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390" yWindow="525" windowWidth="19815" windowHeight="7110" tabRatio="887" firstSheet="2" activeTab="7"/>
  </bookViews>
  <sheets>
    <sheet name="DM_LUONG_CHE_DO" sheetId="1" r:id="rId1"/>
    <sheet name="DM_TI_LE" sheetId="2" r:id="rId2"/>
    <sheet name="DM_HE_SO_LUONG_NS" sheetId="3" r:id="rId3"/>
    <sheet name="DM_NGAY_CONG_QUY_DINH" sheetId="4" r:id="rId4"/>
    <sheet name="GD_LCD_HS_LNS" sheetId="5" r:id="rId5"/>
    <sheet name="GD_CHAM_CONG" sheetId="6" r:id="rId6"/>
    <sheet name="GD_CHUNG" sheetId="7" r:id="rId7"/>
    <sheet name="RPT_TONG_HOP" sheetId="8" r:id="rId8"/>
    <sheet name="RPT_DOAN_PHI" sheetId="9" r:id="rId9"/>
    <sheet name="RPT_LNS_LUONG_CHE_DO" sheetId="10" r:id="rId10"/>
    <sheet name="RPT_THUE" sheetId="11" r:id="rId11"/>
    <sheet name="RPT_TIEN_AN_TRUA" sheetId="12" r:id="rId12"/>
    <sheet name="RPT_PHU_CAP_TN" sheetId="13" r:id="rId13"/>
    <sheet name="RPT_BAO_HIEM" sheetId="14" r:id="rId14"/>
    <sheet name="RPT_CAC_KHOAN_GIAM_TRU" sheetId="15" r:id="rId15"/>
  </sheets>
  <definedNames>
    <definedName name="_xlnm._FilterDatabase" localSheetId="5" hidden="1">GD_CHAM_CONG!$BJ$2:$BJ$797</definedName>
    <definedName name="_xlnm._FilterDatabase" localSheetId="6" hidden="1">GD_CHUNG!$A$1:$Y$881</definedName>
    <definedName name="_xlnm._FilterDatabase" localSheetId="13" hidden="1">RPT_BAO_HIEM!$A$4:$I$490</definedName>
    <definedName name="_xlnm._FilterDatabase" localSheetId="9" hidden="1">RPT_LNS_LUONG_CHE_DO!$B$4:$B$474</definedName>
    <definedName name="_xlnm._FilterDatabase" localSheetId="7" hidden="1">RPT_TONG_HOP!$A$5:$AN$476</definedName>
    <definedName name="_xlnm.Print_Titles" localSheetId="5">GD_CHAM_CONG!$4:$5</definedName>
    <definedName name="_xlnm.Print_Titles" localSheetId="7">RPT_TONG_HOP!$4:$5</definedName>
  </definedNames>
  <calcPr calcId="124519"/>
</workbook>
</file>

<file path=xl/calcChain.xml><?xml version="1.0" encoding="utf-8"?>
<calcChain xmlns="http://schemas.openxmlformats.org/spreadsheetml/2006/main">
  <c r="K396" i="15"/>
  <c r="J396"/>
  <c r="D395"/>
  <c r="C395"/>
  <c r="B395"/>
  <c r="K395" s="1"/>
  <c r="D394"/>
  <c r="C394"/>
  <c r="B394"/>
  <c r="K394" s="1"/>
  <c r="D393"/>
  <c r="C393"/>
  <c r="B393"/>
  <c r="K393" s="1"/>
  <c r="D392"/>
  <c r="C392"/>
  <c r="B392"/>
  <c r="K392" s="1"/>
  <c r="D391"/>
  <c r="C391"/>
  <c r="B391"/>
  <c r="K391" s="1"/>
  <c r="D390"/>
  <c r="C390"/>
  <c r="B390"/>
  <c r="K390" s="1"/>
  <c r="D389"/>
  <c r="C389"/>
  <c r="B389"/>
  <c r="K389" s="1"/>
  <c r="D388"/>
  <c r="C388"/>
  <c r="B388"/>
  <c r="K388" s="1"/>
  <c r="D387"/>
  <c r="C387"/>
  <c r="B387"/>
  <c r="K387" s="1"/>
  <c r="D386"/>
  <c r="C386"/>
  <c r="B386"/>
  <c r="K386" s="1"/>
  <c r="D385"/>
  <c r="C385"/>
  <c r="B385"/>
  <c r="K385" s="1"/>
  <c r="D384"/>
  <c r="C384"/>
  <c r="B384"/>
  <c r="K384" s="1"/>
  <c r="D383"/>
  <c r="C383"/>
  <c r="B383"/>
  <c r="K383" s="1"/>
  <c r="D382"/>
  <c r="C382"/>
  <c r="B382"/>
  <c r="K382" s="1"/>
  <c r="D381"/>
  <c r="C381"/>
  <c r="B381"/>
  <c r="K381" s="1"/>
  <c r="D380"/>
  <c r="C380"/>
  <c r="B380"/>
  <c r="K380" s="1"/>
  <c r="D379"/>
  <c r="C379"/>
  <c r="B379"/>
  <c r="D378"/>
  <c r="C378"/>
  <c r="B378"/>
  <c r="D377"/>
  <c r="C377"/>
  <c r="B377"/>
  <c r="D376"/>
  <c r="C376"/>
  <c r="B376"/>
  <c r="D375"/>
  <c r="C375"/>
  <c r="B375"/>
  <c r="D374"/>
  <c r="C374"/>
  <c r="B374"/>
  <c r="D373"/>
  <c r="C373"/>
  <c r="B373"/>
  <c r="D372"/>
  <c r="C372"/>
  <c r="B372"/>
  <c r="D371"/>
  <c r="C371"/>
  <c r="B371"/>
  <c r="D370"/>
  <c r="C370"/>
  <c r="B370"/>
  <c r="D369"/>
  <c r="C369"/>
  <c r="B369"/>
  <c r="D368"/>
  <c r="C368"/>
  <c r="B368"/>
  <c r="D367"/>
  <c r="C367"/>
  <c r="B367"/>
  <c r="D366"/>
  <c r="C366"/>
  <c r="B366"/>
  <c r="D365"/>
  <c r="C365"/>
  <c r="B365"/>
  <c r="D364"/>
  <c r="C364"/>
  <c r="B364"/>
  <c r="D363"/>
  <c r="C363"/>
  <c r="B363"/>
  <c r="D362"/>
  <c r="C362"/>
  <c r="B362"/>
  <c r="D361"/>
  <c r="C361"/>
  <c r="B361"/>
  <c r="D360"/>
  <c r="C360"/>
  <c r="B360"/>
  <c r="D359"/>
  <c r="C359"/>
  <c r="B359"/>
  <c r="D358"/>
  <c r="C358"/>
  <c r="B358"/>
  <c r="D357"/>
  <c r="C357"/>
  <c r="B357"/>
  <c r="D356"/>
  <c r="C356"/>
  <c r="B356"/>
  <c r="K355"/>
  <c r="D355"/>
  <c r="C355"/>
  <c r="B355"/>
  <c r="J354"/>
  <c r="D354"/>
  <c r="C354"/>
  <c r="B354"/>
  <c r="K354" s="1"/>
  <c r="J353"/>
  <c r="D353"/>
  <c r="C353"/>
  <c r="B353"/>
  <c r="K353" s="1"/>
  <c r="J352"/>
  <c r="D352"/>
  <c r="C352"/>
  <c r="B352"/>
  <c r="K352" s="1"/>
  <c r="J351"/>
  <c r="D351"/>
  <c r="C351"/>
  <c r="B351"/>
  <c r="K351" s="1"/>
  <c r="J350"/>
  <c r="D350"/>
  <c r="C350"/>
  <c r="B350"/>
  <c r="K350" s="1"/>
  <c r="J349"/>
  <c r="D349"/>
  <c r="C349"/>
  <c r="B349"/>
  <c r="K349" s="1"/>
  <c r="J348"/>
  <c r="D348"/>
  <c r="C348"/>
  <c r="B348"/>
  <c r="K348" s="1"/>
  <c r="J347"/>
  <c r="D347"/>
  <c r="C347"/>
  <c r="B347"/>
  <c r="K347" s="1"/>
  <c r="J346"/>
  <c r="D346"/>
  <c r="C346"/>
  <c r="B346"/>
  <c r="K346" s="1"/>
  <c r="J345"/>
  <c r="D345"/>
  <c r="C345"/>
  <c r="B345"/>
  <c r="K345" s="1"/>
  <c r="J344"/>
  <c r="D344"/>
  <c r="C344"/>
  <c r="B344"/>
  <c r="K344" s="1"/>
  <c r="J343"/>
  <c r="D343"/>
  <c r="C343"/>
  <c r="B343"/>
  <c r="K343" s="1"/>
  <c r="J342"/>
  <c r="D342"/>
  <c r="C342"/>
  <c r="B342"/>
  <c r="K342" s="1"/>
  <c r="J341"/>
  <c r="D341"/>
  <c r="C341"/>
  <c r="B341"/>
  <c r="K341" s="1"/>
  <c r="J340"/>
  <c r="D340"/>
  <c r="C340"/>
  <c r="B340"/>
  <c r="K340" s="1"/>
  <c r="J339"/>
  <c r="D339"/>
  <c r="C339"/>
  <c r="B339"/>
  <c r="K339" s="1"/>
  <c r="J338"/>
  <c r="D338"/>
  <c r="C338"/>
  <c r="B338"/>
  <c r="K338" s="1"/>
  <c r="J337"/>
  <c r="D337"/>
  <c r="C337"/>
  <c r="B337"/>
  <c r="K337" s="1"/>
  <c r="J336"/>
  <c r="D336"/>
  <c r="C336"/>
  <c r="B336"/>
  <c r="K336" s="1"/>
  <c r="J335"/>
  <c r="D335"/>
  <c r="C335"/>
  <c r="B335"/>
  <c r="K335" s="1"/>
  <c r="J334"/>
  <c r="D334"/>
  <c r="C334"/>
  <c r="B334"/>
  <c r="K334" s="1"/>
  <c r="J333"/>
  <c r="D333"/>
  <c r="C333"/>
  <c r="B333"/>
  <c r="K333" s="1"/>
  <c r="J332"/>
  <c r="D332"/>
  <c r="C332"/>
  <c r="B332"/>
  <c r="K332" s="1"/>
  <c r="J331"/>
  <c r="D331"/>
  <c r="C331"/>
  <c r="B331"/>
  <c r="K331" s="1"/>
  <c r="J330"/>
  <c r="D330"/>
  <c r="C330"/>
  <c r="B330"/>
  <c r="K330" s="1"/>
  <c r="J329"/>
  <c r="D329"/>
  <c r="C329"/>
  <c r="B329"/>
  <c r="K329" s="1"/>
  <c r="J328"/>
  <c r="D328"/>
  <c r="C328"/>
  <c r="B328"/>
  <c r="K328" s="1"/>
  <c r="J327"/>
  <c r="D327"/>
  <c r="C327"/>
  <c r="B327"/>
  <c r="K327" s="1"/>
  <c r="J326"/>
  <c r="D326"/>
  <c r="C326"/>
  <c r="B326"/>
  <c r="K326" s="1"/>
  <c r="J325"/>
  <c r="D325"/>
  <c r="C325"/>
  <c r="B325"/>
  <c r="K325" s="1"/>
  <c r="J324"/>
  <c r="D324"/>
  <c r="C324"/>
  <c r="B324"/>
  <c r="K324" s="1"/>
  <c r="J323"/>
  <c r="D323"/>
  <c r="C323"/>
  <c r="B323"/>
  <c r="K323" s="1"/>
  <c r="J322"/>
  <c r="D322"/>
  <c r="C322"/>
  <c r="B322"/>
  <c r="K322" s="1"/>
  <c r="J321"/>
  <c r="D321"/>
  <c r="C321"/>
  <c r="B321"/>
  <c r="K321" s="1"/>
  <c r="J320"/>
  <c r="D320"/>
  <c r="C320"/>
  <c r="B320"/>
  <c r="K320" s="1"/>
  <c r="J319"/>
  <c r="D319"/>
  <c r="C319"/>
  <c r="B319"/>
  <c r="K319" s="1"/>
  <c r="J318"/>
  <c r="D318"/>
  <c r="C318"/>
  <c r="B318"/>
  <c r="K318" s="1"/>
  <c r="J317"/>
  <c r="D317"/>
  <c r="C317"/>
  <c r="B317"/>
  <c r="K317" s="1"/>
  <c r="J316"/>
  <c r="D316"/>
  <c r="C316"/>
  <c r="B316"/>
  <c r="K316" s="1"/>
  <c r="J315"/>
  <c r="D315"/>
  <c r="C315"/>
  <c r="B315"/>
  <c r="K315" s="1"/>
  <c r="J314"/>
  <c r="D314"/>
  <c r="C314"/>
  <c r="B314"/>
  <c r="K314" s="1"/>
  <c r="J313"/>
  <c r="D313"/>
  <c r="C313"/>
  <c r="B313"/>
  <c r="K313" s="1"/>
  <c r="J312"/>
  <c r="D312"/>
  <c r="C312"/>
  <c r="B312"/>
  <c r="K312" s="1"/>
  <c r="J311"/>
  <c r="D311"/>
  <c r="C311"/>
  <c r="B311"/>
  <c r="K311" s="1"/>
  <c r="J310"/>
  <c r="D310"/>
  <c r="C310"/>
  <c r="B310"/>
  <c r="K310" s="1"/>
  <c r="J309"/>
  <c r="D309"/>
  <c r="C309"/>
  <c r="B309"/>
  <c r="K309" s="1"/>
  <c r="J308"/>
  <c r="D308"/>
  <c r="C308"/>
  <c r="B308"/>
  <c r="K308" s="1"/>
  <c r="J307"/>
  <c r="D307"/>
  <c r="C307"/>
  <c r="B307"/>
  <c r="K307" s="1"/>
  <c r="J306"/>
  <c r="D306"/>
  <c r="C306"/>
  <c r="B306"/>
  <c r="J305"/>
  <c r="D305"/>
  <c r="C305"/>
  <c r="B305"/>
  <c r="K305" s="1"/>
  <c r="J304"/>
  <c r="D304"/>
  <c r="C304"/>
  <c r="B304"/>
  <c r="K304" s="1"/>
  <c r="J303"/>
  <c r="D303"/>
  <c r="C303"/>
  <c r="B303"/>
  <c r="K303" s="1"/>
  <c r="J302"/>
  <c r="D302"/>
  <c r="C302"/>
  <c r="B302"/>
  <c r="K302" s="1"/>
  <c r="J301"/>
  <c r="D301"/>
  <c r="C301"/>
  <c r="B301"/>
  <c r="K301" s="1"/>
  <c r="J300"/>
  <c r="D300"/>
  <c r="C300"/>
  <c r="B300"/>
  <c r="K300" s="1"/>
  <c r="J299"/>
  <c r="D299"/>
  <c r="C299"/>
  <c r="B299"/>
  <c r="K299" s="1"/>
  <c r="J298"/>
  <c r="D298"/>
  <c r="C298"/>
  <c r="B298"/>
  <c r="K298" s="1"/>
  <c r="J297"/>
  <c r="D297"/>
  <c r="C297"/>
  <c r="B297"/>
  <c r="K297" s="1"/>
  <c r="J296"/>
  <c r="D296"/>
  <c r="C296"/>
  <c r="B296"/>
  <c r="K296" s="1"/>
  <c r="J295"/>
  <c r="D295"/>
  <c r="C295"/>
  <c r="B295"/>
  <c r="K295" s="1"/>
  <c r="J294"/>
  <c r="D294"/>
  <c r="C294"/>
  <c r="B294"/>
  <c r="K294" s="1"/>
  <c r="J293"/>
  <c r="D293"/>
  <c r="C293"/>
  <c r="B293"/>
  <c r="K293" s="1"/>
  <c r="J292"/>
  <c r="D292"/>
  <c r="C292"/>
  <c r="B292"/>
  <c r="K292" s="1"/>
  <c r="J291"/>
  <c r="D291"/>
  <c r="C291"/>
  <c r="B291"/>
  <c r="K291" s="1"/>
  <c r="J290"/>
  <c r="D290"/>
  <c r="C290"/>
  <c r="B290"/>
  <c r="K290" s="1"/>
  <c r="J289"/>
  <c r="D289"/>
  <c r="C289"/>
  <c r="B289"/>
  <c r="K289" s="1"/>
  <c r="J288"/>
  <c r="D288"/>
  <c r="C288"/>
  <c r="B288"/>
  <c r="K288" s="1"/>
  <c r="J287"/>
  <c r="D287"/>
  <c r="C287"/>
  <c r="B287"/>
  <c r="K287" s="1"/>
  <c r="J286"/>
  <c r="D286"/>
  <c r="C286"/>
  <c r="B286"/>
  <c r="K286" s="1"/>
  <c r="J285"/>
  <c r="D285"/>
  <c r="C285"/>
  <c r="B285"/>
  <c r="K285" s="1"/>
  <c r="J284"/>
  <c r="D284"/>
  <c r="C284"/>
  <c r="B284"/>
  <c r="K284" s="1"/>
  <c r="J283"/>
  <c r="D283"/>
  <c r="C283"/>
  <c r="B283"/>
  <c r="K283" s="1"/>
  <c r="J282"/>
  <c r="D282"/>
  <c r="C282"/>
  <c r="B282"/>
  <c r="K282" s="1"/>
  <c r="J281"/>
  <c r="D281"/>
  <c r="C281"/>
  <c r="B281"/>
  <c r="K281" s="1"/>
  <c r="J280"/>
  <c r="D280"/>
  <c r="C280"/>
  <c r="B280"/>
  <c r="K280" s="1"/>
  <c r="J279"/>
  <c r="D279"/>
  <c r="C279"/>
  <c r="B279"/>
  <c r="K279" s="1"/>
  <c r="J278"/>
  <c r="D278"/>
  <c r="C278"/>
  <c r="B278"/>
  <c r="K278" s="1"/>
  <c r="J277"/>
  <c r="D277"/>
  <c r="C277"/>
  <c r="B277"/>
  <c r="K277" s="1"/>
  <c r="J276"/>
  <c r="D276"/>
  <c r="C276"/>
  <c r="B276"/>
  <c r="K276" s="1"/>
  <c r="J275"/>
  <c r="D275"/>
  <c r="C275"/>
  <c r="B275"/>
  <c r="K275" s="1"/>
  <c r="J274"/>
  <c r="D274"/>
  <c r="C274"/>
  <c r="B274"/>
  <c r="K274" s="1"/>
  <c r="J273"/>
  <c r="D273"/>
  <c r="C273"/>
  <c r="B273"/>
  <c r="K273" s="1"/>
  <c r="D272"/>
  <c r="C272"/>
  <c r="B272"/>
  <c r="K272" s="1"/>
  <c r="D271"/>
  <c r="C271"/>
  <c r="B271"/>
  <c r="D270"/>
  <c r="C270"/>
  <c r="B270"/>
  <c r="D269"/>
  <c r="C269"/>
  <c r="B269"/>
  <c r="D268"/>
  <c r="C268"/>
  <c r="B268"/>
  <c r="D267"/>
  <c r="C267"/>
  <c r="B267"/>
  <c r="D266"/>
  <c r="C266"/>
  <c r="B266"/>
  <c r="D265"/>
  <c r="C265"/>
  <c r="B265"/>
  <c r="D264"/>
  <c r="C264"/>
  <c r="B264"/>
  <c r="D263"/>
  <c r="C263"/>
  <c r="B263"/>
  <c r="D262"/>
  <c r="C262"/>
  <c r="B262"/>
  <c r="D261"/>
  <c r="C261"/>
  <c r="B261"/>
  <c r="D260"/>
  <c r="C260"/>
  <c r="B260"/>
  <c r="D259"/>
  <c r="C259"/>
  <c r="B259"/>
  <c r="D258"/>
  <c r="C258"/>
  <c r="B258"/>
  <c r="D257"/>
  <c r="C257"/>
  <c r="B257"/>
  <c r="D256"/>
  <c r="C256"/>
  <c r="B256"/>
  <c r="D255"/>
  <c r="C255"/>
  <c r="B255"/>
  <c r="D254"/>
  <c r="C254"/>
  <c r="B254"/>
  <c r="D253"/>
  <c r="C253"/>
  <c r="B253"/>
  <c r="D252"/>
  <c r="C252"/>
  <c r="B252"/>
  <c r="D251"/>
  <c r="C251"/>
  <c r="B251"/>
  <c r="D250"/>
  <c r="C250"/>
  <c r="B250"/>
  <c r="D249"/>
  <c r="C249"/>
  <c r="B249"/>
  <c r="D248"/>
  <c r="C248"/>
  <c r="B248"/>
  <c r="D247"/>
  <c r="C247"/>
  <c r="B247"/>
  <c r="D246"/>
  <c r="C246"/>
  <c r="B246"/>
  <c r="D245"/>
  <c r="C245"/>
  <c r="B245"/>
  <c r="D244"/>
  <c r="C244"/>
  <c r="B244"/>
  <c r="D243"/>
  <c r="C243"/>
  <c r="B243"/>
  <c r="D242"/>
  <c r="C242"/>
  <c r="B242"/>
  <c r="D241"/>
  <c r="C241"/>
  <c r="B241"/>
  <c r="D240"/>
  <c r="C240"/>
  <c r="B240"/>
  <c r="D239"/>
  <c r="C239"/>
  <c r="B239"/>
  <c r="D238"/>
  <c r="C238"/>
  <c r="B238"/>
  <c r="D237"/>
  <c r="C237"/>
  <c r="B237"/>
  <c r="D236"/>
  <c r="C236"/>
  <c r="B236"/>
  <c r="D235"/>
  <c r="C235"/>
  <c r="B235"/>
  <c r="D234"/>
  <c r="C234"/>
  <c r="B234"/>
  <c r="D233"/>
  <c r="C233"/>
  <c r="B233"/>
  <c r="D232"/>
  <c r="C232"/>
  <c r="B232"/>
  <c r="D231"/>
  <c r="C231"/>
  <c r="B231"/>
  <c r="D230"/>
  <c r="C230"/>
  <c r="B230"/>
  <c r="D229"/>
  <c r="C229"/>
  <c r="B229"/>
  <c r="D228"/>
  <c r="C228"/>
  <c r="B228"/>
  <c r="D227"/>
  <c r="C227"/>
  <c r="B227"/>
  <c r="D226"/>
  <c r="C226"/>
  <c r="B226"/>
  <c r="D225"/>
  <c r="C225"/>
  <c r="B225"/>
  <c r="D224"/>
  <c r="C224"/>
  <c r="B224"/>
  <c r="D223"/>
  <c r="C223"/>
  <c r="B223"/>
  <c r="D222"/>
  <c r="C222"/>
  <c r="B222"/>
  <c r="D221"/>
  <c r="C221"/>
  <c r="B221"/>
  <c r="D220"/>
  <c r="C220"/>
  <c r="B220"/>
  <c r="D219"/>
  <c r="C219"/>
  <c r="B219"/>
  <c r="D218"/>
  <c r="C218"/>
  <c r="B218"/>
  <c r="D217"/>
  <c r="C217"/>
  <c r="B217"/>
  <c r="D216"/>
  <c r="C216"/>
  <c r="B216"/>
  <c r="D215"/>
  <c r="C215"/>
  <c r="B215"/>
  <c r="D214"/>
  <c r="C214"/>
  <c r="B214"/>
  <c r="D213"/>
  <c r="C213"/>
  <c r="B213"/>
  <c r="D212"/>
  <c r="C212"/>
  <c r="B212"/>
  <c r="D211"/>
  <c r="C211"/>
  <c r="B211"/>
  <c r="D210"/>
  <c r="C210"/>
  <c r="B210"/>
  <c r="D209"/>
  <c r="C209"/>
  <c r="B209"/>
  <c r="D208"/>
  <c r="C208"/>
  <c r="B208"/>
  <c r="D207"/>
  <c r="C207"/>
  <c r="B207"/>
  <c r="D206"/>
  <c r="C206"/>
  <c r="B206"/>
  <c r="D205"/>
  <c r="C205"/>
  <c r="B205"/>
  <c r="D204"/>
  <c r="C204"/>
  <c r="B204"/>
  <c r="D203"/>
  <c r="C203"/>
  <c r="B203"/>
  <c r="D202"/>
  <c r="C202"/>
  <c r="B202"/>
  <c r="D201"/>
  <c r="C201"/>
  <c r="B201"/>
  <c r="D200"/>
  <c r="C200"/>
  <c r="B200"/>
  <c r="D199"/>
  <c r="C199"/>
  <c r="B199"/>
  <c r="J199" s="1"/>
  <c r="D198"/>
  <c r="C198"/>
  <c r="B198"/>
  <c r="K198" s="1"/>
  <c r="D197"/>
  <c r="C197"/>
  <c r="B197"/>
  <c r="K197" s="1"/>
  <c r="D196"/>
  <c r="C196"/>
  <c r="B196"/>
  <c r="K196" s="1"/>
  <c r="D195"/>
  <c r="C195"/>
  <c r="B195"/>
  <c r="K195" s="1"/>
  <c r="D194"/>
  <c r="C194"/>
  <c r="B194"/>
  <c r="K194" s="1"/>
  <c r="D193"/>
  <c r="C193"/>
  <c r="B193"/>
  <c r="K193" s="1"/>
  <c r="D192"/>
  <c r="C192"/>
  <c r="B192"/>
  <c r="K192" s="1"/>
  <c r="D191"/>
  <c r="C191"/>
  <c r="B191"/>
  <c r="K191" s="1"/>
  <c r="D190"/>
  <c r="C190"/>
  <c r="B190"/>
  <c r="K190" s="1"/>
  <c r="D189"/>
  <c r="C189"/>
  <c r="B189"/>
  <c r="K189" s="1"/>
  <c r="D188"/>
  <c r="C188"/>
  <c r="B188"/>
  <c r="K188" s="1"/>
  <c r="D187"/>
  <c r="C187"/>
  <c r="B187"/>
  <c r="K187" s="1"/>
  <c r="D186"/>
  <c r="C186"/>
  <c r="B186"/>
  <c r="K186" s="1"/>
  <c r="D185"/>
  <c r="C185"/>
  <c r="B185"/>
  <c r="K185" s="1"/>
  <c r="D184"/>
  <c r="C184"/>
  <c r="B184"/>
  <c r="K184" s="1"/>
  <c r="D183"/>
  <c r="C183"/>
  <c r="B183"/>
  <c r="K183" s="1"/>
  <c r="D182"/>
  <c r="C182"/>
  <c r="B182"/>
  <c r="K182" s="1"/>
  <c r="D181"/>
  <c r="C181"/>
  <c r="B181"/>
  <c r="K181" s="1"/>
  <c r="D180"/>
  <c r="C180"/>
  <c r="B180"/>
  <c r="K180" s="1"/>
  <c r="D179"/>
  <c r="C179"/>
  <c r="B179"/>
  <c r="K179" s="1"/>
  <c r="D178"/>
  <c r="C178"/>
  <c r="B178"/>
  <c r="K178" s="1"/>
  <c r="D177"/>
  <c r="C177"/>
  <c r="B177"/>
  <c r="K177" s="1"/>
  <c r="D176"/>
  <c r="C176"/>
  <c r="B176"/>
  <c r="K176" s="1"/>
  <c r="D175"/>
  <c r="C175"/>
  <c r="B175"/>
  <c r="K175" s="1"/>
  <c r="D174"/>
  <c r="C174"/>
  <c r="B174"/>
  <c r="K174" s="1"/>
  <c r="D173"/>
  <c r="C173"/>
  <c r="B173"/>
  <c r="K173" s="1"/>
  <c r="D172"/>
  <c r="C172"/>
  <c r="B172"/>
  <c r="K172" s="1"/>
  <c r="D171"/>
  <c r="C171"/>
  <c r="B171"/>
  <c r="K171" s="1"/>
  <c r="D170"/>
  <c r="C170"/>
  <c r="B170"/>
  <c r="K170" s="1"/>
  <c r="D169"/>
  <c r="C169"/>
  <c r="B169"/>
  <c r="K169" s="1"/>
  <c r="D168"/>
  <c r="C168"/>
  <c r="B168"/>
  <c r="K168" s="1"/>
  <c r="D167"/>
  <c r="C167"/>
  <c r="B167"/>
  <c r="K167" s="1"/>
  <c r="D166"/>
  <c r="C166"/>
  <c r="B166"/>
  <c r="K166" s="1"/>
  <c r="D165"/>
  <c r="C165"/>
  <c r="B165"/>
  <c r="K165" s="1"/>
  <c r="D164"/>
  <c r="C164"/>
  <c r="B164"/>
  <c r="K164" s="1"/>
  <c r="D163"/>
  <c r="C163"/>
  <c r="B163"/>
  <c r="K163" s="1"/>
  <c r="D162"/>
  <c r="C162"/>
  <c r="B162"/>
  <c r="K162" s="1"/>
  <c r="D161"/>
  <c r="C161"/>
  <c r="B161"/>
  <c r="K161" s="1"/>
  <c r="D160"/>
  <c r="C160"/>
  <c r="B160"/>
  <c r="K160" s="1"/>
  <c r="D159"/>
  <c r="C159"/>
  <c r="B159"/>
  <c r="K159" s="1"/>
  <c r="D158"/>
  <c r="C158"/>
  <c r="B158"/>
  <c r="K158" s="1"/>
  <c r="D157"/>
  <c r="C157"/>
  <c r="B157"/>
  <c r="K157" s="1"/>
  <c r="D156"/>
  <c r="C156"/>
  <c r="B156"/>
  <c r="K156" s="1"/>
  <c r="D155"/>
  <c r="C155"/>
  <c r="B155"/>
  <c r="K155" s="1"/>
  <c r="D154"/>
  <c r="C154"/>
  <c r="B154"/>
  <c r="K154" s="1"/>
  <c r="D153"/>
  <c r="C153"/>
  <c r="B153"/>
  <c r="D152"/>
  <c r="C152"/>
  <c r="B152"/>
  <c r="D151"/>
  <c r="C151"/>
  <c r="B151"/>
  <c r="D150"/>
  <c r="C150"/>
  <c r="B150"/>
  <c r="D149"/>
  <c r="C149"/>
  <c r="B149"/>
  <c r="D148"/>
  <c r="C148"/>
  <c r="B148"/>
  <c r="D147"/>
  <c r="C147"/>
  <c r="B147"/>
  <c r="D146"/>
  <c r="C146"/>
  <c r="B146"/>
  <c r="D145"/>
  <c r="C145"/>
  <c r="B145"/>
  <c r="D144"/>
  <c r="C144"/>
  <c r="B144"/>
  <c r="D143"/>
  <c r="C143"/>
  <c r="B143"/>
  <c r="D142"/>
  <c r="C142"/>
  <c r="B142"/>
  <c r="D141"/>
  <c r="C141"/>
  <c r="B141"/>
  <c r="D140"/>
  <c r="C140"/>
  <c r="B140"/>
  <c r="D139"/>
  <c r="C139"/>
  <c r="B139"/>
  <c r="D138"/>
  <c r="C138"/>
  <c r="B138"/>
  <c r="D137"/>
  <c r="C137"/>
  <c r="B137"/>
  <c r="D136"/>
  <c r="C136"/>
  <c r="B136"/>
  <c r="D135"/>
  <c r="C135"/>
  <c r="B135"/>
  <c r="D134"/>
  <c r="C134"/>
  <c r="B134"/>
  <c r="D133"/>
  <c r="C133"/>
  <c r="B133"/>
  <c r="D132"/>
  <c r="C132"/>
  <c r="B132"/>
  <c r="D131"/>
  <c r="C131"/>
  <c r="B131"/>
  <c r="K130"/>
  <c r="D130"/>
  <c r="C130"/>
  <c r="B130"/>
  <c r="J129"/>
  <c r="D129"/>
  <c r="C129"/>
  <c r="B129"/>
  <c r="K129" s="1"/>
  <c r="J128"/>
  <c r="D128"/>
  <c r="C128"/>
  <c r="B128"/>
  <c r="K128" s="1"/>
  <c r="J127"/>
  <c r="D127"/>
  <c r="C127"/>
  <c r="B127"/>
  <c r="K127" s="1"/>
  <c r="J126"/>
  <c r="D126"/>
  <c r="C126"/>
  <c r="B126"/>
  <c r="K126" s="1"/>
  <c r="J125"/>
  <c r="D125"/>
  <c r="C125"/>
  <c r="B125"/>
  <c r="K125" s="1"/>
  <c r="J124"/>
  <c r="D124"/>
  <c r="C124"/>
  <c r="B124"/>
  <c r="K124" s="1"/>
  <c r="J123"/>
  <c r="D123"/>
  <c r="C123"/>
  <c r="B123"/>
  <c r="K123" s="1"/>
  <c r="J122"/>
  <c r="D122"/>
  <c r="C122"/>
  <c r="B122"/>
  <c r="K122" s="1"/>
  <c r="J121"/>
  <c r="D121"/>
  <c r="C121"/>
  <c r="B121"/>
  <c r="K121" s="1"/>
  <c r="J120"/>
  <c r="D120"/>
  <c r="C120"/>
  <c r="B120"/>
  <c r="K120" s="1"/>
  <c r="J119"/>
  <c r="D119"/>
  <c r="C119"/>
  <c r="B119"/>
  <c r="K119" s="1"/>
  <c r="J118"/>
  <c r="D118"/>
  <c r="C118"/>
  <c r="B118"/>
  <c r="K118" s="1"/>
  <c r="J117"/>
  <c r="D117"/>
  <c r="C117"/>
  <c r="B117"/>
  <c r="K117" s="1"/>
  <c r="J116"/>
  <c r="D116"/>
  <c r="C116"/>
  <c r="B116"/>
  <c r="K116" s="1"/>
  <c r="J115"/>
  <c r="D115"/>
  <c r="C115"/>
  <c r="B115"/>
  <c r="K115" s="1"/>
  <c r="J114"/>
  <c r="D114"/>
  <c r="C114"/>
  <c r="B114"/>
  <c r="K114" s="1"/>
  <c r="J113"/>
  <c r="D113"/>
  <c r="C113"/>
  <c r="B113"/>
  <c r="K113" s="1"/>
  <c r="J112"/>
  <c r="D112"/>
  <c r="C112"/>
  <c r="B112"/>
  <c r="K112" s="1"/>
  <c r="J111"/>
  <c r="D111"/>
  <c r="C111"/>
  <c r="B111"/>
  <c r="K111" s="1"/>
  <c r="J110"/>
  <c r="D110"/>
  <c r="C110"/>
  <c r="B110"/>
  <c r="K110" s="1"/>
  <c r="J109"/>
  <c r="D109"/>
  <c r="C109"/>
  <c r="B109"/>
  <c r="K109" s="1"/>
  <c r="J108"/>
  <c r="D108"/>
  <c r="C108"/>
  <c r="B108"/>
  <c r="K108" s="1"/>
  <c r="J107"/>
  <c r="D107"/>
  <c r="C107"/>
  <c r="B107"/>
  <c r="K107" s="1"/>
  <c r="J106"/>
  <c r="D106"/>
  <c r="C106"/>
  <c r="B106"/>
  <c r="K106" s="1"/>
  <c r="J105"/>
  <c r="D105"/>
  <c r="C105"/>
  <c r="B105"/>
  <c r="K105" s="1"/>
  <c r="J104"/>
  <c r="D104"/>
  <c r="C104"/>
  <c r="B104"/>
  <c r="K104" s="1"/>
  <c r="J103"/>
  <c r="D103"/>
  <c r="C103"/>
  <c r="B103"/>
  <c r="K103" s="1"/>
  <c r="J102"/>
  <c r="D102"/>
  <c r="C102"/>
  <c r="B102"/>
  <c r="K102" s="1"/>
  <c r="J101"/>
  <c r="D101"/>
  <c r="C101"/>
  <c r="B101"/>
  <c r="K101" s="1"/>
  <c r="J100"/>
  <c r="D100"/>
  <c r="C100"/>
  <c r="B100"/>
  <c r="K100" s="1"/>
  <c r="J99"/>
  <c r="D99"/>
  <c r="C99"/>
  <c r="B99"/>
  <c r="K99" s="1"/>
  <c r="J98"/>
  <c r="D98"/>
  <c r="C98"/>
  <c r="B98"/>
  <c r="K98" s="1"/>
  <c r="J97"/>
  <c r="D97"/>
  <c r="C97"/>
  <c r="B97"/>
  <c r="K97" s="1"/>
  <c r="J96"/>
  <c r="D96"/>
  <c r="C96"/>
  <c r="B96"/>
  <c r="K96" s="1"/>
  <c r="J95"/>
  <c r="D95"/>
  <c r="C95"/>
  <c r="B95"/>
  <c r="K95" s="1"/>
  <c r="J94"/>
  <c r="D94"/>
  <c r="C94"/>
  <c r="B94"/>
  <c r="K94" s="1"/>
  <c r="J93"/>
  <c r="D93"/>
  <c r="C93"/>
  <c r="B93"/>
  <c r="K93" s="1"/>
  <c r="J92"/>
  <c r="D92"/>
  <c r="C92"/>
  <c r="B92"/>
  <c r="K92" s="1"/>
  <c r="J91"/>
  <c r="D91"/>
  <c r="C91"/>
  <c r="B91"/>
  <c r="K91" s="1"/>
  <c r="J90"/>
  <c r="D90"/>
  <c r="C90"/>
  <c r="B90"/>
  <c r="K90" s="1"/>
  <c r="J89"/>
  <c r="D89"/>
  <c r="C89"/>
  <c r="B89"/>
  <c r="K89" s="1"/>
  <c r="J88"/>
  <c r="D88"/>
  <c r="C88"/>
  <c r="B88"/>
  <c r="K88" s="1"/>
  <c r="J87"/>
  <c r="D87"/>
  <c r="C87"/>
  <c r="B87"/>
  <c r="K87" s="1"/>
  <c r="J86"/>
  <c r="D86"/>
  <c r="C86"/>
  <c r="B86"/>
  <c r="K86" s="1"/>
  <c r="J85"/>
  <c r="D85"/>
  <c r="C85"/>
  <c r="B85"/>
  <c r="K85" s="1"/>
  <c r="J84"/>
  <c r="D84"/>
  <c r="C84"/>
  <c r="B84"/>
  <c r="K84" s="1"/>
  <c r="J83"/>
  <c r="D83"/>
  <c r="C83"/>
  <c r="B83"/>
  <c r="K83" s="1"/>
  <c r="J82"/>
  <c r="D82"/>
  <c r="C82"/>
  <c r="B82"/>
  <c r="K82" s="1"/>
  <c r="J81"/>
  <c r="D81"/>
  <c r="C81"/>
  <c r="B81"/>
  <c r="K81" s="1"/>
  <c r="J80"/>
  <c r="D80"/>
  <c r="C80"/>
  <c r="B80"/>
  <c r="K80" s="1"/>
  <c r="J79"/>
  <c r="D79"/>
  <c r="C79"/>
  <c r="B79"/>
  <c r="K79" s="1"/>
  <c r="J78"/>
  <c r="D78"/>
  <c r="C78"/>
  <c r="B78"/>
  <c r="K78" s="1"/>
  <c r="J77"/>
  <c r="D77"/>
  <c r="C77"/>
  <c r="B77"/>
  <c r="K77" s="1"/>
  <c r="J76"/>
  <c r="D76"/>
  <c r="C76"/>
  <c r="B76"/>
  <c r="K76" s="1"/>
  <c r="J75"/>
  <c r="D75"/>
  <c r="C75"/>
  <c r="B75"/>
  <c r="K75" s="1"/>
  <c r="J74"/>
  <c r="D74"/>
  <c r="C74"/>
  <c r="B74"/>
  <c r="K74" s="1"/>
  <c r="J73"/>
  <c r="D73"/>
  <c r="C73"/>
  <c r="B73"/>
  <c r="K73" s="1"/>
  <c r="J72"/>
  <c r="D72"/>
  <c r="C72"/>
  <c r="B72"/>
  <c r="K72" s="1"/>
  <c r="J71"/>
  <c r="D71"/>
  <c r="C71"/>
  <c r="B71"/>
  <c r="K71" s="1"/>
  <c r="J70"/>
  <c r="D70"/>
  <c r="C70"/>
  <c r="B70"/>
  <c r="K70" s="1"/>
  <c r="J69"/>
  <c r="D69"/>
  <c r="C69"/>
  <c r="B69"/>
  <c r="K69" s="1"/>
  <c r="J68"/>
  <c r="D68"/>
  <c r="C68"/>
  <c r="B68"/>
  <c r="K68" s="1"/>
  <c r="J67"/>
  <c r="D67"/>
  <c r="C67"/>
  <c r="B67"/>
  <c r="K67" s="1"/>
  <c r="J66"/>
  <c r="D66"/>
  <c r="C66"/>
  <c r="B66"/>
  <c r="K66" s="1"/>
  <c r="J65"/>
  <c r="D65"/>
  <c r="C65"/>
  <c r="B65"/>
  <c r="K65" s="1"/>
  <c r="J64"/>
  <c r="D64"/>
  <c r="C64"/>
  <c r="B64"/>
  <c r="K64" s="1"/>
  <c r="J63"/>
  <c r="D63"/>
  <c r="C63"/>
  <c r="B63"/>
  <c r="K63" s="1"/>
  <c r="J62"/>
  <c r="D62"/>
  <c r="C62"/>
  <c r="B62"/>
  <c r="K62" s="1"/>
  <c r="J61"/>
  <c r="D61"/>
  <c r="C61"/>
  <c r="B61"/>
  <c r="K61" s="1"/>
  <c r="J60"/>
  <c r="D60"/>
  <c r="C60"/>
  <c r="B60"/>
  <c r="K60" s="1"/>
  <c r="J59"/>
  <c r="D59"/>
  <c r="C59"/>
  <c r="B59"/>
  <c r="K59" s="1"/>
  <c r="J58"/>
  <c r="D58"/>
  <c r="C58"/>
  <c r="B58"/>
  <c r="K58" s="1"/>
  <c r="J57"/>
  <c r="D57"/>
  <c r="C57"/>
  <c r="B57"/>
  <c r="K57" s="1"/>
  <c r="J56"/>
  <c r="D56"/>
  <c r="C56"/>
  <c r="B56"/>
  <c r="K56" s="1"/>
  <c r="J55"/>
  <c r="D55"/>
  <c r="C55"/>
  <c r="B55"/>
  <c r="K55" s="1"/>
  <c r="J54"/>
  <c r="D54"/>
  <c r="C54"/>
  <c r="B54"/>
  <c r="K54" s="1"/>
  <c r="J53"/>
  <c r="D53"/>
  <c r="C53"/>
  <c r="B53"/>
  <c r="K53" s="1"/>
  <c r="J52"/>
  <c r="D52"/>
  <c r="C52"/>
  <c r="B52"/>
  <c r="K52" s="1"/>
  <c r="J51"/>
  <c r="D51"/>
  <c r="C51"/>
  <c r="B51"/>
  <c r="K51" s="1"/>
  <c r="J50"/>
  <c r="D50"/>
  <c r="C50"/>
  <c r="B50"/>
  <c r="K50" s="1"/>
  <c r="J49"/>
  <c r="D49"/>
  <c r="C49"/>
  <c r="B49"/>
  <c r="K49" s="1"/>
  <c r="J48"/>
  <c r="D48"/>
  <c r="C48"/>
  <c r="B48"/>
  <c r="K48" s="1"/>
  <c r="J47"/>
  <c r="D47"/>
  <c r="C47"/>
  <c r="B47"/>
  <c r="K47" s="1"/>
  <c r="J46"/>
  <c r="D46"/>
  <c r="C46"/>
  <c r="B46"/>
  <c r="K46" s="1"/>
  <c r="J45"/>
  <c r="D45"/>
  <c r="C45"/>
  <c r="B45"/>
  <c r="K45" s="1"/>
  <c r="J44"/>
  <c r="D44"/>
  <c r="C44"/>
  <c r="B44"/>
  <c r="K44" s="1"/>
  <c r="J43"/>
  <c r="D43"/>
  <c r="C43"/>
  <c r="B43"/>
  <c r="K43" s="1"/>
  <c r="J42"/>
  <c r="D42"/>
  <c r="C42"/>
  <c r="B42"/>
  <c r="K42" s="1"/>
  <c r="J41"/>
  <c r="D41"/>
  <c r="C41"/>
  <c r="B41"/>
  <c r="K41" s="1"/>
  <c r="J40"/>
  <c r="D40"/>
  <c r="C40"/>
  <c r="B40"/>
  <c r="K40" s="1"/>
  <c r="J39"/>
  <c r="D39"/>
  <c r="C39"/>
  <c r="B39"/>
  <c r="K39" s="1"/>
  <c r="J38"/>
  <c r="D38"/>
  <c r="C38"/>
  <c r="B38"/>
  <c r="K38" s="1"/>
  <c r="J37"/>
  <c r="D37"/>
  <c r="C37"/>
  <c r="B37"/>
  <c r="K37" s="1"/>
  <c r="J36"/>
  <c r="D36"/>
  <c r="C36"/>
  <c r="B36"/>
  <c r="K36" s="1"/>
  <c r="J35"/>
  <c r="D35"/>
  <c r="C35"/>
  <c r="B35"/>
  <c r="K35" s="1"/>
  <c r="J34"/>
  <c r="D34"/>
  <c r="C34"/>
  <c r="B34"/>
  <c r="K34" s="1"/>
  <c r="J33"/>
  <c r="D33"/>
  <c r="C33"/>
  <c r="B33"/>
  <c r="K33" s="1"/>
  <c r="J32"/>
  <c r="D32"/>
  <c r="C32"/>
  <c r="B32"/>
  <c r="K32" s="1"/>
  <c r="J31"/>
  <c r="D31"/>
  <c r="C31"/>
  <c r="B31"/>
  <c r="K31" s="1"/>
  <c r="J30"/>
  <c r="D30"/>
  <c r="C30"/>
  <c r="B30"/>
  <c r="K30" s="1"/>
  <c r="J29"/>
  <c r="D29"/>
  <c r="C29"/>
  <c r="B29"/>
  <c r="K29" s="1"/>
  <c r="J28"/>
  <c r="D28"/>
  <c r="C28"/>
  <c r="B28"/>
  <c r="K28" s="1"/>
  <c r="J27"/>
  <c r="D27"/>
  <c r="C27"/>
  <c r="B27"/>
  <c r="K27" s="1"/>
  <c r="J26"/>
  <c r="D26"/>
  <c r="C26"/>
  <c r="B26"/>
  <c r="K26" s="1"/>
  <c r="J25"/>
  <c r="D25"/>
  <c r="C25"/>
  <c r="B25"/>
  <c r="K25" s="1"/>
  <c r="J24"/>
  <c r="D24"/>
  <c r="C24"/>
  <c r="B24"/>
  <c r="K24" s="1"/>
  <c r="J23"/>
  <c r="D23"/>
  <c r="C23"/>
  <c r="B23"/>
  <c r="K23" s="1"/>
  <c r="J22"/>
  <c r="D22"/>
  <c r="C22"/>
  <c r="B22"/>
  <c r="K22" s="1"/>
  <c r="J21"/>
  <c r="D21"/>
  <c r="C21"/>
  <c r="B21"/>
  <c r="K21" s="1"/>
  <c r="J20"/>
  <c r="D20"/>
  <c r="C20"/>
  <c r="B20"/>
  <c r="K20" s="1"/>
  <c r="J19"/>
  <c r="D19"/>
  <c r="C19"/>
  <c r="B19"/>
  <c r="K19" s="1"/>
  <c r="J18"/>
  <c r="D18"/>
  <c r="C18"/>
  <c r="B18"/>
  <c r="K18" s="1"/>
  <c r="J17"/>
  <c r="D17"/>
  <c r="C17"/>
  <c r="B17"/>
  <c r="K17" s="1"/>
  <c r="J16"/>
  <c r="D16"/>
  <c r="C16"/>
  <c r="B16"/>
  <c r="K16" s="1"/>
  <c r="J15"/>
  <c r="D15"/>
  <c r="C15"/>
  <c r="B15"/>
  <c r="K15" s="1"/>
  <c r="J14"/>
  <c r="D14"/>
  <c r="C14"/>
  <c r="B14"/>
  <c r="K14" s="1"/>
  <c r="J13"/>
  <c r="D13"/>
  <c r="C13"/>
  <c r="B13"/>
  <c r="K13" s="1"/>
  <c r="J12"/>
  <c r="D12"/>
  <c r="C12"/>
  <c r="B12"/>
  <c r="K12" s="1"/>
  <c r="J11"/>
  <c r="D11"/>
  <c r="C11"/>
  <c r="B11"/>
  <c r="K11" s="1"/>
  <c r="J10"/>
  <c r="D10"/>
  <c r="C10"/>
  <c r="B10"/>
  <c r="K10" s="1"/>
  <c r="J9"/>
  <c r="D9"/>
  <c r="C9"/>
  <c r="B9"/>
  <c r="K9" s="1"/>
  <c r="J8"/>
  <c r="D8"/>
  <c r="C8"/>
  <c r="B8"/>
  <c r="K8" s="1"/>
  <c r="J7"/>
  <c r="D7"/>
  <c r="C7"/>
  <c r="B7"/>
  <c r="K7" s="1"/>
  <c r="J6"/>
  <c r="D6"/>
  <c r="C6"/>
  <c r="B6"/>
  <c r="K6" s="1"/>
  <c r="J5"/>
  <c r="D5"/>
  <c r="C5"/>
  <c r="B5"/>
  <c r="K5" s="1"/>
  <c r="D4"/>
  <c r="C4"/>
  <c r="B4"/>
  <c r="J397" i="14"/>
  <c r="H397"/>
  <c r="G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B3"/>
  <c r="C3" s="1"/>
  <c r="D3" s="1"/>
  <c r="E3" s="1"/>
  <c r="F3" s="1"/>
  <c r="G3" s="1"/>
  <c r="H3" s="1"/>
  <c r="I3" s="1"/>
  <c r="J3" s="1"/>
  <c r="K3" s="1"/>
  <c r="L3" s="1"/>
  <c r="M3" s="1"/>
  <c r="N3" s="1"/>
  <c r="O3" s="1"/>
  <c r="CE474" i="10"/>
  <c r="E474"/>
  <c r="D474"/>
  <c r="C474"/>
  <c r="B474"/>
  <c r="BC474" s="1"/>
  <c r="CE473"/>
  <c r="E473"/>
  <c r="D473"/>
  <c r="C473"/>
  <c r="B473"/>
  <c r="BC473" s="1"/>
  <c r="CE472"/>
  <c r="E472"/>
  <c r="D472"/>
  <c r="C472"/>
  <c r="B472"/>
  <c r="BC472" s="1"/>
  <c r="CE471"/>
  <c r="E471"/>
  <c r="D471"/>
  <c r="C471"/>
  <c r="B471"/>
  <c r="BC471" s="1"/>
  <c r="CE470"/>
  <c r="E470"/>
  <c r="D470"/>
  <c r="C470"/>
  <c r="B470"/>
  <c r="BC470" s="1"/>
  <c r="CE469"/>
  <c r="E469"/>
  <c r="D469"/>
  <c r="C469"/>
  <c r="B469"/>
  <c r="BC469" s="1"/>
  <c r="CE468"/>
  <c r="D468"/>
  <c r="C468"/>
  <c r="B468"/>
  <c r="CE467"/>
  <c r="BC467"/>
  <c r="E467"/>
  <c r="D467"/>
  <c r="C467"/>
  <c r="B467"/>
  <c r="CE466"/>
  <c r="F466"/>
  <c r="D466"/>
  <c r="C466"/>
  <c r="B466"/>
  <c r="CE465"/>
  <c r="BC465"/>
  <c r="E465"/>
  <c r="D465"/>
  <c r="C465"/>
  <c r="B465"/>
  <c r="CE464"/>
  <c r="D464"/>
  <c r="C464"/>
  <c r="B464"/>
  <c r="CE463"/>
  <c r="BC463"/>
  <c r="E463"/>
  <c r="D463"/>
  <c r="C463"/>
  <c r="B463"/>
  <c r="CE462"/>
  <c r="F462"/>
  <c r="D462"/>
  <c r="C462"/>
  <c r="B462"/>
  <c r="CE461"/>
  <c r="BC461"/>
  <c r="E461"/>
  <c r="D461"/>
  <c r="C461"/>
  <c r="B461"/>
  <c r="CE460"/>
  <c r="D460"/>
  <c r="C460"/>
  <c r="B460"/>
  <c r="CE459"/>
  <c r="BC459"/>
  <c r="E459"/>
  <c r="D459"/>
  <c r="C459"/>
  <c r="B459"/>
  <c r="CE458"/>
  <c r="F458"/>
  <c r="D458"/>
  <c r="C458"/>
  <c r="B458"/>
  <c r="CE457"/>
  <c r="BC457"/>
  <c r="E457"/>
  <c r="D457"/>
  <c r="C457"/>
  <c r="B457"/>
  <c r="CE456"/>
  <c r="D456"/>
  <c r="C456"/>
  <c r="B456"/>
  <c r="CE455"/>
  <c r="BC455"/>
  <c r="E455"/>
  <c r="D455"/>
  <c r="C455"/>
  <c r="B455"/>
  <c r="CE454"/>
  <c r="F454"/>
  <c r="D454"/>
  <c r="C454"/>
  <c r="B454"/>
  <c r="CE453"/>
  <c r="BC453"/>
  <c r="E453"/>
  <c r="D453"/>
  <c r="C453"/>
  <c r="B453"/>
  <c r="CE452"/>
  <c r="D452"/>
  <c r="C452"/>
  <c r="B452"/>
  <c r="CE451"/>
  <c r="BC451"/>
  <c r="E451"/>
  <c r="D451"/>
  <c r="C451"/>
  <c r="B451"/>
  <c r="CE450"/>
  <c r="F450"/>
  <c r="D450"/>
  <c r="C450"/>
  <c r="B450"/>
  <c r="CE449"/>
  <c r="BC449"/>
  <c r="E449"/>
  <c r="D449"/>
  <c r="C449"/>
  <c r="B449"/>
  <c r="CE448"/>
  <c r="D448"/>
  <c r="C448"/>
  <c r="B448"/>
  <c r="CE447"/>
  <c r="BC447"/>
  <c r="E447"/>
  <c r="D447"/>
  <c r="C447"/>
  <c r="B447"/>
  <c r="CE446"/>
  <c r="F446"/>
  <c r="D446"/>
  <c r="C446"/>
  <c r="B446"/>
  <c r="CE445"/>
  <c r="BC445"/>
  <c r="E445"/>
  <c r="D445"/>
  <c r="C445"/>
  <c r="B445"/>
  <c r="CE444"/>
  <c r="D444"/>
  <c r="C444"/>
  <c r="B444"/>
  <c r="CE443"/>
  <c r="BC443"/>
  <c r="E443"/>
  <c r="D443"/>
  <c r="C443"/>
  <c r="B443"/>
  <c r="CE442"/>
  <c r="F442"/>
  <c r="D442"/>
  <c r="C442"/>
  <c r="B442"/>
  <c r="CE441"/>
  <c r="BC441"/>
  <c r="E441"/>
  <c r="D441"/>
  <c r="C441"/>
  <c r="B441"/>
  <c r="CE440"/>
  <c r="D440"/>
  <c r="C440"/>
  <c r="B440"/>
  <c r="CE439"/>
  <c r="BC439"/>
  <c r="E439"/>
  <c r="D439"/>
  <c r="C439"/>
  <c r="B439"/>
  <c r="CE438"/>
  <c r="F438"/>
  <c r="D438"/>
  <c r="C438"/>
  <c r="B438"/>
  <c r="CE437"/>
  <c r="BC437"/>
  <c r="E437"/>
  <c r="D437"/>
  <c r="C437"/>
  <c r="B437"/>
  <c r="CE436"/>
  <c r="D436"/>
  <c r="C436"/>
  <c r="B436"/>
  <c r="CE435"/>
  <c r="BC435"/>
  <c r="E435"/>
  <c r="D435"/>
  <c r="C435"/>
  <c r="B435"/>
  <c r="CE434"/>
  <c r="F434"/>
  <c r="D434"/>
  <c r="C434"/>
  <c r="B434"/>
  <c r="CE433"/>
  <c r="BC433"/>
  <c r="E433"/>
  <c r="D433"/>
  <c r="C433"/>
  <c r="B433"/>
  <c r="CE432"/>
  <c r="D432"/>
  <c r="C432"/>
  <c r="B432"/>
  <c r="CE431"/>
  <c r="BC431"/>
  <c r="E431"/>
  <c r="D431"/>
  <c r="C431"/>
  <c r="B431"/>
  <c r="CE430"/>
  <c r="F430"/>
  <c r="D430"/>
  <c r="C430"/>
  <c r="B430"/>
  <c r="CE429"/>
  <c r="BC429"/>
  <c r="E429"/>
  <c r="D429"/>
  <c r="C429"/>
  <c r="B429"/>
  <c r="CE428"/>
  <c r="D428"/>
  <c r="C428"/>
  <c r="B428"/>
  <c r="CE427"/>
  <c r="BC427"/>
  <c r="E427"/>
  <c r="D427"/>
  <c r="C427"/>
  <c r="B427"/>
  <c r="CE426"/>
  <c r="F426"/>
  <c r="D426"/>
  <c r="C426"/>
  <c r="B426"/>
  <c r="CE425"/>
  <c r="BC425"/>
  <c r="E425"/>
  <c r="D425"/>
  <c r="C425"/>
  <c r="B425"/>
  <c r="CE424"/>
  <c r="D424"/>
  <c r="C424"/>
  <c r="B424"/>
  <c r="CE423"/>
  <c r="BC423"/>
  <c r="E423"/>
  <c r="D423"/>
  <c r="C423"/>
  <c r="B423"/>
  <c r="CE422"/>
  <c r="F422"/>
  <c r="D422"/>
  <c r="C422"/>
  <c r="B422"/>
  <c r="CE421"/>
  <c r="BC421"/>
  <c r="E421"/>
  <c r="D421"/>
  <c r="C421"/>
  <c r="B421"/>
  <c r="CE420"/>
  <c r="D420"/>
  <c r="C420"/>
  <c r="B420"/>
  <c r="CE419"/>
  <c r="BC419"/>
  <c r="E419"/>
  <c r="D419"/>
  <c r="C419"/>
  <c r="B419"/>
  <c r="CE418"/>
  <c r="E418"/>
  <c r="D418"/>
  <c r="C418"/>
  <c r="B418"/>
  <c r="BC418" s="1"/>
  <c r="CE417"/>
  <c r="D417"/>
  <c r="C417"/>
  <c r="B417"/>
  <c r="CE416"/>
  <c r="BC416"/>
  <c r="E416"/>
  <c r="D416"/>
  <c r="C416"/>
  <c r="B416"/>
  <c r="CE415"/>
  <c r="D415"/>
  <c r="C415"/>
  <c r="B415"/>
  <c r="CE414"/>
  <c r="BC414"/>
  <c r="E414"/>
  <c r="D414"/>
  <c r="C414"/>
  <c r="B414"/>
  <c r="CE413"/>
  <c r="D413"/>
  <c r="C413"/>
  <c r="B413"/>
  <c r="CE412"/>
  <c r="BC412"/>
  <c r="E412"/>
  <c r="D412"/>
  <c r="C412"/>
  <c r="B412"/>
  <c r="CE411"/>
  <c r="D411"/>
  <c r="C411"/>
  <c r="B411"/>
  <c r="CE410"/>
  <c r="BC410"/>
  <c r="E410"/>
  <c r="D410"/>
  <c r="C410"/>
  <c r="B410"/>
  <c r="CE409"/>
  <c r="D409"/>
  <c r="C409"/>
  <c r="B409"/>
  <c r="CE408"/>
  <c r="BC408"/>
  <c r="E408"/>
  <c r="D408"/>
  <c r="C408"/>
  <c r="B408"/>
  <c r="CE407"/>
  <c r="D407"/>
  <c r="C407"/>
  <c r="B407"/>
  <c r="CE406"/>
  <c r="BC406"/>
  <c r="E406"/>
  <c r="D406"/>
  <c r="C406"/>
  <c r="B406"/>
  <c r="CE405"/>
  <c r="D405"/>
  <c r="C405"/>
  <c r="B405"/>
  <c r="CE404"/>
  <c r="BC404"/>
  <c r="E404"/>
  <c r="D404"/>
  <c r="C404"/>
  <c r="B404"/>
  <c r="CE403"/>
  <c r="F403"/>
  <c r="D403"/>
  <c r="C403"/>
  <c r="B403"/>
  <c r="CE402"/>
  <c r="BC402"/>
  <c r="E402"/>
  <c r="D402"/>
  <c r="C402"/>
  <c r="B402"/>
  <c r="CE401"/>
  <c r="D401"/>
  <c r="C401"/>
  <c r="B401"/>
  <c r="CE400"/>
  <c r="BC400"/>
  <c r="E400"/>
  <c r="D400"/>
  <c r="C400"/>
  <c r="B400"/>
  <c r="CE399"/>
  <c r="F399"/>
  <c r="D399"/>
  <c r="C399"/>
  <c r="B399"/>
  <c r="CE398"/>
  <c r="BC398"/>
  <c r="E398"/>
  <c r="D398"/>
  <c r="C398"/>
  <c r="B398"/>
  <c r="CE397"/>
  <c r="D397"/>
  <c r="C397"/>
  <c r="B397"/>
  <c r="CE396"/>
  <c r="E396"/>
  <c r="D396"/>
  <c r="D396" i="13" s="1"/>
  <c r="D396" i="12" s="1"/>
  <c r="D396" i="11" s="1"/>
  <c r="C396" i="10"/>
  <c r="C396" i="13" s="1"/>
  <c r="B396" i="10"/>
  <c r="B396" i="13" s="1"/>
  <c r="CE395" i="10"/>
  <c r="D395"/>
  <c r="D395" i="13" s="1"/>
  <c r="D395" i="12" s="1"/>
  <c r="D395" i="11" s="1"/>
  <c r="C395" i="10"/>
  <c r="C395" i="13" s="1"/>
  <c r="B395" i="10"/>
  <c r="CE394"/>
  <c r="E394"/>
  <c r="D394"/>
  <c r="D394" i="13" s="1"/>
  <c r="D394" i="12" s="1"/>
  <c r="D394" i="11" s="1"/>
  <c r="C394" i="10"/>
  <c r="C394" i="13" s="1"/>
  <c r="B394" i="10"/>
  <c r="B394" i="13" s="1"/>
  <c r="CE393" i="10"/>
  <c r="D393"/>
  <c r="D393" i="13" s="1"/>
  <c r="D393" i="12" s="1"/>
  <c r="D393" i="11" s="1"/>
  <c r="C393" i="10"/>
  <c r="C393" i="13" s="1"/>
  <c r="B393" i="10"/>
  <c r="CE392"/>
  <c r="E392"/>
  <c r="D392"/>
  <c r="D392" i="13" s="1"/>
  <c r="D392" i="12" s="1"/>
  <c r="D392" i="11" s="1"/>
  <c r="C392" i="10"/>
  <c r="C392" i="13" s="1"/>
  <c r="B392" i="10"/>
  <c r="B392" i="13" s="1"/>
  <c r="CE391" i="10"/>
  <c r="D391"/>
  <c r="D391" i="13" s="1"/>
  <c r="D391" i="12" s="1"/>
  <c r="D391" i="11" s="1"/>
  <c r="C391" i="10"/>
  <c r="C391" i="13" s="1"/>
  <c r="B391" i="10"/>
  <c r="CE390"/>
  <c r="E390"/>
  <c r="D390"/>
  <c r="D390" i="13" s="1"/>
  <c r="D390" i="12" s="1"/>
  <c r="D390" i="11" s="1"/>
  <c r="C390" i="10"/>
  <c r="C390" i="13" s="1"/>
  <c r="B390" i="10"/>
  <c r="B390" i="13" s="1"/>
  <c r="CE389" i="10"/>
  <c r="D389"/>
  <c r="D389" i="13" s="1"/>
  <c r="D389" i="12" s="1"/>
  <c r="D389" i="11" s="1"/>
  <c r="C389" i="10"/>
  <c r="C389" i="13" s="1"/>
  <c r="B389" i="10"/>
  <c r="CE388"/>
  <c r="E388"/>
  <c r="D388"/>
  <c r="D388" i="13" s="1"/>
  <c r="D388" i="12" s="1"/>
  <c r="D388" i="11" s="1"/>
  <c r="C388" i="10"/>
  <c r="C388" i="13" s="1"/>
  <c r="B388" i="10"/>
  <c r="B388" i="13" s="1"/>
  <c r="CE387" i="10"/>
  <c r="D387"/>
  <c r="D387" i="13" s="1"/>
  <c r="D387" i="12" s="1"/>
  <c r="D387" i="11" s="1"/>
  <c r="C387" i="10"/>
  <c r="C387" i="13" s="1"/>
  <c r="B387" i="10"/>
  <c r="CE386"/>
  <c r="E386"/>
  <c r="D386"/>
  <c r="D386" i="13" s="1"/>
  <c r="D386" i="12" s="1"/>
  <c r="D386" i="11" s="1"/>
  <c r="C386" i="10"/>
  <c r="C386" i="13" s="1"/>
  <c r="B386" i="10"/>
  <c r="B386" i="13" s="1"/>
  <c r="CE385" i="10"/>
  <c r="D385"/>
  <c r="D385" i="13" s="1"/>
  <c r="D385" i="12" s="1"/>
  <c r="D385" i="11" s="1"/>
  <c r="C385" i="10"/>
  <c r="C385" i="13" s="1"/>
  <c r="B385" i="10"/>
  <c r="CE384"/>
  <c r="E384"/>
  <c r="D384"/>
  <c r="D384" i="13" s="1"/>
  <c r="D384" i="12" s="1"/>
  <c r="D384" i="11" s="1"/>
  <c r="C384" i="10"/>
  <c r="C384" i="13" s="1"/>
  <c r="B384" i="10"/>
  <c r="B384" i="13" s="1"/>
  <c r="CE383" i="10"/>
  <c r="D383"/>
  <c r="D383" i="13" s="1"/>
  <c r="D383" i="12" s="1"/>
  <c r="D383" i="11" s="1"/>
  <c r="C383" i="10"/>
  <c r="C383" i="13" s="1"/>
  <c r="B383" i="10"/>
  <c r="CE382"/>
  <c r="E382"/>
  <c r="D382"/>
  <c r="D382" i="13" s="1"/>
  <c r="D382" i="12" s="1"/>
  <c r="D382" i="11" s="1"/>
  <c r="C382" i="10"/>
  <c r="C382" i="13" s="1"/>
  <c r="B382" i="10"/>
  <c r="B382" i="13" s="1"/>
  <c r="CE381" i="10"/>
  <c r="D381"/>
  <c r="D381" i="13" s="1"/>
  <c r="D381" i="12" s="1"/>
  <c r="D381" i="11" s="1"/>
  <c r="C381" i="10"/>
  <c r="C381" i="13" s="1"/>
  <c r="B381" i="10"/>
  <c r="CE380"/>
  <c r="E380"/>
  <c r="D380"/>
  <c r="D380" i="13" s="1"/>
  <c r="D380" i="12" s="1"/>
  <c r="D380" i="11" s="1"/>
  <c r="C380" i="10"/>
  <c r="C380" i="13" s="1"/>
  <c r="B380" i="10"/>
  <c r="B380" i="13" s="1"/>
  <c r="CE379" i="10"/>
  <c r="D379"/>
  <c r="D379" i="13" s="1"/>
  <c r="D379" i="12" s="1"/>
  <c r="D379" i="11" s="1"/>
  <c r="C379" i="10"/>
  <c r="C379" i="13" s="1"/>
  <c r="B379" i="10"/>
  <c r="CE378"/>
  <c r="E378"/>
  <c r="D378"/>
  <c r="D378" i="13" s="1"/>
  <c r="D378" i="12" s="1"/>
  <c r="D378" i="11" s="1"/>
  <c r="C378" i="10"/>
  <c r="C378" i="13" s="1"/>
  <c r="B378" i="10"/>
  <c r="B378" i="13" s="1"/>
  <c r="CE377" i="10"/>
  <c r="D377"/>
  <c r="D377" i="13" s="1"/>
  <c r="D377" i="12" s="1"/>
  <c r="D377" i="11" s="1"/>
  <c r="C377" i="10"/>
  <c r="C377" i="13" s="1"/>
  <c r="B377" i="10"/>
  <c r="CE376"/>
  <c r="E376"/>
  <c r="D376"/>
  <c r="D376" i="13" s="1"/>
  <c r="D376" i="12" s="1"/>
  <c r="D376" i="11" s="1"/>
  <c r="C376" i="10"/>
  <c r="C376" i="13" s="1"/>
  <c r="B376" i="10"/>
  <c r="B376" i="13" s="1"/>
  <c r="CE375" i="10"/>
  <c r="D375"/>
  <c r="D375" i="13" s="1"/>
  <c r="D375" i="12" s="1"/>
  <c r="D375" i="11" s="1"/>
  <c r="C375" i="10"/>
  <c r="C375" i="13" s="1"/>
  <c r="B375" i="10"/>
  <c r="CE374"/>
  <c r="E374"/>
  <c r="D374"/>
  <c r="D374" i="13" s="1"/>
  <c r="D374" i="12" s="1"/>
  <c r="D374" i="11" s="1"/>
  <c r="C374" i="10"/>
  <c r="C374" i="13" s="1"/>
  <c r="B374" i="10"/>
  <c r="B374" i="13" s="1"/>
  <c r="CE373" i="10"/>
  <c r="D373"/>
  <c r="D373" i="13" s="1"/>
  <c r="D373" i="12" s="1"/>
  <c r="D373" i="11" s="1"/>
  <c r="C373" i="10"/>
  <c r="C373" i="13" s="1"/>
  <c r="B373" i="10"/>
  <c r="CE372"/>
  <c r="E372"/>
  <c r="D372"/>
  <c r="D372" i="13" s="1"/>
  <c r="D372" i="12" s="1"/>
  <c r="D372" i="11" s="1"/>
  <c r="C372" i="10"/>
  <c r="C372" i="13" s="1"/>
  <c r="B372" i="10"/>
  <c r="B372" i="13" s="1"/>
  <c r="CE371" i="10"/>
  <c r="D371"/>
  <c r="D371" i="13" s="1"/>
  <c r="D371" i="12" s="1"/>
  <c r="D371" i="11" s="1"/>
  <c r="C371" i="10"/>
  <c r="C371" i="13" s="1"/>
  <c r="B371" i="10"/>
  <c r="CE370"/>
  <c r="E370"/>
  <c r="D370"/>
  <c r="D370" i="13" s="1"/>
  <c r="D370" i="12" s="1"/>
  <c r="D370" i="11" s="1"/>
  <c r="C370" i="10"/>
  <c r="C370" i="13" s="1"/>
  <c r="B370" i="10"/>
  <c r="B370" i="13" s="1"/>
  <c r="CE369" i="10"/>
  <c r="D369"/>
  <c r="D369" i="13" s="1"/>
  <c r="D369" i="12" s="1"/>
  <c r="D369" i="11" s="1"/>
  <c r="C369" i="10"/>
  <c r="C369" i="13" s="1"/>
  <c r="B369" i="10"/>
  <c r="CE368"/>
  <c r="E368"/>
  <c r="D368"/>
  <c r="D368" i="13" s="1"/>
  <c r="D368" i="12" s="1"/>
  <c r="D368" i="11" s="1"/>
  <c r="C368" i="10"/>
  <c r="C368" i="13" s="1"/>
  <c r="B368" i="10"/>
  <c r="B368" i="13" s="1"/>
  <c r="CE367" i="10"/>
  <c r="D367"/>
  <c r="D367" i="13" s="1"/>
  <c r="D367" i="12" s="1"/>
  <c r="D367" i="11" s="1"/>
  <c r="C367" i="10"/>
  <c r="C367" i="13" s="1"/>
  <c r="B367" i="10"/>
  <c r="CE366"/>
  <c r="E366"/>
  <c r="D366"/>
  <c r="D366" i="13" s="1"/>
  <c r="D366" i="12" s="1"/>
  <c r="D366" i="11" s="1"/>
  <c r="C366" i="10"/>
  <c r="C366" i="13" s="1"/>
  <c r="B366" i="10"/>
  <c r="B366" i="13" s="1"/>
  <c r="CE365" i="10"/>
  <c r="D365"/>
  <c r="D365" i="13" s="1"/>
  <c r="D365" i="12" s="1"/>
  <c r="D365" i="11" s="1"/>
  <c r="C365" i="10"/>
  <c r="C365" i="13" s="1"/>
  <c r="B365" i="10"/>
  <c r="CE364"/>
  <c r="E364"/>
  <c r="D364"/>
  <c r="D364" i="13" s="1"/>
  <c r="D364" i="12" s="1"/>
  <c r="D364" i="11" s="1"/>
  <c r="C364" i="10"/>
  <c r="C364" i="13" s="1"/>
  <c r="B364" i="10"/>
  <c r="B364" i="13" s="1"/>
  <c r="CE363" i="10"/>
  <c r="D363"/>
  <c r="D363" i="13" s="1"/>
  <c r="D363" i="12" s="1"/>
  <c r="D363" i="11" s="1"/>
  <c r="C363" i="10"/>
  <c r="C363" i="13" s="1"/>
  <c r="B363" i="10"/>
  <c r="CE362"/>
  <c r="E362"/>
  <c r="D362"/>
  <c r="D362" i="13" s="1"/>
  <c r="D362" i="12" s="1"/>
  <c r="D362" i="11" s="1"/>
  <c r="C362" i="10"/>
  <c r="C362" i="13" s="1"/>
  <c r="B362" i="10"/>
  <c r="B362" i="13" s="1"/>
  <c r="CE361" i="10"/>
  <c r="D361"/>
  <c r="D361" i="13" s="1"/>
  <c r="D361" i="12" s="1"/>
  <c r="D361" i="11" s="1"/>
  <c r="C361" i="10"/>
  <c r="C361" i="13" s="1"/>
  <c r="B361" i="10"/>
  <c r="CE360"/>
  <c r="E360"/>
  <c r="D360"/>
  <c r="D360" i="13" s="1"/>
  <c r="D360" i="12" s="1"/>
  <c r="D360" i="11" s="1"/>
  <c r="C360" i="10"/>
  <c r="C360" i="13" s="1"/>
  <c r="B360" i="10"/>
  <c r="B360" i="13" s="1"/>
  <c r="CE359" i="10"/>
  <c r="D359"/>
  <c r="D359" i="13" s="1"/>
  <c r="D359" i="12" s="1"/>
  <c r="D359" i="11" s="1"/>
  <c r="C359" i="10"/>
  <c r="C359" i="13" s="1"/>
  <c r="B359" i="10"/>
  <c r="CE358"/>
  <c r="E358"/>
  <c r="D358"/>
  <c r="D358" i="13" s="1"/>
  <c r="D358" i="12" s="1"/>
  <c r="D358" i="11" s="1"/>
  <c r="C358" i="10"/>
  <c r="C358" i="13" s="1"/>
  <c r="B358" i="10"/>
  <c r="B358" i="13" s="1"/>
  <c r="CE357" i="10"/>
  <c r="D357"/>
  <c r="D357" i="13" s="1"/>
  <c r="D357" i="12" s="1"/>
  <c r="D357" i="11" s="1"/>
  <c r="C357" i="10"/>
  <c r="C357" i="13" s="1"/>
  <c r="B357" i="10"/>
  <c r="CE356"/>
  <c r="E356"/>
  <c r="D356"/>
  <c r="D356" i="13" s="1"/>
  <c r="D356" i="12" s="1"/>
  <c r="D356" i="11" s="1"/>
  <c r="C356" i="10"/>
  <c r="C356" i="13" s="1"/>
  <c r="B356" i="10"/>
  <c r="B356" i="13" s="1"/>
  <c r="CE355" i="10"/>
  <c r="D355"/>
  <c r="D355" i="13" s="1"/>
  <c r="D355" i="12" s="1"/>
  <c r="D355" i="11" s="1"/>
  <c r="C355" i="10"/>
  <c r="C355" i="13" s="1"/>
  <c r="B355" i="10"/>
  <c r="CE354"/>
  <c r="E354"/>
  <c r="D354"/>
  <c r="D354" i="13" s="1"/>
  <c r="D354" i="12" s="1"/>
  <c r="D354" i="11" s="1"/>
  <c r="C354" i="10"/>
  <c r="C354" i="13" s="1"/>
  <c r="B354" i="10"/>
  <c r="B354" i="13" s="1"/>
  <c r="CE353" i="10"/>
  <c r="D353"/>
  <c r="D353" i="13" s="1"/>
  <c r="D353" i="12" s="1"/>
  <c r="D353" i="11" s="1"/>
  <c r="C353" i="10"/>
  <c r="C353" i="13" s="1"/>
  <c r="B353" i="10"/>
  <c r="CE352"/>
  <c r="E352"/>
  <c r="D352"/>
  <c r="D352" i="13" s="1"/>
  <c r="D352" i="12" s="1"/>
  <c r="D352" i="11" s="1"/>
  <c r="C352" i="10"/>
  <c r="C352" i="13" s="1"/>
  <c r="B352" i="10"/>
  <c r="B352" i="13" s="1"/>
  <c r="CE351" i="10"/>
  <c r="D351"/>
  <c r="D351" i="13" s="1"/>
  <c r="D351" i="12" s="1"/>
  <c r="D351" i="11" s="1"/>
  <c r="C351" i="10"/>
  <c r="C351" i="13" s="1"/>
  <c r="B351" i="10"/>
  <c r="CE350"/>
  <c r="E350"/>
  <c r="D350"/>
  <c r="D350" i="13" s="1"/>
  <c r="D350" i="12" s="1"/>
  <c r="D350" i="11" s="1"/>
  <c r="C350" i="10"/>
  <c r="C350" i="13" s="1"/>
  <c r="B350" i="10"/>
  <c r="B350" i="13" s="1"/>
  <c r="CE349" i="10"/>
  <c r="D349"/>
  <c r="D349" i="13" s="1"/>
  <c r="D349" i="12" s="1"/>
  <c r="D349" i="11" s="1"/>
  <c r="C349" i="10"/>
  <c r="C349" i="13" s="1"/>
  <c r="B349" i="10"/>
  <c r="CE348"/>
  <c r="E348"/>
  <c r="D348"/>
  <c r="D348" i="13" s="1"/>
  <c r="D348" i="12" s="1"/>
  <c r="D348" i="11" s="1"/>
  <c r="C348" i="10"/>
  <c r="C348" i="13" s="1"/>
  <c r="B348" i="10"/>
  <c r="B348" i="13" s="1"/>
  <c r="CE347" i="10"/>
  <c r="D347"/>
  <c r="D347" i="13" s="1"/>
  <c r="D347" i="12" s="1"/>
  <c r="D347" i="11" s="1"/>
  <c r="C347" i="10"/>
  <c r="C347" i="13" s="1"/>
  <c r="B347" i="10"/>
  <c r="CE346"/>
  <c r="E346"/>
  <c r="D346"/>
  <c r="D346" i="13" s="1"/>
  <c r="D346" i="12" s="1"/>
  <c r="D346" i="11" s="1"/>
  <c r="C346" i="10"/>
  <c r="C346" i="13" s="1"/>
  <c r="B346" i="10"/>
  <c r="B346" i="13" s="1"/>
  <c r="CE345" i="10"/>
  <c r="D345"/>
  <c r="D345" i="13" s="1"/>
  <c r="D345" i="12" s="1"/>
  <c r="D345" i="11" s="1"/>
  <c r="C345" i="10"/>
  <c r="C345" i="13" s="1"/>
  <c r="B345" i="10"/>
  <c r="CE344"/>
  <c r="E344"/>
  <c r="D344"/>
  <c r="D344" i="13" s="1"/>
  <c r="D344" i="12" s="1"/>
  <c r="D344" i="11" s="1"/>
  <c r="C344" i="10"/>
  <c r="C344" i="13" s="1"/>
  <c r="B344" i="10"/>
  <c r="B344" i="13" s="1"/>
  <c r="CE343" i="10"/>
  <c r="D343"/>
  <c r="D343" i="13" s="1"/>
  <c r="D343" i="12" s="1"/>
  <c r="D343" i="11" s="1"/>
  <c r="C343" i="10"/>
  <c r="C343" i="13" s="1"/>
  <c r="B343" i="10"/>
  <c r="CE342"/>
  <c r="E342"/>
  <c r="D342"/>
  <c r="D342" i="13" s="1"/>
  <c r="D342" i="12" s="1"/>
  <c r="D342" i="11" s="1"/>
  <c r="C342" i="10"/>
  <c r="C342" i="13" s="1"/>
  <c r="B342" i="10"/>
  <c r="B342" i="13" s="1"/>
  <c r="CE341" i="10"/>
  <c r="D341"/>
  <c r="D341" i="13" s="1"/>
  <c r="D341" i="12" s="1"/>
  <c r="D341" i="11" s="1"/>
  <c r="C341" i="10"/>
  <c r="C341" i="13" s="1"/>
  <c r="B341" i="10"/>
  <c r="CE340"/>
  <c r="E340"/>
  <c r="D340"/>
  <c r="D340" i="13" s="1"/>
  <c r="D340" i="12" s="1"/>
  <c r="D340" i="11" s="1"/>
  <c r="C340" i="10"/>
  <c r="C340" i="13" s="1"/>
  <c r="B340" i="10"/>
  <c r="B340" i="13" s="1"/>
  <c r="CE339" i="10"/>
  <c r="D339"/>
  <c r="D339" i="13" s="1"/>
  <c r="D339" i="12" s="1"/>
  <c r="D339" i="11" s="1"/>
  <c r="C339" i="10"/>
  <c r="C339" i="13" s="1"/>
  <c r="B339" i="10"/>
  <c r="CE338"/>
  <c r="E338"/>
  <c r="D338"/>
  <c r="D338" i="13" s="1"/>
  <c r="D338" i="12" s="1"/>
  <c r="D338" i="11" s="1"/>
  <c r="C338" i="10"/>
  <c r="C338" i="13" s="1"/>
  <c r="B338" i="10"/>
  <c r="B338" i="13" s="1"/>
  <c r="CE337" i="10"/>
  <c r="D337"/>
  <c r="D337" i="13" s="1"/>
  <c r="D337" i="12" s="1"/>
  <c r="D337" i="11" s="1"/>
  <c r="C337" i="10"/>
  <c r="C337" i="13" s="1"/>
  <c r="B337" i="10"/>
  <c r="CE336"/>
  <c r="E336"/>
  <c r="D336"/>
  <c r="D336" i="13" s="1"/>
  <c r="D336" i="12" s="1"/>
  <c r="D336" i="11" s="1"/>
  <c r="C336" i="10"/>
  <c r="C336" i="13" s="1"/>
  <c r="B336" i="10"/>
  <c r="B336" i="13" s="1"/>
  <c r="CE335" i="10"/>
  <c r="D335"/>
  <c r="D335" i="13" s="1"/>
  <c r="D335" i="12" s="1"/>
  <c r="D335" i="11" s="1"/>
  <c r="C335" i="10"/>
  <c r="C335" i="13" s="1"/>
  <c r="B335" i="10"/>
  <c r="CE334"/>
  <c r="E334"/>
  <c r="D334"/>
  <c r="D334" i="13" s="1"/>
  <c r="D334" i="12" s="1"/>
  <c r="D334" i="11" s="1"/>
  <c r="C334" i="10"/>
  <c r="C334" i="13" s="1"/>
  <c r="B334" i="10"/>
  <c r="B334" i="13" s="1"/>
  <c r="CE333" i="10"/>
  <c r="D333"/>
  <c r="D333" i="13" s="1"/>
  <c r="D333" i="12" s="1"/>
  <c r="D333" i="11" s="1"/>
  <c r="C333" i="10"/>
  <c r="C333" i="13" s="1"/>
  <c r="B333" i="10"/>
  <c r="CE332"/>
  <c r="E332"/>
  <c r="D332"/>
  <c r="D332" i="13" s="1"/>
  <c r="D332" i="12" s="1"/>
  <c r="D332" i="11" s="1"/>
  <c r="C332" i="10"/>
  <c r="C332" i="13" s="1"/>
  <c r="B332" i="10"/>
  <c r="B332" i="13" s="1"/>
  <c r="CE331" i="10"/>
  <c r="D331"/>
  <c r="D331" i="13" s="1"/>
  <c r="D331" i="12" s="1"/>
  <c r="D331" i="11" s="1"/>
  <c r="C331" i="10"/>
  <c r="C331" i="13" s="1"/>
  <c r="B331" i="10"/>
  <c r="CE330"/>
  <c r="E330"/>
  <c r="D330"/>
  <c r="D330" i="13" s="1"/>
  <c r="D330" i="12" s="1"/>
  <c r="D330" i="11" s="1"/>
  <c r="C330" i="10"/>
  <c r="C330" i="13" s="1"/>
  <c r="B330" i="10"/>
  <c r="B330" i="13" s="1"/>
  <c r="CE329" i="10"/>
  <c r="D329"/>
  <c r="D329" i="13" s="1"/>
  <c r="D329" i="12" s="1"/>
  <c r="D329" i="11" s="1"/>
  <c r="C329" i="10"/>
  <c r="C329" i="13" s="1"/>
  <c r="B329" i="10"/>
  <c r="CE328"/>
  <c r="E328"/>
  <c r="D328"/>
  <c r="D328" i="13" s="1"/>
  <c r="D328" i="12" s="1"/>
  <c r="D328" i="11" s="1"/>
  <c r="C328" i="10"/>
  <c r="C328" i="13" s="1"/>
  <c r="B328" i="10"/>
  <c r="B328" i="13" s="1"/>
  <c r="CE327" i="10"/>
  <c r="D327"/>
  <c r="D327" i="13" s="1"/>
  <c r="D327" i="12" s="1"/>
  <c r="D327" i="11" s="1"/>
  <c r="C327" i="10"/>
  <c r="C327" i="13" s="1"/>
  <c r="B327" i="10"/>
  <c r="CE326"/>
  <c r="E326"/>
  <c r="D326"/>
  <c r="D326" i="13" s="1"/>
  <c r="D326" i="12" s="1"/>
  <c r="D326" i="11" s="1"/>
  <c r="C326" i="10"/>
  <c r="C326" i="13" s="1"/>
  <c r="B326" i="10"/>
  <c r="B326" i="13" s="1"/>
  <c r="CE325" i="10"/>
  <c r="D325"/>
  <c r="D325" i="13" s="1"/>
  <c r="D325" i="12" s="1"/>
  <c r="D325" i="11" s="1"/>
  <c r="C325" i="10"/>
  <c r="C325" i="13" s="1"/>
  <c r="B325" i="10"/>
  <c r="CE324"/>
  <c r="E324"/>
  <c r="D324"/>
  <c r="D324" i="13" s="1"/>
  <c r="D324" i="12" s="1"/>
  <c r="D324" i="11" s="1"/>
  <c r="C324" i="10"/>
  <c r="C324" i="13" s="1"/>
  <c r="B324" i="10"/>
  <c r="B324" i="13" s="1"/>
  <c r="CE323" i="10"/>
  <c r="D323"/>
  <c r="D323" i="13" s="1"/>
  <c r="D323" i="12" s="1"/>
  <c r="D323" i="11" s="1"/>
  <c r="C323" i="10"/>
  <c r="C323" i="13" s="1"/>
  <c r="B323" i="10"/>
  <c r="CE322"/>
  <c r="E322"/>
  <c r="D322"/>
  <c r="D322" i="13" s="1"/>
  <c r="D322" i="12" s="1"/>
  <c r="D322" i="11" s="1"/>
  <c r="C322" i="10"/>
  <c r="C322" i="13" s="1"/>
  <c r="B322" i="10"/>
  <c r="B322" i="13" s="1"/>
  <c r="CE321" i="10"/>
  <c r="D321"/>
  <c r="D321" i="13" s="1"/>
  <c r="D321" i="12" s="1"/>
  <c r="D321" i="11" s="1"/>
  <c r="C321" i="10"/>
  <c r="C321" i="13" s="1"/>
  <c r="B321" i="10"/>
  <c r="CE320"/>
  <c r="E320"/>
  <c r="D320"/>
  <c r="D320" i="13" s="1"/>
  <c r="D320" i="12" s="1"/>
  <c r="D320" i="11" s="1"/>
  <c r="C320" i="10"/>
  <c r="C320" i="13" s="1"/>
  <c r="B320" i="10"/>
  <c r="B320" i="13" s="1"/>
  <c r="CE319" i="10"/>
  <c r="D319"/>
  <c r="D319" i="13" s="1"/>
  <c r="D319" i="12" s="1"/>
  <c r="D319" i="11" s="1"/>
  <c r="C319" i="10"/>
  <c r="C319" i="13" s="1"/>
  <c r="B319" i="10"/>
  <c r="CE318"/>
  <c r="E318"/>
  <c r="D318"/>
  <c r="D318" i="13" s="1"/>
  <c r="D318" i="12" s="1"/>
  <c r="D318" i="11" s="1"/>
  <c r="C318" i="10"/>
  <c r="C318" i="13" s="1"/>
  <c r="B318" i="10"/>
  <c r="B318" i="13" s="1"/>
  <c r="CE317" i="10"/>
  <c r="D317"/>
  <c r="D317" i="13" s="1"/>
  <c r="D317" i="12" s="1"/>
  <c r="D317" i="11" s="1"/>
  <c r="C317" i="10"/>
  <c r="C317" i="13" s="1"/>
  <c r="B317" i="10"/>
  <c r="CE316"/>
  <c r="E316"/>
  <c r="D316"/>
  <c r="D316" i="13" s="1"/>
  <c r="D316" i="12" s="1"/>
  <c r="D316" i="11" s="1"/>
  <c r="C316" i="10"/>
  <c r="C316" i="13" s="1"/>
  <c r="B316" i="10"/>
  <c r="B316" i="13" s="1"/>
  <c r="CE315" i="10"/>
  <c r="D315"/>
  <c r="D315" i="13" s="1"/>
  <c r="D315" i="12" s="1"/>
  <c r="D315" i="11" s="1"/>
  <c r="C315" i="10"/>
  <c r="C315" i="13" s="1"/>
  <c r="B315" i="10"/>
  <c r="CE314"/>
  <c r="E314"/>
  <c r="D314"/>
  <c r="D314" i="13" s="1"/>
  <c r="D314" i="12" s="1"/>
  <c r="D314" i="11" s="1"/>
  <c r="C314" i="10"/>
  <c r="C314" i="13" s="1"/>
  <c r="B314" i="10"/>
  <c r="B314" i="13" s="1"/>
  <c r="CE313" i="10"/>
  <c r="D313"/>
  <c r="D313" i="13" s="1"/>
  <c r="D313" i="12" s="1"/>
  <c r="D313" i="11" s="1"/>
  <c r="C313" i="10"/>
  <c r="C313" i="13" s="1"/>
  <c r="B313" i="10"/>
  <c r="CE312"/>
  <c r="E312"/>
  <c r="D312"/>
  <c r="D312" i="13" s="1"/>
  <c r="D312" i="12" s="1"/>
  <c r="D312" i="11" s="1"/>
  <c r="C312" i="10"/>
  <c r="C312" i="13" s="1"/>
  <c r="B312" i="10"/>
  <c r="B312" i="13" s="1"/>
  <c r="CE311" i="10"/>
  <c r="D311"/>
  <c r="D311" i="13" s="1"/>
  <c r="D311" i="12" s="1"/>
  <c r="D311" i="11" s="1"/>
  <c r="C311" i="10"/>
  <c r="C311" i="13" s="1"/>
  <c r="B311" i="10"/>
  <c r="CE310"/>
  <c r="E310"/>
  <c r="D310"/>
  <c r="D310" i="13" s="1"/>
  <c r="D310" i="12" s="1"/>
  <c r="D310" i="11" s="1"/>
  <c r="C310" i="10"/>
  <c r="C310" i="13" s="1"/>
  <c r="B310" i="10"/>
  <c r="B310" i="13" s="1"/>
  <c r="CE309" i="10"/>
  <c r="D309"/>
  <c r="D309" i="13" s="1"/>
  <c r="D309" i="12" s="1"/>
  <c r="D309" i="11" s="1"/>
  <c r="C309" i="10"/>
  <c r="C309" i="13" s="1"/>
  <c r="B309" i="10"/>
  <c r="CE308"/>
  <c r="E308"/>
  <c r="D308"/>
  <c r="D308" i="13" s="1"/>
  <c r="D308" i="12" s="1"/>
  <c r="D308" i="11" s="1"/>
  <c r="C308" i="10"/>
  <c r="C308" i="13" s="1"/>
  <c r="B308" i="10"/>
  <c r="B308" i="13" s="1"/>
  <c r="CE307" i="10"/>
  <c r="D307"/>
  <c r="D307" i="13" s="1"/>
  <c r="D307" i="12" s="1"/>
  <c r="D307" i="11" s="1"/>
  <c r="C307" i="10"/>
  <c r="C307" i="13" s="1"/>
  <c r="B307" i="10"/>
  <c r="CE306"/>
  <c r="E306"/>
  <c r="D306"/>
  <c r="D306" i="13" s="1"/>
  <c r="D306" i="12" s="1"/>
  <c r="D306" i="11" s="1"/>
  <c r="C306" i="10"/>
  <c r="C306" i="13" s="1"/>
  <c r="B306" i="10"/>
  <c r="B306" i="13" s="1"/>
  <c r="CE305" i="10"/>
  <c r="D305"/>
  <c r="D305" i="13" s="1"/>
  <c r="D305" i="12" s="1"/>
  <c r="D305" i="11" s="1"/>
  <c r="C305" i="10"/>
  <c r="C305" i="13" s="1"/>
  <c r="B305" i="10"/>
  <c r="CE304"/>
  <c r="E304"/>
  <c r="D304"/>
  <c r="D304" i="13" s="1"/>
  <c r="D304" i="12" s="1"/>
  <c r="D304" i="11" s="1"/>
  <c r="C304" i="10"/>
  <c r="C304" i="13" s="1"/>
  <c r="B304" i="10"/>
  <c r="B304" i="13" s="1"/>
  <c r="CE303" i="10"/>
  <c r="D303"/>
  <c r="D303" i="13" s="1"/>
  <c r="D303" i="12" s="1"/>
  <c r="D303" i="11" s="1"/>
  <c r="C303" i="10"/>
  <c r="C303" i="13" s="1"/>
  <c r="B303" i="10"/>
  <c r="CE302"/>
  <c r="E302"/>
  <c r="D302"/>
  <c r="D302" i="13" s="1"/>
  <c r="D302" i="12" s="1"/>
  <c r="D302" i="11" s="1"/>
  <c r="C302" i="10"/>
  <c r="C302" i="13" s="1"/>
  <c r="B302" i="10"/>
  <c r="B302" i="13" s="1"/>
  <c r="CE301" i="10"/>
  <c r="D301"/>
  <c r="D301" i="13" s="1"/>
  <c r="D301" i="12" s="1"/>
  <c r="D301" i="11" s="1"/>
  <c r="C301" i="10"/>
  <c r="C301" i="13" s="1"/>
  <c r="B301" i="10"/>
  <c r="CE300"/>
  <c r="E300"/>
  <c r="D300"/>
  <c r="D300" i="13" s="1"/>
  <c r="D300" i="12" s="1"/>
  <c r="D300" i="11" s="1"/>
  <c r="C300" i="10"/>
  <c r="C300" i="13" s="1"/>
  <c r="B300" i="10"/>
  <c r="B300" i="13" s="1"/>
  <c r="CE299" i="10"/>
  <c r="D299"/>
  <c r="D299" i="13" s="1"/>
  <c r="D299" i="12" s="1"/>
  <c r="D299" i="11" s="1"/>
  <c r="C299" i="10"/>
  <c r="C299" i="13" s="1"/>
  <c r="B299" i="10"/>
  <c r="CE298"/>
  <c r="E298"/>
  <c r="D298"/>
  <c r="D298" i="13" s="1"/>
  <c r="D298" i="12" s="1"/>
  <c r="D298" i="11" s="1"/>
  <c r="C298" i="10"/>
  <c r="C298" i="13" s="1"/>
  <c r="B298" i="10"/>
  <c r="B298" i="13" s="1"/>
  <c r="CE297" i="10"/>
  <c r="D297"/>
  <c r="D297" i="13" s="1"/>
  <c r="D297" i="12" s="1"/>
  <c r="D297" i="11" s="1"/>
  <c r="C297" i="10"/>
  <c r="C297" i="13" s="1"/>
  <c r="B297" i="10"/>
  <c r="CE296"/>
  <c r="E296"/>
  <c r="D296"/>
  <c r="D296" i="13" s="1"/>
  <c r="D296" i="12" s="1"/>
  <c r="D296" i="11" s="1"/>
  <c r="C296" i="10"/>
  <c r="C296" i="13" s="1"/>
  <c r="B296" i="10"/>
  <c r="B296" i="13" s="1"/>
  <c r="CE295" i="10"/>
  <c r="D295"/>
  <c r="D295" i="13" s="1"/>
  <c r="D295" i="12" s="1"/>
  <c r="D295" i="11" s="1"/>
  <c r="C295" i="10"/>
  <c r="C295" i="13" s="1"/>
  <c r="B295" i="10"/>
  <c r="CE294"/>
  <c r="E294"/>
  <c r="D294"/>
  <c r="D294" i="13" s="1"/>
  <c r="D294" i="12" s="1"/>
  <c r="D294" i="11" s="1"/>
  <c r="C294" i="10"/>
  <c r="C294" i="13" s="1"/>
  <c r="B294" i="10"/>
  <c r="B294" i="13" s="1"/>
  <c r="CE293" i="10"/>
  <c r="D293"/>
  <c r="D293" i="13" s="1"/>
  <c r="D293" i="12" s="1"/>
  <c r="D293" i="11" s="1"/>
  <c r="C293" i="10"/>
  <c r="C293" i="13" s="1"/>
  <c r="B293" i="10"/>
  <c r="CE292"/>
  <c r="E292"/>
  <c r="D292"/>
  <c r="D292" i="13" s="1"/>
  <c r="D292" i="12" s="1"/>
  <c r="D292" i="11" s="1"/>
  <c r="C292" i="10"/>
  <c r="C292" i="13" s="1"/>
  <c r="B292" i="10"/>
  <c r="B292" i="13" s="1"/>
  <c r="CE291" i="10"/>
  <c r="D291"/>
  <c r="D291" i="13" s="1"/>
  <c r="D291" i="12" s="1"/>
  <c r="D291" i="11" s="1"/>
  <c r="C291" i="10"/>
  <c r="C291" i="13" s="1"/>
  <c r="B291" i="10"/>
  <c r="CE290"/>
  <c r="E290"/>
  <c r="D290"/>
  <c r="D290" i="13" s="1"/>
  <c r="D290" i="12" s="1"/>
  <c r="D290" i="11" s="1"/>
  <c r="C290" i="10"/>
  <c r="C290" i="13" s="1"/>
  <c r="B290" i="10"/>
  <c r="B290" i="13" s="1"/>
  <c r="CE289" i="10"/>
  <c r="D289"/>
  <c r="D289" i="13" s="1"/>
  <c r="D289" i="12" s="1"/>
  <c r="D289" i="11" s="1"/>
  <c r="C289" i="10"/>
  <c r="C289" i="13" s="1"/>
  <c r="B289" i="10"/>
  <c r="CE288"/>
  <c r="E288"/>
  <c r="D288"/>
  <c r="D288" i="13" s="1"/>
  <c r="D288" i="12" s="1"/>
  <c r="D288" i="11" s="1"/>
  <c r="C288" i="10"/>
  <c r="C288" i="13" s="1"/>
  <c r="B288" i="10"/>
  <c r="B288" i="13" s="1"/>
  <c r="CE287" i="10"/>
  <c r="D287"/>
  <c r="D287" i="13" s="1"/>
  <c r="D287" i="12" s="1"/>
  <c r="D287" i="11" s="1"/>
  <c r="C287" i="10"/>
  <c r="C287" i="13" s="1"/>
  <c r="B287" i="10"/>
  <c r="CE286"/>
  <c r="E286"/>
  <c r="D286"/>
  <c r="D286" i="13" s="1"/>
  <c r="D286" i="12" s="1"/>
  <c r="D286" i="11" s="1"/>
  <c r="C286" i="10"/>
  <c r="C286" i="13" s="1"/>
  <c r="B286" i="10"/>
  <c r="B286" i="13" s="1"/>
  <c r="CE285" i="10"/>
  <c r="D285"/>
  <c r="D285" i="13" s="1"/>
  <c r="D285" i="12" s="1"/>
  <c r="D285" i="11" s="1"/>
  <c r="C285" i="10"/>
  <c r="C285" i="13" s="1"/>
  <c r="B285" i="10"/>
  <c r="CE284"/>
  <c r="E284"/>
  <c r="D284"/>
  <c r="D284" i="13" s="1"/>
  <c r="D284" i="12" s="1"/>
  <c r="D284" i="11" s="1"/>
  <c r="C284" i="10"/>
  <c r="C284" i="13" s="1"/>
  <c r="B284" i="10"/>
  <c r="B284" i="13" s="1"/>
  <c r="CE283" i="10"/>
  <c r="D283"/>
  <c r="D283" i="13" s="1"/>
  <c r="D283" i="12" s="1"/>
  <c r="D283" i="11" s="1"/>
  <c r="C283" i="10"/>
  <c r="C283" i="13" s="1"/>
  <c r="B283" i="10"/>
  <c r="CE282"/>
  <c r="E282"/>
  <c r="D282"/>
  <c r="D282" i="13" s="1"/>
  <c r="D282" i="12" s="1"/>
  <c r="D282" i="11" s="1"/>
  <c r="C282" i="10"/>
  <c r="C282" i="13" s="1"/>
  <c r="B282" i="10"/>
  <c r="B282" i="13" s="1"/>
  <c r="CE281" i="10"/>
  <c r="D281"/>
  <c r="D281" i="13" s="1"/>
  <c r="D281" i="12" s="1"/>
  <c r="D281" i="11" s="1"/>
  <c r="C281" i="10"/>
  <c r="C281" i="13" s="1"/>
  <c r="B281" i="10"/>
  <c r="CE280"/>
  <c r="E280"/>
  <c r="D280"/>
  <c r="D280" i="13" s="1"/>
  <c r="D280" i="12" s="1"/>
  <c r="D280" i="11" s="1"/>
  <c r="C280" i="10"/>
  <c r="C280" i="13" s="1"/>
  <c r="B280" i="10"/>
  <c r="B280" i="13" s="1"/>
  <c r="CE279" i="10"/>
  <c r="D279"/>
  <c r="D279" i="13" s="1"/>
  <c r="D279" i="12" s="1"/>
  <c r="D279" i="11" s="1"/>
  <c r="C279" i="10"/>
  <c r="C279" i="13" s="1"/>
  <c r="B279" i="10"/>
  <c r="CE278"/>
  <c r="E278"/>
  <c r="D278"/>
  <c r="D278" i="13" s="1"/>
  <c r="D278" i="12" s="1"/>
  <c r="D278" i="11" s="1"/>
  <c r="C278" i="10"/>
  <c r="C278" i="13" s="1"/>
  <c r="B278" i="10"/>
  <c r="B278" i="13" s="1"/>
  <c r="CE277" i="10"/>
  <c r="D277"/>
  <c r="D277" i="13" s="1"/>
  <c r="D277" i="12" s="1"/>
  <c r="D277" i="11" s="1"/>
  <c r="C277" i="10"/>
  <c r="C277" i="13" s="1"/>
  <c r="B277" i="10"/>
  <c r="CE276"/>
  <c r="E276"/>
  <c r="D276"/>
  <c r="D276" i="13" s="1"/>
  <c r="D276" i="12" s="1"/>
  <c r="D276" i="11" s="1"/>
  <c r="C276" i="10"/>
  <c r="C276" i="13" s="1"/>
  <c r="B276" i="10"/>
  <c r="B276" i="13" s="1"/>
  <c r="CE275" i="10"/>
  <c r="D275"/>
  <c r="D275" i="13" s="1"/>
  <c r="D275" i="12" s="1"/>
  <c r="D275" i="11" s="1"/>
  <c r="C275" i="10"/>
  <c r="C275" i="13" s="1"/>
  <c r="B275" i="10"/>
  <c r="CE274"/>
  <c r="E274"/>
  <c r="D274"/>
  <c r="D274" i="13" s="1"/>
  <c r="D274" i="12" s="1"/>
  <c r="D274" i="11" s="1"/>
  <c r="C274" i="10"/>
  <c r="C274" i="13" s="1"/>
  <c r="B274" i="10"/>
  <c r="B274" i="13" s="1"/>
  <c r="CE273" i="10"/>
  <c r="D273"/>
  <c r="D273" i="13" s="1"/>
  <c r="D273" i="12" s="1"/>
  <c r="D273" i="11" s="1"/>
  <c r="C273" i="10"/>
  <c r="C273" i="13" s="1"/>
  <c r="B273" i="10"/>
  <c r="CE272"/>
  <c r="E272"/>
  <c r="D272"/>
  <c r="D272" i="13" s="1"/>
  <c r="D272" i="12" s="1"/>
  <c r="D272" i="11" s="1"/>
  <c r="C272" i="10"/>
  <c r="C272" i="13" s="1"/>
  <c r="B272" i="10"/>
  <c r="B272" i="13" s="1"/>
  <c r="CE271" i="10"/>
  <c r="D271"/>
  <c r="D271" i="13" s="1"/>
  <c r="D271" i="12" s="1"/>
  <c r="D271" i="11" s="1"/>
  <c r="C271" i="10"/>
  <c r="C271" i="13" s="1"/>
  <c r="B271" i="10"/>
  <c r="CE270"/>
  <c r="E270"/>
  <c r="D270"/>
  <c r="D270" i="13" s="1"/>
  <c r="D270" i="12" s="1"/>
  <c r="D270" i="11" s="1"/>
  <c r="C270" i="10"/>
  <c r="C270" i="13" s="1"/>
  <c r="B270" i="10"/>
  <c r="B270" i="13" s="1"/>
  <c r="CE269" i="10"/>
  <c r="D269"/>
  <c r="D269" i="13" s="1"/>
  <c r="D269" i="12" s="1"/>
  <c r="D269" i="11" s="1"/>
  <c r="C269" i="10"/>
  <c r="C269" i="13" s="1"/>
  <c r="B269" i="10"/>
  <c r="CE268"/>
  <c r="E268"/>
  <c r="D268"/>
  <c r="D268" i="13" s="1"/>
  <c r="D268" i="12" s="1"/>
  <c r="D268" i="11" s="1"/>
  <c r="C268" i="10"/>
  <c r="C268" i="13" s="1"/>
  <c r="B268" i="10"/>
  <c r="B268" i="13" s="1"/>
  <c r="CE267" i="10"/>
  <c r="D267"/>
  <c r="D267" i="13" s="1"/>
  <c r="D267" i="12" s="1"/>
  <c r="D267" i="11" s="1"/>
  <c r="C267" i="10"/>
  <c r="C267" i="13" s="1"/>
  <c r="B267" i="10"/>
  <c r="CE266"/>
  <c r="E266"/>
  <c r="D266"/>
  <c r="D266" i="13" s="1"/>
  <c r="D266" i="12" s="1"/>
  <c r="D266" i="11" s="1"/>
  <c r="C266" i="10"/>
  <c r="C266" i="13" s="1"/>
  <c r="B266" i="10"/>
  <c r="B266" i="13" s="1"/>
  <c r="CE265" i="10"/>
  <c r="D265"/>
  <c r="D265" i="13" s="1"/>
  <c r="D265" i="12" s="1"/>
  <c r="D265" i="11" s="1"/>
  <c r="C265" i="10"/>
  <c r="C265" i="13" s="1"/>
  <c r="B265" i="10"/>
  <c r="CE264"/>
  <c r="E264"/>
  <c r="D264"/>
  <c r="D264" i="13" s="1"/>
  <c r="D264" i="12" s="1"/>
  <c r="D264" i="11" s="1"/>
  <c r="C264" i="10"/>
  <c r="C264" i="13" s="1"/>
  <c r="B264" i="10"/>
  <c r="B264" i="13" s="1"/>
  <c r="CE263" i="10"/>
  <c r="D263"/>
  <c r="D263" i="13" s="1"/>
  <c r="D263" i="12" s="1"/>
  <c r="D263" i="11" s="1"/>
  <c r="C263" i="10"/>
  <c r="C263" i="13" s="1"/>
  <c r="B263" i="10"/>
  <c r="CE262"/>
  <c r="E262"/>
  <c r="D262"/>
  <c r="D262" i="13" s="1"/>
  <c r="D262" i="12" s="1"/>
  <c r="D262" i="11" s="1"/>
  <c r="C262" i="10"/>
  <c r="C262" i="13" s="1"/>
  <c r="B262" i="10"/>
  <c r="B262" i="13" s="1"/>
  <c r="CE261" i="10"/>
  <c r="D261"/>
  <c r="D261" i="13" s="1"/>
  <c r="D261" i="12" s="1"/>
  <c r="D261" i="11" s="1"/>
  <c r="C261" i="10"/>
  <c r="C261" i="13" s="1"/>
  <c r="B261" i="10"/>
  <c r="CE260"/>
  <c r="E260"/>
  <c r="D260"/>
  <c r="D260" i="13" s="1"/>
  <c r="D260" i="12" s="1"/>
  <c r="D260" i="11" s="1"/>
  <c r="C260" i="10"/>
  <c r="C260" i="13" s="1"/>
  <c r="B260" i="10"/>
  <c r="B260" i="13" s="1"/>
  <c r="CE259" i="10"/>
  <c r="D259"/>
  <c r="D259" i="13" s="1"/>
  <c r="D259" i="12" s="1"/>
  <c r="D259" i="11" s="1"/>
  <c r="C259" i="10"/>
  <c r="C259" i="13" s="1"/>
  <c r="B259" i="10"/>
  <c r="CE258"/>
  <c r="E258"/>
  <c r="D258"/>
  <c r="D258" i="13" s="1"/>
  <c r="D258" i="12" s="1"/>
  <c r="D258" i="11" s="1"/>
  <c r="C258" i="10"/>
  <c r="C258" i="13" s="1"/>
  <c r="B258" i="10"/>
  <c r="B258" i="13" s="1"/>
  <c r="CE257" i="10"/>
  <c r="D257"/>
  <c r="D257" i="13" s="1"/>
  <c r="D257" i="12" s="1"/>
  <c r="D257" i="11" s="1"/>
  <c r="C257" i="10"/>
  <c r="C257" i="13" s="1"/>
  <c r="B257" i="10"/>
  <c r="CE256"/>
  <c r="E256"/>
  <c r="D256"/>
  <c r="D256" i="13" s="1"/>
  <c r="D256" i="12" s="1"/>
  <c r="D256" i="11" s="1"/>
  <c r="C256" i="10"/>
  <c r="C256" i="13" s="1"/>
  <c r="B256" i="10"/>
  <c r="B256" i="13" s="1"/>
  <c r="CE255" i="10"/>
  <c r="D255"/>
  <c r="D255" i="13" s="1"/>
  <c r="D255" i="12" s="1"/>
  <c r="D255" i="11" s="1"/>
  <c r="C255" i="10"/>
  <c r="C255" i="13" s="1"/>
  <c r="B255" i="10"/>
  <c r="CE254"/>
  <c r="E254"/>
  <c r="D254"/>
  <c r="D254" i="13" s="1"/>
  <c r="D254" i="12" s="1"/>
  <c r="D254" i="11" s="1"/>
  <c r="C254" i="10"/>
  <c r="C254" i="13" s="1"/>
  <c r="B254" i="10"/>
  <c r="B254" i="13" s="1"/>
  <c r="CE253" i="10"/>
  <c r="D253"/>
  <c r="D253" i="13" s="1"/>
  <c r="D253" i="12" s="1"/>
  <c r="D253" i="11" s="1"/>
  <c r="C253" i="10"/>
  <c r="C253" i="13" s="1"/>
  <c r="B253" i="10"/>
  <c r="CE252"/>
  <c r="E252"/>
  <c r="D252"/>
  <c r="D252" i="13" s="1"/>
  <c r="D252" i="12" s="1"/>
  <c r="D252" i="11" s="1"/>
  <c r="C252" i="10"/>
  <c r="C252" i="13" s="1"/>
  <c r="B252" i="10"/>
  <c r="B252" i="13" s="1"/>
  <c r="CE251" i="10"/>
  <c r="D251"/>
  <c r="D251" i="13" s="1"/>
  <c r="D251" i="12" s="1"/>
  <c r="D251" i="11" s="1"/>
  <c r="C251" i="10"/>
  <c r="C251" i="13" s="1"/>
  <c r="B251" i="10"/>
  <c r="CE250"/>
  <c r="E250"/>
  <c r="D250"/>
  <c r="D250" i="13" s="1"/>
  <c r="D250" i="12" s="1"/>
  <c r="D250" i="11" s="1"/>
  <c r="C250" i="10"/>
  <c r="C250" i="13" s="1"/>
  <c r="B250" i="10"/>
  <c r="B250" i="13" s="1"/>
  <c r="CE249" i="10"/>
  <c r="D249"/>
  <c r="D249" i="13" s="1"/>
  <c r="D249" i="12" s="1"/>
  <c r="D249" i="11" s="1"/>
  <c r="C249" i="10"/>
  <c r="C249" i="13" s="1"/>
  <c r="B249" i="10"/>
  <c r="CE248"/>
  <c r="E248"/>
  <c r="D248"/>
  <c r="D248" i="13" s="1"/>
  <c r="D248" i="12" s="1"/>
  <c r="D248" i="11" s="1"/>
  <c r="C248" i="10"/>
  <c r="C248" i="13" s="1"/>
  <c r="B248" i="10"/>
  <c r="B248" i="13" s="1"/>
  <c r="CE247" i="10"/>
  <c r="D247"/>
  <c r="D247" i="13" s="1"/>
  <c r="D247" i="12" s="1"/>
  <c r="D247" i="11" s="1"/>
  <c r="C247" i="10"/>
  <c r="C247" i="13" s="1"/>
  <c r="B247" i="10"/>
  <c r="CE246"/>
  <c r="E246"/>
  <c r="D246"/>
  <c r="D246" i="13" s="1"/>
  <c r="D246" i="12" s="1"/>
  <c r="D246" i="11" s="1"/>
  <c r="C246" i="10"/>
  <c r="C246" i="13" s="1"/>
  <c r="B246" i="10"/>
  <c r="B246" i="13" s="1"/>
  <c r="CE245" i="10"/>
  <c r="D245"/>
  <c r="D245" i="13" s="1"/>
  <c r="D245" i="12" s="1"/>
  <c r="D245" i="11" s="1"/>
  <c r="C245" i="10"/>
  <c r="C245" i="13" s="1"/>
  <c r="B245" i="10"/>
  <c r="CE244"/>
  <c r="E244"/>
  <c r="D244"/>
  <c r="D244" i="13" s="1"/>
  <c r="D244" i="12" s="1"/>
  <c r="D244" i="11" s="1"/>
  <c r="C244" i="10"/>
  <c r="C244" i="13" s="1"/>
  <c r="B244" i="10"/>
  <c r="B244" i="13" s="1"/>
  <c r="CE243" i="10"/>
  <c r="D243"/>
  <c r="D243" i="13" s="1"/>
  <c r="D243" i="12" s="1"/>
  <c r="D243" i="11" s="1"/>
  <c r="C243" i="10"/>
  <c r="C243" i="13" s="1"/>
  <c r="B243" i="10"/>
  <c r="CE242"/>
  <c r="E242"/>
  <c r="D242"/>
  <c r="D242" i="13" s="1"/>
  <c r="D242" i="12" s="1"/>
  <c r="D242" i="11" s="1"/>
  <c r="C242" i="10"/>
  <c r="C242" i="13" s="1"/>
  <c r="B242" i="10"/>
  <c r="B242" i="13" s="1"/>
  <c r="CE241" i="10"/>
  <c r="D241"/>
  <c r="D241" i="13" s="1"/>
  <c r="D241" i="12" s="1"/>
  <c r="D241" i="11" s="1"/>
  <c r="C241" i="10"/>
  <c r="C241" i="13" s="1"/>
  <c r="B241" i="10"/>
  <c r="CE240"/>
  <c r="E240"/>
  <c r="D240"/>
  <c r="D240" i="13" s="1"/>
  <c r="D240" i="12" s="1"/>
  <c r="D240" i="11" s="1"/>
  <c r="C240" i="10"/>
  <c r="C240" i="13" s="1"/>
  <c r="B240" i="10"/>
  <c r="B240" i="13" s="1"/>
  <c r="CE239" i="10"/>
  <c r="D239"/>
  <c r="D239" i="13" s="1"/>
  <c r="D239" i="12" s="1"/>
  <c r="D239" i="11" s="1"/>
  <c r="C239" i="10"/>
  <c r="C239" i="13" s="1"/>
  <c r="B239" i="10"/>
  <c r="CE238"/>
  <c r="E238"/>
  <c r="D238"/>
  <c r="D238" i="13" s="1"/>
  <c r="D238" i="12" s="1"/>
  <c r="D238" i="11" s="1"/>
  <c r="C238" i="10"/>
  <c r="C238" i="13" s="1"/>
  <c r="B238" i="10"/>
  <c r="B238" i="13" s="1"/>
  <c r="CE237" i="10"/>
  <c r="D237"/>
  <c r="D237" i="13" s="1"/>
  <c r="D237" i="12" s="1"/>
  <c r="D237" i="11" s="1"/>
  <c r="C237" i="10"/>
  <c r="C237" i="13" s="1"/>
  <c r="B237" i="10"/>
  <c r="CE236"/>
  <c r="E236"/>
  <c r="D236"/>
  <c r="D236" i="13" s="1"/>
  <c r="D236" i="12" s="1"/>
  <c r="D236" i="11" s="1"/>
  <c r="C236" i="10"/>
  <c r="C236" i="13" s="1"/>
  <c r="B236" i="10"/>
  <c r="B236" i="13" s="1"/>
  <c r="CE235" i="10"/>
  <c r="D235"/>
  <c r="D235" i="13" s="1"/>
  <c r="D235" i="12" s="1"/>
  <c r="D235" i="11" s="1"/>
  <c r="C235" i="10"/>
  <c r="C235" i="13" s="1"/>
  <c r="B235" i="10"/>
  <c r="CE234"/>
  <c r="E234"/>
  <c r="D234"/>
  <c r="D234" i="13" s="1"/>
  <c r="D234" i="12" s="1"/>
  <c r="D234" i="11" s="1"/>
  <c r="C234" i="10"/>
  <c r="C234" i="13" s="1"/>
  <c r="B234" i="10"/>
  <c r="B234" i="13" s="1"/>
  <c r="CE233" i="10"/>
  <c r="D233"/>
  <c r="D233" i="13" s="1"/>
  <c r="D233" i="12" s="1"/>
  <c r="D233" i="11" s="1"/>
  <c r="C233" i="10"/>
  <c r="C233" i="13" s="1"/>
  <c r="B233" i="10"/>
  <c r="CE232"/>
  <c r="E232"/>
  <c r="D232"/>
  <c r="D232" i="13" s="1"/>
  <c r="D232" i="12" s="1"/>
  <c r="D232" i="11" s="1"/>
  <c r="C232" i="10"/>
  <c r="C232" i="13" s="1"/>
  <c r="B232" i="10"/>
  <c r="B232" i="13" s="1"/>
  <c r="CE231" i="10"/>
  <c r="D231"/>
  <c r="D231" i="13" s="1"/>
  <c r="D231" i="12" s="1"/>
  <c r="D231" i="11" s="1"/>
  <c r="C231" i="10"/>
  <c r="C231" i="13" s="1"/>
  <c r="B231" i="10"/>
  <c r="CE230"/>
  <c r="E230"/>
  <c r="D230"/>
  <c r="D230" i="13" s="1"/>
  <c r="D230" i="12" s="1"/>
  <c r="D230" i="11" s="1"/>
  <c r="C230" i="10"/>
  <c r="C230" i="13" s="1"/>
  <c r="B230" i="10"/>
  <c r="B230" i="13" s="1"/>
  <c r="CE229" i="10"/>
  <c r="D229"/>
  <c r="D229" i="13" s="1"/>
  <c r="D229" i="12" s="1"/>
  <c r="D229" i="11" s="1"/>
  <c r="C229" i="10"/>
  <c r="C229" i="13" s="1"/>
  <c r="B229" i="10"/>
  <c r="CE228"/>
  <c r="E228"/>
  <c r="D228"/>
  <c r="D228" i="13" s="1"/>
  <c r="D228" i="12" s="1"/>
  <c r="D228" i="11" s="1"/>
  <c r="C228" i="10"/>
  <c r="C228" i="13" s="1"/>
  <c r="B228" i="10"/>
  <c r="B228" i="13" s="1"/>
  <c r="CE227" i="10"/>
  <c r="D227"/>
  <c r="D227" i="13" s="1"/>
  <c r="D227" i="12" s="1"/>
  <c r="D227" i="11" s="1"/>
  <c r="C227" i="10"/>
  <c r="C227" i="13" s="1"/>
  <c r="B227" i="10"/>
  <c r="CE226"/>
  <c r="E226"/>
  <c r="D226"/>
  <c r="D226" i="13" s="1"/>
  <c r="D226" i="12" s="1"/>
  <c r="D226" i="11" s="1"/>
  <c r="C226" i="10"/>
  <c r="C226" i="13" s="1"/>
  <c r="B226" i="10"/>
  <c r="B226" i="13" s="1"/>
  <c r="CE225" i="10"/>
  <c r="D225"/>
  <c r="D225" i="13" s="1"/>
  <c r="D225" i="12" s="1"/>
  <c r="D225" i="11" s="1"/>
  <c r="C225" i="10"/>
  <c r="C225" i="13" s="1"/>
  <c r="B225" i="10"/>
  <c r="CE224"/>
  <c r="E224"/>
  <c r="D224"/>
  <c r="D224" i="13" s="1"/>
  <c r="D224" i="12" s="1"/>
  <c r="D224" i="11" s="1"/>
  <c r="C224" i="10"/>
  <c r="C224" i="13" s="1"/>
  <c r="B224" i="10"/>
  <c r="B224" i="13" s="1"/>
  <c r="CE223" i="10"/>
  <c r="D223"/>
  <c r="D223" i="13" s="1"/>
  <c r="D223" i="12" s="1"/>
  <c r="D223" i="11" s="1"/>
  <c r="C223" i="10"/>
  <c r="C223" i="13" s="1"/>
  <c r="B223" i="10"/>
  <c r="CE222"/>
  <c r="E222"/>
  <c r="D222"/>
  <c r="D222" i="13" s="1"/>
  <c r="D222" i="12" s="1"/>
  <c r="D222" i="11" s="1"/>
  <c r="C222" i="10"/>
  <c r="C222" i="13" s="1"/>
  <c r="B222" i="10"/>
  <c r="B222" i="13" s="1"/>
  <c r="CE221" i="10"/>
  <c r="D221"/>
  <c r="D221" i="13" s="1"/>
  <c r="D221" i="12" s="1"/>
  <c r="D221" i="11" s="1"/>
  <c r="C221" i="10"/>
  <c r="C221" i="13" s="1"/>
  <c r="B221" i="10"/>
  <c r="CE220"/>
  <c r="E220"/>
  <c r="D220"/>
  <c r="D220" i="13" s="1"/>
  <c r="D220" i="12" s="1"/>
  <c r="D220" i="11" s="1"/>
  <c r="C220" i="10"/>
  <c r="C220" i="13" s="1"/>
  <c r="B220" i="10"/>
  <c r="B220" i="13" s="1"/>
  <c r="CE219" i="10"/>
  <c r="D219"/>
  <c r="D219" i="13" s="1"/>
  <c r="D219" i="12" s="1"/>
  <c r="D219" i="11" s="1"/>
  <c r="C219" i="10"/>
  <c r="C219" i="13" s="1"/>
  <c r="B219" i="10"/>
  <c r="CE218"/>
  <c r="E218"/>
  <c r="D218"/>
  <c r="D218" i="13" s="1"/>
  <c r="D218" i="12" s="1"/>
  <c r="D218" i="11" s="1"/>
  <c r="C218" i="10"/>
  <c r="C218" i="13" s="1"/>
  <c r="B218" i="10"/>
  <c r="B218" i="13" s="1"/>
  <c r="CE217" i="10"/>
  <c r="D217"/>
  <c r="D217" i="13" s="1"/>
  <c r="D217" i="12" s="1"/>
  <c r="D217" i="11" s="1"/>
  <c r="C217" i="10"/>
  <c r="C217" i="13" s="1"/>
  <c r="B217" i="10"/>
  <c r="CE216"/>
  <c r="E216"/>
  <c r="D216"/>
  <c r="D216" i="13" s="1"/>
  <c r="D216" i="12" s="1"/>
  <c r="D216" i="11" s="1"/>
  <c r="C216" i="10"/>
  <c r="C216" i="13" s="1"/>
  <c r="B216" i="10"/>
  <c r="B216" i="13" s="1"/>
  <c r="CE215" i="10"/>
  <c r="D215"/>
  <c r="D215" i="13" s="1"/>
  <c r="D215" i="12" s="1"/>
  <c r="D215" i="11" s="1"/>
  <c r="C215" i="10"/>
  <c r="C215" i="13" s="1"/>
  <c r="B215" i="10"/>
  <c r="CE214"/>
  <c r="E214"/>
  <c r="D214"/>
  <c r="D214" i="13" s="1"/>
  <c r="D214" i="12" s="1"/>
  <c r="D214" i="11" s="1"/>
  <c r="C214" i="10"/>
  <c r="C214" i="13" s="1"/>
  <c r="B214" i="10"/>
  <c r="B214" i="13" s="1"/>
  <c r="CE213" i="10"/>
  <c r="D213"/>
  <c r="D213" i="13" s="1"/>
  <c r="D213" i="12" s="1"/>
  <c r="D213" i="11" s="1"/>
  <c r="C213" i="10"/>
  <c r="C213" i="13" s="1"/>
  <c r="B213" i="10"/>
  <c r="CE212"/>
  <c r="E212"/>
  <c r="D212"/>
  <c r="D212" i="13" s="1"/>
  <c r="D212" i="12" s="1"/>
  <c r="D212" i="11" s="1"/>
  <c r="C212" i="10"/>
  <c r="C212" i="13" s="1"/>
  <c r="B212" i="10"/>
  <c r="B212" i="13" s="1"/>
  <c r="CE211" i="10"/>
  <c r="D211"/>
  <c r="D211" i="13" s="1"/>
  <c r="D211" i="12" s="1"/>
  <c r="D211" i="11" s="1"/>
  <c r="C211" i="10"/>
  <c r="C211" i="13" s="1"/>
  <c r="B211" i="10"/>
  <c r="CE210"/>
  <c r="E210"/>
  <c r="D210"/>
  <c r="D210" i="13" s="1"/>
  <c r="D210" i="12" s="1"/>
  <c r="D210" i="11" s="1"/>
  <c r="C210" i="10"/>
  <c r="C210" i="13" s="1"/>
  <c r="B210" i="10"/>
  <c r="B210" i="13" s="1"/>
  <c r="CE209" i="10"/>
  <c r="D209"/>
  <c r="D209" i="13" s="1"/>
  <c r="D209" i="12" s="1"/>
  <c r="D209" i="11" s="1"/>
  <c r="C209" i="10"/>
  <c r="C209" i="13" s="1"/>
  <c r="B209" i="10"/>
  <c r="CE208"/>
  <c r="E208"/>
  <c r="D208"/>
  <c r="D208" i="13" s="1"/>
  <c r="D208" i="12" s="1"/>
  <c r="D208" i="11" s="1"/>
  <c r="C208" i="10"/>
  <c r="C208" i="13" s="1"/>
  <c r="B208" i="10"/>
  <c r="B208" i="13" s="1"/>
  <c r="CE207" i="10"/>
  <c r="D207"/>
  <c r="D207" i="13" s="1"/>
  <c r="D207" i="12" s="1"/>
  <c r="D207" i="11" s="1"/>
  <c r="C207" i="10"/>
  <c r="C207" i="13" s="1"/>
  <c r="B207" i="10"/>
  <c r="CE206"/>
  <c r="E206"/>
  <c r="D206"/>
  <c r="D206" i="13" s="1"/>
  <c r="D206" i="12" s="1"/>
  <c r="D206" i="11" s="1"/>
  <c r="C206" i="10"/>
  <c r="C206" i="13" s="1"/>
  <c r="B206" i="10"/>
  <c r="B206" i="13" s="1"/>
  <c r="CE205" i="10"/>
  <c r="D205"/>
  <c r="D205" i="13" s="1"/>
  <c r="D205" i="12" s="1"/>
  <c r="D205" i="11" s="1"/>
  <c r="C205" i="10"/>
  <c r="C205" i="13" s="1"/>
  <c r="B205" i="10"/>
  <c r="CE204"/>
  <c r="E204"/>
  <c r="D204"/>
  <c r="D204" i="13" s="1"/>
  <c r="D204" i="12" s="1"/>
  <c r="D204" i="11" s="1"/>
  <c r="C204" i="10"/>
  <c r="C204" i="13" s="1"/>
  <c r="B204" i="10"/>
  <c r="B204" i="13" s="1"/>
  <c r="CE203" i="10"/>
  <c r="D203"/>
  <c r="D203" i="13" s="1"/>
  <c r="D203" i="12" s="1"/>
  <c r="D203" i="11" s="1"/>
  <c r="C203" i="10"/>
  <c r="C203" i="13" s="1"/>
  <c r="B203" i="10"/>
  <c r="CE202"/>
  <c r="D202"/>
  <c r="D202" i="13" s="1"/>
  <c r="D202" i="12" s="1"/>
  <c r="D202" i="11" s="1"/>
  <c r="C202" i="10"/>
  <c r="C202" i="13" s="1"/>
  <c r="B202" i="10"/>
  <c r="B202" i="13" s="1"/>
  <c r="CE201" i="10"/>
  <c r="E201"/>
  <c r="D201"/>
  <c r="D201" i="13" s="1"/>
  <c r="D201" i="12" s="1"/>
  <c r="D201" i="11" s="1"/>
  <c r="C201" i="10"/>
  <c r="C201" i="13" s="1"/>
  <c r="B201" i="10"/>
  <c r="B201" i="13" s="1"/>
  <c r="CE200" i="10"/>
  <c r="D200"/>
  <c r="D200" i="13" s="1"/>
  <c r="D200" i="12" s="1"/>
  <c r="D200" i="11" s="1"/>
  <c r="C200" i="10"/>
  <c r="C200" i="13" s="1"/>
  <c r="B200" i="10"/>
  <c r="B200" i="13" s="1"/>
  <c r="CE199" i="10"/>
  <c r="E199"/>
  <c r="D199"/>
  <c r="D199" i="13" s="1"/>
  <c r="D199" i="12" s="1"/>
  <c r="D199" i="11" s="1"/>
  <c r="C199" i="10"/>
  <c r="C199" i="13" s="1"/>
  <c r="B199" i="10"/>
  <c r="B199" i="13" s="1"/>
  <c r="CE198" i="10"/>
  <c r="D198"/>
  <c r="D198" i="13" s="1"/>
  <c r="D198" i="12" s="1"/>
  <c r="D198" i="11" s="1"/>
  <c r="C198" i="10"/>
  <c r="C198" i="13" s="1"/>
  <c r="B198" i="10"/>
  <c r="B198" i="13" s="1"/>
  <c r="CE197" i="10"/>
  <c r="E197"/>
  <c r="D197"/>
  <c r="D197" i="13" s="1"/>
  <c r="D197" i="12" s="1"/>
  <c r="D197" i="11" s="1"/>
  <c r="C197" i="10"/>
  <c r="C197" i="13" s="1"/>
  <c r="B197" i="10"/>
  <c r="B197" i="13" s="1"/>
  <c r="CE196" i="10"/>
  <c r="D196"/>
  <c r="D196" i="13" s="1"/>
  <c r="D196" i="12" s="1"/>
  <c r="D196" i="11" s="1"/>
  <c r="C196" i="10"/>
  <c r="C196" i="13" s="1"/>
  <c r="B196" i="10"/>
  <c r="B196" i="13" s="1"/>
  <c r="CE195" i="10"/>
  <c r="E195"/>
  <c r="D195"/>
  <c r="D195" i="13" s="1"/>
  <c r="D195" i="12" s="1"/>
  <c r="D195" i="11" s="1"/>
  <c r="C195" i="10"/>
  <c r="C195" i="13" s="1"/>
  <c r="B195" i="10"/>
  <c r="B195" i="13" s="1"/>
  <c r="CE194" i="10"/>
  <c r="D194"/>
  <c r="D194" i="13" s="1"/>
  <c r="D194" i="12" s="1"/>
  <c r="D194" i="11" s="1"/>
  <c r="C194" i="10"/>
  <c r="C194" i="13" s="1"/>
  <c r="B194" i="10"/>
  <c r="B194" i="13" s="1"/>
  <c r="CE193" i="10"/>
  <c r="E193"/>
  <c r="D193"/>
  <c r="D193" i="13" s="1"/>
  <c r="D193" i="12" s="1"/>
  <c r="D193" i="11" s="1"/>
  <c r="C193" i="10"/>
  <c r="C193" i="13" s="1"/>
  <c r="B193" i="10"/>
  <c r="B193" i="13" s="1"/>
  <c r="CE192" i="10"/>
  <c r="D192"/>
  <c r="D192" i="13" s="1"/>
  <c r="D192" i="12" s="1"/>
  <c r="D192" i="11" s="1"/>
  <c r="C192" i="10"/>
  <c r="C192" i="13" s="1"/>
  <c r="B192" i="10"/>
  <c r="B192" i="13" s="1"/>
  <c r="CE191" i="10"/>
  <c r="E191"/>
  <c r="D191"/>
  <c r="D191" i="13" s="1"/>
  <c r="D191" i="12" s="1"/>
  <c r="D191" i="11" s="1"/>
  <c r="C191" i="10"/>
  <c r="C191" i="13" s="1"/>
  <c r="B191" i="10"/>
  <c r="B191" i="13" s="1"/>
  <c r="CE190" i="10"/>
  <c r="D190"/>
  <c r="D190" i="13" s="1"/>
  <c r="D190" i="12" s="1"/>
  <c r="D190" i="11" s="1"/>
  <c r="C190" i="10"/>
  <c r="C190" i="13" s="1"/>
  <c r="B190" i="10"/>
  <c r="B190" i="13" s="1"/>
  <c r="CE189" i="10"/>
  <c r="E189"/>
  <c r="D189"/>
  <c r="D189" i="13" s="1"/>
  <c r="D189" i="12" s="1"/>
  <c r="D189" i="11" s="1"/>
  <c r="C189" i="10"/>
  <c r="C189" i="13" s="1"/>
  <c r="B189" i="10"/>
  <c r="B189" i="13" s="1"/>
  <c r="CE188" i="10"/>
  <c r="D188"/>
  <c r="D188" i="13" s="1"/>
  <c r="D188" i="12" s="1"/>
  <c r="D188" i="11" s="1"/>
  <c r="C188" i="10"/>
  <c r="C188" i="13" s="1"/>
  <c r="B188" i="10"/>
  <c r="B188" i="13" s="1"/>
  <c r="CE187" i="10"/>
  <c r="E187"/>
  <c r="D187"/>
  <c r="D187" i="13" s="1"/>
  <c r="D187" i="12" s="1"/>
  <c r="D187" i="11" s="1"/>
  <c r="C187" i="10"/>
  <c r="C187" i="13" s="1"/>
  <c r="B187" i="10"/>
  <c r="B187" i="13" s="1"/>
  <c r="CE186" i="10"/>
  <c r="D186"/>
  <c r="D186" i="13" s="1"/>
  <c r="D186" i="12" s="1"/>
  <c r="D186" i="11" s="1"/>
  <c r="C186" i="10"/>
  <c r="C186" i="13" s="1"/>
  <c r="B186" i="10"/>
  <c r="B186" i="13" s="1"/>
  <c r="CE185" i="10"/>
  <c r="E185"/>
  <c r="D185"/>
  <c r="D185" i="13" s="1"/>
  <c r="D185" i="12" s="1"/>
  <c r="D185" i="11" s="1"/>
  <c r="C185" i="10"/>
  <c r="C185" i="13" s="1"/>
  <c r="B185" i="10"/>
  <c r="B185" i="13" s="1"/>
  <c r="CE184" i="10"/>
  <c r="D184"/>
  <c r="D184" i="13" s="1"/>
  <c r="D184" i="12" s="1"/>
  <c r="D184" i="11" s="1"/>
  <c r="C184" i="10"/>
  <c r="C184" i="13" s="1"/>
  <c r="B184" i="10"/>
  <c r="B184" i="13" s="1"/>
  <c r="CE183" i="10"/>
  <c r="E183"/>
  <c r="D183"/>
  <c r="D183" i="13" s="1"/>
  <c r="D183" i="12" s="1"/>
  <c r="D183" i="11" s="1"/>
  <c r="C183" i="10"/>
  <c r="C183" i="13" s="1"/>
  <c r="B183" i="10"/>
  <c r="B183" i="13" s="1"/>
  <c r="CE182" i="10"/>
  <c r="D182"/>
  <c r="D182" i="13" s="1"/>
  <c r="D182" i="12" s="1"/>
  <c r="D182" i="11" s="1"/>
  <c r="C182" i="10"/>
  <c r="C182" i="13" s="1"/>
  <c r="B182" i="10"/>
  <c r="B182" i="13" s="1"/>
  <c r="CE181" i="10"/>
  <c r="E181"/>
  <c r="D181"/>
  <c r="D181" i="13" s="1"/>
  <c r="D181" i="12" s="1"/>
  <c r="D181" i="11" s="1"/>
  <c r="C181" i="10"/>
  <c r="C181" i="13" s="1"/>
  <c r="B181" i="10"/>
  <c r="B181" i="13" s="1"/>
  <c r="CE180" i="10"/>
  <c r="D180"/>
  <c r="D180" i="13" s="1"/>
  <c r="D180" i="12" s="1"/>
  <c r="D180" i="11" s="1"/>
  <c r="C180" i="10"/>
  <c r="C180" i="13" s="1"/>
  <c r="B180" i="10"/>
  <c r="B180" i="13" s="1"/>
  <c r="CE179" i="10"/>
  <c r="E179"/>
  <c r="D179"/>
  <c r="D179" i="13" s="1"/>
  <c r="D179" i="12" s="1"/>
  <c r="D179" i="11" s="1"/>
  <c r="C179" i="10"/>
  <c r="C179" i="13" s="1"/>
  <c r="B179" i="10"/>
  <c r="B179" i="13" s="1"/>
  <c r="CE178" i="10"/>
  <c r="D178"/>
  <c r="D178" i="13" s="1"/>
  <c r="D178" i="12" s="1"/>
  <c r="D178" i="11" s="1"/>
  <c r="C178" i="10"/>
  <c r="C178" i="13" s="1"/>
  <c r="B178" i="10"/>
  <c r="B178" i="13" s="1"/>
  <c r="CE177" i="10"/>
  <c r="E177"/>
  <c r="D177"/>
  <c r="D177" i="13" s="1"/>
  <c r="D177" i="12" s="1"/>
  <c r="D177" i="11" s="1"/>
  <c r="C177" i="10"/>
  <c r="C177" i="13" s="1"/>
  <c r="B177" i="10"/>
  <c r="B177" i="13" s="1"/>
  <c r="CE176" i="10"/>
  <c r="D176"/>
  <c r="D176" i="13" s="1"/>
  <c r="D176" i="12" s="1"/>
  <c r="D176" i="11" s="1"/>
  <c r="C176" i="10"/>
  <c r="C176" i="13" s="1"/>
  <c r="B176" i="10"/>
  <c r="B176" i="13" s="1"/>
  <c r="CE175" i="10"/>
  <c r="E175"/>
  <c r="D175"/>
  <c r="D175" i="13" s="1"/>
  <c r="D175" i="12" s="1"/>
  <c r="D175" i="11" s="1"/>
  <c r="C175" i="10"/>
  <c r="C175" i="13" s="1"/>
  <c r="B175" i="10"/>
  <c r="B175" i="13" s="1"/>
  <c r="CE174" i="10"/>
  <c r="D174"/>
  <c r="D174" i="13" s="1"/>
  <c r="D174" i="12" s="1"/>
  <c r="D174" i="11" s="1"/>
  <c r="C174" i="10"/>
  <c r="C174" i="13" s="1"/>
  <c r="B174" i="10"/>
  <c r="B174" i="13" s="1"/>
  <c r="CE173" i="10"/>
  <c r="E173"/>
  <c r="D173"/>
  <c r="D173" i="13" s="1"/>
  <c r="D173" i="12" s="1"/>
  <c r="D173" i="11" s="1"/>
  <c r="C173" i="10"/>
  <c r="C173" i="13" s="1"/>
  <c r="B173" i="10"/>
  <c r="B173" i="13" s="1"/>
  <c r="CE172" i="10"/>
  <c r="D172"/>
  <c r="D172" i="13" s="1"/>
  <c r="D172" i="12" s="1"/>
  <c r="D172" i="11" s="1"/>
  <c r="C172" i="10"/>
  <c r="C172" i="13" s="1"/>
  <c r="B172" i="10"/>
  <c r="B172" i="13" s="1"/>
  <c r="CE171" i="10"/>
  <c r="E171"/>
  <c r="D171"/>
  <c r="D171" i="13" s="1"/>
  <c r="D171" i="12" s="1"/>
  <c r="D171" i="11" s="1"/>
  <c r="C171" i="10"/>
  <c r="C171" i="13" s="1"/>
  <c r="B171" i="10"/>
  <c r="B171" i="13" s="1"/>
  <c r="CE170" i="10"/>
  <c r="D170"/>
  <c r="D170" i="13" s="1"/>
  <c r="D170" i="12" s="1"/>
  <c r="D170" i="11" s="1"/>
  <c r="C170" i="10"/>
  <c r="C170" i="13" s="1"/>
  <c r="B170" i="10"/>
  <c r="B170" i="13" s="1"/>
  <c r="CE169" i="10"/>
  <c r="E169"/>
  <c r="D169"/>
  <c r="D169" i="13" s="1"/>
  <c r="D169" i="12" s="1"/>
  <c r="D169" i="11" s="1"/>
  <c r="C169" i="10"/>
  <c r="C169" i="13" s="1"/>
  <c r="B169" i="10"/>
  <c r="B169" i="13" s="1"/>
  <c r="CE168" i="10"/>
  <c r="D168"/>
  <c r="D168" i="13" s="1"/>
  <c r="D168" i="12" s="1"/>
  <c r="D168" i="11" s="1"/>
  <c r="C168" i="10"/>
  <c r="C168" i="13" s="1"/>
  <c r="B168" i="10"/>
  <c r="B168" i="13" s="1"/>
  <c r="CE167" i="10"/>
  <c r="E167"/>
  <c r="D167"/>
  <c r="D167" i="13" s="1"/>
  <c r="D167" i="12" s="1"/>
  <c r="D167" i="11" s="1"/>
  <c r="C167" i="10"/>
  <c r="C167" i="13" s="1"/>
  <c r="B167" i="10"/>
  <c r="B167" i="13" s="1"/>
  <c r="CE166" i="10"/>
  <c r="D166"/>
  <c r="D166" i="13" s="1"/>
  <c r="D166" i="12" s="1"/>
  <c r="D166" i="11" s="1"/>
  <c r="C166" i="10"/>
  <c r="C166" i="13" s="1"/>
  <c r="B166" i="10"/>
  <c r="B166" i="13" s="1"/>
  <c r="CE165" i="10"/>
  <c r="E165"/>
  <c r="D165"/>
  <c r="D165" i="13" s="1"/>
  <c r="D165" i="12" s="1"/>
  <c r="D165" i="11" s="1"/>
  <c r="C165" i="10"/>
  <c r="C165" i="13" s="1"/>
  <c r="B165" i="10"/>
  <c r="B165" i="13" s="1"/>
  <c r="CE164" i="10"/>
  <c r="D164"/>
  <c r="D164" i="13" s="1"/>
  <c r="D164" i="12" s="1"/>
  <c r="D164" i="11" s="1"/>
  <c r="C164" i="10"/>
  <c r="C164" i="13" s="1"/>
  <c r="B164" i="10"/>
  <c r="B164" i="13" s="1"/>
  <c r="CE163" i="10"/>
  <c r="E163"/>
  <c r="D163"/>
  <c r="D163" i="13" s="1"/>
  <c r="D163" i="12" s="1"/>
  <c r="D163" i="11" s="1"/>
  <c r="C163" i="10"/>
  <c r="C163" i="13" s="1"/>
  <c r="B163" i="10"/>
  <c r="B163" i="13" s="1"/>
  <c r="CE162" i="10"/>
  <c r="D162"/>
  <c r="D162" i="13" s="1"/>
  <c r="D162" i="12" s="1"/>
  <c r="D162" i="11" s="1"/>
  <c r="C162" i="10"/>
  <c r="C162" i="13" s="1"/>
  <c r="B162" i="10"/>
  <c r="B162" i="13" s="1"/>
  <c r="CE161" i="10"/>
  <c r="E161"/>
  <c r="D161"/>
  <c r="D161" i="13" s="1"/>
  <c r="D161" i="12" s="1"/>
  <c r="D161" i="11" s="1"/>
  <c r="C161" i="10"/>
  <c r="C161" i="13" s="1"/>
  <c r="B161" i="10"/>
  <c r="B161" i="13" s="1"/>
  <c r="CE160" i="10"/>
  <c r="D160"/>
  <c r="D160" i="13" s="1"/>
  <c r="D160" i="12" s="1"/>
  <c r="D160" i="11" s="1"/>
  <c r="C160" i="10"/>
  <c r="C160" i="13" s="1"/>
  <c r="B160" i="10"/>
  <c r="B160" i="13" s="1"/>
  <c r="CE159" i="10"/>
  <c r="E159"/>
  <c r="D159"/>
  <c r="D159" i="13" s="1"/>
  <c r="D159" i="12" s="1"/>
  <c r="D159" i="11" s="1"/>
  <c r="C159" i="10"/>
  <c r="C159" i="13" s="1"/>
  <c r="B159" i="10"/>
  <c r="B159" i="13" s="1"/>
  <c r="CE158" i="10"/>
  <c r="D158"/>
  <c r="D158" i="13" s="1"/>
  <c r="D158" i="12" s="1"/>
  <c r="D158" i="11" s="1"/>
  <c r="C158" i="10"/>
  <c r="C158" i="13" s="1"/>
  <c r="B158" i="10"/>
  <c r="B158" i="13" s="1"/>
  <c r="CE157" i="10"/>
  <c r="E157"/>
  <c r="D157"/>
  <c r="D157" i="13" s="1"/>
  <c r="D157" i="12" s="1"/>
  <c r="D157" i="11" s="1"/>
  <c r="C157" i="10"/>
  <c r="C157" i="13" s="1"/>
  <c r="B157" i="10"/>
  <c r="B157" i="13" s="1"/>
  <c r="CE156" i="10"/>
  <c r="D156"/>
  <c r="D156" i="13" s="1"/>
  <c r="D156" i="12" s="1"/>
  <c r="D156" i="11" s="1"/>
  <c r="C156" i="10"/>
  <c r="C156" i="13" s="1"/>
  <c r="B156" i="10"/>
  <c r="B156" i="13" s="1"/>
  <c r="CE155" i="10"/>
  <c r="E155"/>
  <c r="D155"/>
  <c r="D155" i="13" s="1"/>
  <c r="D155" i="12" s="1"/>
  <c r="D155" i="11" s="1"/>
  <c r="C155" i="10"/>
  <c r="C155" i="13" s="1"/>
  <c r="B155" i="10"/>
  <c r="B155" i="13" s="1"/>
  <c r="CE154" i="10"/>
  <c r="D154"/>
  <c r="D154" i="13" s="1"/>
  <c r="D154" i="12" s="1"/>
  <c r="D154" i="11" s="1"/>
  <c r="C154" i="10"/>
  <c r="C154" i="13" s="1"/>
  <c r="B154" i="10"/>
  <c r="B154" i="13" s="1"/>
  <c r="CE153" i="10"/>
  <c r="E153"/>
  <c r="D153"/>
  <c r="D153" i="13" s="1"/>
  <c r="D153" i="12" s="1"/>
  <c r="D153" i="11" s="1"/>
  <c r="C153" i="10"/>
  <c r="C153" i="13" s="1"/>
  <c r="B153" i="10"/>
  <c r="B153" i="13" s="1"/>
  <c r="CE152" i="10"/>
  <c r="D152"/>
  <c r="D152" i="13" s="1"/>
  <c r="D152" i="12" s="1"/>
  <c r="D152" i="11" s="1"/>
  <c r="C152" i="10"/>
  <c r="C152" i="13" s="1"/>
  <c r="B152" i="10"/>
  <c r="B152" i="13" s="1"/>
  <c r="CE151" i="10"/>
  <c r="E151"/>
  <c r="D151"/>
  <c r="D151" i="13" s="1"/>
  <c r="D151" i="12" s="1"/>
  <c r="D151" i="11" s="1"/>
  <c r="C151" i="10"/>
  <c r="C151" i="13" s="1"/>
  <c r="B151" i="10"/>
  <c r="B151" i="13" s="1"/>
  <c r="CE150" i="10"/>
  <c r="D150"/>
  <c r="D150" i="13" s="1"/>
  <c r="D150" i="12" s="1"/>
  <c r="D150" i="11" s="1"/>
  <c r="C150" i="10"/>
  <c r="C150" i="13" s="1"/>
  <c r="B150" i="10"/>
  <c r="B150" i="13" s="1"/>
  <c r="CE149" i="10"/>
  <c r="E149"/>
  <c r="D149"/>
  <c r="D149" i="13" s="1"/>
  <c r="D149" i="12" s="1"/>
  <c r="D149" i="11" s="1"/>
  <c r="C149" i="10"/>
  <c r="C149" i="13" s="1"/>
  <c r="B149" i="10"/>
  <c r="B149" i="13" s="1"/>
  <c r="CE148" i="10"/>
  <c r="D148"/>
  <c r="D148" i="13" s="1"/>
  <c r="D148" i="12" s="1"/>
  <c r="D148" i="11" s="1"/>
  <c r="C148" i="10"/>
  <c r="C148" i="13" s="1"/>
  <c r="B148" i="10"/>
  <c r="B148" i="13" s="1"/>
  <c r="CE147" i="10"/>
  <c r="E147"/>
  <c r="D147"/>
  <c r="D147" i="13" s="1"/>
  <c r="D147" i="12" s="1"/>
  <c r="D147" i="11" s="1"/>
  <c r="C147" i="10"/>
  <c r="C147" i="13" s="1"/>
  <c r="B147" i="10"/>
  <c r="B147" i="13" s="1"/>
  <c r="CE146" i="10"/>
  <c r="D146"/>
  <c r="D146" i="13" s="1"/>
  <c r="D146" i="12" s="1"/>
  <c r="D146" i="11" s="1"/>
  <c r="C146" i="10"/>
  <c r="C146" i="13" s="1"/>
  <c r="B146" i="10"/>
  <c r="B146" i="13" s="1"/>
  <c r="CE145" i="10"/>
  <c r="E145"/>
  <c r="D145"/>
  <c r="D145" i="13" s="1"/>
  <c r="D145" i="12" s="1"/>
  <c r="D145" i="11" s="1"/>
  <c r="C145" i="10"/>
  <c r="C145" i="13" s="1"/>
  <c r="B145" i="10"/>
  <c r="B145" i="13" s="1"/>
  <c r="CE144" i="10"/>
  <c r="D144"/>
  <c r="D144" i="13" s="1"/>
  <c r="D144" i="12" s="1"/>
  <c r="D144" i="11" s="1"/>
  <c r="C144" i="10"/>
  <c r="C144" i="13" s="1"/>
  <c r="B144" i="10"/>
  <c r="B144" i="13" s="1"/>
  <c r="CE143" i="10"/>
  <c r="E143"/>
  <c r="D143"/>
  <c r="D143" i="13" s="1"/>
  <c r="D143" i="12" s="1"/>
  <c r="D143" i="11" s="1"/>
  <c r="C143" i="10"/>
  <c r="C143" i="13" s="1"/>
  <c r="B143" i="10"/>
  <c r="B143" i="13" s="1"/>
  <c r="CE142" i="10"/>
  <c r="D142"/>
  <c r="D142" i="13" s="1"/>
  <c r="D142" i="12" s="1"/>
  <c r="D142" i="11" s="1"/>
  <c r="C142" i="10"/>
  <c r="C142" i="13" s="1"/>
  <c r="B142" i="10"/>
  <c r="B142" i="13" s="1"/>
  <c r="CE141" i="10"/>
  <c r="E141"/>
  <c r="D141"/>
  <c r="D141" i="13" s="1"/>
  <c r="D141" i="12" s="1"/>
  <c r="D141" i="11" s="1"/>
  <c r="C141" i="10"/>
  <c r="C141" i="13" s="1"/>
  <c r="B141" i="10"/>
  <c r="B141" i="13" s="1"/>
  <c r="CE140" i="10"/>
  <c r="D140"/>
  <c r="D140" i="13" s="1"/>
  <c r="D140" i="12" s="1"/>
  <c r="D140" i="11" s="1"/>
  <c r="C140" i="10"/>
  <c r="C140" i="13" s="1"/>
  <c r="B140" i="10"/>
  <c r="B140" i="13" s="1"/>
  <c r="CE139" i="10"/>
  <c r="E139"/>
  <c r="D139"/>
  <c r="D139" i="13" s="1"/>
  <c r="D139" i="12" s="1"/>
  <c r="D139" i="11" s="1"/>
  <c r="C139" i="10"/>
  <c r="C139" i="13" s="1"/>
  <c r="B139" i="10"/>
  <c r="B139" i="13" s="1"/>
  <c r="CE138" i="10"/>
  <c r="D138"/>
  <c r="D138" i="13" s="1"/>
  <c r="D138" i="12" s="1"/>
  <c r="D138" i="11" s="1"/>
  <c r="C138" i="10"/>
  <c r="C138" i="13" s="1"/>
  <c r="B138" i="10"/>
  <c r="B138" i="13" s="1"/>
  <c r="CE137" i="10"/>
  <c r="E137"/>
  <c r="D137"/>
  <c r="D137" i="13" s="1"/>
  <c r="D137" i="12" s="1"/>
  <c r="D137" i="11" s="1"/>
  <c r="C137" i="10"/>
  <c r="C137" i="13" s="1"/>
  <c r="B137" i="10"/>
  <c r="B137" i="13" s="1"/>
  <c r="CE136" i="10"/>
  <c r="D136"/>
  <c r="D136" i="13" s="1"/>
  <c r="D136" i="12" s="1"/>
  <c r="D136" i="11" s="1"/>
  <c r="C136" i="10"/>
  <c r="C136" i="13" s="1"/>
  <c r="B136" i="10"/>
  <c r="B136" i="13" s="1"/>
  <c r="CE135" i="10"/>
  <c r="E135"/>
  <c r="D135"/>
  <c r="D135" i="13" s="1"/>
  <c r="D135" i="12" s="1"/>
  <c r="D135" i="11" s="1"/>
  <c r="C135" i="10"/>
  <c r="C135" i="13" s="1"/>
  <c r="B135" i="10"/>
  <c r="B135" i="13" s="1"/>
  <c r="CE134" i="10"/>
  <c r="D134"/>
  <c r="D134" i="13" s="1"/>
  <c r="D134" i="12" s="1"/>
  <c r="D134" i="11" s="1"/>
  <c r="C134" i="10"/>
  <c r="C134" i="13" s="1"/>
  <c r="B134" i="10"/>
  <c r="B134" i="13" s="1"/>
  <c r="CE133" i="10"/>
  <c r="E133"/>
  <c r="D133"/>
  <c r="D133" i="13" s="1"/>
  <c r="D133" i="12" s="1"/>
  <c r="D133" i="11" s="1"/>
  <c r="C133" i="10"/>
  <c r="C133" i="13" s="1"/>
  <c r="B133" i="10"/>
  <c r="B133" i="13" s="1"/>
  <c r="CE132" i="10"/>
  <c r="D132"/>
  <c r="D132" i="13" s="1"/>
  <c r="D132" i="12" s="1"/>
  <c r="D132" i="11" s="1"/>
  <c r="C132" i="10"/>
  <c r="C132" i="13" s="1"/>
  <c r="B132" i="10"/>
  <c r="B132" i="13" s="1"/>
  <c r="CE131" i="10"/>
  <c r="E131"/>
  <c r="D131"/>
  <c r="D131" i="13" s="1"/>
  <c r="D131" i="12" s="1"/>
  <c r="D131" i="11" s="1"/>
  <c r="C131" i="10"/>
  <c r="C131" i="13" s="1"/>
  <c r="B131" i="10"/>
  <c r="B131" i="13" s="1"/>
  <c r="CE130" i="10"/>
  <c r="D130"/>
  <c r="D130" i="13" s="1"/>
  <c r="D130" i="12" s="1"/>
  <c r="D130" i="11" s="1"/>
  <c r="C130" i="10"/>
  <c r="C130" i="13" s="1"/>
  <c r="B130" i="10"/>
  <c r="B130" i="13" s="1"/>
  <c r="CE129" i="10"/>
  <c r="E129"/>
  <c r="D129"/>
  <c r="D129" i="13" s="1"/>
  <c r="D129" i="12" s="1"/>
  <c r="D129" i="11" s="1"/>
  <c r="C129" i="10"/>
  <c r="C129" i="13" s="1"/>
  <c r="B129" i="10"/>
  <c r="B129" i="13" s="1"/>
  <c r="CE128" i="10"/>
  <c r="D128"/>
  <c r="D128" i="13" s="1"/>
  <c r="D128" i="12" s="1"/>
  <c r="D128" i="11" s="1"/>
  <c r="C128" i="10"/>
  <c r="C128" i="13" s="1"/>
  <c r="B128" i="10"/>
  <c r="B128" i="13" s="1"/>
  <c r="CE127" i="10"/>
  <c r="E127"/>
  <c r="D127"/>
  <c r="D127" i="13" s="1"/>
  <c r="D127" i="12" s="1"/>
  <c r="D127" i="11" s="1"/>
  <c r="C127" i="10"/>
  <c r="C127" i="13" s="1"/>
  <c r="B127" i="10"/>
  <c r="B127" i="13" s="1"/>
  <c r="CE126" i="10"/>
  <c r="D126"/>
  <c r="D126" i="13" s="1"/>
  <c r="D126" i="12" s="1"/>
  <c r="D126" i="11" s="1"/>
  <c r="C126" i="10"/>
  <c r="C126" i="13" s="1"/>
  <c r="B126" i="10"/>
  <c r="B126" i="13" s="1"/>
  <c r="CE125" i="10"/>
  <c r="E125"/>
  <c r="D125"/>
  <c r="D125" i="13" s="1"/>
  <c r="D125" i="12" s="1"/>
  <c r="D125" i="11" s="1"/>
  <c r="C125" i="10"/>
  <c r="C125" i="13" s="1"/>
  <c r="B125" i="10"/>
  <c r="B125" i="13" s="1"/>
  <c r="CE124" i="10"/>
  <c r="D124"/>
  <c r="D124" i="13" s="1"/>
  <c r="D124" i="12" s="1"/>
  <c r="D124" i="11" s="1"/>
  <c r="C124" i="10"/>
  <c r="C124" i="13" s="1"/>
  <c r="B124" i="10"/>
  <c r="B124" i="13" s="1"/>
  <c r="CE123" i="10"/>
  <c r="E123"/>
  <c r="D123"/>
  <c r="D123" i="13" s="1"/>
  <c r="D123" i="12" s="1"/>
  <c r="D123" i="11" s="1"/>
  <c r="C123" i="10"/>
  <c r="C123" i="13" s="1"/>
  <c r="B123" i="10"/>
  <c r="B123" i="13" s="1"/>
  <c r="CE122" i="10"/>
  <c r="D122"/>
  <c r="D122" i="13" s="1"/>
  <c r="D122" i="12" s="1"/>
  <c r="D122" i="11" s="1"/>
  <c r="C122" i="10"/>
  <c r="C122" i="13" s="1"/>
  <c r="B122" i="10"/>
  <c r="B122" i="13" s="1"/>
  <c r="CE121" i="10"/>
  <c r="E121"/>
  <c r="D121"/>
  <c r="D121" i="13" s="1"/>
  <c r="D121" i="12" s="1"/>
  <c r="D121" i="11" s="1"/>
  <c r="C121" i="10"/>
  <c r="C121" i="13" s="1"/>
  <c r="B121" i="10"/>
  <c r="B121" i="13" s="1"/>
  <c r="CE120" i="10"/>
  <c r="D120"/>
  <c r="D120" i="13" s="1"/>
  <c r="D120" i="12" s="1"/>
  <c r="D120" i="11" s="1"/>
  <c r="C120" i="10"/>
  <c r="C120" i="13" s="1"/>
  <c r="B120" i="10"/>
  <c r="B120" i="13" s="1"/>
  <c r="CE119" i="10"/>
  <c r="E119"/>
  <c r="D119"/>
  <c r="D119" i="13" s="1"/>
  <c r="D119" i="12" s="1"/>
  <c r="D119" i="11" s="1"/>
  <c r="C119" i="10"/>
  <c r="C119" i="13" s="1"/>
  <c r="B119" i="10"/>
  <c r="B119" i="13" s="1"/>
  <c r="CE118" i="10"/>
  <c r="D118"/>
  <c r="D118" i="13" s="1"/>
  <c r="D118" i="12" s="1"/>
  <c r="D118" i="11" s="1"/>
  <c r="C118" i="10"/>
  <c r="C118" i="13" s="1"/>
  <c r="B118" i="10"/>
  <c r="B118" i="13" s="1"/>
  <c r="CE117" i="10"/>
  <c r="E117"/>
  <c r="D117"/>
  <c r="D117" i="13" s="1"/>
  <c r="D117" i="12" s="1"/>
  <c r="D117" i="11" s="1"/>
  <c r="C117" i="10"/>
  <c r="C117" i="13" s="1"/>
  <c r="B117" i="10"/>
  <c r="B117" i="13" s="1"/>
  <c r="CE116" i="10"/>
  <c r="D116"/>
  <c r="D116" i="13" s="1"/>
  <c r="D116" i="12" s="1"/>
  <c r="D116" i="11" s="1"/>
  <c r="C116" i="10"/>
  <c r="C116" i="13" s="1"/>
  <c r="B116" i="10"/>
  <c r="B116" i="13" s="1"/>
  <c r="CE115" i="10"/>
  <c r="E115"/>
  <c r="D115"/>
  <c r="D115" i="13" s="1"/>
  <c r="D115" i="12" s="1"/>
  <c r="D115" i="11" s="1"/>
  <c r="C115" i="10"/>
  <c r="C115" i="13" s="1"/>
  <c r="B115" i="10"/>
  <c r="B115" i="13" s="1"/>
  <c r="CE114" i="10"/>
  <c r="D114"/>
  <c r="D114" i="13" s="1"/>
  <c r="D114" i="12" s="1"/>
  <c r="D114" i="11" s="1"/>
  <c r="C114" i="10"/>
  <c r="C114" i="13" s="1"/>
  <c r="B114" i="10"/>
  <c r="B114" i="13" s="1"/>
  <c r="CE113" i="10"/>
  <c r="E113"/>
  <c r="D113"/>
  <c r="D113" i="13" s="1"/>
  <c r="D113" i="12" s="1"/>
  <c r="D113" i="11" s="1"/>
  <c r="C113" i="10"/>
  <c r="C113" i="13" s="1"/>
  <c r="B113" i="10"/>
  <c r="B113" i="13" s="1"/>
  <c r="CE112" i="10"/>
  <c r="D112"/>
  <c r="D112" i="13" s="1"/>
  <c r="D112" i="12" s="1"/>
  <c r="D112" i="11" s="1"/>
  <c r="C112" i="10"/>
  <c r="C112" i="13" s="1"/>
  <c r="B112" i="10"/>
  <c r="B112" i="13" s="1"/>
  <c r="CE111" i="10"/>
  <c r="E111"/>
  <c r="D111"/>
  <c r="D111" i="13" s="1"/>
  <c r="D111" i="12" s="1"/>
  <c r="D111" i="11" s="1"/>
  <c r="C111" i="10"/>
  <c r="C111" i="13" s="1"/>
  <c r="B111" i="10"/>
  <c r="B111" i="13" s="1"/>
  <c r="CE110" i="10"/>
  <c r="D110"/>
  <c r="D110" i="13" s="1"/>
  <c r="D110" i="12" s="1"/>
  <c r="D110" i="11" s="1"/>
  <c r="C110" i="10"/>
  <c r="C110" i="13" s="1"/>
  <c r="B110" i="10"/>
  <c r="AA110" s="1"/>
  <c r="CE109"/>
  <c r="E109"/>
  <c r="D109"/>
  <c r="D109" i="13" s="1"/>
  <c r="D109" i="12" s="1"/>
  <c r="D109" i="11" s="1"/>
  <c r="C109" i="10"/>
  <c r="C109" i="13" s="1"/>
  <c r="B109" i="10"/>
  <c r="B109" i="13" s="1"/>
  <c r="CE108" i="10"/>
  <c r="D108"/>
  <c r="D108" i="13" s="1"/>
  <c r="D108" i="12" s="1"/>
  <c r="D108" i="11" s="1"/>
  <c r="C108" i="10"/>
  <c r="C108" i="13" s="1"/>
  <c r="B108" i="10"/>
  <c r="CE107"/>
  <c r="E107"/>
  <c r="D107"/>
  <c r="D107" i="13" s="1"/>
  <c r="D107" i="12" s="1"/>
  <c r="D107" i="11" s="1"/>
  <c r="C107" i="10"/>
  <c r="C107" i="13" s="1"/>
  <c r="B107" i="10"/>
  <c r="B107" i="13" s="1"/>
  <c r="CE106" i="10"/>
  <c r="D106"/>
  <c r="D106" i="13" s="1"/>
  <c r="D106" i="12" s="1"/>
  <c r="D106" i="11" s="1"/>
  <c r="C106" i="10"/>
  <c r="C106" i="13" s="1"/>
  <c r="B106" i="10"/>
  <c r="AA106" s="1"/>
  <c r="CE105"/>
  <c r="E105"/>
  <c r="D105"/>
  <c r="D105" i="13" s="1"/>
  <c r="D105" i="12" s="1"/>
  <c r="D105" i="11" s="1"/>
  <c r="C105" i="10"/>
  <c r="C105" i="13" s="1"/>
  <c r="B105" i="10"/>
  <c r="B105" i="13" s="1"/>
  <c r="CE104" i="10"/>
  <c r="D104"/>
  <c r="D104" i="13" s="1"/>
  <c r="D104" i="12" s="1"/>
  <c r="D104" i="11" s="1"/>
  <c r="C104" i="10"/>
  <c r="C104" i="13" s="1"/>
  <c r="B104" i="10"/>
  <c r="CE103"/>
  <c r="E103"/>
  <c r="D103"/>
  <c r="D103" i="13" s="1"/>
  <c r="D103" i="12" s="1"/>
  <c r="D103" i="11" s="1"/>
  <c r="C103" i="10"/>
  <c r="C103" i="13" s="1"/>
  <c r="B103" i="10"/>
  <c r="B103" i="13" s="1"/>
  <c r="CE102" i="10"/>
  <c r="D102"/>
  <c r="D102" i="13" s="1"/>
  <c r="D102" i="12" s="1"/>
  <c r="D102" i="11" s="1"/>
  <c r="C102" i="10"/>
  <c r="C102" i="13" s="1"/>
  <c r="B102" i="10"/>
  <c r="AA102" s="1"/>
  <c r="CE101"/>
  <c r="E101"/>
  <c r="D101"/>
  <c r="D101" i="13" s="1"/>
  <c r="D101" i="12" s="1"/>
  <c r="D101" i="11" s="1"/>
  <c r="C101" i="10"/>
  <c r="C101" i="13" s="1"/>
  <c r="B101" i="10"/>
  <c r="B101" i="13" s="1"/>
  <c r="CE100" i="10"/>
  <c r="D100"/>
  <c r="D100" i="13" s="1"/>
  <c r="D100" i="12" s="1"/>
  <c r="D100" i="11" s="1"/>
  <c r="C100" i="10"/>
  <c r="C100" i="13" s="1"/>
  <c r="B100" i="10"/>
  <c r="CE99"/>
  <c r="E99"/>
  <c r="D99"/>
  <c r="D99" i="13" s="1"/>
  <c r="D99" i="12" s="1"/>
  <c r="D99" i="11" s="1"/>
  <c r="C99" i="10"/>
  <c r="C99" i="13" s="1"/>
  <c r="B99" i="10"/>
  <c r="B99" i="13" s="1"/>
  <c r="CE98" i="10"/>
  <c r="D98"/>
  <c r="D98" i="13" s="1"/>
  <c r="D98" i="12" s="1"/>
  <c r="D98" i="11" s="1"/>
  <c r="C98" i="10"/>
  <c r="C98" i="13" s="1"/>
  <c r="B98" i="10"/>
  <c r="AA98" s="1"/>
  <c r="CE97"/>
  <c r="E97"/>
  <c r="D97"/>
  <c r="D97" i="13" s="1"/>
  <c r="D97" i="12" s="1"/>
  <c r="D97" i="11" s="1"/>
  <c r="C97" i="10"/>
  <c r="C97" i="13" s="1"/>
  <c r="B97" i="10"/>
  <c r="B97" i="13" s="1"/>
  <c r="CE96" i="10"/>
  <c r="D96"/>
  <c r="D96" i="13" s="1"/>
  <c r="D96" i="12" s="1"/>
  <c r="D96" i="11" s="1"/>
  <c r="C96" i="10"/>
  <c r="C96" i="13" s="1"/>
  <c r="B96" i="10"/>
  <c r="CE95"/>
  <c r="E95"/>
  <c r="D95"/>
  <c r="D95" i="13" s="1"/>
  <c r="D95" i="12" s="1"/>
  <c r="D95" i="11" s="1"/>
  <c r="C95" i="10"/>
  <c r="C95" i="13" s="1"/>
  <c r="B95" i="10"/>
  <c r="B95" i="13" s="1"/>
  <c r="CE94" i="10"/>
  <c r="D94"/>
  <c r="D94" i="13" s="1"/>
  <c r="D94" i="12" s="1"/>
  <c r="D94" i="11" s="1"/>
  <c r="C94" i="10"/>
  <c r="C94" i="13" s="1"/>
  <c r="B94" i="10"/>
  <c r="AA94" s="1"/>
  <c r="CE93"/>
  <c r="E93"/>
  <c r="D93"/>
  <c r="D93" i="13" s="1"/>
  <c r="D93" i="12" s="1"/>
  <c r="D93" i="11" s="1"/>
  <c r="C93" i="10"/>
  <c r="C93" i="13" s="1"/>
  <c r="B93" i="10"/>
  <c r="B93" i="13" s="1"/>
  <c r="CE92" i="10"/>
  <c r="D92"/>
  <c r="D92" i="13" s="1"/>
  <c r="D92" i="12" s="1"/>
  <c r="D92" i="11" s="1"/>
  <c r="C92" i="10"/>
  <c r="C92" i="13" s="1"/>
  <c r="B92" i="10"/>
  <c r="CE91"/>
  <c r="E91"/>
  <c r="D91"/>
  <c r="D91" i="13" s="1"/>
  <c r="D91" i="12" s="1"/>
  <c r="D91" i="11" s="1"/>
  <c r="C91" i="10"/>
  <c r="C91" i="13" s="1"/>
  <c r="B91" i="10"/>
  <c r="B91" i="13" s="1"/>
  <c r="CE90" i="10"/>
  <c r="D90"/>
  <c r="D90" i="13" s="1"/>
  <c r="D90" i="12" s="1"/>
  <c r="D90" i="11" s="1"/>
  <c r="C90" i="10"/>
  <c r="C90" i="13" s="1"/>
  <c r="B90" i="10"/>
  <c r="AA90" s="1"/>
  <c r="CE89"/>
  <c r="E89"/>
  <c r="D89"/>
  <c r="D89" i="13" s="1"/>
  <c r="D89" i="12" s="1"/>
  <c r="D89" i="11" s="1"/>
  <c r="C89" i="10"/>
  <c r="C89" i="13" s="1"/>
  <c r="B89" i="10"/>
  <c r="B89" i="13" s="1"/>
  <c r="CE88" i="10"/>
  <c r="D88"/>
  <c r="D88" i="13" s="1"/>
  <c r="D88" i="12" s="1"/>
  <c r="D88" i="11" s="1"/>
  <c r="C88" i="10"/>
  <c r="C88" i="13" s="1"/>
  <c r="B88" i="10"/>
  <c r="CE87"/>
  <c r="E87"/>
  <c r="D87"/>
  <c r="D87" i="13" s="1"/>
  <c r="D87" i="12" s="1"/>
  <c r="D87" i="11" s="1"/>
  <c r="C87" i="10"/>
  <c r="C87" i="13" s="1"/>
  <c r="B87" i="10"/>
  <c r="B87" i="13" s="1"/>
  <c r="CE86" i="10"/>
  <c r="D86"/>
  <c r="D86" i="13" s="1"/>
  <c r="D86" i="12" s="1"/>
  <c r="D86" i="11" s="1"/>
  <c r="C86" i="10"/>
  <c r="C86" i="13" s="1"/>
  <c r="B86" i="10"/>
  <c r="AA86" s="1"/>
  <c r="CE85"/>
  <c r="E85"/>
  <c r="D85"/>
  <c r="D85" i="13" s="1"/>
  <c r="D85" i="12" s="1"/>
  <c r="D85" i="11" s="1"/>
  <c r="C85" i="10"/>
  <c r="C85" i="13" s="1"/>
  <c r="B85" i="10"/>
  <c r="B85" i="13" s="1"/>
  <c r="CE84" i="10"/>
  <c r="D84"/>
  <c r="D84" i="13" s="1"/>
  <c r="D84" i="12" s="1"/>
  <c r="D84" i="11" s="1"/>
  <c r="C84" i="10"/>
  <c r="C84" i="13" s="1"/>
  <c r="B84" i="10"/>
  <c r="CE83"/>
  <c r="E83"/>
  <c r="D83"/>
  <c r="D83" i="13" s="1"/>
  <c r="D83" i="12" s="1"/>
  <c r="D83" i="11" s="1"/>
  <c r="C83" i="10"/>
  <c r="C83" i="13" s="1"/>
  <c r="B83" i="10"/>
  <c r="B83" i="13" s="1"/>
  <c r="CE82" i="10"/>
  <c r="D82"/>
  <c r="D82" i="13" s="1"/>
  <c r="D82" i="12" s="1"/>
  <c r="D82" i="11" s="1"/>
  <c r="C82" i="10"/>
  <c r="C82" i="13" s="1"/>
  <c r="B82" i="10"/>
  <c r="AA82" s="1"/>
  <c r="CE81"/>
  <c r="E81"/>
  <c r="D81"/>
  <c r="D81" i="13" s="1"/>
  <c r="D81" i="12" s="1"/>
  <c r="D81" i="11" s="1"/>
  <c r="C81" i="10"/>
  <c r="C81" i="13" s="1"/>
  <c r="B81" i="10"/>
  <c r="B81" i="13" s="1"/>
  <c r="CE80" i="10"/>
  <c r="D80"/>
  <c r="D80" i="13" s="1"/>
  <c r="D80" i="12" s="1"/>
  <c r="D80" i="11" s="1"/>
  <c r="C80" i="10"/>
  <c r="C80" i="13" s="1"/>
  <c r="B80" i="10"/>
  <c r="CE79"/>
  <c r="E79"/>
  <c r="D79"/>
  <c r="D79" i="13" s="1"/>
  <c r="D79" i="12" s="1"/>
  <c r="D79" i="11" s="1"/>
  <c r="C79" i="10"/>
  <c r="C79" i="13" s="1"/>
  <c r="B79" i="10"/>
  <c r="B79" i="13" s="1"/>
  <c r="CE78" i="10"/>
  <c r="D78"/>
  <c r="D78" i="13" s="1"/>
  <c r="D78" i="12" s="1"/>
  <c r="D78" i="11" s="1"/>
  <c r="C78" i="10"/>
  <c r="C78" i="13" s="1"/>
  <c r="B78" i="10"/>
  <c r="AA78" s="1"/>
  <c r="CE77"/>
  <c r="E77"/>
  <c r="D77"/>
  <c r="D77" i="13" s="1"/>
  <c r="D77" i="12" s="1"/>
  <c r="D77" i="11" s="1"/>
  <c r="C77" i="10"/>
  <c r="C77" i="13" s="1"/>
  <c r="B77" i="10"/>
  <c r="B77" i="13" s="1"/>
  <c r="CE76" i="10"/>
  <c r="D76"/>
  <c r="D76" i="13" s="1"/>
  <c r="D76" i="12" s="1"/>
  <c r="D76" i="11" s="1"/>
  <c r="C76" i="10"/>
  <c r="C76" i="13" s="1"/>
  <c r="B76" i="10"/>
  <c r="CE75"/>
  <c r="E75"/>
  <c r="D75"/>
  <c r="D75" i="13" s="1"/>
  <c r="D75" i="12" s="1"/>
  <c r="D75" i="11" s="1"/>
  <c r="C75" i="10"/>
  <c r="C75" i="13" s="1"/>
  <c r="B75" i="10"/>
  <c r="B75" i="13" s="1"/>
  <c r="CE74" i="10"/>
  <c r="D74"/>
  <c r="D74" i="13" s="1"/>
  <c r="D74" i="12" s="1"/>
  <c r="D74" i="11" s="1"/>
  <c r="C74" i="10"/>
  <c r="C74" i="13" s="1"/>
  <c r="B74" i="10"/>
  <c r="AA74" s="1"/>
  <c r="CE73"/>
  <c r="E73"/>
  <c r="D73"/>
  <c r="D73" i="13" s="1"/>
  <c r="D73" i="12" s="1"/>
  <c r="D73" i="11" s="1"/>
  <c r="C73" i="10"/>
  <c r="C73" i="13" s="1"/>
  <c r="B73" i="10"/>
  <c r="B73" i="13" s="1"/>
  <c r="CE72" i="10"/>
  <c r="D72"/>
  <c r="D72" i="13" s="1"/>
  <c r="D72" i="12" s="1"/>
  <c r="D72" i="11" s="1"/>
  <c r="C72" i="10"/>
  <c r="C72" i="13" s="1"/>
  <c r="B72" i="10"/>
  <c r="CE71"/>
  <c r="E71"/>
  <c r="D71"/>
  <c r="D71" i="13" s="1"/>
  <c r="D71" i="12" s="1"/>
  <c r="D71" i="11" s="1"/>
  <c r="C71" i="10"/>
  <c r="C71" i="13" s="1"/>
  <c r="B71" i="10"/>
  <c r="B71" i="13" s="1"/>
  <c r="CE70" i="10"/>
  <c r="D70"/>
  <c r="D70" i="13" s="1"/>
  <c r="D70" i="12" s="1"/>
  <c r="D70" i="11" s="1"/>
  <c r="C70" i="10"/>
  <c r="C70" i="13" s="1"/>
  <c r="B70" i="10"/>
  <c r="AA70" s="1"/>
  <c r="CE69"/>
  <c r="E69"/>
  <c r="D69"/>
  <c r="D69" i="13" s="1"/>
  <c r="D69" i="12" s="1"/>
  <c r="D69" i="11" s="1"/>
  <c r="C69" i="10"/>
  <c r="C69" i="13" s="1"/>
  <c r="B69" i="10"/>
  <c r="B69" i="13" s="1"/>
  <c r="CE68" i="10"/>
  <c r="D68"/>
  <c r="D68" i="13" s="1"/>
  <c r="D68" i="12" s="1"/>
  <c r="D68" i="11" s="1"/>
  <c r="C68" i="10"/>
  <c r="C68" i="13" s="1"/>
  <c r="B68" i="10"/>
  <c r="CE67"/>
  <c r="E67"/>
  <c r="D67"/>
  <c r="D67" i="13" s="1"/>
  <c r="D67" i="12" s="1"/>
  <c r="D67" i="11" s="1"/>
  <c r="C67" i="10"/>
  <c r="C67" i="13" s="1"/>
  <c r="B67" i="10"/>
  <c r="B67" i="13" s="1"/>
  <c r="CE66" i="10"/>
  <c r="D66"/>
  <c r="D66" i="13" s="1"/>
  <c r="D66" i="12" s="1"/>
  <c r="D66" i="11" s="1"/>
  <c r="C66" i="10"/>
  <c r="C66" i="13" s="1"/>
  <c r="B66" i="10"/>
  <c r="AA66" s="1"/>
  <c r="CE65"/>
  <c r="E65"/>
  <c r="D65"/>
  <c r="D65" i="13" s="1"/>
  <c r="D65" i="12" s="1"/>
  <c r="D65" i="11" s="1"/>
  <c r="C65" i="10"/>
  <c r="C65" i="13" s="1"/>
  <c r="B65" i="10"/>
  <c r="B65" i="13" s="1"/>
  <c r="CE64" i="10"/>
  <c r="D64"/>
  <c r="D64" i="13" s="1"/>
  <c r="D64" i="12" s="1"/>
  <c r="D64" i="11" s="1"/>
  <c r="C64" i="10"/>
  <c r="C64" i="13" s="1"/>
  <c r="B64" i="10"/>
  <c r="CE63"/>
  <c r="E63"/>
  <c r="D63"/>
  <c r="D63" i="13" s="1"/>
  <c r="D63" i="12" s="1"/>
  <c r="D63" i="11" s="1"/>
  <c r="C63" i="10"/>
  <c r="C63" i="13" s="1"/>
  <c r="B63" i="10"/>
  <c r="B63" i="13" s="1"/>
  <c r="CE62" i="10"/>
  <c r="D62"/>
  <c r="D62" i="13" s="1"/>
  <c r="D62" i="12" s="1"/>
  <c r="D62" i="11" s="1"/>
  <c r="C62" i="10"/>
  <c r="C62" i="13" s="1"/>
  <c r="B62" i="10"/>
  <c r="AA62" s="1"/>
  <c r="CE61"/>
  <c r="E61"/>
  <c r="D61"/>
  <c r="D61" i="13" s="1"/>
  <c r="D61" i="12" s="1"/>
  <c r="D61" i="11" s="1"/>
  <c r="C61" i="10"/>
  <c r="C61" i="13" s="1"/>
  <c r="B61" i="10"/>
  <c r="B61" i="13" s="1"/>
  <c r="CE60" i="10"/>
  <c r="D60"/>
  <c r="D60" i="13" s="1"/>
  <c r="D60" i="12" s="1"/>
  <c r="D60" i="11" s="1"/>
  <c r="C60" i="10"/>
  <c r="C60" i="13" s="1"/>
  <c r="B60" i="10"/>
  <c r="CE59"/>
  <c r="E59"/>
  <c r="D59"/>
  <c r="D59" i="13" s="1"/>
  <c r="D59" i="12" s="1"/>
  <c r="D59" i="11" s="1"/>
  <c r="C59" i="10"/>
  <c r="C59" i="13" s="1"/>
  <c r="B59" i="10"/>
  <c r="B59" i="13" s="1"/>
  <c r="CE58" i="10"/>
  <c r="D58"/>
  <c r="D58" i="13" s="1"/>
  <c r="D58" i="12" s="1"/>
  <c r="D58" i="11" s="1"/>
  <c r="C58" i="10"/>
  <c r="C58" i="13" s="1"/>
  <c r="B58" i="10"/>
  <c r="AA58" s="1"/>
  <c r="CE57"/>
  <c r="E57"/>
  <c r="D57"/>
  <c r="D57" i="13" s="1"/>
  <c r="D57" i="12" s="1"/>
  <c r="D57" i="11" s="1"/>
  <c r="C57" i="10"/>
  <c r="C57" i="13" s="1"/>
  <c r="B57" i="10"/>
  <c r="B57" i="13" s="1"/>
  <c r="CE56" i="10"/>
  <c r="D56"/>
  <c r="D56" i="13" s="1"/>
  <c r="D56" i="12" s="1"/>
  <c r="D56" i="11" s="1"/>
  <c r="C56" i="10"/>
  <c r="C56" i="13" s="1"/>
  <c r="B56" i="10"/>
  <c r="CE55"/>
  <c r="E55"/>
  <c r="D55"/>
  <c r="D55" i="13" s="1"/>
  <c r="D55" i="12" s="1"/>
  <c r="D55" i="11" s="1"/>
  <c r="C55" i="10"/>
  <c r="C55" i="13" s="1"/>
  <c r="B55" i="10"/>
  <c r="B55" i="13" s="1"/>
  <c r="CE54" i="10"/>
  <c r="D54"/>
  <c r="D54" i="13" s="1"/>
  <c r="D54" i="12" s="1"/>
  <c r="D54" i="11" s="1"/>
  <c r="C54" i="10"/>
  <c r="C54" i="13" s="1"/>
  <c r="B54" i="10"/>
  <c r="AA54" s="1"/>
  <c r="CE53"/>
  <c r="E53"/>
  <c r="D53"/>
  <c r="D53" i="13" s="1"/>
  <c r="D53" i="12" s="1"/>
  <c r="D53" i="11" s="1"/>
  <c r="C53" i="10"/>
  <c r="C53" i="13" s="1"/>
  <c r="B53" i="10"/>
  <c r="B53" i="13" s="1"/>
  <c r="CE52" i="10"/>
  <c r="D52"/>
  <c r="D52" i="13" s="1"/>
  <c r="D52" i="12" s="1"/>
  <c r="D52" i="11" s="1"/>
  <c r="C52" i="10"/>
  <c r="C52" i="13" s="1"/>
  <c r="B52" i="10"/>
  <c r="CE51"/>
  <c r="E51"/>
  <c r="D51"/>
  <c r="D51" i="13" s="1"/>
  <c r="D51" i="12" s="1"/>
  <c r="D51" i="11" s="1"/>
  <c r="C51" i="10"/>
  <c r="C51" i="13" s="1"/>
  <c r="B51" i="10"/>
  <c r="B51" i="13" s="1"/>
  <c r="CE50" i="10"/>
  <c r="D50"/>
  <c r="D50" i="13" s="1"/>
  <c r="D50" i="12" s="1"/>
  <c r="D50" i="11" s="1"/>
  <c r="C50" i="10"/>
  <c r="C50" i="13" s="1"/>
  <c r="B50" i="10"/>
  <c r="AA50" s="1"/>
  <c r="CE49"/>
  <c r="D49"/>
  <c r="D49" i="13" s="1"/>
  <c r="D49" i="12" s="1"/>
  <c r="D49" i="11" s="1"/>
  <c r="C49" i="10"/>
  <c r="C49" i="13" s="1"/>
  <c r="B49" i="10"/>
  <c r="CE48"/>
  <c r="D48"/>
  <c r="D48" i="13" s="1"/>
  <c r="D48" i="12" s="1"/>
  <c r="D48" i="11" s="1"/>
  <c r="C48" i="10"/>
  <c r="C48" i="13" s="1"/>
  <c r="B48" i="10"/>
  <c r="BC48" s="1"/>
  <c r="CE47"/>
  <c r="D47"/>
  <c r="D47" i="13" s="1"/>
  <c r="D47" i="12" s="1"/>
  <c r="D47" i="11" s="1"/>
  <c r="C47" i="10"/>
  <c r="C47" i="13" s="1"/>
  <c r="B47" i="10"/>
  <c r="CE46"/>
  <c r="D46"/>
  <c r="D46" i="13" s="1"/>
  <c r="D46" i="12" s="1"/>
  <c r="D46" i="11" s="1"/>
  <c r="C46" i="10"/>
  <c r="C46" i="13" s="1"/>
  <c r="B46" i="10"/>
  <c r="BC46" s="1"/>
  <c r="CE45"/>
  <c r="D45"/>
  <c r="D45" i="13" s="1"/>
  <c r="D45" i="12" s="1"/>
  <c r="D45" i="11" s="1"/>
  <c r="C45" i="10"/>
  <c r="C45" i="13" s="1"/>
  <c r="B45" i="10"/>
  <c r="CE44"/>
  <c r="D44"/>
  <c r="D44" i="13" s="1"/>
  <c r="D44" i="12" s="1"/>
  <c r="D44" i="11" s="1"/>
  <c r="C44" i="10"/>
  <c r="C44" i="13" s="1"/>
  <c r="B44" i="10"/>
  <c r="BC44" s="1"/>
  <c r="CE43"/>
  <c r="D43"/>
  <c r="D43" i="13" s="1"/>
  <c r="D43" i="12" s="1"/>
  <c r="D43" i="11" s="1"/>
  <c r="C43" i="10"/>
  <c r="C43" i="13" s="1"/>
  <c r="B43" i="10"/>
  <c r="CE42"/>
  <c r="D42"/>
  <c r="D42" i="13" s="1"/>
  <c r="D42" i="12" s="1"/>
  <c r="D42" i="11" s="1"/>
  <c r="C42" i="10"/>
  <c r="C42" i="13" s="1"/>
  <c r="B42" i="10"/>
  <c r="BC42" s="1"/>
  <c r="CE41"/>
  <c r="D41"/>
  <c r="D41" i="13" s="1"/>
  <c r="D41" i="12" s="1"/>
  <c r="D41" i="11" s="1"/>
  <c r="C41" i="10"/>
  <c r="C41" i="13" s="1"/>
  <c r="B41" i="10"/>
  <c r="CE40"/>
  <c r="D40"/>
  <c r="D40" i="13" s="1"/>
  <c r="D40" i="12" s="1"/>
  <c r="D40" i="11" s="1"/>
  <c r="C40" i="10"/>
  <c r="C40" i="13" s="1"/>
  <c r="B40" i="10"/>
  <c r="BC40" s="1"/>
  <c r="CE39"/>
  <c r="D39"/>
  <c r="D39" i="13" s="1"/>
  <c r="D39" i="12" s="1"/>
  <c r="D39" i="11" s="1"/>
  <c r="C39" i="10"/>
  <c r="C39" i="13" s="1"/>
  <c r="B39" i="10"/>
  <c r="CE38"/>
  <c r="D38"/>
  <c r="D38" i="13" s="1"/>
  <c r="D38" i="12" s="1"/>
  <c r="D38" i="11" s="1"/>
  <c r="C38" i="10"/>
  <c r="C38" i="13" s="1"/>
  <c r="B38" i="10"/>
  <c r="BC38" s="1"/>
  <c r="CE37"/>
  <c r="G37"/>
  <c r="E37"/>
  <c r="D37"/>
  <c r="D37" i="13" s="1"/>
  <c r="D37" i="12" s="1"/>
  <c r="D37" i="11" s="1"/>
  <c r="C37" i="10"/>
  <c r="C37" i="13" s="1"/>
  <c r="B37" i="10"/>
  <c r="B37" i="13" s="1"/>
  <c r="CE36" i="10"/>
  <c r="G36"/>
  <c r="E36"/>
  <c r="D36"/>
  <c r="D36" i="13" s="1"/>
  <c r="D36" i="12" s="1"/>
  <c r="D36" i="11" s="1"/>
  <c r="C36" i="10"/>
  <c r="C36" i="13" s="1"/>
  <c r="B36" i="10"/>
  <c r="B36" i="13" s="1"/>
  <c r="CE35" i="10"/>
  <c r="G35"/>
  <c r="E35"/>
  <c r="D35"/>
  <c r="D35" i="13" s="1"/>
  <c r="D35" i="12" s="1"/>
  <c r="D35" i="11" s="1"/>
  <c r="C35" i="10"/>
  <c r="C35" i="13" s="1"/>
  <c r="B35" i="10"/>
  <c r="B35" i="13" s="1"/>
  <c r="CE34" i="10"/>
  <c r="G34"/>
  <c r="E34"/>
  <c r="D34"/>
  <c r="D34" i="13" s="1"/>
  <c r="D34" i="12" s="1"/>
  <c r="D34" i="11" s="1"/>
  <c r="C34" i="10"/>
  <c r="C34" i="13" s="1"/>
  <c r="B34" i="10"/>
  <c r="B34" i="13" s="1"/>
  <c r="CE33" i="10"/>
  <c r="G33"/>
  <c r="E33"/>
  <c r="D33"/>
  <c r="D33" i="13" s="1"/>
  <c r="D33" i="12" s="1"/>
  <c r="D33" i="11" s="1"/>
  <c r="C33" i="10"/>
  <c r="C33" i="13" s="1"/>
  <c r="B33" i="10"/>
  <c r="B33" i="13" s="1"/>
  <c r="CE32" i="10"/>
  <c r="G32"/>
  <c r="E32"/>
  <c r="D32"/>
  <c r="D32" i="13" s="1"/>
  <c r="D32" i="12" s="1"/>
  <c r="D32" i="11" s="1"/>
  <c r="C32" i="10"/>
  <c r="C32" i="13" s="1"/>
  <c r="B32" i="10"/>
  <c r="B32" i="13" s="1"/>
  <c r="CE31" i="10"/>
  <c r="G31"/>
  <c r="E31"/>
  <c r="D31"/>
  <c r="D31" i="13" s="1"/>
  <c r="D31" i="12" s="1"/>
  <c r="D31" i="11" s="1"/>
  <c r="C31" i="10"/>
  <c r="C31" i="13" s="1"/>
  <c r="B31" i="10"/>
  <c r="B31" i="13" s="1"/>
  <c r="CE30" i="10"/>
  <c r="G30"/>
  <c r="E30"/>
  <c r="D30"/>
  <c r="D30" i="13" s="1"/>
  <c r="D30" i="12" s="1"/>
  <c r="D30" i="11" s="1"/>
  <c r="C30" i="10"/>
  <c r="C30" i="13" s="1"/>
  <c r="B30" i="10"/>
  <c r="B30" i="13" s="1"/>
  <c r="CE29" i="10"/>
  <c r="G29"/>
  <c r="E29"/>
  <c r="D29"/>
  <c r="D29" i="13" s="1"/>
  <c r="D29" i="12" s="1"/>
  <c r="D29" i="11" s="1"/>
  <c r="C29" i="10"/>
  <c r="C29" i="13" s="1"/>
  <c r="B29" i="10"/>
  <c r="B29" i="13" s="1"/>
  <c r="CE28" i="10"/>
  <c r="G28"/>
  <c r="E28"/>
  <c r="D28"/>
  <c r="D28" i="13" s="1"/>
  <c r="D28" i="12" s="1"/>
  <c r="D28" i="11" s="1"/>
  <c r="C28" i="10"/>
  <c r="C28" i="13" s="1"/>
  <c r="B28" i="10"/>
  <c r="B28" i="13" s="1"/>
  <c r="CE27" i="10"/>
  <c r="G27"/>
  <c r="E27"/>
  <c r="D27"/>
  <c r="D27" i="13" s="1"/>
  <c r="D27" i="12" s="1"/>
  <c r="D27" i="11" s="1"/>
  <c r="C27" i="10"/>
  <c r="C27" i="13" s="1"/>
  <c r="B27" i="10"/>
  <c r="B27" i="13" s="1"/>
  <c r="CE26" i="10"/>
  <c r="G26"/>
  <c r="E26"/>
  <c r="D26"/>
  <c r="D26" i="13" s="1"/>
  <c r="D26" i="12" s="1"/>
  <c r="D26" i="11" s="1"/>
  <c r="C26" i="10"/>
  <c r="C26" i="13" s="1"/>
  <c r="B26" i="10"/>
  <c r="B26" i="13" s="1"/>
  <c r="CE25" i="10"/>
  <c r="G25"/>
  <c r="E25"/>
  <c r="D25"/>
  <c r="D25" i="13" s="1"/>
  <c r="D25" i="12" s="1"/>
  <c r="D25" i="11" s="1"/>
  <c r="C25" i="10"/>
  <c r="C25" i="13" s="1"/>
  <c r="B25" i="10"/>
  <c r="B25" i="13" s="1"/>
  <c r="CE24" i="10"/>
  <c r="G24"/>
  <c r="E24"/>
  <c r="D24"/>
  <c r="D24" i="13" s="1"/>
  <c r="D24" i="12" s="1"/>
  <c r="D24" i="11" s="1"/>
  <c r="C24" i="10"/>
  <c r="C24" i="13" s="1"/>
  <c r="B24" i="10"/>
  <c r="B24" i="13" s="1"/>
  <c r="CE23" i="10"/>
  <c r="G23"/>
  <c r="E23"/>
  <c r="D23"/>
  <c r="D23" i="13" s="1"/>
  <c r="D23" i="12" s="1"/>
  <c r="D23" i="11" s="1"/>
  <c r="C23" i="10"/>
  <c r="C23" i="13" s="1"/>
  <c r="B23" i="10"/>
  <c r="B23" i="13" s="1"/>
  <c r="CE22" i="10"/>
  <c r="G22"/>
  <c r="E22"/>
  <c r="D22"/>
  <c r="D22" i="13" s="1"/>
  <c r="D22" i="12" s="1"/>
  <c r="D22" i="11" s="1"/>
  <c r="C22" i="10"/>
  <c r="C22" i="13" s="1"/>
  <c r="B22" i="10"/>
  <c r="B22" i="13" s="1"/>
  <c r="CE21" i="10"/>
  <c r="G21"/>
  <c r="E21"/>
  <c r="D21"/>
  <c r="D21" i="13" s="1"/>
  <c r="D21" i="12" s="1"/>
  <c r="D21" i="11" s="1"/>
  <c r="C21" i="10"/>
  <c r="C21" i="13" s="1"/>
  <c r="B21" i="10"/>
  <c r="B21" i="13" s="1"/>
  <c r="CE20" i="10"/>
  <c r="G20"/>
  <c r="E20"/>
  <c r="D20"/>
  <c r="D20" i="13" s="1"/>
  <c r="D20" i="12" s="1"/>
  <c r="D20" i="11" s="1"/>
  <c r="C20" i="10"/>
  <c r="C20" i="13" s="1"/>
  <c r="B20" i="10"/>
  <c r="B20" i="13" s="1"/>
  <c r="CE19" i="10"/>
  <c r="G19"/>
  <c r="E19"/>
  <c r="D19"/>
  <c r="D19" i="13" s="1"/>
  <c r="D19" i="12" s="1"/>
  <c r="D19" i="11" s="1"/>
  <c r="C19" i="10"/>
  <c r="C19" i="13" s="1"/>
  <c r="B19" i="10"/>
  <c r="B19" i="13" s="1"/>
  <c r="CE18" i="10"/>
  <c r="G18"/>
  <c r="E18"/>
  <c r="D18"/>
  <c r="D18" i="13" s="1"/>
  <c r="D18" i="12" s="1"/>
  <c r="D18" i="11" s="1"/>
  <c r="C18" i="10"/>
  <c r="C18" i="13" s="1"/>
  <c r="B18" i="10"/>
  <c r="B18" i="13" s="1"/>
  <c r="CE17" i="10"/>
  <c r="G17"/>
  <c r="E17"/>
  <c r="D17"/>
  <c r="D17" i="13" s="1"/>
  <c r="D17" i="12" s="1"/>
  <c r="D17" i="11" s="1"/>
  <c r="C17" i="10"/>
  <c r="C17" i="13" s="1"/>
  <c r="B17" i="10"/>
  <c r="B17" i="13" s="1"/>
  <c r="CE16" i="10"/>
  <c r="G16"/>
  <c r="E16"/>
  <c r="D16"/>
  <c r="D16" i="13" s="1"/>
  <c r="D16" i="12" s="1"/>
  <c r="D16" i="11" s="1"/>
  <c r="C16" i="10"/>
  <c r="C16" i="13" s="1"/>
  <c r="B16" i="10"/>
  <c r="B16" i="13" s="1"/>
  <c r="CE15" i="10"/>
  <c r="G15"/>
  <c r="E15"/>
  <c r="D15"/>
  <c r="D15" i="13" s="1"/>
  <c r="D15" i="12" s="1"/>
  <c r="D15" i="11" s="1"/>
  <c r="C15" i="10"/>
  <c r="C15" i="13" s="1"/>
  <c r="B15" i="10"/>
  <c r="B15" i="13" s="1"/>
  <c r="CE14" i="10"/>
  <c r="G14"/>
  <c r="E14"/>
  <c r="D14"/>
  <c r="D14" i="13" s="1"/>
  <c r="D14" i="12" s="1"/>
  <c r="D14" i="11" s="1"/>
  <c r="C14" i="10"/>
  <c r="C14" i="13" s="1"/>
  <c r="B14" i="10"/>
  <c r="B14" i="13" s="1"/>
  <c r="CE13" i="10"/>
  <c r="G13"/>
  <c r="E13"/>
  <c r="D13"/>
  <c r="D13" i="13" s="1"/>
  <c r="D13" i="12" s="1"/>
  <c r="D13" i="11" s="1"/>
  <c r="C13" i="10"/>
  <c r="C13" i="13" s="1"/>
  <c r="B13" i="10"/>
  <c r="B13" i="13" s="1"/>
  <c r="CE12" i="10"/>
  <c r="G12"/>
  <c r="E12"/>
  <c r="D12"/>
  <c r="D12" i="13" s="1"/>
  <c r="D12" i="12" s="1"/>
  <c r="D12" i="11" s="1"/>
  <c r="C12" i="10"/>
  <c r="C12" i="13" s="1"/>
  <c r="B12" i="10"/>
  <c r="B12" i="13" s="1"/>
  <c r="CE11" i="10"/>
  <c r="G11"/>
  <c r="E11"/>
  <c r="D11"/>
  <c r="D11" i="13" s="1"/>
  <c r="D11" i="12" s="1"/>
  <c r="D11" i="11" s="1"/>
  <c r="C11" i="10"/>
  <c r="C11" i="13" s="1"/>
  <c r="B11" i="10"/>
  <c r="B11" i="13" s="1"/>
  <c r="CE10" i="10"/>
  <c r="G10"/>
  <c r="E10"/>
  <c r="D10"/>
  <c r="D10" i="13" s="1"/>
  <c r="D10" i="12" s="1"/>
  <c r="D10" i="11" s="1"/>
  <c r="C10" i="10"/>
  <c r="C10" i="13" s="1"/>
  <c r="B10" i="10"/>
  <c r="B10" i="13" s="1"/>
  <c r="CE9" i="10"/>
  <c r="G9"/>
  <c r="E9"/>
  <c r="D9"/>
  <c r="D9" i="13" s="1"/>
  <c r="D9" i="12" s="1"/>
  <c r="D9" i="11" s="1"/>
  <c r="C9" i="10"/>
  <c r="C9" i="13" s="1"/>
  <c r="B9" i="10"/>
  <c r="B9" i="13" s="1"/>
  <c r="CE8" i="10"/>
  <c r="E8"/>
  <c r="D8"/>
  <c r="D8" i="13" s="1"/>
  <c r="D8" i="12" s="1"/>
  <c r="D8" i="11" s="1"/>
  <c r="C8" i="10"/>
  <c r="C8" i="13" s="1"/>
  <c r="B8" i="10"/>
  <c r="B8" i="13" s="1"/>
  <c r="CE7" i="10"/>
  <c r="D7"/>
  <c r="D7" i="13" s="1"/>
  <c r="D7" i="12" s="1"/>
  <c r="D7" i="11" s="1"/>
  <c r="C7" i="10"/>
  <c r="C7" i="13" s="1"/>
  <c r="B7" i="10"/>
  <c r="CE6"/>
  <c r="G6"/>
  <c r="E6"/>
  <c r="D6"/>
  <c r="D6" i="13" s="1"/>
  <c r="D6" i="12" s="1"/>
  <c r="D6" i="11" s="1"/>
  <c r="C6" i="10"/>
  <c r="C6" i="13" s="1"/>
  <c r="B6" i="10"/>
  <c r="B6" i="13" s="1"/>
  <c r="CE5" i="10"/>
  <c r="D5"/>
  <c r="D5" i="13" s="1"/>
  <c r="D5" i="12" s="1"/>
  <c r="D5" i="11" s="1"/>
  <c r="C5" i="10"/>
  <c r="C5" i="13" s="1"/>
  <c r="B5" i="10"/>
  <c r="AD5" s="1"/>
  <c r="D474" i="9"/>
  <c r="C474"/>
  <c r="B474"/>
  <c r="D473"/>
  <c r="C473"/>
  <c r="B473"/>
  <c r="D472"/>
  <c r="C472"/>
  <c r="B472"/>
  <c r="D471"/>
  <c r="C471"/>
  <c r="B471"/>
  <c r="D470"/>
  <c r="C470"/>
  <c r="B470"/>
  <c r="D469"/>
  <c r="C469"/>
  <c r="B469"/>
  <c r="D468"/>
  <c r="C468"/>
  <c r="B468"/>
  <c r="D467"/>
  <c r="C467"/>
  <c r="B467"/>
  <c r="D466"/>
  <c r="C466"/>
  <c r="B466"/>
  <c r="D465"/>
  <c r="C465"/>
  <c r="B465"/>
  <c r="D464"/>
  <c r="C464"/>
  <c r="B464"/>
  <c r="D463"/>
  <c r="C463"/>
  <c r="B463"/>
  <c r="D462"/>
  <c r="C462"/>
  <c r="B462"/>
  <c r="D461"/>
  <c r="C461"/>
  <c r="B461"/>
  <c r="D460"/>
  <c r="C460"/>
  <c r="B460"/>
  <c r="D459"/>
  <c r="C459"/>
  <c r="B459"/>
  <c r="D458"/>
  <c r="C458"/>
  <c r="B458"/>
  <c r="D457"/>
  <c r="C457"/>
  <c r="B457"/>
  <c r="D456"/>
  <c r="C456"/>
  <c r="B456"/>
  <c r="D455"/>
  <c r="C455"/>
  <c r="B455"/>
  <c r="D454"/>
  <c r="C454"/>
  <c r="B454"/>
  <c r="D453"/>
  <c r="C453"/>
  <c r="B453"/>
  <c r="D452"/>
  <c r="C452"/>
  <c r="B452"/>
  <c r="D451"/>
  <c r="C451"/>
  <c r="B451"/>
  <c r="D450"/>
  <c r="C450"/>
  <c r="B450"/>
  <c r="D449"/>
  <c r="C449"/>
  <c r="B449"/>
  <c r="D448"/>
  <c r="C448"/>
  <c r="B448"/>
  <c r="D447"/>
  <c r="C447"/>
  <c r="B447"/>
  <c r="D446"/>
  <c r="C446"/>
  <c r="B446"/>
  <c r="D445"/>
  <c r="C445"/>
  <c r="B445"/>
  <c r="D444"/>
  <c r="C444"/>
  <c r="B444"/>
  <c r="D443"/>
  <c r="C443"/>
  <c r="B443"/>
  <c r="D442"/>
  <c r="C442"/>
  <c r="B442"/>
  <c r="D441"/>
  <c r="C441"/>
  <c r="B441"/>
  <c r="D440"/>
  <c r="C440"/>
  <c r="B440"/>
  <c r="D439"/>
  <c r="C439"/>
  <c r="B439"/>
  <c r="D438"/>
  <c r="C438"/>
  <c r="B438"/>
  <c r="D437"/>
  <c r="C437"/>
  <c r="B437"/>
  <c r="D436"/>
  <c r="C436"/>
  <c r="B436"/>
  <c r="D435"/>
  <c r="C435"/>
  <c r="B435"/>
  <c r="D434"/>
  <c r="C434"/>
  <c r="B434"/>
  <c r="D433"/>
  <c r="C433"/>
  <c r="B433"/>
  <c r="D432"/>
  <c r="C432"/>
  <c r="B432"/>
  <c r="D431"/>
  <c r="C431"/>
  <c r="B431"/>
  <c r="D430"/>
  <c r="C430"/>
  <c r="B430"/>
  <c r="D429"/>
  <c r="C429"/>
  <c r="B429"/>
  <c r="D428"/>
  <c r="C428"/>
  <c r="B428"/>
  <c r="D427"/>
  <c r="C427"/>
  <c r="B427"/>
  <c r="D426"/>
  <c r="C426"/>
  <c r="B426"/>
  <c r="D425"/>
  <c r="C425"/>
  <c r="B425"/>
  <c r="D424"/>
  <c r="C424"/>
  <c r="B424"/>
  <c r="D423"/>
  <c r="C423"/>
  <c r="B423"/>
  <c r="D422"/>
  <c r="C422"/>
  <c r="B422"/>
  <c r="D421"/>
  <c r="C421"/>
  <c r="B421"/>
  <c r="D420"/>
  <c r="C420"/>
  <c r="B420"/>
  <c r="D419"/>
  <c r="C419"/>
  <c r="B419"/>
  <c r="D418"/>
  <c r="C418"/>
  <c r="B418"/>
  <c r="D417"/>
  <c r="C417"/>
  <c r="B417"/>
  <c r="D416"/>
  <c r="C416"/>
  <c r="B416"/>
  <c r="D415"/>
  <c r="C415"/>
  <c r="B415"/>
  <c r="D414"/>
  <c r="C414"/>
  <c r="B414"/>
  <c r="D413"/>
  <c r="C413"/>
  <c r="B413"/>
  <c r="D412"/>
  <c r="C412"/>
  <c r="B412"/>
  <c r="D411"/>
  <c r="C411"/>
  <c r="B411"/>
  <c r="D410"/>
  <c r="C410"/>
  <c r="B410"/>
  <c r="D409"/>
  <c r="C409"/>
  <c r="B409"/>
  <c r="D408"/>
  <c r="C408"/>
  <c r="B408"/>
  <c r="D407"/>
  <c r="C407"/>
  <c r="B407"/>
  <c r="D406"/>
  <c r="C406"/>
  <c r="B406"/>
  <c r="D405"/>
  <c r="C405"/>
  <c r="B405"/>
  <c r="D404"/>
  <c r="C404"/>
  <c r="B404"/>
  <c r="D403"/>
  <c r="C403"/>
  <c r="B403"/>
  <c r="D402"/>
  <c r="C402"/>
  <c r="B402"/>
  <c r="D401"/>
  <c r="C401"/>
  <c r="B401"/>
  <c r="D400"/>
  <c r="C400"/>
  <c r="B400"/>
  <c r="D399"/>
  <c r="C399"/>
  <c r="B399"/>
  <c r="D398"/>
  <c r="C398"/>
  <c r="B398"/>
  <c r="D397"/>
  <c r="C397"/>
  <c r="B397"/>
  <c r="D396"/>
  <c r="D396" i="14" s="1"/>
  <c r="C396" i="9"/>
  <c r="C396" i="14" s="1"/>
  <c r="B396" i="9"/>
  <c r="D395"/>
  <c r="D395" i="14" s="1"/>
  <c r="C395" i="9"/>
  <c r="C395" i="14" s="1"/>
  <c r="B395" i="9"/>
  <c r="B395" i="14" s="1"/>
  <c r="D394" i="9"/>
  <c r="D394" i="14" s="1"/>
  <c r="C394" i="9"/>
  <c r="C394" i="14" s="1"/>
  <c r="B394" i="9"/>
  <c r="D393"/>
  <c r="D393" i="14" s="1"/>
  <c r="C393" i="9"/>
  <c r="C393" i="14" s="1"/>
  <c r="B393" i="9"/>
  <c r="B393" i="14" s="1"/>
  <c r="D392" i="9"/>
  <c r="D392" i="14" s="1"/>
  <c r="C392" i="9"/>
  <c r="C392" i="14" s="1"/>
  <c r="B392" i="9"/>
  <c r="D391"/>
  <c r="D391" i="14" s="1"/>
  <c r="C391" i="9"/>
  <c r="C391" i="14" s="1"/>
  <c r="B391" i="9"/>
  <c r="B391" i="14" s="1"/>
  <c r="D390" i="9"/>
  <c r="D390" i="14" s="1"/>
  <c r="C390" i="9"/>
  <c r="C390" i="14" s="1"/>
  <c r="B390" i="9"/>
  <c r="D389"/>
  <c r="D389" i="14" s="1"/>
  <c r="C389" i="9"/>
  <c r="C389" i="14" s="1"/>
  <c r="B389" i="9"/>
  <c r="B389" i="14" s="1"/>
  <c r="D388" i="9"/>
  <c r="D388" i="14" s="1"/>
  <c r="C388" i="9"/>
  <c r="C388" i="14" s="1"/>
  <c r="B388" i="9"/>
  <c r="D387"/>
  <c r="D387" i="14" s="1"/>
  <c r="C387" i="9"/>
  <c r="C387" i="14" s="1"/>
  <c r="B387" i="9"/>
  <c r="B387" i="14" s="1"/>
  <c r="D386" i="9"/>
  <c r="D386" i="14" s="1"/>
  <c r="C386" i="9"/>
  <c r="C386" i="14" s="1"/>
  <c r="B386" i="9"/>
  <c r="D385"/>
  <c r="D385" i="14" s="1"/>
  <c r="C385" i="9"/>
  <c r="C385" i="14" s="1"/>
  <c r="B385" i="9"/>
  <c r="B385" i="14" s="1"/>
  <c r="D384" i="9"/>
  <c r="D384" i="14" s="1"/>
  <c r="C384" i="9"/>
  <c r="C384" i="14" s="1"/>
  <c r="B384" i="9"/>
  <c r="D383"/>
  <c r="D383" i="14" s="1"/>
  <c r="C383" i="9"/>
  <c r="C383" i="14" s="1"/>
  <c r="B383" i="9"/>
  <c r="B383" i="14" s="1"/>
  <c r="D382" i="9"/>
  <c r="D382" i="14" s="1"/>
  <c r="C382" i="9"/>
  <c r="C382" i="14" s="1"/>
  <c r="B382" i="9"/>
  <c r="D381"/>
  <c r="D381" i="14" s="1"/>
  <c r="C381" i="9"/>
  <c r="C381" i="14" s="1"/>
  <c r="B381" i="9"/>
  <c r="B381" i="14" s="1"/>
  <c r="D380" i="9"/>
  <c r="D380" i="14" s="1"/>
  <c r="C380" i="9"/>
  <c r="C380" i="14" s="1"/>
  <c r="B380" i="9"/>
  <c r="D379"/>
  <c r="D379" i="14" s="1"/>
  <c r="C379" i="9"/>
  <c r="C379" i="14" s="1"/>
  <c r="B379" i="9"/>
  <c r="B379" i="14" s="1"/>
  <c r="D378" i="9"/>
  <c r="D378" i="14" s="1"/>
  <c r="C378" i="9"/>
  <c r="C378" i="14" s="1"/>
  <c r="B378" i="9"/>
  <c r="D377"/>
  <c r="D377" i="14" s="1"/>
  <c r="C377" i="9"/>
  <c r="C377" i="14" s="1"/>
  <c r="B377" i="9"/>
  <c r="B377" i="14" s="1"/>
  <c r="D376" i="9"/>
  <c r="D376" i="14" s="1"/>
  <c r="C376" i="9"/>
  <c r="C376" i="14" s="1"/>
  <c r="B376" i="9"/>
  <c r="D375"/>
  <c r="D375" i="14" s="1"/>
  <c r="C375" i="9"/>
  <c r="C375" i="14" s="1"/>
  <c r="B375" i="9"/>
  <c r="B375" i="14" s="1"/>
  <c r="D374" i="9"/>
  <c r="D374" i="14" s="1"/>
  <c r="C374" i="9"/>
  <c r="C374" i="14" s="1"/>
  <c r="B374" i="9"/>
  <c r="D373"/>
  <c r="D373" i="14" s="1"/>
  <c r="C373" i="9"/>
  <c r="C373" i="14" s="1"/>
  <c r="B373" i="9"/>
  <c r="B373" i="14" s="1"/>
  <c r="D372" i="9"/>
  <c r="D372" i="14" s="1"/>
  <c r="C372" i="9"/>
  <c r="C372" i="14" s="1"/>
  <c r="B372" i="9"/>
  <c r="D371"/>
  <c r="D371" i="14" s="1"/>
  <c r="C371" i="9"/>
  <c r="C371" i="14" s="1"/>
  <c r="B371" i="9"/>
  <c r="B371" i="14" s="1"/>
  <c r="D370" i="9"/>
  <c r="D370" i="14" s="1"/>
  <c r="C370" i="9"/>
  <c r="C370" i="14" s="1"/>
  <c r="B370" i="9"/>
  <c r="D369"/>
  <c r="D369" i="14" s="1"/>
  <c r="C369" i="9"/>
  <c r="C369" i="14" s="1"/>
  <c r="B369" i="9"/>
  <c r="B369" i="14" s="1"/>
  <c r="D368" i="9"/>
  <c r="D368" i="14" s="1"/>
  <c r="C368" i="9"/>
  <c r="C368" i="14" s="1"/>
  <c r="B368" i="9"/>
  <c r="D367"/>
  <c r="D367" i="14" s="1"/>
  <c r="C367" i="9"/>
  <c r="C367" i="14" s="1"/>
  <c r="B367" i="9"/>
  <c r="B367" i="14" s="1"/>
  <c r="D366" i="9"/>
  <c r="D366" i="14" s="1"/>
  <c r="C366" i="9"/>
  <c r="C366" i="14" s="1"/>
  <c r="B366" i="9"/>
  <c r="D365"/>
  <c r="D365" i="14" s="1"/>
  <c r="C365" i="9"/>
  <c r="C365" i="14" s="1"/>
  <c r="B365" i="9"/>
  <c r="B365" i="14" s="1"/>
  <c r="D364" i="9"/>
  <c r="D364" i="14" s="1"/>
  <c r="C364" i="9"/>
  <c r="C364" i="14" s="1"/>
  <c r="B364" i="9"/>
  <c r="D363"/>
  <c r="D363" i="14" s="1"/>
  <c r="C363" i="9"/>
  <c r="C363" i="14" s="1"/>
  <c r="B363" i="9"/>
  <c r="B363" i="14" s="1"/>
  <c r="D362" i="9"/>
  <c r="D362" i="14" s="1"/>
  <c r="C362" i="9"/>
  <c r="C362" i="14" s="1"/>
  <c r="B362" i="9"/>
  <c r="D361"/>
  <c r="D361" i="14" s="1"/>
  <c r="C361" i="9"/>
  <c r="C361" i="14" s="1"/>
  <c r="B361" i="9"/>
  <c r="B361" i="14" s="1"/>
  <c r="D360" i="9"/>
  <c r="D360" i="14" s="1"/>
  <c r="C360" i="9"/>
  <c r="C360" i="14" s="1"/>
  <c r="B360" i="9"/>
  <c r="D359"/>
  <c r="D359" i="14" s="1"/>
  <c r="C359" i="9"/>
  <c r="C359" i="14" s="1"/>
  <c r="B359" i="9"/>
  <c r="B359" i="14" s="1"/>
  <c r="D358" i="9"/>
  <c r="D358" i="14" s="1"/>
  <c r="C358" i="9"/>
  <c r="C358" i="14" s="1"/>
  <c r="B358" i="9"/>
  <c r="D357"/>
  <c r="D357" i="14" s="1"/>
  <c r="C357" i="9"/>
  <c r="C357" i="14" s="1"/>
  <c r="B357" i="9"/>
  <c r="B357" i="14" s="1"/>
  <c r="D356" i="9"/>
  <c r="D356" i="14" s="1"/>
  <c r="C356" i="9"/>
  <c r="C356" i="14" s="1"/>
  <c r="B356" i="9"/>
  <c r="D355"/>
  <c r="D355" i="14" s="1"/>
  <c r="C355" i="9"/>
  <c r="C355" i="14" s="1"/>
  <c r="B355" i="9"/>
  <c r="B355" i="14" s="1"/>
  <c r="D354" i="9"/>
  <c r="D354" i="14" s="1"/>
  <c r="C354" i="9"/>
  <c r="C354" i="14" s="1"/>
  <c r="B354" i="9"/>
  <c r="D353"/>
  <c r="D353" i="14" s="1"/>
  <c r="C353" i="9"/>
  <c r="C353" i="14" s="1"/>
  <c r="B353" i="9"/>
  <c r="B353" i="14" s="1"/>
  <c r="D352" i="9"/>
  <c r="D352" i="14" s="1"/>
  <c r="C352" i="9"/>
  <c r="C352" i="14" s="1"/>
  <c r="B352" i="9"/>
  <c r="D351"/>
  <c r="D351" i="14" s="1"/>
  <c r="C351" i="9"/>
  <c r="C351" i="14" s="1"/>
  <c r="B351" i="9"/>
  <c r="B351" i="14" s="1"/>
  <c r="D350" i="9"/>
  <c r="D350" i="14" s="1"/>
  <c r="C350" i="9"/>
  <c r="C350" i="14" s="1"/>
  <c r="B350" i="9"/>
  <c r="D349"/>
  <c r="D349" i="14" s="1"/>
  <c r="C349" i="9"/>
  <c r="C349" i="14" s="1"/>
  <c r="B349" i="9"/>
  <c r="B349" i="14" s="1"/>
  <c r="D348" i="9"/>
  <c r="D348" i="14" s="1"/>
  <c r="C348" i="9"/>
  <c r="C348" i="14" s="1"/>
  <c r="B348" i="9"/>
  <c r="D347"/>
  <c r="D347" i="14" s="1"/>
  <c r="C347" i="9"/>
  <c r="C347" i="14" s="1"/>
  <c r="B347" i="9"/>
  <c r="B347" i="14" s="1"/>
  <c r="D346" i="9"/>
  <c r="D346" i="14" s="1"/>
  <c r="C346" i="9"/>
  <c r="C346" i="14" s="1"/>
  <c r="B346" i="9"/>
  <c r="D345"/>
  <c r="D345" i="14" s="1"/>
  <c r="C345" i="9"/>
  <c r="C345" i="14" s="1"/>
  <c r="B345" i="9"/>
  <c r="B345" i="14" s="1"/>
  <c r="D344" i="9"/>
  <c r="D344" i="14" s="1"/>
  <c r="C344" i="9"/>
  <c r="C344" i="14" s="1"/>
  <c r="B344" i="9"/>
  <c r="D343"/>
  <c r="D343" i="14" s="1"/>
  <c r="C343" i="9"/>
  <c r="C343" i="14" s="1"/>
  <c r="B343" i="9"/>
  <c r="B343" i="14" s="1"/>
  <c r="D342" i="9"/>
  <c r="D342" i="14" s="1"/>
  <c r="C342" i="9"/>
  <c r="C342" i="14" s="1"/>
  <c r="B342" i="9"/>
  <c r="D341"/>
  <c r="D341" i="14" s="1"/>
  <c r="C341" i="9"/>
  <c r="C341" i="14" s="1"/>
  <c r="B341" i="9"/>
  <c r="B341" i="14" s="1"/>
  <c r="D340" i="9"/>
  <c r="D340" i="14" s="1"/>
  <c r="C340" i="9"/>
  <c r="C340" i="14" s="1"/>
  <c r="B340" i="9"/>
  <c r="D339"/>
  <c r="D339" i="14" s="1"/>
  <c r="C339" i="9"/>
  <c r="C339" i="14" s="1"/>
  <c r="B339" i="9"/>
  <c r="B339" i="14" s="1"/>
  <c r="D338" i="9"/>
  <c r="D338" i="14" s="1"/>
  <c r="C338" i="9"/>
  <c r="C338" i="14" s="1"/>
  <c r="B338" i="9"/>
  <c r="D337"/>
  <c r="D337" i="14" s="1"/>
  <c r="C337" i="9"/>
  <c r="C337" i="14" s="1"/>
  <c r="B337" i="9"/>
  <c r="B337" i="14" s="1"/>
  <c r="D336" i="9"/>
  <c r="D336" i="14" s="1"/>
  <c r="C336" i="9"/>
  <c r="C336" i="14" s="1"/>
  <c r="B336" i="9"/>
  <c r="D335"/>
  <c r="D335" i="14" s="1"/>
  <c r="C335" i="9"/>
  <c r="C335" i="14" s="1"/>
  <c r="B335" i="9"/>
  <c r="B335" i="14" s="1"/>
  <c r="D334" i="9"/>
  <c r="D334" i="14" s="1"/>
  <c r="C334" i="9"/>
  <c r="C334" i="14" s="1"/>
  <c r="B334" i="9"/>
  <c r="D333"/>
  <c r="D333" i="14" s="1"/>
  <c r="C333" i="9"/>
  <c r="C333" i="14" s="1"/>
  <c r="B333" i="9"/>
  <c r="B333" i="14" s="1"/>
  <c r="D332" i="9"/>
  <c r="D332" i="14" s="1"/>
  <c r="C332" i="9"/>
  <c r="C332" i="14" s="1"/>
  <c r="B332" i="9"/>
  <c r="D331"/>
  <c r="D331" i="14" s="1"/>
  <c r="C331" i="9"/>
  <c r="C331" i="14" s="1"/>
  <c r="B331" i="9"/>
  <c r="B331" i="14" s="1"/>
  <c r="D330" i="9"/>
  <c r="D330" i="14" s="1"/>
  <c r="C330" i="9"/>
  <c r="C330" i="14" s="1"/>
  <c r="B330" i="9"/>
  <c r="D329"/>
  <c r="D329" i="14" s="1"/>
  <c r="C329" i="9"/>
  <c r="C329" i="14" s="1"/>
  <c r="B329" i="9"/>
  <c r="B329" i="14" s="1"/>
  <c r="D328" i="9"/>
  <c r="D328" i="14" s="1"/>
  <c r="C328" i="9"/>
  <c r="C328" i="14" s="1"/>
  <c r="B328" i="9"/>
  <c r="D327"/>
  <c r="D327" i="14" s="1"/>
  <c r="C327" i="9"/>
  <c r="C327" i="14" s="1"/>
  <c r="B327" i="9"/>
  <c r="B327" i="14" s="1"/>
  <c r="D326" i="9"/>
  <c r="D326" i="14" s="1"/>
  <c r="C326" i="9"/>
  <c r="C326" i="14" s="1"/>
  <c r="B326" i="9"/>
  <c r="D325"/>
  <c r="D325" i="14" s="1"/>
  <c r="C325" i="9"/>
  <c r="C325" i="14" s="1"/>
  <c r="B325" i="9"/>
  <c r="B325" i="14" s="1"/>
  <c r="D324" i="9"/>
  <c r="D324" i="14" s="1"/>
  <c r="C324" i="9"/>
  <c r="C324" i="14" s="1"/>
  <c r="B324" i="9"/>
  <c r="D323"/>
  <c r="D323" i="14" s="1"/>
  <c r="C323" i="9"/>
  <c r="C323" i="14" s="1"/>
  <c r="B323" i="9"/>
  <c r="B323" i="14" s="1"/>
  <c r="D322" i="9"/>
  <c r="D322" i="14" s="1"/>
  <c r="C322" i="9"/>
  <c r="C322" i="14" s="1"/>
  <c r="B322" i="9"/>
  <c r="D321"/>
  <c r="D321" i="14" s="1"/>
  <c r="C321" i="9"/>
  <c r="C321" i="14" s="1"/>
  <c r="B321" i="9"/>
  <c r="B321" i="14" s="1"/>
  <c r="D320" i="9"/>
  <c r="D320" i="14" s="1"/>
  <c r="C320" i="9"/>
  <c r="C320" i="14" s="1"/>
  <c r="B320" i="9"/>
  <c r="D319"/>
  <c r="D319" i="14" s="1"/>
  <c r="C319" i="9"/>
  <c r="C319" i="14" s="1"/>
  <c r="B319" i="9"/>
  <c r="B319" i="14" s="1"/>
  <c r="D318" i="9"/>
  <c r="D318" i="14" s="1"/>
  <c r="C318" i="9"/>
  <c r="C318" i="14" s="1"/>
  <c r="B318" i="9"/>
  <c r="D317"/>
  <c r="D317" i="14" s="1"/>
  <c r="C317" i="9"/>
  <c r="C317" i="14" s="1"/>
  <c r="B317" i="9"/>
  <c r="B317" i="14" s="1"/>
  <c r="D316" i="9"/>
  <c r="D316" i="14" s="1"/>
  <c r="C316" i="9"/>
  <c r="C316" i="14" s="1"/>
  <c r="B316" i="9"/>
  <c r="D315"/>
  <c r="D315" i="14" s="1"/>
  <c r="C315" i="9"/>
  <c r="C315" i="14" s="1"/>
  <c r="B315" i="9"/>
  <c r="B315" i="14" s="1"/>
  <c r="D314" i="9"/>
  <c r="D314" i="14" s="1"/>
  <c r="C314" i="9"/>
  <c r="C314" i="14" s="1"/>
  <c r="B314" i="9"/>
  <c r="D313"/>
  <c r="D313" i="14" s="1"/>
  <c r="C313" i="9"/>
  <c r="C313" i="14" s="1"/>
  <c r="B313" i="9"/>
  <c r="B313" i="14" s="1"/>
  <c r="D312" i="9"/>
  <c r="D312" i="14" s="1"/>
  <c r="C312" i="9"/>
  <c r="C312" i="14" s="1"/>
  <c r="B312" i="9"/>
  <c r="D311"/>
  <c r="D311" i="14" s="1"/>
  <c r="C311" i="9"/>
  <c r="C311" i="14" s="1"/>
  <c r="B311" i="9"/>
  <c r="B311" i="14" s="1"/>
  <c r="D310" i="9"/>
  <c r="D310" i="14" s="1"/>
  <c r="C310" i="9"/>
  <c r="C310" i="14" s="1"/>
  <c r="B310" i="9"/>
  <c r="D309"/>
  <c r="D309" i="14" s="1"/>
  <c r="C309" i="9"/>
  <c r="C309" i="14" s="1"/>
  <c r="B309" i="9"/>
  <c r="B309" i="14" s="1"/>
  <c r="D308" i="9"/>
  <c r="D308" i="14" s="1"/>
  <c r="C308" i="9"/>
  <c r="C308" i="14" s="1"/>
  <c r="B308" i="9"/>
  <c r="D307"/>
  <c r="D307" i="14" s="1"/>
  <c r="C307" i="9"/>
  <c r="C307" i="14" s="1"/>
  <c r="B307" i="9"/>
  <c r="B307" i="14" s="1"/>
  <c r="D306" i="9"/>
  <c r="D306" i="14" s="1"/>
  <c r="C306" i="9"/>
  <c r="C306" i="14" s="1"/>
  <c r="B306" i="9"/>
  <c r="D305"/>
  <c r="D305" i="14" s="1"/>
  <c r="C305" i="9"/>
  <c r="C305" i="14" s="1"/>
  <c r="B305" i="9"/>
  <c r="B305" i="14" s="1"/>
  <c r="D304" i="9"/>
  <c r="D304" i="14" s="1"/>
  <c r="C304" i="9"/>
  <c r="C304" i="14" s="1"/>
  <c r="B304" i="9"/>
  <c r="D303"/>
  <c r="D303" i="14" s="1"/>
  <c r="C303" i="9"/>
  <c r="C303" i="14" s="1"/>
  <c r="B303" i="9"/>
  <c r="B303" i="14" s="1"/>
  <c r="D302" i="9"/>
  <c r="D302" i="14" s="1"/>
  <c r="C302" i="9"/>
  <c r="C302" i="14" s="1"/>
  <c r="B302" i="9"/>
  <c r="D301"/>
  <c r="D301" i="14" s="1"/>
  <c r="C301" i="9"/>
  <c r="C301" i="14" s="1"/>
  <c r="B301" i="9"/>
  <c r="B301" i="14" s="1"/>
  <c r="D300" i="9"/>
  <c r="D300" i="14" s="1"/>
  <c r="C300" i="9"/>
  <c r="C300" i="14" s="1"/>
  <c r="B300" i="9"/>
  <c r="D299"/>
  <c r="D299" i="14" s="1"/>
  <c r="C299" i="9"/>
  <c r="C299" i="14" s="1"/>
  <c r="B299" i="9"/>
  <c r="B299" i="14" s="1"/>
  <c r="D298" i="9"/>
  <c r="D298" i="14" s="1"/>
  <c r="C298" i="9"/>
  <c r="C298" i="14" s="1"/>
  <c r="B298" i="9"/>
  <c r="D297"/>
  <c r="D297" i="14" s="1"/>
  <c r="C297" i="9"/>
  <c r="C297" i="14" s="1"/>
  <c r="B297" i="9"/>
  <c r="B297" i="14" s="1"/>
  <c r="D296" i="9"/>
  <c r="D296" i="14" s="1"/>
  <c r="C296" i="9"/>
  <c r="C296" i="14" s="1"/>
  <c r="B296" i="9"/>
  <c r="D295"/>
  <c r="D295" i="14" s="1"/>
  <c r="C295" i="9"/>
  <c r="C295" i="14" s="1"/>
  <c r="B295" i="9"/>
  <c r="B295" i="14" s="1"/>
  <c r="D294" i="9"/>
  <c r="D294" i="14" s="1"/>
  <c r="C294" i="9"/>
  <c r="C294" i="14" s="1"/>
  <c r="B294" i="9"/>
  <c r="D293"/>
  <c r="D293" i="14" s="1"/>
  <c r="C293" i="9"/>
  <c r="C293" i="14" s="1"/>
  <c r="B293" i="9"/>
  <c r="B293" i="14" s="1"/>
  <c r="D292" i="9"/>
  <c r="D292" i="14" s="1"/>
  <c r="C292" i="9"/>
  <c r="C292" i="14" s="1"/>
  <c r="B292" i="9"/>
  <c r="D291"/>
  <c r="D291" i="14" s="1"/>
  <c r="C291" i="9"/>
  <c r="C291" i="14" s="1"/>
  <c r="B291" i="9"/>
  <c r="B291" i="14" s="1"/>
  <c r="D290" i="9"/>
  <c r="D290" i="14" s="1"/>
  <c r="C290" i="9"/>
  <c r="C290" i="14" s="1"/>
  <c r="B290" i="9"/>
  <c r="D289"/>
  <c r="D289" i="14" s="1"/>
  <c r="C289" i="9"/>
  <c r="C289" i="14" s="1"/>
  <c r="B289" i="9"/>
  <c r="B289" i="14" s="1"/>
  <c r="D288" i="9"/>
  <c r="D288" i="14" s="1"/>
  <c r="C288" i="9"/>
  <c r="C288" i="14" s="1"/>
  <c r="B288" i="9"/>
  <c r="D287"/>
  <c r="D287" i="14" s="1"/>
  <c r="C287" i="9"/>
  <c r="C287" i="14" s="1"/>
  <c r="B287" i="9"/>
  <c r="B287" i="14" s="1"/>
  <c r="D286" i="9"/>
  <c r="D286" i="14" s="1"/>
  <c r="C286" i="9"/>
  <c r="C286" i="14" s="1"/>
  <c r="B286" i="9"/>
  <c r="D285"/>
  <c r="D285" i="14" s="1"/>
  <c r="C285" i="9"/>
  <c r="C285" i="14" s="1"/>
  <c r="B285" i="9"/>
  <c r="B285" i="14" s="1"/>
  <c r="D284" i="9"/>
  <c r="D284" i="14" s="1"/>
  <c r="C284" i="9"/>
  <c r="C284" i="14" s="1"/>
  <c r="B284" i="9"/>
  <c r="D283"/>
  <c r="D283" i="14" s="1"/>
  <c r="C283" i="9"/>
  <c r="C283" i="14" s="1"/>
  <c r="B283" i="9"/>
  <c r="B283" i="14" s="1"/>
  <c r="D282" i="9"/>
  <c r="D282" i="14" s="1"/>
  <c r="C282" i="9"/>
  <c r="C282" i="14" s="1"/>
  <c r="B282" i="9"/>
  <c r="D281"/>
  <c r="D281" i="14" s="1"/>
  <c r="C281" i="9"/>
  <c r="C281" i="14" s="1"/>
  <c r="B281" i="9"/>
  <c r="B281" i="14" s="1"/>
  <c r="D280" i="9"/>
  <c r="D280" i="14" s="1"/>
  <c r="C280" i="9"/>
  <c r="C280" i="14" s="1"/>
  <c r="B280" i="9"/>
  <c r="D279"/>
  <c r="D279" i="14" s="1"/>
  <c r="C279" i="9"/>
  <c r="C279" i="14" s="1"/>
  <c r="B279" i="9"/>
  <c r="B279" i="14" s="1"/>
  <c r="D278" i="9"/>
  <c r="D278" i="14" s="1"/>
  <c r="C278" i="9"/>
  <c r="C278" i="14" s="1"/>
  <c r="B278" i="9"/>
  <c r="D277"/>
  <c r="D277" i="14" s="1"/>
  <c r="C277" i="9"/>
  <c r="C277" i="14" s="1"/>
  <c r="B277" i="9"/>
  <c r="B277" i="14" s="1"/>
  <c r="D276" i="9"/>
  <c r="D276" i="14" s="1"/>
  <c r="C276" i="9"/>
  <c r="C276" i="14" s="1"/>
  <c r="B276" i="9"/>
  <c r="D275"/>
  <c r="D275" i="14" s="1"/>
  <c r="C275" i="9"/>
  <c r="C275" i="14" s="1"/>
  <c r="B275" i="9"/>
  <c r="B275" i="14" s="1"/>
  <c r="D274" i="9"/>
  <c r="D274" i="14" s="1"/>
  <c r="C274" i="9"/>
  <c r="C274" i="14" s="1"/>
  <c r="B274" i="9"/>
  <c r="D273"/>
  <c r="D273" i="14" s="1"/>
  <c r="C273" i="9"/>
  <c r="C273" i="14" s="1"/>
  <c r="B273" i="9"/>
  <c r="B273" i="14" s="1"/>
  <c r="D272" i="9"/>
  <c r="D272" i="14" s="1"/>
  <c r="C272" i="9"/>
  <c r="C272" i="14" s="1"/>
  <c r="B272" i="9"/>
  <c r="D271"/>
  <c r="D271" i="14" s="1"/>
  <c r="C271" i="9"/>
  <c r="C271" i="14" s="1"/>
  <c r="B271" i="9"/>
  <c r="B271" i="14" s="1"/>
  <c r="D270" i="9"/>
  <c r="D270" i="14" s="1"/>
  <c r="C270" i="9"/>
  <c r="C270" i="14" s="1"/>
  <c r="B270" i="9"/>
  <c r="D269"/>
  <c r="D269" i="14" s="1"/>
  <c r="C269" i="9"/>
  <c r="C269" i="14" s="1"/>
  <c r="B269" i="9"/>
  <c r="B269" i="14" s="1"/>
  <c r="D268" i="9"/>
  <c r="D268" i="14" s="1"/>
  <c r="C268" i="9"/>
  <c r="C268" i="14" s="1"/>
  <c r="B268" i="9"/>
  <c r="D267"/>
  <c r="D267" i="14" s="1"/>
  <c r="C267" i="9"/>
  <c r="C267" i="14" s="1"/>
  <c r="B267" i="9"/>
  <c r="B267" i="14" s="1"/>
  <c r="D266" i="9"/>
  <c r="D266" i="14" s="1"/>
  <c r="C266" i="9"/>
  <c r="C266" i="14" s="1"/>
  <c r="B266" i="9"/>
  <c r="D265"/>
  <c r="D265" i="14" s="1"/>
  <c r="C265" i="9"/>
  <c r="C265" i="14" s="1"/>
  <c r="B265" i="9"/>
  <c r="B265" i="14" s="1"/>
  <c r="D264" i="9"/>
  <c r="D264" i="14" s="1"/>
  <c r="C264" i="9"/>
  <c r="C264" i="14" s="1"/>
  <c r="B264" i="9"/>
  <c r="D263"/>
  <c r="D263" i="14" s="1"/>
  <c r="C263" i="9"/>
  <c r="C263" i="14" s="1"/>
  <c r="B263" i="9"/>
  <c r="B263" i="14" s="1"/>
  <c r="D262" i="9"/>
  <c r="D262" i="14" s="1"/>
  <c r="C262" i="9"/>
  <c r="C262" i="14" s="1"/>
  <c r="B262" i="9"/>
  <c r="D261"/>
  <c r="D261" i="14" s="1"/>
  <c r="C261" i="9"/>
  <c r="C261" i="14" s="1"/>
  <c r="B261" i="9"/>
  <c r="B261" i="14" s="1"/>
  <c r="D260" i="9"/>
  <c r="D260" i="14" s="1"/>
  <c r="C260" i="9"/>
  <c r="C260" i="14" s="1"/>
  <c r="B260" i="9"/>
  <c r="D259"/>
  <c r="D259" i="14" s="1"/>
  <c r="C259" i="9"/>
  <c r="C259" i="14" s="1"/>
  <c r="B259" i="9"/>
  <c r="B259" i="14" s="1"/>
  <c r="D258" i="9"/>
  <c r="D258" i="14" s="1"/>
  <c r="C258" i="9"/>
  <c r="C258" i="14" s="1"/>
  <c r="B258" i="9"/>
  <c r="D257"/>
  <c r="D257" i="14" s="1"/>
  <c r="C257" i="9"/>
  <c r="C257" i="14" s="1"/>
  <c r="B257" i="9"/>
  <c r="B257" i="14" s="1"/>
  <c r="D256" i="9"/>
  <c r="D256" i="14" s="1"/>
  <c r="C256" i="9"/>
  <c r="C256" i="14" s="1"/>
  <c r="B256" i="9"/>
  <c r="D255"/>
  <c r="D255" i="14" s="1"/>
  <c r="C255" i="9"/>
  <c r="C255" i="14" s="1"/>
  <c r="B255" i="9"/>
  <c r="B255" i="14" s="1"/>
  <c r="D254" i="9"/>
  <c r="D254" i="14" s="1"/>
  <c r="C254" i="9"/>
  <c r="C254" i="14" s="1"/>
  <c r="B254" i="9"/>
  <c r="D253"/>
  <c r="D253" i="14" s="1"/>
  <c r="C253" i="9"/>
  <c r="C253" i="14" s="1"/>
  <c r="B253" i="9"/>
  <c r="B253" i="14" s="1"/>
  <c r="D252" i="9"/>
  <c r="D252" i="14" s="1"/>
  <c r="C252" i="9"/>
  <c r="C252" i="14" s="1"/>
  <c r="B252" i="9"/>
  <c r="D251"/>
  <c r="D251" i="14" s="1"/>
  <c r="C251" i="9"/>
  <c r="C251" i="14" s="1"/>
  <c r="B251" i="9"/>
  <c r="B251" i="14" s="1"/>
  <c r="D250" i="9"/>
  <c r="D250" i="14" s="1"/>
  <c r="C250" i="9"/>
  <c r="C250" i="14" s="1"/>
  <c r="B250" i="9"/>
  <c r="D249"/>
  <c r="D249" i="14" s="1"/>
  <c r="C249" i="9"/>
  <c r="C249" i="14" s="1"/>
  <c r="B249" i="9"/>
  <c r="B249" i="14" s="1"/>
  <c r="D248" i="9"/>
  <c r="D248" i="14" s="1"/>
  <c r="C248" i="9"/>
  <c r="C248" i="14" s="1"/>
  <c r="B248" i="9"/>
  <c r="D247"/>
  <c r="D247" i="14" s="1"/>
  <c r="C247" i="9"/>
  <c r="C247" i="14" s="1"/>
  <c r="B247" i="9"/>
  <c r="B247" i="14" s="1"/>
  <c r="D246" i="9"/>
  <c r="D246" i="14" s="1"/>
  <c r="C246" i="9"/>
  <c r="C246" i="14" s="1"/>
  <c r="B246" i="9"/>
  <c r="D245"/>
  <c r="D245" i="14" s="1"/>
  <c r="C245" i="9"/>
  <c r="C245" i="14" s="1"/>
  <c r="B245" i="9"/>
  <c r="B245" i="14" s="1"/>
  <c r="D244" i="9"/>
  <c r="D244" i="14" s="1"/>
  <c r="C244" i="9"/>
  <c r="C244" i="14" s="1"/>
  <c r="B244" i="9"/>
  <c r="D243"/>
  <c r="D243" i="14" s="1"/>
  <c r="C243" i="9"/>
  <c r="C243" i="14" s="1"/>
  <c r="B243" i="9"/>
  <c r="B243" i="14" s="1"/>
  <c r="D242" i="9"/>
  <c r="D242" i="14" s="1"/>
  <c r="C242" i="9"/>
  <c r="C242" i="14" s="1"/>
  <c r="B242" i="9"/>
  <c r="D241"/>
  <c r="D241" i="14" s="1"/>
  <c r="C241" i="9"/>
  <c r="C241" i="14" s="1"/>
  <c r="B241" i="9"/>
  <c r="B241" i="14" s="1"/>
  <c r="D240" i="9"/>
  <c r="D240" i="14" s="1"/>
  <c r="C240" i="9"/>
  <c r="C240" i="14" s="1"/>
  <c r="B240" i="9"/>
  <c r="D239"/>
  <c r="D239" i="14" s="1"/>
  <c r="C239" i="9"/>
  <c r="C239" i="14" s="1"/>
  <c r="B239" i="9"/>
  <c r="B239" i="14" s="1"/>
  <c r="D238" i="9"/>
  <c r="D238" i="14" s="1"/>
  <c r="C238" i="9"/>
  <c r="C238" i="14" s="1"/>
  <c r="B238" i="9"/>
  <c r="D237"/>
  <c r="D237" i="14" s="1"/>
  <c r="C237" i="9"/>
  <c r="C237" i="14" s="1"/>
  <c r="B237" i="9"/>
  <c r="B237" i="14" s="1"/>
  <c r="D236" i="9"/>
  <c r="D236" i="14" s="1"/>
  <c r="C236" i="9"/>
  <c r="C236" i="14" s="1"/>
  <c r="B236" i="9"/>
  <c r="D235"/>
  <c r="D235" i="14" s="1"/>
  <c r="C235" i="9"/>
  <c r="C235" i="14" s="1"/>
  <c r="B235" i="9"/>
  <c r="B235" i="14" s="1"/>
  <c r="D234" i="9"/>
  <c r="D234" i="14" s="1"/>
  <c r="C234" i="9"/>
  <c r="C234" i="14" s="1"/>
  <c r="B234" i="9"/>
  <c r="D233"/>
  <c r="D233" i="14" s="1"/>
  <c r="C233" i="9"/>
  <c r="C233" i="14" s="1"/>
  <c r="B233" i="9"/>
  <c r="B233" i="14" s="1"/>
  <c r="D232" i="9"/>
  <c r="D232" i="14" s="1"/>
  <c r="C232" i="9"/>
  <c r="C232" i="14" s="1"/>
  <c r="B232" i="9"/>
  <c r="D231"/>
  <c r="D231" i="14" s="1"/>
  <c r="C231" i="9"/>
  <c r="C231" i="14" s="1"/>
  <c r="B231" i="9"/>
  <c r="B231" i="14" s="1"/>
  <c r="D230" i="9"/>
  <c r="D230" i="14" s="1"/>
  <c r="C230" i="9"/>
  <c r="C230" i="14" s="1"/>
  <c r="B230" i="9"/>
  <c r="D229"/>
  <c r="D229" i="14" s="1"/>
  <c r="C229" i="9"/>
  <c r="C229" i="14" s="1"/>
  <c r="B229" i="9"/>
  <c r="B229" i="14" s="1"/>
  <c r="D228" i="9"/>
  <c r="D228" i="14" s="1"/>
  <c r="C228" i="9"/>
  <c r="C228" i="14" s="1"/>
  <c r="B228" i="9"/>
  <c r="D227"/>
  <c r="D227" i="14" s="1"/>
  <c r="C227" i="9"/>
  <c r="C227" i="14" s="1"/>
  <c r="B227" i="9"/>
  <c r="B227" i="14" s="1"/>
  <c r="D226" i="9"/>
  <c r="D226" i="14" s="1"/>
  <c r="C226" i="9"/>
  <c r="C226" i="14" s="1"/>
  <c r="B226" i="9"/>
  <c r="D225"/>
  <c r="D225" i="14" s="1"/>
  <c r="C225" i="9"/>
  <c r="C225" i="14" s="1"/>
  <c r="B225" i="9"/>
  <c r="B225" i="14" s="1"/>
  <c r="D224" i="9"/>
  <c r="D224" i="14" s="1"/>
  <c r="C224" i="9"/>
  <c r="C224" i="14" s="1"/>
  <c r="B224" i="9"/>
  <c r="D223"/>
  <c r="D223" i="14" s="1"/>
  <c r="C223" i="9"/>
  <c r="C223" i="14" s="1"/>
  <c r="B223" i="9"/>
  <c r="B223" i="14" s="1"/>
  <c r="D222" i="9"/>
  <c r="D222" i="14" s="1"/>
  <c r="C222" i="9"/>
  <c r="C222" i="14" s="1"/>
  <c r="B222" i="9"/>
  <c r="D221"/>
  <c r="D221" i="14" s="1"/>
  <c r="C221" i="9"/>
  <c r="C221" i="14" s="1"/>
  <c r="B221" i="9"/>
  <c r="B221" i="14" s="1"/>
  <c r="D220" i="9"/>
  <c r="D220" i="14" s="1"/>
  <c r="C220" i="9"/>
  <c r="C220" i="14" s="1"/>
  <c r="B220" i="9"/>
  <c r="D219"/>
  <c r="D219" i="14" s="1"/>
  <c r="C219" i="9"/>
  <c r="C219" i="14" s="1"/>
  <c r="B219" i="9"/>
  <c r="B219" i="14" s="1"/>
  <c r="D218" i="9"/>
  <c r="D218" i="14" s="1"/>
  <c r="C218" i="9"/>
  <c r="C218" i="14" s="1"/>
  <c r="B218" i="9"/>
  <c r="D217"/>
  <c r="D217" i="14" s="1"/>
  <c r="C217" i="9"/>
  <c r="C217" i="14" s="1"/>
  <c r="B217" i="9"/>
  <c r="B217" i="14" s="1"/>
  <c r="D216" i="9"/>
  <c r="D216" i="14" s="1"/>
  <c r="C216" i="9"/>
  <c r="C216" i="14" s="1"/>
  <c r="B216" i="9"/>
  <c r="D215"/>
  <c r="D215" i="14" s="1"/>
  <c r="C215" i="9"/>
  <c r="C215" i="14" s="1"/>
  <c r="B215" i="9"/>
  <c r="B215" i="14" s="1"/>
  <c r="D214" i="9"/>
  <c r="D214" i="14" s="1"/>
  <c r="C214" i="9"/>
  <c r="C214" i="14" s="1"/>
  <c r="B214" i="9"/>
  <c r="D213"/>
  <c r="D213" i="14" s="1"/>
  <c r="C213" i="9"/>
  <c r="C213" i="14" s="1"/>
  <c r="B213" i="9"/>
  <c r="B213" i="14" s="1"/>
  <c r="D212" i="9"/>
  <c r="D212" i="14" s="1"/>
  <c r="C212" i="9"/>
  <c r="C212" i="14" s="1"/>
  <c r="B212" i="9"/>
  <c r="D211"/>
  <c r="D211" i="14" s="1"/>
  <c r="C211" i="9"/>
  <c r="C211" i="14" s="1"/>
  <c r="B211" i="9"/>
  <c r="B211" i="14" s="1"/>
  <c r="D210" i="9"/>
  <c r="D210" i="14" s="1"/>
  <c r="C210" i="9"/>
  <c r="C210" i="14" s="1"/>
  <c r="B210" i="9"/>
  <c r="D209"/>
  <c r="D209" i="14" s="1"/>
  <c r="C209" i="9"/>
  <c r="C209" i="14" s="1"/>
  <c r="B209" i="9"/>
  <c r="B209" i="14" s="1"/>
  <c r="D208" i="9"/>
  <c r="D208" i="14" s="1"/>
  <c r="C208" i="9"/>
  <c r="C208" i="14" s="1"/>
  <c r="B208" i="9"/>
  <c r="D207"/>
  <c r="D207" i="14" s="1"/>
  <c r="C207" i="9"/>
  <c r="C207" i="14" s="1"/>
  <c r="B207" i="9"/>
  <c r="B207" i="14" s="1"/>
  <c r="D206" i="9"/>
  <c r="D206" i="14" s="1"/>
  <c r="C206" i="9"/>
  <c r="C206" i="14" s="1"/>
  <c r="B206" i="9"/>
  <c r="D205"/>
  <c r="D205" i="14" s="1"/>
  <c r="C205" i="9"/>
  <c r="C205" i="14" s="1"/>
  <c r="B205" i="9"/>
  <c r="B205" i="14" s="1"/>
  <c r="D204" i="9"/>
  <c r="D204" i="14" s="1"/>
  <c r="C204" i="9"/>
  <c r="C204" i="14" s="1"/>
  <c r="B204" i="9"/>
  <c r="D203"/>
  <c r="D203" i="14" s="1"/>
  <c r="C203" i="9"/>
  <c r="C203" i="14" s="1"/>
  <c r="B203" i="9"/>
  <c r="B203" i="14" s="1"/>
  <c r="D202" i="9"/>
  <c r="D202" i="14" s="1"/>
  <c r="C202" i="9"/>
  <c r="C202" i="14" s="1"/>
  <c r="B202" i="9"/>
  <c r="D201"/>
  <c r="D201" i="14" s="1"/>
  <c r="C201" i="9"/>
  <c r="C201" i="14" s="1"/>
  <c r="B201" i="9"/>
  <c r="B201" i="14" s="1"/>
  <c r="D200" i="9"/>
  <c r="D200" i="14" s="1"/>
  <c r="C200" i="9"/>
  <c r="C200" i="14" s="1"/>
  <c r="B200" i="9"/>
  <c r="D199"/>
  <c r="D199" i="14" s="1"/>
  <c r="C199" i="9"/>
  <c r="C199" i="14" s="1"/>
  <c r="B199" i="9"/>
  <c r="B199" i="14" s="1"/>
  <c r="D198" i="9"/>
  <c r="D198" i="14" s="1"/>
  <c r="C198" i="9"/>
  <c r="C198" i="14" s="1"/>
  <c r="B198" i="9"/>
  <c r="D197"/>
  <c r="D197" i="14" s="1"/>
  <c r="C197" i="9"/>
  <c r="C197" i="14" s="1"/>
  <c r="B197" i="9"/>
  <c r="B197" i="14" s="1"/>
  <c r="D196" i="9"/>
  <c r="D196" i="14" s="1"/>
  <c r="C196" i="9"/>
  <c r="C196" i="14" s="1"/>
  <c r="B196" i="9"/>
  <c r="D195"/>
  <c r="D195" i="14" s="1"/>
  <c r="C195" i="9"/>
  <c r="C195" i="14" s="1"/>
  <c r="B195" i="9"/>
  <c r="B195" i="14" s="1"/>
  <c r="D194" i="9"/>
  <c r="D194" i="14" s="1"/>
  <c r="C194" i="9"/>
  <c r="C194" i="14" s="1"/>
  <c r="B194" i="9"/>
  <c r="D193"/>
  <c r="D193" i="14" s="1"/>
  <c r="C193" i="9"/>
  <c r="C193" i="14" s="1"/>
  <c r="B193" i="9"/>
  <c r="B193" i="14" s="1"/>
  <c r="D192" i="9"/>
  <c r="D192" i="14" s="1"/>
  <c r="C192" i="9"/>
  <c r="C192" i="14" s="1"/>
  <c r="B192" i="9"/>
  <c r="D191"/>
  <c r="D191" i="14" s="1"/>
  <c r="C191" i="9"/>
  <c r="C191" i="14" s="1"/>
  <c r="B191" i="9"/>
  <c r="B191" i="14" s="1"/>
  <c r="D190" i="9"/>
  <c r="D190" i="14" s="1"/>
  <c r="C190" i="9"/>
  <c r="C190" i="14" s="1"/>
  <c r="B190" i="9"/>
  <c r="D189"/>
  <c r="D189" i="14" s="1"/>
  <c r="C189" i="9"/>
  <c r="C189" i="14" s="1"/>
  <c r="B189" i="9"/>
  <c r="B189" i="14" s="1"/>
  <c r="D188" i="9"/>
  <c r="D188" i="14" s="1"/>
  <c r="C188" i="9"/>
  <c r="C188" i="14" s="1"/>
  <c r="B188" i="9"/>
  <c r="D187"/>
  <c r="D187" i="14" s="1"/>
  <c r="C187" i="9"/>
  <c r="C187" i="14" s="1"/>
  <c r="B187" i="9"/>
  <c r="B187" i="14" s="1"/>
  <c r="D186" i="9"/>
  <c r="D186" i="14" s="1"/>
  <c r="C186" i="9"/>
  <c r="C186" i="14" s="1"/>
  <c r="B186" i="9"/>
  <c r="D185"/>
  <c r="D185" i="14" s="1"/>
  <c r="C185" i="9"/>
  <c r="C185" i="14" s="1"/>
  <c r="B185" i="9"/>
  <c r="B185" i="14" s="1"/>
  <c r="D184" i="9"/>
  <c r="D184" i="14" s="1"/>
  <c r="C184" i="9"/>
  <c r="C184" i="14" s="1"/>
  <c r="B184" i="9"/>
  <c r="D183"/>
  <c r="D183" i="14" s="1"/>
  <c r="C183" i="9"/>
  <c r="C183" i="14" s="1"/>
  <c r="B183" i="9"/>
  <c r="B183" i="14" s="1"/>
  <c r="D182" i="9"/>
  <c r="D182" i="14" s="1"/>
  <c r="C182" i="9"/>
  <c r="C182" i="14" s="1"/>
  <c r="B182" i="9"/>
  <c r="D181"/>
  <c r="D181" i="14" s="1"/>
  <c r="C181" i="9"/>
  <c r="C181" i="14" s="1"/>
  <c r="B181" i="9"/>
  <c r="B181" i="14" s="1"/>
  <c r="D180" i="9"/>
  <c r="D180" i="14" s="1"/>
  <c r="C180" i="9"/>
  <c r="C180" i="14" s="1"/>
  <c r="B180" i="9"/>
  <c r="D179"/>
  <c r="D179" i="14" s="1"/>
  <c r="C179" i="9"/>
  <c r="C179" i="14" s="1"/>
  <c r="B179" i="9"/>
  <c r="B179" i="14" s="1"/>
  <c r="D178" i="9"/>
  <c r="D178" i="14" s="1"/>
  <c r="C178" i="9"/>
  <c r="C178" i="14" s="1"/>
  <c r="B178" i="9"/>
  <c r="D177"/>
  <c r="D177" i="14" s="1"/>
  <c r="C177" i="9"/>
  <c r="C177" i="14" s="1"/>
  <c r="B177" i="9"/>
  <c r="B177" i="14" s="1"/>
  <c r="D176" i="9"/>
  <c r="D176" i="14" s="1"/>
  <c r="C176" i="9"/>
  <c r="C176" i="14" s="1"/>
  <c r="B176" i="9"/>
  <c r="D175"/>
  <c r="D175" i="14" s="1"/>
  <c r="C175" i="9"/>
  <c r="C175" i="14" s="1"/>
  <c r="B175" i="9"/>
  <c r="B175" i="14" s="1"/>
  <c r="D174" i="9"/>
  <c r="D174" i="14" s="1"/>
  <c r="C174" i="9"/>
  <c r="C174" i="14" s="1"/>
  <c r="B174" i="9"/>
  <c r="D173"/>
  <c r="D173" i="14" s="1"/>
  <c r="C173" i="9"/>
  <c r="C173" i="14" s="1"/>
  <c r="B173" i="9"/>
  <c r="B173" i="14" s="1"/>
  <c r="D172" i="9"/>
  <c r="D172" i="14" s="1"/>
  <c r="C172" i="9"/>
  <c r="C172" i="14" s="1"/>
  <c r="B172" i="9"/>
  <c r="D171"/>
  <c r="D171" i="14" s="1"/>
  <c r="C171" i="9"/>
  <c r="C171" i="14" s="1"/>
  <c r="B171" i="9"/>
  <c r="B171" i="14" s="1"/>
  <c r="D170" i="9"/>
  <c r="D170" i="14" s="1"/>
  <c r="C170" i="9"/>
  <c r="C170" i="14" s="1"/>
  <c r="B170" i="9"/>
  <c r="D169"/>
  <c r="D169" i="14" s="1"/>
  <c r="C169" i="9"/>
  <c r="C169" i="14" s="1"/>
  <c r="B169" i="9"/>
  <c r="B169" i="14" s="1"/>
  <c r="D168" i="9"/>
  <c r="D168" i="14" s="1"/>
  <c r="C168" i="9"/>
  <c r="C168" i="14" s="1"/>
  <c r="B168" i="9"/>
  <c r="D167"/>
  <c r="D167" i="14" s="1"/>
  <c r="C167" i="9"/>
  <c r="C167" i="14" s="1"/>
  <c r="B167" i="9"/>
  <c r="B167" i="14" s="1"/>
  <c r="D166" i="9"/>
  <c r="D166" i="14" s="1"/>
  <c r="C166" i="9"/>
  <c r="C166" i="14" s="1"/>
  <c r="B166" i="9"/>
  <c r="D165"/>
  <c r="D165" i="14" s="1"/>
  <c r="C165" i="9"/>
  <c r="C165" i="14" s="1"/>
  <c r="B165" i="9"/>
  <c r="B165" i="14" s="1"/>
  <c r="D164" i="9"/>
  <c r="D164" i="14" s="1"/>
  <c r="C164" i="9"/>
  <c r="C164" i="14" s="1"/>
  <c r="B164" i="9"/>
  <c r="D163"/>
  <c r="D163" i="14" s="1"/>
  <c r="C163" i="9"/>
  <c r="C163" i="14" s="1"/>
  <c r="B163" i="9"/>
  <c r="B163" i="14" s="1"/>
  <c r="D162" i="9"/>
  <c r="D162" i="14" s="1"/>
  <c r="C162" i="9"/>
  <c r="C162" i="14" s="1"/>
  <c r="B162" i="9"/>
  <c r="D161"/>
  <c r="D161" i="14" s="1"/>
  <c r="C161" i="9"/>
  <c r="C161" i="14" s="1"/>
  <c r="B161" i="9"/>
  <c r="B161" i="14" s="1"/>
  <c r="D160" i="9"/>
  <c r="D160" i="14" s="1"/>
  <c r="C160" i="9"/>
  <c r="C160" i="14" s="1"/>
  <c r="B160" i="9"/>
  <c r="D159"/>
  <c r="D159" i="14" s="1"/>
  <c r="C159" i="9"/>
  <c r="C159" i="14" s="1"/>
  <c r="B159" i="9"/>
  <c r="B159" i="14" s="1"/>
  <c r="D158" i="9"/>
  <c r="D158" i="14" s="1"/>
  <c r="C158" i="9"/>
  <c r="C158" i="14" s="1"/>
  <c r="B158" i="9"/>
  <c r="D157"/>
  <c r="D157" i="14" s="1"/>
  <c r="C157" i="9"/>
  <c r="C157" i="14" s="1"/>
  <c r="B157" i="9"/>
  <c r="B157" i="14" s="1"/>
  <c r="D156" i="9"/>
  <c r="D156" i="14" s="1"/>
  <c r="C156" i="9"/>
  <c r="C156" i="14" s="1"/>
  <c r="B156" i="9"/>
  <c r="D155"/>
  <c r="D155" i="14" s="1"/>
  <c r="C155" i="9"/>
  <c r="C155" i="14" s="1"/>
  <c r="B155" i="9"/>
  <c r="B155" i="14" s="1"/>
  <c r="D154" i="9"/>
  <c r="D154" i="14" s="1"/>
  <c r="C154" i="9"/>
  <c r="C154" i="14" s="1"/>
  <c r="B154" i="9"/>
  <c r="D153"/>
  <c r="D153" i="14" s="1"/>
  <c r="C153" i="9"/>
  <c r="C153" i="14" s="1"/>
  <c r="B153" i="9"/>
  <c r="B153" i="14" s="1"/>
  <c r="D152" i="9"/>
  <c r="D152" i="14" s="1"/>
  <c r="C152" i="9"/>
  <c r="C152" i="14" s="1"/>
  <c r="B152" i="9"/>
  <c r="D151"/>
  <c r="D151" i="14" s="1"/>
  <c r="C151" i="9"/>
  <c r="C151" i="14" s="1"/>
  <c r="B151" i="9"/>
  <c r="B151" i="14" s="1"/>
  <c r="D150" i="9"/>
  <c r="D150" i="14" s="1"/>
  <c r="C150" i="9"/>
  <c r="C150" i="14" s="1"/>
  <c r="B150" i="9"/>
  <c r="D149"/>
  <c r="D149" i="14" s="1"/>
  <c r="C149" i="9"/>
  <c r="C149" i="14" s="1"/>
  <c r="B149" i="9"/>
  <c r="B149" i="14" s="1"/>
  <c r="D148" i="9"/>
  <c r="D148" i="14" s="1"/>
  <c r="C148" i="9"/>
  <c r="C148" i="14" s="1"/>
  <c r="B148" i="9"/>
  <c r="D147"/>
  <c r="D147" i="14" s="1"/>
  <c r="C147" i="9"/>
  <c r="C147" i="14" s="1"/>
  <c r="B147" i="9"/>
  <c r="B147" i="14" s="1"/>
  <c r="D146" i="9"/>
  <c r="D146" i="14" s="1"/>
  <c r="C146" i="9"/>
  <c r="C146" i="14" s="1"/>
  <c r="B146" i="9"/>
  <c r="D145"/>
  <c r="D145" i="14" s="1"/>
  <c r="C145" i="9"/>
  <c r="C145" i="14" s="1"/>
  <c r="B145" i="9"/>
  <c r="B145" i="14" s="1"/>
  <c r="D144" i="9"/>
  <c r="D144" i="14" s="1"/>
  <c r="C144" i="9"/>
  <c r="C144" i="14" s="1"/>
  <c r="B144" i="9"/>
  <c r="D143"/>
  <c r="D143" i="14" s="1"/>
  <c r="C143" i="9"/>
  <c r="C143" i="14" s="1"/>
  <c r="B143" i="9"/>
  <c r="B143" i="14" s="1"/>
  <c r="D142" i="9"/>
  <c r="D142" i="14" s="1"/>
  <c r="C142" i="9"/>
  <c r="C142" i="14" s="1"/>
  <c r="B142" i="9"/>
  <c r="D141"/>
  <c r="D141" i="14" s="1"/>
  <c r="C141" i="9"/>
  <c r="C141" i="14" s="1"/>
  <c r="B141" i="9"/>
  <c r="B141" i="14" s="1"/>
  <c r="D140" i="9"/>
  <c r="D140" i="14" s="1"/>
  <c r="C140" i="9"/>
  <c r="C140" i="14" s="1"/>
  <c r="B140" i="9"/>
  <c r="D139"/>
  <c r="D139" i="14" s="1"/>
  <c r="C139" i="9"/>
  <c r="C139" i="14" s="1"/>
  <c r="B139" i="9"/>
  <c r="B139" i="14" s="1"/>
  <c r="D138" i="9"/>
  <c r="D138" i="14" s="1"/>
  <c r="C138" i="9"/>
  <c r="C138" i="14" s="1"/>
  <c r="B138" i="9"/>
  <c r="D137"/>
  <c r="D137" i="14" s="1"/>
  <c r="C137" i="9"/>
  <c r="C137" i="14" s="1"/>
  <c r="B137" i="9"/>
  <c r="B137" i="14" s="1"/>
  <c r="D136" i="9"/>
  <c r="D136" i="14" s="1"/>
  <c r="C136" i="9"/>
  <c r="C136" i="14" s="1"/>
  <c r="B136" i="9"/>
  <c r="D135"/>
  <c r="D135" i="14" s="1"/>
  <c r="C135" i="9"/>
  <c r="C135" i="14" s="1"/>
  <c r="B135" i="9"/>
  <c r="B135" i="14" s="1"/>
  <c r="D134" i="9"/>
  <c r="D134" i="14" s="1"/>
  <c r="C134" i="9"/>
  <c r="C134" i="14" s="1"/>
  <c r="B134" i="9"/>
  <c r="D133"/>
  <c r="D133" i="14" s="1"/>
  <c r="C133" i="9"/>
  <c r="C133" i="14" s="1"/>
  <c r="B133" i="9"/>
  <c r="B133" i="14" s="1"/>
  <c r="D132" i="9"/>
  <c r="D132" i="14" s="1"/>
  <c r="C132" i="9"/>
  <c r="C132" i="14" s="1"/>
  <c r="B132" i="9"/>
  <c r="D131"/>
  <c r="D131" i="14" s="1"/>
  <c r="C131" i="9"/>
  <c r="C131" i="14" s="1"/>
  <c r="B131" i="9"/>
  <c r="B131" i="14" s="1"/>
  <c r="D130" i="9"/>
  <c r="D130" i="14" s="1"/>
  <c r="C130" i="9"/>
  <c r="C130" i="14" s="1"/>
  <c r="B130" i="9"/>
  <c r="D129"/>
  <c r="D129" i="14" s="1"/>
  <c r="C129" i="9"/>
  <c r="C129" i="14" s="1"/>
  <c r="B129" i="9"/>
  <c r="B129" i="14" s="1"/>
  <c r="D128" i="9"/>
  <c r="D128" i="14" s="1"/>
  <c r="C128" i="9"/>
  <c r="C128" i="14" s="1"/>
  <c r="B128" i="9"/>
  <c r="D127"/>
  <c r="D127" i="14" s="1"/>
  <c r="C127" i="9"/>
  <c r="C127" i="14" s="1"/>
  <c r="B127" i="9"/>
  <c r="B127" i="14" s="1"/>
  <c r="D126" i="9"/>
  <c r="D126" i="14" s="1"/>
  <c r="C126" i="9"/>
  <c r="C126" i="14" s="1"/>
  <c r="B126" i="9"/>
  <c r="D125"/>
  <c r="D125" i="14" s="1"/>
  <c r="C125" i="9"/>
  <c r="C125" i="14" s="1"/>
  <c r="B125" i="9"/>
  <c r="B125" i="14" s="1"/>
  <c r="D124" i="9"/>
  <c r="D124" i="14" s="1"/>
  <c r="C124" i="9"/>
  <c r="C124" i="14" s="1"/>
  <c r="B124" i="9"/>
  <c r="D123"/>
  <c r="D123" i="14" s="1"/>
  <c r="C123" i="9"/>
  <c r="C123" i="14" s="1"/>
  <c r="B123" i="9"/>
  <c r="B123" i="14" s="1"/>
  <c r="D122" i="9"/>
  <c r="D122" i="14" s="1"/>
  <c r="C122" i="9"/>
  <c r="C122" i="14" s="1"/>
  <c r="B122" i="9"/>
  <c r="D121"/>
  <c r="D121" i="14" s="1"/>
  <c r="C121" i="9"/>
  <c r="C121" i="14" s="1"/>
  <c r="B121" i="9"/>
  <c r="B121" i="14" s="1"/>
  <c r="D120" i="9"/>
  <c r="D120" i="14" s="1"/>
  <c r="C120" i="9"/>
  <c r="C120" i="14" s="1"/>
  <c r="B120" i="9"/>
  <c r="D119"/>
  <c r="D119" i="14" s="1"/>
  <c r="C119" i="9"/>
  <c r="C119" i="14" s="1"/>
  <c r="B119" i="9"/>
  <c r="B119" i="14" s="1"/>
  <c r="D118" i="9"/>
  <c r="D118" i="14" s="1"/>
  <c r="C118" i="9"/>
  <c r="C118" i="14" s="1"/>
  <c r="B118" i="9"/>
  <c r="D117"/>
  <c r="D117" i="14" s="1"/>
  <c r="C117" i="9"/>
  <c r="C117" i="14" s="1"/>
  <c r="B117" i="9"/>
  <c r="B117" i="14" s="1"/>
  <c r="D116" i="9"/>
  <c r="D116" i="14" s="1"/>
  <c r="C116" i="9"/>
  <c r="C116" i="14" s="1"/>
  <c r="B116" i="9"/>
  <c r="D115"/>
  <c r="D115" i="14" s="1"/>
  <c r="C115" i="9"/>
  <c r="C115" i="14" s="1"/>
  <c r="B115" i="9"/>
  <c r="B115" i="14" s="1"/>
  <c r="D114" i="9"/>
  <c r="D114" i="14" s="1"/>
  <c r="C114" i="9"/>
  <c r="C114" i="14" s="1"/>
  <c r="B114" i="9"/>
  <c r="D113"/>
  <c r="D113" i="14" s="1"/>
  <c r="C113" i="9"/>
  <c r="C113" i="14" s="1"/>
  <c r="B113" i="9"/>
  <c r="B113" i="14" s="1"/>
  <c r="D112" i="9"/>
  <c r="D112" i="14" s="1"/>
  <c r="C112" i="9"/>
  <c r="C112" i="14" s="1"/>
  <c r="B112" i="9"/>
  <c r="D111"/>
  <c r="D111" i="14" s="1"/>
  <c r="C111" i="9"/>
  <c r="C111" i="14" s="1"/>
  <c r="B111" i="9"/>
  <c r="B111" i="14" s="1"/>
  <c r="D110" i="9"/>
  <c r="D110" i="14" s="1"/>
  <c r="C110" i="9"/>
  <c r="C110" i="14" s="1"/>
  <c r="B110" i="9"/>
  <c r="D109"/>
  <c r="D109" i="14" s="1"/>
  <c r="C109" i="9"/>
  <c r="C109" i="14" s="1"/>
  <c r="B109" i="9"/>
  <c r="B109" i="14" s="1"/>
  <c r="D108" i="9"/>
  <c r="D108" i="14" s="1"/>
  <c r="C108" i="9"/>
  <c r="C108" i="14" s="1"/>
  <c r="B108" i="9"/>
  <c r="D107"/>
  <c r="D107" i="14" s="1"/>
  <c r="C107" i="9"/>
  <c r="C107" i="14" s="1"/>
  <c r="B107" i="9"/>
  <c r="B107" i="14" s="1"/>
  <c r="D106" i="9"/>
  <c r="D106" i="14" s="1"/>
  <c r="C106" i="9"/>
  <c r="C106" i="14" s="1"/>
  <c r="B106" i="9"/>
  <c r="D105"/>
  <c r="D105" i="14" s="1"/>
  <c r="C105" i="9"/>
  <c r="C105" i="14" s="1"/>
  <c r="B105" i="9"/>
  <c r="B105" i="14" s="1"/>
  <c r="D104" i="9"/>
  <c r="D104" i="14" s="1"/>
  <c r="C104" i="9"/>
  <c r="C104" i="14" s="1"/>
  <c r="B104" i="9"/>
  <c r="D103"/>
  <c r="D103" i="14" s="1"/>
  <c r="C103" i="9"/>
  <c r="C103" i="14" s="1"/>
  <c r="B103" i="9"/>
  <c r="B103" i="14" s="1"/>
  <c r="D102" i="9"/>
  <c r="D102" i="14" s="1"/>
  <c r="C102" i="9"/>
  <c r="C102" i="14" s="1"/>
  <c r="B102" i="9"/>
  <c r="D101"/>
  <c r="D101" i="14" s="1"/>
  <c r="C101" i="9"/>
  <c r="C101" i="14" s="1"/>
  <c r="B101" i="9"/>
  <c r="B101" i="14" s="1"/>
  <c r="D100" i="9"/>
  <c r="D100" i="14" s="1"/>
  <c r="C100" i="9"/>
  <c r="C100" i="14" s="1"/>
  <c r="B100" i="9"/>
  <c r="D99"/>
  <c r="D99" i="14" s="1"/>
  <c r="C99" i="9"/>
  <c r="C99" i="14" s="1"/>
  <c r="B99" i="9"/>
  <c r="B99" i="14" s="1"/>
  <c r="D98" i="9"/>
  <c r="D98" i="14" s="1"/>
  <c r="C98" i="9"/>
  <c r="C98" i="14" s="1"/>
  <c r="B98" i="9"/>
  <c r="D97"/>
  <c r="D97" i="14" s="1"/>
  <c r="C97" i="9"/>
  <c r="C97" i="14" s="1"/>
  <c r="B97" i="9"/>
  <c r="B97" i="14" s="1"/>
  <c r="D96" i="9"/>
  <c r="D96" i="14" s="1"/>
  <c r="C96" i="9"/>
  <c r="C96" i="14" s="1"/>
  <c r="B96" i="9"/>
  <c r="D95"/>
  <c r="D95" i="14" s="1"/>
  <c r="C95" i="9"/>
  <c r="C95" i="14" s="1"/>
  <c r="B95" i="9"/>
  <c r="B95" i="14" s="1"/>
  <c r="D94" i="9"/>
  <c r="D94" i="14" s="1"/>
  <c r="C94" i="9"/>
  <c r="C94" i="14" s="1"/>
  <c r="B94" i="9"/>
  <c r="D93"/>
  <c r="D93" i="14" s="1"/>
  <c r="C93" i="9"/>
  <c r="C93" i="14" s="1"/>
  <c r="B93" i="9"/>
  <c r="B93" i="14" s="1"/>
  <c r="D92" i="9"/>
  <c r="D92" i="14" s="1"/>
  <c r="C92" i="9"/>
  <c r="C92" i="14" s="1"/>
  <c r="B92" i="9"/>
  <c r="D91"/>
  <c r="D91" i="14" s="1"/>
  <c r="C91" i="9"/>
  <c r="C91" i="14" s="1"/>
  <c r="B91" i="9"/>
  <c r="B91" i="14" s="1"/>
  <c r="D90" i="9"/>
  <c r="D90" i="14" s="1"/>
  <c r="C90" i="9"/>
  <c r="C90" i="14" s="1"/>
  <c r="B90" i="9"/>
  <c r="D89"/>
  <c r="D89" i="14" s="1"/>
  <c r="C89" i="9"/>
  <c r="C89" i="14" s="1"/>
  <c r="B89" i="9"/>
  <c r="B89" i="14" s="1"/>
  <c r="D88" i="9"/>
  <c r="D88" i="14" s="1"/>
  <c r="C88" i="9"/>
  <c r="C88" i="14" s="1"/>
  <c r="B88" i="9"/>
  <c r="D87"/>
  <c r="D87" i="14" s="1"/>
  <c r="C87" i="9"/>
  <c r="C87" i="14" s="1"/>
  <c r="B87" i="9"/>
  <c r="B87" i="14" s="1"/>
  <c r="D86" i="9"/>
  <c r="D86" i="14" s="1"/>
  <c r="C86" i="9"/>
  <c r="C86" i="14" s="1"/>
  <c r="B86" i="9"/>
  <c r="D85"/>
  <c r="D85" i="14" s="1"/>
  <c r="C85" i="9"/>
  <c r="C85" i="14" s="1"/>
  <c r="B85" i="9"/>
  <c r="B85" i="14" s="1"/>
  <c r="D84" i="9"/>
  <c r="D84" i="14" s="1"/>
  <c r="C84" i="9"/>
  <c r="C84" i="14" s="1"/>
  <c r="B84" i="9"/>
  <c r="D83"/>
  <c r="D83" i="14" s="1"/>
  <c r="C83" i="9"/>
  <c r="C83" i="14" s="1"/>
  <c r="B83" i="9"/>
  <c r="B83" i="14" s="1"/>
  <c r="D82" i="9"/>
  <c r="D82" i="14" s="1"/>
  <c r="C82" i="9"/>
  <c r="C82" i="14" s="1"/>
  <c r="B82" i="9"/>
  <c r="D81"/>
  <c r="D81" i="14" s="1"/>
  <c r="C81" i="9"/>
  <c r="C81" i="14" s="1"/>
  <c r="B81" i="9"/>
  <c r="B81" i="14" s="1"/>
  <c r="D80" i="9"/>
  <c r="D80" i="14" s="1"/>
  <c r="C80" i="9"/>
  <c r="C80" i="14" s="1"/>
  <c r="B80" i="9"/>
  <c r="D79"/>
  <c r="D79" i="14" s="1"/>
  <c r="C79" i="9"/>
  <c r="C79" i="14" s="1"/>
  <c r="B79" i="9"/>
  <c r="B79" i="14" s="1"/>
  <c r="D78" i="9"/>
  <c r="D78" i="14" s="1"/>
  <c r="C78" i="9"/>
  <c r="C78" i="14" s="1"/>
  <c r="B78" i="9"/>
  <c r="D77"/>
  <c r="D77" i="14" s="1"/>
  <c r="C77" i="9"/>
  <c r="C77" i="14" s="1"/>
  <c r="B77" i="9"/>
  <c r="B77" i="14" s="1"/>
  <c r="D76" i="9"/>
  <c r="D76" i="14" s="1"/>
  <c r="C76" i="9"/>
  <c r="C76" i="14" s="1"/>
  <c r="B76" i="9"/>
  <c r="D75"/>
  <c r="D75" i="14" s="1"/>
  <c r="C75" i="9"/>
  <c r="C75" i="14" s="1"/>
  <c r="B75" i="9"/>
  <c r="B75" i="14" s="1"/>
  <c r="D74" i="9"/>
  <c r="D74" i="14" s="1"/>
  <c r="C74" i="9"/>
  <c r="C74" i="14" s="1"/>
  <c r="B74" i="9"/>
  <c r="D73"/>
  <c r="D73" i="14" s="1"/>
  <c r="C73" i="9"/>
  <c r="C73" i="14" s="1"/>
  <c r="B73" i="9"/>
  <c r="B73" i="14" s="1"/>
  <c r="D72" i="9"/>
  <c r="D72" i="14" s="1"/>
  <c r="C72" i="9"/>
  <c r="C72" i="14" s="1"/>
  <c r="B72" i="9"/>
  <c r="D71"/>
  <c r="D71" i="14" s="1"/>
  <c r="C71" i="9"/>
  <c r="C71" i="14" s="1"/>
  <c r="B71" i="9"/>
  <c r="B71" i="14" s="1"/>
  <c r="D70" i="9"/>
  <c r="D70" i="14" s="1"/>
  <c r="C70" i="9"/>
  <c r="C70" i="14" s="1"/>
  <c r="B70" i="9"/>
  <c r="D69"/>
  <c r="D69" i="14" s="1"/>
  <c r="C69" i="9"/>
  <c r="C69" i="14" s="1"/>
  <c r="B69" i="9"/>
  <c r="B69" i="14" s="1"/>
  <c r="D68" i="9"/>
  <c r="D68" i="14" s="1"/>
  <c r="C68" i="9"/>
  <c r="C68" i="14" s="1"/>
  <c r="B68" i="9"/>
  <c r="D67"/>
  <c r="D67" i="14" s="1"/>
  <c r="C67" i="9"/>
  <c r="C67" i="14" s="1"/>
  <c r="B67" i="9"/>
  <c r="B67" i="14" s="1"/>
  <c r="D66" i="9"/>
  <c r="D66" i="14" s="1"/>
  <c r="C66" i="9"/>
  <c r="C66" i="14" s="1"/>
  <c r="B66" i="9"/>
  <c r="D65"/>
  <c r="D65" i="14" s="1"/>
  <c r="C65" i="9"/>
  <c r="C65" i="14" s="1"/>
  <c r="B65" i="9"/>
  <c r="B65" i="14" s="1"/>
  <c r="D64" i="9"/>
  <c r="D64" i="14" s="1"/>
  <c r="C64" i="9"/>
  <c r="C64" i="14" s="1"/>
  <c r="B64" i="9"/>
  <c r="D63"/>
  <c r="D63" i="14" s="1"/>
  <c r="C63" i="9"/>
  <c r="C63" i="14" s="1"/>
  <c r="B63" i="9"/>
  <c r="B63" i="14" s="1"/>
  <c r="D62" i="9"/>
  <c r="D62" i="14" s="1"/>
  <c r="C62" i="9"/>
  <c r="C62" i="14" s="1"/>
  <c r="B62" i="9"/>
  <c r="D61"/>
  <c r="D61" i="14" s="1"/>
  <c r="C61" i="9"/>
  <c r="C61" i="14" s="1"/>
  <c r="B61" i="9"/>
  <c r="B61" i="14" s="1"/>
  <c r="D60" i="9"/>
  <c r="D60" i="14" s="1"/>
  <c r="C60" i="9"/>
  <c r="C60" i="14" s="1"/>
  <c r="B60" i="9"/>
  <c r="D59"/>
  <c r="D59" i="14" s="1"/>
  <c r="C59" i="9"/>
  <c r="C59" i="14" s="1"/>
  <c r="B59" i="9"/>
  <c r="B59" i="14" s="1"/>
  <c r="D58" i="9"/>
  <c r="D58" i="14" s="1"/>
  <c r="C58" i="9"/>
  <c r="C58" i="14" s="1"/>
  <c r="B58" i="9"/>
  <c r="D57"/>
  <c r="D57" i="14" s="1"/>
  <c r="C57" i="9"/>
  <c r="C57" i="14" s="1"/>
  <c r="B57" i="9"/>
  <c r="B57" i="14" s="1"/>
  <c r="D56" i="9"/>
  <c r="D56" i="14" s="1"/>
  <c r="C56" i="9"/>
  <c r="C56" i="14" s="1"/>
  <c r="B56" i="9"/>
  <c r="D55"/>
  <c r="D55" i="14" s="1"/>
  <c r="C55" i="9"/>
  <c r="C55" i="14" s="1"/>
  <c r="B55" i="9"/>
  <c r="B55" i="14" s="1"/>
  <c r="D54" i="9"/>
  <c r="D54" i="14" s="1"/>
  <c r="C54" i="9"/>
  <c r="C54" i="14" s="1"/>
  <c r="B54" i="9"/>
  <c r="D53"/>
  <c r="D53" i="14" s="1"/>
  <c r="C53" i="9"/>
  <c r="C53" i="14" s="1"/>
  <c r="B53" i="9"/>
  <c r="B53" i="14" s="1"/>
  <c r="D52" i="9"/>
  <c r="D52" i="14" s="1"/>
  <c r="C52" i="9"/>
  <c r="C52" i="14" s="1"/>
  <c r="B52" i="9"/>
  <c r="D51"/>
  <c r="D51" i="14" s="1"/>
  <c r="C51" i="9"/>
  <c r="C51" i="14" s="1"/>
  <c r="B51" i="9"/>
  <c r="B51" i="14" s="1"/>
  <c r="D50" i="9"/>
  <c r="D50" i="14" s="1"/>
  <c r="C50" i="9"/>
  <c r="C50" i="14" s="1"/>
  <c r="B50" i="9"/>
  <c r="D49"/>
  <c r="D49" i="14" s="1"/>
  <c r="C49" i="9"/>
  <c r="C49" i="14" s="1"/>
  <c r="B49" i="9"/>
  <c r="B49" i="14" s="1"/>
  <c r="D48" i="9"/>
  <c r="D48" i="14" s="1"/>
  <c r="C48" i="9"/>
  <c r="C48" i="14" s="1"/>
  <c r="B48" i="9"/>
  <c r="D47"/>
  <c r="D47" i="14" s="1"/>
  <c r="C47" i="9"/>
  <c r="C47" i="14" s="1"/>
  <c r="B47" i="9"/>
  <c r="B47" i="14" s="1"/>
  <c r="D46" i="9"/>
  <c r="D46" i="14" s="1"/>
  <c r="C46" i="9"/>
  <c r="C46" i="14" s="1"/>
  <c r="B46" i="9"/>
  <c r="D45"/>
  <c r="D45" i="14" s="1"/>
  <c r="C45" i="9"/>
  <c r="C45" i="14" s="1"/>
  <c r="B45" i="9"/>
  <c r="B45" i="14" s="1"/>
  <c r="D44" i="9"/>
  <c r="D44" i="14" s="1"/>
  <c r="C44" i="9"/>
  <c r="C44" i="14" s="1"/>
  <c r="B44" i="9"/>
  <c r="D43"/>
  <c r="D43" i="14" s="1"/>
  <c r="C43" i="9"/>
  <c r="C43" i="14" s="1"/>
  <c r="B43" i="9"/>
  <c r="B43" i="14" s="1"/>
  <c r="D42" i="9"/>
  <c r="D42" i="14" s="1"/>
  <c r="C42" i="9"/>
  <c r="C42" i="14" s="1"/>
  <c r="B42" i="9"/>
  <c r="D41"/>
  <c r="D41" i="14" s="1"/>
  <c r="C41" i="9"/>
  <c r="C41" i="14" s="1"/>
  <c r="B41" i="9"/>
  <c r="B41" i="14" s="1"/>
  <c r="D40" i="9"/>
  <c r="D40" i="14" s="1"/>
  <c r="C40" i="9"/>
  <c r="C40" i="14" s="1"/>
  <c r="B40" i="9"/>
  <c r="D39"/>
  <c r="D39" i="14" s="1"/>
  <c r="C39" i="9"/>
  <c r="C39" i="14" s="1"/>
  <c r="B39" i="9"/>
  <c r="B39" i="14" s="1"/>
  <c r="D38" i="9"/>
  <c r="D38" i="14" s="1"/>
  <c r="C38" i="9"/>
  <c r="C38" i="14" s="1"/>
  <c r="B38" i="9"/>
  <c r="D37"/>
  <c r="D37" i="14" s="1"/>
  <c r="C37" i="9"/>
  <c r="C37" i="14" s="1"/>
  <c r="B37" i="9"/>
  <c r="B37" i="14" s="1"/>
  <c r="D36" i="9"/>
  <c r="D36" i="14" s="1"/>
  <c r="C36" i="9"/>
  <c r="C36" i="14" s="1"/>
  <c r="B36" i="9"/>
  <c r="D35"/>
  <c r="D35" i="14" s="1"/>
  <c r="C35" i="9"/>
  <c r="C35" i="14" s="1"/>
  <c r="B35" i="9"/>
  <c r="B35" i="14" s="1"/>
  <c r="D34" i="9"/>
  <c r="D34" i="14" s="1"/>
  <c r="C34" i="9"/>
  <c r="C34" i="14" s="1"/>
  <c r="B34" i="9"/>
  <c r="D33"/>
  <c r="D33" i="14" s="1"/>
  <c r="C33" i="9"/>
  <c r="C33" i="14" s="1"/>
  <c r="B33" i="9"/>
  <c r="B33" i="14" s="1"/>
  <c r="D32" i="9"/>
  <c r="D32" i="14" s="1"/>
  <c r="C32" i="9"/>
  <c r="C32" i="14" s="1"/>
  <c r="B32" i="9"/>
  <c r="D31"/>
  <c r="D31" i="14" s="1"/>
  <c r="C31" i="9"/>
  <c r="C31" i="14" s="1"/>
  <c r="B31" i="9"/>
  <c r="B31" i="14" s="1"/>
  <c r="D30" i="9"/>
  <c r="D30" i="14" s="1"/>
  <c r="C30" i="9"/>
  <c r="C30" i="14" s="1"/>
  <c r="B30" i="9"/>
  <c r="D29"/>
  <c r="D29" i="14" s="1"/>
  <c r="C29" i="9"/>
  <c r="C29" i="14" s="1"/>
  <c r="B29" i="9"/>
  <c r="B29" i="14" s="1"/>
  <c r="D28" i="9"/>
  <c r="D28" i="14" s="1"/>
  <c r="C28" i="9"/>
  <c r="C28" i="14" s="1"/>
  <c r="B28" i="9"/>
  <c r="D27"/>
  <c r="D27" i="14" s="1"/>
  <c r="C27" i="9"/>
  <c r="C27" i="14" s="1"/>
  <c r="B27" i="9"/>
  <c r="B27" i="14" s="1"/>
  <c r="D26" i="9"/>
  <c r="D26" i="14" s="1"/>
  <c r="C26" i="9"/>
  <c r="C26" i="14" s="1"/>
  <c r="B26" i="9"/>
  <c r="D25"/>
  <c r="D25" i="14" s="1"/>
  <c r="C25" i="9"/>
  <c r="C25" i="14" s="1"/>
  <c r="B25" i="9"/>
  <c r="B25" i="14" s="1"/>
  <c r="D24" i="9"/>
  <c r="D24" i="14" s="1"/>
  <c r="C24" i="9"/>
  <c r="C24" i="14" s="1"/>
  <c r="B24" i="9"/>
  <c r="D23"/>
  <c r="D23" i="14" s="1"/>
  <c r="C23" i="9"/>
  <c r="C23" i="14" s="1"/>
  <c r="B23" i="9"/>
  <c r="B23" i="14" s="1"/>
  <c r="D22" i="9"/>
  <c r="D22" i="14" s="1"/>
  <c r="C22" i="9"/>
  <c r="C22" i="14" s="1"/>
  <c r="B22" i="9"/>
  <c r="D21"/>
  <c r="D21" i="14" s="1"/>
  <c r="C21" i="9"/>
  <c r="C21" i="14" s="1"/>
  <c r="B21" i="9"/>
  <c r="B21" i="14" s="1"/>
  <c r="D20" i="9"/>
  <c r="D20" i="14" s="1"/>
  <c r="C20" i="9"/>
  <c r="C20" i="14" s="1"/>
  <c r="B20" i="9"/>
  <c r="D19"/>
  <c r="D19" i="14" s="1"/>
  <c r="C19" i="9"/>
  <c r="C19" i="14" s="1"/>
  <c r="B19" i="9"/>
  <c r="B19" i="14" s="1"/>
  <c r="D18" i="9"/>
  <c r="D18" i="14" s="1"/>
  <c r="C18" i="9"/>
  <c r="C18" i="14" s="1"/>
  <c r="B18" i="9"/>
  <c r="D17"/>
  <c r="D17" i="14" s="1"/>
  <c r="C17" i="9"/>
  <c r="C17" i="14" s="1"/>
  <c r="B17" i="9"/>
  <c r="B17" i="14" s="1"/>
  <c r="D16" i="9"/>
  <c r="D16" i="14" s="1"/>
  <c r="C16" i="9"/>
  <c r="C16" i="14" s="1"/>
  <c r="B16" i="9"/>
  <c r="D15"/>
  <c r="D15" i="14" s="1"/>
  <c r="C15" i="9"/>
  <c r="C15" i="14" s="1"/>
  <c r="B15" i="9"/>
  <c r="B15" i="14" s="1"/>
  <c r="D14" i="9"/>
  <c r="D14" i="14" s="1"/>
  <c r="C14" i="9"/>
  <c r="C14" i="14" s="1"/>
  <c r="B14" i="9"/>
  <c r="D13"/>
  <c r="D13" i="14" s="1"/>
  <c r="C13" i="9"/>
  <c r="C13" i="14" s="1"/>
  <c r="B13" i="9"/>
  <c r="B13" i="14" s="1"/>
  <c r="D12" i="9"/>
  <c r="D12" i="14" s="1"/>
  <c r="C12" i="9"/>
  <c r="C12" i="14" s="1"/>
  <c r="B12" i="9"/>
  <c r="D11"/>
  <c r="D11" i="14" s="1"/>
  <c r="C11" i="9"/>
  <c r="C11" i="14" s="1"/>
  <c r="B11" i="9"/>
  <c r="B11" i="14" s="1"/>
  <c r="D10" i="9"/>
  <c r="D10" i="14" s="1"/>
  <c r="C10" i="9"/>
  <c r="C10" i="14" s="1"/>
  <c r="B10" i="9"/>
  <c r="D9"/>
  <c r="D9" i="14" s="1"/>
  <c r="C9" i="9"/>
  <c r="C9" i="14" s="1"/>
  <c r="B9" i="9"/>
  <c r="B9" i="14" s="1"/>
  <c r="D8" i="9"/>
  <c r="D8" i="14" s="1"/>
  <c r="C8" i="9"/>
  <c r="C8" i="14" s="1"/>
  <c r="B8" i="9"/>
  <c r="E7"/>
  <c r="D7"/>
  <c r="D7" i="14" s="1"/>
  <c r="C7" i="9"/>
  <c r="C7" i="14" s="1"/>
  <c r="B7" i="9"/>
  <c r="B7" i="14" s="1"/>
  <c r="D6" i="9"/>
  <c r="D6" i="14" s="1"/>
  <c r="C6" i="9"/>
  <c r="C6" i="14" s="1"/>
  <c r="B6" i="9"/>
  <c r="E5"/>
  <c r="D5"/>
  <c r="D5" i="14" s="1"/>
  <c r="C5" i="9"/>
  <c r="C5" i="14" s="1"/>
  <c r="B5" i="9"/>
  <c r="B5" i="14" s="1"/>
  <c r="D475" i="8"/>
  <c r="C475"/>
  <c r="B475"/>
  <c r="D474"/>
  <c r="C474"/>
  <c r="B474"/>
  <c r="D473"/>
  <c r="C473"/>
  <c r="B473"/>
  <c r="D472"/>
  <c r="C472"/>
  <c r="B472"/>
  <c r="D471"/>
  <c r="C471"/>
  <c r="B471"/>
  <c r="D470"/>
  <c r="C470"/>
  <c r="B470"/>
  <c r="D469"/>
  <c r="C469"/>
  <c r="B469"/>
  <c r="D468"/>
  <c r="C468"/>
  <c r="B468"/>
  <c r="D467"/>
  <c r="C467"/>
  <c r="B467"/>
  <c r="D466"/>
  <c r="C466"/>
  <c r="B466"/>
  <c r="D465"/>
  <c r="C465"/>
  <c r="B465"/>
  <c r="D464"/>
  <c r="C464"/>
  <c r="B464"/>
  <c r="D463"/>
  <c r="C463"/>
  <c r="B463"/>
  <c r="D462"/>
  <c r="C462"/>
  <c r="B462"/>
  <c r="D461"/>
  <c r="C461"/>
  <c r="B461"/>
  <c r="D460"/>
  <c r="C460"/>
  <c r="B460"/>
  <c r="D459"/>
  <c r="C459"/>
  <c r="B459"/>
  <c r="D458"/>
  <c r="C458"/>
  <c r="B458"/>
  <c r="D457"/>
  <c r="C457"/>
  <c r="B457"/>
  <c r="D456"/>
  <c r="C456"/>
  <c r="B456"/>
  <c r="D455"/>
  <c r="C455"/>
  <c r="B455"/>
  <c r="D454"/>
  <c r="C454"/>
  <c r="B454"/>
  <c r="D453"/>
  <c r="C453"/>
  <c r="B453"/>
  <c r="D452"/>
  <c r="C452"/>
  <c r="B452"/>
  <c r="D451"/>
  <c r="C451"/>
  <c r="B451"/>
  <c r="D450"/>
  <c r="C450"/>
  <c r="B450"/>
  <c r="D449"/>
  <c r="C449"/>
  <c r="B449"/>
  <c r="D448"/>
  <c r="C448"/>
  <c r="B448"/>
  <c r="D447"/>
  <c r="C447"/>
  <c r="B447"/>
  <c r="D446"/>
  <c r="C446"/>
  <c r="B446"/>
  <c r="D445"/>
  <c r="C445"/>
  <c r="B445"/>
  <c r="D444"/>
  <c r="C444"/>
  <c r="B444"/>
  <c r="D443"/>
  <c r="C443"/>
  <c r="B443"/>
  <c r="D442"/>
  <c r="C442"/>
  <c r="B442"/>
  <c r="D441"/>
  <c r="C441"/>
  <c r="B441"/>
  <c r="D440"/>
  <c r="C440"/>
  <c r="B440"/>
  <c r="D439"/>
  <c r="C439"/>
  <c r="B439"/>
  <c r="D438"/>
  <c r="C438"/>
  <c r="B438"/>
  <c r="D437"/>
  <c r="C437"/>
  <c r="B437"/>
  <c r="D436"/>
  <c r="C436"/>
  <c r="B436"/>
  <c r="D435"/>
  <c r="C435"/>
  <c r="B435"/>
  <c r="D434"/>
  <c r="C434"/>
  <c r="B434"/>
  <c r="D433"/>
  <c r="C433"/>
  <c r="B433"/>
  <c r="D432"/>
  <c r="C432"/>
  <c r="B432"/>
  <c r="D431"/>
  <c r="C431"/>
  <c r="B431"/>
  <c r="D430"/>
  <c r="C430"/>
  <c r="B430"/>
  <c r="D429"/>
  <c r="C429"/>
  <c r="B429"/>
  <c r="D428"/>
  <c r="C428"/>
  <c r="B428"/>
  <c r="D427"/>
  <c r="C427"/>
  <c r="B427"/>
  <c r="D426"/>
  <c r="C426"/>
  <c r="B426"/>
  <c r="D425"/>
  <c r="C425"/>
  <c r="B425"/>
  <c r="D424"/>
  <c r="C424"/>
  <c r="B424"/>
  <c r="D423"/>
  <c r="C423"/>
  <c r="B423"/>
  <c r="D422"/>
  <c r="C422"/>
  <c r="B422"/>
  <c r="D421"/>
  <c r="C421"/>
  <c r="B421"/>
  <c r="D420"/>
  <c r="C420"/>
  <c r="B420"/>
  <c r="D419"/>
  <c r="C419"/>
  <c r="B419"/>
  <c r="D418"/>
  <c r="C418"/>
  <c r="B418"/>
  <c r="D417"/>
  <c r="C417"/>
  <c r="B417"/>
  <c r="D416"/>
  <c r="C416"/>
  <c r="B416"/>
  <c r="D415"/>
  <c r="C415"/>
  <c r="B415"/>
  <c r="D414"/>
  <c r="C414"/>
  <c r="B414"/>
  <c r="D413"/>
  <c r="C413"/>
  <c r="B413"/>
  <c r="D412"/>
  <c r="C412"/>
  <c r="B412"/>
  <c r="D411"/>
  <c r="C411"/>
  <c r="B411"/>
  <c r="D410"/>
  <c r="C410"/>
  <c r="B410"/>
  <c r="D409"/>
  <c r="C409"/>
  <c r="B409"/>
  <c r="D408"/>
  <c r="C408"/>
  <c r="B408"/>
  <c r="D407"/>
  <c r="C407"/>
  <c r="B407"/>
  <c r="D406"/>
  <c r="C406"/>
  <c r="B406"/>
  <c r="D405"/>
  <c r="C405"/>
  <c r="B405"/>
  <c r="D404"/>
  <c r="C404"/>
  <c r="B404"/>
  <c r="D403"/>
  <c r="C403"/>
  <c r="B403"/>
  <c r="D402"/>
  <c r="C402"/>
  <c r="B402"/>
  <c r="D401"/>
  <c r="C401"/>
  <c r="B401"/>
  <c r="D400"/>
  <c r="C400"/>
  <c r="B400"/>
  <c r="D399"/>
  <c r="C399"/>
  <c r="B399"/>
  <c r="M398"/>
  <c r="D397"/>
  <c r="C397"/>
  <c r="B397"/>
  <c r="D396"/>
  <c r="C396"/>
  <c r="B396"/>
  <c r="D395"/>
  <c r="C395"/>
  <c r="B395"/>
  <c r="D394"/>
  <c r="C394"/>
  <c r="B394"/>
  <c r="D393"/>
  <c r="C393"/>
  <c r="B393"/>
  <c r="D392"/>
  <c r="C392"/>
  <c r="B392"/>
  <c r="D391"/>
  <c r="C391"/>
  <c r="B391"/>
  <c r="D390"/>
  <c r="C390"/>
  <c r="B390"/>
  <c r="D389"/>
  <c r="C389"/>
  <c r="B389"/>
  <c r="D388"/>
  <c r="C388"/>
  <c r="B388"/>
  <c r="D387"/>
  <c r="C387"/>
  <c r="B387"/>
  <c r="D386"/>
  <c r="C386"/>
  <c r="B386"/>
  <c r="D385"/>
  <c r="C385"/>
  <c r="B385"/>
  <c r="D384"/>
  <c r="C384"/>
  <c r="B384"/>
  <c r="D383"/>
  <c r="C383"/>
  <c r="B383"/>
  <c r="D382"/>
  <c r="C382"/>
  <c r="B382"/>
  <c r="D381"/>
  <c r="C381"/>
  <c r="B381"/>
  <c r="D380"/>
  <c r="C380"/>
  <c r="B380"/>
  <c r="D379"/>
  <c r="C379"/>
  <c r="B379"/>
  <c r="D378"/>
  <c r="C378"/>
  <c r="B378"/>
  <c r="D377"/>
  <c r="C377"/>
  <c r="B377"/>
  <c r="D376"/>
  <c r="C376"/>
  <c r="B376"/>
  <c r="D375"/>
  <c r="C375"/>
  <c r="B375"/>
  <c r="D374"/>
  <c r="C374"/>
  <c r="B374"/>
  <c r="D373"/>
  <c r="C373"/>
  <c r="B373"/>
  <c r="D372"/>
  <c r="C372"/>
  <c r="B372"/>
  <c r="D371"/>
  <c r="C371"/>
  <c r="B371"/>
  <c r="D370"/>
  <c r="C370"/>
  <c r="B370"/>
  <c r="D369"/>
  <c r="C369"/>
  <c r="B369"/>
  <c r="D368"/>
  <c r="C368"/>
  <c r="B368"/>
  <c r="D367"/>
  <c r="C367"/>
  <c r="B367"/>
  <c r="D366"/>
  <c r="C366"/>
  <c r="B366"/>
  <c r="D365"/>
  <c r="C365"/>
  <c r="B365"/>
  <c r="D364"/>
  <c r="C364"/>
  <c r="B364"/>
  <c r="D363"/>
  <c r="C363"/>
  <c r="B363"/>
  <c r="D362"/>
  <c r="C362"/>
  <c r="B362"/>
  <c r="D361"/>
  <c r="C361"/>
  <c r="B361"/>
  <c r="D360"/>
  <c r="C360"/>
  <c r="B360"/>
  <c r="D359"/>
  <c r="C359"/>
  <c r="B359"/>
  <c r="D358"/>
  <c r="C358"/>
  <c r="B358"/>
  <c r="D357"/>
  <c r="C357"/>
  <c r="B357"/>
  <c r="D356"/>
  <c r="C356"/>
  <c r="B356"/>
  <c r="D355"/>
  <c r="C355"/>
  <c r="B355"/>
  <c r="D354"/>
  <c r="C354"/>
  <c r="B354"/>
  <c r="D353"/>
  <c r="C353"/>
  <c r="B353"/>
  <c r="D352"/>
  <c r="C352"/>
  <c r="B352"/>
  <c r="D351"/>
  <c r="C351"/>
  <c r="B351"/>
  <c r="D350"/>
  <c r="C350"/>
  <c r="B350"/>
  <c r="D349"/>
  <c r="C349"/>
  <c r="B349"/>
  <c r="D348"/>
  <c r="C348"/>
  <c r="B348"/>
  <c r="D347"/>
  <c r="C347"/>
  <c r="B347"/>
  <c r="D346"/>
  <c r="C346"/>
  <c r="B346"/>
  <c r="D345"/>
  <c r="C345"/>
  <c r="B345"/>
  <c r="D344"/>
  <c r="C344"/>
  <c r="B344"/>
  <c r="D343"/>
  <c r="C343"/>
  <c r="B343"/>
  <c r="D342"/>
  <c r="C342"/>
  <c r="B342"/>
  <c r="D341"/>
  <c r="C341"/>
  <c r="B341"/>
  <c r="D340"/>
  <c r="C340"/>
  <c r="B340"/>
  <c r="D339"/>
  <c r="C339"/>
  <c r="B339"/>
  <c r="D338"/>
  <c r="C338"/>
  <c r="B338"/>
  <c r="D337"/>
  <c r="C337"/>
  <c r="B337"/>
  <c r="D336"/>
  <c r="C336"/>
  <c r="B336"/>
  <c r="D335"/>
  <c r="C335"/>
  <c r="B335"/>
  <c r="D334"/>
  <c r="C334"/>
  <c r="B334"/>
  <c r="D333"/>
  <c r="C333"/>
  <c r="B333"/>
  <c r="D332"/>
  <c r="C332"/>
  <c r="B332"/>
  <c r="D331"/>
  <c r="C331"/>
  <c r="B331"/>
  <c r="D330"/>
  <c r="C330"/>
  <c r="B330"/>
  <c r="D329"/>
  <c r="C329"/>
  <c r="B329"/>
  <c r="D328"/>
  <c r="C328"/>
  <c r="B328"/>
  <c r="D327"/>
  <c r="C327"/>
  <c r="B327"/>
  <c r="D326"/>
  <c r="C326"/>
  <c r="B326"/>
  <c r="D325"/>
  <c r="C325"/>
  <c r="B325"/>
  <c r="D324"/>
  <c r="C324"/>
  <c r="B324"/>
  <c r="D323"/>
  <c r="C323"/>
  <c r="B323"/>
  <c r="D322"/>
  <c r="C322"/>
  <c r="B322"/>
  <c r="D321"/>
  <c r="C321"/>
  <c r="B321"/>
  <c r="D320"/>
  <c r="C320"/>
  <c r="B320"/>
  <c r="D319"/>
  <c r="C319"/>
  <c r="B319"/>
  <c r="D318"/>
  <c r="C318"/>
  <c r="B318"/>
  <c r="D317"/>
  <c r="C317"/>
  <c r="B317"/>
  <c r="D316"/>
  <c r="C316"/>
  <c r="B316"/>
  <c r="D315"/>
  <c r="C315"/>
  <c r="B315"/>
  <c r="D314"/>
  <c r="C314"/>
  <c r="B314"/>
  <c r="D313"/>
  <c r="C313"/>
  <c r="B313"/>
  <c r="D312"/>
  <c r="C312"/>
  <c r="B312"/>
  <c r="D311"/>
  <c r="C311"/>
  <c r="B311"/>
  <c r="D310"/>
  <c r="C310"/>
  <c r="B310"/>
  <c r="D309"/>
  <c r="C309"/>
  <c r="B309"/>
  <c r="D308"/>
  <c r="C308"/>
  <c r="B308"/>
  <c r="D307"/>
  <c r="C307"/>
  <c r="B307"/>
  <c r="D306"/>
  <c r="C306"/>
  <c r="B306"/>
  <c r="D305"/>
  <c r="C305"/>
  <c r="B305"/>
  <c r="D304"/>
  <c r="C304"/>
  <c r="B304"/>
  <c r="D303"/>
  <c r="C303"/>
  <c r="B303"/>
  <c r="D302"/>
  <c r="C302"/>
  <c r="B302"/>
  <c r="D301"/>
  <c r="C301"/>
  <c r="B301"/>
  <c r="D300"/>
  <c r="C300"/>
  <c r="B300"/>
  <c r="D299"/>
  <c r="C299"/>
  <c r="B299"/>
  <c r="D298"/>
  <c r="C298"/>
  <c r="B298"/>
  <c r="D297"/>
  <c r="C297"/>
  <c r="B297"/>
  <c r="D296"/>
  <c r="C296"/>
  <c r="B296"/>
  <c r="D295"/>
  <c r="C295"/>
  <c r="B295"/>
  <c r="D294"/>
  <c r="C294"/>
  <c r="B294"/>
  <c r="D293"/>
  <c r="C293"/>
  <c r="B293"/>
  <c r="D292"/>
  <c r="C292"/>
  <c r="B292"/>
  <c r="D291"/>
  <c r="C291"/>
  <c r="B291"/>
  <c r="D290"/>
  <c r="C290"/>
  <c r="B290"/>
  <c r="D289"/>
  <c r="C289"/>
  <c r="B289"/>
  <c r="D288"/>
  <c r="C288"/>
  <c r="B288"/>
  <c r="D287"/>
  <c r="C287"/>
  <c r="B287"/>
  <c r="D286"/>
  <c r="C286"/>
  <c r="B286"/>
  <c r="D285"/>
  <c r="C285"/>
  <c r="B285"/>
  <c r="D284"/>
  <c r="C284"/>
  <c r="B284"/>
  <c r="D283"/>
  <c r="C283"/>
  <c r="B283"/>
  <c r="D282"/>
  <c r="C282"/>
  <c r="B282"/>
  <c r="D281"/>
  <c r="C281"/>
  <c r="B281"/>
  <c r="D280"/>
  <c r="C280"/>
  <c r="B280"/>
  <c r="D279"/>
  <c r="C279"/>
  <c r="B279"/>
  <c r="D278"/>
  <c r="C278"/>
  <c r="B278"/>
  <c r="D277"/>
  <c r="C277"/>
  <c r="B277"/>
  <c r="D276"/>
  <c r="C276"/>
  <c r="B276"/>
  <c r="D275"/>
  <c r="C275"/>
  <c r="B275"/>
  <c r="D274"/>
  <c r="C274"/>
  <c r="B274"/>
  <c r="D273"/>
  <c r="C273"/>
  <c r="B273"/>
  <c r="D272"/>
  <c r="C272"/>
  <c r="B272"/>
  <c r="D271"/>
  <c r="C271"/>
  <c r="B271"/>
  <c r="D270"/>
  <c r="C270"/>
  <c r="B270"/>
  <c r="D269"/>
  <c r="C269"/>
  <c r="B269"/>
  <c r="D268"/>
  <c r="C268"/>
  <c r="B268"/>
  <c r="D267"/>
  <c r="C267"/>
  <c r="B267"/>
  <c r="D266"/>
  <c r="C266"/>
  <c r="B266"/>
  <c r="D265"/>
  <c r="C265"/>
  <c r="B265"/>
  <c r="D264"/>
  <c r="C264"/>
  <c r="B264"/>
  <c r="D263"/>
  <c r="C263"/>
  <c r="B263"/>
  <c r="D262"/>
  <c r="C262"/>
  <c r="B262"/>
  <c r="D261"/>
  <c r="C261"/>
  <c r="B261"/>
  <c r="D260"/>
  <c r="C260"/>
  <c r="B260"/>
  <c r="D259"/>
  <c r="C259"/>
  <c r="B259"/>
  <c r="D258"/>
  <c r="C258"/>
  <c r="B258"/>
  <c r="D257"/>
  <c r="C257"/>
  <c r="B257"/>
  <c r="D256"/>
  <c r="C256"/>
  <c r="B256"/>
  <c r="D255"/>
  <c r="C255"/>
  <c r="B255"/>
  <c r="D254"/>
  <c r="C254"/>
  <c r="B254"/>
  <c r="D253"/>
  <c r="C253"/>
  <c r="B253"/>
  <c r="D252"/>
  <c r="C252"/>
  <c r="B252"/>
  <c r="D251"/>
  <c r="C251"/>
  <c r="B251"/>
  <c r="D250"/>
  <c r="C250"/>
  <c r="B250"/>
  <c r="D249"/>
  <c r="C249"/>
  <c r="B249"/>
  <c r="D248"/>
  <c r="C248"/>
  <c r="B248"/>
  <c r="D247"/>
  <c r="C247"/>
  <c r="B247"/>
  <c r="D246"/>
  <c r="C246"/>
  <c r="B246"/>
  <c r="D245"/>
  <c r="C245"/>
  <c r="B245"/>
  <c r="D244"/>
  <c r="C244"/>
  <c r="B244"/>
  <c r="D243"/>
  <c r="C243"/>
  <c r="B243"/>
  <c r="D242"/>
  <c r="C242"/>
  <c r="B242"/>
  <c r="D241"/>
  <c r="C241"/>
  <c r="B241"/>
  <c r="D240"/>
  <c r="C240"/>
  <c r="B240"/>
  <c r="D239"/>
  <c r="C239"/>
  <c r="B239"/>
  <c r="D238"/>
  <c r="C238"/>
  <c r="B238"/>
  <c r="D237"/>
  <c r="C237"/>
  <c r="B237"/>
  <c r="D236"/>
  <c r="C236"/>
  <c r="B236"/>
  <c r="D235"/>
  <c r="C235"/>
  <c r="B235"/>
  <c r="D234"/>
  <c r="C234"/>
  <c r="B234"/>
  <c r="D233"/>
  <c r="C233"/>
  <c r="B233"/>
  <c r="D232"/>
  <c r="C232"/>
  <c r="B232"/>
  <c r="D231"/>
  <c r="C231"/>
  <c r="B231"/>
  <c r="D230"/>
  <c r="C230"/>
  <c r="B230"/>
  <c r="D229"/>
  <c r="C229"/>
  <c r="B229"/>
  <c r="D228"/>
  <c r="C228"/>
  <c r="B228"/>
  <c r="D227"/>
  <c r="C227"/>
  <c r="B227"/>
  <c r="D226"/>
  <c r="C226"/>
  <c r="B226"/>
  <c r="D225"/>
  <c r="C225"/>
  <c r="B225"/>
  <c r="D224"/>
  <c r="C224"/>
  <c r="B224"/>
  <c r="D223"/>
  <c r="C223"/>
  <c r="B223"/>
  <c r="D222"/>
  <c r="C222"/>
  <c r="B222"/>
  <c r="D221"/>
  <c r="C221"/>
  <c r="B221"/>
  <c r="D220"/>
  <c r="C220"/>
  <c r="B220"/>
  <c r="D219"/>
  <c r="C219"/>
  <c r="B219"/>
  <c r="D218"/>
  <c r="C218"/>
  <c r="B218"/>
  <c r="D217"/>
  <c r="C217"/>
  <c r="B217"/>
  <c r="D216"/>
  <c r="C216"/>
  <c r="B216"/>
  <c r="D215"/>
  <c r="C215"/>
  <c r="B215"/>
  <c r="D214"/>
  <c r="C214"/>
  <c r="B214"/>
  <c r="D213"/>
  <c r="C213"/>
  <c r="B213"/>
  <c r="D212"/>
  <c r="C212"/>
  <c r="B212"/>
  <c r="D211"/>
  <c r="C211"/>
  <c r="B211"/>
  <c r="D210"/>
  <c r="C210"/>
  <c r="B210"/>
  <c r="D209"/>
  <c r="C209"/>
  <c r="B209"/>
  <c r="D208"/>
  <c r="C208"/>
  <c r="B208"/>
  <c r="D207"/>
  <c r="C207"/>
  <c r="B207"/>
  <c r="D206"/>
  <c r="C206"/>
  <c r="B206"/>
  <c r="D205"/>
  <c r="C205"/>
  <c r="B205"/>
  <c r="D204"/>
  <c r="C204"/>
  <c r="B204"/>
  <c r="D203"/>
  <c r="C203"/>
  <c r="B203"/>
  <c r="D202"/>
  <c r="C202"/>
  <c r="B202"/>
  <c r="D201"/>
  <c r="C201"/>
  <c r="B201"/>
  <c r="D200"/>
  <c r="C200"/>
  <c r="B200"/>
  <c r="D199"/>
  <c r="C199"/>
  <c r="B199"/>
  <c r="D198"/>
  <c r="C198"/>
  <c r="B198"/>
  <c r="D197"/>
  <c r="C197"/>
  <c r="B197"/>
  <c r="D196"/>
  <c r="C196"/>
  <c r="B196"/>
  <c r="D195"/>
  <c r="C195"/>
  <c r="B195"/>
  <c r="D194"/>
  <c r="C194"/>
  <c r="B194"/>
  <c r="D193"/>
  <c r="C193"/>
  <c r="B193"/>
  <c r="D192"/>
  <c r="C192"/>
  <c r="B192"/>
  <c r="D191"/>
  <c r="C191"/>
  <c r="B191"/>
  <c r="D190"/>
  <c r="C190"/>
  <c r="B190"/>
  <c r="D189"/>
  <c r="C189"/>
  <c r="B189"/>
  <c r="D188"/>
  <c r="C188"/>
  <c r="B188"/>
  <c r="D187"/>
  <c r="C187"/>
  <c r="B187"/>
  <c r="D186"/>
  <c r="C186"/>
  <c r="B186"/>
  <c r="D185"/>
  <c r="C185"/>
  <c r="B185"/>
  <c r="D184"/>
  <c r="C184"/>
  <c r="B184"/>
  <c r="D183"/>
  <c r="C183"/>
  <c r="B183"/>
  <c r="D182"/>
  <c r="C182"/>
  <c r="B182"/>
  <c r="D181"/>
  <c r="C181"/>
  <c r="B181"/>
  <c r="D180"/>
  <c r="C180"/>
  <c r="B180"/>
  <c r="D179"/>
  <c r="C179"/>
  <c r="B179"/>
  <c r="D178"/>
  <c r="C178"/>
  <c r="B178"/>
  <c r="D177"/>
  <c r="C177"/>
  <c r="B177"/>
  <c r="D176"/>
  <c r="C176"/>
  <c r="B176"/>
  <c r="D175"/>
  <c r="C175"/>
  <c r="B175"/>
  <c r="D174"/>
  <c r="C174"/>
  <c r="B174"/>
  <c r="D173"/>
  <c r="C173"/>
  <c r="B173"/>
  <c r="D172"/>
  <c r="C172"/>
  <c r="B172"/>
  <c r="D171"/>
  <c r="C171"/>
  <c r="B171"/>
  <c r="D170"/>
  <c r="C170"/>
  <c r="B170"/>
  <c r="D169"/>
  <c r="C169"/>
  <c r="B169"/>
  <c r="D168"/>
  <c r="C168"/>
  <c r="B168"/>
  <c r="D167"/>
  <c r="C167"/>
  <c r="B167"/>
  <c r="D166"/>
  <c r="C166"/>
  <c r="B166"/>
  <c r="D165"/>
  <c r="C165"/>
  <c r="B165"/>
  <c r="D164"/>
  <c r="C164"/>
  <c r="B164"/>
  <c r="D163"/>
  <c r="C163"/>
  <c r="B163"/>
  <c r="D162"/>
  <c r="C162"/>
  <c r="B162"/>
  <c r="D161"/>
  <c r="C161"/>
  <c r="B161"/>
  <c r="D160"/>
  <c r="C160"/>
  <c r="B160"/>
  <c r="D159"/>
  <c r="C159"/>
  <c r="B159"/>
  <c r="D158"/>
  <c r="C158"/>
  <c r="B158"/>
  <c r="D157"/>
  <c r="C157"/>
  <c r="B157"/>
  <c r="D156"/>
  <c r="C156"/>
  <c r="B156"/>
  <c r="D155"/>
  <c r="C155"/>
  <c r="B155"/>
  <c r="D154"/>
  <c r="C154"/>
  <c r="B154"/>
  <c r="D153"/>
  <c r="C153"/>
  <c r="B153"/>
  <c r="D152"/>
  <c r="C152"/>
  <c r="B152"/>
  <c r="D151"/>
  <c r="C151"/>
  <c r="B151"/>
  <c r="D150"/>
  <c r="C150"/>
  <c r="B150"/>
  <c r="D149"/>
  <c r="C149"/>
  <c r="B149"/>
  <c r="D148"/>
  <c r="C148"/>
  <c r="B148"/>
  <c r="D147"/>
  <c r="C147"/>
  <c r="B147"/>
  <c r="D146"/>
  <c r="C146"/>
  <c r="B146"/>
  <c r="D145"/>
  <c r="C145"/>
  <c r="B145"/>
  <c r="D144"/>
  <c r="C144"/>
  <c r="B144"/>
  <c r="D143"/>
  <c r="C143"/>
  <c r="B143"/>
  <c r="D142"/>
  <c r="C142"/>
  <c r="B142"/>
  <c r="D141"/>
  <c r="C141"/>
  <c r="B141"/>
  <c r="D140"/>
  <c r="C140"/>
  <c r="B140"/>
  <c r="D139"/>
  <c r="C139"/>
  <c r="B139"/>
  <c r="D138"/>
  <c r="C138"/>
  <c r="B138"/>
  <c r="D137"/>
  <c r="C137"/>
  <c r="B137"/>
  <c r="D136"/>
  <c r="C136"/>
  <c r="B136"/>
  <c r="D135"/>
  <c r="C135"/>
  <c r="B135"/>
  <c r="D134"/>
  <c r="C134"/>
  <c r="B134"/>
  <c r="D133"/>
  <c r="C133"/>
  <c r="B133"/>
  <c r="D132"/>
  <c r="C132"/>
  <c r="B132"/>
  <c r="D131"/>
  <c r="C131"/>
  <c r="B131"/>
  <c r="D130"/>
  <c r="C130"/>
  <c r="B130"/>
  <c r="D129"/>
  <c r="C129"/>
  <c r="B129"/>
  <c r="D128"/>
  <c r="C128"/>
  <c r="B128"/>
  <c r="D127"/>
  <c r="C127"/>
  <c r="B127"/>
  <c r="D126"/>
  <c r="C126"/>
  <c r="B126"/>
  <c r="D125"/>
  <c r="C125"/>
  <c r="B125"/>
  <c r="D124"/>
  <c r="C124"/>
  <c r="B124"/>
  <c r="D123"/>
  <c r="C123"/>
  <c r="B123"/>
  <c r="D122"/>
  <c r="C122"/>
  <c r="B122"/>
  <c r="D121"/>
  <c r="C121"/>
  <c r="B121"/>
  <c r="D120"/>
  <c r="C120"/>
  <c r="B120"/>
  <c r="D119"/>
  <c r="C119"/>
  <c r="B119"/>
  <c r="D118"/>
  <c r="C118"/>
  <c r="B118"/>
  <c r="D117"/>
  <c r="C117"/>
  <c r="B117"/>
  <c r="D116"/>
  <c r="C116"/>
  <c r="B116"/>
  <c r="D115"/>
  <c r="C115"/>
  <c r="B115"/>
  <c r="D114"/>
  <c r="C114"/>
  <c r="B114"/>
  <c r="D113"/>
  <c r="C113"/>
  <c r="B113"/>
  <c r="D112"/>
  <c r="C112"/>
  <c r="B112"/>
  <c r="D111"/>
  <c r="C111"/>
  <c r="B111"/>
  <c r="D110"/>
  <c r="C110"/>
  <c r="B110"/>
  <c r="D109"/>
  <c r="C109"/>
  <c r="B109"/>
  <c r="D108"/>
  <c r="C108"/>
  <c r="B108"/>
  <c r="D107"/>
  <c r="C107"/>
  <c r="B107"/>
  <c r="D106"/>
  <c r="C106"/>
  <c r="B106"/>
  <c r="D105"/>
  <c r="C105"/>
  <c r="B105"/>
  <c r="D104"/>
  <c r="C104"/>
  <c r="B104"/>
  <c r="D103"/>
  <c r="C103"/>
  <c r="B103"/>
  <c r="D102"/>
  <c r="C102"/>
  <c r="B102"/>
  <c r="D101"/>
  <c r="C101"/>
  <c r="B101"/>
  <c r="D100"/>
  <c r="C100"/>
  <c r="B100"/>
  <c r="D99"/>
  <c r="C99"/>
  <c r="B99"/>
  <c r="D98"/>
  <c r="C98"/>
  <c r="B98"/>
  <c r="D97"/>
  <c r="C97"/>
  <c r="B97"/>
  <c r="D96"/>
  <c r="C96"/>
  <c r="B96"/>
  <c r="D95"/>
  <c r="C95"/>
  <c r="B95"/>
  <c r="D94"/>
  <c r="C94"/>
  <c r="B94"/>
  <c r="D93"/>
  <c r="C93"/>
  <c r="B93"/>
  <c r="D92"/>
  <c r="C92"/>
  <c r="B92"/>
  <c r="D91"/>
  <c r="C91"/>
  <c r="B91"/>
  <c r="D90"/>
  <c r="C90"/>
  <c r="B90"/>
  <c r="D89"/>
  <c r="C89"/>
  <c r="B89"/>
  <c r="D88"/>
  <c r="C88"/>
  <c r="B88"/>
  <c r="D87"/>
  <c r="C87"/>
  <c r="B87"/>
  <c r="D86"/>
  <c r="C86"/>
  <c r="B86"/>
  <c r="D85"/>
  <c r="C85"/>
  <c r="B85"/>
  <c r="D84"/>
  <c r="C84"/>
  <c r="B84"/>
  <c r="D83"/>
  <c r="C83"/>
  <c r="B83"/>
  <c r="D82"/>
  <c r="C82"/>
  <c r="B82"/>
  <c r="D81"/>
  <c r="C81"/>
  <c r="B81"/>
  <c r="D80"/>
  <c r="C80"/>
  <c r="B80"/>
  <c r="D79"/>
  <c r="C79"/>
  <c r="B79"/>
  <c r="D78"/>
  <c r="C78"/>
  <c r="B78"/>
  <c r="D77"/>
  <c r="C77"/>
  <c r="B77"/>
  <c r="D76"/>
  <c r="C76"/>
  <c r="B76"/>
  <c r="D75"/>
  <c r="C75"/>
  <c r="B75"/>
  <c r="D74"/>
  <c r="C74"/>
  <c r="B74"/>
  <c r="D73"/>
  <c r="C73"/>
  <c r="B73"/>
  <c r="D72"/>
  <c r="C72"/>
  <c r="B72"/>
  <c r="D71"/>
  <c r="C71"/>
  <c r="B71"/>
  <c r="D70"/>
  <c r="C70"/>
  <c r="B70"/>
  <c r="D69"/>
  <c r="C69"/>
  <c r="B69"/>
  <c r="D68"/>
  <c r="C68"/>
  <c r="B68"/>
  <c r="D67"/>
  <c r="C67"/>
  <c r="B67"/>
  <c r="D66"/>
  <c r="C66"/>
  <c r="B66"/>
  <c r="D65"/>
  <c r="C65"/>
  <c r="B65"/>
  <c r="D64"/>
  <c r="C64"/>
  <c r="B64"/>
  <c r="D63"/>
  <c r="C63"/>
  <c r="B63"/>
  <c r="D62"/>
  <c r="C62"/>
  <c r="B62"/>
  <c r="D61"/>
  <c r="C61"/>
  <c r="B61"/>
  <c r="D60"/>
  <c r="C60"/>
  <c r="B60"/>
  <c r="D59"/>
  <c r="C59"/>
  <c r="B59"/>
  <c r="D58"/>
  <c r="C58"/>
  <c r="B58"/>
  <c r="D57"/>
  <c r="C57"/>
  <c r="B57"/>
  <c r="D56"/>
  <c r="C56"/>
  <c r="B56"/>
  <c r="D55"/>
  <c r="C55"/>
  <c r="B55"/>
  <c r="D54"/>
  <c r="C54"/>
  <c r="B54"/>
  <c r="D53"/>
  <c r="C53"/>
  <c r="B53"/>
  <c r="D52"/>
  <c r="C52"/>
  <c r="B52"/>
  <c r="D51"/>
  <c r="C51"/>
  <c r="B51"/>
  <c r="D50"/>
  <c r="C50"/>
  <c r="B50"/>
  <c r="D49"/>
  <c r="C49"/>
  <c r="B49"/>
  <c r="D48"/>
  <c r="C48"/>
  <c r="B48"/>
  <c r="D47"/>
  <c r="C47"/>
  <c r="B47"/>
  <c r="D46"/>
  <c r="C46"/>
  <c r="B46"/>
  <c r="D45"/>
  <c r="C45"/>
  <c r="B45"/>
  <c r="D44"/>
  <c r="C44"/>
  <c r="B44"/>
  <c r="D43"/>
  <c r="C43"/>
  <c r="B43"/>
  <c r="D42"/>
  <c r="C42"/>
  <c r="B42"/>
  <c r="D41"/>
  <c r="C41"/>
  <c r="B41"/>
  <c r="D40"/>
  <c r="C40"/>
  <c r="B40"/>
  <c r="D39"/>
  <c r="C39"/>
  <c r="B39"/>
  <c r="D38"/>
  <c r="C38"/>
  <c r="B38"/>
  <c r="D37"/>
  <c r="C37"/>
  <c r="B37"/>
  <c r="D36"/>
  <c r="C36"/>
  <c r="B36"/>
  <c r="D35"/>
  <c r="C35"/>
  <c r="B35"/>
  <c r="D34"/>
  <c r="C34"/>
  <c r="B34"/>
  <c r="D33"/>
  <c r="C33"/>
  <c r="B33"/>
  <c r="D32"/>
  <c r="C32"/>
  <c r="B32"/>
  <c r="D31"/>
  <c r="C31"/>
  <c r="B31"/>
  <c r="D30"/>
  <c r="C30"/>
  <c r="B30"/>
  <c r="D29"/>
  <c r="C29"/>
  <c r="B29"/>
  <c r="D28"/>
  <c r="C28"/>
  <c r="B28"/>
  <c r="D27"/>
  <c r="C27"/>
  <c r="B27"/>
  <c r="D26"/>
  <c r="C26"/>
  <c r="B26"/>
  <c r="D25"/>
  <c r="C25"/>
  <c r="B25"/>
  <c r="D24"/>
  <c r="C24"/>
  <c r="B24"/>
  <c r="D23"/>
  <c r="C23"/>
  <c r="B23"/>
  <c r="D22"/>
  <c r="C22"/>
  <c r="B22"/>
  <c r="D21"/>
  <c r="C21"/>
  <c r="B21"/>
  <c r="D20"/>
  <c r="C20"/>
  <c r="B20"/>
  <c r="D19"/>
  <c r="C19"/>
  <c r="B19"/>
  <c r="D18"/>
  <c r="C18"/>
  <c r="B18"/>
  <c r="D17"/>
  <c r="C17"/>
  <c r="B17"/>
  <c r="D16"/>
  <c r="C16"/>
  <c r="B16"/>
  <c r="D15"/>
  <c r="C15"/>
  <c r="B15"/>
  <c r="D14"/>
  <c r="C14"/>
  <c r="B14"/>
  <c r="D13"/>
  <c r="C13"/>
  <c r="B13"/>
  <c r="D12"/>
  <c r="C12"/>
  <c r="B12"/>
  <c r="D11"/>
  <c r="C11"/>
  <c r="B11"/>
  <c r="D10"/>
  <c r="C10"/>
  <c r="B10"/>
  <c r="D9"/>
  <c r="C9"/>
  <c r="B9"/>
  <c r="D8"/>
  <c r="C8"/>
  <c r="B8"/>
  <c r="D7"/>
  <c r="C7"/>
  <c r="B7"/>
  <c r="A7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D6"/>
  <c r="C6"/>
  <c r="B6"/>
  <c r="G5"/>
  <c r="I474" i="7"/>
  <c r="H474"/>
  <c r="I473"/>
  <c r="H473"/>
  <c r="I472"/>
  <c r="H472"/>
  <c r="I471"/>
  <c r="H471"/>
  <c r="I470"/>
  <c r="H470"/>
  <c r="I469"/>
  <c r="H469"/>
  <c r="I468"/>
  <c r="H468"/>
  <c r="I467"/>
  <c r="H467"/>
  <c r="I466"/>
  <c r="H466"/>
  <c r="I465"/>
  <c r="H465"/>
  <c r="I464"/>
  <c r="H464"/>
  <c r="I463"/>
  <c r="H463"/>
  <c r="I462"/>
  <c r="H462"/>
  <c r="I461"/>
  <c r="H461"/>
  <c r="I460"/>
  <c r="H460"/>
  <c r="I459"/>
  <c r="H459"/>
  <c r="I458"/>
  <c r="H458"/>
  <c r="I457"/>
  <c r="H457"/>
  <c r="I456"/>
  <c r="H456"/>
  <c r="I455"/>
  <c r="H455"/>
  <c r="I454"/>
  <c r="H454"/>
  <c r="I453"/>
  <c r="H453"/>
  <c r="I452"/>
  <c r="H452"/>
  <c r="I451"/>
  <c r="H451"/>
  <c r="I450"/>
  <c r="H450"/>
  <c r="I449"/>
  <c r="H449"/>
  <c r="I448"/>
  <c r="H448"/>
  <c r="I447"/>
  <c r="H447"/>
  <c r="I446"/>
  <c r="H446"/>
  <c r="I445"/>
  <c r="H445"/>
  <c r="I444"/>
  <c r="H444"/>
  <c r="I443"/>
  <c r="H443"/>
  <c r="I442"/>
  <c r="H442"/>
  <c r="I441"/>
  <c r="H441"/>
  <c r="I440"/>
  <c r="H440"/>
  <c r="I439"/>
  <c r="H439"/>
  <c r="I438"/>
  <c r="H438"/>
  <c r="I437"/>
  <c r="H437"/>
  <c r="I436"/>
  <c r="H436"/>
  <c r="I435"/>
  <c r="H435"/>
  <c r="I434"/>
  <c r="H434"/>
  <c r="I433"/>
  <c r="H433"/>
  <c r="I432"/>
  <c r="H432"/>
  <c r="I431"/>
  <c r="H431"/>
  <c r="I430"/>
  <c r="H430"/>
  <c r="I429"/>
  <c r="H429"/>
  <c r="I428"/>
  <c r="H428"/>
  <c r="I427"/>
  <c r="H427"/>
  <c r="I426"/>
  <c r="H426"/>
  <c r="I425"/>
  <c r="H425"/>
  <c r="I424"/>
  <c r="H424"/>
  <c r="I423"/>
  <c r="H423"/>
  <c r="I422"/>
  <c r="H422"/>
  <c r="I421"/>
  <c r="H421"/>
  <c r="I420"/>
  <c r="H420"/>
  <c r="I419"/>
  <c r="H419"/>
  <c r="I418"/>
  <c r="H418"/>
  <c r="I417"/>
  <c r="H417"/>
  <c r="I416"/>
  <c r="H416"/>
  <c r="I415"/>
  <c r="H415"/>
  <c r="I414"/>
  <c r="H414"/>
  <c r="I413"/>
  <c r="H413"/>
  <c r="I412"/>
  <c r="H412"/>
  <c r="I411"/>
  <c r="H411"/>
  <c r="I410"/>
  <c r="H410"/>
  <c r="I409"/>
  <c r="H409"/>
  <c r="I408"/>
  <c r="H408"/>
  <c r="I407"/>
  <c r="H407"/>
  <c r="I406"/>
  <c r="H406"/>
  <c r="I405"/>
  <c r="H405"/>
  <c r="I404"/>
  <c r="H404"/>
  <c r="I403"/>
  <c r="H403"/>
  <c r="I402"/>
  <c r="H402"/>
  <c r="I401"/>
  <c r="H401"/>
  <c r="I400"/>
  <c r="H400"/>
  <c r="I399"/>
  <c r="H399"/>
  <c r="I398"/>
  <c r="H398"/>
  <c r="I396"/>
  <c r="H396"/>
  <c r="I395"/>
  <c r="H395"/>
  <c r="I394"/>
  <c r="H394"/>
  <c r="I393"/>
  <c r="H393"/>
  <c r="I392"/>
  <c r="H392"/>
  <c r="I391"/>
  <c r="H391"/>
  <c r="I390"/>
  <c r="H390"/>
  <c r="I389"/>
  <c r="H389"/>
  <c r="I388"/>
  <c r="H388"/>
  <c r="I387"/>
  <c r="H387"/>
  <c r="I386"/>
  <c r="H386"/>
  <c r="I385"/>
  <c r="H385"/>
  <c r="I384"/>
  <c r="H384"/>
  <c r="I383"/>
  <c r="H383"/>
  <c r="I382"/>
  <c r="H382"/>
  <c r="I381"/>
  <c r="H381"/>
  <c r="I380"/>
  <c r="H380"/>
  <c r="I379"/>
  <c r="H379"/>
  <c r="I378"/>
  <c r="H378"/>
  <c r="I377"/>
  <c r="H377"/>
  <c r="I376"/>
  <c r="H376"/>
  <c r="I375"/>
  <c r="H375"/>
  <c r="I374"/>
  <c r="H374"/>
  <c r="I373"/>
  <c r="H373"/>
  <c r="I372"/>
  <c r="H372"/>
  <c r="I371"/>
  <c r="H371"/>
  <c r="I370"/>
  <c r="H370"/>
  <c r="I369"/>
  <c r="H369"/>
  <c r="I368"/>
  <c r="H368"/>
  <c r="I367"/>
  <c r="H367"/>
  <c r="I366"/>
  <c r="H366"/>
  <c r="I365"/>
  <c r="H365"/>
  <c r="I364"/>
  <c r="H364"/>
  <c r="I363"/>
  <c r="H363"/>
  <c r="I362"/>
  <c r="H362"/>
  <c r="I361"/>
  <c r="H361"/>
  <c r="I360"/>
  <c r="H360"/>
  <c r="I359"/>
  <c r="H359"/>
  <c r="I358"/>
  <c r="H358"/>
  <c r="I357"/>
  <c r="H357"/>
  <c r="I356"/>
  <c r="H356"/>
  <c r="I355"/>
  <c r="H355"/>
  <c r="I354"/>
  <c r="H354"/>
  <c r="I353"/>
  <c r="H353"/>
  <c r="I352"/>
  <c r="H352"/>
  <c r="I351"/>
  <c r="H351"/>
  <c r="I350"/>
  <c r="H350"/>
  <c r="I349"/>
  <c r="H349"/>
  <c r="I348"/>
  <c r="H348"/>
  <c r="I347"/>
  <c r="H347"/>
  <c r="I346"/>
  <c r="H346"/>
  <c r="I345"/>
  <c r="H345"/>
  <c r="I344"/>
  <c r="H344"/>
  <c r="I343"/>
  <c r="H343"/>
  <c r="I342"/>
  <c r="H342"/>
  <c r="I341"/>
  <c r="H341"/>
  <c r="I340"/>
  <c r="H340"/>
  <c r="I339"/>
  <c r="H339"/>
  <c r="I338"/>
  <c r="H338"/>
  <c r="I337"/>
  <c r="H337"/>
  <c r="I336"/>
  <c r="H336"/>
  <c r="I335"/>
  <c r="H335"/>
  <c r="I334"/>
  <c r="H334"/>
  <c r="I333"/>
  <c r="H333"/>
  <c r="I332"/>
  <c r="H332"/>
  <c r="I331"/>
  <c r="H331"/>
  <c r="I330"/>
  <c r="H330"/>
  <c r="I329"/>
  <c r="H329"/>
  <c r="I328"/>
  <c r="H328"/>
  <c r="I327"/>
  <c r="H327"/>
  <c r="I326"/>
  <c r="H326"/>
  <c r="I325"/>
  <c r="H325"/>
  <c r="I324"/>
  <c r="H324"/>
  <c r="I323"/>
  <c r="H323"/>
  <c r="I322"/>
  <c r="H322"/>
  <c r="I321"/>
  <c r="H321"/>
  <c r="I320"/>
  <c r="H320"/>
  <c r="I319"/>
  <c r="H319"/>
  <c r="I318"/>
  <c r="H318"/>
  <c r="I317"/>
  <c r="H317"/>
  <c r="I316"/>
  <c r="H316"/>
  <c r="I315"/>
  <c r="H315"/>
  <c r="I314"/>
  <c r="H314"/>
  <c r="I313"/>
  <c r="H313"/>
  <c r="I312"/>
  <c r="H312"/>
  <c r="I311"/>
  <c r="H311"/>
  <c r="I310"/>
  <c r="H310"/>
  <c r="I309"/>
  <c r="H309"/>
  <c r="I308"/>
  <c r="H308"/>
  <c r="I307"/>
  <c r="H307"/>
  <c r="I306"/>
  <c r="H306"/>
  <c r="I305"/>
  <c r="H305"/>
  <c r="I304"/>
  <c r="H304"/>
  <c r="I303"/>
  <c r="H303"/>
  <c r="I302"/>
  <c r="H302"/>
  <c r="I301"/>
  <c r="H301"/>
  <c r="I300"/>
  <c r="H300"/>
  <c r="I299"/>
  <c r="H299"/>
  <c r="I298"/>
  <c r="H298"/>
  <c r="I297"/>
  <c r="H297"/>
  <c r="I296"/>
  <c r="H296"/>
  <c r="I295"/>
  <c r="H295"/>
  <c r="I294"/>
  <c r="H294"/>
  <c r="I293"/>
  <c r="H293"/>
  <c r="I292"/>
  <c r="H292"/>
  <c r="I291"/>
  <c r="H291"/>
  <c r="I290"/>
  <c r="H290"/>
  <c r="I289"/>
  <c r="H289"/>
  <c r="I288"/>
  <c r="H288"/>
  <c r="I287"/>
  <c r="H287"/>
  <c r="I286"/>
  <c r="H286"/>
  <c r="I285"/>
  <c r="H285"/>
  <c r="I284"/>
  <c r="H284"/>
  <c r="I283"/>
  <c r="H283"/>
  <c r="I282"/>
  <c r="H282"/>
  <c r="I281"/>
  <c r="H281"/>
  <c r="I280"/>
  <c r="H280"/>
  <c r="I279"/>
  <c r="H279"/>
  <c r="I278"/>
  <c r="H278"/>
  <c r="I277"/>
  <c r="H277"/>
  <c r="I276"/>
  <c r="H276"/>
  <c r="I275"/>
  <c r="H275"/>
  <c r="I274"/>
  <c r="H274"/>
  <c r="I273"/>
  <c r="H273"/>
  <c r="I272"/>
  <c r="H272"/>
  <c r="I271"/>
  <c r="H271"/>
  <c r="I270"/>
  <c r="H270"/>
  <c r="I269"/>
  <c r="H269"/>
  <c r="I268"/>
  <c r="H268"/>
  <c r="I267"/>
  <c r="H267"/>
  <c r="I266"/>
  <c r="H266"/>
  <c r="I265"/>
  <c r="H265"/>
  <c r="I264"/>
  <c r="H264"/>
  <c r="I263"/>
  <c r="H263"/>
  <c r="I262"/>
  <c r="H262"/>
  <c r="I261"/>
  <c r="H261"/>
  <c r="I260"/>
  <c r="H260"/>
  <c r="I259"/>
  <c r="H259"/>
  <c r="I258"/>
  <c r="H258"/>
  <c r="I257"/>
  <c r="H257"/>
  <c r="I256"/>
  <c r="H256"/>
  <c r="I255"/>
  <c r="H255"/>
  <c r="I254"/>
  <c r="H254"/>
  <c r="I253"/>
  <c r="H253"/>
  <c r="I252"/>
  <c r="H252"/>
  <c r="I251"/>
  <c r="H251"/>
  <c r="I250"/>
  <c r="H250"/>
  <c r="I249"/>
  <c r="H249"/>
  <c r="I248"/>
  <c r="H248"/>
  <c r="I247"/>
  <c r="H247"/>
  <c r="I246"/>
  <c r="H246"/>
  <c r="I245"/>
  <c r="H245"/>
  <c r="I244"/>
  <c r="H244"/>
  <c r="I243"/>
  <c r="H243"/>
  <c r="I242"/>
  <c r="H242"/>
  <c r="I241"/>
  <c r="H241"/>
  <c r="I240"/>
  <c r="H240"/>
  <c r="I239"/>
  <c r="H239"/>
  <c r="I238"/>
  <c r="H238"/>
  <c r="I237"/>
  <c r="H237"/>
  <c r="I236"/>
  <c r="H236"/>
  <c r="I235"/>
  <c r="H235"/>
  <c r="I234"/>
  <c r="H234"/>
  <c r="I233"/>
  <c r="H233"/>
  <c r="I232"/>
  <c r="H232"/>
  <c r="I231"/>
  <c r="H231"/>
  <c r="I230"/>
  <c r="H230"/>
  <c r="I229"/>
  <c r="H229"/>
  <c r="I228"/>
  <c r="H228"/>
  <c r="I227"/>
  <c r="H227"/>
  <c r="I226"/>
  <c r="H226"/>
  <c r="I225"/>
  <c r="H225"/>
  <c r="I224"/>
  <c r="H224"/>
  <c r="I223"/>
  <c r="H223"/>
  <c r="I222"/>
  <c r="H222"/>
  <c r="I221"/>
  <c r="H221"/>
  <c r="I220"/>
  <c r="H220"/>
  <c r="I219"/>
  <c r="H219"/>
  <c r="I218"/>
  <c r="H218"/>
  <c r="I217"/>
  <c r="H217"/>
  <c r="I216"/>
  <c r="H216"/>
  <c r="I215"/>
  <c r="H215"/>
  <c r="I214"/>
  <c r="H214"/>
  <c r="I213"/>
  <c r="H213"/>
  <c r="I212"/>
  <c r="H212"/>
  <c r="I211"/>
  <c r="H211"/>
  <c r="I210"/>
  <c r="H210"/>
  <c r="I209"/>
  <c r="H209"/>
  <c r="I208"/>
  <c r="H208"/>
  <c r="I207"/>
  <c r="H207"/>
  <c r="I206"/>
  <c r="H206"/>
  <c r="I205"/>
  <c r="H205"/>
  <c r="I204"/>
  <c r="H204"/>
  <c r="I203"/>
  <c r="H203"/>
  <c r="I202"/>
  <c r="H202"/>
  <c r="I201"/>
  <c r="H201"/>
  <c r="I200"/>
  <c r="H200"/>
  <c r="I199"/>
  <c r="H199"/>
  <c r="I198"/>
  <c r="H198"/>
  <c r="I197"/>
  <c r="H197"/>
  <c r="I196"/>
  <c r="H196"/>
  <c r="I195"/>
  <c r="H195"/>
  <c r="I194"/>
  <c r="H194"/>
  <c r="I193"/>
  <c r="H193"/>
  <c r="I192"/>
  <c r="H192"/>
  <c r="I191"/>
  <c r="H191"/>
  <c r="I190"/>
  <c r="H190"/>
  <c r="I189"/>
  <c r="H189"/>
  <c r="I188"/>
  <c r="H188"/>
  <c r="I187"/>
  <c r="H187"/>
  <c r="I186"/>
  <c r="H186"/>
  <c r="I185"/>
  <c r="H185"/>
  <c r="I184"/>
  <c r="H184"/>
  <c r="I183"/>
  <c r="H183"/>
  <c r="I182"/>
  <c r="H182"/>
  <c r="I181"/>
  <c r="H181"/>
  <c r="I180"/>
  <c r="H180"/>
  <c r="I179"/>
  <c r="H179"/>
  <c r="I178"/>
  <c r="H178"/>
  <c r="I177"/>
  <c r="H177"/>
  <c r="I176"/>
  <c r="H176"/>
  <c r="I175"/>
  <c r="H175"/>
  <c r="I174"/>
  <c r="H174"/>
  <c r="I173"/>
  <c r="H173"/>
  <c r="I172"/>
  <c r="H172"/>
  <c r="I171"/>
  <c r="H171"/>
  <c r="I170"/>
  <c r="H170"/>
  <c r="I169"/>
  <c r="H169"/>
  <c r="I168"/>
  <c r="H168"/>
  <c r="I167"/>
  <c r="H167"/>
  <c r="I166"/>
  <c r="H166"/>
  <c r="I165"/>
  <c r="H165"/>
  <c r="I164"/>
  <c r="H164"/>
  <c r="I163"/>
  <c r="H163"/>
  <c r="I162"/>
  <c r="H162"/>
  <c r="I161"/>
  <c r="H161"/>
  <c r="I160"/>
  <c r="H160"/>
  <c r="I159"/>
  <c r="H159"/>
  <c r="I158"/>
  <c r="H158"/>
  <c r="I157"/>
  <c r="H157"/>
  <c r="I156"/>
  <c r="H156"/>
  <c r="I155"/>
  <c r="H155"/>
  <c r="I154"/>
  <c r="H154"/>
  <c r="I153"/>
  <c r="H153"/>
  <c r="I152"/>
  <c r="H152"/>
  <c r="I151"/>
  <c r="H151"/>
  <c r="I150"/>
  <c r="H150"/>
  <c r="I149"/>
  <c r="H149"/>
  <c r="I148"/>
  <c r="H148"/>
  <c r="I147"/>
  <c r="H147"/>
  <c r="I146"/>
  <c r="H146"/>
  <c r="I145"/>
  <c r="H145"/>
  <c r="I144"/>
  <c r="H144"/>
  <c r="I143"/>
  <c r="H143"/>
  <c r="I142"/>
  <c r="H142"/>
  <c r="I141"/>
  <c r="H141"/>
  <c r="I140"/>
  <c r="H140"/>
  <c r="I139"/>
  <c r="H139"/>
  <c r="I138"/>
  <c r="H138"/>
  <c r="I137"/>
  <c r="H137"/>
  <c r="I136"/>
  <c r="H136"/>
  <c r="I135"/>
  <c r="H135"/>
  <c r="I134"/>
  <c r="H134"/>
  <c r="I133"/>
  <c r="H133"/>
  <c r="I132"/>
  <c r="H132"/>
  <c r="I131"/>
  <c r="H131"/>
  <c r="I130"/>
  <c r="H130"/>
  <c r="I129"/>
  <c r="H129"/>
  <c r="I128"/>
  <c r="H128"/>
  <c r="I127"/>
  <c r="H127"/>
  <c r="I126"/>
  <c r="H126"/>
  <c r="I125"/>
  <c r="H125"/>
  <c r="I124"/>
  <c r="H124"/>
  <c r="I123"/>
  <c r="H123"/>
  <c r="I122"/>
  <c r="H122"/>
  <c r="I121"/>
  <c r="H121"/>
  <c r="I120"/>
  <c r="H120"/>
  <c r="I119"/>
  <c r="H119"/>
  <c r="I118"/>
  <c r="H118"/>
  <c r="I117"/>
  <c r="H117"/>
  <c r="I116"/>
  <c r="H116"/>
  <c r="I115"/>
  <c r="H115"/>
  <c r="I114"/>
  <c r="H114"/>
  <c r="I113"/>
  <c r="H113"/>
  <c r="I112"/>
  <c r="H112"/>
  <c r="I111"/>
  <c r="H111"/>
  <c r="I110"/>
  <c r="H110"/>
  <c r="I109"/>
  <c r="H109"/>
  <c r="I108"/>
  <c r="H108"/>
  <c r="I107"/>
  <c r="H107"/>
  <c r="I106"/>
  <c r="H106"/>
  <c r="I105"/>
  <c r="H105"/>
  <c r="I104"/>
  <c r="H104"/>
  <c r="I103"/>
  <c r="H103"/>
  <c r="I102"/>
  <c r="H102"/>
  <c r="I101"/>
  <c r="H101"/>
  <c r="I100"/>
  <c r="H100"/>
  <c r="I99"/>
  <c r="H99"/>
  <c r="I98"/>
  <c r="H98"/>
  <c r="I97"/>
  <c r="H97"/>
  <c r="I96"/>
  <c r="H96"/>
  <c r="I95"/>
  <c r="H95"/>
  <c r="I94"/>
  <c r="H94"/>
  <c r="I93"/>
  <c r="H93"/>
  <c r="I92"/>
  <c r="H92"/>
  <c r="I91"/>
  <c r="H91"/>
  <c r="I90"/>
  <c r="H90"/>
  <c r="I89"/>
  <c r="H89"/>
  <c r="I88"/>
  <c r="H88"/>
  <c r="I87"/>
  <c r="H87"/>
  <c r="I86"/>
  <c r="H86"/>
  <c r="I85"/>
  <c r="H85"/>
  <c r="I84"/>
  <c r="H84"/>
  <c r="I83"/>
  <c r="H83"/>
  <c r="I82"/>
  <c r="H82"/>
  <c r="I81"/>
  <c r="H81"/>
  <c r="I80"/>
  <c r="H80"/>
  <c r="I79"/>
  <c r="H79"/>
  <c r="I78"/>
  <c r="H78"/>
  <c r="I77"/>
  <c r="H77"/>
  <c r="I76"/>
  <c r="H76"/>
  <c r="I75"/>
  <c r="H75"/>
  <c r="I74"/>
  <c r="H74"/>
  <c r="I73"/>
  <c r="H73"/>
  <c r="I72"/>
  <c r="H72"/>
  <c r="I71"/>
  <c r="H71"/>
  <c r="I70"/>
  <c r="H70"/>
  <c r="I69"/>
  <c r="H69"/>
  <c r="I68"/>
  <c r="H68"/>
  <c r="I67"/>
  <c r="H67"/>
  <c r="I66"/>
  <c r="H66"/>
  <c r="I65"/>
  <c r="H65"/>
  <c r="I64"/>
  <c r="H64"/>
  <c r="I63"/>
  <c r="H63"/>
  <c r="I62"/>
  <c r="H62"/>
  <c r="I61"/>
  <c r="H61"/>
  <c r="I60"/>
  <c r="H60"/>
  <c r="I59"/>
  <c r="H59"/>
  <c r="I58"/>
  <c r="H58"/>
  <c r="I57"/>
  <c r="H57"/>
  <c r="I56"/>
  <c r="H56"/>
  <c r="I55"/>
  <c r="H55"/>
  <c r="I54"/>
  <c r="H54"/>
  <c r="I53"/>
  <c r="H53"/>
  <c r="I52"/>
  <c r="H52"/>
  <c r="I51"/>
  <c r="H51"/>
  <c r="I50"/>
  <c r="H50"/>
  <c r="I49"/>
  <c r="H49"/>
  <c r="I48"/>
  <c r="H48"/>
  <c r="I47"/>
  <c r="H47"/>
  <c r="I46"/>
  <c r="H46"/>
  <c r="I45"/>
  <c r="H45"/>
  <c r="I44"/>
  <c r="H44"/>
  <c r="I43"/>
  <c r="H43"/>
  <c r="I42"/>
  <c r="H42"/>
  <c r="I41"/>
  <c r="H41"/>
  <c r="I40"/>
  <c r="H40"/>
  <c r="I39"/>
  <c r="H39"/>
  <c r="I38"/>
  <c r="H38"/>
  <c r="I37"/>
  <c r="H37"/>
  <c r="I36"/>
  <c r="H36"/>
  <c r="I35"/>
  <c r="H35"/>
  <c r="I34"/>
  <c r="H34"/>
  <c r="I33"/>
  <c r="H33"/>
  <c r="I32"/>
  <c r="H32"/>
  <c r="I31"/>
  <c r="H31"/>
  <c r="I30"/>
  <c r="H30"/>
  <c r="I29"/>
  <c r="H29"/>
  <c r="I28"/>
  <c r="H28"/>
  <c r="I27"/>
  <c r="H27"/>
  <c r="I26"/>
  <c r="H26"/>
  <c r="I25"/>
  <c r="H25"/>
  <c r="I24"/>
  <c r="H24"/>
  <c r="I23"/>
  <c r="H23"/>
  <c r="I22"/>
  <c r="H22"/>
  <c r="I21"/>
  <c r="H21"/>
  <c r="I20"/>
  <c r="H20"/>
  <c r="I19"/>
  <c r="H19"/>
  <c r="I18"/>
  <c r="H18"/>
  <c r="I17"/>
  <c r="H17"/>
  <c r="I16"/>
  <c r="H16"/>
  <c r="I15"/>
  <c r="H15"/>
  <c r="I14"/>
  <c r="H14"/>
  <c r="I13"/>
  <c r="H13"/>
  <c r="I12"/>
  <c r="H12"/>
  <c r="I11"/>
  <c r="H11"/>
  <c r="I10"/>
  <c r="H10"/>
  <c r="I9"/>
  <c r="H9"/>
  <c r="I8"/>
  <c r="H8"/>
  <c r="I7"/>
  <c r="H7"/>
  <c r="I6"/>
  <c r="H6"/>
  <c r="I5"/>
  <c r="H5"/>
  <c r="BI475" i="6"/>
  <c r="BH475"/>
  <c r="AC474" i="10" s="1"/>
  <c r="BG475" i="6"/>
  <c r="BF475"/>
  <c r="AA474" i="10" s="1"/>
  <c r="BE475" i="6"/>
  <c r="BD475"/>
  <c r="Y474" i="10" s="1"/>
  <c r="BC475" i="6"/>
  <c r="BB475"/>
  <c r="W474" i="10" s="1"/>
  <c r="BA475" i="6"/>
  <c r="AZ475"/>
  <c r="U474" i="10" s="1"/>
  <c r="AY475" i="6"/>
  <c r="AX475"/>
  <c r="S474" i="10" s="1"/>
  <c r="AW475" i="6"/>
  <c r="AV475"/>
  <c r="Q474" i="10" s="1"/>
  <c r="AU475" i="6"/>
  <c r="AT475"/>
  <c r="O474" i="10" s="1"/>
  <c r="AS475" i="6"/>
  <c r="AR475"/>
  <c r="M474" i="10" s="1"/>
  <c r="AQ475" i="6"/>
  <c r="AP475"/>
  <c r="K474" i="10" s="1"/>
  <c r="AO475" i="6"/>
  <c r="H475" i="8" s="1"/>
  <c r="AN475" i="6"/>
  <c r="I474" i="10" s="1"/>
  <c r="BI474" i="6"/>
  <c r="BH474"/>
  <c r="AC473" i="10" s="1"/>
  <c r="BG474" i="6"/>
  <c r="BF474"/>
  <c r="AA473" i="10" s="1"/>
  <c r="BE474" i="6"/>
  <c r="BD474"/>
  <c r="Y473" i="10" s="1"/>
  <c r="BC474" i="6"/>
  <c r="BB474"/>
  <c r="W473" i="10" s="1"/>
  <c r="BA474" i="6"/>
  <c r="AZ474"/>
  <c r="U473" i="10" s="1"/>
  <c r="AY474" i="6"/>
  <c r="AX474"/>
  <c r="S473" i="10" s="1"/>
  <c r="AW474" i="6"/>
  <c r="AV474"/>
  <c r="Q473" i="10" s="1"/>
  <c r="AU474" i="6"/>
  <c r="AT474"/>
  <c r="O473" i="10" s="1"/>
  <c r="AS474" i="6"/>
  <c r="AR474"/>
  <c r="M473" i="10" s="1"/>
  <c r="AQ474" i="6"/>
  <c r="AP474"/>
  <c r="K473" i="10" s="1"/>
  <c r="AO474" i="6"/>
  <c r="H474" i="8" s="1"/>
  <c r="AN474" i="6"/>
  <c r="I473" i="10" s="1"/>
  <c r="BI473" i="6"/>
  <c r="BH473"/>
  <c r="AC472" i="10" s="1"/>
  <c r="BG473" i="6"/>
  <c r="BF473"/>
  <c r="AA472" i="10" s="1"/>
  <c r="BE473" i="6"/>
  <c r="BD473"/>
  <c r="Y472" i="10" s="1"/>
  <c r="BC473" i="6"/>
  <c r="BB473"/>
  <c r="W472" i="10" s="1"/>
  <c r="BA473" i="6"/>
  <c r="AZ473"/>
  <c r="U472" i="10" s="1"/>
  <c r="AY473" i="6"/>
  <c r="AX473"/>
  <c r="S472" i="10" s="1"/>
  <c r="AW473" i="6"/>
  <c r="AV473"/>
  <c r="Q472" i="10" s="1"/>
  <c r="AU473" i="6"/>
  <c r="AT473"/>
  <c r="O472" i="10" s="1"/>
  <c r="AS473" i="6"/>
  <c r="AR473"/>
  <c r="M472" i="10" s="1"/>
  <c r="AQ473" i="6"/>
  <c r="AP473"/>
  <c r="K472" i="10" s="1"/>
  <c r="AO473" i="6"/>
  <c r="H473" i="8" s="1"/>
  <c r="AN473" i="6"/>
  <c r="I472" i="10" s="1"/>
  <c r="BI472" i="6"/>
  <c r="BH472"/>
  <c r="AC471" i="10" s="1"/>
  <c r="BG472" i="6"/>
  <c r="BF472"/>
  <c r="AA471" i="10" s="1"/>
  <c r="BE472" i="6"/>
  <c r="BD472"/>
  <c r="Y471" i="10" s="1"/>
  <c r="BC472" i="6"/>
  <c r="BB472"/>
  <c r="W471" i="10" s="1"/>
  <c r="BA472" i="6"/>
  <c r="AZ472"/>
  <c r="U471" i="10" s="1"/>
  <c r="AY472" i="6"/>
  <c r="AX472"/>
  <c r="S471" i="10" s="1"/>
  <c r="AW472" i="6"/>
  <c r="AV472"/>
  <c r="Q471" i="10" s="1"/>
  <c r="AU472" i="6"/>
  <c r="AT472"/>
  <c r="O471" i="10" s="1"/>
  <c r="AS472" i="6"/>
  <c r="AR472"/>
  <c r="M471" i="10" s="1"/>
  <c r="AQ472" i="6"/>
  <c r="AP472"/>
  <c r="K471" i="10" s="1"/>
  <c r="AO472" i="6"/>
  <c r="H472" i="8" s="1"/>
  <c r="AN472" i="6"/>
  <c r="I471" i="10" s="1"/>
  <c r="BI471" i="6"/>
  <c r="BH471"/>
  <c r="AC470" i="10" s="1"/>
  <c r="BG471" i="6"/>
  <c r="BF471"/>
  <c r="AA470" i="10" s="1"/>
  <c r="BE471" i="6"/>
  <c r="BD471"/>
  <c r="Y470" i="10" s="1"/>
  <c r="BC471" i="6"/>
  <c r="BB471"/>
  <c r="W470" i="10" s="1"/>
  <c r="BA471" i="6"/>
  <c r="AZ471"/>
  <c r="U470" i="10" s="1"/>
  <c r="AY471" i="6"/>
  <c r="AX471"/>
  <c r="S470" i="10" s="1"/>
  <c r="AW471" i="6"/>
  <c r="AV471"/>
  <c r="Q470" i="10" s="1"/>
  <c r="AU471" i="6"/>
  <c r="AT471"/>
  <c r="O470" i="10" s="1"/>
  <c r="AS471" i="6"/>
  <c r="AR471"/>
  <c r="M470" i="10" s="1"/>
  <c r="AQ471" i="6"/>
  <c r="AP471"/>
  <c r="K470" i="10" s="1"/>
  <c r="AO471" i="6"/>
  <c r="H471" i="8" s="1"/>
  <c r="AN471" i="6"/>
  <c r="I470" i="10" s="1"/>
  <c r="BI470" i="6"/>
  <c r="BH470"/>
  <c r="AC469" i="10" s="1"/>
  <c r="BG470" i="6"/>
  <c r="BF470"/>
  <c r="AA469" i="10" s="1"/>
  <c r="BE470" i="6"/>
  <c r="BD470"/>
  <c r="Y469" i="10" s="1"/>
  <c r="BC470" i="6"/>
  <c r="BB470"/>
  <c r="W469" i="10" s="1"/>
  <c r="BA470" i="6"/>
  <c r="AZ470"/>
  <c r="U469" i="10" s="1"/>
  <c r="AY470" i="6"/>
  <c r="AX470"/>
  <c r="S469" i="10" s="1"/>
  <c r="AW470" i="6"/>
  <c r="AV470"/>
  <c r="Q469" i="10" s="1"/>
  <c r="AU470" i="6"/>
  <c r="AT470"/>
  <c r="O469" i="10" s="1"/>
  <c r="AS470" i="6"/>
  <c r="AR470"/>
  <c r="M469" i="10" s="1"/>
  <c r="AQ470" i="6"/>
  <c r="AP470"/>
  <c r="K469" i="10" s="1"/>
  <c r="AO470" i="6"/>
  <c r="H470" i="8" s="1"/>
  <c r="AN470" i="6"/>
  <c r="I469" i="10" s="1"/>
  <c r="BI469" i="6"/>
  <c r="BH469"/>
  <c r="BG469"/>
  <c r="BF469"/>
  <c r="BE469"/>
  <c r="BD469"/>
  <c r="BC469"/>
  <c r="BB469"/>
  <c r="BA469"/>
  <c r="AZ469"/>
  <c r="L469" i="8" s="1"/>
  <c r="AY469" i="6"/>
  <c r="AX469"/>
  <c r="AW469"/>
  <c r="AV469"/>
  <c r="AU469"/>
  <c r="AT469"/>
  <c r="AS469"/>
  <c r="AR469"/>
  <c r="AQ469"/>
  <c r="AP469"/>
  <c r="AO469"/>
  <c r="H469" i="8" s="1"/>
  <c r="AN469" i="6"/>
  <c r="BI468"/>
  <c r="AD467" i="10" s="1"/>
  <c r="BH468" i="6"/>
  <c r="BG468"/>
  <c r="AB467" i="10" s="1"/>
  <c r="BF468" i="6"/>
  <c r="BE468"/>
  <c r="Z467" i="10" s="1"/>
  <c r="BD468" i="6"/>
  <c r="BC468"/>
  <c r="X467" i="10" s="1"/>
  <c r="BB468" i="6"/>
  <c r="BA468"/>
  <c r="V467" i="10" s="1"/>
  <c r="AZ468" i="6"/>
  <c r="L468" i="8" s="1"/>
  <c r="AY468" i="6"/>
  <c r="T467" i="10" s="1"/>
  <c r="AX468" i="6"/>
  <c r="AW468"/>
  <c r="R467" i="10" s="1"/>
  <c r="AV468" i="6"/>
  <c r="AU468"/>
  <c r="P467" i="10" s="1"/>
  <c r="AT468" i="6"/>
  <c r="AS468"/>
  <c r="N467" i="10" s="1"/>
  <c r="AR468" i="6"/>
  <c r="J468" i="7" s="1"/>
  <c r="AQ468" i="6"/>
  <c r="L467" i="10" s="1"/>
  <c r="AP468" i="6"/>
  <c r="AO468"/>
  <c r="J467" i="10" s="1"/>
  <c r="AN468" i="6"/>
  <c r="BI467"/>
  <c r="BH467"/>
  <c r="BG467"/>
  <c r="BF467"/>
  <c r="AA466" i="10" s="1"/>
  <c r="BE467" i="6"/>
  <c r="BD467"/>
  <c r="BC467"/>
  <c r="BB467"/>
  <c r="W466" i="10" s="1"/>
  <c r="BA467" i="6"/>
  <c r="AZ467"/>
  <c r="L467" i="8" s="1"/>
  <c r="AY467" i="6"/>
  <c r="AX467"/>
  <c r="S466" i="10" s="1"/>
  <c r="AW467" i="6"/>
  <c r="AV467"/>
  <c r="AU467"/>
  <c r="AT467"/>
  <c r="O466" i="10" s="1"/>
  <c r="AS467" i="6"/>
  <c r="AR467"/>
  <c r="AQ467"/>
  <c r="AP467"/>
  <c r="K466" i="10" s="1"/>
  <c r="AO467" i="6"/>
  <c r="H467" i="8" s="1"/>
  <c r="AN467" i="6"/>
  <c r="BI466"/>
  <c r="AD465" i="10" s="1"/>
  <c r="BH466" i="6"/>
  <c r="BG466"/>
  <c r="AB465" i="10" s="1"/>
  <c r="BF466" i="6"/>
  <c r="BE466"/>
  <c r="Z465" i="10" s="1"/>
  <c r="BD466" i="6"/>
  <c r="BC466"/>
  <c r="X465" i="10" s="1"/>
  <c r="BB466" i="6"/>
  <c r="BA466"/>
  <c r="V465" i="10" s="1"/>
  <c r="AZ466" i="6"/>
  <c r="L466" i="8" s="1"/>
  <c r="AY466" i="6"/>
  <c r="T465" i="10" s="1"/>
  <c r="AX466" i="6"/>
  <c r="AW466"/>
  <c r="R465" i="10" s="1"/>
  <c r="AV466" i="6"/>
  <c r="AU466"/>
  <c r="P465" i="10" s="1"/>
  <c r="AT466" i="6"/>
  <c r="AS466"/>
  <c r="N465" i="10" s="1"/>
  <c r="AR466" i="6"/>
  <c r="J466" i="7" s="1"/>
  <c r="AQ466" i="6"/>
  <c r="L465" i="10" s="1"/>
  <c r="AP466" i="6"/>
  <c r="AO466"/>
  <c r="J465" i="10" s="1"/>
  <c r="AN466" i="6"/>
  <c r="BI465"/>
  <c r="BH465"/>
  <c r="BG465"/>
  <c r="BF465"/>
  <c r="BE465"/>
  <c r="BD465"/>
  <c r="BC465"/>
  <c r="BB465"/>
  <c r="BA465"/>
  <c r="AZ465"/>
  <c r="L465" i="8" s="1"/>
  <c r="AY465" i="6"/>
  <c r="AX465"/>
  <c r="AW465"/>
  <c r="AV465"/>
  <c r="AU465"/>
  <c r="AT465"/>
  <c r="AS465"/>
  <c r="AR465"/>
  <c r="AQ465"/>
  <c r="AP465"/>
  <c r="AO465"/>
  <c r="H465" i="8" s="1"/>
  <c r="AN465" i="6"/>
  <c r="BI464"/>
  <c r="AD463" i="10" s="1"/>
  <c r="BH464" i="6"/>
  <c r="BG464"/>
  <c r="AB463" i="10" s="1"/>
  <c r="BF464" i="6"/>
  <c r="BE464"/>
  <c r="Z463" i="10" s="1"/>
  <c r="BD464" i="6"/>
  <c r="BC464"/>
  <c r="X463" i="10" s="1"/>
  <c r="BB464" i="6"/>
  <c r="BA464"/>
  <c r="V463" i="10" s="1"/>
  <c r="AZ464" i="6"/>
  <c r="L464" i="8" s="1"/>
  <c r="AY464" i="6"/>
  <c r="T463" i="10" s="1"/>
  <c r="AX464" i="6"/>
  <c r="AW464"/>
  <c r="R463" i="10" s="1"/>
  <c r="AV464" i="6"/>
  <c r="AU464"/>
  <c r="P463" i="10" s="1"/>
  <c r="AT464" i="6"/>
  <c r="AS464"/>
  <c r="N463" i="10" s="1"/>
  <c r="AR464" i="6"/>
  <c r="J464" i="7" s="1"/>
  <c r="AQ464" i="6"/>
  <c r="L463" i="10" s="1"/>
  <c r="AP464" i="6"/>
  <c r="AO464"/>
  <c r="J463" i="10" s="1"/>
  <c r="AN464" i="6"/>
  <c r="BI463"/>
  <c r="BH463"/>
  <c r="BG463"/>
  <c r="BF463"/>
  <c r="AA462" i="10" s="1"/>
  <c r="BE463" i="6"/>
  <c r="BD463"/>
  <c r="BC463"/>
  <c r="BB463"/>
  <c r="W462" i="10" s="1"/>
  <c r="BA463" i="6"/>
  <c r="AZ463"/>
  <c r="L463" i="8" s="1"/>
  <c r="AY463" i="6"/>
  <c r="AX463"/>
  <c r="S462" i="10" s="1"/>
  <c r="AW463" i="6"/>
  <c r="AV463"/>
  <c r="AU463"/>
  <c r="AT463"/>
  <c r="O462" i="10" s="1"/>
  <c r="AS463" i="6"/>
  <c r="AR463"/>
  <c r="AQ463"/>
  <c r="AP463"/>
  <c r="K462" i="10" s="1"/>
  <c r="AO463" i="6"/>
  <c r="H463" i="8" s="1"/>
  <c r="AN463" i="6"/>
  <c r="BI462"/>
  <c r="AD461" i="10" s="1"/>
  <c r="BH462" i="6"/>
  <c r="BG462"/>
  <c r="AB461" i="10" s="1"/>
  <c r="BF462" i="6"/>
  <c r="BE462"/>
  <c r="Z461" i="10" s="1"/>
  <c r="BD462" i="6"/>
  <c r="BC462"/>
  <c r="X461" i="10" s="1"/>
  <c r="BB462" i="6"/>
  <c r="BA462"/>
  <c r="V461" i="10" s="1"/>
  <c r="AZ462" i="6"/>
  <c r="L462" i="8" s="1"/>
  <c r="AY462" i="6"/>
  <c r="T461" i="10" s="1"/>
  <c r="AX462" i="6"/>
  <c r="AW462"/>
  <c r="R461" i="10" s="1"/>
  <c r="AV462" i="6"/>
  <c r="AU462"/>
  <c r="P461" i="10" s="1"/>
  <c r="AT462" i="6"/>
  <c r="AS462"/>
  <c r="N461" i="10" s="1"/>
  <c r="AR462" i="6"/>
  <c r="J462" i="7" s="1"/>
  <c r="AQ462" i="6"/>
  <c r="L461" i="10" s="1"/>
  <c r="AP462" i="6"/>
  <c r="AO462"/>
  <c r="J461" i="10" s="1"/>
  <c r="AN462" i="6"/>
  <c r="BI461"/>
  <c r="BH461"/>
  <c r="BG461"/>
  <c r="BF461"/>
  <c r="BE461"/>
  <c r="BD461"/>
  <c r="BC461"/>
  <c r="BB461"/>
  <c r="BA461"/>
  <c r="AZ461"/>
  <c r="L461" i="8" s="1"/>
  <c r="AY461" i="6"/>
  <c r="AX461"/>
  <c r="AW461"/>
  <c r="AV461"/>
  <c r="AU461"/>
  <c r="AT461"/>
  <c r="AS461"/>
  <c r="AR461"/>
  <c r="AQ461"/>
  <c r="AP461"/>
  <c r="AO461"/>
  <c r="H461" i="8" s="1"/>
  <c r="AN461" i="6"/>
  <c r="BI460"/>
  <c r="AD459" i="10" s="1"/>
  <c r="BH460" i="6"/>
  <c r="BG460"/>
  <c r="AB459" i="10" s="1"/>
  <c r="BF460" i="6"/>
  <c r="BE460"/>
  <c r="Z459" i="10" s="1"/>
  <c r="BD460" i="6"/>
  <c r="BC460"/>
  <c r="X459" i="10" s="1"/>
  <c r="BB460" i="6"/>
  <c r="BA460"/>
  <c r="V459" i="10" s="1"/>
  <c r="AZ460" i="6"/>
  <c r="L460" i="8" s="1"/>
  <c r="AY460" i="6"/>
  <c r="T459" i="10" s="1"/>
  <c r="AX460" i="6"/>
  <c r="AW460"/>
  <c r="R459" i="10" s="1"/>
  <c r="AV460" i="6"/>
  <c r="AU460"/>
  <c r="P459" i="10" s="1"/>
  <c r="AT460" i="6"/>
  <c r="AS460"/>
  <c r="N459" i="10" s="1"/>
  <c r="AR460" i="6"/>
  <c r="J460" i="7" s="1"/>
  <c r="AQ460" i="6"/>
  <c r="L459" i="10" s="1"/>
  <c r="AP460" i="6"/>
  <c r="AO460"/>
  <c r="J459" i="10" s="1"/>
  <c r="AN460" i="6"/>
  <c r="BI459"/>
  <c r="BH459"/>
  <c r="BG459"/>
  <c r="BF459"/>
  <c r="AA458" i="10" s="1"/>
  <c r="BE459" i="6"/>
  <c r="BD459"/>
  <c r="BC459"/>
  <c r="BB459"/>
  <c r="W458" i="10" s="1"/>
  <c r="BA459" i="6"/>
  <c r="AZ459"/>
  <c r="L459" i="8" s="1"/>
  <c r="AY459" i="6"/>
  <c r="AX459"/>
  <c r="S458" i="10" s="1"/>
  <c r="AW459" i="6"/>
  <c r="AV459"/>
  <c r="AU459"/>
  <c r="AT459"/>
  <c r="O458" i="10" s="1"/>
  <c r="AS459" i="6"/>
  <c r="AR459"/>
  <c r="AQ459"/>
  <c r="AP459"/>
  <c r="K458" i="10" s="1"/>
  <c r="AO459" i="6"/>
  <c r="H459" i="8" s="1"/>
  <c r="AN459" i="6"/>
  <c r="BI458"/>
  <c r="AD457" i="10" s="1"/>
  <c r="BH458" i="6"/>
  <c r="BG458"/>
  <c r="AB457" i="10" s="1"/>
  <c r="BF458" i="6"/>
  <c r="BE458"/>
  <c r="Z457" i="10" s="1"/>
  <c r="BD458" i="6"/>
  <c r="BC458"/>
  <c r="X457" i="10" s="1"/>
  <c r="BB458" i="6"/>
  <c r="BA458"/>
  <c r="V457" i="10" s="1"/>
  <c r="AZ458" i="6"/>
  <c r="L458" i="8" s="1"/>
  <c r="AY458" i="6"/>
  <c r="T457" i="10" s="1"/>
  <c r="AX458" i="6"/>
  <c r="AW458"/>
  <c r="R457" i="10" s="1"/>
  <c r="AV458" i="6"/>
  <c r="AU458"/>
  <c r="P457" i="10" s="1"/>
  <c r="AT458" i="6"/>
  <c r="AS458"/>
  <c r="N457" i="10" s="1"/>
  <c r="AR458" i="6"/>
  <c r="J458" i="7" s="1"/>
  <c r="AQ458" i="6"/>
  <c r="L457" i="10" s="1"/>
  <c r="AP458" i="6"/>
  <c r="AO458"/>
  <c r="J457" i="10" s="1"/>
  <c r="AN458" i="6"/>
  <c r="BI457"/>
  <c r="BH457"/>
  <c r="BG457"/>
  <c r="BF457"/>
  <c r="BE457"/>
  <c r="BD457"/>
  <c r="BC457"/>
  <c r="BB457"/>
  <c r="BA457"/>
  <c r="AZ457"/>
  <c r="L457" i="8" s="1"/>
  <c r="AY457" i="6"/>
  <c r="AX457"/>
  <c r="AW457"/>
  <c r="AV457"/>
  <c r="AU457"/>
  <c r="AT457"/>
  <c r="AS457"/>
  <c r="AR457"/>
  <c r="AQ457"/>
  <c r="AP457"/>
  <c r="AO457"/>
  <c r="H457" i="8" s="1"/>
  <c r="AN457" i="6"/>
  <c r="BI456"/>
  <c r="AD455" i="10" s="1"/>
  <c r="BH456" i="6"/>
  <c r="BG456"/>
  <c r="AB455" i="10" s="1"/>
  <c r="BF456" i="6"/>
  <c r="BE456"/>
  <c r="Z455" i="10" s="1"/>
  <c r="BD456" i="6"/>
  <c r="BC456"/>
  <c r="X455" i="10" s="1"/>
  <c r="BB456" i="6"/>
  <c r="BA456"/>
  <c r="V455" i="10" s="1"/>
  <c r="AZ456" i="6"/>
  <c r="L456" i="8" s="1"/>
  <c r="AY456" i="6"/>
  <c r="T455" i="10" s="1"/>
  <c r="AX456" i="6"/>
  <c r="AW456"/>
  <c r="R455" i="10" s="1"/>
  <c r="AV456" i="6"/>
  <c r="AU456"/>
  <c r="P455" i="10" s="1"/>
  <c r="AT456" i="6"/>
  <c r="AS456"/>
  <c r="N455" i="10" s="1"/>
  <c r="AR456" i="6"/>
  <c r="J456" i="7" s="1"/>
  <c r="AQ456" i="6"/>
  <c r="L455" i="10" s="1"/>
  <c r="AP456" i="6"/>
  <c r="AO456"/>
  <c r="J455" i="10" s="1"/>
  <c r="AN456" i="6"/>
  <c r="BI455"/>
  <c r="BH455"/>
  <c r="BG455"/>
  <c r="BF455"/>
  <c r="AA454" i="10" s="1"/>
  <c r="BE455" i="6"/>
  <c r="BD455"/>
  <c r="BC455"/>
  <c r="BB455"/>
  <c r="W454" i="10" s="1"/>
  <c r="BA455" i="6"/>
  <c r="AZ455"/>
  <c r="L455" i="8" s="1"/>
  <c r="AY455" i="6"/>
  <c r="AX455"/>
  <c r="S454" i="10" s="1"/>
  <c r="AW455" i="6"/>
  <c r="AV455"/>
  <c r="AU455"/>
  <c r="AT455"/>
  <c r="O454" i="10" s="1"/>
  <c r="AS455" i="6"/>
  <c r="AR455"/>
  <c r="AQ455"/>
  <c r="AP455"/>
  <c r="K454" i="10" s="1"/>
  <c r="AO455" i="6"/>
  <c r="H455" i="8" s="1"/>
  <c r="AN455" i="6"/>
  <c r="BI454"/>
  <c r="AD453" i="10" s="1"/>
  <c r="BH454" i="6"/>
  <c r="BG454"/>
  <c r="AB453" i="10" s="1"/>
  <c r="BF454" i="6"/>
  <c r="BE454"/>
  <c r="Z453" i="10" s="1"/>
  <c r="BD454" i="6"/>
  <c r="BC454"/>
  <c r="X453" i="10" s="1"/>
  <c r="BB454" i="6"/>
  <c r="BA454"/>
  <c r="V453" i="10" s="1"/>
  <c r="AZ454" i="6"/>
  <c r="L454" i="8" s="1"/>
  <c r="AY454" i="6"/>
  <c r="T453" i="10" s="1"/>
  <c r="AX454" i="6"/>
  <c r="AW454"/>
  <c r="R453" i="10" s="1"/>
  <c r="AV454" i="6"/>
  <c r="AU454"/>
  <c r="P453" i="10" s="1"/>
  <c r="AT454" i="6"/>
  <c r="AS454"/>
  <c r="N453" i="10" s="1"/>
  <c r="AR454" i="6"/>
  <c r="J454" i="7" s="1"/>
  <c r="AQ454" i="6"/>
  <c r="L453" i="10" s="1"/>
  <c r="AP454" i="6"/>
  <c r="AO454"/>
  <c r="J453" i="10" s="1"/>
  <c r="AN454" i="6"/>
  <c r="BI453"/>
  <c r="BH453"/>
  <c r="BG453"/>
  <c r="BF453"/>
  <c r="BE453"/>
  <c r="BD453"/>
  <c r="BC453"/>
  <c r="BB453"/>
  <c r="BA453"/>
  <c r="AZ453"/>
  <c r="L453" i="8" s="1"/>
  <c r="AY453" i="6"/>
  <c r="AX453"/>
  <c r="AW453"/>
  <c r="AV453"/>
  <c r="AU453"/>
  <c r="AT453"/>
  <c r="AS453"/>
  <c r="AR453"/>
  <c r="AQ453"/>
  <c r="AP453"/>
  <c r="AO453"/>
  <c r="H453" i="8" s="1"/>
  <c r="AN453" i="6"/>
  <c r="BI452"/>
  <c r="AD451" i="10" s="1"/>
  <c r="BH452" i="6"/>
  <c r="BG452"/>
  <c r="AB451" i="10" s="1"/>
  <c r="BF452" i="6"/>
  <c r="BE452"/>
  <c r="Z451" i="10" s="1"/>
  <c r="BD452" i="6"/>
  <c r="BC452"/>
  <c r="X451" i="10" s="1"/>
  <c r="BB452" i="6"/>
  <c r="BA452"/>
  <c r="V451" i="10" s="1"/>
  <c r="AZ452" i="6"/>
  <c r="L452" i="8" s="1"/>
  <c r="AY452" i="6"/>
  <c r="T451" i="10" s="1"/>
  <c r="AX452" i="6"/>
  <c r="AW452"/>
  <c r="R451" i="10" s="1"/>
  <c r="AV452" i="6"/>
  <c r="AU452"/>
  <c r="P451" i="10" s="1"/>
  <c r="AT452" i="6"/>
  <c r="AS452"/>
  <c r="N451" i="10" s="1"/>
  <c r="AR452" i="6"/>
  <c r="AQ452"/>
  <c r="L451" i="10" s="1"/>
  <c r="AP452" i="6"/>
  <c r="AO452"/>
  <c r="J451" i="10" s="1"/>
  <c r="AN452" i="6"/>
  <c r="BI451"/>
  <c r="BH451"/>
  <c r="BG451"/>
  <c r="BF451"/>
  <c r="AA450" i="10" s="1"/>
  <c r="BE451" i="6"/>
  <c r="BD451"/>
  <c r="BC451"/>
  <c r="BB451"/>
  <c r="W450" i="10" s="1"/>
  <c r="BA451" i="6"/>
  <c r="AZ451"/>
  <c r="L451" i="8" s="1"/>
  <c r="AY451" i="6"/>
  <c r="AX451"/>
  <c r="S450" i="10" s="1"/>
  <c r="AW451" i="6"/>
  <c r="AV451"/>
  <c r="AU451"/>
  <c r="AT451"/>
  <c r="O450" i="10" s="1"/>
  <c r="AS451" i="6"/>
  <c r="AR451"/>
  <c r="AQ451"/>
  <c r="AP451"/>
  <c r="K450" i="10" s="1"/>
  <c r="AO451" i="6"/>
  <c r="H451" i="8" s="1"/>
  <c r="AN451" i="6"/>
  <c r="BI450"/>
  <c r="AD449" i="10" s="1"/>
  <c r="BH450" i="6"/>
  <c r="BG450"/>
  <c r="AB449" i="10" s="1"/>
  <c r="BF450" i="6"/>
  <c r="BE450"/>
  <c r="Z449" i="10" s="1"/>
  <c r="BD450" i="6"/>
  <c r="BC450"/>
  <c r="X449" i="10" s="1"/>
  <c r="BB450" i="6"/>
  <c r="BA450"/>
  <c r="V449" i="10" s="1"/>
  <c r="AZ450" i="6"/>
  <c r="L450" i="8" s="1"/>
  <c r="AY450" i="6"/>
  <c r="T449" i="10" s="1"/>
  <c r="AX450" i="6"/>
  <c r="AW450"/>
  <c r="R449" i="10" s="1"/>
  <c r="AV450" i="6"/>
  <c r="AU450"/>
  <c r="P449" i="10" s="1"/>
  <c r="AT450" i="6"/>
  <c r="AS450"/>
  <c r="N449" i="10" s="1"/>
  <c r="AR450" i="6"/>
  <c r="AQ450"/>
  <c r="L449" i="10" s="1"/>
  <c r="AP450" i="6"/>
  <c r="AO450"/>
  <c r="J449" i="10" s="1"/>
  <c r="AN450" i="6"/>
  <c r="BI449"/>
  <c r="BH449"/>
  <c r="BG449"/>
  <c r="BF449"/>
  <c r="BE449"/>
  <c r="BD449"/>
  <c r="BC449"/>
  <c r="BB449"/>
  <c r="BA449"/>
  <c r="AZ449"/>
  <c r="L449" i="8" s="1"/>
  <c r="AY449" i="6"/>
  <c r="AX449"/>
  <c r="AW449"/>
  <c r="AV449"/>
  <c r="AU449"/>
  <c r="AT449"/>
  <c r="AS449"/>
  <c r="AR449"/>
  <c r="AQ449"/>
  <c r="AP449"/>
  <c r="AO449"/>
  <c r="H449" i="8" s="1"/>
  <c r="AN449" i="6"/>
  <c r="BI448"/>
  <c r="AD447" i="10" s="1"/>
  <c r="BH448" i="6"/>
  <c r="BG448"/>
  <c r="AB447" i="10" s="1"/>
  <c r="BF448" i="6"/>
  <c r="BE448"/>
  <c r="Z447" i="10" s="1"/>
  <c r="BD448" i="6"/>
  <c r="BC448"/>
  <c r="X447" i="10" s="1"/>
  <c r="BB448" i="6"/>
  <c r="BA448"/>
  <c r="V447" i="10" s="1"/>
  <c r="AZ448" i="6"/>
  <c r="L448" i="8" s="1"/>
  <c r="AY448" i="6"/>
  <c r="T447" i="10" s="1"/>
  <c r="AX448" i="6"/>
  <c r="AW448"/>
  <c r="R447" i="10" s="1"/>
  <c r="AV448" i="6"/>
  <c r="AU448"/>
  <c r="P447" i="10" s="1"/>
  <c r="AT448" i="6"/>
  <c r="AS448"/>
  <c r="N447" i="10" s="1"/>
  <c r="AR448" i="6"/>
  <c r="AQ448"/>
  <c r="L447" i="10" s="1"/>
  <c r="AP448" i="6"/>
  <c r="AO448"/>
  <c r="J447" i="10" s="1"/>
  <c r="AN448" i="6"/>
  <c r="BI447"/>
  <c r="BH447"/>
  <c r="BG447"/>
  <c r="BF447"/>
  <c r="AA446" i="10" s="1"/>
  <c r="BE447" i="6"/>
  <c r="BD447"/>
  <c r="BC447"/>
  <c r="BB447"/>
  <c r="W446" i="10" s="1"/>
  <c r="BA447" i="6"/>
  <c r="AZ447"/>
  <c r="L447" i="8" s="1"/>
  <c r="AY447" i="6"/>
  <c r="AX447"/>
  <c r="S446" i="10" s="1"/>
  <c r="AW447" i="6"/>
  <c r="AV447"/>
  <c r="AU447"/>
  <c r="AT447"/>
  <c r="O446" i="10" s="1"/>
  <c r="AS447" i="6"/>
  <c r="AR447"/>
  <c r="AQ447"/>
  <c r="AP447"/>
  <c r="K446" i="10" s="1"/>
  <c r="AO447" i="6"/>
  <c r="H447" i="8" s="1"/>
  <c r="AN447" i="6"/>
  <c r="BI446"/>
  <c r="AD445" i="10" s="1"/>
  <c r="BH446" i="6"/>
  <c r="BG446"/>
  <c r="AB445" i="10" s="1"/>
  <c r="BF446" i="6"/>
  <c r="BE446"/>
  <c r="Z445" i="10" s="1"/>
  <c r="BD446" i="6"/>
  <c r="BC446"/>
  <c r="X445" i="10" s="1"/>
  <c r="BB446" i="6"/>
  <c r="BA446"/>
  <c r="V445" i="10" s="1"/>
  <c r="AZ446" i="6"/>
  <c r="L446" i="8" s="1"/>
  <c r="AY446" i="6"/>
  <c r="T445" i="10" s="1"/>
  <c r="AX446" i="6"/>
  <c r="AW446"/>
  <c r="R445" i="10" s="1"/>
  <c r="AV446" i="6"/>
  <c r="AU446"/>
  <c r="P445" i="10" s="1"/>
  <c r="AT446" i="6"/>
  <c r="AS446"/>
  <c r="N445" i="10" s="1"/>
  <c r="AR446" i="6"/>
  <c r="AQ446"/>
  <c r="L445" i="10" s="1"/>
  <c r="AP446" i="6"/>
  <c r="AO446"/>
  <c r="J445" i="10" s="1"/>
  <c r="AN446" i="6"/>
  <c r="BI445"/>
  <c r="BH445"/>
  <c r="BG445"/>
  <c r="BF445"/>
  <c r="BE445"/>
  <c r="BD445"/>
  <c r="BC445"/>
  <c r="BB445"/>
  <c r="BA445"/>
  <c r="AZ445"/>
  <c r="L445" i="8" s="1"/>
  <c r="AY445" i="6"/>
  <c r="AX445"/>
  <c r="AW445"/>
  <c r="AV445"/>
  <c r="AU445"/>
  <c r="AT445"/>
  <c r="AS445"/>
  <c r="AR445"/>
  <c r="AQ445"/>
  <c r="AP445"/>
  <c r="AO445"/>
  <c r="H445" i="8" s="1"/>
  <c r="AN445" i="6"/>
  <c r="BI444"/>
  <c r="AD443" i="10" s="1"/>
  <c r="BH444" i="6"/>
  <c r="BG444"/>
  <c r="AB443" i="10" s="1"/>
  <c r="BF444" i="6"/>
  <c r="BE444"/>
  <c r="Z443" i="10" s="1"/>
  <c r="BD444" i="6"/>
  <c r="BC444"/>
  <c r="X443" i="10" s="1"/>
  <c r="BB444" i="6"/>
  <c r="BA444"/>
  <c r="V443" i="10" s="1"/>
  <c r="AZ444" i="6"/>
  <c r="L444" i="8" s="1"/>
  <c r="AY444" i="6"/>
  <c r="T443" i="10" s="1"/>
  <c r="AX444" i="6"/>
  <c r="AW444"/>
  <c r="R443" i="10" s="1"/>
  <c r="AV444" i="6"/>
  <c r="AU444"/>
  <c r="P443" i="10" s="1"/>
  <c r="AT444" i="6"/>
  <c r="AS444"/>
  <c r="N443" i="10" s="1"/>
  <c r="AR444" i="6"/>
  <c r="AQ444"/>
  <c r="L443" i="10" s="1"/>
  <c r="AP444" i="6"/>
  <c r="AO444"/>
  <c r="J443" i="10" s="1"/>
  <c r="AN444" i="6"/>
  <c r="BI443"/>
  <c r="BH443"/>
  <c r="BG443"/>
  <c r="BF443"/>
  <c r="AA442" i="10" s="1"/>
  <c r="BE443" i="6"/>
  <c r="BD443"/>
  <c r="BC443"/>
  <c r="BB443"/>
  <c r="W442" i="10" s="1"/>
  <c r="BA443" i="6"/>
  <c r="AZ443"/>
  <c r="L443" i="8" s="1"/>
  <c r="AY443" i="6"/>
  <c r="AX443"/>
  <c r="S442" i="10" s="1"/>
  <c r="AW443" i="6"/>
  <c r="AV443"/>
  <c r="AU443"/>
  <c r="AT443"/>
  <c r="O442" i="10" s="1"/>
  <c r="AS443" i="6"/>
  <c r="AR443"/>
  <c r="AQ443"/>
  <c r="AP443"/>
  <c r="K442" i="10" s="1"/>
  <c r="AO443" i="6"/>
  <c r="H443" i="8" s="1"/>
  <c r="AN443" i="6"/>
  <c r="BI442"/>
  <c r="AD441" i="10" s="1"/>
  <c r="BH442" i="6"/>
  <c r="BG442"/>
  <c r="AB441" i="10" s="1"/>
  <c r="BF442" i="6"/>
  <c r="BE442"/>
  <c r="Z441" i="10" s="1"/>
  <c r="BD442" i="6"/>
  <c r="BC442"/>
  <c r="X441" i="10" s="1"/>
  <c r="BB442" i="6"/>
  <c r="BA442"/>
  <c r="V441" i="10" s="1"/>
  <c r="AZ442" i="6"/>
  <c r="L442" i="8" s="1"/>
  <c r="AY442" i="6"/>
  <c r="T441" i="10" s="1"/>
  <c r="AX442" i="6"/>
  <c r="AW442"/>
  <c r="R441" i="10" s="1"/>
  <c r="AV442" i="6"/>
  <c r="AU442"/>
  <c r="P441" i="10" s="1"/>
  <c r="AT442" i="6"/>
  <c r="AS442"/>
  <c r="N441" i="10" s="1"/>
  <c r="AR442" i="6"/>
  <c r="AQ442"/>
  <c r="L441" i="10" s="1"/>
  <c r="AP442" i="6"/>
  <c r="AO442"/>
  <c r="J441" i="10" s="1"/>
  <c r="AN442" i="6"/>
  <c r="BI441"/>
  <c r="BH441"/>
  <c r="BG441"/>
  <c r="BF441"/>
  <c r="BE441"/>
  <c r="BD441"/>
  <c r="BC441"/>
  <c r="BB441"/>
  <c r="BA441"/>
  <c r="AZ441"/>
  <c r="L441" i="8" s="1"/>
  <c r="AY441" i="6"/>
  <c r="AX441"/>
  <c r="AW441"/>
  <c r="AV441"/>
  <c r="AU441"/>
  <c r="AT441"/>
  <c r="AS441"/>
  <c r="AR441"/>
  <c r="AQ441"/>
  <c r="AP441"/>
  <c r="AO441"/>
  <c r="H441" i="8" s="1"/>
  <c r="AN441" i="6"/>
  <c r="BI440"/>
  <c r="AD439" i="10" s="1"/>
  <c r="BH440" i="6"/>
  <c r="BG440"/>
  <c r="AB439" i="10" s="1"/>
  <c r="BF440" i="6"/>
  <c r="BE440"/>
  <c r="Z439" i="10" s="1"/>
  <c r="BD440" i="6"/>
  <c r="BC440"/>
  <c r="X439" i="10" s="1"/>
  <c r="BB440" i="6"/>
  <c r="BA440"/>
  <c r="V439" i="10" s="1"/>
  <c r="AZ440" i="6"/>
  <c r="L440" i="8" s="1"/>
  <c r="AY440" i="6"/>
  <c r="T439" i="10" s="1"/>
  <c r="AX440" i="6"/>
  <c r="AW440"/>
  <c r="R439" i="10" s="1"/>
  <c r="AV440" i="6"/>
  <c r="AU440"/>
  <c r="P439" i="10" s="1"/>
  <c r="AT440" i="6"/>
  <c r="AS440"/>
  <c r="N439" i="10" s="1"/>
  <c r="AR440" i="6"/>
  <c r="AQ440"/>
  <c r="L439" i="10" s="1"/>
  <c r="AP440" i="6"/>
  <c r="AO440"/>
  <c r="J439" i="10" s="1"/>
  <c r="AN440" i="6"/>
  <c r="BI439"/>
  <c r="BH439"/>
  <c r="BG439"/>
  <c r="BF439"/>
  <c r="AA438" i="10" s="1"/>
  <c r="BE439" i="6"/>
  <c r="BD439"/>
  <c r="BC439"/>
  <c r="BB439"/>
  <c r="W438" i="10" s="1"/>
  <c r="BA439" i="6"/>
  <c r="AZ439"/>
  <c r="L439" i="8" s="1"/>
  <c r="AY439" i="6"/>
  <c r="AX439"/>
  <c r="S438" i="10" s="1"/>
  <c r="AW439" i="6"/>
  <c r="AV439"/>
  <c r="AU439"/>
  <c r="AT439"/>
  <c r="O438" i="10" s="1"/>
  <c r="AS439" i="6"/>
  <c r="AR439"/>
  <c r="AQ439"/>
  <c r="AP439"/>
  <c r="K438" i="10" s="1"/>
  <c r="AO439" i="6"/>
  <c r="H439" i="8" s="1"/>
  <c r="AN439" i="6"/>
  <c r="BI438"/>
  <c r="AD437" i="10" s="1"/>
  <c r="BH438" i="6"/>
  <c r="BG438"/>
  <c r="AB437" i="10" s="1"/>
  <c r="BF438" i="6"/>
  <c r="BE438"/>
  <c r="Z437" i="10" s="1"/>
  <c r="BD438" i="6"/>
  <c r="BC438"/>
  <c r="X437" i="10" s="1"/>
  <c r="BB438" i="6"/>
  <c r="BA438"/>
  <c r="V437" i="10" s="1"/>
  <c r="AZ438" i="6"/>
  <c r="L438" i="8" s="1"/>
  <c r="AY438" i="6"/>
  <c r="T437" i="10" s="1"/>
  <c r="AX438" i="6"/>
  <c r="AW438"/>
  <c r="R437" i="10" s="1"/>
  <c r="AV438" i="6"/>
  <c r="AU438"/>
  <c r="P437" i="10" s="1"/>
  <c r="AT438" i="6"/>
  <c r="AS438"/>
  <c r="N437" i="10" s="1"/>
  <c r="AR438" i="6"/>
  <c r="AQ438"/>
  <c r="L437" i="10" s="1"/>
  <c r="AP438" i="6"/>
  <c r="AO438"/>
  <c r="J437" i="10" s="1"/>
  <c r="AN438" i="6"/>
  <c r="BI437"/>
  <c r="BH437"/>
  <c r="BG437"/>
  <c r="BF437"/>
  <c r="BE437"/>
  <c r="BD437"/>
  <c r="BC437"/>
  <c r="BB437"/>
  <c r="BA437"/>
  <c r="AZ437"/>
  <c r="L437" i="8" s="1"/>
  <c r="AY437" i="6"/>
  <c r="AX437"/>
  <c r="AW437"/>
  <c r="AV437"/>
  <c r="AU437"/>
  <c r="AT437"/>
  <c r="AS437"/>
  <c r="AR437"/>
  <c r="AQ437"/>
  <c r="AP437"/>
  <c r="AO437"/>
  <c r="H437" i="8" s="1"/>
  <c r="AN437" i="6"/>
  <c r="BI436"/>
  <c r="AD435" i="10" s="1"/>
  <c r="BH436" i="6"/>
  <c r="BG436"/>
  <c r="AB435" i="10" s="1"/>
  <c r="BF436" i="6"/>
  <c r="BE436"/>
  <c r="Z435" i="10" s="1"/>
  <c r="BD436" i="6"/>
  <c r="BC436"/>
  <c r="X435" i="10" s="1"/>
  <c r="BB436" i="6"/>
  <c r="BA436"/>
  <c r="V435" i="10" s="1"/>
  <c r="AZ436" i="6"/>
  <c r="L436" i="8" s="1"/>
  <c r="AY436" i="6"/>
  <c r="T435" i="10" s="1"/>
  <c r="AX436" i="6"/>
  <c r="AW436"/>
  <c r="R435" i="10" s="1"/>
  <c r="AV436" i="6"/>
  <c r="AU436"/>
  <c r="P435" i="10" s="1"/>
  <c r="AT436" i="6"/>
  <c r="AS436"/>
  <c r="N435" i="10" s="1"/>
  <c r="AR436" i="6"/>
  <c r="AQ436"/>
  <c r="L435" i="10" s="1"/>
  <c r="AP436" i="6"/>
  <c r="AO436"/>
  <c r="J435" i="10" s="1"/>
  <c r="AN436" i="6"/>
  <c r="BI435"/>
  <c r="BH435"/>
  <c r="BG435"/>
  <c r="BF435"/>
  <c r="AA434" i="10" s="1"/>
  <c r="BE435" i="6"/>
  <c r="BD435"/>
  <c r="BC435"/>
  <c r="BB435"/>
  <c r="W434" i="10" s="1"/>
  <c r="BA435" i="6"/>
  <c r="AZ435"/>
  <c r="L435" i="8" s="1"/>
  <c r="AY435" i="6"/>
  <c r="AX435"/>
  <c r="S434" i="10" s="1"/>
  <c r="AW435" i="6"/>
  <c r="AV435"/>
  <c r="AU435"/>
  <c r="AT435"/>
  <c r="O434" i="10" s="1"/>
  <c r="AS435" i="6"/>
  <c r="AR435"/>
  <c r="AQ435"/>
  <c r="AP435"/>
  <c r="K434" i="10" s="1"/>
  <c r="AO435" i="6"/>
  <c r="H435" i="8" s="1"/>
  <c r="AN435" i="6"/>
  <c r="BI434"/>
  <c r="AD433" i="10" s="1"/>
  <c r="BH434" i="6"/>
  <c r="BG434"/>
  <c r="AB433" i="10" s="1"/>
  <c r="BF434" i="6"/>
  <c r="BE434"/>
  <c r="Z433" i="10" s="1"/>
  <c r="BD434" i="6"/>
  <c r="BC434"/>
  <c r="X433" i="10" s="1"/>
  <c r="BB434" i="6"/>
  <c r="BA434"/>
  <c r="V433" i="10" s="1"/>
  <c r="AZ434" i="6"/>
  <c r="L434" i="8" s="1"/>
  <c r="AY434" i="6"/>
  <c r="T433" i="10" s="1"/>
  <c r="AX434" i="6"/>
  <c r="AW434"/>
  <c r="R433" i="10" s="1"/>
  <c r="AV434" i="6"/>
  <c r="AU434"/>
  <c r="P433" i="10" s="1"/>
  <c r="AT434" i="6"/>
  <c r="AS434"/>
  <c r="N433" i="10" s="1"/>
  <c r="AR434" i="6"/>
  <c r="AQ434"/>
  <c r="L433" i="10" s="1"/>
  <c r="AP434" i="6"/>
  <c r="AO434"/>
  <c r="J433" i="10" s="1"/>
  <c r="AN434" i="6"/>
  <c r="BI433"/>
  <c r="BH433"/>
  <c r="BG433"/>
  <c r="BF433"/>
  <c r="BE433"/>
  <c r="BD433"/>
  <c r="BC433"/>
  <c r="BB433"/>
  <c r="BA433"/>
  <c r="AZ433"/>
  <c r="L433" i="8" s="1"/>
  <c r="AY433" i="6"/>
  <c r="AX433"/>
  <c r="AW433"/>
  <c r="AV433"/>
  <c r="AU433"/>
  <c r="AT433"/>
  <c r="AS433"/>
  <c r="AR433"/>
  <c r="AQ433"/>
  <c r="AP433"/>
  <c r="AO433"/>
  <c r="H433" i="8" s="1"/>
  <c r="AN433" i="6"/>
  <c r="BI432"/>
  <c r="AD431" i="10" s="1"/>
  <c r="BH432" i="6"/>
  <c r="BG432"/>
  <c r="AB431" i="10" s="1"/>
  <c r="BF432" i="6"/>
  <c r="BE432"/>
  <c r="Z431" i="10" s="1"/>
  <c r="BD432" i="6"/>
  <c r="BC432"/>
  <c r="X431" i="10" s="1"/>
  <c r="BB432" i="6"/>
  <c r="BA432"/>
  <c r="V431" i="10" s="1"/>
  <c r="AZ432" i="6"/>
  <c r="L432" i="8" s="1"/>
  <c r="AY432" i="6"/>
  <c r="T431" i="10" s="1"/>
  <c r="AX432" i="6"/>
  <c r="AW432"/>
  <c r="R431" i="10" s="1"/>
  <c r="AV432" i="6"/>
  <c r="AU432"/>
  <c r="P431" i="10" s="1"/>
  <c r="AT432" i="6"/>
  <c r="AS432"/>
  <c r="N431" i="10" s="1"/>
  <c r="AR432" i="6"/>
  <c r="AQ432"/>
  <c r="L431" i="10" s="1"/>
  <c r="AP432" i="6"/>
  <c r="AO432"/>
  <c r="J431" i="10" s="1"/>
  <c r="AN432" i="6"/>
  <c r="BI431"/>
  <c r="BH431"/>
  <c r="BG431"/>
  <c r="BF431"/>
  <c r="AA430" i="10" s="1"/>
  <c r="BE431" i="6"/>
  <c r="BD431"/>
  <c r="BC431"/>
  <c r="BB431"/>
  <c r="W430" i="10" s="1"/>
  <c r="BA431" i="6"/>
  <c r="AZ431"/>
  <c r="L431" i="8" s="1"/>
  <c r="AY431" i="6"/>
  <c r="AX431"/>
  <c r="S430" i="10" s="1"/>
  <c r="AW431" i="6"/>
  <c r="AV431"/>
  <c r="AU431"/>
  <c r="AT431"/>
  <c r="O430" i="10" s="1"/>
  <c r="AS431" i="6"/>
  <c r="AR431"/>
  <c r="AQ431"/>
  <c r="AP431"/>
  <c r="K430" i="10" s="1"/>
  <c r="AO431" i="6"/>
  <c r="H431" i="8" s="1"/>
  <c r="AN431" i="6"/>
  <c r="BI430"/>
  <c r="AD429" i="10" s="1"/>
  <c r="BH430" i="6"/>
  <c r="BG430"/>
  <c r="AB429" i="10" s="1"/>
  <c r="BF430" i="6"/>
  <c r="BE430"/>
  <c r="Z429" i="10" s="1"/>
  <c r="BD430" i="6"/>
  <c r="BC430"/>
  <c r="X429" i="10" s="1"/>
  <c r="BB430" i="6"/>
  <c r="BA430"/>
  <c r="V429" i="10" s="1"/>
  <c r="AZ430" i="6"/>
  <c r="L430" i="8" s="1"/>
  <c r="AY430" i="6"/>
  <c r="T429" i="10" s="1"/>
  <c r="AX430" i="6"/>
  <c r="AW430"/>
  <c r="R429" i="10" s="1"/>
  <c r="AV430" i="6"/>
  <c r="AU430"/>
  <c r="P429" i="10" s="1"/>
  <c r="AT430" i="6"/>
  <c r="AS430"/>
  <c r="N429" i="10" s="1"/>
  <c r="AR430" i="6"/>
  <c r="AQ430"/>
  <c r="L429" i="10" s="1"/>
  <c r="AP430" i="6"/>
  <c r="AO430"/>
  <c r="J429" i="10" s="1"/>
  <c r="AN430" i="6"/>
  <c r="BI429"/>
  <c r="BH429"/>
  <c r="BG429"/>
  <c r="BF429"/>
  <c r="BE429"/>
  <c r="BD429"/>
  <c r="BC429"/>
  <c r="BB429"/>
  <c r="BA429"/>
  <c r="AZ429"/>
  <c r="L429" i="8" s="1"/>
  <c r="AY429" i="6"/>
  <c r="AX429"/>
  <c r="AW429"/>
  <c r="AV429"/>
  <c r="AU429"/>
  <c r="AT429"/>
  <c r="AS429"/>
  <c r="AR429"/>
  <c r="AQ429"/>
  <c r="AP429"/>
  <c r="AO429"/>
  <c r="H429" i="8" s="1"/>
  <c r="AN429" i="6"/>
  <c r="BI428"/>
  <c r="AD427" i="10" s="1"/>
  <c r="BH428" i="6"/>
  <c r="BG428"/>
  <c r="AB427" i="10" s="1"/>
  <c r="BF428" i="6"/>
  <c r="BE428"/>
  <c r="Z427" i="10" s="1"/>
  <c r="BD428" i="6"/>
  <c r="BC428"/>
  <c r="X427" i="10" s="1"/>
  <c r="BB428" i="6"/>
  <c r="BA428"/>
  <c r="V427" i="10" s="1"/>
  <c r="AZ428" i="6"/>
  <c r="L428" i="8" s="1"/>
  <c r="AY428" i="6"/>
  <c r="T427" i="10" s="1"/>
  <c r="AX428" i="6"/>
  <c r="AW428"/>
  <c r="R427" i="10" s="1"/>
  <c r="AV428" i="6"/>
  <c r="AU428"/>
  <c r="P427" i="10" s="1"/>
  <c r="AT428" i="6"/>
  <c r="AS428"/>
  <c r="N427" i="10" s="1"/>
  <c r="AR428" i="6"/>
  <c r="AQ428"/>
  <c r="L427" i="10" s="1"/>
  <c r="AP428" i="6"/>
  <c r="AO428"/>
  <c r="J427" i="10" s="1"/>
  <c r="AN428" i="6"/>
  <c r="BI427"/>
  <c r="BH427"/>
  <c r="BG427"/>
  <c r="BF427"/>
  <c r="AA426" i="10" s="1"/>
  <c r="BE427" i="6"/>
  <c r="BD427"/>
  <c r="BC427"/>
  <c r="BB427"/>
  <c r="W426" i="10" s="1"/>
  <c r="BA427" i="6"/>
  <c r="AZ427"/>
  <c r="L427" i="8" s="1"/>
  <c r="AY427" i="6"/>
  <c r="AX427"/>
  <c r="S426" i="10" s="1"/>
  <c r="AW427" i="6"/>
  <c r="AV427"/>
  <c r="AU427"/>
  <c r="AT427"/>
  <c r="O426" i="10" s="1"/>
  <c r="AS427" i="6"/>
  <c r="AR427"/>
  <c r="AQ427"/>
  <c r="AP427"/>
  <c r="K426" i="10" s="1"/>
  <c r="AO427" i="6"/>
  <c r="H427" i="8" s="1"/>
  <c r="AN427" i="6"/>
  <c r="BI426"/>
  <c r="AD425" i="10" s="1"/>
  <c r="BH426" i="6"/>
  <c r="BG426"/>
  <c r="AB425" i="10" s="1"/>
  <c r="BF426" i="6"/>
  <c r="BE426"/>
  <c r="Z425" i="10" s="1"/>
  <c r="BD426" i="6"/>
  <c r="BC426"/>
  <c r="X425" i="10" s="1"/>
  <c r="BB426" i="6"/>
  <c r="BA426"/>
  <c r="V425" i="10" s="1"/>
  <c r="AZ426" i="6"/>
  <c r="L426" i="8" s="1"/>
  <c r="AY426" i="6"/>
  <c r="T425" i="10" s="1"/>
  <c r="AX426" i="6"/>
  <c r="AW426"/>
  <c r="R425" i="10" s="1"/>
  <c r="AV426" i="6"/>
  <c r="AU426"/>
  <c r="P425" i="10" s="1"/>
  <c r="AT426" i="6"/>
  <c r="AS426"/>
  <c r="N425" i="10" s="1"/>
  <c r="AR426" i="6"/>
  <c r="AQ426"/>
  <c r="L425" i="10" s="1"/>
  <c r="AP426" i="6"/>
  <c r="AO426"/>
  <c r="J425" i="10" s="1"/>
  <c r="AN426" i="6"/>
  <c r="BI425"/>
  <c r="BH425"/>
  <c r="BG425"/>
  <c r="BF425"/>
  <c r="BE425"/>
  <c r="BD425"/>
  <c r="BC425"/>
  <c r="BB425"/>
  <c r="BA425"/>
  <c r="AZ425"/>
  <c r="L425" i="8" s="1"/>
  <c r="AY425" i="6"/>
  <c r="AX425"/>
  <c r="AW425"/>
  <c r="AV425"/>
  <c r="AU425"/>
  <c r="AT425"/>
  <c r="AS425"/>
  <c r="AR425"/>
  <c r="AQ425"/>
  <c r="AP425"/>
  <c r="AO425"/>
  <c r="H425" i="8" s="1"/>
  <c r="AN425" i="6"/>
  <c r="BI424"/>
  <c r="AD423" i="10" s="1"/>
  <c r="BH424" i="6"/>
  <c r="BG424"/>
  <c r="AB423" i="10" s="1"/>
  <c r="BF424" i="6"/>
  <c r="BE424"/>
  <c r="Z423" i="10" s="1"/>
  <c r="BD424" i="6"/>
  <c r="BC424"/>
  <c r="X423" i="10" s="1"/>
  <c r="BB424" i="6"/>
  <c r="BA424"/>
  <c r="V423" i="10" s="1"/>
  <c r="AZ424" i="6"/>
  <c r="L424" i="8" s="1"/>
  <c r="AY424" i="6"/>
  <c r="T423" i="10" s="1"/>
  <c r="AX424" i="6"/>
  <c r="AW424"/>
  <c r="R423" i="10" s="1"/>
  <c r="AV424" i="6"/>
  <c r="AU424"/>
  <c r="P423" i="10" s="1"/>
  <c r="AT424" i="6"/>
  <c r="AS424"/>
  <c r="N423" i="10" s="1"/>
  <c r="AR424" i="6"/>
  <c r="AQ424"/>
  <c r="L423" i="10" s="1"/>
  <c r="AP424" i="6"/>
  <c r="AO424"/>
  <c r="J423" i="10" s="1"/>
  <c r="AN424" i="6"/>
  <c r="BI423"/>
  <c r="BH423"/>
  <c r="BG423"/>
  <c r="BF423"/>
  <c r="AA422" i="10" s="1"/>
  <c r="BE423" i="6"/>
  <c r="BD423"/>
  <c r="BC423"/>
  <c r="BB423"/>
  <c r="W422" i="10" s="1"/>
  <c r="BA423" i="6"/>
  <c r="AZ423"/>
  <c r="L423" i="8" s="1"/>
  <c r="AY423" i="6"/>
  <c r="AX423"/>
  <c r="S422" i="10" s="1"/>
  <c r="AW423" i="6"/>
  <c r="AV423"/>
  <c r="AU423"/>
  <c r="AT423"/>
  <c r="O422" i="10" s="1"/>
  <c r="AS423" i="6"/>
  <c r="AR423"/>
  <c r="AQ423"/>
  <c r="AP423"/>
  <c r="K422" i="10" s="1"/>
  <c r="AO423" i="6"/>
  <c r="H423" i="8" s="1"/>
  <c r="AN423" i="6"/>
  <c r="BI422"/>
  <c r="AD421" i="10" s="1"/>
  <c r="BH422" i="6"/>
  <c r="BG422"/>
  <c r="AB421" i="10" s="1"/>
  <c r="BF422" i="6"/>
  <c r="BE422"/>
  <c r="Z421" i="10" s="1"/>
  <c r="BD422" i="6"/>
  <c r="BC422"/>
  <c r="X421" i="10" s="1"/>
  <c r="BB422" i="6"/>
  <c r="BA422"/>
  <c r="V421" i="10" s="1"/>
  <c r="AZ422" i="6"/>
  <c r="L422" i="8" s="1"/>
  <c r="AY422" i="6"/>
  <c r="T421" i="10" s="1"/>
  <c r="AX422" i="6"/>
  <c r="AW422"/>
  <c r="R421" i="10" s="1"/>
  <c r="AV422" i="6"/>
  <c r="AU422"/>
  <c r="P421" i="10" s="1"/>
  <c r="AT422" i="6"/>
  <c r="AS422"/>
  <c r="N421" i="10" s="1"/>
  <c r="AR422" i="6"/>
  <c r="AQ422"/>
  <c r="L421" i="10" s="1"/>
  <c r="AP422" i="6"/>
  <c r="AO422"/>
  <c r="J421" i="10" s="1"/>
  <c r="AN422" i="6"/>
  <c r="BI421"/>
  <c r="BH421"/>
  <c r="BG421"/>
  <c r="BF421"/>
  <c r="BE421"/>
  <c r="BD421"/>
  <c r="BC421"/>
  <c r="BB421"/>
  <c r="BA421"/>
  <c r="AZ421"/>
  <c r="L421" i="8" s="1"/>
  <c r="AY421" i="6"/>
  <c r="AX421"/>
  <c r="AW421"/>
  <c r="AV421"/>
  <c r="AU421"/>
  <c r="AT421"/>
  <c r="AS421"/>
  <c r="AR421"/>
  <c r="AQ421"/>
  <c r="AP421"/>
  <c r="AO421"/>
  <c r="H421" i="8" s="1"/>
  <c r="AN421" i="6"/>
  <c r="BI420"/>
  <c r="AD419" i="10" s="1"/>
  <c r="BH420" i="6"/>
  <c r="BG420"/>
  <c r="AB419" i="10" s="1"/>
  <c r="BF420" i="6"/>
  <c r="BE420"/>
  <c r="Z419" i="10" s="1"/>
  <c r="BD420" i="6"/>
  <c r="BC420"/>
  <c r="X419" i="10" s="1"/>
  <c r="BB420" i="6"/>
  <c r="BA420"/>
  <c r="V419" i="10" s="1"/>
  <c r="AZ420" i="6"/>
  <c r="L420" i="8" s="1"/>
  <c r="AY420" i="6"/>
  <c r="T419" i="10" s="1"/>
  <c r="AX420" i="6"/>
  <c r="AW420"/>
  <c r="R419" i="10" s="1"/>
  <c r="AV420" i="6"/>
  <c r="AU420"/>
  <c r="P419" i="10" s="1"/>
  <c r="AT420" i="6"/>
  <c r="AS420"/>
  <c r="N419" i="10" s="1"/>
  <c r="AR420" i="6"/>
  <c r="AQ420"/>
  <c r="L419" i="10" s="1"/>
  <c r="AP420" i="6"/>
  <c r="AO420"/>
  <c r="J419" i="10" s="1"/>
  <c r="AN420" i="6"/>
  <c r="BI419"/>
  <c r="AD418" i="10" s="1"/>
  <c r="BH419" i="6"/>
  <c r="BG419"/>
  <c r="AB418" i="10" s="1"/>
  <c r="BF419" i="6"/>
  <c r="BE419"/>
  <c r="Z418" i="10" s="1"/>
  <c r="BD419" i="6"/>
  <c r="BC419"/>
  <c r="X418" i="10" s="1"/>
  <c r="BB419" i="6"/>
  <c r="BA419"/>
  <c r="V418" i="10" s="1"/>
  <c r="AZ419" i="6"/>
  <c r="L419" i="8" s="1"/>
  <c r="AY419" i="6"/>
  <c r="T418" i="10" s="1"/>
  <c r="AX419" i="6"/>
  <c r="AW419"/>
  <c r="R418" i="10" s="1"/>
  <c r="AV419" i="6"/>
  <c r="AU419"/>
  <c r="P418" i="10" s="1"/>
  <c r="AT419" i="6"/>
  <c r="AS419"/>
  <c r="N418" i="10" s="1"/>
  <c r="AR419" i="6"/>
  <c r="AQ419"/>
  <c r="L418" i="10" s="1"/>
  <c r="AP419" i="6"/>
  <c r="AO419"/>
  <c r="J418" i="10" s="1"/>
  <c r="AN419" i="6"/>
  <c r="BI418"/>
  <c r="BH418"/>
  <c r="BG418"/>
  <c r="BF418"/>
  <c r="BE418"/>
  <c r="BD418"/>
  <c r="BC418"/>
  <c r="BB418"/>
  <c r="BA418"/>
  <c r="AZ418"/>
  <c r="L418" i="8" s="1"/>
  <c r="AY418" i="6"/>
  <c r="AX418"/>
  <c r="AW418"/>
  <c r="AV418"/>
  <c r="AU418"/>
  <c r="AT418"/>
  <c r="AS418"/>
  <c r="AR418"/>
  <c r="AQ418"/>
  <c r="AP418"/>
  <c r="AO418"/>
  <c r="H418" i="8" s="1"/>
  <c r="AN418" i="6"/>
  <c r="BI417"/>
  <c r="AD416" i="10" s="1"/>
  <c r="BH417" i="6"/>
  <c r="BG417"/>
  <c r="AB416" i="10" s="1"/>
  <c r="BF417" i="6"/>
  <c r="BE417"/>
  <c r="Z416" i="10" s="1"/>
  <c r="BD417" i="6"/>
  <c r="BC417"/>
  <c r="X416" i="10" s="1"/>
  <c r="BB417" i="6"/>
  <c r="BA417"/>
  <c r="V416" i="10" s="1"/>
  <c r="AZ417" i="6"/>
  <c r="L417" i="8" s="1"/>
  <c r="AY417" i="6"/>
  <c r="T416" i="10" s="1"/>
  <c r="AX417" i="6"/>
  <c r="AW417"/>
  <c r="R416" i="10" s="1"/>
  <c r="AV417" i="6"/>
  <c r="AU417"/>
  <c r="P416" i="10" s="1"/>
  <c r="AT417" i="6"/>
  <c r="AS417"/>
  <c r="N416" i="10" s="1"/>
  <c r="AR417" i="6"/>
  <c r="AQ417"/>
  <c r="L416" i="10" s="1"/>
  <c r="AP417" i="6"/>
  <c r="AO417"/>
  <c r="J416" i="10" s="1"/>
  <c r="AN417" i="6"/>
  <c r="BI416"/>
  <c r="BH416"/>
  <c r="BG416"/>
  <c r="BF416"/>
  <c r="BE416"/>
  <c r="BD416"/>
  <c r="BC416"/>
  <c r="BB416"/>
  <c r="BA416"/>
  <c r="AZ416"/>
  <c r="L416" i="8" s="1"/>
  <c r="AY416" i="6"/>
  <c r="AX416"/>
  <c r="AW416"/>
  <c r="AV416"/>
  <c r="AU416"/>
  <c r="AT416"/>
  <c r="AS416"/>
  <c r="AR416"/>
  <c r="AQ416"/>
  <c r="AP416"/>
  <c r="AO416"/>
  <c r="H416" i="8" s="1"/>
  <c r="AN416" i="6"/>
  <c r="BI415"/>
  <c r="AD414" i="10" s="1"/>
  <c r="BH415" i="6"/>
  <c r="BG415"/>
  <c r="AB414" i="10" s="1"/>
  <c r="BF415" i="6"/>
  <c r="BE415"/>
  <c r="Z414" i="10" s="1"/>
  <c r="BD415" i="6"/>
  <c r="BC415"/>
  <c r="X414" i="10" s="1"/>
  <c r="BB415" i="6"/>
  <c r="BA415"/>
  <c r="V414" i="10" s="1"/>
  <c r="AZ415" i="6"/>
  <c r="L415" i="8" s="1"/>
  <c r="AY415" i="6"/>
  <c r="T414" i="10" s="1"/>
  <c r="AX415" i="6"/>
  <c r="AW415"/>
  <c r="R414" i="10" s="1"/>
  <c r="AV415" i="6"/>
  <c r="AU415"/>
  <c r="P414" i="10" s="1"/>
  <c r="AT415" i="6"/>
  <c r="AS415"/>
  <c r="N414" i="10" s="1"/>
  <c r="AR415" i="6"/>
  <c r="AQ415"/>
  <c r="L414" i="10" s="1"/>
  <c r="AP415" i="6"/>
  <c r="AO415"/>
  <c r="J414" i="10" s="1"/>
  <c r="AN415" i="6"/>
  <c r="BI414"/>
  <c r="BH414"/>
  <c r="BG414"/>
  <c r="BF414"/>
  <c r="BE414"/>
  <c r="BD414"/>
  <c r="BC414"/>
  <c r="BB414"/>
  <c r="BA414"/>
  <c r="AZ414"/>
  <c r="L414" i="8" s="1"/>
  <c r="AY414" i="6"/>
  <c r="AX414"/>
  <c r="AW414"/>
  <c r="AV414"/>
  <c r="AU414"/>
  <c r="AT414"/>
  <c r="AS414"/>
  <c r="AR414"/>
  <c r="AQ414"/>
  <c r="AP414"/>
  <c r="AO414"/>
  <c r="H414" i="8" s="1"/>
  <c r="AN414" i="6"/>
  <c r="BI413"/>
  <c r="AD412" i="10" s="1"/>
  <c r="BH413" i="6"/>
  <c r="BG413"/>
  <c r="AB412" i="10" s="1"/>
  <c r="BF413" i="6"/>
  <c r="BE413"/>
  <c r="Z412" i="10" s="1"/>
  <c r="BD413" i="6"/>
  <c r="BC413"/>
  <c r="X412" i="10" s="1"/>
  <c r="BB413" i="6"/>
  <c r="BA413"/>
  <c r="V412" i="10" s="1"/>
  <c r="AZ413" i="6"/>
  <c r="L413" i="8" s="1"/>
  <c r="AY413" i="6"/>
  <c r="T412" i="10" s="1"/>
  <c r="AX413" i="6"/>
  <c r="AW413"/>
  <c r="R412" i="10" s="1"/>
  <c r="AV413" i="6"/>
  <c r="AU413"/>
  <c r="P412" i="10" s="1"/>
  <c r="AT413" i="6"/>
  <c r="AS413"/>
  <c r="N412" i="10" s="1"/>
  <c r="AR413" i="6"/>
  <c r="AQ413"/>
  <c r="L412" i="10" s="1"/>
  <c r="AP413" i="6"/>
  <c r="AO413"/>
  <c r="J412" i="10" s="1"/>
  <c r="AN413" i="6"/>
  <c r="BI412"/>
  <c r="BH412"/>
  <c r="BG412"/>
  <c r="BF412"/>
  <c r="BE412"/>
  <c r="BD412"/>
  <c r="BC412"/>
  <c r="BB412"/>
  <c r="BA412"/>
  <c r="AZ412"/>
  <c r="L412" i="8" s="1"/>
  <c r="AY412" i="6"/>
  <c r="AX412"/>
  <c r="AW412"/>
  <c r="AV412"/>
  <c r="AU412"/>
  <c r="AT412"/>
  <c r="AS412"/>
  <c r="AR412"/>
  <c r="AQ412"/>
  <c r="AP412"/>
  <c r="AO412"/>
  <c r="H412" i="8" s="1"/>
  <c r="AN412" i="6"/>
  <c r="BI411"/>
  <c r="AD410" i="10" s="1"/>
  <c r="BH411" i="6"/>
  <c r="BG411"/>
  <c r="AB410" i="10" s="1"/>
  <c r="BF411" i="6"/>
  <c r="BE411"/>
  <c r="Z410" i="10" s="1"/>
  <c r="BD411" i="6"/>
  <c r="BC411"/>
  <c r="X410" i="10" s="1"/>
  <c r="BB411" i="6"/>
  <c r="BA411"/>
  <c r="V410" i="10" s="1"/>
  <c r="AZ411" i="6"/>
  <c r="L411" i="8" s="1"/>
  <c r="AY411" i="6"/>
  <c r="T410" i="10" s="1"/>
  <c r="AX411" i="6"/>
  <c r="AW411"/>
  <c r="R410" i="10" s="1"/>
  <c r="AV411" i="6"/>
  <c r="AU411"/>
  <c r="P410" i="10" s="1"/>
  <c r="AT411" i="6"/>
  <c r="AS411"/>
  <c r="N410" i="10" s="1"/>
  <c r="AR411" i="6"/>
  <c r="AQ411"/>
  <c r="L410" i="10" s="1"/>
  <c r="AP411" i="6"/>
  <c r="AO411"/>
  <c r="J410" i="10" s="1"/>
  <c r="AN411" i="6"/>
  <c r="BI410"/>
  <c r="BH410"/>
  <c r="BG410"/>
  <c r="BF410"/>
  <c r="BE410"/>
  <c r="BD410"/>
  <c r="BC410"/>
  <c r="BB410"/>
  <c r="BA410"/>
  <c r="AZ410"/>
  <c r="L410" i="8" s="1"/>
  <c r="AY410" i="6"/>
  <c r="AX410"/>
  <c r="AW410"/>
  <c r="AV410"/>
  <c r="AU410"/>
  <c r="AT410"/>
  <c r="AS410"/>
  <c r="AR410"/>
  <c r="AQ410"/>
  <c r="AP410"/>
  <c r="AO410"/>
  <c r="H410" i="8" s="1"/>
  <c r="AN410" i="6"/>
  <c r="BI409"/>
  <c r="AD408" i="10" s="1"/>
  <c r="BH409" i="6"/>
  <c r="BG409"/>
  <c r="AB408" i="10" s="1"/>
  <c r="BF409" i="6"/>
  <c r="BE409"/>
  <c r="Z408" i="10" s="1"/>
  <c r="BD409" i="6"/>
  <c r="BC409"/>
  <c r="X408" i="10" s="1"/>
  <c r="BB409" i="6"/>
  <c r="BA409"/>
  <c r="V408" i="10" s="1"/>
  <c r="AZ409" i="6"/>
  <c r="L409" i="8" s="1"/>
  <c r="AY409" i="6"/>
  <c r="T408" i="10" s="1"/>
  <c r="AX409" i="6"/>
  <c r="AW409"/>
  <c r="R408" i="10" s="1"/>
  <c r="AV409" i="6"/>
  <c r="AU409"/>
  <c r="P408" i="10" s="1"/>
  <c r="AT409" i="6"/>
  <c r="AS409"/>
  <c r="N408" i="10" s="1"/>
  <c r="AR409" i="6"/>
  <c r="AQ409"/>
  <c r="L408" i="10" s="1"/>
  <c r="AP409" i="6"/>
  <c r="AO409"/>
  <c r="J408" i="10" s="1"/>
  <c r="AN409" i="6"/>
  <c r="BI408"/>
  <c r="BH408"/>
  <c r="BG408"/>
  <c r="BF408"/>
  <c r="BE408"/>
  <c r="BD408"/>
  <c r="BC408"/>
  <c r="BB408"/>
  <c r="BA408"/>
  <c r="AZ408"/>
  <c r="L408" i="8" s="1"/>
  <c r="AY408" i="6"/>
  <c r="AX408"/>
  <c r="AW408"/>
  <c r="AV408"/>
  <c r="AU408"/>
  <c r="AT408"/>
  <c r="AS408"/>
  <c r="AR408"/>
  <c r="AQ408"/>
  <c r="AP408"/>
  <c r="AO408"/>
  <c r="H408" i="8" s="1"/>
  <c r="AN408" i="6"/>
  <c r="BI407"/>
  <c r="AD406" i="10" s="1"/>
  <c r="BH407" i="6"/>
  <c r="BG407"/>
  <c r="AB406" i="10" s="1"/>
  <c r="BF407" i="6"/>
  <c r="BE407"/>
  <c r="Z406" i="10" s="1"/>
  <c r="BD407" i="6"/>
  <c r="BC407"/>
  <c r="X406" i="10" s="1"/>
  <c r="BB407" i="6"/>
  <c r="BA407"/>
  <c r="V406" i="10" s="1"/>
  <c r="AZ407" i="6"/>
  <c r="L407" i="8" s="1"/>
  <c r="AY407" i="6"/>
  <c r="T406" i="10" s="1"/>
  <c r="AX407" i="6"/>
  <c r="AW407"/>
  <c r="R406" i="10" s="1"/>
  <c r="AV407" i="6"/>
  <c r="AU407"/>
  <c r="P406" i="10" s="1"/>
  <c r="AT407" i="6"/>
  <c r="AS407"/>
  <c r="N406" i="10" s="1"/>
  <c r="AR407" i="6"/>
  <c r="AQ407"/>
  <c r="L406" i="10" s="1"/>
  <c r="AP407" i="6"/>
  <c r="AO407"/>
  <c r="J406" i="10" s="1"/>
  <c r="AN407" i="6"/>
  <c r="BI406"/>
  <c r="BH406"/>
  <c r="BG406"/>
  <c r="BF406"/>
  <c r="BE406"/>
  <c r="BD406"/>
  <c r="BC406"/>
  <c r="BB406"/>
  <c r="BA406"/>
  <c r="AZ406"/>
  <c r="L406" i="8" s="1"/>
  <c r="AY406" i="6"/>
  <c r="AX406"/>
  <c r="AW406"/>
  <c r="AV406"/>
  <c r="AU406"/>
  <c r="AT406"/>
  <c r="AS406"/>
  <c r="AR406"/>
  <c r="AQ406"/>
  <c r="AP406"/>
  <c r="AO406"/>
  <c r="H406" i="8" s="1"/>
  <c r="AN406" i="6"/>
  <c r="BI405"/>
  <c r="AD404" i="10" s="1"/>
  <c r="BH405" i="6"/>
  <c r="BG405"/>
  <c r="AB404" i="10" s="1"/>
  <c r="BF405" i="6"/>
  <c r="BE405"/>
  <c r="Z404" i="10" s="1"/>
  <c r="BD405" i="6"/>
  <c r="BC405"/>
  <c r="X404" i="10" s="1"/>
  <c r="BB405" i="6"/>
  <c r="BA405"/>
  <c r="V404" i="10" s="1"/>
  <c r="AZ405" i="6"/>
  <c r="L405" i="8" s="1"/>
  <c r="AY405" i="6"/>
  <c r="T404" i="10" s="1"/>
  <c r="AX405" i="6"/>
  <c r="AW405"/>
  <c r="R404" i="10" s="1"/>
  <c r="AV405" i="6"/>
  <c r="AU405"/>
  <c r="P404" i="10" s="1"/>
  <c r="AT405" i="6"/>
  <c r="AS405"/>
  <c r="N404" i="10" s="1"/>
  <c r="AR405" i="6"/>
  <c r="AQ405"/>
  <c r="L404" i="10" s="1"/>
  <c r="AP405" i="6"/>
  <c r="AO405"/>
  <c r="J404" i="10" s="1"/>
  <c r="AN405" i="6"/>
  <c r="BI404"/>
  <c r="BH404"/>
  <c r="BG404"/>
  <c r="BF404"/>
  <c r="AA403" i="10" s="1"/>
  <c r="BE404" i="6"/>
  <c r="BD404"/>
  <c r="BC404"/>
  <c r="BB404"/>
  <c r="W403" i="10" s="1"/>
  <c r="BA404" i="6"/>
  <c r="AZ404"/>
  <c r="L404" i="8" s="1"/>
  <c r="AY404" i="6"/>
  <c r="AX404"/>
  <c r="S403" i="10" s="1"/>
  <c r="AW404" i="6"/>
  <c r="AV404"/>
  <c r="AU404"/>
  <c r="AT404"/>
  <c r="O403" i="10" s="1"/>
  <c r="AS404" i="6"/>
  <c r="AR404"/>
  <c r="AQ404"/>
  <c r="AP404"/>
  <c r="K403" i="10" s="1"/>
  <c r="AO404" i="6"/>
  <c r="H404" i="8" s="1"/>
  <c r="AN404" i="6"/>
  <c r="BI403"/>
  <c r="AD402" i="10" s="1"/>
  <c r="BH403" i="6"/>
  <c r="BG403"/>
  <c r="AB402" i="10" s="1"/>
  <c r="BF403" i="6"/>
  <c r="BE403"/>
  <c r="Z402" i="10" s="1"/>
  <c r="BD403" i="6"/>
  <c r="BC403"/>
  <c r="X402" i="10" s="1"/>
  <c r="BB403" i="6"/>
  <c r="BA403"/>
  <c r="V402" i="10" s="1"/>
  <c r="AZ403" i="6"/>
  <c r="L403" i="8" s="1"/>
  <c r="AY403" i="6"/>
  <c r="T402" i="10" s="1"/>
  <c r="AX403" i="6"/>
  <c r="AW403"/>
  <c r="R402" i="10" s="1"/>
  <c r="AV403" i="6"/>
  <c r="AU403"/>
  <c r="P402" i="10" s="1"/>
  <c r="AT403" i="6"/>
  <c r="AS403"/>
  <c r="N402" i="10" s="1"/>
  <c r="AR403" i="6"/>
  <c r="AQ403"/>
  <c r="L402" i="10" s="1"/>
  <c r="AP403" i="6"/>
  <c r="AO403"/>
  <c r="J402" i="10" s="1"/>
  <c r="AN403" i="6"/>
  <c r="BI402"/>
  <c r="BH402"/>
  <c r="BG402"/>
  <c r="BF402"/>
  <c r="BE402"/>
  <c r="BD402"/>
  <c r="BC402"/>
  <c r="BB402"/>
  <c r="BA402"/>
  <c r="AZ402"/>
  <c r="L402" i="8" s="1"/>
  <c r="AY402" i="6"/>
  <c r="AX402"/>
  <c r="AW402"/>
  <c r="AV402"/>
  <c r="AU402"/>
  <c r="AT402"/>
  <c r="AS402"/>
  <c r="AR402"/>
  <c r="AQ402"/>
  <c r="AP402"/>
  <c r="AO402"/>
  <c r="H402" i="8" s="1"/>
  <c r="AN402" i="6"/>
  <c r="BI401"/>
  <c r="AD400" i="10" s="1"/>
  <c r="BH401" i="6"/>
  <c r="BG401"/>
  <c r="AB400" i="10" s="1"/>
  <c r="BF401" i="6"/>
  <c r="BE401"/>
  <c r="Z400" i="10" s="1"/>
  <c r="BD401" i="6"/>
  <c r="BC401"/>
  <c r="X400" i="10" s="1"/>
  <c r="BB401" i="6"/>
  <c r="BA401"/>
  <c r="V400" i="10" s="1"/>
  <c r="AZ401" i="6"/>
  <c r="L401" i="8" s="1"/>
  <c r="AY401" i="6"/>
  <c r="T400" i="10" s="1"/>
  <c r="AX401" i="6"/>
  <c r="AW401"/>
  <c r="R400" i="10" s="1"/>
  <c r="AV401" i="6"/>
  <c r="AU401"/>
  <c r="P400" i="10" s="1"/>
  <c r="AT401" i="6"/>
  <c r="AS401"/>
  <c r="N400" i="10" s="1"/>
  <c r="AR401" i="6"/>
  <c r="AQ401"/>
  <c r="L400" i="10" s="1"/>
  <c r="AP401" i="6"/>
  <c r="AO401"/>
  <c r="J400" i="10" s="1"/>
  <c r="AN401" i="6"/>
  <c r="BI400"/>
  <c r="BH400"/>
  <c r="BG400"/>
  <c r="BF400"/>
  <c r="AA399" i="10" s="1"/>
  <c r="BE400" i="6"/>
  <c r="BD400"/>
  <c r="BC400"/>
  <c r="BB400"/>
  <c r="W399" i="10" s="1"/>
  <c r="BA400" i="6"/>
  <c r="AZ400"/>
  <c r="L400" i="8" s="1"/>
  <c r="AY400" i="6"/>
  <c r="AX400"/>
  <c r="S399" i="10" s="1"/>
  <c r="AW400" i="6"/>
  <c r="AV400"/>
  <c r="AU400"/>
  <c r="AT400"/>
  <c r="O399" i="10" s="1"/>
  <c r="AS400" i="6"/>
  <c r="AR400"/>
  <c r="AQ400"/>
  <c r="AP400"/>
  <c r="K399" i="10" s="1"/>
  <c r="AO400" i="6"/>
  <c r="H400" i="8" s="1"/>
  <c r="AN400" i="6"/>
  <c r="BI399"/>
  <c r="AD398" i="10" s="1"/>
  <c r="BH399" i="6"/>
  <c r="BG399"/>
  <c r="AB398" i="10" s="1"/>
  <c r="BF399" i="6"/>
  <c r="BE399"/>
  <c r="Z398" i="10" s="1"/>
  <c r="BD399" i="6"/>
  <c r="BC399"/>
  <c r="X398" i="10" s="1"/>
  <c r="BB399" i="6"/>
  <c r="BA399"/>
  <c r="V398" i="10" s="1"/>
  <c r="AZ399" i="6"/>
  <c r="L399" i="8" s="1"/>
  <c r="AY399" i="6"/>
  <c r="T398" i="10" s="1"/>
  <c r="AX399" i="6"/>
  <c r="AW399"/>
  <c r="R398" i="10" s="1"/>
  <c r="AV399" i="6"/>
  <c r="AU399"/>
  <c r="P398" i="10" s="1"/>
  <c r="AT399" i="6"/>
  <c r="AS399"/>
  <c r="N398" i="10" s="1"/>
  <c r="AR399" i="6"/>
  <c r="AQ399"/>
  <c r="L398" i="10" s="1"/>
  <c r="AP399" i="6"/>
  <c r="AO399"/>
  <c r="J398" i="10" s="1"/>
  <c r="AN399" i="6"/>
  <c r="BI398"/>
  <c r="Q397" i="14" s="1"/>
  <c r="BH398" i="6"/>
  <c r="P397" i="14" s="1"/>
  <c r="BG398" i="6"/>
  <c r="BF398"/>
  <c r="BE398"/>
  <c r="BD398"/>
  <c r="BC398"/>
  <c r="BB398"/>
  <c r="BA398"/>
  <c r="AZ398"/>
  <c r="AY398"/>
  <c r="AX398"/>
  <c r="AW398"/>
  <c r="J398" i="8" s="1"/>
  <c r="AV398" i="6"/>
  <c r="AU398"/>
  <c r="AT398"/>
  <c r="I398" i="8" s="1"/>
  <c r="AS398" i="6"/>
  <c r="AR398"/>
  <c r="AQ398"/>
  <c r="AP398"/>
  <c r="AO398"/>
  <c r="AN398"/>
  <c r="BI397"/>
  <c r="AD396" i="10" s="1"/>
  <c r="BH397" i="6"/>
  <c r="BG397"/>
  <c r="AB396" i="10" s="1"/>
  <c r="BF397" i="6"/>
  <c r="BE397"/>
  <c r="Z396" i="10" s="1"/>
  <c r="BD397" i="6"/>
  <c r="BC397"/>
  <c r="X396" i="10" s="1"/>
  <c r="BB397" i="6"/>
  <c r="BA397"/>
  <c r="V396" i="10" s="1"/>
  <c r="AZ397" i="6"/>
  <c r="L397" i="8" s="1"/>
  <c r="AY397" i="6"/>
  <c r="T396" i="10" s="1"/>
  <c r="AX397" i="6"/>
  <c r="AW397"/>
  <c r="R396" i="10" s="1"/>
  <c r="AV397" i="6"/>
  <c r="AU397"/>
  <c r="P396" i="10" s="1"/>
  <c r="AT397" i="6"/>
  <c r="AS397"/>
  <c r="N396" i="10" s="1"/>
  <c r="AR397" i="6"/>
  <c r="AQ397"/>
  <c r="L396" i="10" s="1"/>
  <c r="AP397" i="6"/>
  <c r="AO397"/>
  <c r="J396" i="10" s="1"/>
  <c r="AN397" i="6"/>
  <c r="BI396"/>
  <c r="BH396"/>
  <c r="BG396"/>
  <c r="BF396"/>
  <c r="AA395" i="10" s="1"/>
  <c r="BE396" i="6"/>
  <c r="BD396"/>
  <c r="BC396"/>
  <c r="BB396"/>
  <c r="W395" i="10" s="1"/>
  <c r="BA396" i="6"/>
  <c r="AZ396"/>
  <c r="L396" i="8" s="1"/>
  <c r="AY396" i="6"/>
  <c r="AX396"/>
  <c r="S395" i="10" s="1"/>
  <c r="AW396" i="6"/>
  <c r="J396" i="8" s="1"/>
  <c r="AV396" i="6"/>
  <c r="AU396"/>
  <c r="AT396"/>
  <c r="O395" i="10" s="1"/>
  <c r="AS396" i="6"/>
  <c r="AR396"/>
  <c r="AQ396"/>
  <c r="AP396"/>
  <c r="K395" i="10" s="1"/>
  <c r="AO396" i="6"/>
  <c r="H396" i="8" s="1"/>
  <c r="AN396" i="6"/>
  <c r="BI395"/>
  <c r="AD394" i="10" s="1"/>
  <c r="BH395" i="6"/>
  <c r="BG395"/>
  <c r="AB394" i="10" s="1"/>
  <c r="BF395" i="6"/>
  <c r="BE395"/>
  <c r="Z394" i="10" s="1"/>
  <c r="BD395" i="6"/>
  <c r="BC395"/>
  <c r="X394" i="10" s="1"/>
  <c r="BB395" i="6"/>
  <c r="BA395"/>
  <c r="V394" i="10" s="1"/>
  <c r="AZ395" i="6"/>
  <c r="L395" i="8" s="1"/>
  <c r="AY395" i="6"/>
  <c r="T394" i="10" s="1"/>
  <c r="AX395" i="6"/>
  <c r="AW395"/>
  <c r="R394" i="10" s="1"/>
  <c r="AV395" i="6"/>
  <c r="AU395"/>
  <c r="P394" i="10" s="1"/>
  <c r="AT395" i="6"/>
  <c r="AS395"/>
  <c r="N394" i="10" s="1"/>
  <c r="AR395" i="6"/>
  <c r="AQ395"/>
  <c r="L394" i="10" s="1"/>
  <c r="AP395" i="6"/>
  <c r="AO395"/>
  <c r="J394" i="10" s="1"/>
  <c r="AN395" i="6"/>
  <c r="BI394"/>
  <c r="BH394"/>
  <c r="BG394"/>
  <c r="BF394"/>
  <c r="BE394"/>
  <c r="BD394"/>
  <c r="BC394"/>
  <c r="BB394"/>
  <c r="BA394"/>
  <c r="AZ394"/>
  <c r="L394" i="8" s="1"/>
  <c r="AY394" i="6"/>
  <c r="AX394"/>
  <c r="AW394"/>
  <c r="J394" i="8" s="1"/>
  <c r="AV394" i="6"/>
  <c r="AU394"/>
  <c r="AT394"/>
  <c r="AS394"/>
  <c r="AR394"/>
  <c r="AQ394"/>
  <c r="AP394"/>
  <c r="AO394"/>
  <c r="H394" i="8" s="1"/>
  <c r="AN394" i="6"/>
  <c r="BI393"/>
  <c r="AD392" i="10" s="1"/>
  <c r="BH393" i="6"/>
  <c r="BG393"/>
  <c r="AB392" i="10" s="1"/>
  <c r="BF393" i="6"/>
  <c r="BE393"/>
  <c r="Z392" i="10" s="1"/>
  <c r="BD393" i="6"/>
  <c r="BC393"/>
  <c r="X392" i="10" s="1"/>
  <c r="BB393" i="6"/>
  <c r="BA393"/>
  <c r="V392" i="10" s="1"/>
  <c r="AZ393" i="6"/>
  <c r="L393" i="8" s="1"/>
  <c r="AY393" i="6"/>
  <c r="T392" i="10" s="1"/>
  <c r="AX393" i="6"/>
  <c r="AW393"/>
  <c r="R392" i="10" s="1"/>
  <c r="AV393" i="6"/>
  <c r="AU393"/>
  <c r="P392" i="10" s="1"/>
  <c r="AT393" i="6"/>
  <c r="AS393"/>
  <c r="N392" i="10" s="1"/>
  <c r="AR393" i="6"/>
  <c r="AQ393"/>
  <c r="L392" i="10" s="1"/>
  <c r="AP393" i="6"/>
  <c r="AO393"/>
  <c r="J392" i="10" s="1"/>
  <c r="AN393" i="6"/>
  <c r="BI392"/>
  <c r="BH392"/>
  <c r="BG392"/>
  <c r="BF392"/>
  <c r="AA391" i="10" s="1"/>
  <c r="BE392" i="6"/>
  <c r="BD392"/>
  <c r="BC392"/>
  <c r="BB392"/>
  <c r="W391" i="10" s="1"/>
  <c r="BA392" i="6"/>
  <c r="AZ392"/>
  <c r="L392" i="8" s="1"/>
  <c r="AY392" i="6"/>
  <c r="AX392"/>
  <c r="S391" i="10" s="1"/>
  <c r="AW392" i="6"/>
  <c r="J392" i="8" s="1"/>
  <c r="AV392" i="6"/>
  <c r="AU392"/>
  <c r="AT392"/>
  <c r="O391" i="10" s="1"/>
  <c r="AS392" i="6"/>
  <c r="AR392"/>
  <c r="AQ392"/>
  <c r="AP392"/>
  <c r="K391" i="10" s="1"/>
  <c r="AO392" i="6"/>
  <c r="H392" i="8" s="1"/>
  <c r="AN392" i="6"/>
  <c r="BI391"/>
  <c r="AD390" i="10" s="1"/>
  <c r="BH391" i="6"/>
  <c r="BG391"/>
  <c r="AB390" i="10" s="1"/>
  <c r="BF391" i="6"/>
  <c r="BE391"/>
  <c r="Z390" i="10" s="1"/>
  <c r="BD391" i="6"/>
  <c r="BC391"/>
  <c r="X390" i="10" s="1"/>
  <c r="BB391" i="6"/>
  <c r="BA391"/>
  <c r="V390" i="10" s="1"/>
  <c r="AZ391" i="6"/>
  <c r="L391" i="8" s="1"/>
  <c r="AY391" i="6"/>
  <c r="T390" i="10" s="1"/>
  <c r="AX391" i="6"/>
  <c r="AW391"/>
  <c r="R390" i="10" s="1"/>
  <c r="AV391" i="6"/>
  <c r="AU391"/>
  <c r="P390" i="10" s="1"/>
  <c r="AT391" i="6"/>
  <c r="AS391"/>
  <c r="N390" i="10" s="1"/>
  <c r="AR391" i="6"/>
  <c r="AQ391"/>
  <c r="L390" i="10" s="1"/>
  <c r="AP391" i="6"/>
  <c r="AO391"/>
  <c r="J390" i="10" s="1"/>
  <c r="AN391" i="6"/>
  <c r="BI390"/>
  <c r="BH390"/>
  <c r="BG390"/>
  <c r="BF390"/>
  <c r="BE390"/>
  <c r="BD390"/>
  <c r="BC390"/>
  <c r="BB390"/>
  <c r="BA390"/>
  <c r="AZ390"/>
  <c r="L390" i="8" s="1"/>
  <c r="AY390" i="6"/>
  <c r="AX390"/>
  <c r="AW390"/>
  <c r="J390" i="8" s="1"/>
  <c r="AV390" i="6"/>
  <c r="AU390"/>
  <c r="AT390"/>
  <c r="AS390"/>
  <c r="AR390"/>
  <c r="AQ390"/>
  <c r="AP390"/>
  <c r="AO390"/>
  <c r="H390" i="8" s="1"/>
  <c r="AN390" i="6"/>
  <c r="BI389"/>
  <c r="AD388" i="10" s="1"/>
  <c r="BH389" i="6"/>
  <c r="BG389"/>
  <c r="AB388" i="10" s="1"/>
  <c r="BF389" i="6"/>
  <c r="BE389"/>
  <c r="Z388" i="10" s="1"/>
  <c r="BD389" i="6"/>
  <c r="BC389"/>
  <c r="X388" i="10" s="1"/>
  <c r="BB389" i="6"/>
  <c r="BA389"/>
  <c r="V388" i="10" s="1"/>
  <c r="AZ389" i="6"/>
  <c r="L389" i="8" s="1"/>
  <c r="AY389" i="6"/>
  <c r="T388" i="10" s="1"/>
  <c r="AX389" i="6"/>
  <c r="AW389"/>
  <c r="R388" i="10" s="1"/>
  <c r="AV389" i="6"/>
  <c r="AU389"/>
  <c r="P388" i="10" s="1"/>
  <c r="AT389" i="6"/>
  <c r="AS389"/>
  <c r="N388" i="10" s="1"/>
  <c r="AR389" i="6"/>
  <c r="AQ389"/>
  <c r="L388" i="10" s="1"/>
  <c r="AP389" i="6"/>
  <c r="AO389"/>
  <c r="J388" i="10" s="1"/>
  <c r="AN389" i="6"/>
  <c r="BI388"/>
  <c r="BH388"/>
  <c r="BG388"/>
  <c r="BF388"/>
  <c r="AA387" i="10" s="1"/>
  <c r="BE388" i="6"/>
  <c r="BD388"/>
  <c r="BC388"/>
  <c r="BB388"/>
  <c r="W387" i="10" s="1"/>
  <c r="BA388" i="6"/>
  <c r="AZ388"/>
  <c r="L388" i="8" s="1"/>
  <c r="AY388" i="6"/>
  <c r="AX388"/>
  <c r="S387" i="10" s="1"/>
  <c r="AW388" i="6"/>
  <c r="J388" i="8" s="1"/>
  <c r="AV388" i="6"/>
  <c r="AU388"/>
  <c r="AT388"/>
  <c r="O387" i="10" s="1"/>
  <c r="AS388" i="6"/>
  <c r="AR388"/>
  <c r="AQ388"/>
  <c r="AP388"/>
  <c r="K387" i="10" s="1"/>
  <c r="AO388" i="6"/>
  <c r="H388" i="8" s="1"/>
  <c r="AN388" i="6"/>
  <c r="BI387"/>
  <c r="AD386" i="10" s="1"/>
  <c r="BH387" i="6"/>
  <c r="BG387"/>
  <c r="AB386" i="10" s="1"/>
  <c r="BF387" i="6"/>
  <c r="BE387"/>
  <c r="Z386" i="10" s="1"/>
  <c r="BD387" i="6"/>
  <c r="BC387"/>
  <c r="X386" i="10" s="1"/>
  <c r="BB387" i="6"/>
  <c r="BA387"/>
  <c r="V386" i="10" s="1"/>
  <c r="AZ387" i="6"/>
  <c r="L387" i="8" s="1"/>
  <c r="AY387" i="6"/>
  <c r="T386" i="10" s="1"/>
  <c r="AX387" i="6"/>
  <c r="AW387"/>
  <c r="R386" i="10" s="1"/>
  <c r="AV387" i="6"/>
  <c r="AU387"/>
  <c r="P386" i="10" s="1"/>
  <c r="AT387" i="6"/>
  <c r="AS387"/>
  <c r="N386" i="10" s="1"/>
  <c r="AR387" i="6"/>
  <c r="AQ387"/>
  <c r="L386" i="10" s="1"/>
  <c r="AP387" i="6"/>
  <c r="AO387"/>
  <c r="J386" i="10" s="1"/>
  <c r="AN387" i="6"/>
  <c r="BI386"/>
  <c r="BH386"/>
  <c r="BG386"/>
  <c r="BF386"/>
  <c r="BE386"/>
  <c r="BD386"/>
  <c r="BC386"/>
  <c r="BB386"/>
  <c r="BA386"/>
  <c r="AZ386"/>
  <c r="L386" i="8" s="1"/>
  <c r="AY386" i="6"/>
  <c r="AX386"/>
  <c r="AW386"/>
  <c r="J386" i="8" s="1"/>
  <c r="AV386" i="6"/>
  <c r="AU386"/>
  <c r="AT386"/>
  <c r="AS386"/>
  <c r="AR386"/>
  <c r="AQ386"/>
  <c r="AP386"/>
  <c r="AO386"/>
  <c r="H386" i="8" s="1"/>
  <c r="AN386" i="6"/>
  <c r="BI385"/>
  <c r="AD384" i="10" s="1"/>
  <c r="BH385" i="6"/>
  <c r="BG385"/>
  <c r="AB384" i="10" s="1"/>
  <c r="BF385" i="6"/>
  <c r="BE385"/>
  <c r="Z384" i="10" s="1"/>
  <c r="BD385" i="6"/>
  <c r="BC385"/>
  <c r="X384" i="10" s="1"/>
  <c r="BB385" i="6"/>
  <c r="BA385"/>
  <c r="V384" i="10" s="1"/>
  <c r="AZ385" i="6"/>
  <c r="L385" i="8" s="1"/>
  <c r="AY385" i="6"/>
  <c r="T384" i="10" s="1"/>
  <c r="AX385" i="6"/>
  <c r="AW385"/>
  <c r="R384" i="10" s="1"/>
  <c r="AV385" i="6"/>
  <c r="AU385"/>
  <c r="P384" i="10" s="1"/>
  <c r="AT385" i="6"/>
  <c r="AS385"/>
  <c r="N384" i="10" s="1"/>
  <c r="AR385" i="6"/>
  <c r="AQ385"/>
  <c r="L384" i="10" s="1"/>
  <c r="AP385" i="6"/>
  <c r="AO385"/>
  <c r="J384" i="10" s="1"/>
  <c r="AN385" i="6"/>
  <c r="BI384"/>
  <c r="BH384"/>
  <c r="BG384"/>
  <c r="BF384"/>
  <c r="AA383" i="10" s="1"/>
  <c r="BE384" i="6"/>
  <c r="BD384"/>
  <c r="BC384"/>
  <c r="BB384"/>
  <c r="W383" i="10" s="1"/>
  <c r="BA384" i="6"/>
  <c r="AZ384"/>
  <c r="L384" i="8" s="1"/>
  <c r="AY384" i="6"/>
  <c r="AX384"/>
  <c r="S383" i="10" s="1"/>
  <c r="AW384" i="6"/>
  <c r="J384" i="8" s="1"/>
  <c r="AV384" i="6"/>
  <c r="AU384"/>
  <c r="AT384"/>
  <c r="O383" i="10" s="1"/>
  <c r="AS384" i="6"/>
  <c r="AR384"/>
  <c r="AQ384"/>
  <c r="AP384"/>
  <c r="K383" i="10" s="1"/>
  <c r="AO384" i="6"/>
  <c r="H384" i="8" s="1"/>
  <c r="AN384" i="6"/>
  <c r="BI383"/>
  <c r="AD382" i="10" s="1"/>
  <c r="BH383" i="6"/>
  <c r="BG383"/>
  <c r="AB382" i="10" s="1"/>
  <c r="BF383" i="6"/>
  <c r="BE383"/>
  <c r="Z382" i="10" s="1"/>
  <c r="BD383" i="6"/>
  <c r="BC383"/>
  <c r="X382" i="10" s="1"/>
  <c r="BB383" i="6"/>
  <c r="BA383"/>
  <c r="V382" i="10" s="1"/>
  <c r="AZ383" i="6"/>
  <c r="L383" i="8" s="1"/>
  <c r="AY383" i="6"/>
  <c r="T382" i="10" s="1"/>
  <c r="AX383" i="6"/>
  <c r="AW383"/>
  <c r="R382" i="10" s="1"/>
  <c r="AV383" i="6"/>
  <c r="AU383"/>
  <c r="P382" i="10" s="1"/>
  <c r="AT383" i="6"/>
  <c r="AS383"/>
  <c r="N382" i="10" s="1"/>
  <c r="AR383" i="6"/>
  <c r="AQ383"/>
  <c r="L382" i="10" s="1"/>
  <c r="AP383" i="6"/>
  <c r="AO383"/>
  <c r="J382" i="10" s="1"/>
  <c r="AN383" i="6"/>
  <c r="BI382"/>
  <c r="BH382"/>
  <c r="BG382"/>
  <c r="BF382"/>
  <c r="BE382"/>
  <c r="BD382"/>
  <c r="BC382"/>
  <c r="BB382"/>
  <c r="BA382"/>
  <c r="AZ382"/>
  <c r="L382" i="8" s="1"/>
  <c r="AY382" i="6"/>
  <c r="AX382"/>
  <c r="AW382"/>
  <c r="J382" i="8" s="1"/>
  <c r="AV382" i="6"/>
  <c r="AU382"/>
  <c r="AT382"/>
  <c r="AS382"/>
  <c r="AR382"/>
  <c r="AQ382"/>
  <c r="AP382"/>
  <c r="AO382"/>
  <c r="H382" i="8" s="1"/>
  <c r="AN382" i="6"/>
  <c r="BI381"/>
  <c r="AD380" i="10" s="1"/>
  <c r="BH381" i="6"/>
  <c r="BG381"/>
  <c r="AB380" i="10" s="1"/>
  <c r="BF381" i="6"/>
  <c r="BE381"/>
  <c r="Z380" i="10" s="1"/>
  <c r="BD381" i="6"/>
  <c r="BC381"/>
  <c r="X380" i="10" s="1"/>
  <c r="BB381" i="6"/>
  <c r="BA381"/>
  <c r="V380" i="10" s="1"/>
  <c r="AZ381" i="6"/>
  <c r="L381" i="8" s="1"/>
  <c r="AY381" i="6"/>
  <c r="T380" i="10" s="1"/>
  <c r="AX381" i="6"/>
  <c r="AW381"/>
  <c r="R380" i="10" s="1"/>
  <c r="AV381" i="6"/>
  <c r="AU381"/>
  <c r="P380" i="10" s="1"/>
  <c r="AT381" i="6"/>
  <c r="AS381"/>
  <c r="N380" i="10" s="1"/>
  <c r="AR381" i="6"/>
  <c r="AQ381"/>
  <c r="L380" i="10" s="1"/>
  <c r="AP381" i="6"/>
  <c r="AO381"/>
  <c r="J380" i="10" s="1"/>
  <c r="AN381" i="6"/>
  <c r="BI380"/>
  <c r="BH380"/>
  <c r="BG380"/>
  <c r="BF380"/>
  <c r="AA379" i="10" s="1"/>
  <c r="BE380" i="6"/>
  <c r="BD380"/>
  <c r="BC380"/>
  <c r="BB380"/>
  <c r="W379" i="10" s="1"/>
  <c r="BA380" i="6"/>
  <c r="AZ380"/>
  <c r="L380" i="8" s="1"/>
  <c r="AY380" i="6"/>
  <c r="AX380"/>
  <c r="S379" i="10" s="1"/>
  <c r="AW380" i="6"/>
  <c r="J380" i="8" s="1"/>
  <c r="AV380" i="6"/>
  <c r="AU380"/>
  <c r="AT380"/>
  <c r="O379" i="10" s="1"/>
  <c r="AS380" i="6"/>
  <c r="AR380"/>
  <c r="AQ380"/>
  <c r="AP380"/>
  <c r="K379" i="10" s="1"/>
  <c r="AO380" i="6"/>
  <c r="H380" i="8" s="1"/>
  <c r="AN380" i="6"/>
  <c r="BI379"/>
  <c r="AD378" i="10" s="1"/>
  <c r="BH379" i="6"/>
  <c r="BG379"/>
  <c r="AB378" i="10" s="1"/>
  <c r="BF379" i="6"/>
  <c r="BE379"/>
  <c r="Z378" i="10" s="1"/>
  <c r="BD379" i="6"/>
  <c r="BC379"/>
  <c r="X378" i="10" s="1"/>
  <c r="BB379" i="6"/>
  <c r="BA379"/>
  <c r="V378" i="10" s="1"/>
  <c r="AZ379" i="6"/>
  <c r="L379" i="8" s="1"/>
  <c r="AY379" i="6"/>
  <c r="T378" i="10" s="1"/>
  <c r="AX379" i="6"/>
  <c r="AW379"/>
  <c r="R378" i="10" s="1"/>
  <c r="AV379" i="6"/>
  <c r="AU379"/>
  <c r="P378" i="10" s="1"/>
  <c r="AT379" i="6"/>
  <c r="AS379"/>
  <c r="N378" i="10" s="1"/>
  <c r="AR379" i="6"/>
  <c r="AQ379"/>
  <c r="L378" i="10" s="1"/>
  <c r="AP379" i="6"/>
  <c r="AO379"/>
  <c r="J378" i="10" s="1"/>
  <c r="AN379" i="6"/>
  <c r="BI378"/>
  <c r="BH378"/>
  <c r="BG378"/>
  <c r="BF378"/>
  <c r="BE378"/>
  <c r="BD378"/>
  <c r="BC378"/>
  <c r="BB378"/>
  <c r="BA378"/>
  <c r="AZ378"/>
  <c r="L378" i="8" s="1"/>
  <c r="AY378" i="6"/>
  <c r="AX378"/>
  <c r="AW378"/>
  <c r="J378" i="8" s="1"/>
  <c r="AV378" i="6"/>
  <c r="AU378"/>
  <c r="AT378"/>
  <c r="AS378"/>
  <c r="AR378"/>
  <c r="AQ378"/>
  <c r="AP378"/>
  <c r="AO378"/>
  <c r="H378" i="8" s="1"/>
  <c r="AN378" i="6"/>
  <c r="BI377"/>
  <c r="AD376" i="10" s="1"/>
  <c r="BH377" i="6"/>
  <c r="BG377"/>
  <c r="AB376" i="10" s="1"/>
  <c r="BF377" i="6"/>
  <c r="BE377"/>
  <c r="Z376" i="10" s="1"/>
  <c r="BD377" i="6"/>
  <c r="BC377"/>
  <c r="X376" i="10" s="1"/>
  <c r="BB377" i="6"/>
  <c r="BA377"/>
  <c r="V376" i="10" s="1"/>
  <c r="AZ377" i="6"/>
  <c r="L377" i="8" s="1"/>
  <c r="AY377" i="6"/>
  <c r="T376" i="10" s="1"/>
  <c r="AX377" i="6"/>
  <c r="AW377"/>
  <c r="R376" i="10" s="1"/>
  <c r="AV377" i="6"/>
  <c r="AU377"/>
  <c r="P376" i="10" s="1"/>
  <c r="AT377" i="6"/>
  <c r="AS377"/>
  <c r="N376" i="10" s="1"/>
  <c r="AR377" i="6"/>
  <c r="AQ377"/>
  <c r="L376" i="10" s="1"/>
  <c r="AP377" i="6"/>
  <c r="AO377"/>
  <c r="J376" i="10" s="1"/>
  <c r="AN377" i="6"/>
  <c r="BI376"/>
  <c r="BH376"/>
  <c r="BG376"/>
  <c r="BF376"/>
  <c r="AA375" i="10" s="1"/>
  <c r="BE376" i="6"/>
  <c r="BD376"/>
  <c r="BC376"/>
  <c r="BB376"/>
  <c r="W375" i="10" s="1"/>
  <c r="BA376" i="6"/>
  <c r="AZ376"/>
  <c r="L376" i="8" s="1"/>
  <c r="AY376" i="6"/>
  <c r="AX376"/>
  <c r="S375" i="10" s="1"/>
  <c r="AW376" i="6"/>
  <c r="J376" i="8" s="1"/>
  <c r="AV376" i="6"/>
  <c r="AU376"/>
  <c r="AT376"/>
  <c r="O375" i="10" s="1"/>
  <c r="AS376" i="6"/>
  <c r="AR376"/>
  <c r="AQ376"/>
  <c r="AP376"/>
  <c r="K375" i="10" s="1"/>
  <c r="AO376" i="6"/>
  <c r="H376" i="8" s="1"/>
  <c r="AN376" i="6"/>
  <c r="BI375"/>
  <c r="AD374" i="10" s="1"/>
  <c r="BH375" i="6"/>
  <c r="BG375"/>
  <c r="AB374" i="10" s="1"/>
  <c r="BF375" i="6"/>
  <c r="BE375"/>
  <c r="Z374" i="10" s="1"/>
  <c r="BD375" i="6"/>
  <c r="BC375"/>
  <c r="X374" i="10" s="1"/>
  <c r="BB375" i="6"/>
  <c r="BA375"/>
  <c r="V374" i="10" s="1"/>
  <c r="AZ375" i="6"/>
  <c r="L375" i="8" s="1"/>
  <c r="AY375" i="6"/>
  <c r="T374" i="10" s="1"/>
  <c r="AX375" i="6"/>
  <c r="AW375"/>
  <c r="R374" i="10" s="1"/>
  <c r="AV375" i="6"/>
  <c r="AU375"/>
  <c r="P374" i="10" s="1"/>
  <c r="AT375" i="6"/>
  <c r="AS375"/>
  <c r="N374" i="10" s="1"/>
  <c r="AR375" i="6"/>
  <c r="AQ375"/>
  <c r="L374" i="10" s="1"/>
  <c r="AP375" i="6"/>
  <c r="AO375"/>
  <c r="J374" i="10" s="1"/>
  <c r="AN375" i="6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J373" i="7" s="1"/>
  <c r="AN374" i="6"/>
  <c r="BI373"/>
  <c r="AD372" i="10" s="1"/>
  <c r="BH373" i="6"/>
  <c r="BG373"/>
  <c r="AB372" i="10" s="1"/>
  <c r="BF373" i="6"/>
  <c r="BE373"/>
  <c r="Z372" i="10" s="1"/>
  <c r="BD373" i="6"/>
  <c r="BC373"/>
  <c r="X372" i="10" s="1"/>
  <c r="BB373" i="6"/>
  <c r="BA373"/>
  <c r="V372" i="10" s="1"/>
  <c r="AZ373" i="6"/>
  <c r="AY373"/>
  <c r="T372" i="10" s="1"/>
  <c r="AX373" i="6"/>
  <c r="AW373"/>
  <c r="R372" i="10" s="1"/>
  <c r="AV373" i="6"/>
  <c r="AU373"/>
  <c r="P372" i="10" s="1"/>
  <c r="AT373" i="6"/>
  <c r="AS373"/>
  <c r="N372" i="10" s="1"/>
  <c r="AR373" i="6"/>
  <c r="AQ373"/>
  <c r="L372" i="10" s="1"/>
  <c r="AP373" i="6"/>
  <c r="AO373"/>
  <c r="J372" i="10" s="1"/>
  <c r="AN373" i="6"/>
  <c r="BI372"/>
  <c r="BH372"/>
  <c r="BG372"/>
  <c r="BF372"/>
  <c r="AA371" i="10" s="1"/>
  <c r="BE372" i="6"/>
  <c r="BD372"/>
  <c r="BC372"/>
  <c r="BB372"/>
  <c r="W371" i="10" s="1"/>
  <c r="BA372" i="6"/>
  <c r="AZ372"/>
  <c r="AY372"/>
  <c r="AX372"/>
  <c r="S371" i="10" s="1"/>
  <c r="AW372" i="6"/>
  <c r="AV372"/>
  <c r="AU372"/>
  <c r="AT372"/>
  <c r="O371" i="10" s="1"/>
  <c r="AS372" i="6"/>
  <c r="AR372"/>
  <c r="AQ372"/>
  <c r="AP372"/>
  <c r="K371" i="10" s="1"/>
  <c r="AO372" i="6"/>
  <c r="J371" i="7" s="1"/>
  <c r="AN372" i="6"/>
  <c r="BI371"/>
  <c r="AD370" i="10" s="1"/>
  <c r="BH371" i="6"/>
  <c r="BG371"/>
  <c r="AB370" i="10" s="1"/>
  <c r="BF371" i="6"/>
  <c r="BE371"/>
  <c r="Z370" i="10" s="1"/>
  <c r="BD371" i="6"/>
  <c r="BC371"/>
  <c r="X370" i="10" s="1"/>
  <c r="BB371" i="6"/>
  <c r="BA371"/>
  <c r="V370" i="10" s="1"/>
  <c r="AZ371" i="6"/>
  <c r="AY371"/>
  <c r="T370" i="10" s="1"/>
  <c r="AX371" i="6"/>
  <c r="AW371"/>
  <c r="R370" i="10" s="1"/>
  <c r="AV371" i="6"/>
  <c r="AU371"/>
  <c r="P370" i="10" s="1"/>
  <c r="AT371" i="6"/>
  <c r="AS371"/>
  <c r="N370" i="10" s="1"/>
  <c r="AR371" i="6"/>
  <c r="AQ371"/>
  <c r="L370" i="10" s="1"/>
  <c r="AP371" i="6"/>
  <c r="AO371"/>
  <c r="J370" i="10" s="1"/>
  <c r="AN371" i="6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J369" i="7" s="1"/>
  <c r="AN370" i="6"/>
  <c r="BI369"/>
  <c r="AD368" i="10" s="1"/>
  <c r="BH369" i="6"/>
  <c r="BG369"/>
  <c r="AB368" i="10" s="1"/>
  <c r="BF369" i="6"/>
  <c r="BE369"/>
  <c r="Z368" i="10" s="1"/>
  <c r="BD369" i="6"/>
  <c r="BC369"/>
  <c r="X368" i="10" s="1"/>
  <c r="BB369" i="6"/>
  <c r="BA369"/>
  <c r="V368" i="10" s="1"/>
  <c r="AZ369" i="6"/>
  <c r="AY369"/>
  <c r="T368" i="10" s="1"/>
  <c r="AX369" i="6"/>
  <c r="AW369"/>
  <c r="R368" i="10" s="1"/>
  <c r="AV369" i="6"/>
  <c r="AU369"/>
  <c r="P368" i="10" s="1"/>
  <c r="AT369" i="6"/>
  <c r="AS369"/>
  <c r="N368" i="10" s="1"/>
  <c r="AR369" i="6"/>
  <c r="AQ369"/>
  <c r="L368" i="10" s="1"/>
  <c r="AP369" i="6"/>
  <c r="AO369"/>
  <c r="J368" i="10" s="1"/>
  <c r="AN369" i="6"/>
  <c r="BI368"/>
  <c r="BH368"/>
  <c r="BG368"/>
  <c r="BF368"/>
  <c r="AA367" i="10" s="1"/>
  <c r="BE368" i="6"/>
  <c r="BD368"/>
  <c r="BC368"/>
  <c r="BB368"/>
  <c r="W367" i="10" s="1"/>
  <c r="BA368" i="6"/>
  <c r="AZ368"/>
  <c r="AY368"/>
  <c r="AX368"/>
  <c r="S367" i="10" s="1"/>
  <c r="AW368" i="6"/>
  <c r="AV368"/>
  <c r="AU368"/>
  <c r="AT368"/>
  <c r="O367" i="10" s="1"/>
  <c r="AS368" i="6"/>
  <c r="AR368"/>
  <c r="AQ368"/>
  <c r="AP368"/>
  <c r="K367" i="10" s="1"/>
  <c r="AO368" i="6"/>
  <c r="J367" i="7" s="1"/>
  <c r="AN368" i="6"/>
  <c r="BI367"/>
  <c r="AD366" i="10" s="1"/>
  <c r="BH367" i="6"/>
  <c r="BG367"/>
  <c r="AB366" i="10" s="1"/>
  <c r="BF367" i="6"/>
  <c r="BE367"/>
  <c r="Z366" i="10" s="1"/>
  <c r="BD367" i="6"/>
  <c r="BC367"/>
  <c r="X366" i="10" s="1"/>
  <c r="BB367" i="6"/>
  <c r="BA367"/>
  <c r="V366" i="10" s="1"/>
  <c r="AZ367" i="6"/>
  <c r="AY367"/>
  <c r="T366" i="10" s="1"/>
  <c r="AX367" i="6"/>
  <c r="AW367"/>
  <c r="R366" i="10" s="1"/>
  <c r="AV367" i="6"/>
  <c r="AU367"/>
  <c r="P366" i="10" s="1"/>
  <c r="AT367" i="6"/>
  <c r="AS367"/>
  <c r="N366" i="10" s="1"/>
  <c r="AR367" i="6"/>
  <c r="AQ367"/>
  <c r="L366" i="10" s="1"/>
  <c r="AP367" i="6"/>
  <c r="AO367"/>
  <c r="J366" i="10" s="1"/>
  <c r="AN367" i="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J365" i="7" s="1"/>
  <c r="AN366" i="6"/>
  <c r="BI365"/>
  <c r="AD364" i="10" s="1"/>
  <c r="BH365" i="6"/>
  <c r="BG365"/>
  <c r="AB364" i="10" s="1"/>
  <c r="BF365" i="6"/>
  <c r="BE365"/>
  <c r="Z364" i="10" s="1"/>
  <c r="BD365" i="6"/>
  <c r="BC365"/>
  <c r="X364" i="10" s="1"/>
  <c r="BB365" i="6"/>
  <c r="BA365"/>
  <c r="V364" i="10" s="1"/>
  <c r="AZ365" i="6"/>
  <c r="AY365"/>
  <c r="T364" i="10" s="1"/>
  <c r="AX365" i="6"/>
  <c r="AW365"/>
  <c r="R364" i="10" s="1"/>
  <c r="AV365" i="6"/>
  <c r="AU365"/>
  <c r="P364" i="10" s="1"/>
  <c r="AT365" i="6"/>
  <c r="AS365"/>
  <c r="N364" i="10" s="1"/>
  <c r="AR365" i="6"/>
  <c r="AQ365"/>
  <c r="L364" i="10" s="1"/>
  <c r="AP365" i="6"/>
  <c r="AO365"/>
  <c r="J364" i="10" s="1"/>
  <c r="AN365" i="6"/>
  <c r="BI364"/>
  <c r="BH364"/>
  <c r="BG364"/>
  <c r="BF364"/>
  <c r="AA363" i="10" s="1"/>
  <c r="BE364" i="6"/>
  <c r="BD364"/>
  <c r="BC364"/>
  <c r="BB364"/>
  <c r="W363" i="10" s="1"/>
  <c r="BA364" i="6"/>
  <c r="AZ364"/>
  <c r="AY364"/>
  <c r="AX364"/>
  <c r="S363" i="10" s="1"/>
  <c r="AW364" i="6"/>
  <c r="AV364"/>
  <c r="AU364"/>
  <c r="AT364"/>
  <c r="O363" i="10" s="1"/>
  <c r="AS364" i="6"/>
  <c r="AR364"/>
  <c r="AQ364"/>
  <c r="AP364"/>
  <c r="K363" i="10" s="1"/>
  <c r="AO364" i="6"/>
  <c r="J363" i="7" s="1"/>
  <c r="AN364" i="6"/>
  <c r="BI363"/>
  <c r="AD362" i="10" s="1"/>
  <c r="BH363" i="6"/>
  <c r="BG363"/>
  <c r="AB362" i="10" s="1"/>
  <c r="BF363" i="6"/>
  <c r="BE363"/>
  <c r="Z362" i="10" s="1"/>
  <c r="BD363" i="6"/>
  <c r="BC363"/>
  <c r="X362" i="10" s="1"/>
  <c r="BB363" i="6"/>
  <c r="BA363"/>
  <c r="V362" i="10" s="1"/>
  <c r="AZ363" i="6"/>
  <c r="AY363"/>
  <c r="T362" i="10" s="1"/>
  <c r="AX363" i="6"/>
  <c r="AW363"/>
  <c r="R362" i="10" s="1"/>
  <c r="AV363" i="6"/>
  <c r="AU363"/>
  <c r="P362" i="10" s="1"/>
  <c r="AT363" i="6"/>
  <c r="AS363"/>
  <c r="N362" i="10" s="1"/>
  <c r="AR363" i="6"/>
  <c r="AQ363"/>
  <c r="L362" i="10" s="1"/>
  <c r="AP363" i="6"/>
  <c r="AO363"/>
  <c r="J362" i="10" s="1"/>
  <c r="AN363" i="6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J361" i="7" s="1"/>
  <c r="AN362" i="6"/>
  <c r="BI361"/>
  <c r="AD360" i="10" s="1"/>
  <c r="BH361" i="6"/>
  <c r="BG361"/>
  <c r="AB360" i="10" s="1"/>
  <c r="BF361" i="6"/>
  <c r="BE361"/>
  <c r="Z360" i="10" s="1"/>
  <c r="BD361" i="6"/>
  <c r="BC361"/>
  <c r="X360" i="10" s="1"/>
  <c r="BB361" i="6"/>
  <c r="BA361"/>
  <c r="V360" i="10" s="1"/>
  <c r="AZ361" i="6"/>
  <c r="AY361"/>
  <c r="T360" i="10" s="1"/>
  <c r="AX361" i="6"/>
  <c r="AW361"/>
  <c r="R360" i="10" s="1"/>
  <c r="AV361" i="6"/>
  <c r="AU361"/>
  <c r="P360" i="10" s="1"/>
  <c r="AT361" i="6"/>
  <c r="AS361"/>
  <c r="N360" i="10" s="1"/>
  <c r="AR361" i="6"/>
  <c r="AQ361"/>
  <c r="L360" i="10" s="1"/>
  <c r="AP361" i="6"/>
  <c r="AO361"/>
  <c r="J360" i="10" s="1"/>
  <c r="AN361" i="6"/>
  <c r="BI360"/>
  <c r="BH360"/>
  <c r="BG360"/>
  <c r="BF360"/>
  <c r="AA359" i="10" s="1"/>
  <c r="BE360" i="6"/>
  <c r="BD360"/>
  <c r="BC360"/>
  <c r="BB360"/>
  <c r="W359" i="10" s="1"/>
  <c r="BA360" i="6"/>
  <c r="AZ360"/>
  <c r="AY360"/>
  <c r="AX360"/>
  <c r="S359" i="10" s="1"/>
  <c r="AW360" i="6"/>
  <c r="AV360"/>
  <c r="AU360"/>
  <c r="AT360"/>
  <c r="O359" i="10" s="1"/>
  <c r="AS360" i="6"/>
  <c r="AR360"/>
  <c r="AQ360"/>
  <c r="AP360"/>
  <c r="K359" i="10" s="1"/>
  <c r="AO360" i="6"/>
  <c r="J359" i="7" s="1"/>
  <c r="AN360" i="6"/>
  <c r="BI359"/>
  <c r="AD358" i="10" s="1"/>
  <c r="BH359" i="6"/>
  <c r="BG359"/>
  <c r="AB358" i="10" s="1"/>
  <c r="BF359" i="6"/>
  <c r="BE359"/>
  <c r="Z358" i="10" s="1"/>
  <c r="BD359" i="6"/>
  <c r="BC359"/>
  <c r="X358" i="10" s="1"/>
  <c r="BB359" i="6"/>
  <c r="BA359"/>
  <c r="V358" i="10" s="1"/>
  <c r="AZ359" i="6"/>
  <c r="AY359"/>
  <c r="T358" i="10" s="1"/>
  <c r="AX359" i="6"/>
  <c r="AW359"/>
  <c r="R358" i="10" s="1"/>
  <c r="AV359" i="6"/>
  <c r="AU359"/>
  <c r="P358" i="10" s="1"/>
  <c r="AT359" i="6"/>
  <c r="AS359"/>
  <c r="N358" i="10" s="1"/>
  <c r="AR359" i="6"/>
  <c r="AQ359"/>
  <c r="L358" i="10" s="1"/>
  <c r="AP359" i="6"/>
  <c r="AO359"/>
  <c r="J358" i="10" s="1"/>
  <c r="AN359" i="6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J357" i="7" s="1"/>
  <c r="AN358" i="6"/>
  <c r="BI357"/>
  <c r="AD356" i="10" s="1"/>
  <c r="BH357" i="6"/>
  <c r="BG357"/>
  <c r="AB356" i="10" s="1"/>
  <c r="BF357" i="6"/>
  <c r="BE357"/>
  <c r="Z356" i="10" s="1"/>
  <c r="BD357" i="6"/>
  <c r="BC357"/>
  <c r="X356" i="10" s="1"/>
  <c r="BB357" i="6"/>
  <c r="BA357"/>
  <c r="V356" i="10" s="1"/>
  <c r="AZ357" i="6"/>
  <c r="AY357"/>
  <c r="T356" i="10" s="1"/>
  <c r="AX357" i="6"/>
  <c r="AW357"/>
  <c r="R356" i="10" s="1"/>
  <c r="AV357" i="6"/>
  <c r="AU357"/>
  <c r="P356" i="10" s="1"/>
  <c r="AT357" i="6"/>
  <c r="AS357"/>
  <c r="N356" i="10" s="1"/>
  <c r="AR357" i="6"/>
  <c r="AQ357"/>
  <c r="L356" i="10" s="1"/>
  <c r="AP357" i="6"/>
  <c r="AO357"/>
  <c r="J356" i="10" s="1"/>
  <c r="AN357" i="6"/>
  <c r="BI356"/>
  <c r="BH356"/>
  <c r="BG356"/>
  <c r="BF356"/>
  <c r="AA355" i="10" s="1"/>
  <c r="BE356" i="6"/>
  <c r="BD356"/>
  <c r="BC356"/>
  <c r="BB356"/>
  <c r="W355" i="10" s="1"/>
  <c r="BA356" i="6"/>
  <c r="AZ356"/>
  <c r="AY356"/>
  <c r="AX356"/>
  <c r="S355" i="10" s="1"/>
  <c r="AW356" i="6"/>
  <c r="AV356"/>
  <c r="AU356"/>
  <c r="AT356"/>
  <c r="O355" i="10" s="1"/>
  <c r="AS356" i="6"/>
  <c r="AR356"/>
  <c r="AQ356"/>
  <c r="AP356"/>
  <c r="K355" i="10" s="1"/>
  <c r="AO356" i="6"/>
  <c r="J355" i="7" s="1"/>
  <c r="AN356" i="6"/>
  <c r="BI355"/>
  <c r="AD354" i="10" s="1"/>
  <c r="BH355" i="6"/>
  <c r="BG355"/>
  <c r="AB354" i="10" s="1"/>
  <c r="BF355" i="6"/>
  <c r="BE355"/>
  <c r="Z354" i="10" s="1"/>
  <c r="BD355" i="6"/>
  <c r="BC355"/>
  <c r="X354" i="10" s="1"/>
  <c r="BB355" i="6"/>
  <c r="BA355"/>
  <c r="V354" i="10" s="1"/>
  <c r="AZ355" i="6"/>
  <c r="AY355"/>
  <c r="T354" i="10" s="1"/>
  <c r="AX355" i="6"/>
  <c r="AW355"/>
  <c r="R354" i="10" s="1"/>
  <c r="AV355" i="6"/>
  <c r="AU355"/>
  <c r="P354" i="10" s="1"/>
  <c r="AT355" i="6"/>
  <c r="AS355"/>
  <c r="N354" i="10" s="1"/>
  <c r="AR355" i="6"/>
  <c r="AQ355"/>
  <c r="L354" i="10" s="1"/>
  <c r="AP355" i="6"/>
  <c r="AO355"/>
  <c r="J354" i="10" s="1"/>
  <c r="AN355" i="6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J353" i="7" s="1"/>
  <c r="AN354" i="6"/>
  <c r="BI353"/>
  <c r="AD352" i="10" s="1"/>
  <c r="BH353" i="6"/>
  <c r="BG353"/>
  <c r="AB352" i="10" s="1"/>
  <c r="BF353" i="6"/>
  <c r="BE353"/>
  <c r="Z352" i="10" s="1"/>
  <c r="BD353" i="6"/>
  <c r="BC353"/>
  <c r="X352" i="10" s="1"/>
  <c r="BB353" i="6"/>
  <c r="BA353"/>
  <c r="V352" i="10" s="1"/>
  <c r="AZ353" i="6"/>
  <c r="AY353"/>
  <c r="T352" i="10" s="1"/>
  <c r="AX353" i="6"/>
  <c r="AW353"/>
  <c r="R352" i="10" s="1"/>
  <c r="AV353" i="6"/>
  <c r="AU353"/>
  <c r="P352" i="10" s="1"/>
  <c r="AT353" i="6"/>
  <c r="AS353"/>
  <c r="N352" i="10" s="1"/>
  <c r="AR353" i="6"/>
  <c r="AQ353"/>
  <c r="L352" i="10" s="1"/>
  <c r="AP353" i="6"/>
  <c r="AO353"/>
  <c r="J352" i="10" s="1"/>
  <c r="AN353" i="6"/>
  <c r="BI352"/>
  <c r="BH352"/>
  <c r="BG352"/>
  <c r="BF352"/>
  <c r="AA351" i="10" s="1"/>
  <c r="BE352" i="6"/>
  <c r="BD352"/>
  <c r="BC352"/>
  <c r="BB352"/>
  <c r="W351" i="10" s="1"/>
  <c r="BA352" i="6"/>
  <c r="AZ352"/>
  <c r="AY352"/>
  <c r="AX352"/>
  <c r="S351" i="10" s="1"/>
  <c r="AW352" i="6"/>
  <c r="AV352"/>
  <c r="AU352"/>
  <c r="AT352"/>
  <c r="O351" i="10" s="1"/>
  <c r="AS352" i="6"/>
  <c r="AR352"/>
  <c r="AQ352"/>
  <c r="AP352"/>
  <c r="K351" i="10" s="1"/>
  <c r="AO352" i="6"/>
  <c r="J351" i="7" s="1"/>
  <c r="AN352" i="6"/>
  <c r="BI351"/>
  <c r="AD350" i="10" s="1"/>
  <c r="BH351" i="6"/>
  <c r="BG351"/>
  <c r="AB350" i="10" s="1"/>
  <c r="BF351" i="6"/>
  <c r="BE351"/>
  <c r="Z350" i="10" s="1"/>
  <c r="BD351" i="6"/>
  <c r="BC351"/>
  <c r="X350" i="10" s="1"/>
  <c r="BB351" i="6"/>
  <c r="BA351"/>
  <c r="V350" i="10" s="1"/>
  <c r="AZ351" i="6"/>
  <c r="AY351"/>
  <c r="T350" i="10" s="1"/>
  <c r="AX351" i="6"/>
  <c r="AW351"/>
  <c r="R350" i="10" s="1"/>
  <c r="AV351" i="6"/>
  <c r="AU351"/>
  <c r="P350" i="10" s="1"/>
  <c r="AT351" i="6"/>
  <c r="AS351"/>
  <c r="N350" i="10" s="1"/>
  <c r="AR351" i="6"/>
  <c r="AQ351"/>
  <c r="L350" i="10" s="1"/>
  <c r="AP351" i="6"/>
  <c r="AO351"/>
  <c r="J350" i="10" s="1"/>
  <c r="AN351" i="6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J349" i="7" s="1"/>
  <c r="AN350" i="6"/>
  <c r="BI349"/>
  <c r="AD348" i="10" s="1"/>
  <c r="BH349" i="6"/>
  <c r="BG349"/>
  <c r="AB348" i="10" s="1"/>
  <c r="BF349" i="6"/>
  <c r="BE349"/>
  <c r="Z348" i="10" s="1"/>
  <c r="BD349" i="6"/>
  <c r="BC349"/>
  <c r="X348" i="10" s="1"/>
  <c r="BB349" i="6"/>
  <c r="BA349"/>
  <c r="V348" i="10" s="1"/>
  <c r="AZ349" i="6"/>
  <c r="AY349"/>
  <c r="T348" i="10" s="1"/>
  <c r="AX349" i="6"/>
  <c r="AW349"/>
  <c r="R348" i="10" s="1"/>
  <c r="AV349" i="6"/>
  <c r="AU349"/>
  <c r="P348" i="10" s="1"/>
  <c r="AT349" i="6"/>
  <c r="AS349"/>
  <c r="N348" i="10" s="1"/>
  <c r="AR349" i="6"/>
  <c r="AQ349"/>
  <c r="L348" i="10" s="1"/>
  <c r="AP349" i="6"/>
  <c r="AO349"/>
  <c r="J348" i="10" s="1"/>
  <c r="AN349" i="6"/>
  <c r="BI348"/>
  <c r="BH348"/>
  <c r="BG348"/>
  <c r="BF348"/>
  <c r="AA347" i="10" s="1"/>
  <c r="BE348" i="6"/>
  <c r="BD348"/>
  <c r="BC348"/>
  <c r="BB348"/>
  <c r="W347" i="10" s="1"/>
  <c r="BA348" i="6"/>
  <c r="AZ348"/>
  <c r="AY348"/>
  <c r="AX348"/>
  <c r="S347" i="10" s="1"/>
  <c r="AW348" i="6"/>
  <c r="AV348"/>
  <c r="AU348"/>
  <c r="AT348"/>
  <c r="O347" i="10" s="1"/>
  <c r="AS348" i="6"/>
  <c r="AR348"/>
  <c r="AQ348"/>
  <c r="AP348"/>
  <c r="K347" i="10" s="1"/>
  <c r="AO348" i="6"/>
  <c r="J347" i="7" s="1"/>
  <c r="AN348" i="6"/>
  <c r="BI347"/>
  <c r="AD346" i="10" s="1"/>
  <c r="BH347" i="6"/>
  <c r="BG347"/>
  <c r="AB346" i="10" s="1"/>
  <c r="BF347" i="6"/>
  <c r="BE347"/>
  <c r="Z346" i="10" s="1"/>
  <c r="BD347" i="6"/>
  <c r="BC347"/>
  <c r="X346" i="10" s="1"/>
  <c r="BB347" i="6"/>
  <c r="BA347"/>
  <c r="V346" i="10" s="1"/>
  <c r="AZ347" i="6"/>
  <c r="AY347"/>
  <c r="T346" i="10" s="1"/>
  <c r="AX347" i="6"/>
  <c r="AW347"/>
  <c r="R346" i="10" s="1"/>
  <c r="AV347" i="6"/>
  <c r="AU347"/>
  <c r="P346" i="10" s="1"/>
  <c r="AT347" i="6"/>
  <c r="AS347"/>
  <c r="N346" i="10" s="1"/>
  <c r="AR347" i="6"/>
  <c r="AQ347"/>
  <c r="L346" i="10" s="1"/>
  <c r="AP347" i="6"/>
  <c r="AO347"/>
  <c r="J346" i="10" s="1"/>
  <c r="AN347" i="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J345" i="7" s="1"/>
  <c r="AN346" i="6"/>
  <c r="BI345"/>
  <c r="AD344" i="10" s="1"/>
  <c r="BH345" i="6"/>
  <c r="BG345"/>
  <c r="AB344" i="10" s="1"/>
  <c r="BF345" i="6"/>
  <c r="BE345"/>
  <c r="Z344" i="10" s="1"/>
  <c r="BD345" i="6"/>
  <c r="BC345"/>
  <c r="X344" i="10" s="1"/>
  <c r="BB345" i="6"/>
  <c r="BA345"/>
  <c r="V344" i="10" s="1"/>
  <c r="AZ345" i="6"/>
  <c r="AY345"/>
  <c r="T344" i="10" s="1"/>
  <c r="AX345" i="6"/>
  <c r="AW345"/>
  <c r="R344" i="10" s="1"/>
  <c r="AV345" i="6"/>
  <c r="AU345"/>
  <c r="P344" i="10" s="1"/>
  <c r="AT345" i="6"/>
  <c r="AS345"/>
  <c r="N344" i="10" s="1"/>
  <c r="AR345" i="6"/>
  <c r="AQ345"/>
  <c r="L344" i="10" s="1"/>
  <c r="AP345" i="6"/>
  <c r="AO345"/>
  <c r="J344" i="10" s="1"/>
  <c r="AN345" i="6"/>
  <c r="BI344"/>
  <c r="BH344"/>
  <c r="BG344"/>
  <c r="BF344"/>
  <c r="AA343" i="10" s="1"/>
  <c r="BE344" i="6"/>
  <c r="BD344"/>
  <c r="BC344"/>
  <c r="BB344"/>
  <c r="W343" i="10" s="1"/>
  <c r="BA344" i="6"/>
  <c r="AZ344"/>
  <c r="AY344"/>
  <c r="AX344"/>
  <c r="S343" i="10" s="1"/>
  <c r="AW344" i="6"/>
  <c r="AV344"/>
  <c r="AU344"/>
  <c r="AT344"/>
  <c r="O343" i="10" s="1"/>
  <c r="AS344" i="6"/>
  <c r="AR344"/>
  <c r="AQ344"/>
  <c r="AP344"/>
  <c r="K343" i="10" s="1"/>
  <c r="AO344" i="6"/>
  <c r="J343" i="7" s="1"/>
  <c r="AN344" i="6"/>
  <c r="BI343"/>
  <c r="AD342" i="10" s="1"/>
  <c r="BH343" i="6"/>
  <c r="BG343"/>
  <c r="AB342" i="10" s="1"/>
  <c r="BF343" i="6"/>
  <c r="BE343"/>
  <c r="Z342" i="10" s="1"/>
  <c r="BD343" i="6"/>
  <c r="BC343"/>
  <c r="X342" i="10" s="1"/>
  <c r="BB343" i="6"/>
  <c r="BA343"/>
  <c r="V342" i="10" s="1"/>
  <c r="AZ343" i="6"/>
  <c r="AY343"/>
  <c r="T342" i="10" s="1"/>
  <c r="AX343" i="6"/>
  <c r="AW343"/>
  <c r="R342" i="10" s="1"/>
  <c r="AV343" i="6"/>
  <c r="AU343"/>
  <c r="P342" i="10" s="1"/>
  <c r="AT343" i="6"/>
  <c r="AS343"/>
  <c r="N342" i="10" s="1"/>
  <c r="AR343" i="6"/>
  <c r="AQ343"/>
  <c r="L342" i="10" s="1"/>
  <c r="AP343" i="6"/>
  <c r="AO343"/>
  <c r="J342" i="10" s="1"/>
  <c r="AN343" i="6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J341" i="7" s="1"/>
  <c r="AN342" i="6"/>
  <c r="BI341"/>
  <c r="AD340" i="10" s="1"/>
  <c r="BH341" i="6"/>
  <c r="BG341"/>
  <c r="AB340" i="10" s="1"/>
  <c r="BF341" i="6"/>
  <c r="BE341"/>
  <c r="Z340" i="10" s="1"/>
  <c r="BD341" i="6"/>
  <c r="BC341"/>
  <c r="X340" i="10" s="1"/>
  <c r="BB341" i="6"/>
  <c r="BA341"/>
  <c r="V340" i="10" s="1"/>
  <c r="AZ341" i="6"/>
  <c r="AY341"/>
  <c r="T340" i="10" s="1"/>
  <c r="AX341" i="6"/>
  <c r="AW341"/>
  <c r="R340" i="10" s="1"/>
  <c r="AV341" i="6"/>
  <c r="AU341"/>
  <c r="P340" i="10" s="1"/>
  <c r="AT341" i="6"/>
  <c r="AS341"/>
  <c r="N340" i="10" s="1"/>
  <c r="AR341" i="6"/>
  <c r="AQ341"/>
  <c r="L340" i="10" s="1"/>
  <c r="AP341" i="6"/>
  <c r="AO341"/>
  <c r="J340" i="10" s="1"/>
  <c r="AN341" i="6"/>
  <c r="BI340"/>
  <c r="BH340"/>
  <c r="BG340"/>
  <c r="BF340"/>
  <c r="AA339" i="10" s="1"/>
  <c r="BE340" i="6"/>
  <c r="BD340"/>
  <c r="BC340"/>
  <c r="BB340"/>
  <c r="W339" i="10" s="1"/>
  <c r="BA340" i="6"/>
  <c r="AZ340"/>
  <c r="AY340"/>
  <c r="AX340"/>
  <c r="S339" i="10" s="1"/>
  <c r="AW340" i="6"/>
  <c r="AV340"/>
  <c r="AU340"/>
  <c r="AT340"/>
  <c r="O339" i="10" s="1"/>
  <c r="AS340" i="6"/>
  <c r="AR340"/>
  <c r="AQ340"/>
  <c r="AP340"/>
  <c r="K339" i="10" s="1"/>
  <c r="AO340" i="6"/>
  <c r="J339" i="7" s="1"/>
  <c r="AN340" i="6"/>
  <c r="BI339"/>
  <c r="AD338" i="10" s="1"/>
  <c r="BH339" i="6"/>
  <c r="BG339"/>
  <c r="AB338" i="10" s="1"/>
  <c r="BF339" i="6"/>
  <c r="BE339"/>
  <c r="Z338" i="10" s="1"/>
  <c r="BD339" i="6"/>
  <c r="BC339"/>
  <c r="X338" i="10" s="1"/>
  <c r="BB339" i="6"/>
  <c r="BA339"/>
  <c r="V338" i="10" s="1"/>
  <c r="AZ339" i="6"/>
  <c r="AY339"/>
  <c r="T338" i="10" s="1"/>
  <c r="AX339" i="6"/>
  <c r="AW339"/>
  <c r="R338" i="10" s="1"/>
  <c r="AV339" i="6"/>
  <c r="AU339"/>
  <c r="P338" i="10" s="1"/>
  <c r="AT339" i="6"/>
  <c r="AS339"/>
  <c r="N338" i="10" s="1"/>
  <c r="AR339" i="6"/>
  <c r="AQ339"/>
  <c r="L338" i="10" s="1"/>
  <c r="AP339" i="6"/>
  <c r="AO339"/>
  <c r="J338" i="10" s="1"/>
  <c r="AN339" i="6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J337" i="7" s="1"/>
  <c r="AN338" i="6"/>
  <c r="BI337"/>
  <c r="AD336" i="10" s="1"/>
  <c r="BH337" i="6"/>
  <c r="BG337"/>
  <c r="AB336" i="10" s="1"/>
  <c r="BF337" i="6"/>
  <c r="BE337"/>
  <c r="Z336" i="10" s="1"/>
  <c r="BD337" i="6"/>
  <c r="BC337"/>
  <c r="X336" i="10" s="1"/>
  <c r="BB337" i="6"/>
  <c r="BA337"/>
  <c r="V336" i="10" s="1"/>
  <c r="AZ337" i="6"/>
  <c r="AY337"/>
  <c r="T336" i="10" s="1"/>
  <c r="AX337" i="6"/>
  <c r="AW337"/>
  <c r="R336" i="10" s="1"/>
  <c r="AV337" i="6"/>
  <c r="AU337"/>
  <c r="P336" i="10" s="1"/>
  <c r="AT337" i="6"/>
  <c r="AS337"/>
  <c r="N336" i="10" s="1"/>
  <c r="AR337" i="6"/>
  <c r="AQ337"/>
  <c r="L336" i="10" s="1"/>
  <c r="AP337" i="6"/>
  <c r="AO337"/>
  <c r="J336" i="10" s="1"/>
  <c r="AN337" i="6"/>
  <c r="BI336"/>
  <c r="BH336"/>
  <c r="BG336"/>
  <c r="BF336"/>
  <c r="AA335" i="10" s="1"/>
  <c r="BE336" i="6"/>
  <c r="BD336"/>
  <c r="BC336"/>
  <c r="BB336"/>
  <c r="W335" i="10" s="1"/>
  <c r="BA336" i="6"/>
  <c r="AZ336"/>
  <c r="AY336"/>
  <c r="AX336"/>
  <c r="S335" i="10" s="1"/>
  <c r="AW336" i="6"/>
  <c r="AV336"/>
  <c r="AU336"/>
  <c r="AT336"/>
  <c r="O335" i="10" s="1"/>
  <c r="AS336" i="6"/>
  <c r="AR336"/>
  <c r="AQ336"/>
  <c r="AP336"/>
  <c r="K335" i="10" s="1"/>
  <c r="AO336" i="6"/>
  <c r="J335" i="7" s="1"/>
  <c r="AN336" i="6"/>
  <c r="BI335"/>
  <c r="AD334" i="10" s="1"/>
  <c r="BH335" i="6"/>
  <c r="BG335"/>
  <c r="AB334" i="10" s="1"/>
  <c r="BF335" i="6"/>
  <c r="BE335"/>
  <c r="Z334" i="10" s="1"/>
  <c r="BD335" i="6"/>
  <c r="BC335"/>
  <c r="X334" i="10" s="1"/>
  <c r="BB335" i="6"/>
  <c r="BA335"/>
  <c r="V334" i="10" s="1"/>
  <c r="AZ335" i="6"/>
  <c r="AY335"/>
  <c r="T334" i="10" s="1"/>
  <c r="AX335" i="6"/>
  <c r="AW335"/>
  <c r="R334" i="10" s="1"/>
  <c r="AV335" i="6"/>
  <c r="AU335"/>
  <c r="P334" i="10" s="1"/>
  <c r="AT335" i="6"/>
  <c r="AS335"/>
  <c r="N334" i="10" s="1"/>
  <c r="AR335" i="6"/>
  <c r="AQ335"/>
  <c r="L334" i="10" s="1"/>
  <c r="AP335" i="6"/>
  <c r="AO335"/>
  <c r="J334" i="10" s="1"/>
  <c r="AN335" i="6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J333" i="7" s="1"/>
  <c r="AN334" i="6"/>
  <c r="BI333"/>
  <c r="AD332" i="10" s="1"/>
  <c r="BH333" i="6"/>
  <c r="BG333"/>
  <c r="AB332" i="10" s="1"/>
  <c r="BF333" i="6"/>
  <c r="BE333"/>
  <c r="Z332" i="10" s="1"/>
  <c r="BD333" i="6"/>
  <c r="BC333"/>
  <c r="X332" i="10" s="1"/>
  <c r="BB333" i="6"/>
  <c r="BA333"/>
  <c r="V332" i="10" s="1"/>
  <c r="AZ333" i="6"/>
  <c r="AY333"/>
  <c r="T332" i="10" s="1"/>
  <c r="AX333" i="6"/>
  <c r="AW333"/>
  <c r="R332" i="10" s="1"/>
  <c r="AV333" i="6"/>
  <c r="AU333"/>
  <c r="P332" i="10" s="1"/>
  <c r="AT333" i="6"/>
  <c r="AS333"/>
  <c r="N332" i="10" s="1"/>
  <c r="AR333" i="6"/>
  <c r="AQ333"/>
  <c r="L332" i="10" s="1"/>
  <c r="AP333" i="6"/>
  <c r="AO333"/>
  <c r="J332" i="10" s="1"/>
  <c r="AN333" i="6"/>
  <c r="BI332"/>
  <c r="BH332"/>
  <c r="BG332"/>
  <c r="BF332"/>
  <c r="AA331" i="10" s="1"/>
  <c r="BE332" i="6"/>
  <c r="BD332"/>
  <c r="BC332"/>
  <c r="BB332"/>
  <c r="W331" i="10" s="1"/>
  <c r="BA332" i="6"/>
  <c r="AZ332"/>
  <c r="AY332"/>
  <c r="AX332"/>
  <c r="S331" i="10" s="1"/>
  <c r="AW332" i="6"/>
  <c r="AV332"/>
  <c r="AU332"/>
  <c r="AT332"/>
  <c r="O331" i="10" s="1"/>
  <c r="AS332" i="6"/>
  <c r="AR332"/>
  <c r="AQ332"/>
  <c r="AP332"/>
  <c r="K331" i="10" s="1"/>
  <c r="AO332" i="6"/>
  <c r="J331" i="7" s="1"/>
  <c r="AN332" i="6"/>
  <c r="BI331"/>
  <c r="AD330" i="10" s="1"/>
  <c r="BH331" i="6"/>
  <c r="BG331"/>
  <c r="AB330" i="10" s="1"/>
  <c r="BF331" i="6"/>
  <c r="BE331"/>
  <c r="Z330" i="10" s="1"/>
  <c r="BD331" i="6"/>
  <c r="BC331"/>
  <c r="X330" i="10" s="1"/>
  <c r="BB331" i="6"/>
  <c r="BA331"/>
  <c r="V330" i="10" s="1"/>
  <c r="AZ331" i="6"/>
  <c r="AY331"/>
  <c r="T330" i="10" s="1"/>
  <c r="AX331" i="6"/>
  <c r="AW331"/>
  <c r="R330" i="10" s="1"/>
  <c r="AV331" i="6"/>
  <c r="AU331"/>
  <c r="P330" i="10" s="1"/>
  <c r="AT331" i="6"/>
  <c r="AS331"/>
  <c r="N330" i="10" s="1"/>
  <c r="AR331" i="6"/>
  <c r="AQ331"/>
  <c r="L330" i="10" s="1"/>
  <c r="AP331" i="6"/>
  <c r="AO331"/>
  <c r="J330" i="10" s="1"/>
  <c r="AN331" i="6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J329" i="7" s="1"/>
  <c r="AN330" i="6"/>
  <c r="BI329"/>
  <c r="AD328" i="10" s="1"/>
  <c r="BH329" i="6"/>
  <c r="BG329"/>
  <c r="AB328" i="10" s="1"/>
  <c r="BF329" i="6"/>
  <c r="BE329"/>
  <c r="Z328" i="10" s="1"/>
  <c r="BD329" i="6"/>
  <c r="BC329"/>
  <c r="X328" i="10" s="1"/>
  <c r="BB329" i="6"/>
  <c r="BA329"/>
  <c r="V328" i="10" s="1"/>
  <c r="AZ329" i="6"/>
  <c r="AY329"/>
  <c r="T328" i="10" s="1"/>
  <c r="AX329" i="6"/>
  <c r="AW329"/>
  <c r="R328" i="10" s="1"/>
  <c r="AV329" i="6"/>
  <c r="AU329"/>
  <c r="P328" i="10" s="1"/>
  <c r="AT329" i="6"/>
  <c r="AS329"/>
  <c r="N328" i="10" s="1"/>
  <c r="AR329" i="6"/>
  <c r="AQ329"/>
  <c r="L328" i="10" s="1"/>
  <c r="AP329" i="6"/>
  <c r="AO329"/>
  <c r="J328" i="10" s="1"/>
  <c r="AN329" i="6"/>
  <c r="BI328"/>
  <c r="BH328"/>
  <c r="BG328"/>
  <c r="BF328"/>
  <c r="AA327" i="10" s="1"/>
  <c r="BE328" i="6"/>
  <c r="BD328"/>
  <c r="BC328"/>
  <c r="BB328"/>
  <c r="W327" i="10" s="1"/>
  <c r="BA328" i="6"/>
  <c r="AZ328"/>
  <c r="AY328"/>
  <c r="AX328"/>
  <c r="S327" i="10" s="1"/>
  <c r="AW328" i="6"/>
  <c r="AV328"/>
  <c r="AU328"/>
  <c r="AT328"/>
  <c r="O327" i="10" s="1"/>
  <c r="AS328" i="6"/>
  <c r="AR328"/>
  <c r="AQ328"/>
  <c r="AP328"/>
  <c r="K327" i="10" s="1"/>
  <c r="AO328" i="6"/>
  <c r="J327" i="7" s="1"/>
  <c r="AN328" i="6"/>
  <c r="BI327"/>
  <c r="AD326" i="10" s="1"/>
  <c r="BH327" i="6"/>
  <c r="BG327"/>
  <c r="AB326" i="10" s="1"/>
  <c r="BF327" i="6"/>
  <c r="BE327"/>
  <c r="Z326" i="10" s="1"/>
  <c r="BD327" i="6"/>
  <c r="BC327"/>
  <c r="X326" i="10" s="1"/>
  <c r="BB327" i="6"/>
  <c r="BA327"/>
  <c r="V326" i="10" s="1"/>
  <c r="AZ327" i="6"/>
  <c r="AY327"/>
  <c r="T326" i="10" s="1"/>
  <c r="AX327" i="6"/>
  <c r="AW327"/>
  <c r="R326" i="10" s="1"/>
  <c r="AV327" i="6"/>
  <c r="AU327"/>
  <c r="P326" i="10" s="1"/>
  <c r="AT327" i="6"/>
  <c r="AS327"/>
  <c r="N326" i="10" s="1"/>
  <c r="AR327" i="6"/>
  <c r="AQ327"/>
  <c r="L326" i="10" s="1"/>
  <c r="AP327" i="6"/>
  <c r="AO327"/>
  <c r="J326" i="10" s="1"/>
  <c r="AN327" i="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J325" i="7" s="1"/>
  <c r="AN326" i="6"/>
  <c r="BI325"/>
  <c r="AD324" i="10" s="1"/>
  <c r="BH325" i="6"/>
  <c r="BG325"/>
  <c r="AB324" i="10" s="1"/>
  <c r="BF325" i="6"/>
  <c r="BE325"/>
  <c r="Z324" i="10" s="1"/>
  <c r="BD325" i="6"/>
  <c r="BC325"/>
  <c r="X324" i="10" s="1"/>
  <c r="BB325" i="6"/>
  <c r="BA325"/>
  <c r="V324" i="10" s="1"/>
  <c r="AZ325" i="6"/>
  <c r="AY325"/>
  <c r="T324" i="10" s="1"/>
  <c r="AX325" i="6"/>
  <c r="AW325"/>
  <c r="R324" i="10" s="1"/>
  <c r="AV325" i="6"/>
  <c r="AU325"/>
  <c r="P324" i="10" s="1"/>
  <c r="AT325" i="6"/>
  <c r="AS325"/>
  <c r="N324" i="10" s="1"/>
  <c r="AR325" i="6"/>
  <c r="AQ325"/>
  <c r="L324" i="10" s="1"/>
  <c r="AP325" i="6"/>
  <c r="AO325"/>
  <c r="J324" i="10" s="1"/>
  <c r="AN325" i="6"/>
  <c r="BI324"/>
  <c r="BH324"/>
  <c r="BG324"/>
  <c r="BF324"/>
  <c r="AA323" i="10" s="1"/>
  <c r="BE324" i="6"/>
  <c r="BD324"/>
  <c r="BC324"/>
  <c r="BB324"/>
  <c r="W323" i="10" s="1"/>
  <c r="BA324" i="6"/>
  <c r="AZ324"/>
  <c r="AY324"/>
  <c r="AX324"/>
  <c r="S323" i="10" s="1"/>
  <c r="AW324" i="6"/>
  <c r="AV324"/>
  <c r="AU324"/>
  <c r="AT324"/>
  <c r="O323" i="10" s="1"/>
  <c r="AS324" i="6"/>
  <c r="AR324"/>
  <c r="AQ324"/>
  <c r="AP324"/>
  <c r="K323" i="10" s="1"/>
  <c r="AO324" i="6"/>
  <c r="J323" i="7" s="1"/>
  <c r="AN324" i="6"/>
  <c r="BI323"/>
  <c r="AD322" i="10" s="1"/>
  <c r="BH323" i="6"/>
  <c r="BG323"/>
  <c r="AB322" i="10" s="1"/>
  <c r="BF323" i="6"/>
  <c r="BE323"/>
  <c r="Z322" i="10" s="1"/>
  <c r="BD323" i="6"/>
  <c r="BC323"/>
  <c r="X322" i="10" s="1"/>
  <c r="BB323" i="6"/>
  <c r="BA323"/>
  <c r="V322" i="10" s="1"/>
  <c r="AZ323" i="6"/>
  <c r="AY323"/>
  <c r="T322" i="10" s="1"/>
  <c r="AX323" i="6"/>
  <c r="AW323"/>
  <c r="R322" i="10" s="1"/>
  <c r="AV323" i="6"/>
  <c r="AU323"/>
  <c r="P322" i="10" s="1"/>
  <c r="AT323" i="6"/>
  <c r="AS323"/>
  <c r="N322" i="10" s="1"/>
  <c r="AR323" i="6"/>
  <c r="AQ323"/>
  <c r="L322" i="10" s="1"/>
  <c r="AP323" i="6"/>
  <c r="AO323"/>
  <c r="J322" i="10" s="1"/>
  <c r="AN323" i="6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J321" i="7" s="1"/>
  <c r="AN322" i="6"/>
  <c r="BI321"/>
  <c r="AD320" i="10" s="1"/>
  <c r="BH321" i="6"/>
  <c r="BG321"/>
  <c r="AB320" i="10" s="1"/>
  <c r="BF321" i="6"/>
  <c r="BE321"/>
  <c r="Z320" i="10" s="1"/>
  <c r="BD321" i="6"/>
  <c r="BC321"/>
  <c r="X320" i="10" s="1"/>
  <c r="BB321" i="6"/>
  <c r="BA321"/>
  <c r="V320" i="10" s="1"/>
  <c r="AZ321" i="6"/>
  <c r="AY321"/>
  <c r="T320" i="10" s="1"/>
  <c r="AX321" i="6"/>
  <c r="AW321"/>
  <c r="R320" i="10" s="1"/>
  <c r="AV321" i="6"/>
  <c r="AU321"/>
  <c r="P320" i="10" s="1"/>
  <c r="AT321" i="6"/>
  <c r="AS321"/>
  <c r="N320" i="10" s="1"/>
  <c r="AR321" i="6"/>
  <c r="AQ321"/>
  <c r="L320" i="10" s="1"/>
  <c r="AP321" i="6"/>
  <c r="AO321"/>
  <c r="J320" i="10" s="1"/>
  <c r="AN321" i="6"/>
  <c r="BI320"/>
  <c r="BH320"/>
  <c r="BG320"/>
  <c r="BF320"/>
  <c r="AA319" i="10" s="1"/>
  <c r="BE320" i="6"/>
  <c r="BD320"/>
  <c r="BC320"/>
  <c r="BB320"/>
  <c r="W319" i="10" s="1"/>
  <c r="BA320" i="6"/>
  <c r="AZ320"/>
  <c r="AY320"/>
  <c r="AX320"/>
  <c r="S319" i="10" s="1"/>
  <c r="AW320" i="6"/>
  <c r="AV320"/>
  <c r="AU320"/>
  <c r="AT320"/>
  <c r="O319" i="10" s="1"/>
  <c r="AS320" i="6"/>
  <c r="AR320"/>
  <c r="AQ320"/>
  <c r="AP320"/>
  <c r="K319" i="10" s="1"/>
  <c r="AO320" i="6"/>
  <c r="J319" i="7" s="1"/>
  <c r="AN320" i="6"/>
  <c r="BI319"/>
  <c r="AD318" i="10" s="1"/>
  <c r="BH319" i="6"/>
  <c r="BG319"/>
  <c r="AB318" i="10" s="1"/>
  <c r="BF319" i="6"/>
  <c r="BE319"/>
  <c r="Z318" i="10" s="1"/>
  <c r="BD319" i="6"/>
  <c r="BC319"/>
  <c r="X318" i="10" s="1"/>
  <c r="BB319" i="6"/>
  <c r="BA319"/>
  <c r="V318" i="10" s="1"/>
  <c r="AZ319" i="6"/>
  <c r="AY319"/>
  <c r="T318" i="10" s="1"/>
  <c r="AX319" i="6"/>
  <c r="AW319"/>
  <c r="R318" i="10" s="1"/>
  <c r="AV319" i="6"/>
  <c r="AU319"/>
  <c r="P318" i="10" s="1"/>
  <c r="AT319" i="6"/>
  <c r="AS319"/>
  <c r="N318" i="10" s="1"/>
  <c r="AR319" i="6"/>
  <c r="AQ319"/>
  <c r="L318" i="10" s="1"/>
  <c r="AP319" i="6"/>
  <c r="AO319"/>
  <c r="J318" i="10" s="1"/>
  <c r="AN319" i="6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J317" i="7" s="1"/>
  <c r="AN318" i="6"/>
  <c r="BI317"/>
  <c r="AD316" i="10" s="1"/>
  <c r="BH317" i="6"/>
  <c r="BG317"/>
  <c r="AB316" i="10" s="1"/>
  <c r="BF317" i="6"/>
  <c r="BE317"/>
  <c r="Z316" i="10" s="1"/>
  <c r="BD317" i="6"/>
  <c r="BC317"/>
  <c r="X316" i="10" s="1"/>
  <c r="BB317" i="6"/>
  <c r="BA317"/>
  <c r="V316" i="10" s="1"/>
  <c r="AZ317" i="6"/>
  <c r="AY317"/>
  <c r="T316" i="10" s="1"/>
  <c r="AX317" i="6"/>
  <c r="AW317"/>
  <c r="R316" i="10" s="1"/>
  <c r="AV317" i="6"/>
  <c r="AU317"/>
  <c r="P316" i="10" s="1"/>
  <c r="AT317" i="6"/>
  <c r="AS317"/>
  <c r="N316" i="10" s="1"/>
  <c r="AR317" i="6"/>
  <c r="AQ317"/>
  <c r="L316" i="10" s="1"/>
  <c r="AP317" i="6"/>
  <c r="AO317"/>
  <c r="J316" i="10" s="1"/>
  <c r="AN317" i="6"/>
  <c r="BI316"/>
  <c r="BH316"/>
  <c r="BG316"/>
  <c r="BF316"/>
  <c r="AA315" i="10" s="1"/>
  <c r="BE316" i="6"/>
  <c r="BD316"/>
  <c r="BC316"/>
  <c r="BB316"/>
  <c r="W315" i="10" s="1"/>
  <c r="BA316" i="6"/>
  <c r="AZ316"/>
  <c r="AY316"/>
  <c r="AX316"/>
  <c r="S315" i="10" s="1"/>
  <c r="AW316" i="6"/>
  <c r="AV316"/>
  <c r="AU316"/>
  <c r="AT316"/>
  <c r="O315" i="10" s="1"/>
  <c r="AS316" i="6"/>
  <c r="AR316"/>
  <c r="AQ316"/>
  <c r="AP316"/>
  <c r="K315" i="10" s="1"/>
  <c r="AO316" i="6"/>
  <c r="J315" i="7" s="1"/>
  <c r="AN316" i="6"/>
  <c r="BI315"/>
  <c r="AD314" i="10" s="1"/>
  <c r="BH315" i="6"/>
  <c r="BG315"/>
  <c r="AB314" i="10" s="1"/>
  <c r="BF315" i="6"/>
  <c r="BE315"/>
  <c r="Z314" i="10" s="1"/>
  <c r="BD315" i="6"/>
  <c r="BC315"/>
  <c r="X314" i="10" s="1"/>
  <c r="BB315" i="6"/>
  <c r="BA315"/>
  <c r="V314" i="10" s="1"/>
  <c r="AZ315" i="6"/>
  <c r="AY315"/>
  <c r="T314" i="10" s="1"/>
  <c r="AX315" i="6"/>
  <c r="AW315"/>
  <c r="R314" i="10" s="1"/>
  <c r="AV315" i="6"/>
  <c r="AU315"/>
  <c r="P314" i="10" s="1"/>
  <c r="AT315" i="6"/>
  <c r="AS315"/>
  <c r="N314" i="10" s="1"/>
  <c r="AR315" i="6"/>
  <c r="AQ315"/>
  <c r="L314" i="10" s="1"/>
  <c r="AP315" i="6"/>
  <c r="AO315"/>
  <c r="J314" i="10" s="1"/>
  <c r="AN315" i="6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J313" i="7" s="1"/>
  <c r="AN314" i="6"/>
  <c r="BI313"/>
  <c r="AD312" i="10" s="1"/>
  <c r="BH313" i="6"/>
  <c r="BG313"/>
  <c r="AB312" i="10" s="1"/>
  <c r="BF313" i="6"/>
  <c r="BE313"/>
  <c r="Z312" i="10" s="1"/>
  <c r="BD313" i="6"/>
  <c r="BC313"/>
  <c r="X312" i="10" s="1"/>
  <c r="BB313" i="6"/>
  <c r="BA313"/>
  <c r="V312" i="10" s="1"/>
  <c r="AZ313" i="6"/>
  <c r="AY313"/>
  <c r="T312" i="10" s="1"/>
  <c r="AX313" i="6"/>
  <c r="AW313"/>
  <c r="R312" i="10" s="1"/>
  <c r="AV313" i="6"/>
  <c r="AU313"/>
  <c r="P312" i="10" s="1"/>
  <c r="AT313" i="6"/>
  <c r="AS313"/>
  <c r="N312" i="10" s="1"/>
  <c r="AR313" i="6"/>
  <c r="AQ313"/>
  <c r="L312" i="10" s="1"/>
  <c r="AP313" i="6"/>
  <c r="AO313"/>
  <c r="J312" i="10" s="1"/>
  <c r="AN313" i="6"/>
  <c r="BI312"/>
  <c r="BH312"/>
  <c r="BG312"/>
  <c r="BF312"/>
  <c r="AA311" i="10" s="1"/>
  <c r="BE312" i="6"/>
  <c r="BD312"/>
  <c r="BC312"/>
  <c r="BB312"/>
  <c r="W311" i="10" s="1"/>
  <c r="BA312" i="6"/>
  <c r="AZ312"/>
  <c r="AY312"/>
  <c r="AX312"/>
  <c r="S311" i="10" s="1"/>
  <c r="AW312" i="6"/>
  <c r="AV312"/>
  <c r="AU312"/>
  <c r="AT312"/>
  <c r="O311" i="10" s="1"/>
  <c r="AS312" i="6"/>
  <c r="AR312"/>
  <c r="AQ312"/>
  <c r="AP312"/>
  <c r="K311" i="10" s="1"/>
  <c r="AO312" i="6"/>
  <c r="J311" i="7" s="1"/>
  <c r="AN312" i="6"/>
  <c r="BI311"/>
  <c r="AD310" i="10" s="1"/>
  <c r="BH311" i="6"/>
  <c r="BG311"/>
  <c r="AB310" i="10" s="1"/>
  <c r="BF311" i="6"/>
  <c r="BE311"/>
  <c r="Z310" i="10" s="1"/>
  <c r="BD311" i="6"/>
  <c r="BC311"/>
  <c r="X310" i="10" s="1"/>
  <c r="BB311" i="6"/>
  <c r="BA311"/>
  <c r="V310" i="10" s="1"/>
  <c r="AZ311" i="6"/>
  <c r="AY311"/>
  <c r="T310" i="10" s="1"/>
  <c r="AX311" i="6"/>
  <c r="AW311"/>
  <c r="R310" i="10" s="1"/>
  <c r="AV311" i="6"/>
  <c r="AU311"/>
  <c r="P310" i="10" s="1"/>
  <c r="AT311" i="6"/>
  <c r="AS311"/>
  <c r="N310" i="10" s="1"/>
  <c r="AR311" i="6"/>
  <c r="AQ311"/>
  <c r="L310" i="10" s="1"/>
  <c r="AP311" i="6"/>
  <c r="AO311"/>
  <c r="J310" i="10" s="1"/>
  <c r="AN311" i="6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J309" i="7" s="1"/>
  <c r="AN310" i="6"/>
  <c r="BI309"/>
  <c r="AD308" i="10" s="1"/>
  <c r="BH309" i="6"/>
  <c r="BG309"/>
  <c r="AB308" i="10" s="1"/>
  <c r="BF309" i="6"/>
  <c r="BE309"/>
  <c r="Z308" i="10" s="1"/>
  <c r="BD309" i="6"/>
  <c r="BC309"/>
  <c r="X308" i="10" s="1"/>
  <c r="BB309" i="6"/>
  <c r="BA309"/>
  <c r="V308" i="10" s="1"/>
  <c r="AZ309" i="6"/>
  <c r="AY309"/>
  <c r="T308" i="10" s="1"/>
  <c r="AX309" i="6"/>
  <c r="AW309"/>
  <c r="R308" i="10" s="1"/>
  <c r="AV309" i="6"/>
  <c r="AU309"/>
  <c r="P308" i="10" s="1"/>
  <c r="AT309" i="6"/>
  <c r="AS309"/>
  <c r="N308" i="10" s="1"/>
  <c r="AR309" i="6"/>
  <c r="AQ309"/>
  <c r="L308" i="10" s="1"/>
  <c r="AP309" i="6"/>
  <c r="AO309"/>
  <c r="J308" i="10" s="1"/>
  <c r="AN309" i="6"/>
  <c r="BI308"/>
  <c r="BH308"/>
  <c r="BG308"/>
  <c r="BF308"/>
  <c r="AA307" i="10" s="1"/>
  <c r="BE308" i="6"/>
  <c r="BD308"/>
  <c r="BC308"/>
  <c r="BB308"/>
  <c r="W307" i="10" s="1"/>
  <c r="BA308" i="6"/>
  <c r="AZ308"/>
  <c r="AY308"/>
  <c r="AX308"/>
  <c r="S307" i="10" s="1"/>
  <c r="AW308" i="6"/>
  <c r="AV308"/>
  <c r="AU308"/>
  <c r="AT308"/>
  <c r="O307" i="10" s="1"/>
  <c r="AS308" i="6"/>
  <c r="AR308"/>
  <c r="AQ308"/>
  <c r="AP308"/>
  <c r="K307" i="10" s="1"/>
  <c r="AO308" i="6"/>
  <c r="J307" i="7" s="1"/>
  <c r="AN308" i="6"/>
  <c r="BI307"/>
  <c r="AD306" i="10" s="1"/>
  <c r="BH307" i="6"/>
  <c r="BG307"/>
  <c r="AB306" i="10" s="1"/>
  <c r="BF307" i="6"/>
  <c r="BE307"/>
  <c r="Z306" i="10" s="1"/>
  <c r="BD307" i="6"/>
  <c r="BC307"/>
  <c r="X306" i="10" s="1"/>
  <c r="BB307" i="6"/>
  <c r="BA307"/>
  <c r="V306" i="10" s="1"/>
  <c r="AZ307" i="6"/>
  <c r="AY307"/>
  <c r="T306" i="10" s="1"/>
  <c r="AX307" i="6"/>
  <c r="AW307"/>
  <c r="R306" i="10" s="1"/>
  <c r="AV307" i="6"/>
  <c r="AU307"/>
  <c r="P306" i="10" s="1"/>
  <c r="AT307" i="6"/>
  <c r="AS307"/>
  <c r="N306" i="10" s="1"/>
  <c r="AR307" i="6"/>
  <c r="AQ307"/>
  <c r="L306" i="10" s="1"/>
  <c r="AP307" i="6"/>
  <c r="AO307"/>
  <c r="J306" i="10" s="1"/>
  <c r="AN307" i="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J305" i="7" s="1"/>
  <c r="AN306" i="6"/>
  <c r="BI305"/>
  <c r="AD304" i="10" s="1"/>
  <c r="BH305" i="6"/>
  <c r="BG305"/>
  <c r="AB304" i="10" s="1"/>
  <c r="BF305" i="6"/>
  <c r="BE305"/>
  <c r="Z304" i="10" s="1"/>
  <c r="BD305" i="6"/>
  <c r="BC305"/>
  <c r="X304" i="10" s="1"/>
  <c r="BB305" i="6"/>
  <c r="BA305"/>
  <c r="V304" i="10" s="1"/>
  <c r="AZ305" i="6"/>
  <c r="AY305"/>
  <c r="T304" i="10" s="1"/>
  <c r="AX305" i="6"/>
  <c r="AW305"/>
  <c r="R304" i="10" s="1"/>
  <c r="AV305" i="6"/>
  <c r="AU305"/>
  <c r="P304" i="10" s="1"/>
  <c r="AT305" i="6"/>
  <c r="AS305"/>
  <c r="N304" i="10" s="1"/>
  <c r="AR305" i="6"/>
  <c r="AQ305"/>
  <c r="L304" i="10" s="1"/>
  <c r="AP305" i="6"/>
  <c r="AO305"/>
  <c r="J304" i="10" s="1"/>
  <c r="AN305" i="6"/>
  <c r="BI304"/>
  <c r="BH304"/>
  <c r="BG304"/>
  <c r="BF304"/>
  <c r="AA303" i="10" s="1"/>
  <c r="BE304" i="6"/>
  <c r="BD304"/>
  <c r="BC304"/>
  <c r="BB304"/>
  <c r="W303" i="10" s="1"/>
  <c r="BA304" i="6"/>
  <c r="AZ304"/>
  <c r="AY304"/>
  <c r="AX304"/>
  <c r="S303" i="10" s="1"/>
  <c r="AW304" i="6"/>
  <c r="AV304"/>
  <c r="AU304"/>
  <c r="AT304"/>
  <c r="O303" i="10" s="1"/>
  <c r="AS304" i="6"/>
  <c r="AR304"/>
  <c r="AQ304"/>
  <c r="AP304"/>
  <c r="K303" i="10" s="1"/>
  <c r="AO304" i="6"/>
  <c r="J303" i="7" s="1"/>
  <c r="AN304" i="6"/>
  <c r="BI303"/>
  <c r="AD302" i="10" s="1"/>
  <c r="BH303" i="6"/>
  <c r="BG303"/>
  <c r="AB302" i="10" s="1"/>
  <c r="BF303" i="6"/>
  <c r="BE303"/>
  <c r="Z302" i="10" s="1"/>
  <c r="BD303" i="6"/>
  <c r="BC303"/>
  <c r="X302" i="10" s="1"/>
  <c r="BB303" i="6"/>
  <c r="BA303"/>
  <c r="V302" i="10" s="1"/>
  <c r="AZ303" i="6"/>
  <c r="AY303"/>
  <c r="T302" i="10" s="1"/>
  <c r="AX303" i="6"/>
  <c r="AW303"/>
  <c r="R302" i="10" s="1"/>
  <c r="AV303" i="6"/>
  <c r="AU303"/>
  <c r="P302" i="10" s="1"/>
  <c r="AT303" i="6"/>
  <c r="AS303"/>
  <c r="N302" i="10" s="1"/>
  <c r="AR303" i="6"/>
  <c r="AQ303"/>
  <c r="L302" i="10" s="1"/>
  <c r="AP303" i="6"/>
  <c r="AO303"/>
  <c r="J302" i="10" s="1"/>
  <c r="AN303" i="6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J301" i="7" s="1"/>
  <c r="AN302" i="6"/>
  <c r="BI301"/>
  <c r="AD300" i="10" s="1"/>
  <c r="BH301" i="6"/>
  <c r="BG301"/>
  <c r="AB300" i="10" s="1"/>
  <c r="BF301" i="6"/>
  <c r="BE301"/>
  <c r="Z300" i="10" s="1"/>
  <c r="BD301" i="6"/>
  <c r="BC301"/>
  <c r="X300" i="10" s="1"/>
  <c r="BB301" i="6"/>
  <c r="BA301"/>
  <c r="V300" i="10" s="1"/>
  <c r="AZ301" i="6"/>
  <c r="AY301"/>
  <c r="T300" i="10" s="1"/>
  <c r="AX301" i="6"/>
  <c r="AW301"/>
  <c r="R300" i="10" s="1"/>
  <c r="AV301" i="6"/>
  <c r="AU301"/>
  <c r="P300" i="10" s="1"/>
  <c r="AT301" i="6"/>
  <c r="AS301"/>
  <c r="N300" i="10" s="1"/>
  <c r="AR301" i="6"/>
  <c r="AQ301"/>
  <c r="L300" i="10" s="1"/>
  <c r="AP301" i="6"/>
  <c r="AO301"/>
  <c r="J300" i="10" s="1"/>
  <c r="AN301" i="6"/>
  <c r="BI300"/>
  <c r="BH300"/>
  <c r="BG300"/>
  <c r="BF300"/>
  <c r="AA299" i="10" s="1"/>
  <c r="BE300" i="6"/>
  <c r="BD300"/>
  <c r="BC300"/>
  <c r="BB300"/>
  <c r="W299" i="10" s="1"/>
  <c r="BA300" i="6"/>
  <c r="AZ300"/>
  <c r="AY300"/>
  <c r="AX300"/>
  <c r="S299" i="10" s="1"/>
  <c r="AW300" i="6"/>
  <c r="AV300"/>
  <c r="AU300"/>
  <c r="AT300"/>
  <c r="O299" i="10" s="1"/>
  <c r="AS300" i="6"/>
  <c r="AR300"/>
  <c r="AQ300"/>
  <c r="AP300"/>
  <c r="K299" i="10" s="1"/>
  <c r="AO300" i="6"/>
  <c r="J299" i="7" s="1"/>
  <c r="AN300" i="6"/>
  <c r="BI299"/>
  <c r="AD298" i="10" s="1"/>
  <c r="BH299" i="6"/>
  <c r="BG299"/>
  <c r="AB298" i="10" s="1"/>
  <c r="BF299" i="6"/>
  <c r="BE299"/>
  <c r="Z298" i="10" s="1"/>
  <c r="BD299" i="6"/>
  <c r="BC299"/>
  <c r="X298" i="10" s="1"/>
  <c r="BB299" i="6"/>
  <c r="BA299"/>
  <c r="V298" i="10" s="1"/>
  <c r="AZ299" i="6"/>
  <c r="AY299"/>
  <c r="T298" i="10" s="1"/>
  <c r="AX299" i="6"/>
  <c r="AW299"/>
  <c r="R298" i="10" s="1"/>
  <c r="AV299" i="6"/>
  <c r="AU299"/>
  <c r="P298" i="10" s="1"/>
  <c r="AT299" i="6"/>
  <c r="AS299"/>
  <c r="N298" i="10" s="1"/>
  <c r="AR299" i="6"/>
  <c r="AQ299"/>
  <c r="L298" i="10" s="1"/>
  <c r="AP299" i="6"/>
  <c r="AO299"/>
  <c r="J298" i="10" s="1"/>
  <c r="AN299" i="6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J297" i="7" s="1"/>
  <c r="AN298" i="6"/>
  <c r="BI297"/>
  <c r="AD296" i="10" s="1"/>
  <c r="BH297" i="6"/>
  <c r="BG297"/>
  <c r="AB296" i="10" s="1"/>
  <c r="BF297" i="6"/>
  <c r="BE297"/>
  <c r="Z296" i="10" s="1"/>
  <c r="BD297" i="6"/>
  <c r="BC297"/>
  <c r="X296" i="10" s="1"/>
  <c r="BB297" i="6"/>
  <c r="BA297"/>
  <c r="V296" i="10" s="1"/>
  <c r="AZ297" i="6"/>
  <c r="AY297"/>
  <c r="T296" i="10" s="1"/>
  <c r="AX297" i="6"/>
  <c r="AW297"/>
  <c r="R296" i="10" s="1"/>
  <c r="AV297" i="6"/>
  <c r="AU297"/>
  <c r="P296" i="10" s="1"/>
  <c r="AT297" i="6"/>
  <c r="AS297"/>
  <c r="N296" i="10" s="1"/>
  <c r="AR297" i="6"/>
  <c r="AQ297"/>
  <c r="L296" i="10" s="1"/>
  <c r="AP297" i="6"/>
  <c r="AO297"/>
  <c r="J296" i="10" s="1"/>
  <c r="AN297" i="6"/>
  <c r="BI296"/>
  <c r="BH296"/>
  <c r="BG296"/>
  <c r="BF296"/>
  <c r="AA295" i="10" s="1"/>
  <c r="BE296" i="6"/>
  <c r="BD296"/>
  <c r="BC296"/>
  <c r="BB296"/>
  <c r="W295" i="10" s="1"/>
  <c r="BA296" i="6"/>
  <c r="AZ296"/>
  <c r="AY296"/>
  <c r="AX296"/>
  <c r="S295" i="10" s="1"/>
  <c r="AW296" i="6"/>
  <c r="AV296"/>
  <c r="AU296"/>
  <c r="AT296"/>
  <c r="O295" i="10" s="1"/>
  <c r="AS296" i="6"/>
  <c r="AR296"/>
  <c r="AQ296"/>
  <c r="AP296"/>
  <c r="K295" i="10" s="1"/>
  <c r="AO296" i="6"/>
  <c r="J295" i="7" s="1"/>
  <c r="AN296" i="6"/>
  <c r="BI295"/>
  <c r="AD294" i="10" s="1"/>
  <c r="BH295" i="6"/>
  <c r="BG295"/>
  <c r="AB294" i="10" s="1"/>
  <c r="BF295" i="6"/>
  <c r="BE295"/>
  <c r="Z294" i="10" s="1"/>
  <c r="BD295" i="6"/>
  <c r="BC295"/>
  <c r="X294" i="10" s="1"/>
  <c r="BB295" i="6"/>
  <c r="BA295"/>
  <c r="V294" i="10" s="1"/>
  <c r="AZ295" i="6"/>
  <c r="AY295"/>
  <c r="T294" i="10" s="1"/>
  <c r="AX295" i="6"/>
  <c r="AW295"/>
  <c r="R294" i="10" s="1"/>
  <c r="AV295" i="6"/>
  <c r="AU295"/>
  <c r="P294" i="10" s="1"/>
  <c r="AT295" i="6"/>
  <c r="AS295"/>
  <c r="N294" i="10" s="1"/>
  <c r="AR295" i="6"/>
  <c r="AQ295"/>
  <c r="L294" i="10" s="1"/>
  <c r="AP295" i="6"/>
  <c r="AO295"/>
  <c r="J294" i="10" s="1"/>
  <c r="AN295" i="6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J293" i="7" s="1"/>
  <c r="AN294" i="6"/>
  <c r="BI293"/>
  <c r="AD292" i="10" s="1"/>
  <c r="BH293" i="6"/>
  <c r="BG293"/>
  <c r="AB292" i="10" s="1"/>
  <c r="BF293" i="6"/>
  <c r="BE293"/>
  <c r="Z292" i="10" s="1"/>
  <c r="BD293" i="6"/>
  <c r="BC293"/>
  <c r="X292" i="10" s="1"/>
  <c r="BB293" i="6"/>
  <c r="BA293"/>
  <c r="V292" i="10" s="1"/>
  <c r="AZ293" i="6"/>
  <c r="AY293"/>
  <c r="T292" i="10" s="1"/>
  <c r="AX293" i="6"/>
  <c r="AW293"/>
  <c r="R292" i="10" s="1"/>
  <c r="AV293" i="6"/>
  <c r="AU293"/>
  <c r="P292" i="10" s="1"/>
  <c r="AT293" i="6"/>
  <c r="AS293"/>
  <c r="N292" i="10" s="1"/>
  <c r="AR293" i="6"/>
  <c r="AQ293"/>
  <c r="L292" i="10" s="1"/>
  <c r="AP293" i="6"/>
  <c r="AO293"/>
  <c r="J292" i="10" s="1"/>
  <c r="AN293" i="6"/>
  <c r="BI292"/>
  <c r="BH292"/>
  <c r="BG292"/>
  <c r="BF292"/>
  <c r="AA291" i="10" s="1"/>
  <c r="BE292" i="6"/>
  <c r="BD292"/>
  <c r="BC292"/>
  <c r="BB292"/>
  <c r="W291" i="10" s="1"/>
  <c r="BA292" i="6"/>
  <c r="AZ292"/>
  <c r="AY292"/>
  <c r="AX292"/>
  <c r="S291" i="10" s="1"/>
  <c r="AW292" i="6"/>
  <c r="AV292"/>
  <c r="AU292"/>
  <c r="AT292"/>
  <c r="O291" i="10" s="1"/>
  <c r="AS292" i="6"/>
  <c r="AR292"/>
  <c r="AQ292"/>
  <c r="AP292"/>
  <c r="K291" i="10" s="1"/>
  <c r="AO292" i="6"/>
  <c r="J291" i="7" s="1"/>
  <c r="AN292" i="6"/>
  <c r="BI291"/>
  <c r="AD290" i="10" s="1"/>
  <c r="BH291" i="6"/>
  <c r="BG291"/>
  <c r="AB290" i="10" s="1"/>
  <c r="BF291" i="6"/>
  <c r="BE291"/>
  <c r="Z290" i="10" s="1"/>
  <c r="BD291" i="6"/>
  <c r="BC291"/>
  <c r="X290" i="10" s="1"/>
  <c r="BB291" i="6"/>
  <c r="BA291"/>
  <c r="V290" i="10" s="1"/>
  <c r="AZ291" i="6"/>
  <c r="AY291"/>
  <c r="T290" i="10" s="1"/>
  <c r="AX291" i="6"/>
  <c r="AW291"/>
  <c r="R290" i="10" s="1"/>
  <c r="AV291" i="6"/>
  <c r="AU291"/>
  <c r="P290" i="10" s="1"/>
  <c r="AT291" i="6"/>
  <c r="AS291"/>
  <c r="N290" i="10" s="1"/>
  <c r="AR291" i="6"/>
  <c r="AQ291"/>
  <c r="L290" i="10" s="1"/>
  <c r="AP291" i="6"/>
  <c r="AO291"/>
  <c r="J290" i="10" s="1"/>
  <c r="AN291" i="6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J289" i="7" s="1"/>
  <c r="AN290" i="6"/>
  <c r="BI289"/>
  <c r="AD288" i="10" s="1"/>
  <c r="BH289" i="6"/>
  <c r="BG289"/>
  <c r="AB288" i="10" s="1"/>
  <c r="BF289" i="6"/>
  <c r="BE289"/>
  <c r="Z288" i="10" s="1"/>
  <c r="BD289" i="6"/>
  <c r="BC289"/>
  <c r="X288" i="10" s="1"/>
  <c r="BB289" i="6"/>
  <c r="BA289"/>
  <c r="V288" i="10" s="1"/>
  <c r="AZ289" i="6"/>
  <c r="AY289"/>
  <c r="T288" i="10" s="1"/>
  <c r="AX289" i="6"/>
  <c r="AW289"/>
  <c r="R288" i="10" s="1"/>
  <c r="AV289" i="6"/>
  <c r="AU289"/>
  <c r="P288" i="10" s="1"/>
  <c r="AT289" i="6"/>
  <c r="AS289"/>
  <c r="N288" i="10" s="1"/>
  <c r="AR289" i="6"/>
  <c r="AQ289"/>
  <c r="L288" i="10" s="1"/>
  <c r="AP289" i="6"/>
  <c r="AO289"/>
  <c r="J288" i="10" s="1"/>
  <c r="AN289" i="6"/>
  <c r="BI288"/>
  <c r="BH288"/>
  <c r="BG288"/>
  <c r="BF288"/>
  <c r="AA287" i="10" s="1"/>
  <c r="BE288" i="6"/>
  <c r="BD288"/>
  <c r="BC288"/>
  <c r="BB288"/>
  <c r="W287" i="10" s="1"/>
  <c r="BA288" i="6"/>
  <c r="AZ288"/>
  <c r="AY288"/>
  <c r="AX288"/>
  <c r="S287" i="10" s="1"/>
  <c r="AW288" i="6"/>
  <c r="AV288"/>
  <c r="AU288"/>
  <c r="AT288"/>
  <c r="O287" i="10" s="1"/>
  <c r="AS288" i="6"/>
  <c r="AR288"/>
  <c r="AQ288"/>
  <c r="AP288"/>
  <c r="K287" i="10" s="1"/>
  <c r="AO288" i="6"/>
  <c r="J287" i="7" s="1"/>
  <c r="AN288" i="6"/>
  <c r="BI287"/>
  <c r="AD286" i="10" s="1"/>
  <c r="BH287" i="6"/>
  <c r="BG287"/>
  <c r="AB286" i="10" s="1"/>
  <c r="BF287" i="6"/>
  <c r="BE287"/>
  <c r="Z286" i="10" s="1"/>
  <c r="BD287" i="6"/>
  <c r="BC287"/>
  <c r="X286" i="10" s="1"/>
  <c r="BB287" i="6"/>
  <c r="BA287"/>
  <c r="V286" i="10" s="1"/>
  <c r="AZ287" i="6"/>
  <c r="AY287"/>
  <c r="T286" i="10" s="1"/>
  <c r="AX287" i="6"/>
  <c r="AW287"/>
  <c r="R286" i="10" s="1"/>
  <c r="AV287" i="6"/>
  <c r="AU287"/>
  <c r="P286" i="10" s="1"/>
  <c r="AT287" i="6"/>
  <c r="AS287"/>
  <c r="N286" i="10" s="1"/>
  <c r="AR287" i="6"/>
  <c r="AQ287"/>
  <c r="L286" i="10" s="1"/>
  <c r="AP287" i="6"/>
  <c r="AO287"/>
  <c r="J286" i="10" s="1"/>
  <c r="AN287" i="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J285" i="7" s="1"/>
  <c r="AN286" i="6"/>
  <c r="BI285"/>
  <c r="AD284" i="10" s="1"/>
  <c r="BH285" i="6"/>
  <c r="BG285"/>
  <c r="AB284" i="10" s="1"/>
  <c r="BF285" i="6"/>
  <c r="BE285"/>
  <c r="Z284" i="10" s="1"/>
  <c r="BD285" i="6"/>
  <c r="BC285"/>
  <c r="X284" i="10" s="1"/>
  <c r="BB285" i="6"/>
  <c r="BA285"/>
  <c r="V284" i="10" s="1"/>
  <c r="AZ285" i="6"/>
  <c r="AY285"/>
  <c r="T284" i="10" s="1"/>
  <c r="AX285" i="6"/>
  <c r="AW285"/>
  <c r="R284" i="10" s="1"/>
  <c r="AV285" i="6"/>
  <c r="AU285"/>
  <c r="P284" i="10" s="1"/>
  <c r="AT285" i="6"/>
  <c r="AS285"/>
  <c r="N284" i="10" s="1"/>
  <c r="AR285" i="6"/>
  <c r="AQ285"/>
  <c r="L284" i="10" s="1"/>
  <c r="AP285" i="6"/>
  <c r="AO285"/>
  <c r="J284" i="10" s="1"/>
  <c r="AN285" i="6"/>
  <c r="BI284"/>
  <c r="BH284"/>
  <c r="BG284"/>
  <c r="BF284"/>
  <c r="AA283" i="10" s="1"/>
  <c r="BE284" i="6"/>
  <c r="BD284"/>
  <c r="BC284"/>
  <c r="BB284"/>
  <c r="W283" i="10" s="1"/>
  <c r="BA284" i="6"/>
  <c r="AZ284"/>
  <c r="AY284"/>
  <c r="AX284"/>
  <c r="S283" i="10" s="1"/>
  <c r="AW284" i="6"/>
  <c r="AV284"/>
  <c r="AU284"/>
  <c r="AT284"/>
  <c r="O283" i="10" s="1"/>
  <c r="AS284" i="6"/>
  <c r="AR284"/>
  <c r="AQ284"/>
  <c r="AP284"/>
  <c r="K283" i="10" s="1"/>
  <c r="AO284" i="6"/>
  <c r="J283" i="7" s="1"/>
  <c r="AN284" i="6"/>
  <c r="BI283"/>
  <c r="AD282" i="10" s="1"/>
  <c r="BH283" i="6"/>
  <c r="BG283"/>
  <c r="AB282" i="10" s="1"/>
  <c r="BF283" i="6"/>
  <c r="BE283"/>
  <c r="Z282" i="10" s="1"/>
  <c r="BD283" i="6"/>
  <c r="BC283"/>
  <c r="X282" i="10" s="1"/>
  <c r="BB283" i="6"/>
  <c r="BA283"/>
  <c r="V282" i="10" s="1"/>
  <c r="AZ283" i="6"/>
  <c r="AY283"/>
  <c r="T282" i="10" s="1"/>
  <c r="AX283" i="6"/>
  <c r="AW283"/>
  <c r="R282" i="10" s="1"/>
  <c r="AV283" i="6"/>
  <c r="AU283"/>
  <c r="P282" i="10" s="1"/>
  <c r="AT283" i="6"/>
  <c r="AS283"/>
  <c r="N282" i="10" s="1"/>
  <c r="AR283" i="6"/>
  <c r="AQ283"/>
  <c r="L282" i="10" s="1"/>
  <c r="AP283" i="6"/>
  <c r="AO283"/>
  <c r="J282" i="10" s="1"/>
  <c r="AN283" i="6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J281" i="7" s="1"/>
  <c r="AN282" i="6"/>
  <c r="BI281"/>
  <c r="AD280" i="10" s="1"/>
  <c r="BH281" i="6"/>
  <c r="BG281"/>
  <c r="AB280" i="10" s="1"/>
  <c r="BF281" i="6"/>
  <c r="BE281"/>
  <c r="Z280" i="10" s="1"/>
  <c r="BD281" i="6"/>
  <c r="BC281"/>
  <c r="X280" i="10" s="1"/>
  <c r="BB281" i="6"/>
  <c r="BA281"/>
  <c r="V280" i="10" s="1"/>
  <c r="AZ281" i="6"/>
  <c r="AY281"/>
  <c r="T280" i="10" s="1"/>
  <c r="AX281" i="6"/>
  <c r="AW281"/>
  <c r="R280" i="10" s="1"/>
  <c r="AV281" i="6"/>
  <c r="AU281"/>
  <c r="P280" i="10" s="1"/>
  <c r="AT281" i="6"/>
  <c r="AS281"/>
  <c r="N280" i="10" s="1"/>
  <c r="AR281" i="6"/>
  <c r="AQ281"/>
  <c r="L280" i="10" s="1"/>
  <c r="AP281" i="6"/>
  <c r="AO281"/>
  <c r="J280" i="10" s="1"/>
  <c r="AN281" i="6"/>
  <c r="BI280"/>
  <c r="BH280"/>
  <c r="BG280"/>
  <c r="BF280"/>
  <c r="AA279" i="10" s="1"/>
  <c r="BE280" i="6"/>
  <c r="BD280"/>
  <c r="BC280"/>
  <c r="BB280"/>
  <c r="W279" i="10" s="1"/>
  <c r="BA280" i="6"/>
  <c r="AZ280"/>
  <c r="AY280"/>
  <c r="AX280"/>
  <c r="S279" i="10" s="1"/>
  <c r="AW280" i="6"/>
  <c r="AV280"/>
  <c r="AU280"/>
  <c r="AT280"/>
  <c r="O279" i="10" s="1"/>
  <c r="AS280" i="6"/>
  <c r="AR280"/>
  <c r="AQ280"/>
  <c r="AP280"/>
  <c r="K279" i="10" s="1"/>
  <c r="AO280" i="6"/>
  <c r="J279" i="7" s="1"/>
  <c r="AN280" i="6"/>
  <c r="BI279"/>
  <c r="AD278" i="10" s="1"/>
  <c r="BH279" i="6"/>
  <c r="BG279"/>
  <c r="AB278" i="10" s="1"/>
  <c r="BF279" i="6"/>
  <c r="BE279"/>
  <c r="Z278" i="10" s="1"/>
  <c r="BD279" i="6"/>
  <c r="BC279"/>
  <c r="X278" i="10" s="1"/>
  <c r="BB279" i="6"/>
  <c r="BA279"/>
  <c r="V278" i="10" s="1"/>
  <c r="AZ279" i="6"/>
  <c r="AY279"/>
  <c r="T278" i="10" s="1"/>
  <c r="AX279" i="6"/>
  <c r="AW279"/>
  <c r="R278" i="10" s="1"/>
  <c r="AV279" i="6"/>
  <c r="AU279"/>
  <c r="P278" i="10" s="1"/>
  <c r="AT279" i="6"/>
  <c r="AS279"/>
  <c r="N278" i="10" s="1"/>
  <c r="AR279" i="6"/>
  <c r="AQ279"/>
  <c r="L278" i="10" s="1"/>
  <c r="AP279" i="6"/>
  <c r="AO279"/>
  <c r="J278" i="10" s="1"/>
  <c r="AN279" i="6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J277" i="7" s="1"/>
  <c r="AN278" i="6"/>
  <c r="BI277"/>
  <c r="AD276" i="10" s="1"/>
  <c r="BH277" i="6"/>
  <c r="BG277"/>
  <c r="AB276" i="10" s="1"/>
  <c r="BF277" i="6"/>
  <c r="BE277"/>
  <c r="Z276" i="10" s="1"/>
  <c r="BD277" i="6"/>
  <c r="BC277"/>
  <c r="X276" i="10" s="1"/>
  <c r="BB277" i="6"/>
  <c r="BA277"/>
  <c r="V276" i="10" s="1"/>
  <c r="AZ277" i="6"/>
  <c r="AY277"/>
  <c r="T276" i="10" s="1"/>
  <c r="AX277" i="6"/>
  <c r="AW277"/>
  <c r="R276" i="10" s="1"/>
  <c r="AV277" i="6"/>
  <c r="AU277"/>
  <c r="P276" i="10" s="1"/>
  <c r="AT277" i="6"/>
  <c r="AS277"/>
  <c r="N276" i="10" s="1"/>
  <c r="AR277" i="6"/>
  <c r="AQ277"/>
  <c r="L276" i="10" s="1"/>
  <c r="AP277" i="6"/>
  <c r="AO277"/>
  <c r="J276" i="10" s="1"/>
  <c r="AN277" i="6"/>
  <c r="BI276"/>
  <c r="BH276"/>
  <c r="BG276"/>
  <c r="BF276"/>
  <c r="AA275" i="10" s="1"/>
  <c r="BE276" i="6"/>
  <c r="BD276"/>
  <c r="BC276"/>
  <c r="BB276"/>
  <c r="W275" i="10" s="1"/>
  <c r="BA276" i="6"/>
  <c r="AZ276"/>
  <c r="AY276"/>
  <c r="AX276"/>
  <c r="S275" i="10" s="1"/>
  <c r="AW276" i="6"/>
  <c r="AV276"/>
  <c r="AU276"/>
  <c r="AT276"/>
  <c r="O275" i="10" s="1"/>
  <c r="AS276" i="6"/>
  <c r="AR276"/>
  <c r="AQ276"/>
  <c r="AP276"/>
  <c r="K275" i="10" s="1"/>
  <c r="AO276" i="6"/>
  <c r="J275" i="7" s="1"/>
  <c r="AN276" i="6"/>
  <c r="BI275"/>
  <c r="AD274" i="10" s="1"/>
  <c r="BH275" i="6"/>
  <c r="BG275"/>
  <c r="AB274" i="10" s="1"/>
  <c r="BF275" i="6"/>
  <c r="BE275"/>
  <c r="Z274" i="10" s="1"/>
  <c r="BD275" i="6"/>
  <c r="BC275"/>
  <c r="X274" i="10" s="1"/>
  <c r="BB275" i="6"/>
  <c r="BA275"/>
  <c r="V274" i="10" s="1"/>
  <c r="AZ275" i="6"/>
  <c r="AY275"/>
  <c r="T274" i="10" s="1"/>
  <c r="AX275" i="6"/>
  <c r="AW275"/>
  <c r="R274" i="10" s="1"/>
  <c r="AV275" i="6"/>
  <c r="AU275"/>
  <c r="P274" i="10" s="1"/>
  <c r="AT275" i="6"/>
  <c r="AS275"/>
  <c r="N274" i="10" s="1"/>
  <c r="AR275" i="6"/>
  <c r="AQ275"/>
  <c r="L274" i="10" s="1"/>
  <c r="AP275" i="6"/>
  <c r="AO275"/>
  <c r="J274" i="10" s="1"/>
  <c r="AN275" i="6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J273" i="7" s="1"/>
  <c r="AN274" i="6"/>
  <c r="BI273"/>
  <c r="AD272" i="10" s="1"/>
  <c r="BH273" i="6"/>
  <c r="BG273"/>
  <c r="AB272" i="10" s="1"/>
  <c r="BF273" i="6"/>
  <c r="BE273"/>
  <c r="Z272" i="10" s="1"/>
  <c r="BD273" i="6"/>
  <c r="BC273"/>
  <c r="X272" i="10" s="1"/>
  <c r="BB273" i="6"/>
  <c r="BA273"/>
  <c r="V272" i="10" s="1"/>
  <c r="AZ273" i="6"/>
  <c r="AY273"/>
  <c r="T272" i="10" s="1"/>
  <c r="AX273" i="6"/>
  <c r="AW273"/>
  <c r="R272" i="10" s="1"/>
  <c r="AV273" i="6"/>
  <c r="AU273"/>
  <c r="P272" i="10" s="1"/>
  <c r="AT273" i="6"/>
  <c r="AS273"/>
  <c r="N272" i="10" s="1"/>
  <c r="AR273" i="6"/>
  <c r="AQ273"/>
  <c r="L272" i="10" s="1"/>
  <c r="AP273" i="6"/>
  <c r="AO273"/>
  <c r="J272" i="10" s="1"/>
  <c r="AN273" i="6"/>
  <c r="BI272"/>
  <c r="BH272"/>
  <c r="BG272"/>
  <c r="BF272"/>
  <c r="AA271" i="10" s="1"/>
  <c r="BE272" i="6"/>
  <c r="BD272"/>
  <c r="BC272"/>
  <c r="BB272"/>
  <c r="W271" i="10" s="1"/>
  <c r="BA272" i="6"/>
  <c r="AZ272"/>
  <c r="AY272"/>
  <c r="AX272"/>
  <c r="S271" i="10" s="1"/>
  <c r="AW272" i="6"/>
  <c r="AV272"/>
  <c r="AU272"/>
  <c r="AT272"/>
  <c r="O271" i="10" s="1"/>
  <c r="AS272" i="6"/>
  <c r="AR272"/>
  <c r="AQ272"/>
  <c r="AP272"/>
  <c r="K271" i="10" s="1"/>
  <c r="AO272" i="6"/>
  <c r="J271" i="7" s="1"/>
  <c r="AN272" i="6"/>
  <c r="BI271"/>
  <c r="AD270" i="10" s="1"/>
  <c r="BH271" i="6"/>
  <c r="BG271"/>
  <c r="AB270" i="10" s="1"/>
  <c r="BF271" i="6"/>
  <c r="BE271"/>
  <c r="Z270" i="10" s="1"/>
  <c r="BD271" i="6"/>
  <c r="BC271"/>
  <c r="X270" i="10" s="1"/>
  <c r="BB271" i="6"/>
  <c r="BA271"/>
  <c r="V270" i="10" s="1"/>
  <c r="AZ271" i="6"/>
  <c r="AY271"/>
  <c r="T270" i="10" s="1"/>
  <c r="AX271" i="6"/>
  <c r="AW271"/>
  <c r="R270" i="10" s="1"/>
  <c r="AV271" i="6"/>
  <c r="AU271"/>
  <c r="P270" i="10" s="1"/>
  <c r="AT271" i="6"/>
  <c r="AS271"/>
  <c r="N270" i="10" s="1"/>
  <c r="AR271" i="6"/>
  <c r="AQ271"/>
  <c r="L270" i="10" s="1"/>
  <c r="AP271" i="6"/>
  <c r="AO271"/>
  <c r="J270" i="10" s="1"/>
  <c r="AN271" i="6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J269" i="7" s="1"/>
  <c r="AN270" i="6"/>
  <c r="BI269"/>
  <c r="AD268" i="10" s="1"/>
  <c r="BH269" i="6"/>
  <c r="BG269"/>
  <c r="AB268" i="10" s="1"/>
  <c r="BF269" i="6"/>
  <c r="BE269"/>
  <c r="Z268" i="10" s="1"/>
  <c r="BD269" i="6"/>
  <c r="BC269"/>
  <c r="X268" i="10" s="1"/>
  <c r="BB269" i="6"/>
  <c r="BA269"/>
  <c r="V268" i="10" s="1"/>
  <c r="AZ269" i="6"/>
  <c r="AY269"/>
  <c r="T268" i="10" s="1"/>
  <c r="AX269" i="6"/>
  <c r="AW269"/>
  <c r="R268" i="10" s="1"/>
  <c r="AV269" i="6"/>
  <c r="AU269"/>
  <c r="P268" i="10" s="1"/>
  <c r="AT269" i="6"/>
  <c r="AS269"/>
  <c r="N268" i="10" s="1"/>
  <c r="AR269" i="6"/>
  <c r="AQ269"/>
  <c r="L268" i="10" s="1"/>
  <c r="AP269" i="6"/>
  <c r="AO269"/>
  <c r="J268" i="10" s="1"/>
  <c r="AN269" i="6"/>
  <c r="BI268"/>
  <c r="BH268"/>
  <c r="BG268"/>
  <c r="BF268"/>
  <c r="AA267" i="10" s="1"/>
  <c r="BE268" i="6"/>
  <c r="BD268"/>
  <c r="BC268"/>
  <c r="BB268"/>
  <c r="W267" i="10" s="1"/>
  <c r="BA268" i="6"/>
  <c r="AZ268"/>
  <c r="AY268"/>
  <c r="AX268"/>
  <c r="S267" i="10" s="1"/>
  <c r="AW268" i="6"/>
  <c r="AV268"/>
  <c r="AU268"/>
  <c r="AT268"/>
  <c r="O267" i="10" s="1"/>
  <c r="AS268" i="6"/>
  <c r="AR268"/>
  <c r="AQ268"/>
  <c r="AP268"/>
  <c r="K267" i="10" s="1"/>
  <c r="AO268" i="6"/>
  <c r="J267" i="7" s="1"/>
  <c r="AN268" i="6"/>
  <c r="BI267"/>
  <c r="AD266" i="10" s="1"/>
  <c r="BH267" i="6"/>
  <c r="BG267"/>
  <c r="AB266" i="10" s="1"/>
  <c r="BF267" i="6"/>
  <c r="BE267"/>
  <c r="Z266" i="10" s="1"/>
  <c r="BD267" i="6"/>
  <c r="BC267"/>
  <c r="X266" i="10" s="1"/>
  <c r="BB267" i="6"/>
  <c r="BA267"/>
  <c r="V266" i="10" s="1"/>
  <c r="AZ267" i="6"/>
  <c r="AY267"/>
  <c r="T266" i="10" s="1"/>
  <c r="AX267" i="6"/>
  <c r="AW267"/>
  <c r="R266" i="10" s="1"/>
  <c r="AV267" i="6"/>
  <c r="AU267"/>
  <c r="P266" i="10" s="1"/>
  <c r="AT267" i="6"/>
  <c r="AS267"/>
  <c r="N266" i="10" s="1"/>
  <c r="AR267" i="6"/>
  <c r="AQ267"/>
  <c r="L266" i="10" s="1"/>
  <c r="AP267" i="6"/>
  <c r="AO267"/>
  <c r="J266" i="10" s="1"/>
  <c r="AN267" i="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J265" i="7" s="1"/>
  <c r="AN266" i="6"/>
  <c r="BI265"/>
  <c r="AD264" i="10" s="1"/>
  <c r="BH265" i="6"/>
  <c r="BG265"/>
  <c r="AB264" i="10" s="1"/>
  <c r="BF265" i="6"/>
  <c r="BE265"/>
  <c r="Z264" i="10" s="1"/>
  <c r="BD265" i="6"/>
  <c r="BC265"/>
  <c r="X264" i="10" s="1"/>
  <c r="BB265" i="6"/>
  <c r="BA265"/>
  <c r="V264" i="10" s="1"/>
  <c r="AZ265" i="6"/>
  <c r="AY265"/>
  <c r="T264" i="10" s="1"/>
  <c r="AX265" i="6"/>
  <c r="AW265"/>
  <c r="R264" i="10" s="1"/>
  <c r="AV265" i="6"/>
  <c r="AU265"/>
  <c r="P264" i="10" s="1"/>
  <c r="AT265" i="6"/>
  <c r="AS265"/>
  <c r="N264" i="10" s="1"/>
  <c r="AR265" i="6"/>
  <c r="AQ265"/>
  <c r="L264" i="10" s="1"/>
  <c r="AP265" i="6"/>
  <c r="AO265"/>
  <c r="J264" i="10" s="1"/>
  <c r="AN265" i="6"/>
  <c r="BI264"/>
  <c r="BH264"/>
  <c r="BG264"/>
  <c r="BF264"/>
  <c r="AA263" i="10" s="1"/>
  <c r="BE264" i="6"/>
  <c r="BD264"/>
  <c r="BC264"/>
  <c r="BB264"/>
  <c r="W263" i="10" s="1"/>
  <c r="BA264" i="6"/>
  <c r="AZ264"/>
  <c r="AY264"/>
  <c r="AX264"/>
  <c r="S263" i="10" s="1"/>
  <c r="AW264" i="6"/>
  <c r="AV264"/>
  <c r="AU264"/>
  <c r="AT264"/>
  <c r="O263" i="10" s="1"/>
  <c r="AS264" i="6"/>
  <c r="AR264"/>
  <c r="AQ264"/>
  <c r="AP264"/>
  <c r="K263" i="10" s="1"/>
  <c r="AO264" i="6"/>
  <c r="J263" i="7" s="1"/>
  <c r="AN264" i="6"/>
  <c r="BI263"/>
  <c r="AD262" i="10" s="1"/>
  <c r="BH263" i="6"/>
  <c r="BG263"/>
  <c r="AB262" i="10" s="1"/>
  <c r="BF263" i="6"/>
  <c r="BE263"/>
  <c r="Z262" i="10" s="1"/>
  <c r="BD263" i="6"/>
  <c r="BC263"/>
  <c r="X262" i="10" s="1"/>
  <c r="BB263" i="6"/>
  <c r="BA263"/>
  <c r="V262" i="10" s="1"/>
  <c r="AZ263" i="6"/>
  <c r="AY263"/>
  <c r="T262" i="10" s="1"/>
  <c r="AX263" i="6"/>
  <c r="AW263"/>
  <c r="R262" i="10" s="1"/>
  <c r="AV263" i="6"/>
  <c r="AU263"/>
  <c r="P262" i="10" s="1"/>
  <c r="AT263" i="6"/>
  <c r="AS263"/>
  <c r="N262" i="10" s="1"/>
  <c r="AR263" i="6"/>
  <c r="AQ263"/>
  <c r="L262" i="10" s="1"/>
  <c r="AP263" i="6"/>
  <c r="AO263"/>
  <c r="J262" i="10" s="1"/>
  <c r="AN263" i="6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J261" i="7" s="1"/>
  <c r="AN262" i="6"/>
  <c r="BI261"/>
  <c r="AD260" i="10" s="1"/>
  <c r="BH261" i="6"/>
  <c r="BG261"/>
  <c r="AB260" i="10" s="1"/>
  <c r="BF261" i="6"/>
  <c r="BE261"/>
  <c r="Z260" i="10" s="1"/>
  <c r="BD261" i="6"/>
  <c r="BC261"/>
  <c r="X260" i="10" s="1"/>
  <c r="BB261" i="6"/>
  <c r="BA261"/>
  <c r="V260" i="10" s="1"/>
  <c r="AZ261" i="6"/>
  <c r="AY261"/>
  <c r="T260" i="10" s="1"/>
  <c r="AX261" i="6"/>
  <c r="AW261"/>
  <c r="R260" i="10" s="1"/>
  <c r="AV261" i="6"/>
  <c r="AU261"/>
  <c r="P260" i="10" s="1"/>
  <c r="AT261" i="6"/>
  <c r="AS261"/>
  <c r="N260" i="10" s="1"/>
  <c r="AR261" i="6"/>
  <c r="AQ261"/>
  <c r="L260" i="10" s="1"/>
  <c r="AP261" i="6"/>
  <c r="AO261"/>
  <c r="J260" i="10" s="1"/>
  <c r="AN261" i="6"/>
  <c r="BI260"/>
  <c r="BH260"/>
  <c r="BG260"/>
  <c r="BF260"/>
  <c r="AA259" i="10" s="1"/>
  <c r="BE260" i="6"/>
  <c r="BD260"/>
  <c r="BC260"/>
  <c r="BB260"/>
  <c r="W259" i="10" s="1"/>
  <c r="BA260" i="6"/>
  <c r="AZ260"/>
  <c r="AY260"/>
  <c r="AX260"/>
  <c r="S259" i="10" s="1"/>
  <c r="AW260" i="6"/>
  <c r="AV260"/>
  <c r="AU260"/>
  <c r="AT260"/>
  <c r="O259" i="10" s="1"/>
  <c r="AS260" i="6"/>
  <c r="AR260"/>
  <c r="AQ260"/>
  <c r="AP260"/>
  <c r="K259" i="10" s="1"/>
  <c r="AO260" i="6"/>
  <c r="J259" i="7" s="1"/>
  <c r="AN260" i="6"/>
  <c r="BI259"/>
  <c r="AD258" i="10" s="1"/>
  <c r="BH259" i="6"/>
  <c r="BG259"/>
  <c r="AB258" i="10" s="1"/>
  <c r="BF259" i="6"/>
  <c r="BE259"/>
  <c r="Z258" i="10" s="1"/>
  <c r="BD259" i="6"/>
  <c r="BC259"/>
  <c r="X258" i="10" s="1"/>
  <c r="BB259" i="6"/>
  <c r="BA259"/>
  <c r="V258" i="10" s="1"/>
  <c r="AZ259" i="6"/>
  <c r="AY259"/>
  <c r="T258" i="10" s="1"/>
  <c r="AX259" i="6"/>
  <c r="AW259"/>
  <c r="R258" i="10" s="1"/>
  <c r="AV259" i="6"/>
  <c r="AU259"/>
  <c r="P258" i="10" s="1"/>
  <c r="AT259" i="6"/>
  <c r="AS259"/>
  <c r="N258" i="10" s="1"/>
  <c r="AR259" i="6"/>
  <c r="AQ259"/>
  <c r="L258" i="10" s="1"/>
  <c r="AP259" i="6"/>
  <c r="AO259"/>
  <c r="J258" i="10" s="1"/>
  <c r="AN259" i="6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J257" i="7" s="1"/>
  <c r="AN258" i="6"/>
  <c r="BI257"/>
  <c r="AD256" i="10" s="1"/>
  <c r="BH257" i="6"/>
  <c r="BG257"/>
  <c r="AB256" i="10" s="1"/>
  <c r="BF257" i="6"/>
  <c r="BE257"/>
  <c r="Z256" i="10" s="1"/>
  <c r="BD257" i="6"/>
  <c r="BC257"/>
  <c r="X256" i="10" s="1"/>
  <c r="BB257" i="6"/>
  <c r="BA257"/>
  <c r="V256" i="10" s="1"/>
  <c r="AZ257" i="6"/>
  <c r="AY257"/>
  <c r="T256" i="10" s="1"/>
  <c r="AX257" i="6"/>
  <c r="AW257"/>
  <c r="R256" i="10" s="1"/>
  <c r="AV257" i="6"/>
  <c r="AU257"/>
  <c r="P256" i="10" s="1"/>
  <c r="AT257" i="6"/>
  <c r="AS257"/>
  <c r="N256" i="10" s="1"/>
  <c r="AR257" i="6"/>
  <c r="AQ257"/>
  <c r="L256" i="10" s="1"/>
  <c r="AP257" i="6"/>
  <c r="AO257"/>
  <c r="J256" i="10" s="1"/>
  <c r="AN257" i="6"/>
  <c r="BI256"/>
  <c r="BH256"/>
  <c r="BG256"/>
  <c r="BF256"/>
  <c r="AA255" i="10" s="1"/>
  <c r="BE256" i="6"/>
  <c r="BD256"/>
  <c r="BC256"/>
  <c r="BB256"/>
  <c r="W255" i="10" s="1"/>
  <c r="BA256" i="6"/>
  <c r="AZ256"/>
  <c r="AY256"/>
  <c r="AX256"/>
  <c r="S255" i="10" s="1"/>
  <c r="AW256" i="6"/>
  <c r="AV256"/>
  <c r="AU256"/>
  <c r="AT256"/>
  <c r="O255" i="10" s="1"/>
  <c r="AS256" i="6"/>
  <c r="AR256"/>
  <c r="AQ256"/>
  <c r="AP256"/>
  <c r="K255" i="10" s="1"/>
  <c r="AO256" i="6"/>
  <c r="J255" i="7" s="1"/>
  <c r="AN256" i="6"/>
  <c r="BI255"/>
  <c r="AD254" i="10" s="1"/>
  <c r="BH255" i="6"/>
  <c r="BG255"/>
  <c r="AB254" i="10" s="1"/>
  <c r="BF255" i="6"/>
  <c r="BE255"/>
  <c r="Z254" i="10" s="1"/>
  <c r="BD255" i="6"/>
  <c r="BC255"/>
  <c r="X254" i="10" s="1"/>
  <c r="BB255" i="6"/>
  <c r="BA255"/>
  <c r="V254" i="10" s="1"/>
  <c r="AZ255" i="6"/>
  <c r="AY255"/>
  <c r="T254" i="10" s="1"/>
  <c r="AX255" i="6"/>
  <c r="AW255"/>
  <c r="R254" i="10" s="1"/>
  <c r="AV255" i="6"/>
  <c r="AU255"/>
  <c r="P254" i="10" s="1"/>
  <c r="AT255" i="6"/>
  <c r="AS255"/>
  <c r="N254" i="10" s="1"/>
  <c r="AR255" i="6"/>
  <c r="AQ255"/>
  <c r="L254" i="10" s="1"/>
  <c r="AP255" i="6"/>
  <c r="AO255"/>
  <c r="J254" i="10" s="1"/>
  <c r="AN255" i="6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J253" i="7" s="1"/>
  <c r="AN254" i="6"/>
  <c r="BI253"/>
  <c r="AD252" i="10" s="1"/>
  <c r="BH253" i="6"/>
  <c r="BG253"/>
  <c r="AB252" i="10" s="1"/>
  <c r="BF253" i="6"/>
  <c r="BE253"/>
  <c r="Z252" i="10" s="1"/>
  <c r="BD253" i="6"/>
  <c r="BC253"/>
  <c r="X252" i="10" s="1"/>
  <c r="BB253" i="6"/>
  <c r="BA253"/>
  <c r="V252" i="10" s="1"/>
  <c r="AZ253" i="6"/>
  <c r="AY253"/>
  <c r="T252" i="10" s="1"/>
  <c r="AX253" i="6"/>
  <c r="AW253"/>
  <c r="R252" i="10" s="1"/>
  <c r="AV253" i="6"/>
  <c r="AU253"/>
  <c r="P252" i="10" s="1"/>
  <c r="AT253" i="6"/>
  <c r="AS253"/>
  <c r="N252" i="10" s="1"/>
  <c r="AR253" i="6"/>
  <c r="AQ253"/>
  <c r="L252" i="10" s="1"/>
  <c r="AP253" i="6"/>
  <c r="AO253"/>
  <c r="J252" i="10" s="1"/>
  <c r="AN253" i="6"/>
  <c r="BI252"/>
  <c r="BH252"/>
  <c r="BG252"/>
  <c r="BF252"/>
  <c r="AA251" i="10" s="1"/>
  <c r="BE252" i="6"/>
  <c r="BD252"/>
  <c r="BC252"/>
  <c r="BB252"/>
  <c r="W251" i="10" s="1"/>
  <c r="BA252" i="6"/>
  <c r="AZ252"/>
  <c r="AY252"/>
  <c r="AX252"/>
  <c r="S251" i="10" s="1"/>
  <c r="AW252" i="6"/>
  <c r="AV252"/>
  <c r="AU252"/>
  <c r="AT252"/>
  <c r="O251" i="10" s="1"/>
  <c r="AS252" i="6"/>
  <c r="AR252"/>
  <c r="AQ252"/>
  <c r="AP252"/>
  <c r="K251" i="10" s="1"/>
  <c r="AO252" i="6"/>
  <c r="J251" i="7" s="1"/>
  <c r="AN252" i="6"/>
  <c r="BI251"/>
  <c r="AD250" i="10" s="1"/>
  <c r="BH251" i="6"/>
  <c r="BG251"/>
  <c r="AB250" i="10" s="1"/>
  <c r="BF251" i="6"/>
  <c r="BE251"/>
  <c r="Z250" i="10" s="1"/>
  <c r="BD251" i="6"/>
  <c r="BC251"/>
  <c r="X250" i="10" s="1"/>
  <c r="BB251" i="6"/>
  <c r="BA251"/>
  <c r="V250" i="10" s="1"/>
  <c r="AZ251" i="6"/>
  <c r="AY251"/>
  <c r="T250" i="10" s="1"/>
  <c r="AX251" i="6"/>
  <c r="AW251"/>
  <c r="R250" i="10" s="1"/>
  <c r="AV251" i="6"/>
  <c r="AU251"/>
  <c r="P250" i="10" s="1"/>
  <c r="AT251" i="6"/>
  <c r="AS251"/>
  <c r="N250" i="10" s="1"/>
  <c r="AR251" i="6"/>
  <c r="AQ251"/>
  <c r="L250" i="10" s="1"/>
  <c r="AP251" i="6"/>
  <c r="AO251"/>
  <c r="J250" i="10" s="1"/>
  <c r="AN251" i="6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J249" i="7" s="1"/>
  <c r="AN250" i="6"/>
  <c r="BI249"/>
  <c r="AD248" i="10" s="1"/>
  <c r="BH249" i="6"/>
  <c r="BG249"/>
  <c r="AB248" i="10" s="1"/>
  <c r="BF249" i="6"/>
  <c r="BE249"/>
  <c r="Z248" i="10" s="1"/>
  <c r="BD249" i="6"/>
  <c r="BC249"/>
  <c r="X248" i="10" s="1"/>
  <c r="BB249" i="6"/>
  <c r="BA249"/>
  <c r="V248" i="10" s="1"/>
  <c r="AZ249" i="6"/>
  <c r="AY249"/>
  <c r="T248" i="10" s="1"/>
  <c r="AX249" i="6"/>
  <c r="AW249"/>
  <c r="R248" i="10" s="1"/>
  <c r="AV249" i="6"/>
  <c r="AU249"/>
  <c r="P248" i="10" s="1"/>
  <c r="AT249" i="6"/>
  <c r="AS249"/>
  <c r="N248" i="10" s="1"/>
  <c r="AR249" i="6"/>
  <c r="AQ249"/>
  <c r="L248" i="10" s="1"/>
  <c r="AP249" i="6"/>
  <c r="AO249"/>
  <c r="J248" i="10" s="1"/>
  <c r="AN249" i="6"/>
  <c r="BI248"/>
  <c r="BH248"/>
  <c r="BG248"/>
  <c r="BF248"/>
  <c r="AA247" i="10" s="1"/>
  <c r="BE248" i="6"/>
  <c r="BD248"/>
  <c r="BC248"/>
  <c r="BB248"/>
  <c r="W247" i="10" s="1"/>
  <c r="BA248" i="6"/>
  <c r="AZ248"/>
  <c r="AY248"/>
  <c r="AX248"/>
  <c r="S247" i="10" s="1"/>
  <c r="AW248" i="6"/>
  <c r="AV248"/>
  <c r="AU248"/>
  <c r="AT248"/>
  <c r="O247" i="10" s="1"/>
  <c r="AS248" i="6"/>
  <c r="AR248"/>
  <c r="AQ248"/>
  <c r="AP248"/>
  <c r="K247" i="10" s="1"/>
  <c r="AO248" i="6"/>
  <c r="J247" i="7" s="1"/>
  <c r="AN248" i="6"/>
  <c r="BI247"/>
  <c r="AD246" i="10" s="1"/>
  <c r="BH247" i="6"/>
  <c r="BG247"/>
  <c r="AB246" i="10" s="1"/>
  <c r="BF247" i="6"/>
  <c r="BE247"/>
  <c r="Z246" i="10" s="1"/>
  <c r="BD247" i="6"/>
  <c r="BC247"/>
  <c r="X246" i="10" s="1"/>
  <c r="BB247" i="6"/>
  <c r="BA247"/>
  <c r="V246" i="10" s="1"/>
  <c r="AZ247" i="6"/>
  <c r="AY247"/>
  <c r="T246" i="10" s="1"/>
  <c r="AX247" i="6"/>
  <c r="AW247"/>
  <c r="R246" i="10" s="1"/>
  <c r="AV247" i="6"/>
  <c r="AU247"/>
  <c r="P246" i="10" s="1"/>
  <c r="AT247" i="6"/>
  <c r="AS247"/>
  <c r="N246" i="10" s="1"/>
  <c r="AR247" i="6"/>
  <c r="AQ247"/>
  <c r="L246" i="10" s="1"/>
  <c r="AP247" i="6"/>
  <c r="AO247"/>
  <c r="J246" i="10" s="1"/>
  <c r="AN247" i="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J245" i="7" s="1"/>
  <c r="AN246" i="6"/>
  <c r="BI245"/>
  <c r="AD244" i="10" s="1"/>
  <c r="BH245" i="6"/>
  <c r="BG245"/>
  <c r="AB244" i="10" s="1"/>
  <c r="BF245" i="6"/>
  <c r="BE245"/>
  <c r="Z244" i="10" s="1"/>
  <c r="BD245" i="6"/>
  <c r="BC245"/>
  <c r="X244" i="10" s="1"/>
  <c r="BB245" i="6"/>
  <c r="BA245"/>
  <c r="V244" i="10" s="1"/>
  <c r="AZ245" i="6"/>
  <c r="AY245"/>
  <c r="T244" i="10" s="1"/>
  <c r="AX245" i="6"/>
  <c r="AW245"/>
  <c r="R244" i="10" s="1"/>
  <c r="AV245" i="6"/>
  <c r="AU245"/>
  <c r="P244" i="10" s="1"/>
  <c r="AT245" i="6"/>
  <c r="AS245"/>
  <c r="N244" i="10" s="1"/>
  <c r="AR245" i="6"/>
  <c r="AQ245"/>
  <c r="L244" i="10" s="1"/>
  <c r="AP245" i="6"/>
  <c r="AO245"/>
  <c r="J244" i="10" s="1"/>
  <c r="AN245" i="6"/>
  <c r="BI244"/>
  <c r="BH244"/>
  <c r="BG244"/>
  <c r="BF244"/>
  <c r="AA243" i="10" s="1"/>
  <c r="BE244" i="6"/>
  <c r="BD244"/>
  <c r="BC244"/>
  <c r="BB244"/>
  <c r="W243" i="10" s="1"/>
  <c r="BA244" i="6"/>
  <c r="AZ244"/>
  <c r="AY244"/>
  <c r="AX244"/>
  <c r="S243" i="10" s="1"/>
  <c r="AW244" i="6"/>
  <c r="AV244"/>
  <c r="AU244"/>
  <c r="AT244"/>
  <c r="O243" i="10" s="1"/>
  <c r="AS244" i="6"/>
  <c r="AR244"/>
  <c r="AQ244"/>
  <c r="AP244"/>
  <c r="K243" i="10" s="1"/>
  <c r="AO244" i="6"/>
  <c r="J243" i="7" s="1"/>
  <c r="AN244" i="6"/>
  <c r="BI243"/>
  <c r="AD242" i="10" s="1"/>
  <c r="BH243" i="6"/>
  <c r="BG243"/>
  <c r="AB242" i="10" s="1"/>
  <c r="BF243" i="6"/>
  <c r="BE243"/>
  <c r="Z242" i="10" s="1"/>
  <c r="BD243" i="6"/>
  <c r="BC243"/>
  <c r="X242" i="10" s="1"/>
  <c r="BB243" i="6"/>
  <c r="BA243"/>
  <c r="V242" i="10" s="1"/>
  <c r="AZ243" i="6"/>
  <c r="AY243"/>
  <c r="T242" i="10" s="1"/>
  <c r="AX243" i="6"/>
  <c r="AW243"/>
  <c r="R242" i="10" s="1"/>
  <c r="AV243" i="6"/>
  <c r="AU243"/>
  <c r="P242" i="10" s="1"/>
  <c r="AT243" i="6"/>
  <c r="AS243"/>
  <c r="N242" i="10" s="1"/>
  <c r="AR243" i="6"/>
  <c r="AQ243"/>
  <c r="L242" i="10" s="1"/>
  <c r="AP243" i="6"/>
  <c r="AO243"/>
  <c r="J242" i="10" s="1"/>
  <c r="AN243" i="6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J241" i="7" s="1"/>
  <c r="AN242" i="6"/>
  <c r="BI241"/>
  <c r="AD240" i="10" s="1"/>
  <c r="BH241" i="6"/>
  <c r="BG241"/>
  <c r="AB240" i="10" s="1"/>
  <c r="BF241" i="6"/>
  <c r="BE241"/>
  <c r="Z240" i="10" s="1"/>
  <c r="BD241" i="6"/>
  <c r="BC241"/>
  <c r="X240" i="10" s="1"/>
  <c r="BB241" i="6"/>
  <c r="BA241"/>
  <c r="V240" i="10" s="1"/>
  <c r="AZ241" i="6"/>
  <c r="AY241"/>
  <c r="T240" i="10" s="1"/>
  <c r="AX241" i="6"/>
  <c r="AW241"/>
  <c r="R240" i="10" s="1"/>
  <c r="AV241" i="6"/>
  <c r="AU241"/>
  <c r="P240" i="10" s="1"/>
  <c r="AT241" i="6"/>
  <c r="AS241"/>
  <c r="N240" i="10" s="1"/>
  <c r="AR241" i="6"/>
  <c r="AQ241"/>
  <c r="L240" i="10" s="1"/>
  <c r="AP241" i="6"/>
  <c r="AO241"/>
  <c r="J240" i="10" s="1"/>
  <c r="AN241" i="6"/>
  <c r="BI240"/>
  <c r="BH240"/>
  <c r="BG240"/>
  <c r="BF240"/>
  <c r="AA239" i="10" s="1"/>
  <c r="BE240" i="6"/>
  <c r="BD240"/>
  <c r="BC240"/>
  <c r="BB240"/>
  <c r="W239" i="10" s="1"/>
  <c r="BA240" i="6"/>
  <c r="AZ240"/>
  <c r="AY240"/>
  <c r="AX240"/>
  <c r="S239" i="10" s="1"/>
  <c r="AW240" i="6"/>
  <c r="AV240"/>
  <c r="AU240"/>
  <c r="AT240"/>
  <c r="O239" i="10" s="1"/>
  <c r="AS240" i="6"/>
  <c r="AR240"/>
  <c r="AQ240"/>
  <c r="AP240"/>
  <c r="K239" i="10" s="1"/>
  <c r="AO240" i="6"/>
  <c r="J239" i="7" s="1"/>
  <c r="AN240" i="6"/>
  <c r="BI239"/>
  <c r="AD238" i="10" s="1"/>
  <c r="BH239" i="6"/>
  <c r="BG239"/>
  <c r="AB238" i="10" s="1"/>
  <c r="BF239" i="6"/>
  <c r="BE239"/>
  <c r="Z238" i="10" s="1"/>
  <c r="BD239" i="6"/>
  <c r="BC239"/>
  <c r="X238" i="10" s="1"/>
  <c r="BB239" i="6"/>
  <c r="BA239"/>
  <c r="V238" i="10" s="1"/>
  <c r="AZ239" i="6"/>
  <c r="AY239"/>
  <c r="T238" i="10" s="1"/>
  <c r="AX239" i="6"/>
  <c r="AW239"/>
  <c r="R238" i="10" s="1"/>
  <c r="AV239" i="6"/>
  <c r="AU239"/>
  <c r="P238" i="10" s="1"/>
  <c r="AT239" i="6"/>
  <c r="AS239"/>
  <c r="N238" i="10" s="1"/>
  <c r="AR239" i="6"/>
  <c r="AQ239"/>
  <c r="L238" i="10" s="1"/>
  <c r="AP239" i="6"/>
  <c r="AO239"/>
  <c r="J238" i="10" s="1"/>
  <c r="AN239" i="6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J237" i="7" s="1"/>
  <c r="AN238" i="6"/>
  <c r="BI237"/>
  <c r="AD236" i="10" s="1"/>
  <c r="BH237" i="6"/>
  <c r="BG237"/>
  <c r="AB236" i="10" s="1"/>
  <c r="BF237" i="6"/>
  <c r="BE237"/>
  <c r="Z236" i="10" s="1"/>
  <c r="BD237" i="6"/>
  <c r="BC237"/>
  <c r="X236" i="10" s="1"/>
  <c r="BB237" i="6"/>
  <c r="BA237"/>
  <c r="V236" i="10" s="1"/>
  <c r="AZ237" i="6"/>
  <c r="AY237"/>
  <c r="T236" i="10" s="1"/>
  <c r="AX237" i="6"/>
  <c r="AW237"/>
  <c r="R236" i="10" s="1"/>
  <c r="AV237" i="6"/>
  <c r="AU237"/>
  <c r="P236" i="10" s="1"/>
  <c r="AT237" i="6"/>
  <c r="AS237"/>
  <c r="N236" i="10" s="1"/>
  <c r="AR237" i="6"/>
  <c r="AQ237"/>
  <c r="L236" i="10" s="1"/>
  <c r="AP237" i="6"/>
  <c r="AO237"/>
  <c r="J236" i="10" s="1"/>
  <c r="AN237" i="6"/>
  <c r="BI236"/>
  <c r="BH236"/>
  <c r="BG236"/>
  <c r="BF236"/>
  <c r="AA235" i="10" s="1"/>
  <c r="BE236" i="6"/>
  <c r="BD236"/>
  <c r="BC236"/>
  <c r="BB236"/>
  <c r="W235" i="10" s="1"/>
  <c r="BA236" i="6"/>
  <c r="AZ236"/>
  <c r="AY236"/>
  <c r="AX236"/>
  <c r="S235" i="10" s="1"/>
  <c r="AW236" i="6"/>
  <c r="AV236"/>
  <c r="AU236"/>
  <c r="AT236"/>
  <c r="O235" i="10" s="1"/>
  <c r="AS236" i="6"/>
  <c r="AR236"/>
  <c r="AQ236"/>
  <c r="AP236"/>
  <c r="K235" i="10" s="1"/>
  <c r="AO236" i="6"/>
  <c r="J235" i="7" s="1"/>
  <c r="AN236" i="6"/>
  <c r="BI235"/>
  <c r="AD234" i="10" s="1"/>
  <c r="BH235" i="6"/>
  <c r="BG235"/>
  <c r="AB234" i="10" s="1"/>
  <c r="BF235" i="6"/>
  <c r="BE235"/>
  <c r="Z234" i="10" s="1"/>
  <c r="BD235" i="6"/>
  <c r="BC235"/>
  <c r="X234" i="10" s="1"/>
  <c r="BB235" i="6"/>
  <c r="BA235"/>
  <c r="V234" i="10" s="1"/>
  <c r="AZ235" i="6"/>
  <c r="AY235"/>
  <c r="T234" i="10" s="1"/>
  <c r="AX235" i="6"/>
  <c r="AW235"/>
  <c r="R234" i="10" s="1"/>
  <c r="AV235" i="6"/>
  <c r="AU235"/>
  <c r="P234" i="10" s="1"/>
  <c r="AT235" i="6"/>
  <c r="AS235"/>
  <c r="N234" i="10" s="1"/>
  <c r="AR235" i="6"/>
  <c r="AQ235"/>
  <c r="L234" i="10" s="1"/>
  <c r="AP235" i="6"/>
  <c r="AO235"/>
  <c r="J234" i="10" s="1"/>
  <c r="AN235" i="6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J233" i="7" s="1"/>
  <c r="AN234" i="6"/>
  <c r="BI233"/>
  <c r="AD232" i="10" s="1"/>
  <c r="BH233" i="6"/>
  <c r="BG233"/>
  <c r="AB232" i="10" s="1"/>
  <c r="BF233" i="6"/>
  <c r="BE233"/>
  <c r="Z232" i="10" s="1"/>
  <c r="BD233" i="6"/>
  <c r="BC233"/>
  <c r="X232" i="10" s="1"/>
  <c r="BB233" i="6"/>
  <c r="BA233"/>
  <c r="V232" i="10" s="1"/>
  <c r="AZ233" i="6"/>
  <c r="AY233"/>
  <c r="T232" i="10" s="1"/>
  <c r="AX233" i="6"/>
  <c r="AW233"/>
  <c r="R232" i="10" s="1"/>
  <c r="AV233" i="6"/>
  <c r="AU233"/>
  <c r="P232" i="10" s="1"/>
  <c r="AT233" i="6"/>
  <c r="AS233"/>
  <c r="N232" i="10" s="1"/>
  <c r="AR233" i="6"/>
  <c r="AQ233"/>
  <c r="L232" i="10" s="1"/>
  <c r="AP233" i="6"/>
  <c r="AO233"/>
  <c r="J232" i="10" s="1"/>
  <c r="AN233" i="6"/>
  <c r="BI232"/>
  <c r="BH232"/>
  <c r="BG232"/>
  <c r="BF232"/>
  <c r="AA231" i="10" s="1"/>
  <c r="BE232" i="6"/>
  <c r="BD232"/>
  <c r="BC232"/>
  <c r="BB232"/>
  <c r="W231" i="10" s="1"/>
  <c r="BA232" i="6"/>
  <c r="AZ232"/>
  <c r="AY232"/>
  <c r="AX232"/>
  <c r="S231" i="10" s="1"/>
  <c r="AW232" i="6"/>
  <c r="AV232"/>
  <c r="AU232"/>
  <c r="AT232"/>
  <c r="O231" i="10" s="1"/>
  <c r="AS232" i="6"/>
  <c r="AR232"/>
  <c r="AQ232"/>
  <c r="AP232"/>
  <c r="K231" i="10" s="1"/>
  <c r="AO232" i="6"/>
  <c r="J231" i="7" s="1"/>
  <c r="AN232" i="6"/>
  <c r="BI231"/>
  <c r="AD230" i="10" s="1"/>
  <c r="BH231" i="6"/>
  <c r="BG231"/>
  <c r="AB230" i="10" s="1"/>
  <c r="BF231" i="6"/>
  <c r="BE231"/>
  <c r="Z230" i="10" s="1"/>
  <c r="BD231" i="6"/>
  <c r="BC231"/>
  <c r="X230" i="10" s="1"/>
  <c r="BB231" i="6"/>
  <c r="BA231"/>
  <c r="V230" i="10" s="1"/>
  <c r="AZ231" i="6"/>
  <c r="AY231"/>
  <c r="T230" i="10" s="1"/>
  <c r="AX231" i="6"/>
  <c r="AW231"/>
  <c r="R230" i="10" s="1"/>
  <c r="AV231" i="6"/>
  <c r="AU231"/>
  <c r="P230" i="10" s="1"/>
  <c r="AT231" i="6"/>
  <c r="AS231"/>
  <c r="N230" i="10" s="1"/>
  <c r="AR231" i="6"/>
  <c r="AQ231"/>
  <c r="L230" i="10" s="1"/>
  <c r="AP231" i="6"/>
  <c r="AO231"/>
  <c r="J230" i="10" s="1"/>
  <c r="AN231" i="6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J229" i="7" s="1"/>
  <c r="AN230" i="6"/>
  <c r="BI229"/>
  <c r="AD228" i="10" s="1"/>
  <c r="BH229" i="6"/>
  <c r="BG229"/>
  <c r="AB228" i="10" s="1"/>
  <c r="BF229" i="6"/>
  <c r="BE229"/>
  <c r="Z228" i="10" s="1"/>
  <c r="BD229" i="6"/>
  <c r="BC229"/>
  <c r="X228" i="10" s="1"/>
  <c r="BB229" i="6"/>
  <c r="BA229"/>
  <c r="V228" i="10" s="1"/>
  <c r="AZ229" i="6"/>
  <c r="AY229"/>
  <c r="T228" i="10" s="1"/>
  <c r="AX229" i="6"/>
  <c r="AW229"/>
  <c r="R228" i="10" s="1"/>
  <c r="AV229" i="6"/>
  <c r="AU229"/>
  <c r="P228" i="10" s="1"/>
  <c r="AT229" i="6"/>
  <c r="AS229"/>
  <c r="N228" i="10" s="1"/>
  <c r="AR229" i="6"/>
  <c r="AQ229"/>
  <c r="L228" i="10" s="1"/>
  <c r="AP229" i="6"/>
  <c r="AO229"/>
  <c r="J228" i="10" s="1"/>
  <c r="AN229" i="6"/>
  <c r="BI228"/>
  <c r="BH228"/>
  <c r="BG228"/>
  <c r="BF228"/>
  <c r="AA227" i="10" s="1"/>
  <c r="BE228" i="6"/>
  <c r="BD228"/>
  <c r="BC228"/>
  <c r="BB228"/>
  <c r="W227" i="10" s="1"/>
  <c r="BA228" i="6"/>
  <c r="AZ228"/>
  <c r="AY228"/>
  <c r="AX228"/>
  <c r="S227" i="10" s="1"/>
  <c r="AW228" i="6"/>
  <c r="AV228"/>
  <c r="AU228"/>
  <c r="AT228"/>
  <c r="O227" i="10" s="1"/>
  <c r="AS228" i="6"/>
  <c r="AR228"/>
  <c r="AQ228"/>
  <c r="AP228"/>
  <c r="K227" i="10" s="1"/>
  <c r="AO228" i="6"/>
  <c r="J227" i="7" s="1"/>
  <c r="AN228" i="6"/>
  <c r="BI227"/>
  <c r="AD226" i="10" s="1"/>
  <c r="BH227" i="6"/>
  <c r="BG227"/>
  <c r="AB226" i="10" s="1"/>
  <c r="BF227" i="6"/>
  <c r="BE227"/>
  <c r="Z226" i="10" s="1"/>
  <c r="BD227" i="6"/>
  <c r="BC227"/>
  <c r="X226" i="10" s="1"/>
  <c r="BB227" i="6"/>
  <c r="BA227"/>
  <c r="V226" i="10" s="1"/>
  <c r="AZ227" i="6"/>
  <c r="AY227"/>
  <c r="T226" i="10" s="1"/>
  <c r="AX227" i="6"/>
  <c r="AW227"/>
  <c r="R226" i="10" s="1"/>
  <c r="AV227" i="6"/>
  <c r="AU227"/>
  <c r="P226" i="10" s="1"/>
  <c r="AT227" i="6"/>
  <c r="AS227"/>
  <c r="N226" i="10" s="1"/>
  <c r="AR227" i="6"/>
  <c r="AQ227"/>
  <c r="L226" i="10" s="1"/>
  <c r="AP227" i="6"/>
  <c r="AO227"/>
  <c r="J226" i="10" s="1"/>
  <c r="AN227" i="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J225" i="7" s="1"/>
  <c r="AN226" i="6"/>
  <c r="BI225"/>
  <c r="AD224" i="10" s="1"/>
  <c r="BH225" i="6"/>
  <c r="BG225"/>
  <c r="AB224" i="10" s="1"/>
  <c r="BF225" i="6"/>
  <c r="BE225"/>
  <c r="Z224" i="10" s="1"/>
  <c r="BD225" i="6"/>
  <c r="BC225"/>
  <c r="X224" i="10" s="1"/>
  <c r="BB225" i="6"/>
  <c r="BA225"/>
  <c r="V224" i="10" s="1"/>
  <c r="AZ225" i="6"/>
  <c r="AY225"/>
  <c r="T224" i="10" s="1"/>
  <c r="AX225" i="6"/>
  <c r="AW225"/>
  <c r="R224" i="10" s="1"/>
  <c r="AV225" i="6"/>
  <c r="AU225"/>
  <c r="P224" i="10" s="1"/>
  <c r="AT225" i="6"/>
  <c r="AS225"/>
  <c r="N224" i="10" s="1"/>
  <c r="AR225" i="6"/>
  <c r="AQ225"/>
  <c r="L224" i="10" s="1"/>
  <c r="AP225" i="6"/>
  <c r="AO225"/>
  <c r="J224" i="10" s="1"/>
  <c r="AN225" i="6"/>
  <c r="BI224"/>
  <c r="BH224"/>
  <c r="BG224"/>
  <c r="BF224"/>
  <c r="AA223" i="10" s="1"/>
  <c r="BE224" i="6"/>
  <c r="BD224"/>
  <c r="BC224"/>
  <c r="BB224"/>
  <c r="W223" i="10" s="1"/>
  <c r="BA224" i="6"/>
  <c r="AZ224"/>
  <c r="AY224"/>
  <c r="AX224"/>
  <c r="S223" i="10" s="1"/>
  <c r="AW224" i="6"/>
  <c r="AV224"/>
  <c r="AU224"/>
  <c r="AT224"/>
  <c r="O223" i="10" s="1"/>
  <c r="AS224" i="6"/>
  <c r="AR224"/>
  <c r="AQ224"/>
  <c r="AP224"/>
  <c r="K223" i="10" s="1"/>
  <c r="AO224" i="6"/>
  <c r="J223" i="7" s="1"/>
  <c r="AN224" i="6"/>
  <c r="BI223"/>
  <c r="AD222" i="10" s="1"/>
  <c r="BH223" i="6"/>
  <c r="BG223"/>
  <c r="AB222" i="10" s="1"/>
  <c r="BF223" i="6"/>
  <c r="BE223"/>
  <c r="Z222" i="10" s="1"/>
  <c r="BD223" i="6"/>
  <c r="BC223"/>
  <c r="X222" i="10" s="1"/>
  <c r="BB223" i="6"/>
  <c r="BA223"/>
  <c r="V222" i="10" s="1"/>
  <c r="AZ223" i="6"/>
  <c r="AY223"/>
  <c r="T222" i="10" s="1"/>
  <c r="AX223" i="6"/>
  <c r="AW223"/>
  <c r="R222" i="10" s="1"/>
  <c r="AV223" i="6"/>
  <c r="AU223"/>
  <c r="P222" i="10" s="1"/>
  <c r="AT223" i="6"/>
  <c r="AS223"/>
  <c r="N222" i="10" s="1"/>
  <c r="AR223" i="6"/>
  <c r="AQ223"/>
  <c r="L222" i="10" s="1"/>
  <c r="AP223" i="6"/>
  <c r="AO223"/>
  <c r="J222" i="10" s="1"/>
  <c r="AN223" i="6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J221" i="7" s="1"/>
  <c r="AN222" i="6"/>
  <c r="BI221"/>
  <c r="AD220" i="10" s="1"/>
  <c r="BH221" i="6"/>
  <c r="BG221"/>
  <c r="AB220" i="10" s="1"/>
  <c r="BF221" i="6"/>
  <c r="BE221"/>
  <c r="Z220" i="10" s="1"/>
  <c r="BD221" i="6"/>
  <c r="BC221"/>
  <c r="X220" i="10" s="1"/>
  <c r="BB221" i="6"/>
  <c r="BA221"/>
  <c r="V220" i="10" s="1"/>
  <c r="AZ221" i="6"/>
  <c r="AY221"/>
  <c r="T220" i="10" s="1"/>
  <c r="AX221" i="6"/>
  <c r="AW221"/>
  <c r="R220" i="10" s="1"/>
  <c r="AV221" i="6"/>
  <c r="AU221"/>
  <c r="P220" i="10" s="1"/>
  <c r="AT221" i="6"/>
  <c r="AS221"/>
  <c r="N220" i="10" s="1"/>
  <c r="AR221" i="6"/>
  <c r="AQ221"/>
  <c r="L220" i="10" s="1"/>
  <c r="AP221" i="6"/>
  <c r="AO221"/>
  <c r="J220" i="10" s="1"/>
  <c r="AN221" i="6"/>
  <c r="BI220"/>
  <c r="BH220"/>
  <c r="BG220"/>
  <c r="BF220"/>
  <c r="AA219" i="10" s="1"/>
  <c r="BE220" i="6"/>
  <c r="BD220"/>
  <c r="BC220"/>
  <c r="BB220"/>
  <c r="W219" i="10" s="1"/>
  <c r="BA220" i="6"/>
  <c r="AZ220"/>
  <c r="AY220"/>
  <c r="AX220"/>
  <c r="S219" i="10" s="1"/>
  <c r="AW220" i="6"/>
  <c r="AV220"/>
  <c r="AU220"/>
  <c r="AT220"/>
  <c r="O219" i="10" s="1"/>
  <c r="AS220" i="6"/>
  <c r="AR220"/>
  <c r="AQ220"/>
  <c r="AP220"/>
  <c r="K219" i="10" s="1"/>
  <c r="AO220" i="6"/>
  <c r="J219" i="7" s="1"/>
  <c r="AN220" i="6"/>
  <c r="BI219"/>
  <c r="AD218" i="10" s="1"/>
  <c r="BH219" i="6"/>
  <c r="BG219"/>
  <c r="AB218" i="10" s="1"/>
  <c r="BF219" i="6"/>
  <c r="BE219"/>
  <c r="Z218" i="10" s="1"/>
  <c r="BD219" i="6"/>
  <c r="BC219"/>
  <c r="X218" i="10" s="1"/>
  <c r="BB219" i="6"/>
  <c r="BA219"/>
  <c r="V218" i="10" s="1"/>
  <c r="AZ219" i="6"/>
  <c r="AY219"/>
  <c r="T218" i="10" s="1"/>
  <c r="AX219" i="6"/>
  <c r="AW219"/>
  <c r="R218" i="10" s="1"/>
  <c r="AV219" i="6"/>
  <c r="AU219"/>
  <c r="P218" i="10" s="1"/>
  <c r="AT219" i="6"/>
  <c r="AS219"/>
  <c r="N218" i="10" s="1"/>
  <c r="AR219" i="6"/>
  <c r="AQ219"/>
  <c r="L218" i="10" s="1"/>
  <c r="AP219" i="6"/>
  <c r="AO219"/>
  <c r="J218" i="10" s="1"/>
  <c r="AN219" i="6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J217" i="7" s="1"/>
  <c r="AN218" i="6"/>
  <c r="BI217"/>
  <c r="AD216" i="10" s="1"/>
  <c r="BH217" i="6"/>
  <c r="BG217"/>
  <c r="AB216" i="10" s="1"/>
  <c r="BF217" i="6"/>
  <c r="BE217"/>
  <c r="Z216" i="10" s="1"/>
  <c r="BD217" i="6"/>
  <c r="BC217"/>
  <c r="X216" i="10" s="1"/>
  <c r="BB217" i="6"/>
  <c r="BA217"/>
  <c r="V216" i="10" s="1"/>
  <c r="AZ217" i="6"/>
  <c r="AY217"/>
  <c r="T216" i="10" s="1"/>
  <c r="AX217" i="6"/>
  <c r="AW217"/>
  <c r="R216" i="10" s="1"/>
  <c r="AV217" i="6"/>
  <c r="AU217"/>
  <c r="P216" i="10" s="1"/>
  <c r="AT217" i="6"/>
  <c r="AS217"/>
  <c r="N216" i="10" s="1"/>
  <c r="AR217" i="6"/>
  <c r="AQ217"/>
  <c r="L216" i="10" s="1"/>
  <c r="AP217" i="6"/>
  <c r="AO217"/>
  <c r="J216" i="10" s="1"/>
  <c r="AN217" i="6"/>
  <c r="BI216"/>
  <c r="BH216"/>
  <c r="BG216"/>
  <c r="BF216"/>
  <c r="AA215" i="10" s="1"/>
  <c r="BE216" i="6"/>
  <c r="BD216"/>
  <c r="BC216"/>
  <c r="BB216"/>
  <c r="W215" i="10" s="1"/>
  <c r="BA216" i="6"/>
  <c r="AZ216"/>
  <c r="AY216"/>
  <c r="AX216"/>
  <c r="S215" i="10" s="1"/>
  <c r="AW216" i="6"/>
  <c r="AV216"/>
  <c r="AU216"/>
  <c r="AT216"/>
  <c r="O215" i="10" s="1"/>
  <c r="AS216" i="6"/>
  <c r="AR216"/>
  <c r="AQ216"/>
  <c r="AP216"/>
  <c r="K215" i="10" s="1"/>
  <c r="AO216" i="6"/>
  <c r="J215" i="7" s="1"/>
  <c r="AN216" i="6"/>
  <c r="BI215"/>
  <c r="AD214" i="10" s="1"/>
  <c r="BH215" i="6"/>
  <c r="BG215"/>
  <c r="AB214" i="10" s="1"/>
  <c r="BF215" i="6"/>
  <c r="BE215"/>
  <c r="Z214" i="10" s="1"/>
  <c r="BD215" i="6"/>
  <c r="BC215"/>
  <c r="X214" i="10" s="1"/>
  <c r="BB215" i="6"/>
  <c r="BA215"/>
  <c r="V214" i="10" s="1"/>
  <c r="AZ215" i="6"/>
  <c r="AY215"/>
  <c r="T214" i="10" s="1"/>
  <c r="AX215" i="6"/>
  <c r="AW215"/>
  <c r="R214" i="10" s="1"/>
  <c r="AV215" i="6"/>
  <c r="AU215"/>
  <c r="P214" i="10" s="1"/>
  <c r="AT215" i="6"/>
  <c r="AS215"/>
  <c r="N214" i="10" s="1"/>
  <c r="AR215" i="6"/>
  <c r="AQ215"/>
  <c r="L214" i="10" s="1"/>
  <c r="AP215" i="6"/>
  <c r="AO215"/>
  <c r="J214" i="10" s="1"/>
  <c r="AN215" i="6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J213" i="7" s="1"/>
  <c r="AN214" i="6"/>
  <c r="BI213"/>
  <c r="AD212" i="10" s="1"/>
  <c r="BH213" i="6"/>
  <c r="BG213"/>
  <c r="AB212" i="10" s="1"/>
  <c r="BF213" i="6"/>
  <c r="BE213"/>
  <c r="Z212" i="10" s="1"/>
  <c r="BD213" i="6"/>
  <c r="BC213"/>
  <c r="X212" i="10" s="1"/>
  <c r="BB213" i="6"/>
  <c r="BA213"/>
  <c r="V212" i="10" s="1"/>
  <c r="AZ213" i="6"/>
  <c r="AY213"/>
  <c r="T212" i="10" s="1"/>
  <c r="AX213" i="6"/>
  <c r="AW213"/>
  <c r="R212" i="10" s="1"/>
  <c r="AV213" i="6"/>
  <c r="AU213"/>
  <c r="P212" i="10" s="1"/>
  <c r="AT213" i="6"/>
  <c r="AS213"/>
  <c r="N212" i="10" s="1"/>
  <c r="AR213" i="6"/>
  <c r="AQ213"/>
  <c r="L212" i="10" s="1"/>
  <c r="AP213" i="6"/>
  <c r="AO213"/>
  <c r="J212" i="10" s="1"/>
  <c r="AN213" i="6"/>
  <c r="BI212"/>
  <c r="BH212"/>
  <c r="BG212"/>
  <c r="BF212"/>
  <c r="AA211" i="10" s="1"/>
  <c r="BE212" i="6"/>
  <c r="BD212"/>
  <c r="BC212"/>
  <c r="BB212"/>
  <c r="W211" i="10" s="1"/>
  <c r="BA212" i="6"/>
  <c r="AZ212"/>
  <c r="AY212"/>
  <c r="AX212"/>
  <c r="S211" i="10" s="1"/>
  <c r="AW212" i="6"/>
  <c r="AV212"/>
  <c r="AU212"/>
  <c r="AT212"/>
  <c r="O211" i="10" s="1"/>
  <c r="AS212" i="6"/>
  <c r="AR212"/>
  <c r="AQ212"/>
  <c r="AP212"/>
  <c r="K211" i="10" s="1"/>
  <c r="AO212" i="6"/>
  <c r="J211" i="7" s="1"/>
  <c r="AN212" i="6"/>
  <c r="BI211"/>
  <c r="AD210" i="10" s="1"/>
  <c r="BH211" i="6"/>
  <c r="BG211"/>
  <c r="AB210" i="10" s="1"/>
  <c r="BF211" i="6"/>
  <c r="BE211"/>
  <c r="Z210" i="10" s="1"/>
  <c r="BD211" i="6"/>
  <c r="BC211"/>
  <c r="X210" i="10" s="1"/>
  <c r="BB211" i="6"/>
  <c r="BA211"/>
  <c r="V210" i="10" s="1"/>
  <c r="AZ211" i="6"/>
  <c r="AY211"/>
  <c r="T210" i="10" s="1"/>
  <c r="AX211" i="6"/>
  <c r="AW211"/>
  <c r="R210" i="10" s="1"/>
  <c r="AV211" i="6"/>
  <c r="AU211"/>
  <c r="P210" i="10" s="1"/>
  <c r="AT211" i="6"/>
  <c r="AS211"/>
  <c r="N210" i="10" s="1"/>
  <c r="AR211" i="6"/>
  <c r="AQ211"/>
  <c r="L210" i="10" s="1"/>
  <c r="AP211" i="6"/>
  <c r="AO211"/>
  <c r="J210" i="10" s="1"/>
  <c r="AN211" i="6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J209" i="7" s="1"/>
  <c r="AN210" i="6"/>
  <c r="BI209"/>
  <c r="AD208" i="10" s="1"/>
  <c r="BH209" i="6"/>
  <c r="BG209"/>
  <c r="AB208" i="10" s="1"/>
  <c r="BF209" i="6"/>
  <c r="BE209"/>
  <c r="Z208" i="10" s="1"/>
  <c r="BD209" i="6"/>
  <c r="BC209"/>
  <c r="X208" i="10" s="1"/>
  <c r="BB209" i="6"/>
  <c r="BA209"/>
  <c r="V208" i="10" s="1"/>
  <c r="AZ209" i="6"/>
  <c r="AY209"/>
  <c r="T208" i="10" s="1"/>
  <c r="AX209" i="6"/>
  <c r="AW209"/>
  <c r="R208" i="10" s="1"/>
  <c r="AV209" i="6"/>
  <c r="AU209"/>
  <c r="P208" i="10" s="1"/>
  <c r="AT209" i="6"/>
  <c r="AS209"/>
  <c r="N208" i="10" s="1"/>
  <c r="AR209" i="6"/>
  <c r="AQ209"/>
  <c r="L208" i="10" s="1"/>
  <c r="AP209" i="6"/>
  <c r="AO209"/>
  <c r="J208" i="10" s="1"/>
  <c r="AN209" i="6"/>
  <c r="BI208"/>
  <c r="BH208"/>
  <c r="BG208"/>
  <c r="BF208"/>
  <c r="AA207" i="10" s="1"/>
  <c r="BE208" i="6"/>
  <c r="BD208"/>
  <c r="BC208"/>
  <c r="BB208"/>
  <c r="W207" i="10" s="1"/>
  <c r="BA208" i="6"/>
  <c r="AZ208"/>
  <c r="AY208"/>
  <c r="AX208"/>
  <c r="S207" i="10" s="1"/>
  <c r="AW208" i="6"/>
  <c r="AV208"/>
  <c r="AU208"/>
  <c r="AT208"/>
  <c r="O207" i="10" s="1"/>
  <c r="AS208" i="6"/>
  <c r="AR208"/>
  <c r="AQ208"/>
  <c r="AP208"/>
  <c r="K207" i="10" s="1"/>
  <c r="AO208" i="6"/>
  <c r="J207" i="7" s="1"/>
  <c r="AN208" i="6"/>
  <c r="BI207"/>
  <c r="AD206" i="10" s="1"/>
  <c r="BH207" i="6"/>
  <c r="BG207"/>
  <c r="AB206" i="10" s="1"/>
  <c r="BF207" i="6"/>
  <c r="BE207"/>
  <c r="Z206" i="10" s="1"/>
  <c r="BD207" i="6"/>
  <c r="BC207"/>
  <c r="X206" i="10" s="1"/>
  <c r="BB207" i="6"/>
  <c r="BA207"/>
  <c r="V206" i="10" s="1"/>
  <c r="AZ207" i="6"/>
  <c r="AY207"/>
  <c r="T206" i="10" s="1"/>
  <c r="AX207" i="6"/>
  <c r="AW207"/>
  <c r="R206" i="10" s="1"/>
  <c r="AV207" i="6"/>
  <c r="AU207"/>
  <c r="P206" i="10" s="1"/>
  <c r="AT207" i="6"/>
  <c r="AS207"/>
  <c r="N206" i="10" s="1"/>
  <c r="AR207" i="6"/>
  <c r="AQ207"/>
  <c r="L206" i="10" s="1"/>
  <c r="AP207" i="6"/>
  <c r="AO207"/>
  <c r="J206" i="10" s="1"/>
  <c r="AN207" i="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J205" i="7" s="1"/>
  <c r="AN206" i="6"/>
  <c r="BI205"/>
  <c r="AD204" i="10" s="1"/>
  <c r="BH205" i="6"/>
  <c r="BG205"/>
  <c r="AB204" i="10" s="1"/>
  <c r="BF205" i="6"/>
  <c r="BE205"/>
  <c r="Z204" i="10" s="1"/>
  <c r="BD205" i="6"/>
  <c r="BC205"/>
  <c r="X204" i="10" s="1"/>
  <c r="BB205" i="6"/>
  <c r="BA205"/>
  <c r="V204" i="10" s="1"/>
  <c r="AZ205" i="6"/>
  <c r="AY205"/>
  <c r="T204" i="10" s="1"/>
  <c r="AX205" i="6"/>
  <c r="AW205"/>
  <c r="R204" i="10" s="1"/>
  <c r="AV205" i="6"/>
  <c r="AU205"/>
  <c r="P204" i="10" s="1"/>
  <c r="AT205" i="6"/>
  <c r="AS205"/>
  <c r="N204" i="10" s="1"/>
  <c r="AR205" i="6"/>
  <c r="AQ205"/>
  <c r="L204" i="10" s="1"/>
  <c r="AP205" i="6"/>
  <c r="AO205"/>
  <c r="J204" i="10" s="1"/>
  <c r="AN205" i="6"/>
  <c r="BI204"/>
  <c r="BH204"/>
  <c r="BG204"/>
  <c r="BF204"/>
  <c r="AA203" i="10" s="1"/>
  <c r="BE204" i="6"/>
  <c r="BD204"/>
  <c r="BC204"/>
  <c r="BB204"/>
  <c r="W203" i="10" s="1"/>
  <c r="BA204" i="6"/>
  <c r="AZ204"/>
  <c r="AY204"/>
  <c r="AX204"/>
  <c r="S203" i="10" s="1"/>
  <c r="AW204" i="6"/>
  <c r="AV204"/>
  <c r="AU204"/>
  <c r="AT204"/>
  <c r="O203" i="10" s="1"/>
  <c r="AS204" i="6"/>
  <c r="AR204"/>
  <c r="AQ204"/>
  <c r="AP204"/>
  <c r="K203" i="10" s="1"/>
  <c r="AO204" i="6"/>
  <c r="J203" i="7" s="1"/>
  <c r="AN204" i="6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J202" i="7" s="1"/>
  <c r="AN203" i="6"/>
  <c r="BI202"/>
  <c r="AD201" i="10" s="1"/>
  <c r="BH202" i="6"/>
  <c r="BG202"/>
  <c r="AB201" i="10" s="1"/>
  <c r="BF202" i="6"/>
  <c r="BE202"/>
  <c r="Z201" i="10" s="1"/>
  <c r="BD202" i="6"/>
  <c r="BC202"/>
  <c r="X201" i="10" s="1"/>
  <c r="BB202" i="6"/>
  <c r="BA202"/>
  <c r="V201" i="10" s="1"/>
  <c r="AZ202" i="6"/>
  <c r="AY202"/>
  <c r="T201" i="10" s="1"/>
  <c r="AX202" i="6"/>
  <c r="AW202"/>
  <c r="R201" i="10" s="1"/>
  <c r="AV202" i="6"/>
  <c r="AU202"/>
  <c r="P201" i="10" s="1"/>
  <c r="AT202" i="6"/>
  <c r="AS202"/>
  <c r="N201" i="10" s="1"/>
  <c r="AR202" i="6"/>
  <c r="AQ202"/>
  <c r="L201" i="10" s="1"/>
  <c r="AP202" i="6"/>
  <c r="AO202"/>
  <c r="J201" i="10" s="1"/>
  <c r="AN202" i="6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J200" i="7" s="1"/>
  <c r="AN201" i="6"/>
  <c r="BI200"/>
  <c r="AD199" i="10" s="1"/>
  <c r="BH200" i="6"/>
  <c r="BG200"/>
  <c r="AB199" i="10" s="1"/>
  <c r="BF200" i="6"/>
  <c r="BE200"/>
  <c r="Z199" i="10" s="1"/>
  <c r="BD200" i="6"/>
  <c r="BC200"/>
  <c r="X199" i="10" s="1"/>
  <c r="BB200" i="6"/>
  <c r="BA200"/>
  <c r="V199" i="10" s="1"/>
  <c r="AZ200" i="6"/>
  <c r="AY200"/>
  <c r="T199" i="10" s="1"/>
  <c r="AX200" i="6"/>
  <c r="AW200"/>
  <c r="R199" i="10" s="1"/>
  <c r="AV200" i="6"/>
  <c r="AU200"/>
  <c r="P199" i="10" s="1"/>
  <c r="AT200" i="6"/>
  <c r="AS200"/>
  <c r="N199" i="10" s="1"/>
  <c r="AR200" i="6"/>
  <c r="AQ200"/>
  <c r="L199" i="10" s="1"/>
  <c r="AP200" i="6"/>
  <c r="AO200"/>
  <c r="J199" i="10" s="1"/>
  <c r="AN200" i="6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J198" i="7" s="1"/>
  <c r="AN199" i="6"/>
  <c r="BI198"/>
  <c r="AD197" i="10" s="1"/>
  <c r="BH198" i="6"/>
  <c r="BG198"/>
  <c r="AB197" i="10" s="1"/>
  <c r="BF198" i="6"/>
  <c r="BE198"/>
  <c r="Z197" i="10" s="1"/>
  <c r="BD198" i="6"/>
  <c r="BC198"/>
  <c r="X197" i="10" s="1"/>
  <c r="BB198" i="6"/>
  <c r="BA198"/>
  <c r="V197" i="10" s="1"/>
  <c r="AZ198" i="6"/>
  <c r="AY198"/>
  <c r="T197" i="10" s="1"/>
  <c r="AX198" i="6"/>
  <c r="AW198"/>
  <c r="R197" i="10" s="1"/>
  <c r="AV198" i="6"/>
  <c r="AU198"/>
  <c r="P197" i="10" s="1"/>
  <c r="AT198" i="6"/>
  <c r="AS198"/>
  <c r="N197" i="10" s="1"/>
  <c r="AR198" i="6"/>
  <c r="AQ198"/>
  <c r="L197" i="10" s="1"/>
  <c r="AP198" i="6"/>
  <c r="AO198"/>
  <c r="J197" i="10" s="1"/>
  <c r="AN198" i="6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J196" i="7" s="1"/>
  <c r="AN197" i="6"/>
  <c r="BI196"/>
  <c r="AD195" i="10" s="1"/>
  <c r="BH196" i="6"/>
  <c r="BG196"/>
  <c r="AB195" i="10" s="1"/>
  <c r="BF196" i="6"/>
  <c r="BE196"/>
  <c r="Z195" i="10" s="1"/>
  <c r="BD196" i="6"/>
  <c r="BC196"/>
  <c r="X195" i="10" s="1"/>
  <c r="BB196" i="6"/>
  <c r="BA196"/>
  <c r="V195" i="10" s="1"/>
  <c r="AZ196" i="6"/>
  <c r="AY196"/>
  <c r="T195" i="10" s="1"/>
  <c r="AX196" i="6"/>
  <c r="AW196"/>
  <c r="R195" i="10" s="1"/>
  <c r="AV196" i="6"/>
  <c r="AU196"/>
  <c r="P195" i="10" s="1"/>
  <c r="AT196" i="6"/>
  <c r="AS196"/>
  <c r="N195" i="10" s="1"/>
  <c r="AR196" i="6"/>
  <c r="AQ196"/>
  <c r="L195" i="10" s="1"/>
  <c r="AP196" i="6"/>
  <c r="AO196"/>
  <c r="J195" i="10" s="1"/>
  <c r="AN196" i="6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J194" i="7" s="1"/>
  <c r="AN195" i="6"/>
  <c r="BI194"/>
  <c r="AD193" i="10" s="1"/>
  <c r="BH194" i="6"/>
  <c r="BG194"/>
  <c r="AB193" i="10" s="1"/>
  <c r="BF194" i="6"/>
  <c r="BE194"/>
  <c r="Z193" i="10" s="1"/>
  <c r="BD194" i="6"/>
  <c r="BC194"/>
  <c r="X193" i="10" s="1"/>
  <c r="BB194" i="6"/>
  <c r="BA194"/>
  <c r="V193" i="10" s="1"/>
  <c r="AZ194" i="6"/>
  <c r="AY194"/>
  <c r="T193" i="10" s="1"/>
  <c r="AX194" i="6"/>
  <c r="AW194"/>
  <c r="R193" i="10" s="1"/>
  <c r="AV194" i="6"/>
  <c r="AU194"/>
  <c r="P193" i="10" s="1"/>
  <c r="AT194" i="6"/>
  <c r="AS194"/>
  <c r="N193" i="10" s="1"/>
  <c r="AR194" i="6"/>
  <c r="AQ194"/>
  <c r="L193" i="10" s="1"/>
  <c r="AP194" i="6"/>
  <c r="AO194"/>
  <c r="J193" i="10" s="1"/>
  <c r="AN194" i="6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J192" i="7" s="1"/>
  <c r="AN193" i="6"/>
  <c r="BI192"/>
  <c r="AD191" i="10" s="1"/>
  <c r="BH192" i="6"/>
  <c r="BG192"/>
  <c r="AB191" i="10" s="1"/>
  <c r="BF192" i="6"/>
  <c r="BE192"/>
  <c r="Z191" i="10" s="1"/>
  <c r="BD192" i="6"/>
  <c r="BC192"/>
  <c r="X191" i="10" s="1"/>
  <c r="BB192" i="6"/>
  <c r="BA192"/>
  <c r="V191" i="10" s="1"/>
  <c r="AZ192" i="6"/>
  <c r="AY192"/>
  <c r="T191" i="10" s="1"/>
  <c r="AX192" i="6"/>
  <c r="AW192"/>
  <c r="R191" i="10" s="1"/>
  <c r="AV192" i="6"/>
  <c r="AU192"/>
  <c r="P191" i="10" s="1"/>
  <c r="AT192" i="6"/>
  <c r="AS192"/>
  <c r="N191" i="10" s="1"/>
  <c r="AR192" i="6"/>
  <c r="AQ192"/>
  <c r="L191" i="10" s="1"/>
  <c r="AP192" i="6"/>
  <c r="AO192"/>
  <c r="J191" i="10" s="1"/>
  <c r="AN192" i="6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J190" i="7" s="1"/>
  <c r="AN191" i="6"/>
  <c r="BI190"/>
  <c r="AD189" i="10" s="1"/>
  <c r="BH190" i="6"/>
  <c r="BG190"/>
  <c r="AB189" i="10" s="1"/>
  <c r="BF190" i="6"/>
  <c r="BE190"/>
  <c r="Z189" i="10" s="1"/>
  <c r="BD190" i="6"/>
  <c r="BC190"/>
  <c r="X189" i="10" s="1"/>
  <c r="BB190" i="6"/>
  <c r="BA190"/>
  <c r="V189" i="10" s="1"/>
  <c r="AZ190" i="6"/>
  <c r="AY190"/>
  <c r="T189" i="10" s="1"/>
  <c r="AX190" i="6"/>
  <c r="AW190"/>
  <c r="R189" i="10" s="1"/>
  <c r="AV190" i="6"/>
  <c r="AU190"/>
  <c r="P189" i="10" s="1"/>
  <c r="AT190" i="6"/>
  <c r="AS190"/>
  <c r="N189" i="10" s="1"/>
  <c r="AR190" i="6"/>
  <c r="AQ190"/>
  <c r="L189" i="10" s="1"/>
  <c r="AP190" i="6"/>
  <c r="AO190"/>
  <c r="J189" i="10" s="1"/>
  <c r="AN190" i="6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J188" i="7" s="1"/>
  <c r="AN189" i="6"/>
  <c r="BI188"/>
  <c r="AD187" i="10" s="1"/>
  <c r="BH188" i="6"/>
  <c r="BG188"/>
  <c r="AB187" i="10" s="1"/>
  <c r="BF188" i="6"/>
  <c r="BE188"/>
  <c r="Z187" i="10" s="1"/>
  <c r="BD188" i="6"/>
  <c r="BC188"/>
  <c r="X187" i="10" s="1"/>
  <c r="BB188" i="6"/>
  <c r="BA188"/>
  <c r="V187" i="10" s="1"/>
  <c r="AZ188" i="6"/>
  <c r="AY188"/>
  <c r="T187" i="10" s="1"/>
  <c r="AX188" i="6"/>
  <c r="AW188"/>
  <c r="R187" i="10" s="1"/>
  <c r="AV188" i="6"/>
  <c r="AU188"/>
  <c r="P187" i="10" s="1"/>
  <c r="AT188" i="6"/>
  <c r="AS188"/>
  <c r="N187" i="10" s="1"/>
  <c r="AR188" i="6"/>
  <c r="AQ188"/>
  <c r="L187" i="10" s="1"/>
  <c r="AP188" i="6"/>
  <c r="AO188"/>
  <c r="J187" i="10" s="1"/>
  <c r="AN188" i="6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J186" i="7" s="1"/>
  <c r="AN187" i="6"/>
  <c r="BI186"/>
  <c r="AD185" i="10" s="1"/>
  <c r="BH186" i="6"/>
  <c r="BG186"/>
  <c r="AB185" i="10" s="1"/>
  <c r="BF186" i="6"/>
  <c r="BE186"/>
  <c r="Z185" i="10" s="1"/>
  <c r="BD186" i="6"/>
  <c r="BC186"/>
  <c r="X185" i="10" s="1"/>
  <c r="BB186" i="6"/>
  <c r="BA186"/>
  <c r="V185" i="10" s="1"/>
  <c r="AZ186" i="6"/>
  <c r="AY186"/>
  <c r="T185" i="10" s="1"/>
  <c r="AX186" i="6"/>
  <c r="AW186"/>
  <c r="R185" i="10" s="1"/>
  <c r="AV186" i="6"/>
  <c r="AU186"/>
  <c r="P185" i="10" s="1"/>
  <c r="AT186" i="6"/>
  <c r="AS186"/>
  <c r="N185" i="10" s="1"/>
  <c r="AR186" i="6"/>
  <c r="AQ186"/>
  <c r="L185" i="10" s="1"/>
  <c r="AP186" i="6"/>
  <c r="AO186"/>
  <c r="J185" i="10" s="1"/>
  <c r="AN186" i="6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J184" i="7" s="1"/>
  <c r="AN185" i="6"/>
  <c r="BI184"/>
  <c r="AD183" i="10" s="1"/>
  <c r="BH184" i="6"/>
  <c r="BG184"/>
  <c r="AB183" i="10" s="1"/>
  <c r="BF184" i="6"/>
  <c r="BE184"/>
  <c r="Z183" i="10" s="1"/>
  <c r="BD184" i="6"/>
  <c r="BC184"/>
  <c r="X183" i="10" s="1"/>
  <c r="BB184" i="6"/>
  <c r="BA184"/>
  <c r="V183" i="10" s="1"/>
  <c r="AZ184" i="6"/>
  <c r="AY184"/>
  <c r="T183" i="10" s="1"/>
  <c r="AX184" i="6"/>
  <c r="AW184"/>
  <c r="R183" i="10" s="1"/>
  <c r="AV184" i="6"/>
  <c r="AU184"/>
  <c r="P183" i="10" s="1"/>
  <c r="AT184" i="6"/>
  <c r="AS184"/>
  <c r="N183" i="10" s="1"/>
  <c r="AR184" i="6"/>
  <c r="AQ184"/>
  <c r="L183" i="10" s="1"/>
  <c r="AP184" i="6"/>
  <c r="AO184"/>
  <c r="J183" i="10" s="1"/>
  <c r="AN184" i="6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J182" i="7" s="1"/>
  <c r="AN183" i="6"/>
  <c r="BI182"/>
  <c r="AD181" i="10" s="1"/>
  <c r="BH182" i="6"/>
  <c r="BG182"/>
  <c r="AB181" i="10" s="1"/>
  <c r="BF182" i="6"/>
  <c r="BE182"/>
  <c r="Z181" i="10" s="1"/>
  <c r="BD182" i="6"/>
  <c r="BC182"/>
  <c r="X181" i="10" s="1"/>
  <c r="BB182" i="6"/>
  <c r="BA182"/>
  <c r="V181" i="10" s="1"/>
  <c r="AZ182" i="6"/>
  <c r="AY182"/>
  <c r="T181" i="10" s="1"/>
  <c r="AX182" i="6"/>
  <c r="AW182"/>
  <c r="R181" i="10" s="1"/>
  <c r="AV182" i="6"/>
  <c r="AU182"/>
  <c r="P181" i="10" s="1"/>
  <c r="AT182" i="6"/>
  <c r="AS182"/>
  <c r="N181" i="10" s="1"/>
  <c r="AR182" i="6"/>
  <c r="AQ182"/>
  <c r="L181" i="10" s="1"/>
  <c r="AP182" i="6"/>
  <c r="AO182"/>
  <c r="J181" i="10" s="1"/>
  <c r="AN182" i="6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J180" i="7" s="1"/>
  <c r="AN181" i="6"/>
  <c r="BI180"/>
  <c r="AD179" i="10" s="1"/>
  <c r="BH180" i="6"/>
  <c r="BG180"/>
  <c r="AB179" i="10" s="1"/>
  <c r="BF180" i="6"/>
  <c r="BE180"/>
  <c r="Z179" i="10" s="1"/>
  <c r="BD180" i="6"/>
  <c r="BC180"/>
  <c r="X179" i="10" s="1"/>
  <c r="BB180" i="6"/>
  <c r="BA180"/>
  <c r="V179" i="10" s="1"/>
  <c r="AZ180" i="6"/>
  <c r="AY180"/>
  <c r="T179" i="10" s="1"/>
  <c r="AX180" i="6"/>
  <c r="AW180"/>
  <c r="R179" i="10" s="1"/>
  <c r="AV180" i="6"/>
  <c r="AU180"/>
  <c r="P179" i="10" s="1"/>
  <c r="AT180" i="6"/>
  <c r="AS180"/>
  <c r="N179" i="10" s="1"/>
  <c r="AR180" i="6"/>
  <c r="AQ180"/>
  <c r="L179" i="10" s="1"/>
  <c r="AP180" i="6"/>
  <c r="AO180"/>
  <c r="J179" i="10" s="1"/>
  <c r="AN180" i="6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J178" i="7" s="1"/>
  <c r="AN179" i="6"/>
  <c r="BI178"/>
  <c r="AD177" i="10" s="1"/>
  <c r="BH178" i="6"/>
  <c r="BG178"/>
  <c r="AB177" i="10" s="1"/>
  <c r="BF178" i="6"/>
  <c r="BE178"/>
  <c r="Z177" i="10" s="1"/>
  <c r="BD178" i="6"/>
  <c r="BC178"/>
  <c r="X177" i="10" s="1"/>
  <c r="BB178" i="6"/>
  <c r="BA178"/>
  <c r="V177" i="10" s="1"/>
  <c r="AZ178" i="6"/>
  <c r="AY178"/>
  <c r="T177" i="10" s="1"/>
  <c r="AX178" i="6"/>
  <c r="AW178"/>
  <c r="R177" i="10" s="1"/>
  <c r="AV178" i="6"/>
  <c r="AU178"/>
  <c r="P177" i="10" s="1"/>
  <c r="AT178" i="6"/>
  <c r="AS178"/>
  <c r="N177" i="10" s="1"/>
  <c r="AR178" i="6"/>
  <c r="AQ178"/>
  <c r="L177" i="10" s="1"/>
  <c r="AP178" i="6"/>
  <c r="AO178"/>
  <c r="J177" i="10" s="1"/>
  <c r="AN178" i="6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J176" i="7" s="1"/>
  <c r="AN177" i="6"/>
  <c r="BI176"/>
  <c r="AD175" i="10" s="1"/>
  <c r="BH176" i="6"/>
  <c r="BG176"/>
  <c r="AB175" i="10" s="1"/>
  <c r="BF176" i="6"/>
  <c r="BE176"/>
  <c r="Z175" i="10" s="1"/>
  <c r="BD176" i="6"/>
  <c r="BC176"/>
  <c r="X175" i="10" s="1"/>
  <c r="BB176" i="6"/>
  <c r="BA176"/>
  <c r="V175" i="10" s="1"/>
  <c r="AZ176" i="6"/>
  <c r="AY176"/>
  <c r="T175" i="10" s="1"/>
  <c r="AX176" i="6"/>
  <c r="AW176"/>
  <c r="R175" i="10" s="1"/>
  <c r="AV176" i="6"/>
  <c r="AU176"/>
  <c r="P175" i="10" s="1"/>
  <c r="AT176" i="6"/>
  <c r="AS176"/>
  <c r="N175" i="10" s="1"/>
  <c r="AR176" i="6"/>
  <c r="AQ176"/>
  <c r="L175" i="10" s="1"/>
  <c r="AP176" i="6"/>
  <c r="AO176"/>
  <c r="J175" i="10" s="1"/>
  <c r="AN176" i="6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J174" i="7" s="1"/>
  <c r="AN175" i="6"/>
  <c r="BI174"/>
  <c r="AD173" i="10" s="1"/>
  <c r="BH174" i="6"/>
  <c r="BG174"/>
  <c r="AB173" i="10" s="1"/>
  <c r="BF174" i="6"/>
  <c r="BE174"/>
  <c r="Z173" i="10" s="1"/>
  <c r="BD174" i="6"/>
  <c r="BC174"/>
  <c r="X173" i="10" s="1"/>
  <c r="BB174" i="6"/>
  <c r="BA174"/>
  <c r="V173" i="10" s="1"/>
  <c r="AZ174" i="6"/>
  <c r="AY174"/>
  <c r="T173" i="10" s="1"/>
  <c r="AX174" i="6"/>
  <c r="AW174"/>
  <c r="R173" i="10" s="1"/>
  <c r="AV174" i="6"/>
  <c r="AU174"/>
  <c r="P173" i="10" s="1"/>
  <c r="AT174" i="6"/>
  <c r="AS174"/>
  <c r="N173" i="10" s="1"/>
  <c r="AR174" i="6"/>
  <c r="AQ174"/>
  <c r="L173" i="10" s="1"/>
  <c r="AP174" i="6"/>
  <c r="AO174"/>
  <c r="J173" i="10" s="1"/>
  <c r="AN174" i="6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J172" i="7" s="1"/>
  <c r="AN173" i="6"/>
  <c r="BI172"/>
  <c r="AD171" i="10" s="1"/>
  <c r="BH172" i="6"/>
  <c r="BG172"/>
  <c r="AB171" i="10" s="1"/>
  <c r="BF172" i="6"/>
  <c r="BE172"/>
  <c r="Z171" i="10" s="1"/>
  <c r="BD172" i="6"/>
  <c r="BC172"/>
  <c r="X171" i="10" s="1"/>
  <c r="BB172" i="6"/>
  <c r="BA172"/>
  <c r="V171" i="10" s="1"/>
  <c r="AZ172" i="6"/>
  <c r="AY172"/>
  <c r="T171" i="10" s="1"/>
  <c r="AX172" i="6"/>
  <c r="AW172"/>
  <c r="R171" i="10" s="1"/>
  <c r="AV172" i="6"/>
  <c r="AU172"/>
  <c r="P171" i="10" s="1"/>
  <c r="AT172" i="6"/>
  <c r="AS172"/>
  <c r="N171" i="10" s="1"/>
  <c r="AR172" i="6"/>
  <c r="AQ172"/>
  <c r="L171" i="10" s="1"/>
  <c r="AP172" i="6"/>
  <c r="AO172"/>
  <c r="J171" i="10" s="1"/>
  <c r="AN172" i="6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J170" i="7" s="1"/>
  <c r="AN171" i="6"/>
  <c r="BI170"/>
  <c r="AD169" i="10" s="1"/>
  <c r="BH170" i="6"/>
  <c r="BG170"/>
  <c r="AB169" i="10" s="1"/>
  <c r="BF170" i="6"/>
  <c r="BE170"/>
  <c r="Z169" i="10" s="1"/>
  <c r="BD170" i="6"/>
  <c r="BC170"/>
  <c r="X169" i="10" s="1"/>
  <c r="BB170" i="6"/>
  <c r="BA170"/>
  <c r="V169" i="10" s="1"/>
  <c r="AZ170" i="6"/>
  <c r="AY170"/>
  <c r="T169" i="10" s="1"/>
  <c r="AX170" i="6"/>
  <c r="AW170"/>
  <c r="R169" i="10" s="1"/>
  <c r="AV170" i="6"/>
  <c r="AU170"/>
  <c r="P169" i="10" s="1"/>
  <c r="AT170" i="6"/>
  <c r="AS170"/>
  <c r="N169" i="10" s="1"/>
  <c r="AR170" i="6"/>
  <c r="AQ170"/>
  <c r="L169" i="10" s="1"/>
  <c r="AP170" i="6"/>
  <c r="AO170"/>
  <c r="J169" i="10" s="1"/>
  <c r="AN170" i="6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J168" i="7" s="1"/>
  <c r="AN169" i="6"/>
  <c r="BI168"/>
  <c r="AD167" i="10" s="1"/>
  <c r="BH168" i="6"/>
  <c r="BG168"/>
  <c r="AB167" i="10" s="1"/>
  <c r="BF168" i="6"/>
  <c r="BE168"/>
  <c r="Z167" i="10" s="1"/>
  <c r="BD168" i="6"/>
  <c r="BC168"/>
  <c r="X167" i="10" s="1"/>
  <c r="BB168" i="6"/>
  <c r="BA168"/>
  <c r="V167" i="10" s="1"/>
  <c r="AZ168" i="6"/>
  <c r="AY168"/>
  <c r="T167" i="10" s="1"/>
  <c r="AX168" i="6"/>
  <c r="AW168"/>
  <c r="R167" i="10" s="1"/>
  <c r="AV168" i="6"/>
  <c r="AU168"/>
  <c r="P167" i="10" s="1"/>
  <c r="AT168" i="6"/>
  <c r="AS168"/>
  <c r="N167" i="10" s="1"/>
  <c r="AR168" i="6"/>
  <c r="AQ168"/>
  <c r="L167" i="10" s="1"/>
  <c r="AP168" i="6"/>
  <c r="AO168"/>
  <c r="J167" i="10" s="1"/>
  <c r="AN168" i="6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J166" i="7" s="1"/>
  <c r="AN167" i="6"/>
  <c r="BI166"/>
  <c r="AD165" i="10" s="1"/>
  <c r="BH166" i="6"/>
  <c r="BG166"/>
  <c r="AB165" i="10" s="1"/>
  <c r="BF166" i="6"/>
  <c r="BE166"/>
  <c r="Z165" i="10" s="1"/>
  <c r="BD166" i="6"/>
  <c r="BC166"/>
  <c r="X165" i="10" s="1"/>
  <c r="BB166" i="6"/>
  <c r="BA166"/>
  <c r="V165" i="10" s="1"/>
  <c r="AZ166" i="6"/>
  <c r="AY166"/>
  <c r="T165" i="10" s="1"/>
  <c r="AX166" i="6"/>
  <c r="AW166"/>
  <c r="R165" i="10" s="1"/>
  <c r="AV166" i="6"/>
  <c r="AU166"/>
  <c r="P165" i="10" s="1"/>
  <c r="AT166" i="6"/>
  <c r="AS166"/>
  <c r="N165" i="10" s="1"/>
  <c r="AR166" i="6"/>
  <c r="AQ166"/>
  <c r="L165" i="10" s="1"/>
  <c r="AP166" i="6"/>
  <c r="AO166"/>
  <c r="J165" i="10" s="1"/>
  <c r="AN166" i="6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J164" i="7" s="1"/>
  <c r="AN165" i="6"/>
  <c r="BI164"/>
  <c r="AD163" i="10" s="1"/>
  <c r="BH164" i="6"/>
  <c r="BG164"/>
  <c r="AB163" i="10" s="1"/>
  <c r="BF164" i="6"/>
  <c r="BE164"/>
  <c r="Z163" i="10" s="1"/>
  <c r="BD164" i="6"/>
  <c r="BC164"/>
  <c r="X163" i="10" s="1"/>
  <c r="BB164" i="6"/>
  <c r="BA164"/>
  <c r="V163" i="10" s="1"/>
  <c r="AZ164" i="6"/>
  <c r="AY164"/>
  <c r="T163" i="10" s="1"/>
  <c r="AX164" i="6"/>
  <c r="AW164"/>
  <c r="R163" i="10" s="1"/>
  <c r="AV164" i="6"/>
  <c r="AU164"/>
  <c r="P163" i="10" s="1"/>
  <c r="AT164" i="6"/>
  <c r="AS164"/>
  <c r="N163" i="10" s="1"/>
  <c r="AR164" i="6"/>
  <c r="AQ164"/>
  <c r="L163" i="10" s="1"/>
  <c r="AP164" i="6"/>
  <c r="AO164"/>
  <c r="J163" i="10" s="1"/>
  <c r="AN164" i="6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J162" i="7" s="1"/>
  <c r="AN163" i="6"/>
  <c r="BI162"/>
  <c r="AD161" i="10" s="1"/>
  <c r="BH162" i="6"/>
  <c r="BG162"/>
  <c r="AB161" i="10" s="1"/>
  <c r="BF162" i="6"/>
  <c r="BE162"/>
  <c r="Z161" i="10" s="1"/>
  <c r="BD162" i="6"/>
  <c r="BC162"/>
  <c r="X161" i="10" s="1"/>
  <c r="BB162" i="6"/>
  <c r="BA162"/>
  <c r="V161" i="10" s="1"/>
  <c r="AZ162" i="6"/>
  <c r="AY162"/>
  <c r="T161" i="10" s="1"/>
  <c r="AX162" i="6"/>
  <c r="AW162"/>
  <c r="R161" i="10" s="1"/>
  <c r="AV162" i="6"/>
  <c r="AU162"/>
  <c r="P161" i="10" s="1"/>
  <c r="AT162" i="6"/>
  <c r="AS162"/>
  <c r="N161" i="10" s="1"/>
  <c r="AR162" i="6"/>
  <c r="AQ162"/>
  <c r="L161" i="10" s="1"/>
  <c r="AP162" i="6"/>
  <c r="AO162"/>
  <c r="J161" i="10" s="1"/>
  <c r="AN162" i="6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J160" i="7" s="1"/>
  <c r="AN161" i="6"/>
  <c r="BI160"/>
  <c r="AD159" i="10" s="1"/>
  <c r="BH160" i="6"/>
  <c r="BG160"/>
  <c r="AB159" i="10" s="1"/>
  <c r="BF160" i="6"/>
  <c r="BE160"/>
  <c r="Z159" i="10" s="1"/>
  <c r="BD160" i="6"/>
  <c r="BC160"/>
  <c r="X159" i="10" s="1"/>
  <c r="BB160" i="6"/>
  <c r="BA160"/>
  <c r="V159" i="10" s="1"/>
  <c r="AZ160" i="6"/>
  <c r="AY160"/>
  <c r="T159" i="10" s="1"/>
  <c r="AX160" i="6"/>
  <c r="AW160"/>
  <c r="R159" i="10" s="1"/>
  <c r="AV160" i="6"/>
  <c r="AU160"/>
  <c r="P159" i="10" s="1"/>
  <c r="AT160" i="6"/>
  <c r="AS160"/>
  <c r="N159" i="10" s="1"/>
  <c r="AR160" i="6"/>
  <c r="AQ160"/>
  <c r="L159" i="10" s="1"/>
  <c r="AP160" i="6"/>
  <c r="AO160"/>
  <c r="J159" i="10" s="1"/>
  <c r="AN160" i="6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J158" i="7" s="1"/>
  <c r="AN159" i="6"/>
  <c r="BI158"/>
  <c r="AD157" i="10" s="1"/>
  <c r="BH158" i="6"/>
  <c r="BG158"/>
  <c r="AB157" i="10" s="1"/>
  <c r="BF158" i="6"/>
  <c r="BE158"/>
  <c r="Z157" i="10" s="1"/>
  <c r="BD158" i="6"/>
  <c r="BC158"/>
  <c r="X157" i="10" s="1"/>
  <c r="BB158" i="6"/>
  <c r="BA158"/>
  <c r="V157" i="10" s="1"/>
  <c r="AZ158" i="6"/>
  <c r="AY158"/>
  <c r="T157" i="10" s="1"/>
  <c r="AX158" i="6"/>
  <c r="AW158"/>
  <c r="R157" i="10" s="1"/>
  <c r="AV158" i="6"/>
  <c r="AU158"/>
  <c r="P157" i="10" s="1"/>
  <c r="AT158" i="6"/>
  <c r="AS158"/>
  <c r="N157" i="10" s="1"/>
  <c r="AR158" i="6"/>
  <c r="AQ158"/>
  <c r="L157" i="10" s="1"/>
  <c r="AP158" i="6"/>
  <c r="AO158"/>
  <c r="J157" i="10" s="1"/>
  <c r="AN158" i="6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J156" i="7" s="1"/>
  <c r="AN157" i="6"/>
  <c r="BI156"/>
  <c r="AD155" i="10" s="1"/>
  <c r="BH156" i="6"/>
  <c r="BG156"/>
  <c r="AB155" i="10" s="1"/>
  <c r="BF156" i="6"/>
  <c r="BE156"/>
  <c r="Z155" i="10" s="1"/>
  <c r="BD156" i="6"/>
  <c r="BC156"/>
  <c r="X155" i="10" s="1"/>
  <c r="BB156" i="6"/>
  <c r="BA156"/>
  <c r="V155" i="10" s="1"/>
  <c r="AZ156" i="6"/>
  <c r="AY156"/>
  <c r="T155" i="10" s="1"/>
  <c r="AX156" i="6"/>
  <c r="AW156"/>
  <c r="R155" i="10" s="1"/>
  <c r="AV156" i="6"/>
  <c r="AU156"/>
  <c r="P155" i="10" s="1"/>
  <c r="AT156" i="6"/>
  <c r="AS156"/>
  <c r="N155" i="10" s="1"/>
  <c r="AR156" i="6"/>
  <c r="AQ156"/>
  <c r="L155" i="10" s="1"/>
  <c r="AP156" i="6"/>
  <c r="AO156"/>
  <c r="J155" i="10" s="1"/>
  <c r="AN156" i="6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J154" i="7" s="1"/>
  <c r="AN155" i="6"/>
  <c r="BI154"/>
  <c r="AD153" i="10" s="1"/>
  <c r="BH154" i="6"/>
  <c r="BG154"/>
  <c r="AB153" i="10" s="1"/>
  <c r="BF154" i="6"/>
  <c r="BE154"/>
  <c r="Z153" i="10" s="1"/>
  <c r="BD154" i="6"/>
  <c r="BC154"/>
  <c r="X153" i="10" s="1"/>
  <c r="BB154" i="6"/>
  <c r="BA154"/>
  <c r="V153" i="10" s="1"/>
  <c r="AZ154" i="6"/>
  <c r="AY154"/>
  <c r="T153" i="10" s="1"/>
  <c r="AX154" i="6"/>
  <c r="AW154"/>
  <c r="R153" i="10" s="1"/>
  <c r="AV154" i="6"/>
  <c r="AU154"/>
  <c r="P153" i="10" s="1"/>
  <c r="AT154" i="6"/>
  <c r="AS154"/>
  <c r="N153" i="10" s="1"/>
  <c r="AR154" i="6"/>
  <c r="AQ154"/>
  <c r="L153" i="10" s="1"/>
  <c r="AP154" i="6"/>
  <c r="AO154"/>
  <c r="J153" i="10" s="1"/>
  <c r="AN154" i="6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J150" i="7" s="1"/>
  <c r="AN153" i="6"/>
  <c r="BI152"/>
  <c r="AD151" i="10" s="1"/>
  <c r="BH152" i="6"/>
  <c r="BG152"/>
  <c r="AB151" i="10" s="1"/>
  <c r="BF152" i="6"/>
  <c r="BE152"/>
  <c r="Z151" i="10" s="1"/>
  <c r="BD152" i="6"/>
  <c r="BC152"/>
  <c r="X151" i="10" s="1"/>
  <c r="BB152" i="6"/>
  <c r="BA152"/>
  <c r="V151" i="10" s="1"/>
  <c r="AZ152" i="6"/>
  <c r="AY152"/>
  <c r="T151" i="10" s="1"/>
  <c r="AX152" i="6"/>
  <c r="AW152"/>
  <c r="R151" i="10" s="1"/>
  <c r="AV152" i="6"/>
  <c r="AU152"/>
  <c r="P151" i="10" s="1"/>
  <c r="AT152" i="6"/>
  <c r="AS152"/>
  <c r="N151" i="10" s="1"/>
  <c r="AR152" i="6"/>
  <c r="AQ152"/>
  <c r="L151" i="10" s="1"/>
  <c r="AP152" i="6"/>
  <c r="AO152"/>
  <c r="J151" i="10" s="1"/>
  <c r="AN152" i="6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BI150"/>
  <c r="AD149" i="10" s="1"/>
  <c r="BH150" i="6"/>
  <c r="BG150"/>
  <c r="AB149" i="10" s="1"/>
  <c r="BF150" i="6"/>
  <c r="BE150"/>
  <c r="Z149" i="10" s="1"/>
  <c r="BD150" i="6"/>
  <c r="BC150"/>
  <c r="X149" i="10" s="1"/>
  <c r="BB150" i="6"/>
  <c r="BA150"/>
  <c r="V149" i="10" s="1"/>
  <c r="AZ150" i="6"/>
  <c r="AY150"/>
  <c r="T149" i="10" s="1"/>
  <c r="AX150" i="6"/>
  <c r="AW150"/>
  <c r="R149" i="10" s="1"/>
  <c r="AV150" i="6"/>
  <c r="AU150"/>
  <c r="P149" i="10" s="1"/>
  <c r="AT150" i="6"/>
  <c r="AS150"/>
  <c r="N149" i="10" s="1"/>
  <c r="AR150" i="6"/>
  <c r="AQ150"/>
  <c r="L149" i="10" s="1"/>
  <c r="AP150" i="6"/>
  <c r="AO150"/>
  <c r="J149" i="10" s="1"/>
  <c r="AN150" i="6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J148" i="7" s="1"/>
  <c r="AN149" i="6"/>
  <c r="BI148"/>
  <c r="AD147" i="10" s="1"/>
  <c r="BH148" i="6"/>
  <c r="BG148"/>
  <c r="AB147" i="10" s="1"/>
  <c r="BF148" i="6"/>
  <c r="BE148"/>
  <c r="Z147" i="10" s="1"/>
  <c r="BD148" i="6"/>
  <c r="BC148"/>
  <c r="X147" i="10" s="1"/>
  <c r="BB148" i="6"/>
  <c r="BA148"/>
  <c r="V147" i="10" s="1"/>
  <c r="AZ148" i="6"/>
  <c r="AY148"/>
  <c r="T147" i="10" s="1"/>
  <c r="AX148" i="6"/>
  <c r="AW148"/>
  <c r="R147" i="10" s="1"/>
  <c r="AV148" i="6"/>
  <c r="AU148"/>
  <c r="P147" i="10" s="1"/>
  <c r="AT148" i="6"/>
  <c r="AS148"/>
  <c r="N147" i="10" s="1"/>
  <c r="AR148" i="6"/>
  <c r="AQ148"/>
  <c r="L147" i="10" s="1"/>
  <c r="AP148" i="6"/>
  <c r="AO148"/>
  <c r="J147" i="10" s="1"/>
  <c r="AN148" i="6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J146" i="7" s="1"/>
  <c r="AN147" i="6"/>
  <c r="BI146"/>
  <c r="AD145" i="10" s="1"/>
  <c r="BH146" i="6"/>
  <c r="BG146"/>
  <c r="AB145" i="10" s="1"/>
  <c r="BF146" i="6"/>
  <c r="BE146"/>
  <c r="Z145" i="10" s="1"/>
  <c r="BD146" i="6"/>
  <c r="BC146"/>
  <c r="X145" i="10" s="1"/>
  <c r="BB146" i="6"/>
  <c r="BA146"/>
  <c r="V145" i="10" s="1"/>
  <c r="AZ146" i="6"/>
  <c r="AY146"/>
  <c r="T145" i="10" s="1"/>
  <c r="AX146" i="6"/>
  <c r="AW146"/>
  <c r="R145" i="10" s="1"/>
  <c r="AV146" i="6"/>
  <c r="AU146"/>
  <c r="P145" i="10" s="1"/>
  <c r="AT146" i="6"/>
  <c r="AS146"/>
  <c r="N145" i="10" s="1"/>
  <c r="AR146" i="6"/>
  <c r="AQ146"/>
  <c r="L145" i="10" s="1"/>
  <c r="AP146" i="6"/>
  <c r="AO146"/>
  <c r="J145" i="10" s="1"/>
  <c r="AN146" i="6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J144" i="7" s="1"/>
  <c r="AN145" i="6"/>
  <c r="BI144"/>
  <c r="AD143" i="10" s="1"/>
  <c r="BH144" i="6"/>
  <c r="BG144"/>
  <c r="AB143" i="10" s="1"/>
  <c r="BF144" i="6"/>
  <c r="BE144"/>
  <c r="Z143" i="10" s="1"/>
  <c r="BD144" i="6"/>
  <c r="BC144"/>
  <c r="X143" i="10" s="1"/>
  <c r="BB144" i="6"/>
  <c r="BA144"/>
  <c r="V143" i="10" s="1"/>
  <c r="AZ144" i="6"/>
  <c r="AY144"/>
  <c r="T143" i="10" s="1"/>
  <c r="AX144" i="6"/>
  <c r="AW144"/>
  <c r="R143" i="10" s="1"/>
  <c r="AV144" i="6"/>
  <c r="AU144"/>
  <c r="P143" i="10" s="1"/>
  <c r="AT144" i="6"/>
  <c r="AS144"/>
  <c r="N143" i="10" s="1"/>
  <c r="AR144" i="6"/>
  <c r="AQ144"/>
  <c r="L143" i="10" s="1"/>
  <c r="AP144" i="6"/>
  <c r="AO144"/>
  <c r="J143" i="10" s="1"/>
  <c r="AN144" i="6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J142" i="7" s="1"/>
  <c r="AN143" i="6"/>
  <c r="BI142"/>
  <c r="AD141" i="10" s="1"/>
  <c r="BH142" i="6"/>
  <c r="BG142"/>
  <c r="AB141" i="10" s="1"/>
  <c r="BF142" i="6"/>
  <c r="BE142"/>
  <c r="Z141" i="10" s="1"/>
  <c r="BD142" i="6"/>
  <c r="BC142"/>
  <c r="X141" i="10" s="1"/>
  <c r="BB142" i="6"/>
  <c r="BA142"/>
  <c r="V141" i="10" s="1"/>
  <c r="AZ142" i="6"/>
  <c r="AY142"/>
  <c r="T141" i="10" s="1"/>
  <c r="AX142" i="6"/>
  <c r="AW142"/>
  <c r="R141" i="10" s="1"/>
  <c r="AV142" i="6"/>
  <c r="AU142"/>
  <c r="P141" i="10" s="1"/>
  <c r="AT142" i="6"/>
  <c r="AS142"/>
  <c r="N141" i="10" s="1"/>
  <c r="AR142" i="6"/>
  <c r="AQ142"/>
  <c r="L141" i="10" s="1"/>
  <c r="AP142" i="6"/>
  <c r="AO142"/>
  <c r="J141" i="10" s="1"/>
  <c r="AN142" i="6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J140" i="7" s="1"/>
  <c r="AN141" i="6"/>
  <c r="BI140"/>
  <c r="AD139" i="10" s="1"/>
  <c r="BH140" i="6"/>
  <c r="BG140"/>
  <c r="AB139" i="10" s="1"/>
  <c r="BF140" i="6"/>
  <c r="BE140"/>
  <c r="Z139" i="10" s="1"/>
  <c r="BD140" i="6"/>
  <c r="BC140"/>
  <c r="X139" i="10" s="1"/>
  <c r="BB140" i="6"/>
  <c r="BA140"/>
  <c r="V139" i="10" s="1"/>
  <c r="AZ140" i="6"/>
  <c r="AY140"/>
  <c r="T139" i="10" s="1"/>
  <c r="AX140" i="6"/>
  <c r="AW140"/>
  <c r="R139" i="10" s="1"/>
  <c r="AV140" i="6"/>
  <c r="AU140"/>
  <c r="P139" i="10" s="1"/>
  <c r="AT140" i="6"/>
  <c r="AS140"/>
  <c r="N139" i="10" s="1"/>
  <c r="AR140" i="6"/>
  <c r="AQ140"/>
  <c r="L139" i="10" s="1"/>
  <c r="AP140" i="6"/>
  <c r="AO140"/>
  <c r="J139" i="10" s="1"/>
  <c r="AN140" i="6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J138" i="7" s="1"/>
  <c r="AN139" i="6"/>
  <c r="BI138"/>
  <c r="AD137" i="10" s="1"/>
  <c r="BH138" i="6"/>
  <c r="BG138"/>
  <c r="AB137" i="10" s="1"/>
  <c r="BF138" i="6"/>
  <c r="BE138"/>
  <c r="Z137" i="10" s="1"/>
  <c r="BD138" i="6"/>
  <c r="BC138"/>
  <c r="X137" i="10" s="1"/>
  <c r="BB138" i="6"/>
  <c r="BA138"/>
  <c r="V137" i="10" s="1"/>
  <c r="AZ138" i="6"/>
  <c r="AY138"/>
  <c r="T137" i="10" s="1"/>
  <c r="AX138" i="6"/>
  <c r="AW138"/>
  <c r="R137" i="10" s="1"/>
  <c r="AV138" i="6"/>
  <c r="AU138"/>
  <c r="P137" i="10" s="1"/>
  <c r="AT138" i="6"/>
  <c r="AS138"/>
  <c r="N137" i="10" s="1"/>
  <c r="AR138" i="6"/>
  <c r="AQ138"/>
  <c r="L137" i="10" s="1"/>
  <c r="AP138" i="6"/>
  <c r="AO138"/>
  <c r="J137" i="10" s="1"/>
  <c r="AN138" i="6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J136" i="7" s="1"/>
  <c r="AN137" i="6"/>
  <c r="BI136"/>
  <c r="AD135" i="10" s="1"/>
  <c r="BH136" i="6"/>
  <c r="BG136"/>
  <c r="AB135" i="10" s="1"/>
  <c r="BF136" i="6"/>
  <c r="BE136"/>
  <c r="Z135" i="10" s="1"/>
  <c r="BD136" i="6"/>
  <c r="BC136"/>
  <c r="X135" i="10" s="1"/>
  <c r="BB136" i="6"/>
  <c r="BA136"/>
  <c r="V135" i="10" s="1"/>
  <c r="AZ136" i="6"/>
  <c r="AY136"/>
  <c r="T135" i="10" s="1"/>
  <c r="AX136" i="6"/>
  <c r="AW136"/>
  <c r="R135" i="10" s="1"/>
  <c r="AV136" i="6"/>
  <c r="AU136"/>
  <c r="P135" i="10" s="1"/>
  <c r="AT136" i="6"/>
  <c r="AS136"/>
  <c r="N135" i="10" s="1"/>
  <c r="AR136" i="6"/>
  <c r="AQ136"/>
  <c r="L135" i="10" s="1"/>
  <c r="AP136" i="6"/>
  <c r="AO136"/>
  <c r="J135" i="10" s="1"/>
  <c r="AN136" i="6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J134" i="7" s="1"/>
  <c r="AN135" i="6"/>
  <c r="BI134"/>
  <c r="AD133" i="10" s="1"/>
  <c r="BH134" i="6"/>
  <c r="BG134"/>
  <c r="AB133" i="10" s="1"/>
  <c r="BF134" i="6"/>
  <c r="BE134"/>
  <c r="Z133" i="10" s="1"/>
  <c r="BD134" i="6"/>
  <c r="BC134"/>
  <c r="X133" i="10" s="1"/>
  <c r="BB134" i="6"/>
  <c r="BA134"/>
  <c r="V133" i="10" s="1"/>
  <c r="AZ134" i="6"/>
  <c r="AY134"/>
  <c r="T133" i="10" s="1"/>
  <c r="AX134" i="6"/>
  <c r="AW134"/>
  <c r="R133" i="10" s="1"/>
  <c r="AV134" i="6"/>
  <c r="AU134"/>
  <c r="P133" i="10" s="1"/>
  <c r="AT134" i="6"/>
  <c r="AS134"/>
  <c r="N133" i="10" s="1"/>
  <c r="AR134" i="6"/>
  <c r="AQ134"/>
  <c r="L133" i="10" s="1"/>
  <c r="AP134" i="6"/>
  <c r="AO134"/>
  <c r="J133" i="10" s="1"/>
  <c r="AN134" i="6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J132" i="7" s="1"/>
  <c r="AN133" i="6"/>
  <c r="BI132"/>
  <c r="AD131" i="10" s="1"/>
  <c r="BH132" i="6"/>
  <c r="BG132"/>
  <c r="AB131" i="10" s="1"/>
  <c r="BF132" i="6"/>
  <c r="BE132"/>
  <c r="Z131" i="10" s="1"/>
  <c r="BD132" i="6"/>
  <c r="BC132"/>
  <c r="X131" i="10" s="1"/>
  <c r="BB132" i="6"/>
  <c r="BA132"/>
  <c r="V131" i="10" s="1"/>
  <c r="AZ132" i="6"/>
  <c r="AY132"/>
  <c r="T131" i="10" s="1"/>
  <c r="AX132" i="6"/>
  <c r="AW132"/>
  <c r="R131" i="10" s="1"/>
  <c r="AV132" i="6"/>
  <c r="AU132"/>
  <c r="P131" i="10" s="1"/>
  <c r="AT132" i="6"/>
  <c r="AS132"/>
  <c r="N131" i="10" s="1"/>
  <c r="AR132" i="6"/>
  <c r="AQ132"/>
  <c r="L131" i="10" s="1"/>
  <c r="AP132" i="6"/>
  <c r="AO132"/>
  <c r="J131" i="10" s="1"/>
  <c r="AN132" i="6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J130" i="7" s="1"/>
  <c r="AN131" i="6"/>
  <c r="BI130"/>
  <c r="AD129" i="10" s="1"/>
  <c r="BH130" i="6"/>
  <c r="BG130"/>
  <c r="AB129" i="10" s="1"/>
  <c r="BF130" i="6"/>
  <c r="BE130"/>
  <c r="Z129" i="10" s="1"/>
  <c r="BD130" i="6"/>
  <c r="BC130"/>
  <c r="X129" i="10" s="1"/>
  <c r="BB130" i="6"/>
  <c r="BA130"/>
  <c r="V129" i="10" s="1"/>
  <c r="AZ130" i="6"/>
  <c r="AY130"/>
  <c r="T129" i="10" s="1"/>
  <c r="AX130" i="6"/>
  <c r="AW130"/>
  <c r="R129" i="10" s="1"/>
  <c r="AV130" i="6"/>
  <c r="AU130"/>
  <c r="P129" i="10" s="1"/>
  <c r="AT130" i="6"/>
  <c r="AS130"/>
  <c r="N129" i="10" s="1"/>
  <c r="AR130" i="6"/>
  <c r="AQ130"/>
  <c r="L129" i="10" s="1"/>
  <c r="AP130" i="6"/>
  <c r="AO130"/>
  <c r="J129" i="10" s="1"/>
  <c r="AN130" i="6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J128" i="7" s="1"/>
  <c r="AN129" i="6"/>
  <c r="BI128"/>
  <c r="AD127" i="10" s="1"/>
  <c r="BH128" i="6"/>
  <c r="BG128"/>
  <c r="AB127" i="10" s="1"/>
  <c r="BF128" i="6"/>
  <c r="BE128"/>
  <c r="Z127" i="10" s="1"/>
  <c r="BD128" i="6"/>
  <c r="BC128"/>
  <c r="X127" i="10" s="1"/>
  <c r="BB128" i="6"/>
  <c r="BA128"/>
  <c r="V127" i="10" s="1"/>
  <c r="AZ128" i="6"/>
  <c r="AY128"/>
  <c r="T127" i="10" s="1"/>
  <c r="AX128" i="6"/>
  <c r="AW128"/>
  <c r="R127" i="10" s="1"/>
  <c r="AV128" i="6"/>
  <c r="AU128"/>
  <c r="P127" i="10" s="1"/>
  <c r="AT128" i="6"/>
  <c r="AS128"/>
  <c r="N127" i="10" s="1"/>
  <c r="AR128" i="6"/>
  <c r="AQ128"/>
  <c r="L127" i="10" s="1"/>
  <c r="AP128" i="6"/>
  <c r="AO128"/>
  <c r="J127" i="10" s="1"/>
  <c r="AN128" i="6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J126" i="7" s="1"/>
  <c r="AN127" i="6"/>
  <c r="BI126"/>
  <c r="AD125" i="10" s="1"/>
  <c r="BH126" i="6"/>
  <c r="BG126"/>
  <c r="AB125" i="10" s="1"/>
  <c r="BF126" i="6"/>
  <c r="BE126"/>
  <c r="Z125" i="10" s="1"/>
  <c r="BD126" i="6"/>
  <c r="BC126"/>
  <c r="X125" i="10" s="1"/>
  <c r="BB126" i="6"/>
  <c r="BA126"/>
  <c r="V125" i="10" s="1"/>
  <c r="AZ126" i="6"/>
  <c r="AY126"/>
  <c r="T125" i="10" s="1"/>
  <c r="AX126" i="6"/>
  <c r="AW126"/>
  <c r="R125" i="10" s="1"/>
  <c r="AV126" i="6"/>
  <c r="AU126"/>
  <c r="P125" i="10" s="1"/>
  <c r="AT126" i="6"/>
  <c r="AS126"/>
  <c r="N125" i="10" s="1"/>
  <c r="AR126" i="6"/>
  <c r="AQ126"/>
  <c r="L125" i="10" s="1"/>
  <c r="AP126" i="6"/>
  <c r="AO126"/>
  <c r="J125" i="10" s="1"/>
  <c r="AN126" i="6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J124" i="7" s="1"/>
  <c r="AN125" i="6"/>
  <c r="BI124"/>
  <c r="AD123" i="10" s="1"/>
  <c r="BH124" i="6"/>
  <c r="BG124"/>
  <c r="AB123" i="10" s="1"/>
  <c r="BF124" i="6"/>
  <c r="BE124"/>
  <c r="Z123" i="10" s="1"/>
  <c r="BD124" i="6"/>
  <c r="BC124"/>
  <c r="X123" i="10" s="1"/>
  <c r="BB124" i="6"/>
  <c r="BA124"/>
  <c r="V123" i="10" s="1"/>
  <c r="AZ124" i="6"/>
  <c r="AY124"/>
  <c r="T123" i="10" s="1"/>
  <c r="AX124" i="6"/>
  <c r="AW124"/>
  <c r="R123" i="10" s="1"/>
  <c r="AV124" i="6"/>
  <c r="AU124"/>
  <c r="P123" i="10" s="1"/>
  <c r="AT124" i="6"/>
  <c r="AS124"/>
  <c r="N123" i="10" s="1"/>
  <c r="AR124" i="6"/>
  <c r="AQ124"/>
  <c r="L123" i="10" s="1"/>
  <c r="AP124" i="6"/>
  <c r="AO124"/>
  <c r="J123" i="10" s="1"/>
  <c r="AN124" i="6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J122" i="7" s="1"/>
  <c r="AN123" i="6"/>
  <c r="BI122"/>
  <c r="AD121" i="10" s="1"/>
  <c r="BH122" i="6"/>
  <c r="BG122"/>
  <c r="AB121" i="10" s="1"/>
  <c r="BF122" i="6"/>
  <c r="BE122"/>
  <c r="Z121" i="10" s="1"/>
  <c r="BD122" i="6"/>
  <c r="BC122"/>
  <c r="X121" i="10" s="1"/>
  <c r="BB122" i="6"/>
  <c r="BA122"/>
  <c r="V121" i="10" s="1"/>
  <c r="AZ122" i="6"/>
  <c r="AY122"/>
  <c r="T121" i="10" s="1"/>
  <c r="AX122" i="6"/>
  <c r="AW122"/>
  <c r="R121" i="10" s="1"/>
  <c r="AV122" i="6"/>
  <c r="AU122"/>
  <c r="P121" i="10" s="1"/>
  <c r="AT122" i="6"/>
  <c r="AS122"/>
  <c r="N121" i="10" s="1"/>
  <c r="AR122" i="6"/>
  <c r="AQ122"/>
  <c r="L121" i="10" s="1"/>
  <c r="AP122" i="6"/>
  <c r="AO122"/>
  <c r="J121" i="10" s="1"/>
  <c r="AN122" i="6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J120" i="7" s="1"/>
  <c r="AN121" i="6"/>
  <c r="BI120"/>
  <c r="AD119" i="10" s="1"/>
  <c r="BH120" i="6"/>
  <c r="BG120"/>
  <c r="AB119" i="10" s="1"/>
  <c r="BF120" i="6"/>
  <c r="BE120"/>
  <c r="Z119" i="10" s="1"/>
  <c r="BD120" i="6"/>
  <c r="BC120"/>
  <c r="X119" i="10" s="1"/>
  <c r="BB120" i="6"/>
  <c r="BA120"/>
  <c r="V119" i="10" s="1"/>
  <c r="AZ120" i="6"/>
  <c r="AY120"/>
  <c r="T119" i="10" s="1"/>
  <c r="AX120" i="6"/>
  <c r="AW120"/>
  <c r="R119" i="10" s="1"/>
  <c r="AV120" i="6"/>
  <c r="AU120"/>
  <c r="P119" i="10" s="1"/>
  <c r="AT120" i="6"/>
  <c r="AS120"/>
  <c r="N119" i="10" s="1"/>
  <c r="AR120" i="6"/>
  <c r="AQ120"/>
  <c r="L119" i="10" s="1"/>
  <c r="AP120" i="6"/>
  <c r="AO120"/>
  <c r="J119" i="10" s="1"/>
  <c r="AN120" i="6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J118" i="7" s="1"/>
  <c r="AN119" i="6"/>
  <c r="BI118"/>
  <c r="AD117" i="10" s="1"/>
  <c r="BH118" i="6"/>
  <c r="BG118"/>
  <c r="AB117" i="10" s="1"/>
  <c r="BF118" i="6"/>
  <c r="BE118"/>
  <c r="Z117" i="10" s="1"/>
  <c r="BD118" i="6"/>
  <c r="BC118"/>
  <c r="X117" i="10" s="1"/>
  <c r="BB118" i="6"/>
  <c r="BA118"/>
  <c r="V117" i="10" s="1"/>
  <c r="AZ118" i="6"/>
  <c r="AY118"/>
  <c r="T117" i="10" s="1"/>
  <c r="AX118" i="6"/>
  <c r="AW118"/>
  <c r="R117" i="10" s="1"/>
  <c r="AV118" i="6"/>
  <c r="AU118"/>
  <c r="P117" i="10" s="1"/>
  <c r="AT118" i="6"/>
  <c r="AS118"/>
  <c r="N117" i="10" s="1"/>
  <c r="AR118" i="6"/>
  <c r="AQ118"/>
  <c r="L117" i="10" s="1"/>
  <c r="AP118" i="6"/>
  <c r="AO118"/>
  <c r="J117" i="10" s="1"/>
  <c r="AN118" i="6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J116" i="7" s="1"/>
  <c r="AN117" i="6"/>
  <c r="BI116"/>
  <c r="AD115" i="10" s="1"/>
  <c r="BH116" i="6"/>
  <c r="BG116"/>
  <c r="AB115" i="10" s="1"/>
  <c r="BF116" i="6"/>
  <c r="BE116"/>
  <c r="Z115" i="10" s="1"/>
  <c r="BD116" i="6"/>
  <c r="BC116"/>
  <c r="X115" i="10" s="1"/>
  <c r="BB116" i="6"/>
  <c r="BA116"/>
  <c r="V115" i="10" s="1"/>
  <c r="AZ116" i="6"/>
  <c r="AY116"/>
  <c r="T115" i="10" s="1"/>
  <c r="AX116" i="6"/>
  <c r="AW116"/>
  <c r="R115" i="10" s="1"/>
  <c r="AV116" i="6"/>
  <c r="AU116"/>
  <c r="P115" i="10" s="1"/>
  <c r="AT116" i="6"/>
  <c r="AS116"/>
  <c r="N115" i="10" s="1"/>
  <c r="AR116" i="6"/>
  <c r="AQ116"/>
  <c r="L115" i="10" s="1"/>
  <c r="AP116" i="6"/>
  <c r="AO116"/>
  <c r="J115" i="10" s="1"/>
  <c r="AN116" i="6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J114" i="7" s="1"/>
  <c r="AN115" i="6"/>
  <c r="BI114"/>
  <c r="AD113" i="10" s="1"/>
  <c r="BH114" i="6"/>
  <c r="BG114"/>
  <c r="AB113" i="10" s="1"/>
  <c r="BF114" i="6"/>
  <c r="BE114"/>
  <c r="Z113" i="10" s="1"/>
  <c r="BD114" i="6"/>
  <c r="BC114"/>
  <c r="X113" i="10" s="1"/>
  <c r="BB114" i="6"/>
  <c r="BA114"/>
  <c r="V113" i="10" s="1"/>
  <c r="AZ114" i="6"/>
  <c r="AY114"/>
  <c r="T113" i="10" s="1"/>
  <c r="AX114" i="6"/>
  <c r="AW114"/>
  <c r="R113" i="10" s="1"/>
  <c r="AV114" i="6"/>
  <c r="AU114"/>
  <c r="P113" i="10" s="1"/>
  <c r="AT114" i="6"/>
  <c r="AS114"/>
  <c r="N113" i="10" s="1"/>
  <c r="AR114" i="6"/>
  <c r="AQ114"/>
  <c r="L113" i="10" s="1"/>
  <c r="AP114" i="6"/>
  <c r="AO114"/>
  <c r="J113" i="10" s="1"/>
  <c r="AN114" i="6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J112" i="7" s="1"/>
  <c r="AN113" i="6"/>
  <c r="BI112"/>
  <c r="AD111" i="10" s="1"/>
  <c r="BH112" i="6"/>
  <c r="BG112"/>
  <c r="AB111" i="10" s="1"/>
  <c r="BF112" i="6"/>
  <c r="BE112"/>
  <c r="Z111" i="10" s="1"/>
  <c r="BD112" i="6"/>
  <c r="BC112"/>
  <c r="X111" i="10" s="1"/>
  <c r="BB112" i="6"/>
  <c r="BA112"/>
  <c r="V111" i="10" s="1"/>
  <c r="AZ112" i="6"/>
  <c r="AY112"/>
  <c r="T111" i="10" s="1"/>
  <c r="AX112" i="6"/>
  <c r="AW112"/>
  <c r="R111" i="10" s="1"/>
  <c r="AV112" i="6"/>
  <c r="AU112"/>
  <c r="P111" i="10" s="1"/>
  <c r="AT112" i="6"/>
  <c r="AS112"/>
  <c r="N111" i="10" s="1"/>
  <c r="AR112" i="6"/>
  <c r="AQ112"/>
  <c r="L111" i="10" s="1"/>
  <c r="AP112" i="6"/>
  <c r="AO112"/>
  <c r="J111" i="10" s="1"/>
  <c r="AN112" i="6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J110" i="7" s="1"/>
  <c r="AN111" i="6"/>
  <c r="BI110"/>
  <c r="AD109" i="10" s="1"/>
  <c r="BH110" i="6"/>
  <c r="BG110"/>
  <c r="AB109" i="10" s="1"/>
  <c r="BF110" i="6"/>
  <c r="BE110"/>
  <c r="Z109" i="10" s="1"/>
  <c r="BD110" i="6"/>
  <c r="BC110"/>
  <c r="X109" i="10" s="1"/>
  <c r="BB110" i="6"/>
  <c r="BA110"/>
  <c r="V109" i="10" s="1"/>
  <c r="AZ110" i="6"/>
  <c r="AY110"/>
  <c r="T109" i="10" s="1"/>
  <c r="AX110" i="6"/>
  <c r="AW110"/>
  <c r="R109" i="10" s="1"/>
  <c r="AV110" i="6"/>
  <c r="AU110"/>
  <c r="P109" i="10" s="1"/>
  <c r="AT110" i="6"/>
  <c r="AS110"/>
  <c r="N109" i="10" s="1"/>
  <c r="AR110" i="6"/>
  <c r="AQ110"/>
  <c r="L109" i="10" s="1"/>
  <c r="AP110" i="6"/>
  <c r="AO110"/>
  <c r="J109" i="10" s="1"/>
  <c r="AN110" i="6"/>
  <c r="BI109"/>
  <c r="BH109"/>
  <c r="BG109"/>
  <c r="BF109"/>
  <c r="AA108" i="10" s="1"/>
  <c r="BE109" i="6"/>
  <c r="BD109"/>
  <c r="BC109"/>
  <c r="BB109"/>
  <c r="W108" i="10" s="1"/>
  <c r="BA109" i="6"/>
  <c r="AZ109"/>
  <c r="AY109"/>
  <c r="AX109"/>
  <c r="S108" i="10" s="1"/>
  <c r="AW109" i="6"/>
  <c r="AV109"/>
  <c r="AU109"/>
  <c r="AT109"/>
  <c r="O108" i="10" s="1"/>
  <c r="AS109" i="6"/>
  <c r="AR109"/>
  <c r="AQ109"/>
  <c r="AP109"/>
  <c r="K108" i="10" s="1"/>
  <c r="AO109" i="6"/>
  <c r="J108" i="7" s="1"/>
  <c r="AN109" i="6"/>
  <c r="BI108"/>
  <c r="AD107" i="10" s="1"/>
  <c r="BH108" i="6"/>
  <c r="BG108"/>
  <c r="AB107" i="10" s="1"/>
  <c r="BF108" i="6"/>
  <c r="BE108"/>
  <c r="Z107" i="10" s="1"/>
  <c r="BD108" i="6"/>
  <c r="BC108"/>
  <c r="X107" i="10" s="1"/>
  <c r="BB108" i="6"/>
  <c r="BA108"/>
  <c r="V107" i="10" s="1"/>
  <c r="AZ108" i="6"/>
  <c r="AY108"/>
  <c r="T107" i="10" s="1"/>
  <c r="AX108" i="6"/>
  <c r="AW108"/>
  <c r="R107" i="10" s="1"/>
  <c r="AV108" i="6"/>
  <c r="AU108"/>
  <c r="P107" i="10" s="1"/>
  <c r="AT108" i="6"/>
  <c r="AS108"/>
  <c r="N107" i="10" s="1"/>
  <c r="AR108" i="6"/>
  <c r="AQ108"/>
  <c r="L107" i="10" s="1"/>
  <c r="AP108" i="6"/>
  <c r="AO108"/>
  <c r="J107" i="10" s="1"/>
  <c r="AN108" i="6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J106" i="7" s="1"/>
  <c r="AN107" i="6"/>
  <c r="BI106"/>
  <c r="AD105" i="10" s="1"/>
  <c r="BH106" i="6"/>
  <c r="BG106"/>
  <c r="AB105" i="10" s="1"/>
  <c r="BF106" i="6"/>
  <c r="BE106"/>
  <c r="Z105" i="10" s="1"/>
  <c r="BD106" i="6"/>
  <c r="BC106"/>
  <c r="X105" i="10" s="1"/>
  <c r="BB106" i="6"/>
  <c r="BA106"/>
  <c r="V105" i="10" s="1"/>
  <c r="AZ106" i="6"/>
  <c r="AY106"/>
  <c r="T105" i="10" s="1"/>
  <c r="AX106" i="6"/>
  <c r="AW106"/>
  <c r="R105" i="10" s="1"/>
  <c r="AV106" i="6"/>
  <c r="AU106"/>
  <c r="P105" i="10" s="1"/>
  <c r="AT106" i="6"/>
  <c r="AS106"/>
  <c r="N105" i="10" s="1"/>
  <c r="AR106" i="6"/>
  <c r="AQ106"/>
  <c r="L105" i="10" s="1"/>
  <c r="AP106" i="6"/>
  <c r="AO106"/>
  <c r="J105" i="10" s="1"/>
  <c r="AN106" i="6"/>
  <c r="BI105"/>
  <c r="BH105"/>
  <c r="BG105"/>
  <c r="BF105"/>
  <c r="AA104" i="10" s="1"/>
  <c r="BE105" i="6"/>
  <c r="BD105"/>
  <c r="BC105"/>
  <c r="BB105"/>
  <c r="W104" i="10" s="1"/>
  <c r="BA105" i="6"/>
  <c r="AZ105"/>
  <c r="AY105"/>
  <c r="AX105"/>
  <c r="S104" i="10" s="1"/>
  <c r="AW105" i="6"/>
  <c r="AV105"/>
  <c r="AU105"/>
  <c r="AT105"/>
  <c r="O104" i="10" s="1"/>
  <c r="AS105" i="6"/>
  <c r="AR105"/>
  <c r="AQ105"/>
  <c r="AP105"/>
  <c r="K104" i="10" s="1"/>
  <c r="AO105" i="6"/>
  <c r="J104" i="7" s="1"/>
  <c r="AN105" i="6"/>
  <c r="BI104"/>
  <c r="AD103" i="10" s="1"/>
  <c r="BH104" i="6"/>
  <c r="BG104"/>
  <c r="AB103" i="10" s="1"/>
  <c r="BF104" i="6"/>
  <c r="BE104"/>
  <c r="Z103" i="10" s="1"/>
  <c r="BD104" i="6"/>
  <c r="BC104"/>
  <c r="X103" i="10" s="1"/>
  <c r="BB104" i="6"/>
  <c r="BA104"/>
  <c r="V103" i="10" s="1"/>
  <c r="AZ104" i="6"/>
  <c r="AY104"/>
  <c r="T103" i="10" s="1"/>
  <c r="AX104" i="6"/>
  <c r="AW104"/>
  <c r="R103" i="10" s="1"/>
  <c r="AV104" i="6"/>
  <c r="AU104"/>
  <c r="P103" i="10" s="1"/>
  <c r="AT104" i="6"/>
  <c r="AS104"/>
  <c r="N103" i="10" s="1"/>
  <c r="AR104" i="6"/>
  <c r="AQ104"/>
  <c r="L103" i="10" s="1"/>
  <c r="AP104" i="6"/>
  <c r="AO104"/>
  <c r="J103" i="10" s="1"/>
  <c r="AN104" i="6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J102" i="7" s="1"/>
  <c r="AN103" i="6"/>
  <c r="BI102"/>
  <c r="AD101" i="10" s="1"/>
  <c r="BH102" i="6"/>
  <c r="BG102"/>
  <c r="AB101" i="10" s="1"/>
  <c r="BF102" i="6"/>
  <c r="BE102"/>
  <c r="Z101" i="10" s="1"/>
  <c r="BD102" i="6"/>
  <c r="BC102"/>
  <c r="X101" i="10" s="1"/>
  <c r="BB102" i="6"/>
  <c r="BA102"/>
  <c r="V101" i="10" s="1"/>
  <c r="AZ102" i="6"/>
  <c r="AY102"/>
  <c r="T101" i="10" s="1"/>
  <c r="AX102" i="6"/>
  <c r="AW102"/>
  <c r="R101" i="10" s="1"/>
  <c r="AV102" i="6"/>
  <c r="AU102"/>
  <c r="P101" i="10" s="1"/>
  <c r="AT102" i="6"/>
  <c r="AS102"/>
  <c r="N101" i="10" s="1"/>
  <c r="AR102" i="6"/>
  <c r="AQ102"/>
  <c r="L101" i="10" s="1"/>
  <c r="AP102" i="6"/>
  <c r="AO102"/>
  <c r="J101" i="10" s="1"/>
  <c r="AN102" i="6"/>
  <c r="BI101"/>
  <c r="BH101"/>
  <c r="BG101"/>
  <c r="BF101"/>
  <c r="AA100" i="10" s="1"/>
  <c r="BE101" i="6"/>
  <c r="BD101"/>
  <c r="BC101"/>
  <c r="BB101"/>
  <c r="W100" i="10" s="1"/>
  <c r="BA101" i="6"/>
  <c r="AZ101"/>
  <c r="AY101"/>
  <c r="AX101"/>
  <c r="S100" i="10" s="1"/>
  <c r="AW101" i="6"/>
  <c r="AV101"/>
  <c r="AU101"/>
  <c r="AT101"/>
  <c r="O100" i="10" s="1"/>
  <c r="AS101" i="6"/>
  <c r="AR101"/>
  <c r="AQ101"/>
  <c r="AP101"/>
  <c r="K100" i="10" s="1"/>
  <c r="AO101" i="6"/>
  <c r="J100" i="7" s="1"/>
  <c r="AN101" i="6"/>
  <c r="BI100"/>
  <c r="AD99" i="10" s="1"/>
  <c r="BH100" i="6"/>
  <c r="BG100"/>
  <c r="AB99" i="10" s="1"/>
  <c r="BF100" i="6"/>
  <c r="BE100"/>
  <c r="Z99" i="10" s="1"/>
  <c r="BD100" i="6"/>
  <c r="BC100"/>
  <c r="X99" i="10" s="1"/>
  <c r="BB100" i="6"/>
  <c r="BA100"/>
  <c r="V99" i="10" s="1"/>
  <c r="AZ100" i="6"/>
  <c r="AY100"/>
  <c r="T99" i="10" s="1"/>
  <c r="AX100" i="6"/>
  <c r="AW100"/>
  <c r="R99" i="10" s="1"/>
  <c r="AV100" i="6"/>
  <c r="AU100"/>
  <c r="P99" i="10" s="1"/>
  <c r="AT100" i="6"/>
  <c r="AS100"/>
  <c r="N99" i="10" s="1"/>
  <c r="AR100" i="6"/>
  <c r="AQ100"/>
  <c r="L99" i="10" s="1"/>
  <c r="AP100" i="6"/>
  <c r="AO100"/>
  <c r="J99" i="10" s="1"/>
  <c r="AN100" i="6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J98" i="7" s="1"/>
  <c r="AN99" i="6"/>
  <c r="BI98"/>
  <c r="AD97" i="10" s="1"/>
  <c r="BH98" i="6"/>
  <c r="BG98"/>
  <c r="AB97" i="10" s="1"/>
  <c r="BF98" i="6"/>
  <c r="BE98"/>
  <c r="Z97" i="10" s="1"/>
  <c r="BD98" i="6"/>
  <c r="BC98"/>
  <c r="X97" i="10" s="1"/>
  <c r="BB98" i="6"/>
  <c r="BA98"/>
  <c r="V97" i="10" s="1"/>
  <c r="AZ98" i="6"/>
  <c r="AY98"/>
  <c r="T97" i="10" s="1"/>
  <c r="AX98" i="6"/>
  <c r="AW98"/>
  <c r="R97" i="10" s="1"/>
  <c r="AV98" i="6"/>
  <c r="AU98"/>
  <c r="P97" i="10" s="1"/>
  <c r="AT98" i="6"/>
  <c r="AS98"/>
  <c r="N97" i="10" s="1"/>
  <c r="AR98" i="6"/>
  <c r="AQ98"/>
  <c r="L97" i="10" s="1"/>
  <c r="AP98" i="6"/>
  <c r="AO98"/>
  <c r="J97" i="10" s="1"/>
  <c r="AN98" i="6"/>
  <c r="BI97"/>
  <c r="BH97"/>
  <c r="BG97"/>
  <c r="BF97"/>
  <c r="AA96" i="10" s="1"/>
  <c r="BE97" i="6"/>
  <c r="BD97"/>
  <c r="BC97"/>
  <c r="BB97"/>
  <c r="W96" i="10" s="1"/>
  <c r="BA97" i="6"/>
  <c r="AZ97"/>
  <c r="AY97"/>
  <c r="AX97"/>
  <c r="S96" i="10" s="1"/>
  <c r="AW97" i="6"/>
  <c r="AV97"/>
  <c r="AU97"/>
  <c r="AT97"/>
  <c r="O96" i="10" s="1"/>
  <c r="AS97" i="6"/>
  <c r="AR97"/>
  <c r="AQ97"/>
  <c r="AP97"/>
  <c r="K96" i="10" s="1"/>
  <c r="AO97" i="6"/>
  <c r="J96" i="7" s="1"/>
  <c r="AN97" i="6"/>
  <c r="BI96"/>
  <c r="AD95" i="10" s="1"/>
  <c r="BH96" i="6"/>
  <c r="BG96"/>
  <c r="AB95" i="10" s="1"/>
  <c r="BF96" i="6"/>
  <c r="BE96"/>
  <c r="Z95" i="10" s="1"/>
  <c r="BD96" i="6"/>
  <c r="BC96"/>
  <c r="X95" i="10" s="1"/>
  <c r="BB96" i="6"/>
  <c r="BA96"/>
  <c r="V95" i="10" s="1"/>
  <c r="AZ96" i="6"/>
  <c r="AY96"/>
  <c r="T95" i="10" s="1"/>
  <c r="AX96" i="6"/>
  <c r="AW96"/>
  <c r="R95" i="10" s="1"/>
  <c r="AV96" i="6"/>
  <c r="AU96"/>
  <c r="P95" i="10" s="1"/>
  <c r="AT96" i="6"/>
  <c r="AS96"/>
  <c r="N95" i="10" s="1"/>
  <c r="AR96" i="6"/>
  <c r="AQ96"/>
  <c r="L95" i="10" s="1"/>
  <c r="AP96" i="6"/>
  <c r="AO96"/>
  <c r="J95" i="10" s="1"/>
  <c r="AN96" i="6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J94" i="7" s="1"/>
  <c r="AN95" i="6"/>
  <c r="BI94"/>
  <c r="AD93" i="10" s="1"/>
  <c r="BH94" i="6"/>
  <c r="BG94"/>
  <c r="AB93" i="10" s="1"/>
  <c r="BF94" i="6"/>
  <c r="BE94"/>
  <c r="Z93" i="10" s="1"/>
  <c r="BD94" i="6"/>
  <c r="BC94"/>
  <c r="X93" i="10" s="1"/>
  <c r="BB94" i="6"/>
  <c r="BA94"/>
  <c r="V93" i="10" s="1"/>
  <c r="AZ94" i="6"/>
  <c r="AY94"/>
  <c r="T93" i="10" s="1"/>
  <c r="AX94" i="6"/>
  <c r="AW94"/>
  <c r="R93" i="10" s="1"/>
  <c r="AV94" i="6"/>
  <c r="AU94"/>
  <c r="P93" i="10" s="1"/>
  <c r="AT94" i="6"/>
  <c r="AS94"/>
  <c r="N93" i="10" s="1"/>
  <c r="AR94" i="6"/>
  <c r="AQ94"/>
  <c r="L93" i="10" s="1"/>
  <c r="AP94" i="6"/>
  <c r="AO94"/>
  <c r="J93" i="10" s="1"/>
  <c r="AN94" i="6"/>
  <c r="BI93"/>
  <c r="BH93"/>
  <c r="BG93"/>
  <c r="BF93"/>
  <c r="AA92" i="10" s="1"/>
  <c r="BE93" i="6"/>
  <c r="BD93"/>
  <c r="BC93"/>
  <c r="BB93"/>
  <c r="W92" i="10" s="1"/>
  <c r="BA93" i="6"/>
  <c r="AZ93"/>
  <c r="AY93"/>
  <c r="AX93"/>
  <c r="S92" i="10" s="1"/>
  <c r="AW93" i="6"/>
  <c r="AV93"/>
  <c r="AU93"/>
  <c r="AT93"/>
  <c r="O92" i="10" s="1"/>
  <c r="AS93" i="6"/>
  <c r="AR93"/>
  <c r="AQ93"/>
  <c r="AP93"/>
  <c r="K92" i="10" s="1"/>
  <c r="AO93" i="6"/>
  <c r="J92" i="7" s="1"/>
  <c r="AN93" i="6"/>
  <c r="BI92"/>
  <c r="AD91" i="10" s="1"/>
  <c r="BH92" i="6"/>
  <c r="BG92"/>
  <c r="AB91" i="10" s="1"/>
  <c r="BF92" i="6"/>
  <c r="BE92"/>
  <c r="Z91" i="10" s="1"/>
  <c r="BD92" i="6"/>
  <c r="BC92"/>
  <c r="X91" i="10" s="1"/>
  <c r="BB92" i="6"/>
  <c r="BA92"/>
  <c r="V91" i="10" s="1"/>
  <c r="AZ92" i="6"/>
  <c r="AY92"/>
  <c r="T91" i="10" s="1"/>
  <c r="AX92" i="6"/>
  <c r="AW92"/>
  <c r="R91" i="10" s="1"/>
  <c r="AV92" i="6"/>
  <c r="AU92"/>
  <c r="P91" i="10" s="1"/>
  <c r="AT92" i="6"/>
  <c r="AS92"/>
  <c r="N91" i="10" s="1"/>
  <c r="AR92" i="6"/>
  <c r="AQ92"/>
  <c r="L91" i="10" s="1"/>
  <c r="AP92" i="6"/>
  <c r="AO92"/>
  <c r="J91" i="10" s="1"/>
  <c r="AN92" i="6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J90" i="7" s="1"/>
  <c r="AN91" i="6"/>
  <c r="BI90"/>
  <c r="AD89" i="10" s="1"/>
  <c r="BH90" i="6"/>
  <c r="BG90"/>
  <c r="AB89" i="10" s="1"/>
  <c r="BF90" i="6"/>
  <c r="BE90"/>
  <c r="Z89" i="10" s="1"/>
  <c r="BD90" i="6"/>
  <c r="BC90"/>
  <c r="X89" i="10" s="1"/>
  <c r="BB90" i="6"/>
  <c r="BA90"/>
  <c r="V89" i="10" s="1"/>
  <c r="AZ90" i="6"/>
  <c r="AY90"/>
  <c r="T89" i="10" s="1"/>
  <c r="AX90" i="6"/>
  <c r="AW90"/>
  <c r="R89" i="10" s="1"/>
  <c r="AV90" i="6"/>
  <c r="AU90"/>
  <c r="P89" i="10" s="1"/>
  <c r="AT90" i="6"/>
  <c r="AS90"/>
  <c r="N89" i="10" s="1"/>
  <c r="AR90" i="6"/>
  <c r="AQ90"/>
  <c r="L89" i="10" s="1"/>
  <c r="AP90" i="6"/>
  <c r="AO90"/>
  <c r="J89" i="10" s="1"/>
  <c r="AN90" i="6"/>
  <c r="BI89"/>
  <c r="BH89"/>
  <c r="BG89"/>
  <c r="BF89"/>
  <c r="AA88" i="10" s="1"/>
  <c r="BE89" i="6"/>
  <c r="BD89"/>
  <c r="BC89"/>
  <c r="BB89"/>
  <c r="W88" i="10" s="1"/>
  <c r="BA89" i="6"/>
  <c r="AZ89"/>
  <c r="AY89"/>
  <c r="AX89"/>
  <c r="S88" i="10" s="1"/>
  <c r="AW89" i="6"/>
  <c r="AV89"/>
  <c r="AU89"/>
  <c r="AT89"/>
  <c r="O88" i="10" s="1"/>
  <c r="AS89" i="6"/>
  <c r="AR89"/>
  <c r="AQ89"/>
  <c r="AP89"/>
  <c r="K88" i="10" s="1"/>
  <c r="AO89" i="6"/>
  <c r="J88" i="7" s="1"/>
  <c r="AN89" i="6"/>
  <c r="BI88"/>
  <c r="AD87" i="10" s="1"/>
  <c r="BH88" i="6"/>
  <c r="BG88"/>
  <c r="AB87" i="10" s="1"/>
  <c r="BF88" i="6"/>
  <c r="BE88"/>
  <c r="Z87" i="10" s="1"/>
  <c r="BD88" i="6"/>
  <c r="BC88"/>
  <c r="X87" i="10" s="1"/>
  <c r="BB88" i="6"/>
  <c r="BA88"/>
  <c r="V87" i="10" s="1"/>
  <c r="AZ88" i="6"/>
  <c r="AY88"/>
  <c r="T87" i="10" s="1"/>
  <c r="AX88" i="6"/>
  <c r="AW88"/>
  <c r="R87" i="10" s="1"/>
  <c r="AV88" i="6"/>
  <c r="AU88"/>
  <c r="P87" i="10" s="1"/>
  <c r="AT88" i="6"/>
  <c r="AS88"/>
  <c r="N87" i="10" s="1"/>
  <c r="AR88" i="6"/>
  <c r="AQ88"/>
  <c r="L87" i="10" s="1"/>
  <c r="AP88" i="6"/>
  <c r="AO88"/>
  <c r="J87" i="10" s="1"/>
  <c r="AN88" i="6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J86" i="7" s="1"/>
  <c r="AN87" i="6"/>
  <c r="BI86"/>
  <c r="AD85" i="10" s="1"/>
  <c r="BH86" i="6"/>
  <c r="BG86"/>
  <c r="AB85" i="10" s="1"/>
  <c r="BF86" i="6"/>
  <c r="BE86"/>
  <c r="Z85" i="10" s="1"/>
  <c r="BD86" i="6"/>
  <c r="BC86"/>
  <c r="X85" i="10" s="1"/>
  <c r="BB86" i="6"/>
  <c r="BA86"/>
  <c r="V85" i="10" s="1"/>
  <c r="AZ86" i="6"/>
  <c r="AY86"/>
  <c r="T85" i="10" s="1"/>
  <c r="AX86" i="6"/>
  <c r="AW86"/>
  <c r="R85" i="10" s="1"/>
  <c r="AV86" i="6"/>
  <c r="AU86"/>
  <c r="P85" i="10" s="1"/>
  <c r="AT86" i="6"/>
  <c r="AS86"/>
  <c r="N85" i="10" s="1"/>
  <c r="AR86" i="6"/>
  <c r="AQ86"/>
  <c r="L85" i="10" s="1"/>
  <c r="AP86" i="6"/>
  <c r="AO86"/>
  <c r="J85" i="10" s="1"/>
  <c r="AN86" i="6"/>
  <c r="BI85"/>
  <c r="BH85"/>
  <c r="BG85"/>
  <c r="BF85"/>
  <c r="AA84" i="10" s="1"/>
  <c r="BE85" i="6"/>
  <c r="BD85"/>
  <c r="BC85"/>
  <c r="BB85"/>
  <c r="W84" i="10" s="1"/>
  <c r="BA85" i="6"/>
  <c r="AZ85"/>
  <c r="AY85"/>
  <c r="AX85"/>
  <c r="S84" i="10" s="1"/>
  <c r="AW85" i="6"/>
  <c r="AV85"/>
  <c r="AU85"/>
  <c r="AT85"/>
  <c r="O84" i="10" s="1"/>
  <c r="AS85" i="6"/>
  <c r="AR85"/>
  <c r="AQ85"/>
  <c r="AP85"/>
  <c r="K84" i="10" s="1"/>
  <c r="AO85" i="6"/>
  <c r="J84" i="7" s="1"/>
  <c r="AN85" i="6"/>
  <c r="BI84"/>
  <c r="AD83" i="10" s="1"/>
  <c r="BH84" i="6"/>
  <c r="BG84"/>
  <c r="AB83" i="10" s="1"/>
  <c r="BF84" i="6"/>
  <c r="BE84"/>
  <c r="Z83" i="10" s="1"/>
  <c r="BD84" i="6"/>
  <c r="BC84"/>
  <c r="X83" i="10" s="1"/>
  <c r="BB84" i="6"/>
  <c r="BA84"/>
  <c r="V83" i="10" s="1"/>
  <c r="AZ84" i="6"/>
  <c r="AY84"/>
  <c r="T83" i="10" s="1"/>
  <c r="AX84" i="6"/>
  <c r="AW84"/>
  <c r="R83" i="10" s="1"/>
  <c r="AV84" i="6"/>
  <c r="AU84"/>
  <c r="P83" i="10" s="1"/>
  <c r="AT84" i="6"/>
  <c r="AS84"/>
  <c r="N83" i="10" s="1"/>
  <c r="AR84" i="6"/>
  <c r="AQ84"/>
  <c r="L83" i="10" s="1"/>
  <c r="AP84" i="6"/>
  <c r="AO84"/>
  <c r="J83" i="10" s="1"/>
  <c r="AN84" i="6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J82" i="7" s="1"/>
  <c r="AN83" i="6"/>
  <c r="BI82"/>
  <c r="AD81" i="10" s="1"/>
  <c r="BH82" i="6"/>
  <c r="BG82"/>
  <c r="AB81" i="10" s="1"/>
  <c r="BF82" i="6"/>
  <c r="BE82"/>
  <c r="Z81" i="10" s="1"/>
  <c r="BD82" i="6"/>
  <c r="BC82"/>
  <c r="X81" i="10" s="1"/>
  <c r="BB82" i="6"/>
  <c r="BA82"/>
  <c r="V81" i="10" s="1"/>
  <c r="AZ82" i="6"/>
  <c r="AY82"/>
  <c r="T81" i="10" s="1"/>
  <c r="AX82" i="6"/>
  <c r="AW82"/>
  <c r="R81" i="10" s="1"/>
  <c r="AV82" i="6"/>
  <c r="AU82"/>
  <c r="P81" i="10" s="1"/>
  <c r="AT82" i="6"/>
  <c r="AS82"/>
  <c r="N81" i="10" s="1"/>
  <c r="AR82" i="6"/>
  <c r="AQ82"/>
  <c r="L81" i="10" s="1"/>
  <c r="AP82" i="6"/>
  <c r="AO82"/>
  <c r="J81" i="10" s="1"/>
  <c r="AN82" i="6"/>
  <c r="BI81"/>
  <c r="BH81"/>
  <c r="BG81"/>
  <c r="BF81"/>
  <c r="AA80" i="10" s="1"/>
  <c r="BE81" i="6"/>
  <c r="BD81"/>
  <c r="BC81"/>
  <c r="BB81"/>
  <c r="W80" i="10" s="1"/>
  <c r="BA81" i="6"/>
  <c r="AZ81"/>
  <c r="AY81"/>
  <c r="AX81"/>
  <c r="S80" i="10" s="1"/>
  <c r="AW81" i="6"/>
  <c r="AV81"/>
  <c r="AU81"/>
  <c r="AT81"/>
  <c r="O80" i="10" s="1"/>
  <c r="AS81" i="6"/>
  <c r="AR81"/>
  <c r="AQ81"/>
  <c r="AP81"/>
  <c r="K80" i="10" s="1"/>
  <c r="AO81" i="6"/>
  <c r="J80" i="7" s="1"/>
  <c r="AN81" i="6"/>
  <c r="BI80"/>
  <c r="AD79" i="10" s="1"/>
  <c r="BH80" i="6"/>
  <c r="BG80"/>
  <c r="AB79" i="10" s="1"/>
  <c r="BF80" i="6"/>
  <c r="BE80"/>
  <c r="Z79" i="10" s="1"/>
  <c r="BD80" i="6"/>
  <c r="BC80"/>
  <c r="X79" i="10" s="1"/>
  <c r="BB80" i="6"/>
  <c r="BA80"/>
  <c r="V79" i="10" s="1"/>
  <c r="AZ80" i="6"/>
  <c r="AY80"/>
  <c r="T79" i="10" s="1"/>
  <c r="AX80" i="6"/>
  <c r="AW80"/>
  <c r="R79" i="10" s="1"/>
  <c r="AV80" i="6"/>
  <c r="AU80"/>
  <c r="P79" i="10" s="1"/>
  <c r="AT80" i="6"/>
  <c r="AS80"/>
  <c r="N79" i="10" s="1"/>
  <c r="AR80" i="6"/>
  <c r="AQ80"/>
  <c r="L79" i="10" s="1"/>
  <c r="AP80" i="6"/>
  <c r="AO80"/>
  <c r="J79" i="10" s="1"/>
  <c r="AN80" i="6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J78" i="7" s="1"/>
  <c r="AN79" i="6"/>
  <c r="BI78"/>
  <c r="AD77" i="10" s="1"/>
  <c r="BH78" i="6"/>
  <c r="BG78"/>
  <c r="AB77" i="10" s="1"/>
  <c r="BF78" i="6"/>
  <c r="BE78"/>
  <c r="Z77" i="10" s="1"/>
  <c r="BD78" i="6"/>
  <c r="BC78"/>
  <c r="X77" i="10" s="1"/>
  <c r="BB78" i="6"/>
  <c r="BA78"/>
  <c r="V77" i="10" s="1"/>
  <c r="AZ78" i="6"/>
  <c r="AY78"/>
  <c r="T77" i="10" s="1"/>
  <c r="AX78" i="6"/>
  <c r="AW78"/>
  <c r="R77" i="10" s="1"/>
  <c r="AV78" i="6"/>
  <c r="AU78"/>
  <c r="P77" i="10" s="1"/>
  <c r="AT78" i="6"/>
  <c r="AS78"/>
  <c r="N77" i="10" s="1"/>
  <c r="AR78" i="6"/>
  <c r="AQ78"/>
  <c r="L77" i="10" s="1"/>
  <c r="AP78" i="6"/>
  <c r="AO78"/>
  <c r="J77" i="10" s="1"/>
  <c r="AN78" i="6"/>
  <c r="BI77"/>
  <c r="BH77"/>
  <c r="BG77"/>
  <c r="BF77"/>
  <c r="AA76" i="10" s="1"/>
  <c r="BE77" i="6"/>
  <c r="BD77"/>
  <c r="BC77"/>
  <c r="BB77"/>
  <c r="W76" i="10" s="1"/>
  <c r="BA77" i="6"/>
  <c r="AZ77"/>
  <c r="AY77"/>
  <c r="AX77"/>
  <c r="S76" i="10" s="1"/>
  <c r="AW77" i="6"/>
  <c r="AV77"/>
  <c r="AU77"/>
  <c r="AT77"/>
  <c r="O76" i="10" s="1"/>
  <c r="AS77" i="6"/>
  <c r="AR77"/>
  <c r="AQ77"/>
  <c r="AP77"/>
  <c r="K76" i="10" s="1"/>
  <c r="AO77" i="6"/>
  <c r="J76" i="7" s="1"/>
  <c r="AN77" i="6"/>
  <c r="BI76"/>
  <c r="AD75" i="10" s="1"/>
  <c r="BH76" i="6"/>
  <c r="BG76"/>
  <c r="AB75" i="10" s="1"/>
  <c r="BF76" i="6"/>
  <c r="BE76"/>
  <c r="Z75" i="10" s="1"/>
  <c r="BD76" i="6"/>
  <c r="BC76"/>
  <c r="X75" i="10" s="1"/>
  <c r="BB76" i="6"/>
  <c r="BA76"/>
  <c r="V75" i="10" s="1"/>
  <c r="AZ76" i="6"/>
  <c r="AY76"/>
  <c r="T75" i="10" s="1"/>
  <c r="AX76" i="6"/>
  <c r="AW76"/>
  <c r="R75" i="10" s="1"/>
  <c r="AV76" i="6"/>
  <c r="AU76"/>
  <c r="P75" i="10" s="1"/>
  <c r="AT76" i="6"/>
  <c r="AS76"/>
  <c r="N75" i="10" s="1"/>
  <c r="AR76" i="6"/>
  <c r="AQ76"/>
  <c r="L75" i="10" s="1"/>
  <c r="AP76" i="6"/>
  <c r="AO76"/>
  <c r="J75" i="10" s="1"/>
  <c r="AN76" i="6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J74" i="7" s="1"/>
  <c r="AN75" i="6"/>
  <c r="BI74"/>
  <c r="AD73" i="10" s="1"/>
  <c r="BH74" i="6"/>
  <c r="BG74"/>
  <c r="AB73" i="10" s="1"/>
  <c r="BF74" i="6"/>
  <c r="BE74"/>
  <c r="Z73" i="10" s="1"/>
  <c r="BD74" i="6"/>
  <c r="BC74"/>
  <c r="X73" i="10" s="1"/>
  <c r="BB74" i="6"/>
  <c r="BA74"/>
  <c r="V73" i="10" s="1"/>
  <c r="AZ74" i="6"/>
  <c r="AY74"/>
  <c r="T73" i="10" s="1"/>
  <c r="AX74" i="6"/>
  <c r="AW74"/>
  <c r="R73" i="10" s="1"/>
  <c r="AV74" i="6"/>
  <c r="AU74"/>
  <c r="P73" i="10" s="1"/>
  <c r="AT74" i="6"/>
  <c r="AS74"/>
  <c r="N73" i="10" s="1"/>
  <c r="AR74" i="6"/>
  <c r="AQ74"/>
  <c r="L73" i="10" s="1"/>
  <c r="AP74" i="6"/>
  <c r="AO74"/>
  <c r="J73" i="10" s="1"/>
  <c r="AN74" i="6"/>
  <c r="BI73"/>
  <c r="BH73"/>
  <c r="BG73"/>
  <c r="BF73"/>
  <c r="AA72" i="10" s="1"/>
  <c r="BE73" i="6"/>
  <c r="BD73"/>
  <c r="BC73"/>
  <c r="BB73"/>
  <c r="W72" i="10" s="1"/>
  <c r="BA73" i="6"/>
  <c r="AZ73"/>
  <c r="AY73"/>
  <c r="AX73"/>
  <c r="S72" i="10" s="1"/>
  <c r="AW73" i="6"/>
  <c r="AV73"/>
  <c r="AU73"/>
  <c r="AT73"/>
  <c r="O72" i="10" s="1"/>
  <c r="AS73" i="6"/>
  <c r="AR73"/>
  <c r="AQ73"/>
  <c r="AP73"/>
  <c r="K72" i="10" s="1"/>
  <c r="AO73" i="6"/>
  <c r="J72" i="7" s="1"/>
  <c r="AN73" i="6"/>
  <c r="BI72"/>
  <c r="AD71" i="10" s="1"/>
  <c r="BH72" i="6"/>
  <c r="BG72"/>
  <c r="AB71" i="10" s="1"/>
  <c r="BF72" i="6"/>
  <c r="BE72"/>
  <c r="Z71" i="10" s="1"/>
  <c r="BD72" i="6"/>
  <c r="BC72"/>
  <c r="X71" i="10" s="1"/>
  <c r="BB72" i="6"/>
  <c r="BA72"/>
  <c r="V71" i="10" s="1"/>
  <c r="AZ72" i="6"/>
  <c r="AY72"/>
  <c r="T71" i="10" s="1"/>
  <c r="AX72" i="6"/>
  <c r="AW72"/>
  <c r="R71" i="10" s="1"/>
  <c r="AV72" i="6"/>
  <c r="AU72"/>
  <c r="P71" i="10" s="1"/>
  <c r="AT72" i="6"/>
  <c r="AS72"/>
  <c r="N71" i="10" s="1"/>
  <c r="AR72" i="6"/>
  <c r="AQ72"/>
  <c r="L71" i="10" s="1"/>
  <c r="AP72" i="6"/>
  <c r="AO72"/>
  <c r="J71" i="10" s="1"/>
  <c r="AN72" i="6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J70" i="7" s="1"/>
  <c r="AN71" i="6"/>
  <c r="BI70"/>
  <c r="AD69" i="10" s="1"/>
  <c r="BH70" i="6"/>
  <c r="BG70"/>
  <c r="AB69" i="10" s="1"/>
  <c r="BF70" i="6"/>
  <c r="BE70"/>
  <c r="Z69" i="10" s="1"/>
  <c r="BD70" i="6"/>
  <c r="BC70"/>
  <c r="X69" i="10" s="1"/>
  <c r="BB70" i="6"/>
  <c r="BA70"/>
  <c r="V69" i="10" s="1"/>
  <c r="AZ70" i="6"/>
  <c r="AY70"/>
  <c r="T69" i="10" s="1"/>
  <c r="AX70" i="6"/>
  <c r="AW70"/>
  <c r="R69" i="10" s="1"/>
  <c r="AV70" i="6"/>
  <c r="AU70"/>
  <c r="P69" i="10" s="1"/>
  <c r="AT70" i="6"/>
  <c r="AS70"/>
  <c r="N69" i="10" s="1"/>
  <c r="AR70" i="6"/>
  <c r="AQ70"/>
  <c r="L69" i="10" s="1"/>
  <c r="AP70" i="6"/>
  <c r="AO70"/>
  <c r="J69" i="10" s="1"/>
  <c r="AN70" i="6"/>
  <c r="BI69"/>
  <c r="BH69"/>
  <c r="BG69"/>
  <c r="BF69"/>
  <c r="AA68" i="10" s="1"/>
  <c r="BE69" i="6"/>
  <c r="BD69"/>
  <c r="BC69"/>
  <c r="BB69"/>
  <c r="W68" i="10" s="1"/>
  <c r="BA69" i="6"/>
  <c r="AZ69"/>
  <c r="AY69"/>
  <c r="AX69"/>
  <c r="S68" i="10" s="1"/>
  <c r="AW69" i="6"/>
  <c r="AV69"/>
  <c r="AU69"/>
  <c r="AT69"/>
  <c r="O68" i="10" s="1"/>
  <c r="AS69" i="6"/>
  <c r="AR69"/>
  <c r="AQ69"/>
  <c r="AP69"/>
  <c r="K68" i="10" s="1"/>
  <c r="AO69" i="6"/>
  <c r="J68" i="7" s="1"/>
  <c r="AN69" i="6"/>
  <c r="BI68"/>
  <c r="AD67" i="10" s="1"/>
  <c r="BH68" i="6"/>
  <c r="BG68"/>
  <c r="AB67" i="10" s="1"/>
  <c r="BF68" i="6"/>
  <c r="BE68"/>
  <c r="Z67" i="10" s="1"/>
  <c r="BD68" i="6"/>
  <c r="BC68"/>
  <c r="X67" i="10" s="1"/>
  <c r="BB68" i="6"/>
  <c r="BA68"/>
  <c r="V67" i="10" s="1"/>
  <c r="AZ68" i="6"/>
  <c r="AY68"/>
  <c r="T67" i="10" s="1"/>
  <c r="AX68" i="6"/>
  <c r="AW68"/>
  <c r="R67" i="10" s="1"/>
  <c r="AV68" i="6"/>
  <c r="AU68"/>
  <c r="P67" i="10" s="1"/>
  <c r="AT68" i="6"/>
  <c r="AS68"/>
  <c r="N67" i="10" s="1"/>
  <c r="AR68" i="6"/>
  <c r="AQ68"/>
  <c r="L67" i="10" s="1"/>
  <c r="AP68" i="6"/>
  <c r="AO68"/>
  <c r="J67" i="10" s="1"/>
  <c r="AN68" i="6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J66" i="7" s="1"/>
  <c r="AN67" i="6"/>
  <c r="BI66"/>
  <c r="AD65" i="10" s="1"/>
  <c r="BH66" i="6"/>
  <c r="BG66"/>
  <c r="AB65" i="10" s="1"/>
  <c r="BF66" i="6"/>
  <c r="BE66"/>
  <c r="Z65" i="10" s="1"/>
  <c r="BD66" i="6"/>
  <c r="BC66"/>
  <c r="X65" i="10" s="1"/>
  <c r="BB66" i="6"/>
  <c r="BA66"/>
  <c r="V65" i="10" s="1"/>
  <c r="AZ66" i="6"/>
  <c r="AY66"/>
  <c r="T65" i="10" s="1"/>
  <c r="AX66" i="6"/>
  <c r="AW66"/>
  <c r="R65" i="10" s="1"/>
  <c r="AV66" i="6"/>
  <c r="AU66"/>
  <c r="P65" i="10" s="1"/>
  <c r="AT66" i="6"/>
  <c r="AS66"/>
  <c r="N65" i="10" s="1"/>
  <c r="AR66" i="6"/>
  <c r="AQ66"/>
  <c r="L65" i="10" s="1"/>
  <c r="AP66" i="6"/>
  <c r="AO66"/>
  <c r="J65" i="10" s="1"/>
  <c r="AN66" i="6"/>
  <c r="BI65"/>
  <c r="BH65"/>
  <c r="BG65"/>
  <c r="BF65"/>
  <c r="AA64" i="10" s="1"/>
  <c r="BE65" i="6"/>
  <c r="BD65"/>
  <c r="BC65"/>
  <c r="BB65"/>
  <c r="W64" i="10" s="1"/>
  <c r="BA65" i="6"/>
  <c r="AZ65"/>
  <c r="AY65"/>
  <c r="AX65"/>
  <c r="S64" i="10" s="1"/>
  <c r="AW65" i="6"/>
  <c r="AV65"/>
  <c r="AU65"/>
  <c r="AT65"/>
  <c r="O64" i="10" s="1"/>
  <c r="AS65" i="6"/>
  <c r="AR65"/>
  <c r="AQ65"/>
  <c r="AP65"/>
  <c r="K64" i="10" s="1"/>
  <c r="AO65" i="6"/>
  <c r="J64" i="7" s="1"/>
  <c r="AN65" i="6"/>
  <c r="BI64"/>
  <c r="AD63" i="10" s="1"/>
  <c r="BH64" i="6"/>
  <c r="BG64"/>
  <c r="AB63" i="10" s="1"/>
  <c r="BF64" i="6"/>
  <c r="BE64"/>
  <c r="Z63" i="10" s="1"/>
  <c r="BD64" i="6"/>
  <c r="BC64"/>
  <c r="X63" i="10" s="1"/>
  <c r="BB64" i="6"/>
  <c r="BA64"/>
  <c r="V63" i="10" s="1"/>
  <c r="AZ64" i="6"/>
  <c r="AY64"/>
  <c r="T63" i="10" s="1"/>
  <c r="AX64" i="6"/>
  <c r="AW64"/>
  <c r="R63" i="10" s="1"/>
  <c r="AV64" i="6"/>
  <c r="AU64"/>
  <c r="P63" i="10" s="1"/>
  <c r="AT64" i="6"/>
  <c r="AS64"/>
  <c r="N63" i="10" s="1"/>
  <c r="AR64" i="6"/>
  <c r="AQ64"/>
  <c r="L63" i="10" s="1"/>
  <c r="AP64" i="6"/>
  <c r="AO64"/>
  <c r="J63" i="10" s="1"/>
  <c r="AN64" i="6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J62" i="7" s="1"/>
  <c r="AN63" i="6"/>
  <c r="BI62"/>
  <c r="AD61" i="10" s="1"/>
  <c r="BH62" i="6"/>
  <c r="BG62"/>
  <c r="AB61" i="10" s="1"/>
  <c r="BF62" i="6"/>
  <c r="BE62"/>
  <c r="Z61" i="10" s="1"/>
  <c r="BD62" i="6"/>
  <c r="BC62"/>
  <c r="X61" i="10" s="1"/>
  <c r="BB62" i="6"/>
  <c r="BA62"/>
  <c r="V61" i="10" s="1"/>
  <c r="AZ62" i="6"/>
  <c r="AY62"/>
  <c r="T61" i="10" s="1"/>
  <c r="AX62" i="6"/>
  <c r="AW62"/>
  <c r="R61" i="10" s="1"/>
  <c r="AV62" i="6"/>
  <c r="AU62"/>
  <c r="P61" i="10" s="1"/>
  <c r="AT62" i="6"/>
  <c r="AS62"/>
  <c r="N61" i="10" s="1"/>
  <c r="AR62" i="6"/>
  <c r="AQ62"/>
  <c r="L61" i="10" s="1"/>
  <c r="AP62" i="6"/>
  <c r="AO62"/>
  <c r="J61" i="10" s="1"/>
  <c r="AN62" i="6"/>
  <c r="BI61"/>
  <c r="BH61"/>
  <c r="BG61"/>
  <c r="BF61"/>
  <c r="AA60" i="10" s="1"/>
  <c r="BE61" i="6"/>
  <c r="BD61"/>
  <c r="BC61"/>
  <c r="BB61"/>
  <c r="W60" i="10" s="1"/>
  <c r="BA61" i="6"/>
  <c r="AZ61"/>
  <c r="AY61"/>
  <c r="AX61"/>
  <c r="S60" i="10" s="1"/>
  <c r="AW61" i="6"/>
  <c r="AV61"/>
  <c r="AU61"/>
  <c r="AT61"/>
  <c r="O60" i="10" s="1"/>
  <c r="AS61" i="6"/>
  <c r="AR61"/>
  <c r="AQ61"/>
  <c r="AP61"/>
  <c r="K60" i="10" s="1"/>
  <c r="AO61" i="6"/>
  <c r="J60" i="7" s="1"/>
  <c r="AN61" i="6"/>
  <c r="BI60"/>
  <c r="AD59" i="10" s="1"/>
  <c r="BH60" i="6"/>
  <c r="BG60"/>
  <c r="AB59" i="10" s="1"/>
  <c r="BF60" i="6"/>
  <c r="BE60"/>
  <c r="Z59" i="10" s="1"/>
  <c r="BD60" i="6"/>
  <c r="BC60"/>
  <c r="X59" i="10" s="1"/>
  <c r="BB60" i="6"/>
  <c r="BA60"/>
  <c r="V59" i="10" s="1"/>
  <c r="AZ60" i="6"/>
  <c r="AY60"/>
  <c r="T59" i="10" s="1"/>
  <c r="AX60" i="6"/>
  <c r="AW60"/>
  <c r="R59" i="10" s="1"/>
  <c r="AV60" i="6"/>
  <c r="AU60"/>
  <c r="P59" i="10" s="1"/>
  <c r="AT60" i="6"/>
  <c r="AS60"/>
  <c r="N59" i="10" s="1"/>
  <c r="AR60" i="6"/>
  <c r="AQ60"/>
  <c r="L59" i="10" s="1"/>
  <c r="AP60" i="6"/>
  <c r="AO60"/>
  <c r="J59" i="10" s="1"/>
  <c r="AN60" i="6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J58" i="7" s="1"/>
  <c r="AN59" i="6"/>
  <c r="BI58"/>
  <c r="AD57" i="10" s="1"/>
  <c r="BH58" i="6"/>
  <c r="BG58"/>
  <c r="AB57" i="10" s="1"/>
  <c r="BF58" i="6"/>
  <c r="BE58"/>
  <c r="Z57" i="10" s="1"/>
  <c r="BD58" i="6"/>
  <c r="BC58"/>
  <c r="X57" i="10" s="1"/>
  <c r="BB58" i="6"/>
  <c r="BA58"/>
  <c r="V57" i="10" s="1"/>
  <c r="AZ58" i="6"/>
  <c r="AY58"/>
  <c r="T57" i="10" s="1"/>
  <c r="AX58" i="6"/>
  <c r="AW58"/>
  <c r="R57" i="10" s="1"/>
  <c r="AV58" i="6"/>
  <c r="AU58"/>
  <c r="P57" i="10" s="1"/>
  <c r="AT58" i="6"/>
  <c r="AS58"/>
  <c r="N57" i="10" s="1"/>
  <c r="AR58" i="6"/>
  <c r="AQ58"/>
  <c r="L57" i="10" s="1"/>
  <c r="AP58" i="6"/>
  <c r="AO58"/>
  <c r="J57" i="10" s="1"/>
  <c r="AN58" i="6"/>
  <c r="BI57"/>
  <c r="BH57"/>
  <c r="BG57"/>
  <c r="BF57"/>
  <c r="AA56" i="10" s="1"/>
  <c r="BE57" i="6"/>
  <c r="BD57"/>
  <c r="BC57"/>
  <c r="BB57"/>
  <c r="W56" i="10" s="1"/>
  <c r="BA57" i="6"/>
  <c r="AZ57"/>
  <c r="AY57"/>
  <c r="AX57"/>
  <c r="S56" i="10" s="1"/>
  <c r="AW57" i="6"/>
  <c r="AV57"/>
  <c r="AU57"/>
  <c r="AT57"/>
  <c r="O56" i="10" s="1"/>
  <c r="AS57" i="6"/>
  <c r="AR57"/>
  <c r="AQ57"/>
  <c r="AP57"/>
  <c r="K56" i="10" s="1"/>
  <c r="AO57" i="6"/>
  <c r="J56" i="7" s="1"/>
  <c r="AN57" i="6"/>
  <c r="BI56"/>
  <c r="AD55" i="10" s="1"/>
  <c r="BH56" i="6"/>
  <c r="BG56"/>
  <c r="AB55" i="10" s="1"/>
  <c r="BF56" i="6"/>
  <c r="BE56"/>
  <c r="Z55" i="10" s="1"/>
  <c r="BD56" i="6"/>
  <c r="BC56"/>
  <c r="X55" i="10" s="1"/>
  <c r="BB56" i="6"/>
  <c r="BA56"/>
  <c r="V55" i="10" s="1"/>
  <c r="AZ56" i="6"/>
  <c r="AY56"/>
  <c r="T55" i="10" s="1"/>
  <c r="AX56" i="6"/>
  <c r="AW56"/>
  <c r="R55" i="10" s="1"/>
  <c r="AV56" i="6"/>
  <c r="AU56"/>
  <c r="P55" i="10" s="1"/>
  <c r="AT56" i="6"/>
  <c r="AS56"/>
  <c r="N55" i="10" s="1"/>
  <c r="AR56" i="6"/>
  <c r="AQ56"/>
  <c r="L55" i="10" s="1"/>
  <c r="AP56" i="6"/>
  <c r="AO56"/>
  <c r="J55" i="10" s="1"/>
  <c r="AN56" i="6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J54" i="7" s="1"/>
  <c r="AN55" i="6"/>
  <c r="BI54"/>
  <c r="AD53" i="10" s="1"/>
  <c r="BH54" i="6"/>
  <c r="BG54"/>
  <c r="AB53" i="10" s="1"/>
  <c r="BF54" i="6"/>
  <c r="BE54"/>
  <c r="Z53" i="10" s="1"/>
  <c r="BD54" i="6"/>
  <c r="BC54"/>
  <c r="X53" i="10" s="1"/>
  <c r="BB54" i="6"/>
  <c r="BA54"/>
  <c r="V53" i="10" s="1"/>
  <c r="AZ54" i="6"/>
  <c r="AY54"/>
  <c r="T53" i="10" s="1"/>
  <c r="AX54" i="6"/>
  <c r="AW54"/>
  <c r="R53" i="10" s="1"/>
  <c r="AV54" i="6"/>
  <c r="AU54"/>
  <c r="P53" i="10" s="1"/>
  <c r="AT54" i="6"/>
  <c r="AS54"/>
  <c r="N53" i="10" s="1"/>
  <c r="AR54" i="6"/>
  <c r="AQ54"/>
  <c r="L53" i="10" s="1"/>
  <c r="AP54" i="6"/>
  <c r="AO54"/>
  <c r="J53" i="10" s="1"/>
  <c r="AN54" i="6"/>
  <c r="BI53"/>
  <c r="BH53"/>
  <c r="BG53"/>
  <c r="BF53"/>
  <c r="AA52" i="10" s="1"/>
  <c r="BE53" i="6"/>
  <c r="BD53"/>
  <c r="BC53"/>
  <c r="BB53"/>
  <c r="W52" i="10" s="1"/>
  <c r="BA53" i="6"/>
  <c r="AZ53"/>
  <c r="AY53"/>
  <c r="AX53"/>
  <c r="S52" i="10" s="1"/>
  <c r="AW53" i="6"/>
  <c r="AV53"/>
  <c r="AU53"/>
  <c r="AT53"/>
  <c r="O52" i="10" s="1"/>
  <c r="AS53" i="6"/>
  <c r="AR53"/>
  <c r="AQ53"/>
  <c r="AP53"/>
  <c r="K52" i="10" s="1"/>
  <c r="AO53" i="6"/>
  <c r="J52" i="7" s="1"/>
  <c r="AN53" i="6"/>
  <c r="BI52"/>
  <c r="AD51" i="10" s="1"/>
  <c r="BH52" i="6"/>
  <c r="BG52"/>
  <c r="AB51" i="10" s="1"/>
  <c r="BF52" i="6"/>
  <c r="BE52"/>
  <c r="Z51" i="10" s="1"/>
  <c r="BD52" i="6"/>
  <c r="BC52"/>
  <c r="X51" i="10" s="1"/>
  <c r="BB52" i="6"/>
  <c r="BA52"/>
  <c r="V51" i="10" s="1"/>
  <c r="AZ52" i="6"/>
  <c r="AY52"/>
  <c r="T51" i="10" s="1"/>
  <c r="AX52" i="6"/>
  <c r="AW52"/>
  <c r="R51" i="10" s="1"/>
  <c r="AV52" i="6"/>
  <c r="AU52"/>
  <c r="P51" i="10" s="1"/>
  <c r="AT52" i="6"/>
  <c r="AS52"/>
  <c r="N51" i="10" s="1"/>
  <c r="AR52" i="6"/>
  <c r="AQ52"/>
  <c r="L51" i="10" s="1"/>
  <c r="AP52" i="6"/>
  <c r="AO52"/>
  <c r="J51" i="10" s="1"/>
  <c r="AN52" i="6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J50" i="7" s="1"/>
  <c r="AN51" i="6"/>
  <c r="BI50"/>
  <c r="AD49" i="10" s="1"/>
  <c r="BH50" i="6"/>
  <c r="BG50"/>
  <c r="BF50"/>
  <c r="BE50"/>
  <c r="Z49" i="10" s="1"/>
  <c r="BD50" i="6"/>
  <c r="BC50"/>
  <c r="BB50"/>
  <c r="BA50"/>
  <c r="V49" i="10" s="1"/>
  <c r="AZ50" i="6"/>
  <c r="AY50"/>
  <c r="AX50"/>
  <c r="AW50"/>
  <c r="R49" i="10" s="1"/>
  <c r="AV50" i="6"/>
  <c r="AU50"/>
  <c r="AT50"/>
  <c r="AS50"/>
  <c r="N49" i="10" s="1"/>
  <c r="AR50" i="6"/>
  <c r="AQ50"/>
  <c r="AP50"/>
  <c r="AO50"/>
  <c r="J49" i="10" s="1"/>
  <c r="AN50" i="6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J48" i="7" s="1"/>
  <c r="AN49" i="6"/>
  <c r="BI48"/>
  <c r="AD47" i="10" s="1"/>
  <c r="BH48" i="6"/>
  <c r="BG48"/>
  <c r="BF48"/>
  <c r="BE48"/>
  <c r="Z47" i="10" s="1"/>
  <c r="BD48" i="6"/>
  <c r="BC48"/>
  <c r="BB48"/>
  <c r="BA48"/>
  <c r="V47" i="10" s="1"/>
  <c r="AZ48" i="6"/>
  <c r="AY48"/>
  <c r="AX48"/>
  <c r="AW48"/>
  <c r="R47" i="10" s="1"/>
  <c r="AV48" i="6"/>
  <c r="AU48"/>
  <c r="AT48"/>
  <c r="AS48"/>
  <c r="N47" i="10" s="1"/>
  <c r="AR48" i="6"/>
  <c r="AQ48"/>
  <c r="AP48"/>
  <c r="AO48"/>
  <c r="J47" i="10" s="1"/>
  <c r="AN48" i="6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J46" i="7" s="1"/>
  <c r="AN47" i="6"/>
  <c r="BI46"/>
  <c r="AD45" i="10" s="1"/>
  <c r="BH46" i="6"/>
  <c r="BG46"/>
  <c r="BF46"/>
  <c r="BE46"/>
  <c r="Z45" i="10" s="1"/>
  <c r="BD46" i="6"/>
  <c r="BC46"/>
  <c r="BB46"/>
  <c r="BA46"/>
  <c r="V45" i="10" s="1"/>
  <c r="AZ46" i="6"/>
  <c r="AY46"/>
  <c r="AX46"/>
  <c r="AW46"/>
  <c r="R45" i="10" s="1"/>
  <c r="AV46" i="6"/>
  <c r="AU46"/>
  <c r="AT46"/>
  <c r="AS46"/>
  <c r="N45" i="10" s="1"/>
  <c r="AR46" i="6"/>
  <c r="AQ46"/>
  <c r="AP46"/>
  <c r="AO46"/>
  <c r="J45" i="10" s="1"/>
  <c r="AN46" i="6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J44" i="7" s="1"/>
  <c r="AN45" i="6"/>
  <c r="BI44"/>
  <c r="AD43" i="10" s="1"/>
  <c r="BH44" i="6"/>
  <c r="BG44"/>
  <c r="BF44"/>
  <c r="BE44"/>
  <c r="Z43" i="10" s="1"/>
  <c r="BD44" i="6"/>
  <c r="BC44"/>
  <c r="BB44"/>
  <c r="BA44"/>
  <c r="V43" i="10" s="1"/>
  <c r="AZ44" i="6"/>
  <c r="AY44"/>
  <c r="AX44"/>
  <c r="AW44"/>
  <c r="R43" i="10" s="1"/>
  <c r="AV44" i="6"/>
  <c r="AU44"/>
  <c r="AT44"/>
  <c r="AS44"/>
  <c r="N43" i="10" s="1"/>
  <c r="AR44" i="6"/>
  <c r="AQ44"/>
  <c r="AP44"/>
  <c r="AO44"/>
  <c r="J43" i="10" s="1"/>
  <c r="AN44" i="6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J42" i="7" s="1"/>
  <c r="AN43" i="6"/>
  <c r="BI42"/>
  <c r="AD41" i="10" s="1"/>
  <c r="BH42" i="6"/>
  <c r="BG42"/>
  <c r="BF42"/>
  <c r="BE42"/>
  <c r="Z41" i="10" s="1"/>
  <c r="BD42" i="6"/>
  <c r="BC42"/>
  <c r="BB42"/>
  <c r="BA42"/>
  <c r="V41" i="10" s="1"/>
  <c r="AZ42" i="6"/>
  <c r="AY42"/>
  <c r="AX42"/>
  <c r="AW42"/>
  <c r="R41" i="10" s="1"/>
  <c r="AV42" i="6"/>
  <c r="AU42"/>
  <c r="AT42"/>
  <c r="AS42"/>
  <c r="N41" i="10" s="1"/>
  <c r="AR42" i="6"/>
  <c r="AQ42"/>
  <c r="AP42"/>
  <c r="AO42"/>
  <c r="J41" i="10" s="1"/>
  <c r="AN42" i="6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J40" i="7" s="1"/>
  <c r="AN41" i="6"/>
  <c r="BI40"/>
  <c r="AD39" i="10" s="1"/>
  <c r="BH40" i="6"/>
  <c r="BG40"/>
  <c r="BF40"/>
  <c r="BE40"/>
  <c r="Z39" i="10" s="1"/>
  <c r="BD40" i="6"/>
  <c r="BC40"/>
  <c r="BB40"/>
  <c r="BA40"/>
  <c r="V39" i="10" s="1"/>
  <c r="AZ40" i="6"/>
  <c r="AY40"/>
  <c r="AX40"/>
  <c r="AW40"/>
  <c r="R39" i="10" s="1"/>
  <c r="AV40" i="6"/>
  <c r="AU40"/>
  <c r="AT40"/>
  <c r="AS40"/>
  <c r="N39" i="10" s="1"/>
  <c r="AR40" i="6"/>
  <c r="AQ40"/>
  <c r="AP40"/>
  <c r="AO40"/>
  <c r="J39" i="10" s="1"/>
  <c r="AN40" i="6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J38" i="7" s="1"/>
  <c r="AN39" i="6"/>
  <c r="BI38"/>
  <c r="AD37" i="10" s="1"/>
  <c r="BH38" i="6"/>
  <c r="BG38"/>
  <c r="AB37" i="10" s="1"/>
  <c r="BF38" i="6"/>
  <c r="BE38"/>
  <c r="Z37" i="10" s="1"/>
  <c r="BD38" i="6"/>
  <c r="BC38"/>
  <c r="X37" i="10" s="1"/>
  <c r="BB38" i="6"/>
  <c r="BA38"/>
  <c r="V37" i="10" s="1"/>
  <c r="AZ38" i="6"/>
  <c r="AY38"/>
  <c r="T37" i="10" s="1"/>
  <c r="AX38" i="6"/>
  <c r="AW38"/>
  <c r="R37" i="10" s="1"/>
  <c r="AV38" i="6"/>
  <c r="AU38"/>
  <c r="P37" i="10" s="1"/>
  <c r="AT38" i="6"/>
  <c r="AS38"/>
  <c r="N37" i="10" s="1"/>
  <c r="AR38" i="6"/>
  <c r="AQ38"/>
  <c r="L37" i="10" s="1"/>
  <c r="AP38" i="6"/>
  <c r="AO38"/>
  <c r="J37" i="10" s="1"/>
  <c r="AN38" i="6"/>
  <c r="I36" i="10" s="1"/>
  <c r="BI37" i="6"/>
  <c r="BH37"/>
  <c r="AC36" i="10" s="1"/>
  <c r="BG37" i="6"/>
  <c r="BF37"/>
  <c r="AA36" i="10" s="1"/>
  <c r="BE37" i="6"/>
  <c r="BD37"/>
  <c r="Y36" i="10" s="1"/>
  <c r="BC37" i="6"/>
  <c r="BB37"/>
  <c r="W36" i="10" s="1"/>
  <c r="BA37" i="6"/>
  <c r="AZ37"/>
  <c r="U36" i="10" s="1"/>
  <c r="AY37" i="6"/>
  <c r="AX37"/>
  <c r="S36" i="10" s="1"/>
  <c r="AW37" i="6"/>
  <c r="AV37"/>
  <c r="Q36" i="10" s="1"/>
  <c r="AU37" i="6"/>
  <c r="AT37"/>
  <c r="O36" i="10" s="1"/>
  <c r="AS37" i="6"/>
  <c r="AR37"/>
  <c r="M36" i="10" s="1"/>
  <c r="AQ37" i="6"/>
  <c r="AP37"/>
  <c r="K36" i="10" s="1"/>
  <c r="AO37" i="6"/>
  <c r="J36" i="7" s="1"/>
  <c r="AN37" i="6"/>
  <c r="BI36"/>
  <c r="BH36"/>
  <c r="AC35" i="10" s="1"/>
  <c r="BG36" i="6"/>
  <c r="BF36"/>
  <c r="AA35" i="10" s="1"/>
  <c r="BE36" i="6"/>
  <c r="BD36"/>
  <c r="Y35" i="10" s="1"/>
  <c r="BC36" i="6"/>
  <c r="BB36"/>
  <c r="W35" i="10" s="1"/>
  <c r="BA36" i="6"/>
  <c r="AZ36"/>
  <c r="U35" i="10" s="1"/>
  <c r="AY36" i="6"/>
  <c r="AX36"/>
  <c r="S35" i="10" s="1"/>
  <c r="AW36" i="6"/>
  <c r="AV36"/>
  <c r="Q35" i="10" s="1"/>
  <c r="AU36" i="6"/>
  <c r="AT36"/>
  <c r="O35" i="10" s="1"/>
  <c r="AS36" i="6"/>
  <c r="AR36"/>
  <c r="M35" i="10" s="1"/>
  <c r="AQ36" i="6"/>
  <c r="AP36"/>
  <c r="K35" i="10" s="1"/>
  <c r="AO36" i="6"/>
  <c r="J35" i="7" s="1"/>
  <c r="AN36" i="6"/>
  <c r="I35" i="10" s="1"/>
  <c r="BI35" i="6"/>
  <c r="BH35"/>
  <c r="AC34" i="10" s="1"/>
  <c r="BG35" i="6"/>
  <c r="BF35"/>
  <c r="AA34" i="10" s="1"/>
  <c r="BE35" i="6"/>
  <c r="BD35"/>
  <c r="Y34" i="10" s="1"/>
  <c r="BC35" i="6"/>
  <c r="BB35"/>
  <c r="W34" i="10" s="1"/>
  <c r="BA35" i="6"/>
  <c r="AZ35"/>
  <c r="U34" i="10" s="1"/>
  <c r="AY35" i="6"/>
  <c r="AX35"/>
  <c r="S34" i="10" s="1"/>
  <c r="AW35" i="6"/>
  <c r="AV35"/>
  <c r="Q34" i="10" s="1"/>
  <c r="AU35" i="6"/>
  <c r="AT35"/>
  <c r="O34" i="10" s="1"/>
  <c r="AS35" i="6"/>
  <c r="AR35"/>
  <c r="M34" i="10" s="1"/>
  <c r="AQ35" i="6"/>
  <c r="AP35"/>
  <c r="K34" i="10" s="1"/>
  <c r="AO35" i="6"/>
  <c r="J34" i="7" s="1"/>
  <c r="AN35" i="6"/>
  <c r="I34" i="10" s="1"/>
  <c r="BI34" i="6"/>
  <c r="BH34"/>
  <c r="AC33" i="10" s="1"/>
  <c r="BG34" i="6"/>
  <c r="BF34"/>
  <c r="AA33" i="10" s="1"/>
  <c r="BE34" i="6"/>
  <c r="BD34"/>
  <c r="Y33" i="10" s="1"/>
  <c r="BC34" i="6"/>
  <c r="BB34"/>
  <c r="W33" i="10" s="1"/>
  <c r="BA34" i="6"/>
  <c r="AZ34"/>
  <c r="U33" i="10" s="1"/>
  <c r="AY34" i="6"/>
  <c r="AX34"/>
  <c r="S33" i="10" s="1"/>
  <c r="AW34" i="6"/>
  <c r="AV34"/>
  <c r="Q33" i="10" s="1"/>
  <c r="AU34" i="6"/>
  <c r="AT34"/>
  <c r="O33" i="10" s="1"/>
  <c r="AS34" i="6"/>
  <c r="AR34"/>
  <c r="M33" i="10" s="1"/>
  <c r="AQ34" i="6"/>
  <c r="AP34"/>
  <c r="K33" i="10" s="1"/>
  <c r="AO34" i="6"/>
  <c r="J33" i="7" s="1"/>
  <c r="AN34" i="6"/>
  <c r="I33" i="10" s="1"/>
  <c r="BI33" i="6"/>
  <c r="BH33"/>
  <c r="AC32" i="10" s="1"/>
  <c r="BG33" i="6"/>
  <c r="BF33"/>
  <c r="AA32" i="10" s="1"/>
  <c r="BE33" i="6"/>
  <c r="BD33"/>
  <c r="Y32" i="10" s="1"/>
  <c r="BC33" i="6"/>
  <c r="BB33"/>
  <c r="W32" i="10" s="1"/>
  <c r="BA33" i="6"/>
  <c r="AZ33"/>
  <c r="U32" i="10" s="1"/>
  <c r="AY33" i="6"/>
  <c r="AX33"/>
  <c r="S32" i="10" s="1"/>
  <c r="AW33" i="6"/>
  <c r="AV33"/>
  <c r="Q32" i="10" s="1"/>
  <c r="AU33" i="6"/>
  <c r="AT33"/>
  <c r="O32" i="10" s="1"/>
  <c r="AS33" i="6"/>
  <c r="AR33"/>
  <c r="M32" i="10" s="1"/>
  <c r="AQ33" i="6"/>
  <c r="AP33"/>
  <c r="K32" i="10" s="1"/>
  <c r="AO33" i="6"/>
  <c r="J32" i="7" s="1"/>
  <c r="AN33" i="6"/>
  <c r="I32" i="10" s="1"/>
  <c r="BI32" i="6"/>
  <c r="BH32"/>
  <c r="AC31" i="10" s="1"/>
  <c r="BG32" i="6"/>
  <c r="BF32"/>
  <c r="AA31" i="10" s="1"/>
  <c r="BE32" i="6"/>
  <c r="BD32"/>
  <c r="Y31" i="10" s="1"/>
  <c r="BC32" i="6"/>
  <c r="BB32"/>
  <c r="W31" i="10" s="1"/>
  <c r="BA32" i="6"/>
  <c r="AZ32"/>
  <c r="U31" i="10" s="1"/>
  <c r="AY32" i="6"/>
  <c r="AX32"/>
  <c r="S31" i="10" s="1"/>
  <c r="AW32" i="6"/>
  <c r="AV32"/>
  <c r="Q31" i="10" s="1"/>
  <c r="AU32" i="6"/>
  <c r="AT32"/>
  <c r="O31" i="10" s="1"/>
  <c r="AS32" i="6"/>
  <c r="AR32"/>
  <c r="M31" i="10" s="1"/>
  <c r="AQ32" i="6"/>
  <c r="AP32"/>
  <c r="K31" i="10" s="1"/>
  <c r="AO32" i="6"/>
  <c r="J31" i="7" s="1"/>
  <c r="AN32" i="6"/>
  <c r="I31" i="10" s="1"/>
  <c r="BI31" i="6"/>
  <c r="BH31"/>
  <c r="AC30" i="10" s="1"/>
  <c r="BG31" i="6"/>
  <c r="BF31"/>
  <c r="AA30" i="10" s="1"/>
  <c r="BE31" i="6"/>
  <c r="BD31"/>
  <c r="Y30" i="10" s="1"/>
  <c r="BC31" i="6"/>
  <c r="BB31"/>
  <c r="W30" i="10" s="1"/>
  <c r="BA31" i="6"/>
  <c r="AZ31"/>
  <c r="U30" i="10" s="1"/>
  <c r="AY31" i="6"/>
  <c r="AX31"/>
  <c r="S30" i="10" s="1"/>
  <c r="AW31" i="6"/>
  <c r="AV31"/>
  <c r="Q30" i="10" s="1"/>
  <c r="AU31" i="6"/>
  <c r="AT31"/>
  <c r="O30" i="10" s="1"/>
  <c r="AS31" i="6"/>
  <c r="AR31"/>
  <c r="M30" i="10" s="1"/>
  <c r="AQ31" i="6"/>
  <c r="AP31"/>
  <c r="K30" i="10" s="1"/>
  <c r="AO31" i="6"/>
  <c r="J30" i="7" s="1"/>
  <c r="AN31" i="6"/>
  <c r="I30" i="10" s="1"/>
  <c r="BI30" i="6"/>
  <c r="BH30"/>
  <c r="AC29" i="10" s="1"/>
  <c r="BG30" i="6"/>
  <c r="BF30"/>
  <c r="AA29" i="10" s="1"/>
  <c r="BE30" i="6"/>
  <c r="BD30"/>
  <c r="Y29" i="10" s="1"/>
  <c r="BC30" i="6"/>
  <c r="BB30"/>
  <c r="W29" i="10" s="1"/>
  <c r="BA30" i="6"/>
  <c r="AZ30"/>
  <c r="U29" i="10" s="1"/>
  <c r="AY30" i="6"/>
  <c r="AX30"/>
  <c r="S29" i="10" s="1"/>
  <c r="AW30" i="6"/>
  <c r="AV30"/>
  <c r="Q29" i="10" s="1"/>
  <c r="AU30" i="6"/>
  <c r="AT30"/>
  <c r="O29" i="10" s="1"/>
  <c r="AS30" i="6"/>
  <c r="AR30"/>
  <c r="M29" i="10" s="1"/>
  <c r="AQ30" i="6"/>
  <c r="AP30"/>
  <c r="K29" i="10" s="1"/>
  <c r="AO30" i="6"/>
  <c r="J29" i="7" s="1"/>
  <c r="AN30" i="6"/>
  <c r="I29" i="10" s="1"/>
  <c r="BI29" i="6"/>
  <c r="BH29"/>
  <c r="AC28" i="10" s="1"/>
  <c r="BG29" i="6"/>
  <c r="BF29"/>
  <c r="AA28" i="10" s="1"/>
  <c r="BE29" i="6"/>
  <c r="BD29"/>
  <c r="Y28" i="10" s="1"/>
  <c r="BC29" i="6"/>
  <c r="BB29"/>
  <c r="W28" i="10" s="1"/>
  <c r="BA29" i="6"/>
  <c r="AZ29"/>
  <c r="U28" i="10" s="1"/>
  <c r="AY29" i="6"/>
  <c r="AX29"/>
  <c r="S28" i="10" s="1"/>
  <c r="AW29" i="6"/>
  <c r="AV29"/>
  <c r="Q28" i="10" s="1"/>
  <c r="AU29" i="6"/>
  <c r="AT29"/>
  <c r="O28" i="10" s="1"/>
  <c r="AS29" i="6"/>
  <c r="AR29"/>
  <c r="M28" i="10" s="1"/>
  <c r="AQ29" i="6"/>
  <c r="AP29"/>
  <c r="K28" i="10" s="1"/>
  <c r="AO29" i="6"/>
  <c r="J28" i="7" s="1"/>
  <c r="AN29" i="6"/>
  <c r="I28" i="10" s="1"/>
  <c r="BI28" i="6"/>
  <c r="BH28"/>
  <c r="AC27" i="10" s="1"/>
  <c r="BG28" i="6"/>
  <c r="BF28"/>
  <c r="AA27" i="10" s="1"/>
  <c r="BE28" i="6"/>
  <c r="BD28"/>
  <c r="Y27" i="10" s="1"/>
  <c r="BC28" i="6"/>
  <c r="BB28"/>
  <c r="W27" i="10" s="1"/>
  <c r="BA28" i="6"/>
  <c r="AZ28"/>
  <c r="U27" i="10" s="1"/>
  <c r="AY28" i="6"/>
  <c r="AX28"/>
  <c r="S27" i="10" s="1"/>
  <c r="AW28" i="6"/>
  <c r="AV28"/>
  <c r="Q27" i="10" s="1"/>
  <c r="AU28" i="6"/>
  <c r="AT28"/>
  <c r="O27" i="10" s="1"/>
  <c r="AS28" i="6"/>
  <c r="AR28"/>
  <c r="M27" i="10" s="1"/>
  <c r="AQ28" i="6"/>
  <c r="AP28"/>
  <c r="K27" i="10" s="1"/>
  <c r="AO28" i="6"/>
  <c r="J27" i="7" s="1"/>
  <c r="AN28" i="6"/>
  <c r="I27" i="10" s="1"/>
  <c r="BI27" i="6"/>
  <c r="BH27"/>
  <c r="AC26" i="10" s="1"/>
  <c r="BG27" i="6"/>
  <c r="BF27"/>
  <c r="AA26" i="10" s="1"/>
  <c r="BE27" i="6"/>
  <c r="BD27"/>
  <c r="Y26" i="10" s="1"/>
  <c r="BC27" i="6"/>
  <c r="BB27"/>
  <c r="W26" i="10" s="1"/>
  <c r="BA27" i="6"/>
  <c r="AZ27"/>
  <c r="U26" i="10" s="1"/>
  <c r="AY27" i="6"/>
  <c r="AX27"/>
  <c r="S26" i="10" s="1"/>
  <c r="AW27" i="6"/>
  <c r="AV27"/>
  <c r="Q26" i="10" s="1"/>
  <c r="AU27" i="6"/>
  <c r="AT27"/>
  <c r="O26" i="10" s="1"/>
  <c r="AS27" i="6"/>
  <c r="AR27"/>
  <c r="M26" i="10" s="1"/>
  <c r="AQ27" i="6"/>
  <c r="AP27"/>
  <c r="K26" i="10" s="1"/>
  <c r="AO27" i="6"/>
  <c r="J26" i="7" s="1"/>
  <c r="AN27" i="6"/>
  <c r="I26" i="10" s="1"/>
  <c r="BI26" i="6"/>
  <c r="BH26"/>
  <c r="AC25" i="10" s="1"/>
  <c r="BG26" i="6"/>
  <c r="BF26"/>
  <c r="AA25" i="10" s="1"/>
  <c r="BE26" i="6"/>
  <c r="BD26"/>
  <c r="Y25" i="10" s="1"/>
  <c r="BC26" i="6"/>
  <c r="BB26"/>
  <c r="W25" i="10" s="1"/>
  <c r="BA26" i="6"/>
  <c r="AZ26"/>
  <c r="U25" i="10" s="1"/>
  <c r="AY26" i="6"/>
  <c r="AX26"/>
  <c r="S25" i="10" s="1"/>
  <c r="AW26" i="6"/>
  <c r="AV26"/>
  <c r="Q25" i="10" s="1"/>
  <c r="AU26" i="6"/>
  <c r="AT26"/>
  <c r="O25" i="10" s="1"/>
  <c r="AS26" i="6"/>
  <c r="AR26"/>
  <c r="M25" i="10" s="1"/>
  <c r="AQ26" i="6"/>
  <c r="AP26"/>
  <c r="K25" i="10" s="1"/>
  <c r="AO26" i="6"/>
  <c r="J25" i="7" s="1"/>
  <c r="AN26" i="6"/>
  <c r="I25" i="10" s="1"/>
  <c r="BI25" i="6"/>
  <c r="BH25"/>
  <c r="AC24" i="10" s="1"/>
  <c r="BG25" i="6"/>
  <c r="BF25"/>
  <c r="AA24" i="10" s="1"/>
  <c r="BE25" i="6"/>
  <c r="BD25"/>
  <c r="Y24" i="10" s="1"/>
  <c r="BC25" i="6"/>
  <c r="BB25"/>
  <c r="W24" i="10" s="1"/>
  <c r="BA25" i="6"/>
  <c r="AZ25"/>
  <c r="U24" i="10" s="1"/>
  <c r="AY25" i="6"/>
  <c r="AX25"/>
  <c r="S24" i="10" s="1"/>
  <c r="AW25" i="6"/>
  <c r="AV25"/>
  <c r="Q24" i="10" s="1"/>
  <c r="AU25" i="6"/>
  <c r="AT25"/>
  <c r="O24" i="10" s="1"/>
  <c r="AS25" i="6"/>
  <c r="AR25"/>
  <c r="M24" i="10" s="1"/>
  <c r="AQ25" i="6"/>
  <c r="AP25"/>
  <c r="K24" i="10" s="1"/>
  <c r="AO25" i="6"/>
  <c r="J24" i="7" s="1"/>
  <c r="AN25" i="6"/>
  <c r="I24" i="10" s="1"/>
  <c r="BI24" i="6"/>
  <c r="BH24"/>
  <c r="AC23" i="10" s="1"/>
  <c r="BG24" i="6"/>
  <c r="BF24"/>
  <c r="AA23" i="10" s="1"/>
  <c r="BE24" i="6"/>
  <c r="BD24"/>
  <c r="Y23" i="10" s="1"/>
  <c r="BC24" i="6"/>
  <c r="BB24"/>
  <c r="W23" i="10" s="1"/>
  <c r="BA24" i="6"/>
  <c r="AZ24"/>
  <c r="U23" i="10" s="1"/>
  <c r="AY24" i="6"/>
  <c r="AX24"/>
  <c r="S23" i="10" s="1"/>
  <c r="AW24" i="6"/>
  <c r="AV24"/>
  <c r="Q23" i="10" s="1"/>
  <c r="AU24" i="6"/>
  <c r="AT24"/>
  <c r="O23" i="10" s="1"/>
  <c r="AS24" i="6"/>
  <c r="AR24"/>
  <c r="M23" i="10" s="1"/>
  <c r="AQ24" i="6"/>
  <c r="AP24"/>
  <c r="K23" i="10" s="1"/>
  <c r="AO24" i="6"/>
  <c r="J23" i="7" s="1"/>
  <c r="AN24" i="6"/>
  <c r="I23" i="10" s="1"/>
  <c r="BI23" i="6"/>
  <c r="BH23"/>
  <c r="AC22" i="10" s="1"/>
  <c r="BG23" i="6"/>
  <c r="BF23"/>
  <c r="AA22" i="10" s="1"/>
  <c r="BE23" i="6"/>
  <c r="BD23"/>
  <c r="Y22" i="10" s="1"/>
  <c r="BC23" i="6"/>
  <c r="BB23"/>
  <c r="W22" i="10" s="1"/>
  <c r="BA23" i="6"/>
  <c r="AZ23"/>
  <c r="U22" i="10" s="1"/>
  <c r="AY23" i="6"/>
  <c r="AX23"/>
  <c r="S22" i="10" s="1"/>
  <c r="AW23" i="6"/>
  <c r="AV23"/>
  <c r="Q22" i="10" s="1"/>
  <c r="AU23" i="6"/>
  <c r="AT23"/>
  <c r="O22" i="10" s="1"/>
  <c r="AS23" i="6"/>
  <c r="AR23"/>
  <c r="M22" i="10" s="1"/>
  <c r="AQ23" i="6"/>
  <c r="AP23"/>
  <c r="K22" i="10" s="1"/>
  <c r="AO23" i="6"/>
  <c r="J22" i="7" s="1"/>
  <c r="AN23" i="6"/>
  <c r="I22" i="10" s="1"/>
  <c r="BI22" i="6"/>
  <c r="BH22"/>
  <c r="AC21" i="10" s="1"/>
  <c r="BG22" i="6"/>
  <c r="BF22"/>
  <c r="AA21" i="10" s="1"/>
  <c r="BE22" i="6"/>
  <c r="BD22"/>
  <c r="Y21" i="10" s="1"/>
  <c r="BC22" i="6"/>
  <c r="BB22"/>
  <c r="W21" i="10" s="1"/>
  <c r="BA22" i="6"/>
  <c r="AZ22"/>
  <c r="U21" i="10" s="1"/>
  <c r="AY22" i="6"/>
  <c r="AX22"/>
  <c r="S21" i="10" s="1"/>
  <c r="AW22" i="6"/>
  <c r="AV22"/>
  <c r="Q21" i="10" s="1"/>
  <c r="AU22" i="6"/>
  <c r="AT22"/>
  <c r="O21" i="10" s="1"/>
  <c r="AS22" i="6"/>
  <c r="AR22"/>
  <c r="M21" i="10" s="1"/>
  <c r="AQ22" i="6"/>
  <c r="AP22"/>
  <c r="K21" i="10" s="1"/>
  <c r="AO22" i="6"/>
  <c r="J21" i="7" s="1"/>
  <c r="AN22" i="6"/>
  <c r="I21" i="10" s="1"/>
  <c r="BI21" i="6"/>
  <c r="BH21"/>
  <c r="AC20" i="10" s="1"/>
  <c r="BG21" i="6"/>
  <c r="BF21"/>
  <c r="AA20" i="10" s="1"/>
  <c r="BE21" i="6"/>
  <c r="BD21"/>
  <c r="Y20" i="10" s="1"/>
  <c r="BC21" i="6"/>
  <c r="BB21"/>
  <c r="W20" i="10" s="1"/>
  <c r="BA21" i="6"/>
  <c r="AZ21"/>
  <c r="U20" i="10" s="1"/>
  <c r="AY21" i="6"/>
  <c r="AX21"/>
  <c r="S20" i="10" s="1"/>
  <c r="AW21" i="6"/>
  <c r="AV21"/>
  <c r="Q20" i="10" s="1"/>
  <c r="AU21" i="6"/>
  <c r="AT21"/>
  <c r="O20" i="10" s="1"/>
  <c r="AS21" i="6"/>
  <c r="AR21"/>
  <c r="M20" i="10" s="1"/>
  <c r="AQ21" i="6"/>
  <c r="AP21"/>
  <c r="K20" i="10" s="1"/>
  <c r="AO21" i="6"/>
  <c r="J20" i="7" s="1"/>
  <c r="AN21" i="6"/>
  <c r="I20" i="10" s="1"/>
  <c r="BI20" i="6"/>
  <c r="BH20"/>
  <c r="AC19" i="10" s="1"/>
  <c r="BG20" i="6"/>
  <c r="BF20"/>
  <c r="AA19" i="10" s="1"/>
  <c r="BE20" i="6"/>
  <c r="BD20"/>
  <c r="Y19" i="10" s="1"/>
  <c r="BC20" i="6"/>
  <c r="BB20"/>
  <c r="W19" i="10" s="1"/>
  <c r="BA20" i="6"/>
  <c r="AZ20"/>
  <c r="U19" i="10" s="1"/>
  <c r="AY20" i="6"/>
  <c r="AX20"/>
  <c r="S19" i="10" s="1"/>
  <c r="AW20" i="6"/>
  <c r="AV20"/>
  <c r="Q19" i="10" s="1"/>
  <c r="AU20" i="6"/>
  <c r="AT20"/>
  <c r="O19" i="10" s="1"/>
  <c r="AS20" i="6"/>
  <c r="AR20"/>
  <c r="M19" i="10" s="1"/>
  <c r="AQ20" i="6"/>
  <c r="AP20"/>
  <c r="K19" i="10" s="1"/>
  <c r="AO20" i="6"/>
  <c r="J19" i="7" s="1"/>
  <c r="AN20" i="6"/>
  <c r="I19" i="10" s="1"/>
  <c r="BI19" i="6"/>
  <c r="BH19"/>
  <c r="AC18" i="10" s="1"/>
  <c r="BG19" i="6"/>
  <c r="BF19"/>
  <c r="AA18" i="10" s="1"/>
  <c r="BE19" i="6"/>
  <c r="BD19"/>
  <c r="Y18" i="10" s="1"/>
  <c r="BC19" i="6"/>
  <c r="BB19"/>
  <c r="W18" i="10" s="1"/>
  <c r="BA19" i="6"/>
  <c r="AZ19"/>
  <c r="U18" i="10" s="1"/>
  <c r="AY19" i="6"/>
  <c r="AX19"/>
  <c r="S18" i="10" s="1"/>
  <c r="AW19" i="6"/>
  <c r="AV19"/>
  <c r="Q18" i="10" s="1"/>
  <c r="AU19" i="6"/>
  <c r="AT19"/>
  <c r="O18" i="10" s="1"/>
  <c r="AS19" i="6"/>
  <c r="AR19"/>
  <c r="M18" i="10" s="1"/>
  <c r="AQ19" i="6"/>
  <c r="AP19"/>
  <c r="K18" i="10" s="1"/>
  <c r="AO19" i="6"/>
  <c r="J18" i="7" s="1"/>
  <c r="AN19" i="6"/>
  <c r="I18" i="10" s="1"/>
  <c r="BI18" i="6"/>
  <c r="BH18"/>
  <c r="AC17" i="10" s="1"/>
  <c r="BG18" i="6"/>
  <c r="BF18"/>
  <c r="AA17" i="10" s="1"/>
  <c r="BE18" i="6"/>
  <c r="BD18"/>
  <c r="Y17" i="10" s="1"/>
  <c r="BC18" i="6"/>
  <c r="BB18"/>
  <c r="W17" i="10" s="1"/>
  <c r="BA18" i="6"/>
  <c r="AZ18"/>
  <c r="U17" i="10" s="1"/>
  <c r="AY18" i="6"/>
  <c r="AX18"/>
  <c r="S17" i="10" s="1"/>
  <c r="AW18" i="6"/>
  <c r="AV18"/>
  <c r="Q17" i="10" s="1"/>
  <c r="AU18" i="6"/>
  <c r="AT18"/>
  <c r="O17" i="10" s="1"/>
  <c r="AS18" i="6"/>
  <c r="AR18"/>
  <c r="M17" i="10" s="1"/>
  <c r="AQ18" i="6"/>
  <c r="AP18"/>
  <c r="K17" i="10" s="1"/>
  <c r="AO18" i="6"/>
  <c r="J17" i="7" s="1"/>
  <c r="AN18" i="6"/>
  <c r="I17" i="10" s="1"/>
  <c r="BI17" i="6"/>
  <c r="BH17"/>
  <c r="AC16" i="10" s="1"/>
  <c r="BG17" i="6"/>
  <c r="BF17"/>
  <c r="AA16" i="10" s="1"/>
  <c r="BE17" i="6"/>
  <c r="BD17"/>
  <c r="Y16" i="10" s="1"/>
  <c r="BC17" i="6"/>
  <c r="BB17"/>
  <c r="W16" i="10" s="1"/>
  <c r="BA17" i="6"/>
  <c r="AZ17"/>
  <c r="U16" i="10" s="1"/>
  <c r="AY17" i="6"/>
  <c r="AX17"/>
  <c r="S16" i="10" s="1"/>
  <c r="AW17" i="6"/>
  <c r="AV17"/>
  <c r="Q16" i="10" s="1"/>
  <c r="AU17" i="6"/>
  <c r="AT17"/>
  <c r="O16" i="10" s="1"/>
  <c r="AS17" i="6"/>
  <c r="AR17"/>
  <c r="M16" i="10" s="1"/>
  <c r="AQ17" i="6"/>
  <c r="AP17"/>
  <c r="K16" i="10" s="1"/>
  <c r="AO17" i="6"/>
  <c r="J16" i="7" s="1"/>
  <c r="AN17" i="6"/>
  <c r="I16" i="10" s="1"/>
  <c r="BI16" i="6"/>
  <c r="BH16"/>
  <c r="AC15" i="10" s="1"/>
  <c r="BG16" i="6"/>
  <c r="BF16"/>
  <c r="AA15" i="10" s="1"/>
  <c r="BE16" i="6"/>
  <c r="BD16"/>
  <c r="Y15" i="10" s="1"/>
  <c r="BC16" i="6"/>
  <c r="BB16"/>
  <c r="W15" i="10" s="1"/>
  <c r="BA16" i="6"/>
  <c r="AZ16"/>
  <c r="U15" i="10" s="1"/>
  <c r="AY16" i="6"/>
  <c r="AX16"/>
  <c r="S15" i="10" s="1"/>
  <c r="AW16" i="6"/>
  <c r="AV16"/>
  <c r="Q15" i="10" s="1"/>
  <c r="AU16" i="6"/>
  <c r="AT16"/>
  <c r="O15" i="10" s="1"/>
  <c r="AS16" i="6"/>
  <c r="AR16"/>
  <c r="M15" i="10" s="1"/>
  <c r="AQ16" i="6"/>
  <c r="AP16"/>
  <c r="K15" i="10" s="1"/>
  <c r="AO16" i="6"/>
  <c r="J15" i="7" s="1"/>
  <c r="AN16" i="6"/>
  <c r="I15" i="10" s="1"/>
  <c r="BI15" i="6"/>
  <c r="BH15"/>
  <c r="AC14" i="10" s="1"/>
  <c r="BG15" i="6"/>
  <c r="BF15"/>
  <c r="AA14" i="10" s="1"/>
  <c r="BE15" i="6"/>
  <c r="BD15"/>
  <c r="Y14" i="10" s="1"/>
  <c r="BC15" i="6"/>
  <c r="BB15"/>
  <c r="W14" i="10" s="1"/>
  <c r="BA15" i="6"/>
  <c r="AZ15"/>
  <c r="U14" i="10" s="1"/>
  <c r="AY15" i="6"/>
  <c r="AX15"/>
  <c r="S14" i="10" s="1"/>
  <c r="AW15" i="6"/>
  <c r="AV15"/>
  <c r="Q14" i="10" s="1"/>
  <c r="AU15" i="6"/>
  <c r="AT15"/>
  <c r="O14" i="10" s="1"/>
  <c r="AS15" i="6"/>
  <c r="AR15"/>
  <c r="M14" i="10" s="1"/>
  <c r="AQ15" i="6"/>
  <c r="AP15"/>
  <c r="K14" i="10" s="1"/>
  <c r="AO15" i="6"/>
  <c r="J14" i="7" s="1"/>
  <c r="AN15" i="6"/>
  <c r="I14" i="10" s="1"/>
  <c r="BI14" i="6"/>
  <c r="BH14"/>
  <c r="AC13" i="10" s="1"/>
  <c r="BG14" i="6"/>
  <c r="BF14"/>
  <c r="AA13" i="10" s="1"/>
  <c r="BE14" i="6"/>
  <c r="BD14"/>
  <c r="Y13" i="10" s="1"/>
  <c r="BC14" i="6"/>
  <c r="BB14"/>
  <c r="W13" i="10" s="1"/>
  <c r="BA14" i="6"/>
  <c r="AZ14"/>
  <c r="U13" i="10" s="1"/>
  <c r="AY14" i="6"/>
  <c r="AX14"/>
  <c r="S13" i="10" s="1"/>
  <c r="AW14" i="6"/>
  <c r="AV14"/>
  <c r="Q13" i="10" s="1"/>
  <c r="AU14" i="6"/>
  <c r="AT14"/>
  <c r="O13" i="10" s="1"/>
  <c r="AS14" i="6"/>
  <c r="AR14"/>
  <c r="M13" i="10" s="1"/>
  <c r="AQ14" i="6"/>
  <c r="AP14"/>
  <c r="K13" i="10" s="1"/>
  <c r="AO14" i="6"/>
  <c r="J13" i="7" s="1"/>
  <c r="AN14" i="6"/>
  <c r="I13" i="10" s="1"/>
  <c r="BI13" i="6"/>
  <c r="BH13"/>
  <c r="AC12" i="10" s="1"/>
  <c r="BG13" i="6"/>
  <c r="BF13"/>
  <c r="AA12" i="10" s="1"/>
  <c r="BE13" i="6"/>
  <c r="BD13"/>
  <c r="Y12" i="10" s="1"/>
  <c r="BC13" i="6"/>
  <c r="BB13"/>
  <c r="W12" i="10" s="1"/>
  <c r="BA13" i="6"/>
  <c r="AZ13"/>
  <c r="U12" i="10" s="1"/>
  <c r="AY13" i="6"/>
  <c r="AX13"/>
  <c r="S12" i="10" s="1"/>
  <c r="AW13" i="6"/>
  <c r="AV13"/>
  <c r="Q12" i="10" s="1"/>
  <c r="AU13" i="6"/>
  <c r="AT13"/>
  <c r="O12" i="10" s="1"/>
  <c r="AS13" i="6"/>
  <c r="AR13"/>
  <c r="M12" i="10" s="1"/>
  <c r="AQ13" i="6"/>
  <c r="AP13"/>
  <c r="K12" i="10" s="1"/>
  <c r="AO13" i="6"/>
  <c r="J12" i="7" s="1"/>
  <c r="AN13" i="6"/>
  <c r="I12" i="10" s="1"/>
  <c r="BI12" i="6"/>
  <c r="BH12"/>
  <c r="AC11" i="10" s="1"/>
  <c r="BG12" i="6"/>
  <c r="BF12"/>
  <c r="AA11" i="10" s="1"/>
  <c r="BE12" i="6"/>
  <c r="BD12"/>
  <c r="Y11" i="10" s="1"/>
  <c r="BC12" i="6"/>
  <c r="BB12"/>
  <c r="W11" i="10" s="1"/>
  <c r="BA12" i="6"/>
  <c r="AZ12"/>
  <c r="U11" i="10" s="1"/>
  <c r="AY12" i="6"/>
  <c r="AX12"/>
  <c r="S11" i="10" s="1"/>
  <c r="AW12" i="6"/>
  <c r="AV12"/>
  <c r="Q11" i="10" s="1"/>
  <c r="AU12" i="6"/>
  <c r="AT12"/>
  <c r="O11" i="10" s="1"/>
  <c r="AS12" i="6"/>
  <c r="AR12"/>
  <c r="M11" i="10" s="1"/>
  <c r="AQ12" i="6"/>
  <c r="AP12"/>
  <c r="K11" i="10" s="1"/>
  <c r="AO12" i="6"/>
  <c r="J11" i="7" s="1"/>
  <c r="AN12" i="6"/>
  <c r="I11" i="10" s="1"/>
  <c r="BI11" i="6"/>
  <c r="BH11"/>
  <c r="AC10" i="10" s="1"/>
  <c r="BG11" i="6"/>
  <c r="BF11"/>
  <c r="AA10" i="10" s="1"/>
  <c r="BE11" i="6"/>
  <c r="BD11"/>
  <c r="Y10" i="10" s="1"/>
  <c r="BC11" i="6"/>
  <c r="BB11"/>
  <c r="W10" i="10" s="1"/>
  <c r="BA11" i="6"/>
  <c r="AZ11"/>
  <c r="U10" i="10" s="1"/>
  <c r="AY11" i="6"/>
  <c r="AX11"/>
  <c r="S10" i="10" s="1"/>
  <c r="AW11" i="6"/>
  <c r="AV11"/>
  <c r="Q10" i="10" s="1"/>
  <c r="AU11" i="6"/>
  <c r="AT11"/>
  <c r="O10" i="10" s="1"/>
  <c r="AS11" i="6"/>
  <c r="AR11"/>
  <c r="M10" i="10" s="1"/>
  <c r="AQ11" i="6"/>
  <c r="AP11"/>
  <c r="K10" i="10" s="1"/>
  <c r="AO11" i="6"/>
  <c r="J10" i="7" s="1"/>
  <c r="AN11" i="6"/>
  <c r="I10" i="10" s="1"/>
  <c r="BI10" i="6"/>
  <c r="BH10"/>
  <c r="AC9" i="10" s="1"/>
  <c r="BG10" i="6"/>
  <c r="BF10"/>
  <c r="AA9" i="10" s="1"/>
  <c r="BE10" i="6"/>
  <c r="BD10"/>
  <c r="Y9" i="10" s="1"/>
  <c r="BC10" i="6"/>
  <c r="BB10"/>
  <c r="W9" i="10" s="1"/>
  <c r="BA10" i="6"/>
  <c r="AZ10"/>
  <c r="U9" i="10" s="1"/>
  <c r="AY10" i="6"/>
  <c r="AX10"/>
  <c r="S9" i="10" s="1"/>
  <c r="AW10" i="6"/>
  <c r="AV10"/>
  <c r="Q9" i="10" s="1"/>
  <c r="AU10" i="6"/>
  <c r="AT10"/>
  <c r="O9" i="10" s="1"/>
  <c r="AS10" i="6"/>
  <c r="AR10"/>
  <c r="M9" i="10" s="1"/>
  <c r="AQ10" i="6"/>
  <c r="AP10"/>
  <c r="K9" i="10" s="1"/>
  <c r="AO10" i="6"/>
  <c r="J9" i="7" s="1"/>
  <c r="AN10" i="6"/>
  <c r="I9" i="10" s="1"/>
  <c r="BI9" i="6"/>
  <c r="AD8" i="10" s="1"/>
  <c r="BH9" i="6"/>
  <c r="BG9"/>
  <c r="AB8" i="10" s="1"/>
  <c r="BF9" i="6"/>
  <c r="BE9"/>
  <c r="Z8" i="10" s="1"/>
  <c r="BD9" i="6"/>
  <c r="BC9"/>
  <c r="X8" i="10" s="1"/>
  <c r="BB9" i="6"/>
  <c r="BA9"/>
  <c r="V8" i="10" s="1"/>
  <c r="AZ9" i="6"/>
  <c r="AY9"/>
  <c r="T8" i="10" s="1"/>
  <c r="AX9" i="6"/>
  <c r="AW9"/>
  <c r="R8" i="10" s="1"/>
  <c r="AV9" i="6"/>
  <c r="AU9"/>
  <c r="P8" i="10" s="1"/>
  <c r="AT9" i="6"/>
  <c r="AS9"/>
  <c r="N8" i="10" s="1"/>
  <c r="AR9" i="6"/>
  <c r="AQ9"/>
  <c r="L8" i="10" s="1"/>
  <c r="AP9" i="6"/>
  <c r="AO9"/>
  <c r="J8" i="10" s="1"/>
  <c r="AN9" i="6"/>
  <c r="BI8"/>
  <c r="AD7" i="10" s="1"/>
  <c r="BH8" i="6"/>
  <c r="BG8"/>
  <c r="BF8"/>
  <c r="BE8"/>
  <c r="Z7" i="10" s="1"/>
  <c r="BD8" i="6"/>
  <c r="BC8"/>
  <c r="BB8"/>
  <c r="BA8"/>
  <c r="V7" i="10" s="1"/>
  <c r="AZ8" i="6"/>
  <c r="AY8"/>
  <c r="AX8"/>
  <c r="AW8"/>
  <c r="R7" i="10" s="1"/>
  <c r="AV8" i="6"/>
  <c r="AU8"/>
  <c r="AT8"/>
  <c r="AS8"/>
  <c r="N7" i="10" s="1"/>
  <c r="AR8" i="6"/>
  <c r="AQ8"/>
  <c r="AP8"/>
  <c r="AO8"/>
  <c r="J7" i="10" s="1"/>
  <c r="AN8" i="6"/>
  <c r="BI7"/>
  <c r="BH7"/>
  <c r="AC6" i="10" s="1"/>
  <c r="BG7" i="6"/>
  <c r="BF7"/>
  <c r="AA6" i="10" s="1"/>
  <c r="BE7" i="6"/>
  <c r="BD7"/>
  <c r="Y6" i="10" s="1"/>
  <c r="BC7" i="6"/>
  <c r="BB7"/>
  <c r="W6" i="10" s="1"/>
  <c r="BA7" i="6"/>
  <c r="AZ7"/>
  <c r="U6" i="10" s="1"/>
  <c r="AY7" i="6"/>
  <c r="AX7"/>
  <c r="S6" i="10" s="1"/>
  <c r="AW7" i="6"/>
  <c r="AV7"/>
  <c r="Q6" i="10" s="1"/>
  <c r="AU7" i="6"/>
  <c r="AT7"/>
  <c r="O6" i="10" s="1"/>
  <c r="AS7" i="6"/>
  <c r="AR7"/>
  <c r="M6" i="10" s="1"/>
  <c r="AQ7" i="6"/>
  <c r="AP7"/>
  <c r="K6" i="10" s="1"/>
  <c r="AO7" i="6"/>
  <c r="J6" i="7" s="1"/>
  <c r="AN7" i="6"/>
  <c r="I6" i="10" s="1"/>
  <c r="BI6" i="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J5" i="7" s="1"/>
  <c r="AN6" i="6"/>
  <c r="F396" i="5"/>
  <c r="E396"/>
  <c r="F395"/>
  <c r="E395"/>
  <c r="BC396" i="10" s="1"/>
  <c r="F394" i="5"/>
  <c r="F395" i="10" s="1"/>
  <c r="E394" i="5"/>
  <c r="E396" i="8" s="1"/>
  <c r="E393" i="5"/>
  <c r="BC394" i="10" s="1"/>
  <c r="F392" i="5"/>
  <c r="E392"/>
  <c r="E394" i="8" s="1"/>
  <c r="F391" i="5"/>
  <c r="E391"/>
  <c r="BC392" i="10" s="1"/>
  <c r="F390" i="5"/>
  <c r="F391" i="10" s="1"/>
  <c r="E390" i="5"/>
  <c r="E392" i="8" s="1"/>
  <c r="F389" i="5"/>
  <c r="E389"/>
  <c r="BC390" i="10" s="1"/>
  <c r="F388" i="5"/>
  <c r="E388"/>
  <c r="E390" i="8" s="1"/>
  <c r="F387" i="5"/>
  <c r="E387"/>
  <c r="BC388" i="10" s="1"/>
  <c r="F386" i="5"/>
  <c r="F387" i="10" s="1"/>
  <c r="E386" i="5"/>
  <c r="E388" i="8" s="1"/>
  <c r="F385" i="5"/>
  <c r="E385"/>
  <c r="BC386" i="10" s="1"/>
  <c r="F384" i="5"/>
  <c r="E384"/>
  <c r="E386" i="8" s="1"/>
  <c r="E383" i="5"/>
  <c r="BC384" i="10" s="1"/>
  <c r="F382" i="5"/>
  <c r="F383" i="10" s="1"/>
  <c r="E382" i="5"/>
  <c r="E384" i="8" s="1"/>
  <c r="F381" i="5"/>
  <c r="E381"/>
  <c r="BC382" i="10" s="1"/>
  <c r="F380" i="5"/>
  <c r="E380"/>
  <c r="E382" i="8" s="1"/>
  <c r="F379" i="5"/>
  <c r="E379"/>
  <c r="BC380" i="10" s="1"/>
  <c r="F378" i="5"/>
  <c r="F379" i="10" s="1"/>
  <c r="E378" i="5"/>
  <c r="E380" i="8" s="1"/>
  <c r="F377" i="5"/>
  <c r="E377"/>
  <c r="BC378" i="10" s="1"/>
  <c r="F376" i="5"/>
  <c r="E376"/>
  <c r="E378" i="8" s="1"/>
  <c r="F375" i="5"/>
  <c r="E375"/>
  <c r="BC376" i="10" s="1"/>
  <c r="F374" i="5"/>
  <c r="F375" i="10" s="1"/>
  <c r="E374" i="5"/>
  <c r="E376" i="8" s="1"/>
  <c r="F373" i="5"/>
  <c r="E373"/>
  <c r="BC374" i="10" s="1"/>
  <c r="F372" i="5"/>
  <c r="E372"/>
  <c r="F371"/>
  <c r="E371"/>
  <c r="BC372" i="10" s="1"/>
  <c r="F370" i="5"/>
  <c r="F371" i="10" s="1"/>
  <c r="E370" i="5"/>
  <c r="F369"/>
  <c r="E369"/>
  <c r="BC370" i="10" s="1"/>
  <c r="F368" i="5"/>
  <c r="E368"/>
  <c r="F367"/>
  <c r="E367"/>
  <c r="BC368" i="10" s="1"/>
  <c r="F366" i="5"/>
  <c r="F367" i="10" s="1"/>
  <c r="E366" i="5"/>
  <c r="F365"/>
  <c r="E365"/>
  <c r="BC366" i="10" s="1"/>
  <c r="F364" i="5"/>
  <c r="E364"/>
  <c r="F363"/>
  <c r="E363"/>
  <c r="BC364" i="10" s="1"/>
  <c r="F362" i="5"/>
  <c r="F363" i="10" s="1"/>
  <c r="E362" i="5"/>
  <c r="F361"/>
  <c r="E361"/>
  <c r="BC362" i="10" s="1"/>
  <c r="F360" i="5"/>
  <c r="E360"/>
  <c r="F359"/>
  <c r="E359"/>
  <c r="BC360" i="10" s="1"/>
  <c r="F358" i="5"/>
  <c r="F359" i="10" s="1"/>
  <c r="E358" i="5"/>
  <c r="F357"/>
  <c r="E357"/>
  <c r="BC358" i="10" s="1"/>
  <c r="F356" i="5"/>
  <c r="E356"/>
  <c r="F355"/>
  <c r="E355"/>
  <c r="BC356" i="10" s="1"/>
  <c r="F354" i="5"/>
  <c r="F355" i="10" s="1"/>
  <c r="E354" i="5"/>
  <c r="F353"/>
  <c r="E353"/>
  <c r="BC354" i="10" s="1"/>
  <c r="F352" i="5"/>
  <c r="E352"/>
  <c r="F351"/>
  <c r="E351"/>
  <c r="BC352" i="10" s="1"/>
  <c r="F350" i="5"/>
  <c r="F351" i="10" s="1"/>
  <c r="E350" i="5"/>
  <c r="F349"/>
  <c r="E349"/>
  <c r="BC350" i="10" s="1"/>
  <c r="F348" i="5"/>
  <c r="E348"/>
  <c r="F347"/>
  <c r="E347"/>
  <c r="BC348" i="10" s="1"/>
  <c r="F346" i="5"/>
  <c r="F347" i="10" s="1"/>
  <c r="E346" i="5"/>
  <c r="F345"/>
  <c r="E345"/>
  <c r="BC346" i="10" s="1"/>
  <c r="F344" i="5"/>
  <c r="E344"/>
  <c r="F343"/>
  <c r="E343"/>
  <c r="BC344" i="10" s="1"/>
  <c r="F342" i="5"/>
  <c r="F343" i="10" s="1"/>
  <c r="E342" i="5"/>
  <c r="F341"/>
  <c r="E341"/>
  <c r="BC342" i="10" s="1"/>
  <c r="F340" i="5"/>
  <c r="E340"/>
  <c r="F339"/>
  <c r="E339"/>
  <c r="BC340" i="10" s="1"/>
  <c r="F338" i="5"/>
  <c r="F339" i="10" s="1"/>
  <c r="E338" i="5"/>
  <c r="F337"/>
  <c r="E337"/>
  <c r="BC338" i="10" s="1"/>
  <c r="F336" i="5"/>
  <c r="E336"/>
  <c r="F335"/>
  <c r="E335"/>
  <c r="BC336" i="10" s="1"/>
  <c r="F334" i="5"/>
  <c r="F335" i="10" s="1"/>
  <c r="E334" i="5"/>
  <c r="F333"/>
  <c r="E333"/>
  <c r="BC334" i="10" s="1"/>
  <c r="F332" i="5"/>
  <c r="E332"/>
  <c r="F331"/>
  <c r="E331"/>
  <c r="BC332" i="10" s="1"/>
  <c r="F330" i="5"/>
  <c r="F331" i="10" s="1"/>
  <c r="E330" i="5"/>
  <c r="F329"/>
  <c r="E329"/>
  <c r="BC330" i="10" s="1"/>
  <c r="F328" i="5"/>
  <c r="E328"/>
  <c r="F327"/>
  <c r="E327"/>
  <c r="BC328" i="10" s="1"/>
  <c r="F326" i="5"/>
  <c r="F327" i="10" s="1"/>
  <c r="E326" i="5"/>
  <c r="F325"/>
  <c r="E325"/>
  <c r="BC326" i="10" s="1"/>
  <c r="F324" i="5"/>
  <c r="E324"/>
  <c r="F323"/>
  <c r="E323"/>
  <c r="BC324" i="10" s="1"/>
  <c r="F322" i="5"/>
  <c r="F323" i="10" s="1"/>
  <c r="E322" i="5"/>
  <c r="F321"/>
  <c r="E321"/>
  <c r="BC322" i="10" s="1"/>
  <c r="F320" i="5"/>
  <c r="E320"/>
  <c r="F319"/>
  <c r="E319"/>
  <c r="BC320" i="10" s="1"/>
  <c r="F318" i="5"/>
  <c r="F319" i="10" s="1"/>
  <c r="E318" i="5"/>
  <c r="F317"/>
  <c r="E317"/>
  <c r="BC318" i="10" s="1"/>
  <c r="F316" i="5"/>
  <c r="E316"/>
  <c r="F315"/>
  <c r="E315"/>
  <c r="BC316" i="10" s="1"/>
  <c r="F314" i="5"/>
  <c r="F315" i="10" s="1"/>
  <c r="E314" i="5"/>
  <c r="F313"/>
  <c r="E313"/>
  <c r="BC314" i="10" s="1"/>
  <c r="F312" i="5"/>
  <c r="E312"/>
  <c r="F311"/>
  <c r="E311"/>
  <c r="BC312" i="10" s="1"/>
  <c r="F310" i="5"/>
  <c r="F311" i="10" s="1"/>
  <c r="E310" i="5"/>
  <c r="F309"/>
  <c r="E309"/>
  <c r="BC310" i="10" s="1"/>
  <c r="F308" i="5"/>
  <c r="E308"/>
  <c r="F307"/>
  <c r="E307"/>
  <c r="BC308" i="10" s="1"/>
  <c r="F306" i="5"/>
  <c r="F307" i="10" s="1"/>
  <c r="E306" i="5"/>
  <c r="F305"/>
  <c r="E305"/>
  <c r="BC306" i="10" s="1"/>
  <c r="F304" i="5"/>
  <c r="E304"/>
  <c r="F303"/>
  <c r="E303"/>
  <c r="BC304" i="10" s="1"/>
  <c r="F302" i="5"/>
  <c r="F303" i="10" s="1"/>
  <c r="E302" i="5"/>
  <c r="F301"/>
  <c r="E301"/>
  <c r="BC302" i="10" s="1"/>
  <c r="F300" i="5"/>
  <c r="E300"/>
  <c r="F299"/>
  <c r="E299"/>
  <c r="BC300" i="10" s="1"/>
  <c r="F298" i="5"/>
  <c r="F299" i="10" s="1"/>
  <c r="E298" i="5"/>
  <c r="F297"/>
  <c r="E297"/>
  <c r="BC298" i="10" s="1"/>
  <c r="F296" i="5"/>
  <c r="E296"/>
  <c r="F295"/>
  <c r="E295"/>
  <c r="BC296" i="10" s="1"/>
  <c r="F294" i="5"/>
  <c r="F295" i="10" s="1"/>
  <c r="E294" i="5"/>
  <c r="F293"/>
  <c r="E293"/>
  <c r="BC294" i="10" s="1"/>
  <c r="F292" i="5"/>
  <c r="E292"/>
  <c r="F291"/>
  <c r="E291"/>
  <c r="BC292" i="10" s="1"/>
  <c r="F290" i="5"/>
  <c r="F291" i="10" s="1"/>
  <c r="E290" i="5"/>
  <c r="F289"/>
  <c r="E289"/>
  <c r="BC290" i="10" s="1"/>
  <c r="F288" i="5"/>
  <c r="E288"/>
  <c r="F287"/>
  <c r="E287"/>
  <c r="BC288" i="10" s="1"/>
  <c r="F286" i="5"/>
  <c r="F287" i="10" s="1"/>
  <c r="E286" i="5"/>
  <c r="F285"/>
  <c r="E285"/>
  <c r="BC286" i="10" s="1"/>
  <c r="F284" i="5"/>
  <c r="E284"/>
  <c r="F283"/>
  <c r="E283"/>
  <c r="BC284" i="10" s="1"/>
  <c r="F282" i="5"/>
  <c r="F283" i="10" s="1"/>
  <c r="E282" i="5"/>
  <c r="F281"/>
  <c r="E281"/>
  <c r="BC282" i="10" s="1"/>
  <c r="F280" i="5"/>
  <c r="E280"/>
  <c r="F279"/>
  <c r="E279"/>
  <c r="BC280" i="10" s="1"/>
  <c r="F278" i="5"/>
  <c r="F279" i="10" s="1"/>
  <c r="E278" i="5"/>
  <c r="F277"/>
  <c r="E277"/>
  <c r="BC278" i="10" s="1"/>
  <c r="F276" i="5"/>
  <c r="E276"/>
  <c r="F275"/>
  <c r="E275"/>
  <c r="BC276" i="10" s="1"/>
  <c r="F274" i="5"/>
  <c r="F275" i="10" s="1"/>
  <c r="E274" i="5"/>
  <c r="F273"/>
  <c r="E273"/>
  <c r="BC274" i="10" s="1"/>
  <c r="F272" i="5"/>
  <c r="E272"/>
  <c r="F271"/>
  <c r="E271"/>
  <c r="BC272" i="10" s="1"/>
  <c r="F270" i="5"/>
  <c r="F271" i="10" s="1"/>
  <c r="E270" i="5"/>
  <c r="F269"/>
  <c r="E269"/>
  <c r="BC270" i="10" s="1"/>
  <c r="F268" i="5"/>
  <c r="E268"/>
  <c r="F267"/>
  <c r="E267"/>
  <c r="BC268" i="10" s="1"/>
  <c r="F266" i="5"/>
  <c r="F267" i="10" s="1"/>
  <c r="E266" i="5"/>
  <c r="F265"/>
  <c r="E265"/>
  <c r="BC266" i="10" s="1"/>
  <c r="F264" i="5"/>
  <c r="E264"/>
  <c r="F263"/>
  <c r="E263"/>
  <c r="BC264" i="10" s="1"/>
  <c r="F262" i="5"/>
  <c r="F263" i="10" s="1"/>
  <c r="E262" i="5"/>
  <c r="F261"/>
  <c r="E261"/>
  <c r="BC262" i="10" s="1"/>
  <c r="F260" i="5"/>
  <c r="E260"/>
  <c r="F259"/>
  <c r="E259"/>
  <c r="BC260" i="10" s="1"/>
  <c r="F258" i="5"/>
  <c r="F259" i="10" s="1"/>
  <c r="E258" i="5"/>
  <c r="F257"/>
  <c r="E257"/>
  <c r="BC258" i="10" s="1"/>
  <c r="F256" i="5"/>
  <c r="E256"/>
  <c r="F255"/>
  <c r="E255"/>
  <c r="BC256" i="10" s="1"/>
  <c r="F254" i="5"/>
  <c r="F255" i="10" s="1"/>
  <c r="E254" i="5"/>
  <c r="F253"/>
  <c r="E253"/>
  <c r="BC254" i="10" s="1"/>
  <c r="F252" i="5"/>
  <c r="E252"/>
  <c r="F251"/>
  <c r="E251"/>
  <c r="BC252" i="10" s="1"/>
  <c r="F250" i="5"/>
  <c r="F251" i="10" s="1"/>
  <c r="E250" i="5"/>
  <c r="F249"/>
  <c r="E249"/>
  <c r="BC250" i="10" s="1"/>
  <c r="F248" i="5"/>
  <c r="E248"/>
  <c r="F247"/>
  <c r="E247"/>
  <c r="BC248" i="10" s="1"/>
  <c r="F246" i="5"/>
  <c r="F247" i="10" s="1"/>
  <c r="E246" i="5"/>
  <c r="F245"/>
  <c r="E245"/>
  <c r="BC246" i="10" s="1"/>
  <c r="F244" i="5"/>
  <c r="E244"/>
  <c r="F243"/>
  <c r="E243"/>
  <c r="BC244" i="10" s="1"/>
  <c r="F242" i="5"/>
  <c r="F243" i="10" s="1"/>
  <c r="E242" i="5"/>
  <c r="F241"/>
  <c r="E241"/>
  <c r="BC242" i="10" s="1"/>
  <c r="F240" i="5"/>
  <c r="E240"/>
  <c r="F239"/>
  <c r="E239"/>
  <c r="BC240" i="10" s="1"/>
  <c r="F238" i="5"/>
  <c r="F239" i="10" s="1"/>
  <c r="E238" i="5"/>
  <c r="F237"/>
  <c r="E237"/>
  <c r="BC238" i="10" s="1"/>
  <c r="F236" i="5"/>
  <c r="E236"/>
  <c r="F235"/>
  <c r="E235"/>
  <c r="BC236" i="10" s="1"/>
  <c r="F234" i="5"/>
  <c r="F235" i="10" s="1"/>
  <c r="E234" i="5"/>
  <c r="F233"/>
  <c r="E233"/>
  <c r="BC234" i="10" s="1"/>
  <c r="F232" i="5"/>
  <c r="E232"/>
  <c r="F231"/>
  <c r="E231"/>
  <c r="BC232" i="10" s="1"/>
  <c r="F230" i="5"/>
  <c r="F231" i="10" s="1"/>
  <c r="E230" i="5"/>
  <c r="F229"/>
  <c r="E229"/>
  <c r="BC230" i="10" s="1"/>
  <c r="F228" i="5"/>
  <c r="E228"/>
  <c r="F227"/>
  <c r="E227"/>
  <c r="BC228" i="10" s="1"/>
  <c r="F226" i="5"/>
  <c r="F227" i="10" s="1"/>
  <c r="E226" i="5"/>
  <c r="F225"/>
  <c r="E225"/>
  <c r="BC226" i="10" s="1"/>
  <c r="F224" i="5"/>
  <c r="E224"/>
  <c r="F223"/>
  <c r="E223"/>
  <c r="BC224" i="10" s="1"/>
  <c r="F222" i="5"/>
  <c r="F223" i="10" s="1"/>
  <c r="E222" i="5"/>
  <c r="F221"/>
  <c r="E221"/>
  <c r="BC222" i="10" s="1"/>
  <c r="F220" i="5"/>
  <c r="E220"/>
  <c r="F219"/>
  <c r="E219"/>
  <c r="BC220" i="10" s="1"/>
  <c r="F218" i="5"/>
  <c r="F219" i="10" s="1"/>
  <c r="E218" i="5"/>
  <c r="F217"/>
  <c r="E217"/>
  <c r="BC218" i="10" s="1"/>
  <c r="F216" i="5"/>
  <c r="E216"/>
  <c r="F215"/>
  <c r="E215"/>
  <c r="BC216" i="10" s="1"/>
  <c r="F214" i="5"/>
  <c r="F215" i="10" s="1"/>
  <c r="E214" i="5"/>
  <c r="F213"/>
  <c r="E213"/>
  <c r="BC214" i="10" s="1"/>
  <c r="F212" i="5"/>
  <c r="E212"/>
  <c r="F211"/>
  <c r="E211"/>
  <c r="BC212" i="10" s="1"/>
  <c r="F210" i="5"/>
  <c r="F211" i="10" s="1"/>
  <c r="E210" i="5"/>
  <c r="F209"/>
  <c r="E209"/>
  <c r="BC210" i="10" s="1"/>
  <c r="F208" i="5"/>
  <c r="E208"/>
  <c r="F207"/>
  <c r="E207"/>
  <c r="BC208" i="10" s="1"/>
  <c r="F206" i="5"/>
  <c r="F207" i="10" s="1"/>
  <c r="E206" i="5"/>
  <c r="F205"/>
  <c r="E205"/>
  <c r="BC206" i="10" s="1"/>
  <c r="F204" i="5"/>
  <c r="E204"/>
  <c r="F203"/>
  <c r="E203"/>
  <c r="BC204" i="10" s="1"/>
  <c r="F202" i="5"/>
  <c r="F203" i="10" s="1"/>
  <c r="E202" i="5"/>
  <c r="F201"/>
  <c r="E201"/>
  <c r="F200"/>
  <c r="E200"/>
  <c r="BC201" i="10" s="1"/>
  <c r="F199" i="5"/>
  <c r="E199"/>
  <c r="F198"/>
  <c r="E198"/>
  <c r="BC199" i="10" s="1"/>
  <c r="F197" i="5"/>
  <c r="E197"/>
  <c r="F196"/>
  <c r="E196"/>
  <c r="BC197" i="10" s="1"/>
  <c r="F195" i="5"/>
  <c r="E195"/>
  <c r="F194"/>
  <c r="E194"/>
  <c r="BC195" i="10" s="1"/>
  <c r="F193" i="5"/>
  <c r="E193"/>
  <c r="F192"/>
  <c r="E192"/>
  <c r="BC193" i="10" s="1"/>
  <c r="F191" i="5"/>
  <c r="E191"/>
  <c r="F190"/>
  <c r="E190"/>
  <c r="BC191" i="10" s="1"/>
  <c r="F189" i="5"/>
  <c r="E189"/>
  <c r="F188"/>
  <c r="E188"/>
  <c r="BC189" i="10" s="1"/>
  <c r="F187" i="5"/>
  <c r="E187"/>
  <c r="F186"/>
  <c r="E186"/>
  <c r="BC187" i="10" s="1"/>
  <c r="F185" i="5"/>
  <c r="E185"/>
  <c r="F184"/>
  <c r="E184"/>
  <c r="BC185" i="10" s="1"/>
  <c r="F183" i="5"/>
  <c r="E183"/>
  <c r="F182"/>
  <c r="E182"/>
  <c r="BC183" i="10" s="1"/>
  <c r="F181" i="5"/>
  <c r="E181"/>
  <c r="F180"/>
  <c r="E180"/>
  <c r="BC181" i="10" s="1"/>
  <c r="F179" i="5"/>
  <c r="E179"/>
  <c r="F178"/>
  <c r="E178"/>
  <c r="BC179" i="10" s="1"/>
  <c r="F177" i="5"/>
  <c r="E177"/>
  <c r="F176"/>
  <c r="E176"/>
  <c r="BC177" i="10" s="1"/>
  <c r="F175" i="5"/>
  <c r="E175"/>
  <c r="F174"/>
  <c r="E174"/>
  <c r="BC175" i="10" s="1"/>
  <c r="F173" i="5"/>
  <c r="E173"/>
  <c r="F172"/>
  <c r="E172"/>
  <c r="BC173" i="10" s="1"/>
  <c r="F171" i="5"/>
  <c r="E171"/>
  <c r="F170"/>
  <c r="E170"/>
  <c r="BC171" i="10" s="1"/>
  <c r="F169" i="5"/>
  <c r="E169"/>
  <c r="F168"/>
  <c r="E168"/>
  <c r="BC169" i="10" s="1"/>
  <c r="F167" i="5"/>
  <c r="E167"/>
  <c r="F166"/>
  <c r="E166"/>
  <c r="BC167" i="10" s="1"/>
  <c r="F165" i="5"/>
  <c r="E165"/>
  <c r="F164"/>
  <c r="E164"/>
  <c r="BC165" i="10" s="1"/>
  <c r="F163" i="5"/>
  <c r="E163"/>
  <c r="F162"/>
  <c r="E162"/>
  <c r="BC163" i="10" s="1"/>
  <c r="F161" i="5"/>
  <c r="E161"/>
  <c r="F160"/>
  <c r="E160"/>
  <c r="BC161" i="10" s="1"/>
  <c r="F159" i="5"/>
  <c r="E159"/>
  <c r="F158"/>
  <c r="E158"/>
  <c r="BC159" i="10" s="1"/>
  <c r="F157" i="5"/>
  <c r="E157"/>
  <c r="F156"/>
  <c r="E156"/>
  <c r="BC157" i="10" s="1"/>
  <c r="F155" i="5"/>
  <c r="E155"/>
  <c r="F154"/>
  <c r="E154"/>
  <c r="BC155" i="10" s="1"/>
  <c r="F153" i="5"/>
  <c r="E153"/>
  <c r="F152"/>
  <c r="E152"/>
  <c r="BC153" i="10" s="1"/>
  <c r="F151" i="5"/>
  <c r="E151"/>
  <c r="F150"/>
  <c r="E150"/>
  <c r="BC151" i="10" s="1"/>
  <c r="F149" i="5"/>
  <c r="E149"/>
  <c r="F148"/>
  <c r="E148"/>
  <c r="BC149" i="10" s="1"/>
  <c r="F147" i="5"/>
  <c r="E147"/>
  <c r="F146"/>
  <c r="E146"/>
  <c r="BC147" i="10" s="1"/>
  <c r="F145" i="5"/>
  <c r="E145"/>
  <c r="F144"/>
  <c r="E144"/>
  <c r="BC145" i="10" s="1"/>
  <c r="F143" i="5"/>
  <c r="E143"/>
  <c r="F142"/>
  <c r="E142"/>
  <c r="BC143" i="10" s="1"/>
  <c r="F141" i="5"/>
  <c r="E141"/>
  <c r="F140"/>
  <c r="E140"/>
  <c r="BC141" i="10" s="1"/>
  <c r="F139" i="5"/>
  <c r="E139"/>
  <c r="F138"/>
  <c r="E138"/>
  <c r="BC139" i="10" s="1"/>
  <c r="F137" i="5"/>
  <c r="E137"/>
  <c r="F136"/>
  <c r="E136"/>
  <c r="BC137" i="10" s="1"/>
  <c r="F135" i="5"/>
  <c r="E135"/>
  <c r="F134"/>
  <c r="E134"/>
  <c r="BC135" i="10" s="1"/>
  <c r="F133" i="5"/>
  <c r="E133"/>
  <c r="F132"/>
  <c r="E132"/>
  <c r="BC133" i="10" s="1"/>
  <c r="F131" i="5"/>
  <c r="E131"/>
  <c r="F130"/>
  <c r="E130"/>
  <c r="BC131" i="10" s="1"/>
  <c r="F129" i="5"/>
  <c r="E129"/>
  <c r="F128"/>
  <c r="E128"/>
  <c r="BC129" i="10" s="1"/>
  <c r="F127" i="5"/>
  <c r="E127"/>
  <c r="F126"/>
  <c r="E126"/>
  <c r="BC127" i="10" s="1"/>
  <c r="F125" i="5"/>
  <c r="E125"/>
  <c r="F124"/>
  <c r="E124"/>
  <c r="BC125" i="10" s="1"/>
  <c r="F123" i="5"/>
  <c r="E123"/>
  <c r="F122"/>
  <c r="E122"/>
  <c r="BC123" i="10" s="1"/>
  <c r="F121" i="5"/>
  <c r="E121"/>
  <c r="F120"/>
  <c r="E120"/>
  <c r="BC121" i="10" s="1"/>
  <c r="F119" i="5"/>
  <c r="E119"/>
  <c r="F118"/>
  <c r="E118"/>
  <c r="BC119" i="10" s="1"/>
  <c r="F117" i="5"/>
  <c r="E117"/>
  <c r="F116"/>
  <c r="E116"/>
  <c r="BC117" i="10" s="1"/>
  <c r="F115" i="5"/>
  <c r="E115"/>
  <c r="F114"/>
  <c r="E114"/>
  <c r="BC115" i="10" s="1"/>
  <c r="F113" i="5"/>
  <c r="E113"/>
  <c r="F112"/>
  <c r="E112"/>
  <c r="BC113" i="10" s="1"/>
  <c r="F111" i="5"/>
  <c r="E111"/>
  <c r="F110"/>
  <c r="E110"/>
  <c r="BC111" i="10" s="1"/>
  <c r="F109" i="5"/>
  <c r="E109"/>
  <c r="F108"/>
  <c r="E108"/>
  <c r="BC109" i="10" s="1"/>
  <c r="F107" i="5"/>
  <c r="F108" i="10" s="1"/>
  <c r="E107" i="5"/>
  <c r="F106"/>
  <c r="E106"/>
  <c r="BC107" i="10" s="1"/>
  <c r="F105" i="5"/>
  <c r="E105"/>
  <c r="F104"/>
  <c r="E104"/>
  <c r="BC105" i="10" s="1"/>
  <c r="F103" i="5"/>
  <c r="F104" i="10" s="1"/>
  <c r="E103" i="5"/>
  <c r="F102"/>
  <c r="E102"/>
  <c r="BC103" i="10" s="1"/>
  <c r="F101" i="5"/>
  <c r="E101"/>
  <c r="F100"/>
  <c r="E100"/>
  <c r="BC101" i="10" s="1"/>
  <c r="F99" i="5"/>
  <c r="F100" i="10" s="1"/>
  <c r="E99" i="5"/>
  <c r="F98"/>
  <c r="E98"/>
  <c r="BC99" i="10" s="1"/>
  <c r="F97" i="5"/>
  <c r="E97"/>
  <c r="F96"/>
  <c r="E96"/>
  <c r="BC97" i="10" s="1"/>
  <c r="F95" i="5"/>
  <c r="F96" i="10" s="1"/>
  <c r="E95" i="5"/>
  <c r="F94"/>
  <c r="E94"/>
  <c r="BC95" i="10" s="1"/>
  <c r="F93" i="5"/>
  <c r="E93"/>
  <c r="F92"/>
  <c r="E92"/>
  <c r="BC93" i="10" s="1"/>
  <c r="F91" i="5"/>
  <c r="F92" i="10" s="1"/>
  <c r="E91" i="5"/>
  <c r="F90"/>
  <c r="E90"/>
  <c r="BC91" i="10" s="1"/>
  <c r="F89" i="5"/>
  <c r="E89"/>
  <c r="F88"/>
  <c r="E88"/>
  <c r="BC89" i="10" s="1"/>
  <c r="F87" i="5"/>
  <c r="F88" i="10" s="1"/>
  <c r="E87" i="5"/>
  <c r="F86"/>
  <c r="E86"/>
  <c r="BC87" i="10" s="1"/>
  <c r="F85" i="5"/>
  <c r="E85"/>
  <c r="F84"/>
  <c r="E84"/>
  <c r="BC85" i="10" s="1"/>
  <c r="F83" i="5"/>
  <c r="F84" i="10" s="1"/>
  <c r="E83" i="5"/>
  <c r="E82"/>
  <c r="BC83" i="10" s="1"/>
  <c r="F81" i="5"/>
  <c r="E81"/>
  <c r="F80"/>
  <c r="E80"/>
  <c r="BC81" i="10" s="1"/>
  <c r="F79" i="5"/>
  <c r="F80" i="10" s="1"/>
  <c r="E79" i="5"/>
  <c r="F78"/>
  <c r="E78"/>
  <c r="BC79" i="10" s="1"/>
  <c r="F77" i="5"/>
  <c r="E77"/>
  <c r="F76"/>
  <c r="E76"/>
  <c r="BC77" i="10" s="1"/>
  <c r="F75" i="5"/>
  <c r="F76" i="10" s="1"/>
  <c r="E75" i="5"/>
  <c r="F74"/>
  <c r="E74"/>
  <c r="BC75" i="10" s="1"/>
  <c r="F73" i="5"/>
  <c r="E73"/>
  <c r="F72"/>
  <c r="E72"/>
  <c r="BC73" i="10" s="1"/>
  <c r="F71" i="5"/>
  <c r="F72" i="10" s="1"/>
  <c r="E71" i="5"/>
  <c r="F70"/>
  <c r="E70"/>
  <c r="BC71" i="10" s="1"/>
  <c r="F69" i="5"/>
  <c r="E69"/>
  <c r="F68"/>
  <c r="E68"/>
  <c r="BC69" i="10" s="1"/>
  <c r="F67" i="5"/>
  <c r="F68" i="10" s="1"/>
  <c r="E67" i="5"/>
  <c r="F66"/>
  <c r="E66"/>
  <c r="BC67" i="10" s="1"/>
  <c r="F65" i="5"/>
  <c r="E65"/>
  <c r="F64"/>
  <c r="E64"/>
  <c r="BC65" i="10" s="1"/>
  <c r="F63" i="5"/>
  <c r="F64" i="10" s="1"/>
  <c r="E63" i="5"/>
  <c r="F62"/>
  <c r="E62"/>
  <c r="BC63" i="10" s="1"/>
  <c r="F61" i="5"/>
  <c r="E61"/>
  <c r="F60"/>
  <c r="E60"/>
  <c r="BC61" i="10" s="1"/>
  <c r="F59" i="5"/>
  <c r="F60" i="10" s="1"/>
  <c r="E59" i="5"/>
  <c r="F58"/>
  <c r="E58"/>
  <c r="BC59" i="10" s="1"/>
  <c r="F57" i="5"/>
  <c r="E57"/>
  <c r="F56"/>
  <c r="E56"/>
  <c r="BC57" i="10" s="1"/>
  <c r="F55" i="5"/>
  <c r="F56" i="10" s="1"/>
  <c r="E55" i="5"/>
  <c r="F54"/>
  <c r="E54"/>
  <c r="BC55" i="10" s="1"/>
  <c r="F53" i="5"/>
  <c r="E53"/>
  <c r="F52"/>
  <c r="E52"/>
  <c r="BC53" i="10" s="1"/>
  <c r="F51" i="5"/>
  <c r="F52" i="10" s="1"/>
  <c r="E51" i="5"/>
  <c r="F50"/>
  <c r="E50"/>
  <c r="BC51" i="10" s="1"/>
  <c r="F49" i="5"/>
  <c r="E49"/>
  <c r="F48"/>
  <c r="F49" i="10" s="1"/>
  <c r="E48" i="5"/>
  <c r="BC49" i="10" s="1"/>
  <c r="F47" i="5"/>
  <c r="E47"/>
  <c r="F46"/>
  <c r="F47" i="10" s="1"/>
  <c r="E46" i="5"/>
  <c r="BC47" i="10" s="1"/>
  <c r="F45" i="5"/>
  <c r="E45"/>
  <c r="F44"/>
  <c r="F45" i="10" s="1"/>
  <c r="E44" i="5"/>
  <c r="BC45" i="10" s="1"/>
  <c r="F43" i="5"/>
  <c r="E43"/>
  <c r="F42"/>
  <c r="F43" i="10" s="1"/>
  <c r="E42" i="5"/>
  <c r="BC43" i="10" s="1"/>
  <c r="F41" i="5"/>
  <c r="E41"/>
  <c r="F40"/>
  <c r="F41" i="10" s="1"/>
  <c r="E40" i="5"/>
  <c r="BC41" i="10" s="1"/>
  <c r="F39" i="5"/>
  <c r="E39"/>
  <c r="F38"/>
  <c r="F39" i="10" s="1"/>
  <c r="E38" i="5"/>
  <c r="BC39" i="10" s="1"/>
  <c r="F37" i="5"/>
  <c r="E37"/>
  <c r="F36"/>
  <c r="E36"/>
  <c r="BC37" i="10" s="1"/>
  <c r="F35" i="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F7" i="10" s="1"/>
  <c r="E6" i="5"/>
  <c r="F5"/>
  <c r="E5"/>
  <c r="BC6" i="10" s="1"/>
  <c r="F4" i="5"/>
  <c r="E4"/>
  <c r="K472" i="4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395"/>
  <c r="J395"/>
  <c r="I394"/>
  <c r="H394"/>
  <c r="J394" s="1"/>
  <c r="K394" s="1"/>
  <c r="I393"/>
  <c r="H393"/>
  <c r="J393" s="1"/>
  <c r="K393" s="1"/>
  <c r="I392"/>
  <c r="H392"/>
  <c r="J392" s="1"/>
  <c r="K392" s="1"/>
  <c r="I391"/>
  <c r="H391"/>
  <c r="J391" s="1"/>
  <c r="K391" s="1"/>
  <c r="I390"/>
  <c r="H390"/>
  <c r="J390" s="1"/>
  <c r="K390" s="1"/>
  <c r="I389"/>
  <c r="H389"/>
  <c r="J389" s="1"/>
  <c r="K389" s="1"/>
  <c r="I388"/>
  <c r="H388"/>
  <c r="J388" s="1"/>
  <c r="K388" s="1"/>
  <c r="I387"/>
  <c r="H387"/>
  <c r="J387" s="1"/>
  <c r="K387" s="1"/>
  <c r="I386"/>
  <c r="H386"/>
  <c r="J386" s="1"/>
  <c r="K386" s="1"/>
  <c r="I385"/>
  <c r="H385"/>
  <c r="J385" s="1"/>
  <c r="K385" s="1"/>
  <c r="I384"/>
  <c r="H384"/>
  <c r="J384" s="1"/>
  <c r="K384" s="1"/>
  <c r="I383"/>
  <c r="H383"/>
  <c r="J383" s="1"/>
  <c r="K383" s="1"/>
  <c r="I382"/>
  <c r="H382"/>
  <c r="J382" s="1"/>
  <c r="I381"/>
  <c r="H381"/>
  <c r="J381" s="1"/>
  <c r="K381" s="1"/>
  <c r="I380"/>
  <c r="H380"/>
  <c r="J380" s="1"/>
  <c r="K380" s="1"/>
  <c r="I379"/>
  <c r="H379"/>
  <c r="J379" s="1"/>
  <c r="K379" s="1"/>
  <c r="I378"/>
  <c r="H378"/>
  <c r="J378" s="1"/>
  <c r="K378" s="1"/>
  <c r="I377"/>
  <c r="H377"/>
  <c r="J377" s="1"/>
  <c r="K377" s="1"/>
  <c r="I376"/>
  <c r="H376"/>
  <c r="J376" s="1"/>
  <c r="K376" s="1"/>
  <c r="I375"/>
  <c r="H375"/>
  <c r="J375" s="1"/>
  <c r="K375" s="1"/>
  <c r="I374"/>
  <c r="H374"/>
  <c r="J374" s="1"/>
  <c r="K374" s="1"/>
  <c r="I373"/>
  <c r="H373"/>
  <c r="J373" s="1"/>
  <c r="K373" s="1"/>
  <c r="I372"/>
  <c r="H372"/>
  <c r="J372" s="1"/>
  <c r="K372" s="1"/>
  <c r="I371"/>
  <c r="H371"/>
  <c r="J371" s="1"/>
  <c r="K371" s="1"/>
  <c r="I370"/>
  <c r="H370"/>
  <c r="J370" s="1"/>
  <c r="K370" s="1"/>
  <c r="I369"/>
  <c r="H369"/>
  <c r="J369" s="1"/>
  <c r="K369" s="1"/>
  <c r="I368"/>
  <c r="H368"/>
  <c r="J368" s="1"/>
  <c r="I367"/>
  <c r="H367"/>
  <c r="J367" s="1"/>
  <c r="I366"/>
  <c r="H366"/>
  <c r="J366" s="1"/>
  <c r="I365"/>
  <c r="H365"/>
  <c r="J365" s="1"/>
  <c r="K365" s="1"/>
  <c r="I364"/>
  <c r="H364"/>
  <c r="J364" s="1"/>
  <c r="K364" s="1"/>
  <c r="I363"/>
  <c r="H363"/>
  <c r="J363" s="1"/>
  <c r="K363" s="1"/>
  <c r="I362"/>
  <c r="H362"/>
  <c r="J362" s="1"/>
  <c r="K362" s="1"/>
  <c r="I361"/>
  <c r="H361"/>
  <c r="J361" s="1"/>
  <c r="K361" s="1"/>
  <c r="I360"/>
  <c r="H360"/>
  <c r="J360" s="1"/>
  <c r="K360" s="1"/>
  <c r="I359"/>
  <c r="H359"/>
  <c r="J359" s="1"/>
  <c r="K359" s="1"/>
  <c r="I358"/>
  <c r="H358"/>
  <c r="J358" s="1"/>
  <c r="K358" s="1"/>
  <c r="I357"/>
  <c r="H357"/>
  <c r="J357" s="1"/>
  <c r="K357" s="1"/>
  <c r="I356"/>
  <c r="H356"/>
  <c r="J356" s="1"/>
  <c r="K356" s="1"/>
  <c r="I355"/>
  <c r="H355"/>
  <c r="J355" s="1"/>
  <c r="K355" s="1"/>
  <c r="I354"/>
  <c r="H354"/>
  <c r="J354" s="1"/>
  <c r="K354" s="1"/>
  <c r="I353"/>
  <c r="H353"/>
  <c r="J353" s="1"/>
  <c r="K353" s="1"/>
  <c r="I352"/>
  <c r="H352"/>
  <c r="J352" s="1"/>
  <c r="K352" s="1"/>
  <c r="I351"/>
  <c r="H351"/>
  <c r="J351" s="1"/>
  <c r="K351" s="1"/>
  <c r="I350"/>
  <c r="H350"/>
  <c r="J350" s="1"/>
  <c r="K350" s="1"/>
  <c r="I349"/>
  <c r="H349"/>
  <c r="J349" s="1"/>
  <c r="K349" s="1"/>
  <c r="I348"/>
  <c r="H348"/>
  <c r="J348" s="1"/>
  <c r="K348" s="1"/>
  <c r="I347"/>
  <c r="H347"/>
  <c r="J347" s="1"/>
  <c r="K347" s="1"/>
  <c r="I346"/>
  <c r="H346"/>
  <c r="J346" s="1"/>
  <c r="K346" s="1"/>
  <c r="I345"/>
  <c r="H345"/>
  <c r="J345" s="1"/>
  <c r="K345" s="1"/>
  <c r="I344"/>
  <c r="H344"/>
  <c r="J344" s="1"/>
  <c r="K344" s="1"/>
  <c r="I343"/>
  <c r="H343"/>
  <c r="J343" s="1"/>
  <c r="K343" s="1"/>
  <c r="I342"/>
  <c r="H342"/>
  <c r="J342" s="1"/>
  <c r="K342" s="1"/>
  <c r="I341"/>
  <c r="H341"/>
  <c r="J341" s="1"/>
  <c r="K341" s="1"/>
  <c r="I340"/>
  <c r="H340"/>
  <c r="J340" s="1"/>
  <c r="K340" s="1"/>
  <c r="I339"/>
  <c r="H339"/>
  <c r="J339" s="1"/>
  <c r="K339" s="1"/>
  <c r="I338"/>
  <c r="H338"/>
  <c r="J338" s="1"/>
  <c r="K338" s="1"/>
  <c r="I337"/>
  <c r="H337"/>
  <c r="J337" s="1"/>
  <c r="K337" s="1"/>
  <c r="I336"/>
  <c r="H336"/>
  <c r="J336" s="1"/>
  <c r="K336" s="1"/>
  <c r="I335"/>
  <c r="H335"/>
  <c r="J335" s="1"/>
  <c r="K335" s="1"/>
  <c r="I334"/>
  <c r="H334"/>
  <c r="J334" s="1"/>
  <c r="K334" s="1"/>
  <c r="I333"/>
  <c r="H333"/>
  <c r="J333" s="1"/>
  <c r="K333" s="1"/>
  <c r="I332"/>
  <c r="H332"/>
  <c r="J332" s="1"/>
  <c r="K332" s="1"/>
  <c r="I331"/>
  <c r="H331"/>
  <c r="J331" s="1"/>
  <c r="I330"/>
  <c r="H330"/>
  <c r="J330" s="1"/>
  <c r="I329"/>
  <c r="H329"/>
  <c r="J329" s="1"/>
  <c r="I328"/>
  <c r="H328"/>
  <c r="J328" s="1"/>
  <c r="K328" s="1"/>
  <c r="I327"/>
  <c r="H327"/>
  <c r="J327" s="1"/>
  <c r="K327" s="1"/>
  <c r="I326"/>
  <c r="H326"/>
  <c r="J326" s="1"/>
  <c r="K326" s="1"/>
  <c r="I325"/>
  <c r="H325"/>
  <c r="J325" s="1"/>
  <c r="K325" s="1"/>
  <c r="I324"/>
  <c r="H324"/>
  <c r="J324" s="1"/>
  <c r="K324" s="1"/>
  <c r="I323"/>
  <c r="H323"/>
  <c r="J323" s="1"/>
  <c r="K323" s="1"/>
  <c r="I322"/>
  <c r="H322"/>
  <c r="J322" s="1"/>
  <c r="K322" s="1"/>
  <c r="I321"/>
  <c r="H321"/>
  <c r="J321" s="1"/>
  <c r="K321" s="1"/>
  <c r="I320"/>
  <c r="H320"/>
  <c r="J320" s="1"/>
  <c r="K320" s="1"/>
  <c r="I319"/>
  <c r="H319"/>
  <c r="J319" s="1"/>
  <c r="K319" s="1"/>
  <c r="I318"/>
  <c r="H318"/>
  <c r="J318" s="1"/>
  <c r="K318" s="1"/>
  <c r="I317"/>
  <c r="H317"/>
  <c r="J317" s="1"/>
  <c r="K317" s="1"/>
  <c r="I316"/>
  <c r="H316"/>
  <c r="J316" s="1"/>
  <c r="K316" s="1"/>
  <c r="I315"/>
  <c r="H315"/>
  <c r="J315" s="1"/>
  <c r="K315" s="1"/>
  <c r="I314"/>
  <c r="H314"/>
  <c r="J314" s="1"/>
  <c r="K314" s="1"/>
  <c r="I313"/>
  <c r="H313"/>
  <c r="J313" s="1"/>
  <c r="K313" s="1"/>
  <c r="I312"/>
  <c r="H312"/>
  <c r="J312" s="1"/>
  <c r="K312" s="1"/>
  <c r="I311"/>
  <c r="H311"/>
  <c r="J311" s="1"/>
  <c r="K311" s="1"/>
  <c r="I310"/>
  <c r="H310"/>
  <c r="J310" s="1"/>
  <c r="K310" s="1"/>
  <c r="I309"/>
  <c r="H309"/>
  <c r="J309" s="1"/>
  <c r="K309" s="1"/>
  <c r="I308"/>
  <c r="H308"/>
  <c r="J308" s="1"/>
  <c r="K308" s="1"/>
  <c r="I307"/>
  <c r="H307"/>
  <c r="J307" s="1"/>
  <c r="K307" s="1"/>
  <c r="I306"/>
  <c r="H306"/>
  <c r="J306" s="1"/>
  <c r="K306" s="1"/>
  <c r="I305"/>
  <c r="H305"/>
  <c r="J305" s="1"/>
  <c r="K305" s="1"/>
  <c r="I304"/>
  <c r="H304"/>
  <c r="J304" s="1"/>
  <c r="K304" s="1"/>
  <c r="I303"/>
  <c r="H303"/>
  <c r="J303" s="1"/>
  <c r="K303" s="1"/>
  <c r="I302"/>
  <c r="H302"/>
  <c r="J302" s="1"/>
  <c r="K302" s="1"/>
  <c r="I301"/>
  <c r="H301"/>
  <c r="J301" s="1"/>
  <c r="K301" s="1"/>
  <c r="I300"/>
  <c r="H300"/>
  <c r="J300" s="1"/>
  <c r="K300" s="1"/>
  <c r="I299"/>
  <c r="H299"/>
  <c r="J299" s="1"/>
  <c r="K299" s="1"/>
  <c r="I298"/>
  <c r="H298"/>
  <c r="J298" s="1"/>
  <c r="K298" s="1"/>
  <c r="I297"/>
  <c r="H297"/>
  <c r="J297" s="1"/>
  <c r="K297" s="1"/>
  <c r="I296"/>
  <c r="H296"/>
  <c r="J296" s="1"/>
  <c r="K296" s="1"/>
  <c r="I295"/>
  <c r="H295"/>
  <c r="J295" s="1"/>
  <c r="K295" s="1"/>
  <c r="I294"/>
  <c r="H294"/>
  <c r="J294" s="1"/>
  <c r="K294" s="1"/>
  <c r="I293"/>
  <c r="H293"/>
  <c r="J293" s="1"/>
  <c r="K293" s="1"/>
  <c r="I292"/>
  <c r="H292"/>
  <c r="J292" s="1"/>
  <c r="K292" s="1"/>
  <c r="I291"/>
  <c r="H291"/>
  <c r="J291" s="1"/>
  <c r="K291" s="1"/>
  <c r="I290"/>
  <c r="H290"/>
  <c r="J290" s="1"/>
  <c r="K290" s="1"/>
  <c r="I289"/>
  <c r="H289"/>
  <c r="J289" s="1"/>
  <c r="K289" s="1"/>
  <c r="I288"/>
  <c r="H288"/>
  <c r="J288" s="1"/>
  <c r="K288" s="1"/>
  <c r="I287"/>
  <c r="H287"/>
  <c r="J287" s="1"/>
  <c r="K287" s="1"/>
  <c r="I286"/>
  <c r="H286"/>
  <c r="J286" s="1"/>
  <c r="K286" s="1"/>
  <c r="I285"/>
  <c r="H285"/>
  <c r="J285" s="1"/>
  <c r="K285" s="1"/>
  <c r="I284"/>
  <c r="H284"/>
  <c r="J284" s="1"/>
  <c r="K284" s="1"/>
  <c r="I283"/>
  <c r="H283"/>
  <c r="J283" s="1"/>
  <c r="K283" s="1"/>
  <c r="I282"/>
  <c r="H282"/>
  <c r="J282" s="1"/>
  <c r="K282" s="1"/>
  <c r="I281"/>
  <c r="H281"/>
  <c r="J281" s="1"/>
  <c r="K281" s="1"/>
  <c r="I280"/>
  <c r="H280"/>
  <c r="J280" s="1"/>
  <c r="K280" s="1"/>
  <c r="I279"/>
  <c r="H279"/>
  <c r="J279" s="1"/>
  <c r="K279" s="1"/>
  <c r="I278"/>
  <c r="H278"/>
  <c r="J278" s="1"/>
  <c r="K278" s="1"/>
  <c r="I277"/>
  <c r="H277"/>
  <c r="J277" s="1"/>
  <c r="K277" s="1"/>
  <c r="I276"/>
  <c r="H276"/>
  <c r="J276" s="1"/>
  <c r="K276" s="1"/>
  <c r="I275"/>
  <c r="H275"/>
  <c r="J275" s="1"/>
  <c r="K275" s="1"/>
  <c r="I274"/>
  <c r="H274"/>
  <c r="J274" s="1"/>
  <c r="K274" s="1"/>
  <c r="I273"/>
  <c r="H273"/>
  <c r="J273" s="1"/>
  <c r="K273" s="1"/>
  <c r="I272"/>
  <c r="H272"/>
  <c r="J272" s="1"/>
  <c r="K272" s="1"/>
  <c r="I271"/>
  <c r="H271"/>
  <c r="J271" s="1"/>
  <c r="K271" s="1"/>
  <c r="I270"/>
  <c r="H270"/>
  <c r="J270" s="1"/>
  <c r="K270" s="1"/>
  <c r="I269"/>
  <c r="H269"/>
  <c r="J269" s="1"/>
  <c r="K269" s="1"/>
  <c r="I268"/>
  <c r="H268"/>
  <c r="J268" s="1"/>
  <c r="K268" s="1"/>
  <c r="I267"/>
  <c r="H267"/>
  <c r="J267" s="1"/>
  <c r="K267" s="1"/>
  <c r="I266"/>
  <c r="H266"/>
  <c r="J266" s="1"/>
  <c r="K266" s="1"/>
  <c r="I265"/>
  <c r="H265"/>
  <c r="J265" s="1"/>
  <c r="K265" s="1"/>
  <c r="I264"/>
  <c r="H264"/>
  <c r="J264" s="1"/>
  <c r="K264" s="1"/>
  <c r="I263"/>
  <c r="H263"/>
  <c r="J263" s="1"/>
  <c r="K263" s="1"/>
  <c r="I262"/>
  <c r="H262"/>
  <c r="J262" s="1"/>
  <c r="K262" s="1"/>
  <c r="I261"/>
  <c r="H261"/>
  <c r="J261" s="1"/>
  <c r="K261" s="1"/>
  <c r="I260"/>
  <c r="H260"/>
  <c r="J260" s="1"/>
  <c r="K260" s="1"/>
  <c r="I259"/>
  <c r="H259"/>
  <c r="J259" s="1"/>
  <c r="K259" s="1"/>
  <c r="I258"/>
  <c r="H258"/>
  <c r="J258" s="1"/>
  <c r="K258" s="1"/>
  <c r="I257"/>
  <c r="H257"/>
  <c r="J257" s="1"/>
  <c r="K257" s="1"/>
  <c r="I256"/>
  <c r="H256"/>
  <c r="J256" s="1"/>
  <c r="K256" s="1"/>
  <c r="I255"/>
  <c r="H255"/>
  <c r="J255" s="1"/>
  <c r="K255" s="1"/>
  <c r="I254"/>
  <c r="H254"/>
  <c r="J254" s="1"/>
  <c r="K254" s="1"/>
  <c r="I253"/>
  <c r="H253"/>
  <c r="J253" s="1"/>
  <c r="K253" s="1"/>
  <c r="I252"/>
  <c r="H252"/>
  <c r="J252" s="1"/>
  <c r="K252" s="1"/>
  <c r="I251"/>
  <c r="H251"/>
  <c r="J251" s="1"/>
  <c r="K251" s="1"/>
  <c r="I250"/>
  <c r="H250"/>
  <c r="J250" s="1"/>
  <c r="K250" s="1"/>
  <c r="I249"/>
  <c r="H249"/>
  <c r="J249" s="1"/>
  <c r="K249" s="1"/>
  <c r="I248"/>
  <c r="H248"/>
  <c r="J248" s="1"/>
  <c r="K248" s="1"/>
  <c r="I247"/>
  <c r="H247"/>
  <c r="J247" s="1"/>
  <c r="K247" s="1"/>
  <c r="I246"/>
  <c r="H246"/>
  <c r="J246" s="1"/>
  <c r="K246" s="1"/>
  <c r="I245"/>
  <c r="H245"/>
  <c r="J245" s="1"/>
  <c r="K245" s="1"/>
  <c r="I244"/>
  <c r="H244"/>
  <c r="J244" s="1"/>
  <c r="K244" s="1"/>
  <c r="I243"/>
  <c r="H243"/>
  <c r="J243" s="1"/>
  <c r="K243" s="1"/>
  <c r="I242"/>
  <c r="H242"/>
  <c r="J242" s="1"/>
  <c r="K242" s="1"/>
  <c r="I241"/>
  <c r="H241"/>
  <c r="J241" s="1"/>
  <c r="K241" s="1"/>
  <c r="I240"/>
  <c r="H240"/>
  <c r="J240" s="1"/>
  <c r="K240" s="1"/>
  <c r="I239"/>
  <c r="H239"/>
  <c r="J239" s="1"/>
  <c r="K239" s="1"/>
  <c r="I238"/>
  <c r="H238"/>
  <c r="J238" s="1"/>
  <c r="K238" s="1"/>
  <c r="I237"/>
  <c r="H237"/>
  <c r="J237" s="1"/>
  <c r="K237" s="1"/>
  <c r="I236"/>
  <c r="H236"/>
  <c r="J236" s="1"/>
  <c r="K236" s="1"/>
  <c r="I235"/>
  <c r="H235"/>
  <c r="J235" s="1"/>
  <c r="K235" s="1"/>
  <c r="I234"/>
  <c r="H234"/>
  <c r="J234" s="1"/>
  <c r="K234" s="1"/>
  <c r="I233"/>
  <c r="H233"/>
  <c r="J233" s="1"/>
  <c r="K233" s="1"/>
  <c r="I232"/>
  <c r="H232"/>
  <c r="J232" s="1"/>
  <c r="K232" s="1"/>
  <c r="I231"/>
  <c r="H231"/>
  <c r="J231" s="1"/>
  <c r="K231" s="1"/>
  <c r="I230"/>
  <c r="H230"/>
  <c r="J230" s="1"/>
  <c r="K230" s="1"/>
  <c r="I229"/>
  <c r="H229"/>
  <c r="J229" s="1"/>
  <c r="K229" s="1"/>
  <c r="I228"/>
  <c r="H228"/>
  <c r="J228" s="1"/>
  <c r="K228" s="1"/>
  <c r="I227"/>
  <c r="H227"/>
  <c r="J227" s="1"/>
  <c r="K227" s="1"/>
  <c r="I226"/>
  <c r="H226"/>
  <c r="J226" s="1"/>
  <c r="K226" s="1"/>
  <c r="I225"/>
  <c r="H225"/>
  <c r="J225" s="1"/>
  <c r="K225" s="1"/>
  <c r="I224"/>
  <c r="H224"/>
  <c r="J224" s="1"/>
  <c r="K224" s="1"/>
  <c r="I223"/>
  <c r="H223"/>
  <c r="J223" s="1"/>
  <c r="K223" s="1"/>
  <c r="I222"/>
  <c r="H222"/>
  <c r="J222" s="1"/>
  <c r="K222" s="1"/>
  <c r="I221"/>
  <c r="H221"/>
  <c r="J221" s="1"/>
  <c r="K221" s="1"/>
  <c r="I220"/>
  <c r="H220"/>
  <c r="J220" s="1"/>
  <c r="K220" s="1"/>
  <c r="I219"/>
  <c r="H219"/>
  <c r="J219" s="1"/>
  <c r="K219" s="1"/>
  <c r="I218"/>
  <c r="H218"/>
  <c r="J218" s="1"/>
  <c r="K218" s="1"/>
  <c r="I217"/>
  <c r="H217"/>
  <c r="J217" s="1"/>
  <c r="K217" s="1"/>
  <c r="I216"/>
  <c r="H216"/>
  <c r="J216" s="1"/>
  <c r="K216" s="1"/>
  <c r="I215"/>
  <c r="H215"/>
  <c r="J215" s="1"/>
  <c r="K215" s="1"/>
  <c r="I214"/>
  <c r="H214"/>
  <c r="J214" s="1"/>
  <c r="K214" s="1"/>
  <c r="I213"/>
  <c r="H213"/>
  <c r="J213" s="1"/>
  <c r="K213" s="1"/>
  <c r="I212"/>
  <c r="H212"/>
  <c r="J212" s="1"/>
  <c r="K212" s="1"/>
  <c r="I211"/>
  <c r="H211"/>
  <c r="J211" s="1"/>
  <c r="K211" s="1"/>
  <c r="I210"/>
  <c r="H210"/>
  <c r="J210" s="1"/>
  <c r="K210" s="1"/>
  <c r="I209"/>
  <c r="H209"/>
  <c r="J209" s="1"/>
  <c r="K209" s="1"/>
  <c r="I208"/>
  <c r="H208"/>
  <c r="J208" s="1"/>
  <c r="K208" s="1"/>
  <c r="I207"/>
  <c r="H207"/>
  <c r="J207" s="1"/>
  <c r="K207" s="1"/>
  <c r="I206"/>
  <c r="H206"/>
  <c r="J206" s="1"/>
  <c r="K206" s="1"/>
  <c r="I205"/>
  <c r="H205"/>
  <c r="J205" s="1"/>
  <c r="K205" s="1"/>
  <c r="I204"/>
  <c r="H204"/>
  <c r="J204" s="1"/>
  <c r="K204" s="1"/>
  <c r="I203"/>
  <c r="H203"/>
  <c r="J203" s="1"/>
  <c r="K203" s="1"/>
  <c r="I202"/>
  <c r="H202"/>
  <c r="J202" s="1"/>
  <c r="K202" s="1"/>
  <c r="I201"/>
  <c r="H201"/>
  <c r="J201" s="1"/>
  <c r="K201" s="1"/>
  <c r="I200"/>
  <c r="H200"/>
  <c r="J200" s="1"/>
  <c r="K200" s="1"/>
  <c r="I199"/>
  <c r="H199"/>
  <c r="J199" s="1"/>
  <c r="K199" s="1"/>
  <c r="I198"/>
  <c r="H198"/>
  <c r="J198" s="1"/>
  <c r="K198" s="1"/>
  <c r="I197"/>
  <c r="H197"/>
  <c r="J197" s="1"/>
  <c r="K197" s="1"/>
  <c r="I196"/>
  <c r="H196"/>
  <c r="J196" s="1"/>
  <c r="I195"/>
  <c r="H195"/>
  <c r="J195" s="1"/>
  <c r="I194"/>
  <c r="H194"/>
  <c r="J194" s="1"/>
  <c r="I193"/>
  <c r="H193"/>
  <c r="J193" s="1"/>
  <c r="I192"/>
  <c r="H192"/>
  <c r="J192" s="1"/>
  <c r="K192" s="1"/>
  <c r="I191"/>
  <c r="H191"/>
  <c r="J191" s="1"/>
  <c r="K191" s="1"/>
  <c r="I190"/>
  <c r="H190"/>
  <c r="J190" s="1"/>
  <c r="K190" s="1"/>
  <c r="I189"/>
  <c r="H189"/>
  <c r="J189" s="1"/>
  <c r="K189" s="1"/>
  <c r="I188"/>
  <c r="H188"/>
  <c r="J188" s="1"/>
  <c r="K188" s="1"/>
  <c r="I187"/>
  <c r="H187"/>
  <c r="J187" s="1"/>
  <c r="K187" s="1"/>
  <c r="I186"/>
  <c r="H186"/>
  <c r="J186" s="1"/>
  <c r="K186" s="1"/>
  <c r="I185"/>
  <c r="H185"/>
  <c r="J185" s="1"/>
  <c r="K185" s="1"/>
  <c r="I184"/>
  <c r="H184"/>
  <c r="J184" s="1"/>
  <c r="K184" s="1"/>
  <c r="I183"/>
  <c r="H183"/>
  <c r="J183" s="1"/>
  <c r="K183" s="1"/>
  <c r="I182"/>
  <c r="H182"/>
  <c r="J182" s="1"/>
  <c r="K182" s="1"/>
  <c r="I181"/>
  <c r="H181"/>
  <c r="J181" s="1"/>
  <c r="K181" s="1"/>
  <c r="I180"/>
  <c r="H180"/>
  <c r="J180" s="1"/>
  <c r="K180" s="1"/>
  <c r="I179"/>
  <c r="H179"/>
  <c r="J179" s="1"/>
  <c r="K179" s="1"/>
  <c r="I178"/>
  <c r="H178"/>
  <c r="J178" s="1"/>
  <c r="K178" s="1"/>
  <c r="I177"/>
  <c r="H177"/>
  <c r="J177" s="1"/>
  <c r="K177" s="1"/>
  <c r="I176"/>
  <c r="H176"/>
  <c r="J176" s="1"/>
  <c r="K176" s="1"/>
  <c r="I175"/>
  <c r="H175"/>
  <c r="J175" s="1"/>
  <c r="I174"/>
  <c r="H174"/>
  <c r="J174" s="1"/>
  <c r="K174" s="1"/>
  <c r="I173"/>
  <c r="H173"/>
  <c r="J173" s="1"/>
  <c r="K173" s="1"/>
  <c r="I172"/>
  <c r="H172"/>
  <c r="J172" s="1"/>
  <c r="K172" s="1"/>
  <c r="I171"/>
  <c r="H171"/>
  <c r="J171" s="1"/>
  <c r="K171" s="1"/>
  <c r="I170"/>
  <c r="H170"/>
  <c r="J170" s="1"/>
  <c r="K170" s="1"/>
  <c r="I169"/>
  <c r="H169"/>
  <c r="J169" s="1"/>
  <c r="K169" s="1"/>
  <c r="I168"/>
  <c r="H168"/>
  <c r="J168" s="1"/>
  <c r="K168" s="1"/>
  <c r="I167"/>
  <c r="H167"/>
  <c r="J167" s="1"/>
  <c r="K167" s="1"/>
  <c r="I166"/>
  <c r="H166"/>
  <c r="J166" s="1"/>
  <c r="K166" s="1"/>
  <c r="I165"/>
  <c r="H165"/>
  <c r="J165" s="1"/>
  <c r="K165" s="1"/>
  <c r="I164"/>
  <c r="H164"/>
  <c r="J164" s="1"/>
  <c r="K164" s="1"/>
  <c r="I163"/>
  <c r="H163"/>
  <c r="J163" s="1"/>
  <c r="K163" s="1"/>
  <c r="I162"/>
  <c r="H162"/>
  <c r="J162" s="1"/>
  <c r="K162" s="1"/>
  <c r="I161"/>
  <c r="H161"/>
  <c r="J161" s="1"/>
  <c r="K161" s="1"/>
  <c r="I160"/>
  <c r="H160"/>
  <c r="J160" s="1"/>
  <c r="K160" s="1"/>
  <c r="I159"/>
  <c r="H159"/>
  <c r="J159" s="1"/>
  <c r="K159" s="1"/>
  <c r="I158"/>
  <c r="H158"/>
  <c r="J158" s="1"/>
  <c r="K158" s="1"/>
  <c r="I157"/>
  <c r="H157"/>
  <c r="J157" s="1"/>
  <c r="I156"/>
  <c r="H156"/>
  <c r="J156" s="1"/>
  <c r="K156" s="1"/>
  <c r="I155"/>
  <c r="H155"/>
  <c r="J155" s="1"/>
  <c r="K155" s="1"/>
  <c r="I154"/>
  <c r="H154"/>
  <c r="J154" s="1"/>
  <c r="K154" s="1"/>
  <c r="I153"/>
  <c r="H153"/>
  <c r="J153" s="1"/>
  <c r="K153" s="1"/>
  <c r="I152"/>
  <c r="H152"/>
  <c r="J152" s="1"/>
  <c r="K152" s="1"/>
  <c r="I151"/>
  <c r="H151"/>
  <c r="J151" s="1"/>
  <c r="K151" s="1"/>
  <c r="I150"/>
  <c r="H150"/>
  <c r="J150" s="1"/>
  <c r="K150" s="1"/>
  <c r="I149"/>
  <c r="H149"/>
  <c r="J149" s="1"/>
  <c r="K149" s="1"/>
  <c r="I148"/>
  <c r="H148"/>
  <c r="J148" s="1"/>
  <c r="K148" s="1"/>
  <c r="I147"/>
  <c r="H147"/>
  <c r="J147" s="1"/>
  <c r="I146"/>
  <c r="H146"/>
  <c r="J146" s="1"/>
  <c r="K146" s="1"/>
  <c r="I145"/>
  <c r="H145"/>
  <c r="J145" s="1"/>
  <c r="K145" s="1"/>
  <c r="I144"/>
  <c r="H144"/>
  <c r="J144" s="1"/>
  <c r="K144" s="1"/>
  <c r="I143"/>
  <c r="H143"/>
  <c r="J143" s="1"/>
  <c r="K143" s="1"/>
  <c r="I142"/>
  <c r="H142"/>
  <c r="J142" s="1"/>
  <c r="K142" s="1"/>
  <c r="I141"/>
  <c r="H141"/>
  <c r="J141" s="1"/>
  <c r="K141" s="1"/>
  <c r="I140"/>
  <c r="H140"/>
  <c r="J140" s="1"/>
  <c r="K140" s="1"/>
  <c r="I139"/>
  <c r="H139"/>
  <c r="J139" s="1"/>
  <c r="K139" s="1"/>
  <c r="I138"/>
  <c r="H138"/>
  <c r="J138" s="1"/>
  <c r="K138" s="1"/>
  <c r="I137"/>
  <c r="H137"/>
  <c r="J137" s="1"/>
  <c r="K137" s="1"/>
  <c r="I136"/>
  <c r="H136"/>
  <c r="J136" s="1"/>
  <c r="K136" s="1"/>
  <c r="I135"/>
  <c r="H135"/>
  <c r="J135" s="1"/>
  <c r="K135" s="1"/>
  <c r="I134"/>
  <c r="H134"/>
  <c r="J134" s="1"/>
  <c r="K134" s="1"/>
  <c r="I133"/>
  <c r="H133"/>
  <c r="J133" s="1"/>
  <c r="K133" s="1"/>
  <c r="I132"/>
  <c r="H132"/>
  <c r="J132" s="1"/>
  <c r="K132" s="1"/>
  <c r="I131"/>
  <c r="H131"/>
  <c r="J131" s="1"/>
  <c r="I130"/>
  <c r="H130"/>
  <c r="J130" s="1"/>
  <c r="K130" s="1"/>
  <c r="I129"/>
  <c r="H129"/>
  <c r="J129" s="1"/>
  <c r="K129" s="1"/>
  <c r="I128"/>
  <c r="H128"/>
  <c r="J128" s="1"/>
  <c r="K128" s="1"/>
  <c r="I127"/>
  <c r="H127"/>
  <c r="J127" s="1"/>
  <c r="K127" s="1"/>
  <c r="I126"/>
  <c r="H126"/>
  <c r="J126" s="1"/>
  <c r="K126" s="1"/>
  <c r="I125"/>
  <c r="H125"/>
  <c r="J125" s="1"/>
  <c r="K125" s="1"/>
  <c r="I124"/>
  <c r="H124"/>
  <c r="J124" s="1"/>
  <c r="K124" s="1"/>
  <c r="I123"/>
  <c r="H123"/>
  <c r="J123" s="1"/>
  <c r="K123" s="1"/>
  <c r="I122"/>
  <c r="H122"/>
  <c r="J122" s="1"/>
  <c r="K122" s="1"/>
  <c r="I121"/>
  <c r="H121"/>
  <c r="J121" s="1"/>
  <c r="K121" s="1"/>
  <c r="I120"/>
  <c r="H120"/>
  <c r="J120" s="1"/>
  <c r="K120" s="1"/>
  <c r="I119"/>
  <c r="H119"/>
  <c r="J119" s="1"/>
  <c r="K119" s="1"/>
  <c r="I118"/>
  <c r="H118"/>
  <c r="J118" s="1"/>
  <c r="K118" s="1"/>
  <c r="I117"/>
  <c r="H117"/>
  <c r="J117" s="1"/>
  <c r="K117" s="1"/>
  <c r="I116"/>
  <c r="H116"/>
  <c r="J116" s="1"/>
  <c r="K116" s="1"/>
  <c r="I115"/>
  <c r="H115"/>
  <c r="J115" s="1"/>
  <c r="K115" s="1"/>
  <c r="I114"/>
  <c r="H114"/>
  <c r="J114" s="1"/>
  <c r="K114" s="1"/>
  <c r="I113"/>
  <c r="H113"/>
  <c r="J113" s="1"/>
  <c r="I112"/>
  <c r="H112"/>
  <c r="J112" s="1"/>
  <c r="K112" s="1"/>
  <c r="I111"/>
  <c r="H111"/>
  <c r="J111" s="1"/>
  <c r="K111" s="1"/>
  <c r="I110"/>
  <c r="H110"/>
  <c r="J110" s="1"/>
  <c r="K110" s="1"/>
  <c r="I109"/>
  <c r="H109"/>
  <c r="J109" s="1"/>
  <c r="K109" s="1"/>
  <c r="I108"/>
  <c r="H108"/>
  <c r="J108" s="1"/>
  <c r="K108" s="1"/>
  <c r="I107"/>
  <c r="H107"/>
  <c r="J107" s="1"/>
  <c r="K107" s="1"/>
  <c r="I106"/>
  <c r="H106"/>
  <c r="J106" s="1"/>
  <c r="K106" s="1"/>
  <c r="I105"/>
  <c r="H105"/>
  <c r="J105" s="1"/>
  <c r="K105" s="1"/>
  <c r="I104"/>
  <c r="H104"/>
  <c r="J104" s="1"/>
  <c r="K104" s="1"/>
  <c r="I103"/>
  <c r="H103"/>
  <c r="J103" s="1"/>
  <c r="K103" s="1"/>
  <c r="I102"/>
  <c r="H102"/>
  <c r="J102" s="1"/>
  <c r="K102" s="1"/>
  <c r="I101"/>
  <c r="H101"/>
  <c r="J101" s="1"/>
  <c r="K101" s="1"/>
  <c r="I100"/>
  <c r="H100"/>
  <c r="J100" s="1"/>
  <c r="K100" s="1"/>
  <c r="I99"/>
  <c r="H99"/>
  <c r="J99" s="1"/>
  <c r="K99" s="1"/>
  <c r="I98"/>
  <c r="H98"/>
  <c r="J98" s="1"/>
  <c r="K98" s="1"/>
  <c r="I97"/>
  <c r="H97"/>
  <c r="J97" s="1"/>
  <c r="K97" s="1"/>
  <c r="I96"/>
  <c r="H96"/>
  <c r="J96" s="1"/>
  <c r="K96" s="1"/>
  <c r="I95"/>
  <c r="H95"/>
  <c r="J95" s="1"/>
  <c r="K95" s="1"/>
  <c r="I94"/>
  <c r="H94"/>
  <c r="J94" s="1"/>
  <c r="K94" s="1"/>
  <c r="I93"/>
  <c r="H93"/>
  <c r="J93" s="1"/>
  <c r="I92"/>
  <c r="H92"/>
  <c r="J92" s="1"/>
  <c r="I91"/>
  <c r="H91"/>
  <c r="J91" s="1"/>
  <c r="K91" s="1"/>
  <c r="I90"/>
  <c r="H90"/>
  <c r="J90" s="1"/>
  <c r="K90" s="1"/>
  <c r="I89"/>
  <c r="H89"/>
  <c r="J89" s="1"/>
  <c r="K89" s="1"/>
  <c r="I88"/>
  <c r="H88"/>
  <c r="J88" s="1"/>
  <c r="K88" s="1"/>
  <c r="I87"/>
  <c r="H87"/>
  <c r="J87" s="1"/>
  <c r="K87" s="1"/>
  <c r="I86"/>
  <c r="H86"/>
  <c r="J86" s="1"/>
  <c r="K86" s="1"/>
  <c r="I85"/>
  <c r="H85"/>
  <c r="J85" s="1"/>
  <c r="K85" s="1"/>
  <c r="I84"/>
  <c r="H84"/>
  <c r="J84" s="1"/>
  <c r="K84" s="1"/>
  <c r="I83"/>
  <c r="H83"/>
  <c r="J83" s="1"/>
  <c r="K83" s="1"/>
  <c r="I82"/>
  <c r="H82"/>
  <c r="J82" s="1"/>
  <c r="K82" s="1"/>
  <c r="I81"/>
  <c r="H81"/>
  <c r="J81" s="1"/>
  <c r="K81" s="1"/>
  <c r="I80"/>
  <c r="H80"/>
  <c r="J80" s="1"/>
  <c r="K80" s="1"/>
  <c r="I79"/>
  <c r="H79"/>
  <c r="J79" s="1"/>
  <c r="K79" s="1"/>
  <c r="I78"/>
  <c r="H78"/>
  <c r="J78" s="1"/>
  <c r="K78" s="1"/>
  <c r="I77"/>
  <c r="H77"/>
  <c r="J77" s="1"/>
  <c r="K77" s="1"/>
  <c r="I76"/>
  <c r="H76"/>
  <c r="J76" s="1"/>
  <c r="K76" s="1"/>
  <c r="I75"/>
  <c r="H75"/>
  <c r="J75" s="1"/>
  <c r="K75" s="1"/>
  <c r="I74"/>
  <c r="H74"/>
  <c r="J74" s="1"/>
  <c r="K74" s="1"/>
  <c r="I73"/>
  <c r="H73"/>
  <c r="J73" s="1"/>
  <c r="K73" s="1"/>
  <c r="I72"/>
  <c r="H72"/>
  <c r="J72" s="1"/>
  <c r="K72" s="1"/>
  <c r="I71"/>
  <c r="H71"/>
  <c r="J71" s="1"/>
  <c r="K71" s="1"/>
  <c r="I70"/>
  <c r="H70"/>
  <c r="J70" s="1"/>
  <c r="K70" s="1"/>
  <c r="I69"/>
  <c r="H69"/>
  <c r="J69" s="1"/>
  <c r="K69" s="1"/>
  <c r="I68"/>
  <c r="H68"/>
  <c r="J68" s="1"/>
  <c r="K68" s="1"/>
  <c r="I67"/>
  <c r="H67"/>
  <c r="J67" s="1"/>
  <c r="K67" s="1"/>
  <c r="I66"/>
  <c r="H66"/>
  <c r="J66" s="1"/>
  <c r="K66" s="1"/>
  <c r="I65"/>
  <c r="H65"/>
  <c r="J65" s="1"/>
  <c r="I64"/>
  <c r="H64"/>
  <c r="J64" s="1"/>
  <c r="I63"/>
  <c r="H63"/>
  <c r="J63" s="1"/>
  <c r="K63" s="1"/>
  <c r="I62"/>
  <c r="H62"/>
  <c r="J62" s="1"/>
  <c r="K62" s="1"/>
  <c r="I61"/>
  <c r="H61"/>
  <c r="J61" s="1"/>
  <c r="K61" s="1"/>
  <c r="I60"/>
  <c r="H60"/>
  <c r="J60" s="1"/>
  <c r="K60" s="1"/>
  <c r="I59"/>
  <c r="H59"/>
  <c r="J59" s="1"/>
  <c r="K59" s="1"/>
  <c r="I58"/>
  <c r="H58"/>
  <c r="J58" s="1"/>
  <c r="K58" s="1"/>
  <c r="I57"/>
  <c r="H57"/>
  <c r="J57" s="1"/>
  <c r="K57" s="1"/>
  <c r="I56"/>
  <c r="H56"/>
  <c r="J56" s="1"/>
  <c r="K56" s="1"/>
  <c r="I55"/>
  <c r="H55"/>
  <c r="J55" s="1"/>
  <c r="K55" s="1"/>
  <c r="I54"/>
  <c r="H54"/>
  <c r="J54" s="1"/>
  <c r="K54" s="1"/>
  <c r="I53"/>
  <c r="H53"/>
  <c r="J53" s="1"/>
  <c r="K53" s="1"/>
  <c r="I52"/>
  <c r="H52"/>
  <c r="J52" s="1"/>
  <c r="K52" s="1"/>
  <c r="I51"/>
  <c r="H51"/>
  <c r="J51" s="1"/>
  <c r="K51" s="1"/>
  <c r="I50"/>
  <c r="H50"/>
  <c r="J50" s="1"/>
  <c r="K50" s="1"/>
  <c r="I49"/>
  <c r="H49"/>
  <c r="J49" s="1"/>
  <c r="K49" s="1"/>
  <c r="I48"/>
  <c r="H48"/>
  <c r="J48" s="1"/>
  <c r="K48" s="1"/>
  <c r="I47"/>
  <c r="H47"/>
  <c r="J47" s="1"/>
  <c r="K47" s="1"/>
  <c r="I46"/>
  <c r="H46"/>
  <c r="J46" s="1"/>
  <c r="K46" s="1"/>
  <c r="I45"/>
  <c r="H45"/>
  <c r="J45" s="1"/>
  <c r="K45" s="1"/>
  <c r="I44"/>
  <c r="H44"/>
  <c r="J44" s="1"/>
  <c r="K44" s="1"/>
  <c r="I43"/>
  <c r="H43"/>
  <c r="J43" s="1"/>
  <c r="K43" s="1"/>
  <c r="I42"/>
  <c r="H42"/>
  <c r="J42" s="1"/>
  <c r="K42" s="1"/>
  <c r="I41"/>
  <c r="H41"/>
  <c r="J41" s="1"/>
  <c r="K41" s="1"/>
  <c r="I40"/>
  <c r="H40"/>
  <c r="J40" s="1"/>
  <c r="K40" s="1"/>
  <c r="I39"/>
  <c r="H39"/>
  <c r="J39" s="1"/>
  <c r="K39" s="1"/>
  <c r="I38"/>
  <c r="H38"/>
  <c r="J38" s="1"/>
  <c r="K38" s="1"/>
  <c r="I37"/>
  <c r="H37"/>
  <c r="J37" s="1"/>
  <c r="K37" s="1"/>
  <c r="I36"/>
  <c r="H36"/>
  <c r="J36" s="1"/>
  <c r="K36" s="1"/>
  <c r="I35"/>
  <c r="H35"/>
  <c r="J35" s="1"/>
  <c r="K35" s="1"/>
  <c r="I34"/>
  <c r="H34"/>
  <c r="J34" s="1"/>
  <c r="K34" s="1"/>
  <c r="I33"/>
  <c r="H33"/>
  <c r="J33" s="1"/>
  <c r="K33" s="1"/>
  <c r="I32"/>
  <c r="H32"/>
  <c r="J32" s="1"/>
  <c r="K32" s="1"/>
  <c r="I31"/>
  <c r="H31"/>
  <c r="J31" s="1"/>
  <c r="K31" s="1"/>
  <c r="I30"/>
  <c r="H30"/>
  <c r="J30" s="1"/>
  <c r="K30" s="1"/>
  <c r="I29"/>
  <c r="H29"/>
  <c r="J29" s="1"/>
  <c r="K29" s="1"/>
  <c r="I28"/>
  <c r="H28"/>
  <c r="J28" s="1"/>
  <c r="K28" s="1"/>
  <c r="I27"/>
  <c r="H27"/>
  <c r="J27" s="1"/>
  <c r="K27" s="1"/>
  <c r="I26"/>
  <c r="H26"/>
  <c r="J26" s="1"/>
  <c r="K26" s="1"/>
  <c r="I25"/>
  <c r="H25"/>
  <c r="J25" s="1"/>
  <c r="I24"/>
  <c r="H24"/>
  <c r="J24" s="1"/>
  <c r="K24" s="1"/>
  <c r="I23"/>
  <c r="H23"/>
  <c r="J23" s="1"/>
  <c r="K23" s="1"/>
  <c r="I22"/>
  <c r="H22"/>
  <c r="J22" s="1"/>
  <c r="K22" s="1"/>
  <c r="I21"/>
  <c r="H21"/>
  <c r="J21" s="1"/>
  <c r="K21" s="1"/>
  <c r="I20"/>
  <c r="H20"/>
  <c r="J20" s="1"/>
  <c r="I19"/>
  <c r="H19"/>
  <c r="J19" s="1"/>
  <c r="K19" s="1"/>
  <c r="I18"/>
  <c r="H18"/>
  <c r="J18" s="1"/>
  <c r="K18" s="1"/>
  <c r="I17"/>
  <c r="H17"/>
  <c r="J17" s="1"/>
  <c r="I16"/>
  <c r="H16"/>
  <c r="J16" s="1"/>
  <c r="K16" s="1"/>
  <c r="I15"/>
  <c r="H15"/>
  <c r="J15" s="1"/>
  <c r="K15" s="1"/>
  <c r="I14"/>
  <c r="H14"/>
  <c r="J14" s="1"/>
  <c r="K14" s="1"/>
  <c r="I13"/>
  <c r="H13"/>
  <c r="J13" s="1"/>
  <c r="K13" s="1"/>
  <c r="I12"/>
  <c r="H12"/>
  <c r="J12" s="1"/>
  <c r="K12" s="1"/>
  <c r="I11"/>
  <c r="H11"/>
  <c r="J11" s="1"/>
  <c r="K11" s="1"/>
  <c r="I10"/>
  <c r="H10"/>
  <c r="J10" s="1"/>
  <c r="K10" s="1"/>
  <c r="I9"/>
  <c r="H9"/>
  <c r="J9" s="1"/>
  <c r="I8"/>
  <c r="H8"/>
  <c r="J8" s="1"/>
  <c r="K8" s="1"/>
  <c r="I7"/>
  <c r="H7"/>
  <c r="J7" s="1"/>
  <c r="K7" s="1"/>
  <c r="I6"/>
  <c r="H6"/>
  <c r="J6" s="1"/>
  <c r="K6" s="1"/>
  <c r="I5"/>
  <c r="H5"/>
  <c r="J5" s="1"/>
  <c r="K5" s="1"/>
  <c r="I4"/>
  <c r="H4"/>
  <c r="J4" s="1"/>
  <c r="K4" s="1"/>
  <c r="I3"/>
  <c r="H3"/>
  <c r="B3"/>
  <c r="D3" s="1"/>
  <c r="BF37" i="10" l="1"/>
  <c r="BH37"/>
  <c r="BJ37"/>
  <c r="BL37"/>
  <c r="BN37"/>
  <c r="BP37"/>
  <c r="BR37"/>
  <c r="BT37"/>
  <c r="BV37"/>
  <c r="BX37"/>
  <c r="BZ37"/>
  <c r="BF39"/>
  <c r="BJ39"/>
  <c r="BN39"/>
  <c r="BR39"/>
  <c r="BV39"/>
  <c r="BZ39"/>
  <c r="BF41"/>
  <c r="BJ41"/>
  <c r="BN41"/>
  <c r="BR41"/>
  <c r="BV41"/>
  <c r="BZ41"/>
  <c r="BF43"/>
  <c r="BJ43"/>
  <c r="BN43"/>
  <c r="BR43"/>
  <c r="BV43"/>
  <c r="BZ43"/>
  <c r="BF45"/>
  <c r="BJ45"/>
  <c r="BN45"/>
  <c r="BR45"/>
  <c r="BV45"/>
  <c r="BZ45"/>
  <c r="BF47"/>
  <c r="BJ47"/>
  <c r="BN47"/>
  <c r="BR47"/>
  <c r="BV47"/>
  <c r="BZ47"/>
  <c r="BF49"/>
  <c r="BJ49"/>
  <c r="BN49"/>
  <c r="BR49"/>
  <c r="BV49"/>
  <c r="BZ49"/>
  <c r="BF51"/>
  <c r="BH51"/>
  <c r="BJ51"/>
  <c r="BL51"/>
  <c r="BN51"/>
  <c r="BP51"/>
  <c r="BR51"/>
  <c r="BT51"/>
  <c r="BV51"/>
  <c r="BX51"/>
  <c r="BZ51"/>
  <c r="BF53"/>
  <c r="BH53"/>
  <c r="BJ53"/>
  <c r="BL53"/>
  <c r="BN53"/>
  <c r="BP53"/>
  <c r="BR53"/>
  <c r="BT53"/>
  <c r="BV53"/>
  <c r="BX53"/>
  <c r="BZ53"/>
  <c r="BF55"/>
  <c r="BH55"/>
  <c r="BJ55"/>
  <c r="BL55"/>
  <c r="BN55"/>
  <c r="BP55"/>
  <c r="BR55"/>
  <c r="BT55"/>
  <c r="BV55"/>
  <c r="BX55"/>
  <c r="BZ55"/>
  <c r="BF57"/>
  <c r="BH57"/>
  <c r="BJ57"/>
  <c r="BL57"/>
  <c r="BN57"/>
  <c r="BP57"/>
  <c r="BR57"/>
  <c r="BT57"/>
  <c r="BV57"/>
  <c r="BX57"/>
  <c r="BZ57"/>
  <c r="BF59"/>
  <c r="BH59"/>
  <c r="BJ59"/>
  <c r="BL59"/>
  <c r="BN59"/>
  <c r="BP59"/>
  <c r="BR59"/>
  <c r="BT59"/>
  <c r="BV59"/>
  <c r="BX59"/>
  <c r="BZ59"/>
  <c r="BF61"/>
  <c r="BH61"/>
  <c r="BJ61"/>
  <c r="BL61"/>
  <c r="BN61"/>
  <c r="BP61"/>
  <c r="BR61"/>
  <c r="BT61"/>
  <c r="BV61"/>
  <c r="BX61"/>
  <c r="BZ61"/>
  <c r="BF63"/>
  <c r="BH63"/>
  <c r="BJ63"/>
  <c r="BL63"/>
  <c r="BN63"/>
  <c r="BP63"/>
  <c r="BR63"/>
  <c r="BT63"/>
  <c r="BV63"/>
  <c r="BX63"/>
  <c r="BZ63"/>
  <c r="BF65"/>
  <c r="BH65"/>
  <c r="BJ65"/>
  <c r="BL65"/>
  <c r="BN65"/>
  <c r="BP65"/>
  <c r="BR65"/>
  <c r="BT65"/>
  <c r="BV65"/>
  <c r="BX65"/>
  <c r="BZ65"/>
  <c r="BF67"/>
  <c r="BH67"/>
  <c r="BJ67"/>
  <c r="BL67"/>
  <c r="BN67"/>
  <c r="BP67"/>
  <c r="BR67"/>
  <c r="BT67"/>
  <c r="BV67"/>
  <c r="BX67"/>
  <c r="BZ67"/>
  <c r="BF69"/>
  <c r="BH69"/>
  <c r="BJ69"/>
  <c r="BL69"/>
  <c r="BN69"/>
  <c r="BP69"/>
  <c r="BR69"/>
  <c r="BT69"/>
  <c r="BV69"/>
  <c r="BX69"/>
  <c r="BZ69"/>
  <c r="BF71"/>
  <c r="BH71"/>
  <c r="BJ71"/>
  <c r="BL71"/>
  <c r="BN71"/>
  <c r="BP71"/>
  <c r="BR71"/>
  <c r="BT71"/>
  <c r="BV71"/>
  <c r="BX71"/>
  <c r="BZ71"/>
  <c r="BF73"/>
  <c r="BH73"/>
  <c r="BJ73"/>
  <c r="BL73"/>
  <c r="BN73"/>
  <c r="BP73"/>
  <c r="BR73"/>
  <c r="BT73"/>
  <c r="BV73"/>
  <c r="BX73"/>
  <c r="BZ73"/>
  <c r="BF75"/>
  <c r="BH75"/>
  <c r="BJ75"/>
  <c r="BL75"/>
  <c r="BN75"/>
  <c r="BP75"/>
  <c r="BR75"/>
  <c r="BT75"/>
  <c r="BV75"/>
  <c r="BX75"/>
  <c r="BZ75"/>
  <c r="BF77"/>
  <c r="BH77"/>
  <c r="BJ77"/>
  <c r="BL77"/>
  <c r="BN77"/>
  <c r="BP77"/>
  <c r="BR77"/>
  <c r="BT77"/>
  <c r="BV77"/>
  <c r="BX77"/>
  <c r="BZ77"/>
  <c r="BF79"/>
  <c r="BH79"/>
  <c r="BJ79"/>
  <c r="BL79"/>
  <c r="BN79"/>
  <c r="BP79"/>
  <c r="BR79"/>
  <c r="BT79"/>
  <c r="BV79"/>
  <c r="BX79"/>
  <c r="BZ79"/>
  <c r="BF81"/>
  <c r="BH81"/>
  <c r="BJ81"/>
  <c r="BL81"/>
  <c r="BN81"/>
  <c r="BP81"/>
  <c r="BR81"/>
  <c r="BT81"/>
  <c r="BV81"/>
  <c r="BX81"/>
  <c r="BZ81"/>
  <c r="BF83"/>
  <c r="BH83"/>
  <c r="BJ83"/>
  <c r="BL83"/>
  <c r="BN83"/>
  <c r="BP83"/>
  <c r="BR83"/>
  <c r="BT83"/>
  <c r="BV83"/>
  <c r="BX83"/>
  <c r="BZ83"/>
  <c r="BF85"/>
  <c r="BH85"/>
  <c r="BJ85"/>
  <c r="BL85"/>
  <c r="BN85"/>
  <c r="BP85"/>
  <c r="BR85"/>
  <c r="BT85"/>
  <c r="BV85"/>
  <c r="BX85"/>
  <c r="BZ85"/>
  <c r="BF87"/>
  <c r="BH87"/>
  <c r="BJ87"/>
  <c r="BL87"/>
  <c r="BN87"/>
  <c r="BP87"/>
  <c r="BR87"/>
  <c r="BT87"/>
  <c r="BV87"/>
  <c r="BX87"/>
  <c r="BZ87"/>
  <c r="BF89"/>
  <c r="BH89"/>
  <c r="BJ89"/>
  <c r="BL89"/>
  <c r="BN89"/>
  <c r="BP89"/>
  <c r="BR89"/>
  <c r="BT89"/>
  <c r="BV89"/>
  <c r="BX89"/>
  <c r="BZ89"/>
  <c r="BF91"/>
  <c r="BH91"/>
  <c r="BJ91"/>
  <c r="BL91"/>
  <c r="BN91"/>
  <c r="BP91"/>
  <c r="BR91"/>
  <c r="BT91"/>
  <c r="BV91"/>
  <c r="BX91"/>
  <c r="BZ91"/>
  <c r="BF93"/>
  <c r="BH93"/>
  <c r="BJ93"/>
  <c r="BL93"/>
  <c r="BN93"/>
  <c r="BP93"/>
  <c r="BR93"/>
  <c r="BT93"/>
  <c r="BV93"/>
  <c r="BX93"/>
  <c r="BZ93"/>
  <c r="BF95"/>
  <c r="BH95"/>
  <c r="BJ95"/>
  <c r="BL95"/>
  <c r="BN95"/>
  <c r="BP95"/>
  <c r="BR95"/>
  <c r="BT95"/>
  <c r="BV95"/>
  <c r="BX95"/>
  <c r="BZ95"/>
  <c r="BF97"/>
  <c r="BH97"/>
  <c r="BJ97"/>
  <c r="BL97"/>
  <c r="BN97"/>
  <c r="BP97"/>
  <c r="BR97"/>
  <c r="BT97"/>
  <c r="BV97"/>
  <c r="BX97"/>
  <c r="BZ97"/>
  <c r="BF99"/>
  <c r="BH99"/>
  <c r="BJ99"/>
  <c r="BL99"/>
  <c r="BN99"/>
  <c r="BP99"/>
  <c r="BR99"/>
  <c r="BT99"/>
  <c r="BV99"/>
  <c r="BX99"/>
  <c r="BZ99"/>
  <c r="BF101"/>
  <c r="BH101"/>
  <c r="BJ101"/>
  <c r="BL101"/>
  <c r="BN101"/>
  <c r="BP101"/>
  <c r="BR101"/>
  <c r="BT101"/>
  <c r="BV101"/>
  <c r="BX101"/>
  <c r="BZ101"/>
  <c r="BF103"/>
  <c r="BH103"/>
  <c r="BJ103"/>
  <c r="BL103"/>
  <c r="BN103"/>
  <c r="BP103"/>
  <c r="BR103"/>
  <c r="BT103"/>
  <c r="BV103"/>
  <c r="BX103"/>
  <c r="BZ103"/>
  <c r="BF105"/>
  <c r="BH105"/>
  <c r="BJ105"/>
  <c r="BL105"/>
  <c r="BN105"/>
  <c r="BP105"/>
  <c r="BR105"/>
  <c r="BT105"/>
  <c r="BV105"/>
  <c r="BX105"/>
  <c r="BZ105"/>
  <c r="BF107"/>
  <c r="BH107"/>
  <c r="BJ107"/>
  <c r="BL107"/>
  <c r="BN107"/>
  <c r="BP107"/>
  <c r="BR107"/>
  <c r="BT107"/>
  <c r="BV107"/>
  <c r="BX107"/>
  <c r="BZ107"/>
  <c r="BF109"/>
  <c r="BH109"/>
  <c r="BJ109"/>
  <c r="BL109"/>
  <c r="BN109"/>
  <c r="BP109"/>
  <c r="BR109"/>
  <c r="BT109"/>
  <c r="BV109"/>
  <c r="BX109"/>
  <c r="BZ109"/>
  <c r="BF111"/>
  <c r="BH111"/>
  <c r="BJ111"/>
  <c r="BL111"/>
  <c r="BN111"/>
  <c r="BP111"/>
  <c r="BR111"/>
  <c r="BT111"/>
  <c r="BE6"/>
  <c r="BG6"/>
  <c r="BI6"/>
  <c r="BK6"/>
  <c r="BM6"/>
  <c r="BO6"/>
  <c r="BQ6"/>
  <c r="BS6"/>
  <c r="BU6"/>
  <c r="BW6"/>
  <c r="BY6"/>
  <c r="BE37"/>
  <c r="C3" i="4"/>
  <c r="B4"/>
  <c r="K397" i="14"/>
  <c r="E398" i="8"/>
  <c r="BV111" i="10"/>
  <c r="BX111"/>
  <c r="BZ111"/>
  <c r="BF113"/>
  <c r="BH113"/>
  <c r="BJ113"/>
  <c r="BL113"/>
  <c r="BN113"/>
  <c r="BP113"/>
  <c r="BR113"/>
  <c r="BT113"/>
  <c r="BV113"/>
  <c r="BX113"/>
  <c r="BZ113"/>
  <c r="BF115"/>
  <c r="BH115"/>
  <c r="BJ115"/>
  <c r="BL115"/>
  <c r="BN115"/>
  <c r="BP115"/>
  <c r="BR115"/>
  <c r="BT115"/>
  <c r="BV115"/>
  <c r="BX115"/>
  <c r="BZ115"/>
  <c r="BF117"/>
  <c r="BH117"/>
  <c r="BJ117"/>
  <c r="BL117"/>
  <c r="BN117"/>
  <c r="BP117"/>
  <c r="BR117"/>
  <c r="BT117"/>
  <c r="BV117"/>
  <c r="BX117"/>
  <c r="BZ117"/>
  <c r="BF119"/>
  <c r="BH119"/>
  <c r="BJ119"/>
  <c r="BL119"/>
  <c r="BN119"/>
  <c r="BP119"/>
  <c r="BR119"/>
  <c r="BT119"/>
  <c r="BV119"/>
  <c r="BX119"/>
  <c r="BZ119"/>
  <c r="BF121"/>
  <c r="BH121"/>
  <c r="BJ121"/>
  <c r="BL121"/>
  <c r="BN121"/>
  <c r="BP121"/>
  <c r="BR121"/>
  <c r="BT121"/>
  <c r="BV121"/>
  <c r="BX121"/>
  <c r="BZ121"/>
  <c r="BF123"/>
  <c r="BH123"/>
  <c r="BJ123"/>
  <c r="BL123"/>
  <c r="BN123"/>
  <c r="BP123"/>
  <c r="BR123"/>
  <c r="BT123"/>
  <c r="BV123"/>
  <c r="BX123"/>
  <c r="BZ123"/>
  <c r="BF125"/>
  <c r="BH125"/>
  <c r="BJ125"/>
  <c r="BL125"/>
  <c r="BN125"/>
  <c r="BP125"/>
  <c r="BR125"/>
  <c r="BT125"/>
  <c r="BV125"/>
  <c r="BX125"/>
  <c r="BZ125"/>
  <c r="BF127"/>
  <c r="BH127"/>
  <c r="BJ127"/>
  <c r="BL127"/>
  <c r="BN127"/>
  <c r="BP127"/>
  <c r="BR127"/>
  <c r="BT127"/>
  <c r="BV127"/>
  <c r="BX127"/>
  <c r="BZ127"/>
  <c r="BF129"/>
  <c r="BH129"/>
  <c r="BJ129"/>
  <c r="BL129"/>
  <c r="BN129"/>
  <c r="BP129"/>
  <c r="BR129"/>
  <c r="BT129"/>
  <c r="BV129"/>
  <c r="BX129"/>
  <c r="BZ129"/>
  <c r="BF131"/>
  <c r="BH131"/>
  <c r="BJ131"/>
  <c r="BL131"/>
  <c r="BN131"/>
  <c r="BP131"/>
  <c r="BR131"/>
  <c r="BT131"/>
  <c r="BV131"/>
  <c r="BX131"/>
  <c r="BZ131"/>
  <c r="BF133"/>
  <c r="BH133"/>
  <c r="BJ133"/>
  <c r="BL133"/>
  <c r="BN133"/>
  <c r="BP133"/>
  <c r="BR133"/>
  <c r="BT133"/>
  <c r="BV133"/>
  <c r="BX133"/>
  <c r="BZ133"/>
  <c r="BF135"/>
  <c r="BH135"/>
  <c r="BJ135"/>
  <c r="BL135"/>
  <c r="BN135"/>
  <c r="BP135"/>
  <c r="BR135"/>
  <c r="BT135"/>
  <c r="BV135"/>
  <c r="BX135"/>
  <c r="BZ135"/>
  <c r="BF137"/>
  <c r="BH137"/>
  <c r="BJ137"/>
  <c r="BL137"/>
  <c r="BN137"/>
  <c r="BP137"/>
  <c r="BR137"/>
  <c r="BT137"/>
  <c r="BV137"/>
  <c r="BX137"/>
  <c r="BZ137"/>
  <c r="BF139"/>
  <c r="BH139"/>
  <c r="BJ139"/>
  <c r="BL139"/>
  <c r="BN139"/>
  <c r="BP139"/>
  <c r="BR139"/>
  <c r="BT139"/>
  <c r="BV139"/>
  <c r="BX139"/>
  <c r="BZ139"/>
  <c r="BF141"/>
  <c r="BH141"/>
  <c r="BJ141"/>
  <c r="BL141"/>
  <c r="BN141"/>
  <c r="BP141"/>
  <c r="BR141"/>
  <c r="BT141"/>
  <c r="BV141"/>
  <c r="BX141"/>
  <c r="BZ141"/>
  <c r="BF143"/>
  <c r="BH143"/>
  <c r="BJ143"/>
  <c r="BL143"/>
  <c r="BN143"/>
  <c r="BP143"/>
  <c r="BR143"/>
  <c r="BT143"/>
  <c r="BV143"/>
  <c r="BX143"/>
  <c r="BZ143"/>
  <c r="BF145"/>
  <c r="BH145"/>
  <c r="BJ145"/>
  <c r="BL145"/>
  <c r="BN145"/>
  <c r="BP145"/>
  <c r="BR145"/>
  <c r="BT145"/>
  <c r="BV145"/>
  <c r="BX145"/>
  <c r="BZ145"/>
  <c r="BF147"/>
  <c r="BH147"/>
  <c r="BJ147"/>
  <c r="BL147"/>
  <c r="BN147"/>
  <c r="BP147"/>
  <c r="BR147"/>
  <c r="BT147"/>
  <c r="BV147"/>
  <c r="BX147"/>
  <c r="BZ147"/>
  <c r="BF149"/>
  <c r="BH149"/>
  <c r="BJ149"/>
  <c r="BL149"/>
  <c r="BN149"/>
  <c r="BP149"/>
  <c r="BR149"/>
  <c r="BT149"/>
  <c r="BV149"/>
  <c r="BX149"/>
  <c r="BZ149"/>
  <c r="BF151"/>
  <c r="BH151"/>
  <c r="BJ151"/>
  <c r="BL151"/>
  <c r="BN151"/>
  <c r="BP151"/>
  <c r="BR151"/>
  <c r="BT151"/>
  <c r="BV151"/>
  <c r="BX151"/>
  <c r="BZ151"/>
  <c r="BF153"/>
  <c r="BH153"/>
  <c r="BJ153"/>
  <c r="BL153"/>
  <c r="BN153"/>
  <c r="BP153"/>
  <c r="BR153"/>
  <c r="BT153"/>
  <c r="BV153"/>
  <c r="BX153"/>
  <c r="BZ153"/>
  <c r="BF155"/>
  <c r="BH155"/>
  <c r="BJ155"/>
  <c r="BL155"/>
  <c r="BN155"/>
  <c r="BP155"/>
  <c r="BR155"/>
  <c r="BT155"/>
  <c r="BV155"/>
  <c r="BX155"/>
  <c r="BZ155"/>
  <c r="BF157"/>
  <c r="BH157"/>
  <c r="BJ157"/>
  <c r="BL157"/>
  <c r="BN157"/>
  <c r="BP157"/>
  <c r="BR157"/>
  <c r="BT157"/>
  <c r="BV157"/>
  <c r="BX157"/>
  <c r="BZ157"/>
  <c r="BF159"/>
  <c r="BH159"/>
  <c r="BJ159"/>
  <c r="BL159"/>
  <c r="BN159"/>
  <c r="BP159"/>
  <c r="BR159"/>
  <c r="BT159"/>
  <c r="BV159"/>
  <c r="BX159"/>
  <c r="BZ159"/>
  <c r="BF161"/>
  <c r="BH161"/>
  <c r="BJ161"/>
  <c r="BL161"/>
  <c r="BN161"/>
  <c r="BP161"/>
  <c r="BR161"/>
  <c r="BT161"/>
  <c r="BV161"/>
  <c r="BX161"/>
  <c r="BZ161"/>
  <c r="BF163"/>
  <c r="BH163"/>
  <c r="BJ163"/>
  <c r="BL163"/>
  <c r="BN163"/>
  <c r="BP163"/>
  <c r="BR163"/>
  <c r="BT163"/>
  <c r="BV163"/>
  <c r="BX163"/>
  <c r="BZ163"/>
  <c r="BF165"/>
  <c r="BH165"/>
  <c r="BJ165"/>
  <c r="BL165"/>
  <c r="BN165"/>
  <c r="BP165"/>
  <c r="BR165"/>
  <c r="BT165"/>
  <c r="BV165"/>
  <c r="BX165"/>
  <c r="BZ165"/>
  <c r="BF167"/>
  <c r="BH167"/>
  <c r="BJ167"/>
  <c r="BL167"/>
  <c r="BN167"/>
  <c r="BP167"/>
  <c r="BR167"/>
  <c r="BT167"/>
  <c r="BV167"/>
  <c r="BX167"/>
  <c r="BZ167"/>
  <c r="BF169"/>
  <c r="BH169"/>
  <c r="BJ169"/>
  <c r="BL169"/>
  <c r="BN169"/>
  <c r="BP169"/>
  <c r="BR169"/>
  <c r="BT169"/>
  <c r="BV169"/>
  <c r="BX169"/>
  <c r="BZ169"/>
  <c r="BF171"/>
  <c r="BH171"/>
  <c r="BJ171"/>
  <c r="BL171"/>
  <c r="BN171"/>
  <c r="BP171"/>
  <c r="BR171"/>
  <c r="BT171"/>
  <c r="BV171"/>
  <c r="BX171"/>
  <c r="BZ171"/>
  <c r="BF173"/>
  <c r="BH173"/>
  <c r="BJ173"/>
  <c r="BL173"/>
  <c r="BN173"/>
  <c r="BP173"/>
  <c r="BR173"/>
  <c r="BT173"/>
  <c r="BV173"/>
  <c r="BX173"/>
  <c r="BZ173"/>
  <c r="BF175"/>
  <c r="BH175"/>
  <c r="BJ175"/>
  <c r="BL175"/>
  <c r="BN175"/>
  <c r="BP175"/>
  <c r="BR175"/>
  <c r="BT175"/>
  <c r="BV175"/>
  <c r="BX175"/>
  <c r="BZ175"/>
  <c r="BF177"/>
  <c r="BH177"/>
  <c r="BJ177"/>
  <c r="BL177"/>
  <c r="BN177"/>
  <c r="BP177"/>
  <c r="BR177"/>
  <c r="BT177"/>
  <c r="BV177"/>
  <c r="BX177"/>
  <c r="BZ177"/>
  <c r="BF179"/>
  <c r="BH179"/>
  <c r="BJ179"/>
  <c r="BL179"/>
  <c r="BN179"/>
  <c r="BP179"/>
  <c r="BR179"/>
  <c r="BT179"/>
  <c r="BV179"/>
  <c r="BX179"/>
  <c r="BZ179"/>
  <c r="BF181"/>
  <c r="BH181"/>
  <c r="BJ181"/>
  <c r="BL181"/>
  <c r="BN181"/>
  <c r="BP181"/>
  <c r="BR181"/>
  <c r="BT181"/>
  <c r="BV181"/>
  <c r="BX181"/>
  <c r="BZ181"/>
  <c r="BF183"/>
  <c r="BH183"/>
  <c r="BJ183"/>
  <c r="BL183"/>
  <c r="BN183"/>
  <c r="BP183"/>
  <c r="BR183"/>
  <c r="BT183"/>
  <c r="BV183"/>
  <c r="BX183"/>
  <c r="BZ183"/>
  <c r="BF185"/>
  <c r="BH185"/>
  <c r="BJ185"/>
  <c r="BL185"/>
  <c r="BN185"/>
  <c r="BP185"/>
  <c r="BR185"/>
  <c r="BT185"/>
  <c r="BV185"/>
  <c r="BX185"/>
  <c r="BZ185"/>
  <c r="BF187"/>
  <c r="BH187"/>
  <c r="BJ187"/>
  <c r="BL187"/>
  <c r="BN187"/>
  <c r="BP187"/>
  <c r="BR187"/>
  <c r="BT187"/>
  <c r="BV187"/>
  <c r="BX187"/>
  <c r="BZ187"/>
  <c r="BF189"/>
  <c r="BH189"/>
  <c r="BJ189"/>
  <c r="BL189"/>
  <c r="BN189"/>
  <c r="BP189"/>
  <c r="BR189"/>
  <c r="BT189"/>
  <c r="BV189"/>
  <c r="BX189"/>
  <c r="BZ189"/>
  <c r="BF191"/>
  <c r="BH191"/>
  <c r="BJ191"/>
  <c r="BL191"/>
  <c r="BN191"/>
  <c r="BP191"/>
  <c r="BR191"/>
  <c r="BT191"/>
  <c r="BV191"/>
  <c r="BX191"/>
  <c r="BZ191"/>
  <c r="BF193"/>
  <c r="BH193"/>
  <c r="BJ193"/>
  <c r="BL193"/>
  <c r="BN193"/>
  <c r="BP193"/>
  <c r="BR193"/>
  <c r="BT193"/>
  <c r="BV193"/>
  <c r="BX193"/>
  <c r="BZ193"/>
  <c r="BF195"/>
  <c r="BH195"/>
  <c r="BJ195"/>
  <c r="BL195"/>
  <c r="BN195"/>
  <c r="BP195"/>
  <c r="BR195"/>
  <c r="BT195"/>
  <c r="BV195"/>
  <c r="BX195"/>
  <c r="BZ195"/>
  <c r="BF197"/>
  <c r="BH197"/>
  <c r="BJ197"/>
  <c r="BL197"/>
  <c r="BN197"/>
  <c r="BP197"/>
  <c r="BR197"/>
  <c r="BT197"/>
  <c r="BV197"/>
  <c r="BX197"/>
  <c r="BZ197"/>
  <c r="BF199"/>
  <c r="BH199"/>
  <c r="BJ199"/>
  <c r="BL199"/>
  <c r="BN199"/>
  <c r="BP199"/>
  <c r="BR199"/>
  <c r="BT199"/>
  <c r="BV199"/>
  <c r="BX199"/>
  <c r="BZ199"/>
  <c r="BF201"/>
  <c r="BH201"/>
  <c r="BJ201"/>
  <c r="BL201"/>
  <c r="BN201"/>
  <c r="BP201"/>
  <c r="BR201"/>
  <c r="BT201"/>
  <c r="BV201"/>
  <c r="BX201"/>
  <c r="BZ201"/>
  <c r="H398" i="8"/>
  <c r="BF419" i="10"/>
  <c r="BH419"/>
  <c r="BJ419"/>
  <c r="BL419"/>
  <c r="BN419"/>
  <c r="BP419"/>
  <c r="BR419"/>
  <c r="BT419"/>
  <c r="BV419"/>
  <c r="BX419"/>
  <c r="BZ419"/>
  <c r="BF421"/>
  <c r="BH421"/>
  <c r="BJ421"/>
  <c r="BL421"/>
  <c r="BN421"/>
  <c r="BP421"/>
  <c r="BR421"/>
  <c r="BT421"/>
  <c r="BV421"/>
  <c r="BX421"/>
  <c r="BZ421"/>
  <c r="BF423"/>
  <c r="BH423"/>
  <c r="BJ423"/>
  <c r="BL423"/>
  <c r="BN423"/>
  <c r="BP423"/>
  <c r="BR423"/>
  <c r="BT423"/>
  <c r="BV423"/>
  <c r="BX423"/>
  <c r="BZ423"/>
  <c r="BF425"/>
  <c r="BH425"/>
  <c r="BJ425"/>
  <c r="BL425"/>
  <c r="BN425"/>
  <c r="BP425"/>
  <c r="BR425"/>
  <c r="BT425"/>
  <c r="BV425"/>
  <c r="BX425"/>
  <c r="BZ425"/>
  <c r="BF427"/>
  <c r="BH427"/>
  <c r="BJ427"/>
  <c r="BL427"/>
  <c r="BN427"/>
  <c r="BP427"/>
  <c r="BR427"/>
  <c r="BT427"/>
  <c r="BV427"/>
  <c r="BX427"/>
  <c r="BZ427"/>
  <c r="BF429"/>
  <c r="BH429"/>
  <c r="BJ429"/>
  <c r="BL429"/>
  <c r="BN429"/>
  <c r="BP429"/>
  <c r="BR429"/>
  <c r="BT429"/>
  <c r="BV429"/>
  <c r="BX429"/>
  <c r="BZ429"/>
  <c r="BF431"/>
  <c r="BH431"/>
  <c r="BJ431"/>
  <c r="BL431"/>
  <c r="BN431"/>
  <c r="BP431"/>
  <c r="BR431"/>
  <c r="BT431"/>
  <c r="BV431"/>
  <c r="BX431"/>
  <c r="BZ431"/>
  <c r="BF433"/>
  <c r="BH433"/>
  <c r="BJ433"/>
  <c r="BL433"/>
  <c r="BN433"/>
  <c r="BP433"/>
  <c r="BR433"/>
  <c r="BT433"/>
  <c r="BV433"/>
  <c r="BX433"/>
  <c r="BZ433"/>
  <c r="BF435"/>
  <c r="BH435"/>
  <c r="BJ435"/>
  <c r="BL435"/>
  <c r="BN435"/>
  <c r="BP435"/>
  <c r="BR435"/>
  <c r="BT435"/>
  <c r="BV435"/>
  <c r="BX435"/>
  <c r="BZ435"/>
  <c r="BF437"/>
  <c r="BH437"/>
  <c r="BJ437"/>
  <c r="BL437"/>
  <c r="BN437"/>
  <c r="BP437"/>
  <c r="BR437"/>
  <c r="BT437"/>
  <c r="BV437"/>
  <c r="BX437"/>
  <c r="BZ437"/>
  <c r="BF439"/>
  <c r="BH439"/>
  <c r="BJ439"/>
  <c r="BL439"/>
  <c r="BN439"/>
  <c r="BP439"/>
  <c r="BR439"/>
  <c r="BT439"/>
  <c r="BV439"/>
  <c r="BX439"/>
  <c r="BZ439"/>
  <c r="BF441"/>
  <c r="BH441"/>
  <c r="BJ441"/>
  <c r="BL441"/>
  <c r="BN441"/>
  <c r="BP441"/>
  <c r="BR441"/>
  <c r="BT441"/>
  <c r="BV441"/>
  <c r="BX441"/>
  <c r="BZ441"/>
  <c r="BF443"/>
  <c r="BH443"/>
  <c r="BJ443"/>
  <c r="BL443"/>
  <c r="BN443"/>
  <c r="BP443"/>
  <c r="BR443"/>
  <c r="BT443"/>
  <c r="BV443"/>
  <c r="BX443"/>
  <c r="BZ443"/>
  <c r="BF445"/>
  <c r="BH445"/>
  <c r="BJ445"/>
  <c r="BL445"/>
  <c r="BN445"/>
  <c r="BP445"/>
  <c r="BR445"/>
  <c r="BT445"/>
  <c r="BV445"/>
  <c r="BX445"/>
  <c r="BZ445"/>
  <c r="BF447"/>
  <c r="BH447"/>
  <c r="BJ447"/>
  <c r="BL447"/>
  <c r="BN447"/>
  <c r="BP447"/>
  <c r="BR447"/>
  <c r="BT447"/>
  <c r="BV447"/>
  <c r="BX447"/>
  <c r="BZ447"/>
  <c r="BF449"/>
  <c r="BH449"/>
  <c r="BJ449"/>
  <c r="BL449"/>
  <c r="BN449"/>
  <c r="BP449"/>
  <c r="BR449"/>
  <c r="BT449"/>
  <c r="BV449"/>
  <c r="BX449"/>
  <c r="BZ449"/>
  <c r="BF451"/>
  <c r="BH451"/>
  <c r="BJ451"/>
  <c r="BL451"/>
  <c r="BN451"/>
  <c r="BP451"/>
  <c r="BR451"/>
  <c r="BT451"/>
  <c r="BV451"/>
  <c r="BX451"/>
  <c r="BZ451"/>
  <c r="BF453"/>
  <c r="BH453"/>
  <c r="BJ453"/>
  <c r="BL453"/>
  <c r="BN453"/>
  <c r="BP453"/>
  <c r="BR453"/>
  <c r="BT453"/>
  <c r="BV453"/>
  <c r="BX453"/>
  <c r="BZ453"/>
  <c r="BF455"/>
  <c r="BH455"/>
  <c r="BJ455"/>
  <c r="BL455"/>
  <c r="BN455"/>
  <c r="BP455"/>
  <c r="BR455"/>
  <c r="BT455"/>
  <c r="BV455"/>
  <c r="BX455"/>
  <c r="BZ455"/>
  <c r="BF457"/>
  <c r="BH457"/>
  <c r="BJ457"/>
  <c r="BL457"/>
  <c r="BN457"/>
  <c r="BP457"/>
  <c r="BR457"/>
  <c r="BT457"/>
  <c r="BV457"/>
  <c r="BX457"/>
  <c r="BZ457"/>
  <c r="BF459"/>
  <c r="BH459"/>
  <c r="BJ459"/>
  <c r="BL459"/>
  <c r="BN459"/>
  <c r="BP459"/>
  <c r="BR459"/>
  <c r="BT459"/>
  <c r="BV459"/>
  <c r="BX459"/>
  <c r="BZ459"/>
  <c r="BF461"/>
  <c r="BH461"/>
  <c r="BJ461"/>
  <c r="BL461"/>
  <c r="BN461"/>
  <c r="BP461"/>
  <c r="BR461"/>
  <c r="BT461"/>
  <c r="BV461"/>
  <c r="BX461"/>
  <c r="BZ461"/>
  <c r="BF463"/>
  <c r="BH463"/>
  <c r="BJ463"/>
  <c r="BL463"/>
  <c r="BN463"/>
  <c r="BP463"/>
  <c r="BR463"/>
  <c r="BT463"/>
  <c r="BV463"/>
  <c r="BX463"/>
  <c r="BZ463"/>
  <c r="BF465"/>
  <c r="BH465"/>
  <c r="BJ465"/>
  <c r="BL465"/>
  <c r="BN465"/>
  <c r="BP465"/>
  <c r="BR465"/>
  <c r="BT465"/>
  <c r="BV465"/>
  <c r="BX465"/>
  <c r="BZ465"/>
  <c r="BF467"/>
  <c r="BH467"/>
  <c r="BJ467"/>
  <c r="BL467"/>
  <c r="BN467"/>
  <c r="BP467"/>
  <c r="BR467"/>
  <c r="BT467"/>
  <c r="BV467"/>
  <c r="BX467"/>
  <c r="BZ467"/>
  <c r="BA470"/>
  <c r="BE470"/>
  <c r="BG470"/>
  <c r="BI470"/>
  <c r="BK470"/>
  <c r="BM470"/>
  <c r="BO470"/>
  <c r="BQ470"/>
  <c r="BS470"/>
  <c r="BU470"/>
  <c r="BW470"/>
  <c r="BY470"/>
  <c r="BA472"/>
  <c r="BE472"/>
  <c r="BG472"/>
  <c r="BI472"/>
  <c r="BK472"/>
  <c r="BM472"/>
  <c r="BO472"/>
  <c r="BQ472"/>
  <c r="BS472"/>
  <c r="BU472"/>
  <c r="BW472"/>
  <c r="BY472"/>
  <c r="BE474"/>
  <c r="BA474"/>
  <c r="BG474"/>
  <c r="BI474"/>
  <c r="BK474"/>
  <c r="BM474"/>
  <c r="BO474"/>
  <c r="BQ474"/>
  <c r="BS474"/>
  <c r="BU474"/>
  <c r="BW474"/>
  <c r="BY474"/>
  <c r="J7" i="7"/>
  <c r="J37"/>
  <c r="J39"/>
  <c r="J41"/>
  <c r="J43"/>
  <c r="J45"/>
  <c r="J47"/>
  <c r="J49"/>
  <c r="J51"/>
  <c r="J53"/>
  <c r="J55"/>
  <c r="J57"/>
  <c r="J59"/>
  <c r="J61"/>
  <c r="J63"/>
  <c r="J65"/>
  <c r="J67"/>
  <c r="J69"/>
  <c r="J71"/>
  <c r="J73"/>
  <c r="J75"/>
  <c r="J77"/>
  <c r="J79"/>
  <c r="J81"/>
  <c r="J83"/>
  <c r="J85"/>
  <c r="J87"/>
  <c r="J89"/>
  <c r="J91"/>
  <c r="J93"/>
  <c r="J95"/>
  <c r="J97"/>
  <c r="J99"/>
  <c r="J101"/>
  <c r="J103"/>
  <c r="J105"/>
  <c r="J107"/>
  <c r="J109"/>
  <c r="J111"/>
  <c r="J113"/>
  <c r="J115"/>
  <c r="J117"/>
  <c r="J119"/>
  <c r="J121"/>
  <c r="J123"/>
  <c r="J125"/>
  <c r="J127"/>
  <c r="J129"/>
  <c r="J131"/>
  <c r="J133"/>
  <c r="J135"/>
  <c r="J137"/>
  <c r="J139"/>
  <c r="J141"/>
  <c r="J143"/>
  <c r="J145"/>
  <c r="J147"/>
  <c r="J149"/>
  <c r="J151"/>
  <c r="J153"/>
  <c r="J155"/>
  <c r="J157"/>
  <c r="J159"/>
  <c r="J161"/>
  <c r="J163"/>
  <c r="J165"/>
  <c r="J167"/>
  <c r="J169"/>
  <c r="J171"/>
  <c r="J173"/>
  <c r="J175"/>
  <c r="J177"/>
  <c r="J179"/>
  <c r="J181"/>
  <c r="J183"/>
  <c r="J185"/>
  <c r="J187"/>
  <c r="J189"/>
  <c r="J191"/>
  <c r="J193"/>
  <c r="J195"/>
  <c r="J197"/>
  <c r="J199"/>
  <c r="J201"/>
  <c r="J375"/>
  <c r="J377"/>
  <c r="J379"/>
  <c r="J381"/>
  <c r="J383"/>
  <c r="J385"/>
  <c r="J387"/>
  <c r="J389"/>
  <c r="J391"/>
  <c r="J393"/>
  <c r="J395"/>
  <c r="J397"/>
  <c r="I397" i="14" s="1"/>
  <c r="J399" i="7"/>
  <c r="J401"/>
  <c r="J403"/>
  <c r="J405"/>
  <c r="J407"/>
  <c r="J409"/>
  <c r="J411"/>
  <c r="J413"/>
  <c r="J415"/>
  <c r="J417"/>
  <c r="J419"/>
  <c r="J421"/>
  <c r="J423"/>
  <c r="J425"/>
  <c r="J427"/>
  <c r="J429"/>
  <c r="J431"/>
  <c r="J433"/>
  <c r="J435"/>
  <c r="J437"/>
  <c r="J439"/>
  <c r="J441"/>
  <c r="J443"/>
  <c r="J445"/>
  <c r="J447"/>
  <c r="J449"/>
  <c r="J451"/>
  <c r="J453"/>
  <c r="J455"/>
  <c r="J457"/>
  <c r="J459"/>
  <c r="J461"/>
  <c r="J463"/>
  <c r="J465"/>
  <c r="J467"/>
  <c r="J469"/>
  <c r="J471"/>
  <c r="J473"/>
  <c r="E6" i="8"/>
  <c r="H6"/>
  <c r="J6"/>
  <c r="L6"/>
  <c r="N6"/>
  <c r="E7"/>
  <c r="H7"/>
  <c r="J7"/>
  <c r="L7"/>
  <c r="N7"/>
  <c r="E8"/>
  <c r="H8"/>
  <c r="J8"/>
  <c r="L8"/>
  <c r="N8"/>
  <c r="E9"/>
  <c r="H9"/>
  <c r="J9"/>
  <c r="L9"/>
  <c r="N9"/>
  <c r="E10"/>
  <c r="H10"/>
  <c r="J10"/>
  <c r="L10"/>
  <c r="E11"/>
  <c r="H11"/>
  <c r="J11"/>
  <c r="L11"/>
  <c r="E12"/>
  <c r="H12"/>
  <c r="J12"/>
  <c r="L12"/>
  <c r="E13"/>
  <c r="H13"/>
  <c r="J13"/>
  <c r="L13"/>
  <c r="E14"/>
  <c r="H14"/>
  <c r="J14"/>
  <c r="L14"/>
  <c r="E15"/>
  <c r="H15"/>
  <c r="J15"/>
  <c r="L15"/>
  <c r="E16"/>
  <c r="H16"/>
  <c r="J16"/>
  <c r="L16"/>
  <c r="E17"/>
  <c r="H17"/>
  <c r="J17"/>
  <c r="L17"/>
  <c r="E18"/>
  <c r="H18"/>
  <c r="J18"/>
  <c r="L18"/>
  <c r="E19"/>
  <c r="H19"/>
  <c r="J19"/>
  <c r="L19"/>
  <c r="E20"/>
  <c r="H20"/>
  <c r="J20"/>
  <c r="L20"/>
  <c r="E21"/>
  <c r="H21"/>
  <c r="J21"/>
  <c r="L21"/>
  <c r="E22"/>
  <c r="H22"/>
  <c r="J22"/>
  <c r="L22"/>
  <c r="E23"/>
  <c r="H23"/>
  <c r="J23"/>
  <c r="L23"/>
  <c r="E24"/>
  <c r="H24"/>
  <c r="J24"/>
  <c r="L24"/>
  <c r="E25"/>
  <c r="H25"/>
  <c r="J25"/>
  <c r="L25"/>
  <c r="E26"/>
  <c r="H26"/>
  <c r="J26"/>
  <c r="L26"/>
  <c r="E27"/>
  <c r="H27"/>
  <c r="J27"/>
  <c r="L27"/>
  <c r="E28"/>
  <c r="H28"/>
  <c r="J28"/>
  <c r="L28"/>
  <c r="E29"/>
  <c r="H29"/>
  <c r="J29"/>
  <c r="L29"/>
  <c r="E30"/>
  <c r="H30"/>
  <c r="J30"/>
  <c r="L30"/>
  <c r="E31"/>
  <c r="H31"/>
  <c r="J31"/>
  <c r="L31"/>
  <c r="E32"/>
  <c r="H32"/>
  <c r="J32"/>
  <c r="L32"/>
  <c r="E33"/>
  <c r="H33"/>
  <c r="J33"/>
  <c r="L33"/>
  <c r="E34"/>
  <c r="H34"/>
  <c r="J34"/>
  <c r="L34"/>
  <c r="E35"/>
  <c r="H35"/>
  <c r="J35"/>
  <c r="L35"/>
  <c r="E36"/>
  <c r="H36"/>
  <c r="J36"/>
  <c r="L36"/>
  <c r="E37"/>
  <c r="H37"/>
  <c r="J37"/>
  <c r="L37"/>
  <c r="E38"/>
  <c r="H38"/>
  <c r="J38"/>
  <c r="L38"/>
  <c r="E39"/>
  <c r="H39"/>
  <c r="J39"/>
  <c r="L39"/>
  <c r="E40"/>
  <c r="H40"/>
  <c r="J40"/>
  <c r="L40"/>
  <c r="E41"/>
  <c r="H41"/>
  <c r="J41"/>
  <c r="L41"/>
  <c r="E42"/>
  <c r="H42"/>
  <c r="J42"/>
  <c r="L42"/>
  <c r="E43"/>
  <c r="H43"/>
  <c r="J43"/>
  <c r="L43"/>
  <c r="E44"/>
  <c r="H44"/>
  <c r="J44"/>
  <c r="L44"/>
  <c r="E45"/>
  <c r="H45"/>
  <c r="J45"/>
  <c r="L45"/>
  <c r="E46"/>
  <c r="H46"/>
  <c r="J46"/>
  <c r="L46"/>
  <c r="E47"/>
  <c r="H47"/>
  <c r="J47"/>
  <c r="L47"/>
  <c r="E48"/>
  <c r="H48"/>
  <c r="J48"/>
  <c r="L48"/>
  <c r="E49"/>
  <c r="H49"/>
  <c r="J49"/>
  <c r="L49"/>
  <c r="E50"/>
  <c r="H50"/>
  <c r="J50"/>
  <c r="L50"/>
  <c r="E51"/>
  <c r="H51"/>
  <c r="J51"/>
  <c r="L51"/>
  <c r="E52"/>
  <c r="H52"/>
  <c r="J52"/>
  <c r="L52"/>
  <c r="E53"/>
  <c r="H53"/>
  <c r="J53"/>
  <c r="L53"/>
  <c r="E54"/>
  <c r="H54"/>
  <c r="J54"/>
  <c r="L54"/>
  <c r="E55"/>
  <c r="H55"/>
  <c r="J55"/>
  <c r="L55"/>
  <c r="E56"/>
  <c r="H56"/>
  <c r="J56"/>
  <c r="L56"/>
  <c r="E57"/>
  <c r="H57"/>
  <c r="J57"/>
  <c r="L57"/>
  <c r="E58"/>
  <c r="H58"/>
  <c r="J58"/>
  <c r="L58"/>
  <c r="E59"/>
  <c r="H59"/>
  <c r="J59"/>
  <c r="L59"/>
  <c r="E60"/>
  <c r="H60"/>
  <c r="J60"/>
  <c r="L60"/>
  <c r="E61"/>
  <c r="H61"/>
  <c r="J61"/>
  <c r="L61"/>
  <c r="E62"/>
  <c r="H62"/>
  <c r="J62"/>
  <c r="L62"/>
  <c r="E63"/>
  <c r="H63"/>
  <c r="J63"/>
  <c r="L63"/>
  <c r="E64"/>
  <c r="H64"/>
  <c r="J64"/>
  <c r="L64"/>
  <c r="E65"/>
  <c r="H65"/>
  <c r="J65"/>
  <c r="L65"/>
  <c r="E66"/>
  <c r="H66"/>
  <c r="J66"/>
  <c r="L66"/>
  <c r="E67"/>
  <c r="H67"/>
  <c r="J67"/>
  <c r="L67"/>
  <c r="E68"/>
  <c r="H68"/>
  <c r="J68"/>
  <c r="L68"/>
  <c r="E69"/>
  <c r="H69"/>
  <c r="J69"/>
  <c r="L69"/>
  <c r="E70"/>
  <c r="H70"/>
  <c r="J70"/>
  <c r="L70"/>
  <c r="E71"/>
  <c r="H71"/>
  <c r="J71"/>
  <c r="L71"/>
  <c r="E72"/>
  <c r="H72"/>
  <c r="J72"/>
  <c r="L72"/>
  <c r="E73"/>
  <c r="H73"/>
  <c r="J73"/>
  <c r="L73"/>
  <c r="E74"/>
  <c r="H74"/>
  <c r="J74"/>
  <c r="L74"/>
  <c r="E75"/>
  <c r="H75"/>
  <c r="J75"/>
  <c r="L75"/>
  <c r="E76"/>
  <c r="H76"/>
  <c r="J76"/>
  <c r="L76"/>
  <c r="E77"/>
  <c r="H77"/>
  <c r="J77"/>
  <c r="L77"/>
  <c r="E78"/>
  <c r="H78"/>
  <c r="J78"/>
  <c r="L78"/>
  <c r="E79"/>
  <c r="H79"/>
  <c r="J79"/>
  <c r="L79"/>
  <c r="E80"/>
  <c r="H80"/>
  <c r="J80"/>
  <c r="L80"/>
  <c r="E81"/>
  <c r="H81"/>
  <c r="J81"/>
  <c r="L81"/>
  <c r="E82"/>
  <c r="H82"/>
  <c r="J82"/>
  <c r="L82"/>
  <c r="E83"/>
  <c r="H83"/>
  <c r="J83"/>
  <c r="L83"/>
  <c r="E84"/>
  <c r="H84"/>
  <c r="J84"/>
  <c r="L84"/>
  <c r="E85"/>
  <c r="H85"/>
  <c r="J85"/>
  <c r="L85"/>
  <c r="E86"/>
  <c r="H86"/>
  <c r="J86"/>
  <c r="L86"/>
  <c r="E87"/>
  <c r="H87"/>
  <c r="J87"/>
  <c r="L87"/>
  <c r="E88"/>
  <c r="H88"/>
  <c r="J88"/>
  <c r="L88"/>
  <c r="E89"/>
  <c r="H89"/>
  <c r="J89"/>
  <c r="L89"/>
  <c r="E90"/>
  <c r="H90"/>
  <c r="J90"/>
  <c r="L90"/>
  <c r="E91"/>
  <c r="H91"/>
  <c r="J91"/>
  <c r="L91"/>
  <c r="E92"/>
  <c r="H92"/>
  <c r="J92"/>
  <c r="L92"/>
  <c r="E93"/>
  <c r="H93"/>
  <c r="J93"/>
  <c r="L93"/>
  <c r="E94"/>
  <c r="H94"/>
  <c r="J94"/>
  <c r="L94"/>
  <c r="E95"/>
  <c r="H95"/>
  <c r="J95"/>
  <c r="L95"/>
  <c r="E96"/>
  <c r="H96"/>
  <c r="J96"/>
  <c r="L96"/>
  <c r="E97"/>
  <c r="H97"/>
  <c r="J97"/>
  <c r="L97"/>
  <c r="E98"/>
  <c r="H98"/>
  <c r="J98"/>
  <c r="L98"/>
  <c r="E99"/>
  <c r="H99"/>
  <c r="J99"/>
  <c r="L99"/>
  <c r="E100"/>
  <c r="H100"/>
  <c r="J100"/>
  <c r="L100"/>
  <c r="E101"/>
  <c r="H101"/>
  <c r="J101"/>
  <c r="L101"/>
  <c r="E102"/>
  <c r="H102"/>
  <c r="J102"/>
  <c r="L102"/>
  <c r="E103"/>
  <c r="H103"/>
  <c r="J103"/>
  <c r="L103"/>
  <c r="E104"/>
  <c r="H104"/>
  <c r="J104"/>
  <c r="L104"/>
  <c r="E105"/>
  <c r="H105"/>
  <c r="J105"/>
  <c r="L105"/>
  <c r="E106"/>
  <c r="H106"/>
  <c r="J106"/>
  <c r="L106"/>
  <c r="E107"/>
  <c r="H107"/>
  <c r="J107"/>
  <c r="L107"/>
  <c r="E108"/>
  <c r="H108"/>
  <c r="J108"/>
  <c r="L108"/>
  <c r="E109"/>
  <c r="H109"/>
  <c r="J109"/>
  <c r="L109"/>
  <c r="E110"/>
  <c r="H110"/>
  <c r="J110"/>
  <c r="L110"/>
  <c r="E111"/>
  <c r="H111"/>
  <c r="J111"/>
  <c r="L111"/>
  <c r="E112"/>
  <c r="H112"/>
  <c r="J112"/>
  <c r="L112"/>
  <c r="E113"/>
  <c r="H113"/>
  <c r="J113"/>
  <c r="L113"/>
  <c r="E114"/>
  <c r="H114"/>
  <c r="J114"/>
  <c r="L114"/>
  <c r="E115"/>
  <c r="H115"/>
  <c r="J115"/>
  <c r="L115"/>
  <c r="E116"/>
  <c r="H116"/>
  <c r="J116"/>
  <c r="L116"/>
  <c r="E117"/>
  <c r="H117"/>
  <c r="J117"/>
  <c r="L117"/>
  <c r="E118"/>
  <c r="H118"/>
  <c r="J118"/>
  <c r="L118"/>
  <c r="E119"/>
  <c r="H119"/>
  <c r="J119"/>
  <c r="L119"/>
  <c r="E120"/>
  <c r="H120"/>
  <c r="J120"/>
  <c r="L120"/>
  <c r="E121"/>
  <c r="H121"/>
  <c r="J121"/>
  <c r="L121"/>
  <c r="E122"/>
  <c r="H122"/>
  <c r="J122"/>
  <c r="L122"/>
  <c r="E123"/>
  <c r="H123"/>
  <c r="J123"/>
  <c r="L123"/>
  <c r="E124"/>
  <c r="H124"/>
  <c r="J124"/>
  <c r="L124"/>
  <c r="E125"/>
  <c r="H125"/>
  <c r="J125"/>
  <c r="L125"/>
  <c r="E126"/>
  <c r="H126"/>
  <c r="J126"/>
  <c r="L126"/>
  <c r="E127"/>
  <c r="H127"/>
  <c r="J127"/>
  <c r="L127"/>
  <c r="E128"/>
  <c r="H128"/>
  <c r="J128"/>
  <c r="L128"/>
  <c r="E129"/>
  <c r="H129"/>
  <c r="J129"/>
  <c r="L129"/>
  <c r="E130"/>
  <c r="H130"/>
  <c r="J130"/>
  <c r="L130"/>
  <c r="E131"/>
  <c r="H131"/>
  <c r="J131"/>
  <c r="L131"/>
  <c r="E132"/>
  <c r="H132"/>
  <c r="J132"/>
  <c r="L132"/>
  <c r="E133"/>
  <c r="H133"/>
  <c r="J133"/>
  <c r="L133"/>
  <c r="E134"/>
  <c r="H134"/>
  <c r="J134"/>
  <c r="L134"/>
  <c r="E135"/>
  <c r="H135"/>
  <c r="J135"/>
  <c r="L135"/>
  <c r="E136"/>
  <c r="H136"/>
  <c r="J136"/>
  <c r="L136"/>
  <c r="E137"/>
  <c r="H137"/>
  <c r="J137"/>
  <c r="L137"/>
  <c r="E138"/>
  <c r="H138"/>
  <c r="J138"/>
  <c r="L138"/>
  <c r="E139"/>
  <c r="H139"/>
  <c r="J139"/>
  <c r="L139"/>
  <c r="E140"/>
  <c r="H140"/>
  <c r="J140"/>
  <c r="L140"/>
  <c r="E141"/>
  <c r="H141"/>
  <c r="J141"/>
  <c r="L141"/>
  <c r="E142"/>
  <c r="H142"/>
  <c r="J142"/>
  <c r="L142"/>
  <c r="E143"/>
  <c r="H143"/>
  <c r="J143"/>
  <c r="L143"/>
  <c r="E144"/>
  <c r="H144"/>
  <c r="J144"/>
  <c r="L144"/>
  <c r="E145"/>
  <c r="H145"/>
  <c r="J145"/>
  <c r="L145"/>
  <c r="E146"/>
  <c r="H146"/>
  <c r="J146"/>
  <c r="L146"/>
  <c r="E147"/>
  <c r="H147"/>
  <c r="J147"/>
  <c r="L147"/>
  <c r="E148"/>
  <c r="H148"/>
  <c r="J148"/>
  <c r="L148"/>
  <c r="E149"/>
  <c r="H149"/>
  <c r="J149"/>
  <c r="L149"/>
  <c r="E150"/>
  <c r="H150"/>
  <c r="J150"/>
  <c r="L150"/>
  <c r="E151"/>
  <c r="H151"/>
  <c r="J151"/>
  <c r="L151"/>
  <c r="E152"/>
  <c r="H152"/>
  <c r="J152"/>
  <c r="L152"/>
  <c r="E153"/>
  <c r="H153"/>
  <c r="J153"/>
  <c r="L153"/>
  <c r="E154"/>
  <c r="H154"/>
  <c r="J154"/>
  <c r="L154"/>
  <c r="E155"/>
  <c r="H155"/>
  <c r="J155"/>
  <c r="L155"/>
  <c r="E156"/>
  <c r="H156"/>
  <c r="J156"/>
  <c r="L156"/>
  <c r="E157"/>
  <c r="H157"/>
  <c r="J157"/>
  <c r="L157"/>
  <c r="E158"/>
  <c r="H158"/>
  <c r="J158"/>
  <c r="L158"/>
  <c r="E159"/>
  <c r="H159"/>
  <c r="J159"/>
  <c r="L159"/>
  <c r="E160"/>
  <c r="H160"/>
  <c r="J160"/>
  <c r="L160"/>
  <c r="E161"/>
  <c r="H161"/>
  <c r="J161"/>
  <c r="L161"/>
  <c r="E162"/>
  <c r="H162"/>
  <c r="J162"/>
  <c r="L162"/>
  <c r="E163"/>
  <c r="H163"/>
  <c r="J163"/>
  <c r="L163"/>
  <c r="E164"/>
  <c r="H164"/>
  <c r="J164"/>
  <c r="L164"/>
  <c r="E165"/>
  <c r="H165"/>
  <c r="J165"/>
  <c r="L165"/>
  <c r="E166"/>
  <c r="H166"/>
  <c r="J166"/>
  <c r="L166"/>
  <c r="E167"/>
  <c r="H167"/>
  <c r="J167"/>
  <c r="L167"/>
  <c r="E168"/>
  <c r="H168"/>
  <c r="J168"/>
  <c r="L168"/>
  <c r="E169"/>
  <c r="H169"/>
  <c r="J169"/>
  <c r="L169"/>
  <c r="E170"/>
  <c r="H170"/>
  <c r="J170"/>
  <c r="L170"/>
  <c r="E171"/>
  <c r="H171"/>
  <c r="J171"/>
  <c r="L171"/>
  <c r="E172"/>
  <c r="H172"/>
  <c r="J172"/>
  <c r="L172"/>
  <c r="E173"/>
  <c r="H173"/>
  <c r="J173"/>
  <c r="L173"/>
  <c r="E174"/>
  <c r="H174"/>
  <c r="J174"/>
  <c r="L174"/>
  <c r="E175"/>
  <c r="H175"/>
  <c r="J175"/>
  <c r="L175"/>
  <c r="E176"/>
  <c r="H176"/>
  <c r="J176"/>
  <c r="L176"/>
  <c r="E177"/>
  <c r="H177"/>
  <c r="J177"/>
  <c r="L177"/>
  <c r="E178"/>
  <c r="H178"/>
  <c r="J178"/>
  <c r="L178"/>
  <c r="E179"/>
  <c r="H179"/>
  <c r="J179"/>
  <c r="L179"/>
  <c r="E180"/>
  <c r="H180"/>
  <c r="J180"/>
  <c r="L180"/>
  <c r="E181"/>
  <c r="H181"/>
  <c r="J181"/>
  <c r="L181"/>
  <c r="E182"/>
  <c r="H182"/>
  <c r="J182"/>
  <c r="L182"/>
  <c r="E183"/>
  <c r="H183"/>
  <c r="J183"/>
  <c r="L183"/>
  <c r="E184"/>
  <c r="H184"/>
  <c r="J184"/>
  <c r="L184"/>
  <c r="E185"/>
  <c r="H185"/>
  <c r="J185"/>
  <c r="L185"/>
  <c r="E186"/>
  <c r="H186"/>
  <c r="J186"/>
  <c r="L186"/>
  <c r="E187"/>
  <c r="H187"/>
  <c r="J187"/>
  <c r="L187"/>
  <c r="E188"/>
  <c r="H188"/>
  <c r="J188"/>
  <c r="L188"/>
  <c r="E189"/>
  <c r="H189"/>
  <c r="J189"/>
  <c r="L189"/>
  <c r="E190"/>
  <c r="H190"/>
  <c r="J190"/>
  <c r="L190"/>
  <c r="E191"/>
  <c r="H191"/>
  <c r="J191"/>
  <c r="L191"/>
  <c r="E192"/>
  <c r="H192"/>
  <c r="J192"/>
  <c r="L192"/>
  <c r="E193"/>
  <c r="H193"/>
  <c r="J193"/>
  <c r="L193"/>
  <c r="E194"/>
  <c r="H194"/>
  <c r="J194"/>
  <c r="L194"/>
  <c r="E195"/>
  <c r="H195"/>
  <c r="J195"/>
  <c r="L195"/>
  <c r="E196"/>
  <c r="H196"/>
  <c r="J196"/>
  <c r="L196"/>
  <c r="E197"/>
  <c r="H197"/>
  <c r="J197"/>
  <c r="L197"/>
  <c r="E198"/>
  <c r="H198"/>
  <c r="J198"/>
  <c r="L198"/>
  <c r="E199"/>
  <c r="H199"/>
  <c r="J199"/>
  <c r="L199"/>
  <c r="E200"/>
  <c r="H200"/>
  <c r="J200"/>
  <c r="L200"/>
  <c r="E201"/>
  <c r="H201"/>
  <c r="J201"/>
  <c r="L201"/>
  <c r="E202"/>
  <c r="H202"/>
  <c r="J202"/>
  <c r="L202"/>
  <c r="E203"/>
  <c r="H203"/>
  <c r="J203"/>
  <c r="L203"/>
  <c r="E204"/>
  <c r="H204"/>
  <c r="J204"/>
  <c r="L204"/>
  <c r="E205"/>
  <c r="H205"/>
  <c r="J205"/>
  <c r="L205"/>
  <c r="E206"/>
  <c r="H206"/>
  <c r="J206"/>
  <c r="L206"/>
  <c r="E207"/>
  <c r="H207"/>
  <c r="J207"/>
  <c r="L207"/>
  <c r="E208"/>
  <c r="H208"/>
  <c r="J208"/>
  <c r="L208"/>
  <c r="E209"/>
  <c r="H209"/>
  <c r="J209"/>
  <c r="L209"/>
  <c r="E210"/>
  <c r="H210"/>
  <c r="J210"/>
  <c r="L210"/>
  <c r="E211"/>
  <c r="H211"/>
  <c r="J211"/>
  <c r="L211"/>
  <c r="E212"/>
  <c r="H212"/>
  <c r="J212"/>
  <c r="L212"/>
  <c r="E213"/>
  <c r="H213"/>
  <c r="J213"/>
  <c r="L213"/>
  <c r="E214"/>
  <c r="H214"/>
  <c r="J214"/>
  <c r="L214"/>
  <c r="E215"/>
  <c r="H215"/>
  <c r="J215"/>
  <c r="L215"/>
  <c r="E216"/>
  <c r="H216"/>
  <c r="J216"/>
  <c r="L216"/>
  <c r="E217"/>
  <c r="H217"/>
  <c r="J217"/>
  <c r="L217"/>
  <c r="E218"/>
  <c r="H218"/>
  <c r="J218"/>
  <c r="L218"/>
  <c r="E219"/>
  <c r="H219"/>
  <c r="J219"/>
  <c r="L219"/>
  <c r="E220"/>
  <c r="H220"/>
  <c r="J220"/>
  <c r="L220"/>
  <c r="E221"/>
  <c r="H221"/>
  <c r="J221"/>
  <c r="L221"/>
  <c r="E222"/>
  <c r="H222"/>
  <c r="J222"/>
  <c r="L222"/>
  <c r="E223"/>
  <c r="H223"/>
  <c r="J223"/>
  <c r="L223"/>
  <c r="E224"/>
  <c r="H224"/>
  <c r="J224"/>
  <c r="L224"/>
  <c r="E225"/>
  <c r="H225"/>
  <c r="J225"/>
  <c r="L225"/>
  <c r="E226"/>
  <c r="H226"/>
  <c r="J226"/>
  <c r="L226"/>
  <c r="E227"/>
  <c r="H227"/>
  <c r="J227"/>
  <c r="L227"/>
  <c r="E228"/>
  <c r="H228"/>
  <c r="J228"/>
  <c r="L228"/>
  <c r="E229"/>
  <c r="H229"/>
  <c r="J229"/>
  <c r="L229"/>
  <c r="E230"/>
  <c r="H230"/>
  <c r="J230"/>
  <c r="L230"/>
  <c r="E231"/>
  <c r="H231"/>
  <c r="J231"/>
  <c r="L231"/>
  <c r="E232"/>
  <c r="H232"/>
  <c r="J232"/>
  <c r="L232"/>
  <c r="E233"/>
  <c r="H233"/>
  <c r="J233"/>
  <c r="L233"/>
  <c r="E234"/>
  <c r="H234"/>
  <c r="J234"/>
  <c r="L234"/>
  <c r="E235"/>
  <c r="H235"/>
  <c r="J235"/>
  <c r="L235"/>
  <c r="E236"/>
  <c r="H236"/>
  <c r="J236"/>
  <c r="L236"/>
  <c r="E237"/>
  <c r="H237"/>
  <c r="J237"/>
  <c r="L237"/>
  <c r="E238"/>
  <c r="H238"/>
  <c r="J238"/>
  <c r="L238"/>
  <c r="E239"/>
  <c r="H239"/>
  <c r="J239"/>
  <c r="L239"/>
  <c r="E240"/>
  <c r="H240"/>
  <c r="J240"/>
  <c r="L240"/>
  <c r="E241"/>
  <c r="H241"/>
  <c r="J241"/>
  <c r="L241"/>
  <c r="E242"/>
  <c r="H242"/>
  <c r="J242"/>
  <c r="L242"/>
  <c r="E243"/>
  <c r="H243"/>
  <c r="J243"/>
  <c r="L243"/>
  <c r="E244"/>
  <c r="H244"/>
  <c r="J244"/>
  <c r="L244"/>
  <c r="E245"/>
  <c r="H245"/>
  <c r="J245"/>
  <c r="L245"/>
  <c r="E246"/>
  <c r="H246"/>
  <c r="J246"/>
  <c r="L246"/>
  <c r="E247"/>
  <c r="H247"/>
  <c r="J247"/>
  <c r="L247"/>
  <c r="E248"/>
  <c r="H248"/>
  <c r="J248"/>
  <c r="L248"/>
  <c r="E249"/>
  <c r="H249"/>
  <c r="J249"/>
  <c r="L249"/>
  <c r="E250"/>
  <c r="H250"/>
  <c r="J250"/>
  <c r="L250"/>
  <c r="E251"/>
  <c r="H251"/>
  <c r="J251"/>
  <c r="L251"/>
  <c r="E252"/>
  <c r="H252"/>
  <c r="J252"/>
  <c r="L252"/>
  <c r="E253"/>
  <c r="H253"/>
  <c r="J253"/>
  <c r="L253"/>
  <c r="E254"/>
  <c r="H254"/>
  <c r="J254"/>
  <c r="L254"/>
  <c r="E255"/>
  <c r="H255"/>
  <c r="J255"/>
  <c r="L255"/>
  <c r="E256"/>
  <c r="H256"/>
  <c r="J256"/>
  <c r="L256"/>
  <c r="E257"/>
  <c r="H257"/>
  <c r="J257"/>
  <c r="L257"/>
  <c r="E258"/>
  <c r="H258"/>
  <c r="J258"/>
  <c r="L258"/>
  <c r="E259"/>
  <c r="H259"/>
  <c r="J259"/>
  <c r="L259"/>
  <c r="E260"/>
  <c r="H260"/>
  <c r="J260"/>
  <c r="L260"/>
  <c r="E261"/>
  <c r="H261"/>
  <c r="J261"/>
  <c r="L261"/>
  <c r="E262"/>
  <c r="H262"/>
  <c r="J262"/>
  <c r="L262"/>
  <c r="E263"/>
  <c r="H263"/>
  <c r="J263"/>
  <c r="L263"/>
  <c r="E264"/>
  <c r="H264"/>
  <c r="J264"/>
  <c r="L264"/>
  <c r="E265"/>
  <c r="H265"/>
  <c r="J265"/>
  <c r="L265"/>
  <c r="E266"/>
  <c r="H266"/>
  <c r="J266"/>
  <c r="L266"/>
  <c r="E267"/>
  <c r="H267"/>
  <c r="J267"/>
  <c r="L267"/>
  <c r="E268"/>
  <c r="H268"/>
  <c r="J268"/>
  <c r="L268"/>
  <c r="E269"/>
  <c r="H269"/>
  <c r="J269"/>
  <c r="L269"/>
  <c r="E270"/>
  <c r="H270"/>
  <c r="J270"/>
  <c r="L270"/>
  <c r="E271"/>
  <c r="H271"/>
  <c r="J271"/>
  <c r="L271"/>
  <c r="E272"/>
  <c r="H272"/>
  <c r="J272"/>
  <c r="L272"/>
  <c r="E273"/>
  <c r="H273"/>
  <c r="J273"/>
  <c r="L273"/>
  <c r="E274"/>
  <c r="H274"/>
  <c r="J274"/>
  <c r="L274"/>
  <c r="E275"/>
  <c r="H275"/>
  <c r="J275"/>
  <c r="L275"/>
  <c r="E276"/>
  <c r="H276"/>
  <c r="J276"/>
  <c r="L276"/>
  <c r="E277"/>
  <c r="H277"/>
  <c r="J277"/>
  <c r="L277"/>
  <c r="E278"/>
  <c r="H278"/>
  <c r="J278"/>
  <c r="L278"/>
  <c r="E279"/>
  <c r="H279"/>
  <c r="J279"/>
  <c r="L279"/>
  <c r="E280"/>
  <c r="H280"/>
  <c r="J280"/>
  <c r="L280"/>
  <c r="E281"/>
  <c r="H281"/>
  <c r="J281"/>
  <c r="L281"/>
  <c r="E282"/>
  <c r="H282"/>
  <c r="J282"/>
  <c r="L282"/>
  <c r="E283"/>
  <c r="H283"/>
  <c r="J283"/>
  <c r="L283"/>
  <c r="E284"/>
  <c r="H284"/>
  <c r="J284"/>
  <c r="L284"/>
  <c r="E285"/>
  <c r="H285"/>
  <c r="J285"/>
  <c r="L285"/>
  <c r="E286"/>
  <c r="H286"/>
  <c r="J286"/>
  <c r="L286"/>
  <c r="E287"/>
  <c r="H287"/>
  <c r="J287"/>
  <c r="L287"/>
  <c r="E288"/>
  <c r="H288"/>
  <c r="J288"/>
  <c r="L288"/>
  <c r="E289"/>
  <c r="H289"/>
  <c r="J289"/>
  <c r="L289"/>
  <c r="E290"/>
  <c r="H290"/>
  <c r="J290"/>
  <c r="L290"/>
  <c r="E291"/>
  <c r="H291"/>
  <c r="J291"/>
  <c r="L291"/>
  <c r="E292"/>
  <c r="H292"/>
  <c r="J292"/>
  <c r="L292"/>
  <c r="E293"/>
  <c r="H293"/>
  <c r="J293"/>
  <c r="L293"/>
  <c r="E294"/>
  <c r="H294"/>
  <c r="J294"/>
  <c r="L294"/>
  <c r="E295"/>
  <c r="H295"/>
  <c r="J295"/>
  <c r="L295"/>
  <c r="E296"/>
  <c r="H296"/>
  <c r="J296"/>
  <c r="L296"/>
  <c r="E297"/>
  <c r="H297"/>
  <c r="J297"/>
  <c r="L297"/>
  <c r="E298"/>
  <c r="H298"/>
  <c r="J298"/>
  <c r="L298"/>
  <c r="E299"/>
  <c r="H299"/>
  <c r="J299"/>
  <c r="L299"/>
  <c r="E300"/>
  <c r="H300"/>
  <c r="J300"/>
  <c r="L300"/>
  <c r="E301"/>
  <c r="H301"/>
  <c r="J301"/>
  <c r="L301"/>
  <c r="E302"/>
  <c r="H302"/>
  <c r="J302"/>
  <c r="L302"/>
  <c r="E303"/>
  <c r="H303"/>
  <c r="J303"/>
  <c r="L303"/>
  <c r="E304"/>
  <c r="H304"/>
  <c r="J304"/>
  <c r="L304"/>
  <c r="E305"/>
  <c r="H305"/>
  <c r="J305"/>
  <c r="L305"/>
  <c r="E306"/>
  <c r="H306"/>
  <c r="J306"/>
  <c r="L306"/>
  <c r="E307"/>
  <c r="H307"/>
  <c r="J307"/>
  <c r="L307"/>
  <c r="E308"/>
  <c r="H308"/>
  <c r="J308"/>
  <c r="L308"/>
  <c r="E309"/>
  <c r="H309"/>
  <c r="J309"/>
  <c r="L309"/>
  <c r="E310"/>
  <c r="H310"/>
  <c r="J310"/>
  <c r="L310"/>
  <c r="E311"/>
  <c r="H311"/>
  <c r="J311"/>
  <c r="L311"/>
  <c r="E312"/>
  <c r="H312"/>
  <c r="J312"/>
  <c r="L312"/>
  <c r="E313"/>
  <c r="H313"/>
  <c r="J313"/>
  <c r="L313"/>
  <c r="E314"/>
  <c r="H314"/>
  <c r="J314"/>
  <c r="L314"/>
  <c r="E315"/>
  <c r="H315"/>
  <c r="J315"/>
  <c r="L315"/>
  <c r="E316"/>
  <c r="H316"/>
  <c r="J316"/>
  <c r="L316"/>
  <c r="E317"/>
  <c r="H317"/>
  <c r="J317"/>
  <c r="L317"/>
  <c r="E318"/>
  <c r="H318"/>
  <c r="J318"/>
  <c r="L318"/>
  <c r="E319"/>
  <c r="H319"/>
  <c r="J319"/>
  <c r="L319"/>
  <c r="E320"/>
  <c r="H320"/>
  <c r="J320"/>
  <c r="L320"/>
  <c r="E321"/>
  <c r="H321"/>
  <c r="J321"/>
  <c r="L321"/>
  <c r="E322"/>
  <c r="H322"/>
  <c r="J322"/>
  <c r="L322"/>
  <c r="E323"/>
  <c r="H323"/>
  <c r="J323"/>
  <c r="L323"/>
  <c r="E324"/>
  <c r="H324"/>
  <c r="J324"/>
  <c r="L324"/>
  <c r="E325"/>
  <c r="H325"/>
  <c r="J325"/>
  <c r="L325"/>
  <c r="E326"/>
  <c r="H326"/>
  <c r="J326"/>
  <c r="L326"/>
  <c r="E327"/>
  <c r="H327"/>
  <c r="J327"/>
  <c r="L327"/>
  <c r="E328"/>
  <c r="H328"/>
  <c r="J328"/>
  <c r="L328"/>
  <c r="E329"/>
  <c r="H329"/>
  <c r="J329"/>
  <c r="L329"/>
  <c r="E330"/>
  <c r="H330"/>
  <c r="J330"/>
  <c r="L330"/>
  <c r="E331"/>
  <c r="H331"/>
  <c r="J331"/>
  <c r="L331"/>
  <c r="E332"/>
  <c r="H332"/>
  <c r="J332"/>
  <c r="L332"/>
  <c r="E333"/>
  <c r="H333"/>
  <c r="J333"/>
  <c r="L333"/>
  <c r="E334"/>
  <c r="H334"/>
  <c r="J334"/>
  <c r="L334"/>
  <c r="E335"/>
  <c r="H335"/>
  <c r="J335"/>
  <c r="L335"/>
  <c r="E336"/>
  <c r="H336"/>
  <c r="J336"/>
  <c r="L336"/>
  <c r="E337"/>
  <c r="H337"/>
  <c r="J337"/>
  <c r="L337"/>
  <c r="E338"/>
  <c r="H338"/>
  <c r="J338"/>
  <c r="L338"/>
  <c r="E339"/>
  <c r="H339"/>
  <c r="J339"/>
  <c r="L339"/>
  <c r="E340"/>
  <c r="H340"/>
  <c r="J340"/>
  <c r="L340"/>
  <c r="E341"/>
  <c r="H341"/>
  <c r="J341"/>
  <c r="L341"/>
  <c r="E342"/>
  <c r="H342"/>
  <c r="J342"/>
  <c r="L342"/>
  <c r="E343"/>
  <c r="H343"/>
  <c r="J343"/>
  <c r="L343"/>
  <c r="E344"/>
  <c r="H344"/>
  <c r="J344"/>
  <c r="L344"/>
  <c r="E345"/>
  <c r="H345"/>
  <c r="J345"/>
  <c r="L345"/>
  <c r="E346"/>
  <c r="H346"/>
  <c r="J346"/>
  <c r="L346"/>
  <c r="E347"/>
  <c r="H347"/>
  <c r="J347"/>
  <c r="L347"/>
  <c r="E348"/>
  <c r="H348"/>
  <c r="J348"/>
  <c r="L348"/>
  <c r="E349"/>
  <c r="H349"/>
  <c r="J349"/>
  <c r="L349"/>
  <c r="E350"/>
  <c r="H350"/>
  <c r="J350"/>
  <c r="L350"/>
  <c r="E351"/>
  <c r="H351"/>
  <c r="J351"/>
  <c r="L351"/>
  <c r="E352"/>
  <c r="H352"/>
  <c r="J352"/>
  <c r="L352"/>
  <c r="E353"/>
  <c r="H353"/>
  <c r="J353"/>
  <c r="L353"/>
  <c r="E354"/>
  <c r="H354"/>
  <c r="J354"/>
  <c r="L354"/>
  <c r="E355"/>
  <c r="H355"/>
  <c r="J355"/>
  <c r="L355"/>
  <c r="E356"/>
  <c r="H356"/>
  <c r="J356"/>
  <c r="L356"/>
  <c r="E357"/>
  <c r="H357"/>
  <c r="J357"/>
  <c r="L357"/>
  <c r="E358"/>
  <c r="H358"/>
  <c r="J358"/>
  <c r="L358"/>
  <c r="E359"/>
  <c r="H359"/>
  <c r="J359"/>
  <c r="L359"/>
  <c r="E360"/>
  <c r="H360"/>
  <c r="J360"/>
  <c r="L360"/>
  <c r="E361"/>
  <c r="H361"/>
  <c r="J361"/>
  <c r="L361"/>
  <c r="E362"/>
  <c r="H362"/>
  <c r="J362"/>
  <c r="L362"/>
  <c r="E363"/>
  <c r="H363"/>
  <c r="J363"/>
  <c r="L363"/>
  <c r="E364"/>
  <c r="H364"/>
  <c r="J364"/>
  <c r="L364"/>
  <c r="E365"/>
  <c r="H365"/>
  <c r="J365"/>
  <c r="L365"/>
  <c r="E366"/>
  <c r="H366"/>
  <c r="J366"/>
  <c r="L366"/>
  <c r="E367"/>
  <c r="H367"/>
  <c r="J367"/>
  <c r="L367"/>
  <c r="E368"/>
  <c r="H368"/>
  <c r="J368"/>
  <c r="L368"/>
  <c r="E369"/>
  <c r="H369"/>
  <c r="J369"/>
  <c r="L369"/>
  <c r="E370"/>
  <c r="H370"/>
  <c r="J370"/>
  <c r="L370"/>
  <c r="E371"/>
  <c r="H371"/>
  <c r="J371"/>
  <c r="L371"/>
  <c r="E372"/>
  <c r="H372"/>
  <c r="J372"/>
  <c r="L372"/>
  <c r="E373"/>
  <c r="H373"/>
  <c r="J373"/>
  <c r="L373"/>
  <c r="E374"/>
  <c r="H374"/>
  <c r="J374"/>
  <c r="L374"/>
  <c r="H375"/>
  <c r="H377"/>
  <c r="H379"/>
  <c r="H381"/>
  <c r="H383"/>
  <c r="H385"/>
  <c r="H387"/>
  <c r="H389"/>
  <c r="H391"/>
  <c r="H393"/>
  <c r="H395"/>
  <c r="H397"/>
  <c r="M399"/>
  <c r="K399"/>
  <c r="I399"/>
  <c r="G399"/>
  <c r="J399"/>
  <c r="M400"/>
  <c r="K400"/>
  <c r="I400"/>
  <c r="G400"/>
  <c r="J400"/>
  <c r="M401"/>
  <c r="K401"/>
  <c r="I401"/>
  <c r="G401"/>
  <c r="J401"/>
  <c r="M402"/>
  <c r="K402"/>
  <c r="I402"/>
  <c r="G402"/>
  <c r="J402"/>
  <c r="M403"/>
  <c r="K403"/>
  <c r="I403"/>
  <c r="G403"/>
  <c r="J403"/>
  <c r="M404"/>
  <c r="K404"/>
  <c r="I404"/>
  <c r="G404"/>
  <c r="J404"/>
  <c r="M405"/>
  <c r="K405"/>
  <c r="I405"/>
  <c r="G405"/>
  <c r="J405"/>
  <c r="M406"/>
  <c r="K406"/>
  <c r="I406"/>
  <c r="G406"/>
  <c r="J406"/>
  <c r="M407"/>
  <c r="K407"/>
  <c r="I407"/>
  <c r="G407"/>
  <c r="J407"/>
  <c r="M408"/>
  <c r="K408"/>
  <c r="I408"/>
  <c r="G408"/>
  <c r="J408"/>
  <c r="M409"/>
  <c r="K409"/>
  <c r="I409"/>
  <c r="G409"/>
  <c r="J409"/>
  <c r="M410"/>
  <c r="K410"/>
  <c r="I410"/>
  <c r="G410"/>
  <c r="J410"/>
  <c r="M411"/>
  <c r="K411"/>
  <c r="I411"/>
  <c r="G411"/>
  <c r="J411"/>
  <c r="M412"/>
  <c r="K412"/>
  <c r="I412"/>
  <c r="G412"/>
  <c r="J412"/>
  <c r="M413"/>
  <c r="K413"/>
  <c r="I413"/>
  <c r="G413"/>
  <c r="J413"/>
  <c r="M414"/>
  <c r="K414"/>
  <c r="I414"/>
  <c r="G414"/>
  <c r="J414"/>
  <c r="M415"/>
  <c r="K415"/>
  <c r="I415"/>
  <c r="G415"/>
  <c r="J415"/>
  <c r="M416"/>
  <c r="K416"/>
  <c r="I416"/>
  <c r="G416"/>
  <c r="J416"/>
  <c r="M417"/>
  <c r="K417"/>
  <c r="I417"/>
  <c r="G417"/>
  <c r="J417"/>
  <c r="M418"/>
  <c r="K418"/>
  <c r="I418"/>
  <c r="G418"/>
  <c r="J418"/>
  <c r="M419"/>
  <c r="K419"/>
  <c r="I419"/>
  <c r="G419"/>
  <c r="J419"/>
  <c r="M420"/>
  <c r="K420"/>
  <c r="I420"/>
  <c r="G420"/>
  <c r="J420"/>
  <c r="M421"/>
  <c r="K421"/>
  <c r="I421"/>
  <c r="G421"/>
  <c r="J421"/>
  <c r="M422"/>
  <c r="K422"/>
  <c r="I422"/>
  <c r="G422"/>
  <c r="J422"/>
  <c r="M423"/>
  <c r="K423"/>
  <c r="I423"/>
  <c r="G423"/>
  <c r="J423"/>
  <c r="M424"/>
  <c r="K424"/>
  <c r="I424"/>
  <c r="G424"/>
  <c r="J424"/>
  <c r="M425"/>
  <c r="K425"/>
  <c r="I425"/>
  <c r="G425"/>
  <c r="J425"/>
  <c r="M426"/>
  <c r="K426"/>
  <c r="I426"/>
  <c r="G426"/>
  <c r="J426"/>
  <c r="M427"/>
  <c r="K427"/>
  <c r="I427"/>
  <c r="G427"/>
  <c r="J427"/>
  <c r="M428"/>
  <c r="K428"/>
  <c r="I428"/>
  <c r="G428"/>
  <c r="J428"/>
  <c r="M429"/>
  <c r="K429"/>
  <c r="I429"/>
  <c r="G429"/>
  <c r="J429"/>
  <c r="M430"/>
  <c r="K430"/>
  <c r="I430"/>
  <c r="G430"/>
  <c r="J430"/>
  <c r="M431"/>
  <c r="K431"/>
  <c r="I431"/>
  <c r="G431"/>
  <c r="J431"/>
  <c r="M432"/>
  <c r="K432"/>
  <c r="I432"/>
  <c r="G432"/>
  <c r="J432"/>
  <c r="M433"/>
  <c r="K433"/>
  <c r="I433"/>
  <c r="G433"/>
  <c r="J433"/>
  <c r="M434"/>
  <c r="K434"/>
  <c r="I434"/>
  <c r="G434"/>
  <c r="J434"/>
  <c r="M435"/>
  <c r="K435"/>
  <c r="I435"/>
  <c r="G435"/>
  <c r="J435"/>
  <c r="M436"/>
  <c r="K436"/>
  <c r="I436"/>
  <c r="G436"/>
  <c r="J436"/>
  <c r="M437"/>
  <c r="K437"/>
  <c r="I437"/>
  <c r="G437"/>
  <c r="J437"/>
  <c r="M438"/>
  <c r="K438"/>
  <c r="I438"/>
  <c r="G438"/>
  <c r="J438"/>
  <c r="M439"/>
  <c r="K439"/>
  <c r="I439"/>
  <c r="G439"/>
  <c r="J439"/>
  <c r="M440"/>
  <c r="K440"/>
  <c r="I440"/>
  <c r="G440"/>
  <c r="J440"/>
  <c r="M441"/>
  <c r="K441"/>
  <c r="I441"/>
  <c r="G441"/>
  <c r="J441"/>
  <c r="M442"/>
  <c r="K442"/>
  <c r="I442"/>
  <c r="G442"/>
  <c r="J442"/>
  <c r="M443"/>
  <c r="K443"/>
  <c r="I443"/>
  <c r="G443"/>
  <c r="J443"/>
  <c r="M444"/>
  <c r="K444"/>
  <c r="I444"/>
  <c r="G444"/>
  <c r="J444"/>
  <c r="M445"/>
  <c r="K445"/>
  <c r="I445"/>
  <c r="G445"/>
  <c r="J445"/>
  <c r="M446"/>
  <c r="K446"/>
  <c r="I446"/>
  <c r="G446"/>
  <c r="J446"/>
  <c r="M447"/>
  <c r="K447"/>
  <c r="I447"/>
  <c r="G447"/>
  <c r="J447"/>
  <c r="M448"/>
  <c r="K448"/>
  <c r="I448"/>
  <c r="G448"/>
  <c r="J448"/>
  <c r="M449"/>
  <c r="K449"/>
  <c r="I449"/>
  <c r="G449"/>
  <c r="J449"/>
  <c r="M450"/>
  <c r="K450"/>
  <c r="I450"/>
  <c r="G450"/>
  <c r="J450"/>
  <c r="M451"/>
  <c r="K451"/>
  <c r="I451"/>
  <c r="G451"/>
  <c r="J451"/>
  <c r="M452"/>
  <c r="K452"/>
  <c r="I452"/>
  <c r="G452"/>
  <c r="J452"/>
  <c r="M453"/>
  <c r="K453"/>
  <c r="I453"/>
  <c r="G453"/>
  <c r="J453"/>
  <c r="M454"/>
  <c r="K454"/>
  <c r="I454"/>
  <c r="G454"/>
  <c r="J454"/>
  <c r="M455"/>
  <c r="K455"/>
  <c r="I455"/>
  <c r="G455"/>
  <c r="J455"/>
  <c r="M456"/>
  <c r="K456"/>
  <c r="I456"/>
  <c r="G456"/>
  <c r="J456"/>
  <c r="M457"/>
  <c r="K457"/>
  <c r="I457"/>
  <c r="G457"/>
  <c r="J457"/>
  <c r="M458"/>
  <c r="K458"/>
  <c r="I458"/>
  <c r="G458"/>
  <c r="J458"/>
  <c r="M459"/>
  <c r="K459"/>
  <c r="I459"/>
  <c r="G459"/>
  <c r="J459"/>
  <c r="M460"/>
  <c r="K460"/>
  <c r="I460"/>
  <c r="G460"/>
  <c r="J460"/>
  <c r="M461"/>
  <c r="K461"/>
  <c r="I461"/>
  <c r="G461"/>
  <c r="J461"/>
  <c r="M462"/>
  <c r="K462"/>
  <c r="I462"/>
  <c r="G462"/>
  <c r="J462"/>
  <c r="M463"/>
  <c r="K463"/>
  <c r="I463"/>
  <c r="G463"/>
  <c r="J463"/>
  <c r="M464"/>
  <c r="K464"/>
  <c r="I464"/>
  <c r="G464"/>
  <c r="J464"/>
  <c r="M465"/>
  <c r="K465"/>
  <c r="I465"/>
  <c r="G465"/>
  <c r="J465"/>
  <c r="M466"/>
  <c r="K466"/>
  <c r="I466"/>
  <c r="G466"/>
  <c r="J466"/>
  <c r="M467"/>
  <c r="K467"/>
  <c r="I467"/>
  <c r="G467"/>
  <c r="J467"/>
  <c r="M468"/>
  <c r="K468"/>
  <c r="I468"/>
  <c r="G468"/>
  <c r="J468"/>
  <c r="M469"/>
  <c r="K469"/>
  <c r="I469"/>
  <c r="G469"/>
  <c r="J469"/>
  <c r="M470"/>
  <c r="K470"/>
  <c r="I470"/>
  <c r="G470"/>
  <c r="J470"/>
  <c r="N470"/>
  <c r="M471"/>
  <c r="K471"/>
  <c r="I471"/>
  <c r="G471"/>
  <c r="J471"/>
  <c r="N471"/>
  <c r="M472"/>
  <c r="K472"/>
  <c r="I472"/>
  <c r="G472"/>
  <c r="J472"/>
  <c r="N472"/>
  <c r="M473"/>
  <c r="K473"/>
  <c r="I473"/>
  <c r="G473"/>
  <c r="J473"/>
  <c r="N473"/>
  <c r="M474"/>
  <c r="K474"/>
  <c r="I474"/>
  <c r="G474"/>
  <c r="J474"/>
  <c r="N474"/>
  <c r="M475"/>
  <c r="K475"/>
  <c r="I475"/>
  <c r="G475"/>
  <c r="J475"/>
  <c r="N475"/>
  <c r="E470" i="9"/>
  <c r="H470" s="1"/>
  <c r="W471" i="8" s="1"/>
  <c r="Y471" s="1"/>
  <c r="E472" i="9"/>
  <c r="H472" s="1"/>
  <c r="W473" i="8" s="1"/>
  <c r="Y473" s="1"/>
  <c r="E474" i="9"/>
  <c r="H474" s="1"/>
  <c r="W475" i="8" s="1"/>
  <c r="Y475" s="1"/>
  <c r="F5" i="10"/>
  <c r="J5"/>
  <c r="N5"/>
  <c r="R5"/>
  <c r="V5"/>
  <c r="Z5"/>
  <c r="C6" i="12"/>
  <c r="C6" i="11" s="1"/>
  <c r="B7" i="13"/>
  <c r="BC7" i="10"/>
  <c r="BF7" s="1"/>
  <c r="AC7"/>
  <c r="AA7"/>
  <c r="Y7"/>
  <c r="W7"/>
  <c r="U7"/>
  <c r="S7"/>
  <c r="Q7"/>
  <c r="O7"/>
  <c r="M7"/>
  <c r="K7"/>
  <c r="I7"/>
  <c r="G7"/>
  <c r="E7"/>
  <c r="L7"/>
  <c r="P7"/>
  <c r="T7"/>
  <c r="X7"/>
  <c r="AB7"/>
  <c r="C10" i="12"/>
  <c r="C10" i="11" s="1"/>
  <c r="C12" i="12"/>
  <c r="C12" i="11" s="1"/>
  <c r="C14" i="12"/>
  <c r="C14" i="11" s="1"/>
  <c r="C16" i="12"/>
  <c r="C16" i="11" s="1"/>
  <c r="C18" i="12"/>
  <c r="C18" i="11" s="1"/>
  <c r="C20" i="12"/>
  <c r="C20" i="11" s="1"/>
  <c r="C22" i="12"/>
  <c r="C22" i="11" s="1"/>
  <c r="C24" i="12"/>
  <c r="C24" i="11" s="1"/>
  <c r="C26" i="12"/>
  <c r="C26" i="11" s="1"/>
  <c r="C28" i="12"/>
  <c r="C28" i="11" s="1"/>
  <c r="C30" i="12"/>
  <c r="C30" i="11" s="1"/>
  <c r="C32" i="12"/>
  <c r="C32" i="11" s="1"/>
  <c r="C34" i="12"/>
  <c r="C34" i="11" s="1"/>
  <c r="C36" i="12"/>
  <c r="C36" i="11" s="1"/>
  <c r="F38" i="10"/>
  <c r="J38"/>
  <c r="N38"/>
  <c r="R38"/>
  <c r="V38"/>
  <c r="Z38"/>
  <c r="AD38"/>
  <c r="B39" i="13"/>
  <c r="AC39" i="10"/>
  <c r="AA39"/>
  <c r="Y39"/>
  <c r="W39"/>
  <c r="U39"/>
  <c r="S39"/>
  <c r="Q39"/>
  <c r="O39"/>
  <c r="M39"/>
  <c r="K39"/>
  <c r="I39"/>
  <c r="G39"/>
  <c r="E39"/>
  <c r="L39"/>
  <c r="P39"/>
  <c r="T39"/>
  <c r="X39"/>
  <c r="AB39"/>
  <c r="F40"/>
  <c r="J40"/>
  <c r="N40"/>
  <c r="R40"/>
  <c r="V40"/>
  <c r="Z40"/>
  <c r="AD40"/>
  <c r="B41" i="13"/>
  <c r="AC41" i="10"/>
  <c r="AA41"/>
  <c r="Y41"/>
  <c r="W41"/>
  <c r="U41"/>
  <c r="S41"/>
  <c r="Q41"/>
  <c r="O41"/>
  <c r="M41"/>
  <c r="K41"/>
  <c r="I41"/>
  <c r="G41"/>
  <c r="E41"/>
  <c r="L41"/>
  <c r="P41"/>
  <c r="T41"/>
  <c r="X41"/>
  <c r="AB41"/>
  <c r="F42"/>
  <c r="J42"/>
  <c r="N42"/>
  <c r="R42"/>
  <c r="V42"/>
  <c r="Z42"/>
  <c r="AD42"/>
  <c r="B43" i="13"/>
  <c r="AC43" i="10"/>
  <c r="AA43"/>
  <c r="Y43"/>
  <c r="W43"/>
  <c r="U43"/>
  <c r="S43"/>
  <c r="Q43"/>
  <c r="O43"/>
  <c r="M43"/>
  <c r="K43"/>
  <c r="I43"/>
  <c r="G43"/>
  <c r="E43"/>
  <c r="L43"/>
  <c r="P43"/>
  <c r="T43"/>
  <c r="X43"/>
  <c r="AB43"/>
  <c r="F44"/>
  <c r="J44"/>
  <c r="N44"/>
  <c r="R44"/>
  <c r="V44"/>
  <c r="Z44"/>
  <c r="AD44"/>
  <c r="B45" i="13"/>
  <c r="AC45" i="10"/>
  <c r="AA45"/>
  <c r="Y45"/>
  <c r="W45"/>
  <c r="U45"/>
  <c r="S45"/>
  <c r="Q45"/>
  <c r="O45"/>
  <c r="M45"/>
  <c r="K45"/>
  <c r="I45"/>
  <c r="G45"/>
  <c r="E45"/>
  <c r="L45"/>
  <c r="P45"/>
  <c r="T45"/>
  <c r="X45"/>
  <c r="AB45"/>
  <c r="F46"/>
  <c r="J46"/>
  <c r="N46"/>
  <c r="R46"/>
  <c r="V46"/>
  <c r="Z46"/>
  <c r="AD46"/>
  <c r="B47" i="13"/>
  <c r="AC47" i="10"/>
  <c r="AA47"/>
  <c r="Y47"/>
  <c r="W47"/>
  <c r="U47"/>
  <c r="S47"/>
  <c r="Q47"/>
  <c r="O47"/>
  <c r="M47"/>
  <c r="K47"/>
  <c r="I47"/>
  <c r="G47"/>
  <c r="E47"/>
  <c r="L47"/>
  <c r="P47"/>
  <c r="T47"/>
  <c r="X47"/>
  <c r="AB47"/>
  <c r="F48"/>
  <c r="J48"/>
  <c r="N48"/>
  <c r="R48"/>
  <c r="V48"/>
  <c r="Z48"/>
  <c r="AD48"/>
  <c r="B49" i="13"/>
  <c r="AC49" i="10"/>
  <c r="AA49"/>
  <c r="Y49"/>
  <c r="W49"/>
  <c r="U49"/>
  <c r="S49"/>
  <c r="Q49"/>
  <c r="O49"/>
  <c r="M49"/>
  <c r="K49"/>
  <c r="I49"/>
  <c r="G49"/>
  <c r="E49"/>
  <c r="L49"/>
  <c r="P49"/>
  <c r="T49"/>
  <c r="X49"/>
  <c r="AB49"/>
  <c r="F50"/>
  <c r="K50"/>
  <c r="O50"/>
  <c r="S50"/>
  <c r="W50"/>
  <c r="C51" i="12"/>
  <c r="C51" i="11" s="1"/>
  <c r="B52" i="13"/>
  <c r="BC52" i="10"/>
  <c r="BG52" s="1"/>
  <c r="AD52"/>
  <c r="AB52"/>
  <c r="Z52"/>
  <c r="X52"/>
  <c r="V52"/>
  <c r="T52"/>
  <c r="R52"/>
  <c r="P52"/>
  <c r="N52"/>
  <c r="L52"/>
  <c r="J52"/>
  <c r="E52"/>
  <c r="I52"/>
  <c r="M52"/>
  <c r="Q52"/>
  <c r="U52"/>
  <c r="Y52"/>
  <c r="AC52"/>
  <c r="F54"/>
  <c r="K54"/>
  <c r="O54"/>
  <c r="S54"/>
  <c r="W54"/>
  <c r="C55" i="12"/>
  <c r="C55" i="11" s="1"/>
  <c r="B56" i="13"/>
  <c r="BC56" i="10"/>
  <c r="BG56" s="1"/>
  <c r="AD56"/>
  <c r="AB56"/>
  <c r="Z56"/>
  <c r="X56"/>
  <c r="V56"/>
  <c r="T56"/>
  <c r="R56"/>
  <c r="P56"/>
  <c r="N56"/>
  <c r="L56"/>
  <c r="J56"/>
  <c r="E56"/>
  <c r="I56"/>
  <c r="M56"/>
  <c r="Q56"/>
  <c r="U56"/>
  <c r="Y56"/>
  <c r="AC56"/>
  <c r="F58"/>
  <c r="K58"/>
  <c r="O58"/>
  <c r="S58"/>
  <c r="W58"/>
  <c r="C59" i="12"/>
  <c r="C59" i="11" s="1"/>
  <c r="B60" i="13"/>
  <c r="BC60" i="10"/>
  <c r="BG60" s="1"/>
  <c r="AD60"/>
  <c r="AB60"/>
  <c r="Z60"/>
  <c r="X60"/>
  <c r="V60"/>
  <c r="T60"/>
  <c r="R60"/>
  <c r="P60"/>
  <c r="N60"/>
  <c r="L60"/>
  <c r="J60"/>
  <c r="E60"/>
  <c r="I60"/>
  <c r="M60"/>
  <c r="Q60"/>
  <c r="U60"/>
  <c r="Y60"/>
  <c r="AC60"/>
  <c r="F62"/>
  <c r="K62"/>
  <c r="O62"/>
  <c r="S62"/>
  <c r="W62"/>
  <c r="C63" i="12"/>
  <c r="C63" i="11" s="1"/>
  <c r="B64" i="13"/>
  <c r="BC64" i="10"/>
  <c r="BG64" s="1"/>
  <c r="AD64"/>
  <c r="AB64"/>
  <c r="Z64"/>
  <c r="X64"/>
  <c r="V64"/>
  <c r="T64"/>
  <c r="R64"/>
  <c r="P64"/>
  <c r="N64"/>
  <c r="L64"/>
  <c r="J64"/>
  <c r="E64"/>
  <c r="I64"/>
  <c r="M64"/>
  <c r="Q64"/>
  <c r="U64"/>
  <c r="Y64"/>
  <c r="AC64"/>
  <c r="F66"/>
  <c r="K66"/>
  <c r="O66"/>
  <c r="S66"/>
  <c r="W66"/>
  <c r="C67" i="12"/>
  <c r="C67" i="11" s="1"/>
  <c r="B68" i="13"/>
  <c r="BC68" i="10"/>
  <c r="BG68" s="1"/>
  <c r="AD68"/>
  <c r="AB68"/>
  <c r="Z68"/>
  <c r="X68"/>
  <c r="V68"/>
  <c r="T68"/>
  <c r="R68"/>
  <c r="P68"/>
  <c r="N68"/>
  <c r="L68"/>
  <c r="J68"/>
  <c r="E68"/>
  <c r="I68"/>
  <c r="M68"/>
  <c r="Q68"/>
  <c r="U68"/>
  <c r="Y68"/>
  <c r="AC68"/>
  <c r="F70"/>
  <c r="K70"/>
  <c r="O70"/>
  <c r="S70"/>
  <c r="W70"/>
  <c r="C71" i="12"/>
  <c r="C71" i="11" s="1"/>
  <c r="B72" i="13"/>
  <c r="BC72" i="10"/>
  <c r="BG72" s="1"/>
  <c r="AD72"/>
  <c r="AB72"/>
  <c r="Z72"/>
  <c r="X72"/>
  <c r="V72"/>
  <c r="T72"/>
  <c r="R72"/>
  <c r="P72"/>
  <c r="N72"/>
  <c r="L72"/>
  <c r="J72"/>
  <c r="E72"/>
  <c r="I72"/>
  <c r="M72"/>
  <c r="Q72"/>
  <c r="U72"/>
  <c r="Y72"/>
  <c r="AC72"/>
  <c r="F74"/>
  <c r="K74"/>
  <c r="O74"/>
  <c r="S74"/>
  <c r="W74"/>
  <c r="C75" i="12"/>
  <c r="C75" i="11" s="1"/>
  <c r="B76" i="13"/>
  <c r="BC76" i="10"/>
  <c r="BG76" s="1"/>
  <c r="AD76"/>
  <c r="AB76"/>
  <c r="Z76"/>
  <c r="X76"/>
  <c r="V76"/>
  <c r="T76"/>
  <c r="R76"/>
  <c r="P76"/>
  <c r="N76"/>
  <c r="L76"/>
  <c r="J76"/>
  <c r="E76"/>
  <c r="I76"/>
  <c r="M76"/>
  <c r="Q76"/>
  <c r="U76"/>
  <c r="Y76"/>
  <c r="AC76"/>
  <c r="F78"/>
  <c r="K78"/>
  <c r="O78"/>
  <c r="S78"/>
  <c r="W78"/>
  <c r="C79" i="12"/>
  <c r="C79" i="11" s="1"/>
  <c r="B80" i="13"/>
  <c r="BC80" i="10"/>
  <c r="BG80" s="1"/>
  <c r="AD80"/>
  <c r="AB80"/>
  <c r="Z80"/>
  <c r="X80"/>
  <c r="V80"/>
  <c r="T80"/>
  <c r="R80"/>
  <c r="P80"/>
  <c r="N80"/>
  <c r="L80"/>
  <c r="J80"/>
  <c r="E80"/>
  <c r="I80"/>
  <c r="M80"/>
  <c r="Q80"/>
  <c r="U80"/>
  <c r="Y80"/>
  <c r="AC80"/>
  <c r="F82"/>
  <c r="K82"/>
  <c r="O82"/>
  <c r="S82"/>
  <c r="W82"/>
  <c r="C83" i="12"/>
  <c r="C83" i="11" s="1"/>
  <c r="B84" i="13"/>
  <c r="BC84" i="10"/>
  <c r="BG84" s="1"/>
  <c r="AD84"/>
  <c r="AB84"/>
  <c r="Z84"/>
  <c r="X84"/>
  <c r="V84"/>
  <c r="T84"/>
  <c r="R84"/>
  <c r="P84"/>
  <c r="N84"/>
  <c r="L84"/>
  <c r="J84"/>
  <c r="E84"/>
  <c r="I84"/>
  <c r="M84"/>
  <c r="Q84"/>
  <c r="U84"/>
  <c r="Y84"/>
  <c r="AC84"/>
  <c r="F86"/>
  <c r="K86"/>
  <c r="O86"/>
  <c r="S86"/>
  <c r="W86"/>
  <c r="C87" i="12"/>
  <c r="C87" i="11" s="1"/>
  <c r="B88" i="13"/>
  <c r="BC88" i="10"/>
  <c r="BG88" s="1"/>
  <c r="AD88"/>
  <c r="AB88"/>
  <c r="Z88"/>
  <c r="X88"/>
  <c r="V88"/>
  <c r="T88"/>
  <c r="R88"/>
  <c r="P88"/>
  <c r="N88"/>
  <c r="L88"/>
  <c r="J88"/>
  <c r="E88"/>
  <c r="I88"/>
  <c r="M88"/>
  <c r="Q88"/>
  <c r="U88"/>
  <c r="Y88"/>
  <c r="AC88"/>
  <c r="F90"/>
  <c r="K90"/>
  <c r="O90"/>
  <c r="S90"/>
  <c r="W90"/>
  <c r="C91" i="12"/>
  <c r="C91" i="11" s="1"/>
  <c r="B92" i="13"/>
  <c r="BC92" i="10"/>
  <c r="BG92" s="1"/>
  <c r="AD92"/>
  <c r="AB92"/>
  <c r="Z92"/>
  <c r="X92"/>
  <c r="V92"/>
  <c r="T92"/>
  <c r="R92"/>
  <c r="P92"/>
  <c r="N92"/>
  <c r="L92"/>
  <c r="J92"/>
  <c r="E92"/>
  <c r="I92"/>
  <c r="M92"/>
  <c r="Q92"/>
  <c r="U92"/>
  <c r="Y92"/>
  <c r="AC92"/>
  <c r="F94"/>
  <c r="K94"/>
  <c r="O94"/>
  <c r="S94"/>
  <c r="W94"/>
  <c r="C95" i="12"/>
  <c r="C95" i="11" s="1"/>
  <c r="B96" i="13"/>
  <c r="BC96" i="10"/>
  <c r="BG96" s="1"/>
  <c r="AD96"/>
  <c r="AB96"/>
  <c r="Z96"/>
  <c r="X96"/>
  <c r="V96"/>
  <c r="T96"/>
  <c r="R96"/>
  <c r="P96"/>
  <c r="N96"/>
  <c r="L96"/>
  <c r="J96"/>
  <c r="E96"/>
  <c r="I96"/>
  <c r="M96"/>
  <c r="Q96"/>
  <c r="U96"/>
  <c r="Y96"/>
  <c r="AC96"/>
  <c r="F98"/>
  <c r="K98"/>
  <c r="O98"/>
  <c r="S98"/>
  <c r="W98"/>
  <c r="C99" i="12"/>
  <c r="C99" i="11" s="1"/>
  <c r="B100" i="13"/>
  <c r="BC100" i="10"/>
  <c r="BG100" s="1"/>
  <c r="AD100"/>
  <c r="AB100"/>
  <c r="Z100"/>
  <c r="X100"/>
  <c r="V100"/>
  <c r="T100"/>
  <c r="R100"/>
  <c r="P100"/>
  <c r="N100"/>
  <c r="L100"/>
  <c r="J100"/>
  <c r="E100"/>
  <c r="I100"/>
  <c r="M100"/>
  <c r="Q100"/>
  <c r="U100"/>
  <c r="Y100"/>
  <c r="AC100"/>
  <c r="F102"/>
  <c r="K102"/>
  <c r="O102"/>
  <c r="S102"/>
  <c r="W102"/>
  <c r="C103" i="12"/>
  <c r="C103" i="11" s="1"/>
  <c r="B104" i="13"/>
  <c r="BC104" i="10"/>
  <c r="BG104" s="1"/>
  <c r="AD104"/>
  <c r="AB104"/>
  <c r="Z104"/>
  <c r="X104"/>
  <c r="V104"/>
  <c r="T104"/>
  <c r="R104"/>
  <c r="P104"/>
  <c r="N104"/>
  <c r="L104"/>
  <c r="J104"/>
  <c r="E104"/>
  <c r="I104"/>
  <c r="M104"/>
  <c r="Q104"/>
  <c r="U104"/>
  <c r="Y104"/>
  <c r="AC104"/>
  <c r="F106"/>
  <c r="K106"/>
  <c r="O106"/>
  <c r="S106"/>
  <c r="W106"/>
  <c r="C107" i="12"/>
  <c r="C107" i="11" s="1"/>
  <c r="B108" i="13"/>
  <c r="BC108" i="10"/>
  <c r="BG108" s="1"/>
  <c r="AD108"/>
  <c r="AB108"/>
  <c r="Z108"/>
  <c r="X108"/>
  <c r="V108"/>
  <c r="T108"/>
  <c r="R108"/>
  <c r="P108"/>
  <c r="N108"/>
  <c r="L108"/>
  <c r="J108"/>
  <c r="E108"/>
  <c r="I108"/>
  <c r="M108"/>
  <c r="Q108"/>
  <c r="U108"/>
  <c r="Y108"/>
  <c r="AC108"/>
  <c r="F110"/>
  <c r="K110"/>
  <c r="O110"/>
  <c r="S110"/>
  <c r="W110"/>
  <c r="C111" i="12"/>
  <c r="C111" i="11" s="1"/>
  <c r="J3" i="4"/>
  <c r="K3" s="1"/>
  <c r="BF204" i="10"/>
  <c r="BH204"/>
  <c r="BJ204"/>
  <c r="BL204"/>
  <c r="BN204"/>
  <c r="BP204"/>
  <c r="BR204"/>
  <c r="BT204"/>
  <c r="BV204"/>
  <c r="BX204"/>
  <c r="BZ204"/>
  <c r="BF206"/>
  <c r="BH206"/>
  <c r="BJ206"/>
  <c r="BL206"/>
  <c r="BN206"/>
  <c r="BP206"/>
  <c r="BR206"/>
  <c r="BT206"/>
  <c r="BV206"/>
  <c r="BX206"/>
  <c r="BZ206"/>
  <c r="BF208"/>
  <c r="BH208"/>
  <c r="BJ208"/>
  <c r="BL208"/>
  <c r="BN208"/>
  <c r="BP208"/>
  <c r="BR208"/>
  <c r="BT208"/>
  <c r="BV208"/>
  <c r="BX208"/>
  <c r="BZ208"/>
  <c r="BF210"/>
  <c r="BH210"/>
  <c r="BJ210"/>
  <c r="BL210"/>
  <c r="BN210"/>
  <c r="BP210"/>
  <c r="BR210"/>
  <c r="BT210"/>
  <c r="BV210"/>
  <c r="BX210"/>
  <c r="BZ210"/>
  <c r="BF212"/>
  <c r="BH212"/>
  <c r="BJ212"/>
  <c r="BL212"/>
  <c r="BN212"/>
  <c r="BP212"/>
  <c r="BR212"/>
  <c r="BT212"/>
  <c r="BV212"/>
  <c r="BX212"/>
  <c r="BZ212"/>
  <c r="BF214"/>
  <c r="BH214"/>
  <c r="BJ214"/>
  <c r="BL214"/>
  <c r="BN214"/>
  <c r="BP214"/>
  <c r="BR214"/>
  <c r="BT214"/>
  <c r="BV214"/>
  <c r="BX214"/>
  <c r="BZ214"/>
  <c r="BF216"/>
  <c r="BH216"/>
  <c r="BJ216"/>
  <c r="BL216"/>
  <c r="BN216"/>
  <c r="BP216"/>
  <c r="BR216"/>
  <c r="BT216"/>
  <c r="BV216"/>
  <c r="BX216"/>
  <c r="BZ216"/>
  <c r="BF218"/>
  <c r="BH218"/>
  <c r="BJ218"/>
  <c r="BL218"/>
  <c r="BN218"/>
  <c r="BP218"/>
  <c r="BR218"/>
  <c r="BT218"/>
  <c r="BV218"/>
  <c r="BX218"/>
  <c r="BZ218"/>
  <c r="BF220"/>
  <c r="BH220"/>
  <c r="BJ220"/>
  <c r="BL220"/>
  <c r="BN220"/>
  <c r="BP220"/>
  <c r="BR220"/>
  <c r="BT220"/>
  <c r="BV220"/>
  <c r="BX220"/>
  <c r="BZ220"/>
  <c r="BF222"/>
  <c r="BH222"/>
  <c r="BJ222"/>
  <c r="BL222"/>
  <c r="BN222"/>
  <c r="BP222"/>
  <c r="BR222"/>
  <c r="BT222"/>
  <c r="BV222"/>
  <c r="BX222"/>
  <c r="BZ222"/>
  <c r="BF224"/>
  <c r="BH224"/>
  <c r="BJ224"/>
  <c r="BL224"/>
  <c r="BN224"/>
  <c r="BP224"/>
  <c r="BR224"/>
  <c r="BT224"/>
  <c r="BV224"/>
  <c r="BX224"/>
  <c r="BZ224"/>
  <c r="BF226"/>
  <c r="BH226"/>
  <c r="BJ226"/>
  <c r="BL226"/>
  <c r="BN226"/>
  <c r="BP226"/>
  <c r="BR226"/>
  <c r="BT226"/>
  <c r="BV226"/>
  <c r="BX226"/>
  <c r="BZ226"/>
  <c r="BF228"/>
  <c r="BH228"/>
  <c r="BJ228"/>
  <c r="BL228"/>
  <c r="BN228"/>
  <c r="BP228"/>
  <c r="BR228"/>
  <c r="BT228"/>
  <c r="BV228"/>
  <c r="BX228"/>
  <c r="BZ228"/>
  <c r="BF230"/>
  <c r="BH230"/>
  <c r="BJ230"/>
  <c r="BL230"/>
  <c r="BN230"/>
  <c r="BP230"/>
  <c r="BR230"/>
  <c r="BT230"/>
  <c r="BV230"/>
  <c r="BX230"/>
  <c r="BZ230"/>
  <c r="BF232"/>
  <c r="BH232"/>
  <c r="BJ232"/>
  <c r="BL232"/>
  <c r="BN232"/>
  <c r="BP232"/>
  <c r="BR232"/>
  <c r="BT232"/>
  <c r="BV232"/>
  <c r="BX232"/>
  <c r="BZ232"/>
  <c r="BF234"/>
  <c r="BH234"/>
  <c r="BJ234"/>
  <c r="BL234"/>
  <c r="BN234"/>
  <c r="BP234"/>
  <c r="BR234"/>
  <c r="BT234"/>
  <c r="BV234"/>
  <c r="BX234"/>
  <c r="BZ234"/>
  <c r="BF236"/>
  <c r="BH236"/>
  <c r="BJ236"/>
  <c r="BL236"/>
  <c r="BN236"/>
  <c r="BP236"/>
  <c r="BR236"/>
  <c r="BT236"/>
  <c r="BV236"/>
  <c r="BX236"/>
  <c r="BZ236"/>
  <c r="BF238"/>
  <c r="BH238"/>
  <c r="BJ238"/>
  <c r="BL238"/>
  <c r="BN238"/>
  <c r="BP238"/>
  <c r="BR238"/>
  <c r="BT238"/>
  <c r="BV238"/>
  <c r="BX238"/>
  <c r="BZ238"/>
  <c r="BF240"/>
  <c r="BH240"/>
  <c r="BJ240"/>
  <c r="BL240"/>
  <c r="BN240"/>
  <c r="BP240"/>
  <c r="BR240"/>
  <c r="BT240"/>
  <c r="BV240"/>
  <c r="BX240"/>
  <c r="BZ240"/>
  <c r="BF242"/>
  <c r="BH242"/>
  <c r="BJ242"/>
  <c r="BL242"/>
  <c r="BN242"/>
  <c r="BP242"/>
  <c r="BR242"/>
  <c r="BT242"/>
  <c r="BV242"/>
  <c r="BX242"/>
  <c r="BZ242"/>
  <c r="BF244"/>
  <c r="BH244"/>
  <c r="BJ244"/>
  <c r="BL244"/>
  <c r="BN244"/>
  <c r="BP244"/>
  <c r="BR244"/>
  <c r="BT244"/>
  <c r="BV244"/>
  <c r="BX244"/>
  <c r="BZ244"/>
  <c r="BF246"/>
  <c r="BH246"/>
  <c r="BJ246"/>
  <c r="BL246"/>
  <c r="BN246"/>
  <c r="BP246"/>
  <c r="BR246"/>
  <c r="BT246"/>
  <c r="BV246"/>
  <c r="BX246"/>
  <c r="BZ246"/>
  <c r="BF248"/>
  <c r="BH248"/>
  <c r="BJ248"/>
  <c r="BL248"/>
  <c r="BN248"/>
  <c r="BP248"/>
  <c r="BR248"/>
  <c r="BT248"/>
  <c r="BV248"/>
  <c r="BX248"/>
  <c r="BZ248"/>
  <c r="BF250"/>
  <c r="BH250"/>
  <c r="BJ250"/>
  <c r="BL250"/>
  <c r="BN250"/>
  <c r="BP250"/>
  <c r="BR250"/>
  <c r="BT250"/>
  <c r="BV250"/>
  <c r="BX250"/>
  <c r="BZ250"/>
  <c r="BF252"/>
  <c r="BH252"/>
  <c r="BJ252"/>
  <c r="BL252"/>
  <c r="BN252"/>
  <c r="BP252"/>
  <c r="BR252"/>
  <c r="BT252"/>
  <c r="BV252"/>
  <c r="BX252"/>
  <c r="BZ252"/>
  <c r="BF254"/>
  <c r="BH254"/>
  <c r="BJ254"/>
  <c r="BL254"/>
  <c r="BN254"/>
  <c r="BP254"/>
  <c r="BR254"/>
  <c r="BT254"/>
  <c r="BV254"/>
  <c r="BX254"/>
  <c r="BZ254"/>
  <c r="BF256"/>
  <c r="BH256"/>
  <c r="BJ256"/>
  <c r="BL256"/>
  <c r="BN256"/>
  <c r="BP256"/>
  <c r="BR256"/>
  <c r="BT256"/>
  <c r="BV256"/>
  <c r="BX256"/>
  <c r="BZ256"/>
  <c r="BF258"/>
  <c r="BH258"/>
  <c r="BJ258"/>
  <c r="BL258"/>
  <c r="BN258"/>
  <c r="BP258"/>
  <c r="BR258"/>
  <c r="BT258"/>
  <c r="BV258"/>
  <c r="BX258"/>
  <c r="BZ258"/>
  <c r="BF260"/>
  <c r="BH260"/>
  <c r="BJ260"/>
  <c r="BL260"/>
  <c r="BN260"/>
  <c r="BP260"/>
  <c r="BR260"/>
  <c r="BT260"/>
  <c r="BV260"/>
  <c r="BX260"/>
  <c r="BZ260"/>
  <c r="BF262"/>
  <c r="BH262"/>
  <c r="BJ262"/>
  <c r="BL262"/>
  <c r="BN262"/>
  <c r="BP262"/>
  <c r="BR262"/>
  <c r="BT262"/>
  <c r="BV262"/>
  <c r="BX262"/>
  <c r="BZ262"/>
  <c r="BF264"/>
  <c r="BH264"/>
  <c r="BJ264"/>
  <c r="BL264"/>
  <c r="BN264"/>
  <c r="BP264"/>
  <c r="BR264"/>
  <c r="BT264"/>
  <c r="BV264"/>
  <c r="BX264"/>
  <c r="BZ264"/>
  <c r="BF266"/>
  <c r="BH266"/>
  <c r="BJ266"/>
  <c r="BL266"/>
  <c r="BN266"/>
  <c r="BP266"/>
  <c r="BR266"/>
  <c r="BT266"/>
  <c r="BV266"/>
  <c r="BX266"/>
  <c r="BZ266"/>
  <c r="BF268"/>
  <c r="BH268"/>
  <c r="BJ268"/>
  <c r="BL268"/>
  <c r="BN268"/>
  <c r="BP268"/>
  <c r="BR268"/>
  <c r="BT268"/>
  <c r="BV268"/>
  <c r="BX268"/>
  <c r="BZ268"/>
  <c r="BF270"/>
  <c r="BH270"/>
  <c r="BJ270"/>
  <c r="BL270"/>
  <c r="BN270"/>
  <c r="BP270"/>
  <c r="BR270"/>
  <c r="BT270"/>
  <c r="BV270"/>
  <c r="BX270"/>
  <c r="BZ270"/>
  <c r="BF272"/>
  <c r="BH272"/>
  <c r="BJ272"/>
  <c r="BL272"/>
  <c r="BN272"/>
  <c r="BP272"/>
  <c r="BR272"/>
  <c r="BT272"/>
  <c r="BV272"/>
  <c r="BX272"/>
  <c r="BZ272"/>
  <c r="BF274"/>
  <c r="BH274"/>
  <c r="BJ274"/>
  <c r="BL274"/>
  <c r="BN274"/>
  <c r="BP274"/>
  <c r="BR274"/>
  <c r="BT274"/>
  <c r="BV274"/>
  <c r="BX274"/>
  <c r="BZ274"/>
  <c r="BF276"/>
  <c r="BH276"/>
  <c r="BJ276"/>
  <c r="BL276"/>
  <c r="BN276"/>
  <c r="BP276"/>
  <c r="BR276"/>
  <c r="BT276"/>
  <c r="BV276"/>
  <c r="BX276"/>
  <c r="BZ276"/>
  <c r="BF278"/>
  <c r="BH278"/>
  <c r="BJ278"/>
  <c r="BL278"/>
  <c r="BN278"/>
  <c r="BP278"/>
  <c r="BR278"/>
  <c r="BT278"/>
  <c r="BV278"/>
  <c r="BX278"/>
  <c r="BZ278"/>
  <c r="BF280"/>
  <c r="BH280"/>
  <c r="BJ280"/>
  <c r="BL280"/>
  <c r="BN280"/>
  <c r="BP280"/>
  <c r="BR280"/>
  <c r="BT280"/>
  <c r="BV280"/>
  <c r="BX280"/>
  <c r="BZ280"/>
  <c r="BF282"/>
  <c r="BH282"/>
  <c r="BJ282"/>
  <c r="BL282"/>
  <c r="BN282"/>
  <c r="BP282"/>
  <c r="BR282"/>
  <c r="BT282"/>
  <c r="BV282"/>
  <c r="BX282"/>
  <c r="BZ282"/>
  <c r="BF284"/>
  <c r="BH284"/>
  <c r="BJ284"/>
  <c r="BL284"/>
  <c r="BN284"/>
  <c r="BP284"/>
  <c r="BR284"/>
  <c r="BT284"/>
  <c r="BV284"/>
  <c r="BX284"/>
  <c r="BZ284"/>
  <c r="BF286"/>
  <c r="BH286"/>
  <c r="BJ286"/>
  <c r="BL286"/>
  <c r="BN286"/>
  <c r="BP286"/>
  <c r="BR286"/>
  <c r="BT286"/>
  <c r="BV286"/>
  <c r="BX286"/>
  <c r="BZ286"/>
  <c r="BF288"/>
  <c r="BH288"/>
  <c r="BJ288"/>
  <c r="BL288"/>
  <c r="BN288"/>
  <c r="BP288"/>
  <c r="BR288"/>
  <c r="BT288"/>
  <c r="BV288"/>
  <c r="BX288"/>
  <c r="BZ288"/>
  <c r="BF290"/>
  <c r="BH290"/>
  <c r="BJ290"/>
  <c r="BL290"/>
  <c r="BN290"/>
  <c r="BP290"/>
  <c r="BR290"/>
  <c r="BT290"/>
  <c r="BV290"/>
  <c r="BX290"/>
  <c r="BZ290"/>
  <c r="BF292"/>
  <c r="BH292"/>
  <c r="BJ292"/>
  <c r="BL292"/>
  <c r="BN292"/>
  <c r="BP292"/>
  <c r="BR292"/>
  <c r="BT292"/>
  <c r="BV292"/>
  <c r="BX292"/>
  <c r="BZ292"/>
  <c r="BF294"/>
  <c r="BH294"/>
  <c r="BJ294"/>
  <c r="BL294"/>
  <c r="BN294"/>
  <c r="BP294"/>
  <c r="BR294"/>
  <c r="BT294"/>
  <c r="BV294"/>
  <c r="BX294"/>
  <c r="BZ294"/>
  <c r="BF296"/>
  <c r="BH296"/>
  <c r="BJ296"/>
  <c r="BL296"/>
  <c r="BN296"/>
  <c r="BP296"/>
  <c r="BR296"/>
  <c r="BT296"/>
  <c r="BV296"/>
  <c r="BX296"/>
  <c r="BZ296"/>
  <c r="BF298"/>
  <c r="BH298"/>
  <c r="BJ298"/>
  <c r="BL298"/>
  <c r="BN298"/>
  <c r="BP298"/>
  <c r="BR298"/>
  <c r="BT298"/>
  <c r="BV298"/>
  <c r="BX298"/>
  <c r="BZ298"/>
  <c r="BF300"/>
  <c r="BH300"/>
  <c r="BJ300"/>
  <c r="BL300"/>
  <c r="BN300"/>
  <c r="BP300"/>
  <c r="BR300"/>
  <c r="BT300"/>
  <c r="BV300"/>
  <c r="BX300"/>
  <c r="BZ300"/>
  <c r="BF302"/>
  <c r="BH302"/>
  <c r="BJ302"/>
  <c r="BL302"/>
  <c r="BN302"/>
  <c r="BP302"/>
  <c r="BR302"/>
  <c r="BT302"/>
  <c r="BV302"/>
  <c r="BX302"/>
  <c r="BZ302"/>
  <c r="BF304"/>
  <c r="BH304"/>
  <c r="BJ304"/>
  <c r="BL304"/>
  <c r="BN304"/>
  <c r="BP304"/>
  <c r="BR304"/>
  <c r="BT304"/>
  <c r="BV304"/>
  <c r="BX304"/>
  <c r="BZ304"/>
  <c r="BF306"/>
  <c r="BH306"/>
  <c r="BJ306"/>
  <c r="BL306"/>
  <c r="BN306"/>
  <c r="BP306"/>
  <c r="BR306"/>
  <c r="BT306"/>
  <c r="BV306"/>
  <c r="BX306"/>
  <c r="BZ306"/>
  <c r="BF308"/>
  <c r="BH308"/>
  <c r="BJ308"/>
  <c r="BL308"/>
  <c r="BN308"/>
  <c r="BP308"/>
  <c r="BR308"/>
  <c r="BT308"/>
  <c r="BV308"/>
  <c r="BX308"/>
  <c r="BZ308"/>
  <c r="BF310"/>
  <c r="BH310"/>
  <c r="BJ310"/>
  <c r="BL310"/>
  <c r="BN310"/>
  <c r="BP310"/>
  <c r="BR310"/>
  <c r="BT310"/>
  <c r="BV310"/>
  <c r="BX310"/>
  <c r="BZ310"/>
  <c r="BF312"/>
  <c r="BH312"/>
  <c r="BJ312"/>
  <c r="BL312"/>
  <c r="BN312"/>
  <c r="BP312"/>
  <c r="BR312"/>
  <c r="BT312"/>
  <c r="BV312"/>
  <c r="BX312"/>
  <c r="BZ312"/>
  <c r="BF314"/>
  <c r="BH314"/>
  <c r="BJ314"/>
  <c r="BL314"/>
  <c r="BN314"/>
  <c r="BP314"/>
  <c r="BR314"/>
  <c r="BT314"/>
  <c r="BV314"/>
  <c r="BX314"/>
  <c r="BZ314"/>
  <c r="BF316"/>
  <c r="BH316"/>
  <c r="BJ316"/>
  <c r="BL316"/>
  <c r="BN316"/>
  <c r="BP316"/>
  <c r="BR316"/>
  <c r="BT316"/>
  <c r="BV316"/>
  <c r="BX316"/>
  <c r="BZ316"/>
  <c r="BF318"/>
  <c r="BH318"/>
  <c r="BJ318"/>
  <c r="BL318"/>
  <c r="BN318"/>
  <c r="BP318"/>
  <c r="BR318"/>
  <c r="BT318"/>
  <c r="BV318"/>
  <c r="BX318"/>
  <c r="BZ318"/>
  <c r="BF320"/>
  <c r="BH320"/>
  <c r="BJ320"/>
  <c r="BL320"/>
  <c r="BN320"/>
  <c r="BP320"/>
  <c r="BR320"/>
  <c r="BT320"/>
  <c r="BV320"/>
  <c r="BX320"/>
  <c r="BZ320"/>
  <c r="BF322"/>
  <c r="BH322"/>
  <c r="BJ322"/>
  <c r="BL322"/>
  <c r="BN322"/>
  <c r="BP322"/>
  <c r="BR322"/>
  <c r="BT322"/>
  <c r="BV322"/>
  <c r="BX322"/>
  <c r="BZ322"/>
  <c r="BF324"/>
  <c r="BH324"/>
  <c r="BJ324"/>
  <c r="BL324"/>
  <c r="BN324"/>
  <c r="BP324"/>
  <c r="BR324"/>
  <c r="BT324"/>
  <c r="BV324"/>
  <c r="BX324"/>
  <c r="BZ324"/>
  <c r="BF326"/>
  <c r="BH326"/>
  <c r="BJ326"/>
  <c r="BL326"/>
  <c r="BN326"/>
  <c r="BP326"/>
  <c r="BR326"/>
  <c r="BT326"/>
  <c r="BV326"/>
  <c r="BX326"/>
  <c r="BZ326"/>
  <c r="BF328"/>
  <c r="BH328"/>
  <c r="BJ328"/>
  <c r="BL328"/>
  <c r="BN328"/>
  <c r="BP328"/>
  <c r="BR328"/>
  <c r="BT328"/>
  <c r="BV328"/>
  <c r="BX328"/>
  <c r="BZ328"/>
  <c r="BF330"/>
  <c r="BH330"/>
  <c r="BJ330"/>
  <c r="BL330"/>
  <c r="BN330"/>
  <c r="BP330"/>
  <c r="BR330"/>
  <c r="BT330"/>
  <c r="BV330"/>
  <c r="BX330"/>
  <c r="BZ330"/>
  <c r="BF332"/>
  <c r="BH332"/>
  <c r="BJ332"/>
  <c r="BL332"/>
  <c r="BN332"/>
  <c r="BP332"/>
  <c r="BR332"/>
  <c r="BT332"/>
  <c r="BV332"/>
  <c r="BX332"/>
  <c r="BZ332"/>
  <c r="BF334"/>
  <c r="BH334"/>
  <c r="BJ334"/>
  <c r="BL334"/>
  <c r="BN334"/>
  <c r="BP334"/>
  <c r="BR334"/>
  <c r="BT334"/>
  <c r="BV334"/>
  <c r="BX334"/>
  <c r="BZ334"/>
  <c r="BF336"/>
  <c r="BH336"/>
  <c r="BJ336"/>
  <c r="BL336"/>
  <c r="BN336"/>
  <c r="BP336"/>
  <c r="BR336"/>
  <c r="BT336"/>
  <c r="BV336"/>
  <c r="BX336"/>
  <c r="BZ336"/>
  <c r="BF338"/>
  <c r="BH338"/>
  <c r="BJ338"/>
  <c r="BL338"/>
  <c r="BN338"/>
  <c r="BP338"/>
  <c r="BR338"/>
  <c r="BT338"/>
  <c r="BV338"/>
  <c r="BX338"/>
  <c r="BZ338"/>
  <c r="BF340"/>
  <c r="BH340"/>
  <c r="BJ340"/>
  <c r="BL340"/>
  <c r="BN340"/>
  <c r="BP340"/>
  <c r="BR340"/>
  <c r="BT340"/>
  <c r="BV340"/>
  <c r="BX340"/>
  <c r="BZ340"/>
  <c r="BF342"/>
  <c r="BH342"/>
  <c r="BJ342"/>
  <c r="BL342"/>
  <c r="BN342"/>
  <c r="BP342"/>
  <c r="BR342"/>
  <c r="BT342"/>
  <c r="BV342"/>
  <c r="BX342"/>
  <c r="BZ342"/>
  <c r="BF344"/>
  <c r="BH344"/>
  <c r="BJ344"/>
  <c r="BL344"/>
  <c r="BN344"/>
  <c r="BP344"/>
  <c r="BR344"/>
  <c r="BT344"/>
  <c r="BV344"/>
  <c r="BX344"/>
  <c r="BZ344"/>
  <c r="BF346"/>
  <c r="BH346"/>
  <c r="BJ346"/>
  <c r="BL346"/>
  <c r="BN346"/>
  <c r="BP346"/>
  <c r="BR346"/>
  <c r="BT346"/>
  <c r="BV346"/>
  <c r="BX346"/>
  <c r="BZ346"/>
  <c r="BF348"/>
  <c r="BH348"/>
  <c r="BJ348"/>
  <c r="BL348"/>
  <c r="BN348"/>
  <c r="BP348"/>
  <c r="BR348"/>
  <c r="BT348"/>
  <c r="BV348"/>
  <c r="BX348"/>
  <c r="BZ348"/>
  <c r="BF350"/>
  <c r="BH350"/>
  <c r="BJ350"/>
  <c r="BL350"/>
  <c r="BN350"/>
  <c r="BP350"/>
  <c r="BR350"/>
  <c r="BT350"/>
  <c r="BV350"/>
  <c r="BX350"/>
  <c r="BZ350"/>
  <c r="BF352"/>
  <c r="BH352"/>
  <c r="BJ352"/>
  <c r="BL352"/>
  <c r="BN352"/>
  <c r="BP352"/>
  <c r="BR352"/>
  <c r="BT352"/>
  <c r="BV352"/>
  <c r="BX352"/>
  <c r="BZ352"/>
  <c r="BF354"/>
  <c r="BH354"/>
  <c r="BJ354"/>
  <c r="BL354"/>
  <c r="BN354"/>
  <c r="BP354"/>
  <c r="BR354"/>
  <c r="BT354"/>
  <c r="BV354"/>
  <c r="BX354"/>
  <c r="BZ354"/>
  <c r="BF356"/>
  <c r="BH356"/>
  <c r="BJ356"/>
  <c r="BL356"/>
  <c r="BN356"/>
  <c r="BP356"/>
  <c r="BR356"/>
  <c r="BT356"/>
  <c r="BV356"/>
  <c r="BX356"/>
  <c r="BZ356"/>
  <c r="BF358"/>
  <c r="BH358"/>
  <c r="BJ358"/>
  <c r="BL358"/>
  <c r="BN358"/>
  <c r="BP358"/>
  <c r="BR358"/>
  <c r="BT358"/>
  <c r="BV358"/>
  <c r="BX358"/>
  <c r="BZ358"/>
  <c r="BF360"/>
  <c r="BH360"/>
  <c r="BJ360"/>
  <c r="BL360"/>
  <c r="BN360"/>
  <c r="BP360"/>
  <c r="BR360"/>
  <c r="BT360"/>
  <c r="BV360"/>
  <c r="BX360"/>
  <c r="BZ360"/>
  <c r="BF362"/>
  <c r="BH362"/>
  <c r="BJ362"/>
  <c r="BL362"/>
  <c r="BN362"/>
  <c r="BP362"/>
  <c r="BR362"/>
  <c r="BT362"/>
  <c r="BV362"/>
  <c r="BX362"/>
  <c r="BZ362"/>
  <c r="BF364"/>
  <c r="BH364"/>
  <c r="BJ364"/>
  <c r="BL364"/>
  <c r="BN364"/>
  <c r="BP364"/>
  <c r="BR364"/>
  <c r="BT364"/>
  <c r="BV364"/>
  <c r="BX364"/>
  <c r="BZ364"/>
  <c r="BF366"/>
  <c r="BH366"/>
  <c r="BJ366"/>
  <c r="BL366"/>
  <c r="BN366"/>
  <c r="BP366"/>
  <c r="BR366"/>
  <c r="BT366"/>
  <c r="BV366"/>
  <c r="BX366"/>
  <c r="BZ366"/>
  <c r="BF368"/>
  <c r="BH368"/>
  <c r="BJ368"/>
  <c r="BL368"/>
  <c r="BN368"/>
  <c r="BP368"/>
  <c r="BR368"/>
  <c r="BT368"/>
  <c r="BV368"/>
  <c r="BX368"/>
  <c r="BZ368"/>
  <c r="BF370"/>
  <c r="BH370"/>
  <c r="BJ370"/>
  <c r="BL370"/>
  <c r="BN370"/>
  <c r="BP370"/>
  <c r="BR370"/>
  <c r="BT370"/>
  <c r="BV370"/>
  <c r="BX370"/>
  <c r="BZ370"/>
  <c r="BF372"/>
  <c r="BH372"/>
  <c r="BJ372"/>
  <c r="BL372"/>
  <c r="BN372"/>
  <c r="BP372"/>
  <c r="BR372"/>
  <c r="BT372"/>
  <c r="BV372"/>
  <c r="BX372"/>
  <c r="BZ372"/>
  <c r="BF374"/>
  <c r="BH374"/>
  <c r="BJ374"/>
  <c r="BL374"/>
  <c r="BN374"/>
  <c r="BP374"/>
  <c r="BR374"/>
  <c r="BT374"/>
  <c r="BV374"/>
  <c r="BX374"/>
  <c r="BZ374"/>
  <c r="BF376"/>
  <c r="BH376"/>
  <c r="BJ376"/>
  <c r="BL376"/>
  <c r="BN376"/>
  <c r="BP376"/>
  <c r="BR376"/>
  <c r="BT376"/>
  <c r="BV376"/>
  <c r="BX376"/>
  <c r="BZ376"/>
  <c r="BF378"/>
  <c r="BH378"/>
  <c r="BJ378"/>
  <c r="BL378"/>
  <c r="BN378"/>
  <c r="BP378"/>
  <c r="BR378"/>
  <c r="BT378"/>
  <c r="BV378"/>
  <c r="BX378"/>
  <c r="BZ378"/>
  <c r="BF380"/>
  <c r="BH380"/>
  <c r="BJ380"/>
  <c r="BL380"/>
  <c r="BN380"/>
  <c r="BP380"/>
  <c r="BR380"/>
  <c r="BT380"/>
  <c r="BV380"/>
  <c r="BX380"/>
  <c r="BZ380"/>
  <c r="BF382"/>
  <c r="BH382"/>
  <c r="BJ382"/>
  <c r="BL382"/>
  <c r="BN382"/>
  <c r="BP382"/>
  <c r="BR382"/>
  <c r="BT382"/>
  <c r="BV382"/>
  <c r="BX382"/>
  <c r="BZ382"/>
  <c r="BF384"/>
  <c r="BH384"/>
  <c r="BJ384"/>
  <c r="BL384"/>
  <c r="BN384"/>
  <c r="BP384"/>
  <c r="BR384"/>
  <c r="BT384"/>
  <c r="BV384"/>
  <c r="BX384"/>
  <c r="BZ384"/>
  <c r="BF386"/>
  <c r="BH386"/>
  <c r="BJ386"/>
  <c r="BL386"/>
  <c r="BN386"/>
  <c r="BP386"/>
  <c r="BR386"/>
  <c r="BT386"/>
  <c r="BV386"/>
  <c r="BX386"/>
  <c r="BZ386"/>
  <c r="BF388"/>
  <c r="BH388"/>
  <c r="BJ388"/>
  <c r="BL388"/>
  <c r="BN388"/>
  <c r="BP388"/>
  <c r="BR388"/>
  <c r="BT388"/>
  <c r="BV388"/>
  <c r="BX388"/>
  <c r="BZ388"/>
  <c r="BF390"/>
  <c r="BH390"/>
  <c r="BJ390"/>
  <c r="BL390"/>
  <c r="BN390"/>
  <c r="BP390"/>
  <c r="BR390"/>
  <c r="BT390"/>
  <c r="BV390"/>
  <c r="BX390"/>
  <c r="BZ390"/>
  <c r="BF392"/>
  <c r="BH392"/>
  <c r="BJ392"/>
  <c r="BL392"/>
  <c r="BN392"/>
  <c r="BP392"/>
  <c r="BR392"/>
  <c r="BT392"/>
  <c r="BV392"/>
  <c r="BX392"/>
  <c r="BZ392"/>
  <c r="BF394"/>
  <c r="BH394"/>
  <c r="BJ394"/>
  <c r="BL394"/>
  <c r="BN394"/>
  <c r="BP394"/>
  <c r="BR394"/>
  <c r="BT394"/>
  <c r="BV394"/>
  <c r="BX394"/>
  <c r="BZ394"/>
  <c r="BF396"/>
  <c r="BH396"/>
  <c r="BJ396"/>
  <c r="BL396"/>
  <c r="BN396"/>
  <c r="BP396"/>
  <c r="BR396"/>
  <c r="BT396"/>
  <c r="BV396"/>
  <c r="BX396"/>
  <c r="BZ396"/>
  <c r="E397" i="13"/>
  <c r="F397" i="12"/>
  <c r="G397"/>
  <c r="L398" i="8"/>
  <c r="M397" i="14"/>
  <c r="N397"/>
  <c r="L397"/>
  <c r="BF398" i="10"/>
  <c r="BH398"/>
  <c r="BJ398"/>
  <c r="BL398"/>
  <c r="BN398"/>
  <c r="BP398"/>
  <c r="BR398"/>
  <c r="BT398"/>
  <c r="BV398"/>
  <c r="BX398"/>
  <c r="BZ398"/>
  <c r="BF400"/>
  <c r="BH400"/>
  <c r="BJ400"/>
  <c r="BL400"/>
  <c r="BN400"/>
  <c r="BP400"/>
  <c r="BR400"/>
  <c r="BT400"/>
  <c r="BV400"/>
  <c r="BX400"/>
  <c r="BZ400"/>
  <c r="BF402"/>
  <c r="BH402"/>
  <c r="BJ402"/>
  <c r="BL402"/>
  <c r="BN402"/>
  <c r="BP402"/>
  <c r="BR402"/>
  <c r="BT402"/>
  <c r="BV402"/>
  <c r="BX402"/>
  <c r="BZ402"/>
  <c r="BF404"/>
  <c r="BH404"/>
  <c r="BJ404"/>
  <c r="BL404"/>
  <c r="BN404"/>
  <c r="BP404"/>
  <c r="BR404"/>
  <c r="BT404"/>
  <c r="BV404"/>
  <c r="BX404"/>
  <c r="BZ404"/>
  <c r="BF406"/>
  <c r="BH406"/>
  <c r="BJ406"/>
  <c r="BL406"/>
  <c r="BN406"/>
  <c r="BP406"/>
  <c r="BR406"/>
  <c r="BT406"/>
  <c r="BV406"/>
  <c r="BX406"/>
  <c r="BZ406"/>
  <c r="BF408"/>
  <c r="BH408"/>
  <c r="BJ408"/>
  <c r="BL408"/>
  <c r="BN408"/>
  <c r="BP408"/>
  <c r="BR408"/>
  <c r="BT408"/>
  <c r="BV408"/>
  <c r="BX408"/>
  <c r="BZ408"/>
  <c r="BF410"/>
  <c r="BH410"/>
  <c r="BJ410"/>
  <c r="BL410"/>
  <c r="BN410"/>
  <c r="BP410"/>
  <c r="BR410"/>
  <c r="BT410"/>
  <c r="BV410"/>
  <c r="BX410"/>
  <c r="BZ410"/>
  <c r="BF412"/>
  <c r="BH412"/>
  <c r="BJ412"/>
  <c r="BL412"/>
  <c r="BN412"/>
  <c r="BP412"/>
  <c r="BR412"/>
  <c r="BT412"/>
  <c r="BV412"/>
  <c r="BX412"/>
  <c r="BZ412"/>
  <c r="BF414"/>
  <c r="BH414"/>
  <c r="BJ414"/>
  <c r="BL414"/>
  <c r="BN414"/>
  <c r="BP414"/>
  <c r="BR414"/>
  <c r="BT414"/>
  <c r="BV414"/>
  <c r="BX414"/>
  <c r="BZ414"/>
  <c r="BF416"/>
  <c r="BH416"/>
  <c r="BJ416"/>
  <c r="BL416"/>
  <c r="BN416"/>
  <c r="BP416"/>
  <c r="BR416"/>
  <c r="BT416"/>
  <c r="BV416"/>
  <c r="BX416"/>
  <c r="BZ416"/>
  <c r="BF418"/>
  <c r="BH418"/>
  <c r="BJ418"/>
  <c r="BL418"/>
  <c r="BN418"/>
  <c r="BP418"/>
  <c r="BR418"/>
  <c r="BT418"/>
  <c r="BV418"/>
  <c r="BX418"/>
  <c r="BZ418"/>
  <c r="BA469"/>
  <c r="BE469"/>
  <c r="BG469"/>
  <c r="BI469"/>
  <c r="BK469"/>
  <c r="BM469"/>
  <c r="BO469"/>
  <c r="BQ469"/>
  <c r="BS469"/>
  <c r="BU469"/>
  <c r="BW469"/>
  <c r="BY469"/>
  <c r="BA471"/>
  <c r="BE471"/>
  <c r="BG471"/>
  <c r="BI471"/>
  <c r="BK471"/>
  <c r="BM471"/>
  <c r="BO471"/>
  <c r="BQ471"/>
  <c r="BS471"/>
  <c r="BU471"/>
  <c r="BW471"/>
  <c r="BY471"/>
  <c r="BA473"/>
  <c r="BE473"/>
  <c r="BG473"/>
  <c r="BI473"/>
  <c r="BK473"/>
  <c r="BM473"/>
  <c r="BO473"/>
  <c r="BQ473"/>
  <c r="BS473"/>
  <c r="BU473"/>
  <c r="BW473"/>
  <c r="BY473"/>
  <c r="J8" i="7"/>
  <c r="J152"/>
  <c r="J204"/>
  <c r="J206"/>
  <c r="J208"/>
  <c r="J210"/>
  <c r="J212"/>
  <c r="J214"/>
  <c r="J216"/>
  <c r="J218"/>
  <c r="J220"/>
  <c r="J222"/>
  <c r="J224"/>
  <c r="J226"/>
  <c r="J228"/>
  <c r="J230"/>
  <c r="J232"/>
  <c r="J234"/>
  <c r="J236"/>
  <c r="J238"/>
  <c r="J240"/>
  <c r="J242"/>
  <c r="J244"/>
  <c r="J246"/>
  <c r="J248"/>
  <c r="J250"/>
  <c r="J252"/>
  <c r="J254"/>
  <c r="J256"/>
  <c r="J258"/>
  <c r="J260"/>
  <c r="J262"/>
  <c r="J264"/>
  <c r="J266"/>
  <c r="J268"/>
  <c r="J270"/>
  <c r="J272"/>
  <c r="J274"/>
  <c r="J276"/>
  <c r="J278"/>
  <c r="J280"/>
  <c r="J282"/>
  <c r="J284"/>
  <c r="J286"/>
  <c r="J288"/>
  <c r="J290"/>
  <c r="J292"/>
  <c r="J294"/>
  <c r="J296"/>
  <c r="J298"/>
  <c r="J300"/>
  <c r="J302"/>
  <c r="J304"/>
  <c r="J306"/>
  <c r="J308"/>
  <c r="J310"/>
  <c r="J312"/>
  <c r="J314"/>
  <c r="J316"/>
  <c r="J318"/>
  <c r="J320"/>
  <c r="J322"/>
  <c r="J324"/>
  <c r="J326"/>
  <c r="J328"/>
  <c r="J330"/>
  <c r="J332"/>
  <c r="J334"/>
  <c r="J336"/>
  <c r="J338"/>
  <c r="J340"/>
  <c r="J342"/>
  <c r="J344"/>
  <c r="J346"/>
  <c r="J348"/>
  <c r="J350"/>
  <c r="J352"/>
  <c r="J354"/>
  <c r="J356"/>
  <c r="J358"/>
  <c r="J360"/>
  <c r="J362"/>
  <c r="J364"/>
  <c r="J366"/>
  <c r="J368"/>
  <c r="J370"/>
  <c r="J372"/>
  <c r="J374"/>
  <c r="J376"/>
  <c r="J378"/>
  <c r="J380"/>
  <c r="J382"/>
  <c r="J384"/>
  <c r="J386"/>
  <c r="J388"/>
  <c r="J390"/>
  <c r="J392"/>
  <c r="J394"/>
  <c r="J396"/>
  <c r="J398"/>
  <c r="J400"/>
  <c r="J402"/>
  <c r="J404"/>
  <c r="J406"/>
  <c r="J408"/>
  <c r="J410"/>
  <c r="J412"/>
  <c r="J414"/>
  <c r="J416"/>
  <c r="J418"/>
  <c r="J420"/>
  <c r="J422"/>
  <c r="J424"/>
  <c r="J426"/>
  <c r="J428"/>
  <c r="J430"/>
  <c r="J432"/>
  <c r="J434"/>
  <c r="J436"/>
  <c r="J438"/>
  <c r="J440"/>
  <c r="J442"/>
  <c r="J444"/>
  <c r="J446"/>
  <c r="J448"/>
  <c r="J450"/>
  <c r="J452"/>
  <c r="J470"/>
  <c r="J472"/>
  <c r="J474"/>
  <c r="G6" i="8"/>
  <c r="I6"/>
  <c r="K6"/>
  <c r="M6"/>
  <c r="G7"/>
  <c r="I7"/>
  <c r="K7"/>
  <c r="M7"/>
  <c r="G8"/>
  <c r="I8"/>
  <c r="K8"/>
  <c r="M8"/>
  <c r="G9"/>
  <c r="I9"/>
  <c r="K9"/>
  <c r="M9"/>
  <c r="G10"/>
  <c r="I10"/>
  <c r="K10"/>
  <c r="M10"/>
  <c r="G11"/>
  <c r="I11"/>
  <c r="K11"/>
  <c r="M11"/>
  <c r="G12"/>
  <c r="I12"/>
  <c r="K12"/>
  <c r="M12"/>
  <c r="G13"/>
  <c r="I13"/>
  <c r="K13"/>
  <c r="M13"/>
  <c r="G14"/>
  <c r="I14"/>
  <c r="K14"/>
  <c r="M14"/>
  <c r="G15"/>
  <c r="I15"/>
  <c r="K15"/>
  <c r="M15"/>
  <c r="G16"/>
  <c r="I16"/>
  <c r="K16"/>
  <c r="M16"/>
  <c r="G17"/>
  <c r="I17"/>
  <c r="K17"/>
  <c r="M17"/>
  <c r="G18"/>
  <c r="I18"/>
  <c r="K18"/>
  <c r="M18"/>
  <c r="G19"/>
  <c r="I19"/>
  <c r="K19"/>
  <c r="M19"/>
  <c r="G20"/>
  <c r="I20"/>
  <c r="K20"/>
  <c r="M20"/>
  <c r="G21"/>
  <c r="I21"/>
  <c r="K21"/>
  <c r="M21"/>
  <c r="G22"/>
  <c r="I22"/>
  <c r="K22"/>
  <c r="M22"/>
  <c r="G23"/>
  <c r="I23"/>
  <c r="K23"/>
  <c r="M23"/>
  <c r="G24"/>
  <c r="I24"/>
  <c r="K24"/>
  <c r="M24"/>
  <c r="G25"/>
  <c r="I25"/>
  <c r="K25"/>
  <c r="M25"/>
  <c r="G26"/>
  <c r="I26"/>
  <c r="K26"/>
  <c r="M26"/>
  <c r="G27"/>
  <c r="I27"/>
  <c r="K27"/>
  <c r="M27"/>
  <c r="G28"/>
  <c r="I28"/>
  <c r="K28"/>
  <c r="M28"/>
  <c r="G29"/>
  <c r="I29"/>
  <c r="K29"/>
  <c r="M29"/>
  <c r="G30"/>
  <c r="I30"/>
  <c r="K30"/>
  <c r="M30"/>
  <c r="G31"/>
  <c r="I31"/>
  <c r="K31"/>
  <c r="M31"/>
  <c r="G32"/>
  <c r="I32"/>
  <c r="K32"/>
  <c r="M32"/>
  <c r="G33"/>
  <c r="I33"/>
  <c r="K33"/>
  <c r="M33"/>
  <c r="G34"/>
  <c r="I34"/>
  <c r="K34"/>
  <c r="M34"/>
  <c r="G35"/>
  <c r="I35"/>
  <c r="K35"/>
  <c r="M35"/>
  <c r="G36"/>
  <c r="I36"/>
  <c r="K36"/>
  <c r="M36"/>
  <c r="G37"/>
  <c r="I37"/>
  <c r="K37"/>
  <c r="M37"/>
  <c r="G38"/>
  <c r="I38"/>
  <c r="K38"/>
  <c r="M38"/>
  <c r="G39"/>
  <c r="I39"/>
  <c r="K39"/>
  <c r="M39"/>
  <c r="G40"/>
  <c r="I40"/>
  <c r="K40"/>
  <c r="M40"/>
  <c r="G41"/>
  <c r="I41"/>
  <c r="K41"/>
  <c r="M41"/>
  <c r="G42"/>
  <c r="I42"/>
  <c r="K42"/>
  <c r="M42"/>
  <c r="G43"/>
  <c r="I43"/>
  <c r="K43"/>
  <c r="M43"/>
  <c r="G44"/>
  <c r="I44"/>
  <c r="K44"/>
  <c r="M44"/>
  <c r="G45"/>
  <c r="I45"/>
  <c r="K45"/>
  <c r="M45"/>
  <c r="G46"/>
  <c r="I46"/>
  <c r="K46"/>
  <c r="M46"/>
  <c r="G47"/>
  <c r="I47"/>
  <c r="K47"/>
  <c r="M47"/>
  <c r="G48"/>
  <c r="I48"/>
  <c r="K48"/>
  <c r="M48"/>
  <c r="G49"/>
  <c r="I49"/>
  <c r="K49"/>
  <c r="M49"/>
  <c r="G50"/>
  <c r="I50"/>
  <c r="K50"/>
  <c r="M50"/>
  <c r="G51"/>
  <c r="I51"/>
  <c r="K51"/>
  <c r="M51"/>
  <c r="G52"/>
  <c r="I52"/>
  <c r="K52"/>
  <c r="M52"/>
  <c r="G53"/>
  <c r="I53"/>
  <c r="K53"/>
  <c r="M53"/>
  <c r="G54"/>
  <c r="I54"/>
  <c r="K54"/>
  <c r="M54"/>
  <c r="G55"/>
  <c r="I55"/>
  <c r="K55"/>
  <c r="M55"/>
  <c r="G56"/>
  <c r="I56"/>
  <c r="K56"/>
  <c r="M56"/>
  <c r="G57"/>
  <c r="I57"/>
  <c r="K57"/>
  <c r="M57"/>
  <c r="G58"/>
  <c r="I58"/>
  <c r="K58"/>
  <c r="M58"/>
  <c r="G59"/>
  <c r="I59"/>
  <c r="K59"/>
  <c r="M59"/>
  <c r="G60"/>
  <c r="I60"/>
  <c r="K60"/>
  <c r="M60"/>
  <c r="G61"/>
  <c r="I61"/>
  <c r="K61"/>
  <c r="M61"/>
  <c r="G62"/>
  <c r="I62"/>
  <c r="K62"/>
  <c r="M62"/>
  <c r="G63"/>
  <c r="I63"/>
  <c r="K63"/>
  <c r="M63"/>
  <c r="G64"/>
  <c r="I64"/>
  <c r="K64"/>
  <c r="M64"/>
  <c r="G65"/>
  <c r="I65"/>
  <c r="K65"/>
  <c r="M65"/>
  <c r="G66"/>
  <c r="I66"/>
  <c r="K66"/>
  <c r="M66"/>
  <c r="G67"/>
  <c r="I67"/>
  <c r="K67"/>
  <c r="M67"/>
  <c r="G68"/>
  <c r="I68"/>
  <c r="K68"/>
  <c r="M68"/>
  <c r="G69"/>
  <c r="I69"/>
  <c r="K69"/>
  <c r="M69"/>
  <c r="G70"/>
  <c r="I70"/>
  <c r="K70"/>
  <c r="M70"/>
  <c r="G71"/>
  <c r="I71"/>
  <c r="K71"/>
  <c r="M71"/>
  <c r="G72"/>
  <c r="I72"/>
  <c r="K72"/>
  <c r="M72"/>
  <c r="G73"/>
  <c r="I73"/>
  <c r="K73"/>
  <c r="M73"/>
  <c r="G74"/>
  <c r="I74"/>
  <c r="K74"/>
  <c r="M74"/>
  <c r="G75"/>
  <c r="I75"/>
  <c r="K75"/>
  <c r="M75"/>
  <c r="G76"/>
  <c r="I76"/>
  <c r="K76"/>
  <c r="M76"/>
  <c r="G77"/>
  <c r="I77"/>
  <c r="K77"/>
  <c r="M77"/>
  <c r="G78"/>
  <c r="I78"/>
  <c r="K78"/>
  <c r="M78"/>
  <c r="G79"/>
  <c r="I79"/>
  <c r="K79"/>
  <c r="M79"/>
  <c r="G80"/>
  <c r="I80"/>
  <c r="K80"/>
  <c r="M80"/>
  <c r="G81"/>
  <c r="I81"/>
  <c r="K81"/>
  <c r="M81"/>
  <c r="G82"/>
  <c r="I82"/>
  <c r="K82"/>
  <c r="M82"/>
  <c r="G83"/>
  <c r="I83"/>
  <c r="K83"/>
  <c r="M83"/>
  <c r="G84"/>
  <c r="I84"/>
  <c r="K84"/>
  <c r="M84"/>
  <c r="G85"/>
  <c r="I85"/>
  <c r="K85"/>
  <c r="M85"/>
  <c r="G86"/>
  <c r="I86"/>
  <c r="K86"/>
  <c r="M86"/>
  <c r="G87"/>
  <c r="I87"/>
  <c r="K87"/>
  <c r="M87"/>
  <c r="G88"/>
  <c r="I88"/>
  <c r="K88"/>
  <c r="M88"/>
  <c r="G89"/>
  <c r="I89"/>
  <c r="K89"/>
  <c r="M89"/>
  <c r="G90"/>
  <c r="I90"/>
  <c r="K90"/>
  <c r="M90"/>
  <c r="G91"/>
  <c r="I91"/>
  <c r="K91"/>
  <c r="M91"/>
  <c r="G92"/>
  <c r="I92"/>
  <c r="K92"/>
  <c r="M92"/>
  <c r="G93"/>
  <c r="I93"/>
  <c r="K93"/>
  <c r="M93"/>
  <c r="G94"/>
  <c r="I94"/>
  <c r="K94"/>
  <c r="M94"/>
  <c r="G95"/>
  <c r="I95"/>
  <c r="K95"/>
  <c r="M95"/>
  <c r="G96"/>
  <c r="I96"/>
  <c r="K96"/>
  <c r="M96"/>
  <c r="G97"/>
  <c r="I97"/>
  <c r="K97"/>
  <c r="M97"/>
  <c r="G98"/>
  <c r="I98"/>
  <c r="K98"/>
  <c r="M98"/>
  <c r="G99"/>
  <c r="I99"/>
  <c r="K99"/>
  <c r="M99"/>
  <c r="G100"/>
  <c r="I100"/>
  <c r="K100"/>
  <c r="M100"/>
  <c r="G101"/>
  <c r="I101"/>
  <c r="K101"/>
  <c r="M101"/>
  <c r="G102"/>
  <c r="I102"/>
  <c r="K102"/>
  <c r="M102"/>
  <c r="G103"/>
  <c r="I103"/>
  <c r="K103"/>
  <c r="M103"/>
  <c r="G104"/>
  <c r="I104"/>
  <c r="K104"/>
  <c r="M104"/>
  <c r="G105"/>
  <c r="I105"/>
  <c r="K105"/>
  <c r="M105"/>
  <c r="G106"/>
  <c r="I106"/>
  <c r="K106"/>
  <c r="M106"/>
  <c r="G107"/>
  <c r="I107"/>
  <c r="K107"/>
  <c r="M107"/>
  <c r="G108"/>
  <c r="I108"/>
  <c r="K108"/>
  <c r="M108"/>
  <c r="G109"/>
  <c r="I109"/>
  <c r="K109"/>
  <c r="M109"/>
  <c r="G110"/>
  <c r="I110"/>
  <c r="K110"/>
  <c r="M110"/>
  <c r="G111"/>
  <c r="I111"/>
  <c r="K111"/>
  <c r="M111"/>
  <c r="G112"/>
  <c r="I112"/>
  <c r="K112"/>
  <c r="M112"/>
  <c r="G113"/>
  <c r="I113"/>
  <c r="K113"/>
  <c r="M113"/>
  <c r="G114"/>
  <c r="I114"/>
  <c r="K114"/>
  <c r="M114"/>
  <c r="G115"/>
  <c r="I115"/>
  <c r="K115"/>
  <c r="M115"/>
  <c r="G116"/>
  <c r="I116"/>
  <c r="K116"/>
  <c r="M116"/>
  <c r="G117"/>
  <c r="I117"/>
  <c r="K117"/>
  <c r="M117"/>
  <c r="G118"/>
  <c r="I118"/>
  <c r="K118"/>
  <c r="M118"/>
  <c r="G119"/>
  <c r="I119"/>
  <c r="K119"/>
  <c r="M119"/>
  <c r="G120"/>
  <c r="I120"/>
  <c r="K120"/>
  <c r="M120"/>
  <c r="G121"/>
  <c r="I121"/>
  <c r="K121"/>
  <c r="M121"/>
  <c r="G122"/>
  <c r="I122"/>
  <c r="K122"/>
  <c r="M122"/>
  <c r="G123"/>
  <c r="I123"/>
  <c r="K123"/>
  <c r="M123"/>
  <c r="G124"/>
  <c r="I124"/>
  <c r="K124"/>
  <c r="M124"/>
  <c r="G125"/>
  <c r="I125"/>
  <c r="K125"/>
  <c r="M125"/>
  <c r="G126"/>
  <c r="I126"/>
  <c r="K126"/>
  <c r="M126"/>
  <c r="G127"/>
  <c r="I127"/>
  <c r="K127"/>
  <c r="M127"/>
  <c r="G128"/>
  <c r="I128"/>
  <c r="K128"/>
  <c r="M128"/>
  <c r="G129"/>
  <c r="I129"/>
  <c r="K129"/>
  <c r="M129"/>
  <c r="G130"/>
  <c r="I130"/>
  <c r="K130"/>
  <c r="M130"/>
  <c r="G131"/>
  <c r="I131"/>
  <c r="K131"/>
  <c r="M131"/>
  <c r="G132"/>
  <c r="I132"/>
  <c r="K132"/>
  <c r="M132"/>
  <c r="G133"/>
  <c r="I133"/>
  <c r="K133"/>
  <c r="M133"/>
  <c r="G134"/>
  <c r="I134"/>
  <c r="K134"/>
  <c r="M134"/>
  <c r="G135"/>
  <c r="I135"/>
  <c r="K135"/>
  <c r="M135"/>
  <c r="G136"/>
  <c r="I136"/>
  <c r="K136"/>
  <c r="M136"/>
  <c r="G137"/>
  <c r="I137"/>
  <c r="K137"/>
  <c r="M137"/>
  <c r="G138"/>
  <c r="I138"/>
  <c r="K138"/>
  <c r="M138"/>
  <c r="G139"/>
  <c r="I139"/>
  <c r="K139"/>
  <c r="M139"/>
  <c r="G140"/>
  <c r="I140"/>
  <c r="K140"/>
  <c r="M140"/>
  <c r="G141"/>
  <c r="I141"/>
  <c r="K141"/>
  <c r="M141"/>
  <c r="G142"/>
  <c r="I142"/>
  <c r="K142"/>
  <c r="M142"/>
  <c r="G143"/>
  <c r="I143"/>
  <c r="K143"/>
  <c r="M143"/>
  <c r="G144"/>
  <c r="I144"/>
  <c r="K144"/>
  <c r="M144"/>
  <c r="G145"/>
  <c r="I145"/>
  <c r="K145"/>
  <c r="M145"/>
  <c r="G146"/>
  <c r="I146"/>
  <c r="K146"/>
  <c r="M146"/>
  <c r="G147"/>
  <c r="I147"/>
  <c r="K147"/>
  <c r="M147"/>
  <c r="G148"/>
  <c r="I148"/>
  <c r="K148"/>
  <c r="M148"/>
  <c r="G149"/>
  <c r="I149"/>
  <c r="K149"/>
  <c r="M149"/>
  <c r="G150"/>
  <c r="I150"/>
  <c r="K150"/>
  <c r="M150"/>
  <c r="G151"/>
  <c r="I151"/>
  <c r="K151"/>
  <c r="M151"/>
  <c r="G152"/>
  <c r="I152"/>
  <c r="K152"/>
  <c r="M152"/>
  <c r="G153"/>
  <c r="I153"/>
  <c r="K153"/>
  <c r="M153"/>
  <c r="G154"/>
  <c r="I154"/>
  <c r="K154"/>
  <c r="M154"/>
  <c r="G155"/>
  <c r="I155"/>
  <c r="K155"/>
  <c r="M155"/>
  <c r="G156"/>
  <c r="I156"/>
  <c r="K156"/>
  <c r="M156"/>
  <c r="G157"/>
  <c r="I157"/>
  <c r="K157"/>
  <c r="M157"/>
  <c r="G158"/>
  <c r="I158"/>
  <c r="K158"/>
  <c r="M158"/>
  <c r="G159"/>
  <c r="I159"/>
  <c r="K159"/>
  <c r="M159"/>
  <c r="G160"/>
  <c r="I160"/>
  <c r="K160"/>
  <c r="M160"/>
  <c r="G161"/>
  <c r="I161"/>
  <c r="K161"/>
  <c r="M161"/>
  <c r="G162"/>
  <c r="I162"/>
  <c r="K162"/>
  <c r="M162"/>
  <c r="G163"/>
  <c r="I163"/>
  <c r="K163"/>
  <c r="M163"/>
  <c r="G164"/>
  <c r="I164"/>
  <c r="K164"/>
  <c r="M164"/>
  <c r="G165"/>
  <c r="I165"/>
  <c r="K165"/>
  <c r="M165"/>
  <c r="G166"/>
  <c r="I166"/>
  <c r="K166"/>
  <c r="M166"/>
  <c r="G167"/>
  <c r="I167"/>
  <c r="K167"/>
  <c r="M167"/>
  <c r="G168"/>
  <c r="I168"/>
  <c r="K168"/>
  <c r="M168"/>
  <c r="G169"/>
  <c r="I169"/>
  <c r="K169"/>
  <c r="M169"/>
  <c r="G170"/>
  <c r="I170"/>
  <c r="K170"/>
  <c r="M170"/>
  <c r="G171"/>
  <c r="I171"/>
  <c r="K171"/>
  <c r="M171"/>
  <c r="G172"/>
  <c r="I172"/>
  <c r="K172"/>
  <c r="M172"/>
  <c r="G173"/>
  <c r="I173"/>
  <c r="K173"/>
  <c r="M173"/>
  <c r="G174"/>
  <c r="I174"/>
  <c r="K174"/>
  <c r="M174"/>
  <c r="G175"/>
  <c r="I175"/>
  <c r="K175"/>
  <c r="M175"/>
  <c r="G176"/>
  <c r="I176"/>
  <c r="K176"/>
  <c r="M176"/>
  <c r="G177"/>
  <c r="I177"/>
  <c r="K177"/>
  <c r="M177"/>
  <c r="G178"/>
  <c r="I178"/>
  <c r="K178"/>
  <c r="M178"/>
  <c r="G179"/>
  <c r="I179"/>
  <c r="K179"/>
  <c r="M179"/>
  <c r="G180"/>
  <c r="I180"/>
  <c r="K180"/>
  <c r="M180"/>
  <c r="G181"/>
  <c r="I181"/>
  <c r="K181"/>
  <c r="M181"/>
  <c r="G182"/>
  <c r="I182"/>
  <c r="K182"/>
  <c r="M182"/>
  <c r="G183"/>
  <c r="I183"/>
  <c r="K183"/>
  <c r="M183"/>
  <c r="G184"/>
  <c r="I184"/>
  <c r="K184"/>
  <c r="M184"/>
  <c r="G185"/>
  <c r="I185"/>
  <c r="K185"/>
  <c r="M185"/>
  <c r="G186"/>
  <c r="I186"/>
  <c r="K186"/>
  <c r="M186"/>
  <c r="G187"/>
  <c r="I187"/>
  <c r="K187"/>
  <c r="M187"/>
  <c r="G188"/>
  <c r="I188"/>
  <c r="K188"/>
  <c r="M188"/>
  <c r="G189"/>
  <c r="I189"/>
  <c r="K189"/>
  <c r="M189"/>
  <c r="G190"/>
  <c r="I190"/>
  <c r="K190"/>
  <c r="M190"/>
  <c r="G191"/>
  <c r="I191"/>
  <c r="K191"/>
  <c r="M191"/>
  <c r="G192"/>
  <c r="I192"/>
  <c r="K192"/>
  <c r="M192"/>
  <c r="G193"/>
  <c r="I193"/>
  <c r="K193"/>
  <c r="M193"/>
  <c r="G194"/>
  <c r="I194"/>
  <c r="K194"/>
  <c r="M194"/>
  <c r="G195"/>
  <c r="I195"/>
  <c r="K195"/>
  <c r="M195"/>
  <c r="G196"/>
  <c r="I196"/>
  <c r="K196"/>
  <c r="M196"/>
  <c r="G197"/>
  <c r="I197"/>
  <c r="K197"/>
  <c r="M197"/>
  <c r="G198"/>
  <c r="I198"/>
  <c r="K198"/>
  <c r="M198"/>
  <c r="G199"/>
  <c r="I199"/>
  <c r="K199"/>
  <c r="M199"/>
  <c r="G200"/>
  <c r="I200"/>
  <c r="K200"/>
  <c r="M200"/>
  <c r="G201"/>
  <c r="I201"/>
  <c r="K201"/>
  <c r="M201"/>
  <c r="G202"/>
  <c r="I202"/>
  <c r="K202"/>
  <c r="M202"/>
  <c r="G203"/>
  <c r="I203"/>
  <c r="K203"/>
  <c r="M203"/>
  <c r="G204"/>
  <c r="I204"/>
  <c r="K204"/>
  <c r="M204"/>
  <c r="G205"/>
  <c r="I205"/>
  <c r="K205"/>
  <c r="M205"/>
  <c r="G206"/>
  <c r="I206"/>
  <c r="K206"/>
  <c r="M206"/>
  <c r="G207"/>
  <c r="I207"/>
  <c r="K207"/>
  <c r="M207"/>
  <c r="G208"/>
  <c r="I208"/>
  <c r="K208"/>
  <c r="M208"/>
  <c r="G209"/>
  <c r="I209"/>
  <c r="K209"/>
  <c r="M209"/>
  <c r="G210"/>
  <c r="I210"/>
  <c r="K210"/>
  <c r="M210"/>
  <c r="G211"/>
  <c r="I211"/>
  <c r="K211"/>
  <c r="M211"/>
  <c r="G212"/>
  <c r="I212"/>
  <c r="K212"/>
  <c r="M212"/>
  <c r="G213"/>
  <c r="I213"/>
  <c r="K213"/>
  <c r="M213"/>
  <c r="G214"/>
  <c r="I214"/>
  <c r="K214"/>
  <c r="M214"/>
  <c r="G215"/>
  <c r="I215"/>
  <c r="K215"/>
  <c r="M215"/>
  <c r="G216"/>
  <c r="I216"/>
  <c r="K216"/>
  <c r="M216"/>
  <c r="G217"/>
  <c r="I217"/>
  <c r="K217"/>
  <c r="M217"/>
  <c r="G218"/>
  <c r="I218"/>
  <c r="K218"/>
  <c r="M218"/>
  <c r="G219"/>
  <c r="I219"/>
  <c r="K219"/>
  <c r="M219"/>
  <c r="G220"/>
  <c r="I220"/>
  <c r="K220"/>
  <c r="M220"/>
  <c r="G221"/>
  <c r="I221"/>
  <c r="K221"/>
  <c r="M221"/>
  <c r="G222"/>
  <c r="I222"/>
  <c r="K222"/>
  <c r="M222"/>
  <c r="G223"/>
  <c r="I223"/>
  <c r="K223"/>
  <c r="M223"/>
  <c r="G224"/>
  <c r="I224"/>
  <c r="K224"/>
  <c r="M224"/>
  <c r="G225"/>
  <c r="I225"/>
  <c r="K225"/>
  <c r="M225"/>
  <c r="G226"/>
  <c r="I226"/>
  <c r="K226"/>
  <c r="M226"/>
  <c r="G227"/>
  <c r="I227"/>
  <c r="K227"/>
  <c r="M227"/>
  <c r="G228"/>
  <c r="I228"/>
  <c r="K228"/>
  <c r="M228"/>
  <c r="G229"/>
  <c r="I229"/>
  <c r="K229"/>
  <c r="M229"/>
  <c r="G230"/>
  <c r="I230"/>
  <c r="K230"/>
  <c r="M230"/>
  <c r="G231"/>
  <c r="I231"/>
  <c r="K231"/>
  <c r="M231"/>
  <c r="G232"/>
  <c r="I232"/>
  <c r="K232"/>
  <c r="M232"/>
  <c r="G233"/>
  <c r="I233"/>
  <c r="K233"/>
  <c r="M233"/>
  <c r="G234"/>
  <c r="I234"/>
  <c r="K234"/>
  <c r="M234"/>
  <c r="G235"/>
  <c r="I235"/>
  <c r="K235"/>
  <c r="M235"/>
  <c r="G236"/>
  <c r="I236"/>
  <c r="K236"/>
  <c r="M236"/>
  <c r="G237"/>
  <c r="I237"/>
  <c r="K237"/>
  <c r="M237"/>
  <c r="G238"/>
  <c r="I238"/>
  <c r="K238"/>
  <c r="M238"/>
  <c r="G239"/>
  <c r="I239"/>
  <c r="K239"/>
  <c r="M239"/>
  <c r="G240"/>
  <c r="I240"/>
  <c r="K240"/>
  <c r="M240"/>
  <c r="G241"/>
  <c r="I241"/>
  <c r="K241"/>
  <c r="M241"/>
  <c r="G242"/>
  <c r="I242"/>
  <c r="K242"/>
  <c r="M242"/>
  <c r="G243"/>
  <c r="I243"/>
  <c r="K243"/>
  <c r="M243"/>
  <c r="G244"/>
  <c r="I244"/>
  <c r="K244"/>
  <c r="M244"/>
  <c r="G245"/>
  <c r="I245"/>
  <c r="K245"/>
  <c r="M245"/>
  <c r="G246"/>
  <c r="I246"/>
  <c r="K246"/>
  <c r="M246"/>
  <c r="G247"/>
  <c r="I247"/>
  <c r="K247"/>
  <c r="M247"/>
  <c r="G248"/>
  <c r="I248"/>
  <c r="K248"/>
  <c r="M248"/>
  <c r="G249"/>
  <c r="I249"/>
  <c r="K249"/>
  <c r="M249"/>
  <c r="G250"/>
  <c r="I250"/>
  <c r="K250"/>
  <c r="M250"/>
  <c r="G251"/>
  <c r="I251"/>
  <c r="K251"/>
  <c r="M251"/>
  <c r="G252"/>
  <c r="I252"/>
  <c r="K252"/>
  <c r="M252"/>
  <c r="G253"/>
  <c r="I253"/>
  <c r="K253"/>
  <c r="M253"/>
  <c r="G254"/>
  <c r="I254"/>
  <c r="K254"/>
  <c r="M254"/>
  <c r="G255"/>
  <c r="I255"/>
  <c r="K255"/>
  <c r="M255"/>
  <c r="G256"/>
  <c r="I256"/>
  <c r="K256"/>
  <c r="M256"/>
  <c r="G257"/>
  <c r="I257"/>
  <c r="K257"/>
  <c r="M257"/>
  <c r="G258"/>
  <c r="I258"/>
  <c r="K258"/>
  <c r="M258"/>
  <c r="G259"/>
  <c r="I259"/>
  <c r="K259"/>
  <c r="M259"/>
  <c r="G260"/>
  <c r="I260"/>
  <c r="K260"/>
  <c r="M260"/>
  <c r="G261"/>
  <c r="I261"/>
  <c r="K261"/>
  <c r="M261"/>
  <c r="G262"/>
  <c r="I262"/>
  <c r="K262"/>
  <c r="M262"/>
  <c r="G263"/>
  <c r="I263"/>
  <c r="K263"/>
  <c r="M263"/>
  <c r="G264"/>
  <c r="I264"/>
  <c r="K264"/>
  <c r="M264"/>
  <c r="G265"/>
  <c r="I265"/>
  <c r="K265"/>
  <c r="M265"/>
  <c r="G266"/>
  <c r="I266"/>
  <c r="K266"/>
  <c r="M266"/>
  <c r="G267"/>
  <c r="I267"/>
  <c r="K267"/>
  <c r="M267"/>
  <c r="G268"/>
  <c r="I268"/>
  <c r="K268"/>
  <c r="M268"/>
  <c r="G269"/>
  <c r="I269"/>
  <c r="K269"/>
  <c r="M269"/>
  <c r="G270"/>
  <c r="I270"/>
  <c r="K270"/>
  <c r="M270"/>
  <c r="G271"/>
  <c r="I271"/>
  <c r="K271"/>
  <c r="M271"/>
  <c r="G272"/>
  <c r="I272"/>
  <c r="K272"/>
  <c r="M272"/>
  <c r="G273"/>
  <c r="I273"/>
  <c r="K273"/>
  <c r="M273"/>
  <c r="G274"/>
  <c r="I274"/>
  <c r="K274"/>
  <c r="M274"/>
  <c r="G275"/>
  <c r="I275"/>
  <c r="K275"/>
  <c r="M275"/>
  <c r="G276"/>
  <c r="I276"/>
  <c r="K276"/>
  <c r="M276"/>
  <c r="G277"/>
  <c r="I277"/>
  <c r="K277"/>
  <c r="M277"/>
  <c r="G278"/>
  <c r="I278"/>
  <c r="K278"/>
  <c r="M278"/>
  <c r="G279"/>
  <c r="I279"/>
  <c r="K279"/>
  <c r="M279"/>
  <c r="G280"/>
  <c r="I280"/>
  <c r="K280"/>
  <c r="M280"/>
  <c r="G281"/>
  <c r="I281"/>
  <c r="K281"/>
  <c r="M281"/>
  <c r="G282"/>
  <c r="I282"/>
  <c r="K282"/>
  <c r="M282"/>
  <c r="G283"/>
  <c r="I283"/>
  <c r="K283"/>
  <c r="M283"/>
  <c r="G284"/>
  <c r="I284"/>
  <c r="K284"/>
  <c r="M284"/>
  <c r="G285"/>
  <c r="I285"/>
  <c r="K285"/>
  <c r="M285"/>
  <c r="G286"/>
  <c r="I286"/>
  <c r="K286"/>
  <c r="M286"/>
  <c r="G287"/>
  <c r="I287"/>
  <c r="K287"/>
  <c r="M287"/>
  <c r="G288"/>
  <c r="I288"/>
  <c r="K288"/>
  <c r="M288"/>
  <c r="G289"/>
  <c r="I289"/>
  <c r="K289"/>
  <c r="M289"/>
  <c r="G290"/>
  <c r="I290"/>
  <c r="K290"/>
  <c r="M290"/>
  <c r="G291"/>
  <c r="I291"/>
  <c r="K291"/>
  <c r="M291"/>
  <c r="G292"/>
  <c r="I292"/>
  <c r="K292"/>
  <c r="M292"/>
  <c r="G293"/>
  <c r="I293"/>
  <c r="K293"/>
  <c r="M293"/>
  <c r="G294"/>
  <c r="I294"/>
  <c r="K294"/>
  <c r="M294"/>
  <c r="G295"/>
  <c r="I295"/>
  <c r="K295"/>
  <c r="M295"/>
  <c r="G296"/>
  <c r="I296"/>
  <c r="K296"/>
  <c r="M296"/>
  <c r="G297"/>
  <c r="I297"/>
  <c r="K297"/>
  <c r="M297"/>
  <c r="G298"/>
  <c r="I298"/>
  <c r="K298"/>
  <c r="M298"/>
  <c r="G299"/>
  <c r="I299"/>
  <c r="K299"/>
  <c r="M299"/>
  <c r="G300"/>
  <c r="I300"/>
  <c r="K300"/>
  <c r="M300"/>
  <c r="G301"/>
  <c r="I301"/>
  <c r="K301"/>
  <c r="M301"/>
  <c r="G302"/>
  <c r="I302"/>
  <c r="K302"/>
  <c r="M302"/>
  <c r="G303"/>
  <c r="I303"/>
  <c r="K303"/>
  <c r="M303"/>
  <c r="G304"/>
  <c r="I304"/>
  <c r="K304"/>
  <c r="M304"/>
  <c r="G305"/>
  <c r="I305"/>
  <c r="K305"/>
  <c r="M305"/>
  <c r="G306"/>
  <c r="I306"/>
  <c r="K306"/>
  <c r="M306"/>
  <c r="G307"/>
  <c r="I307"/>
  <c r="K307"/>
  <c r="M307"/>
  <c r="G308"/>
  <c r="I308"/>
  <c r="K308"/>
  <c r="M308"/>
  <c r="G309"/>
  <c r="I309"/>
  <c r="K309"/>
  <c r="M309"/>
  <c r="G310"/>
  <c r="I310"/>
  <c r="K310"/>
  <c r="M310"/>
  <c r="G311"/>
  <c r="I311"/>
  <c r="K311"/>
  <c r="M311"/>
  <c r="G312"/>
  <c r="I312"/>
  <c r="K312"/>
  <c r="M312"/>
  <c r="G313"/>
  <c r="I313"/>
  <c r="K313"/>
  <c r="M313"/>
  <c r="G314"/>
  <c r="I314"/>
  <c r="K314"/>
  <c r="M314"/>
  <c r="G315"/>
  <c r="I315"/>
  <c r="K315"/>
  <c r="M315"/>
  <c r="G316"/>
  <c r="I316"/>
  <c r="K316"/>
  <c r="M316"/>
  <c r="G317"/>
  <c r="I317"/>
  <c r="K317"/>
  <c r="M317"/>
  <c r="G318"/>
  <c r="I318"/>
  <c r="K318"/>
  <c r="M318"/>
  <c r="G319"/>
  <c r="I319"/>
  <c r="K319"/>
  <c r="M319"/>
  <c r="G320"/>
  <c r="I320"/>
  <c r="K320"/>
  <c r="M320"/>
  <c r="G321"/>
  <c r="I321"/>
  <c r="K321"/>
  <c r="M321"/>
  <c r="G322"/>
  <c r="I322"/>
  <c r="K322"/>
  <c r="M322"/>
  <c r="G323"/>
  <c r="I323"/>
  <c r="K323"/>
  <c r="M323"/>
  <c r="G324"/>
  <c r="I324"/>
  <c r="K324"/>
  <c r="M324"/>
  <c r="G325"/>
  <c r="I325"/>
  <c r="K325"/>
  <c r="M325"/>
  <c r="G326"/>
  <c r="I326"/>
  <c r="K326"/>
  <c r="M326"/>
  <c r="G327"/>
  <c r="I327"/>
  <c r="K327"/>
  <c r="M327"/>
  <c r="G328"/>
  <c r="I328"/>
  <c r="K328"/>
  <c r="M328"/>
  <c r="G329"/>
  <c r="I329"/>
  <c r="K329"/>
  <c r="M329"/>
  <c r="G330"/>
  <c r="I330"/>
  <c r="K330"/>
  <c r="M330"/>
  <c r="G331"/>
  <c r="I331"/>
  <c r="K331"/>
  <c r="M331"/>
  <c r="G332"/>
  <c r="I332"/>
  <c r="K332"/>
  <c r="M332"/>
  <c r="G333"/>
  <c r="I333"/>
  <c r="K333"/>
  <c r="M333"/>
  <c r="G334"/>
  <c r="I334"/>
  <c r="K334"/>
  <c r="M334"/>
  <c r="G335"/>
  <c r="I335"/>
  <c r="K335"/>
  <c r="M335"/>
  <c r="G336"/>
  <c r="I336"/>
  <c r="K336"/>
  <c r="M336"/>
  <c r="G337"/>
  <c r="I337"/>
  <c r="K337"/>
  <c r="M337"/>
  <c r="G338"/>
  <c r="I338"/>
  <c r="K338"/>
  <c r="M338"/>
  <c r="G339"/>
  <c r="I339"/>
  <c r="K339"/>
  <c r="M339"/>
  <c r="G340"/>
  <c r="I340"/>
  <c r="K340"/>
  <c r="M340"/>
  <c r="G341"/>
  <c r="I341"/>
  <c r="K341"/>
  <c r="M341"/>
  <c r="G342"/>
  <c r="I342"/>
  <c r="K342"/>
  <c r="M342"/>
  <c r="G343"/>
  <c r="I343"/>
  <c r="K343"/>
  <c r="M343"/>
  <c r="G344"/>
  <c r="I344"/>
  <c r="K344"/>
  <c r="M344"/>
  <c r="G345"/>
  <c r="I345"/>
  <c r="K345"/>
  <c r="M345"/>
  <c r="G346"/>
  <c r="I346"/>
  <c r="K346"/>
  <c r="M346"/>
  <c r="G347"/>
  <c r="I347"/>
  <c r="K347"/>
  <c r="M347"/>
  <c r="G348"/>
  <c r="I348"/>
  <c r="K348"/>
  <c r="M348"/>
  <c r="G349"/>
  <c r="I349"/>
  <c r="K349"/>
  <c r="M349"/>
  <c r="G350"/>
  <c r="I350"/>
  <c r="K350"/>
  <c r="M350"/>
  <c r="G351"/>
  <c r="I351"/>
  <c r="K351"/>
  <c r="M351"/>
  <c r="G352"/>
  <c r="I352"/>
  <c r="K352"/>
  <c r="M352"/>
  <c r="G353"/>
  <c r="I353"/>
  <c r="K353"/>
  <c r="M353"/>
  <c r="G354"/>
  <c r="I354"/>
  <c r="K354"/>
  <c r="M354"/>
  <c r="G355"/>
  <c r="I355"/>
  <c r="K355"/>
  <c r="M355"/>
  <c r="G356"/>
  <c r="I356"/>
  <c r="K356"/>
  <c r="M356"/>
  <c r="G357"/>
  <c r="I357"/>
  <c r="K357"/>
  <c r="M357"/>
  <c r="G358"/>
  <c r="I358"/>
  <c r="K358"/>
  <c r="M358"/>
  <c r="G359"/>
  <c r="I359"/>
  <c r="K359"/>
  <c r="M359"/>
  <c r="G360"/>
  <c r="I360"/>
  <c r="K360"/>
  <c r="M360"/>
  <c r="G361"/>
  <c r="I361"/>
  <c r="K361"/>
  <c r="M361"/>
  <c r="G362"/>
  <c r="I362"/>
  <c r="K362"/>
  <c r="M362"/>
  <c r="G363"/>
  <c r="I363"/>
  <c r="K363"/>
  <c r="M363"/>
  <c r="G364"/>
  <c r="I364"/>
  <c r="K364"/>
  <c r="M364"/>
  <c r="G365"/>
  <c r="I365"/>
  <c r="K365"/>
  <c r="M365"/>
  <c r="G366"/>
  <c r="I366"/>
  <c r="K366"/>
  <c r="M366"/>
  <c r="G367"/>
  <c r="I367"/>
  <c r="K367"/>
  <c r="M367"/>
  <c r="G368"/>
  <c r="I368"/>
  <c r="K368"/>
  <c r="M368"/>
  <c r="G369"/>
  <c r="I369"/>
  <c r="K369"/>
  <c r="M369"/>
  <c r="G370"/>
  <c r="I370"/>
  <c r="K370"/>
  <c r="M370"/>
  <c r="G371"/>
  <c r="I371"/>
  <c r="K371"/>
  <c r="M371"/>
  <c r="G372"/>
  <c r="I372"/>
  <c r="K372"/>
  <c r="M372"/>
  <c r="G373"/>
  <c r="I373"/>
  <c r="K373"/>
  <c r="M373"/>
  <c r="G374"/>
  <c r="I374"/>
  <c r="K374"/>
  <c r="M374"/>
  <c r="E375"/>
  <c r="J375"/>
  <c r="E377"/>
  <c r="J377"/>
  <c r="E379"/>
  <c r="J379"/>
  <c r="E381"/>
  <c r="J381"/>
  <c r="E383"/>
  <c r="J383"/>
  <c r="E385"/>
  <c r="J385"/>
  <c r="E387"/>
  <c r="J387"/>
  <c r="E389"/>
  <c r="J389"/>
  <c r="E391"/>
  <c r="J391"/>
  <c r="E393"/>
  <c r="J393"/>
  <c r="E395"/>
  <c r="J395"/>
  <c r="E397"/>
  <c r="J397"/>
  <c r="G398"/>
  <c r="K398"/>
  <c r="H399"/>
  <c r="H401"/>
  <c r="H403"/>
  <c r="H405"/>
  <c r="H407"/>
  <c r="H409"/>
  <c r="H411"/>
  <c r="H413"/>
  <c r="H415"/>
  <c r="H417"/>
  <c r="H419"/>
  <c r="H420"/>
  <c r="H422"/>
  <c r="H424"/>
  <c r="H426"/>
  <c r="H428"/>
  <c r="H430"/>
  <c r="H432"/>
  <c r="H434"/>
  <c r="H436"/>
  <c r="H438"/>
  <c r="H440"/>
  <c r="H442"/>
  <c r="H444"/>
  <c r="H446"/>
  <c r="H448"/>
  <c r="H450"/>
  <c r="H452"/>
  <c r="H454"/>
  <c r="H456"/>
  <c r="H458"/>
  <c r="H460"/>
  <c r="H462"/>
  <c r="H464"/>
  <c r="H466"/>
  <c r="H468"/>
  <c r="L470"/>
  <c r="L471"/>
  <c r="L472"/>
  <c r="L473"/>
  <c r="L474"/>
  <c r="L475"/>
  <c r="B6" i="14"/>
  <c r="E6" i="9"/>
  <c r="B8" i="14"/>
  <c r="E8" i="9"/>
  <c r="B10" i="14"/>
  <c r="B12"/>
  <c r="B14"/>
  <c r="B16"/>
  <c r="B18"/>
  <c r="B20"/>
  <c r="B22"/>
  <c r="B24"/>
  <c r="B26"/>
  <c r="B28"/>
  <c r="B30"/>
  <c r="B32"/>
  <c r="B34"/>
  <c r="B36"/>
  <c r="B38"/>
  <c r="B40"/>
  <c r="B42"/>
  <c r="B44"/>
  <c r="B46"/>
  <c r="B48"/>
  <c r="B50"/>
  <c r="B52"/>
  <c r="B54"/>
  <c r="B56"/>
  <c r="B58"/>
  <c r="B60"/>
  <c r="B62"/>
  <c r="B64"/>
  <c r="B66"/>
  <c r="B68"/>
  <c r="B70"/>
  <c r="B72"/>
  <c r="B74"/>
  <c r="B76"/>
  <c r="B78"/>
  <c r="B80"/>
  <c r="B82"/>
  <c r="B84"/>
  <c r="B86"/>
  <c r="B88"/>
  <c r="B90"/>
  <c r="B92"/>
  <c r="B94"/>
  <c r="B96"/>
  <c r="B98"/>
  <c r="B100"/>
  <c r="B102"/>
  <c r="B104"/>
  <c r="B106"/>
  <c r="B108"/>
  <c r="B110"/>
  <c r="B112"/>
  <c r="B114"/>
  <c r="B116"/>
  <c r="B118"/>
  <c r="B120"/>
  <c r="B122"/>
  <c r="B124"/>
  <c r="B126"/>
  <c r="B128"/>
  <c r="B130"/>
  <c r="B132"/>
  <c r="B134"/>
  <c r="B136"/>
  <c r="B138"/>
  <c r="B140"/>
  <c r="B142"/>
  <c r="B144"/>
  <c r="B146"/>
  <c r="B148"/>
  <c r="B150"/>
  <c r="B152"/>
  <c r="B154"/>
  <c r="B156"/>
  <c r="B158"/>
  <c r="B160"/>
  <c r="B162"/>
  <c r="B164"/>
  <c r="B166"/>
  <c r="B168"/>
  <c r="B170"/>
  <c r="B172"/>
  <c r="B174"/>
  <c r="B176"/>
  <c r="B178"/>
  <c r="B180"/>
  <c r="B182"/>
  <c r="B184"/>
  <c r="B186"/>
  <c r="B188"/>
  <c r="B190"/>
  <c r="B192"/>
  <c r="B194"/>
  <c r="B196"/>
  <c r="B198"/>
  <c r="B200"/>
  <c r="B202"/>
  <c r="B204"/>
  <c r="B206"/>
  <c r="B208"/>
  <c r="B210"/>
  <c r="B212"/>
  <c r="B214"/>
  <c r="B216"/>
  <c r="B218"/>
  <c r="B220"/>
  <c r="B222"/>
  <c r="B224"/>
  <c r="B226"/>
  <c r="B228"/>
  <c r="B230"/>
  <c r="B232"/>
  <c r="B234"/>
  <c r="B236"/>
  <c r="B238"/>
  <c r="B240"/>
  <c r="B242"/>
  <c r="B244"/>
  <c r="B246"/>
  <c r="B248"/>
  <c r="B250"/>
  <c r="B252"/>
  <c r="B254"/>
  <c r="B256"/>
  <c r="B258"/>
  <c r="B260"/>
  <c r="B262"/>
  <c r="B264"/>
  <c r="B266"/>
  <c r="B268"/>
  <c r="B270"/>
  <c r="B272"/>
  <c r="B274"/>
  <c r="B276"/>
  <c r="B278"/>
  <c r="B280"/>
  <c r="B282"/>
  <c r="B284"/>
  <c r="B286"/>
  <c r="B288"/>
  <c r="B290"/>
  <c r="B292"/>
  <c r="B294"/>
  <c r="B296"/>
  <c r="B298"/>
  <c r="B300"/>
  <c r="B302"/>
  <c r="B304"/>
  <c r="B306"/>
  <c r="B308"/>
  <c r="B310"/>
  <c r="B312"/>
  <c r="B314"/>
  <c r="B316"/>
  <c r="B318"/>
  <c r="B320"/>
  <c r="B322"/>
  <c r="B324"/>
  <c r="B326"/>
  <c r="B328"/>
  <c r="B330"/>
  <c r="B332"/>
  <c r="B334"/>
  <c r="B336"/>
  <c r="B338"/>
  <c r="B340"/>
  <c r="B342"/>
  <c r="B344"/>
  <c r="B346"/>
  <c r="B348"/>
  <c r="B350"/>
  <c r="B352"/>
  <c r="B354"/>
  <c r="B356"/>
  <c r="B358"/>
  <c r="B360"/>
  <c r="B362"/>
  <c r="B364"/>
  <c r="B366"/>
  <c r="B368"/>
  <c r="B370"/>
  <c r="B372"/>
  <c r="B374"/>
  <c r="B376"/>
  <c r="B378"/>
  <c r="B380"/>
  <c r="B382"/>
  <c r="B384"/>
  <c r="B386"/>
  <c r="B388"/>
  <c r="B390"/>
  <c r="B392"/>
  <c r="B394"/>
  <c r="B396"/>
  <c r="E469" i="9"/>
  <c r="H469" s="1"/>
  <c r="W470" i="8" s="1"/>
  <c r="Y470" s="1"/>
  <c r="E471" i="9"/>
  <c r="H471" s="1"/>
  <c r="W472" i="8" s="1"/>
  <c r="Y472" s="1"/>
  <c r="E473" i="9"/>
  <c r="H473" s="1"/>
  <c r="W474" i="8" s="1"/>
  <c r="Y474" s="1"/>
  <c r="B5" i="13"/>
  <c r="BC5" i="10"/>
  <c r="BZ5" s="1"/>
  <c r="AC5"/>
  <c r="AA5"/>
  <c r="Y5"/>
  <c r="W5"/>
  <c r="U5"/>
  <c r="S5"/>
  <c r="Q5"/>
  <c r="O5"/>
  <c r="M5"/>
  <c r="K5"/>
  <c r="I5"/>
  <c r="G5"/>
  <c r="E5"/>
  <c r="L5"/>
  <c r="P5"/>
  <c r="T5"/>
  <c r="X5"/>
  <c r="AB5"/>
  <c r="C8" i="12"/>
  <c r="C8" i="11" s="1"/>
  <c r="C9" i="12"/>
  <c r="C9" i="11" s="1"/>
  <c r="C11" i="12"/>
  <c r="C11" i="11" s="1"/>
  <c r="C13" i="12"/>
  <c r="C13" i="11" s="1"/>
  <c r="C15" i="12"/>
  <c r="C15" i="11" s="1"/>
  <c r="C17" i="12"/>
  <c r="C17" i="11" s="1"/>
  <c r="C19" i="12"/>
  <c r="C19" i="11" s="1"/>
  <c r="C21" i="12"/>
  <c r="C21" i="11" s="1"/>
  <c r="C23" i="12"/>
  <c r="C23" i="11" s="1"/>
  <c r="C25" i="12"/>
  <c r="C25" i="11" s="1"/>
  <c r="C27" i="12"/>
  <c r="C27" i="11" s="1"/>
  <c r="C29" i="12"/>
  <c r="C29" i="11" s="1"/>
  <c r="C31" i="12"/>
  <c r="C31" i="11" s="1"/>
  <c r="C33" i="12"/>
  <c r="C33" i="11" s="1"/>
  <c r="C35" i="12"/>
  <c r="C35" i="11" s="1"/>
  <c r="C37" i="12"/>
  <c r="C37" i="11" s="1"/>
  <c r="B38" i="13"/>
  <c r="AC38" i="10"/>
  <c r="AA38"/>
  <c r="Y38"/>
  <c r="W38"/>
  <c r="U38"/>
  <c r="S38"/>
  <c r="Q38"/>
  <c r="O38"/>
  <c r="M38"/>
  <c r="K38"/>
  <c r="I38"/>
  <c r="G38"/>
  <c r="E38"/>
  <c r="L38"/>
  <c r="P38"/>
  <c r="T38"/>
  <c r="X38"/>
  <c r="AB38"/>
  <c r="B40" i="13"/>
  <c r="AC40" i="10"/>
  <c r="AA40"/>
  <c r="Y40"/>
  <c r="W40"/>
  <c r="U40"/>
  <c r="S40"/>
  <c r="Q40"/>
  <c r="O40"/>
  <c r="M40"/>
  <c r="K40"/>
  <c r="I40"/>
  <c r="G40"/>
  <c r="E40"/>
  <c r="L40"/>
  <c r="P40"/>
  <c r="T40"/>
  <c r="X40"/>
  <c r="AB40"/>
  <c r="B42" i="13"/>
  <c r="AC42" i="10"/>
  <c r="AA42"/>
  <c r="Y42"/>
  <c r="W42"/>
  <c r="U42"/>
  <c r="S42"/>
  <c r="Q42"/>
  <c r="O42"/>
  <c r="M42"/>
  <c r="K42"/>
  <c r="I42"/>
  <c r="G42"/>
  <c r="E42"/>
  <c r="L42"/>
  <c r="P42"/>
  <c r="T42"/>
  <c r="X42"/>
  <c r="AB42"/>
  <c r="B44" i="13"/>
  <c r="AC44" i="10"/>
  <c r="AA44"/>
  <c r="Y44"/>
  <c r="W44"/>
  <c r="U44"/>
  <c r="S44"/>
  <c r="Q44"/>
  <c r="O44"/>
  <c r="M44"/>
  <c r="K44"/>
  <c r="I44"/>
  <c r="G44"/>
  <c r="E44"/>
  <c r="L44"/>
  <c r="P44"/>
  <c r="T44"/>
  <c r="X44"/>
  <c r="AB44"/>
  <c r="B46" i="13"/>
  <c r="AC46" i="10"/>
  <c r="AA46"/>
  <c r="Y46"/>
  <c r="W46"/>
  <c r="U46"/>
  <c r="S46"/>
  <c r="Q46"/>
  <c r="O46"/>
  <c r="M46"/>
  <c r="K46"/>
  <c r="I46"/>
  <c r="G46"/>
  <c r="E46"/>
  <c r="L46"/>
  <c r="P46"/>
  <c r="T46"/>
  <c r="X46"/>
  <c r="AB46"/>
  <c r="B48" i="13"/>
  <c r="AC48" i="10"/>
  <c r="AA48"/>
  <c r="Y48"/>
  <c r="W48"/>
  <c r="U48"/>
  <c r="S48"/>
  <c r="Q48"/>
  <c r="O48"/>
  <c r="M48"/>
  <c r="K48"/>
  <c r="I48"/>
  <c r="G48"/>
  <c r="E48"/>
  <c r="L48"/>
  <c r="P48"/>
  <c r="T48"/>
  <c r="X48"/>
  <c r="AB48"/>
  <c r="B50" i="13"/>
  <c r="BC50" i="10"/>
  <c r="BW50" s="1"/>
  <c r="AD50"/>
  <c r="AB50"/>
  <c r="Z50"/>
  <c r="X50"/>
  <c r="V50"/>
  <c r="T50"/>
  <c r="R50"/>
  <c r="P50"/>
  <c r="N50"/>
  <c r="L50"/>
  <c r="J50"/>
  <c r="E50"/>
  <c r="I50"/>
  <c r="M50"/>
  <c r="Q50"/>
  <c r="U50"/>
  <c r="Y50"/>
  <c r="AC50"/>
  <c r="C53" i="12"/>
  <c r="C53" i="11" s="1"/>
  <c r="B54" i="13"/>
  <c r="BC54" i="10"/>
  <c r="BW54" s="1"/>
  <c r="AD54"/>
  <c r="AB54"/>
  <c r="Z54"/>
  <c r="X54"/>
  <c r="V54"/>
  <c r="T54"/>
  <c r="R54"/>
  <c r="P54"/>
  <c r="N54"/>
  <c r="L54"/>
  <c r="J54"/>
  <c r="E54"/>
  <c r="I54"/>
  <c r="M54"/>
  <c r="Q54"/>
  <c r="U54"/>
  <c r="Y54"/>
  <c r="AC54"/>
  <c r="C57" i="12"/>
  <c r="C57" i="11" s="1"/>
  <c r="B58" i="13"/>
  <c r="BC58" i="10"/>
  <c r="BW58" s="1"/>
  <c r="AD58"/>
  <c r="AB58"/>
  <c r="Z58"/>
  <c r="X58"/>
  <c r="V58"/>
  <c r="T58"/>
  <c r="R58"/>
  <c r="P58"/>
  <c r="N58"/>
  <c r="L58"/>
  <c r="J58"/>
  <c r="E58"/>
  <c r="I58"/>
  <c r="M58"/>
  <c r="Q58"/>
  <c r="U58"/>
  <c r="Y58"/>
  <c r="AC58"/>
  <c r="C61" i="12"/>
  <c r="C61" i="11" s="1"/>
  <c r="B62" i="13"/>
  <c r="BC62" i="10"/>
  <c r="BW62" s="1"/>
  <c r="AD62"/>
  <c r="AB62"/>
  <c r="Z62"/>
  <c r="X62"/>
  <c r="V62"/>
  <c r="T62"/>
  <c r="R62"/>
  <c r="P62"/>
  <c r="N62"/>
  <c r="L62"/>
  <c r="J62"/>
  <c r="E62"/>
  <c r="I62"/>
  <c r="M62"/>
  <c r="Q62"/>
  <c r="U62"/>
  <c r="Y62"/>
  <c r="AC62"/>
  <c r="C65" i="12"/>
  <c r="C65" i="11" s="1"/>
  <c r="B66" i="13"/>
  <c r="BC66" i="10"/>
  <c r="BW66" s="1"/>
  <c r="AD66"/>
  <c r="AB66"/>
  <c r="Z66"/>
  <c r="X66"/>
  <c r="V66"/>
  <c r="T66"/>
  <c r="R66"/>
  <c r="P66"/>
  <c r="N66"/>
  <c r="L66"/>
  <c r="J66"/>
  <c r="E66"/>
  <c r="I66"/>
  <c r="M66"/>
  <c r="Q66"/>
  <c r="U66"/>
  <c r="Y66"/>
  <c r="AC66"/>
  <c r="C69" i="12"/>
  <c r="C69" i="11" s="1"/>
  <c r="B70" i="13"/>
  <c r="BC70" i="10"/>
  <c r="BW70" s="1"/>
  <c r="AD70"/>
  <c r="AB70"/>
  <c r="Z70"/>
  <c r="X70"/>
  <c r="V70"/>
  <c r="T70"/>
  <c r="R70"/>
  <c r="P70"/>
  <c r="N70"/>
  <c r="L70"/>
  <c r="J70"/>
  <c r="E70"/>
  <c r="I70"/>
  <c r="M70"/>
  <c r="Q70"/>
  <c r="U70"/>
  <c r="Y70"/>
  <c r="AC70"/>
  <c r="C73" i="12"/>
  <c r="C73" i="11" s="1"/>
  <c r="B74" i="13"/>
  <c r="BC74" i="10"/>
  <c r="BW74" s="1"/>
  <c r="AD74"/>
  <c r="AB74"/>
  <c r="Z74"/>
  <c r="X74"/>
  <c r="V74"/>
  <c r="T74"/>
  <c r="R74"/>
  <c r="P74"/>
  <c r="N74"/>
  <c r="L74"/>
  <c r="J74"/>
  <c r="E74"/>
  <c r="I74"/>
  <c r="M74"/>
  <c r="Q74"/>
  <c r="U74"/>
  <c r="Y74"/>
  <c r="AC74"/>
  <c r="C77" i="12"/>
  <c r="C77" i="11" s="1"/>
  <c r="B78" i="13"/>
  <c r="BC78" i="10"/>
  <c r="BW78" s="1"/>
  <c r="AD78"/>
  <c r="AB78"/>
  <c r="Z78"/>
  <c r="X78"/>
  <c r="V78"/>
  <c r="T78"/>
  <c r="R78"/>
  <c r="P78"/>
  <c r="N78"/>
  <c r="L78"/>
  <c r="J78"/>
  <c r="E78"/>
  <c r="I78"/>
  <c r="M78"/>
  <c r="Q78"/>
  <c r="U78"/>
  <c r="Y78"/>
  <c r="AC78"/>
  <c r="C81" i="12"/>
  <c r="C81" i="11" s="1"/>
  <c r="B82" i="13"/>
  <c r="BC82" i="10"/>
  <c r="BW82" s="1"/>
  <c r="AD82"/>
  <c r="AB82"/>
  <c r="Z82"/>
  <c r="X82"/>
  <c r="V82"/>
  <c r="T82"/>
  <c r="R82"/>
  <c r="P82"/>
  <c r="N82"/>
  <c r="L82"/>
  <c r="J82"/>
  <c r="E82"/>
  <c r="I82"/>
  <c r="M82"/>
  <c r="Q82"/>
  <c r="U82"/>
  <c r="Y82"/>
  <c r="AC82"/>
  <c r="C85" i="12"/>
  <c r="C85" i="11" s="1"/>
  <c r="B86" i="13"/>
  <c r="BC86" i="10"/>
  <c r="BW86" s="1"/>
  <c r="AD86"/>
  <c r="AB86"/>
  <c r="Z86"/>
  <c r="X86"/>
  <c r="V86"/>
  <c r="T86"/>
  <c r="R86"/>
  <c r="P86"/>
  <c r="N86"/>
  <c r="L86"/>
  <c r="J86"/>
  <c r="E86"/>
  <c r="I86"/>
  <c r="M86"/>
  <c r="Q86"/>
  <c r="U86"/>
  <c r="Y86"/>
  <c r="AC86"/>
  <c r="C89" i="12"/>
  <c r="C89" i="11" s="1"/>
  <c r="B90" i="13"/>
  <c r="BC90" i="10"/>
  <c r="BW90" s="1"/>
  <c r="AD90"/>
  <c r="AB90"/>
  <c r="Z90"/>
  <c r="X90"/>
  <c r="V90"/>
  <c r="T90"/>
  <c r="R90"/>
  <c r="P90"/>
  <c r="N90"/>
  <c r="L90"/>
  <c r="J90"/>
  <c r="E90"/>
  <c r="I90"/>
  <c r="M90"/>
  <c r="Q90"/>
  <c r="U90"/>
  <c r="Y90"/>
  <c r="AC90"/>
  <c r="C93" i="12"/>
  <c r="C93" i="11" s="1"/>
  <c r="B94" i="13"/>
  <c r="BC94" i="10"/>
  <c r="BW94" s="1"/>
  <c r="AD94"/>
  <c r="AB94"/>
  <c r="Z94"/>
  <c r="X94"/>
  <c r="V94"/>
  <c r="T94"/>
  <c r="R94"/>
  <c r="P94"/>
  <c r="N94"/>
  <c r="L94"/>
  <c r="J94"/>
  <c r="E94"/>
  <c r="I94"/>
  <c r="M94"/>
  <c r="Q94"/>
  <c r="U94"/>
  <c r="Y94"/>
  <c r="AC94"/>
  <c r="C97" i="12"/>
  <c r="C97" i="11" s="1"/>
  <c r="B98" i="13"/>
  <c r="BC98" i="10"/>
  <c r="BW98" s="1"/>
  <c r="AD98"/>
  <c r="AB98"/>
  <c r="Z98"/>
  <c r="X98"/>
  <c r="V98"/>
  <c r="T98"/>
  <c r="R98"/>
  <c r="P98"/>
  <c r="N98"/>
  <c r="L98"/>
  <c r="J98"/>
  <c r="E98"/>
  <c r="I98"/>
  <c r="M98"/>
  <c r="Q98"/>
  <c r="U98"/>
  <c r="Y98"/>
  <c r="AC98"/>
  <c r="C101" i="12"/>
  <c r="C101" i="11" s="1"/>
  <c r="B102" i="13"/>
  <c r="BC102" i="10"/>
  <c r="BW102" s="1"/>
  <c r="AD102"/>
  <c r="AB102"/>
  <c r="Z102"/>
  <c r="X102"/>
  <c r="V102"/>
  <c r="T102"/>
  <c r="R102"/>
  <c r="P102"/>
  <c r="N102"/>
  <c r="L102"/>
  <c r="J102"/>
  <c r="E102"/>
  <c r="I102"/>
  <c r="M102"/>
  <c r="Q102"/>
  <c r="U102"/>
  <c r="Y102"/>
  <c r="AC102"/>
  <c r="C105" i="12"/>
  <c r="C105" i="11" s="1"/>
  <c r="B106" i="13"/>
  <c r="BC106" i="10"/>
  <c r="BW106" s="1"/>
  <c r="AD106"/>
  <c r="AB106"/>
  <c r="Z106"/>
  <c r="X106"/>
  <c r="V106"/>
  <c r="T106"/>
  <c r="R106"/>
  <c r="P106"/>
  <c r="N106"/>
  <c r="L106"/>
  <c r="J106"/>
  <c r="E106"/>
  <c r="I106"/>
  <c r="M106"/>
  <c r="Q106"/>
  <c r="U106"/>
  <c r="Y106"/>
  <c r="AC106"/>
  <c r="C109" i="12"/>
  <c r="C109" i="11" s="1"/>
  <c r="B110" i="13"/>
  <c r="BC110" i="10"/>
  <c r="BW110" s="1"/>
  <c r="AD110"/>
  <c r="AB110"/>
  <c r="Z110"/>
  <c r="X110"/>
  <c r="V110"/>
  <c r="T110"/>
  <c r="R110"/>
  <c r="P110"/>
  <c r="N110"/>
  <c r="L110"/>
  <c r="J110"/>
  <c r="E110"/>
  <c r="I110"/>
  <c r="M110"/>
  <c r="Q110"/>
  <c r="U110"/>
  <c r="Y110"/>
  <c r="AC110"/>
  <c r="AA205"/>
  <c r="AA209"/>
  <c r="AA213"/>
  <c r="AA217"/>
  <c r="AA221"/>
  <c r="AA225"/>
  <c r="AA229"/>
  <c r="AA233"/>
  <c r="AA237"/>
  <c r="AA241"/>
  <c r="AA245"/>
  <c r="AA249"/>
  <c r="AA253"/>
  <c r="AA257"/>
  <c r="AA261"/>
  <c r="AA265"/>
  <c r="AA269"/>
  <c r="AA273"/>
  <c r="AA277"/>
  <c r="AA281"/>
  <c r="AA285"/>
  <c r="AA289"/>
  <c r="AA293"/>
  <c r="AA297"/>
  <c r="Y301"/>
  <c r="Y305"/>
  <c r="G375" i="8"/>
  <c r="I375"/>
  <c r="K375"/>
  <c r="M375"/>
  <c r="G376"/>
  <c r="I376"/>
  <c r="K376"/>
  <c r="M376"/>
  <c r="G377"/>
  <c r="I377"/>
  <c r="K377"/>
  <c r="M377"/>
  <c r="G378"/>
  <c r="I378"/>
  <c r="K378"/>
  <c r="M378"/>
  <c r="G379"/>
  <c r="I379"/>
  <c r="K379"/>
  <c r="M379"/>
  <c r="G380"/>
  <c r="I380"/>
  <c r="K380"/>
  <c r="M380"/>
  <c r="G381"/>
  <c r="I381"/>
  <c r="K381"/>
  <c r="M381"/>
  <c r="G382"/>
  <c r="I382"/>
  <c r="K382"/>
  <c r="M382"/>
  <c r="G383"/>
  <c r="I383"/>
  <c r="K383"/>
  <c r="M383"/>
  <c r="G384"/>
  <c r="I384"/>
  <c r="K384"/>
  <c r="M384"/>
  <c r="G385"/>
  <c r="I385"/>
  <c r="K385"/>
  <c r="M385"/>
  <c r="G386"/>
  <c r="I386"/>
  <c r="K386"/>
  <c r="M386"/>
  <c r="G387"/>
  <c r="I387"/>
  <c r="K387"/>
  <c r="M387"/>
  <c r="G388"/>
  <c r="I388"/>
  <c r="K388"/>
  <c r="M388"/>
  <c r="G389"/>
  <c r="I389"/>
  <c r="K389"/>
  <c r="M389"/>
  <c r="G390"/>
  <c r="I390"/>
  <c r="K390"/>
  <c r="M390"/>
  <c r="G391"/>
  <c r="I391"/>
  <c r="K391"/>
  <c r="M391"/>
  <c r="G392"/>
  <c r="I392"/>
  <c r="K392"/>
  <c r="M392"/>
  <c r="G393"/>
  <c r="I393"/>
  <c r="K393"/>
  <c r="M393"/>
  <c r="G394"/>
  <c r="I394"/>
  <c r="K394"/>
  <c r="M394"/>
  <c r="G395"/>
  <c r="I395"/>
  <c r="K395"/>
  <c r="M395"/>
  <c r="G396"/>
  <c r="I396"/>
  <c r="K396"/>
  <c r="M396"/>
  <c r="G397"/>
  <c r="I397"/>
  <c r="K397"/>
  <c r="M397"/>
  <c r="P5" i="14"/>
  <c r="H5"/>
  <c r="F5"/>
  <c r="K5"/>
  <c r="I5"/>
  <c r="E5"/>
  <c r="Q5"/>
  <c r="G5"/>
  <c r="P7"/>
  <c r="H7"/>
  <c r="F7"/>
  <c r="K7"/>
  <c r="I7"/>
  <c r="E7"/>
  <c r="Q7"/>
  <c r="G7"/>
  <c r="P9"/>
  <c r="H9"/>
  <c r="F9"/>
  <c r="K9"/>
  <c r="I9"/>
  <c r="E9"/>
  <c r="Q9"/>
  <c r="G9"/>
  <c r="P11"/>
  <c r="H11"/>
  <c r="F11"/>
  <c r="K11"/>
  <c r="I11"/>
  <c r="E11"/>
  <c r="Q11"/>
  <c r="G11"/>
  <c r="P13"/>
  <c r="H13"/>
  <c r="F13"/>
  <c r="K13"/>
  <c r="I13"/>
  <c r="E13"/>
  <c r="Q13"/>
  <c r="G13"/>
  <c r="P15"/>
  <c r="H15"/>
  <c r="F15"/>
  <c r="K15"/>
  <c r="I15"/>
  <c r="E15"/>
  <c r="Q15"/>
  <c r="G15"/>
  <c r="P17"/>
  <c r="H17"/>
  <c r="F17"/>
  <c r="K17"/>
  <c r="I17"/>
  <c r="E17"/>
  <c r="Q17"/>
  <c r="G17"/>
  <c r="P19"/>
  <c r="H19"/>
  <c r="F19"/>
  <c r="K19"/>
  <c r="I19"/>
  <c r="E19"/>
  <c r="Q19"/>
  <c r="G19"/>
  <c r="P21"/>
  <c r="H21"/>
  <c r="F21"/>
  <c r="K21"/>
  <c r="I21"/>
  <c r="E21"/>
  <c r="Q21"/>
  <c r="G21"/>
  <c r="P23"/>
  <c r="H23"/>
  <c r="F23"/>
  <c r="K23"/>
  <c r="I23"/>
  <c r="E23"/>
  <c r="Q23"/>
  <c r="G23"/>
  <c r="P25"/>
  <c r="H25"/>
  <c r="F25"/>
  <c r="K25"/>
  <c r="I25"/>
  <c r="E25"/>
  <c r="Q25"/>
  <c r="G25"/>
  <c r="P27"/>
  <c r="H27"/>
  <c r="F27"/>
  <c r="K27"/>
  <c r="I27"/>
  <c r="E27"/>
  <c r="Q27"/>
  <c r="G27"/>
  <c r="P29"/>
  <c r="H29"/>
  <c r="F29"/>
  <c r="K29"/>
  <c r="I29"/>
  <c r="E29"/>
  <c r="Q29"/>
  <c r="G29"/>
  <c r="P31"/>
  <c r="H31"/>
  <c r="F31"/>
  <c r="K31"/>
  <c r="I31"/>
  <c r="E31"/>
  <c r="Q31"/>
  <c r="G31"/>
  <c r="P33"/>
  <c r="H33"/>
  <c r="F33"/>
  <c r="K33"/>
  <c r="I33"/>
  <c r="E33"/>
  <c r="Q33"/>
  <c r="G33"/>
  <c r="P35"/>
  <c r="H35"/>
  <c r="F35"/>
  <c r="K35"/>
  <c r="I35"/>
  <c r="E35"/>
  <c r="Q35"/>
  <c r="G35"/>
  <c r="P37"/>
  <c r="H37"/>
  <c r="F37"/>
  <c r="K37"/>
  <c r="I37"/>
  <c r="E37"/>
  <c r="Q37"/>
  <c r="G37"/>
  <c r="P39"/>
  <c r="H39"/>
  <c r="F39"/>
  <c r="K39"/>
  <c r="I39"/>
  <c r="E39"/>
  <c r="Q39"/>
  <c r="G39"/>
  <c r="P41"/>
  <c r="H41"/>
  <c r="F41"/>
  <c r="K41"/>
  <c r="I41"/>
  <c r="E41"/>
  <c r="Q41"/>
  <c r="G41"/>
  <c r="P43"/>
  <c r="H43"/>
  <c r="F43"/>
  <c r="K43"/>
  <c r="I43"/>
  <c r="E43"/>
  <c r="Q43"/>
  <c r="G43"/>
  <c r="P45"/>
  <c r="H45"/>
  <c r="F45"/>
  <c r="K45"/>
  <c r="I45"/>
  <c r="E45"/>
  <c r="Q45"/>
  <c r="G45"/>
  <c r="P47"/>
  <c r="H47"/>
  <c r="F47"/>
  <c r="K47"/>
  <c r="I47"/>
  <c r="E47"/>
  <c r="Q47"/>
  <c r="G47"/>
  <c r="P49"/>
  <c r="H49"/>
  <c r="F49"/>
  <c r="K49"/>
  <c r="I49"/>
  <c r="E49"/>
  <c r="Q49"/>
  <c r="G49"/>
  <c r="P51"/>
  <c r="H51"/>
  <c r="F51"/>
  <c r="K51"/>
  <c r="I51"/>
  <c r="E51"/>
  <c r="Q51"/>
  <c r="G51"/>
  <c r="P53"/>
  <c r="H53"/>
  <c r="F53"/>
  <c r="K53"/>
  <c r="I53"/>
  <c r="E53"/>
  <c r="Q53"/>
  <c r="G53"/>
  <c r="P55"/>
  <c r="H55"/>
  <c r="F55"/>
  <c r="K55"/>
  <c r="I55"/>
  <c r="E55"/>
  <c r="Q55"/>
  <c r="G55"/>
  <c r="P57"/>
  <c r="H57"/>
  <c r="F57"/>
  <c r="K57"/>
  <c r="I57"/>
  <c r="E57"/>
  <c r="Q57"/>
  <c r="G57"/>
  <c r="Q59"/>
  <c r="K59"/>
  <c r="I59"/>
  <c r="G59"/>
  <c r="F59"/>
  <c r="P59"/>
  <c r="H59"/>
  <c r="Q61"/>
  <c r="K61"/>
  <c r="I61"/>
  <c r="G61"/>
  <c r="F61"/>
  <c r="P61"/>
  <c r="H61"/>
  <c r="Q63"/>
  <c r="K63"/>
  <c r="I63"/>
  <c r="G63"/>
  <c r="F63"/>
  <c r="P63"/>
  <c r="H63"/>
  <c r="Q65"/>
  <c r="K65"/>
  <c r="I65"/>
  <c r="G65"/>
  <c r="F65"/>
  <c r="P65"/>
  <c r="H65"/>
  <c r="Q67"/>
  <c r="K67"/>
  <c r="I67"/>
  <c r="G67"/>
  <c r="F67"/>
  <c r="P67"/>
  <c r="H67"/>
  <c r="Q69"/>
  <c r="K69"/>
  <c r="I69"/>
  <c r="G69"/>
  <c r="F69"/>
  <c r="P69"/>
  <c r="H69"/>
  <c r="Q71"/>
  <c r="K71"/>
  <c r="I71"/>
  <c r="G71"/>
  <c r="F71"/>
  <c r="P71"/>
  <c r="H71"/>
  <c r="Q73"/>
  <c r="K73"/>
  <c r="I73"/>
  <c r="G73"/>
  <c r="F73"/>
  <c r="P73"/>
  <c r="H73"/>
  <c r="Q75"/>
  <c r="K75"/>
  <c r="I75"/>
  <c r="G75"/>
  <c r="F75"/>
  <c r="P75"/>
  <c r="H75"/>
  <c r="Q77"/>
  <c r="K77"/>
  <c r="I77"/>
  <c r="G77"/>
  <c r="F77"/>
  <c r="P77"/>
  <c r="H77"/>
  <c r="Q79"/>
  <c r="K79"/>
  <c r="I79"/>
  <c r="G79"/>
  <c r="F79"/>
  <c r="P79"/>
  <c r="H79"/>
  <c r="Q81"/>
  <c r="K81"/>
  <c r="I81"/>
  <c r="G81"/>
  <c r="F81"/>
  <c r="P81"/>
  <c r="H81"/>
  <c r="Q83"/>
  <c r="K83"/>
  <c r="I83"/>
  <c r="G83"/>
  <c r="F83"/>
  <c r="P83"/>
  <c r="H83"/>
  <c r="Q85"/>
  <c r="K85"/>
  <c r="I85"/>
  <c r="G85"/>
  <c r="F85"/>
  <c r="P85"/>
  <c r="H85"/>
  <c r="Q87"/>
  <c r="K87"/>
  <c r="I87"/>
  <c r="G87"/>
  <c r="F87"/>
  <c r="P87"/>
  <c r="H87"/>
  <c r="Q89"/>
  <c r="K89"/>
  <c r="I89"/>
  <c r="G89"/>
  <c r="F89"/>
  <c r="P89"/>
  <c r="H89"/>
  <c r="Q91"/>
  <c r="K91"/>
  <c r="I91"/>
  <c r="G91"/>
  <c r="F91"/>
  <c r="P91"/>
  <c r="H91"/>
  <c r="Q93"/>
  <c r="K93"/>
  <c r="I93"/>
  <c r="G93"/>
  <c r="F93"/>
  <c r="P93"/>
  <c r="H93"/>
  <c r="Q95"/>
  <c r="K95"/>
  <c r="I95"/>
  <c r="G95"/>
  <c r="F95"/>
  <c r="P95"/>
  <c r="H95"/>
  <c r="Q97"/>
  <c r="K97"/>
  <c r="I97"/>
  <c r="G97"/>
  <c r="F97"/>
  <c r="P97"/>
  <c r="H97"/>
  <c r="Q99"/>
  <c r="K99"/>
  <c r="I99"/>
  <c r="G99"/>
  <c r="F99"/>
  <c r="P99"/>
  <c r="H99"/>
  <c r="Q101"/>
  <c r="K101"/>
  <c r="I101"/>
  <c r="G101"/>
  <c r="F101"/>
  <c r="P101"/>
  <c r="H101"/>
  <c r="Q103"/>
  <c r="K103"/>
  <c r="I103"/>
  <c r="G103"/>
  <c r="F103"/>
  <c r="P103"/>
  <c r="H103"/>
  <c r="Q105"/>
  <c r="K105"/>
  <c r="I105"/>
  <c r="G105"/>
  <c r="F105"/>
  <c r="P105"/>
  <c r="H105"/>
  <c r="Q107"/>
  <c r="K107"/>
  <c r="I107"/>
  <c r="G107"/>
  <c r="F107"/>
  <c r="P107"/>
  <c r="H107"/>
  <c r="Q109"/>
  <c r="K109"/>
  <c r="I109"/>
  <c r="G109"/>
  <c r="F109"/>
  <c r="P109"/>
  <c r="H109"/>
  <c r="Q111"/>
  <c r="K111"/>
  <c r="I111"/>
  <c r="G111"/>
  <c r="F111"/>
  <c r="P111"/>
  <c r="H111"/>
  <c r="Q113"/>
  <c r="K113"/>
  <c r="I113"/>
  <c r="G113"/>
  <c r="F113"/>
  <c r="P113"/>
  <c r="H113"/>
  <c r="Q115"/>
  <c r="K115"/>
  <c r="I115"/>
  <c r="G115"/>
  <c r="F115"/>
  <c r="P115"/>
  <c r="H115"/>
  <c r="Q117"/>
  <c r="K117"/>
  <c r="I117"/>
  <c r="G117"/>
  <c r="F117"/>
  <c r="P117"/>
  <c r="H117"/>
  <c r="Q119"/>
  <c r="K119"/>
  <c r="I119"/>
  <c r="G119"/>
  <c r="F119"/>
  <c r="P119"/>
  <c r="H119"/>
  <c r="Q121"/>
  <c r="K121"/>
  <c r="I121"/>
  <c r="G121"/>
  <c r="F121"/>
  <c r="P121"/>
  <c r="H121"/>
  <c r="Q123"/>
  <c r="K123"/>
  <c r="I123"/>
  <c r="G123"/>
  <c r="F123"/>
  <c r="P123"/>
  <c r="H123"/>
  <c r="Q125"/>
  <c r="K125"/>
  <c r="I125"/>
  <c r="G125"/>
  <c r="F125"/>
  <c r="P125"/>
  <c r="H125"/>
  <c r="Q127"/>
  <c r="K127"/>
  <c r="I127"/>
  <c r="G127"/>
  <c r="F127"/>
  <c r="P127"/>
  <c r="H127"/>
  <c r="Q129"/>
  <c r="K129"/>
  <c r="I129"/>
  <c r="G129"/>
  <c r="F129"/>
  <c r="P129"/>
  <c r="H129"/>
  <c r="Q131"/>
  <c r="K131"/>
  <c r="I131"/>
  <c r="G131"/>
  <c r="F131"/>
  <c r="P131"/>
  <c r="H131"/>
  <c r="Q133"/>
  <c r="K133"/>
  <c r="I133"/>
  <c r="G133"/>
  <c r="F133"/>
  <c r="P133"/>
  <c r="H133"/>
  <c r="Q135"/>
  <c r="K135"/>
  <c r="I135"/>
  <c r="G135"/>
  <c r="F135"/>
  <c r="P135"/>
  <c r="H135"/>
  <c r="Q137"/>
  <c r="K137"/>
  <c r="I137"/>
  <c r="G137"/>
  <c r="F137"/>
  <c r="P137"/>
  <c r="H137"/>
  <c r="Q139"/>
  <c r="K139"/>
  <c r="I139"/>
  <c r="G139"/>
  <c r="F139"/>
  <c r="P139"/>
  <c r="H139"/>
  <c r="Q141"/>
  <c r="K141"/>
  <c r="I141"/>
  <c r="G141"/>
  <c r="F141"/>
  <c r="P141"/>
  <c r="H141"/>
  <c r="Q143"/>
  <c r="K143"/>
  <c r="I143"/>
  <c r="G143"/>
  <c r="F143"/>
  <c r="P143"/>
  <c r="H143"/>
  <c r="Q145"/>
  <c r="K145"/>
  <c r="I145"/>
  <c r="G145"/>
  <c r="F145"/>
  <c r="P145"/>
  <c r="H145"/>
  <c r="Q147"/>
  <c r="K147"/>
  <c r="I147"/>
  <c r="G147"/>
  <c r="F147"/>
  <c r="P147"/>
  <c r="H147"/>
  <c r="Q149"/>
  <c r="K149"/>
  <c r="I149"/>
  <c r="G149"/>
  <c r="F149"/>
  <c r="P149"/>
  <c r="H149"/>
  <c r="Q151"/>
  <c r="K151"/>
  <c r="I151"/>
  <c r="G151"/>
  <c r="F151"/>
  <c r="P151"/>
  <c r="H151"/>
  <c r="Q153"/>
  <c r="K153"/>
  <c r="I153"/>
  <c r="G153"/>
  <c r="F153"/>
  <c r="P153"/>
  <c r="H153"/>
  <c r="Q155"/>
  <c r="K155"/>
  <c r="I155"/>
  <c r="G155"/>
  <c r="F155"/>
  <c r="P155"/>
  <c r="H155"/>
  <c r="Q157"/>
  <c r="K157"/>
  <c r="I157"/>
  <c r="G157"/>
  <c r="F157"/>
  <c r="P157"/>
  <c r="H157"/>
  <c r="Q159"/>
  <c r="K159"/>
  <c r="I159"/>
  <c r="G159"/>
  <c r="F159"/>
  <c r="P159"/>
  <c r="H159"/>
  <c r="Q161"/>
  <c r="K161"/>
  <c r="I161"/>
  <c r="G161"/>
  <c r="F161"/>
  <c r="P161"/>
  <c r="H161"/>
  <c r="Q163"/>
  <c r="K163"/>
  <c r="I163"/>
  <c r="G163"/>
  <c r="F163"/>
  <c r="P163"/>
  <c r="H163"/>
  <c r="Q165"/>
  <c r="K165"/>
  <c r="I165"/>
  <c r="G165"/>
  <c r="F165"/>
  <c r="P165"/>
  <c r="H165"/>
  <c r="Q167"/>
  <c r="K167"/>
  <c r="I167"/>
  <c r="G167"/>
  <c r="F167"/>
  <c r="P167"/>
  <c r="H167"/>
  <c r="Q169"/>
  <c r="K169"/>
  <c r="I169"/>
  <c r="G169"/>
  <c r="F169"/>
  <c r="P169"/>
  <c r="H169"/>
  <c r="Q171"/>
  <c r="K171"/>
  <c r="I171"/>
  <c r="G171"/>
  <c r="F171"/>
  <c r="P171"/>
  <c r="H171"/>
  <c r="Q173"/>
  <c r="K173"/>
  <c r="I173"/>
  <c r="G173"/>
  <c r="F173"/>
  <c r="P173"/>
  <c r="H173"/>
  <c r="Q175"/>
  <c r="K175"/>
  <c r="I175"/>
  <c r="G175"/>
  <c r="F175"/>
  <c r="P175"/>
  <c r="H175"/>
  <c r="Q177"/>
  <c r="K177"/>
  <c r="I177"/>
  <c r="G177"/>
  <c r="F177"/>
  <c r="P177"/>
  <c r="H177"/>
  <c r="Q179"/>
  <c r="K179"/>
  <c r="I179"/>
  <c r="G179"/>
  <c r="F179"/>
  <c r="P179"/>
  <c r="H179"/>
  <c r="Q181"/>
  <c r="K181"/>
  <c r="I181"/>
  <c r="G181"/>
  <c r="F181"/>
  <c r="P181"/>
  <c r="H181"/>
  <c r="Q183"/>
  <c r="K183"/>
  <c r="I183"/>
  <c r="G183"/>
  <c r="F183"/>
  <c r="P183"/>
  <c r="H183"/>
  <c r="Q185"/>
  <c r="K185"/>
  <c r="I185"/>
  <c r="G185"/>
  <c r="F185"/>
  <c r="P185"/>
  <c r="H185"/>
  <c r="Q187"/>
  <c r="K187"/>
  <c r="I187"/>
  <c r="G187"/>
  <c r="F187"/>
  <c r="P187"/>
  <c r="H187"/>
  <c r="Q189"/>
  <c r="K189"/>
  <c r="I189"/>
  <c r="G189"/>
  <c r="P189"/>
  <c r="H189"/>
  <c r="F189"/>
  <c r="Q191"/>
  <c r="K191"/>
  <c r="I191"/>
  <c r="G191"/>
  <c r="P191"/>
  <c r="H191"/>
  <c r="F191"/>
  <c r="Q193"/>
  <c r="K193"/>
  <c r="I193"/>
  <c r="G193"/>
  <c r="P193"/>
  <c r="H193"/>
  <c r="F193"/>
  <c r="Q195"/>
  <c r="K195"/>
  <c r="I195"/>
  <c r="G195"/>
  <c r="P195"/>
  <c r="H195"/>
  <c r="F195"/>
  <c r="Q197"/>
  <c r="K197"/>
  <c r="I197"/>
  <c r="G197"/>
  <c r="P197"/>
  <c r="H197"/>
  <c r="F197"/>
  <c r="P199"/>
  <c r="K199"/>
  <c r="I199"/>
  <c r="G199"/>
  <c r="Q199"/>
  <c r="H199"/>
  <c r="F199"/>
  <c r="P201"/>
  <c r="H201"/>
  <c r="F201"/>
  <c r="K201"/>
  <c r="I201"/>
  <c r="Q201"/>
  <c r="G201"/>
  <c r="P203"/>
  <c r="H203"/>
  <c r="F203"/>
  <c r="K203"/>
  <c r="I203"/>
  <c r="Q203"/>
  <c r="G203"/>
  <c r="P205"/>
  <c r="H205"/>
  <c r="F205"/>
  <c r="K205"/>
  <c r="I205"/>
  <c r="Q205"/>
  <c r="G205"/>
  <c r="P207"/>
  <c r="H207"/>
  <c r="F207"/>
  <c r="K207"/>
  <c r="I207"/>
  <c r="Q207"/>
  <c r="G207"/>
  <c r="P209"/>
  <c r="H209"/>
  <c r="F209"/>
  <c r="K209"/>
  <c r="I209"/>
  <c r="Q209"/>
  <c r="G209"/>
  <c r="P211"/>
  <c r="H211"/>
  <c r="F211"/>
  <c r="K211"/>
  <c r="I211"/>
  <c r="Q211"/>
  <c r="G211"/>
  <c r="P213"/>
  <c r="H213"/>
  <c r="F213"/>
  <c r="K213"/>
  <c r="I213"/>
  <c r="Q213"/>
  <c r="G213"/>
  <c r="P215"/>
  <c r="H215"/>
  <c r="F215"/>
  <c r="K215"/>
  <c r="I215"/>
  <c r="Q215"/>
  <c r="G215"/>
  <c r="P217"/>
  <c r="H217"/>
  <c r="F217"/>
  <c r="K217"/>
  <c r="I217"/>
  <c r="Q217"/>
  <c r="G217"/>
  <c r="P219"/>
  <c r="H219"/>
  <c r="F219"/>
  <c r="K219"/>
  <c r="I219"/>
  <c r="Q219"/>
  <c r="G219"/>
  <c r="P221"/>
  <c r="H221"/>
  <c r="F221"/>
  <c r="K221"/>
  <c r="I221"/>
  <c r="Q221"/>
  <c r="G221"/>
  <c r="P223"/>
  <c r="H223"/>
  <c r="F223"/>
  <c r="K223"/>
  <c r="I223"/>
  <c r="Q223"/>
  <c r="G223"/>
  <c r="P225"/>
  <c r="H225"/>
  <c r="F225"/>
  <c r="K225"/>
  <c r="I225"/>
  <c r="Q225"/>
  <c r="G225"/>
  <c r="P227"/>
  <c r="H227"/>
  <c r="F227"/>
  <c r="K227"/>
  <c r="I227"/>
  <c r="Q227"/>
  <c r="G227"/>
  <c r="P229"/>
  <c r="H229"/>
  <c r="F229"/>
  <c r="K229"/>
  <c r="I229"/>
  <c r="Q229"/>
  <c r="G229"/>
  <c r="P231"/>
  <c r="H231"/>
  <c r="F231"/>
  <c r="K231"/>
  <c r="I231"/>
  <c r="Q231"/>
  <c r="G231"/>
  <c r="P233"/>
  <c r="H233"/>
  <c r="F233"/>
  <c r="K233"/>
  <c r="I233"/>
  <c r="Q233"/>
  <c r="G233"/>
  <c r="P235"/>
  <c r="H235"/>
  <c r="F235"/>
  <c r="K235"/>
  <c r="I235"/>
  <c r="Q235"/>
  <c r="G235"/>
  <c r="P237"/>
  <c r="H237"/>
  <c r="F237"/>
  <c r="K237"/>
  <c r="I237"/>
  <c r="Q237"/>
  <c r="G237"/>
  <c r="P239"/>
  <c r="H239"/>
  <c r="F239"/>
  <c r="K239"/>
  <c r="I239"/>
  <c r="Q239"/>
  <c r="G239"/>
  <c r="P241"/>
  <c r="H241"/>
  <c r="F241"/>
  <c r="K241"/>
  <c r="I241"/>
  <c r="Q241"/>
  <c r="G241"/>
  <c r="P243"/>
  <c r="H243"/>
  <c r="F243"/>
  <c r="K243"/>
  <c r="I243"/>
  <c r="Q243"/>
  <c r="G243"/>
  <c r="P245"/>
  <c r="H245"/>
  <c r="F245"/>
  <c r="K245"/>
  <c r="I245"/>
  <c r="Q245"/>
  <c r="G245"/>
  <c r="P247"/>
  <c r="H247"/>
  <c r="F247"/>
  <c r="K247"/>
  <c r="I247"/>
  <c r="Q247"/>
  <c r="G247"/>
  <c r="P249"/>
  <c r="H249"/>
  <c r="F249"/>
  <c r="K249"/>
  <c r="I249"/>
  <c r="Q249"/>
  <c r="G249"/>
  <c r="P251"/>
  <c r="H251"/>
  <c r="F251"/>
  <c r="K251"/>
  <c r="I251"/>
  <c r="Q251"/>
  <c r="G251"/>
  <c r="P253"/>
  <c r="H253"/>
  <c r="F253"/>
  <c r="K253"/>
  <c r="I253"/>
  <c r="Q253"/>
  <c r="G253"/>
  <c r="P255"/>
  <c r="H255"/>
  <c r="F255"/>
  <c r="K255"/>
  <c r="I255"/>
  <c r="Q255"/>
  <c r="G255"/>
  <c r="P257"/>
  <c r="H257"/>
  <c r="F257"/>
  <c r="K257"/>
  <c r="I257"/>
  <c r="Q257"/>
  <c r="G257"/>
  <c r="P259"/>
  <c r="H259"/>
  <c r="F259"/>
  <c r="K259"/>
  <c r="I259"/>
  <c r="Q259"/>
  <c r="G259"/>
  <c r="P261"/>
  <c r="H261"/>
  <c r="F261"/>
  <c r="K261"/>
  <c r="I261"/>
  <c r="Q261"/>
  <c r="G261"/>
  <c r="P263"/>
  <c r="H263"/>
  <c r="F263"/>
  <c r="K263"/>
  <c r="I263"/>
  <c r="Q263"/>
  <c r="G263"/>
  <c r="P265"/>
  <c r="H265"/>
  <c r="F265"/>
  <c r="K265"/>
  <c r="I265"/>
  <c r="Q265"/>
  <c r="G265"/>
  <c r="P267"/>
  <c r="H267"/>
  <c r="F267"/>
  <c r="K267"/>
  <c r="I267"/>
  <c r="Q267"/>
  <c r="G267"/>
  <c r="P269"/>
  <c r="H269"/>
  <c r="F269"/>
  <c r="K269"/>
  <c r="I269"/>
  <c r="Q269"/>
  <c r="G269"/>
  <c r="P271"/>
  <c r="H271"/>
  <c r="F271"/>
  <c r="K271"/>
  <c r="I271"/>
  <c r="Q271"/>
  <c r="G271"/>
  <c r="P273"/>
  <c r="H273"/>
  <c r="F273"/>
  <c r="K273"/>
  <c r="I273"/>
  <c r="Q273"/>
  <c r="G273"/>
  <c r="P275"/>
  <c r="H275"/>
  <c r="F275"/>
  <c r="K275"/>
  <c r="I275"/>
  <c r="Q275"/>
  <c r="G275"/>
  <c r="P277"/>
  <c r="H277"/>
  <c r="F277"/>
  <c r="K277"/>
  <c r="I277"/>
  <c r="Q277"/>
  <c r="G277"/>
  <c r="P279"/>
  <c r="H279"/>
  <c r="F279"/>
  <c r="K279"/>
  <c r="I279"/>
  <c r="Q279"/>
  <c r="G279"/>
  <c r="P281"/>
  <c r="H281"/>
  <c r="F281"/>
  <c r="K281"/>
  <c r="I281"/>
  <c r="Q281"/>
  <c r="G281"/>
  <c r="P283"/>
  <c r="H283"/>
  <c r="F283"/>
  <c r="K283"/>
  <c r="I283"/>
  <c r="Q283"/>
  <c r="G283"/>
  <c r="P285"/>
  <c r="H285"/>
  <c r="F285"/>
  <c r="K285"/>
  <c r="I285"/>
  <c r="Q285"/>
  <c r="G285"/>
  <c r="P287"/>
  <c r="H287"/>
  <c r="F287"/>
  <c r="K287"/>
  <c r="I287"/>
  <c r="Q287"/>
  <c r="G287"/>
  <c r="P289"/>
  <c r="H289"/>
  <c r="F289"/>
  <c r="K289"/>
  <c r="I289"/>
  <c r="Q289"/>
  <c r="G289"/>
  <c r="P291"/>
  <c r="H291"/>
  <c r="F291"/>
  <c r="K291"/>
  <c r="I291"/>
  <c r="Q291"/>
  <c r="G291"/>
  <c r="P293"/>
  <c r="H293"/>
  <c r="F293"/>
  <c r="K293"/>
  <c r="I293"/>
  <c r="Q293"/>
  <c r="G293"/>
  <c r="P295"/>
  <c r="H295"/>
  <c r="F295"/>
  <c r="K295"/>
  <c r="I295"/>
  <c r="Q295"/>
  <c r="G295"/>
  <c r="P297"/>
  <c r="H297"/>
  <c r="F297"/>
  <c r="K297"/>
  <c r="I297"/>
  <c r="Q297"/>
  <c r="G297"/>
  <c r="P299"/>
  <c r="H299"/>
  <c r="F299"/>
  <c r="K299"/>
  <c r="I299"/>
  <c r="Q299"/>
  <c r="G299"/>
  <c r="P301"/>
  <c r="H301"/>
  <c r="F301"/>
  <c r="K301"/>
  <c r="I301"/>
  <c r="Q301"/>
  <c r="G301"/>
  <c r="P303"/>
  <c r="H303"/>
  <c r="F303"/>
  <c r="K303"/>
  <c r="I303"/>
  <c r="Q303"/>
  <c r="G303"/>
  <c r="P305"/>
  <c r="H305"/>
  <c r="F305"/>
  <c r="K305"/>
  <c r="I305"/>
  <c r="Q305"/>
  <c r="G305"/>
  <c r="P307"/>
  <c r="H307"/>
  <c r="F307"/>
  <c r="K307"/>
  <c r="I307"/>
  <c r="Q307"/>
  <c r="G307"/>
  <c r="P309"/>
  <c r="H309"/>
  <c r="F309"/>
  <c r="K309"/>
  <c r="I309"/>
  <c r="Q309"/>
  <c r="G309"/>
  <c r="P311"/>
  <c r="H311"/>
  <c r="F311"/>
  <c r="K311"/>
  <c r="I311"/>
  <c r="Q311"/>
  <c r="G311"/>
  <c r="P313"/>
  <c r="H313"/>
  <c r="F313"/>
  <c r="K313"/>
  <c r="I313"/>
  <c r="Q313"/>
  <c r="G313"/>
  <c r="P315"/>
  <c r="H315"/>
  <c r="F315"/>
  <c r="K315"/>
  <c r="I315"/>
  <c r="Q315"/>
  <c r="G315"/>
  <c r="P317"/>
  <c r="H317"/>
  <c r="F317"/>
  <c r="K317"/>
  <c r="I317"/>
  <c r="Q317"/>
  <c r="G317"/>
  <c r="P319"/>
  <c r="H319"/>
  <c r="F319"/>
  <c r="K319"/>
  <c r="I319"/>
  <c r="Q319"/>
  <c r="G319"/>
  <c r="P321"/>
  <c r="H321"/>
  <c r="F321"/>
  <c r="K321"/>
  <c r="I321"/>
  <c r="Q321"/>
  <c r="G321"/>
  <c r="P323"/>
  <c r="H323"/>
  <c r="F323"/>
  <c r="K323"/>
  <c r="I323"/>
  <c r="Q323"/>
  <c r="G323"/>
  <c r="P325"/>
  <c r="H325"/>
  <c r="F325"/>
  <c r="K325"/>
  <c r="I325"/>
  <c r="Q325"/>
  <c r="G325"/>
  <c r="P327"/>
  <c r="H327"/>
  <c r="F327"/>
  <c r="K327"/>
  <c r="I327"/>
  <c r="Q327"/>
  <c r="G327"/>
  <c r="P329"/>
  <c r="H329"/>
  <c r="F329"/>
  <c r="K329"/>
  <c r="I329"/>
  <c r="Q329"/>
  <c r="G329"/>
  <c r="P331"/>
  <c r="H331"/>
  <c r="F331"/>
  <c r="K331"/>
  <c r="I331"/>
  <c r="Q331"/>
  <c r="G331"/>
  <c r="P333"/>
  <c r="H333"/>
  <c r="F333"/>
  <c r="K333"/>
  <c r="I333"/>
  <c r="Q333"/>
  <c r="G333"/>
  <c r="P335"/>
  <c r="H335"/>
  <c r="F335"/>
  <c r="K335"/>
  <c r="I335"/>
  <c r="Q335"/>
  <c r="G335"/>
  <c r="P337"/>
  <c r="H337"/>
  <c r="F337"/>
  <c r="K337"/>
  <c r="I337"/>
  <c r="Q337"/>
  <c r="G337"/>
  <c r="P339"/>
  <c r="H339"/>
  <c r="F339"/>
  <c r="K339"/>
  <c r="I339"/>
  <c r="Q339"/>
  <c r="G339"/>
  <c r="P341"/>
  <c r="H341"/>
  <c r="F341"/>
  <c r="K341"/>
  <c r="I341"/>
  <c r="Q341"/>
  <c r="G341"/>
  <c r="P343"/>
  <c r="H343"/>
  <c r="F343"/>
  <c r="K343"/>
  <c r="I343"/>
  <c r="Q343"/>
  <c r="G343"/>
  <c r="P345"/>
  <c r="H345"/>
  <c r="F345"/>
  <c r="K345"/>
  <c r="I345"/>
  <c r="Q345"/>
  <c r="G345"/>
  <c r="P347"/>
  <c r="H347"/>
  <c r="F347"/>
  <c r="K347"/>
  <c r="I347"/>
  <c r="Q347"/>
  <c r="G347"/>
  <c r="P349"/>
  <c r="H349"/>
  <c r="F349"/>
  <c r="K349"/>
  <c r="I349"/>
  <c r="Q349"/>
  <c r="G349"/>
  <c r="P351"/>
  <c r="H351"/>
  <c r="F351"/>
  <c r="K351"/>
  <c r="I351"/>
  <c r="Q351"/>
  <c r="G351"/>
  <c r="P353"/>
  <c r="H353"/>
  <c r="F353"/>
  <c r="K353"/>
  <c r="I353"/>
  <c r="Q353"/>
  <c r="G353"/>
  <c r="P355"/>
  <c r="H355"/>
  <c r="F355"/>
  <c r="K355"/>
  <c r="I355"/>
  <c r="Q355"/>
  <c r="G355"/>
  <c r="P357"/>
  <c r="H357"/>
  <c r="F357"/>
  <c r="K357"/>
  <c r="I357"/>
  <c r="Q357"/>
  <c r="G357"/>
  <c r="P359"/>
  <c r="H359"/>
  <c r="F359"/>
  <c r="K359"/>
  <c r="I359"/>
  <c r="Q359"/>
  <c r="G359"/>
  <c r="P361"/>
  <c r="H361"/>
  <c r="F361"/>
  <c r="K361"/>
  <c r="I361"/>
  <c r="Q361"/>
  <c r="G361"/>
  <c r="Q363"/>
  <c r="K363"/>
  <c r="I363"/>
  <c r="G363"/>
  <c r="P363"/>
  <c r="H363"/>
  <c r="F363"/>
  <c r="Q365"/>
  <c r="K365"/>
  <c r="I365"/>
  <c r="G365"/>
  <c r="P365"/>
  <c r="H365"/>
  <c r="F365"/>
  <c r="Q367"/>
  <c r="K367"/>
  <c r="I367"/>
  <c r="G367"/>
  <c r="P367"/>
  <c r="H367"/>
  <c r="F367"/>
  <c r="Q369"/>
  <c r="K369"/>
  <c r="I369"/>
  <c r="G369"/>
  <c r="P369"/>
  <c r="H369"/>
  <c r="F369"/>
  <c r="Q371"/>
  <c r="K371"/>
  <c r="I371"/>
  <c r="G371"/>
  <c r="P371"/>
  <c r="H371"/>
  <c r="F371"/>
  <c r="Q373"/>
  <c r="K373"/>
  <c r="I373"/>
  <c r="G373"/>
  <c r="P373"/>
  <c r="H373"/>
  <c r="F373"/>
  <c r="Q375"/>
  <c r="K375"/>
  <c r="I375"/>
  <c r="G375"/>
  <c r="P375"/>
  <c r="H375"/>
  <c r="F375"/>
  <c r="Q377"/>
  <c r="K377"/>
  <c r="I377"/>
  <c r="G377"/>
  <c r="P377"/>
  <c r="H377"/>
  <c r="F377"/>
  <c r="Q379"/>
  <c r="K379"/>
  <c r="I379"/>
  <c r="G379"/>
  <c r="P379"/>
  <c r="H379"/>
  <c r="F379"/>
  <c r="Q381"/>
  <c r="K381"/>
  <c r="I381"/>
  <c r="G381"/>
  <c r="P381"/>
  <c r="H381"/>
  <c r="F381"/>
  <c r="Q383"/>
  <c r="K383"/>
  <c r="I383"/>
  <c r="G383"/>
  <c r="P383"/>
  <c r="H383"/>
  <c r="F383"/>
  <c r="Q385"/>
  <c r="K385"/>
  <c r="I385"/>
  <c r="G385"/>
  <c r="P385"/>
  <c r="H385"/>
  <c r="F385"/>
  <c r="Q387"/>
  <c r="K387"/>
  <c r="I387"/>
  <c r="G387"/>
  <c r="P387"/>
  <c r="H387"/>
  <c r="F387"/>
  <c r="Q389"/>
  <c r="K389"/>
  <c r="I389"/>
  <c r="G389"/>
  <c r="P389"/>
  <c r="H389"/>
  <c r="F389"/>
  <c r="Q391"/>
  <c r="K391"/>
  <c r="I391"/>
  <c r="G391"/>
  <c r="P391"/>
  <c r="H391"/>
  <c r="F391"/>
  <c r="Q393"/>
  <c r="K393"/>
  <c r="I393"/>
  <c r="G393"/>
  <c r="P393"/>
  <c r="H393"/>
  <c r="F393"/>
  <c r="Q395"/>
  <c r="K395"/>
  <c r="I395"/>
  <c r="G395"/>
  <c r="P395"/>
  <c r="H395"/>
  <c r="F395"/>
  <c r="C5" i="12"/>
  <c r="C5" i="11" s="1"/>
  <c r="E6" i="13"/>
  <c r="B6" i="12"/>
  <c r="F6" i="10"/>
  <c r="J6"/>
  <c r="L6"/>
  <c r="N6"/>
  <c r="P6"/>
  <c r="R6"/>
  <c r="T6"/>
  <c r="V6"/>
  <c r="X6"/>
  <c r="Z6"/>
  <c r="AB6"/>
  <c r="AD6"/>
  <c r="C7" i="12"/>
  <c r="C7" i="11" s="1"/>
  <c r="E8" i="13"/>
  <c r="B8" i="12"/>
  <c r="G8" i="10"/>
  <c r="I8"/>
  <c r="K8"/>
  <c r="M8"/>
  <c r="O8"/>
  <c r="Q8"/>
  <c r="S8"/>
  <c r="U8"/>
  <c r="W8"/>
  <c r="Y8"/>
  <c r="AA8"/>
  <c r="AC8"/>
  <c r="BC8"/>
  <c r="BF8" s="1"/>
  <c r="E9" i="13"/>
  <c r="B9" i="12"/>
  <c r="F9" i="10"/>
  <c r="J9"/>
  <c r="L9"/>
  <c r="N9"/>
  <c r="P9"/>
  <c r="R9"/>
  <c r="T9"/>
  <c r="V9"/>
  <c r="X9"/>
  <c r="Z9"/>
  <c r="AB9"/>
  <c r="AD9"/>
  <c r="BC9"/>
  <c r="BE9" s="1"/>
  <c r="E10" i="13"/>
  <c r="B10" i="12"/>
  <c r="F10" i="10"/>
  <c r="J10"/>
  <c r="L10"/>
  <c r="N10"/>
  <c r="P10"/>
  <c r="R10"/>
  <c r="T10"/>
  <c r="V10"/>
  <c r="X10"/>
  <c r="Z10"/>
  <c r="AB10"/>
  <c r="AD10"/>
  <c r="BC10"/>
  <c r="BE10" s="1"/>
  <c r="E11" i="13"/>
  <c r="B11" i="12"/>
  <c r="F11" i="10"/>
  <c r="J11"/>
  <c r="L11"/>
  <c r="N11"/>
  <c r="P11"/>
  <c r="R11"/>
  <c r="T11"/>
  <c r="V11"/>
  <c r="X11"/>
  <c r="Z11"/>
  <c r="AB11"/>
  <c r="AD11"/>
  <c r="BC11"/>
  <c r="BE11" s="1"/>
  <c r="E12" i="13"/>
  <c r="B12" i="12"/>
  <c r="F12" i="10"/>
  <c r="J12"/>
  <c r="L12"/>
  <c r="N12"/>
  <c r="P12"/>
  <c r="R12"/>
  <c r="T12"/>
  <c r="V12"/>
  <c r="X12"/>
  <c r="Z12"/>
  <c r="AB12"/>
  <c r="AD12"/>
  <c r="BC12"/>
  <c r="BE12" s="1"/>
  <c r="E13" i="13"/>
  <c r="B13" i="12"/>
  <c r="F13" i="10"/>
  <c r="J13"/>
  <c r="L13"/>
  <c r="N13"/>
  <c r="P13"/>
  <c r="R13"/>
  <c r="T13"/>
  <c r="V13"/>
  <c r="X13"/>
  <c r="Z13"/>
  <c r="AB13"/>
  <c r="AD13"/>
  <c r="BC13"/>
  <c r="BE13" s="1"/>
  <c r="E14" i="13"/>
  <c r="B14" i="12"/>
  <c r="F14" i="10"/>
  <c r="J14"/>
  <c r="L14"/>
  <c r="N14"/>
  <c r="P14"/>
  <c r="R14"/>
  <c r="T14"/>
  <c r="V14"/>
  <c r="X14"/>
  <c r="Z14"/>
  <c r="AB14"/>
  <c r="AD14"/>
  <c r="BC14"/>
  <c r="BE14" s="1"/>
  <c r="E15" i="13"/>
  <c r="B15" i="12"/>
  <c r="F15" i="10"/>
  <c r="J15"/>
  <c r="L15"/>
  <c r="N15"/>
  <c r="P15"/>
  <c r="R15"/>
  <c r="T15"/>
  <c r="V15"/>
  <c r="X15"/>
  <c r="Z15"/>
  <c r="AB15"/>
  <c r="AD15"/>
  <c r="BC15"/>
  <c r="BE15" s="1"/>
  <c r="E16" i="13"/>
  <c r="B16" i="12"/>
  <c r="F16" i="10"/>
  <c r="J16"/>
  <c r="L16"/>
  <c r="N16"/>
  <c r="P16"/>
  <c r="R16"/>
  <c r="T16"/>
  <c r="V16"/>
  <c r="X16"/>
  <c r="Z16"/>
  <c r="AB16"/>
  <c r="AD16"/>
  <c r="BC16"/>
  <c r="BE16" s="1"/>
  <c r="E17" i="13"/>
  <c r="B17" i="12"/>
  <c r="F17" i="10"/>
  <c r="J17"/>
  <c r="L17"/>
  <c r="N17"/>
  <c r="P17"/>
  <c r="R17"/>
  <c r="T17"/>
  <c r="V17"/>
  <c r="X17"/>
  <c r="Z17"/>
  <c r="AB17"/>
  <c r="AD17"/>
  <c r="BC17"/>
  <c r="BE17" s="1"/>
  <c r="E18" i="13"/>
  <c r="B18" i="12"/>
  <c r="F18" i="10"/>
  <c r="J18"/>
  <c r="L18"/>
  <c r="N18"/>
  <c r="P18"/>
  <c r="R18"/>
  <c r="T18"/>
  <c r="V18"/>
  <c r="X18"/>
  <c r="Z18"/>
  <c r="AB18"/>
  <c r="AD18"/>
  <c r="BC18"/>
  <c r="BE18" s="1"/>
  <c r="E19" i="13"/>
  <c r="B19" i="12"/>
  <c r="F19" i="10"/>
  <c r="J19"/>
  <c r="L19"/>
  <c r="N19"/>
  <c r="P19"/>
  <c r="R19"/>
  <c r="T19"/>
  <c r="V19"/>
  <c r="X19"/>
  <c r="Z19"/>
  <c r="AB19"/>
  <c r="AD19"/>
  <c r="BC19"/>
  <c r="BE19" s="1"/>
  <c r="E20" i="13"/>
  <c r="B20" i="12"/>
  <c r="F20" i="10"/>
  <c r="J20"/>
  <c r="L20"/>
  <c r="N20"/>
  <c r="P20"/>
  <c r="R20"/>
  <c r="T20"/>
  <c r="V20"/>
  <c r="X20"/>
  <c r="Z20"/>
  <c r="AB20"/>
  <c r="AD20"/>
  <c r="BC20"/>
  <c r="BE20" s="1"/>
  <c r="E21" i="13"/>
  <c r="B21" i="12"/>
  <c r="F21" i="10"/>
  <c r="J21"/>
  <c r="L21"/>
  <c r="N21"/>
  <c r="P21"/>
  <c r="R21"/>
  <c r="T21"/>
  <c r="V21"/>
  <c r="X21"/>
  <c r="Z21"/>
  <c r="AB21"/>
  <c r="AD21"/>
  <c r="BC21"/>
  <c r="BE21" s="1"/>
  <c r="E22" i="13"/>
  <c r="B22" i="12"/>
  <c r="F22" i="10"/>
  <c r="J22"/>
  <c r="L22"/>
  <c r="N22"/>
  <c r="P22"/>
  <c r="R22"/>
  <c r="T22"/>
  <c r="V22"/>
  <c r="X22"/>
  <c r="Z22"/>
  <c r="AB22"/>
  <c r="AD22"/>
  <c r="BC22"/>
  <c r="BE22" s="1"/>
  <c r="E23" i="13"/>
  <c r="B23" i="12"/>
  <c r="F23" i="10"/>
  <c r="J23"/>
  <c r="L23"/>
  <c r="N23"/>
  <c r="P23"/>
  <c r="R23"/>
  <c r="T23"/>
  <c r="V23"/>
  <c r="X23"/>
  <c r="Z23"/>
  <c r="AB23"/>
  <c r="AD23"/>
  <c r="BC23"/>
  <c r="BE23" s="1"/>
  <c r="E24" i="13"/>
  <c r="B24" i="12"/>
  <c r="F24" i="10"/>
  <c r="J24"/>
  <c r="L24"/>
  <c r="N24"/>
  <c r="P24"/>
  <c r="R24"/>
  <c r="T24"/>
  <c r="V24"/>
  <c r="X24"/>
  <c r="Z24"/>
  <c r="AB24"/>
  <c r="AD24"/>
  <c r="BC24"/>
  <c r="BE24" s="1"/>
  <c r="E25" i="13"/>
  <c r="B25" i="12"/>
  <c r="F25" i="10"/>
  <c r="J25"/>
  <c r="L25"/>
  <c r="N25"/>
  <c r="P25"/>
  <c r="R25"/>
  <c r="T25"/>
  <c r="V25"/>
  <c r="X25"/>
  <c r="Z25"/>
  <c r="AB25"/>
  <c r="AD25"/>
  <c r="BC25"/>
  <c r="BE25" s="1"/>
  <c r="E26" i="13"/>
  <c r="B26" i="12"/>
  <c r="F26" i="10"/>
  <c r="J26"/>
  <c r="L26"/>
  <c r="N26"/>
  <c r="P26"/>
  <c r="R26"/>
  <c r="T26"/>
  <c r="V26"/>
  <c r="X26"/>
  <c r="Z26"/>
  <c r="AB26"/>
  <c r="AD26"/>
  <c r="BC26"/>
  <c r="BE26" s="1"/>
  <c r="E27" i="13"/>
  <c r="B27" i="12"/>
  <c r="F27" i="10"/>
  <c r="J27"/>
  <c r="L27"/>
  <c r="N27"/>
  <c r="P27"/>
  <c r="R27"/>
  <c r="T27"/>
  <c r="V27"/>
  <c r="X27"/>
  <c r="Z27"/>
  <c r="AB27"/>
  <c r="AD27"/>
  <c r="BC27"/>
  <c r="BE27" s="1"/>
  <c r="E28" i="13"/>
  <c r="B28" i="12"/>
  <c r="F28" i="10"/>
  <c r="J28"/>
  <c r="L28"/>
  <c r="N28"/>
  <c r="P28"/>
  <c r="R28"/>
  <c r="T28"/>
  <c r="V28"/>
  <c r="X28"/>
  <c r="Z28"/>
  <c r="AB28"/>
  <c r="AD28"/>
  <c r="BC28"/>
  <c r="BE28" s="1"/>
  <c r="E29" i="13"/>
  <c r="B29" i="12"/>
  <c r="F29" i="10"/>
  <c r="J29"/>
  <c r="L29"/>
  <c r="N29"/>
  <c r="P29"/>
  <c r="R29"/>
  <c r="T29"/>
  <c r="V29"/>
  <c r="X29"/>
  <c r="Z29"/>
  <c r="AB29"/>
  <c r="AD29"/>
  <c r="BC29"/>
  <c r="BE29" s="1"/>
  <c r="E30" i="13"/>
  <c r="B30" i="12"/>
  <c r="F30" i="10"/>
  <c r="J30"/>
  <c r="L30"/>
  <c r="N30"/>
  <c r="P30"/>
  <c r="R30"/>
  <c r="T30"/>
  <c r="V30"/>
  <c r="X30"/>
  <c r="Z30"/>
  <c r="AB30"/>
  <c r="AD30"/>
  <c r="BC30"/>
  <c r="BE30" s="1"/>
  <c r="E31" i="13"/>
  <c r="B31" i="12"/>
  <c r="F31" i="10"/>
  <c r="J31"/>
  <c r="L31"/>
  <c r="N31"/>
  <c r="P31"/>
  <c r="R31"/>
  <c r="T31"/>
  <c r="V31"/>
  <c r="X31"/>
  <c r="Z31"/>
  <c r="AB31"/>
  <c r="AD31"/>
  <c r="BC31"/>
  <c r="BE31" s="1"/>
  <c r="E32" i="13"/>
  <c r="B32" i="12"/>
  <c r="F32" i="10"/>
  <c r="J32"/>
  <c r="L32"/>
  <c r="N32"/>
  <c r="P32"/>
  <c r="R32"/>
  <c r="T32"/>
  <c r="V32"/>
  <c r="X32"/>
  <c r="Z32"/>
  <c r="AB32"/>
  <c r="AD32"/>
  <c r="BC32"/>
  <c r="BE32" s="1"/>
  <c r="E33" i="13"/>
  <c r="B33" i="12"/>
  <c r="F33" i="10"/>
  <c r="J33"/>
  <c r="L33"/>
  <c r="N33"/>
  <c r="P33"/>
  <c r="R33"/>
  <c r="T33"/>
  <c r="V33"/>
  <c r="X33"/>
  <c r="Z33"/>
  <c r="AB33"/>
  <c r="AD33"/>
  <c r="BC33"/>
  <c r="BE33" s="1"/>
  <c r="E34" i="13"/>
  <c r="B34" i="12"/>
  <c r="F34" i="10"/>
  <c r="J34"/>
  <c r="L34"/>
  <c r="N34"/>
  <c r="P34"/>
  <c r="R34"/>
  <c r="T34"/>
  <c r="V34"/>
  <c r="X34"/>
  <c r="Z34"/>
  <c r="AB34"/>
  <c r="AD34"/>
  <c r="BC34"/>
  <c r="BE34" s="1"/>
  <c r="E35" i="13"/>
  <c r="B35" i="12"/>
  <c r="F35" i="10"/>
  <c r="J35"/>
  <c r="L35"/>
  <c r="N35"/>
  <c r="P35"/>
  <c r="R35"/>
  <c r="T35"/>
  <c r="V35"/>
  <c r="X35"/>
  <c r="Z35"/>
  <c r="AB35"/>
  <c r="AD35"/>
  <c r="BC35"/>
  <c r="BE35" s="1"/>
  <c r="E36" i="13"/>
  <c r="B36" i="12"/>
  <c r="F36" i="10"/>
  <c r="J36"/>
  <c r="L36"/>
  <c r="N36"/>
  <c r="P36"/>
  <c r="R36"/>
  <c r="T36"/>
  <c r="V36"/>
  <c r="X36"/>
  <c r="Z36"/>
  <c r="AB36"/>
  <c r="AD36"/>
  <c r="BC36"/>
  <c r="BG36" s="1"/>
  <c r="E37" i="13"/>
  <c r="B37" i="12"/>
  <c r="F37" i="10"/>
  <c r="K37"/>
  <c r="M37"/>
  <c r="O37"/>
  <c r="Q37"/>
  <c r="S37"/>
  <c r="U37"/>
  <c r="W37"/>
  <c r="Y37"/>
  <c r="AA37"/>
  <c r="AC37"/>
  <c r="C38" i="12"/>
  <c r="C38" i="11" s="1"/>
  <c r="C39" i="12"/>
  <c r="C39" i="11" s="1"/>
  <c r="C40" i="12"/>
  <c r="C40" i="11" s="1"/>
  <c r="C41" i="12"/>
  <c r="C41" i="11" s="1"/>
  <c r="C42" i="12"/>
  <c r="C42" i="11" s="1"/>
  <c r="C43" i="12"/>
  <c r="C43" i="11" s="1"/>
  <c r="C44" i="12"/>
  <c r="C44" i="11" s="1"/>
  <c r="C45" i="12"/>
  <c r="C45" i="11" s="1"/>
  <c r="C46" i="12"/>
  <c r="C46" i="11" s="1"/>
  <c r="C47" i="12"/>
  <c r="C47" i="11" s="1"/>
  <c r="C48" i="12"/>
  <c r="C48" i="11" s="1"/>
  <c r="C49" i="12"/>
  <c r="C49" i="11" s="1"/>
  <c r="C50" i="12"/>
  <c r="C50" i="11" s="1"/>
  <c r="E51" i="13"/>
  <c r="B51" i="12"/>
  <c r="F51" i="10"/>
  <c r="I51"/>
  <c r="K51"/>
  <c r="M51"/>
  <c r="O51"/>
  <c r="Q51"/>
  <c r="S51"/>
  <c r="U51"/>
  <c r="W51"/>
  <c r="Y51"/>
  <c r="AA51"/>
  <c r="AC51"/>
  <c r="C52" i="12"/>
  <c r="C52" i="11" s="1"/>
  <c r="E53" i="13"/>
  <c r="B53" i="12"/>
  <c r="F53" i="10"/>
  <c r="I53"/>
  <c r="K53"/>
  <c r="M53"/>
  <c r="O53"/>
  <c r="Q53"/>
  <c r="S53"/>
  <c r="U53"/>
  <c r="W53"/>
  <c r="Y53"/>
  <c r="AA53"/>
  <c r="AC53"/>
  <c r="C54" i="12"/>
  <c r="C54" i="11" s="1"/>
  <c r="E55" i="13"/>
  <c r="B55" i="12"/>
  <c r="F55" i="10"/>
  <c r="I55"/>
  <c r="K55"/>
  <c r="M55"/>
  <c r="O55"/>
  <c r="Q55"/>
  <c r="S55"/>
  <c r="U55"/>
  <c r="W55"/>
  <c r="Y55"/>
  <c r="AA55"/>
  <c r="AC55"/>
  <c r="C56" i="12"/>
  <c r="C56" i="11" s="1"/>
  <c r="E57" i="13"/>
  <c r="B57" i="12"/>
  <c r="F57" i="10"/>
  <c r="I57"/>
  <c r="K57"/>
  <c r="M57"/>
  <c r="O57"/>
  <c r="Q57"/>
  <c r="S57"/>
  <c r="U57"/>
  <c r="W57"/>
  <c r="Y57"/>
  <c r="AA57"/>
  <c r="AC57"/>
  <c r="C58" i="12"/>
  <c r="C58" i="11" s="1"/>
  <c r="E59" i="13"/>
  <c r="B59" i="12"/>
  <c r="F59" i="10"/>
  <c r="I59"/>
  <c r="K59"/>
  <c r="M59"/>
  <c r="O59"/>
  <c r="Q59"/>
  <c r="S59"/>
  <c r="U59"/>
  <c r="W59"/>
  <c r="Y59"/>
  <c r="AA59"/>
  <c r="AC59"/>
  <c r="C60" i="12"/>
  <c r="C60" i="11" s="1"/>
  <c r="E61" i="13"/>
  <c r="B61" i="12"/>
  <c r="F61" i="10"/>
  <c r="I61"/>
  <c r="K61"/>
  <c r="M61"/>
  <c r="O61"/>
  <c r="Q61"/>
  <c r="S61"/>
  <c r="U61"/>
  <c r="W61"/>
  <c r="Y61"/>
  <c r="AA61"/>
  <c r="AC61"/>
  <c r="C62" i="12"/>
  <c r="C62" i="11" s="1"/>
  <c r="E63" i="13"/>
  <c r="B63" i="12"/>
  <c r="F63" i="10"/>
  <c r="I63"/>
  <c r="K63"/>
  <c r="M63"/>
  <c r="O63"/>
  <c r="Q63"/>
  <c r="S63"/>
  <c r="U63"/>
  <c r="W63"/>
  <c r="Y63"/>
  <c r="AA63"/>
  <c r="AC63"/>
  <c r="C64" i="12"/>
  <c r="C64" i="11" s="1"/>
  <c r="E65" i="13"/>
  <c r="B65" i="12"/>
  <c r="F65" i="10"/>
  <c r="I65"/>
  <c r="K65"/>
  <c r="M65"/>
  <c r="O65"/>
  <c r="Q65"/>
  <c r="S65"/>
  <c r="U65"/>
  <c r="W65"/>
  <c r="Y65"/>
  <c r="AA65"/>
  <c r="AC65"/>
  <c r="C66" i="12"/>
  <c r="C66" i="11" s="1"/>
  <c r="E67" i="13"/>
  <c r="B67" i="12"/>
  <c r="F67" i="10"/>
  <c r="I67"/>
  <c r="K67"/>
  <c r="M67"/>
  <c r="O67"/>
  <c r="Q67"/>
  <c r="S67"/>
  <c r="U67"/>
  <c r="W67"/>
  <c r="Y67"/>
  <c r="AA67"/>
  <c r="AC67"/>
  <c r="C68" i="12"/>
  <c r="C68" i="11" s="1"/>
  <c r="E69" i="13"/>
  <c r="B69" i="12"/>
  <c r="F69" i="10"/>
  <c r="I69"/>
  <c r="K69"/>
  <c r="M69"/>
  <c r="O69"/>
  <c r="Q69"/>
  <c r="S69"/>
  <c r="U69"/>
  <c r="W69"/>
  <c r="Y69"/>
  <c r="AA69"/>
  <c r="AC69"/>
  <c r="C70" i="12"/>
  <c r="C70" i="11" s="1"/>
  <c r="E71" i="13"/>
  <c r="B71" i="12"/>
  <c r="F71" i="10"/>
  <c r="I71"/>
  <c r="K71"/>
  <c r="M71"/>
  <c r="O71"/>
  <c r="Q71"/>
  <c r="S71"/>
  <c r="U71"/>
  <c r="W71"/>
  <c r="Y71"/>
  <c r="AA71"/>
  <c r="AC71"/>
  <c r="C72" i="12"/>
  <c r="C72" i="11" s="1"/>
  <c r="E73" i="13"/>
  <c r="B73" i="12"/>
  <c r="F73" i="10"/>
  <c r="I73"/>
  <c r="K73"/>
  <c r="M73"/>
  <c r="O73"/>
  <c r="Q73"/>
  <c r="S73"/>
  <c r="U73"/>
  <c r="W73"/>
  <c r="Y73"/>
  <c r="AA73"/>
  <c r="AC73"/>
  <c r="C74" i="12"/>
  <c r="C74" i="11" s="1"/>
  <c r="E75" i="13"/>
  <c r="B75" i="12"/>
  <c r="F75" i="10"/>
  <c r="I75"/>
  <c r="K75"/>
  <c r="M75"/>
  <c r="O75"/>
  <c r="Q75"/>
  <c r="S75"/>
  <c r="U75"/>
  <c r="W75"/>
  <c r="Y75"/>
  <c r="AA75"/>
  <c r="AC75"/>
  <c r="C76" i="12"/>
  <c r="C76" i="11" s="1"/>
  <c r="E77" i="13"/>
  <c r="B77" i="12"/>
  <c r="F77" i="10"/>
  <c r="I77"/>
  <c r="K77"/>
  <c r="M77"/>
  <c r="O77"/>
  <c r="Q77"/>
  <c r="S77"/>
  <c r="U77"/>
  <c r="W77"/>
  <c r="Y77"/>
  <c r="AA77"/>
  <c r="AC77"/>
  <c r="C78" i="12"/>
  <c r="C78" i="11" s="1"/>
  <c r="E79" i="13"/>
  <c r="B79" i="12"/>
  <c r="F79" i="10"/>
  <c r="I79"/>
  <c r="K79"/>
  <c r="M79"/>
  <c r="O79"/>
  <c r="Q79"/>
  <c r="S79"/>
  <c r="U79"/>
  <c r="W79"/>
  <c r="Y79"/>
  <c r="AA79"/>
  <c r="AC79"/>
  <c r="C80" i="12"/>
  <c r="C80" i="11" s="1"/>
  <c r="E81" i="13"/>
  <c r="B81" i="12"/>
  <c r="F81" i="10"/>
  <c r="I81"/>
  <c r="K81"/>
  <c r="M81"/>
  <c r="O81"/>
  <c r="Q81"/>
  <c r="S81"/>
  <c r="U81"/>
  <c r="W81"/>
  <c r="Y81"/>
  <c r="AA81"/>
  <c r="AC81"/>
  <c r="C82" i="12"/>
  <c r="C82" i="11" s="1"/>
  <c r="E83" i="13"/>
  <c r="B83" i="12"/>
  <c r="F83" i="10"/>
  <c r="I83"/>
  <c r="K83"/>
  <c r="M83"/>
  <c r="O83"/>
  <c r="Q83"/>
  <c r="S83"/>
  <c r="U83"/>
  <c r="W83"/>
  <c r="Y83"/>
  <c r="AA83"/>
  <c r="AC83"/>
  <c r="C84" i="12"/>
  <c r="C84" i="11" s="1"/>
  <c r="E85" i="13"/>
  <c r="B85" i="12"/>
  <c r="F85" i="10"/>
  <c r="I85"/>
  <c r="K85"/>
  <c r="M85"/>
  <c r="O85"/>
  <c r="Q85"/>
  <c r="S85"/>
  <c r="U85"/>
  <c r="W85"/>
  <c r="Y85"/>
  <c r="AA85"/>
  <c r="AC85"/>
  <c r="C86" i="12"/>
  <c r="C86" i="11" s="1"/>
  <c r="E87" i="13"/>
  <c r="B87" i="12"/>
  <c r="F87" i="10"/>
  <c r="I87"/>
  <c r="K87"/>
  <c r="M87"/>
  <c r="O87"/>
  <c r="Q87"/>
  <c r="S87"/>
  <c r="U87"/>
  <c r="W87"/>
  <c r="Y87"/>
  <c r="AA87"/>
  <c r="AC87"/>
  <c r="C88" i="12"/>
  <c r="C88" i="11" s="1"/>
  <c r="E89" i="13"/>
  <c r="B89" i="12"/>
  <c r="F89" i="10"/>
  <c r="I89"/>
  <c r="K89"/>
  <c r="M89"/>
  <c r="O89"/>
  <c r="Q89"/>
  <c r="S89"/>
  <c r="U89"/>
  <c r="W89"/>
  <c r="Y89"/>
  <c r="AA89"/>
  <c r="AC89"/>
  <c r="C90" i="12"/>
  <c r="C90" i="11" s="1"/>
  <c r="E91" i="13"/>
  <c r="B91" i="12"/>
  <c r="F91" i="10"/>
  <c r="I91"/>
  <c r="K91"/>
  <c r="M91"/>
  <c r="O91"/>
  <c r="Q91"/>
  <c r="S91"/>
  <c r="U91"/>
  <c r="W91"/>
  <c r="Y91"/>
  <c r="AA91"/>
  <c r="AC91"/>
  <c r="C92" i="12"/>
  <c r="C92" i="11" s="1"/>
  <c r="E93" i="13"/>
  <c r="B93" i="12"/>
  <c r="F93" i="10"/>
  <c r="I93"/>
  <c r="K93"/>
  <c r="M93"/>
  <c r="O93"/>
  <c r="Q93"/>
  <c r="S93"/>
  <c r="U93"/>
  <c r="W93"/>
  <c r="Y93"/>
  <c r="AA93"/>
  <c r="AC93"/>
  <c r="C94" i="12"/>
  <c r="C94" i="11" s="1"/>
  <c r="E95" i="13"/>
  <c r="B95" i="12"/>
  <c r="F95" i="10"/>
  <c r="I95"/>
  <c r="K95"/>
  <c r="M95"/>
  <c r="O95"/>
  <c r="Q95"/>
  <c r="S95"/>
  <c r="U95"/>
  <c r="W95"/>
  <c r="Y95"/>
  <c r="AA95"/>
  <c r="AC95"/>
  <c r="C96" i="12"/>
  <c r="C96" i="11" s="1"/>
  <c r="E97" i="13"/>
  <c r="B97" i="12"/>
  <c r="F97" i="10"/>
  <c r="I97"/>
  <c r="K97"/>
  <c r="M97"/>
  <c r="O97"/>
  <c r="Q97"/>
  <c r="S97"/>
  <c r="U97"/>
  <c r="W97"/>
  <c r="Y97"/>
  <c r="AA97"/>
  <c r="AC97"/>
  <c r="C98" i="12"/>
  <c r="C98" i="11" s="1"/>
  <c r="E99" i="13"/>
  <c r="B99" i="12"/>
  <c r="F99" i="10"/>
  <c r="I99"/>
  <c r="K99"/>
  <c r="M99"/>
  <c r="O99"/>
  <c r="Q99"/>
  <c r="S99"/>
  <c r="U99"/>
  <c r="W99"/>
  <c r="Y99"/>
  <c r="AA99"/>
  <c r="AC99"/>
  <c r="C100" i="12"/>
  <c r="C100" i="11" s="1"/>
  <c r="E101" i="13"/>
  <c r="B101" i="12"/>
  <c r="F101" i="10"/>
  <c r="I101"/>
  <c r="K101"/>
  <c r="M101"/>
  <c r="O101"/>
  <c r="Q101"/>
  <c r="S101"/>
  <c r="U101"/>
  <c r="W101"/>
  <c r="Y101"/>
  <c r="AA101"/>
  <c r="AC101"/>
  <c r="C102" i="12"/>
  <c r="C102" i="11" s="1"/>
  <c r="E103" i="13"/>
  <c r="B103" i="12"/>
  <c r="F103" i="10"/>
  <c r="I103"/>
  <c r="K103"/>
  <c r="M103"/>
  <c r="O103"/>
  <c r="Q103"/>
  <c r="S103"/>
  <c r="U103"/>
  <c r="W103"/>
  <c r="Y103"/>
  <c r="AA103"/>
  <c r="AC103"/>
  <c r="C104" i="12"/>
  <c r="C104" i="11" s="1"/>
  <c r="E105" i="13"/>
  <c r="B105" i="12"/>
  <c r="F105" i="10"/>
  <c r="I105"/>
  <c r="K105"/>
  <c r="M105"/>
  <c r="O105"/>
  <c r="Q105"/>
  <c r="S105"/>
  <c r="U105"/>
  <c r="W105"/>
  <c r="Y105"/>
  <c r="AA105"/>
  <c r="AC105"/>
  <c r="C106" i="12"/>
  <c r="C106" i="11" s="1"/>
  <c r="E107" i="13"/>
  <c r="B107" i="12"/>
  <c r="F107" i="10"/>
  <c r="I107"/>
  <c r="K107"/>
  <c r="M107"/>
  <c r="O107"/>
  <c r="Q107"/>
  <c r="S107"/>
  <c r="U107"/>
  <c r="W107"/>
  <c r="Y107"/>
  <c r="AA107"/>
  <c r="AC107"/>
  <c r="C108" i="12"/>
  <c r="C108" i="11" s="1"/>
  <c r="E109" i="13"/>
  <c r="B109" i="12"/>
  <c r="F109" i="10"/>
  <c r="I109"/>
  <c r="K109"/>
  <c r="M109"/>
  <c r="O109"/>
  <c r="Q109"/>
  <c r="S109"/>
  <c r="U109"/>
  <c r="W109"/>
  <c r="Y109"/>
  <c r="AA109"/>
  <c r="AC109"/>
  <c r="C110" i="12"/>
  <c r="C110" i="11" s="1"/>
  <c r="E111" i="13"/>
  <c r="B111" i="12"/>
  <c r="F111" i="10"/>
  <c r="I111"/>
  <c r="K111"/>
  <c r="M111"/>
  <c r="O111"/>
  <c r="Q111"/>
  <c r="S111"/>
  <c r="U111"/>
  <c r="W111"/>
  <c r="Y111"/>
  <c r="AA111"/>
  <c r="AC111"/>
  <c r="C112" i="12"/>
  <c r="C112" i="11" s="1"/>
  <c r="E112" i="10"/>
  <c r="J112"/>
  <c r="L112"/>
  <c r="N112"/>
  <c r="P112"/>
  <c r="R112"/>
  <c r="T112"/>
  <c r="V112"/>
  <c r="X112"/>
  <c r="Z112"/>
  <c r="AB112"/>
  <c r="AD112"/>
  <c r="BC112"/>
  <c r="E113" i="13"/>
  <c r="B113" i="12"/>
  <c r="F113" i="10"/>
  <c r="I113"/>
  <c r="K113"/>
  <c r="M113"/>
  <c r="O113"/>
  <c r="Q113"/>
  <c r="S113"/>
  <c r="U113"/>
  <c r="W113"/>
  <c r="Y113"/>
  <c r="AA113"/>
  <c r="AC113"/>
  <c r="C114" i="12"/>
  <c r="C114" i="11" s="1"/>
  <c r="E114" i="10"/>
  <c r="J114"/>
  <c r="L114"/>
  <c r="N114"/>
  <c r="P114"/>
  <c r="R114"/>
  <c r="T114"/>
  <c r="V114"/>
  <c r="X114"/>
  <c r="Z114"/>
  <c r="AB114"/>
  <c r="AD114"/>
  <c r="BC114"/>
  <c r="E115" i="13"/>
  <c r="B115" i="12"/>
  <c r="F115" i="10"/>
  <c r="I115"/>
  <c r="K115"/>
  <c r="M115"/>
  <c r="O115"/>
  <c r="Q115"/>
  <c r="S115"/>
  <c r="U115"/>
  <c r="W115"/>
  <c r="Y115"/>
  <c r="AA115"/>
  <c r="AC115"/>
  <c r="C116" i="12"/>
  <c r="C116" i="11" s="1"/>
  <c r="E116" i="10"/>
  <c r="J116"/>
  <c r="L116"/>
  <c r="N116"/>
  <c r="P116"/>
  <c r="R116"/>
  <c r="T116"/>
  <c r="V116"/>
  <c r="X116"/>
  <c r="Z116"/>
  <c r="AB116"/>
  <c r="AD116"/>
  <c r="BC116"/>
  <c r="E117" i="13"/>
  <c r="B117" i="12"/>
  <c r="F117" i="10"/>
  <c r="I117"/>
  <c r="K117"/>
  <c r="M117"/>
  <c r="O117"/>
  <c r="Q117"/>
  <c r="S117"/>
  <c r="U117"/>
  <c r="W117"/>
  <c r="Y117"/>
  <c r="AA117"/>
  <c r="AC117"/>
  <c r="C118" i="12"/>
  <c r="C118" i="11" s="1"/>
  <c r="E118" i="10"/>
  <c r="J118"/>
  <c r="L118"/>
  <c r="N118"/>
  <c r="P118"/>
  <c r="R118"/>
  <c r="T118"/>
  <c r="V118"/>
  <c r="X118"/>
  <c r="Z118"/>
  <c r="AB118"/>
  <c r="AD118"/>
  <c r="BC118"/>
  <c r="E119" i="13"/>
  <c r="B119" i="12"/>
  <c r="F119" i="10"/>
  <c r="I119"/>
  <c r="K119"/>
  <c r="M119"/>
  <c r="O119"/>
  <c r="Q119"/>
  <c r="S119"/>
  <c r="U119"/>
  <c r="W119"/>
  <c r="Y119"/>
  <c r="AA119"/>
  <c r="AC119"/>
  <c r="C120" i="12"/>
  <c r="C120" i="11" s="1"/>
  <c r="E120" i="10"/>
  <c r="J120"/>
  <c r="L120"/>
  <c r="N120"/>
  <c r="P120"/>
  <c r="R120"/>
  <c r="T120"/>
  <c r="V120"/>
  <c r="X120"/>
  <c r="Z120"/>
  <c r="AB120"/>
  <c r="AD120"/>
  <c r="BC120"/>
  <c r="E121" i="13"/>
  <c r="B121" i="12"/>
  <c r="F121" i="10"/>
  <c r="I121"/>
  <c r="K121"/>
  <c r="M121"/>
  <c r="O121"/>
  <c r="Q121"/>
  <c r="S121"/>
  <c r="U121"/>
  <c r="W121"/>
  <c r="Y121"/>
  <c r="AA121"/>
  <c r="AC121"/>
  <c r="C122" i="12"/>
  <c r="C122" i="11" s="1"/>
  <c r="E122" i="10"/>
  <c r="J122"/>
  <c r="L122"/>
  <c r="N122"/>
  <c r="P122"/>
  <c r="R122"/>
  <c r="T122"/>
  <c r="V122"/>
  <c r="X122"/>
  <c r="Z122"/>
  <c r="AB122"/>
  <c r="AD122"/>
  <c r="BC122"/>
  <c r="E123" i="13"/>
  <c r="B123" i="12"/>
  <c r="F123" i="10"/>
  <c r="I123"/>
  <c r="K123"/>
  <c r="M123"/>
  <c r="O123"/>
  <c r="Q123"/>
  <c r="S123"/>
  <c r="U123"/>
  <c r="W123"/>
  <c r="Y123"/>
  <c r="AA123"/>
  <c r="AC123"/>
  <c r="C124" i="12"/>
  <c r="C124" i="11" s="1"/>
  <c r="E124" i="10"/>
  <c r="J124"/>
  <c r="L124"/>
  <c r="N124"/>
  <c r="P124"/>
  <c r="R124"/>
  <c r="T124"/>
  <c r="V124"/>
  <c r="X124"/>
  <c r="Z124"/>
  <c r="AB124"/>
  <c r="AD124"/>
  <c r="BC124"/>
  <c r="E125" i="13"/>
  <c r="B125" i="12"/>
  <c r="F125" i="10"/>
  <c r="I125"/>
  <c r="K125"/>
  <c r="M125"/>
  <c r="O125"/>
  <c r="Q125"/>
  <c r="S125"/>
  <c r="U125"/>
  <c r="W125"/>
  <c r="Y125"/>
  <c r="AA125"/>
  <c r="AC125"/>
  <c r="C126" i="12"/>
  <c r="C126" i="11" s="1"/>
  <c r="E126" i="10"/>
  <c r="J126"/>
  <c r="L126"/>
  <c r="N126"/>
  <c r="P126"/>
  <c r="R126"/>
  <c r="T126"/>
  <c r="V126"/>
  <c r="X126"/>
  <c r="Z126"/>
  <c r="AB126"/>
  <c r="AD126"/>
  <c r="BC126"/>
  <c r="E127" i="13"/>
  <c r="B127" i="12"/>
  <c r="F127" i="10"/>
  <c r="I127"/>
  <c r="K127"/>
  <c r="M127"/>
  <c r="O127"/>
  <c r="Q127"/>
  <c r="S127"/>
  <c r="U127"/>
  <c r="W127"/>
  <c r="Y127"/>
  <c r="AA127"/>
  <c r="AC127"/>
  <c r="C128" i="12"/>
  <c r="C128" i="11" s="1"/>
  <c r="E128" i="10"/>
  <c r="J128"/>
  <c r="L128"/>
  <c r="N128"/>
  <c r="P128"/>
  <c r="R128"/>
  <c r="T128"/>
  <c r="V128"/>
  <c r="X128"/>
  <c r="Z128"/>
  <c r="AB128"/>
  <c r="AD128"/>
  <c r="BC128"/>
  <c r="E129" i="13"/>
  <c r="B129" i="12"/>
  <c r="F129" i="10"/>
  <c r="I129"/>
  <c r="K129"/>
  <c r="M129"/>
  <c r="O129"/>
  <c r="Q129"/>
  <c r="S129"/>
  <c r="U129"/>
  <c r="W129"/>
  <c r="Y129"/>
  <c r="AA129"/>
  <c r="AC129"/>
  <c r="C130" i="12"/>
  <c r="C130" i="11" s="1"/>
  <c r="E130" i="10"/>
  <c r="J130"/>
  <c r="L130"/>
  <c r="N130"/>
  <c r="P130"/>
  <c r="R130"/>
  <c r="T130"/>
  <c r="V130"/>
  <c r="X130"/>
  <c r="Z130"/>
  <c r="AB130"/>
  <c r="AD130"/>
  <c r="BC130"/>
  <c r="E131" i="13"/>
  <c r="B131" i="12"/>
  <c r="F131" i="10"/>
  <c r="I131"/>
  <c r="K131"/>
  <c r="M131"/>
  <c r="O131"/>
  <c r="Q131"/>
  <c r="S131"/>
  <c r="U131"/>
  <c r="W131"/>
  <c r="Y131"/>
  <c r="AA131"/>
  <c r="AC131"/>
  <c r="C132" i="12"/>
  <c r="C132" i="11" s="1"/>
  <c r="E132" i="10"/>
  <c r="J132"/>
  <c r="L132"/>
  <c r="N132"/>
  <c r="P132"/>
  <c r="R132"/>
  <c r="T132"/>
  <c r="V132"/>
  <c r="X132"/>
  <c r="Z132"/>
  <c r="AB132"/>
  <c r="AD132"/>
  <c r="BC132"/>
  <c r="E133" i="13"/>
  <c r="B133" i="12"/>
  <c r="F133" i="10"/>
  <c r="I133"/>
  <c r="K133"/>
  <c r="M133"/>
  <c r="O133"/>
  <c r="Q133"/>
  <c r="S133"/>
  <c r="U133"/>
  <c r="W133"/>
  <c r="Y133"/>
  <c r="AA133"/>
  <c r="AC133"/>
  <c r="C134" i="12"/>
  <c r="C134" i="11" s="1"/>
  <c r="E134" i="10"/>
  <c r="J134"/>
  <c r="L134"/>
  <c r="N134"/>
  <c r="P134"/>
  <c r="R134"/>
  <c r="T134"/>
  <c r="V134"/>
  <c r="X134"/>
  <c r="Z134"/>
  <c r="AB134"/>
  <c r="AD134"/>
  <c r="BC134"/>
  <c r="E135" i="13"/>
  <c r="B135" i="12"/>
  <c r="F135" i="10"/>
  <c r="I135"/>
  <c r="K135"/>
  <c r="M135"/>
  <c r="O135"/>
  <c r="Q135"/>
  <c r="S135"/>
  <c r="U135"/>
  <c r="W135"/>
  <c r="Y135"/>
  <c r="AA135"/>
  <c r="AC135"/>
  <c r="C136" i="12"/>
  <c r="C136" i="11" s="1"/>
  <c r="E136" i="10"/>
  <c r="J136"/>
  <c r="L136"/>
  <c r="N136"/>
  <c r="P136"/>
  <c r="R136"/>
  <c r="T136"/>
  <c r="V136"/>
  <c r="X136"/>
  <c r="Z136"/>
  <c r="AB136"/>
  <c r="AD136"/>
  <c r="BC136"/>
  <c r="E137" i="13"/>
  <c r="B137" i="12"/>
  <c r="F137" i="10"/>
  <c r="I137"/>
  <c r="K137"/>
  <c r="M137"/>
  <c r="O137"/>
  <c r="Q137"/>
  <c r="S137"/>
  <c r="U137"/>
  <c r="W137"/>
  <c r="Y137"/>
  <c r="AA137"/>
  <c r="AC137"/>
  <c r="C138" i="12"/>
  <c r="C138" i="11" s="1"/>
  <c r="E138" i="10"/>
  <c r="J138"/>
  <c r="L138"/>
  <c r="N138"/>
  <c r="P138"/>
  <c r="R138"/>
  <c r="T138"/>
  <c r="V138"/>
  <c r="X138"/>
  <c r="Z138"/>
  <c r="AB138"/>
  <c r="AD138"/>
  <c r="BC138"/>
  <c r="E139" i="13"/>
  <c r="B139" i="12"/>
  <c r="F139" i="10"/>
  <c r="I139"/>
  <c r="K139"/>
  <c r="M139"/>
  <c r="O139"/>
  <c r="Q139"/>
  <c r="S139"/>
  <c r="U139"/>
  <c r="W139"/>
  <c r="Y139"/>
  <c r="AA139"/>
  <c r="AC139"/>
  <c r="C140" i="12"/>
  <c r="C140" i="11" s="1"/>
  <c r="E140" i="10"/>
  <c r="J140"/>
  <c r="L140"/>
  <c r="N140"/>
  <c r="P140"/>
  <c r="R140"/>
  <c r="T140"/>
  <c r="V140"/>
  <c r="X140"/>
  <c r="Z140"/>
  <c r="AB140"/>
  <c r="AD140"/>
  <c r="BC140"/>
  <c r="E141" i="13"/>
  <c r="B141" i="12"/>
  <c r="F141" i="10"/>
  <c r="I141"/>
  <c r="K141"/>
  <c r="M141"/>
  <c r="O141"/>
  <c r="Q141"/>
  <c r="S141"/>
  <c r="U141"/>
  <c r="W141"/>
  <c r="Y141"/>
  <c r="AA141"/>
  <c r="AC141"/>
  <c r="C142" i="12"/>
  <c r="C142" i="11" s="1"/>
  <c r="E142" i="10"/>
  <c r="J142"/>
  <c r="L142"/>
  <c r="N142"/>
  <c r="P142"/>
  <c r="R142"/>
  <c r="T142"/>
  <c r="V142"/>
  <c r="X142"/>
  <c r="Z142"/>
  <c r="AB142"/>
  <c r="AD142"/>
  <c r="BC142"/>
  <c r="E143" i="13"/>
  <c r="B143" i="12"/>
  <c r="F143" i="10"/>
  <c r="I143"/>
  <c r="K143"/>
  <c r="M143"/>
  <c r="O143"/>
  <c r="Q143"/>
  <c r="S143"/>
  <c r="U143"/>
  <c r="W143"/>
  <c r="Y143"/>
  <c r="AA143"/>
  <c r="AC143"/>
  <c r="C144" i="12"/>
  <c r="C144" i="11" s="1"/>
  <c r="E144" i="10"/>
  <c r="J144"/>
  <c r="L144"/>
  <c r="N144"/>
  <c r="P144"/>
  <c r="R144"/>
  <c r="T144"/>
  <c r="V144"/>
  <c r="X144"/>
  <c r="Z144"/>
  <c r="AB144"/>
  <c r="AD144"/>
  <c r="BC144"/>
  <c r="E145" i="13"/>
  <c r="B145" i="12"/>
  <c r="F145" i="10"/>
  <c r="I145"/>
  <c r="K145"/>
  <c r="M145"/>
  <c r="O145"/>
  <c r="Q145"/>
  <c r="S145"/>
  <c r="U145"/>
  <c r="W145"/>
  <c r="Y145"/>
  <c r="AA145"/>
  <c r="AC145"/>
  <c r="C146" i="12"/>
  <c r="C146" i="11" s="1"/>
  <c r="E146" i="10"/>
  <c r="J146"/>
  <c r="L146"/>
  <c r="N146"/>
  <c r="P146"/>
  <c r="R146"/>
  <c r="T146"/>
  <c r="V146"/>
  <c r="X146"/>
  <c r="Z146"/>
  <c r="AB146"/>
  <c r="AD146"/>
  <c r="BC146"/>
  <c r="E147" i="13"/>
  <c r="B147" i="12"/>
  <c r="F147" i="10"/>
  <c r="I147"/>
  <c r="K147"/>
  <c r="M147"/>
  <c r="O147"/>
  <c r="Q147"/>
  <c r="S147"/>
  <c r="U147"/>
  <c r="W147"/>
  <c r="Y147"/>
  <c r="AA147"/>
  <c r="AC147"/>
  <c r="C148" i="12"/>
  <c r="C148" i="11" s="1"/>
  <c r="E148" i="10"/>
  <c r="J148"/>
  <c r="L148"/>
  <c r="N148"/>
  <c r="P148"/>
  <c r="R148"/>
  <c r="T148"/>
  <c r="V148"/>
  <c r="X148"/>
  <c r="Z148"/>
  <c r="AB148"/>
  <c r="AD148"/>
  <c r="BC148"/>
  <c r="E149" i="13"/>
  <c r="B149" i="12"/>
  <c r="F149" i="10"/>
  <c r="I149"/>
  <c r="K149"/>
  <c r="M149"/>
  <c r="O149"/>
  <c r="Q149"/>
  <c r="S149"/>
  <c r="U149"/>
  <c r="W149"/>
  <c r="Y149"/>
  <c r="AA149"/>
  <c r="AC149"/>
  <c r="C150" i="12"/>
  <c r="C150" i="11" s="1"/>
  <c r="E150" i="10"/>
  <c r="J150"/>
  <c r="L150"/>
  <c r="N150"/>
  <c r="P150"/>
  <c r="R150"/>
  <c r="T150"/>
  <c r="V150"/>
  <c r="X150"/>
  <c r="Z150"/>
  <c r="AB150"/>
  <c r="AD150"/>
  <c r="BC150"/>
  <c r="E151" i="13"/>
  <c r="B151" i="12"/>
  <c r="F151" i="10"/>
  <c r="I151"/>
  <c r="K151"/>
  <c r="M151"/>
  <c r="O151"/>
  <c r="Q151"/>
  <c r="S151"/>
  <c r="U151"/>
  <c r="W151"/>
  <c r="Y151"/>
  <c r="AA151"/>
  <c r="AC151"/>
  <c r="C152" i="12"/>
  <c r="C152" i="11" s="1"/>
  <c r="E152" i="10"/>
  <c r="J152"/>
  <c r="L152"/>
  <c r="N152"/>
  <c r="P152"/>
  <c r="R152"/>
  <c r="T152"/>
  <c r="V152"/>
  <c r="X152"/>
  <c r="Z152"/>
  <c r="AB152"/>
  <c r="AD152"/>
  <c r="BC152"/>
  <c r="E153" i="13"/>
  <c r="B153" i="12"/>
  <c r="F153" i="10"/>
  <c r="I153"/>
  <c r="K153"/>
  <c r="M153"/>
  <c r="O153"/>
  <c r="Q153"/>
  <c r="S153"/>
  <c r="U153"/>
  <c r="W153"/>
  <c r="Y153"/>
  <c r="AA153"/>
  <c r="AC153"/>
  <c r="C154" i="12"/>
  <c r="C154" i="11" s="1"/>
  <c r="E154" i="10"/>
  <c r="J154"/>
  <c r="L154"/>
  <c r="N154"/>
  <c r="P154"/>
  <c r="R154"/>
  <c r="T154"/>
  <c r="V154"/>
  <c r="X154"/>
  <c r="Z154"/>
  <c r="AB154"/>
  <c r="AD154"/>
  <c r="BC154"/>
  <c r="E155" i="13"/>
  <c r="B155" i="12"/>
  <c r="F155" i="10"/>
  <c r="I155"/>
  <c r="K155"/>
  <c r="M155"/>
  <c r="O155"/>
  <c r="Q155"/>
  <c r="S155"/>
  <c r="U155"/>
  <c r="W155"/>
  <c r="Y155"/>
  <c r="AA155"/>
  <c r="AC155"/>
  <c r="C156" i="12"/>
  <c r="C156" i="11" s="1"/>
  <c r="E156" i="10"/>
  <c r="J156"/>
  <c r="L156"/>
  <c r="N156"/>
  <c r="P156"/>
  <c r="R156"/>
  <c r="T156"/>
  <c r="V156"/>
  <c r="X156"/>
  <c r="Z156"/>
  <c r="AB156"/>
  <c r="AD156"/>
  <c r="BC156"/>
  <c r="E157" i="13"/>
  <c r="B157" i="12"/>
  <c r="F157" i="10"/>
  <c r="I157"/>
  <c r="K157"/>
  <c r="M157"/>
  <c r="O157"/>
  <c r="Q157"/>
  <c r="S157"/>
  <c r="U157"/>
  <c r="W157"/>
  <c r="Y157"/>
  <c r="AA157"/>
  <c r="AC157"/>
  <c r="C158" i="12"/>
  <c r="C158" i="11" s="1"/>
  <c r="E158" i="10"/>
  <c r="J158"/>
  <c r="L158"/>
  <c r="N158"/>
  <c r="P158"/>
  <c r="R158"/>
  <c r="T158"/>
  <c r="V158"/>
  <c r="X158"/>
  <c r="Z158"/>
  <c r="AB158"/>
  <c r="AD158"/>
  <c r="BC158"/>
  <c r="E159" i="13"/>
  <c r="B159" i="12"/>
  <c r="F159" i="10"/>
  <c r="I159"/>
  <c r="K159"/>
  <c r="M159"/>
  <c r="O159"/>
  <c r="Q159"/>
  <c r="S159"/>
  <c r="U159"/>
  <c r="W159"/>
  <c r="Y159"/>
  <c r="AA159"/>
  <c r="AC159"/>
  <c r="C160" i="12"/>
  <c r="C160" i="11" s="1"/>
  <c r="E160" i="10"/>
  <c r="J160"/>
  <c r="L160"/>
  <c r="N160"/>
  <c r="P160"/>
  <c r="R160"/>
  <c r="T160"/>
  <c r="V160"/>
  <c r="X160"/>
  <c r="Z160"/>
  <c r="AB160"/>
  <c r="AD160"/>
  <c r="BC160"/>
  <c r="E161" i="13"/>
  <c r="B161" i="12"/>
  <c r="F161" i="10"/>
  <c r="I161"/>
  <c r="K161"/>
  <c r="M161"/>
  <c r="O161"/>
  <c r="Q161"/>
  <c r="S161"/>
  <c r="U161"/>
  <c r="W161"/>
  <c r="Y161"/>
  <c r="AA161"/>
  <c r="AC161"/>
  <c r="C162" i="12"/>
  <c r="C162" i="11" s="1"/>
  <c r="E162" i="10"/>
  <c r="J162"/>
  <c r="L162"/>
  <c r="N162"/>
  <c r="P162"/>
  <c r="R162"/>
  <c r="T162"/>
  <c r="V162"/>
  <c r="X162"/>
  <c r="Z162"/>
  <c r="AB162"/>
  <c r="AD162"/>
  <c r="BC162"/>
  <c r="E163" i="13"/>
  <c r="B163" i="12"/>
  <c r="F163" i="10"/>
  <c r="I163"/>
  <c r="K163"/>
  <c r="M163"/>
  <c r="O163"/>
  <c r="Q163"/>
  <c r="S163"/>
  <c r="U163"/>
  <c r="W163"/>
  <c r="Y163"/>
  <c r="AA163"/>
  <c r="AC163"/>
  <c r="C164" i="12"/>
  <c r="C164" i="11" s="1"/>
  <c r="E164" i="10"/>
  <c r="J164"/>
  <c r="L164"/>
  <c r="N164"/>
  <c r="P164"/>
  <c r="R164"/>
  <c r="T164"/>
  <c r="V164"/>
  <c r="X164"/>
  <c r="Z164"/>
  <c r="AB164"/>
  <c r="AD164"/>
  <c r="BC164"/>
  <c r="E165" i="13"/>
  <c r="B165" i="12"/>
  <c r="F165" i="10"/>
  <c r="I165"/>
  <c r="K165"/>
  <c r="M165"/>
  <c r="O165"/>
  <c r="Q165"/>
  <c r="S165"/>
  <c r="U165"/>
  <c r="W165"/>
  <c r="Y165"/>
  <c r="AA165"/>
  <c r="AC165"/>
  <c r="C166" i="12"/>
  <c r="C166" i="11" s="1"/>
  <c r="E166" i="10"/>
  <c r="J166"/>
  <c r="L166"/>
  <c r="N166"/>
  <c r="P166"/>
  <c r="R166"/>
  <c r="T166"/>
  <c r="V166"/>
  <c r="X166"/>
  <c r="Z166"/>
  <c r="AB166"/>
  <c r="AD166"/>
  <c r="BC166"/>
  <c r="E167" i="13"/>
  <c r="B167" i="12"/>
  <c r="F167" i="10"/>
  <c r="I167"/>
  <c r="K167"/>
  <c r="M167"/>
  <c r="O167"/>
  <c r="Q167"/>
  <c r="S167"/>
  <c r="U167"/>
  <c r="W167"/>
  <c r="Y167"/>
  <c r="AA167"/>
  <c r="AC167"/>
  <c r="C168" i="12"/>
  <c r="C168" i="11" s="1"/>
  <c r="E168" i="10"/>
  <c r="J168"/>
  <c r="L168"/>
  <c r="N168"/>
  <c r="P168"/>
  <c r="R168"/>
  <c r="T168"/>
  <c r="V168"/>
  <c r="X168"/>
  <c r="Z168"/>
  <c r="AB168"/>
  <c r="AD168"/>
  <c r="BC168"/>
  <c r="E169" i="13"/>
  <c r="B169" i="12"/>
  <c r="F169" i="10"/>
  <c r="I169"/>
  <c r="K169"/>
  <c r="M169"/>
  <c r="O169"/>
  <c r="Q169"/>
  <c r="S169"/>
  <c r="U169"/>
  <c r="W169"/>
  <c r="Y169"/>
  <c r="AA169"/>
  <c r="AC169"/>
  <c r="C170" i="12"/>
  <c r="C170" i="11" s="1"/>
  <c r="E170" i="10"/>
  <c r="J170"/>
  <c r="L170"/>
  <c r="N170"/>
  <c r="P170"/>
  <c r="R170"/>
  <c r="T170"/>
  <c r="V170"/>
  <c r="X170"/>
  <c r="Z170"/>
  <c r="AB170"/>
  <c r="AD170"/>
  <c r="BC170"/>
  <c r="E171" i="13"/>
  <c r="B171" i="12"/>
  <c r="F171" i="10"/>
  <c r="I171"/>
  <c r="K171"/>
  <c r="M171"/>
  <c r="O171"/>
  <c r="Q171"/>
  <c r="S171"/>
  <c r="U171"/>
  <c r="W171"/>
  <c r="Y171"/>
  <c r="AA171"/>
  <c r="AC171"/>
  <c r="C172" i="12"/>
  <c r="C172" i="11" s="1"/>
  <c r="E172" i="10"/>
  <c r="J172"/>
  <c r="L172"/>
  <c r="N172"/>
  <c r="P172"/>
  <c r="R172"/>
  <c r="T172"/>
  <c r="V172"/>
  <c r="X172"/>
  <c r="Z172"/>
  <c r="AB172"/>
  <c r="AD172"/>
  <c r="BC172"/>
  <c r="E173" i="13"/>
  <c r="B173" i="12"/>
  <c r="F173" i="10"/>
  <c r="I173"/>
  <c r="K173"/>
  <c r="M173"/>
  <c r="O173"/>
  <c r="Q173"/>
  <c r="S173"/>
  <c r="U173"/>
  <c r="W173"/>
  <c r="Y173"/>
  <c r="AA173"/>
  <c r="AC173"/>
  <c r="C174" i="12"/>
  <c r="C174" i="11" s="1"/>
  <c r="E174" i="10"/>
  <c r="J174"/>
  <c r="L174"/>
  <c r="N174"/>
  <c r="P174"/>
  <c r="R174"/>
  <c r="T174"/>
  <c r="V174"/>
  <c r="X174"/>
  <c r="Z174"/>
  <c r="AB174"/>
  <c r="AD174"/>
  <c r="BC174"/>
  <c r="E175" i="13"/>
  <c r="B175" i="12"/>
  <c r="F175" i="10"/>
  <c r="I175"/>
  <c r="K175"/>
  <c r="M175"/>
  <c r="O175"/>
  <c r="Q175"/>
  <c r="S175"/>
  <c r="U175"/>
  <c r="W175"/>
  <c r="Y175"/>
  <c r="AA175"/>
  <c r="AC175"/>
  <c r="C176" i="12"/>
  <c r="C176" i="11" s="1"/>
  <c r="E176" i="10"/>
  <c r="J176"/>
  <c r="L176"/>
  <c r="N176"/>
  <c r="P176"/>
  <c r="R176"/>
  <c r="T176"/>
  <c r="V176"/>
  <c r="X176"/>
  <c r="Z176"/>
  <c r="AB176"/>
  <c r="AD176"/>
  <c r="BC176"/>
  <c r="E177" i="13"/>
  <c r="B177" i="12"/>
  <c r="F177" i="10"/>
  <c r="I177"/>
  <c r="K177"/>
  <c r="M177"/>
  <c r="O177"/>
  <c r="Q177"/>
  <c r="S177"/>
  <c r="U177"/>
  <c r="W177"/>
  <c r="Y177"/>
  <c r="AA177"/>
  <c r="AC177"/>
  <c r="C178" i="12"/>
  <c r="C178" i="11" s="1"/>
  <c r="E178" i="10"/>
  <c r="J178"/>
  <c r="L178"/>
  <c r="N178"/>
  <c r="P178"/>
  <c r="R178"/>
  <c r="T178"/>
  <c r="V178"/>
  <c r="X178"/>
  <c r="Z178"/>
  <c r="AB178"/>
  <c r="AD178"/>
  <c r="BC178"/>
  <c r="E179" i="13"/>
  <c r="B179" i="12"/>
  <c r="F179" i="10"/>
  <c r="I179"/>
  <c r="K179"/>
  <c r="M179"/>
  <c r="O179"/>
  <c r="Q179"/>
  <c r="S179"/>
  <c r="U179"/>
  <c r="W179"/>
  <c r="Y179"/>
  <c r="AA179"/>
  <c r="AC179"/>
  <c r="C180" i="12"/>
  <c r="C180" i="11" s="1"/>
  <c r="E180" i="10"/>
  <c r="J180"/>
  <c r="L180"/>
  <c r="N180"/>
  <c r="P180"/>
  <c r="R180"/>
  <c r="T180"/>
  <c r="V180"/>
  <c r="X180"/>
  <c r="Z180"/>
  <c r="AB180"/>
  <c r="AD180"/>
  <c r="BC180"/>
  <c r="E181" i="13"/>
  <c r="B181" i="12"/>
  <c r="F181" i="10"/>
  <c r="I181"/>
  <c r="K181"/>
  <c r="M181"/>
  <c r="O181"/>
  <c r="Q181"/>
  <c r="S181"/>
  <c r="U181"/>
  <c r="W181"/>
  <c r="Y181"/>
  <c r="AA181"/>
  <c r="AC181"/>
  <c r="C182" i="12"/>
  <c r="C182" i="11" s="1"/>
  <c r="E182" i="10"/>
  <c r="J182"/>
  <c r="L182"/>
  <c r="N182"/>
  <c r="P182"/>
  <c r="R182"/>
  <c r="T182"/>
  <c r="V182"/>
  <c r="X182"/>
  <c r="Z182"/>
  <c r="AB182"/>
  <c r="AD182"/>
  <c r="BC182"/>
  <c r="E183" i="13"/>
  <c r="B183" i="12"/>
  <c r="F183" i="10"/>
  <c r="I183"/>
  <c r="K183"/>
  <c r="M183"/>
  <c r="O183"/>
  <c r="Q183"/>
  <c r="S183"/>
  <c r="U183"/>
  <c r="W183"/>
  <c r="Y183"/>
  <c r="AA183"/>
  <c r="AC183"/>
  <c r="C184" i="12"/>
  <c r="C184" i="11" s="1"/>
  <c r="E184" i="10"/>
  <c r="J184"/>
  <c r="L184"/>
  <c r="N184"/>
  <c r="P184"/>
  <c r="R184"/>
  <c r="T184"/>
  <c r="V184"/>
  <c r="X184"/>
  <c r="Z184"/>
  <c r="AB184"/>
  <c r="AD184"/>
  <c r="BC184"/>
  <c r="E185" i="13"/>
  <c r="B185" i="12"/>
  <c r="F185" i="10"/>
  <c r="I185"/>
  <c r="K185"/>
  <c r="M185"/>
  <c r="O185"/>
  <c r="Q185"/>
  <c r="S185"/>
  <c r="U185"/>
  <c r="W185"/>
  <c r="Y185"/>
  <c r="AA185"/>
  <c r="AC185"/>
  <c r="C186" i="12"/>
  <c r="C186" i="11" s="1"/>
  <c r="E186" i="10"/>
  <c r="J186"/>
  <c r="L186"/>
  <c r="N186"/>
  <c r="P186"/>
  <c r="R186"/>
  <c r="T186"/>
  <c r="V186"/>
  <c r="X186"/>
  <c r="Z186"/>
  <c r="AB186"/>
  <c r="AD186"/>
  <c r="BC186"/>
  <c r="E187" i="13"/>
  <c r="B187" i="12"/>
  <c r="F187" i="10"/>
  <c r="I187"/>
  <c r="K187"/>
  <c r="M187"/>
  <c r="O187"/>
  <c r="Q187"/>
  <c r="S187"/>
  <c r="U187"/>
  <c r="W187"/>
  <c r="Y187"/>
  <c r="AA187"/>
  <c r="AC187"/>
  <c r="C188" i="12"/>
  <c r="C188" i="11" s="1"/>
  <c r="E188" i="10"/>
  <c r="J188"/>
  <c r="L188"/>
  <c r="N188"/>
  <c r="P188"/>
  <c r="R188"/>
  <c r="T188"/>
  <c r="V188"/>
  <c r="X188"/>
  <c r="Z188"/>
  <c r="AB188"/>
  <c r="AD188"/>
  <c r="BC188"/>
  <c r="E189" i="13"/>
  <c r="B189" i="12"/>
  <c r="F189" i="10"/>
  <c r="I189"/>
  <c r="K189"/>
  <c r="M189"/>
  <c r="O189"/>
  <c r="Q189"/>
  <c r="S189"/>
  <c r="U189"/>
  <c r="W189"/>
  <c r="Y189"/>
  <c r="AA189"/>
  <c r="AC189"/>
  <c r="C190" i="12"/>
  <c r="C190" i="11" s="1"/>
  <c r="E190" i="10"/>
  <c r="J190"/>
  <c r="L190"/>
  <c r="N190"/>
  <c r="P190"/>
  <c r="R190"/>
  <c r="T190"/>
  <c r="V190"/>
  <c r="X190"/>
  <c r="Z190"/>
  <c r="AB190"/>
  <c r="AD190"/>
  <c r="BC190"/>
  <c r="E191" i="13"/>
  <c r="B191" i="12"/>
  <c r="F191" i="10"/>
  <c r="I191"/>
  <c r="K191"/>
  <c r="M191"/>
  <c r="O191"/>
  <c r="Q191"/>
  <c r="S191"/>
  <c r="U191"/>
  <c r="W191"/>
  <c r="Y191"/>
  <c r="AA191"/>
  <c r="AC191"/>
  <c r="C192" i="12"/>
  <c r="C192" i="11" s="1"/>
  <c r="E192" i="10"/>
  <c r="J192"/>
  <c r="L192"/>
  <c r="N192"/>
  <c r="P192"/>
  <c r="R192"/>
  <c r="T192"/>
  <c r="V192"/>
  <c r="X192"/>
  <c r="Z192"/>
  <c r="AB192"/>
  <c r="AD192"/>
  <c r="BC192"/>
  <c r="E193" i="13"/>
  <c r="B193" i="12"/>
  <c r="F193" i="10"/>
  <c r="I193"/>
  <c r="K193"/>
  <c r="M193"/>
  <c r="O193"/>
  <c r="Q193"/>
  <c r="S193"/>
  <c r="U193"/>
  <c r="W193"/>
  <c r="Y193"/>
  <c r="AA193"/>
  <c r="AC193"/>
  <c r="C194" i="12"/>
  <c r="C194" i="11" s="1"/>
  <c r="E194" i="10"/>
  <c r="J194"/>
  <c r="L194"/>
  <c r="N194"/>
  <c r="P194"/>
  <c r="R194"/>
  <c r="T194"/>
  <c r="V194"/>
  <c r="X194"/>
  <c r="Z194"/>
  <c r="AB194"/>
  <c r="AD194"/>
  <c r="BC194"/>
  <c r="E195" i="13"/>
  <c r="B195" i="12"/>
  <c r="F195" i="10"/>
  <c r="I195"/>
  <c r="K195"/>
  <c r="M195"/>
  <c r="O195"/>
  <c r="Q195"/>
  <c r="S195"/>
  <c r="U195"/>
  <c r="W195"/>
  <c r="Y195"/>
  <c r="AA195"/>
  <c r="AC195"/>
  <c r="C196" i="12"/>
  <c r="C196" i="11" s="1"/>
  <c r="E196" i="10"/>
  <c r="J196"/>
  <c r="L196"/>
  <c r="N196"/>
  <c r="P196"/>
  <c r="R196"/>
  <c r="T196"/>
  <c r="V196"/>
  <c r="X196"/>
  <c r="Z196"/>
  <c r="AB196"/>
  <c r="AD196"/>
  <c r="BC196"/>
  <c r="E197" i="13"/>
  <c r="B197" i="12"/>
  <c r="F197" i="10"/>
  <c r="I197"/>
  <c r="K197"/>
  <c r="M197"/>
  <c r="O197"/>
  <c r="Q197"/>
  <c r="S197"/>
  <c r="U197"/>
  <c r="W197"/>
  <c r="Y197"/>
  <c r="AA197"/>
  <c r="AC197"/>
  <c r="C198" i="12"/>
  <c r="C198" i="11" s="1"/>
  <c r="E198" i="10"/>
  <c r="J198"/>
  <c r="L198"/>
  <c r="N198"/>
  <c r="P198"/>
  <c r="R198"/>
  <c r="T198"/>
  <c r="V198"/>
  <c r="X198"/>
  <c r="Z198"/>
  <c r="AB198"/>
  <c r="AD198"/>
  <c r="BC198"/>
  <c r="E199" i="13"/>
  <c r="B199" i="12"/>
  <c r="F199" i="10"/>
  <c r="I199"/>
  <c r="K199"/>
  <c r="M199"/>
  <c r="O199"/>
  <c r="Q199"/>
  <c r="S199"/>
  <c r="U199"/>
  <c r="W199"/>
  <c r="Y199"/>
  <c r="AA199"/>
  <c r="AC199"/>
  <c r="C200" i="12"/>
  <c r="C200" i="11" s="1"/>
  <c r="E200" i="10"/>
  <c r="J200"/>
  <c r="L200"/>
  <c r="N200"/>
  <c r="P200"/>
  <c r="R200"/>
  <c r="T200"/>
  <c r="V200"/>
  <c r="X200"/>
  <c r="Z200"/>
  <c r="AB200"/>
  <c r="AD200"/>
  <c r="BC200"/>
  <c r="E201" i="13"/>
  <c r="B201" i="12"/>
  <c r="F201" i="10"/>
  <c r="I201"/>
  <c r="K201"/>
  <c r="M201"/>
  <c r="O201"/>
  <c r="Q201"/>
  <c r="S201"/>
  <c r="U201"/>
  <c r="W201"/>
  <c r="Y201"/>
  <c r="AA201"/>
  <c r="AC201"/>
  <c r="C202" i="12"/>
  <c r="C202" i="11" s="1"/>
  <c r="E202" i="10"/>
  <c r="J202"/>
  <c r="L202"/>
  <c r="N202"/>
  <c r="P202"/>
  <c r="R202"/>
  <c r="T202"/>
  <c r="V202"/>
  <c r="X202"/>
  <c r="Z202"/>
  <c r="AB202"/>
  <c r="AD202"/>
  <c r="BC202"/>
  <c r="B203" i="13"/>
  <c r="BC203" i="10"/>
  <c r="BG203" s="1"/>
  <c r="AD203"/>
  <c r="AB203"/>
  <c r="Z203"/>
  <c r="X203"/>
  <c r="V203"/>
  <c r="T203"/>
  <c r="R203"/>
  <c r="P203"/>
  <c r="N203"/>
  <c r="L203"/>
  <c r="J203"/>
  <c r="E203"/>
  <c r="I203"/>
  <c r="M203"/>
  <c r="Q203"/>
  <c r="U203"/>
  <c r="Y203"/>
  <c r="AC203"/>
  <c r="F205"/>
  <c r="K205"/>
  <c r="O205"/>
  <c r="S205"/>
  <c r="W205"/>
  <c r="C206" i="12"/>
  <c r="C206" i="11" s="1"/>
  <c r="B207" i="13"/>
  <c r="BC207" i="10"/>
  <c r="BG207" s="1"/>
  <c r="AD207"/>
  <c r="AB207"/>
  <c r="Z207"/>
  <c r="X207"/>
  <c r="V207"/>
  <c r="T207"/>
  <c r="R207"/>
  <c r="P207"/>
  <c r="N207"/>
  <c r="L207"/>
  <c r="J207"/>
  <c r="E207"/>
  <c r="I207"/>
  <c r="M207"/>
  <c r="Q207"/>
  <c r="U207"/>
  <c r="Y207"/>
  <c r="AC207"/>
  <c r="F209"/>
  <c r="K209"/>
  <c r="O209"/>
  <c r="S209"/>
  <c r="W209"/>
  <c r="C210" i="12"/>
  <c r="C210" i="11" s="1"/>
  <c r="B211" i="13"/>
  <c r="BC211" i="10"/>
  <c r="BG211" s="1"/>
  <c r="AD211"/>
  <c r="AB211"/>
  <c r="Z211"/>
  <c r="X211"/>
  <c r="V211"/>
  <c r="T211"/>
  <c r="R211"/>
  <c r="P211"/>
  <c r="N211"/>
  <c r="L211"/>
  <c r="J211"/>
  <c r="E211"/>
  <c r="I211"/>
  <c r="M211"/>
  <c r="Q211"/>
  <c r="U211"/>
  <c r="Y211"/>
  <c r="AC211"/>
  <c r="F213"/>
  <c r="K213"/>
  <c r="O213"/>
  <c r="S213"/>
  <c r="W213"/>
  <c r="C214" i="12"/>
  <c r="C214" i="11" s="1"/>
  <c r="B215" i="13"/>
  <c r="BC215" i="10"/>
  <c r="BG215" s="1"/>
  <c r="AD215"/>
  <c r="AB215"/>
  <c r="Z215"/>
  <c r="X215"/>
  <c r="V215"/>
  <c r="T215"/>
  <c r="R215"/>
  <c r="P215"/>
  <c r="N215"/>
  <c r="L215"/>
  <c r="J215"/>
  <c r="E215"/>
  <c r="I215"/>
  <c r="M215"/>
  <c r="Q215"/>
  <c r="U215"/>
  <c r="Y215"/>
  <c r="AC215"/>
  <c r="F217"/>
  <c r="K217"/>
  <c r="O217"/>
  <c r="S217"/>
  <c r="W217"/>
  <c r="C218" i="12"/>
  <c r="C218" i="11" s="1"/>
  <c r="B219" i="13"/>
  <c r="BC219" i="10"/>
  <c r="BG219" s="1"/>
  <c r="AD219"/>
  <c r="AB219"/>
  <c r="Z219"/>
  <c r="X219"/>
  <c r="V219"/>
  <c r="T219"/>
  <c r="R219"/>
  <c r="P219"/>
  <c r="N219"/>
  <c r="L219"/>
  <c r="J219"/>
  <c r="E219"/>
  <c r="I219"/>
  <c r="M219"/>
  <c r="Q219"/>
  <c r="U219"/>
  <c r="Y219"/>
  <c r="AC219"/>
  <c r="F221"/>
  <c r="K221"/>
  <c r="O221"/>
  <c r="S221"/>
  <c r="W221"/>
  <c r="C222" i="12"/>
  <c r="C222" i="11" s="1"/>
  <c r="B223" i="13"/>
  <c r="BC223" i="10"/>
  <c r="BG223" s="1"/>
  <c r="AD223"/>
  <c r="AB223"/>
  <c r="Z223"/>
  <c r="X223"/>
  <c r="V223"/>
  <c r="T223"/>
  <c r="R223"/>
  <c r="P223"/>
  <c r="N223"/>
  <c r="L223"/>
  <c r="J223"/>
  <c r="E223"/>
  <c r="I223"/>
  <c r="M223"/>
  <c r="Q223"/>
  <c r="U223"/>
  <c r="Y223"/>
  <c r="AC223"/>
  <c r="F225"/>
  <c r="K225"/>
  <c r="O225"/>
  <c r="S225"/>
  <c r="W225"/>
  <c r="C226" i="12"/>
  <c r="C226" i="11" s="1"/>
  <c r="B227" i="13"/>
  <c r="BC227" i="10"/>
  <c r="BG227" s="1"/>
  <c r="AD227"/>
  <c r="AB227"/>
  <c r="Z227"/>
  <c r="X227"/>
  <c r="V227"/>
  <c r="T227"/>
  <c r="R227"/>
  <c r="P227"/>
  <c r="N227"/>
  <c r="L227"/>
  <c r="J227"/>
  <c r="E227"/>
  <c r="I227"/>
  <c r="M227"/>
  <c r="Q227"/>
  <c r="U227"/>
  <c r="Y227"/>
  <c r="AC227"/>
  <c r="F229"/>
  <c r="K229"/>
  <c r="O229"/>
  <c r="S229"/>
  <c r="W229"/>
  <c r="C230" i="12"/>
  <c r="C230" i="11" s="1"/>
  <c r="B231" i="13"/>
  <c r="BC231" i="10"/>
  <c r="BG231" s="1"/>
  <c r="AD231"/>
  <c r="AB231"/>
  <c r="Z231"/>
  <c r="X231"/>
  <c r="V231"/>
  <c r="T231"/>
  <c r="R231"/>
  <c r="P231"/>
  <c r="N231"/>
  <c r="L231"/>
  <c r="J231"/>
  <c r="E231"/>
  <c r="I231"/>
  <c r="M231"/>
  <c r="Q231"/>
  <c r="U231"/>
  <c r="Y231"/>
  <c r="AC231"/>
  <c r="F233"/>
  <c r="K233"/>
  <c r="O233"/>
  <c r="S233"/>
  <c r="W233"/>
  <c r="C234" i="12"/>
  <c r="C234" i="11" s="1"/>
  <c r="B235" i="13"/>
  <c r="BC235" i="10"/>
  <c r="BG235" s="1"/>
  <c r="AD235"/>
  <c r="AB235"/>
  <c r="Z235"/>
  <c r="X235"/>
  <c r="V235"/>
  <c r="T235"/>
  <c r="R235"/>
  <c r="P235"/>
  <c r="N235"/>
  <c r="L235"/>
  <c r="J235"/>
  <c r="E235"/>
  <c r="I235"/>
  <c r="M235"/>
  <c r="Q235"/>
  <c r="U235"/>
  <c r="Y235"/>
  <c r="AC235"/>
  <c r="F237"/>
  <c r="K237"/>
  <c r="O237"/>
  <c r="S237"/>
  <c r="W237"/>
  <c r="C238" i="12"/>
  <c r="C238" i="11" s="1"/>
  <c r="B239" i="13"/>
  <c r="BC239" i="10"/>
  <c r="BG239" s="1"/>
  <c r="AD239"/>
  <c r="AB239"/>
  <c r="Z239"/>
  <c r="X239"/>
  <c r="V239"/>
  <c r="T239"/>
  <c r="R239"/>
  <c r="P239"/>
  <c r="N239"/>
  <c r="L239"/>
  <c r="J239"/>
  <c r="E239"/>
  <c r="I239"/>
  <c r="M239"/>
  <c r="Q239"/>
  <c r="U239"/>
  <c r="Y239"/>
  <c r="AC239"/>
  <c r="F241"/>
  <c r="K241"/>
  <c r="O241"/>
  <c r="S241"/>
  <c r="W241"/>
  <c r="C242" i="12"/>
  <c r="C242" i="11" s="1"/>
  <c r="B243" i="13"/>
  <c r="BC243" i="10"/>
  <c r="BG243" s="1"/>
  <c r="AD243"/>
  <c r="AB243"/>
  <c r="Z243"/>
  <c r="X243"/>
  <c r="V243"/>
  <c r="T243"/>
  <c r="R243"/>
  <c r="P243"/>
  <c r="N243"/>
  <c r="L243"/>
  <c r="J243"/>
  <c r="E243"/>
  <c r="I243"/>
  <c r="M243"/>
  <c r="Q243"/>
  <c r="U243"/>
  <c r="Y243"/>
  <c r="AC243"/>
  <c r="F245"/>
  <c r="K245"/>
  <c r="O245"/>
  <c r="S245"/>
  <c r="W245"/>
  <c r="C246" i="12"/>
  <c r="C246" i="11" s="1"/>
  <c r="B247" i="13"/>
  <c r="BC247" i="10"/>
  <c r="BG247" s="1"/>
  <c r="AD247"/>
  <c r="AB247"/>
  <c r="Z247"/>
  <c r="X247"/>
  <c r="V247"/>
  <c r="T247"/>
  <c r="R247"/>
  <c r="P247"/>
  <c r="N247"/>
  <c r="L247"/>
  <c r="J247"/>
  <c r="E247"/>
  <c r="I247"/>
  <c r="M247"/>
  <c r="Q247"/>
  <c r="U247"/>
  <c r="Y247"/>
  <c r="AC247"/>
  <c r="F249"/>
  <c r="K249"/>
  <c r="O249"/>
  <c r="S249"/>
  <c r="W249"/>
  <c r="C250" i="12"/>
  <c r="C250" i="11" s="1"/>
  <c r="B251" i="13"/>
  <c r="BC251" i="10"/>
  <c r="BG251" s="1"/>
  <c r="AD251"/>
  <c r="AB251"/>
  <c r="Z251"/>
  <c r="X251"/>
  <c r="V251"/>
  <c r="T251"/>
  <c r="R251"/>
  <c r="P251"/>
  <c r="N251"/>
  <c r="L251"/>
  <c r="J251"/>
  <c r="E251"/>
  <c r="I251"/>
  <c r="M251"/>
  <c r="Q251"/>
  <c r="U251"/>
  <c r="Y251"/>
  <c r="AC251"/>
  <c r="F253"/>
  <c r="K253"/>
  <c r="O253"/>
  <c r="S253"/>
  <c r="W253"/>
  <c r="C254" i="12"/>
  <c r="C254" i="11" s="1"/>
  <c r="B255" i="13"/>
  <c r="BC255" i="10"/>
  <c r="BG255" s="1"/>
  <c r="AD255"/>
  <c r="AB255"/>
  <c r="Z255"/>
  <c r="X255"/>
  <c r="V255"/>
  <c r="T255"/>
  <c r="R255"/>
  <c r="P255"/>
  <c r="N255"/>
  <c r="L255"/>
  <c r="J255"/>
  <c r="E255"/>
  <c r="I255"/>
  <c r="M255"/>
  <c r="Q255"/>
  <c r="U255"/>
  <c r="Y255"/>
  <c r="AC255"/>
  <c r="F257"/>
  <c r="K257"/>
  <c r="O257"/>
  <c r="S257"/>
  <c r="W257"/>
  <c r="C258" i="12"/>
  <c r="C258" i="11" s="1"/>
  <c r="B259" i="13"/>
  <c r="BC259" i="10"/>
  <c r="BG259" s="1"/>
  <c r="AD259"/>
  <c r="AB259"/>
  <c r="Z259"/>
  <c r="X259"/>
  <c r="V259"/>
  <c r="T259"/>
  <c r="R259"/>
  <c r="P259"/>
  <c r="N259"/>
  <c r="L259"/>
  <c r="J259"/>
  <c r="E259"/>
  <c r="I259"/>
  <c r="M259"/>
  <c r="Q259"/>
  <c r="U259"/>
  <c r="Y259"/>
  <c r="AC259"/>
  <c r="F261"/>
  <c r="K261"/>
  <c r="O261"/>
  <c r="S261"/>
  <c r="W261"/>
  <c r="C262" i="12"/>
  <c r="C262" i="11" s="1"/>
  <c r="B263" i="13"/>
  <c r="BC263" i="10"/>
  <c r="BG263" s="1"/>
  <c r="AD263"/>
  <c r="AB263"/>
  <c r="Z263"/>
  <c r="X263"/>
  <c r="V263"/>
  <c r="T263"/>
  <c r="R263"/>
  <c r="P263"/>
  <c r="N263"/>
  <c r="L263"/>
  <c r="J263"/>
  <c r="E263"/>
  <c r="I263"/>
  <c r="M263"/>
  <c r="Q263"/>
  <c r="U263"/>
  <c r="Y263"/>
  <c r="AC263"/>
  <c r="F265"/>
  <c r="K265"/>
  <c r="O265"/>
  <c r="S265"/>
  <c r="W265"/>
  <c r="C266" i="12"/>
  <c r="C266" i="11" s="1"/>
  <c r="B267" i="13"/>
  <c r="BC267" i="10"/>
  <c r="BG267" s="1"/>
  <c r="AD267"/>
  <c r="AB267"/>
  <c r="Z267"/>
  <c r="X267"/>
  <c r="V267"/>
  <c r="T267"/>
  <c r="R267"/>
  <c r="P267"/>
  <c r="N267"/>
  <c r="L267"/>
  <c r="J267"/>
  <c r="E267"/>
  <c r="I267"/>
  <c r="M267"/>
  <c r="Q267"/>
  <c r="U267"/>
  <c r="Y267"/>
  <c r="AC267"/>
  <c r="F269"/>
  <c r="K269"/>
  <c r="O269"/>
  <c r="S269"/>
  <c r="W269"/>
  <c r="C270" i="12"/>
  <c r="C270" i="11" s="1"/>
  <c r="B271" i="13"/>
  <c r="BC271" i="10"/>
  <c r="BG271" s="1"/>
  <c r="AD271"/>
  <c r="AB271"/>
  <c r="Z271"/>
  <c r="X271"/>
  <c r="V271"/>
  <c r="T271"/>
  <c r="R271"/>
  <c r="P271"/>
  <c r="N271"/>
  <c r="L271"/>
  <c r="J271"/>
  <c r="E271"/>
  <c r="I271"/>
  <c r="M271"/>
  <c r="Q271"/>
  <c r="U271"/>
  <c r="Y271"/>
  <c r="AC271"/>
  <c r="F273"/>
  <c r="K273"/>
  <c r="O273"/>
  <c r="S273"/>
  <c r="W273"/>
  <c r="C274" i="12"/>
  <c r="C274" i="11" s="1"/>
  <c r="B275" i="13"/>
  <c r="BC275" i="10"/>
  <c r="BG275" s="1"/>
  <c r="AD275"/>
  <c r="AB275"/>
  <c r="Z275"/>
  <c r="X275"/>
  <c r="V275"/>
  <c r="T275"/>
  <c r="R275"/>
  <c r="P275"/>
  <c r="N275"/>
  <c r="L275"/>
  <c r="J275"/>
  <c r="E275"/>
  <c r="I275"/>
  <c r="M275"/>
  <c r="Q275"/>
  <c r="U275"/>
  <c r="Y275"/>
  <c r="AC275"/>
  <c r="F277"/>
  <c r="K277"/>
  <c r="O277"/>
  <c r="S277"/>
  <c r="W277"/>
  <c r="C278" i="12"/>
  <c r="C278" i="11" s="1"/>
  <c r="B279" i="13"/>
  <c r="BC279" i="10"/>
  <c r="BG279" s="1"/>
  <c r="AD279"/>
  <c r="AB279"/>
  <c r="Z279"/>
  <c r="X279"/>
  <c r="V279"/>
  <c r="T279"/>
  <c r="R279"/>
  <c r="P279"/>
  <c r="N279"/>
  <c r="L279"/>
  <c r="J279"/>
  <c r="E279"/>
  <c r="I279"/>
  <c r="M279"/>
  <c r="Q279"/>
  <c r="U279"/>
  <c r="Y279"/>
  <c r="AC279"/>
  <c r="F281"/>
  <c r="K281"/>
  <c r="O281"/>
  <c r="S281"/>
  <c r="W281"/>
  <c r="C282" i="12"/>
  <c r="C282" i="11" s="1"/>
  <c r="B283" i="13"/>
  <c r="BC283" i="10"/>
  <c r="BG283" s="1"/>
  <c r="AD283"/>
  <c r="AB283"/>
  <c r="Z283"/>
  <c r="X283"/>
  <c r="V283"/>
  <c r="T283"/>
  <c r="R283"/>
  <c r="P283"/>
  <c r="N283"/>
  <c r="L283"/>
  <c r="J283"/>
  <c r="E283"/>
  <c r="I283"/>
  <c r="M283"/>
  <c r="Q283"/>
  <c r="U283"/>
  <c r="Y283"/>
  <c r="AC283"/>
  <c r="F285"/>
  <c r="K285"/>
  <c r="O285"/>
  <c r="S285"/>
  <c r="W285"/>
  <c r="C286" i="12"/>
  <c r="C286" i="11" s="1"/>
  <c r="B287" i="13"/>
  <c r="BC287" i="10"/>
  <c r="BG287" s="1"/>
  <c r="AD287"/>
  <c r="AB287"/>
  <c r="Z287"/>
  <c r="X287"/>
  <c r="V287"/>
  <c r="T287"/>
  <c r="R287"/>
  <c r="P287"/>
  <c r="N287"/>
  <c r="L287"/>
  <c r="J287"/>
  <c r="E287"/>
  <c r="I287"/>
  <c r="M287"/>
  <c r="Q287"/>
  <c r="U287"/>
  <c r="Y287"/>
  <c r="AC287"/>
  <c r="F289"/>
  <c r="K289"/>
  <c r="O289"/>
  <c r="S289"/>
  <c r="W289"/>
  <c r="C290" i="12"/>
  <c r="C290" i="11" s="1"/>
  <c r="B291" i="13"/>
  <c r="BC291" i="10"/>
  <c r="BG291" s="1"/>
  <c r="AD291"/>
  <c r="AB291"/>
  <c r="Z291"/>
  <c r="X291"/>
  <c r="V291"/>
  <c r="T291"/>
  <c r="R291"/>
  <c r="P291"/>
  <c r="N291"/>
  <c r="L291"/>
  <c r="J291"/>
  <c r="E291"/>
  <c r="I291"/>
  <c r="M291"/>
  <c r="Q291"/>
  <c r="U291"/>
  <c r="Y291"/>
  <c r="AC291"/>
  <c r="F293"/>
  <c r="K293"/>
  <c r="O293"/>
  <c r="S293"/>
  <c r="W293"/>
  <c r="C294" i="12"/>
  <c r="C294" i="11" s="1"/>
  <c r="B295" i="13"/>
  <c r="BC295" i="10"/>
  <c r="BG295" s="1"/>
  <c r="AD295"/>
  <c r="AB295"/>
  <c r="Z295"/>
  <c r="X295"/>
  <c r="V295"/>
  <c r="T295"/>
  <c r="R295"/>
  <c r="P295"/>
  <c r="N295"/>
  <c r="L295"/>
  <c r="J295"/>
  <c r="E295"/>
  <c r="I295"/>
  <c r="M295"/>
  <c r="Q295"/>
  <c r="U295"/>
  <c r="Y295"/>
  <c r="AC295"/>
  <c r="F297"/>
  <c r="K297"/>
  <c r="O297"/>
  <c r="S297"/>
  <c r="W297"/>
  <c r="I301"/>
  <c r="Q301"/>
  <c r="I305"/>
  <c r="Q305"/>
  <c r="E112" i="13"/>
  <c r="B112" i="12"/>
  <c r="F112" i="10"/>
  <c r="I112"/>
  <c r="K112"/>
  <c r="M112"/>
  <c r="O112"/>
  <c r="Q112"/>
  <c r="S112"/>
  <c r="U112"/>
  <c r="W112"/>
  <c r="Y112"/>
  <c r="AA112"/>
  <c r="AC112"/>
  <c r="C113" i="12"/>
  <c r="C113" i="11" s="1"/>
  <c r="E114" i="13"/>
  <c r="B114" i="12"/>
  <c r="F114" i="10"/>
  <c r="I114"/>
  <c r="K114"/>
  <c r="M114"/>
  <c r="O114"/>
  <c r="Q114"/>
  <c r="S114"/>
  <c r="U114"/>
  <c r="W114"/>
  <c r="Y114"/>
  <c r="AA114"/>
  <c r="AC114"/>
  <c r="C115" i="12"/>
  <c r="C115" i="11" s="1"/>
  <c r="E116" i="13"/>
  <c r="B116" i="12"/>
  <c r="F116" i="10"/>
  <c r="I116"/>
  <c r="K116"/>
  <c r="M116"/>
  <c r="O116"/>
  <c r="Q116"/>
  <c r="S116"/>
  <c r="U116"/>
  <c r="W116"/>
  <c r="Y116"/>
  <c r="AA116"/>
  <c r="AC116"/>
  <c r="C117" i="12"/>
  <c r="C117" i="11" s="1"/>
  <c r="E118" i="13"/>
  <c r="B118" i="12"/>
  <c r="F118" i="10"/>
  <c r="I118"/>
  <c r="K118"/>
  <c r="M118"/>
  <c r="O118"/>
  <c r="Q118"/>
  <c r="S118"/>
  <c r="U118"/>
  <c r="W118"/>
  <c r="Y118"/>
  <c r="AA118"/>
  <c r="AC118"/>
  <c r="C119" i="12"/>
  <c r="C119" i="11" s="1"/>
  <c r="E120" i="13"/>
  <c r="B120" i="12"/>
  <c r="F120" i="10"/>
  <c r="I120"/>
  <c r="K120"/>
  <c r="M120"/>
  <c r="O120"/>
  <c r="Q120"/>
  <c r="S120"/>
  <c r="U120"/>
  <c r="W120"/>
  <c r="Y120"/>
  <c r="AA120"/>
  <c r="AC120"/>
  <c r="C121" i="12"/>
  <c r="C121" i="11" s="1"/>
  <c r="E122" i="13"/>
  <c r="B122" i="12"/>
  <c r="F122" i="10"/>
  <c r="I122"/>
  <c r="K122"/>
  <c r="M122"/>
  <c r="O122"/>
  <c r="Q122"/>
  <c r="S122"/>
  <c r="U122"/>
  <c r="W122"/>
  <c r="Y122"/>
  <c r="AA122"/>
  <c r="AC122"/>
  <c r="C123" i="12"/>
  <c r="C123" i="11" s="1"/>
  <c r="E124" i="13"/>
  <c r="B124" i="12"/>
  <c r="F124" i="10"/>
  <c r="I124"/>
  <c r="K124"/>
  <c r="M124"/>
  <c r="O124"/>
  <c r="Q124"/>
  <c r="S124"/>
  <c r="U124"/>
  <c r="W124"/>
  <c r="Y124"/>
  <c r="AA124"/>
  <c r="AC124"/>
  <c r="C125" i="12"/>
  <c r="C125" i="11" s="1"/>
  <c r="E126" i="13"/>
  <c r="B126" i="12"/>
  <c r="F126" i="10"/>
  <c r="I126"/>
  <c r="K126"/>
  <c r="M126"/>
  <c r="O126"/>
  <c r="Q126"/>
  <c r="S126"/>
  <c r="U126"/>
  <c r="W126"/>
  <c r="Y126"/>
  <c r="AA126"/>
  <c r="AC126"/>
  <c r="C127" i="12"/>
  <c r="C127" i="11" s="1"/>
  <c r="E128" i="13"/>
  <c r="B128" i="12"/>
  <c r="F128" i="10"/>
  <c r="I128"/>
  <c r="K128"/>
  <c r="M128"/>
  <c r="O128"/>
  <c r="Q128"/>
  <c r="S128"/>
  <c r="U128"/>
  <c r="W128"/>
  <c r="Y128"/>
  <c r="AA128"/>
  <c r="AC128"/>
  <c r="C129" i="12"/>
  <c r="C129" i="11" s="1"/>
  <c r="E130" i="13"/>
  <c r="B130" i="12"/>
  <c r="F130" i="10"/>
  <c r="I130"/>
  <c r="K130"/>
  <c r="M130"/>
  <c r="O130"/>
  <c r="Q130"/>
  <c r="S130"/>
  <c r="U130"/>
  <c r="W130"/>
  <c r="Y130"/>
  <c r="AA130"/>
  <c r="AC130"/>
  <c r="C131" i="12"/>
  <c r="C131" i="11" s="1"/>
  <c r="E132" i="13"/>
  <c r="B132" i="12"/>
  <c r="F132" i="10"/>
  <c r="I132"/>
  <c r="K132"/>
  <c r="M132"/>
  <c r="O132"/>
  <c r="Q132"/>
  <c r="S132"/>
  <c r="U132"/>
  <c r="W132"/>
  <c r="Y132"/>
  <c r="AA132"/>
  <c r="AC132"/>
  <c r="C133" i="12"/>
  <c r="C133" i="11" s="1"/>
  <c r="E134" i="13"/>
  <c r="B134" i="12"/>
  <c r="F134" i="10"/>
  <c r="I134"/>
  <c r="K134"/>
  <c r="M134"/>
  <c r="O134"/>
  <c r="Q134"/>
  <c r="S134"/>
  <c r="U134"/>
  <c r="W134"/>
  <c r="Y134"/>
  <c r="AA134"/>
  <c r="AC134"/>
  <c r="C135" i="12"/>
  <c r="C135" i="11" s="1"/>
  <c r="E136" i="13"/>
  <c r="B136" i="12"/>
  <c r="F136" i="10"/>
  <c r="I136"/>
  <c r="K136"/>
  <c r="M136"/>
  <c r="O136"/>
  <c r="Q136"/>
  <c r="S136"/>
  <c r="U136"/>
  <c r="W136"/>
  <c r="Y136"/>
  <c r="AA136"/>
  <c r="AC136"/>
  <c r="C137" i="12"/>
  <c r="C137" i="11" s="1"/>
  <c r="E138" i="13"/>
  <c r="B138" i="12"/>
  <c r="F138" i="10"/>
  <c r="I138"/>
  <c r="K138"/>
  <c r="M138"/>
  <c r="O138"/>
  <c r="Q138"/>
  <c r="S138"/>
  <c r="U138"/>
  <c r="W138"/>
  <c r="Y138"/>
  <c r="AA138"/>
  <c r="AC138"/>
  <c r="C139" i="12"/>
  <c r="C139" i="11" s="1"/>
  <c r="E140" i="13"/>
  <c r="B140" i="12"/>
  <c r="F140" i="10"/>
  <c r="I140"/>
  <c r="K140"/>
  <c r="M140"/>
  <c r="O140"/>
  <c r="Q140"/>
  <c r="S140"/>
  <c r="U140"/>
  <c r="W140"/>
  <c r="Y140"/>
  <c r="AA140"/>
  <c r="AC140"/>
  <c r="C141" i="12"/>
  <c r="C141" i="11" s="1"/>
  <c r="E142" i="13"/>
  <c r="B142" i="12"/>
  <c r="F142" i="10"/>
  <c r="I142"/>
  <c r="K142"/>
  <c r="M142"/>
  <c r="O142"/>
  <c r="Q142"/>
  <c r="S142"/>
  <c r="U142"/>
  <c r="W142"/>
  <c r="Y142"/>
  <c r="AA142"/>
  <c r="AC142"/>
  <c r="C143" i="12"/>
  <c r="C143" i="11" s="1"/>
  <c r="E144" i="13"/>
  <c r="B144" i="12"/>
  <c r="F144" i="10"/>
  <c r="I144"/>
  <c r="K144"/>
  <c r="M144"/>
  <c r="O144"/>
  <c r="Q144"/>
  <c r="S144"/>
  <c r="U144"/>
  <c r="W144"/>
  <c r="Y144"/>
  <c r="AA144"/>
  <c r="AC144"/>
  <c r="C145" i="12"/>
  <c r="C145" i="11" s="1"/>
  <c r="E146" i="13"/>
  <c r="B146" i="12"/>
  <c r="F146" i="10"/>
  <c r="I146"/>
  <c r="K146"/>
  <c r="M146"/>
  <c r="O146"/>
  <c r="Q146"/>
  <c r="S146"/>
  <c r="U146"/>
  <c r="W146"/>
  <c r="Y146"/>
  <c r="AA146"/>
  <c r="AC146"/>
  <c r="C147" i="12"/>
  <c r="C147" i="11" s="1"/>
  <c r="E148" i="13"/>
  <c r="B148" i="12"/>
  <c r="F148" i="10"/>
  <c r="I148"/>
  <c r="K148"/>
  <c r="M148"/>
  <c r="O148"/>
  <c r="Q148"/>
  <c r="S148"/>
  <c r="U148"/>
  <c r="W148"/>
  <c r="Y148"/>
  <c r="AA148"/>
  <c r="AC148"/>
  <c r="C149" i="12"/>
  <c r="C149" i="11" s="1"/>
  <c r="E150" i="13"/>
  <c r="B150" i="12"/>
  <c r="F150" i="10"/>
  <c r="I150"/>
  <c r="K150"/>
  <c r="M150"/>
  <c r="O150"/>
  <c r="Q150"/>
  <c r="S150"/>
  <c r="U150"/>
  <c r="W150"/>
  <c r="Y150"/>
  <c r="AA150"/>
  <c r="AC150"/>
  <c r="C151" i="12"/>
  <c r="C151" i="11" s="1"/>
  <c r="E152" i="13"/>
  <c r="B152" i="12"/>
  <c r="F152" i="10"/>
  <c r="I152"/>
  <c r="K152"/>
  <c r="M152"/>
  <c r="O152"/>
  <c r="Q152"/>
  <c r="S152"/>
  <c r="U152"/>
  <c r="W152"/>
  <c r="Y152"/>
  <c r="AA152"/>
  <c r="AC152"/>
  <c r="C153" i="12"/>
  <c r="C153" i="11" s="1"/>
  <c r="E154" i="13"/>
  <c r="B154" i="12"/>
  <c r="F154" i="10"/>
  <c r="I154"/>
  <c r="K154"/>
  <c r="M154"/>
  <c r="O154"/>
  <c r="Q154"/>
  <c r="S154"/>
  <c r="U154"/>
  <c r="W154"/>
  <c r="Y154"/>
  <c r="AA154"/>
  <c r="AC154"/>
  <c r="C155" i="12"/>
  <c r="C155" i="11" s="1"/>
  <c r="E156" i="13"/>
  <c r="B156" i="12"/>
  <c r="F156" i="10"/>
  <c r="I156"/>
  <c r="K156"/>
  <c r="M156"/>
  <c r="O156"/>
  <c r="Q156"/>
  <c r="S156"/>
  <c r="U156"/>
  <c r="W156"/>
  <c r="Y156"/>
  <c r="AA156"/>
  <c r="AC156"/>
  <c r="C157" i="12"/>
  <c r="C157" i="11" s="1"/>
  <c r="E158" i="13"/>
  <c r="B158" i="12"/>
  <c r="F158" i="10"/>
  <c r="I158"/>
  <c r="K158"/>
  <c r="M158"/>
  <c r="O158"/>
  <c r="Q158"/>
  <c r="S158"/>
  <c r="U158"/>
  <c r="W158"/>
  <c r="Y158"/>
  <c r="AA158"/>
  <c r="AC158"/>
  <c r="C159" i="12"/>
  <c r="C159" i="11" s="1"/>
  <c r="E160" i="13"/>
  <c r="B160" i="12"/>
  <c r="F160" i="10"/>
  <c r="I160"/>
  <c r="K160"/>
  <c r="M160"/>
  <c r="O160"/>
  <c r="Q160"/>
  <c r="S160"/>
  <c r="U160"/>
  <c r="W160"/>
  <c r="Y160"/>
  <c r="AA160"/>
  <c r="AC160"/>
  <c r="C161" i="12"/>
  <c r="C161" i="11" s="1"/>
  <c r="E162" i="13"/>
  <c r="B162" i="12"/>
  <c r="F162" i="10"/>
  <c r="I162"/>
  <c r="K162"/>
  <c r="M162"/>
  <c r="O162"/>
  <c r="Q162"/>
  <c r="S162"/>
  <c r="U162"/>
  <c r="W162"/>
  <c r="Y162"/>
  <c r="AA162"/>
  <c r="AC162"/>
  <c r="C163" i="12"/>
  <c r="C163" i="11" s="1"/>
  <c r="E164" i="13"/>
  <c r="B164" i="12"/>
  <c r="F164" i="10"/>
  <c r="I164"/>
  <c r="K164"/>
  <c r="M164"/>
  <c r="O164"/>
  <c r="Q164"/>
  <c r="S164"/>
  <c r="U164"/>
  <c r="W164"/>
  <c r="Y164"/>
  <c r="AA164"/>
  <c r="AC164"/>
  <c r="C165" i="12"/>
  <c r="C165" i="11" s="1"/>
  <c r="E166" i="13"/>
  <c r="B166" i="12"/>
  <c r="F166" i="10"/>
  <c r="I166"/>
  <c r="K166"/>
  <c r="M166"/>
  <c r="O166"/>
  <c r="Q166"/>
  <c r="S166"/>
  <c r="U166"/>
  <c r="W166"/>
  <c r="Y166"/>
  <c r="AA166"/>
  <c r="AC166"/>
  <c r="C167" i="12"/>
  <c r="C167" i="11" s="1"/>
  <c r="E168" i="13"/>
  <c r="B168" i="12"/>
  <c r="F168" i="10"/>
  <c r="I168"/>
  <c r="K168"/>
  <c r="M168"/>
  <c r="O168"/>
  <c r="Q168"/>
  <c r="S168"/>
  <c r="U168"/>
  <c r="W168"/>
  <c r="Y168"/>
  <c r="AA168"/>
  <c r="AC168"/>
  <c r="C169" i="12"/>
  <c r="C169" i="11" s="1"/>
  <c r="E170" i="13"/>
  <c r="B170" i="12"/>
  <c r="F170" i="10"/>
  <c r="I170"/>
  <c r="K170"/>
  <c r="M170"/>
  <c r="O170"/>
  <c r="Q170"/>
  <c r="S170"/>
  <c r="U170"/>
  <c r="W170"/>
  <c r="Y170"/>
  <c r="AA170"/>
  <c r="AC170"/>
  <c r="C171" i="12"/>
  <c r="C171" i="11" s="1"/>
  <c r="E172" i="13"/>
  <c r="B172" i="12"/>
  <c r="F172" i="10"/>
  <c r="I172"/>
  <c r="K172"/>
  <c r="M172"/>
  <c r="O172"/>
  <c r="Q172"/>
  <c r="S172"/>
  <c r="U172"/>
  <c r="W172"/>
  <c r="Y172"/>
  <c r="AA172"/>
  <c r="AC172"/>
  <c r="C173" i="12"/>
  <c r="C173" i="11" s="1"/>
  <c r="E174" i="13"/>
  <c r="B174" i="12"/>
  <c r="F174" i="10"/>
  <c r="I174"/>
  <c r="K174"/>
  <c r="M174"/>
  <c r="O174"/>
  <c r="Q174"/>
  <c r="S174"/>
  <c r="U174"/>
  <c r="W174"/>
  <c r="Y174"/>
  <c r="AA174"/>
  <c r="AC174"/>
  <c r="C175" i="12"/>
  <c r="C175" i="11" s="1"/>
  <c r="E176" i="13"/>
  <c r="B176" i="12"/>
  <c r="F176" i="10"/>
  <c r="I176"/>
  <c r="K176"/>
  <c r="M176"/>
  <c r="O176"/>
  <c r="Q176"/>
  <c r="S176"/>
  <c r="U176"/>
  <c r="W176"/>
  <c r="Y176"/>
  <c r="AA176"/>
  <c r="AC176"/>
  <c r="C177" i="12"/>
  <c r="C177" i="11" s="1"/>
  <c r="E178" i="13"/>
  <c r="B178" i="12"/>
  <c r="F178" i="10"/>
  <c r="I178"/>
  <c r="K178"/>
  <c r="M178"/>
  <c r="O178"/>
  <c r="Q178"/>
  <c r="S178"/>
  <c r="U178"/>
  <c r="W178"/>
  <c r="Y178"/>
  <c r="AA178"/>
  <c r="AC178"/>
  <c r="C179" i="12"/>
  <c r="C179" i="11" s="1"/>
  <c r="E180" i="13"/>
  <c r="B180" i="12"/>
  <c r="F180" i="10"/>
  <c r="I180"/>
  <c r="K180"/>
  <c r="M180"/>
  <c r="O180"/>
  <c r="Q180"/>
  <c r="S180"/>
  <c r="U180"/>
  <c r="W180"/>
  <c r="Y180"/>
  <c r="AA180"/>
  <c r="AC180"/>
  <c r="C181" i="12"/>
  <c r="C181" i="11" s="1"/>
  <c r="E182" i="13"/>
  <c r="B182" i="12"/>
  <c r="F182" i="10"/>
  <c r="I182"/>
  <c r="K182"/>
  <c r="M182"/>
  <c r="O182"/>
  <c r="Q182"/>
  <c r="S182"/>
  <c r="U182"/>
  <c r="W182"/>
  <c r="Y182"/>
  <c r="AA182"/>
  <c r="AC182"/>
  <c r="C183" i="12"/>
  <c r="C183" i="11" s="1"/>
  <c r="E184" i="13"/>
  <c r="B184" i="12"/>
  <c r="F184" i="10"/>
  <c r="I184"/>
  <c r="K184"/>
  <c r="M184"/>
  <c r="O184"/>
  <c r="Q184"/>
  <c r="S184"/>
  <c r="U184"/>
  <c r="W184"/>
  <c r="Y184"/>
  <c r="AA184"/>
  <c r="AC184"/>
  <c r="C185" i="12"/>
  <c r="C185" i="11" s="1"/>
  <c r="E186" i="13"/>
  <c r="B186" i="12"/>
  <c r="F186" i="10"/>
  <c r="I186"/>
  <c r="K186"/>
  <c r="M186"/>
  <c r="O186"/>
  <c r="Q186"/>
  <c r="S186"/>
  <c r="U186"/>
  <c r="W186"/>
  <c r="Y186"/>
  <c r="AA186"/>
  <c r="AC186"/>
  <c r="C187" i="12"/>
  <c r="C187" i="11" s="1"/>
  <c r="E188" i="13"/>
  <c r="B188" i="12"/>
  <c r="F188" i="10"/>
  <c r="I188"/>
  <c r="K188"/>
  <c r="M188"/>
  <c r="O188"/>
  <c r="Q188"/>
  <c r="S188"/>
  <c r="U188"/>
  <c r="W188"/>
  <c r="Y188"/>
  <c r="AA188"/>
  <c r="AC188"/>
  <c r="C189" i="12"/>
  <c r="C189" i="11" s="1"/>
  <c r="E190" i="13"/>
  <c r="B190" i="12"/>
  <c r="F190" i="10"/>
  <c r="I190"/>
  <c r="K190"/>
  <c r="M190"/>
  <c r="O190"/>
  <c r="Q190"/>
  <c r="S190"/>
  <c r="U190"/>
  <c r="W190"/>
  <c r="Y190"/>
  <c r="AA190"/>
  <c r="AC190"/>
  <c r="C191" i="12"/>
  <c r="C191" i="11" s="1"/>
  <c r="E192" i="13"/>
  <c r="B192" i="12"/>
  <c r="F192" i="10"/>
  <c r="I192"/>
  <c r="K192"/>
  <c r="M192"/>
  <c r="O192"/>
  <c r="Q192"/>
  <c r="S192"/>
  <c r="U192"/>
  <c r="W192"/>
  <c r="Y192"/>
  <c r="AA192"/>
  <c r="AC192"/>
  <c r="C193" i="12"/>
  <c r="C193" i="11" s="1"/>
  <c r="E194" i="13"/>
  <c r="B194" i="12"/>
  <c r="F194" i="10"/>
  <c r="I194"/>
  <c r="K194"/>
  <c r="M194"/>
  <c r="O194"/>
  <c r="Q194"/>
  <c r="S194"/>
  <c r="U194"/>
  <c r="W194"/>
  <c r="Y194"/>
  <c r="AA194"/>
  <c r="AC194"/>
  <c r="C195" i="12"/>
  <c r="C195" i="11" s="1"/>
  <c r="E196" i="13"/>
  <c r="B196" i="12"/>
  <c r="F196" i="10"/>
  <c r="I196"/>
  <c r="K196"/>
  <c r="M196"/>
  <c r="O196"/>
  <c r="Q196"/>
  <c r="S196"/>
  <c r="U196"/>
  <c r="W196"/>
  <c r="Y196"/>
  <c r="AA196"/>
  <c r="AC196"/>
  <c r="C197" i="12"/>
  <c r="C197" i="11" s="1"/>
  <c r="E198" i="13"/>
  <c r="B198" i="12"/>
  <c r="F198" i="10"/>
  <c r="I198"/>
  <c r="K198"/>
  <c r="M198"/>
  <c r="O198"/>
  <c r="Q198"/>
  <c r="S198"/>
  <c r="U198"/>
  <c r="W198"/>
  <c r="Y198"/>
  <c r="AA198"/>
  <c r="AC198"/>
  <c r="C199" i="12"/>
  <c r="C199" i="11" s="1"/>
  <c r="E200" i="13"/>
  <c r="B200" i="12"/>
  <c r="F200" i="10"/>
  <c r="I200"/>
  <c r="K200"/>
  <c r="M200"/>
  <c r="O200"/>
  <c r="Q200"/>
  <c r="S200"/>
  <c r="U200"/>
  <c r="W200"/>
  <c r="Y200"/>
  <c r="AA200"/>
  <c r="AC200"/>
  <c r="C201" i="12"/>
  <c r="C201" i="11" s="1"/>
  <c r="E202" i="13"/>
  <c r="B202" i="12"/>
  <c r="F202" i="10"/>
  <c r="I202"/>
  <c r="K202"/>
  <c r="M202"/>
  <c r="O202"/>
  <c r="Q202"/>
  <c r="S202"/>
  <c r="U202"/>
  <c r="W202"/>
  <c r="Y202"/>
  <c r="AA202"/>
  <c r="AC202"/>
  <c r="C204" i="12"/>
  <c r="C204" i="11" s="1"/>
  <c r="B205" i="13"/>
  <c r="BC205" i="10"/>
  <c r="AD205"/>
  <c r="AB205"/>
  <c r="Z205"/>
  <c r="X205"/>
  <c r="V205"/>
  <c r="T205"/>
  <c r="R205"/>
  <c r="P205"/>
  <c r="N205"/>
  <c r="L205"/>
  <c r="J205"/>
  <c r="E205"/>
  <c r="I205"/>
  <c r="M205"/>
  <c r="Q205"/>
  <c r="U205"/>
  <c r="Y205"/>
  <c r="AC205"/>
  <c r="C208" i="12"/>
  <c r="C208" i="11" s="1"/>
  <c r="B209" i="13"/>
  <c r="BC209" i="10"/>
  <c r="AD209"/>
  <c r="AB209"/>
  <c r="Z209"/>
  <c r="X209"/>
  <c r="V209"/>
  <c r="T209"/>
  <c r="R209"/>
  <c r="P209"/>
  <c r="N209"/>
  <c r="L209"/>
  <c r="J209"/>
  <c r="E209"/>
  <c r="I209"/>
  <c r="M209"/>
  <c r="Q209"/>
  <c r="U209"/>
  <c r="Y209"/>
  <c r="AC209"/>
  <c r="C212" i="12"/>
  <c r="C212" i="11" s="1"/>
  <c r="B213" i="13"/>
  <c r="BC213" i="10"/>
  <c r="AD213"/>
  <c r="AB213"/>
  <c r="Z213"/>
  <c r="X213"/>
  <c r="V213"/>
  <c r="T213"/>
  <c r="R213"/>
  <c r="P213"/>
  <c r="N213"/>
  <c r="L213"/>
  <c r="J213"/>
  <c r="E213"/>
  <c r="I213"/>
  <c r="M213"/>
  <c r="Q213"/>
  <c r="U213"/>
  <c r="Y213"/>
  <c r="AC213"/>
  <c r="C216" i="12"/>
  <c r="C216" i="11" s="1"/>
  <c r="B217" i="13"/>
  <c r="BC217" i="10"/>
  <c r="AD217"/>
  <c r="AB217"/>
  <c r="Z217"/>
  <c r="X217"/>
  <c r="V217"/>
  <c r="T217"/>
  <c r="R217"/>
  <c r="P217"/>
  <c r="N217"/>
  <c r="L217"/>
  <c r="J217"/>
  <c r="E217"/>
  <c r="I217"/>
  <c r="M217"/>
  <c r="Q217"/>
  <c r="U217"/>
  <c r="Y217"/>
  <c r="AC217"/>
  <c r="C220" i="12"/>
  <c r="C220" i="11" s="1"/>
  <c r="B221" i="13"/>
  <c r="BC221" i="10"/>
  <c r="AD221"/>
  <c r="AB221"/>
  <c r="Z221"/>
  <c r="X221"/>
  <c r="V221"/>
  <c r="T221"/>
  <c r="R221"/>
  <c r="P221"/>
  <c r="N221"/>
  <c r="L221"/>
  <c r="J221"/>
  <c r="E221"/>
  <c r="I221"/>
  <c r="M221"/>
  <c r="Q221"/>
  <c r="U221"/>
  <c r="Y221"/>
  <c r="AC221"/>
  <c r="C224" i="12"/>
  <c r="C224" i="11" s="1"/>
  <c r="B225" i="13"/>
  <c r="BC225" i="10"/>
  <c r="AD225"/>
  <c r="AB225"/>
  <c r="Z225"/>
  <c r="X225"/>
  <c r="V225"/>
  <c r="T225"/>
  <c r="R225"/>
  <c r="P225"/>
  <c r="N225"/>
  <c r="L225"/>
  <c r="J225"/>
  <c r="E225"/>
  <c r="I225"/>
  <c r="M225"/>
  <c r="Q225"/>
  <c r="U225"/>
  <c r="Y225"/>
  <c r="AC225"/>
  <c r="C228" i="12"/>
  <c r="C228" i="11" s="1"/>
  <c r="B229" i="13"/>
  <c r="BC229" i="10"/>
  <c r="AD229"/>
  <c r="AB229"/>
  <c r="Z229"/>
  <c r="X229"/>
  <c r="V229"/>
  <c r="T229"/>
  <c r="R229"/>
  <c r="P229"/>
  <c r="N229"/>
  <c r="L229"/>
  <c r="J229"/>
  <c r="E229"/>
  <c r="I229"/>
  <c r="M229"/>
  <c r="Q229"/>
  <c r="U229"/>
  <c r="Y229"/>
  <c r="AC229"/>
  <c r="C232" i="12"/>
  <c r="C232" i="11" s="1"/>
  <c r="B233" i="13"/>
  <c r="BC233" i="10"/>
  <c r="AD233"/>
  <c r="AB233"/>
  <c r="Z233"/>
  <c r="X233"/>
  <c r="V233"/>
  <c r="T233"/>
  <c r="R233"/>
  <c r="P233"/>
  <c r="N233"/>
  <c r="L233"/>
  <c r="J233"/>
  <c r="E233"/>
  <c r="I233"/>
  <c r="M233"/>
  <c r="Q233"/>
  <c r="U233"/>
  <c r="Y233"/>
  <c r="AC233"/>
  <c r="C236" i="12"/>
  <c r="C236" i="11" s="1"/>
  <c r="B237" i="13"/>
  <c r="BC237" i="10"/>
  <c r="AD237"/>
  <c r="AB237"/>
  <c r="Z237"/>
  <c r="X237"/>
  <c r="V237"/>
  <c r="T237"/>
  <c r="R237"/>
  <c r="P237"/>
  <c r="N237"/>
  <c r="L237"/>
  <c r="J237"/>
  <c r="E237"/>
  <c r="I237"/>
  <c r="M237"/>
  <c r="Q237"/>
  <c r="U237"/>
  <c r="Y237"/>
  <c r="AC237"/>
  <c r="C240" i="12"/>
  <c r="C240" i="11" s="1"/>
  <c r="B241" i="13"/>
  <c r="BC241" i="10"/>
  <c r="AD241"/>
  <c r="AB241"/>
  <c r="Z241"/>
  <c r="X241"/>
  <c r="V241"/>
  <c r="T241"/>
  <c r="R241"/>
  <c r="P241"/>
  <c r="N241"/>
  <c r="L241"/>
  <c r="J241"/>
  <c r="E241"/>
  <c r="I241"/>
  <c r="M241"/>
  <c r="Q241"/>
  <c r="U241"/>
  <c r="Y241"/>
  <c r="AC241"/>
  <c r="C244" i="12"/>
  <c r="C244" i="11" s="1"/>
  <c r="B245" i="13"/>
  <c r="BC245" i="10"/>
  <c r="AD245"/>
  <c r="AB245"/>
  <c r="Z245"/>
  <c r="X245"/>
  <c r="V245"/>
  <c r="T245"/>
  <c r="R245"/>
  <c r="P245"/>
  <c r="N245"/>
  <c r="L245"/>
  <c r="J245"/>
  <c r="E245"/>
  <c r="I245"/>
  <c r="M245"/>
  <c r="Q245"/>
  <c r="U245"/>
  <c r="Y245"/>
  <c r="AC245"/>
  <c r="C248" i="12"/>
  <c r="C248" i="11" s="1"/>
  <c r="B249" i="13"/>
  <c r="BC249" i="10"/>
  <c r="AD249"/>
  <c r="AB249"/>
  <c r="Z249"/>
  <c r="X249"/>
  <c r="V249"/>
  <c r="T249"/>
  <c r="R249"/>
  <c r="P249"/>
  <c r="N249"/>
  <c r="L249"/>
  <c r="J249"/>
  <c r="E249"/>
  <c r="I249"/>
  <c r="M249"/>
  <c r="Q249"/>
  <c r="U249"/>
  <c r="Y249"/>
  <c r="AC249"/>
  <c r="C252" i="12"/>
  <c r="C252" i="11" s="1"/>
  <c r="B253" i="13"/>
  <c r="BC253" i="10"/>
  <c r="AD253"/>
  <c r="AB253"/>
  <c r="Z253"/>
  <c r="X253"/>
  <c r="V253"/>
  <c r="T253"/>
  <c r="R253"/>
  <c r="P253"/>
  <c r="N253"/>
  <c r="L253"/>
  <c r="J253"/>
  <c r="E253"/>
  <c r="I253"/>
  <c r="M253"/>
  <c r="Q253"/>
  <c r="U253"/>
  <c r="Y253"/>
  <c r="AC253"/>
  <c r="C256" i="12"/>
  <c r="C256" i="11" s="1"/>
  <c r="B257" i="13"/>
  <c r="BC257" i="10"/>
  <c r="AD257"/>
  <c r="AB257"/>
  <c r="Z257"/>
  <c r="X257"/>
  <c r="V257"/>
  <c r="T257"/>
  <c r="R257"/>
  <c r="P257"/>
  <c r="N257"/>
  <c r="L257"/>
  <c r="J257"/>
  <c r="E257"/>
  <c r="I257"/>
  <c r="M257"/>
  <c r="Q257"/>
  <c r="U257"/>
  <c r="Y257"/>
  <c r="AC257"/>
  <c r="C260" i="12"/>
  <c r="C260" i="11" s="1"/>
  <c r="B261" i="13"/>
  <c r="BC261" i="10"/>
  <c r="AD261"/>
  <c r="AB261"/>
  <c r="Z261"/>
  <c r="X261"/>
  <c r="V261"/>
  <c r="T261"/>
  <c r="R261"/>
  <c r="P261"/>
  <c r="N261"/>
  <c r="L261"/>
  <c r="J261"/>
  <c r="E261"/>
  <c r="I261"/>
  <c r="M261"/>
  <c r="Q261"/>
  <c r="U261"/>
  <c r="Y261"/>
  <c r="AC261"/>
  <c r="C264" i="12"/>
  <c r="C264" i="11" s="1"/>
  <c r="B265" i="13"/>
  <c r="BC265" i="10"/>
  <c r="AD265"/>
  <c r="AB265"/>
  <c r="Z265"/>
  <c r="X265"/>
  <c r="V265"/>
  <c r="T265"/>
  <c r="R265"/>
  <c r="P265"/>
  <c r="N265"/>
  <c r="L265"/>
  <c r="J265"/>
  <c r="E265"/>
  <c r="I265"/>
  <c r="M265"/>
  <c r="Q265"/>
  <c r="U265"/>
  <c r="Y265"/>
  <c r="AC265"/>
  <c r="C268" i="12"/>
  <c r="C268" i="11" s="1"/>
  <c r="B269" i="13"/>
  <c r="BC269" i="10"/>
  <c r="AD269"/>
  <c r="AB269"/>
  <c r="Z269"/>
  <c r="X269"/>
  <c r="V269"/>
  <c r="T269"/>
  <c r="R269"/>
  <c r="P269"/>
  <c r="N269"/>
  <c r="L269"/>
  <c r="J269"/>
  <c r="E269"/>
  <c r="I269"/>
  <c r="M269"/>
  <c r="Q269"/>
  <c r="U269"/>
  <c r="Y269"/>
  <c r="AC269"/>
  <c r="C272" i="12"/>
  <c r="C272" i="11" s="1"/>
  <c r="B273" i="13"/>
  <c r="BC273" i="10"/>
  <c r="AD273"/>
  <c r="AB273"/>
  <c r="Z273"/>
  <c r="X273"/>
  <c r="V273"/>
  <c r="T273"/>
  <c r="R273"/>
  <c r="P273"/>
  <c r="N273"/>
  <c r="L273"/>
  <c r="J273"/>
  <c r="E273"/>
  <c r="I273"/>
  <c r="M273"/>
  <c r="Q273"/>
  <c r="U273"/>
  <c r="Y273"/>
  <c r="AC273"/>
  <c r="C276" i="12"/>
  <c r="C276" i="11" s="1"/>
  <c r="B277" i="13"/>
  <c r="BC277" i="10"/>
  <c r="AD277"/>
  <c r="AB277"/>
  <c r="Z277"/>
  <c r="X277"/>
  <c r="V277"/>
  <c r="T277"/>
  <c r="R277"/>
  <c r="P277"/>
  <c r="N277"/>
  <c r="L277"/>
  <c r="J277"/>
  <c r="E277"/>
  <c r="I277"/>
  <c r="M277"/>
  <c r="Q277"/>
  <c r="U277"/>
  <c r="Y277"/>
  <c r="AC277"/>
  <c r="C280" i="12"/>
  <c r="C280" i="11" s="1"/>
  <c r="B281" i="13"/>
  <c r="BC281" i="10"/>
  <c r="AD281"/>
  <c r="AB281"/>
  <c r="Z281"/>
  <c r="X281"/>
  <c r="V281"/>
  <c r="T281"/>
  <c r="R281"/>
  <c r="P281"/>
  <c r="N281"/>
  <c r="L281"/>
  <c r="J281"/>
  <c r="E281"/>
  <c r="I281"/>
  <c r="M281"/>
  <c r="Q281"/>
  <c r="U281"/>
  <c r="Y281"/>
  <c r="AC281"/>
  <c r="C284" i="12"/>
  <c r="C284" i="11" s="1"/>
  <c r="B285" i="13"/>
  <c r="BC285" i="10"/>
  <c r="AD285"/>
  <c r="AB285"/>
  <c r="Z285"/>
  <c r="X285"/>
  <c r="V285"/>
  <c r="T285"/>
  <c r="R285"/>
  <c r="P285"/>
  <c r="N285"/>
  <c r="L285"/>
  <c r="J285"/>
  <c r="E285"/>
  <c r="I285"/>
  <c r="M285"/>
  <c r="Q285"/>
  <c r="U285"/>
  <c r="Y285"/>
  <c r="AC285"/>
  <c r="C288" i="12"/>
  <c r="C288" i="11" s="1"/>
  <c r="B289" i="13"/>
  <c r="BC289" i="10"/>
  <c r="AD289"/>
  <c r="AB289"/>
  <c r="Z289"/>
  <c r="X289"/>
  <c r="V289"/>
  <c r="T289"/>
  <c r="R289"/>
  <c r="P289"/>
  <c r="N289"/>
  <c r="L289"/>
  <c r="J289"/>
  <c r="E289"/>
  <c r="I289"/>
  <c r="M289"/>
  <c r="Q289"/>
  <c r="U289"/>
  <c r="Y289"/>
  <c r="AC289"/>
  <c r="C292" i="12"/>
  <c r="C292" i="11" s="1"/>
  <c r="B293" i="13"/>
  <c r="BC293" i="10"/>
  <c r="AD293"/>
  <c r="AB293"/>
  <c r="Z293"/>
  <c r="X293"/>
  <c r="V293"/>
  <c r="T293"/>
  <c r="R293"/>
  <c r="P293"/>
  <c r="N293"/>
  <c r="L293"/>
  <c r="J293"/>
  <c r="E293"/>
  <c r="I293"/>
  <c r="M293"/>
  <c r="Q293"/>
  <c r="U293"/>
  <c r="Y293"/>
  <c r="AC293"/>
  <c r="C296" i="12"/>
  <c r="C296" i="11" s="1"/>
  <c r="B297" i="13"/>
  <c r="BC297" i="10"/>
  <c r="AD297"/>
  <c r="AB297"/>
  <c r="Z297"/>
  <c r="X297"/>
  <c r="V297"/>
  <c r="T297"/>
  <c r="R297"/>
  <c r="P297"/>
  <c r="N297"/>
  <c r="L297"/>
  <c r="J297"/>
  <c r="E297"/>
  <c r="I297"/>
  <c r="M297"/>
  <c r="Q297"/>
  <c r="U297"/>
  <c r="Y297"/>
  <c r="AC297"/>
  <c r="C300" i="12"/>
  <c r="C300" i="11" s="1"/>
  <c r="B301" i="13"/>
  <c r="BC301" i="10"/>
  <c r="AD301"/>
  <c r="AB301"/>
  <c r="Z301"/>
  <c r="X301"/>
  <c r="V301"/>
  <c r="T301"/>
  <c r="R301"/>
  <c r="P301"/>
  <c r="N301"/>
  <c r="L301"/>
  <c r="J301"/>
  <c r="E301"/>
  <c r="AA301"/>
  <c r="W301"/>
  <c r="S301"/>
  <c r="O301"/>
  <c r="K301"/>
  <c r="F301"/>
  <c r="M301"/>
  <c r="U301"/>
  <c r="AC301"/>
  <c r="C304" i="12"/>
  <c r="C304" i="11" s="1"/>
  <c r="B305" i="13"/>
  <c r="BC305" i="10"/>
  <c r="AD305"/>
  <c r="AB305"/>
  <c r="Z305"/>
  <c r="X305"/>
  <c r="V305"/>
  <c r="T305"/>
  <c r="R305"/>
  <c r="P305"/>
  <c r="N305"/>
  <c r="L305"/>
  <c r="J305"/>
  <c r="E305"/>
  <c r="AA305"/>
  <c r="W305"/>
  <c r="S305"/>
  <c r="O305"/>
  <c r="K305"/>
  <c r="F305"/>
  <c r="M305"/>
  <c r="U305"/>
  <c r="AC305"/>
  <c r="C308" i="12"/>
  <c r="C308" i="11" s="1"/>
  <c r="B309" i="13"/>
  <c r="BC309" i="10"/>
  <c r="AD309"/>
  <c r="AB309"/>
  <c r="Z309"/>
  <c r="X309"/>
  <c r="V309"/>
  <c r="T309"/>
  <c r="R309"/>
  <c r="P309"/>
  <c r="N309"/>
  <c r="L309"/>
  <c r="J309"/>
  <c r="E309"/>
  <c r="I309"/>
  <c r="M309"/>
  <c r="Q309"/>
  <c r="U309"/>
  <c r="Y309"/>
  <c r="AC309"/>
  <c r="C312" i="12"/>
  <c r="C312" i="11" s="1"/>
  <c r="B313" i="13"/>
  <c r="BC313" i="10"/>
  <c r="AD313"/>
  <c r="AB313"/>
  <c r="Z313"/>
  <c r="X313"/>
  <c r="V313"/>
  <c r="T313"/>
  <c r="R313"/>
  <c r="P313"/>
  <c r="N313"/>
  <c r="L313"/>
  <c r="J313"/>
  <c r="E313"/>
  <c r="I313"/>
  <c r="M313"/>
  <c r="Q313"/>
  <c r="U313"/>
  <c r="Y313"/>
  <c r="AC313"/>
  <c r="C316" i="12"/>
  <c r="C316" i="11" s="1"/>
  <c r="B317" i="13"/>
  <c r="BC317" i="10"/>
  <c r="AD317"/>
  <c r="AB317"/>
  <c r="Z317"/>
  <c r="X317"/>
  <c r="V317"/>
  <c r="T317"/>
  <c r="R317"/>
  <c r="P317"/>
  <c r="N317"/>
  <c r="L317"/>
  <c r="J317"/>
  <c r="E317"/>
  <c r="I317"/>
  <c r="M317"/>
  <c r="Q317"/>
  <c r="U317"/>
  <c r="Y317"/>
  <c r="AC317"/>
  <c r="C320" i="12"/>
  <c r="C320" i="11" s="1"/>
  <c r="B321" i="13"/>
  <c r="BC321" i="10"/>
  <c r="AD321"/>
  <c r="AB321"/>
  <c r="Z321"/>
  <c r="X321"/>
  <c r="V321"/>
  <c r="T321"/>
  <c r="R321"/>
  <c r="P321"/>
  <c r="N321"/>
  <c r="L321"/>
  <c r="J321"/>
  <c r="E321"/>
  <c r="I321"/>
  <c r="M321"/>
  <c r="Q321"/>
  <c r="U321"/>
  <c r="Y321"/>
  <c r="AC321"/>
  <c r="C324" i="12"/>
  <c r="C324" i="11" s="1"/>
  <c r="B325" i="13"/>
  <c r="BC325" i="10"/>
  <c r="AD325"/>
  <c r="AB325"/>
  <c r="Z325"/>
  <c r="X325"/>
  <c r="V325"/>
  <c r="T325"/>
  <c r="R325"/>
  <c r="P325"/>
  <c r="N325"/>
  <c r="L325"/>
  <c r="J325"/>
  <c r="E325"/>
  <c r="I325"/>
  <c r="M325"/>
  <c r="Q325"/>
  <c r="U325"/>
  <c r="Y325"/>
  <c r="AC325"/>
  <c r="C328" i="12"/>
  <c r="C328" i="11" s="1"/>
  <c r="B329" i="13"/>
  <c r="BC329" i="10"/>
  <c r="AD329"/>
  <c r="AB329"/>
  <c r="Z329"/>
  <c r="X329"/>
  <c r="V329"/>
  <c r="T329"/>
  <c r="R329"/>
  <c r="P329"/>
  <c r="N329"/>
  <c r="L329"/>
  <c r="J329"/>
  <c r="E329"/>
  <c r="I329"/>
  <c r="M329"/>
  <c r="Q329"/>
  <c r="U329"/>
  <c r="Y329"/>
  <c r="AC329"/>
  <c r="C332" i="12"/>
  <c r="C332" i="11" s="1"/>
  <c r="B333" i="13"/>
  <c r="BC333" i="10"/>
  <c r="AD333"/>
  <c r="AB333"/>
  <c r="Z333"/>
  <c r="X333"/>
  <c r="V333"/>
  <c r="T333"/>
  <c r="R333"/>
  <c r="P333"/>
  <c r="N333"/>
  <c r="L333"/>
  <c r="J333"/>
  <c r="E333"/>
  <c r="I333"/>
  <c r="M333"/>
  <c r="Q333"/>
  <c r="U333"/>
  <c r="Y333"/>
  <c r="AC333"/>
  <c r="C336" i="12"/>
  <c r="C336" i="11" s="1"/>
  <c r="B337" i="13"/>
  <c r="BC337" i="10"/>
  <c r="AD337"/>
  <c r="AB337"/>
  <c r="Z337"/>
  <c r="X337"/>
  <c r="V337"/>
  <c r="T337"/>
  <c r="R337"/>
  <c r="P337"/>
  <c r="N337"/>
  <c r="L337"/>
  <c r="J337"/>
  <c r="E337"/>
  <c r="I337"/>
  <c r="M337"/>
  <c r="Q337"/>
  <c r="U337"/>
  <c r="Y337"/>
  <c r="AC337"/>
  <c r="C340" i="12"/>
  <c r="C340" i="11" s="1"/>
  <c r="B341" i="13"/>
  <c r="BC341" i="10"/>
  <c r="AD341"/>
  <c r="AB341"/>
  <c r="Z341"/>
  <c r="X341"/>
  <c r="V341"/>
  <c r="T341"/>
  <c r="R341"/>
  <c r="P341"/>
  <c r="N341"/>
  <c r="L341"/>
  <c r="J341"/>
  <c r="E341"/>
  <c r="I341"/>
  <c r="M341"/>
  <c r="Q341"/>
  <c r="U341"/>
  <c r="Y341"/>
  <c r="AC341"/>
  <c r="C344" i="12"/>
  <c r="C344" i="11" s="1"/>
  <c r="B345" i="13"/>
  <c r="BC345" i="10"/>
  <c r="AD345"/>
  <c r="AB345"/>
  <c r="Z345"/>
  <c r="X345"/>
  <c r="V345"/>
  <c r="T345"/>
  <c r="R345"/>
  <c r="P345"/>
  <c r="N345"/>
  <c r="L345"/>
  <c r="J345"/>
  <c r="E345"/>
  <c r="I345"/>
  <c r="M345"/>
  <c r="Q345"/>
  <c r="U345"/>
  <c r="Y345"/>
  <c r="AC345"/>
  <c r="C348" i="12"/>
  <c r="C348" i="11" s="1"/>
  <c r="B349" i="13"/>
  <c r="BC349" i="10"/>
  <c r="AD349"/>
  <c r="AB349"/>
  <c r="Z349"/>
  <c r="X349"/>
  <c r="V349"/>
  <c r="T349"/>
  <c r="R349"/>
  <c r="P349"/>
  <c r="N349"/>
  <c r="L349"/>
  <c r="J349"/>
  <c r="E349"/>
  <c r="I349"/>
  <c r="M349"/>
  <c r="Q349"/>
  <c r="U349"/>
  <c r="Y349"/>
  <c r="AC349"/>
  <c r="C352" i="12"/>
  <c r="C352" i="11" s="1"/>
  <c r="B353" i="13"/>
  <c r="BC353" i="10"/>
  <c r="AD353"/>
  <c r="AB353"/>
  <c r="Z353"/>
  <c r="X353"/>
  <c r="V353"/>
  <c r="T353"/>
  <c r="R353"/>
  <c r="P353"/>
  <c r="N353"/>
  <c r="L353"/>
  <c r="J353"/>
  <c r="E353"/>
  <c r="I353"/>
  <c r="M353"/>
  <c r="Q353"/>
  <c r="U353"/>
  <c r="Y353"/>
  <c r="AC353"/>
  <c r="C356" i="12"/>
  <c r="C356" i="11" s="1"/>
  <c r="B357" i="13"/>
  <c r="BC357" i="10"/>
  <c r="AD357"/>
  <c r="AB357"/>
  <c r="Z357"/>
  <c r="X357"/>
  <c r="V357"/>
  <c r="T357"/>
  <c r="R357"/>
  <c r="P357"/>
  <c r="N357"/>
  <c r="L357"/>
  <c r="J357"/>
  <c r="E357"/>
  <c r="I357"/>
  <c r="M357"/>
  <c r="Q357"/>
  <c r="U357"/>
  <c r="Y357"/>
  <c r="AC357"/>
  <c r="C360" i="12"/>
  <c r="C360" i="11" s="1"/>
  <c r="B361" i="13"/>
  <c r="BC361" i="10"/>
  <c r="AD361"/>
  <c r="AB361"/>
  <c r="Z361"/>
  <c r="X361"/>
  <c r="V361"/>
  <c r="T361"/>
  <c r="R361"/>
  <c r="P361"/>
  <c r="N361"/>
  <c r="L361"/>
  <c r="J361"/>
  <c r="E361"/>
  <c r="I361"/>
  <c r="M361"/>
  <c r="Q361"/>
  <c r="U361"/>
  <c r="Y361"/>
  <c r="AC361"/>
  <c r="C364" i="12"/>
  <c r="C364" i="11" s="1"/>
  <c r="B365" i="13"/>
  <c r="BC365" i="10"/>
  <c r="AD365"/>
  <c r="AB365"/>
  <c r="Z365"/>
  <c r="X365"/>
  <c r="V365"/>
  <c r="T365"/>
  <c r="R365"/>
  <c r="P365"/>
  <c r="N365"/>
  <c r="L365"/>
  <c r="J365"/>
  <c r="E365"/>
  <c r="I365"/>
  <c r="M365"/>
  <c r="Q365"/>
  <c r="U365"/>
  <c r="Y365"/>
  <c r="AC365"/>
  <c r="C368" i="12"/>
  <c r="C368" i="11" s="1"/>
  <c r="B369" i="13"/>
  <c r="BC369" i="10"/>
  <c r="AD369"/>
  <c r="AB369"/>
  <c r="Z369"/>
  <c r="X369"/>
  <c r="V369"/>
  <c r="T369"/>
  <c r="R369"/>
  <c r="P369"/>
  <c r="N369"/>
  <c r="L369"/>
  <c r="J369"/>
  <c r="E369"/>
  <c r="I369"/>
  <c r="M369"/>
  <c r="Q369"/>
  <c r="U369"/>
  <c r="Y369"/>
  <c r="AC369"/>
  <c r="C372" i="12"/>
  <c r="C372" i="11" s="1"/>
  <c r="B373" i="13"/>
  <c r="BC373" i="10"/>
  <c r="AD373"/>
  <c r="AB373"/>
  <c r="Z373"/>
  <c r="X373"/>
  <c r="V373"/>
  <c r="T373"/>
  <c r="R373"/>
  <c r="P373"/>
  <c r="N373"/>
  <c r="L373"/>
  <c r="J373"/>
  <c r="E373"/>
  <c r="I373"/>
  <c r="M373"/>
  <c r="Q373"/>
  <c r="U373"/>
  <c r="Y373"/>
  <c r="AC373"/>
  <c r="C376" i="12"/>
  <c r="C376" i="11" s="1"/>
  <c r="B377" i="13"/>
  <c r="BC377" i="10"/>
  <c r="AD377"/>
  <c r="AB377"/>
  <c r="Z377"/>
  <c r="X377"/>
  <c r="V377"/>
  <c r="T377"/>
  <c r="R377"/>
  <c r="P377"/>
  <c r="N377"/>
  <c r="L377"/>
  <c r="J377"/>
  <c r="E377"/>
  <c r="I377"/>
  <c r="M377"/>
  <c r="Q377"/>
  <c r="U377"/>
  <c r="Y377"/>
  <c r="AC377"/>
  <c r="C380" i="12"/>
  <c r="C380" i="11" s="1"/>
  <c r="B381" i="13"/>
  <c r="BC381" i="10"/>
  <c r="AD381"/>
  <c r="AB381"/>
  <c r="Z381"/>
  <c r="X381"/>
  <c r="V381"/>
  <c r="T381"/>
  <c r="R381"/>
  <c r="P381"/>
  <c r="N381"/>
  <c r="L381"/>
  <c r="J381"/>
  <c r="E381"/>
  <c r="I381"/>
  <c r="M381"/>
  <c r="Q381"/>
  <c r="U381"/>
  <c r="Y381"/>
  <c r="AC381"/>
  <c r="C384" i="12"/>
  <c r="C384" i="11" s="1"/>
  <c r="B385" i="13"/>
  <c r="BC385" i="10"/>
  <c r="AD385"/>
  <c r="AB385"/>
  <c r="Z385"/>
  <c r="X385"/>
  <c r="V385"/>
  <c r="T385"/>
  <c r="R385"/>
  <c r="P385"/>
  <c r="N385"/>
  <c r="L385"/>
  <c r="J385"/>
  <c r="E385"/>
  <c r="I385"/>
  <c r="M385"/>
  <c r="Q385"/>
  <c r="U385"/>
  <c r="Y385"/>
  <c r="AC385"/>
  <c r="C388" i="12"/>
  <c r="C388" i="11" s="1"/>
  <c r="B389" i="13"/>
  <c r="BC389" i="10"/>
  <c r="AD389"/>
  <c r="AB389"/>
  <c r="Z389"/>
  <c r="X389"/>
  <c r="V389"/>
  <c r="T389"/>
  <c r="R389"/>
  <c r="P389"/>
  <c r="N389"/>
  <c r="L389"/>
  <c r="J389"/>
  <c r="E389"/>
  <c r="I389"/>
  <c r="M389"/>
  <c r="Q389"/>
  <c r="U389"/>
  <c r="Y389"/>
  <c r="AC389"/>
  <c r="C392" i="12"/>
  <c r="C392" i="11" s="1"/>
  <c r="B393" i="13"/>
  <c r="BC393" i="10"/>
  <c r="AD393"/>
  <c r="AB393"/>
  <c r="Z393"/>
  <c r="X393"/>
  <c r="V393"/>
  <c r="T393"/>
  <c r="R393"/>
  <c r="P393"/>
  <c r="N393"/>
  <c r="L393"/>
  <c r="J393"/>
  <c r="E393"/>
  <c r="I393"/>
  <c r="M393"/>
  <c r="Q393"/>
  <c r="U393"/>
  <c r="Y393"/>
  <c r="AC393"/>
  <c r="C396" i="12"/>
  <c r="C396" i="11" s="1"/>
  <c r="BC397" i="10"/>
  <c r="AD397"/>
  <c r="AB397"/>
  <c r="Z397"/>
  <c r="X397"/>
  <c r="V397"/>
  <c r="T397"/>
  <c r="R397"/>
  <c r="P397"/>
  <c r="N397"/>
  <c r="L397"/>
  <c r="J397"/>
  <c r="E397"/>
  <c r="I397"/>
  <c r="M397"/>
  <c r="Q397"/>
  <c r="U397"/>
  <c r="Y397"/>
  <c r="AC397"/>
  <c r="AC398"/>
  <c r="BC401"/>
  <c r="AD401"/>
  <c r="AB401"/>
  <c r="Z401"/>
  <c r="X401"/>
  <c r="V401"/>
  <c r="T401"/>
  <c r="R401"/>
  <c r="P401"/>
  <c r="N401"/>
  <c r="L401"/>
  <c r="J401"/>
  <c r="E401"/>
  <c r="I401"/>
  <c r="M401"/>
  <c r="Q401"/>
  <c r="U401"/>
  <c r="Y401"/>
  <c r="AC401"/>
  <c r="AC402"/>
  <c r="BC405"/>
  <c r="AD405"/>
  <c r="AB405"/>
  <c r="Z405"/>
  <c r="X405"/>
  <c r="V405"/>
  <c r="T405"/>
  <c r="R405"/>
  <c r="P405"/>
  <c r="N405"/>
  <c r="L405"/>
  <c r="J405"/>
  <c r="E405"/>
  <c r="I405"/>
  <c r="M405"/>
  <c r="Q405"/>
  <c r="U405"/>
  <c r="Y405"/>
  <c r="AC405"/>
  <c r="AA420"/>
  <c r="AA428"/>
  <c r="AA436"/>
  <c r="AA444"/>
  <c r="AA452"/>
  <c r="AA460"/>
  <c r="AA468"/>
  <c r="C203" i="12"/>
  <c r="C203" i="11" s="1"/>
  <c r="E204" i="13"/>
  <c r="B204" i="12"/>
  <c r="F204" i="10"/>
  <c r="I204"/>
  <c r="K204"/>
  <c r="M204"/>
  <c r="O204"/>
  <c r="Q204"/>
  <c r="S204"/>
  <c r="U204"/>
  <c r="W204"/>
  <c r="Y204"/>
  <c r="AA204"/>
  <c r="AC204"/>
  <c r="C205" i="12"/>
  <c r="C205" i="11" s="1"/>
  <c r="E206" i="13"/>
  <c r="B206" i="12"/>
  <c r="F206" i="10"/>
  <c r="I206"/>
  <c r="K206"/>
  <c r="M206"/>
  <c r="O206"/>
  <c r="Q206"/>
  <c r="S206"/>
  <c r="U206"/>
  <c r="W206"/>
  <c r="Y206"/>
  <c r="AA206"/>
  <c r="AC206"/>
  <c r="C207" i="12"/>
  <c r="C207" i="11" s="1"/>
  <c r="E208" i="13"/>
  <c r="B208" i="12"/>
  <c r="F208" i="10"/>
  <c r="I208"/>
  <c r="K208"/>
  <c r="M208"/>
  <c r="O208"/>
  <c r="Q208"/>
  <c r="S208"/>
  <c r="U208"/>
  <c r="W208"/>
  <c r="Y208"/>
  <c r="AA208"/>
  <c r="AC208"/>
  <c r="C209" i="12"/>
  <c r="C209" i="11" s="1"/>
  <c r="E210" i="13"/>
  <c r="B210" i="12"/>
  <c r="F210" i="10"/>
  <c r="I210"/>
  <c r="K210"/>
  <c r="M210"/>
  <c r="O210"/>
  <c r="Q210"/>
  <c r="S210"/>
  <c r="U210"/>
  <c r="W210"/>
  <c r="Y210"/>
  <c r="AA210"/>
  <c r="AC210"/>
  <c r="C211" i="12"/>
  <c r="C211" i="11" s="1"/>
  <c r="E212" i="13"/>
  <c r="B212" i="12"/>
  <c r="F212" i="10"/>
  <c r="I212"/>
  <c r="K212"/>
  <c r="M212"/>
  <c r="O212"/>
  <c r="Q212"/>
  <c r="S212"/>
  <c r="U212"/>
  <c r="W212"/>
  <c r="Y212"/>
  <c r="AA212"/>
  <c r="AC212"/>
  <c r="C213" i="12"/>
  <c r="C213" i="11" s="1"/>
  <c r="E214" i="13"/>
  <c r="B214" i="12"/>
  <c r="F214" i="10"/>
  <c r="I214"/>
  <c r="K214"/>
  <c r="M214"/>
  <c r="O214"/>
  <c r="Q214"/>
  <c r="S214"/>
  <c r="U214"/>
  <c r="W214"/>
  <c r="Y214"/>
  <c r="AA214"/>
  <c r="AC214"/>
  <c r="C215" i="12"/>
  <c r="C215" i="11" s="1"/>
  <c r="E216" i="13"/>
  <c r="B216" i="12"/>
  <c r="F216" i="10"/>
  <c r="I216"/>
  <c r="K216"/>
  <c r="M216"/>
  <c r="O216"/>
  <c r="Q216"/>
  <c r="S216"/>
  <c r="U216"/>
  <c r="W216"/>
  <c r="Y216"/>
  <c r="AA216"/>
  <c r="AC216"/>
  <c r="C217" i="12"/>
  <c r="C217" i="11" s="1"/>
  <c r="E218" i="13"/>
  <c r="B218" i="12"/>
  <c r="F218" i="10"/>
  <c r="I218"/>
  <c r="K218"/>
  <c r="M218"/>
  <c r="O218"/>
  <c r="Q218"/>
  <c r="S218"/>
  <c r="U218"/>
  <c r="W218"/>
  <c r="Y218"/>
  <c r="AA218"/>
  <c r="AC218"/>
  <c r="C219" i="12"/>
  <c r="C219" i="11" s="1"/>
  <c r="E220" i="13"/>
  <c r="B220" i="12"/>
  <c r="F220" i="10"/>
  <c r="I220"/>
  <c r="K220"/>
  <c r="M220"/>
  <c r="O220"/>
  <c r="Q220"/>
  <c r="S220"/>
  <c r="U220"/>
  <c r="W220"/>
  <c r="Y220"/>
  <c r="AA220"/>
  <c r="AC220"/>
  <c r="C221" i="12"/>
  <c r="C221" i="11" s="1"/>
  <c r="E222" i="13"/>
  <c r="B222" i="12"/>
  <c r="F222" i="10"/>
  <c r="I222"/>
  <c r="K222"/>
  <c r="M222"/>
  <c r="O222"/>
  <c r="Q222"/>
  <c r="S222"/>
  <c r="U222"/>
  <c r="W222"/>
  <c r="Y222"/>
  <c r="AA222"/>
  <c r="AC222"/>
  <c r="C223" i="12"/>
  <c r="C223" i="11" s="1"/>
  <c r="E224" i="13"/>
  <c r="B224" i="12"/>
  <c r="F224" i="10"/>
  <c r="I224"/>
  <c r="K224"/>
  <c r="M224"/>
  <c r="O224"/>
  <c r="Q224"/>
  <c r="S224"/>
  <c r="U224"/>
  <c r="W224"/>
  <c r="Y224"/>
  <c r="AA224"/>
  <c r="AC224"/>
  <c r="C225" i="12"/>
  <c r="C225" i="11" s="1"/>
  <c r="E226" i="13"/>
  <c r="B226" i="12"/>
  <c r="F226" i="10"/>
  <c r="I226"/>
  <c r="K226"/>
  <c r="M226"/>
  <c r="O226"/>
  <c r="Q226"/>
  <c r="S226"/>
  <c r="U226"/>
  <c r="W226"/>
  <c r="Y226"/>
  <c r="AA226"/>
  <c r="AC226"/>
  <c r="C227" i="12"/>
  <c r="C227" i="11" s="1"/>
  <c r="E228" i="13"/>
  <c r="B228" i="12"/>
  <c r="F228" i="10"/>
  <c r="I228"/>
  <c r="K228"/>
  <c r="M228"/>
  <c r="O228"/>
  <c r="Q228"/>
  <c r="S228"/>
  <c r="U228"/>
  <c r="W228"/>
  <c r="Y228"/>
  <c r="AA228"/>
  <c r="AC228"/>
  <c r="C229" i="12"/>
  <c r="C229" i="11" s="1"/>
  <c r="E230" i="13"/>
  <c r="B230" i="12"/>
  <c r="F230" i="10"/>
  <c r="I230"/>
  <c r="K230"/>
  <c r="M230"/>
  <c r="O230"/>
  <c r="Q230"/>
  <c r="S230"/>
  <c r="U230"/>
  <c r="W230"/>
  <c r="Y230"/>
  <c r="AA230"/>
  <c r="AC230"/>
  <c r="C231" i="12"/>
  <c r="C231" i="11" s="1"/>
  <c r="E232" i="13"/>
  <c r="B232" i="12"/>
  <c r="F232" i="10"/>
  <c r="I232"/>
  <c r="K232"/>
  <c r="M232"/>
  <c r="O232"/>
  <c r="Q232"/>
  <c r="S232"/>
  <c r="U232"/>
  <c r="W232"/>
  <c r="Y232"/>
  <c r="AA232"/>
  <c r="AC232"/>
  <c r="C233" i="12"/>
  <c r="C233" i="11" s="1"/>
  <c r="E234" i="13"/>
  <c r="B234" i="12"/>
  <c r="F234" i="10"/>
  <c r="I234"/>
  <c r="K234"/>
  <c r="M234"/>
  <c r="O234"/>
  <c r="Q234"/>
  <c r="S234"/>
  <c r="U234"/>
  <c r="W234"/>
  <c r="Y234"/>
  <c r="AA234"/>
  <c r="AC234"/>
  <c r="C235" i="12"/>
  <c r="C235" i="11" s="1"/>
  <c r="E236" i="13"/>
  <c r="B236" i="12"/>
  <c r="F236" i="10"/>
  <c r="I236"/>
  <c r="K236"/>
  <c r="M236"/>
  <c r="O236"/>
  <c r="Q236"/>
  <c r="S236"/>
  <c r="U236"/>
  <c r="W236"/>
  <c r="Y236"/>
  <c r="AA236"/>
  <c r="AC236"/>
  <c r="C237" i="12"/>
  <c r="C237" i="11" s="1"/>
  <c r="E238" i="13"/>
  <c r="B238" i="12"/>
  <c r="F238" i="10"/>
  <c r="I238"/>
  <c r="K238"/>
  <c r="M238"/>
  <c r="O238"/>
  <c r="Q238"/>
  <c r="S238"/>
  <c r="U238"/>
  <c r="W238"/>
  <c r="Y238"/>
  <c r="AA238"/>
  <c r="AC238"/>
  <c r="C239" i="12"/>
  <c r="C239" i="11" s="1"/>
  <c r="E240" i="13"/>
  <c r="B240" i="12"/>
  <c r="F240" i="10"/>
  <c r="I240"/>
  <c r="K240"/>
  <c r="M240"/>
  <c r="O240"/>
  <c r="Q240"/>
  <c r="S240"/>
  <c r="U240"/>
  <c r="W240"/>
  <c r="Y240"/>
  <c r="AA240"/>
  <c r="AC240"/>
  <c r="C241" i="12"/>
  <c r="C241" i="11" s="1"/>
  <c r="E242" i="13"/>
  <c r="B242" i="12"/>
  <c r="F242" i="10"/>
  <c r="I242"/>
  <c r="K242"/>
  <c r="M242"/>
  <c r="O242"/>
  <c r="Q242"/>
  <c r="S242"/>
  <c r="U242"/>
  <c r="W242"/>
  <c r="Y242"/>
  <c r="AA242"/>
  <c r="AC242"/>
  <c r="C243" i="12"/>
  <c r="C243" i="11" s="1"/>
  <c r="E244" i="13"/>
  <c r="B244" i="12"/>
  <c r="F244" i="10"/>
  <c r="I244"/>
  <c r="K244"/>
  <c r="M244"/>
  <c r="O244"/>
  <c r="Q244"/>
  <c r="S244"/>
  <c r="U244"/>
  <c r="W244"/>
  <c r="Y244"/>
  <c r="AA244"/>
  <c r="AC244"/>
  <c r="C245" i="12"/>
  <c r="C245" i="11" s="1"/>
  <c r="E246" i="13"/>
  <c r="B246" i="12"/>
  <c r="F246" i="10"/>
  <c r="I246"/>
  <c r="K246"/>
  <c r="M246"/>
  <c r="O246"/>
  <c r="Q246"/>
  <c r="S246"/>
  <c r="U246"/>
  <c r="W246"/>
  <c r="Y246"/>
  <c r="AA246"/>
  <c r="AC246"/>
  <c r="C247" i="12"/>
  <c r="C247" i="11" s="1"/>
  <c r="E248" i="13"/>
  <c r="B248" i="12"/>
  <c r="F248" i="10"/>
  <c r="I248"/>
  <c r="K248"/>
  <c r="M248"/>
  <c r="O248"/>
  <c r="Q248"/>
  <c r="S248"/>
  <c r="U248"/>
  <c r="W248"/>
  <c r="Y248"/>
  <c r="AA248"/>
  <c r="AC248"/>
  <c r="C249" i="12"/>
  <c r="C249" i="11" s="1"/>
  <c r="E250" i="13"/>
  <c r="B250" i="12"/>
  <c r="F250" i="10"/>
  <c r="I250"/>
  <c r="K250"/>
  <c r="M250"/>
  <c r="O250"/>
  <c r="Q250"/>
  <c r="S250"/>
  <c r="U250"/>
  <c r="W250"/>
  <c r="Y250"/>
  <c r="AA250"/>
  <c r="AC250"/>
  <c r="C251" i="12"/>
  <c r="C251" i="11" s="1"/>
  <c r="E252" i="13"/>
  <c r="B252" i="12"/>
  <c r="F252" i="10"/>
  <c r="I252"/>
  <c r="K252"/>
  <c r="M252"/>
  <c r="O252"/>
  <c r="Q252"/>
  <c r="S252"/>
  <c r="U252"/>
  <c r="W252"/>
  <c r="Y252"/>
  <c r="AA252"/>
  <c r="AC252"/>
  <c r="C253" i="12"/>
  <c r="C253" i="11" s="1"/>
  <c r="E254" i="13"/>
  <c r="B254" i="12"/>
  <c r="F254" i="10"/>
  <c r="I254"/>
  <c r="K254"/>
  <c r="M254"/>
  <c r="O254"/>
  <c r="Q254"/>
  <c r="S254"/>
  <c r="U254"/>
  <c r="W254"/>
  <c r="Y254"/>
  <c r="AA254"/>
  <c r="AC254"/>
  <c r="C255" i="12"/>
  <c r="C255" i="11" s="1"/>
  <c r="E256" i="13"/>
  <c r="B256" i="12"/>
  <c r="F256" i="10"/>
  <c r="I256"/>
  <c r="K256"/>
  <c r="M256"/>
  <c r="O256"/>
  <c r="Q256"/>
  <c r="S256"/>
  <c r="U256"/>
  <c r="W256"/>
  <c r="Y256"/>
  <c r="AA256"/>
  <c r="AC256"/>
  <c r="C257" i="12"/>
  <c r="C257" i="11" s="1"/>
  <c r="E258" i="13"/>
  <c r="B258" i="12"/>
  <c r="F258" i="10"/>
  <c r="I258"/>
  <c r="K258"/>
  <c r="M258"/>
  <c r="O258"/>
  <c r="Q258"/>
  <c r="S258"/>
  <c r="U258"/>
  <c r="W258"/>
  <c r="Y258"/>
  <c r="AA258"/>
  <c r="AC258"/>
  <c r="C259" i="12"/>
  <c r="C259" i="11" s="1"/>
  <c r="E260" i="13"/>
  <c r="B260" i="12"/>
  <c r="F260" i="10"/>
  <c r="I260"/>
  <c r="K260"/>
  <c r="M260"/>
  <c r="O260"/>
  <c r="Q260"/>
  <c r="S260"/>
  <c r="U260"/>
  <c r="W260"/>
  <c r="Y260"/>
  <c r="AA260"/>
  <c r="AC260"/>
  <c r="C261" i="12"/>
  <c r="C261" i="11" s="1"/>
  <c r="E262" i="13"/>
  <c r="B262" i="12"/>
  <c r="F262" i="10"/>
  <c r="I262"/>
  <c r="K262"/>
  <c r="M262"/>
  <c r="O262"/>
  <c r="Q262"/>
  <c r="S262"/>
  <c r="U262"/>
  <c r="W262"/>
  <c r="Y262"/>
  <c r="AA262"/>
  <c r="AC262"/>
  <c r="C263" i="12"/>
  <c r="C263" i="11" s="1"/>
  <c r="E264" i="13"/>
  <c r="B264" i="12"/>
  <c r="F264" i="10"/>
  <c r="I264"/>
  <c r="K264"/>
  <c r="M264"/>
  <c r="O264"/>
  <c r="Q264"/>
  <c r="S264"/>
  <c r="U264"/>
  <c r="W264"/>
  <c r="Y264"/>
  <c r="AA264"/>
  <c r="AC264"/>
  <c r="C265" i="12"/>
  <c r="C265" i="11" s="1"/>
  <c r="E266" i="13"/>
  <c r="B266" i="12"/>
  <c r="F266" i="10"/>
  <c r="I266"/>
  <c r="K266"/>
  <c r="M266"/>
  <c r="O266"/>
  <c r="Q266"/>
  <c r="S266"/>
  <c r="U266"/>
  <c r="W266"/>
  <c r="Y266"/>
  <c r="AA266"/>
  <c r="AC266"/>
  <c r="C267" i="12"/>
  <c r="C267" i="11" s="1"/>
  <c r="E268" i="13"/>
  <c r="B268" i="12"/>
  <c r="F268" i="10"/>
  <c r="I268"/>
  <c r="K268"/>
  <c r="M268"/>
  <c r="O268"/>
  <c r="Q268"/>
  <c r="S268"/>
  <c r="U268"/>
  <c r="W268"/>
  <c r="Y268"/>
  <c r="AA268"/>
  <c r="AC268"/>
  <c r="C269" i="12"/>
  <c r="C269" i="11" s="1"/>
  <c r="E270" i="13"/>
  <c r="B270" i="12"/>
  <c r="F270" i="10"/>
  <c r="I270"/>
  <c r="K270"/>
  <c r="M270"/>
  <c r="O270"/>
  <c r="Q270"/>
  <c r="S270"/>
  <c r="U270"/>
  <c r="W270"/>
  <c r="Y270"/>
  <c r="AA270"/>
  <c r="AC270"/>
  <c r="C271" i="12"/>
  <c r="C271" i="11" s="1"/>
  <c r="E272" i="13"/>
  <c r="B272" i="12"/>
  <c r="F272" i="10"/>
  <c r="I272"/>
  <c r="K272"/>
  <c r="M272"/>
  <c r="O272"/>
  <c r="Q272"/>
  <c r="S272"/>
  <c r="U272"/>
  <c r="W272"/>
  <c r="Y272"/>
  <c r="AA272"/>
  <c r="AC272"/>
  <c r="C273" i="12"/>
  <c r="C273" i="11" s="1"/>
  <c r="E274" i="13"/>
  <c r="B274" i="12"/>
  <c r="F274" i="10"/>
  <c r="I274"/>
  <c r="K274"/>
  <c r="M274"/>
  <c r="O274"/>
  <c r="Q274"/>
  <c r="S274"/>
  <c r="U274"/>
  <c r="W274"/>
  <c r="Y274"/>
  <c r="AA274"/>
  <c r="AC274"/>
  <c r="C275" i="12"/>
  <c r="C275" i="11" s="1"/>
  <c r="E276" i="13"/>
  <c r="B276" i="12"/>
  <c r="F276" i="10"/>
  <c r="I276"/>
  <c r="K276"/>
  <c r="M276"/>
  <c r="O276"/>
  <c r="Q276"/>
  <c r="S276"/>
  <c r="U276"/>
  <c r="W276"/>
  <c r="Y276"/>
  <c r="AA276"/>
  <c r="AC276"/>
  <c r="C277" i="12"/>
  <c r="C277" i="11" s="1"/>
  <c r="E278" i="13"/>
  <c r="B278" i="12"/>
  <c r="F278" i="10"/>
  <c r="I278"/>
  <c r="K278"/>
  <c r="M278"/>
  <c r="O278"/>
  <c r="Q278"/>
  <c r="S278"/>
  <c r="U278"/>
  <c r="W278"/>
  <c r="Y278"/>
  <c r="AA278"/>
  <c r="AC278"/>
  <c r="C279" i="12"/>
  <c r="C279" i="11" s="1"/>
  <c r="E280" i="13"/>
  <c r="B280" i="12"/>
  <c r="F280" i="10"/>
  <c r="I280"/>
  <c r="K280"/>
  <c r="M280"/>
  <c r="O280"/>
  <c r="Q280"/>
  <c r="S280"/>
  <c r="U280"/>
  <c r="W280"/>
  <c r="Y280"/>
  <c r="AA280"/>
  <c r="AC280"/>
  <c r="C281" i="12"/>
  <c r="C281" i="11" s="1"/>
  <c r="E282" i="13"/>
  <c r="B282" i="12"/>
  <c r="F282" i="10"/>
  <c r="I282"/>
  <c r="K282"/>
  <c r="M282"/>
  <c r="O282"/>
  <c r="Q282"/>
  <c r="S282"/>
  <c r="U282"/>
  <c r="W282"/>
  <c r="Y282"/>
  <c r="AA282"/>
  <c r="AC282"/>
  <c r="C283" i="12"/>
  <c r="C283" i="11" s="1"/>
  <c r="E284" i="13"/>
  <c r="B284" i="12"/>
  <c r="F284" i="10"/>
  <c r="I284"/>
  <c r="K284"/>
  <c r="M284"/>
  <c r="O284"/>
  <c r="Q284"/>
  <c r="S284"/>
  <c r="U284"/>
  <c r="W284"/>
  <c r="Y284"/>
  <c r="AA284"/>
  <c r="AC284"/>
  <c r="C285" i="12"/>
  <c r="C285" i="11" s="1"/>
  <c r="E286" i="13"/>
  <c r="B286" i="12"/>
  <c r="F286" i="10"/>
  <c r="I286"/>
  <c r="K286"/>
  <c r="M286"/>
  <c r="O286"/>
  <c r="Q286"/>
  <c r="S286"/>
  <c r="U286"/>
  <c r="W286"/>
  <c r="Y286"/>
  <c r="AA286"/>
  <c r="AC286"/>
  <c r="C287" i="12"/>
  <c r="C287" i="11" s="1"/>
  <c r="E288" i="13"/>
  <c r="B288" i="12"/>
  <c r="F288" i="10"/>
  <c r="I288"/>
  <c r="K288"/>
  <c r="M288"/>
  <c r="O288"/>
  <c r="Q288"/>
  <c r="S288"/>
  <c r="U288"/>
  <c r="W288"/>
  <c r="Y288"/>
  <c r="AA288"/>
  <c r="AC288"/>
  <c r="C289" i="12"/>
  <c r="C289" i="11" s="1"/>
  <c r="E290" i="13"/>
  <c r="B290" i="12"/>
  <c r="F290" i="10"/>
  <c r="I290"/>
  <c r="K290"/>
  <c r="M290"/>
  <c r="O290"/>
  <c r="Q290"/>
  <c r="S290"/>
  <c r="U290"/>
  <c r="W290"/>
  <c r="Y290"/>
  <c r="AA290"/>
  <c r="AC290"/>
  <c r="C291" i="12"/>
  <c r="C291" i="11" s="1"/>
  <c r="E292" i="13"/>
  <c r="B292" i="12"/>
  <c r="F292" i="10"/>
  <c r="I292"/>
  <c r="K292"/>
  <c r="M292"/>
  <c r="O292"/>
  <c r="Q292"/>
  <c r="S292"/>
  <c r="U292"/>
  <c r="W292"/>
  <c r="Y292"/>
  <c r="AA292"/>
  <c r="AC292"/>
  <c r="C293" i="12"/>
  <c r="C293" i="11" s="1"/>
  <c r="E294" i="13"/>
  <c r="B294" i="12"/>
  <c r="F294" i="10"/>
  <c r="I294"/>
  <c r="K294"/>
  <c r="M294"/>
  <c r="O294"/>
  <c r="Q294"/>
  <c r="S294"/>
  <c r="U294"/>
  <c r="W294"/>
  <c r="Y294"/>
  <c r="AA294"/>
  <c r="AC294"/>
  <c r="C295" i="12"/>
  <c r="C295" i="11" s="1"/>
  <c r="E296" i="13"/>
  <c r="B296" i="12"/>
  <c r="F296" i="10"/>
  <c r="I296"/>
  <c r="K296"/>
  <c r="M296"/>
  <c r="O296"/>
  <c r="Q296"/>
  <c r="S296"/>
  <c r="U296"/>
  <c r="W296"/>
  <c r="Y296"/>
  <c r="AA296"/>
  <c r="AC296"/>
  <c r="C297" i="12"/>
  <c r="C297" i="11" s="1"/>
  <c r="C298" i="12"/>
  <c r="C298" i="11" s="1"/>
  <c r="B299" i="13"/>
  <c r="BC299" i="10"/>
  <c r="BG299" s="1"/>
  <c r="AD299"/>
  <c r="AB299"/>
  <c r="Z299"/>
  <c r="X299"/>
  <c r="V299"/>
  <c r="T299"/>
  <c r="R299"/>
  <c r="P299"/>
  <c r="N299"/>
  <c r="L299"/>
  <c r="J299"/>
  <c r="E299"/>
  <c r="I299"/>
  <c r="M299"/>
  <c r="Q299"/>
  <c r="U299"/>
  <c r="Y299"/>
  <c r="AC299"/>
  <c r="C302" i="12"/>
  <c r="C302" i="11" s="1"/>
  <c r="B303" i="13"/>
  <c r="BC303" i="10"/>
  <c r="BG303" s="1"/>
  <c r="AD303"/>
  <c r="AB303"/>
  <c r="Z303"/>
  <c r="X303"/>
  <c r="V303"/>
  <c r="T303"/>
  <c r="R303"/>
  <c r="P303"/>
  <c r="N303"/>
  <c r="L303"/>
  <c r="J303"/>
  <c r="E303"/>
  <c r="I303"/>
  <c r="M303"/>
  <c r="Q303"/>
  <c r="U303"/>
  <c r="Y303"/>
  <c r="AC303"/>
  <c r="C306" i="12"/>
  <c r="C306" i="11" s="1"/>
  <c r="B307" i="13"/>
  <c r="BC307" i="10"/>
  <c r="BG307" s="1"/>
  <c r="AD307"/>
  <c r="AB307"/>
  <c r="Z307"/>
  <c r="X307"/>
  <c r="V307"/>
  <c r="T307"/>
  <c r="R307"/>
  <c r="P307"/>
  <c r="N307"/>
  <c r="L307"/>
  <c r="J307"/>
  <c r="E307"/>
  <c r="I307"/>
  <c r="M307"/>
  <c r="Q307"/>
  <c r="U307"/>
  <c r="Y307"/>
  <c r="AC307"/>
  <c r="F309"/>
  <c r="K309"/>
  <c r="O309"/>
  <c r="S309"/>
  <c r="W309"/>
  <c r="AA309"/>
  <c r="C310" i="12"/>
  <c r="C310" i="11" s="1"/>
  <c r="B311" i="13"/>
  <c r="BC311" i="10"/>
  <c r="BG311" s="1"/>
  <c r="AD311"/>
  <c r="AB311"/>
  <c r="Z311"/>
  <c r="X311"/>
  <c r="V311"/>
  <c r="T311"/>
  <c r="R311"/>
  <c r="P311"/>
  <c r="N311"/>
  <c r="L311"/>
  <c r="J311"/>
  <c r="E311"/>
  <c r="I311"/>
  <c r="M311"/>
  <c r="Q311"/>
  <c r="U311"/>
  <c r="Y311"/>
  <c r="AC311"/>
  <c r="F313"/>
  <c r="K313"/>
  <c r="O313"/>
  <c r="S313"/>
  <c r="W313"/>
  <c r="AA313"/>
  <c r="C314" i="12"/>
  <c r="C314" i="11" s="1"/>
  <c r="B315" i="13"/>
  <c r="BC315" i="10"/>
  <c r="BG315" s="1"/>
  <c r="AD315"/>
  <c r="AB315"/>
  <c r="Z315"/>
  <c r="X315"/>
  <c r="V315"/>
  <c r="T315"/>
  <c r="R315"/>
  <c r="P315"/>
  <c r="N315"/>
  <c r="L315"/>
  <c r="J315"/>
  <c r="E315"/>
  <c r="I315"/>
  <c r="M315"/>
  <c r="Q315"/>
  <c r="U315"/>
  <c r="Y315"/>
  <c r="AC315"/>
  <c r="F317"/>
  <c r="K317"/>
  <c r="O317"/>
  <c r="S317"/>
  <c r="W317"/>
  <c r="AA317"/>
  <c r="C318" i="12"/>
  <c r="C318" i="11" s="1"/>
  <c r="B319" i="13"/>
  <c r="BC319" i="10"/>
  <c r="BG319" s="1"/>
  <c r="AD319"/>
  <c r="AB319"/>
  <c r="Z319"/>
  <c r="X319"/>
  <c r="V319"/>
  <c r="T319"/>
  <c r="R319"/>
  <c r="P319"/>
  <c r="N319"/>
  <c r="L319"/>
  <c r="J319"/>
  <c r="E319"/>
  <c r="I319"/>
  <c r="M319"/>
  <c r="Q319"/>
  <c r="U319"/>
  <c r="Y319"/>
  <c r="AC319"/>
  <c r="F321"/>
  <c r="K321"/>
  <c r="O321"/>
  <c r="S321"/>
  <c r="W321"/>
  <c r="AA321"/>
  <c r="C322" i="12"/>
  <c r="C322" i="11" s="1"/>
  <c r="B323" i="13"/>
  <c r="BC323" i="10"/>
  <c r="BG323" s="1"/>
  <c r="AD323"/>
  <c r="AB323"/>
  <c r="Z323"/>
  <c r="X323"/>
  <c r="V323"/>
  <c r="T323"/>
  <c r="R323"/>
  <c r="P323"/>
  <c r="N323"/>
  <c r="L323"/>
  <c r="J323"/>
  <c r="E323"/>
  <c r="I323"/>
  <c r="M323"/>
  <c r="Q323"/>
  <c r="U323"/>
  <c r="Y323"/>
  <c r="AC323"/>
  <c r="F325"/>
  <c r="K325"/>
  <c r="O325"/>
  <c r="S325"/>
  <c r="W325"/>
  <c r="AA325"/>
  <c r="C326" i="12"/>
  <c r="C326" i="11" s="1"/>
  <c r="B327" i="13"/>
  <c r="BC327" i="10"/>
  <c r="BG327" s="1"/>
  <c r="AD327"/>
  <c r="AB327"/>
  <c r="Z327"/>
  <c r="X327"/>
  <c r="V327"/>
  <c r="T327"/>
  <c r="R327"/>
  <c r="P327"/>
  <c r="N327"/>
  <c r="L327"/>
  <c r="J327"/>
  <c r="E327"/>
  <c r="I327"/>
  <c r="M327"/>
  <c r="Q327"/>
  <c r="U327"/>
  <c r="Y327"/>
  <c r="AC327"/>
  <c r="F329"/>
  <c r="K329"/>
  <c r="O329"/>
  <c r="S329"/>
  <c r="W329"/>
  <c r="AA329"/>
  <c r="C330" i="12"/>
  <c r="C330" i="11" s="1"/>
  <c r="B331" i="13"/>
  <c r="BC331" i="10"/>
  <c r="BG331" s="1"/>
  <c r="AD331"/>
  <c r="AB331"/>
  <c r="Z331"/>
  <c r="X331"/>
  <c r="V331"/>
  <c r="T331"/>
  <c r="R331"/>
  <c r="P331"/>
  <c r="N331"/>
  <c r="L331"/>
  <c r="J331"/>
  <c r="E331"/>
  <c r="I331"/>
  <c r="M331"/>
  <c r="Q331"/>
  <c r="U331"/>
  <c r="Y331"/>
  <c r="AC331"/>
  <c r="F333"/>
  <c r="K333"/>
  <c r="O333"/>
  <c r="S333"/>
  <c r="W333"/>
  <c r="AA333"/>
  <c r="C334" i="12"/>
  <c r="C334" i="11" s="1"/>
  <c r="B335" i="13"/>
  <c r="BC335" i="10"/>
  <c r="BG335" s="1"/>
  <c r="AD335"/>
  <c r="AB335"/>
  <c r="Z335"/>
  <c r="X335"/>
  <c r="V335"/>
  <c r="T335"/>
  <c r="R335"/>
  <c r="P335"/>
  <c r="N335"/>
  <c r="L335"/>
  <c r="J335"/>
  <c r="E335"/>
  <c r="I335"/>
  <c r="M335"/>
  <c r="Q335"/>
  <c r="U335"/>
  <c r="Y335"/>
  <c r="AC335"/>
  <c r="F337"/>
  <c r="K337"/>
  <c r="O337"/>
  <c r="S337"/>
  <c r="W337"/>
  <c r="AA337"/>
  <c r="C338" i="12"/>
  <c r="C338" i="11" s="1"/>
  <c r="B339" i="13"/>
  <c r="BC339" i="10"/>
  <c r="BG339" s="1"/>
  <c r="AD339"/>
  <c r="AB339"/>
  <c r="Z339"/>
  <c r="X339"/>
  <c r="V339"/>
  <c r="T339"/>
  <c r="R339"/>
  <c r="P339"/>
  <c r="N339"/>
  <c r="L339"/>
  <c r="J339"/>
  <c r="E339"/>
  <c r="I339"/>
  <c r="M339"/>
  <c r="Q339"/>
  <c r="U339"/>
  <c r="Y339"/>
  <c r="AC339"/>
  <c r="F341"/>
  <c r="K341"/>
  <c r="O341"/>
  <c r="S341"/>
  <c r="W341"/>
  <c r="AA341"/>
  <c r="C342" i="12"/>
  <c r="C342" i="11" s="1"/>
  <c r="B343" i="13"/>
  <c r="BC343" i="10"/>
  <c r="BG343" s="1"/>
  <c r="AD343"/>
  <c r="AB343"/>
  <c r="Z343"/>
  <c r="X343"/>
  <c r="V343"/>
  <c r="T343"/>
  <c r="R343"/>
  <c r="P343"/>
  <c r="N343"/>
  <c r="L343"/>
  <c r="J343"/>
  <c r="E343"/>
  <c r="I343"/>
  <c r="M343"/>
  <c r="Q343"/>
  <c r="U343"/>
  <c r="Y343"/>
  <c r="AC343"/>
  <c r="F345"/>
  <c r="K345"/>
  <c r="O345"/>
  <c r="S345"/>
  <c r="W345"/>
  <c r="AA345"/>
  <c r="C346" i="12"/>
  <c r="C346" i="11" s="1"/>
  <c r="B347" i="13"/>
  <c r="BC347" i="10"/>
  <c r="BG347" s="1"/>
  <c r="AD347"/>
  <c r="AB347"/>
  <c r="Z347"/>
  <c r="X347"/>
  <c r="V347"/>
  <c r="T347"/>
  <c r="R347"/>
  <c r="P347"/>
  <c r="N347"/>
  <c r="L347"/>
  <c r="J347"/>
  <c r="E347"/>
  <c r="I347"/>
  <c r="M347"/>
  <c r="Q347"/>
  <c r="U347"/>
  <c r="Y347"/>
  <c r="AC347"/>
  <c r="F349"/>
  <c r="K349"/>
  <c r="O349"/>
  <c r="S349"/>
  <c r="W349"/>
  <c r="AA349"/>
  <c r="C350" i="12"/>
  <c r="C350" i="11" s="1"/>
  <c r="B351" i="13"/>
  <c r="BC351" i="10"/>
  <c r="BG351" s="1"/>
  <c r="AD351"/>
  <c r="AB351"/>
  <c r="Z351"/>
  <c r="X351"/>
  <c r="V351"/>
  <c r="T351"/>
  <c r="R351"/>
  <c r="P351"/>
  <c r="N351"/>
  <c r="L351"/>
  <c r="J351"/>
  <c r="E351"/>
  <c r="I351"/>
  <c r="M351"/>
  <c r="Q351"/>
  <c r="U351"/>
  <c r="Y351"/>
  <c r="AC351"/>
  <c r="F353"/>
  <c r="K353"/>
  <c r="O353"/>
  <c r="S353"/>
  <c r="W353"/>
  <c r="AA353"/>
  <c r="C354" i="12"/>
  <c r="C354" i="11" s="1"/>
  <c r="B355" i="13"/>
  <c r="BC355" i="10"/>
  <c r="BG355" s="1"/>
  <c r="AD355"/>
  <c r="AB355"/>
  <c r="Z355"/>
  <c r="X355"/>
  <c r="V355"/>
  <c r="T355"/>
  <c r="R355"/>
  <c r="P355"/>
  <c r="N355"/>
  <c r="L355"/>
  <c r="J355"/>
  <c r="E355"/>
  <c r="I355"/>
  <c r="M355"/>
  <c r="Q355"/>
  <c r="U355"/>
  <c r="Y355"/>
  <c r="AC355"/>
  <c r="F357"/>
  <c r="K357"/>
  <c r="O357"/>
  <c r="S357"/>
  <c r="W357"/>
  <c r="AA357"/>
  <c r="C358" i="12"/>
  <c r="C358" i="11" s="1"/>
  <c r="B359" i="13"/>
  <c r="BC359" i="10"/>
  <c r="BG359" s="1"/>
  <c r="AD359"/>
  <c r="AB359"/>
  <c r="Z359"/>
  <c r="X359"/>
  <c r="V359"/>
  <c r="T359"/>
  <c r="R359"/>
  <c r="P359"/>
  <c r="N359"/>
  <c r="L359"/>
  <c r="J359"/>
  <c r="E359"/>
  <c r="I359"/>
  <c r="M359"/>
  <c r="Q359"/>
  <c r="U359"/>
  <c r="Y359"/>
  <c r="AC359"/>
  <c r="F361"/>
  <c r="K361"/>
  <c r="O361"/>
  <c r="S361"/>
  <c r="W361"/>
  <c r="AA361"/>
  <c r="C362" i="12"/>
  <c r="C362" i="11" s="1"/>
  <c r="B363" i="13"/>
  <c r="BC363" i="10"/>
  <c r="BG363" s="1"/>
  <c r="AD363"/>
  <c r="AB363"/>
  <c r="Z363"/>
  <c r="X363"/>
  <c r="V363"/>
  <c r="T363"/>
  <c r="R363"/>
  <c r="P363"/>
  <c r="N363"/>
  <c r="L363"/>
  <c r="J363"/>
  <c r="E363"/>
  <c r="I363"/>
  <c r="M363"/>
  <c r="Q363"/>
  <c r="U363"/>
  <c r="Y363"/>
  <c r="AC363"/>
  <c r="F365"/>
  <c r="K365"/>
  <c r="O365"/>
  <c r="S365"/>
  <c r="W365"/>
  <c r="AA365"/>
  <c r="C366" i="12"/>
  <c r="C366" i="11" s="1"/>
  <c r="B367" i="13"/>
  <c r="BC367" i="10"/>
  <c r="BG367" s="1"/>
  <c r="AD367"/>
  <c r="AB367"/>
  <c r="Z367"/>
  <c r="X367"/>
  <c r="V367"/>
  <c r="T367"/>
  <c r="R367"/>
  <c r="P367"/>
  <c r="N367"/>
  <c r="L367"/>
  <c r="J367"/>
  <c r="E367"/>
  <c r="I367"/>
  <c r="M367"/>
  <c r="Q367"/>
  <c r="U367"/>
  <c r="Y367"/>
  <c r="AC367"/>
  <c r="F369"/>
  <c r="K369"/>
  <c r="O369"/>
  <c r="S369"/>
  <c r="W369"/>
  <c r="AA369"/>
  <c r="C370" i="12"/>
  <c r="C370" i="11" s="1"/>
  <c r="B371" i="13"/>
  <c r="BC371" i="10"/>
  <c r="BG371" s="1"/>
  <c r="AD371"/>
  <c r="AB371"/>
  <c r="Z371"/>
  <c r="X371"/>
  <c r="V371"/>
  <c r="T371"/>
  <c r="R371"/>
  <c r="P371"/>
  <c r="N371"/>
  <c r="L371"/>
  <c r="J371"/>
  <c r="E371"/>
  <c r="I371"/>
  <c r="M371"/>
  <c r="Q371"/>
  <c r="U371"/>
  <c r="Y371"/>
  <c r="AC371"/>
  <c r="F373"/>
  <c r="K373"/>
  <c r="O373"/>
  <c r="S373"/>
  <c r="W373"/>
  <c r="AA373"/>
  <c r="C374" i="12"/>
  <c r="C374" i="11" s="1"/>
  <c r="B375" i="13"/>
  <c r="BC375" i="10"/>
  <c r="BG375" s="1"/>
  <c r="AD375"/>
  <c r="AB375"/>
  <c r="Z375"/>
  <c r="X375"/>
  <c r="V375"/>
  <c r="T375"/>
  <c r="R375"/>
  <c r="P375"/>
  <c r="N375"/>
  <c r="L375"/>
  <c r="J375"/>
  <c r="E375"/>
  <c r="I375"/>
  <c r="M375"/>
  <c r="Q375"/>
  <c r="U375"/>
  <c r="Y375"/>
  <c r="AC375"/>
  <c r="F377"/>
  <c r="K377"/>
  <c r="O377"/>
  <c r="S377"/>
  <c r="W377"/>
  <c r="AA377"/>
  <c r="C378" i="12"/>
  <c r="C378" i="11" s="1"/>
  <c r="B379" i="13"/>
  <c r="BC379" i="10"/>
  <c r="BG379" s="1"/>
  <c r="AD379"/>
  <c r="AB379"/>
  <c r="Z379"/>
  <c r="X379"/>
  <c r="V379"/>
  <c r="T379"/>
  <c r="R379"/>
  <c r="P379"/>
  <c r="N379"/>
  <c r="L379"/>
  <c r="J379"/>
  <c r="E379"/>
  <c r="I379"/>
  <c r="M379"/>
  <c r="Q379"/>
  <c r="U379"/>
  <c r="Y379"/>
  <c r="AC379"/>
  <c r="F381"/>
  <c r="K381"/>
  <c r="O381"/>
  <c r="S381"/>
  <c r="W381"/>
  <c r="AA381"/>
  <c r="C382" i="12"/>
  <c r="C382" i="11" s="1"/>
  <c r="B383" i="13"/>
  <c r="BC383" i="10"/>
  <c r="BG383" s="1"/>
  <c r="AD383"/>
  <c r="AB383"/>
  <c r="Z383"/>
  <c r="X383"/>
  <c r="V383"/>
  <c r="T383"/>
  <c r="R383"/>
  <c r="P383"/>
  <c r="N383"/>
  <c r="L383"/>
  <c r="J383"/>
  <c r="E383"/>
  <c r="I383"/>
  <c r="M383"/>
  <c r="Q383"/>
  <c r="U383"/>
  <c r="Y383"/>
  <c r="AC383"/>
  <c r="F385"/>
  <c r="K385"/>
  <c r="O385"/>
  <c r="S385"/>
  <c r="W385"/>
  <c r="AA385"/>
  <c r="C386" i="12"/>
  <c r="C386" i="11" s="1"/>
  <c r="B387" i="13"/>
  <c r="BC387" i="10"/>
  <c r="BG387" s="1"/>
  <c r="AD387"/>
  <c r="AB387"/>
  <c r="Z387"/>
  <c r="X387"/>
  <c r="V387"/>
  <c r="T387"/>
  <c r="R387"/>
  <c r="P387"/>
  <c r="N387"/>
  <c r="L387"/>
  <c r="J387"/>
  <c r="E387"/>
  <c r="I387"/>
  <c r="M387"/>
  <c r="Q387"/>
  <c r="U387"/>
  <c r="Y387"/>
  <c r="AC387"/>
  <c r="F389"/>
  <c r="K389"/>
  <c r="O389"/>
  <c r="S389"/>
  <c r="W389"/>
  <c r="AA389"/>
  <c r="C390" i="12"/>
  <c r="C390" i="11" s="1"/>
  <c r="B391" i="13"/>
  <c r="BC391" i="10"/>
  <c r="BG391" s="1"/>
  <c r="AD391"/>
  <c r="AB391"/>
  <c r="Z391"/>
  <c r="X391"/>
  <c r="V391"/>
  <c r="T391"/>
  <c r="R391"/>
  <c r="P391"/>
  <c r="N391"/>
  <c r="L391"/>
  <c r="J391"/>
  <c r="E391"/>
  <c r="I391"/>
  <c r="M391"/>
  <c r="Q391"/>
  <c r="U391"/>
  <c r="Y391"/>
  <c r="AC391"/>
  <c r="F393"/>
  <c r="K393"/>
  <c r="O393"/>
  <c r="S393"/>
  <c r="W393"/>
  <c r="AA393"/>
  <c r="C394" i="12"/>
  <c r="C394" i="11" s="1"/>
  <c r="B395" i="13"/>
  <c r="BC395" i="10"/>
  <c r="BG395" s="1"/>
  <c r="AD395"/>
  <c r="AB395"/>
  <c r="Z395"/>
  <c r="X395"/>
  <c r="V395"/>
  <c r="T395"/>
  <c r="R395"/>
  <c r="P395"/>
  <c r="N395"/>
  <c r="L395"/>
  <c r="J395"/>
  <c r="E395"/>
  <c r="I395"/>
  <c r="M395"/>
  <c r="Q395"/>
  <c r="U395"/>
  <c r="Y395"/>
  <c r="AC395"/>
  <c r="F397"/>
  <c r="K397"/>
  <c r="O397"/>
  <c r="S397"/>
  <c r="W397"/>
  <c r="AA397"/>
  <c r="BC399"/>
  <c r="BG399" s="1"/>
  <c r="AD399"/>
  <c r="AB399"/>
  <c r="Z399"/>
  <c r="X399"/>
  <c r="V399"/>
  <c r="T399"/>
  <c r="R399"/>
  <c r="P399"/>
  <c r="N399"/>
  <c r="L399"/>
  <c r="J399"/>
  <c r="E399"/>
  <c r="I399"/>
  <c r="M399"/>
  <c r="Q399"/>
  <c r="U399"/>
  <c r="Y399"/>
  <c r="AC399"/>
  <c r="AC400"/>
  <c r="F401"/>
  <c r="K401"/>
  <c r="O401"/>
  <c r="S401"/>
  <c r="W401"/>
  <c r="AA401"/>
  <c r="BC403"/>
  <c r="BG403" s="1"/>
  <c r="AD403"/>
  <c r="AB403"/>
  <c r="Z403"/>
  <c r="X403"/>
  <c r="V403"/>
  <c r="T403"/>
  <c r="R403"/>
  <c r="P403"/>
  <c r="N403"/>
  <c r="L403"/>
  <c r="J403"/>
  <c r="E403"/>
  <c r="I403"/>
  <c r="M403"/>
  <c r="Q403"/>
  <c r="U403"/>
  <c r="Y403"/>
  <c r="AC403"/>
  <c r="AC404"/>
  <c r="F405"/>
  <c r="K405"/>
  <c r="O405"/>
  <c r="S405"/>
  <c r="W405"/>
  <c r="AA405"/>
  <c r="AC406"/>
  <c r="AC407"/>
  <c r="AC408"/>
  <c r="AC409"/>
  <c r="AC410"/>
  <c r="AC411"/>
  <c r="AC412"/>
  <c r="AC413"/>
  <c r="AC414"/>
  <c r="AC415"/>
  <c r="AC416"/>
  <c r="AC417"/>
  <c r="AA424"/>
  <c r="AA432"/>
  <c r="AA440"/>
  <c r="AA448"/>
  <c r="AA456"/>
  <c r="AA464"/>
  <c r="E298" i="13"/>
  <c r="B298" i="12"/>
  <c r="F298" i="10"/>
  <c r="I298"/>
  <c r="K298"/>
  <c r="M298"/>
  <c r="O298"/>
  <c r="Q298"/>
  <c r="S298"/>
  <c r="U298"/>
  <c r="W298"/>
  <c r="Y298"/>
  <c r="AA298"/>
  <c r="AC298"/>
  <c r="C299" i="12"/>
  <c r="C299" i="11" s="1"/>
  <c r="E300" i="13"/>
  <c r="B300" i="12"/>
  <c r="F300" i="10"/>
  <c r="I300"/>
  <c r="K300"/>
  <c r="M300"/>
  <c r="O300"/>
  <c r="Q300"/>
  <c r="S300"/>
  <c r="U300"/>
  <c r="W300"/>
  <c r="Y300"/>
  <c r="AA300"/>
  <c r="AC300"/>
  <c r="C301" i="12"/>
  <c r="C301" i="11" s="1"/>
  <c r="E302" i="13"/>
  <c r="B302" i="12"/>
  <c r="F302" i="10"/>
  <c r="I302"/>
  <c r="K302"/>
  <c r="M302"/>
  <c r="O302"/>
  <c r="Q302"/>
  <c r="S302"/>
  <c r="U302"/>
  <c r="W302"/>
  <c r="Y302"/>
  <c r="AA302"/>
  <c r="AC302"/>
  <c r="C303" i="12"/>
  <c r="C303" i="11" s="1"/>
  <c r="E304" i="13"/>
  <c r="B304" i="12"/>
  <c r="F304" i="10"/>
  <c r="I304"/>
  <c r="K304"/>
  <c r="M304"/>
  <c r="O304"/>
  <c r="Q304"/>
  <c r="S304"/>
  <c r="U304"/>
  <c r="W304"/>
  <c r="Y304"/>
  <c r="AA304"/>
  <c r="AC304"/>
  <c r="C305" i="12"/>
  <c r="C305" i="11" s="1"/>
  <c r="E306" i="13"/>
  <c r="B306" i="12"/>
  <c r="F306" i="10"/>
  <c r="I306"/>
  <c r="K306"/>
  <c r="M306"/>
  <c r="O306"/>
  <c r="Q306"/>
  <c r="S306"/>
  <c r="U306"/>
  <c r="W306"/>
  <c r="Y306"/>
  <c r="AA306"/>
  <c r="AC306"/>
  <c r="C307" i="12"/>
  <c r="C307" i="11" s="1"/>
  <c r="E308" i="13"/>
  <c r="B308" i="12"/>
  <c r="F308" i="10"/>
  <c r="I308"/>
  <c r="K308"/>
  <c r="M308"/>
  <c r="O308"/>
  <c r="Q308"/>
  <c r="S308"/>
  <c r="U308"/>
  <c r="W308"/>
  <c r="Y308"/>
  <c r="AA308"/>
  <c r="AC308"/>
  <c r="C309" i="12"/>
  <c r="C309" i="11" s="1"/>
  <c r="E310" i="13"/>
  <c r="B310" i="12"/>
  <c r="F310" i="10"/>
  <c r="I310"/>
  <c r="K310"/>
  <c r="M310"/>
  <c r="O310"/>
  <c r="Q310"/>
  <c r="S310"/>
  <c r="U310"/>
  <c r="W310"/>
  <c r="Y310"/>
  <c r="AA310"/>
  <c r="AC310"/>
  <c r="C311" i="12"/>
  <c r="C311" i="11" s="1"/>
  <c r="E312" i="13"/>
  <c r="B312" i="12"/>
  <c r="F312" i="10"/>
  <c r="I312"/>
  <c r="K312"/>
  <c r="M312"/>
  <c r="O312"/>
  <c r="Q312"/>
  <c r="S312"/>
  <c r="U312"/>
  <c r="W312"/>
  <c r="Y312"/>
  <c r="AA312"/>
  <c r="AC312"/>
  <c r="C313" i="12"/>
  <c r="C313" i="11" s="1"/>
  <c r="E314" i="13"/>
  <c r="B314" i="12"/>
  <c r="F314" i="10"/>
  <c r="I314"/>
  <c r="K314"/>
  <c r="M314"/>
  <c r="O314"/>
  <c r="Q314"/>
  <c r="S314"/>
  <c r="U314"/>
  <c r="W314"/>
  <c r="Y314"/>
  <c r="AA314"/>
  <c r="AC314"/>
  <c r="C315" i="12"/>
  <c r="C315" i="11" s="1"/>
  <c r="E316" i="13"/>
  <c r="B316" i="12"/>
  <c r="F316" i="10"/>
  <c r="I316"/>
  <c r="K316"/>
  <c r="M316"/>
  <c r="O316"/>
  <c r="Q316"/>
  <c r="S316"/>
  <c r="U316"/>
  <c r="W316"/>
  <c r="Y316"/>
  <c r="AA316"/>
  <c r="AC316"/>
  <c r="C317" i="12"/>
  <c r="C317" i="11" s="1"/>
  <c r="E318" i="13"/>
  <c r="B318" i="12"/>
  <c r="F318" i="10"/>
  <c r="I318"/>
  <c r="K318"/>
  <c r="M318"/>
  <c r="O318"/>
  <c r="Q318"/>
  <c r="S318"/>
  <c r="U318"/>
  <c r="W318"/>
  <c r="Y318"/>
  <c r="AA318"/>
  <c r="AC318"/>
  <c r="C319" i="12"/>
  <c r="C319" i="11" s="1"/>
  <c r="E320" i="13"/>
  <c r="B320" i="12"/>
  <c r="F320" i="10"/>
  <c r="I320"/>
  <c r="K320"/>
  <c r="M320"/>
  <c r="O320"/>
  <c r="Q320"/>
  <c r="S320"/>
  <c r="U320"/>
  <c r="W320"/>
  <c r="Y320"/>
  <c r="AA320"/>
  <c r="AC320"/>
  <c r="C321" i="12"/>
  <c r="C321" i="11" s="1"/>
  <c r="E322" i="13"/>
  <c r="B322" i="12"/>
  <c r="F322" i="10"/>
  <c r="I322"/>
  <c r="K322"/>
  <c r="M322"/>
  <c r="O322"/>
  <c r="Q322"/>
  <c r="S322"/>
  <c r="U322"/>
  <c r="W322"/>
  <c r="Y322"/>
  <c r="AA322"/>
  <c r="AC322"/>
  <c r="C323" i="12"/>
  <c r="C323" i="11" s="1"/>
  <c r="E324" i="13"/>
  <c r="B324" i="12"/>
  <c r="F324" i="10"/>
  <c r="I324"/>
  <c r="K324"/>
  <c r="M324"/>
  <c r="O324"/>
  <c r="Q324"/>
  <c r="S324"/>
  <c r="U324"/>
  <c r="W324"/>
  <c r="Y324"/>
  <c r="AA324"/>
  <c r="AC324"/>
  <c r="C325" i="12"/>
  <c r="C325" i="11" s="1"/>
  <c r="E326" i="13"/>
  <c r="B326" i="12"/>
  <c r="F326" i="10"/>
  <c r="I326"/>
  <c r="K326"/>
  <c r="M326"/>
  <c r="O326"/>
  <c r="Q326"/>
  <c r="S326"/>
  <c r="U326"/>
  <c r="W326"/>
  <c r="Y326"/>
  <c r="AA326"/>
  <c r="AC326"/>
  <c r="C327" i="12"/>
  <c r="C327" i="11" s="1"/>
  <c r="E328" i="13"/>
  <c r="B328" i="12"/>
  <c r="F328" i="10"/>
  <c r="I328"/>
  <c r="K328"/>
  <c r="M328"/>
  <c r="O328"/>
  <c r="Q328"/>
  <c r="S328"/>
  <c r="U328"/>
  <c r="W328"/>
  <c r="Y328"/>
  <c r="AA328"/>
  <c r="AC328"/>
  <c r="C329" i="12"/>
  <c r="C329" i="11" s="1"/>
  <c r="E330" i="13"/>
  <c r="B330" i="12"/>
  <c r="F330" i="10"/>
  <c r="I330"/>
  <c r="K330"/>
  <c r="M330"/>
  <c r="O330"/>
  <c r="Q330"/>
  <c r="S330"/>
  <c r="U330"/>
  <c r="W330"/>
  <c r="Y330"/>
  <c r="AA330"/>
  <c r="AC330"/>
  <c r="C331" i="12"/>
  <c r="C331" i="11" s="1"/>
  <c r="E332" i="13"/>
  <c r="B332" i="12"/>
  <c r="F332" i="10"/>
  <c r="I332"/>
  <c r="K332"/>
  <c r="M332"/>
  <c r="O332"/>
  <c r="Q332"/>
  <c r="S332"/>
  <c r="U332"/>
  <c r="W332"/>
  <c r="Y332"/>
  <c r="AA332"/>
  <c r="AC332"/>
  <c r="C333" i="12"/>
  <c r="C333" i="11" s="1"/>
  <c r="E334" i="13"/>
  <c r="B334" i="12"/>
  <c r="F334" i="10"/>
  <c r="I334"/>
  <c r="K334"/>
  <c r="M334"/>
  <c r="O334"/>
  <c r="Q334"/>
  <c r="S334"/>
  <c r="U334"/>
  <c r="W334"/>
  <c r="Y334"/>
  <c r="AA334"/>
  <c r="AC334"/>
  <c r="C335" i="12"/>
  <c r="C335" i="11" s="1"/>
  <c r="E336" i="13"/>
  <c r="B336" i="12"/>
  <c r="F336" i="10"/>
  <c r="I336"/>
  <c r="K336"/>
  <c r="M336"/>
  <c r="O336"/>
  <c r="Q336"/>
  <c r="S336"/>
  <c r="U336"/>
  <c r="W336"/>
  <c r="Y336"/>
  <c r="AA336"/>
  <c r="AC336"/>
  <c r="C337" i="12"/>
  <c r="C337" i="11" s="1"/>
  <c r="E338" i="13"/>
  <c r="B338" i="12"/>
  <c r="F338" i="10"/>
  <c r="I338"/>
  <c r="K338"/>
  <c r="M338"/>
  <c r="O338"/>
  <c r="Q338"/>
  <c r="S338"/>
  <c r="U338"/>
  <c r="W338"/>
  <c r="Y338"/>
  <c r="AA338"/>
  <c r="AC338"/>
  <c r="C339" i="12"/>
  <c r="C339" i="11" s="1"/>
  <c r="E340" i="13"/>
  <c r="B340" i="12"/>
  <c r="F340" i="10"/>
  <c r="I340"/>
  <c r="K340"/>
  <c r="M340"/>
  <c r="O340"/>
  <c r="Q340"/>
  <c r="S340"/>
  <c r="U340"/>
  <c r="W340"/>
  <c r="Y340"/>
  <c r="AA340"/>
  <c r="AC340"/>
  <c r="C341" i="12"/>
  <c r="C341" i="11" s="1"/>
  <c r="E342" i="13"/>
  <c r="B342" i="12"/>
  <c r="F342" i="10"/>
  <c r="I342"/>
  <c r="K342"/>
  <c r="M342"/>
  <c r="O342"/>
  <c r="Q342"/>
  <c r="S342"/>
  <c r="U342"/>
  <c r="W342"/>
  <c r="Y342"/>
  <c r="AA342"/>
  <c r="AC342"/>
  <c r="C343" i="12"/>
  <c r="C343" i="11" s="1"/>
  <c r="E344" i="13"/>
  <c r="B344" i="12"/>
  <c r="F344" i="10"/>
  <c r="I344"/>
  <c r="K344"/>
  <c r="M344"/>
  <c r="O344"/>
  <c r="Q344"/>
  <c r="S344"/>
  <c r="U344"/>
  <c r="W344"/>
  <c r="Y344"/>
  <c r="AA344"/>
  <c r="AC344"/>
  <c r="C345" i="12"/>
  <c r="C345" i="11" s="1"/>
  <c r="E346" i="13"/>
  <c r="B346" i="12"/>
  <c r="F346" i="10"/>
  <c r="I346"/>
  <c r="K346"/>
  <c r="M346"/>
  <c r="O346"/>
  <c r="Q346"/>
  <c r="S346"/>
  <c r="U346"/>
  <c r="W346"/>
  <c r="Y346"/>
  <c r="AA346"/>
  <c r="AC346"/>
  <c r="C347" i="12"/>
  <c r="C347" i="11" s="1"/>
  <c r="E348" i="13"/>
  <c r="B348" i="12"/>
  <c r="F348" i="10"/>
  <c r="I348"/>
  <c r="K348"/>
  <c r="M348"/>
  <c r="O348"/>
  <c r="Q348"/>
  <c r="S348"/>
  <c r="U348"/>
  <c r="W348"/>
  <c r="Y348"/>
  <c r="AA348"/>
  <c r="AC348"/>
  <c r="C349" i="12"/>
  <c r="C349" i="11" s="1"/>
  <c r="E350" i="13"/>
  <c r="B350" i="12"/>
  <c r="F350" i="10"/>
  <c r="I350"/>
  <c r="K350"/>
  <c r="M350"/>
  <c r="O350"/>
  <c r="Q350"/>
  <c r="S350"/>
  <c r="U350"/>
  <c r="W350"/>
  <c r="Y350"/>
  <c r="AA350"/>
  <c r="AC350"/>
  <c r="C351" i="12"/>
  <c r="C351" i="11" s="1"/>
  <c r="E352" i="13"/>
  <c r="B352" i="12"/>
  <c r="F352" i="10"/>
  <c r="I352"/>
  <c r="K352"/>
  <c r="M352"/>
  <c r="O352"/>
  <c r="Q352"/>
  <c r="S352"/>
  <c r="U352"/>
  <c r="W352"/>
  <c r="Y352"/>
  <c r="AA352"/>
  <c r="AC352"/>
  <c r="C353" i="12"/>
  <c r="C353" i="11" s="1"/>
  <c r="E354" i="13"/>
  <c r="B354" i="12"/>
  <c r="F354" i="10"/>
  <c r="I354"/>
  <c r="K354"/>
  <c r="M354"/>
  <c r="O354"/>
  <c r="Q354"/>
  <c r="S354"/>
  <c r="U354"/>
  <c r="W354"/>
  <c r="Y354"/>
  <c r="AA354"/>
  <c r="AC354"/>
  <c r="C355" i="12"/>
  <c r="C355" i="11" s="1"/>
  <c r="E356" i="13"/>
  <c r="B356" i="12"/>
  <c r="F356" i="10"/>
  <c r="I356"/>
  <c r="K356"/>
  <c r="M356"/>
  <c r="O356"/>
  <c r="Q356"/>
  <c r="S356"/>
  <c r="U356"/>
  <c r="W356"/>
  <c r="Y356"/>
  <c r="AA356"/>
  <c r="AC356"/>
  <c r="C357" i="12"/>
  <c r="C357" i="11" s="1"/>
  <c r="E358" i="13"/>
  <c r="B358" i="12"/>
  <c r="F358" i="10"/>
  <c r="I358"/>
  <c r="K358"/>
  <c r="M358"/>
  <c r="O358"/>
  <c r="Q358"/>
  <c r="S358"/>
  <c r="U358"/>
  <c r="W358"/>
  <c r="Y358"/>
  <c r="AA358"/>
  <c r="AC358"/>
  <c r="C359" i="12"/>
  <c r="C359" i="11" s="1"/>
  <c r="E360" i="13"/>
  <c r="B360" i="12"/>
  <c r="F360" i="10"/>
  <c r="I360"/>
  <c r="K360"/>
  <c r="M360"/>
  <c r="O360"/>
  <c r="Q360"/>
  <c r="S360"/>
  <c r="U360"/>
  <c r="W360"/>
  <c r="Y360"/>
  <c r="AA360"/>
  <c r="AC360"/>
  <c r="C361" i="12"/>
  <c r="C361" i="11" s="1"/>
  <c r="E362" i="13"/>
  <c r="B362" i="12"/>
  <c r="F362" i="10"/>
  <c r="I362"/>
  <c r="K362"/>
  <c r="M362"/>
  <c r="O362"/>
  <c r="Q362"/>
  <c r="S362"/>
  <c r="U362"/>
  <c r="W362"/>
  <c r="Y362"/>
  <c r="AA362"/>
  <c r="AC362"/>
  <c r="C363" i="12"/>
  <c r="C363" i="11" s="1"/>
  <c r="E364" i="13"/>
  <c r="B364" i="12"/>
  <c r="F364" i="10"/>
  <c r="I364"/>
  <c r="K364"/>
  <c r="M364"/>
  <c r="O364"/>
  <c r="Q364"/>
  <c r="S364"/>
  <c r="U364"/>
  <c r="W364"/>
  <c r="Y364"/>
  <c r="AA364"/>
  <c r="AC364"/>
  <c r="C365" i="12"/>
  <c r="C365" i="11" s="1"/>
  <c r="E366" i="13"/>
  <c r="B366" i="12"/>
  <c r="F366" i="10"/>
  <c r="I366"/>
  <c r="K366"/>
  <c r="M366"/>
  <c r="O366"/>
  <c r="Q366"/>
  <c r="S366"/>
  <c r="U366"/>
  <c r="W366"/>
  <c r="Y366"/>
  <c r="AA366"/>
  <c r="AC366"/>
  <c r="C367" i="12"/>
  <c r="C367" i="11" s="1"/>
  <c r="E368" i="13"/>
  <c r="B368" i="12"/>
  <c r="F368" i="10"/>
  <c r="I368"/>
  <c r="K368"/>
  <c r="M368"/>
  <c r="O368"/>
  <c r="Q368"/>
  <c r="S368"/>
  <c r="U368"/>
  <c r="W368"/>
  <c r="Y368"/>
  <c r="AA368"/>
  <c r="AC368"/>
  <c r="C369" i="12"/>
  <c r="C369" i="11" s="1"/>
  <c r="E370" i="13"/>
  <c r="B370" i="12"/>
  <c r="F370" i="10"/>
  <c r="I370"/>
  <c r="K370"/>
  <c r="M370"/>
  <c r="O370"/>
  <c r="Q370"/>
  <c r="S370"/>
  <c r="U370"/>
  <c r="W370"/>
  <c r="Y370"/>
  <c r="AA370"/>
  <c r="AC370"/>
  <c r="C371" i="12"/>
  <c r="C371" i="11" s="1"/>
  <c r="E372" i="13"/>
  <c r="B372" i="12"/>
  <c r="F372" i="10"/>
  <c r="I372"/>
  <c r="K372"/>
  <c r="M372"/>
  <c r="O372"/>
  <c r="Q372"/>
  <c r="S372"/>
  <c r="U372"/>
  <c r="W372"/>
  <c r="Y372"/>
  <c r="AA372"/>
  <c r="AC372"/>
  <c r="C373" i="12"/>
  <c r="C373" i="11" s="1"/>
  <c r="E374" i="13"/>
  <c r="B374" i="12"/>
  <c r="F374" i="10"/>
  <c r="I374"/>
  <c r="K374"/>
  <c r="M374"/>
  <c r="O374"/>
  <c r="Q374"/>
  <c r="S374"/>
  <c r="U374"/>
  <c r="W374"/>
  <c r="Y374"/>
  <c r="AA374"/>
  <c r="AC374"/>
  <c r="C375" i="12"/>
  <c r="C375" i="11" s="1"/>
  <c r="E376" i="13"/>
  <c r="B376" i="12"/>
  <c r="F376" i="10"/>
  <c r="I376"/>
  <c r="K376"/>
  <c r="M376"/>
  <c r="O376"/>
  <c r="Q376"/>
  <c r="S376"/>
  <c r="U376"/>
  <c r="W376"/>
  <c r="Y376"/>
  <c r="AA376"/>
  <c r="AC376"/>
  <c r="C377" i="12"/>
  <c r="C377" i="11" s="1"/>
  <c r="E378" i="13"/>
  <c r="B378" i="12"/>
  <c r="F378" i="10"/>
  <c r="I378"/>
  <c r="K378"/>
  <c r="M378"/>
  <c r="O378"/>
  <c r="Q378"/>
  <c r="S378"/>
  <c r="U378"/>
  <c r="W378"/>
  <c r="Y378"/>
  <c r="AA378"/>
  <c r="AC378"/>
  <c r="C379" i="12"/>
  <c r="C379" i="11" s="1"/>
  <c r="E380" i="13"/>
  <c r="B380" i="12"/>
  <c r="F380" i="10"/>
  <c r="I380"/>
  <c r="K380"/>
  <c r="M380"/>
  <c r="O380"/>
  <c r="Q380"/>
  <c r="S380"/>
  <c r="U380"/>
  <c r="W380"/>
  <c r="Y380"/>
  <c r="AA380"/>
  <c r="AC380"/>
  <c r="C381" i="12"/>
  <c r="C381" i="11" s="1"/>
  <c r="E382" i="13"/>
  <c r="B382" i="12"/>
  <c r="F382" i="10"/>
  <c r="I382"/>
  <c r="K382"/>
  <c r="M382"/>
  <c r="O382"/>
  <c r="Q382"/>
  <c r="S382"/>
  <c r="U382"/>
  <c r="W382"/>
  <c r="Y382"/>
  <c r="AA382"/>
  <c r="AC382"/>
  <c r="C383" i="12"/>
  <c r="C383" i="11" s="1"/>
  <c r="E384" i="13"/>
  <c r="B384" i="12"/>
  <c r="F384" i="10"/>
  <c r="I384"/>
  <c r="K384"/>
  <c r="M384"/>
  <c r="O384"/>
  <c r="Q384"/>
  <c r="S384"/>
  <c r="U384"/>
  <c r="W384"/>
  <c r="Y384"/>
  <c r="AA384"/>
  <c r="AC384"/>
  <c r="C385" i="12"/>
  <c r="C385" i="11" s="1"/>
  <c r="E386" i="13"/>
  <c r="B386" i="12"/>
  <c r="F386" i="10"/>
  <c r="I386"/>
  <c r="K386"/>
  <c r="M386"/>
  <c r="O386"/>
  <c r="Q386"/>
  <c r="S386"/>
  <c r="U386"/>
  <c r="W386"/>
  <c r="Y386"/>
  <c r="AA386"/>
  <c r="AC386"/>
  <c r="C387" i="12"/>
  <c r="C387" i="11" s="1"/>
  <c r="E388" i="13"/>
  <c r="B388" i="12"/>
  <c r="F388" i="10"/>
  <c r="I388"/>
  <c r="K388"/>
  <c r="M388"/>
  <c r="O388"/>
  <c r="Q388"/>
  <c r="S388"/>
  <c r="U388"/>
  <c r="W388"/>
  <c r="Y388"/>
  <c r="AA388"/>
  <c r="AC388"/>
  <c r="C389" i="12"/>
  <c r="C389" i="11" s="1"/>
  <c r="E390" i="13"/>
  <c r="B390" i="12"/>
  <c r="F390" i="10"/>
  <c r="I390"/>
  <c r="K390"/>
  <c r="M390"/>
  <c r="O390"/>
  <c r="Q390"/>
  <c r="S390"/>
  <c r="U390"/>
  <c r="W390"/>
  <c r="Y390"/>
  <c r="AA390"/>
  <c r="AC390"/>
  <c r="C391" i="12"/>
  <c r="C391" i="11" s="1"/>
  <c r="E392" i="13"/>
  <c r="B392" i="12"/>
  <c r="F392" i="10"/>
  <c r="I392"/>
  <c r="K392"/>
  <c r="M392"/>
  <c r="O392"/>
  <c r="Q392"/>
  <c r="S392"/>
  <c r="U392"/>
  <c r="W392"/>
  <c r="Y392"/>
  <c r="AA392"/>
  <c r="AC392"/>
  <c r="C393" i="12"/>
  <c r="C393" i="11" s="1"/>
  <c r="E394" i="13"/>
  <c r="B394" i="12"/>
  <c r="F394" i="10"/>
  <c r="I394"/>
  <c r="K394"/>
  <c r="M394"/>
  <c r="O394"/>
  <c r="Q394"/>
  <c r="S394"/>
  <c r="U394"/>
  <c r="W394"/>
  <c r="Y394"/>
  <c r="AA394"/>
  <c r="AC394"/>
  <c r="C395" i="12"/>
  <c r="C395" i="11" s="1"/>
  <c r="E396" i="13"/>
  <c r="B396" i="12"/>
  <c r="F396" i="10"/>
  <c r="I396"/>
  <c r="K396"/>
  <c r="M396"/>
  <c r="O396"/>
  <c r="Q396"/>
  <c r="S396"/>
  <c r="U396"/>
  <c r="W396"/>
  <c r="Y396"/>
  <c r="AA396"/>
  <c r="AC396"/>
  <c r="F398"/>
  <c r="I398"/>
  <c r="K398"/>
  <c r="M398"/>
  <c r="O398"/>
  <c r="Q398"/>
  <c r="S398"/>
  <c r="U398"/>
  <c r="W398"/>
  <c r="Y398"/>
  <c r="AA398"/>
  <c r="F400"/>
  <c r="I400"/>
  <c r="K400"/>
  <c r="M400"/>
  <c r="O400"/>
  <c r="Q400"/>
  <c r="S400"/>
  <c r="U400"/>
  <c r="W400"/>
  <c r="Y400"/>
  <c r="AA400"/>
  <c r="F402"/>
  <c r="I402"/>
  <c r="K402"/>
  <c r="M402"/>
  <c r="O402"/>
  <c r="Q402"/>
  <c r="S402"/>
  <c r="U402"/>
  <c r="W402"/>
  <c r="Y402"/>
  <c r="AA402"/>
  <c r="F404"/>
  <c r="I404"/>
  <c r="K404"/>
  <c r="M404"/>
  <c r="O404"/>
  <c r="Q404"/>
  <c r="S404"/>
  <c r="U404"/>
  <c r="W404"/>
  <c r="Y404"/>
  <c r="AA404"/>
  <c r="F406"/>
  <c r="I406"/>
  <c r="K406"/>
  <c r="M406"/>
  <c r="O406"/>
  <c r="Q406"/>
  <c r="S406"/>
  <c r="U406"/>
  <c r="W406"/>
  <c r="Y406"/>
  <c r="AA406"/>
  <c r="E407"/>
  <c r="J407"/>
  <c r="L407"/>
  <c r="N407"/>
  <c r="P407"/>
  <c r="R407"/>
  <c r="T407"/>
  <c r="V407"/>
  <c r="X407"/>
  <c r="Z407"/>
  <c r="AB407"/>
  <c r="AD407"/>
  <c r="BC407"/>
  <c r="F408"/>
  <c r="I408"/>
  <c r="K408"/>
  <c r="M408"/>
  <c r="O408"/>
  <c r="Q408"/>
  <c r="S408"/>
  <c r="U408"/>
  <c r="W408"/>
  <c r="Y408"/>
  <c r="AA408"/>
  <c r="E409"/>
  <c r="J409"/>
  <c r="L409"/>
  <c r="N409"/>
  <c r="P409"/>
  <c r="R409"/>
  <c r="T409"/>
  <c r="V409"/>
  <c r="X409"/>
  <c r="Z409"/>
  <c r="AB409"/>
  <c r="AD409"/>
  <c r="BC409"/>
  <c r="F410"/>
  <c r="I410"/>
  <c r="K410"/>
  <c r="M410"/>
  <c r="O410"/>
  <c r="Q410"/>
  <c r="S410"/>
  <c r="U410"/>
  <c r="W410"/>
  <c r="Y410"/>
  <c r="AA410"/>
  <c r="E411"/>
  <c r="J411"/>
  <c r="L411"/>
  <c r="N411"/>
  <c r="P411"/>
  <c r="R411"/>
  <c r="T411"/>
  <c r="V411"/>
  <c r="X411"/>
  <c r="Z411"/>
  <c r="AB411"/>
  <c r="AD411"/>
  <c r="BC411"/>
  <c r="F412"/>
  <c r="I412"/>
  <c r="K412"/>
  <c r="M412"/>
  <c r="O412"/>
  <c r="Q412"/>
  <c r="S412"/>
  <c r="U412"/>
  <c r="W412"/>
  <c r="Y412"/>
  <c r="AA412"/>
  <c r="E413"/>
  <c r="J413"/>
  <c r="L413"/>
  <c r="N413"/>
  <c r="P413"/>
  <c r="R413"/>
  <c r="T413"/>
  <c r="V413"/>
  <c r="X413"/>
  <c r="Z413"/>
  <c r="AB413"/>
  <c r="AD413"/>
  <c r="BC413"/>
  <c r="F414"/>
  <c r="I414"/>
  <c r="K414"/>
  <c r="M414"/>
  <c r="O414"/>
  <c r="Q414"/>
  <c r="S414"/>
  <c r="U414"/>
  <c r="W414"/>
  <c r="Y414"/>
  <c r="AA414"/>
  <c r="E415"/>
  <c r="J415"/>
  <c r="L415"/>
  <c r="N415"/>
  <c r="P415"/>
  <c r="R415"/>
  <c r="T415"/>
  <c r="V415"/>
  <c r="X415"/>
  <c r="Z415"/>
  <c r="AB415"/>
  <c r="AD415"/>
  <c r="BC415"/>
  <c r="F416"/>
  <c r="I416"/>
  <c r="K416"/>
  <c r="M416"/>
  <c r="O416"/>
  <c r="Q416"/>
  <c r="S416"/>
  <c r="U416"/>
  <c r="W416"/>
  <c r="Y416"/>
  <c r="AA416"/>
  <c r="E417"/>
  <c r="J417"/>
  <c r="L417"/>
  <c r="N417"/>
  <c r="P417"/>
  <c r="R417"/>
  <c r="T417"/>
  <c r="V417"/>
  <c r="X417"/>
  <c r="Z417"/>
  <c r="AB417"/>
  <c r="AD417"/>
  <c r="BC417"/>
  <c r="F418"/>
  <c r="I418"/>
  <c r="K418"/>
  <c r="M418"/>
  <c r="O418"/>
  <c r="Q418"/>
  <c r="S418"/>
  <c r="U418"/>
  <c r="W418"/>
  <c r="Y418"/>
  <c r="AA418"/>
  <c r="AC418"/>
  <c r="AC419"/>
  <c r="F420"/>
  <c r="K420"/>
  <c r="O420"/>
  <c r="S420"/>
  <c r="W420"/>
  <c r="BC422"/>
  <c r="BG422" s="1"/>
  <c r="AD422"/>
  <c r="AB422"/>
  <c r="Z422"/>
  <c r="X422"/>
  <c r="V422"/>
  <c r="T422"/>
  <c r="R422"/>
  <c r="P422"/>
  <c r="N422"/>
  <c r="L422"/>
  <c r="J422"/>
  <c r="E422"/>
  <c r="I422"/>
  <c r="M422"/>
  <c r="Q422"/>
  <c r="U422"/>
  <c r="Y422"/>
  <c r="AC422"/>
  <c r="AC423"/>
  <c r="F424"/>
  <c r="K424"/>
  <c r="O424"/>
  <c r="S424"/>
  <c r="W424"/>
  <c r="BC426"/>
  <c r="BG426" s="1"/>
  <c r="AD426"/>
  <c r="AB426"/>
  <c r="Z426"/>
  <c r="X426"/>
  <c r="V426"/>
  <c r="T426"/>
  <c r="R426"/>
  <c r="P426"/>
  <c r="N426"/>
  <c r="L426"/>
  <c r="J426"/>
  <c r="E426"/>
  <c r="I426"/>
  <c r="M426"/>
  <c r="Q426"/>
  <c r="U426"/>
  <c r="Y426"/>
  <c r="AC426"/>
  <c r="AC427"/>
  <c r="F428"/>
  <c r="K428"/>
  <c r="O428"/>
  <c r="S428"/>
  <c r="W428"/>
  <c r="BC430"/>
  <c r="BG430" s="1"/>
  <c r="AD430"/>
  <c r="AB430"/>
  <c r="Z430"/>
  <c r="X430"/>
  <c r="V430"/>
  <c r="T430"/>
  <c r="R430"/>
  <c r="P430"/>
  <c r="N430"/>
  <c r="L430"/>
  <c r="J430"/>
  <c r="E430"/>
  <c r="I430"/>
  <c r="M430"/>
  <c r="Q430"/>
  <c r="U430"/>
  <c r="Y430"/>
  <c r="AC430"/>
  <c r="AC431"/>
  <c r="F432"/>
  <c r="K432"/>
  <c r="O432"/>
  <c r="S432"/>
  <c r="W432"/>
  <c r="BC434"/>
  <c r="BG434" s="1"/>
  <c r="AD434"/>
  <c r="AB434"/>
  <c r="Z434"/>
  <c r="X434"/>
  <c r="V434"/>
  <c r="T434"/>
  <c r="R434"/>
  <c r="P434"/>
  <c r="N434"/>
  <c r="L434"/>
  <c r="J434"/>
  <c r="E434"/>
  <c r="I434"/>
  <c r="M434"/>
  <c r="Q434"/>
  <c r="U434"/>
  <c r="Y434"/>
  <c r="AC434"/>
  <c r="AC435"/>
  <c r="F436"/>
  <c r="K436"/>
  <c r="O436"/>
  <c r="S436"/>
  <c r="W436"/>
  <c r="BC438"/>
  <c r="BG438" s="1"/>
  <c r="AD438"/>
  <c r="AB438"/>
  <c r="Z438"/>
  <c r="X438"/>
  <c r="V438"/>
  <c r="T438"/>
  <c r="R438"/>
  <c r="P438"/>
  <c r="N438"/>
  <c r="L438"/>
  <c r="J438"/>
  <c r="E438"/>
  <c r="I438"/>
  <c r="M438"/>
  <c r="Q438"/>
  <c r="U438"/>
  <c r="Y438"/>
  <c r="AC438"/>
  <c r="AC439"/>
  <c r="F440"/>
  <c r="K440"/>
  <c r="O440"/>
  <c r="S440"/>
  <c r="W440"/>
  <c r="BC442"/>
  <c r="BG442" s="1"/>
  <c r="AD442"/>
  <c r="AB442"/>
  <c r="Z442"/>
  <c r="X442"/>
  <c r="V442"/>
  <c r="T442"/>
  <c r="R442"/>
  <c r="P442"/>
  <c r="N442"/>
  <c r="L442"/>
  <c r="J442"/>
  <c r="E442"/>
  <c r="I442"/>
  <c r="M442"/>
  <c r="Q442"/>
  <c r="U442"/>
  <c r="Y442"/>
  <c r="AC442"/>
  <c r="AC443"/>
  <c r="F444"/>
  <c r="K444"/>
  <c r="O444"/>
  <c r="S444"/>
  <c r="W444"/>
  <c r="BC446"/>
  <c r="BG446" s="1"/>
  <c r="AD446"/>
  <c r="AB446"/>
  <c r="Z446"/>
  <c r="X446"/>
  <c r="V446"/>
  <c r="T446"/>
  <c r="R446"/>
  <c r="P446"/>
  <c r="N446"/>
  <c r="L446"/>
  <c r="J446"/>
  <c r="E446"/>
  <c r="I446"/>
  <c r="M446"/>
  <c r="Q446"/>
  <c r="U446"/>
  <c r="Y446"/>
  <c r="AC446"/>
  <c r="AC447"/>
  <c r="F448"/>
  <c r="K448"/>
  <c r="O448"/>
  <c r="S448"/>
  <c r="W448"/>
  <c r="BC450"/>
  <c r="BG450" s="1"/>
  <c r="AD450"/>
  <c r="AB450"/>
  <c r="Z450"/>
  <c r="X450"/>
  <c r="V450"/>
  <c r="T450"/>
  <c r="R450"/>
  <c r="P450"/>
  <c r="N450"/>
  <c r="L450"/>
  <c r="J450"/>
  <c r="E450"/>
  <c r="I450"/>
  <c r="M450"/>
  <c r="Q450"/>
  <c r="U450"/>
  <c r="Y450"/>
  <c r="AC450"/>
  <c r="AC451"/>
  <c r="F452"/>
  <c r="K452"/>
  <c r="O452"/>
  <c r="S452"/>
  <c r="W452"/>
  <c r="BC454"/>
  <c r="BG454" s="1"/>
  <c r="AD454"/>
  <c r="AB454"/>
  <c r="Z454"/>
  <c r="X454"/>
  <c r="V454"/>
  <c r="T454"/>
  <c r="R454"/>
  <c r="P454"/>
  <c r="N454"/>
  <c r="L454"/>
  <c r="J454"/>
  <c r="E454"/>
  <c r="I454"/>
  <c r="M454"/>
  <c r="Q454"/>
  <c r="U454"/>
  <c r="Y454"/>
  <c r="AC454"/>
  <c r="AC455"/>
  <c r="F456"/>
  <c r="K456"/>
  <c r="O456"/>
  <c r="S456"/>
  <c r="W456"/>
  <c r="BC458"/>
  <c r="BG458" s="1"/>
  <c r="AD458"/>
  <c r="AB458"/>
  <c r="Z458"/>
  <c r="X458"/>
  <c r="V458"/>
  <c r="T458"/>
  <c r="R458"/>
  <c r="P458"/>
  <c r="N458"/>
  <c r="L458"/>
  <c r="J458"/>
  <c r="E458"/>
  <c r="I458"/>
  <c r="M458"/>
  <c r="Q458"/>
  <c r="U458"/>
  <c r="Y458"/>
  <c r="AC458"/>
  <c r="AC459"/>
  <c r="F460"/>
  <c r="K460"/>
  <c r="O460"/>
  <c r="S460"/>
  <c r="W460"/>
  <c r="BC462"/>
  <c r="BG462" s="1"/>
  <c r="AD462"/>
  <c r="AB462"/>
  <c r="Z462"/>
  <c r="X462"/>
  <c r="V462"/>
  <c r="T462"/>
  <c r="R462"/>
  <c r="P462"/>
  <c r="N462"/>
  <c r="L462"/>
  <c r="J462"/>
  <c r="E462"/>
  <c r="I462"/>
  <c r="M462"/>
  <c r="Q462"/>
  <c r="U462"/>
  <c r="Y462"/>
  <c r="AC462"/>
  <c r="AC463"/>
  <c r="F464"/>
  <c r="K464"/>
  <c r="O464"/>
  <c r="S464"/>
  <c r="W464"/>
  <c r="BC466"/>
  <c r="BG466" s="1"/>
  <c r="AD466"/>
  <c r="AB466"/>
  <c r="Z466"/>
  <c r="X466"/>
  <c r="V466"/>
  <c r="T466"/>
  <c r="R466"/>
  <c r="P466"/>
  <c r="N466"/>
  <c r="L466"/>
  <c r="J466"/>
  <c r="E466"/>
  <c r="I466"/>
  <c r="M466"/>
  <c r="Q466"/>
  <c r="U466"/>
  <c r="Y466"/>
  <c r="AC466"/>
  <c r="AC467"/>
  <c r="F468"/>
  <c r="K468"/>
  <c r="O468"/>
  <c r="S468"/>
  <c r="W468"/>
  <c r="F407"/>
  <c r="I407"/>
  <c r="K407"/>
  <c r="M407"/>
  <c r="O407"/>
  <c r="Q407"/>
  <c r="S407"/>
  <c r="U407"/>
  <c r="W407"/>
  <c r="Y407"/>
  <c r="AA407"/>
  <c r="F409"/>
  <c r="I409"/>
  <c r="K409"/>
  <c r="M409"/>
  <c r="O409"/>
  <c r="Q409"/>
  <c r="S409"/>
  <c r="U409"/>
  <c r="W409"/>
  <c r="Y409"/>
  <c r="AA409"/>
  <c r="F411"/>
  <c r="I411"/>
  <c r="K411"/>
  <c r="M411"/>
  <c r="O411"/>
  <c r="Q411"/>
  <c r="S411"/>
  <c r="U411"/>
  <c r="W411"/>
  <c r="Y411"/>
  <c r="AA411"/>
  <c r="F413"/>
  <c r="I413"/>
  <c r="K413"/>
  <c r="M413"/>
  <c r="O413"/>
  <c r="Q413"/>
  <c r="S413"/>
  <c r="U413"/>
  <c r="W413"/>
  <c r="Y413"/>
  <c r="AA413"/>
  <c r="F415"/>
  <c r="I415"/>
  <c r="K415"/>
  <c r="M415"/>
  <c r="O415"/>
  <c r="Q415"/>
  <c r="S415"/>
  <c r="U415"/>
  <c r="W415"/>
  <c r="Y415"/>
  <c r="AA415"/>
  <c r="F417"/>
  <c r="I417"/>
  <c r="K417"/>
  <c r="M417"/>
  <c r="O417"/>
  <c r="Q417"/>
  <c r="S417"/>
  <c r="U417"/>
  <c r="W417"/>
  <c r="Y417"/>
  <c r="AA417"/>
  <c r="BC420"/>
  <c r="AD420"/>
  <c r="AB420"/>
  <c r="Z420"/>
  <c r="X420"/>
  <c r="V420"/>
  <c r="T420"/>
  <c r="R420"/>
  <c r="P420"/>
  <c r="N420"/>
  <c r="L420"/>
  <c r="J420"/>
  <c r="E420"/>
  <c r="I420"/>
  <c r="M420"/>
  <c r="Q420"/>
  <c r="U420"/>
  <c r="Y420"/>
  <c r="AC420"/>
  <c r="AC421"/>
  <c r="BC424"/>
  <c r="AD424"/>
  <c r="AB424"/>
  <c r="Z424"/>
  <c r="X424"/>
  <c r="V424"/>
  <c r="T424"/>
  <c r="R424"/>
  <c r="P424"/>
  <c r="N424"/>
  <c r="L424"/>
  <c r="J424"/>
  <c r="E424"/>
  <c r="I424"/>
  <c r="M424"/>
  <c r="Q424"/>
  <c r="U424"/>
  <c r="Y424"/>
  <c r="AC424"/>
  <c r="AC425"/>
  <c r="BC428"/>
  <c r="AD428"/>
  <c r="AB428"/>
  <c r="Z428"/>
  <c r="X428"/>
  <c r="V428"/>
  <c r="T428"/>
  <c r="R428"/>
  <c r="P428"/>
  <c r="N428"/>
  <c r="L428"/>
  <c r="J428"/>
  <c r="E428"/>
  <c r="I428"/>
  <c r="M428"/>
  <c r="Q428"/>
  <c r="U428"/>
  <c r="Y428"/>
  <c r="AC428"/>
  <c r="AC429"/>
  <c r="BC432"/>
  <c r="AD432"/>
  <c r="AB432"/>
  <c r="Z432"/>
  <c r="X432"/>
  <c r="V432"/>
  <c r="T432"/>
  <c r="R432"/>
  <c r="P432"/>
  <c r="N432"/>
  <c r="L432"/>
  <c r="J432"/>
  <c r="E432"/>
  <c r="I432"/>
  <c r="M432"/>
  <c r="Q432"/>
  <c r="U432"/>
  <c r="Y432"/>
  <c r="AC432"/>
  <c r="AC433"/>
  <c r="BC436"/>
  <c r="AD436"/>
  <c r="AB436"/>
  <c r="Z436"/>
  <c r="X436"/>
  <c r="V436"/>
  <c r="T436"/>
  <c r="R436"/>
  <c r="P436"/>
  <c r="N436"/>
  <c r="L436"/>
  <c r="J436"/>
  <c r="E436"/>
  <c r="I436"/>
  <c r="M436"/>
  <c r="Q436"/>
  <c r="U436"/>
  <c r="Y436"/>
  <c r="AC436"/>
  <c r="AC437"/>
  <c r="BC440"/>
  <c r="AD440"/>
  <c r="AB440"/>
  <c r="Z440"/>
  <c r="X440"/>
  <c r="V440"/>
  <c r="T440"/>
  <c r="R440"/>
  <c r="P440"/>
  <c r="N440"/>
  <c r="L440"/>
  <c r="J440"/>
  <c r="E440"/>
  <c r="I440"/>
  <c r="M440"/>
  <c r="Q440"/>
  <c r="U440"/>
  <c r="Y440"/>
  <c r="AC440"/>
  <c r="AC441"/>
  <c r="BC444"/>
  <c r="AD444"/>
  <c r="AB444"/>
  <c r="Z444"/>
  <c r="X444"/>
  <c r="V444"/>
  <c r="T444"/>
  <c r="R444"/>
  <c r="P444"/>
  <c r="N444"/>
  <c r="L444"/>
  <c r="J444"/>
  <c r="E444"/>
  <c r="I444"/>
  <c r="M444"/>
  <c r="Q444"/>
  <c r="U444"/>
  <c r="Y444"/>
  <c r="AC444"/>
  <c r="AC445"/>
  <c r="BC448"/>
  <c r="AD448"/>
  <c r="AB448"/>
  <c r="Z448"/>
  <c r="X448"/>
  <c r="V448"/>
  <c r="T448"/>
  <c r="R448"/>
  <c r="P448"/>
  <c r="N448"/>
  <c r="L448"/>
  <c r="J448"/>
  <c r="E448"/>
  <c r="I448"/>
  <c r="M448"/>
  <c r="Q448"/>
  <c r="U448"/>
  <c r="Y448"/>
  <c r="AC448"/>
  <c r="AC449"/>
  <c r="BC452"/>
  <c r="AD452"/>
  <c r="AB452"/>
  <c r="Z452"/>
  <c r="X452"/>
  <c r="V452"/>
  <c r="T452"/>
  <c r="R452"/>
  <c r="P452"/>
  <c r="N452"/>
  <c r="L452"/>
  <c r="J452"/>
  <c r="E452"/>
  <c r="I452"/>
  <c r="M452"/>
  <c r="Q452"/>
  <c r="U452"/>
  <c r="Y452"/>
  <c r="AC452"/>
  <c r="AC453"/>
  <c r="BC456"/>
  <c r="AD456"/>
  <c r="AB456"/>
  <c r="Z456"/>
  <c r="X456"/>
  <c r="V456"/>
  <c r="T456"/>
  <c r="R456"/>
  <c r="P456"/>
  <c r="N456"/>
  <c r="L456"/>
  <c r="J456"/>
  <c r="E456"/>
  <c r="I456"/>
  <c r="M456"/>
  <c r="Q456"/>
  <c r="U456"/>
  <c r="Y456"/>
  <c r="AC456"/>
  <c r="AC457"/>
  <c r="BC460"/>
  <c r="AD460"/>
  <c r="AB460"/>
  <c r="Z460"/>
  <c r="X460"/>
  <c r="V460"/>
  <c r="T460"/>
  <c r="R460"/>
  <c r="P460"/>
  <c r="N460"/>
  <c r="L460"/>
  <c r="J460"/>
  <c r="E460"/>
  <c r="I460"/>
  <c r="M460"/>
  <c r="Q460"/>
  <c r="U460"/>
  <c r="Y460"/>
  <c r="AC460"/>
  <c r="AC461"/>
  <c r="BC464"/>
  <c r="AD464"/>
  <c r="AB464"/>
  <c r="Z464"/>
  <c r="X464"/>
  <c r="V464"/>
  <c r="T464"/>
  <c r="R464"/>
  <c r="P464"/>
  <c r="N464"/>
  <c r="L464"/>
  <c r="J464"/>
  <c r="E464"/>
  <c r="I464"/>
  <c r="M464"/>
  <c r="Q464"/>
  <c r="U464"/>
  <c r="Y464"/>
  <c r="AC464"/>
  <c r="AC465"/>
  <c r="BC468"/>
  <c r="AD468"/>
  <c r="AB468"/>
  <c r="Z468"/>
  <c r="X468"/>
  <c r="V468"/>
  <c r="T468"/>
  <c r="R468"/>
  <c r="P468"/>
  <c r="N468"/>
  <c r="L468"/>
  <c r="J468"/>
  <c r="E468"/>
  <c r="I468"/>
  <c r="M468"/>
  <c r="Q468"/>
  <c r="U468"/>
  <c r="Y468"/>
  <c r="AC468"/>
  <c r="F419"/>
  <c r="I419"/>
  <c r="K419"/>
  <c r="M419"/>
  <c r="O419"/>
  <c r="Q419"/>
  <c r="S419"/>
  <c r="U419"/>
  <c r="W419"/>
  <c r="Y419"/>
  <c r="AA419"/>
  <c r="F421"/>
  <c r="I421"/>
  <c r="K421"/>
  <c r="M421"/>
  <c r="O421"/>
  <c r="Q421"/>
  <c r="S421"/>
  <c r="U421"/>
  <c r="W421"/>
  <c r="Y421"/>
  <c r="AA421"/>
  <c r="F423"/>
  <c r="I423"/>
  <c r="K423"/>
  <c r="M423"/>
  <c r="O423"/>
  <c r="Q423"/>
  <c r="S423"/>
  <c r="U423"/>
  <c r="W423"/>
  <c r="Y423"/>
  <c r="AA423"/>
  <c r="F425"/>
  <c r="I425"/>
  <c r="K425"/>
  <c r="M425"/>
  <c r="O425"/>
  <c r="Q425"/>
  <c r="S425"/>
  <c r="U425"/>
  <c r="W425"/>
  <c r="Y425"/>
  <c r="AA425"/>
  <c r="F427"/>
  <c r="I427"/>
  <c r="K427"/>
  <c r="M427"/>
  <c r="O427"/>
  <c r="Q427"/>
  <c r="S427"/>
  <c r="U427"/>
  <c r="W427"/>
  <c r="Y427"/>
  <c r="AA427"/>
  <c r="F429"/>
  <c r="I429"/>
  <c r="K429"/>
  <c r="M429"/>
  <c r="O429"/>
  <c r="Q429"/>
  <c r="S429"/>
  <c r="U429"/>
  <c r="W429"/>
  <c r="Y429"/>
  <c r="AA429"/>
  <c r="F431"/>
  <c r="I431"/>
  <c r="K431"/>
  <c r="M431"/>
  <c r="O431"/>
  <c r="Q431"/>
  <c r="S431"/>
  <c r="U431"/>
  <c r="W431"/>
  <c r="Y431"/>
  <c r="AA431"/>
  <c r="F433"/>
  <c r="I433"/>
  <c r="K433"/>
  <c r="M433"/>
  <c r="O433"/>
  <c r="Q433"/>
  <c r="S433"/>
  <c r="U433"/>
  <c r="W433"/>
  <c r="Y433"/>
  <c r="AA433"/>
  <c r="F435"/>
  <c r="I435"/>
  <c r="K435"/>
  <c r="M435"/>
  <c r="O435"/>
  <c r="Q435"/>
  <c r="S435"/>
  <c r="U435"/>
  <c r="W435"/>
  <c r="Y435"/>
  <c r="AA435"/>
  <c r="F437"/>
  <c r="I437"/>
  <c r="K437"/>
  <c r="M437"/>
  <c r="O437"/>
  <c r="Q437"/>
  <c r="S437"/>
  <c r="U437"/>
  <c r="W437"/>
  <c r="Y437"/>
  <c r="AA437"/>
  <c r="F439"/>
  <c r="I439"/>
  <c r="K439"/>
  <c r="M439"/>
  <c r="O439"/>
  <c r="Q439"/>
  <c r="S439"/>
  <c r="U439"/>
  <c r="W439"/>
  <c r="Y439"/>
  <c r="AA439"/>
  <c r="F441"/>
  <c r="I441"/>
  <c r="K441"/>
  <c r="M441"/>
  <c r="O441"/>
  <c r="Q441"/>
  <c r="S441"/>
  <c r="U441"/>
  <c r="W441"/>
  <c r="Y441"/>
  <c r="AA441"/>
  <c r="F443"/>
  <c r="I443"/>
  <c r="K443"/>
  <c r="M443"/>
  <c r="O443"/>
  <c r="Q443"/>
  <c r="S443"/>
  <c r="U443"/>
  <c r="W443"/>
  <c r="Y443"/>
  <c r="AA443"/>
  <c r="F445"/>
  <c r="I445"/>
  <c r="K445"/>
  <c r="M445"/>
  <c r="O445"/>
  <c r="Q445"/>
  <c r="S445"/>
  <c r="U445"/>
  <c r="W445"/>
  <c r="Y445"/>
  <c r="AA445"/>
  <c r="F447"/>
  <c r="I447"/>
  <c r="K447"/>
  <c r="M447"/>
  <c r="O447"/>
  <c r="Q447"/>
  <c r="S447"/>
  <c r="U447"/>
  <c r="W447"/>
  <c r="Y447"/>
  <c r="AA447"/>
  <c r="F449"/>
  <c r="I449"/>
  <c r="K449"/>
  <c r="M449"/>
  <c r="O449"/>
  <c r="Q449"/>
  <c r="S449"/>
  <c r="U449"/>
  <c r="W449"/>
  <c r="Y449"/>
  <c r="AA449"/>
  <c r="F451"/>
  <c r="I451"/>
  <c r="K451"/>
  <c r="M451"/>
  <c r="O451"/>
  <c r="Q451"/>
  <c r="S451"/>
  <c r="U451"/>
  <c r="W451"/>
  <c r="Y451"/>
  <c r="AA451"/>
  <c r="F453"/>
  <c r="I453"/>
  <c r="K453"/>
  <c r="M453"/>
  <c r="O453"/>
  <c r="Q453"/>
  <c r="S453"/>
  <c r="U453"/>
  <c r="W453"/>
  <c r="Y453"/>
  <c r="AA453"/>
  <c r="F455"/>
  <c r="I455"/>
  <c r="K455"/>
  <c r="M455"/>
  <c r="O455"/>
  <c r="Q455"/>
  <c r="S455"/>
  <c r="U455"/>
  <c r="W455"/>
  <c r="Y455"/>
  <c r="AA455"/>
  <c r="F457"/>
  <c r="I457"/>
  <c r="K457"/>
  <c r="M457"/>
  <c r="O457"/>
  <c r="Q457"/>
  <c r="S457"/>
  <c r="U457"/>
  <c r="W457"/>
  <c r="Y457"/>
  <c r="AA457"/>
  <c r="F459"/>
  <c r="I459"/>
  <c r="K459"/>
  <c r="M459"/>
  <c r="O459"/>
  <c r="Q459"/>
  <c r="S459"/>
  <c r="U459"/>
  <c r="W459"/>
  <c r="Y459"/>
  <c r="AA459"/>
  <c r="F461"/>
  <c r="I461"/>
  <c r="K461"/>
  <c r="M461"/>
  <c r="O461"/>
  <c r="Q461"/>
  <c r="S461"/>
  <c r="U461"/>
  <c r="W461"/>
  <c r="Y461"/>
  <c r="AA461"/>
  <c r="F463"/>
  <c r="I463"/>
  <c r="K463"/>
  <c r="M463"/>
  <c r="O463"/>
  <c r="Q463"/>
  <c r="S463"/>
  <c r="U463"/>
  <c r="W463"/>
  <c r="Y463"/>
  <c r="AA463"/>
  <c r="F465"/>
  <c r="I465"/>
  <c r="K465"/>
  <c r="M465"/>
  <c r="O465"/>
  <c r="Q465"/>
  <c r="S465"/>
  <c r="U465"/>
  <c r="W465"/>
  <c r="Y465"/>
  <c r="AA465"/>
  <c r="F467"/>
  <c r="I467"/>
  <c r="K467"/>
  <c r="M467"/>
  <c r="O467"/>
  <c r="Q467"/>
  <c r="S467"/>
  <c r="U467"/>
  <c r="W467"/>
  <c r="Y467"/>
  <c r="AA467"/>
  <c r="J469"/>
  <c r="L469"/>
  <c r="N469"/>
  <c r="P469"/>
  <c r="R469"/>
  <c r="T469"/>
  <c r="V469"/>
  <c r="X469"/>
  <c r="Z469"/>
  <c r="AB469"/>
  <c r="AD469"/>
  <c r="J470"/>
  <c r="L470"/>
  <c r="N470"/>
  <c r="P470"/>
  <c r="R470"/>
  <c r="T470"/>
  <c r="V470"/>
  <c r="X470"/>
  <c r="Z470"/>
  <c r="AB470"/>
  <c r="AD470"/>
  <c r="J471"/>
  <c r="L471"/>
  <c r="N471"/>
  <c r="P471"/>
  <c r="R471"/>
  <c r="T471"/>
  <c r="V471"/>
  <c r="X471"/>
  <c r="Z471"/>
  <c r="AB471"/>
  <c r="AD471"/>
  <c r="J472"/>
  <c r="L472"/>
  <c r="N472"/>
  <c r="P472"/>
  <c r="R472"/>
  <c r="T472"/>
  <c r="V472"/>
  <c r="X472"/>
  <c r="Z472"/>
  <c r="AB472"/>
  <c r="AD472"/>
  <c r="J473"/>
  <c r="L473"/>
  <c r="N473"/>
  <c r="P473"/>
  <c r="R473"/>
  <c r="T473"/>
  <c r="V473"/>
  <c r="X473"/>
  <c r="Z473"/>
  <c r="AB473"/>
  <c r="AD473"/>
  <c r="J474"/>
  <c r="L474"/>
  <c r="N474"/>
  <c r="P474"/>
  <c r="R474"/>
  <c r="T474"/>
  <c r="V474"/>
  <c r="X474"/>
  <c r="Z474"/>
  <c r="AB474"/>
  <c r="AD474"/>
  <c r="K4" i="15"/>
  <c r="J4"/>
  <c r="J131"/>
  <c r="K131"/>
  <c r="J132"/>
  <c r="K132"/>
  <c r="J133"/>
  <c r="K133"/>
  <c r="J134"/>
  <c r="K134"/>
  <c r="J135"/>
  <c r="K135"/>
  <c r="J136"/>
  <c r="K136"/>
  <c r="J137"/>
  <c r="K137"/>
  <c r="J138"/>
  <c r="K138"/>
  <c r="J139"/>
  <c r="K139"/>
  <c r="J140"/>
  <c r="K140"/>
  <c r="J141"/>
  <c r="K141"/>
  <c r="J142"/>
  <c r="K142"/>
  <c r="J143"/>
  <c r="K143"/>
  <c r="J144"/>
  <c r="K144"/>
  <c r="J145"/>
  <c r="K145"/>
  <c r="J146"/>
  <c r="K146"/>
  <c r="J147"/>
  <c r="K147"/>
  <c r="J148"/>
  <c r="K148"/>
  <c r="J149"/>
  <c r="K149"/>
  <c r="J150"/>
  <c r="K150"/>
  <c r="J151"/>
  <c r="K151"/>
  <c r="J152"/>
  <c r="K152"/>
  <c r="K153"/>
  <c r="J153"/>
  <c r="I5"/>
  <c r="J130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K199"/>
  <c r="J200"/>
  <c r="K200"/>
  <c r="J201"/>
  <c r="K201"/>
  <c r="J202"/>
  <c r="K202"/>
  <c r="J203"/>
  <c r="K203"/>
  <c r="J204"/>
  <c r="K204"/>
  <c r="J205"/>
  <c r="K205"/>
  <c r="J206"/>
  <c r="K206"/>
  <c r="J207"/>
  <c r="K207"/>
  <c r="J208"/>
  <c r="K208"/>
  <c r="J209"/>
  <c r="K209"/>
  <c r="J210"/>
  <c r="K210"/>
  <c r="J211"/>
  <c r="K211"/>
  <c r="J212"/>
  <c r="K212"/>
  <c r="J213"/>
  <c r="K213"/>
  <c r="J214"/>
  <c r="K214"/>
  <c r="J215"/>
  <c r="K215"/>
  <c r="J216"/>
  <c r="K216"/>
  <c r="J217"/>
  <c r="K217"/>
  <c r="J218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K306"/>
  <c r="J355"/>
  <c r="J356"/>
  <c r="K356"/>
  <c r="J357"/>
  <c r="K357"/>
  <c r="J358"/>
  <c r="K358"/>
  <c r="J359"/>
  <c r="K359"/>
  <c r="J360"/>
  <c r="K360"/>
  <c r="J361"/>
  <c r="K361"/>
  <c r="J362"/>
  <c r="K362"/>
  <c r="J363"/>
  <c r="K363"/>
  <c r="J364"/>
  <c r="K364"/>
  <c r="J365"/>
  <c r="K365"/>
  <c r="K366"/>
  <c r="K367"/>
  <c r="K368"/>
  <c r="K369"/>
  <c r="K370"/>
  <c r="K371"/>
  <c r="K372"/>
  <c r="K373"/>
  <c r="K374"/>
  <c r="J375"/>
  <c r="J366"/>
  <c r="J367"/>
  <c r="J368"/>
  <c r="J369"/>
  <c r="J370"/>
  <c r="J371"/>
  <c r="J372"/>
  <c r="J373"/>
  <c r="J374"/>
  <c r="K375"/>
  <c r="J376"/>
  <c r="K376"/>
  <c r="J377"/>
  <c r="K377"/>
  <c r="J378"/>
  <c r="K378"/>
  <c r="K379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O397" i="14" l="1"/>
  <c r="L396" i="15" s="1"/>
  <c r="E476" i="8"/>
  <c r="G476"/>
  <c r="M476"/>
  <c r="I476"/>
  <c r="J476"/>
  <c r="K476"/>
  <c r="L476"/>
  <c r="H476"/>
  <c r="BR470" i="10"/>
  <c r="BJ470"/>
  <c r="BZ469"/>
  <c r="BR469"/>
  <c r="BJ469"/>
  <c r="BW467"/>
  <c r="BO467"/>
  <c r="BG467"/>
  <c r="BU465"/>
  <c r="BM465"/>
  <c r="BE465"/>
  <c r="BA465"/>
  <c r="BS463"/>
  <c r="BK463"/>
  <c r="BQ461"/>
  <c r="BI461"/>
  <c r="BW459"/>
  <c r="BO459"/>
  <c r="BG459"/>
  <c r="BU457"/>
  <c r="BM457"/>
  <c r="BE457"/>
  <c r="BA457"/>
  <c r="BS455"/>
  <c r="BK455"/>
  <c r="BQ453"/>
  <c r="BI453"/>
  <c r="BW451"/>
  <c r="BO451"/>
  <c r="BG451"/>
  <c r="BU449"/>
  <c r="BM449"/>
  <c r="BE449"/>
  <c r="BA449"/>
  <c r="BS447"/>
  <c r="BK447"/>
  <c r="BQ445"/>
  <c r="BI445"/>
  <c r="BW443"/>
  <c r="BO443"/>
  <c r="BG443"/>
  <c r="BU441"/>
  <c r="BM441"/>
  <c r="BE441"/>
  <c r="BA441"/>
  <c r="BS439"/>
  <c r="BK439"/>
  <c r="BQ437"/>
  <c r="BI437"/>
  <c r="BW435"/>
  <c r="BO435"/>
  <c r="BG435"/>
  <c r="BU433"/>
  <c r="BM433"/>
  <c r="BE433"/>
  <c r="BA433"/>
  <c r="BS431"/>
  <c r="BK431"/>
  <c r="BQ429"/>
  <c r="BI429"/>
  <c r="BW427"/>
  <c r="BO427"/>
  <c r="BG427"/>
  <c r="BU425"/>
  <c r="BM425"/>
  <c r="BE425"/>
  <c r="BA425"/>
  <c r="BS423"/>
  <c r="BK423"/>
  <c r="BQ421"/>
  <c r="BI421"/>
  <c r="BW419"/>
  <c r="BO419"/>
  <c r="BG419"/>
  <c r="BU468"/>
  <c r="BA468"/>
  <c r="BE468"/>
  <c r="BL468"/>
  <c r="BT468"/>
  <c r="BQ464"/>
  <c r="BJ464"/>
  <c r="BR464"/>
  <c r="BZ464"/>
  <c r="BU460"/>
  <c r="BA460"/>
  <c r="BE460"/>
  <c r="BH460"/>
  <c r="BP460"/>
  <c r="BX460"/>
  <c r="BY456"/>
  <c r="BI456"/>
  <c r="BF456"/>
  <c r="BN456"/>
  <c r="BV456"/>
  <c r="BY453"/>
  <c r="BM452"/>
  <c r="BL452"/>
  <c r="BT452"/>
  <c r="BQ448"/>
  <c r="BI448"/>
  <c r="BF448"/>
  <c r="BN448"/>
  <c r="BV448"/>
  <c r="BY445"/>
  <c r="BM444"/>
  <c r="BL444"/>
  <c r="BT444"/>
  <c r="BQ440"/>
  <c r="BJ440"/>
  <c r="BR440"/>
  <c r="BZ440"/>
  <c r="BU436"/>
  <c r="BA436"/>
  <c r="BE436"/>
  <c r="BH436"/>
  <c r="BP436"/>
  <c r="BX436"/>
  <c r="BY432"/>
  <c r="BI432"/>
  <c r="BF432"/>
  <c r="BN432"/>
  <c r="BV432"/>
  <c r="BY429"/>
  <c r="BM428"/>
  <c r="BL428"/>
  <c r="BT428"/>
  <c r="BQ424"/>
  <c r="BJ424"/>
  <c r="BR424"/>
  <c r="BZ424"/>
  <c r="BU420"/>
  <c r="BA420"/>
  <c r="BE420"/>
  <c r="BH420"/>
  <c r="BP420"/>
  <c r="BX420"/>
  <c r="BU417"/>
  <c r="BM417"/>
  <c r="BE417"/>
  <c r="BA417"/>
  <c r="BS415"/>
  <c r="BK415"/>
  <c r="BQ413"/>
  <c r="BI413"/>
  <c r="BW411"/>
  <c r="BO411"/>
  <c r="BG411"/>
  <c r="BU409"/>
  <c r="BM409"/>
  <c r="BE409"/>
  <c r="BA409"/>
  <c r="BS407"/>
  <c r="BK407"/>
  <c r="BG407"/>
  <c r="BO468"/>
  <c r="BG468"/>
  <c r="BY467"/>
  <c r="BU466"/>
  <c r="BM466"/>
  <c r="BE466"/>
  <c r="BA466"/>
  <c r="BH466"/>
  <c r="BL466"/>
  <c r="BP466"/>
  <c r="BT466"/>
  <c r="BX466"/>
  <c r="BO464"/>
  <c r="BG464"/>
  <c r="BY463"/>
  <c r="BU462"/>
  <c r="BM462"/>
  <c r="BE462"/>
  <c r="BA462"/>
  <c r="BH462"/>
  <c r="BP462"/>
  <c r="BX462"/>
  <c r="BO460"/>
  <c r="BY459"/>
  <c r="BM458"/>
  <c r="BL458"/>
  <c r="BT458"/>
  <c r="BG456"/>
  <c r="BU454"/>
  <c r="BE454"/>
  <c r="BA454"/>
  <c r="BH454"/>
  <c r="BP454"/>
  <c r="BX454"/>
  <c r="BO452"/>
  <c r="BY451"/>
  <c r="BM450"/>
  <c r="BL450"/>
  <c r="BT450"/>
  <c r="BG448"/>
  <c r="BU446"/>
  <c r="BE446"/>
  <c r="BA446"/>
  <c r="BH446"/>
  <c r="BP446"/>
  <c r="BX446"/>
  <c r="BO444"/>
  <c r="BY443"/>
  <c r="BM442"/>
  <c r="BL442"/>
  <c r="BT442"/>
  <c r="BG440"/>
  <c r="BU438"/>
  <c r="BE438"/>
  <c r="BA438"/>
  <c r="BH438"/>
  <c r="BP438"/>
  <c r="BX438"/>
  <c r="BO436"/>
  <c r="BY435"/>
  <c r="BM434"/>
  <c r="BL434"/>
  <c r="BT434"/>
  <c r="BG432"/>
  <c r="BU430"/>
  <c r="BE430"/>
  <c r="BA430"/>
  <c r="BH430"/>
  <c r="BP430"/>
  <c r="BX430"/>
  <c r="BO428"/>
  <c r="BY427"/>
  <c r="BM426"/>
  <c r="BL426"/>
  <c r="BT426"/>
  <c r="BG424"/>
  <c r="BU422"/>
  <c r="BE422"/>
  <c r="BA422"/>
  <c r="BH422"/>
  <c r="BP422"/>
  <c r="BX422"/>
  <c r="BG420"/>
  <c r="BW418"/>
  <c r="BO418"/>
  <c r="BG418"/>
  <c r="BZ417"/>
  <c r="BR417"/>
  <c r="BJ417"/>
  <c r="BQ416"/>
  <c r="BI416"/>
  <c r="BT415"/>
  <c r="BL415"/>
  <c r="BS414"/>
  <c r="BK414"/>
  <c r="BV413"/>
  <c r="BN413"/>
  <c r="BF413"/>
  <c r="BU412"/>
  <c r="BM412"/>
  <c r="BE412"/>
  <c r="BA412"/>
  <c r="BX411"/>
  <c r="BP411"/>
  <c r="BH411"/>
  <c r="BW410"/>
  <c r="BO410"/>
  <c r="BG410"/>
  <c r="BZ409"/>
  <c r="BR409"/>
  <c r="BJ409"/>
  <c r="BQ408"/>
  <c r="BI408"/>
  <c r="BT407"/>
  <c r="BP407"/>
  <c r="BL407"/>
  <c r="BS406"/>
  <c r="BK406"/>
  <c r="BQ404"/>
  <c r="BI404"/>
  <c r="BW402"/>
  <c r="BO402"/>
  <c r="BG402"/>
  <c r="BU400"/>
  <c r="BM400"/>
  <c r="BE400"/>
  <c r="BA400"/>
  <c r="BS398"/>
  <c r="BK398"/>
  <c r="BS396"/>
  <c r="BK396"/>
  <c r="BW394"/>
  <c r="R395" i="8" s="1"/>
  <c r="BO394" i="10"/>
  <c r="BG394"/>
  <c r="BS392"/>
  <c r="BK392"/>
  <c r="BW390"/>
  <c r="R391" i="8" s="1"/>
  <c r="BO390" i="10"/>
  <c r="BG390"/>
  <c r="BS388"/>
  <c r="BK388"/>
  <c r="BW386"/>
  <c r="R387" i="8" s="1"/>
  <c r="BO386" i="10"/>
  <c r="BG386"/>
  <c r="BS384"/>
  <c r="BK384"/>
  <c r="BW382"/>
  <c r="R383" i="8" s="1"/>
  <c r="BO382" i="10"/>
  <c r="BK382"/>
  <c r="BS380"/>
  <c r="BK380"/>
  <c r="BS378"/>
  <c r="BK378"/>
  <c r="BW376"/>
  <c r="R377" i="8" s="1"/>
  <c r="BO376" i="10"/>
  <c r="BG376"/>
  <c r="BS374"/>
  <c r="BK374"/>
  <c r="BW372"/>
  <c r="R373" i="8" s="1"/>
  <c r="BO372" i="10"/>
  <c r="BG372"/>
  <c r="BS370"/>
  <c r="BK370"/>
  <c r="BW368"/>
  <c r="R369" i="8" s="1"/>
  <c r="BO368" i="10"/>
  <c r="BG368"/>
  <c r="BS366"/>
  <c r="BK366"/>
  <c r="BW364"/>
  <c r="R365" i="8" s="1"/>
  <c r="BO364" i="10"/>
  <c r="BG364"/>
  <c r="BS362"/>
  <c r="BK362"/>
  <c r="BW360"/>
  <c r="R361" i="8" s="1"/>
  <c r="BO360" i="10"/>
  <c r="BG360"/>
  <c r="BS358"/>
  <c r="BK358"/>
  <c r="BW356"/>
  <c r="R357" i="8" s="1"/>
  <c r="BO356" i="10"/>
  <c r="BG356"/>
  <c r="BS354"/>
  <c r="BK354"/>
  <c r="BW352"/>
  <c r="R353" i="8" s="1"/>
  <c r="BO352" i="10"/>
  <c r="BG352"/>
  <c r="BS350"/>
  <c r="BK350"/>
  <c r="BW348"/>
  <c r="R349" i="8" s="1"/>
  <c r="BO348" i="10"/>
  <c r="BG348"/>
  <c r="BS346"/>
  <c r="BK346"/>
  <c r="BW344"/>
  <c r="R345" i="8" s="1"/>
  <c r="BO344" i="10"/>
  <c r="BG344"/>
  <c r="BS342"/>
  <c r="BK342"/>
  <c r="BW340"/>
  <c r="R341" i="8" s="1"/>
  <c r="BO340" i="10"/>
  <c r="BG340"/>
  <c r="BS338"/>
  <c r="BK338"/>
  <c r="BW336"/>
  <c r="R337" i="8" s="1"/>
  <c r="BO336" i="10"/>
  <c r="BG336"/>
  <c r="BS334"/>
  <c r="BK334"/>
  <c r="BW332"/>
  <c r="R333" i="8" s="1"/>
  <c r="BO332" i="10"/>
  <c r="BG332"/>
  <c r="BS330"/>
  <c r="BK330"/>
  <c r="BW328"/>
  <c r="R329" i="8" s="1"/>
  <c r="BO328" i="10"/>
  <c r="BG328"/>
  <c r="BS326"/>
  <c r="BK326"/>
  <c r="BW324"/>
  <c r="R325" i="8" s="1"/>
  <c r="BO324" i="10"/>
  <c r="BG324"/>
  <c r="BS322"/>
  <c r="BK322"/>
  <c r="BW320"/>
  <c r="R321" i="8" s="1"/>
  <c r="BO320" i="10"/>
  <c r="BG320"/>
  <c r="BS318"/>
  <c r="BK318"/>
  <c r="BS316"/>
  <c r="BK316"/>
  <c r="BW314"/>
  <c r="R315" i="8" s="1"/>
  <c r="BO314" i="10"/>
  <c r="BG314"/>
  <c r="BS312"/>
  <c r="BK312"/>
  <c r="BW310"/>
  <c r="R311" i="8" s="1"/>
  <c r="BO310" i="10"/>
  <c r="BG310"/>
  <c r="BS308"/>
  <c r="BK308"/>
  <c r="BW306"/>
  <c r="R307" i="8" s="1"/>
  <c r="BO306" i="10"/>
  <c r="BG306"/>
  <c r="BS304"/>
  <c r="BK304"/>
  <c r="BW302"/>
  <c r="R303" i="8" s="1"/>
  <c r="BO302" i="10"/>
  <c r="BG302"/>
  <c r="BS300"/>
  <c r="BK300"/>
  <c r="BW298"/>
  <c r="R299" i="8" s="1"/>
  <c r="BO298" i="10"/>
  <c r="BG298"/>
  <c r="BW440"/>
  <c r="BY416"/>
  <c r="BY412"/>
  <c r="BY408"/>
  <c r="BS405"/>
  <c r="BQ403"/>
  <c r="BJ403"/>
  <c r="BR403"/>
  <c r="BZ403"/>
  <c r="BO401"/>
  <c r="BY400"/>
  <c r="BM399"/>
  <c r="BL399"/>
  <c r="BT399"/>
  <c r="BK397"/>
  <c r="BU395"/>
  <c r="BE395"/>
  <c r="BH395"/>
  <c r="BP395"/>
  <c r="BX395"/>
  <c r="BW393"/>
  <c r="BG393"/>
  <c r="BQ391"/>
  <c r="I390" i="15" s="1"/>
  <c r="BJ391" i="10"/>
  <c r="BR391"/>
  <c r="BZ391"/>
  <c r="E391" i="13"/>
  <c r="B391" i="12"/>
  <c r="BK389" i="10"/>
  <c r="BU387"/>
  <c r="BE387"/>
  <c r="BH387"/>
  <c r="BP387"/>
  <c r="BX387"/>
  <c r="BW385"/>
  <c r="BG385"/>
  <c r="BQ383"/>
  <c r="I382" i="15" s="1"/>
  <c r="BJ383" i="10"/>
  <c r="BR383"/>
  <c r="BZ383"/>
  <c r="BS381"/>
  <c r="BM379"/>
  <c r="BL379"/>
  <c r="BT379"/>
  <c r="BO377"/>
  <c r="BY375"/>
  <c r="BI375"/>
  <c r="BF375"/>
  <c r="BN375"/>
  <c r="BV375"/>
  <c r="BS373"/>
  <c r="BM371"/>
  <c r="BL371"/>
  <c r="BT371"/>
  <c r="BO369"/>
  <c r="BY367"/>
  <c r="BI367"/>
  <c r="BF367"/>
  <c r="BN367"/>
  <c r="BV367"/>
  <c r="BS365"/>
  <c r="BM363"/>
  <c r="BL363"/>
  <c r="BT363"/>
  <c r="BO361"/>
  <c r="BY359"/>
  <c r="BI359"/>
  <c r="BF359"/>
  <c r="BN359"/>
  <c r="BV359"/>
  <c r="BS357"/>
  <c r="BM355"/>
  <c r="BL355"/>
  <c r="BT355"/>
  <c r="BO353"/>
  <c r="BY351"/>
  <c r="BI351"/>
  <c r="BF351"/>
  <c r="BN351"/>
  <c r="BV351"/>
  <c r="BS349"/>
  <c r="BM347"/>
  <c r="BL347"/>
  <c r="BT347"/>
  <c r="BO345"/>
  <c r="BY343"/>
  <c r="BI343"/>
  <c r="BF343"/>
  <c r="BN343"/>
  <c r="BV343"/>
  <c r="BS341"/>
  <c r="BM339"/>
  <c r="BL339"/>
  <c r="BT339"/>
  <c r="BO337"/>
  <c r="BY335"/>
  <c r="BI335"/>
  <c r="BF335"/>
  <c r="BN335"/>
  <c r="BV335"/>
  <c r="BS333"/>
  <c r="BM331"/>
  <c r="BL331"/>
  <c r="BT331"/>
  <c r="BO329"/>
  <c r="BY327"/>
  <c r="BI327"/>
  <c r="BF327"/>
  <c r="BN327"/>
  <c r="BV327"/>
  <c r="BS325"/>
  <c r="BM323"/>
  <c r="BL323"/>
  <c r="BT323"/>
  <c r="BO321"/>
  <c r="BY319"/>
  <c r="BI319"/>
  <c r="BF319"/>
  <c r="BN319"/>
  <c r="BV319"/>
  <c r="BS317"/>
  <c r="BM315"/>
  <c r="BL315"/>
  <c r="BT315"/>
  <c r="BO313"/>
  <c r="BY311"/>
  <c r="BI311"/>
  <c r="BF311"/>
  <c r="BN311"/>
  <c r="BV311"/>
  <c r="BS309"/>
  <c r="BM307"/>
  <c r="BL307"/>
  <c r="BT307"/>
  <c r="BQ303"/>
  <c r="I302" i="15" s="1"/>
  <c r="BJ303" i="10"/>
  <c r="BR303"/>
  <c r="BZ303"/>
  <c r="E303" i="13"/>
  <c r="B303" i="12"/>
  <c r="BU299" i="10"/>
  <c r="BE299"/>
  <c r="BH299"/>
  <c r="BP299"/>
  <c r="BU296"/>
  <c r="BM296"/>
  <c r="BE296"/>
  <c r="F296" i="12"/>
  <c r="H296" s="1"/>
  <c r="G296"/>
  <c r="B296" i="11"/>
  <c r="BY294" i="10"/>
  <c r="BQ294"/>
  <c r="I293" i="15" s="1"/>
  <c r="BI294" i="10"/>
  <c r="BU292"/>
  <c r="BM292"/>
  <c r="BE292"/>
  <c r="BU290"/>
  <c r="BQ290"/>
  <c r="I289" i="15" s="1"/>
  <c r="BI290" i="10"/>
  <c r="BE290"/>
  <c r="F290" i="12"/>
  <c r="H290" s="1"/>
  <c r="G290"/>
  <c r="B290" i="11"/>
  <c r="BY288" i="10"/>
  <c r="BU288"/>
  <c r="BM288"/>
  <c r="BE288"/>
  <c r="F288" i="12"/>
  <c r="H288" s="1"/>
  <c r="G288"/>
  <c r="B288" i="11"/>
  <c r="BY286" i="10"/>
  <c r="BQ286"/>
  <c r="I285" i="15" s="1"/>
  <c r="BI286" i="10"/>
  <c r="BU284"/>
  <c r="BM284"/>
  <c r="BE284"/>
  <c r="F284" i="12"/>
  <c r="H284" s="1"/>
  <c r="G284"/>
  <c r="B284" i="11"/>
  <c r="BY282" i="10"/>
  <c r="BQ282"/>
  <c r="I281" i="15" s="1"/>
  <c r="BI282" i="10"/>
  <c r="BU280"/>
  <c r="BM280"/>
  <c r="BE280"/>
  <c r="F280" i="12"/>
  <c r="H280" s="1"/>
  <c r="G280"/>
  <c r="B280" i="11"/>
  <c r="BY278" i="10"/>
  <c r="BQ278"/>
  <c r="I277" i="15" s="1"/>
  <c r="BI278" i="10"/>
  <c r="BU276"/>
  <c r="BM276"/>
  <c r="BE276"/>
  <c r="BY274"/>
  <c r="BU274"/>
  <c r="BQ274"/>
  <c r="I273" i="15" s="1"/>
  <c r="BM274" i="10"/>
  <c r="BI274"/>
  <c r="BE274"/>
  <c r="F274" i="12"/>
  <c r="H274" s="1"/>
  <c r="G274"/>
  <c r="B274" i="11"/>
  <c r="BY272" i="10"/>
  <c r="BU272"/>
  <c r="BQ272"/>
  <c r="I271" i="15" s="1"/>
  <c r="BM272" i="10"/>
  <c r="BI272"/>
  <c r="BE272"/>
  <c r="F272" i="12"/>
  <c r="H272" s="1"/>
  <c r="G272"/>
  <c r="B272" i="11"/>
  <c r="BY270" i="10"/>
  <c r="BU270"/>
  <c r="BQ270"/>
  <c r="I269" i="15" s="1"/>
  <c r="BM270" i="10"/>
  <c r="BI270"/>
  <c r="BE270"/>
  <c r="F270" i="12"/>
  <c r="H270" s="1"/>
  <c r="G270"/>
  <c r="B270" i="11"/>
  <c r="BY268" i="10"/>
  <c r="BU268"/>
  <c r="BQ268"/>
  <c r="I267" i="15" s="1"/>
  <c r="BM268" i="10"/>
  <c r="BI268"/>
  <c r="BE268"/>
  <c r="F268" i="12"/>
  <c r="H268" s="1"/>
  <c r="G268"/>
  <c r="B268" i="11"/>
  <c r="BY266" i="10"/>
  <c r="BU266"/>
  <c r="BQ266"/>
  <c r="I265" i="15" s="1"/>
  <c r="BM266" i="10"/>
  <c r="BE266"/>
  <c r="F266" i="12"/>
  <c r="H266" s="1"/>
  <c r="G266"/>
  <c r="B266" i="11"/>
  <c r="BY264" i="10"/>
  <c r="BU264"/>
  <c r="BQ264"/>
  <c r="I263" i="15" s="1"/>
  <c r="BM264" i="10"/>
  <c r="BI264"/>
  <c r="BE264"/>
  <c r="F264" i="12"/>
  <c r="H264" s="1"/>
  <c r="G264"/>
  <c r="B264" i="11"/>
  <c r="BY262" i="10"/>
  <c r="BU262"/>
  <c r="BQ262"/>
  <c r="I261" i="15" s="1"/>
  <c r="BM262" i="10"/>
  <c r="BI262"/>
  <c r="BE262"/>
  <c r="F262" i="12"/>
  <c r="H262" s="1"/>
  <c r="G262"/>
  <c r="B262" i="11"/>
  <c r="BY260" i="10"/>
  <c r="BU260"/>
  <c r="BQ260"/>
  <c r="I259" i="15" s="1"/>
  <c r="BM260" i="10"/>
  <c r="BI260"/>
  <c r="BE260"/>
  <c r="F260" i="12"/>
  <c r="H260" s="1"/>
  <c r="G260"/>
  <c r="B260" i="11"/>
  <c r="BY258" i="10"/>
  <c r="BU258"/>
  <c r="BQ258"/>
  <c r="I257" i="15" s="1"/>
  <c r="BM258" i="10"/>
  <c r="BI258"/>
  <c r="BE258"/>
  <c r="F258" i="12"/>
  <c r="H258" s="1"/>
  <c r="G258"/>
  <c r="B258" i="11"/>
  <c r="BY256" i="10"/>
  <c r="BU256"/>
  <c r="BQ256"/>
  <c r="I255" i="15" s="1"/>
  <c r="BM256" i="10"/>
  <c r="BI256"/>
  <c r="BE256"/>
  <c r="F256" i="12"/>
  <c r="H256" s="1"/>
  <c r="G256"/>
  <c r="B256" i="11"/>
  <c r="BY254" i="10"/>
  <c r="BU254"/>
  <c r="BQ254"/>
  <c r="I253" i="15" s="1"/>
  <c r="BM254" i="10"/>
  <c r="BI254"/>
  <c r="BE254"/>
  <c r="F254" i="12"/>
  <c r="H254" s="1"/>
  <c r="G254"/>
  <c r="B254" i="11"/>
  <c r="BY252" i="10"/>
  <c r="BU252"/>
  <c r="BQ252"/>
  <c r="I251" i="15" s="1"/>
  <c r="BM252" i="10"/>
  <c r="BI252"/>
  <c r="BE252"/>
  <c r="F252" i="12"/>
  <c r="H252" s="1"/>
  <c r="G252"/>
  <c r="B252" i="11"/>
  <c r="BY250" i="10"/>
  <c r="BU250"/>
  <c r="BQ250"/>
  <c r="I249" i="15" s="1"/>
  <c r="BM250" i="10"/>
  <c r="BI250"/>
  <c r="BE250"/>
  <c r="F250" i="12"/>
  <c r="H250" s="1"/>
  <c r="G250"/>
  <c r="B250" i="11"/>
  <c r="BY248" i="10"/>
  <c r="BU248"/>
  <c r="BQ248"/>
  <c r="I247" i="15" s="1"/>
  <c r="BM248" i="10"/>
  <c r="BI248"/>
  <c r="BE248"/>
  <c r="F248" i="12"/>
  <c r="H248" s="1"/>
  <c r="G248"/>
  <c r="B248" i="11"/>
  <c r="BY246" i="10"/>
  <c r="BU246"/>
  <c r="BQ246"/>
  <c r="I245" i="15" s="1"/>
  <c r="BM246" i="10"/>
  <c r="BI246"/>
  <c r="BE246"/>
  <c r="F246" i="12"/>
  <c r="H246" s="1"/>
  <c r="G246"/>
  <c r="B246" i="11"/>
  <c r="BY244" i="10"/>
  <c r="BU244"/>
  <c r="BQ244"/>
  <c r="I243" i="15" s="1"/>
  <c r="BM244" i="10"/>
  <c r="BI244"/>
  <c r="BE244"/>
  <c r="F244" i="12"/>
  <c r="H244" s="1"/>
  <c r="G244"/>
  <c r="B244" i="11"/>
  <c r="BY242" i="10"/>
  <c r="BU242"/>
  <c r="BQ242"/>
  <c r="I241" i="15" s="1"/>
  <c r="BM242" i="10"/>
  <c r="BI242"/>
  <c r="BE242"/>
  <c r="F242" i="12"/>
  <c r="H242" s="1"/>
  <c r="G242"/>
  <c r="B242" i="11"/>
  <c r="BY240" i="10"/>
  <c r="BU240"/>
  <c r="BQ240"/>
  <c r="I239" i="15" s="1"/>
  <c r="BM240" i="10"/>
  <c r="BI240"/>
  <c r="BE240"/>
  <c r="F240" i="12"/>
  <c r="H240" s="1"/>
  <c r="G240"/>
  <c r="B240" i="11"/>
  <c r="BY238" i="10"/>
  <c r="BU238"/>
  <c r="BQ238"/>
  <c r="I237" i="15" s="1"/>
  <c r="BM238" i="10"/>
  <c r="BI238"/>
  <c r="BE238"/>
  <c r="F238" i="12"/>
  <c r="H238" s="1"/>
  <c r="G238"/>
  <c r="B238" i="11"/>
  <c r="BY236" i="10"/>
  <c r="BU236"/>
  <c r="BQ236"/>
  <c r="I235" i="15" s="1"/>
  <c r="BM236" i="10"/>
  <c r="BI236"/>
  <c r="BE236"/>
  <c r="F236" i="12"/>
  <c r="H236" s="1"/>
  <c r="G236"/>
  <c r="B236" i="11"/>
  <c r="BY234" i="10"/>
  <c r="BU234"/>
  <c r="BQ234"/>
  <c r="I233" i="15" s="1"/>
  <c r="BM234" i="10"/>
  <c r="BI234"/>
  <c r="BE234"/>
  <c r="F234" i="12"/>
  <c r="H234" s="1"/>
  <c r="G234"/>
  <c r="B234" i="11"/>
  <c r="BY232" i="10"/>
  <c r="BU232"/>
  <c r="BQ232"/>
  <c r="I231" i="15" s="1"/>
  <c r="BM232" i="10"/>
  <c r="BI232"/>
  <c r="BE232"/>
  <c r="F232" i="12"/>
  <c r="H232" s="1"/>
  <c r="G232"/>
  <c r="B232" i="11"/>
  <c r="BY230" i="10"/>
  <c r="BU230"/>
  <c r="BQ230"/>
  <c r="I229" i="15" s="1"/>
  <c r="BM230" i="10"/>
  <c r="BI230"/>
  <c r="BE230"/>
  <c r="F230" i="12"/>
  <c r="H230" s="1"/>
  <c r="G230"/>
  <c r="B230" i="11"/>
  <c r="BY228" i="10"/>
  <c r="BU228"/>
  <c r="BQ228"/>
  <c r="I227" i="15" s="1"/>
  <c r="BM228" i="10"/>
  <c r="BI228"/>
  <c r="BE228"/>
  <c r="F228" i="12"/>
  <c r="H228" s="1"/>
  <c r="G228"/>
  <c r="B228" i="11"/>
  <c r="BY226" i="10"/>
  <c r="BU226"/>
  <c r="BQ226"/>
  <c r="I225" i="15" s="1"/>
  <c r="BM226" i="10"/>
  <c r="BI226"/>
  <c r="BE226"/>
  <c r="F226" i="12"/>
  <c r="H226" s="1"/>
  <c r="G226"/>
  <c r="B226" i="11"/>
  <c r="BY224" i="10"/>
  <c r="BU224"/>
  <c r="BQ224"/>
  <c r="I223" i="15" s="1"/>
  <c r="BM224" i="10"/>
  <c r="BI224"/>
  <c r="BE224"/>
  <c r="F224" i="12"/>
  <c r="H224" s="1"/>
  <c r="G224"/>
  <c r="B224" i="11"/>
  <c r="BY222" i="10"/>
  <c r="BU222"/>
  <c r="BQ222"/>
  <c r="I221" i="15" s="1"/>
  <c r="BM222" i="10"/>
  <c r="BI222"/>
  <c r="BE222"/>
  <c r="F222" i="12"/>
  <c r="H222" s="1"/>
  <c r="G222"/>
  <c r="B222" i="11"/>
  <c r="BY220" i="10"/>
  <c r="BU220"/>
  <c r="BQ220"/>
  <c r="I219" i="15" s="1"/>
  <c r="BM220" i="10"/>
  <c r="BI220"/>
  <c r="BE220"/>
  <c r="F220" i="12"/>
  <c r="H220" s="1"/>
  <c r="G220"/>
  <c r="B220" i="11"/>
  <c r="BY218" i="10"/>
  <c r="BU218"/>
  <c r="BQ218"/>
  <c r="I217" i="15" s="1"/>
  <c r="BM218" i="10"/>
  <c r="BI218"/>
  <c r="BE218"/>
  <c r="F218" i="12"/>
  <c r="H218" s="1"/>
  <c r="G218"/>
  <c r="B218" i="11"/>
  <c r="BY216" i="10"/>
  <c r="BU216"/>
  <c r="BQ216"/>
  <c r="I215" i="15" s="1"/>
  <c r="BM216" i="10"/>
  <c r="BI216"/>
  <c r="BE216"/>
  <c r="F216" i="12"/>
  <c r="H216" s="1"/>
  <c r="G216"/>
  <c r="B216" i="11"/>
  <c r="BY214" i="10"/>
  <c r="BU214"/>
  <c r="BQ214"/>
  <c r="I213" i="15" s="1"/>
  <c r="BM214" i="10"/>
  <c r="BI214"/>
  <c r="BE214"/>
  <c r="F214" i="12"/>
  <c r="H214" s="1"/>
  <c r="G214"/>
  <c r="B214" i="11"/>
  <c r="BY212" i="10"/>
  <c r="BU212"/>
  <c r="BQ212"/>
  <c r="I211" i="15" s="1"/>
  <c r="BM212" i="10"/>
  <c r="BI212"/>
  <c r="BE212"/>
  <c r="F212" i="12"/>
  <c r="H212" s="1"/>
  <c r="G212"/>
  <c r="B212" i="11"/>
  <c r="BY210" i="10"/>
  <c r="BU210"/>
  <c r="BQ210"/>
  <c r="I209" i="15" s="1"/>
  <c r="BM210" i="10"/>
  <c r="BI210"/>
  <c r="BE210"/>
  <c r="F210" i="12"/>
  <c r="H210" s="1"/>
  <c r="G210"/>
  <c r="B210" i="11"/>
  <c r="BY208" i="10"/>
  <c r="BU208"/>
  <c r="BQ208"/>
  <c r="I207" i="15" s="1"/>
  <c r="BM208" i="10"/>
  <c r="BI208"/>
  <c r="BE208"/>
  <c r="F208" i="12"/>
  <c r="H208" s="1"/>
  <c r="G208"/>
  <c r="B208" i="11"/>
  <c r="BY206" i="10"/>
  <c r="BU206"/>
  <c r="BQ206"/>
  <c r="I205" i="15" s="1"/>
  <c r="BM206" i="10"/>
  <c r="BI206"/>
  <c r="BE206"/>
  <c r="F206" i="12"/>
  <c r="H206" s="1"/>
  <c r="G206"/>
  <c r="B206" i="11"/>
  <c r="BY204" i="10"/>
  <c r="BU204"/>
  <c r="BQ204"/>
  <c r="I203" i="15" s="1"/>
  <c r="BM204" i="10"/>
  <c r="BI204"/>
  <c r="BE204"/>
  <c r="F204" i="12"/>
  <c r="H204" s="1"/>
  <c r="G204"/>
  <c r="B204" i="11"/>
  <c r="BW468" i="10"/>
  <c r="BW452"/>
  <c r="BW436"/>
  <c r="BW420"/>
  <c r="BU405"/>
  <c r="BM405"/>
  <c r="BE405"/>
  <c r="BA405"/>
  <c r="BH405"/>
  <c r="BL405"/>
  <c r="BP405"/>
  <c r="BT405"/>
  <c r="BX405"/>
  <c r="BY401"/>
  <c r="BQ401"/>
  <c r="BI401"/>
  <c r="BF401"/>
  <c r="BJ401"/>
  <c r="BN401"/>
  <c r="BR401"/>
  <c r="BV401"/>
  <c r="BZ401"/>
  <c r="BY398"/>
  <c r="BU397"/>
  <c r="BM397"/>
  <c r="BE397"/>
  <c r="BH397"/>
  <c r="BL397"/>
  <c r="BP397"/>
  <c r="BT397"/>
  <c r="BX397"/>
  <c r="BU393"/>
  <c r="BM393"/>
  <c r="BE393"/>
  <c r="BH393"/>
  <c r="BL393"/>
  <c r="BP393"/>
  <c r="BT393"/>
  <c r="BX393"/>
  <c r="BY389"/>
  <c r="BQ389"/>
  <c r="I388" i="15" s="1"/>
  <c r="BI389" i="10"/>
  <c r="BF389"/>
  <c r="BJ389"/>
  <c r="BN389"/>
  <c r="BR389"/>
  <c r="BV389"/>
  <c r="BZ389"/>
  <c r="E389" i="13"/>
  <c r="B389" i="12"/>
  <c r="BU385" i="10"/>
  <c r="BM385"/>
  <c r="BE385"/>
  <c r="BH385"/>
  <c r="BL385"/>
  <c r="BP385"/>
  <c r="BT385"/>
  <c r="BX385"/>
  <c r="BY381"/>
  <c r="BQ381"/>
  <c r="I380" i="15" s="1"/>
  <c r="BI381" i="10"/>
  <c r="BF381"/>
  <c r="BJ381"/>
  <c r="BN381"/>
  <c r="BR381"/>
  <c r="BV381"/>
  <c r="BZ381"/>
  <c r="E381" i="13"/>
  <c r="B381" i="12"/>
  <c r="BU377" i="10"/>
  <c r="BM377"/>
  <c r="BE377"/>
  <c r="BH377"/>
  <c r="BL377"/>
  <c r="BP377"/>
  <c r="BT377"/>
  <c r="BX377"/>
  <c r="BY373"/>
  <c r="BQ373"/>
  <c r="I372" i="15" s="1"/>
  <c r="BI373" i="10"/>
  <c r="BF373"/>
  <c r="BJ373"/>
  <c r="BN373"/>
  <c r="BR373"/>
  <c r="BV373"/>
  <c r="BZ373"/>
  <c r="E373" i="13"/>
  <c r="B373" i="12"/>
  <c r="BU369" i="10"/>
  <c r="BM369"/>
  <c r="BE369"/>
  <c r="BH369"/>
  <c r="BL369"/>
  <c r="BP369"/>
  <c r="BT369"/>
  <c r="BX369"/>
  <c r="BY365"/>
  <c r="BQ365"/>
  <c r="I364" i="15" s="1"/>
  <c r="BI365" i="10"/>
  <c r="BF365"/>
  <c r="BJ365"/>
  <c r="BN365"/>
  <c r="BR365"/>
  <c r="BV365"/>
  <c r="BZ365"/>
  <c r="E365" i="13"/>
  <c r="B365" i="12"/>
  <c r="BU361" i="10"/>
  <c r="BM361"/>
  <c r="BE361"/>
  <c r="BH361"/>
  <c r="BL361"/>
  <c r="BP361"/>
  <c r="BT361"/>
  <c r="BX361"/>
  <c r="BY357"/>
  <c r="BQ357"/>
  <c r="I356" i="15" s="1"/>
  <c r="BI357" i="10"/>
  <c r="BF357"/>
  <c r="BJ357"/>
  <c r="BN357"/>
  <c r="BR357"/>
  <c r="BV357"/>
  <c r="BZ357"/>
  <c r="E357" i="13"/>
  <c r="B357" i="12"/>
  <c r="BU353" i="10"/>
  <c r="BM353"/>
  <c r="BE353"/>
  <c r="BH353"/>
  <c r="BL353"/>
  <c r="BP353"/>
  <c r="BT353"/>
  <c r="BX353"/>
  <c r="BY349"/>
  <c r="BQ349"/>
  <c r="I348" i="15" s="1"/>
  <c r="BI349" i="10"/>
  <c r="BF349"/>
  <c r="BJ349"/>
  <c r="BN349"/>
  <c r="BR349"/>
  <c r="BV349"/>
  <c r="BZ349"/>
  <c r="E349" i="13"/>
  <c r="B349" i="12"/>
  <c r="BU345" i="10"/>
  <c r="BM345"/>
  <c r="BE345"/>
  <c r="BH345"/>
  <c r="BL345"/>
  <c r="BP345"/>
  <c r="BT345"/>
  <c r="BX345"/>
  <c r="BY341"/>
  <c r="BQ341"/>
  <c r="I340" i="15" s="1"/>
  <c r="BI341" i="10"/>
  <c r="BF341"/>
  <c r="BJ341"/>
  <c r="BN341"/>
  <c r="BR341"/>
  <c r="BV341"/>
  <c r="BZ341"/>
  <c r="E341" i="13"/>
  <c r="B341" i="12"/>
  <c r="BU337" i="10"/>
  <c r="BM337"/>
  <c r="BE337"/>
  <c r="BH337"/>
  <c r="BL337"/>
  <c r="BP337"/>
  <c r="BT337"/>
  <c r="BX337"/>
  <c r="BY333"/>
  <c r="BQ333"/>
  <c r="I332" i="15" s="1"/>
  <c r="BI333" i="10"/>
  <c r="BF333"/>
  <c r="BJ333"/>
  <c r="BN333"/>
  <c r="BR333"/>
  <c r="BV333"/>
  <c r="BZ333"/>
  <c r="E333" i="13"/>
  <c r="B333" i="12"/>
  <c r="BU329" i="10"/>
  <c r="BM329"/>
  <c r="BE329"/>
  <c r="BH329"/>
  <c r="BL329"/>
  <c r="BP329"/>
  <c r="BT329"/>
  <c r="BX329"/>
  <c r="BY325"/>
  <c r="BQ325"/>
  <c r="I324" i="15" s="1"/>
  <c r="BI325" i="10"/>
  <c r="BF325"/>
  <c r="BJ325"/>
  <c r="BN325"/>
  <c r="BR325"/>
  <c r="BV325"/>
  <c r="BZ325"/>
  <c r="E325" i="13"/>
  <c r="B325" i="12"/>
  <c r="BU321" i="10"/>
  <c r="BM321"/>
  <c r="BE321"/>
  <c r="BH321"/>
  <c r="BL321"/>
  <c r="BP321"/>
  <c r="BT321"/>
  <c r="BX321"/>
  <c r="BY317"/>
  <c r="BQ317"/>
  <c r="I316" i="15" s="1"/>
  <c r="BI317" i="10"/>
  <c r="BF317"/>
  <c r="BJ317"/>
  <c r="BN317"/>
  <c r="BR317"/>
  <c r="BV317"/>
  <c r="BZ317"/>
  <c r="E317" i="13"/>
  <c r="B317" i="12"/>
  <c r="BU313" i="10"/>
  <c r="BM313"/>
  <c r="BE313"/>
  <c r="BH313"/>
  <c r="BL313"/>
  <c r="BP313"/>
  <c r="BT313"/>
  <c r="BX313"/>
  <c r="BY309"/>
  <c r="BQ309"/>
  <c r="I308" i="15" s="1"/>
  <c r="BI309" i="10"/>
  <c r="BF309"/>
  <c r="BJ309"/>
  <c r="BN309"/>
  <c r="BR309"/>
  <c r="BV309"/>
  <c r="BZ309"/>
  <c r="E309" i="13"/>
  <c r="B309" i="12"/>
  <c r="BQ305" i="10"/>
  <c r="I304" i="15" s="1"/>
  <c r="BK305" i="10"/>
  <c r="BS305"/>
  <c r="BF305"/>
  <c r="BJ305"/>
  <c r="BN305"/>
  <c r="BR305"/>
  <c r="BV305"/>
  <c r="BZ305"/>
  <c r="E305" i="13"/>
  <c r="B305" i="12"/>
  <c r="BQ301" i="10"/>
  <c r="I300" i="15" s="1"/>
  <c r="BK301" i="10"/>
  <c r="BS301"/>
  <c r="BF301"/>
  <c r="BJ301"/>
  <c r="BN301"/>
  <c r="BR301"/>
  <c r="BV301"/>
  <c r="BZ301"/>
  <c r="E301" i="13"/>
  <c r="B301" i="12"/>
  <c r="BU297" i="10"/>
  <c r="BM297"/>
  <c r="BE297"/>
  <c r="BH297"/>
  <c r="BL297"/>
  <c r="BP297"/>
  <c r="BT297"/>
  <c r="BX297"/>
  <c r="BY293"/>
  <c r="BQ293"/>
  <c r="I292" i="15" s="1"/>
  <c r="BI293" i="10"/>
  <c r="BF293"/>
  <c r="BJ293"/>
  <c r="BN293"/>
  <c r="BR293"/>
  <c r="BV293"/>
  <c r="BZ293"/>
  <c r="E293" i="13"/>
  <c r="B293" i="12"/>
  <c r="BU289" i="10"/>
  <c r="BM289"/>
  <c r="BE289"/>
  <c r="BH289"/>
  <c r="BL289"/>
  <c r="BP289"/>
  <c r="BT289"/>
  <c r="BX289"/>
  <c r="BY285"/>
  <c r="BQ285"/>
  <c r="I284" i="15" s="1"/>
  <c r="BI285" i="10"/>
  <c r="BF285"/>
  <c r="BJ285"/>
  <c r="BN285"/>
  <c r="BR285"/>
  <c r="BV285"/>
  <c r="BZ285"/>
  <c r="E285" i="13"/>
  <c r="B285" i="12"/>
  <c r="BU281" i="10"/>
  <c r="BM281"/>
  <c r="BE281"/>
  <c r="BH281"/>
  <c r="BL281"/>
  <c r="BP281"/>
  <c r="BT281"/>
  <c r="BX281"/>
  <c r="BY277"/>
  <c r="BQ277"/>
  <c r="I276" i="15" s="1"/>
  <c r="BI277" i="10"/>
  <c r="BF277"/>
  <c r="BJ277"/>
  <c r="BN277"/>
  <c r="BR277"/>
  <c r="BV277"/>
  <c r="BZ277"/>
  <c r="E277" i="13"/>
  <c r="B277" i="12"/>
  <c r="BU273" i="10"/>
  <c r="BM273"/>
  <c r="BE273"/>
  <c r="BH273"/>
  <c r="BL273"/>
  <c r="BP273"/>
  <c r="BT273"/>
  <c r="BX273"/>
  <c r="BY269"/>
  <c r="BQ269"/>
  <c r="I268" i="15" s="1"/>
  <c r="BI269" i="10"/>
  <c r="BF269"/>
  <c r="BJ269"/>
  <c r="BN269"/>
  <c r="BR269"/>
  <c r="BV269"/>
  <c r="BZ269"/>
  <c r="E269" i="13"/>
  <c r="B269" i="12"/>
  <c r="BU265" i="10"/>
  <c r="BM265"/>
  <c r="BE265"/>
  <c r="BH265"/>
  <c r="BL265"/>
  <c r="BP265"/>
  <c r="BT265"/>
  <c r="BX265"/>
  <c r="BY261"/>
  <c r="BQ261"/>
  <c r="I260" i="15" s="1"/>
  <c r="BI261" i="10"/>
  <c r="BF261"/>
  <c r="BJ261"/>
  <c r="BN261"/>
  <c r="BR261"/>
  <c r="BV261"/>
  <c r="BZ261"/>
  <c r="E261" i="13"/>
  <c r="B261" i="12"/>
  <c r="BU257" i="10"/>
  <c r="BM257"/>
  <c r="BE257"/>
  <c r="BH257"/>
  <c r="BL257"/>
  <c r="BP257"/>
  <c r="BT257"/>
  <c r="BX257"/>
  <c r="BY253"/>
  <c r="BQ253"/>
  <c r="I252" i="15" s="1"/>
  <c r="BI253" i="10"/>
  <c r="BF253"/>
  <c r="BJ253"/>
  <c r="BN253"/>
  <c r="BR253"/>
  <c r="BV253"/>
  <c r="BZ253"/>
  <c r="E253" i="13"/>
  <c r="B253" i="12"/>
  <c r="BU249" i="10"/>
  <c r="BM249"/>
  <c r="BE249"/>
  <c r="BH249"/>
  <c r="BL249"/>
  <c r="BP249"/>
  <c r="BT249"/>
  <c r="BX249"/>
  <c r="BY245"/>
  <c r="BQ245"/>
  <c r="I244" i="15" s="1"/>
  <c r="BI245" i="10"/>
  <c r="BF245"/>
  <c r="BJ245"/>
  <c r="BN245"/>
  <c r="BR245"/>
  <c r="BV245"/>
  <c r="BZ245"/>
  <c r="E245" i="13"/>
  <c r="B245" i="12"/>
  <c r="BU241" i="10"/>
  <c r="BM241"/>
  <c r="BE241"/>
  <c r="BH241"/>
  <c r="BL241"/>
  <c r="BP241"/>
  <c r="BT241"/>
  <c r="BX241"/>
  <c r="BY237"/>
  <c r="BQ237"/>
  <c r="I236" i="15" s="1"/>
  <c r="BI237" i="10"/>
  <c r="BF237"/>
  <c r="BJ237"/>
  <c r="BN237"/>
  <c r="BR237"/>
  <c r="BV237"/>
  <c r="BZ237"/>
  <c r="E237" i="13"/>
  <c r="B237" i="12"/>
  <c r="BU233" i="10"/>
  <c r="BM233"/>
  <c r="BE233"/>
  <c r="BH233"/>
  <c r="BL233"/>
  <c r="BP233"/>
  <c r="BT233"/>
  <c r="BX233"/>
  <c r="BY229"/>
  <c r="BQ229"/>
  <c r="I228" i="15" s="1"/>
  <c r="BI229" i="10"/>
  <c r="BF229"/>
  <c r="BJ229"/>
  <c r="BN229"/>
  <c r="BR229"/>
  <c r="BV229"/>
  <c r="BZ229"/>
  <c r="E229" i="13"/>
  <c r="B229" i="12"/>
  <c r="BU225" i="10"/>
  <c r="BM225"/>
  <c r="BE225"/>
  <c r="BH225"/>
  <c r="BL225"/>
  <c r="BP225"/>
  <c r="BT225"/>
  <c r="BX225"/>
  <c r="BY221"/>
  <c r="BQ221"/>
  <c r="I220" i="15" s="1"/>
  <c r="BI221" i="10"/>
  <c r="BF221"/>
  <c r="BJ221"/>
  <c r="BN221"/>
  <c r="BR221"/>
  <c r="BV221"/>
  <c r="BZ221"/>
  <c r="E221" i="13"/>
  <c r="B221" i="12"/>
  <c r="BU217" i="10"/>
  <c r="BM217"/>
  <c r="BE217"/>
  <c r="BH217"/>
  <c r="BL217"/>
  <c r="BP217"/>
  <c r="BT217"/>
  <c r="BX217"/>
  <c r="BY213"/>
  <c r="BQ213"/>
  <c r="I212" i="15" s="1"/>
  <c r="BI213" i="10"/>
  <c r="BF213"/>
  <c r="BJ213"/>
  <c r="BN213"/>
  <c r="BR213"/>
  <c r="BV213"/>
  <c r="BZ213"/>
  <c r="E213" i="13"/>
  <c r="B213" i="12"/>
  <c r="BU209" i="10"/>
  <c r="BM209"/>
  <c r="BE209"/>
  <c r="BH209"/>
  <c r="BL209"/>
  <c r="BP209"/>
  <c r="BT209"/>
  <c r="BX209"/>
  <c r="BY205"/>
  <c r="BQ205"/>
  <c r="I204" i="15" s="1"/>
  <c r="BI205" i="10"/>
  <c r="BF205"/>
  <c r="BJ205"/>
  <c r="BN205"/>
  <c r="BR205"/>
  <c r="BV205"/>
  <c r="BZ205"/>
  <c r="E205" i="13"/>
  <c r="B205" i="12"/>
  <c r="BW202" i="10"/>
  <c r="BS202"/>
  <c r="BO202"/>
  <c r="BK202"/>
  <c r="BG202"/>
  <c r="BW200"/>
  <c r="BS200"/>
  <c r="BO200"/>
  <c r="BK200"/>
  <c r="BG200"/>
  <c r="BW198"/>
  <c r="BS198"/>
  <c r="BO198"/>
  <c r="BK198"/>
  <c r="BG198"/>
  <c r="BW196"/>
  <c r="BS196"/>
  <c r="BO196"/>
  <c r="BK196"/>
  <c r="BG196"/>
  <c r="BW194"/>
  <c r="BS194"/>
  <c r="BO194"/>
  <c r="BK194"/>
  <c r="BG194"/>
  <c r="BW192"/>
  <c r="BS192"/>
  <c r="BO192"/>
  <c r="BK192"/>
  <c r="BG192"/>
  <c r="BW190"/>
  <c r="BS190"/>
  <c r="BO190"/>
  <c r="BK190"/>
  <c r="BG190"/>
  <c r="BW188"/>
  <c r="BS188"/>
  <c r="BO188"/>
  <c r="BK188"/>
  <c r="BG188"/>
  <c r="BW186"/>
  <c r="BS186"/>
  <c r="BO186"/>
  <c r="BK186"/>
  <c r="BG186"/>
  <c r="BW184"/>
  <c r="BS184"/>
  <c r="BO184"/>
  <c r="BK184"/>
  <c r="BG184"/>
  <c r="BW182"/>
  <c r="BS182"/>
  <c r="BO182"/>
  <c r="BK182"/>
  <c r="BG182"/>
  <c r="BW180"/>
  <c r="BS180"/>
  <c r="BO180"/>
  <c r="BK180"/>
  <c r="BG180"/>
  <c r="BW178"/>
  <c r="BS178"/>
  <c r="BO178"/>
  <c r="BK178"/>
  <c r="BG178"/>
  <c r="BW176"/>
  <c r="BS176"/>
  <c r="BO176"/>
  <c r="BK176"/>
  <c r="BG176"/>
  <c r="BW174"/>
  <c r="BS174"/>
  <c r="BO174"/>
  <c r="BK174"/>
  <c r="BG174"/>
  <c r="BW172"/>
  <c r="BS172"/>
  <c r="BO172"/>
  <c r="BK172"/>
  <c r="BG172"/>
  <c r="BW170"/>
  <c r="BS170"/>
  <c r="BO170"/>
  <c r="BK170"/>
  <c r="BG170"/>
  <c r="BW168"/>
  <c r="BS168"/>
  <c r="BO168"/>
  <c r="BK168"/>
  <c r="BG168"/>
  <c r="BW166"/>
  <c r="BS166"/>
  <c r="BO166"/>
  <c r="BK166"/>
  <c r="BG166"/>
  <c r="BW164"/>
  <c r="BS164"/>
  <c r="BO164"/>
  <c r="BK164"/>
  <c r="BG164"/>
  <c r="BW162"/>
  <c r="BS162"/>
  <c r="BO162"/>
  <c r="BK162"/>
  <c r="BG162"/>
  <c r="BW160"/>
  <c r="BS160"/>
  <c r="BO160"/>
  <c r="BK160"/>
  <c r="BG160"/>
  <c r="BW158"/>
  <c r="BS158"/>
  <c r="BO158"/>
  <c r="BK158"/>
  <c r="BG158"/>
  <c r="BW156"/>
  <c r="BS156"/>
  <c r="BO156"/>
  <c r="BK156"/>
  <c r="BG156"/>
  <c r="BW154"/>
  <c r="BS154"/>
  <c r="BO154"/>
  <c r="BK154"/>
  <c r="BG154"/>
  <c r="BW152"/>
  <c r="BS152"/>
  <c r="BO152"/>
  <c r="BK152"/>
  <c r="BG152"/>
  <c r="BW150"/>
  <c r="BS150"/>
  <c r="BO150"/>
  <c r="BK150"/>
  <c r="BG150"/>
  <c r="BW148"/>
  <c r="BS148"/>
  <c r="BO148"/>
  <c r="BK148"/>
  <c r="BG148"/>
  <c r="BW146"/>
  <c r="BS146"/>
  <c r="BO146"/>
  <c r="BK146"/>
  <c r="BG146"/>
  <c r="BW144"/>
  <c r="BS144"/>
  <c r="BO144"/>
  <c r="BK144"/>
  <c r="BG144"/>
  <c r="BW142"/>
  <c r="BS142"/>
  <c r="BO142"/>
  <c r="BK142"/>
  <c r="BG142"/>
  <c r="BW140"/>
  <c r="BS140"/>
  <c r="BO140"/>
  <c r="BK140"/>
  <c r="BG140"/>
  <c r="BW138"/>
  <c r="BS138"/>
  <c r="BO138"/>
  <c r="BK138"/>
  <c r="BG138"/>
  <c r="BW136"/>
  <c r="BS136"/>
  <c r="BO136"/>
  <c r="BK136"/>
  <c r="BG136"/>
  <c r="BW134"/>
  <c r="BS134"/>
  <c r="BO134"/>
  <c r="BK134"/>
  <c r="BG134"/>
  <c r="BW132"/>
  <c r="BS132"/>
  <c r="BO132"/>
  <c r="BK132"/>
  <c r="BG132"/>
  <c r="BW130"/>
  <c r="BS130"/>
  <c r="BO130"/>
  <c r="BK130"/>
  <c r="BG130"/>
  <c r="BW128"/>
  <c r="BS128"/>
  <c r="BO128"/>
  <c r="BK128"/>
  <c r="BG128"/>
  <c r="BW126"/>
  <c r="BS126"/>
  <c r="BO126"/>
  <c r="BK126"/>
  <c r="BG126"/>
  <c r="BW124"/>
  <c r="BS124"/>
  <c r="BO124"/>
  <c r="BK124"/>
  <c r="BG124"/>
  <c r="BW122"/>
  <c r="BS122"/>
  <c r="BO122"/>
  <c r="BK122"/>
  <c r="BG122"/>
  <c r="BW120"/>
  <c r="BS120"/>
  <c r="BO120"/>
  <c r="BK120"/>
  <c r="BG120"/>
  <c r="BW118"/>
  <c r="BS118"/>
  <c r="BO118"/>
  <c r="BK118"/>
  <c r="BG118"/>
  <c r="BW116"/>
  <c r="BS116"/>
  <c r="BO116"/>
  <c r="BK116"/>
  <c r="BG116"/>
  <c r="BW114"/>
  <c r="BS114"/>
  <c r="BO114"/>
  <c r="BK114"/>
  <c r="BG114"/>
  <c r="BW112"/>
  <c r="BS112"/>
  <c r="BO112"/>
  <c r="BK112"/>
  <c r="BG112"/>
  <c r="BE305"/>
  <c r="BE301"/>
  <c r="BO297"/>
  <c r="BG297"/>
  <c r="BY295"/>
  <c r="BQ295"/>
  <c r="I294" i="15" s="1"/>
  <c r="BI295" i="10"/>
  <c r="BF295"/>
  <c r="BJ295"/>
  <c r="BN295"/>
  <c r="BR295"/>
  <c r="BV295"/>
  <c r="BZ295"/>
  <c r="E295" i="13"/>
  <c r="B295" i="12"/>
  <c r="BO293" i="10"/>
  <c r="BG293"/>
  <c r="BY291"/>
  <c r="BQ291"/>
  <c r="I290" i="15" s="1"/>
  <c r="BI291" i="10"/>
  <c r="BF291"/>
  <c r="BJ291"/>
  <c r="BN291"/>
  <c r="BR291"/>
  <c r="BV291"/>
  <c r="BZ291"/>
  <c r="E291" i="13"/>
  <c r="B291" i="12"/>
  <c r="BO289" i="10"/>
  <c r="BG289"/>
  <c r="BY287"/>
  <c r="BQ287"/>
  <c r="I286" i="15" s="1"/>
  <c r="BI287" i="10"/>
  <c r="BF287"/>
  <c r="BJ287"/>
  <c r="BN287"/>
  <c r="BR287"/>
  <c r="BV287"/>
  <c r="BZ287"/>
  <c r="E287" i="13"/>
  <c r="B287" i="12"/>
  <c r="BO285" i="10"/>
  <c r="BG285"/>
  <c r="BY283"/>
  <c r="BQ283"/>
  <c r="I282" i="15" s="1"/>
  <c r="BI283" i="10"/>
  <c r="BF283"/>
  <c r="BJ283"/>
  <c r="BN283"/>
  <c r="BR283"/>
  <c r="BV283"/>
  <c r="BZ283"/>
  <c r="E283" i="13"/>
  <c r="B283" i="12"/>
  <c r="BO281" i="10"/>
  <c r="BG281"/>
  <c r="BY279"/>
  <c r="BQ279"/>
  <c r="I278" i="15" s="1"/>
  <c r="BI279" i="10"/>
  <c r="BF279"/>
  <c r="BJ279"/>
  <c r="BN279"/>
  <c r="BR279"/>
  <c r="BV279"/>
  <c r="BZ279"/>
  <c r="E279" i="13"/>
  <c r="B279" i="12"/>
  <c r="BO277" i="10"/>
  <c r="BG277"/>
  <c r="BY275"/>
  <c r="BQ275"/>
  <c r="I274" i="15" s="1"/>
  <c r="BI275" i="10"/>
  <c r="BF275"/>
  <c r="BJ275"/>
  <c r="BN275"/>
  <c r="BR275"/>
  <c r="BV275"/>
  <c r="BZ275"/>
  <c r="E275" i="13"/>
  <c r="B275" i="12"/>
  <c r="BO273" i="10"/>
  <c r="BG273"/>
  <c r="BY271"/>
  <c r="BQ271"/>
  <c r="I270" i="15" s="1"/>
  <c r="BI271" i="10"/>
  <c r="BF271"/>
  <c r="BJ271"/>
  <c r="BN271"/>
  <c r="BR271"/>
  <c r="BV271"/>
  <c r="BZ271"/>
  <c r="E271" i="13"/>
  <c r="B271" i="12"/>
  <c r="BO269" i="10"/>
  <c r="BG269"/>
  <c r="BY267"/>
  <c r="BQ267"/>
  <c r="I266" i="15" s="1"/>
  <c r="BI267" i="10"/>
  <c r="BF267"/>
  <c r="BJ267"/>
  <c r="BN267"/>
  <c r="BR267"/>
  <c r="BV267"/>
  <c r="BZ267"/>
  <c r="E267" i="13"/>
  <c r="B267" i="12"/>
  <c r="BO265" i="10"/>
  <c r="BG265"/>
  <c r="BY263"/>
  <c r="BQ263"/>
  <c r="I262" i="15" s="1"/>
  <c r="BI263" i="10"/>
  <c r="BF263"/>
  <c r="BJ263"/>
  <c r="BN263"/>
  <c r="BR263"/>
  <c r="BV263"/>
  <c r="BZ263"/>
  <c r="E263" i="13"/>
  <c r="B263" i="12"/>
  <c r="BO261" i="10"/>
  <c r="BG261"/>
  <c r="BY259"/>
  <c r="BQ259"/>
  <c r="I258" i="15" s="1"/>
  <c r="BI259" i="10"/>
  <c r="BF259"/>
  <c r="BJ259"/>
  <c r="BN259"/>
  <c r="BR259"/>
  <c r="BV259"/>
  <c r="BZ259"/>
  <c r="E259" i="13"/>
  <c r="B259" i="12"/>
  <c r="BO257" i="10"/>
  <c r="BG257"/>
  <c r="BY255"/>
  <c r="BQ255"/>
  <c r="I254" i="15" s="1"/>
  <c r="BI255" i="10"/>
  <c r="BF255"/>
  <c r="BJ255"/>
  <c r="BN255"/>
  <c r="BR255"/>
  <c r="BV255"/>
  <c r="BZ255"/>
  <c r="E255" i="13"/>
  <c r="B255" i="12"/>
  <c r="BO253" i="10"/>
  <c r="BG253"/>
  <c r="BY251"/>
  <c r="BQ251"/>
  <c r="I250" i="15" s="1"/>
  <c r="BI251" i="10"/>
  <c r="BF251"/>
  <c r="BJ251"/>
  <c r="BN251"/>
  <c r="BR251"/>
  <c r="BV251"/>
  <c r="BZ251"/>
  <c r="E251" i="13"/>
  <c r="B251" i="12"/>
  <c r="BO249" i="10"/>
  <c r="BG249"/>
  <c r="BY247"/>
  <c r="BQ247"/>
  <c r="I246" i="15" s="1"/>
  <c r="BI247" i="10"/>
  <c r="BF247"/>
  <c r="BJ247"/>
  <c r="BN247"/>
  <c r="BR247"/>
  <c r="BV247"/>
  <c r="BZ247"/>
  <c r="E247" i="13"/>
  <c r="B247" i="12"/>
  <c r="BO245" i="10"/>
  <c r="BG245"/>
  <c r="BY243"/>
  <c r="BQ243"/>
  <c r="I242" i="15" s="1"/>
  <c r="BI243" i="10"/>
  <c r="BF243"/>
  <c r="BJ243"/>
  <c r="BN243"/>
  <c r="BR243"/>
  <c r="BV243"/>
  <c r="BZ243"/>
  <c r="E243" i="13"/>
  <c r="B243" i="12"/>
  <c r="BO241" i="10"/>
  <c r="BG241"/>
  <c r="BY239"/>
  <c r="BQ239"/>
  <c r="I238" i="15" s="1"/>
  <c r="BI239" i="10"/>
  <c r="BF239"/>
  <c r="BJ239"/>
  <c r="BN239"/>
  <c r="BR239"/>
  <c r="BV239"/>
  <c r="BZ239"/>
  <c r="E239" i="13"/>
  <c r="B239" i="12"/>
  <c r="BO237" i="10"/>
  <c r="BG237"/>
  <c r="BY235"/>
  <c r="BQ235"/>
  <c r="I234" i="15" s="1"/>
  <c r="BI235" i="10"/>
  <c r="BF235"/>
  <c r="BJ235"/>
  <c r="BN235"/>
  <c r="BR235"/>
  <c r="BV235"/>
  <c r="BZ235"/>
  <c r="E235" i="13"/>
  <c r="B235" i="12"/>
  <c r="BO233" i="10"/>
  <c r="BG233"/>
  <c r="BY231"/>
  <c r="BQ231"/>
  <c r="I230" i="15" s="1"/>
  <c r="BI231" i="10"/>
  <c r="BF231"/>
  <c r="BJ231"/>
  <c r="BN231"/>
  <c r="BR231"/>
  <c r="BV231"/>
  <c r="BZ231"/>
  <c r="E231" i="13"/>
  <c r="B231" i="12"/>
  <c r="BO229" i="10"/>
  <c r="BG229"/>
  <c r="BY227"/>
  <c r="BQ227"/>
  <c r="I226" i="15" s="1"/>
  <c r="BI227" i="10"/>
  <c r="BF227"/>
  <c r="BJ227"/>
  <c r="BN227"/>
  <c r="BR227"/>
  <c r="BV227"/>
  <c r="BZ227"/>
  <c r="E227" i="13"/>
  <c r="B227" i="12"/>
  <c r="BO225" i="10"/>
  <c r="BG225"/>
  <c r="BY223"/>
  <c r="BQ223"/>
  <c r="I222" i="15" s="1"/>
  <c r="BI223" i="10"/>
  <c r="BF223"/>
  <c r="BJ223"/>
  <c r="BN223"/>
  <c r="BR223"/>
  <c r="BV223"/>
  <c r="BZ223"/>
  <c r="E223" i="13"/>
  <c r="B223" i="12"/>
  <c r="BO221" i="10"/>
  <c r="BG221"/>
  <c r="BY219"/>
  <c r="BQ219"/>
  <c r="I218" i="15" s="1"/>
  <c r="BI219" i="10"/>
  <c r="BF219"/>
  <c r="BJ219"/>
  <c r="BN219"/>
  <c r="BR219"/>
  <c r="BV219"/>
  <c r="BZ219"/>
  <c r="E219" i="13"/>
  <c r="B219" i="12"/>
  <c r="BO217" i="10"/>
  <c r="BG217"/>
  <c r="BY215"/>
  <c r="BQ215"/>
  <c r="I214" i="15" s="1"/>
  <c r="BI215" i="10"/>
  <c r="BF215"/>
  <c r="BJ215"/>
  <c r="BN215"/>
  <c r="BR215"/>
  <c r="BV215"/>
  <c r="BZ215"/>
  <c r="E215" i="13"/>
  <c r="B215" i="12"/>
  <c r="BO213" i="10"/>
  <c r="BG213"/>
  <c r="BY211"/>
  <c r="BQ211"/>
  <c r="I210" i="15" s="1"/>
  <c r="BI211" i="10"/>
  <c r="BF211"/>
  <c r="BJ211"/>
  <c r="BN211"/>
  <c r="BR211"/>
  <c r="BV211"/>
  <c r="BZ211"/>
  <c r="E211" i="13"/>
  <c r="B211" i="12"/>
  <c r="BO209" i="10"/>
  <c r="BG209"/>
  <c r="BY207"/>
  <c r="BQ207"/>
  <c r="I206" i="15" s="1"/>
  <c r="BI207" i="10"/>
  <c r="BF207"/>
  <c r="BJ207"/>
  <c r="BN207"/>
  <c r="BR207"/>
  <c r="BV207"/>
  <c r="BZ207"/>
  <c r="E207" i="13"/>
  <c r="B207" i="12"/>
  <c r="BO205" i="10"/>
  <c r="BG205"/>
  <c r="BY203"/>
  <c r="BQ203"/>
  <c r="I202" i="15" s="1"/>
  <c r="BI203" i="10"/>
  <c r="BF203"/>
  <c r="BJ203"/>
  <c r="BN203"/>
  <c r="BR203"/>
  <c r="BV203"/>
  <c r="BZ203"/>
  <c r="E203" i="13"/>
  <c r="B203" i="12"/>
  <c r="BZ202" i="10"/>
  <c r="BV202"/>
  <c r="BR202"/>
  <c r="BN202"/>
  <c r="BJ202"/>
  <c r="BF202"/>
  <c r="BW201"/>
  <c r="R202" i="8" s="1"/>
  <c r="BS201" i="10"/>
  <c r="BO201"/>
  <c r="BK201"/>
  <c r="BG201"/>
  <c r="BZ200"/>
  <c r="BV200"/>
  <c r="BR200"/>
  <c r="BN200"/>
  <c r="BJ200"/>
  <c r="BF200"/>
  <c r="BW199"/>
  <c r="R200" i="8" s="1"/>
  <c r="BS199" i="10"/>
  <c r="BO199"/>
  <c r="BK199"/>
  <c r="BG199"/>
  <c r="BZ198"/>
  <c r="BV198"/>
  <c r="BR198"/>
  <c r="BN198"/>
  <c r="BJ198"/>
  <c r="BF198"/>
  <c r="BW197"/>
  <c r="R198" i="8" s="1"/>
  <c r="BS197" i="10"/>
  <c r="BO197"/>
  <c r="BK197"/>
  <c r="BG197"/>
  <c r="BZ196"/>
  <c r="BV196"/>
  <c r="BR196"/>
  <c r="BN196"/>
  <c r="BJ196"/>
  <c r="BF196"/>
  <c r="BW195"/>
  <c r="R196" i="8" s="1"/>
  <c r="BS195" i="10"/>
  <c r="BO195"/>
  <c r="BK195"/>
  <c r="BG195"/>
  <c r="BZ194"/>
  <c r="BV194"/>
  <c r="BR194"/>
  <c r="BN194"/>
  <c r="BJ194"/>
  <c r="BF194"/>
  <c r="BW193"/>
  <c r="R194" i="8" s="1"/>
  <c r="BS193" i="10"/>
  <c r="BO193"/>
  <c r="BK193"/>
  <c r="BG193"/>
  <c r="BZ192"/>
  <c r="BV192"/>
  <c r="BR192"/>
  <c r="BN192"/>
  <c r="BJ192"/>
  <c r="BF192"/>
  <c r="BW191"/>
  <c r="R192" i="8" s="1"/>
  <c r="BS191" i="10"/>
  <c r="BO191"/>
  <c r="BK191"/>
  <c r="BG191"/>
  <c r="BZ190"/>
  <c r="BV190"/>
  <c r="BR190"/>
  <c r="BN190"/>
  <c r="BJ190"/>
  <c r="BF190"/>
  <c r="BW189"/>
  <c r="R190" i="8" s="1"/>
  <c r="BS189" i="10"/>
  <c r="BO189"/>
  <c r="BK189"/>
  <c r="BG189"/>
  <c r="BZ188"/>
  <c r="BV188"/>
  <c r="BR188"/>
  <c r="BN188"/>
  <c r="BJ188"/>
  <c r="BF188"/>
  <c r="BW187"/>
  <c r="R188" i="8" s="1"/>
  <c r="BS187" i="10"/>
  <c r="BO187"/>
  <c r="BK187"/>
  <c r="BG187"/>
  <c r="BZ186"/>
  <c r="BV186"/>
  <c r="BR186"/>
  <c r="BN186"/>
  <c r="BJ186"/>
  <c r="BF186"/>
  <c r="BW185"/>
  <c r="R186" i="8" s="1"/>
  <c r="BS185" i="10"/>
  <c r="BO185"/>
  <c r="BK185"/>
  <c r="BG185"/>
  <c r="BZ184"/>
  <c r="BV184"/>
  <c r="BR184"/>
  <c r="BN184"/>
  <c r="BJ184"/>
  <c r="BF184"/>
  <c r="BW183"/>
  <c r="R184" i="8" s="1"/>
  <c r="BS183" i="10"/>
  <c r="BO183"/>
  <c r="BK183"/>
  <c r="BG183"/>
  <c r="BZ182"/>
  <c r="BV182"/>
  <c r="BR182"/>
  <c r="BN182"/>
  <c r="BJ182"/>
  <c r="BF182"/>
  <c r="BW181"/>
  <c r="R182" i="8" s="1"/>
  <c r="BS181" i="10"/>
  <c r="BO181"/>
  <c r="BK181"/>
  <c r="BG181"/>
  <c r="BZ180"/>
  <c r="BV180"/>
  <c r="BR180"/>
  <c r="BN180"/>
  <c r="BJ180"/>
  <c r="BF180"/>
  <c r="BW179"/>
  <c r="R180" i="8" s="1"/>
  <c r="BS179" i="10"/>
  <c r="BO179"/>
  <c r="BK179"/>
  <c r="BG179"/>
  <c r="BZ178"/>
  <c r="BV178"/>
  <c r="BR178"/>
  <c r="BN178"/>
  <c r="BJ178"/>
  <c r="BF178"/>
  <c r="BW177"/>
  <c r="R178" i="8" s="1"/>
  <c r="BS177" i="10"/>
  <c r="BO177"/>
  <c r="BK177"/>
  <c r="BG177"/>
  <c r="BZ176"/>
  <c r="BV176"/>
  <c r="BR176"/>
  <c r="BN176"/>
  <c r="BJ176"/>
  <c r="BF176"/>
  <c r="BW175"/>
  <c r="R176" i="8" s="1"/>
  <c r="BS175" i="10"/>
  <c r="BO175"/>
  <c r="BK175"/>
  <c r="BG175"/>
  <c r="BZ174"/>
  <c r="BV174"/>
  <c r="BR174"/>
  <c r="BN174"/>
  <c r="BJ174"/>
  <c r="BF174"/>
  <c r="BW173"/>
  <c r="R174" i="8" s="1"/>
  <c r="BS173" i="10"/>
  <c r="BO173"/>
  <c r="BK173"/>
  <c r="BG173"/>
  <c r="BZ172"/>
  <c r="BV172"/>
  <c r="BR172"/>
  <c r="BN172"/>
  <c r="BJ172"/>
  <c r="BF172"/>
  <c r="BW171"/>
  <c r="R172" i="8" s="1"/>
  <c r="BS171" i="10"/>
  <c r="BO171"/>
  <c r="BK171"/>
  <c r="BG171"/>
  <c r="BZ170"/>
  <c r="BV170"/>
  <c r="BR170"/>
  <c r="BN170"/>
  <c r="BJ170"/>
  <c r="BF170"/>
  <c r="BW169"/>
  <c r="R170" i="8" s="1"/>
  <c r="BS169" i="10"/>
  <c r="BO169"/>
  <c r="BK169"/>
  <c r="BG169"/>
  <c r="BZ168"/>
  <c r="BV168"/>
  <c r="BR168"/>
  <c r="BN168"/>
  <c r="BJ168"/>
  <c r="BF168"/>
  <c r="BW167"/>
  <c r="R168" i="8" s="1"/>
  <c r="BS167" i="10"/>
  <c r="BO167"/>
  <c r="BK167"/>
  <c r="BG167"/>
  <c r="BZ166"/>
  <c r="BV166"/>
  <c r="BR166"/>
  <c r="BN166"/>
  <c r="BJ166"/>
  <c r="BF166"/>
  <c r="BW165"/>
  <c r="R166" i="8" s="1"/>
  <c r="BS165" i="10"/>
  <c r="BO165"/>
  <c r="BK165"/>
  <c r="BG165"/>
  <c r="BZ164"/>
  <c r="BV164"/>
  <c r="BR164"/>
  <c r="BN164"/>
  <c r="BJ164"/>
  <c r="BF164"/>
  <c r="BW163"/>
  <c r="R164" i="8" s="1"/>
  <c r="BS163" i="10"/>
  <c r="BO163"/>
  <c r="BK163"/>
  <c r="BG163"/>
  <c r="BZ162"/>
  <c r="BV162"/>
  <c r="BR162"/>
  <c r="BN162"/>
  <c r="BJ162"/>
  <c r="BF162"/>
  <c r="BW161"/>
  <c r="R162" i="8" s="1"/>
  <c r="BS161" i="10"/>
  <c r="BO161"/>
  <c r="BK161"/>
  <c r="BG161"/>
  <c r="BZ160"/>
  <c r="BV160"/>
  <c r="BR160"/>
  <c r="BN160"/>
  <c r="BJ160"/>
  <c r="BF160"/>
  <c r="BW159"/>
  <c r="R160" i="8" s="1"/>
  <c r="BS159" i="10"/>
  <c r="BO159"/>
  <c r="BK159"/>
  <c r="BG159"/>
  <c r="BZ158"/>
  <c r="BV158"/>
  <c r="BR158"/>
  <c r="BN158"/>
  <c r="BJ158"/>
  <c r="BF158"/>
  <c r="BW157"/>
  <c r="R158" i="8" s="1"/>
  <c r="BS157" i="10"/>
  <c r="BO157"/>
  <c r="BK157"/>
  <c r="BG157"/>
  <c r="BZ156"/>
  <c r="BV156"/>
  <c r="BR156"/>
  <c r="BN156"/>
  <c r="BJ156"/>
  <c r="BF156"/>
  <c r="BW155"/>
  <c r="R156" i="8" s="1"/>
  <c r="BS155" i="10"/>
  <c r="BO155"/>
  <c r="BK155"/>
  <c r="BG155"/>
  <c r="BZ154"/>
  <c r="BV154"/>
  <c r="BR154"/>
  <c r="BN154"/>
  <c r="BJ154"/>
  <c r="BF154"/>
  <c r="BW153"/>
  <c r="R154" i="8" s="1"/>
  <c r="BS153" i="10"/>
  <c r="BO153"/>
  <c r="BK153"/>
  <c r="BG153"/>
  <c r="BZ152"/>
  <c r="BV152"/>
  <c r="BR152"/>
  <c r="BN152"/>
  <c r="BJ152"/>
  <c r="BF152"/>
  <c r="BW151"/>
  <c r="R152" i="8" s="1"/>
  <c r="BS151" i="10"/>
  <c r="BO151"/>
  <c r="BK151"/>
  <c r="BG151"/>
  <c r="BZ150"/>
  <c r="BV150"/>
  <c r="BR150"/>
  <c r="BN150"/>
  <c r="BJ150"/>
  <c r="BF150"/>
  <c r="BW149"/>
  <c r="R150" i="8" s="1"/>
  <c r="BS149" i="10"/>
  <c r="BO149"/>
  <c r="BK149"/>
  <c r="BG149"/>
  <c r="BZ148"/>
  <c r="BV148"/>
  <c r="BR148"/>
  <c r="BN148"/>
  <c r="BJ148"/>
  <c r="BF148"/>
  <c r="BW147"/>
  <c r="R148" i="8" s="1"/>
  <c r="BS147" i="10"/>
  <c r="BO147"/>
  <c r="BK147"/>
  <c r="BG147"/>
  <c r="BZ146"/>
  <c r="BV146"/>
  <c r="BR146"/>
  <c r="BN146"/>
  <c r="BJ146"/>
  <c r="BF146"/>
  <c r="BW145"/>
  <c r="R146" i="8" s="1"/>
  <c r="BS145" i="10"/>
  <c r="BO145"/>
  <c r="BK145"/>
  <c r="BG145"/>
  <c r="BZ144"/>
  <c r="BV144"/>
  <c r="BR144"/>
  <c r="BN144"/>
  <c r="BJ144"/>
  <c r="BF144"/>
  <c r="BW143"/>
  <c r="R144" i="8" s="1"/>
  <c r="BS143" i="10"/>
  <c r="BO143"/>
  <c r="BK143"/>
  <c r="BG143"/>
  <c r="BZ142"/>
  <c r="BV142"/>
  <c r="BR142"/>
  <c r="BN142"/>
  <c r="BJ142"/>
  <c r="BF142"/>
  <c r="BW141"/>
  <c r="R142" i="8" s="1"/>
  <c r="BS141" i="10"/>
  <c r="BO141"/>
  <c r="BK141"/>
  <c r="BG141"/>
  <c r="BZ140"/>
  <c r="BV140"/>
  <c r="BR140"/>
  <c r="BN140"/>
  <c r="BJ140"/>
  <c r="BF140"/>
  <c r="BW139"/>
  <c r="R140" i="8" s="1"/>
  <c r="BS139" i="10"/>
  <c r="BO139"/>
  <c r="BK139"/>
  <c r="BG139"/>
  <c r="BZ138"/>
  <c r="BV138"/>
  <c r="BR138"/>
  <c r="BN138"/>
  <c r="BJ138"/>
  <c r="BF138"/>
  <c r="BW137"/>
  <c r="R138" i="8" s="1"/>
  <c r="BS137" i="10"/>
  <c r="BO137"/>
  <c r="BK137"/>
  <c r="BG137"/>
  <c r="BZ136"/>
  <c r="BV136"/>
  <c r="BR136"/>
  <c r="BN136"/>
  <c r="BJ136"/>
  <c r="BF136"/>
  <c r="BW135"/>
  <c r="R136" i="8" s="1"/>
  <c r="BS135" i="10"/>
  <c r="BO135"/>
  <c r="BK135"/>
  <c r="BG135"/>
  <c r="BZ134"/>
  <c r="BV134"/>
  <c r="BR134"/>
  <c r="BN134"/>
  <c r="BJ134"/>
  <c r="BF134"/>
  <c r="BW133"/>
  <c r="R134" i="8" s="1"/>
  <c r="BS133" i="10"/>
  <c r="BO133"/>
  <c r="BK133"/>
  <c r="BG133"/>
  <c r="BZ132"/>
  <c r="BV132"/>
  <c r="BR132"/>
  <c r="BN132"/>
  <c r="BJ132"/>
  <c r="BF132"/>
  <c r="BW131"/>
  <c r="R132" i="8" s="1"/>
  <c r="BS131" i="10"/>
  <c r="BO131"/>
  <c r="BK131"/>
  <c r="BG131"/>
  <c r="BZ130"/>
  <c r="BV130"/>
  <c r="BR130"/>
  <c r="BN130"/>
  <c r="BJ130"/>
  <c r="BF130"/>
  <c r="BW129"/>
  <c r="R130" i="8" s="1"/>
  <c r="BS129" i="10"/>
  <c r="BO129"/>
  <c r="BK129"/>
  <c r="BG129"/>
  <c r="BZ128"/>
  <c r="BV128"/>
  <c r="BR128"/>
  <c r="BN128"/>
  <c r="BJ128"/>
  <c r="BF128"/>
  <c r="BW127"/>
  <c r="R128" i="8" s="1"/>
  <c r="BS127" i="10"/>
  <c r="BO127"/>
  <c r="BK127"/>
  <c r="BG127"/>
  <c r="BZ126"/>
  <c r="BV126"/>
  <c r="BR126"/>
  <c r="BN126"/>
  <c r="BJ126"/>
  <c r="BF126"/>
  <c r="BW125"/>
  <c r="R126" i="8" s="1"/>
  <c r="BS125" i="10"/>
  <c r="BO125"/>
  <c r="BK125"/>
  <c r="BG125"/>
  <c r="BZ124"/>
  <c r="BV124"/>
  <c r="BR124"/>
  <c r="BN124"/>
  <c r="BJ124"/>
  <c r="BF124"/>
  <c r="BW123"/>
  <c r="R124" i="8" s="1"/>
  <c r="BS123" i="10"/>
  <c r="BO123"/>
  <c r="BK123"/>
  <c r="BG123"/>
  <c r="BZ122"/>
  <c r="BV122"/>
  <c r="BR122"/>
  <c r="BN122"/>
  <c r="BJ122"/>
  <c r="BF122"/>
  <c r="BW121"/>
  <c r="R122" i="8" s="1"/>
  <c r="BS121" i="10"/>
  <c r="BO121"/>
  <c r="BK121"/>
  <c r="BG121"/>
  <c r="BZ120"/>
  <c r="BV120"/>
  <c r="BR120"/>
  <c r="BN120"/>
  <c r="BJ120"/>
  <c r="BF120"/>
  <c r="BW119"/>
  <c r="R120" i="8" s="1"/>
  <c r="BS119" i="10"/>
  <c r="BO119"/>
  <c r="BK119"/>
  <c r="BG119"/>
  <c r="BZ118"/>
  <c r="BV118"/>
  <c r="BR118"/>
  <c r="BN118"/>
  <c r="BJ118"/>
  <c r="BF118"/>
  <c r="BW117"/>
  <c r="R118" i="8" s="1"/>
  <c r="BS117" i="10"/>
  <c r="BO117"/>
  <c r="BK117"/>
  <c r="BG117"/>
  <c r="BZ116"/>
  <c r="BV116"/>
  <c r="BR116"/>
  <c r="BN116"/>
  <c r="BJ116"/>
  <c r="BF116"/>
  <c r="BW115"/>
  <c r="R116" i="8" s="1"/>
  <c r="BS115" i="10"/>
  <c r="BO115"/>
  <c r="BK115"/>
  <c r="BG115"/>
  <c r="BZ114"/>
  <c r="BV114"/>
  <c r="BR114"/>
  <c r="BN114"/>
  <c r="BJ114"/>
  <c r="BF114"/>
  <c r="BW113"/>
  <c r="R114" i="8" s="1"/>
  <c r="BS113" i="10"/>
  <c r="BO113"/>
  <c r="BK113"/>
  <c r="BG113"/>
  <c r="BZ112"/>
  <c r="BV112"/>
  <c r="BR112"/>
  <c r="BN112"/>
  <c r="BJ112"/>
  <c r="BF112"/>
  <c r="BW111"/>
  <c r="R112" i="8" s="1"/>
  <c r="BS111" i="10"/>
  <c r="BO111"/>
  <c r="BK111"/>
  <c r="BG111"/>
  <c r="BW109"/>
  <c r="R110" i="8" s="1"/>
  <c r="BS109" i="10"/>
  <c r="BO109"/>
  <c r="BK109"/>
  <c r="BG109"/>
  <c r="BW107"/>
  <c r="R108" i="8" s="1"/>
  <c r="BS107" i="10"/>
  <c r="BO107"/>
  <c r="BK107"/>
  <c r="BG107"/>
  <c r="BW105"/>
  <c r="R106" i="8" s="1"/>
  <c r="BS105" i="10"/>
  <c r="BO105"/>
  <c r="BK105"/>
  <c r="BG105"/>
  <c r="BW103"/>
  <c r="R104" i="8" s="1"/>
  <c r="BS103" i="10"/>
  <c r="BO103"/>
  <c r="BK103"/>
  <c r="BG103"/>
  <c r="BW101"/>
  <c r="R102" i="8" s="1"/>
  <c r="BS101" i="10"/>
  <c r="BO101"/>
  <c r="BK101"/>
  <c r="BG101"/>
  <c r="BW99"/>
  <c r="R100" i="8" s="1"/>
  <c r="BS99" i="10"/>
  <c r="BO99"/>
  <c r="BK99"/>
  <c r="BG99"/>
  <c r="BW97"/>
  <c r="R98" i="8" s="1"/>
  <c r="BS97" i="10"/>
  <c r="BO97"/>
  <c r="BK97"/>
  <c r="BG97"/>
  <c r="BW95"/>
  <c r="R96" i="8" s="1"/>
  <c r="BS95" i="10"/>
  <c r="BO95"/>
  <c r="BK95"/>
  <c r="BG95"/>
  <c r="BW93"/>
  <c r="R94" i="8" s="1"/>
  <c r="BS93" i="10"/>
  <c r="BO93"/>
  <c r="BK93"/>
  <c r="BG93"/>
  <c r="BW91"/>
  <c r="R92" i="8" s="1"/>
  <c r="BS91" i="10"/>
  <c r="BO91"/>
  <c r="BK91"/>
  <c r="BG91"/>
  <c r="BW89"/>
  <c r="R90" i="8" s="1"/>
  <c r="BS89" i="10"/>
  <c r="BO89"/>
  <c r="BK89"/>
  <c r="BG89"/>
  <c r="BW87"/>
  <c r="R88" i="8" s="1"/>
  <c r="BS87" i="10"/>
  <c r="BO87"/>
  <c r="BK87"/>
  <c r="BG87"/>
  <c r="BW85"/>
  <c r="R86" i="8" s="1"/>
  <c r="BS85" i="10"/>
  <c r="BO85"/>
  <c r="BK85"/>
  <c r="BG85"/>
  <c r="BW83"/>
  <c r="R84" i="8" s="1"/>
  <c r="BS83" i="10"/>
  <c r="BO83"/>
  <c r="BK83"/>
  <c r="BG83"/>
  <c r="BW81"/>
  <c r="R82" i="8" s="1"/>
  <c r="BS81" i="10"/>
  <c r="BO81"/>
  <c r="BK81"/>
  <c r="BG81"/>
  <c r="BW79"/>
  <c r="R80" i="8" s="1"/>
  <c r="BS79" i="10"/>
  <c r="BO79"/>
  <c r="BK79"/>
  <c r="BG79"/>
  <c r="BW77"/>
  <c r="R78" i="8" s="1"/>
  <c r="BS77" i="10"/>
  <c r="BO77"/>
  <c r="BK77"/>
  <c r="BG77"/>
  <c r="BW75"/>
  <c r="R76" i="8" s="1"/>
  <c r="BS75" i="10"/>
  <c r="BO75"/>
  <c r="BK75"/>
  <c r="BG75"/>
  <c r="BW73"/>
  <c r="R74" i="8" s="1"/>
  <c r="BS73" i="10"/>
  <c r="BO73"/>
  <c r="BK73"/>
  <c r="BG73"/>
  <c r="BW71"/>
  <c r="R72" i="8" s="1"/>
  <c r="BS71" i="10"/>
  <c r="BO71"/>
  <c r="BK71"/>
  <c r="BG71"/>
  <c r="BW69"/>
  <c r="R70" i="8" s="1"/>
  <c r="BS69" i="10"/>
  <c r="BO69"/>
  <c r="BK69"/>
  <c r="BG69"/>
  <c r="BW67"/>
  <c r="R68" i="8" s="1"/>
  <c r="BS67" i="10"/>
  <c r="BO67"/>
  <c r="BK67"/>
  <c r="BG67"/>
  <c r="BW65"/>
  <c r="R66" i="8" s="1"/>
  <c r="BS65" i="10"/>
  <c r="BO65"/>
  <c r="BK65"/>
  <c r="BG65"/>
  <c r="BW63"/>
  <c r="R64" i="8" s="1"/>
  <c r="BS63" i="10"/>
  <c r="BO63"/>
  <c r="BK63"/>
  <c r="BG63"/>
  <c r="BW61"/>
  <c r="R62" i="8" s="1"/>
  <c r="BS61" i="10"/>
  <c r="BO61"/>
  <c r="BK61"/>
  <c r="BG61"/>
  <c r="BW59"/>
  <c r="R60" i="8" s="1"/>
  <c r="BS59" i="10"/>
  <c r="BO59"/>
  <c r="BK59"/>
  <c r="BG59"/>
  <c r="BW57"/>
  <c r="R58" i="8" s="1"/>
  <c r="BS57" i="10"/>
  <c r="BO57"/>
  <c r="BK57"/>
  <c r="BG57"/>
  <c r="BW55"/>
  <c r="R56" i="8" s="1"/>
  <c r="BS55" i="10"/>
  <c r="BO55"/>
  <c r="BK55"/>
  <c r="BG55"/>
  <c r="BW53"/>
  <c r="R54" i="8" s="1"/>
  <c r="BS53" i="10"/>
  <c r="BO53"/>
  <c r="BK53"/>
  <c r="BG53"/>
  <c r="BW51"/>
  <c r="R52" i="8" s="1"/>
  <c r="BS51" i="10"/>
  <c r="BO51"/>
  <c r="BK51"/>
  <c r="BG51"/>
  <c r="BW37"/>
  <c r="R38" i="8" s="1"/>
  <c r="BS37" i="10"/>
  <c r="BO37"/>
  <c r="BK37"/>
  <c r="BG37"/>
  <c r="BZ36"/>
  <c r="BV36"/>
  <c r="BR36"/>
  <c r="BN36"/>
  <c r="BJ36"/>
  <c r="BF36"/>
  <c r="BZ35"/>
  <c r="BV35"/>
  <c r="BR35"/>
  <c r="BN35"/>
  <c r="BJ35"/>
  <c r="BF35"/>
  <c r="CA35" s="1"/>
  <c r="BZ34"/>
  <c r="BV34"/>
  <c r="BR34"/>
  <c r="BN34"/>
  <c r="BJ34"/>
  <c r="BF34"/>
  <c r="CA34" s="1"/>
  <c r="BZ33"/>
  <c r="BV33"/>
  <c r="BR33"/>
  <c r="BN33"/>
  <c r="BJ33"/>
  <c r="BF33"/>
  <c r="CA33" s="1"/>
  <c r="BZ32"/>
  <c r="BV32"/>
  <c r="BR32"/>
  <c r="BN32"/>
  <c r="BJ32"/>
  <c r="BF32"/>
  <c r="CA32" s="1"/>
  <c r="BZ31"/>
  <c r="BV31"/>
  <c r="BR31"/>
  <c r="BN31"/>
  <c r="BJ31"/>
  <c r="BF31"/>
  <c r="CA31" s="1"/>
  <c r="BZ30"/>
  <c r="BV30"/>
  <c r="BR30"/>
  <c r="BN30"/>
  <c r="BJ30"/>
  <c r="BF30"/>
  <c r="CA30" s="1"/>
  <c r="BZ29"/>
  <c r="BV29"/>
  <c r="BR29"/>
  <c r="BN29"/>
  <c r="BJ29"/>
  <c r="BF29"/>
  <c r="CA29" s="1"/>
  <c r="BZ28"/>
  <c r="BV28"/>
  <c r="BR28"/>
  <c r="BN28"/>
  <c r="BJ28"/>
  <c r="BF28"/>
  <c r="CA28" s="1"/>
  <c r="BZ27"/>
  <c r="BV27"/>
  <c r="BR27"/>
  <c r="BN27"/>
  <c r="BJ27"/>
  <c r="BF27"/>
  <c r="CA27" s="1"/>
  <c r="BZ26"/>
  <c r="BV26"/>
  <c r="BR26"/>
  <c r="BN26"/>
  <c r="BJ26"/>
  <c r="BF26"/>
  <c r="CA26" s="1"/>
  <c r="BZ25"/>
  <c r="BV25"/>
  <c r="BR25"/>
  <c r="BN25"/>
  <c r="BJ25"/>
  <c r="BF25"/>
  <c r="CA25" s="1"/>
  <c r="BZ24"/>
  <c r="BV24"/>
  <c r="BR24"/>
  <c r="BN24"/>
  <c r="BJ24"/>
  <c r="BF24"/>
  <c r="CA24" s="1"/>
  <c r="BZ23"/>
  <c r="BV23"/>
  <c r="BR23"/>
  <c r="BN23"/>
  <c r="BJ23"/>
  <c r="BF23"/>
  <c r="CA23" s="1"/>
  <c r="BZ22"/>
  <c r="BV22"/>
  <c r="BR22"/>
  <c r="BN22"/>
  <c r="BJ22"/>
  <c r="BF22"/>
  <c r="CA22" s="1"/>
  <c r="BZ21"/>
  <c r="BV21"/>
  <c r="BR21"/>
  <c r="BN21"/>
  <c r="BJ21"/>
  <c r="BF21"/>
  <c r="CA21" s="1"/>
  <c r="BZ20"/>
  <c r="BV20"/>
  <c r="BR20"/>
  <c r="BN20"/>
  <c r="BJ20"/>
  <c r="BF20"/>
  <c r="CA20" s="1"/>
  <c r="BZ19"/>
  <c r="BV19"/>
  <c r="BR19"/>
  <c r="BN19"/>
  <c r="BJ19"/>
  <c r="BF19"/>
  <c r="CA19" s="1"/>
  <c r="BZ18"/>
  <c r="BV18"/>
  <c r="BR18"/>
  <c r="BN18"/>
  <c r="BJ18"/>
  <c r="BF18"/>
  <c r="CA18" s="1"/>
  <c r="BZ17"/>
  <c r="BV17"/>
  <c r="BR17"/>
  <c r="BN17"/>
  <c r="BJ17"/>
  <c r="BF17"/>
  <c r="CA17" s="1"/>
  <c r="BZ16"/>
  <c r="BV16"/>
  <c r="BR16"/>
  <c r="BN16"/>
  <c r="BJ16"/>
  <c r="BF16"/>
  <c r="CA16" s="1"/>
  <c r="BZ15"/>
  <c r="BV15"/>
  <c r="BR15"/>
  <c r="BN15"/>
  <c r="BJ15"/>
  <c r="BF15"/>
  <c r="CA15" s="1"/>
  <c r="BZ14"/>
  <c r="BV14"/>
  <c r="BR14"/>
  <c r="BN14"/>
  <c r="BJ14"/>
  <c r="BF14"/>
  <c r="CA14" s="1"/>
  <c r="BZ13"/>
  <c r="BV13"/>
  <c r="BR13"/>
  <c r="BN13"/>
  <c r="BJ13"/>
  <c r="BF13"/>
  <c r="CA13" s="1"/>
  <c r="BZ12"/>
  <c r="BV12"/>
  <c r="BR12"/>
  <c r="BN12"/>
  <c r="BJ12"/>
  <c r="BF12"/>
  <c r="CA12" s="1"/>
  <c r="BZ11"/>
  <c r="BV11"/>
  <c r="BR11"/>
  <c r="BN11"/>
  <c r="BJ11"/>
  <c r="BF11"/>
  <c r="CA11" s="1"/>
  <c r="BZ10"/>
  <c r="BV10"/>
  <c r="BR10"/>
  <c r="BN10"/>
  <c r="BJ10"/>
  <c r="BF10"/>
  <c r="CA10" s="1"/>
  <c r="BZ9"/>
  <c r="BV9"/>
  <c r="BR9"/>
  <c r="BN9"/>
  <c r="BJ9"/>
  <c r="BF9"/>
  <c r="CA9" s="1"/>
  <c r="BY8"/>
  <c r="BU8"/>
  <c r="BQ8"/>
  <c r="I7" i="15" s="1"/>
  <c r="BM8" i="10"/>
  <c r="BI8"/>
  <c r="BE8"/>
  <c r="F8" i="12"/>
  <c r="H8" s="1"/>
  <c r="G8"/>
  <c r="B8" i="11"/>
  <c r="BZ6" i="10"/>
  <c r="BV6"/>
  <c r="R7" i="8" s="1"/>
  <c r="BR6" i="10"/>
  <c r="BN6"/>
  <c r="BJ6"/>
  <c r="BF6"/>
  <c r="L395" i="14"/>
  <c r="L393"/>
  <c r="M393" s="1"/>
  <c r="U394" i="8" s="1"/>
  <c r="N393" i="14"/>
  <c r="L391"/>
  <c r="L389"/>
  <c r="T390" i="8" s="1"/>
  <c r="L387" i="14"/>
  <c r="L385"/>
  <c r="M385" s="1"/>
  <c r="U386" i="8" s="1"/>
  <c r="N385" i="14"/>
  <c r="L383"/>
  <c r="L381"/>
  <c r="T382" i="8" s="1"/>
  <c r="L379" i="14"/>
  <c r="L377"/>
  <c r="M377" s="1"/>
  <c r="U378" i="8" s="1"/>
  <c r="N377" i="14"/>
  <c r="L375"/>
  <c r="L373"/>
  <c r="T374" i="8" s="1"/>
  <c r="L371" i="14"/>
  <c r="L369"/>
  <c r="M369" s="1"/>
  <c r="U370" i="8" s="1"/>
  <c r="N369" i="14"/>
  <c r="M367"/>
  <c r="L367"/>
  <c r="N367"/>
  <c r="V368" i="8" s="1"/>
  <c r="L365" i="14"/>
  <c r="N365" s="1"/>
  <c r="V366" i="8" s="1"/>
  <c r="L363" i="14"/>
  <c r="N361"/>
  <c r="L361"/>
  <c r="M361" s="1"/>
  <c r="U362" i="8" s="1"/>
  <c r="L359" i="14"/>
  <c r="L357"/>
  <c r="M357" s="1"/>
  <c r="U358" i="8" s="1"/>
  <c r="L355" i="14"/>
  <c r="N353"/>
  <c r="L353"/>
  <c r="M353" s="1"/>
  <c r="U354" i="8" s="1"/>
  <c r="L351" i="14"/>
  <c r="L349"/>
  <c r="M349" s="1"/>
  <c r="U350" i="8" s="1"/>
  <c r="L347" i="14"/>
  <c r="N345"/>
  <c r="L345"/>
  <c r="M345" s="1"/>
  <c r="U346" i="8" s="1"/>
  <c r="L343" i="14"/>
  <c r="L341"/>
  <c r="M341" s="1"/>
  <c r="U342" i="8" s="1"/>
  <c r="L339" i="14"/>
  <c r="N337"/>
  <c r="L337"/>
  <c r="M337" s="1"/>
  <c r="U338" i="8" s="1"/>
  <c r="L335" i="14"/>
  <c r="L333"/>
  <c r="M333" s="1"/>
  <c r="U334" i="8" s="1"/>
  <c r="L331" i="14"/>
  <c r="N329"/>
  <c r="L329"/>
  <c r="M329" s="1"/>
  <c r="U330" i="8" s="1"/>
  <c r="L327" i="14"/>
  <c r="L325"/>
  <c r="M325" s="1"/>
  <c r="U326" i="8" s="1"/>
  <c r="L323" i="14"/>
  <c r="N321"/>
  <c r="L321"/>
  <c r="M321" s="1"/>
  <c r="U322" i="8" s="1"/>
  <c r="L319" i="14"/>
  <c r="L317"/>
  <c r="M317" s="1"/>
  <c r="U318" i="8" s="1"/>
  <c r="L315" i="14"/>
  <c r="N313"/>
  <c r="L313"/>
  <c r="M313" s="1"/>
  <c r="U314" i="8" s="1"/>
  <c r="L311" i="14"/>
  <c r="L309"/>
  <c r="M309" s="1"/>
  <c r="U310" i="8" s="1"/>
  <c r="L307" i="14"/>
  <c r="N305"/>
  <c r="L305"/>
  <c r="M305" s="1"/>
  <c r="U306" i="8" s="1"/>
  <c r="L303" i="14"/>
  <c r="L301"/>
  <c r="M301" s="1"/>
  <c r="U302" i="8" s="1"/>
  <c r="L299" i="14"/>
  <c r="N297"/>
  <c r="L297"/>
  <c r="M297" s="1"/>
  <c r="U298" i="8" s="1"/>
  <c r="L295" i="14"/>
  <c r="L293"/>
  <c r="M293" s="1"/>
  <c r="U294" i="8" s="1"/>
  <c r="L291" i="14"/>
  <c r="N289"/>
  <c r="L289"/>
  <c r="M289" s="1"/>
  <c r="U290" i="8" s="1"/>
  <c r="L287" i="14"/>
  <c r="L285"/>
  <c r="M285" s="1"/>
  <c r="U286" i="8" s="1"/>
  <c r="L283" i="14"/>
  <c r="N281"/>
  <c r="L281"/>
  <c r="M281" s="1"/>
  <c r="U282" i="8" s="1"/>
  <c r="L279" i="14"/>
  <c r="L277"/>
  <c r="M277" s="1"/>
  <c r="U278" i="8" s="1"/>
  <c r="L275" i="14"/>
  <c r="N273"/>
  <c r="L273"/>
  <c r="M273" s="1"/>
  <c r="U274" i="8" s="1"/>
  <c r="L271" i="14"/>
  <c r="L269"/>
  <c r="M269" s="1"/>
  <c r="U270" i="8" s="1"/>
  <c r="L267" i="14"/>
  <c r="N265"/>
  <c r="L265"/>
  <c r="M265" s="1"/>
  <c r="U266" i="8" s="1"/>
  <c r="L263" i="14"/>
  <c r="L261"/>
  <c r="M261" s="1"/>
  <c r="U262" i="8" s="1"/>
  <c r="L259" i="14"/>
  <c r="N257"/>
  <c r="L257"/>
  <c r="M257" s="1"/>
  <c r="U258" i="8" s="1"/>
  <c r="L255" i="14"/>
  <c r="L253"/>
  <c r="M253" s="1"/>
  <c r="U254" i="8" s="1"/>
  <c r="L251" i="14"/>
  <c r="N249"/>
  <c r="L249"/>
  <c r="M249" s="1"/>
  <c r="U250" i="8" s="1"/>
  <c r="L247" i="14"/>
  <c r="L245"/>
  <c r="M245" s="1"/>
  <c r="U246" i="8" s="1"/>
  <c r="L243" i="14"/>
  <c r="N241"/>
  <c r="L241"/>
  <c r="M241" s="1"/>
  <c r="U242" i="8" s="1"/>
  <c r="L239" i="14"/>
  <c r="L237"/>
  <c r="M237" s="1"/>
  <c r="U238" i="8" s="1"/>
  <c r="L235" i="14"/>
  <c r="N233"/>
  <c r="L233"/>
  <c r="M233" s="1"/>
  <c r="U234" i="8" s="1"/>
  <c r="L231" i="14"/>
  <c r="L229"/>
  <c r="M229" s="1"/>
  <c r="U230" i="8" s="1"/>
  <c r="L227" i="14"/>
  <c r="N225"/>
  <c r="L225"/>
  <c r="M225" s="1"/>
  <c r="U226" i="8" s="1"/>
  <c r="L223" i="14"/>
  <c r="L221"/>
  <c r="M221" s="1"/>
  <c r="U222" i="8" s="1"/>
  <c r="L219" i="14"/>
  <c r="N217"/>
  <c r="L217"/>
  <c r="M217" s="1"/>
  <c r="U218" i="8" s="1"/>
  <c r="L215" i="14"/>
  <c r="L213"/>
  <c r="M213" s="1"/>
  <c r="U214" i="8" s="1"/>
  <c r="L211" i="14"/>
  <c r="N209"/>
  <c r="L209"/>
  <c r="M209" s="1"/>
  <c r="U210" i="8" s="1"/>
  <c r="L207" i="14"/>
  <c r="L205"/>
  <c r="M205" s="1"/>
  <c r="U206" i="8" s="1"/>
  <c r="L203" i="14"/>
  <c r="N201"/>
  <c r="L201"/>
  <c r="M201" s="1"/>
  <c r="U202" i="8" s="1"/>
  <c r="N199" i="14"/>
  <c r="L199"/>
  <c r="L197"/>
  <c r="L195"/>
  <c r="N195" s="1"/>
  <c r="V196" i="8" s="1"/>
  <c r="L193" i="14"/>
  <c r="N191"/>
  <c r="L191"/>
  <c r="L189"/>
  <c r="L55"/>
  <c r="N51"/>
  <c r="L51"/>
  <c r="M51"/>
  <c r="L47"/>
  <c r="N43"/>
  <c r="L43"/>
  <c r="M43"/>
  <c r="U44" i="8" s="1"/>
  <c r="L39" i="14"/>
  <c r="N35"/>
  <c r="L35"/>
  <c r="M35"/>
  <c r="L31"/>
  <c r="N27"/>
  <c r="L27"/>
  <c r="M27"/>
  <c r="U28" i="8" s="1"/>
  <c r="L23" i="14"/>
  <c r="N19"/>
  <c r="L19"/>
  <c r="M19"/>
  <c r="L15"/>
  <c r="N11"/>
  <c r="L11"/>
  <c r="M11"/>
  <c r="U12" i="8" s="1"/>
  <c r="L7" i="14"/>
  <c r="BU301" i="10"/>
  <c r="BW293"/>
  <c r="R294" i="8" s="1"/>
  <c r="BW285" i="10"/>
  <c r="R286" i="8" s="1"/>
  <c r="BW277" i="10"/>
  <c r="R278" i="8" s="1"/>
  <c r="BW269" i="10"/>
  <c r="R270" i="8" s="1"/>
  <c r="BW261" i="10"/>
  <c r="R262" i="8" s="1"/>
  <c r="BW253" i="10"/>
  <c r="R254" i="8" s="1"/>
  <c r="BW245" i="10"/>
  <c r="R246" i="8" s="1"/>
  <c r="BW237" i="10"/>
  <c r="R238" i="8" s="1"/>
  <c r="BW229" i="10"/>
  <c r="R230" i="8" s="1"/>
  <c r="BW221" i="10"/>
  <c r="R222" i="8" s="1"/>
  <c r="BW213" i="10"/>
  <c r="R214" i="8" s="1"/>
  <c r="BW205" i="10"/>
  <c r="R206" i="8" s="1"/>
  <c r="BU110" i="10"/>
  <c r="BM110"/>
  <c r="BE110"/>
  <c r="BH110"/>
  <c r="BL110"/>
  <c r="BP110"/>
  <c r="BT110"/>
  <c r="BX110"/>
  <c r="BY106"/>
  <c r="BQ106"/>
  <c r="I105" i="15" s="1"/>
  <c r="BI106" i="10"/>
  <c r="BF106"/>
  <c r="BJ106"/>
  <c r="BN106"/>
  <c r="BR106"/>
  <c r="BV106"/>
  <c r="R107" i="8" s="1"/>
  <c r="BZ106" i="10"/>
  <c r="E106" i="13"/>
  <c r="B106" i="12"/>
  <c r="BU102" i="10"/>
  <c r="BM102"/>
  <c r="BE102"/>
  <c r="BH102"/>
  <c r="BL102"/>
  <c r="BP102"/>
  <c r="BT102"/>
  <c r="BX102"/>
  <c r="BY98"/>
  <c r="BQ98"/>
  <c r="I97" i="15" s="1"/>
  <c r="BI98" i="10"/>
  <c r="BF98"/>
  <c r="BJ98"/>
  <c r="BN98"/>
  <c r="BR98"/>
  <c r="BV98"/>
  <c r="R99" i="8" s="1"/>
  <c r="BZ98" i="10"/>
  <c r="E98" i="13"/>
  <c r="B98" i="12"/>
  <c r="BU94" i="10"/>
  <c r="BM94"/>
  <c r="BE94"/>
  <c r="BH94"/>
  <c r="BL94"/>
  <c r="BP94"/>
  <c r="BT94"/>
  <c r="BX94"/>
  <c r="BY90"/>
  <c r="BQ90"/>
  <c r="I89" i="15" s="1"/>
  <c r="BI90" i="10"/>
  <c r="BF90"/>
  <c r="BJ90"/>
  <c r="BN90"/>
  <c r="BR90"/>
  <c r="BV90"/>
  <c r="R91" i="8" s="1"/>
  <c r="BZ90" i="10"/>
  <c r="E90" i="13"/>
  <c r="B90" i="12"/>
  <c r="BU86" i="10"/>
  <c r="BM86"/>
  <c r="BE86"/>
  <c r="BH86"/>
  <c r="BL86"/>
  <c r="BP86"/>
  <c r="BT86"/>
  <c r="BX86"/>
  <c r="BY82"/>
  <c r="BQ82"/>
  <c r="I81" i="15" s="1"/>
  <c r="BI82" i="10"/>
  <c r="BF82"/>
  <c r="BJ82"/>
  <c r="BN82"/>
  <c r="BR82"/>
  <c r="BV82"/>
  <c r="R83" i="8" s="1"/>
  <c r="BZ82" i="10"/>
  <c r="E82" i="13"/>
  <c r="B82" i="12"/>
  <c r="BU78" i="10"/>
  <c r="BM78"/>
  <c r="BE78"/>
  <c r="BH78"/>
  <c r="BL78"/>
  <c r="BP78"/>
  <c r="BT78"/>
  <c r="BX78"/>
  <c r="BY74"/>
  <c r="BQ74"/>
  <c r="I73" i="15" s="1"/>
  <c r="BI74" i="10"/>
  <c r="BF74"/>
  <c r="BJ74"/>
  <c r="BN74"/>
  <c r="BR74"/>
  <c r="BV74"/>
  <c r="R75" i="8" s="1"/>
  <c r="BZ74" i="10"/>
  <c r="E74" i="13"/>
  <c r="B74" i="12"/>
  <c r="BU70" i="10"/>
  <c r="BM70"/>
  <c r="BE70"/>
  <c r="BH70"/>
  <c r="BL70"/>
  <c r="BP70"/>
  <c r="BT70"/>
  <c r="BX70"/>
  <c r="BY66"/>
  <c r="BQ66"/>
  <c r="I65" i="15" s="1"/>
  <c r="BI66" i="10"/>
  <c r="BF66"/>
  <c r="BJ66"/>
  <c r="BN66"/>
  <c r="BR66"/>
  <c r="BV66"/>
  <c r="R67" i="8" s="1"/>
  <c r="BZ66" i="10"/>
  <c r="E66" i="13"/>
  <c r="B66" i="12"/>
  <c r="BU62" i="10"/>
  <c r="BM62"/>
  <c r="BE62"/>
  <c r="BH62"/>
  <c r="BL62"/>
  <c r="BP62"/>
  <c r="BT62"/>
  <c r="BX62"/>
  <c r="BY58"/>
  <c r="BQ58"/>
  <c r="I57" i="15" s="1"/>
  <c r="BI58" i="10"/>
  <c r="BF58"/>
  <c r="BJ58"/>
  <c r="BN58"/>
  <c r="BR58"/>
  <c r="BV58"/>
  <c r="R59" i="8" s="1"/>
  <c r="BZ58" i="10"/>
  <c r="E58" i="13"/>
  <c r="B58" i="12"/>
  <c r="BU54" i="10"/>
  <c r="BM54"/>
  <c r="BE54"/>
  <c r="BH54"/>
  <c r="BL54"/>
  <c r="BP54"/>
  <c r="BT54"/>
  <c r="BX54"/>
  <c r="BY50"/>
  <c r="BQ50"/>
  <c r="I49" i="15" s="1"/>
  <c r="BI50" i="10"/>
  <c r="BF50"/>
  <c r="BJ50"/>
  <c r="BN50"/>
  <c r="BR50"/>
  <c r="BV50"/>
  <c r="R51" i="8" s="1"/>
  <c r="BZ50" i="10"/>
  <c r="E50" i="13"/>
  <c r="B50" i="12"/>
  <c r="BT48" i="10"/>
  <c r="BL48"/>
  <c r="BG48"/>
  <c r="BK48"/>
  <c r="BO48"/>
  <c r="BS48"/>
  <c r="BW48"/>
  <c r="R49" i="8" s="1"/>
  <c r="E48" i="13"/>
  <c r="B48" i="12"/>
  <c r="BT46" i="10"/>
  <c r="BL46"/>
  <c r="BG46"/>
  <c r="BK46"/>
  <c r="BO46"/>
  <c r="BS46"/>
  <c r="BW46"/>
  <c r="E46" i="13"/>
  <c r="B46" i="12"/>
  <c r="BT44" i="10"/>
  <c r="BL44"/>
  <c r="BG44"/>
  <c r="BK44"/>
  <c r="BO44"/>
  <c r="BS44"/>
  <c r="BW44"/>
  <c r="R45" i="8" s="1"/>
  <c r="E44" i="13"/>
  <c r="B44" i="12"/>
  <c r="BT42" i="10"/>
  <c r="BL42"/>
  <c r="BG42"/>
  <c r="BK42"/>
  <c r="BO42"/>
  <c r="BS42"/>
  <c r="BW42"/>
  <c r="E42" i="13"/>
  <c r="B42" i="12"/>
  <c r="BT40" i="10"/>
  <c r="BL40"/>
  <c r="BG40"/>
  <c r="BK40"/>
  <c r="BO40"/>
  <c r="BS40"/>
  <c r="BW40"/>
  <c r="R41" i="8" s="1"/>
  <c r="E40" i="13"/>
  <c r="B40" i="12"/>
  <c r="BT38" i="10"/>
  <c r="BL38"/>
  <c r="BG38"/>
  <c r="BK38"/>
  <c r="BO38"/>
  <c r="BS38"/>
  <c r="BW38"/>
  <c r="E38" i="13"/>
  <c r="B38" i="12"/>
  <c r="BT5" i="10"/>
  <c r="BL5"/>
  <c r="BG5"/>
  <c r="BK5"/>
  <c r="BO5"/>
  <c r="BS5"/>
  <c r="BW5"/>
  <c r="P394" i="14"/>
  <c r="H394"/>
  <c r="F394"/>
  <c r="K394"/>
  <c r="I394"/>
  <c r="Q394"/>
  <c r="G394"/>
  <c r="P390"/>
  <c r="H390"/>
  <c r="F390"/>
  <c r="K390"/>
  <c r="I390"/>
  <c r="Q390"/>
  <c r="G390"/>
  <c r="P386"/>
  <c r="H386"/>
  <c r="F386"/>
  <c r="K386"/>
  <c r="I386"/>
  <c r="Q386"/>
  <c r="G386"/>
  <c r="P382"/>
  <c r="H382"/>
  <c r="F382"/>
  <c r="K382"/>
  <c r="I382"/>
  <c r="Q382"/>
  <c r="G382"/>
  <c r="P378"/>
  <c r="H378"/>
  <c r="F378"/>
  <c r="K378"/>
  <c r="I378"/>
  <c r="Q378"/>
  <c r="G378"/>
  <c r="P374"/>
  <c r="H374"/>
  <c r="F374"/>
  <c r="K374"/>
  <c r="I374"/>
  <c r="Q374"/>
  <c r="G374"/>
  <c r="P370"/>
  <c r="H370"/>
  <c r="F370"/>
  <c r="K370"/>
  <c r="I370"/>
  <c r="Q370"/>
  <c r="G370"/>
  <c r="P366"/>
  <c r="H366"/>
  <c r="F366"/>
  <c r="K366"/>
  <c r="I366"/>
  <c r="Q366"/>
  <c r="G366"/>
  <c r="P362"/>
  <c r="H362"/>
  <c r="F362"/>
  <c r="K362"/>
  <c r="I362"/>
  <c r="Q362"/>
  <c r="G362"/>
  <c r="Q358"/>
  <c r="K358"/>
  <c r="I358"/>
  <c r="G358"/>
  <c r="P358"/>
  <c r="H358"/>
  <c r="F358"/>
  <c r="Q354"/>
  <c r="K354"/>
  <c r="I354"/>
  <c r="G354"/>
  <c r="P354"/>
  <c r="H354"/>
  <c r="F354"/>
  <c r="Q350"/>
  <c r="K350"/>
  <c r="I350"/>
  <c r="G350"/>
  <c r="P350"/>
  <c r="H350"/>
  <c r="F350"/>
  <c r="Q346"/>
  <c r="K346"/>
  <c r="I346"/>
  <c r="G346"/>
  <c r="P346"/>
  <c r="H346"/>
  <c r="F346"/>
  <c r="Q342"/>
  <c r="K342"/>
  <c r="I342"/>
  <c r="G342"/>
  <c r="P342"/>
  <c r="H342"/>
  <c r="F342"/>
  <c r="Q338"/>
  <c r="K338"/>
  <c r="I338"/>
  <c r="G338"/>
  <c r="P338"/>
  <c r="H338"/>
  <c r="F338"/>
  <c r="Q334"/>
  <c r="K334"/>
  <c r="I334"/>
  <c r="G334"/>
  <c r="P334"/>
  <c r="H334"/>
  <c r="F334"/>
  <c r="Q330"/>
  <c r="K330"/>
  <c r="I330"/>
  <c r="G330"/>
  <c r="P330"/>
  <c r="H330"/>
  <c r="F330"/>
  <c r="Q326"/>
  <c r="K326"/>
  <c r="I326"/>
  <c r="G326"/>
  <c r="P326"/>
  <c r="H326"/>
  <c r="F326"/>
  <c r="Q322"/>
  <c r="K322"/>
  <c r="I322"/>
  <c r="G322"/>
  <c r="P322"/>
  <c r="H322"/>
  <c r="F322"/>
  <c r="Q318"/>
  <c r="K318"/>
  <c r="I318"/>
  <c r="G318"/>
  <c r="P318"/>
  <c r="H318"/>
  <c r="F318"/>
  <c r="Q314"/>
  <c r="K314"/>
  <c r="I314"/>
  <c r="G314"/>
  <c r="P314"/>
  <c r="H314"/>
  <c r="F314"/>
  <c r="Q310"/>
  <c r="K310"/>
  <c r="I310"/>
  <c r="G310"/>
  <c r="P310"/>
  <c r="H310"/>
  <c r="F310"/>
  <c r="Q306"/>
  <c r="K306"/>
  <c r="I306"/>
  <c r="G306"/>
  <c r="P306"/>
  <c r="H306"/>
  <c r="F306"/>
  <c r="Q302"/>
  <c r="K302"/>
  <c r="I302"/>
  <c r="G302"/>
  <c r="P302"/>
  <c r="H302"/>
  <c r="F302"/>
  <c r="Q298"/>
  <c r="K298"/>
  <c r="I298"/>
  <c r="G298"/>
  <c r="P298"/>
  <c r="H298"/>
  <c r="F298"/>
  <c r="Q294"/>
  <c r="K294"/>
  <c r="I294"/>
  <c r="G294"/>
  <c r="P294"/>
  <c r="H294"/>
  <c r="F294"/>
  <c r="Q290"/>
  <c r="K290"/>
  <c r="I290"/>
  <c r="G290"/>
  <c r="P290"/>
  <c r="H290"/>
  <c r="F290"/>
  <c r="Q286"/>
  <c r="K286"/>
  <c r="I286"/>
  <c r="G286"/>
  <c r="P286"/>
  <c r="H286"/>
  <c r="F286"/>
  <c r="Q282"/>
  <c r="K282"/>
  <c r="I282"/>
  <c r="G282"/>
  <c r="P282"/>
  <c r="H282"/>
  <c r="F282"/>
  <c r="Q278"/>
  <c r="K278"/>
  <c r="I278"/>
  <c r="G278"/>
  <c r="P278"/>
  <c r="H278"/>
  <c r="F278"/>
  <c r="Q274"/>
  <c r="K274"/>
  <c r="I274"/>
  <c r="G274"/>
  <c r="P274"/>
  <c r="H274"/>
  <c r="F274"/>
  <c r="Q270"/>
  <c r="K270"/>
  <c r="I270"/>
  <c r="G270"/>
  <c r="P270"/>
  <c r="H270"/>
  <c r="F270"/>
  <c r="Q266"/>
  <c r="K266"/>
  <c r="I266"/>
  <c r="G266"/>
  <c r="P266"/>
  <c r="H266"/>
  <c r="F266"/>
  <c r="Q262"/>
  <c r="K262"/>
  <c r="I262"/>
  <c r="G262"/>
  <c r="P262"/>
  <c r="H262"/>
  <c r="F262"/>
  <c r="Q258"/>
  <c r="K258"/>
  <c r="I258"/>
  <c r="G258"/>
  <c r="P258"/>
  <c r="H258"/>
  <c r="F258"/>
  <c r="Q254"/>
  <c r="K254"/>
  <c r="I254"/>
  <c r="G254"/>
  <c r="P254"/>
  <c r="H254"/>
  <c r="F254"/>
  <c r="Q250"/>
  <c r="K250"/>
  <c r="I250"/>
  <c r="G250"/>
  <c r="P250"/>
  <c r="H250"/>
  <c r="F250"/>
  <c r="Q246"/>
  <c r="K246"/>
  <c r="I246"/>
  <c r="G246"/>
  <c r="P246"/>
  <c r="H246"/>
  <c r="F246"/>
  <c r="Q242"/>
  <c r="K242"/>
  <c r="I242"/>
  <c r="G242"/>
  <c r="P242"/>
  <c r="H242"/>
  <c r="F242"/>
  <c r="Q238"/>
  <c r="K238"/>
  <c r="I238"/>
  <c r="G238"/>
  <c r="P238"/>
  <c r="H238"/>
  <c r="F238"/>
  <c r="Q234"/>
  <c r="K234"/>
  <c r="I234"/>
  <c r="G234"/>
  <c r="P234"/>
  <c r="H234"/>
  <c r="F234"/>
  <c r="Q230"/>
  <c r="K230"/>
  <c r="I230"/>
  <c r="G230"/>
  <c r="P230"/>
  <c r="H230"/>
  <c r="F230"/>
  <c r="Q226"/>
  <c r="K226"/>
  <c r="I226"/>
  <c r="G226"/>
  <c r="P226"/>
  <c r="H226"/>
  <c r="F226"/>
  <c r="Q222"/>
  <c r="K222"/>
  <c r="I222"/>
  <c r="G222"/>
  <c r="P222"/>
  <c r="H222"/>
  <c r="F222"/>
  <c r="Q218"/>
  <c r="K218"/>
  <c r="I218"/>
  <c r="G218"/>
  <c r="P218"/>
  <c r="H218"/>
  <c r="F218"/>
  <c r="Q214"/>
  <c r="K214"/>
  <c r="I214"/>
  <c r="G214"/>
  <c r="P214"/>
  <c r="H214"/>
  <c r="F214"/>
  <c r="Q210"/>
  <c r="K210"/>
  <c r="I210"/>
  <c r="G210"/>
  <c r="P210"/>
  <c r="H210"/>
  <c r="F210"/>
  <c r="Q206"/>
  <c r="K206"/>
  <c r="I206"/>
  <c r="G206"/>
  <c r="P206"/>
  <c r="H206"/>
  <c r="F206"/>
  <c r="Q202"/>
  <c r="K202"/>
  <c r="I202"/>
  <c r="G202"/>
  <c r="P202"/>
  <c r="H202"/>
  <c r="F202"/>
  <c r="P198"/>
  <c r="H198"/>
  <c r="F198"/>
  <c r="Q198"/>
  <c r="K198"/>
  <c r="I198"/>
  <c r="G198"/>
  <c r="P194"/>
  <c r="H194"/>
  <c r="F194"/>
  <c r="Q194"/>
  <c r="K194"/>
  <c r="I194"/>
  <c r="G194"/>
  <c r="P190"/>
  <c r="H190"/>
  <c r="F190"/>
  <c r="Q190"/>
  <c r="K190"/>
  <c r="I190"/>
  <c r="G190"/>
  <c r="P186"/>
  <c r="H186"/>
  <c r="F186"/>
  <c r="Q186"/>
  <c r="G186"/>
  <c r="K186"/>
  <c r="I186"/>
  <c r="P182"/>
  <c r="H182"/>
  <c r="F182"/>
  <c r="Q182"/>
  <c r="G182"/>
  <c r="K182"/>
  <c r="I182"/>
  <c r="P178"/>
  <c r="H178"/>
  <c r="F178"/>
  <c r="Q178"/>
  <c r="G178"/>
  <c r="K178"/>
  <c r="I178"/>
  <c r="P174"/>
  <c r="H174"/>
  <c r="F174"/>
  <c r="Q174"/>
  <c r="G174"/>
  <c r="K174"/>
  <c r="I174"/>
  <c r="P170"/>
  <c r="H170"/>
  <c r="F170"/>
  <c r="Q170"/>
  <c r="G170"/>
  <c r="K170"/>
  <c r="I170"/>
  <c r="P166"/>
  <c r="H166"/>
  <c r="F166"/>
  <c r="Q166"/>
  <c r="G166"/>
  <c r="K166"/>
  <c r="I166"/>
  <c r="P162"/>
  <c r="H162"/>
  <c r="F162"/>
  <c r="Q162"/>
  <c r="G162"/>
  <c r="K162"/>
  <c r="I162"/>
  <c r="P158"/>
  <c r="H158"/>
  <c r="F158"/>
  <c r="Q158"/>
  <c r="G158"/>
  <c r="K158"/>
  <c r="I158"/>
  <c r="P154"/>
  <c r="H154"/>
  <c r="F154"/>
  <c r="Q154"/>
  <c r="G154"/>
  <c r="K154"/>
  <c r="I154"/>
  <c r="P150"/>
  <c r="H150"/>
  <c r="F150"/>
  <c r="Q150"/>
  <c r="G150"/>
  <c r="K150"/>
  <c r="I150"/>
  <c r="P146"/>
  <c r="H146"/>
  <c r="F146"/>
  <c r="Q146"/>
  <c r="G146"/>
  <c r="K146"/>
  <c r="I146"/>
  <c r="P142"/>
  <c r="H142"/>
  <c r="F142"/>
  <c r="Q142"/>
  <c r="G142"/>
  <c r="K142"/>
  <c r="I142"/>
  <c r="P138"/>
  <c r="H138"/>
  <c r="F138"/>
  <c r="Q138"/>
  <c r="G138"/>
  <c r="K138"/>
  <c r="I138"/>
  <c r="P134"/>
  <c r="H134"/>
  <c r="F134"/>
  <c r="Q134"/>
  <c r="G134"/>
  <c r="K134"/>
  <c r="I134"/>
  <c r="P130"/>
  <c r="H130"/>
  <c r="F130"/>
  <c r="Q130"/>
  <c r="G130"/>
  <c r="K130"/>
  <c r="I130"/>
  <c r="P126"/>
  <c r="H126"/>
  <c r="F126"/>
  <c r="Q126"/>
  <c r="G126"/>
  <c r="K126"/>
  <c r="I126"/>
  <c r="P122"/>
  <c r="H122"/>
  <c r="F122"/>
  <c r="Q122"/>
  <c r="G122"/>
  <c r="K122"/>
  <c r="I122"/>
  <c r="P118"/>
  <c r="H118"/>
  <c r="F118"/>
  <c r="Q118"/>
  <c r="G118"/>
  <c r="K118"/>
  <c r="I118"/>
  <c r="P114"/>
  <c r="H114"/>
  <c r="F114"/>
  <c r="Q114"/>
  <c r="G114"/>
  <c r="K114"/>
  <c r="I114"/>
  <c r="P110"/>
  <c r="H110"/>
  <c r="F110"/>
  <c r="Q110"/>
  <c r="G110"/>
  <c r="K110"/>
  <c r="I110"/>
  <c r="P106"/>
  <c r="H106"/>
  <c r="F106"/>
  <c r="Q106"/>
  <c r="G106"/>
  <c r="K106"/>
  <c r="I106"/>
  <c r="P102"/>
  <c r="H102"/>
  <c r="F102"/>
  <c r="Q102"/>
  <c r="G102"/>
  <c r="K102"/>
  <c r="I102"/>
  <c r="P98"/>
  <c r="H98"/>
  <c r="F98"/>
  <c r="Q98"/>
  <c r="G98"/>
  <c r="K98"/>
  <c r="I98"/>
  <c r="P94"/>
  <c r="H94"/>
  <c r="F94"/>
  <c r="Q94"/>
  <c r="G94"/>
  <c r="K94"/>
  <c r="I94"/>
  <c r="P90"/>
  <c r="H90"/>
  <c r="F90"/>
  <c r="Q90"/>
  <c r="G90"/>
  <c r="K90"/>
  <c r="I90"/>
  <c r="P86"/>
  <c r="H86"/>
  <c r="F86"/>
  <c r="Q86"/>
  <c r="G86"/>
  <c r="K86"/>
  <c r="I86"/>
  <c r="P82"/>
  <c r="H82"/>
  <c r="F82"/>
  <c r="Q82"/>
  <c r="G82"/>
  <c r="K82"/>
  <c r="I82"/>
  <c r="P78"/>
  <c r="H78"/>
  <c r="F78"/>
  <c r="Q78"/>
  <c r="G78"/>
  <c r="K78"/>
  <c r="I78"/>
  <c r="P74"/>
  <c r="H74"/>
  <c r="F74"/>
  <c r="Q74"/>
  <c r="G74"/>
  <c r="K74"/>
  <c r="I74"/>
  <c r="P70"/>
  <c r="H70"/>
  <c r="F70"/>
  <c r="Q70"/>
  <c r="G70"/>
  <c r="K70"/>
  <c r="I70"/>
  <c r="P66"/>
  <c r="H66"/>
  <c r="F66"/>
  <c r="Q66"/>
  <c r="G66"/>
  <c r="K66"/>
  <c r="I66"/>
  <c r="P62"/>
  <c r="H62"/>
  <c r="F62"/>
  <c r="Q62"/>
  <c r="G62"/>
  <c r="K62"/>
  <c r="I62"/>
  <c r="P58"/>
  <c r="H58"/>
  <c r="F58"/>
  <c r="Q58"/>
  <c r="G58"/>
  <c r="K58"/>
  <c r="I58"/>
  <c r="E58"/>
  <c r="P54"/>
  <c r="H54"/>
  <c r="F54"/>
  <c r="Q54"/>
  <c r="G54"/>
  <c r="K54"/>
  <c r="I54"/>
  <c r="E54"/>
  <c r="P50"/>
  <c r="H50"/>
  <c r="F50"/>
  <c r="Q50"/>
  <c r="G50"/>
  <c r="K50"/>
  <c r="I50"/>
  <c r="E50"/>
  <c r="P46"/>
  <c r="H46"/>
  <c r="F46"/>
  <c r="Q46"/>
  <c r="G46"/>
  <c r="K46"/>
  <c r="I46"/>
  <c r="E46"/>
  <c r="P42"/>
  <c r="H42"/>
  <c r="F42"/>
  <c r="Q42"/>
  <c r="G42"/>
  <c r="K42"/>
  <c r="I42"/>
  <c r="E42"/>
  <c r="P38"/>
  <c r="H38"/>
  <c r="F38"/>
  <c r="Q38"/>
  <c r="G38"/>
  <c r="K38"/>
  <c r="I38"/>
  <c r="E38"/>
  <c r="P34"/>
  <c r="H34"/>
  <c r="F34"/>
  <c r="Q34"/>
  <c r="G34"/>
  <c r="K34"/>
  <c r="I34"/>
  <c r="E34"/>
  <c r="P30"/>
  <c r="H30"/>
  <c r="F30"/>
  <c r="Q30"/>
  <c r="G30"/>
  <c r="K30"/>
  <c r="I30"/>
  <c r="E30"/>
  <c r="P26"/>
  <c r="H26"/>
  <c r="F26"/>
  <c r="Q26"/>
  <c r="G26"/>
  <c r="K26"/>
  <c r="I26"/>
  <c r="E26"/>
  <c r="P22"/>
  <c r="H22"/>
  <c r="F22"/>
  <c r="Q22"/>
  <c r="G22"/>
  <c r="K22"/>
  <c r="I22"/>
  <c r="E22"/>
  <c r="P18"/>
  <c r="H18"/>
  <c r="F18"/>
  <c r="Q18"/>
  <c r="G18"/>
  <c r="K18"/>
  <c r="I18"/>
  <c r="E18"/>
  <c r="P14"/>
  <c r="H14"/>
  <c r="F14"/>
  <c r="Q14"/>
  <c r="G14"/>
  <c r="K14"/>
  <c r="I14"/>
  <c r="E14"/>
  <c r="P10"/>
  <c r="H10"/>
  <c r="F10"/>
  <c r="Q10"/>
  <c r="G10"/>
  <c r="K10"/>
  <c r="I10"/>
  <c r="E10"/>
  <c r="U368" i="8"/>
  <c r="U52"/>
  <c r="U36"/>
  <c r="U20"/>
  <c r="CA471" i="10"/>
  <c r="O472" i="8" s="1"/>
  <c r="S472" s="1"/>
  <c r="BW403" i="10"/>
  <c r="BS403"/>
  <c r="BO403"/>
  <c r="BK403"/>
  <c r="BW399"/>
  <c r="BS399"/>
  <c r="BO399"/>
  <c r="BK399"/>
  <c r="BS110"/>
  <c r="BK110"/>
  <c r="BU108"/>
  <c r="BM108"/>
  <c r="BE108"/>
  <c r="BH108"/>
  <c r="BL108"/>
  <c r="BP108"/>
  <c r="BT108"/>
  <c r="BX108"/>
  <c r="BS106"/>
  <c r="BK106"/>
  <c r="BU104"/>
  <c r="BM104"/>
  <c r="BE104"/>
  <c r="BH104"/>
  <c r="BL104"/>
  <c r="BP104"/>
  <c r="BT104"/>
  <c r="BX104"/>
  <c r="BS102"/>
  <c r="BK102"/>
  <c r="BU100"/>
  <c r="BM100"/>
  <c r="BE100"/>
  <c r="BH100"/>
  <c r="BL100"/>
  <c r="BP100"/>
  <c r="BT100"/>
  <c r="BX100"/>
  <c r="BS98"/>
  <c r="BK98"/>
  <c r="BU96"/>
  <c r="BM96"/>
  <c r="BE96"/>
  <c r="BH96"/>
  <c r="BL96"/>
  <c r="BP96"/>
  <c r="BT96"/>
  <c r="BX96"/>
  <c r="BS94"/>
  <c r="BK94"/>
  <c r="BU92"/>
  <c r="BM92"/>
  <c r="BE92"/>
  <c r="BH92"/>
  <c r="BL92"/>
  <c r="BP92"/>
  <c r="BT92"/>
  <c r="BX92"/>
  <c r="BS90"/>
  <c r="BK90"/>
  <c r="BU88"/>
  <c r="BM88"/>
  <c r="BE88"/>
  <c r="BH88"/>
  <c r="BL88"/>
  <c r="BP88"/>
  <c r="BT88"/>
  <c r="BX88"/>
  <c r="BS86"/>
  <c r="BK86"/>
  <c r="BU84"/>
  <c r="BM84"/>
  <c r="BE84"/>
  <c r="BH84"/>
  <c r="BL84"/>
  <c r="BP84"/>
  <c r="BT84"/>
  <c r="BX84"/>
  <c r="BS82"/>
  <c r="BK82"/>
  <c r="BU80"/>
  <c r="BM80"/>
  <c r="BE80"/>
  <c r="BH80"/>
  <c r="BL80"/>
  <c r="BP80"/>
  <c r="BT80"/>
  <c r="BX80"/>
  <c r="BS78"/>
  <c r="BK78"/>
  <c r="BU76"/>
  <c r="BM76"/>
  <c r="BE76"/>
  <c r="BH76"/>
  <c r="BL76"/>
  <c r="BP76"/>
  <c r="BT76"/>
  <c r="BX76"/>
  <c r="BS74"/>
  <c r="BK74"/>
  <c r="BU72"/>
  <c r="BM72"/>
  <c r="BE72"/>
  <c r="BH72"/>
  <c r="BL72"/>
  <c r="BP72"/>
  <c r="BT72"/>
  <c r="BX72"/>
  <c r="BS70"/>
  <c r="BK70"/>
  <c r="BU68"/>
  <c r="BM68"/>
  <c r="BE68"/>
  <c r="BH68"/>
  <c r="BL68"/>
  <c r="BP68"/>
  <c r="BT68"/>
  <c r="BX68"/>
  <c r="BS66"/>
  <c r="BK66"/>
  <c r="BU64"/>
  <c r="BM64"/>
  <c r="BE64"/>
  <c r="BH64"/>
  <c r="BL64"/>
  <c r="BP64"/>
  <c r="BT64"/>
  <c r="BX64"/>
  <c r="BS62"/>
  <c r="BK62"/>
  <c r="BU60"/>
  <c r="BM60"/>
  <c r="BE60"/>
  <c r="BH60"/>
  <c r="BL60"/>
  <c r="BP60"/>
  <c r="BT60"/>
  <c r="BX60"/>
  <c r="BS58"/>
  <c r="BK58"/>
  <c r="BU56"/>
  <c r="BM56"/>
  <c r="BE56"/>
  <c r="BH56"/>
  <c r="BL56"/>
  <c r="BP56"/>
  <c r="BT56"/>
  <c r="BX56"/>
  <c r="BS54"/>
  <c r="BK54"/>
  <c r="BU52"/>
  <c r="BM52"/>
  <c r="BE52"/>
  <c r="BH52"/>
  <c r="BL52"/>
  <c r="BP52"/>
  <c r="BT52"/>
  <c r="BX52"/>
  <c r="BS50"/>
  <c r="BK50"/>
  <c r="BT49"/>
  <c r="BL49"/>
  <c r="BG49"/>
  <c r="BK49"/>
  <c r="BO49"/>
  <c r="BS49"/>
  <c r="BW49"/>
  <c r="R50" i="8" s="1"/>
  <c r="E49" i="13"/>
  <c r="B49" i="12"/>
  <c r="BV48" i="10"/>
  <c r="BN48"/>
  <c r="BF48"/>
  <c r="BX47"/>
  <c r="BP47"/>
  <c r="BH47"/>
  <c r="BE47"/>
  <c r="BI47"/>
  <c r="BM47"/>
  <c r="BQ47"/>
  <c r="I46" i="15" s="1"/>
  <c r="BU47" i="10"/>
  <c r="BY47"/>
  <c r="BZ46"/>
  <c r="BR46"/>
  <c r="BJ46"/>
  <c r="BT45"/>
  <c r="BL45"/>
  <c r="BG45"/>
  <c r="BK45"/>
  <c r="BO45"/>
  <c r="BS45"/>
  <c r="BW45"/>
  <c r="R46" i="8" s="1"/>
  <c r="E45" i="13"/>
  <c r="B45" i="12"/>
  <c r="BV44" i="10"/>
  <c r="BN44"/>
  <c r="BF44"/>
  <c r="BX43"/>
  <c r="BP43"/>
  <c r="BH43"/>
  <c r="BE43"/>
  <c r="BI43"/>
  <c r="BM43"/>
  <c r="BQ43"/>
  <c r="I42" i="15" s="1"/>
  <c r="BU43" i="10"/>
  <c r="BY43"/>
  <c r="BZ42"/>
  <c r="BR42"/>
  <c r="BJ42"/>
  <c r="BT41"/>
  <c r="BL41"/>
  <c r="BG41"/>
  <c r="BK41"/>
  <c r="BO41"/>
  <c r="BS41"/>
  <c r="BW41"/>
  <c r="R42" i="8" s="1"/>
  <c r="E41" i="13"/>
  <c r="B41" i="12"/>
  <c r="BV40" i="10"/>
  <c r="BN40"/>
  <c r="BF40"/>
  <c r="BX39"/>
  <c r="BP39"/>
  <c r="BH39"/>
  <c r="BE39"/>
  <c r="BI39"/>
  <c r="BM39"/>
  <c r="BQ39"/>
  <c r="I38" i="15" s="1"/>
  <c r="BU39" i="10"/>
  <c r="BY39"/>
  <c r="BZ38"/>
  <c r="BR38"/>
  <c r="BJ38"/>
  <c r="BT7"/>
  <c r="BL7"/>
  <c r="BG7"/>
  <c r="BK7"/>
  <c r="BO7"/>
  <c r="BS7"/>
  <c r="BW7"/>
  <c r="BV5"/>
  <c r="BN5"/>
  <c r="BF5"/>
  <c r="T370" i="8"/>
  <c r="T366"/>
  <c r="T362"/>
  <c r="T358"/>
  <c r="T354"/>
  <c r="T350"/>
  <c r="T346"/>
  <c r="T342"/>
  <c r="T338"/>
  <c r="T334"/>
  <c r="T330"/>
  <c r="T326"/>
  <c r="T322"/>
  <c r="T318"/>
  <c r="T314"/>
  <c r="T310"/>
  <c r="T306"/>
  <c r="T302"/>
  <c r="T298"/>
  <c r="T294"/>
  <c r="T290"/>
  <c r="T286"/>
  <c r="T282"/>
  <c r="T278"/>
  <c r="T274"/>
  <c r="T270"/>
  <c r="T266"/>
  <c r="T262"/>
  <c r="T258"/>
  <c r="T254"/>
  <c r="T250"/>
  <c r="T246"/>
  <c r="T242"/>
  <c r="T238"/>
  <c r="T234"/>
  <c r="T230"/>
  <c r="T226"/>
  <c r="T222"/>
  <c r="T218"/>
  <c r="T214"/>
  <c r="T210"/>
  <c r="T206"/>
  <c r="T202"/>
  <c r="T200"/>
  <c r="T196"/>
  <c r="T192"/>
  <c r="T52"/>
  <c r="T44"/>
  <c r="T36"/>
  <c r="T28"/>
  <c r="T20"/>
  <c r="T12"/>
  <c r="CA472" i="10"/>
  <c r="O473" i="8" s="1"/>
  <c r="S473" s="1"/>
  <c r="B5" i="4"/>
  <c r="C4"/>
  <c r="D4"/>
  <c r="BZ474" i="10"/>
  <c r="BV474"/>
  <c r="BR474"/>
  <c r="BN474"/>
  <c r="BJ474"/>
  <c r="BF474"/>
  <c r="BZ473"/>
  <c r="BV473"/>
  <c r="BR473"/>
  <c r="BN473"/>
  <c r="BJ473"/>
  <c r="BF473"/>
  <c r="CA473" s="1"/>
  <c r="BZ472"/>
  <c r="BV472"/>
  <c r="BR472"/>
  <c r="BN472"/>
  <c r="BJ472"/>
  <c r="BF472"/>
  <c r="BZ471"/>
  <c r="BV471"/>
  <c r="BR471"/>
  <c r="BN471"/>
  <c r="BJ471"/>
  <c r="BF471"/>
  <c r="BZ470"/>
  <c r="BV470"/>
  <c r="BN470"/>
  <c r="BF470"/>
  <c r="CA470" s="1"/>
  <c r="BV469"/>
  <c r="BN469"/>
  <c r="BF469"/>
  <c r="CA469" s="1"/>
  <c r="BS467"/>
  <c r="BK467"/>
  <c r="BQ465"/>
  <c r="BI465"/>
  <c r="BW463"/>
  <c r="BO463"/>
  <c r="BG463"/>
  <c r="BU461"/>
  <c r="BM461"/>
  <c r="BE461"/>
  <c r="BA461"/>
  <c r="BS459"/>
  <c r="BK459"/>
  <c r="BQ457"/>
  <c r="BI457"/>
  <c r="BW455"/>
  <c r="BO455"/>
  <c r="BG455"/>
  <c r="BU453"/>
  <c r="BM453"/>
  <c r="BE453"/>
  <c r="CA453" s="1"/>
  <c r="O454" i="8" s="1"/>
  <c r="BA453" i="10"/>
  <c r="BS451"/>
  <c r="BK451"/>
  <c r="BQ449"/>
  <c r="BI449"/>
  <c r="BW447"/>
  <c r="BO447"/>
  <c r="BG447"/>
  <c r="BU445"/>
  <c r="BM445"/>
  <c r="BE445"/>
  <c r="BA445"/>
  <c r="BS443"/>
  <c r="BK443"/>
  <c r="BQ441"/>
  <c r="BI441"/>
  <c r="BW439"/>
  <c r="BO439"/>
  <c r="BG439"/>
  <c r="BU437"/>
  <c r="BM437"/>
  <c r="BE437"/>
  <c r="CA437" s="1"/>
  <c r="O438" i="8" s="1"/>
  <c r="BA437" i="10"/>
  <c r="BS435"/>
  <c r="BK435"/>
  <c r="BQ433"/>
  <c r="BI433"/>
  <c r="BW431"/>
  <c r="BO431"/>
  <c r="BG431"/>
  <c r="BU429"/>
  <c r="BM429"/>
  <c r="BE429"/>
  <c r="BA429"/>
  <c r="BS427"/>
  <c r="BK427"/>
  <c r="BQ425"/>
  <c r="BI425"/>
  <c r="BW423"/>
  <c r="BO423"/>
  <c r="BG423"/>
  <c r="BU421"/>
  <c r="BM421"/>
  <c r="BE421"/>
  <c r="BA421"/>
  <c r="BS419"/>
  <c r="BK419"/>
  <c r="BM468"/>
  <c r="BH468"/>
  <c r="BP468"/>
  <c r="BX468"/>
  <c r="BY464"/>
  <c r="BI464"/>
  <c r="BF464"/>
  <c r="BN464"/>
  <c r="BV464"/>
  <c r="BY461"/>
  <c r="BM460"/>
  <c r="BL460"/>
  <c r="BT460"/>
  <c r="BQ456"/>
  <c r="BJ456"/>
  <c r="BR456"/>
  <c r="BZ456"/>
  <c r="BU452"/>
  <c r="BA452"/>
  <c r="BE452"/>
  <c r="BH452"/>
  <c r="BP452"/>
  <c r="BX452"/>
  <c r="BY448"/>
  <c r="BJ448"/>
  <c r="BR448"/>
  <c r="BZ448"/>
  <c r="BU444"/>
  <c r="BA444"/>
  <c r="BE444"/>
  <c r="BH444"/>
  <c r="BP444"/>
  <c r="BX444"/>
  <c r="BY440"/>
  <c r="BI440"/>
  <c r="BF440"/>
  <c r="BN440"/>
  <c r="BV440"/>
  <c r="BY437"/>
  <c r="BM436"/>
  <c r="BL436"/>
  <c r="BT436"/>
  <c r="BQ432"/>
  <c r="BJ432"/>
  <c r="BR432"/>
  <c r="BZ432"/>
  <c r="BU428"/>
  <c r="BA428"/>
  <c r="BE428"/>
  <c r="BH428"/>
  <c r="BP428"/>
  <c r="BX428"/>
  <c r="BY424"/>
  <c r="BI424"/>
  <c r="BF424"/>
  <c r="BN424"/>
  <c r="BV424"/>
  <c r="BY421"/>
  <c r="BM420"/>
  <c r="BL420"/>
  <c r="BT420"/>
  <c r="BQ417"/>
  <c r="BI417"/>
  <c r="BW415"/>
  <c r="BO415"/>
  <c r="BG415"/>
  <c r="BU413"/>
  <c r="BM413"/>
  <c r="BE413"/>
  <c r="CA413" s="1"/>
  <c r="O414" i="8" s="1"/>
  <c r="BA413" i="10"/>
  <c r="BS411"/>
  <c r="BK411"/>
  <c r="BQ409"/>
  <c r="BI409"/>
  <c r="BW407"/>
  <c r="BO407"/>
  <c r="BL462"/>
  <c r="BT462"/>
  <c r="BG460"/>
  <c r="BU458"/>
  <c r="BE458"/>
  <c r="BA458"/>
  <c r="BH458"/>
  <c r="BP458"/>
  <c r="BX458"/>
  <c r="BO456"/>
  <c r="BY455"/>
  <c r="BM454"/>
  <c r="BL454"/>
  <c r="BT454"/>
  <c r="BG452"/>
  <c r="BU450"/>
  <c r="BE450"/>
  <c r="BA450"/>
  <c r="BH450"/>
  <c r="BP450"/>
  <c r="BX450"/>
  <c r="BO448"/>
  <c r="BY447"/>
  <c r="BM446"/>
  <c r="BL446"/>
  <c r="BT446"/>
  <c r="BG444"/>
  <c r="BU442"/>
  <c r="BE442"/>
  <c r="BA442"/>
  <c r="BH442"/>
  <c r="BP442"/>
  <c r="BX442"/>
  <c r="BO440"/>
  <c r="BY439"/>
  <c r="BM438"/>
  <c r="BL438"/>
  <c r="BT438"/>
  <c r="BG436"/>
  <c r="BU434"/>
  <c r="BE434"/>
  <c r="BA434"/>
  <c r="BH434"/>
  <c r="BP434"/>
  <c r="BX434"/>
  <c r="BO432"/>
  <c r="BY431"/>
  <c r="BM430"/>
  <c r="BL430"/>
  <c r="BT430"/>
  <c r="BG428"/>
  <c r="BU426"/>
  <c r="BE426"/>
  <c r="BA426"/>
  <c r="BH426"/>
  <c r="BP426"/>
  <c r="BX426"/>
  <c r="BO424"/>
  <c r="BY423"/>
  <c r="BM422"/>
  <c r="BL422"/>
  <c r="BT422"/>
  <c r="BO420"/>
  <c r="BY419"/>
  <c r="BS418"/>
  <c r="BK418"/>
  <c r="BV417"/>
  <c r="BN417"/>
  <c r="BF417"/>
  <c r="BU416"/>
  <c r="BM416"/>
  <c r="BE416"/>
  <c r="BA416"/>
  <c r="BX415"/>
  <c r="BP415"/>
  <c r="BH415"/>
  <c r="BW414"/>
  <c r="BO414"/>
  <c r="BG414"/>
  <c r="BZ413"/>
  <c r="BR413"/>
  <c r="BJ413"/>
  <c r="BQ412"/>
  <c r="BI412"/>
  <c r="BT411"/>
  <c r="BL411"/>
  <c r="BS410"/>
  <c r="BK410"/>
  <c r="BV409"/>
  <c r="BN409"/>
  <c r="BF409"/>
  <c r="BU408"/>
  <c r="BM408"/>
  <c r="BE408"/>
  <c r="BA408"/>
  <c r="BX407"/>
  <c r="BH407"/>
  <c r="BW406"/>
  <c r="BO406"/>
  <c r="BG406"/>
  <c r="BU404"/>
  <c r="BM404"/>
  <c r="BE404"/>
  <c r="CA404" s="1"/>
  <c r="BA404"/>
  <c r="BS402"/>
  <c r="BK402"/>
  <c r="BQ400"/>
  <c r="BI400"/>
  <c r="BW398"/>
  <c r="BO398"/>
  <c r="BG398"/>
  <c r="BW396"/>
  <c r="R397" i="8" s="1"/>
  <c r="BO396" i="10"/>
  <c r="BG396"/>
  <c r="BS394"/>
  <c r="BK394"/>
  <c r="BW392"/>
  <c r="R393" i="8" s="1"/>
  <c r="BO392" i="10"/>
  <c r="BG392"/>
  <c r="BS390"/>
  <c r="BK390"/>
  <c r="BW388"/>
  <c r="R389" i="8" s="1"/>
  <c r="BO388" i="10"/>
  <c r="BG388"/>
  <c r="BS386"/>
  <c r="BK386"/>
  <c r="BW384"/>
  <c r="R385" i="8" s="1"/>
  <c r="BO384" i="10"/>
  <c r="BG384"/>
  <c r="BS382"/>
  <c r="BG382"/>
  <c r="BW380"/>
  <c r="R381" i="8" s="1"/>
  <c r="BO380" i="10"/>
  <c r="BG380"/>
  <c r="BW378"/>
  <c r="R379" i="8" s="1"/>
  <c r="BO378" i="10"/>
  <c r="BG378"/>
  <c r="BS376"/>
  <c r="BK376"/>
  <c r="BW374"/>
  <c r="R375" i="8" s="1"/>
  <c r="BO374" i="10"/>
  <c r="BG374"/>
  <c r="BS372"/>
  <c r="BK372"/>
  <c r="BW370"/>
  <c r="R371" i="8" s="1"/>
  <c r="BO370" i="10"/>
  <c r="BG370"/>
  <c r="BS368"/>
  <c r="BK368"/>
  <c r="BW366"/>
  <c r="R367" i="8" s="1"/>
  <c r="BO366" i="10"/>
  <c r="BG366"/>
  <c r="BS364"/>
  <c r="BK364"/>
  <c r="BW362"/>
  <c r="R363" i="8" s="1"/>
  <c r="BO362" i="10"/>
  <c r="BG362"/>
  <c r="BS360"/>
  <c r="BK360"/>
  <c r="BW358"/>
  <c r="R359" i="8" s="1"/>
  <c r="BO358" i="10"/>
  <c r="BG358"/>
  <c r="BS356"/>
  <c r="BK356"/>
  <c r="BW354"/>
  <c r="R355" i="8" s="1"/>
  <c r="BO354" i="10"/>
  <c r="BG354"/>
  <c r="BS352"/>
  <c r="BK352"/>
  <c r="BW350"/>
  <c r="R351" i="8" s="1"/>
  <c r="BO350" i="10"/>
  <c r="BG350"/>
  <c r="BS348"/>
  <c r="BK348"/>
  <c r="BW346"/>
  <c r="R347" i="8" s="1"/>
  <c r="BO346" i="10"/>
  <c r="BG346"/>
  <c r="BS344"/>
  <c r="BK344"/>
  <c r="BW342"/>
  <c r="R343" i="8" s="1"/>
  <c r="BO342" i="10"/>
  <c r="BG342"/>
  <c r="BS340"/>
  <c r="BK340"/>
  <c r="BW338"/>
  <c r="R339" i="8" s="1"/>
  <c r="BO338" i="10"/>
  <c r="BG338"/>
  <c r="BS336"/>
  <c r="BK336"/>
  <c r="BW334"/>
  <c r="R335" i="8" s="1"/>
  <c r="BO334" i="10"/>
  <c r="BG334"/>
  <c r="BS332"/>
  <c r="BK332"/>
  <c r="BW330"/>
  <c r="R331" i="8" s="1"/>
  <c r="BO330" i="10"/>
  <c r="BG330"/>
  <c r="BS328"/>
  <c r="BK328"/>
  <c r="BW326"/>
  <c r="R327" i="8" s="1"/>
  <c r="BO326" i="10"/>
  <c r="BG326"/>
  <c r="BS324"/>
  <c r="BK324"/>
  <c r="BW322"/>
  <c r="R323" i="8" s="1"/>
  <c r="BO322" i="10"/>
  <c r="BG322"/>
  <c r="BS320"/>
  <c r="BK320"/>
  <c r="BW318"/>
  <c r="R319" i="8" s="1"/>
  <c r="BO318" i="10"/>
  <c r="BG318"/>
  <c r="BW316"/>
  <c r="R317" i="8" s="1"/>
  <c r="BO316" i="10"/>
  <c r="BG316"/>
  <c r="BS314"/>
  <c r="BK314"/>
  <c r="BW312"/>
  <c r="R313" i="8" s="1"/>
  <c r="BO312" i="10"/>
  <c r="BG312"/>
  <c r="BS310"/>
  <c r="BK310"/>
  <c r="BW308"/>
  <c r="R309" i="8" s="1"/>
  <c r="BO308" i="10"/>
  <c r="BG308"/>
  <c r="BS306"/>
  <c r="BK306"/>
  <c r="BW304"/>
  <c r="R305" i="8" s="1"/>
  <c r="BO304" i="10"/>
  <c r="BG304"/>
  <c r="BS302"/>
  <c r="BK302"/>
  <c r="BW300"/>
  <c r="R301" i="8" s="1"/>
  <c r="BO300" i="10"/>
  <c r="BG300"/>
  <c r="BS298"/>
  <c r="BK298"/>
  <c r="BW456"/>
  <c r="BW424"/>
  <c r="BY414"/>
  <c r="BY410"/>
  <c r="BY406"/>
  <c r="BK405"/>
  <c r="BY403"/>
  <c r="BI403"/>
  <c r="BF403"/>
  <c r="BN403"/>
  <c r="BV403"/>
  <c r="BW401"/>
  <c r="BG401"/>
  <c r="BU399"/>
  <c r="BA399"/>
  <c r="BE399"/>
  <c r="BH399"/>
  <c r="BP399"/>
  <c r="BX399"/>
  <c r="BS397"/>
  <c r="BM395"/>
  <c r="BL395"/>
  <c r="BT395"/>
  <c r="BO393"/>
  <c r="BY391"/>
  <c r="BI391"/>
  <c r="BF391"/>
  <c r="BN391"/>
  <c r="BV391"/>
  <c r="BS389"/>
  <c r="BM387"/>
  <c r="BL387"/>
  <c r="BT387"/>
  <c r="BO385"/>
  <c r="BY383"/>
  <c r="BI383"/>
  <c r="BF383"/>
  <c r="BN383"/>
  <c r="BV383"/>
  <c r="E383" i="13"/>
  <c r="B383" i="12"/>
  <c r="BK381" i="10"/>
  <c r="BU379"/>
  <c r="BE379"/>
  <c r="BH379"/>
  <c r="BP379"/>
  <c r="BX379"/>
  <c r="BW377"/>
  <c r="BG377"/>
  <c r="BQ375"/>
  <c r="I374" i="15" s="1"/>
  <c r="BJ375" i="10"/>
  <c r="BR375"/>
  <c r="BZ375"/>
  <c r="E375" i="13"/>
  <c r="B375" i="12"/>
  <c r="BK373" i="10"/>
  <c r="BU371"/>
  <c r="BE371"/>
  <c r="BH371"/>
  <c r="BP371"/>
  <c r="BX371"/>
  <c r="BW369"/>
  <c r="BG369"/>
  <c r="BQ367"/>
  <c r="I366" i="15" s="1"/>
  <c r="BJ367" i="10"/>
  <c r="BR367"/>
  <c r="BZ367"/>
  <c r="E367" i="13"/>
  <c r="B367" i="12"/>
  <c r="BK365" i="10"/>
  <c r="BU363"/>
  <c r="BE363"/>
  <c r="BH363"/>
  <c r="BP363"/>
  <c r="BX363"/>
  <c r="BW361"/>
  <c r="BG361"/>
  <c r="BQ359"/>
  <c r="I358" i="15" s="1"/>
  <c r="BJ359" i="10"/>
  <c r="BR359"/>
  <c r="BZ359"/>
  <c r="E359" i="13"/>
  <c r="B359" i="12"/>
  <c r="BK357" i="10"/>
  <c r="BU355"/>
  <c r="BE355"/>
  <c r="BH355"/>
  <c r="BP355"/>
  <c r="BX355"/>
  <c r="BW353"/>
  <c r="BG353"/>
  <c r="BQ351"/>
  <c r="I350" i="15" s="1"/>
  <c r="BJ351" i="10"/>
  <c r="BR351"/>
  <c r="BZ351"/>
  <c r="E351" i="13"/>
  <c r="B351" i="12"/>
  <c r="BK349" i="10"/>
  <c r="BU347"/>
  <c r="BE347"/>
  <c r="BH347"/>
  <c r="BP347"/>
  <c r="BX347"/>
  <c r="BW345"/>
  <c r="BG345"/>
  <c r="BQ343"/>
  <c r="I342" i="15" s="1"/>
  <c r="BJ343" i="10"/>
  <c r="BR343"/>
  <c r="BZ343"/>
  <c r="E343" i="13"/>
  <c r="B343" i="12"/>
  <c r="BK341" i="10"/>
  <c r="BU339"/>
  <c r="BE339"/>
  <c r="BH339"/>
  <c r="BP339"/>
  <c r="BX339"/>
  <c r="BW337"/>
  <c r="BG337"/>
  <c r="BQ335"/>
  <c r="I334" i="15" s="1"/>
  <c r="BJ335" i="10"/>
  <c r="BR335"/>
  <c r="BZ335"/>
  <c r="E335" i="13"/>
  <c r="B335" i="12"/>
  <c r="BK333" i="10"/>
  <c r="BU331"/>
  <c r="BE331"/>
  <c r="BH331"/>
  <c r="BP331"/>
  <c r="BX331"/>
  <c r="BW329"/>
  <c r="BG329"/>
  <c r="BQ327"/>
  <c r="I326" i="15" s="1"/>
  <c r="BJ327" i="10"/>
  <c r="BR327"/>
  <c r="BZ327"/>
  <c r="E327" i="13"/>
  <c r="B327" i="12"/>
  <c r="BK325" i="10"/>
  <c r="BU323"/>
  <c r="BE323"/>
  <c r="BH323"/>
  <c r="BP323"/>
  <c r="BX323"/>
  <c r="BW321"/>
  <c r="BG321"/>
  <c r="BQ319"/>
  <c r="I318" i="15" s="1"/>
  <c r="BJ319" i="10"/>
  <c r="BR319"/>
  <c r="BZ319"/>
  <c r="E319" i="13"/>
  <c r="B319" i="12"/>
  <c r="BK317" i="10"/>
  <c r="BU315"/>
  <c r="BE315"/>
  <c r="BH315"/>
  <c r="BP315"/>
  <c r="BX315"/>
  <c r="BW313"/>
  <c r="BG313"/>
  <c r="BQ311"/>
  <c r="I310" i="15" s="1"/>
  <c r="BJ311" i="10"/>
  <c r="BR311"/>
  <c r="BZ311"/>
  <c r="E311" i="13"/>
  <c r="B311" i="12"/>
  <c r="BK309" i="10"/>
  <c r="BU307"/>
  <c r="BE307"/>
  <c r="BH307"/>
  <c r="BP307"/>
  <c r="BX307"/>
  <c r="BY303"/>
  <c r="BI303"/>
  <c r="BF303"/>
  <c r="BN303"/>
  <c r="BV303"/>
  <c r="BM299"/>
  <c r="BL299"/>
  <c r="BT299"/>
  <c r="BX299"/>
  <c r="BY296"/>
  <c r="BQ296"/>
  <c r="I295" i="15" s="1"/>
  <c r="BI296" i="10"/>
  <c r="BU294"/>
  <c r="BM294"/>
  <c r="BE294"/>
  <c r="F294" i="12"/>
  <c r="G294"/>
  <c r="B294" i="11"/>
  <c r="BY292" i="10"/>
  <c r="BQ292"/>
  <c r="I291" i="15" s="1"/>
  <c r="BI292" i="10"/>
  <c r="F292" i="12"/>
  <c r="G292"/>
  <c r="B292" i="11"/>
  <c r="BY290" i="10"/>
  <c r="BM290"/>
  <c r="BQ288"/>
  <c r="I287" i="15" s="1"/>
  <c r="BI288" i="10"/>
  <c r="BU286"/>
  <c r="BM286"/>
  <c r="BE286"/>
  <c r="F286" i="12"/>
  <c r="G286"/>
  <c r="B286" i="11"/>
  <c r="BY284" i="10"/>
  <c r="BQ284"/>
  <c r="I283" i="15" s="1"/>
  <c r="BI284" i="10"/>
  <c r="BU282"/>
  <c r="BM282"/>
  <c r="BE282"/>
  <c r="F282" i="12"/>
  <c r="G282"/>
  <c r="B282" i="11"/>
  <c r="BY280" i="10"/>
  <c r="BQ280"/>
  <c r="I279" i="15" s="1"/>
  <c r="BI280" i="10"/>
  <c r="BU278"/>
  <c r="BM278"/>
  <c r="BE278"/>
  <c r="F278" i="12"/>
  <c r="G278"/>
  <c r="B278" i="11"/>
  <c r="BY276" i="10"/>
  <c r="BQ276"/>
  <c r="I275" i="15" s="1"/>
  <c r="BI276" i="10"/>
  <c r="F276" i="12"/>
  <c r="G276"/>
  <c r="B276" i="11"/>
  <c r="BI266" i="10"/>
  <c r="BX474"/>
  <c r="BT474"/>
  <c r="BP474"/>
  <c r="BL474"/>
  <c r="BH474"/>
  <c r="BX473"/>
  <c r="BT473"/>
  <c r="BP473"/>
  <c r="BL473"/>
  <c r="BH473"/>
  <c r="BX472"/>
  <c r="BT472"/>
  <c r="BP472"/>
  <c r="BL472"/>
  <c r="BH472"/>
  <c r="BX471"/>
  <c r="BT471"/>
  <c r="BP471"/>
  <c r="BL471"/>
  <c r="BH471"/>
  <c r="BX470"/>
  <c r="BT470"/>
  <c r="BP470"/>
  <c r="BL470"/>
  <c r="BH470"/>
  <c r="BX469"/>
  <c r="BT469"/>
  <c r="BP469"/>
  <c r="BL469"/>
  <c r="BH469"/>
  <c r="BU467"/>
  <c r="BQ467"/>
  <c r="BM467"/>
  <c r="BI467"/>
  <c r="BE467"/>
  <c r="CA467" s="1"/>
  <c r="O468" i="8" s="1"/>
  <c r="BA467" i="10"/>
  <c r="BW465"/>
  <c r="BS465"/>
  <c r="BO465"/>
  <c r="BK465"/>
  <c r="BG465"/>
  <c r="BU463"/>
  <c r="BQ463"/>
  <c r="BM463"/>
  <c r="BI463"/>
  <c r="BE463"/>
  <c r="CA463" s="1"/>
  <c r="O464" i="8" s="1"/>
  <c r="BA463" i="10"/>
  <c r="BW461"/>
  <c r="BS461"/>
  <c r="BO461"/>
  <c r="BK461"/>
  <c r="BG461"/>
  <c r="BU459"/>
  <c r="BQ459"/>
  <c r="BM459"/>
  <c r="BI459"/>
  <c r="BE459"/>
  <c r="BA459"/>
  <c r="BW457"/>
  <c r="BS457"/>
  <c r="BO457"/>
  <c r="BK457"/>
  <c r="BG457"/>
  <c r="BU455"/>
  <c r="BQ455"/>
  <c r="BM455"/>
  <c r="BI455"/>
  <c r="BE455"/>
  <c r="CA455" s="1"/>
  <c r="O456" i="8" s="1"/>
  <c r="BA455" i="10"/>
  <c r="BW453"/>
  <c r="BS453"/>
  <c r="BO453"/>
  <c r="BK453"/>
  <c r="BG453"/>
  <c r="BU451"/>
  <c r="BQ451"/>
  <c r="BM451"/>
  <c r="BI451"/>
  <c r="BE451"/>
  <c r="CA451" s="1"/>
  <c r="O452" i="8" s="1"/>
  <c r="BA451" i="10"/>
  <c r="BW449"/>
  <c r="BS449"/>
  <c r="BO449"/>
  <c r="BK449"/>
  <c r="BG449"/>
  <c r="BU447"/>
  <c r="BQ447"/>
  <c r="BM447"/>
  <c r="BI447"/>
  <c r="BE447"/>
  <c r="CA447" s="1"/>
  <c r="O448" i="8" s="1"/>
  <c r="BA447" i="10"/>
  <c r="BW445"/>
  <c r="BS445"/>
  <c r="BO445"/>
  <c r="BK445"/>
  <c r="BG445"/>
  <c r="BU443"/>
  <c r="BQ443"/>
  <c r="BM443"/>
  <c r="BI443"/>
  <c r="BE443"/>
  <c r="BA443"/>
  <c r="BW441"/>
  <c r="BS441"/>
  <c r="BO441"/>
  <c r="BK441"/>
  <c r="BG441"/>
  <c r="BU439"/>
  <c r="BQ439"/>
  <c r="BM439"/>
  <c r="BI439"/>
  <c r="BE439"/>
  <c r="CA439" s="1"/>
  <c r="O440" i="8" s="1"/>
  <c r="BA439" i="10"/>
  <c r="BW437"/>
  <c r="BS437"/>
  <c r="BO437"/>
  <c r="BK437"/>
  <c r="BG437"/>
  <c r="BU435"/>
  <c r="BQ435"/>
  <c r="BM435"/>
  <c r="BI435"/>
  <c r="BE435"/>
  <c r="CA435" s="1"/>
  <c r="O436" i="8" s="1"/>
  <c r="BA435" i="10"/>
  <c r="BW433"/>
  <c r="BS433"/>
  <c r="BO433"/>
  <c r="BK433"/>
  <c r="BG433"/>
  <c r="BU431"/>
  <c r="BQ431"/>
  <c r="BM431"/>
  <c r="BI431"/>
  <c r="BE431"/>
  <c r="CA431" s="1"/>
  <c r="O432" i="8" s="1"/>
  <c r="BA431" i="10"/>
  <c r="BW429"/>
  <c r="BS429"/>
  <c r="BO429"/>
  <c r="BK429"/>
  <c r="BG429"/>
  <c r="BU427"/>
  <c r="BQ427"/>
  <c r="BM427"/>
  <c r="BI427"/>
  <c r="BE427"/>
  <c r="BA427"/>
  <c r="BW425"/>
  <c r="BS425"/>
  <c r="BO425"/>
  <c r="BK425"/>
  <c r="BG425"/>
  <c r="BU423"/>
  <c r="BQ423"/>
  <c r="BM423"/>
  <c r="BI423"/>
  <c r="BE423"/>
  <c r="CA423" s="1"/>
  <c r="O424" i="8" s="1"/>
  <c r="BA423" i="10"/>
  <c r="BW421"/>
  <c r="BS421"/>
  <c r="BO421"/>
  <c r="BK421"/>
  <c r="BG421"/>
  <c r="BU419"/>
  <c r="BQ419"/>
  <c r="BM419"/>
  <c r="BI419"/>
  <c r="BE419"/>
  <c r="BA419"/>
  <c r="BY468"/>
  <c r="BQ468"/>
  <c r="BI468"/>
  <c r="BF468"/>
  <c r="BJ468"/>
  <c r="BN468"/>
  <c r="BR468"/>
  <c r="BV468"/>
  <c r="BZ468"/>
  <c r="BY465"/>
  <c r="BU464"/>
  <c r="BM464"/>
  <c r="BA464"/>
  <c r="BE464"/>
  <c r="BH464"/>
  <c r="BL464"/>
  <c r="BP464"/>
  <c r="BT464"/>
  <c r="BX464"/>
  <c r="BY460"/>
  <c r="BQ460"/>
  <c r="BI460"/>
  <c r="BF460"/>
  <c r="BJ460"/>
  <c r="BN460"/>
  <c r="BR460"/>
  <c r="BV460"/>
  <c r="BZ460"/>
  <c r="BY457"/>
  <c r="BU456"/>
  <c r="BM456"/>
  <c r="BA456"/>
  <c r="BE456"/>
  <c r="BH456"/>
  <c r="BL456"/>
  <c r="BP456"/>
  <c r="BT456"/>
  <c r="BX456"/>
  <c r="BY452"/>
  <c r="BQ452"/>
  <c r="BI452"/>
  <c r="BF452"/>
  <c r="BJ452"/>
  <c r="BN452"/>
  <c r="BR452"/>
  <c r="BV452"/>
  <c r="BZ452"/>
  <c r="BY449"/>
  <c r="BU448"/>
  <c r="BM448"/>
  <c r="BA448"/>
  <c r="BE448"/>
  <c r="BH448"/>
  <c r="BL448"/>
  <c r="BP448"/>
  <c r="BT448"/>
  <c r="BX448"/>
  <c r="BY444"/>
  <c r="BQ444"/>
  <c r="BI444"/>
  <c r="BF444"/>
  <c r="BJ444"/>
  <c r="BN444"/>
  <c r="BR444"/>
  <c r="BV444"/>
  <c r="BZ444"/>
  <c r="BY441"/>
  <c r="BU440"/>
  <c r="BM440"/>
  <c r="BA440"/>
  <c r="BE440"/>
  <c r="BH440"/>
  <c r="BL440"/>
  <c r="BP440"/>
  <c r="BT440"/>
  <c r="BX440"/>
  <c r="BY436"/>
  <c r="BQ436"/>
  <c r="BI436"/>
  <c r="BF436"/>
  <c r="BJ436"/>
  <c r="BN436"/>
  <c r="BR436"/>
  <c r="BV436"/>
  <c r="BZ436"/>
  <c r="BY433"/>
  <c r="BU432"/>
  <c r="BM432"/>
  <c r="BA432"/>
  <c r="BE432"/>
  <c r="BH432"/>
  <c r="BL432"/>
  <c r="BP432"/>
  <c r="BT432"/>
  <c r="BX432"/>
  <c r="BY428"/>
  <c r="BQ428"/>
  <c r="BI428"/>
  <c r="BF428"/>
  <c r="BJ428"/>
  <c r="BN428"/>
  <c r="BR428"/>
  <c r="BV428"/>
  <c r="BZ428"/>
  <c r="BY425"/>
  <c r="BU424"/>
  <c r="BM424"/>
  <c r="BA424"/>
  <c r="BE424"/>
  <c r="BH424"/>
  <c r="BL424"/>
  <c r="BP424"/>
  <c r="BT424"/>
  <c r="BX424"/>
  <c r="BY420"/>
  <c r="BQ420"/>
  <c r="BI420"/>
  <c r="BF420"/>
  <c r="BJ420"/>
  <c r="BN420"/>
  <c r="BR420"/>
  <c r="BV420"/>
  <c r="BZ420"/>
  <c r="BW417"/>
  <c r="BS417"/>
  <c r="BO417"/>
  <c r="BK417"/>
  <c r="BG417"/>
  <c r="BU415"/>
  <c r="BQ415"/>
  <c r="BM415"/>
  <c r="BI415"/>
  <c r="BE415"/>
  <c r="BA415"/>
  <c r="BW413"/>
  <c r="BS413"/>
  <c r="BO413"/>
  <c r="BK413"/>
  <c r="BG413"/>
  <c r="BU411"/>
  <c r="BQ411"/>
  <c r="BM411"/>
  <c r="BI411"/>
  <c r="BE411"/>
  <c r="BA411"/>
  <c r="BW409"/>
  <c r="BS409"/>
  <c r="BO409"/>
  <c r="BK409"/>
  <c r="BG409"/>
  <c r="BU407"/>
  <c r="BQ407"/>
  <c r="BM407"/>
  <c r="BI407"/>
  <c r="BE407"/>
  <c r="BA407"/>
  <c r="BS468"/>
  <c r="BK468"/>
  <c r="BY466"/>
  <c r="BQ466"/>
  <c r="BI466"/>
  <c r="BF466"/>
  <c r="BJ466"/>
  <c r="BN466"/>
  <c r="BR466"/>
  <c r="BV466"/>
  <c r="BZ466"/>
  <c r="BS464"/>
  <c r="BK464"/>
  <c r="BY462"/>
  <c r="BQ462"/>
  <c r="BI462"/>
  <c r="BF462"/>
  <c r="BJ462"/>
  <c r="BN462"/>
  <c r="BR462"/>
  <c r="BV462"/>
  <c r="BZ462"/>
  <c r="BS460"/>
  <c r="BK460"/>
  <c r="BY458"/>
  <c r="BQ458"/>
  <c r="BI458"/>
  <c r="BF458"/>
  <c r="BJ458"/>
  <c r="BN458"/>
  <c r="BR458"/>
  <c r="BV458"/>
  <c r="BZ458"/>
  <c r="BS456"/>
  <c r="BK456"/>
  <c r="BY454"/>
  <c r="BQ454"/>
  <c r="BI454"/>
  <c r="BF454"/>
  <c r="BJ454"/>
  <c r="BN454"/>
  <c r="BR454"/>
  <c r="BV454"/>
  <c r="BZ454"/>
  <c r="BS452"/>
  <c r="BK452"/>
  <c r="BY450"/>
  <c r="BQ450"/>
  <c r="BI450"/>
  <c r="BF450"/>
  <c r="BJ450"/>
  <c r="BN450"/>
  <c r="BR450"/>
  <c r="BV450"/>
  <c r="BZ450"/>
  <c r="BS448"/>
  <c r="BK448"/>
  <c r="BY446"/>
  <c r="BQ446"/>
  <c r="BI446"/>
  <c r="BF446"/>
  <c r="BJ446"/>
  <c r="BN446"/>
  <c r="BR446"/>
  <c r="BV446"/>
  <c r="BZ446"/>
  <c r="BS444"/>
  <c r="BK444"/>
  <c r="BY442"/>
  <c r="BQ442"/>
  <c r="BI442"/>
  <c r="BF442"/>
  <c r="BJ442"/>
  <c r="BN442"/>
  <c r="BR442"/>
  <c r="BV442"/>
  <c r="BZ442"/>
  <c r="BS440"/>
  <c r="BK440"/>
  <c r="BY438"/>
  <c r="BQ438"/>
  <c r="BI438"/>
  <c r="BF438"/>
  <c r="BJ438"/>
  <c r="BN438"/>
  <c r="BR438"/>
  <c r="BV438"/>
  <c r="BZ438"/>
  <c r="BS436"/>
  <c r="BK436"/>
  <c r="BY434"/>
  <c r="BQ434"/>
  <c r="BI434"/>
  <c r="BF434"/>
  <c r="BJ434"/>
  <c r="BN434"/>
  <c r="BR434"/>
  <c r="BV434"/>
  <c r="BZ434"/>
  <c r="BS432"/>
  <c r="BK432"/>
  <c r="BY430"/>
  <c r="BQ430"/>
  <c r="BI430"/>
  <c r="BF430"/>
  <c r="BJ430"/>
  <c r="BN430"/>
  <c r="BR430"/>
  <c r="BV430"/>
  <c r="BZ430"/>
  <c r="BS428"/>
  <c r="BK428"/>
  <c r="BY426"/>
  <c r="BQ426"/>
  <c r="BI426"/>
  <c r="BF426"/>
  <c r="BJ426"/>
  <c r="BN426"/>
  <c r="BR426"/>
  <c r="BV426"/>
  <c r="BZ426"/>
  <c r="BS424"/>
  <c r="BK424"/>
  <c r="BY422"/>
  <c r="BQ422"/>
  <c r="BI422"/>
  <c r="BF422"/>
  <c r="BJ422"/>
  <c r="BN422"/>
  <c r="BR422"/>
  <c r="BV422"/>
  <c r="BZ422"/>
  <c r="BS420"/>
  <c r="BK420"/>
  <c r="BY418"/>
  <c r="BU418"/>
  <c r="BQ418"/>
  <c r="BM418"/>
  <c r="BI418"/>
  <c r="BE418"/>
  <c r="BA418"/>
  <c r="BX417"/>
  <c r="BT417"/>
  <c r="BP417"/>
  <c r="BL417"/>
  <c r="BH417"/>
  <c r="BW416"/>
  <c r="BS416"/>
  <c r="BO416"/>
  <c r="BK416"/>
  <c r="BG416"/>
  <c r="BZ415"/>
  <c r="BV415"/>
  <c r="BR415"/>
  <c r="BN415"/>
  <c r="BJ415"/>
  <c r="BF415"/>
  <c r="BU414"/>
  <c r="BQ414"/>
  <c r="BM414"/>
  <c r="BI414"/>
  <c r="BE414"/>
  <c r="CA414" s="1"/>
  <c r="O415" i="8" s="1"/>
  <c r="BA414" i="10"/>
  <c r="BX413"/>
  <c r="BT413"/>
  <c r="BP413"/>
  <c r="BL413"/>
  <c r="BH413"/>
  <c r="BW412"/>
  <c r="BS412"/>
  <c r="BO412"/>
  <c r="BK412"/>
  <c r="BG412"/>
  <c r="BZ411"/>
  <c r="BV411"/>
  <c r="BR411"/>
  <c r="BN411"/>
  <c r="BJ411"/>
  <c r="BF411"/>
  <c r="BU410"/>
  <c r="BQ410"/>
  <c r="BM410"/>
  <c r="BI410"/>
  <c r="BE410"/>
  <c r="BA410"/>
  <c r="BX409"/>
  <c r="BT409"/>
  <c r="BP409"/>
  <c r="BL409"/>
  <c r="BH409"/>
  <c r="BW408"/>
  <c r="BS408"/>
  <c r="BO408"/>
  <c r="BK408"/>
  <c r="BG408"/>
  <c r="BZ407"/>
  <c r="BV407"/>
  <c r="BR407"/>
  <c r="BN407"/>
  <c r="BJ407"/>
  <c r="BF407"/>
  <c r="BU406"/>
  <c r="BQ406"/>
  <c r="BM406"/>
  <c r="BI406"/>
  <c r="BE406"/>
  <c r="CA406" s="1"/>
  <c r="O407" i="8" s="1"/>
  <c r="BA406" i="10"/>
  <c r="BW404"/>
  <c r="BS404"/>
  <c r="BO404"/>
  <c r="BK404"/>
  <c r="BG404"/>
  <c r="BU402"/>
  <c r="BQ402"/>
  <c r="BM402"/>
  <c r="BI402"/>
  <c r="BE402"/>
  <c r="BA402"/>
  <c r="BW400"/>
  <c r="BS400"/>
  <c r="BO400"/>
  <c r="BK400"/>
  <c r="BG400"/>
  <c r="BU398"/>
  <c r="BQ398"/>
  <c r="BM398"/>
  <c r="BI398"/>
  <c r="BE398"/>
  <c r="CA398" s="1"/>
  <c r="BA398"/>
  <c r="BY396"/>
  <c r="BU396"/>
  <c r="BQ396"/>
  <c r="I395" i="15" s="1"/>
  <c r="BM396" i="10"/>
  <c r="BI396"/>
  <c r="BE396"/>
  <c r="CA396" s="1"/>
  <c r="F396" i="12"/>
  <c r="G396"/>
  <c r="B396" i="11"/>
  <c r="BY394" i="10"/>
  <c r="BU394"/>
  <c r="BQ394"/>
  <c r="I393" i="15" s="1"/>
  <c r="BM394" i="10"/>
  <c r="BI394"/>
  <c r="BE394"/>
  <c r="F394" i="12"/>
  <c r="G394"/>
  <c r="B394" i="11"/>
  <c r="BY392" i="10"/>
  <c r="BU392"/>
  <c r="BQ392"/>
  <c r="I391" i="15" s="1"/>
  <c r="BM392" i="10"/>
  <c r="BI392"/>
  <c r="BE392"/>
  <c r="F392" i="12"/>
  <c r="G392"/>
  <c r="B392" i="11"/>
  <c r="BY390" i="10"/>
  <c r="BU390"/>
  <c r="BQ390"/>
  <c r="I389" i="15" s="1"/>
  <c r="BM390" i="10"/>
  <c r="BI390"/>
  <c r="BE390"/>
  <c r="CA390" s="1"/>
  <c r="F390" i="12"/>
  <c r="G390"/>
  <c r="B390" i="11"/>
  <c r="BY388" i="10"/>
  <c r="BU388"/>
  <c r="BQ388"/>
  <c r="I387" i="15" s="1"/>
  <c r="BM388" i="10"/>
  <c r="BI388"/>
  <c r="BE388"/>
  <c r="CA388" s="1"/>
  <c r="F388" i="12"/>
  <c r="G388"/>
  <c r="B388" i="11"/>
  <c r="BY386" i="10"/>
  <c r="BU386"/>
  <c r="BQ386"/>
  <c r="I385" i="15" s="1"/>
  <c r="BM386" i="10"/>
  <c r="BI386"/>
  <c r="BE386"/>
  <c r="F386" i="12"/>
  <c r="G386"/>
  <c r="B386" i="11"/>
  <c r="BY384" i="10"/>
  <c r="BU384"/>
  <c r="BQ384"/>
  <c r="I383" i="15" s="1"/>
  <c r="BM384" i="10"/>
  <c r="BI384"/>
  <c r="BE384"/>
  <c r="F384" i="12"/>
  <c r="G384"/>
  <c r="B384" i="11"/>
  <c r="BY382" i="10"/>
  <c r="BU382"/>
  <c r="BQ382"/>
  <c r="I381" i="15" s="1"/>
  <c r="BM382" i="10"/>
  <c r="BI382"/>
  <c r="BE382"/>
  <c r="CA382" s="1"/>
  <c r="F382" i="12"/>
  <c r="G382"/>
  <c r="B382" i="11"/>
  <c r="BY380" i="10"/>
  <c r="BU380"/>
  <c r="BQ380"/>
  <c r="I379" i="15" s="1"/>
  <c r="BM380" i="10"/>
  <c r="BI380"/>
  <c r="BE380"/>
  <c r="F380" i="12"/>
  <c r="G380"/>
  <c r="B380" i="11"/>
  <c r="BY378" i="10"/>
  <c r="BU378"/>
  <c r="BQ378"/>
  <c r="I377" i="15" s="1"/>
  <c r="BM378" i="10"/>
  <c r="BI378"/>
  <c r="BE378"/>
  <c r="F378" i="12"/>
  <c r="G378"/>
  <c r="B378" i="11"/>
  <c r="BY376" i="10"/>
  <c r="BU376"/>
  <c r="BQ376"/>
  <c r="I375" i="15" s="1"/>
  <c r="BM376" i="10"/>
  <c r="BI376"/>
  <c r="BE376"/>
  <c r="CA376" s="1"/>
  <c r="F376" i="12"/>
  <c r="G376"/>
  <c r="B376" i="11"/>
  <c r="BY374" i="10"/>
  <c r="BU374"/>
  <c r="BQ374"/>
  <c r="I373" i="15" s="1"/>
  <c r="BM374" i="10"/>
  <c r="BI374"/>
  <c r="BE374"/>
  <c r="CA374" s="1"/>
  <c r="F374" i="12"/>
  <c r="G374"/>
  <c r="B374" i="11"/>
  <c r="BY372" i="10"/>
  <c r="BU372"/>
  <c r="BQ372"/>
  <c r="I371" i="15" s="1"/>
  <c r="BM372" i="10"/>
  <c r="BI372"/>
  <c r="BE372"/>
  <c r="F372" i="12"/>
  <c r="G372"/>
  <c r="B372" i="11"/>
  <c r="BY370" i="10"/>
  <c r="BU370"/>
  <c r="BQ370"/>
  <c r="I369" i="15" s="1"/>
  <c r="BM370" i="10"/>
  <c r="BI370"/>
  <c r="BE370"/>
  <c r="F370" i="12"/>
  <c r="G370"/>
  <c r="B370" i="11"/>
  <c r="BY368" i="10"/>
  <c r="BU368"/>
  <c r="BQ368"/>
  <c r="I367" i="15" s="1"/>
  <c r="BM368" i="10"/>
  <c r="BI368"/>
  <c r="BE368"/>
  <c r="CA368" s="1"/>
  <c r="F368" i="12"/>
  <c r="G368"/>
  <c r="B368" i="11"/>
  <c r="BY366" i="10"/>
  <c r="BU366"/>
  <c r="BQ366"/>
  <c r="I365" i="15" s="1"/>
  <c r="BM366" i="10"/>
  <c r="BI366"/>
  <c r="BE366"/>
  <c r="CA366" s="1"/>
  <c r="F366" i="12"/>
  <c r="G366"/>
  <c r="B366" i="11"/>
  <c r="BY364" i="10"/>
  <c r="BU364"/>
  <c r="BQ364"/>
  <c r="I363" i="15" s="1"/>
  <c r="BM364" i="10"/>
  <c r="BI364"/>
  <c r="BE364"/>
  <c r="F364" i="12"/>
  <c r="G364"/>
  <c r="B364" i="11"/>
  <c r="BY362" i="10"/>
  <c r="BU362"/>
  <c r="BQ362"/>
  <c r="I361" i="15" s="1"/>
  <c r="BM362" i="10"/>
  <c r="BI362"/>
  <c r="BE362"/>
  <c r="F362" i="12"/>
  <c r="G362"/>
  <c r="B362" i="11"/>
  <c r="BY360" i="10"/>
  <c r="BU360"/>
  <c r="BQ360"/>
  <c r="I359" i="15" s="1"/>
  <c r="BM360" i="10"/>
  <c r="BI360"/>
  <c r="BE360"/>
  <c r="CA360" s="1"/>
  <c r="F360" i="12"/>
  <c r="G360"/>
  <c r="B360" i="11"/>
  <c r="BY358" i="10"/>
  <c r="BU358"/>
  <c r="BQ358"/>
  <c r="I357" i="15" s="1"/>
  <c r="BM358" i="10"/>
  <c r="BI358"/>
  <c r="BE358"/>
  <c r="CA358" s="1"/>
  <c r="F358" i="12"/>
  <c r="G358"/>
  <c r="B358" i="11"/>
  <c r="BY356" i="10"/>
  <c r="BU356"/>
  <c r="BQ356"/>
  <c r="I355" i="15" s="1"/>
  <c r="BM356" i="10"/>
  <c r="BI356"/>
  <c r="BE356"/>
  <c r="F356" i="12"/>
  <c r="G356"/>
  <c r="B356" i="11"/>
  <c r="BY354" i="10"/>
  <c r="BU354"/>
  <c r="BQ354"/>
  <c r="I353" i="15" s="1"/>
  <c r="BM354" i="10"/>
  <c r="BI354"/>
  <c r="BE354"/>
  <c r="F354" i="12"/>
  <c r="G354"/>
  <c r="B354" i="11"/>
  <c r="BY352" i="10"/>
  <c r="BU352"/>
  <c r="BQ352"/>
  <c r="I351" i="15" s="1"/>
  <c r="BM352" i="10"/>
  <c r="BI352"/>
  <c r="BE352"/>
  <c r="CA352" s="1"/>
  <c r="F352" i="12"/>
  <c r="G352"/>
  <c r="B352" i="11"/>
  <c r="BY350" i="10"/>
  <c r="BU350"/>
  <c r="BQ350"/>
  <c r="I349" i="15" s="1"/>
  <c r="BM350" i="10"/>
  <c r="BI350"/>
  <c r="BE350"/>
  <c r="CA350" s="1"/>
  <c r="F350" i="12"/>
  <c r="G350"/>
  <c r="B350" i="11"/>
  <c r="BY348" i="10"/>
  <c r="BU348"/>
  <c r="BQ348"/>
  <c r="I347" i="15" s="1"/>
  <c r="BM348" i="10"/>
  <c r="BI348"/>
  <c r="BE348"/>
  <c r="F348" i="12"/>
  <c r="G348"/>
  <c r="B348" i="11"/>
  <c r="BY346" i="10"/>
  <c r="BU346"/>
  <c r="BQ346"/>
  <c r="I345" i="15" s="1"/>
  <c r="BM346" i="10"/>
  <c r="BI346"/>
  <c r="BE346"/>
  <c r="F346" i="12"/>
  <c r="G346"/>
  <c r="B346" i="11"/>
  <c r="BY344" i="10"/>
  <c r="BU344"/>
  <c r="BQ344"/>
  <c r="I343" i="15" s="1"/>
  <c r="BM344" i="10"/>
  <c r="BI344"/>
  <c r="BE344"/>
  <c r="CA344" s="1"/>
  <c r="F344" i="12"/>
  <c r="G344"/>
  <c r="B344" i="11"/>
  <c r="BY342" i="10"/>
  <c r="BU342"/>
  <c r="BQ342"/>
  <c r="I341" i="15" s="1"/>
  <c r="BM342" i="10"/>
  <c r="BI342"/>
  <c r="BE342"/>
  <c r="CA342" s="1"/>
  <c r="F342" i="12"/>
  <c r="G342"/>
  <c r="B342" i="11"/>
  <c r="BY340" i="10"/>
  <c r="BU340"/>
  <c r="BQ340"/>
  <c r="I339" i="15" s="1"/>
  <c r="BM340" i="10"/>
  <c r="BI340"/>
  <c r="BE340"/>
  <c r="F340" i="12"/>
  <c r="G340"/>
  <c r="B340" i="11"/>
  <c r="BY338" i="10"/>
  <c r="BU338"/>
  <c r="BQ338"/>
  <c r="I337" i="15" s="1"/>
  <c r="BM338" i="10"/>
  <c r="BI338"/>
  <c r="BE338"/>
  <c r="F338" i="12"/>
  <c r="G338"/>
  <c r="B338" i="11"/>
  <c r="BY336" i="10"/>
  <c r="BU336"/>
  <c r="BQ336"/>
  <c r="I335" i="15" s="1"/>
  <c r="BM336" i="10"/>
  <c r="BI336"/>
  <c r="BE336"/>
  <c r="CA336" s="1"/>
  <c r="F336" i="12"/>
  <c r="G336"/>
  <c r="B336" i="11"/>
  <c r="BY334" i="10"/>
  <c r="BU334"/>
  <c r="BQ334"/>
  <c r="I333" i="15" s="1"/>
  <c r="BM334" i="10"/>
  <c r="BI334"/>
  <c r="BE334"/>
  <c r="CA334" s="1"/>
  <c r="F334" i="12"/>
  <c r="G334"/>
  <c r="B334" i="11"/>
  <c r="BY332" i="10"/>
  <c r="BU332"/>
  <c r="BQ332"/>
  <c r="I331" i="15" s="1"/>
  <c r="BM332" i="10"/>
  <c r="BI332"/>
  <c r="BE332"/>
  <c r="F332" i="12"/>
  <c r="G332"/>
  <c r="B332" i="11"/>
  <c r="BY330" i="10"/>
  <c r="BU330"/>
  <c r="BQ330"/>
  <c r="I329" i="15" s="1"/>
  <c r="BM330" i="10"/>
  <c r="BI330"/>
  <c r="BE330"/>
  <c r="F330" i="12"/>
  <c r="G330"/>
  <c r="B330" i="11"/>
  <c r="BY328" i="10"/>
  <c r="BU328"/>
  <c r="BQ328"/>
  <c r="I327" i="15" s="1"/>
  <c r="BM328" i="10"/>
  <c r="BI328"/>
  <c r="BE328"/>
  <c r="CA328" s="1"/>
  <c r="F328" i="12"/>
  <c r="G328"/>
  <c r="B328" i="11"/>
  <c r="BY326" i="10"/>
  <c r="BU326"/>
  <c r="BQ326"/>
  <c r="I325" i="15" s="1"/>
  <c r="BM326" i="10"/>
  <c r="BI326"/>
  <c r="BE326"/>
  <c r="CA326" s="1"/>
  <c r="F326" i="12"/>
  <c r="G326"/>
  <c r="B326" i="11"/>
  <c r="BY324" i="10"/>
  <c r="BU324"/>
  <c r="BQ324"/>
  <c r="I323" i="15" s="1"/>
  <c r="BM324" i="10"/>
  <c r="BI324"/>
  <c r="BE324"/>
  <c r="F324" i="12"/>
  <c r="G324"/>
  <c r="B324" i="11"/>
  <c r="BY322" i="10"/>
  <c r="BU322"/>
  <c r="BQ322"/>
  <c r="I321" i="15" s="1"/>
  <c r="BM322" i="10"/>
  <c r="BI322"/>
  <c r="BE322"/>
  <c r="F322" i="12"/>
  <c r="G322"/>
  <c r="B322" i="11"/>
  <c r="BY320" i="10"/>
  <c r="BU320"/>
  <c r="BQ320"/>
  <c r="I319" i="15" s="1"/>
  <c r="BM320" i="10"/>
  <c r="BI320"/>
  <c r="BE320"/>
  <c r="CA320" s="1"/>
  <c r="F320" i="12"/>
  <c r="G320"/>
  <c r="B320" i="11"/>
  <c r="BY318" i="10"/>
  <c r="BU318"/>
  <c r="BQ318"/>
  <c r="I317" i="15" s="1"/>
  <c r="BM318" i="10"/>
  <c r="BI318"/>
  <c r="BE318"/>
  <c r="CA318" s="1"/>
  <c r="F318" i="12"/>
  <c r="G318"/>
  <c r="B318" i="11"/>
  <c r="BY316" i="10"/>
  <c r="BU316"/>
  <c r="BQ316"/>
  <c r="I315" i="15" s="1"/>
  <c r="BM316" i="10"/>
  <c r="BI316"/>
  <c r="BE316"/>
  <c r="CA316" s="1"/>
  <c r="F316" i="12"/>
  <c r="G316"/>
  <c r="B316" i="11"/>
  <c r="BY314" i="10"/>
  <c r="BU314"/>
  <c r="BQ314"/>
  <c r="I313" i="15" s="1"/>
  <c r="BM314" i="10"/>
  <c r="BI314"/>
  <c r="BE314"/>
  <c r="F314" i="12"/>
  <c r="G314"/>
  <c r="B314" i="11"/>
  <c r="BY312" i="10"/>
  <c r="BU312"/>
  <c r="BQ312"/>
  <c r="I311" i="15" s="1"/>
  <c r="BM312" i="10"/>
  <c r="BI312"/>
  <c r="BE312"/>
  <c r="F312" i="12"/>
  <c r="G312"/>
  <c r="B312" i="11"/>
  <c r="BY310" i="10"/>
  <c r="BU310"/>
  <c r="BQ310"/>
  <c r="I309" i="15" s="1"/>
  <c r="BM310" i="10"/>
  <c r="BI310"/>
  <c r="BE310"/>
  <c r="CA310" s="1"/>
  <c r="F310" i="12"/>
  <c r="G310"/>
  <c r="B310" i="11"/>
  <c r="BY308" i="10"/>
  <c r="BU308"/>
  <c r="BQ308"/>
  <c r="I307" i="15" s="1"/>
  <c r="BM308" i="10"/>
  <c r="BI308"/>
  <c r="BE308"/>
  <c r="CA308" s="1"/>
  <c r="F308" i="12"/>
  <c r="G308"/>
  <c r="B308" i="11"/>
  <c r="BY306" i="10"/>
  <c r="BU306"/>
  <c r="BQ306"/>
  <c r="I305" i="15" s="1"/>
  <c r="BM306" i="10"/>
  <c r="BI306"/>
  <c r="BE306"/>
  <c r="F306" i="12"/>
  <c r="G306"/>
  <c r="B306" i="11"/>
  <c r="BY304" i="10"/>
  <c r="BU304"/>
  <c r="BQ304"/>
  <c r="I303" i="15" s="1"/>
  <c r="BM304" i="10"/>
  <c r="BI304"/>
  <c r="BE304"/>
  <c r="F304" i="12"/>
  <c r="G304"/>
  <c r="B304" i="11"/>
  <c r="BY302" i="10"/>
  <c r="BU302"/>
  <c r="BQ302"/>
  <c r="I301" i="15" s="1"/>
  <c r="BM302" i="10"/>
  <c r="BI302"/>
  <c r="BE302"/>
  <c r="CA302" s="1"/>
  <c r="F302" i="12"/>
  <c r="G302"/>
  <c r="B302" i="11"/>
  <c r="BY300" i="10"/>
  <c r="BU300"/>
  <c r="BQ300"/>
  <c r="I299" i="15" s="1"/>
  <c r="BM300" i="10"/>
  <c r="BI300"/>
  <c r="BE300"/>
  <c r="CA300" s="1"/>
  <c r="F300" i="12"/>
  <c r="G300"/>
  <c r="B300" i="11"/>
  <c r="BY298" i="10"/>
  <c r="BU298"/>
  <c r="BQ298"/>
  <c r="I297" i="15" s="1"/>
  <c r="BM298" i="10"/>
  <c r="BI298"/>
  <c r="BE298"/>
  <c r="F298" i="12"/>
  <c r="G298"/>
  <c r="B298" i="11"/>
  <c r="BW464" i="10"/>
  <c r="BW448"/>
  <c r="BW432"/>
  <c r="BY417"/>
  <c r="BY415"/>
  <c r="BY413"/>
  <c r="BY411"/>
  <c r="BY409"/>
  <c r="BY407"/>
  <c r="BW405"/>
  <c r="BO405"/>
  <c r="BG405"/>
  <c r="BY404"/>
  <c r="BU403"/>
  <c r="BM403"/>
  <c r="BA403"/>
  <c r="BE403"/>
  <c r="BH403"/>
  <c r="BL403"/>
  <c r="BP403"/>
  <c r="BT403"/>
  <c r="BX403"/>
  <c r="BS401"/>
  <c r="BK401"/>
  <c r="BY399"/>
  <c r="BQ399"/>
  <c r="BI399"/>
  <c r="BF399"/>
  <c r="BJ399"/>
  <c r="BN399"/>
  <c r="BR399"/>
  <c r="BV399"/>
  <c r="BZ399"/>
  <c r="BW397"/>
  <c r="BO397"/>
  <c r="BG397"/>
  <c r="BY395"/>
  <c r="BQ395"/>
  <c r="I394" i="15" s="1"/>
  <c r="BI395" i="10"/>
  <c r="BF395"/>
  <c r="BJ395"/>
  <c r="BN395"/>
  <c r="BR395"/>
  <c r="BV395"/>
  <c r="BZ395"/>
  <c r="E395" i="13"/>
  <c r="B395" i="12"/>
  <c r="BS393" i="10"/>
  <c r="BK393"/>
  <c r="BU391"/>
  <c r="BM391"/>
  <c r="BE391"/>
  <c r="BH391"/>
  <c r="BL391"/>
  <c r="BP391"/>
  <c r="BT391"/>
  <c r="BX391"/>
  <c r="BW389"/>
  <c r="R390" i="8" s="1"/>
  <c r="BO389" i="10"/>
  <c r="BG389"/>
  <c r="BY387"/>
  <c r="BQ387"/>
  <c r="I386" i="15" s="1"/>
  <c r="BI387" i="10"/>
  <c r="BF387"/>
  <c r="BJ387"/>
  <c r="BN387"/>
  <c r="BR387"/>
  <c r="BV387"/>
  <c r="BZ387"/>
  <c r="E387" i="13"/>
  <c r="B387" i="12"/>
  <c r="BS385" i="10"/>
  <c r="BK385"/>
  <c r="BU383"/>
  <c r="BM383"/>
  <c r="BE383"/>
  <c r="BH383"/>
  <c r="BL383"/>
  <c r="BP383"/>
  <c r="BT383"/>
  <c r="BX383"/>
  <c r="BW381"/>
  <c r="R382" i="8" s="1"/>
  <c r="BO381" i="10"/>
  <c r="BG381"/>
  <c r="BY379"/>
  <c r="BQ379"/>
  <c r="I378" i="15" s="1"/>
  <c r="BI379" i="10"/>
  <c r="BF379"/>
  <c r="BJ379"/>
  <c r="BN379"/>
  <c r="BR379"/>
  <c r="BV379"/>
  <c r="BZ379"/>
  <c r="E379" i="13"/>
  <c r="B379" i="12"/>
  <c r="BS377" i="10"/>
  <c r="BK377"/>
  <c r="BU375"/>
  <c r="BM375"/>
  <c r="BE375"/>
  <c r="BH375"/>
  <c r="BL375"/>
  <c r="BP375"/>
  <c r="BT375"/>
  <c r="BX375"/>
  <c r="BW373"/>
  <c r="R374" i="8" s="1"/>
  <c r="BO373" i="10"/>
  <c r="BG373"/>
  <c r="BY371"/>
  <c r="BQ371"/>
  <c r="I370" i="15" s="1"/>
  <c r="BI371" i="10"/>
  <c r="BF371"/>
  <c r="BJ371"/>
  <c r="BN371"/>
  <c r="BR371"/>
  <c r="BV371"/>
  <c r="BZ371"/>
  <c r="E371" i="13"/>
  <c r="B371" i="12"/>
  <c r="BS369" i="10"/>
  <c r="BK369"/>
  <c r="BU367"/>
  <c r="BM367"/>
  <c r="BE367"/>
  <c r="BH367"/>
  <c r="BL367"/>
  <c r="BP367"/>
  <c r="BT367"/>
  <c r="BX367"/>
  <c r="BW365"/>
  <c r="R366" i="8" s="1"/>
  <c r="BO365" i="10"/>
  <c r="BG365"/>
  <c r="BY363"/>
  <c r="BQ363"/>
  <c r="I362" i="15" s="1"/>
  <c r="BI363" i="10"/>
  <c r="BF363"/>
  <c r="BJ363"/>
  <c r="BN363"/>
  <c r="BR363"/>
  <c r="BV363"/>
  <c r="BZ363"/>
  <c r="E363" i="13"/>
  <c r="B363" i="12"/>
  <c r="BS361" i="10"/>
  <c r="BK361"/>
  <c r="BU359"/>
  <c r="BM359"/>
  <c r="BE359"/>
  <c r="BH359"/>
  <c r="BL359"/>
  <c r="BP359"/>
  <c r="BT359"/>
  <c r="BX359"/>
  <c r="BW357"/>
  <c r="R358" i="8" s="1"/>
  <c r="BO357" i="10"/>
  <c r="BG357"/>
  <c r="BY355"/>
  <c r="BQ355"/>
  <c r="I354" i="15" s="1"/>
  <c r="BI355" i="10"/>
  <c r="BF355"/>
  <c r="BJ355"/>
  <c r="BN355"/>
  <c r="BR355"/>
  <c r="BV355"/>
  <c r="BZ355"/>
  <c r="E355" i="13"/>
  <c r="B355" i="12"/>
  <c r="BS353" i="10"/>
  <c r="BK353"/>
  <c r="BU351"/>
  <c r="BM351"/>
  <c r="BE351"/>
  <c r="BH351"/>
  <c r="BL351"/>
  <c r="BP351"/>
  <c r="BT351"/>
  <c r="BX351"/>
  <c r="BW349"/>
  <c r="R350" i="8" s="1"/>
  <c r="BO349" i="10"/>
  <c r="BG349"/>
  <c r="BY347"/>
  <c r="BQ347"/>
  <c r="I346" i="15" s="1"/>
  <c r="BI347" i="10"/>
  <c r="BF347"/>
  <c r="BJ347"/>
  <c r="BN347"/>
  <c r="BR347"/>
  <c r="BV347"/>
  <c r="BZ347"/>
  <c r="E347" i="13"/>
  <c r="B347" i="12"/>
  <c r="BS345" i="10"/>
  <c r="BK345"/>
  <c r="BU343"/>
  <c r="BM343"/>
  <c r="BE343"/>
  <c r="BH343"/>
  <c r="BL343"/>
  <c r="BP343"/>
  <c r="BT343"/>
  <c r="BX343"/>
  <c r="BW341"/>
  <c r="R342" i="8" s="1"/>
  <c r="BO341" i="10"/>
  <c r="BG341"/>
  <c r="BY339"/>
  <c r="BQ339"/>
  <c r="I338" i="15" s="1"/>
  <c r="BI339" i="10"/>
  <c r="BF339"/>
  <c r="BJ339"/>
  <c r="BN339"/>
  <c r="BR339"/>
  <c r="BV339"/>
  <c r="BZ339"/>
  <c r="E339" i="13"/>
  <c r="B339" i="12"/>
  <c r="BS337" i="10"/>
  <c r="BK337"/>
  <c r="BU335"/>
  <c r="BM335"/>
  <c r="BE335"/>
  <c r="BH335"/>
  <c r="BL335"/>
  <c r="BP335"/>
  <c r="BT335"/>
  <c r="BX335"/>
  <c r="BW333"/>
  <c r="R334" i="8" s="1"/>
  <c r="BO333" i="10"/>
  <c r="BG333"/>
  <c r="BY331"/>
  <c r="BQ331"/>
  <c r="I330" i="15" s="1"/>
  <c r="BI331" i="10"/>
  <c r="BF331"/>
  <c r="BJ331"/>
  <c r="BN331"/>
  <c r="BR331"/>
  <c r="BV331"/>
  <c r="BZ331"/>
  <c r="E331" i="13"/>
  <c r="B331" i="12"/>
  <c r="BS329" i="10"/>
  <c r="BK329"/>
  <c r="BU327"/>
  <c r="BM327"/>
  <c r="BE327"/>
  <c r="BH327"/>
  <c r="BL327"/>
  <c r="BP327"/>
  <c r="BT327"/>
  <c r="BX327"/>
  <c r="BW325"/>
  <c r="R326" i="8" s="1"/>
  <c r="BO325" i="10"/>
  <c r="BG325"/>
  <c r="BY323"/>
  <c r="BQ323"/>
  <c r="I322" i="15" s="1"/>
  <c r="BI323" i="10"/>
  <c r="BF323"/>
  <c r="BJ323"/>
  <c r="BN323"/>
  <c r="BR323"/>
  <c r="BV323"/>
  <c r="BZ323"/>
  <c r="E323" i="13"/>
  <c r="B323" i="12"/>
  <c r="BS321" i="10"/>
  <c r="BK321"/>
  <c r="BU319"/>
  <c r="BM319"/>
  <c r="BE319"/>
  <c r="BH319"/>
  <c r="BL319"/>
  <c r="BP319"/>
  <c r="BT319"/>
  <c r="BX319"/>
  <c r="BW317"/>
  <c r="R318" i="8" s="1"/>
  <c r="BO317" i="10"/>
  <c r="BG317"/>
  <c r="BY315"/>
  <c r="BQ315"/>
  <c r="I314" i="15" s="1"/>
  <c r="BI315" i="10"/>
  <c r="BF315"/>
  <c r="BJ315"/>
  <c r="BN315"/>
  <c r="BR315"/>
  <c r="BV315"/>
  <c r="BZ315"/>
  <c r="E315" i="13"/>
  <c r="B315" i="12"/>
  <c r="BS313" i="10"/>
  <c r="BK313"/>
  <c r="BU311"/>
  <c r="BM311"/>
  <c r="BE311"/>
  <c r="BH311"/>
  <c r="BL311"/>
  <c r="BP311"/>
  <c r="BT311"/>
  <c r="BX311"/>
  <c r="BW309"/>
  <c r="R310" i="8" s="1"/>
  <c r="BO309" i="10"/>
  <c r="BG309"/>
  <c r="BY307"/>
  <c r="BQ307"/>
  <c r="I306" i="15" s="1"/>
  <c r="BI307" i="10"/>
  <c r="BF307"/>
  <c r="BJ307"/>
  <c r="BN307"/>
  <c r="BR307"/>
  <c r="BV307"/>
  <c r="BZ307"/>
  <c r="E307" i="13"/>
  <c r="B307" i="12"/>
  <c r="BU303" i="10"/>
  <c r="BM303"/>
  <c r="BE303"/>
  <c r="BH303"/>
  <c r="BL303"/>
  <c r="BP303"/>
  <c r="BT303"/>
  <c r="BX303"/>
  <c r="BY299"/>
  <c r="BQ299"/>
  <c r="I298" i="15" s="1"/>
  <c r="BI299" i="10"/>
  <c r="BF299"/>
  <c r="BJ299"/>
  <c r="BN299"/>
  <c r="BR299"/>
  <c r="BV299"/>
  <c r="BZ299"/>
  <c r="E299" i="13"/>
  <c r="B299" i="12"/>
  <c r="BW296" i="10"/>
  <c r="R297" i="8" s="1"/>
  <c r="BS296" i="10"/>
  <c r="BO296"/>
  <c r="BK296"/>
  <c r="BG296"/>
  <c r="BW294"/>
  <c r="R295" i="8" s="1"/>
  <c r="BS294" i="10"/>
  <c r="BO294"/>
  <c r="BK294"/>
  <c r="BG294"/>
  <c r="BW292"/>
  <c r="R293" i="8" s="1"/>
  <c r="BS292" i="10"/>
  <c r="BO292"/>
  <c r="BK292"/>
  <c r="BG292"/>
  <c r="BW290"/>
  <c r="R291" i="8" s="1"/>
  <c r="BS290" i="10"/>
  <c r="BO290"/>
  <c r="BK290"/>
  <c r="BG290"/>
  <c r="BW288"/>
  <c r="R289" i="8" s="1"/>
  <c r="BS288" i="10"/>
  <c r="BO288"/>
  <c r="BK288"/>
  <c r="BG288"/>
  <c r="BW286"/>
  <c r="R287" i="8" s="1"/>
  <c r="BS286" i="10"/>
  <c r="BO286"/>
  <c r="BK286"/>
  <c r="BG286"/>
  <c r="BW284"/>
  <c r="R285" i="8" s="1"/>
  <c r="BS284" i="10"/>
  <c r="BO284"/>
  <c r="BK284"/>
  <c r="BG284"/>
  <c r="BW282"/>
  <c r="R283" i="8" s="1"/>
  <c r="BS282" i="10"/>
  <c r="BO282"/>
  <c r="BK282"/>
  <c r="BG282"/>
  <c r="BW280"/>
  <c r="R281" i="8" s="1"/>
  <c r="BS280" i="10"/>
  <c r="BO280"/>
  <c r="BK280"/>
  <c r="BG280"/>
  <c r="BW278"/>
  <c r="R279" i="8" s="1"/>
  <c r="BS278" i="10"/>
  <c r="BO278"/>
  <c r="BK278"/>
  <c r="BG278"/>
  <c r="BW276"/>
  <c r="R277" i="8" s="1"/>
  <c r="BS276" i="10"/>
  <c r="BO276"/>
  <c r="BK276"/>
  <c r="BG276"/>
  <c r="BW274"/>
  <c r="R275" i="8" s="1"/>
  <c r="BS274" i="10"/>
  <c r="BO274"/>
  <c r="BK274"/>
  <c r="BG274"/>
  <c r="BW272"/>
  <c r="R273" i="8" s="1"/>
  <c r="BS272" i="10"/>
  <c r="BO272"/>
  <c r="BK272"/>
  <c r="BG272"/>
  <c r="BW270"/>
  <c r="R271" i="8" s="1"/>
  <c r="BS270" i="10"/>
  <c r="BO270"/>
  <c r="BK270"/>
  <c r="BG270"/>
  <c r="BW268"/>
  <c r="R269" i="8" s="1"/>
  <c r="BS268" i="10"/>
  <c r="BO268"/>
  <c r="BK268"/>
  <c r="BG268"/>
  <c r="BW266"/>
  <c r="R267" i="8" s="1"/>
  <c r="BS266" i="10"/>
  <c r="BO266"/>
  <c r="BK266"/>
  <c r="BG266"/>
  <c r="BW264"/>
  <c r="R265" i="8" s="1"/>
  <c r="BS264" i="10"/>
  <c r="BO264"/>
  <c r="BK264"/>
  <c r="BG264"/>
  <c r="BW262"/>
  <c r="R263" i="8" s="1"/>
  <c r="BS262" i="10"/>
  <c r="BO262"/>
  <c r="BK262"/>
  <c r="BG262"/>
  <c r="BW260"/>
  <c r="R261" i="8" s="1"/>
  <c r="BS260" i="10"/>
  <c r="BO260"/>
  <c r="BK260"/>
  <c r="BG260"/>
  <c r="BW258"/>
  <c r="R259" i="8" s="1"/>
  <c r="BS258" i="10"/>
  <c r="BO258"/>
  <c r="BK258"/>
  <c r="BG258"/>
  <c r="BW256"/>
  <c r="R257" i="8" s="1"/>
  <c r="BS256" i="10"/>
  <c r="BO256"/>
  <c r="BK256"/>
  <c r="BG256"/>
  <c r="BW254"/>
  <c r="R255" i="8" s="1"/>
  <c r="BS254" i="10"/>
  <c r="BO254"/>
  <c r="BK254"/>
  <c r="BG254"/>
  <c r="BW252"/>
  <c r="R253" i="8" s="1"/>
  <c r="BS252" i="10"/>
  <c r="BO252"/>
  <c r="BK252"/>
  <c r="BG252"/>
  <c r="BW250"/>
  <c r="R251" i="8" s="1"/>
  <c r="BS250" i="10"/>
  <c r="BO250"/>
  <c r="BK250"/>
  <c r="BG250"/>
  <c r="BW248"/>
  <c r="R249" i="8" s="1"/>
  <c r="BS248" i="10"/>
  <c r="BO248"/>
  <c r="BK248"/>
  <c r="BG248"/>
  <c r="BW246"/>
  <c r="R247" i="8" s="1"/>
  <c r="BS246" i="10"/>
  <c r="BO246"/>
  <c r="BK246"/>
  <c r="BG246"/>
  <c r="BW244"/>
  <c r="R245" i="8" s="1"/>
  <c r="BS244" i="10"/>
  <c r="BO244"/>
  <c r="BK244"/>
  <c r="BG244"/>
  <c r="BW242"/>
  <c r="R243" i="8" s="1"/>
  <c r="BS242" i="10"/>
  <c r="BO242"/>
  <c r="BK242"/>
  <c r="BG242"/>
  <c r="BW240"/>
  <c r="R241" i="8" s="1"/>
  <c r="BS240" i="10"/>
  <c r="BO240"/>
  <c r="BK240"/>
  <c r="BG240"/>
  <c r="BW238"/>
  <c r="R239" i="8" s="1"/>
  <c r="BS238" i="10"/>
  <c r="BO238"/>
  <c r="BK238"/>
  <c r="BG238"/>
  <c r="BW236"/>
  <c r="R237" i="8" s="1"/>
  <c r="BS236" i="10"/>
  <c r="BO236"/>
  <c r="BK236"/>
  <c r="BG236"/>
  <c r="BW234"/>
  <c r="R235" i="8" s="1"/>
  <c r="BS234" i="10"/>
  <c r="BO234"/>
  <c r="BK234"/>
  <c r="BG234"/>
  <c r="BW232"/>
  <c r="R233" i="8" s="1"/>
  <c r="BS232" i="10"/>
  <c r="BO232"/>
  <c r="BK232"/>
  <c r="BG232"/>
  <c r="BW230"/>
  <c r="R231" i="8" s="1"/>
  <c r="BS230" i="10"/>
  <c r="BO230"/>
  <c r="BK230"/>
  <c r="BG230"/>
  <c r="BW228"/>
  <c r="R229" i="8" s="1"/>
  <c r="BS228" i="10"/>
  <c r="BO228"/>
  <c r="BK228"/>
  <c r="BG228"/>
  <c r="BW226"/>
  <c r="R227" i="8" s="1"/>
  <c r="BS226" i="10"/>
  <c r="BO226"/>
  <c r="BK226"/>
  <c r="BG226"/>
  <c r="BW224"/>
  <c r="R225" i="8" s="1"/>
  <c r="BS224" i="10"/>
  <c r="BO224"/>
  <c r="BK224"/>
  <c r="BG224"/>
  <c r="BW222"/>
  <c r="R223" i="8" s="1"/>
  <c r="BS222" i="10"/>
  <c r="BO222"/>
  <c r="BK222"/>
  <c r="BG222"/>
  <c r="BW220"/>
  <c r="R221" i="8" s="1"/>
  <c r="BS220" i="10"/>
  <c r="BO220"/>
  <c r="BK220"/>
  <c r="BG220"/>
  <c r="BW218"/>
  <c r="R219" i="8" s="1"/>
  <c r="BS218" i="10"/>
  <c r="BO218"/>
  <c r="BK218"/>
  <c r="BG218"/>
  <c r="BW216"/>
  <c r="R217" i="8" s="1"/>
  <c r="BS216" i="10"/>
  <c r="BO216"/>
  <c r="BK216"/>
  <c r="BG216"/>
  <c r="BW214"/>
  <c r="R215" i="8" s="1"/>
  <c r="BS214" i="10"/>
  <c r="BO214"/>
  <c r="BK214"/>
  <c r="BG214"/>
  <c r="BW212"/>
  <c r="R213" i="8" s="1"/>
  <c r="BS212" i="10"/>
  <c r="BO212"/>
  <c r="BK212"/>
  <c r="BG212"/>
  <c r="BW210"/>
  <c r="R211" i="8" s="1"/>
  <c r="BS210" i="10"/>
  <c r="BO210"/>
  <c r="BK210"/>
  <c r="BG210"/>
  <c r="BW208"/>
  <c r="R209" i="8" s="1"/>
  <c r="BS208" i="10"/>
  <c r="BO208"/>
  <c r="BK208"/>
  <c r="BG208"/>
  <c r="BW206"/>
  <c r="R207" i="8" s="1"/>
  <c r="BS206" i="10"/>
  <c r="BO206"/>
  <c r="BK206"/>
  <c r="BG206"/>
  <c r="BW204"/>
  <c r="R205" i="8" s="1"/>
  <c r="BS204" i="10"/>
  <c r="BO204"/>
  <c r="BK204"/>
  <c r="BG204"/>
  <c r="BW460"/>
  <c r="BW444"/>
  <c r="BW428"/>
  <c r="BY405"/>
  <c r="BQ405"/>
  <c r="BI405"/>
  <c r="BF405"/>
  <c r="BJ405"/>
  <c r="BN405"/>
  <c r="BR405"/>
  <c r="BV405"/>
  <c r="BZ405"/>
  <c r="BY402"/>
  <c r="BU401"/>
  <c r="BM401"/>
  <c r="BE401"/>
  <c r="BA401"/>
  <c r="BH401"/>
  <c r="BL401"/>
  <c r="BP401"/>
  <c r="BT401"/>
  <c r="BX401"/>
  <c r="BY397"/>
  <c r="BQ397"/>
  <c r="I396" i="15" s="1"/>
  <c r="BI397" i="10"/>
  <c r="BF397"/>
  <c r="BJ397"/>
  <c r="BN397"/>
  <c r="BR397"/>
  <c r="BV397"/>
  <c r="BZ397"/>
  <c r="BY393"/>
  <c r="BQ393"/>
  <c r="I392" i="15" s="1"/>
  <c r="BI393" i="10"/>
  <c r="BF393"/>
  <c r="BJ393"/>
  <c r="BN393"/>
  <c r="BR393"/>
  <c r="BV393"/>
  <c r="BZ393"/>
  <c r="E393" i="13"/>
  <c r="B393" i="12"/>
  <c r="BU389" i="10"/>
  <c r="BM389"/>
  <c r="BE389"/>
  <c r="BH389"/>
  <c r="BL389"/>
  <c r="BP389"/>
  <c r="BT389"/>
  <c r="BX389"/>
  <c r="BY385"/>
  <c r="BQ385"/>
  <c r="I384" i="15" s="1"/>
  <c r="BI385" i="10"/>
  <c r="BF385"/>
  <c r="BJ385"/>
  <c r="BN385"/>
  <c r="BR385"/>
  <c r="BV385"/>
  <c r="BZ385"/>
  <c r="E385" i="13"/>
  <c r="B385" i="12"/>
  <c r="BU381" i="10"/>
  <c r="BM381"/>
  <c r="BE381"/>
  <c r="BH381"/>
  <c r="BL381"/>
  <c r="BP381"/>
  <c r="BT381"/>
  <c r="BX381"/>
  <c r="BY377"/>
  <c r="BQ377"/>
  <c r="I376" i="15" s="1"/>
  <c r="BI377" i="10"/>
  <c r="BF377"/>
  <c r="BJ377"/>
  <c r="BN377"/>
  <c r="BR377"/>
  <c r="BV377"/>
  <c r="BZ377"/>
  <c r="E377" i="13"/>
  <c r="B377" i="12"/>
  <c r="BU373" i="10"/>
  <c r="BM373"/>
  <c r="BE373"/>
  <c r="BH373"/>
  <c r="BL373"/>
  <c r="BP373"/>
  <c r="BT373"/>
  <c r="BX373"/>
  <c r="BY369"/>
  <c r="BQ369"/>
  <c r="I368" i="15" s="1"/>
  <c r="BI369" i="10"/>
  <c r="BF369"/>
  <c r="BJ369"/>
  <c r="BN369"/>
  <c r="BR369"/>
  <c r="BV369"/>
  <c r="BZ369"/>
  <c r="E369" i="13"/>
  <c r="B369" i="12"/>
  <c r="BU365" i="10"/>
  <c r="BM365"/>
  <c r="BE365"/>
  <c r="BH365"/>
  <c r="BL365"/>
  <c r="BP365"/>
  <c r="BT365"/>
  <c r="BX365"/>
  <c r="BY361"/>
  <c r="BQ361"/>
  <c r="I360" i="15" s="1"/>
  <c r="BI361" i="10"/>
  <c r="BF361"/>
  <c r="BJ361"/>
  <c r="BN361"/>
  <c r="BR361"/>
  <c r="BV361"/>
  <c r="BZ361"/>
  <c r="E361" i="13"/>
  <c r="B361" i="12"/>
  <c r="BU357" i="10"/>
  <c r="BM357"/>
  <c r="BE357"/>
  <c r="BH357"/>
  <c r="BL357"/>
  <c r="BP357"/>
  <c r="BT357"/>
  <c r="BX357"/>
  <c r="BY353"/>
  <c r="BQ353"/>
  <c r="I352" i="15" s="1"/>
  <c r="BI353" i="10"/>
  <c r="BF353"/>
  <c r="BJ353"/>
  <c r="BN353"/>
  <c r="BR353"/>
  <c r="BV353"/>
  <c r="BZ353"/>
  <c r="E353" i="13"/>
  <c r="B353" i="12"/>
  <c r="BU349" i="10"/>
  <c r="BM349"/>
  <c r="BE349"/>
  <c r="BH349"/>
  <c r="BL349"/>
  <c r="BP349"/>
  <c r="BT349"/>
  <c r="BX349"/>
  <c r="BY345"/>
  <c r="BQ345"/>
  <c r="I344" i="15" s="1"/>
  <c r="BI345" i="10"/>
  <c r="BF345"/>
  <c r="BJ345"/>
  <c r="BN345"/>
  <c r="BR345"/>
  <c r="BV345"/>
  <c r="BZ345"/>
  <c r="E345" i="13"/>
  <c r="B345" i="12"/>
  <c r="BU341" i="10"/>
  <c r="BM341"/>
  <c r="BE341"/>
  <c r="BH341"/>
  <c r="BL341"/>
  <c r="BP341"/>
  <c r="BT341"/>
  <c r="BX341"/>
  <c r="BY337"/>
  <c r="BQ337"/>
  <c r="I336" i="15" s="1"/>
  <c r="BI337" i="10"/>
  <c r="BF337"/>
  <c r="BJ337"/>
  <c r="BN337"/>
  <c r="BR337"/>
  <c r="BV337"/>
  <c r="BZ337"/>
  <c r="E337" i="13"/>
  <c r="B337" i="12"/>
  <c r="BU333" i="10"/>
  <c r="BM333"/>
  <c r="BE333"/>
  <c r="BH333"/>
  <c r="BL333"/>
  <c r="BP333"/>
  <c r="BT333"/>
  <c r="BX333"/>
  <c r="BY329"/>
  <c r="BQ329"/>
  <c r="I328" i="15" s="1"/>
  <c r="BI329" i="10"/>
  <c r="BF329"/>
  <c r="BJ329"/>
  <c r="BN329"/>
  <c r="BR329"/>
  <c r="BV329"/>
  <c r="BZ329"/>
  <c r="E329" i="13"/>
  <c r="B329" i="12"/>
  <c r="BU325" i="10"/>
  <c r="BM325"/>
  <c r="BE325"/>
  <c r="BH325"/>
  <c r="BL325"/>
  <c r="BP325"/>
  <c r="BT325"/>
  <c r="BX325"/>
  <c r="BY321"/>
  <c r="BQ321"/>
  <c r="I320" i="15" s="1"/>
  <c r="BI321" i="10"/>
  <c r="BF321"/>
  <c r="BJ321"/>
  <c r="BN321"/>
  <c r="BR321"/>
  <c r="BV321"/>
  <c r="BZ321"/>
  <c r="E321" i="13"/>
  <c r="B321" i="12"/>
  <c r="BU317" i="10"/>
  <c r="BM317"/>
  <c r="BE317"/>
  <c r="BH317"/>
  <c r="BL317"/>
  <c r="BP317"/>
  <c r="BT317"/>
  <c r="BX317"/>
  <c r="BY313"/>
  <c r="BQ313"/>
  <c r="I312" i="15" s="1"/>
  <c r="BI313" i="10"/>
  <c r="BF313"/>
  <c r="BJ313"/>
  <c r="BN313"/>
  <c r="BR313"/>
  <c r="BV313"/>
  <c r="BZ313"/>
  <c r="E313" i="13"/>
  <c r="B313" i="12"/>
  <c r="BU309" i="10"/>
  <c r="BM309"/>
  <c r="BE309"/>
  <c r="BH309"/>
  <c r="BL309"/>
  <c r="BP309"/>
  <c r="BT309"/>
  <c r="BX309"/>
  <c r="BY305"/>
  <c r="BI305"/>
  <c r="BG305"/>
  <c r="BO305"/>
  <c r="BW305"/>
  <c r="R306" i="8" s="1"/>
  <c r="BH305" i="10"/>
  <c r="BL305"/>
  <c r="BP305"/>
  <c r="BT305"/>
  <c r="BX305"/>
  <c r="BY301"/>
  <c r="BI301"/>
  <c r="BG301"/>
  <c r="BO301"/>
  <c r="BW301"/>
  <c r="R302" i="8" s="1"/>
  <c r="BH301" i="10"/>
  <c r="BL301"/>
  <c r="BP301"/>
  <c r="BT301"/>
  <c r="BX301"/>
  <c r="BY297"/>
  <c r="BQ297"/>
  <c r="I296" i="15" s="1"/>
  <c r="BI297" i="10"/>
  <c r="BF297"/>
  <c r="BJ297"/>
  <c r="BN297"/>
  <c r="BR297"/>
  <c r="BV297"/>
  <c r="BZ297"/>
  <c r="E297" i="13"/>
  <c r="B297" i="12"/>
  <c r="BU293" i="10"/>
  <c r="BM293"/>
  <c r="BE293"/>
  <c r="BH293"/>
  <c r="BL293"/>
  <c r="BP293"/>
  <c r="BT293"/>
  <c r="BX293"/>
  <c r="BY289"/>
  <c r="BQ289"/>
  <c r="I288" i="15" s="1"/>
  <c r="BI289" i="10"/>
  <c r="BF289"/>
  <c r="BJ289"/>
  <c r="BN289"/>
  <c r="BR289"/>
  <c r="BV289"/>
  <c r="BZ289"/>
  <c r="E289" i="13"/>
  <c r="B289" i="12"/>
  <c r="BU285" i="10"/>
  <c r="BM285"/>
  <c r="BE285"/>
  <c r="BH285"/>
  <c r="BL285"/>
  <c r="BP285"/>
  <c r="BT285"/>
  <c r="BX285"/>
  <c r="BY281"/>
  <c r="BQ281"/>
  <c r="I280" i="15" s="1"/>
  <c r="BI281" i="10"/>
  <c r="BF281"/>
  <c r="BJ281"/>
  <c r="BN281"/>
  <c r="BR281"/>
  <c r="BV281"/>
  <c r="BZ281"/>
  <c r="E281" i="13"/>
  <c r="B281" i="12"/>
  <c r="BU277" i="10"/>
  <c r="BM277"/>
  <c r="BE277"/>
  <c r="BH277"/>
  <c r="BL277"/>
  <c r="BP277"/>
  <c r="BT277"/>
  <c r="BX277"/>
  <c r="BY273"/>
  <c r="BQ273"/>
  <c r="I272" i="15" s="1"/>
  <c r="BI273" i="10"/>
  <c r="BF273"/>
  <c r="BJ273"/>
  <c r="BN273"/>
  <c r="BR273"/>
  <c r="BV273"/>
  <c r="BZ273"/>
  <c r="E273" i="13"/>
  <c r="B273" i="12"/>
  <c r="BU269" i="10"/>
  <c r="BM269"/>
  <c r="BE269"/>
  <c r="BH269"/>
  <c r="BL269"/>
  <c r="BP269"/>
  <c r="BT269"/>
  <c r="BX269"/>
  <c r="BY265"/>
  <c r="BQ265"/>
  <c r="I264" i="15" s="1"/>
  <c r="BI265" i="10"/>
  <c r="BF265"/>
  <c r="BJ265"/>
  <c r="BN265"/>
  <c r="BR265"/>
  <c r="BV265"/>
  <c r="BZ265"/>
  <c r="E265" i="13"/>
  <c r="B265" i="12"/>
  <c r="BU261" i="10"/>
  <c r="BM261"/>
  <c r="BE261"/>
  <c r="BH261"/>
  <c r="BL261"/>
  <c r="BP261"/>
  <c r="BT261"/>
  <c r="BX261"/>
  <c r="BY257"/>
  <c r="BQ257"/>
  <c r="I256" i="15" s="1"/>
  <c r="BI257" i="10"/>
  <c r="BF257"/>
  <c r="BJ257"/>
  <c r="BN257"/>
  <c r="BR257"/>
  <c r="BV257"/>
  <c r="BZ257"/>
  <c r="E257" i="13"/>
  <c r="B257" i="12"/>
  <c r="BU253" i="10"/>
  <c r="BM253"/>
  <c r="BE253"/>
  <c r="BH253"/>
  <c r="BL253"/>
  <c r="BP253"/>
  <c r="BT253"/>
  <c r="BX253"/>
  <c r="BY249"/>
  <c r="BQ249"/>
  <c r="I248" i="15" s="1"/>
  <c r="BI249" i="10"/>
  <c r="BF249"/>
  <c r="BJ249"/>
  <c r="BN249"/>
  <c r="BR249"/>
  <c r="BV249"/>
  <c r="BZ249"/>
  <c r="E249" i="13"/>
  <c r="B249" i="12"/>
  <c r="BU245" i="10"/>
  <c r="BM245"/>
  <c r="BE245"/>
  <c r="BH245"/>
  <c r="BL245"/>
  <c r="BP245"/>
  <c r="BT245"/>
  <c r="BX245"/>
  <c r="BY241"/>
  <c r="BQ241"/>
  <c r="I240" i="15" s="1"/>
  <c r="BI241" i="10"/>
  <c r="BF241"/>
  <c r="BJ241"/>
  <c r="BN241"/>
  <c r="BR241"/>
  <c r="BV241"/>
  <c r="BZ241"/>
  <c r="E241" i="13"/>
  <c r="B241" i="12"/>
  <c r="BU237" i="10"/>
  <c r="BM237"/>
  <c r="BE237"/>
  <c r="BH237"/>
  <c r="BL237"/>
  <c r="BP237"/>
  <c r="BT237"/>
  <c r="BX237"/>
  <c r="BY233"/>
  <c r="BQ233"/>
  <c r="I232" i="15" s="1"/>
  <c r="BI233" i="10"/>
  <c r="BF233"/>
  <c r="BJ233"/>
  <c r="BN233"/>
  <c r="BR233"/>
  <c r="BV233"/>
  <c r="BZ233"/>
  <c r="E233" i="13"/>
  <c r="B233" i="12"/>
  <c r="BU229" i="10"/>
  <c r="BM229"/>
  <c r="BE229"/>
  <c r="BH229"/>
  <c r="BL229"/>
  <c r="BP229"/>
  <c r="BT229"/>
  <c r="BX229"/>
  <c r="BY225"/>
  <c r="BQ225"/>
  <c r="I224" i="15" s="1"/>
  <c r="BI225" i="10"/>
  <c r="BF225"/>
  <c r="BJ225"/>
  <c r="BN225"/>
  <c r="BR225"/>
  <c r="BV225"/>
  <c r="BZ225"/>
  <c r="E225" i="13"/>
  <c r="B225" i="12"/>
  <c r="BU221" i="10"/>
  <c r="BM221"/>
  <c r="BE221"/>
  <c r="BH221"/>
  <c r="BL221"/>
  <c r="BP221"/>
  <c r="BT221"/>
  <c r="BX221"/>
  <c r="BY217"/>
  <c r="BQ217"/>
  <c r="I216" i="15" s="1"/>
  <c r="BI217" i="10"/>
  <c r="BF217"/>
  <c r="BJ217"/>
  <c r="BN217"/>
  <c r="BR217"/>
  <c r="BV217"/>
  <c r="BZ217"/>
  <c r="E217" i="13"/>
  <c r="B217" i="12"/>
  <c r="BU213" i="10"/>
  <c r="BM213"/>
  <c r="BE213"/>
  <c r="BH213"/>
  <c r="BL213"/>
  <c r="BP213"/>
  <c r="BT213"/>
  <c r="BX213"/>
  <c r="BY209"/>
  <c r="BQ209"/>
  <c r="I208" i="15" s="1"/>
  <c r="BI209" i="10"/>
  <c r="BF209"/>
  <c r="BJ209"/>
  <c r="BN209"/>
  <c r="BR209"/>
  <c r="BV209"/>
  <c r="BZ209"/>
  <c r="E209" i="13"/>
  <c r="B209" i="12"/>
  <c r="BU205" i="10"/>
  <c r="BM205"/>
  <c r="BE205"/>
  <c r="BH205"/>
  <c r="BL205"/>
  <c r="BP205"/>
  <c r="BT205"/>
  <c r="BX205"/>
  <c r="BY202"/>
  <c r="BU202"/>
  <c r="BQ202"/>
  <c r="I201" i="15" s="1"/>
  <c r="BM202" i="10"/>
  <c r="BI202"/>
  <c r="BE202"/>
  <c r="F202" i="12"/>
  <c r="H202" s="1"/>
  <c r="G202"/>
  <c r="B202" i="11"/>
  <c r="BY200" i="10"/>
  <c r="BU200"/>
  <c r="BQ200"/>
  <c r="I199" i="15" s="1"/>
  <c r="BM200" i="10"/>
  <c r="BI200"/>
  <c r="BE200"/>
  <c r="F200" i="12"/>
  <c r="H200" s="1"/>
  <c r="G200"/>
  <c r="B200" i="11"/>
  <c r="BY198" i="10"/>
  <c r="BU198"/>
  <c r="BQ198"/>
  <c r="I197" i="15" s="1"/>
  <c r="BM198" i="10"/>
  <c r="BI198"/>
  <c r="BE198"/>
  <c r="F198" i="12"/>
  <c r="H198" s="1"/>
  <c r="G198"/>
  <c r="B198" i="11"/>
  <c r="BY196" i="10"/>
  <c r="BU196"/>
  <c r="BQ196"/>
  <c r="I195" i="15" s="1"/>
  <c r="BM196" i="10"/>
  <c r="BI196"/>
  <c r="BE196"/>
  <c r="F196" i="12"/>
  <c r="H196" s="1"/>
  <c r="G196"/>
  <c r="B196" i="11"/>
  <c r="BY194" i="10"/>
  <c r="BU194"/>
  <c r="BQ194"/>
  <c r="I193" i="15" s="1"/>
  <c r="BM194" i="10"/>
  <c r="BI194"/>
  <c r="BE194"/>
  <c r="F194" i="12"/>
  <c r="H194" s="1"/>
  <c r="G194"/>
  <c r="B194" i="11"/>
  <c r="BY192" i="10"/>
  <c r="BU192"/>
  <c r="BQ192"/>
  <c r="I191" i="15" s="1"/>
  <c r="BM192" i="10"/>
  <c r="BI192"/>
  <c r="BE192"/>
  <c r="F192" i="12"/>
  <c r="H192" s="1"/>
  <c r="G192"/>
  <c r="B192" i="11"/>
  <c r="BY190" i="10"/>
  <c r="BU190"/>
  <c r="BQ190"/>
  <c r="I189" i="15" s="1"/>
  <c r="BM190" i="10"/>
  <c r="BI190"/>
  <c r="BE190"/>
  <c r="F190" i="12"/>
  <c r="H190" s="1"/>
  <c r="G190"/>
  <c r="B190" i="11"/>
  <c r="BY188" i="10"/>
  <c r="BU188"/>
  <c r="BQ188"/>
  <c r="I187" i="15" s="1"/>
  <c r="BM188" i="10"/>
  <c r="BI188"/>
  <c r="BE188"/>
  <c r="F188" i="12"/>
  <c r="H188" s="1"/>
  <c r="G188"/>
  <c r="B188" i="11"/>
  <c r="BY186" i="10"/>
  <c r="BU186"/>
  <c r="BQ186"/>
  <c r="I185" i="15" s="1"/>
  <c r="BM186" i="10"/>
  <c r="BI186"/>
  <c r="BE186"/>
  <c r="F186" i="12"/>
  <c r="H186" s="1"/>
  <c r="G186"/>
  <c r="B186" i="11"/>
  <c r="BY184" i="10"/>
  <c r="BU184"/>
  <c r="BQ184"/>
  <c r="I183" i="15" s="1"/>
  <c r="BM184" i="10"/>
  <c r="BI184"/>
  <c r="BE184"/>
  <c r="F184" i="12"/>
  <c r="H184" s="1"/>
  <c r="G184"/>
  <c r="B184" i="11"/>
  <c r="BY182" i="10"/>
  <c r="BU182"/>
  <c r="BQ182"/>
  <c r="I181" i="15" s="1"/>
  <c r="BM182" i="10"/>
  <c r="BI182"/>
  <c r="BE182"/>
  <c r="F182" i="12"/>
  <c r="H182" s="1"/>
  <c r="G182"/>
  <c r="B182" i="11"/>
  <c r="BY180" i="10"/>
  <c r="BU180"/>
  <c r="BQ180"/>
  <c r="I179" i="15" s="1"/>
  <c r="BM180" i="10"/>
  <c r="BI180"/>
  <c r="BE180"/>
  <c r="F180" i="12"/>
  <c r="H180" s="1"/>
  <c r="G180"/>
  <c r="B180" i="11"/>
  <c r="BY178" i="10"/>
  <c r="BU178"/>
  <c r="BQ178"/>
  <c r="I177" i="15" s="1"/>
  <c r="BM178" i="10"/>
  <c r="BI178"/>
  <c r="BE178"/>
  <c r="F178" i="12"/>
  <c r="H178" s="1"/>
  <c r="G178"/>
  <c r="B178" i="11"/>
  <c r="BY176" i="10"/>
  <c r="BU176"/>
  <c r="BQ176"/>
  <c r="I175" i="15" s="1"/>
  <c r="BM176" i="10"/>
  <c r="BI176"/>
  <c r="BE176"/>
  <c r="F176" i="12"/>
  <c r="H176" s="1"/>
  <c r="G176"/>
  <c r="B176" i="11"/>
  <c r="BY174" i="10"/>
  <c r="BU174"/>
  <c r="BQ174"/>
  <c r="I173" i="15" s="1"/>
  <c r="BM174" i="10"/>
  <c r="BI174"/>
  <c r="BE174"/>
  <c r="F174" i="12"/>
  <c r="H174" s="1"/>
  <c r="G174"/>
  <c r="B174" i="11"/>
  <c r="BY172" i="10"/>
  <c r="BU172"/>
  <c r="BQ172"/>
  <c r="I171" i="15" s="1"/>
  <c r="BM172" i="10"/>
  <c r="BI172"/>
  <c r="BE172"/>
  <c r="F172" i="12"/>
  <c r="H172" s="1"/>
  <c r="G172"/>
  <c r="B172" i="11"/>
  <c r="BY170" i="10"/>
  <c r="BU170"/>
  <c r="BQ170"/>
  <c r="I169" i="15" s="1"/>
  <c r="BM170" i="10"/>
  <c r="BI170"/>
  <c r="BE170"/>
  <c r="F170" i="12"/>
  <c r="H170" s="1"/>
  <c r="G170"/>
  <c r="B170" i="11"/>
  <c r="BY168" i="10"/>
  <c r="BU168"/>
  <c r="BQ168"/>
  <c r="I167" i="15" s="1"/>
  <c r="BM168" i="10"/>
  <c r="BI168"/>
  <c r="BE168"/>
  <c r="F168" i="12"/>
  <c r="H168" s="1"/>
  <c r="G168"/>
  <c r="B168" i="11"/>
  <c r="BY166" i="10"/>
  <c r="BU166"/>
  <c r="BQ166"/>
  <c r="I165" i="15" s="1"/>
  <c r="BM166" i="10"/>
  <c r="BI166"/>
  <c r="BE166"/>
  <c r="F166" i="12"/>
  <c r="H166" s="1"/>
  <c r="G166"/>
  <c r="B166" i="11"/>
  <c r="BY164" i="10"/>
  <c r="BU164"/>
  <c r="BQ164"/>
  <c r="I163" i="15" s="1"/>
  <c r="BM164" i="10"/>
  <c r="BI164"/>
  <c r="BE164"/>
  <c r="F164" i="12"/>
  <c r="H164" s="1"/>
  <c r="G164"/>
  <c r="B164" i="11"/>
  <c r="BY162" i="10"/>
  <c r="BU162"/>
  <c r="BQ162"/>
  <c r="I161" i="15" s="1"/>
  <c r="BM162" i="10"/>
  <c r="BI162"/>
  <c r="BE162"/>
  <c r="F162" i="12"/>
  <c r="H162" s="1"/>
  <c r="G162"/>
  <c r="B162" i="11"/>
  <c r="BY160" i="10"/>
  <c r="BU160"/>
  <c r="BQ160"/>
  <c r="I159" i="15" s="1"/>
  <c r="BM160" i="10"/>
  <c r="BI160"/>
  <c r="BE160"/>
  <c r="F160" i="12"/>
  <c r="H160" s="1"/>
  <c r="G160"/>
  <c r="B160" i="11"/>
  <c r="BY158" i="10"/>
  <c r="BU158"/>
  <c r="BQ158"/>
  <c r="I157" i="15" s="1"/>
  <c r="BM158" i="10"/>
  <c r="BI158"/>
  <c r="BE158"/>
  <c r="F158" i="12"/>
  <c r="H158" s="1"/>
  <c r="G158"/>
  <c r="B158" i="11"/>
  <c r="BY156" i="10"/>
  <c r="BU156"/>
  <c r="BQ156"/>
  <c r="I155" i="15" s="1"/>
  <c r="BM156" i="10"/>
  <c r="BI156"/>
  <c r="BE156"/>
  <c r="F156" i="12"/>
  <c r="H156" s="1"/>
  <c r="G156"/>
  <c r="B156" i="11"/>
  <c r="BY154" i="10"/>
  <c r="BU154"/>
  <c r="BQ154"/>
  <c r="I153" i="15" s="1"/>
  <c r="BM154" i="10"/>
  <c r="BI154"/>
  <c r="BE154"/>
  <c r="F154" i="12"/>
  <c r="H154" s="1"/>
  <c r="G154"/>
  <c r="B154" i="11"/>
  <c r="BY152" i="10"/>
  <c r="BU152"/>
  <c r="BQ152"/>
  <c r="I151" i="15" s="1"/>
  <c r="BM152" i="10"/>
  <c r="BI152"/>
  <c r="BE152"/>
  <c r="F152" i="12"/>
  <c r="H152" s="1"/>
  <c r="G152"/>
  <c r="B152" i="11"/>
  <c r="BY150" i="10"/>
  <c r="BU150"/>
  <c r="BQ150"/>
  <c r="I149" i="15" s="1"/>
  <c r="BM150" i="10"/>
  <c r="BI150"/>
  <c r="BE150"/>
  <c r="F150" i="12"/>
  <c r="H150" s="1"/>
  <c r="G150"/>
  <c r="B150" i="11"/>
  <c r="BY148" i="10"/>
  <c r="BU148"/>
  <c r="BQ148"/>
  <c r="I147" i="15" s="1"/>
  <c r="BM148" i="10"/>
  <c r="BI148"/>
  <c r="BE148"/>
  <c r="F148" i="12"/>
  <c r="H148" s="1"/>
  <c r="G148"/>
  <c r="B148" i="11"/>
  <c r="BY146" i="10"/>
  <c r="BU146"/>
  <c r="BQ146"/>
  <c r="I145" i="15" s="1"/>
  <c r="BM146" i="10"/>
  <c r="BI146"/>
  <c r="BE146"/>
  <c r="F146" i="12"/>
  <c r="H146" s="1"/>
  <c r="G146"/>
  <c r="B146" i="11"/>
  <c r="BY144" i="10"/>
  <c r="BU144"/>
  <c r="BQ144"/>
  <c r="I143" i="15" s="1"/>
  <c r="BM144" i="10"/>
  <c r="BI144"/>
  <c r="BE144"/>
  <c r="F144" i="12"/>
  <c r="H144" s="1"/>
  <c r="G144"/>
  <c r="B144" i="11"/>
  <c r="BY142" i="10"/>
  <c r="BU142"/>
  <c r="BQ142"/>
  <c r="I141" i="15" s="1"/>
  <c r="BM142" i="10"/>
  <c r="BI142"/>
  <c r="BE142"/>
  <c r="F142" i="12"/>
  <c r="H142" s="1"/>
  <c r="G142"/>
  <c r="B142" i="11"/>
  <c r="BY140" i="10"/>
  <c r="BU140"/>
  <c r="BQ140"/>
  <c r="I139" i="15" s="1"/>
  <c r="BM140" i="10"/>
  <c r="BI140"/>
  <c r="BE140"/>
  <c r="F140" i="12"/>
  <c r="H140" s="1"/>
  <c r="G140"/>
  <c r="B140" i="11"/>
  <c r="BY138" i="10"/>
  <c r="BU138"/>
  <c r="BQ138"/>
  <c r="I137" i="15" s="1"/>
  <c r="BM138" i="10"/>
  <c r="BI138"/>
  <c r="BE138"/>
  <c r="F138" i="12"/>
  <c r="H138" s="1"/>
  <c r="G138"/>
  <c r="B138" i="11"/>
  <c r="BY136" i="10"/>
  <c r="BU136"/>
  <c r="BQ136"/>
  <c r="I135" i="15" s="1"/>
  <c r="BM136" i="10"/>
  <c r="BI136"/>
  <c r="BE136"/>
  <c r="F136" i="12"/>
  <c r="H136" s="1"/>
  <c r="G136"/>
  <c r="B136" i="11"/>
  <c r="BY134" i="10"/>
  <c r="BU134"/>
  <c r="BQ134"/>
  <c r="I133" i="15" s="1"/>
  <c r="BM134" i="10"/>
  <c r="BI134"/>
  <c r="BE134"/>
  <c r="F134" i="12"/>
  <c r="H134" s="1"/>
  <c r="G134"/>
  <c r="B134" i="11"/>
  <c r="BY132" i="10"/>
  <c r="BU132"/>
  <c r="BQ132"/>
  <c r="I131" i="15" s="1"/>
  <c r="BM132" i="10"/>
  <c r="BI132"/>
  <c r="BE132"/>
  <c r="F132" i="12"/>
  <c r="H132" s="1"/>
  <c r="G132"/>
  <c r="B132" i="11"/>
  <c r="BY130" i="10"/>
  <c r="BU130"/>
  <c r="BQ130"/>
  <c r="I129" i="15" s="1"/>
  <c r="BM130" i="10"/>
  <c r="BI130"/>
  <c r="BE130"/>
  <c r="F130" i="12"/>
  <c r="H130" s="1"/>
  <c r="G130"/>
  <c r="B130" i="11"/>
  <c r="BY128" i="10"/>
  <c r="BU128"/>
  <c r="BQ128"/>
  <c r="I127" i="15" s="1"/>
  <c r="BM128" i="10"/>
  <c r="BI128"/>
  <c r="BE128"/>
  <c r="F128" i="12"/>
  <c r="H128" s="1"/>
  <c r="G128"/>
  <c r="B128" i="11"/>
  <c r="BY126" i="10"/>
  <c r="BU126"/>
  <c r="BQ126"/>
  <c r="I125" i="15" s="1"/>
  <c r="BM126" i="10"/>
  <c r="BI126"/>
  <c r="BE126"/>
  <c r="F126" i="12"/>
  <c r="H126" s="1"/>
  <c r="G126"/>
  <c r="B126" i="11"/>
  <c r="BY124" i="10"/>
  <c r="BU124"/>
  <c r="BQ124"/>
  <c r="I123" i="15" s="1"/>
  <c r="BM124" i="10"/>
  <c r="BI124"/>
  <c r="BE124"/>
  <c r="F124" i="12"/>
  <c r="H124" s="1"/>
  <c r="G124"/>
  <c r="B124" i="11"/>
  <c r="BY122" i="10"/>
  <c r="BU122"/>
  <c r="BQ122"/>
  <c r="I121" i="15" s="1"/>
  <c r="BM122" i="10"/>
  <c r="BI122"/>
  <c r="BE122"/>
  <c r="F122" i="12"/>
  <c r="H122" s="1"/>
  <c r="G122"/>
  <c r="B122" i="11"/>
  <c r="BY120" i="10"/>
  <c r="BU120"/>
  <c r="BQ120"/>
  <c r="I119" i="15" s="1"/>
  <c r="BM120" i="10"/>
  <c r="BI120"/>
  <c r="BE120"/>
  <c r="F120" i="12"/>
  <c r="H120" s="1"/>
  <c r="G120"/>
  <c r="B120" i="11"/>
  <c r="BY118" i="10"/>
  <c r="BU118"/>
  <c r="BQ118"/>
  <c r="I117" i="15" s="1"/>
  <c r="BM118" i="10"/>
  <c r="BI118"/>
  <c r="BE118"/>
  <c r="F118" i="12"/>
  <c r="H118" s="1"/>
  <c r="G118"/>
  <c r="B118" i="11"/>
  <c r="BY116" i="10"/>
  <c r="BU116"/>
  <c r="BQ116"/>
  <c r="I115" i="15" s="1"/>
  <c r="BM116" i="10"/>
  <c r="BI116"/>
  <c r="BE116"/>
  <c r="F116" i="12"/>
  <c r="H116" s="1"/>
  <c r="G116"/>
  <c r="B116" i="11"/>
  <c r="BY114" i="10"/>
  <c r="BU114"/>
  <c r="BQ114"/>
  <c r="I113" i="15" s="1"/>
  <c r="BM114" i="10"/>
  <c r="BI114"/>
  <c r="BE114"/>
  <c r="F114" i="12"/>
  <c r="H114" s="1"/>
  <c r="G114"/>
  <c r="B114" i="11"/>
  <c r="BY112" i="10"/>
  <c r="BU112"/>
  <c r="BQ112"/>
  <c r="I111" i="15" s="1"/>
  <c r="BM112" i="10"/>
  <c r="BI112"/>
  <c r="BE112"/>
  <c r="F112" i="12"/>
  <c r="H112" s="1"/>
  <c r="G112"/>
  <c r="B112" i="11"/>
  <c r="BM305" i="10"/>
  <c r="BM301"/>
  <c r="BS297"/>
  <c r="BK297"/>
  <c r="BU295"/>
  <c r="BM295"/>
  <c r="BE295"/>
  <c r="BH295"/>
  <c r="BL295"/>
  <c r="BP295"/>
  <c r="BT295"/>
  <c r="BX295"/>
  <c r="BS293"/>
  <c r="BK293"/>
  <c r="BU291"/>
  <c r="BM291"/>
  <c r="BE291"/>
  <c r="BH291"/>
  <c r="BL291"/>
  <c r="BP291"/>
  <c r="BT291"/>
  <c r="BX291"/>
  <c r="BS289"/>
  <c r="BK289"/>
  <c r="BU287"/>
  <c r="BM287"/>
  <c r="BE287"/>
  <c r="BH287"/>
  <c r="BL287"/>
  <c r="BP287"/>
  <c r="BT287"/>
  <c r="BX287"/>
  <c r="BS285"/>
  <c r="BK285"/>
  <c r="BU283"/>
  <c r="BM283"/>
  <c r="BE283"/>
  <c r="BH283"/>
  <c r="BL283"/>
  <c r="BP283"/>
  <c r="BT283"/>
  <c r="BX283"/>
  <c r="BS281"/>
  <c r="BK281"/>
  <c r="BU279"/>
  <c r="BM279"/>
  <c r="BE279"/>
  <c r="BH279"/>
  <c r="BL279"/>
  <c r="BP279"/>
  <c r="BT279"/>
  <c r="BX279"/>
  <c r="BS277"/>
  <c r="BK277"/>
  <c r="BU275"/>
  <c r="BM275"/>
  <c r="BE275"/>
  <c r="BH275"/>
  <c r="BL275"/>
  <c r="BP275"/>
  <c r="BT275"/>
  <c r="BX275"/>
  <c r="BS273"/>
  <c r="BK273"/>
  <c r="BU271"/>
  <c r="BM271"/>
  <c r="BE271"/>
  <c r="BH271"/>
  <c r="BL271"/>
  <c r="BP271"/>
  <c r="BT271"/>
  <c r="BX271"/>
  <c r="BS269"/>
  <c r="BK269"/>
  <c r="BU267"/>
  <c r="BM267"/>
  <c r="BE267"/>
  <c r="BH267"/>
  <c r="BL267"/>
  <c r="BP267"/>
  <c r="BT267"/>
  <c r="BX267"/>
  <c r="BS265"/>
  <c r="BK265"/>
  <c r="BU263"/>
  <c r="BM263"/>
  <c r="BE263"/>
  <c r="BH263"/>
  <c r="BL263"/>
  <c r="BP263"/>
  <c r="BT263"/>
  <c r="BX263"/>
  <c r="BS261"/>
  <c r="BK261"/>
  <c r="BU259"/>
  <c r="BM259"/>
  <c r="BE259"/>
  <c r="BH259"/>
  <c r="BL259"/>
  <c r="BP259"/>
  <c r="BT259"/>
  <c r="BX259"/>
  <c r="BS257"/>
  <c r="BK257"/>
  <c r="BU255"/>
  <c r="BM255"/>
  <c r="BE255"/>
  <c r="BH255"/>
  <c r="BL255"/>
  <c r="BP255"/>
  <c r="BT255"/>
  <c r="BX255"/>
  <c r="BS253"/>
  <c r="BK253"/>
  <c r="BU251"/>
  <c r="BM251"/>
  <c r="BE251"/>
  <c r="BH251"/>
  <c r="BL251"/>
  <c r="BP251"/>
  <c r="BT251"/>
  <c r="BX251"/>
  <c r="BS249"/>
  <c r="BK249"/>
  <c r="BU247"/>
  <c r="BM247"/>
  <c r="BE247"/>
  <c r="BH247"/>
  <c r="BL247"/>
  <c r="BP247"/>
  <c r="BT247"/>
  <c r="BX247"/>
  <c r="BS245"/>
  <c r="BK245"/>
  <c r="BU243"/>
  <c r="BM243"/>
  <c r="BE243"/>
  <c r="BH243"/>
  <c r="BL243"/>
  <c r="BP243"/>
  <c r="BT243"/>
  <c r="BX243"/>
  <c r="BS241"/>
  <c r="BK241"/>
  <c r="BU239"/>
  <c r="BM239"/>
  <c r="BE239"/>
  <c r="BH239"/>
  <c r="BL239"/>
  <c r="BP239"/>
  <c r="BT239"/>
  <c r="BX239"/>
  <c r="BS237"/>
  <c r="BK237"/>
  <c r="BU235"/>
  <c r="BM235"/>
  <c r="BE235"/>
  <c r="BH235"/>
  <c r="BL235"/>
  <c r="BP235"/>
  <c r="BT235"/>
  <c r="BX235"/>
  <c r="BS233"/>
  <c r="BK233"/>
  <c r="BU231"/>
  <c r="BM231"/>
  <c r="BE231"/>
  <c r="BH231"/>
  <c r="BL231"/>
  <c r="BP231"/>
  <c r="BT231"/>
  <c r="BX231"/>
  <c r="BS229"/>
  <c r="BK229"/>
  <c r="BU227"/>
  <c r="BM227"/>
  <c r="BE227"/>
  <c r="BH227"/>
  <c r="BL227"/>
  <c r="BP227"/>
  <c r="BT227"/>
  <c r="BX227"/>
  <c r="BS225"/>
  <c r="BK225"/>
  <c r="BU223"/>
  <c r="BM223"/>
  <c r="BE223"/>
  <c r="BH223"/>
  <c r="BL223"/>
  <c r="BP223"/>
  <c r="BT223"/>
  <c r="BX223"/>
  <c r="BS221"/>
  <c r="BK221"/>
  <c r="BU219"/>
  <c r="BM219"/>
  <c r="BE219"/>
  <c r="BH219"/>
  <c r="BL219"/>
  <c r="BP219"/>
  <c r="BT219"/>
  <c r="BX219"/>
  <c r="BS217"/>
  <c r="BK217"/>
  <c r="BU215"/>
  <c r="BM215"/>
  <c r="BE215"/>
  <c r="BH215"/>
  <c r="BL215"/>
  <c r="BP215"/>
  <c r="BT215"/>
  <c r="BX215"/>
  <c r="BS213"/>
  <c r="BK213"/>
  <c r="BU211"/>
  <c r="BM211"/>
  <c r="BE211"/>
  <c r="BH211"/>
  <c r="BL211"/>
  <c r="BP211"/>
  <c r="BT211"/>
  <c r="BX211"/>
  <c r="BS209"/>
  <c r="BK209"/>
  <c r="BU207"/>
  <c r="BM207"/>
  <c r="BE207"/>
  <c r="BH207"/>
  <c r="BL207"/>
  <c r="BP207"/>
  <c r="BT207"/>
  <c r="BX207"/>
  <c r="BS205"/>
  <c r="BK205"/>
  <c r="BU203"/>
  <c r="BM203"/>
  <c r="BE203"/>
  <c r="BH203"/>
  <c r="BL203"/>
  <c r="BP203"/>
  <c r="BT203"/>
  <c r="BX203"/>
  <c r="BX202"/>
  <c r="BT202"/>
  <c r="BP202"/>
  <c r="BL202"/>
  <c r="BH202"/>
  <c r="BY201"/>
  <c r="BU201"/>
  <c r="BQ201"/>
  <c r="I200" i="15" s="1"/>
  <c r="BM201" i="10"/>
  <c r="BI201"/>
  <c r="BE201"/>
  <c r="CA201" s="1"/>
  <c r="F201" i="12"/>
  <c r="B201" i="11"/>
  <c r="G201" i="12"/>
  <c r="BX200" i="10"/>
  <c r="BT200"/>
  <c r="BP200"/>
  <c r="BL200"/>
  <c r="BH200"/>
  <c r="BY199"/>
  <c r="BU199"/>
  <c r="BQ199"/>
  <c r="I198" i="15" s="1"/>
  <c r="BM199" i="10"/>
  <c r="BI199"/>
  <c r="BE199"/>
  <c r="CA199" s="1"/>
  <c r="F199" i="12"/>
  <c r="B199" i="11"/>
  <c r="G199" i="12"/>
  <c r="BX198" i="10"/>
  <c r="BT198"/>
  <c r="BP198"/>
  <c r="BL198"/>
  <c r="BH198"/>
  <c r="BY197"/>
  <c r="BU197"/>
  <c r="BQ197"/>
  <c r="I196" i="15" s="1"/>
  <c r="BM197" i="10"/>
  <c r="BI197"/>
  <c r="BE197"/>
  <c r="CA197" s="1"/>
  <c r="F197" i="12"/>
  <c r="B197" i="11"/>
  <c r="G197" i="12"/>
  <c r="BX196" i="10"/>
  <c r="BT196"/>
  <c r="BP196"/>
  <c r="BL196"/>
  <c r="BH196"/>
  <c r="BY195"/>
  <c r="BU195"/>
  <c r="BQ195"/>
  <c r="I194" i="15" s="1"/>
  <c r="BM195" i="10"/>
  <c r="BI195"/>
  <c r="BE195"/>
  <c r="CA195" s="1"/>
  <c r="F195" i="12"/>
  <c r="H195" s="1"/>
  <c r="G195"/>
  <c r="B195" i="11"/>
  <c r="BX194" i="10"/>
  <c r="BT194"/>
  <c r="BP194"/>
  <c r="BL194"/>
  <c r="BH194"/>
  <c r="BY193"/>
  <c r="BU193"/>
  <c r="BQ193"/>
  <c r="I192" i="15" s="1"/>
  <c r="BM193" i="10"/>
  <c r="BI193"/>
  <c r="BE193"/>
  <c r="CA193" s="1"/>
  <c r="F193" i="12"/>
  <c r="H193" s="1"/>
  <c r="G193"/>
  <c r="B193" i="11"/>
  <c r="BX192" i="10"/>
  <c r="BT192"/>
  <c r="BP192"/>
  <c r="BL192"/>
  <c r="BH192"/>
  <c r="BY191"/>
  <c r="BU191"/>
  <c r="BQ191"/>
  <c r="I190" i="15" s="1"/>
  <c r="BM191" i="10"/>
  <c r="BI191"/>
  <c r="BE191"/>
  <c r="CA191" s="1"/>
  <c r="F191" i="12"/>
  <c r="H191" s="1"/>
  <c r="G191"/>
  <c r="B191" i="11"/>
  <c r="BX190" i="10"/>
  <c r="BT190"/>
  <c r="BP190"/>
  <c r="BL190"/>
  <c r="BH190"/>
  <c r="BY189"/>
  <c r="BU189"/>
  <c r="BQ189"/>
  <c r="I188" i="15" s="1"/>
  <c r="BM189" i="10"/>
  <c r="BI189"/>
  <c r="BE189"/>
  <c r="F189" i="12"/>
  <c r="H189" s="1"/>
  <c r="G189"/>
  <c r="B189" i="11"/>
  <c r="BX188" i="10"/>
  <c r="BT188"/>
  <c r="BP188"/>
  <c r="BL188"/>
  <c r="BH188"/>
  <c r="BY187"/>
  <c r="BU187"/>
  <c r="BQ187"/>
  <c r="I186" i="15" s="1"/>
  <c r="BM187" i="10"/>
  <c r="BI187"/>
  <c r="BE187"/>
  <c r="CA187" s="1"/>
  <c r="F187" i="12"/>
  <c r="H187" s="1"/>
  <c r="G187"/>
  <c r="B187" i="11"/>
  <c r="BX186" i="10"/>
  <c r="BT186"/>
  <c r="BP186"/>
  <c r="BL186"/>
  <c r="BH186"/>
  <c r="BY185"/>
  <c r="BU185"/>
  <c r="BQ185"/>
  <c r="I184" i="15" s="1"/>
  <c r="BM185" i="10"/>
  <c r="BI185"/>
  <c r="BE185"/>
  <c r="CA185" s="1"/>
  <c r="F185" i="12"/>
  <c r="H185" s="1"/>
  <c r="G185"/>
  <c r="B185" i="11"/>
  <c r="BX184" i="10"/>
  <c r="BT184"/>
  <c r="BP184"/>
  <c r="BL184"/>
  <c r="BH184"/>
  <c r="BY183"/>
  <c r="BU183"/>
  <c r="BQ183"/>
  <c r="I182" i="15" s="1"/>
  <c r="BM183" i="10"/>
  <c r="BI183"/>
  <c r="BE183"/>
  <c r="CA183" s="1"/>
  <c r="F183" i="12"/>
  <c r="H183" s="1"/>
  <c r="G183"/>
  <c r="B183" i="11"/>
  <c r="BX182" i="10"/>
  <c r="BT182"/>
  <c r="BP182"/>
  <c r="BL182"/>
  <c r="BH182"/>
  <c r="BY181"/>
  <c r="BU181"/>
  <c r="BQ181"/>
  <c r="I180" i="15" s="1"/>
  <c r="BM181" i="10"/>
  <c r="BI181"/>
  <c r="BE181"/>
  <c r="CA181" s="1"/>
  <c r="F181" i="12"/>
  <c r="H181" s="1"/>
  <c r="G181"/>
  <c r="B181" i="11"/>
  <c r="BX180" i="10"/>
  <c r="BT180"/>
  <c r="BP180"/>
  <c r="BL180"/>
  <c r="BH180"/>
  <c r="BY179"/>
  <c r="BU179"/>
  <c r="BQ179"/>
  <c r="I178" i="15" s="1"/>
  <c r="BM179" i="10"/>
  <c r="BI179"/>
  <c r="BE179"/>
  <c r="CA179" s="1"/>
  <c r="F179" i="12"/>
  <c r="H179" s="1"/>
  <c r="G179"/>
  <c r="B179" i="11"/>
  <c r="BX178" i="10"/>
  <c r="BT178"/>
  <c r="BP178"/>
  <c r="BL178"/>
  <c r="BH178"/>
  <c r="BY177"/>
  <c r="BU177"/>
  <c r="BQ177"/>
  <c r="I176" i="15" s="1"/>
  <c r="BM177" i="10"/>
  <c r="BI177"/>
  <c r="BE177"/>
  <c r="CA177" s="1"/>
  <c r="F177" i="12"/>
  <c r="H177" s="1"/>
  <c r="G177"/>
  <c r="B177" i="11"/>
  <c r="BX176" i="10"/>
  <c r="BT176"/>
  <c r="BP176"/>
  <c r="BL176"/>
  <c r="BH176"/>
  <c r="BY175"/>
  <c r="BU175"/>
  <c r="BQ175"/>
  <c r="I174" i="15" s="1"/>
  <c r="BM175" i="10"/>
  <c r="BI175"/>
  <c r="BE175"/>
  <c r="F175" i="12"/>
  <c r="H175" s="1"/>
  <c r="G175"/>
  <c r="B175" i="11"/>
  <c r="BX174" i="10"/>
  <c r="BT174"/>
  <c r="BP174"/>
  <c r="BL174"/>
  <c r="BH174"/>
  <c r="BY173"/>
  <c r="BU173"/>
  <c r="BQ173"/>
  <c r="I172" i="15" s="1"/>
  <c r="BM173" i="10"/>
  <c r="BI173"/>
  <c r="BE173"/>
  <c r="F173" i="12"/>
  <c r="H173" s="1"/>
  <c r="G173"/>
  <c r="B173" i="11"/>
  <c r="BX172" i="10"/>
  <c r="BT172"/>
  <c r="BP172"/>
  <c r="BL172"/>
  <c r="BH172"/>
  <c r="BY171"/>
  <c r="BU171"/>
  <c r="BQ171"/>
  <c r="I170" i="15" s="1"/>
  <c r="BM171" i="10"/>
  <c r="BI171"/>
  <c r="BE171"/>
  <c r="CA171" s="1"/>
  <c r="F171" i="12"/>
  <c r="H171" s="1"/>
  <c r="G171"/>
  <c r="B171" i="11"/>
  <c r="BX170" i="10"/>
  <c r="BT170"/>
  <c r="BP170"/>
  <c r="BL170"/>
  <c r="BH170"/>
  <c r="BY169"/>
  <c r="BU169"/>
  <c r="BQ169"/>
  <c r="I168" i="15" s="1"/>
  <c r="BM169" i="10"/>
  <c r="BI169"/>
  <c r="BE169"/>
  <c r="CA169" s="1"/>
  <c r="F169" i="12"/>
  <c r="H169" s="1"/>
  <c r="G169"/>
  <c r="B169" i="11"/>
  <c r="BX168" i="10"/>
  <c r="BT168"/>
  <c r="BP168"/>
  <c r="BL168"/>
  <c r="BH168"/>
  <c r="BY167"/>
  <c r="BU167"/>
  <c r="BQ167"/>
  <c r="I166" i="15" s="1"/>
  <c r="BM167" i="10"/>
  <c r="BI167"/>
  <c r="BE167"/>
  <c r="CA167" s="1"/>
  <c r="F167" i="12"/>
  <c r="H167" s="1"/>
  <c r="G167"/>
  <c r="B167" i="11"/>
  <c r="BX166" i="10"/>
  <c r="BT166"/>
  <c r="BP166"/>
  <c r="BL166"/>
  <c r="BH166"/>
  <c r="BY165"/>
  <c r="BU165"/>
  <c r="BQ165"/>
  <c r="I164" i="15" s="1"/>
  <c r="BM165" i="10"/>
  <c r="BI165"/>
  <c r="BE165"/>
  <c r="CA165" s="1"/>
  <c r="F165" i="12"/>
  <c r="H165" s="1"/>
  <c r="G165"/>
  <c r="B165" i="11"/>
  <c r="BX164" i="10"/>
  <c r="BT164"/>
  <c r="BP164"/>
  <c r="BL164"/>
  <c r="BH164"/>
  <c r="BY163"/>
  <c r="BU163"/>
  <c r="BQ163"/>
  <c r="I162" i="15" s="1"/>
  <c r="BM163" i="10"/>
  <c r="BI163"/>
  <c r="BE163"/>
  <c r="CA163" s="1"/>
  <c r="F163" i="12"/>
  <c r="H163" s="1"/>
  <c r="G163"/>
  <c r="B163" i="11"/>
  <c r="BX162" i="10"/>
  <c r="BT162"/>
  <c r="BP162"/>
  <c r="BL162"/>
  <c r="BH162"/>
  <c r="BY161"/>
  <c r="BU161"/>
  <c r="BQ161"/>
  <c r="I160" i="15" s="1"/>
  <c r="BM161" i="10"/>
  <c r="BI161"/>
  <c r="BE161"/>
  <c r="CA161" s="1"/>
  <c r="F161" i="12"/>
  <c r="H161" s="1"/>
  <c r="G161"/>
  <c r="B161" i="11"/>
  <c r="BX160" i="10"/>
  <c r="BT160"/>
  <c r="BP160"/>
  <c r="BL160"/>
  <c r="BH160"/>
  <c r="BY159"/>
  <c r="BU159"/>
  <c r="BQ159"/>
  <c r="I158" i="15" s="1"/>
  <c r="BM159" i="10"/>
  <c r="BI159"/>
  <c r="BE159"/>
  <c r="CA159" s="1"/>
  <c r="F159" i="12"/>
  <c r="H159" s="1"/>
  <c r="G159"/>
  <c r="B159" i="11"/>
  <c r="BX158" i="10"/>
  <c r="BT158"/>
  <c r="BP158"/>
  <c r="BL158"/>
  <c r="BH158"/>
  <c r="BY157"/>
  <c r="BU157"/>
  <c r="BQ157"/>
  <c r="I156" i="15" s="1"/>
  <c r="BM157" i="10"/>
  <c r="BI157"/>
  <c r="BE157"/>
  <c r="CA157" s="1"/>
  <c r="F157" i="12"/>
  <c r="H157" s="1"/>
  <c r="G157"/>
  <c r="B157" i="11"/>
  <c r="BX156" i="10"/>
  <c r="BT156"/>
  <c r="BP156"/>
  <c r="BL156"/>
  <c r="BH156"/>
  <c r="BY155"/>
  <c r="BU155"/>
  <c r="BQ155"/>
  <c r="I154" i="15" s="1"/>
  <c r="BM155" i="10"/>
  <c r="BI155"/>
  <c r="BE155"/>
  <c r="CA155" s="1"/>
  <c r="F155" i="12"/>
  <c r="H155" s="1"/>
  <c r="G155"/>
  <c r="B155" i="11"/>
  <c r="BX154" i="10"/>
  <c r="BT154"/>
  <c r="BP154"/>
  <c r="BL154"/>
  <c r="BH154"/>
  <c r="BY153"/>
  <c r="BU153"/>
  <c r="BQ153"/>
  <c r="I152" i="15" s="1"/>
  <c r="BM153" i="10"/>
  <c r="BI153"/>
  <c r="BE153"/>
  <c r="CA153" s="1"/>
  <c r="F153" i="12"/>
  <c r="H153" s="1"/>
  <c r="G153"/>
  <c r="B153" i="11"/>
  <c r="BX152" i="10"/>
  <c r="BT152"/>
  <c r="BP152"/>
  <c r="BL152"/>
  <c r="BH152"/>
  <c r="BY151"/>
  <c r="BU151"/>
  <c r="BQ151"/>
  <c r="I150" i="15" s="1"/>
  <c r="BM151" i="10"/>
  <c r="BI151"/>
  <c r="BE151"/>
  <c r="CA151" s="1"/>
  <c r="F151" i="12"/>
  <c r="H151" s="1"/>
  <c r="G151"/>
  <c r="B151" i="11"/>
  <c r="BX150" i="10"/>
  <c r="BT150"/>
  <c r="BP150"/>
  <c r="BL150"/>
  <c r="BH150"/>
  <c r="BY149"/>
  <c r="BU149"/>
  <c r="BQ149"/>
  <c r="I148" i="15" s="1"/>
  <c r="BM149" i="10"/>
  <c r="BI149"/>
  <c r="BE149"/>
  <c r="CA149" s="1"/>
  <c r="F149" i="12"/>
  <c r="H149" s="1"/>
  <c r="G149"/>
  <c r="B149" i="11"/>
  <c r="BX148" i="10"/>
  <c r="BT148"/>
  <c r="BP148"/>
  <c r="BL148"/>
  <c r="BH148"/>
  <c r="BY147"/>
  <c r="BU147"/>
  <c r="BQ147"/>
  <c r="I146" i="15" s="1"/>
  <c r="BM147" i="10"/>
  <c r="BI147"/>
  <c r="BE147"/>
  <c r="CA147" s="1"/>
  <c r="F147" i="12"/>
  <c r="H147" s="1"/>
  <c r="G147"/>
  <c r="B147" i="11"/>
  <c r="BX146" i="10"/>
  <c r="BT146"/>
  <c r="BP146"/>
  <c r="BL146"/>
  <c r="BH146"/>
  <c r="BY145"/>
  <c r="BU145"/>
  <c r="BQ145"/>
  <c r="I144" i="15" s="1"/>
  <c r="BM145" i="10"/>
  <c r="BI145"/>
  <c r="BE145"/>
  <c r="CA145" s="1"/>
  <c r="F145" i="12"/>
  <c r="H145" s="1"/>
  <c r="G145"/>
  <c r="B145" i="11"/>
  <c r="BX144" i="10"/>
  <c r="BT144"/>
  <c r="BP144"/>
  <c r="BL144"/>
  <c r="BH144"/>
  <c r="BY143"/>
  <c r="BU143"/>
  <c r="BQ143"/>
  <c r="I142" i="15" s="1"/>
  <c r="BM143" i="10"/>
  <c r="BI143"/>
  <c r="BE143"/>
  <c r="CA143" s="1"/>
  <c r="F143" i="12"/>
  <c r="H143" s="1"/>
  <c r="G143"/>
  <c r="B143" i="11"/>
  <c r="BX142" i="10"/>
  <c r="BT142"/>
  <c r="BP142"/>
  <c r="BL142"/>
  <c r="BH142"/>
  <c r="BY141"/>
  <c r="BU141"/>
  <c r="BQ141"/>
  <c r="I140" i="15" s="1"/>
  <c r="BM141" i="10"/>
  <c r="BI141"/>
  <c r="BE141"/>
  <c r="CA141" s="1"/>
  <c r="F141" i="12"/>
  <c r="H141" s="1"/>
  <c r="G141"/>
  <c r="B141" i="11"/>
  <c r="BX140" i="10"/>
  <c r="BT140"/>
  <c r="BP140"/>
  <c r="BL140"/>
  <c r="BH140"/>
  <c r="BY139"/>
  <c r="BU139"/>
  <c r="BQ139"/>
  <c r="I138" i="15" s="1"/>
  <c r="BM139" i="10"/>
  <c r="BI139"/>
  <c r="BE139"/>
  <c r="CA139" s="1"/>
  <c r="F139" i="12"/>
  <c r="H139" s="1"/>
  <c r="G139"/>
  <c r="B139" i="11"/>
  <c r="BX138" i="10"/>
  <c r="BT138"/>
  <c r="BP138"/>
  <c r="BL138"/>
  <c r="BH138"/>
  <c r="BY137"/>
  <c r="BU137"/>
  <c r="BQ137"/>
  <c r="I136" i="15" s="1"/>
  <c r="BM137" i="10"/>
  <c r="BI137"/>
  <c r="BE137"/>
  <c r="CA137" s="1"/>
  <c r="F137" i="12"/>
  <c r="H137" s="1"/>
  <c r="G137"/>
  <c r="B137" i="11"/>
  <c r="BX136" i="10"/>
  <c r="BT136"/>
  <c r="BP136"/>
  <c r="BL136"/>
  <c r="BH136"/>
  <c r="BY135"/>
  <c r="BU135"/>
  <c r="BQ135"/>
  <c r="I134" i="15" s="1"/>
  <c r="BM135" i="10"/>
  <c r="BI135"/>
  <c r="BE135"/>
  <c r="CA135" s="1"/>
  <c r="F135" i="12"/>
  <c r="H135" s="1"/>
  <c r="G135"/>
  <c r="B135" i="11"/>
  <c r="BX134" i="10"/>
  <c r="BT134"/>
  <c r="BP134"/>
  <c r="BL134"/>
  <c r="BH134"/>
  <c r="BY133"/>
  <c r="BU133"/>
  <c r="BQ133"/>
  <c r="I132" i="15" s="1"/>
  <c r="BM133" i="10"/>
  <c r="BI133"/>
  <c r="BE133"/>
  <c r="CA133" s="1"/>
  <c r="F133" i="12"/>
  <c r="H133" s="1"/>
  <c r="G133"/>
  <c r="B133" i="11"/>
  <c r="BX132" i="10"/>
  <c r="BT132"/>
  <c r="BP132"/>
  <c r="BL132"/>
  <c r="BH132"/>
  <c r="BY131"/>
  <c r="BU131"/>
  <c r="BQ131"/>
  <c r="I130" i="15" s="1"/>
  <c r="BM131" i="10"/>
  <c r="BI131"/>
  <c r="BE131"/>
  <c r="CA131" s="1"/>
  <c r="F131" i="12"/>
  <c r="H131" s="1"/>
  <c r="G131"/>
  <c r="B131" i="11"/>
  <c r="BX130" i="10"/>
  <c r="BT130"/>
  <c r="BP130"/>
  <c r="BL130"/>
  <c r="BH130"/>
  <c r="BY129"/>
  <c r="BU129"/>
  <c r="BQ129"/>
  <c r="I128" i="15" s="1"/>
  <c r="BM129" i="10"/>
  <c r="BI129"/>
  <c r="BE129"/>
  <c r="CA129" s="1"/>
  <c r="F129" i="12"/>
  <c r="H129" s="1"/>
  <c r="G129"/>
  <c r="B129" i="11"/>
  <c r="BX128" i="10"/>
  <c r="BT128"/>
  <c r="BP128"/>
  <c r="BL128"/>
  <c r="BH128"/>
  <c r="BY127"/>
  <c r="BU127"/>
  <c r="BQ127"/>
  <c r="I126" i="15" s="1"/>
  <c r="BM127" i="10"/>
  <c r="BI127"/>
  <c r="BE127"/>
  <c r="CA127" s="1"/>
  <c r="F127" i="12"/>
  <c r="H127" s="1"/>
  <c r="G127"/>
  <c r="B127" i="11"/>
  <c r="BX126" i="10"/>
  <c r="BT126"/>
  <c r="BP126"/>
  <c r="BL126"/>
  <c r="BH126"/>
  <c r="BY125"/>
  <c r="BU125"/>
  <c r="BQ125"/>
  <c r="I124" i="15" s="1"/>
  <c r="BM125" i="10"/>
  <c r="BI125"/>
  <c r="BE125"/>
  <c r="CA125" s="1"/>
  <c r="F125" i="12"/>
  <c r="H125" s="1"/>
  <c r="G125"/>
  <c r="B125" i="11"/>
  <c r="BX124" i="10"/>
  <c r="BT124"/>
  <c r="BP124"/>
  <c r="BL124"/>
  <c r="BH124"/>
  <c r="BY123"/>
  <c r="BU123"/>
  <c r="BQ123"/>
  <c r="I122" i="15" s="1"/>
  <c r="BM123" i="10"/>
  <c r="BI123"/>
  <c r="BE123"/>
  <c r="CA123" s="1"/>
  <c r="F123" i="12"/>
  <c r="H123" s="1"/>
  <c r="G123"/>
  <c r="B123" i="11"/>
  <c r="BX122" i="10"/>
  <c r="BT122"/>
  <c r="BP122"/>
  <c r="BL122"/>
  <c r="BH122"/>
  <c r="BY121"/>
  <c r="BU121"/>
  <c r="BQ121"/>
  <c r="I120" i="15" s="1"/>
  <c r="BM121" i="10"/>
  <c r="BI121"/>
  <c r="BE121"/>
  <c r="CA121" s="1"/>
  <c r="F121" i="12"/>
  <c r="H121" s="1"/>
  <c r="G121"/>
  <c r="B121" i="11"/>
  <c r="BX120" i="10"/>
  <c r="BT120"/>
  <c r="BP120"/>
  <c r="BL120"/>
  <c r="BH120"/>
  <c r="BY119"/>
  <c r="BU119"/>
  <c r="BQ119"/>
  <c r="I118" i="15" s="1"/>
  <c r="BM119" i="10"/>
  <c r="BI119"/>
  <c r="BE119"/>
  <c r="CA119" s="1"/>
  <c r="F119" i="12"/>
  <c r="H119" s="1"/>
  <c r="G119"/>
  <c r="B119" i="11"/>
  <c r="BX118" i="10"/>
  <c r="BT118"/>
  <c r="BP118"/>
  <c r="BL118"/>
  <c r="BH118"/>
  <c r="BY117"/>
  <c r="BU117"/>
  <c r="BQ117"/>
  <c r="I116" i="15" s="1"/>
  <c r="BM117" i="10"/>
  <c r="BI117"/>
  <c r="BE117"/>
  <c r="CA117" s="1"/>
  <c r="F117" i="12"/>
  <c r="H117" s="1"/>
  <c r="G117"/>
  <c r="B117" i="11"/>
  <c r="BX116" i="10"/>
  <c r="BT116"/>
  <c r="BP116"/>
  <c r="BL116"/>
  <c r="BH116"/>
  <c r="BY115"/>
  <c r="BU115"/>
  <c r="BQ115"/>
  <c r="I114" i="15" s="1"/>
  <c r="BM115" i="10"/>
  <c r="BI115"/>
  <c r="BE115"/>
  <c r="CA115" s="1"/>
  <c r="F115" i="12"/>
  <c r="H115" s="1"/>
  <c r="G115"/>
  <c r="B115" i="11"/>
  <c r="BX114" i="10"/>
  <c r="BT114"/>
  <c r="BP114"/>
  <c r="BL114"/>
  <c r="BH114"/>
  <c r="BY113"/>
  <c r="BU113"/>
  <c r="BQ113"/>
  <c r="I112" i="15" s="1"/>
  <c r="BM113" i="10"/>
  <c r="BI113"/>
  <c r="BE113"/>
  <c r="CA113" s="1"/>
  <c r="F113" i="12"/>
  <c r="H113" s="1"/>
  <c r="G113"/>
  <c r="B113" i="11"/>
  <c r="BX112" i="10"/>
  <c r="BT112"/>
  <c r="BP112"/>
  <c r="BL112"/>
  <c r="BH112"/>
  <c r="BY111"/>
  <c r="BU111"/>
  <c r="BQ111"/>
  <c r="I110" i="15" s="1"/>
  <c r="BM111" i="10"/>
  <c r="BI111"/>
  <c r="BE111"/>
  <c r="CA111" s="1"/>
  <c r="F111" i="12"/>
  <c r="H111" s="1"/>
  <c r="G111"/>
  <c r="B111" i="11"/>
  <c r="BY109" i="10"/>
  <c r="BU109"/>
  <c r="BQ109"/>
  <c r="I108" i="15" s="1"/>
  <c r="BM109" i="10"/>
  <c r="BI109"/>
  <c r="BE109"/>
  <c r="CA109" s="1"/>
  <c r="F109" i="12"/>
  <c r="H109" s="1"/>
  <c r="G109"/>
  <c r="B109" i="11"/>
  <c r="BY107" i="10"/>
  <c r="BU107"/>
  <c r="BQ107"/>
  <c r="I106" i="15" s="1"/>
  <c r="BM107" i="10"/>
  <c r="BI107"/>
  <c r="BE107"/>
  <c r="CA107" s="1"/>
  <c r="F107" i="12"/>
  <c r="H107" s="1"/>
  <c r="G107"/>
  <c r="B107" i="11"/>
  <c r="BY105" i="10"/>
  <c r="BU105"/>
  <c r="BQ105"/>
  <c r="I104" i="15" s="1"/>
  <c r="BM105" i="10"/>
  <c r="BI105"/>
  <c r="BE105"/>
  <c r="CA105" s="1"/>
  <c r="F105" i="12"/>
  <c r="H105" s="1"/>
  <c r="G105"/>
  <c r="B105" i="11"/>
  <c r="BY103" i="10"/>
  <c r="BU103"/>
  <c r="BQ103"/>
  <c r="I102" i="15" s="1"/>
  <c r="BM103" i="10"/>
  <c r="BI103"/>
  <c r="BE103"/>
  <c r="CA103" s="1"/>
  <c r="F103" i="12"/>
  <c r="H103" s="1"/>
  <c r="G103"/>
  <c r="B103" i="11"/>
  <c r="BY101" i="10"/>
  <c r="BU101"/>
  <c r="BQ101"/>
  <c r="I100" i="15" s="1"/>
  <c r="BM101" i="10"/>
  <c r="BI101"/>
  <c r="BE101"/>
  <c r="CA101" s="1"/>
  <c r="F101" i="12"/>
  <c r="H101" s="1"/>
  <c r="G101"/>
  <c r="B101" i="11"/>
  <c r="BY99" i="10"/>
  <c r="BU99"/>
  <c r="BQ99"/>
  <c r="I98" i="15" s="1"/>
  <c r="BM99" i="10"/>
  <c r="BI99"/>
  <c r="BE99"/>
  <c r="CA99" s="1"/>
  <c r="F99" i="12"/>
  <c r="H99" s="1"/>
  <c r="G99"/>
  <c r="B99" i="11"/>
  <c r="BY97" i="10"/>
  <c r="BU97"/>
  <c r="BQ97"/>
  <c r="I96" i="15" s="1"/>
  <c r="BM97" i="10"/>
  <c r="BI97"/>
  <c r="BE97"/>
  <c r="CA97" s="1"/>
  <c r="F97" i="12"/>
  <c r="H97" s="1"/>
  <c r="G97"/>
  <c r="B97" i="11"/>
  <c r="BY95" i="10"/>
  <c r="BU95"/>
  <c r="BQ95"/>
  <c r="I94" i="15" s="1"/>
  <c r="BM95" i="10"/>
  <c r="BI95"/>
  <c r="BE95"/>
  <c r="CA95" s="1"/>
  <c r="F95" i="12"/>
  <c r="H95" s="1"/>
  <c r="G95"/>
  <c r="B95" i="11"/>
  <c r="BY93" i="10"/>
  <c r="BU93"/>
  <c r="BQ93"/>
  <c r="I92" i="15" s="1"/>
  <c r="BM93" i="10"/>
  <c r="BI93"/>
  <c r="BE93"/>
  <c r="CA93" s="1"/>
  <c r="F93" i="12"/>
  <c r="H93" s="1"/>
  <c r="G93"/>
  <c r="B93" i="11"/>
  <c r="BY91" i="10"/>
  <c r="BU91"/>
  <c r="BQ91"/>
  <c r="I90" i="15" s="1"/>
  <c r="BM91" i="10"/>
  <c r="BI91"/>
  <c r="BE91"/>
  <c r="CA91" s="1"/>
  <c r="F91" i="12"/>
  <c r="H91" s="1"/>
  <c r="G91"/>
  <c r="B91" i="11"/>
  <c r="BY89" i="10"/>
  <c r="BU89"/>
  <c r="BQ89"/>
  <c r="I88" i="15" s="1"/>
  <c r="BM89" i="10"/>
  <c r="BI89"/>
  <c r="BE89"/>
  <c r="CA89" s="1"/>
  <c r="F89" i="12"/>
  <c r="H89" s="1"/>
  <c r="G89"/>
  <c r="B89" i="11"/>
  <c r="BY87" i="10"/>
  <c r="BU87"/>
  <c r="BQ87"/>
  <c r="I86" i="15" s="1"/>
  <c r="BM87" i="10"/>
  <c r="BI87"/>
  <c r="BE87"/>
  <c r="CA87" s="1"/>
  <c r="F87" i="12"/>
  <c r="H87" s="1"/>
  <c r="G87"/>
  <c r="B87" i="11"/>
  <c r="BY85" i="10"/>
  <c r="BU85"/>
  <c r="BQ85"/>
  <c r="I84" i="15" s="1"/>
  <c r="BM85" i="10"/>
  <c r="BI85"/>
  <c r="BE85"/>
  <c r="CA85" s="1"/>
  <c r="F85" i="12"/>
  <c r="H85" s="1"/>
  <c r="G85"/>
  <c r="B85" i="11"/>
  <c r="BY83" i="10"/>
  <c r="BU83"/>
  <c r="BQ83"/>
  <c r="I82" i="15" s="1"/>
  <c r="BM83" i="10"/>
  <c r="BI83"/>
  <c r="BE83"/>
  <c r="CA83" s="1"/>
  <c r="F83" i="12"/>
  <c r="H83" s="1"/>
  <c r="G83"/>
  <c r="B83" i="11"/>
  <c r="BY81" i="10"/>
  <c r="BU81"/>
  <c r="BQ81"/>
  <c r="I80" i="15" s="1"/>
  <c r="BM81" i="10"/>
  <c r="BI81"/>
  <c r="BE81"/>
  <c r="CA81" s="1"/>
  <c r="F81" i="12"/>
  <c r="H81" s="1"/>
  <c r="G81"/>
  <c r="B81" i="11"/>
  <c r="BY79" i="10"/>
  <c r="BU79"/>
  <c r="BQ79"/>
  <c r="I78" i="15" s="1"/>
  <c r="BM79" i="10"/>
  <c r="BI79"/>
  <c r="BE79"/>
  <c r="CA79" s="1"/>
  <c r="F79" i="12"/>
  <c r="H79" s="1"/>
  <c r="G79"/>
  <c r="B79" i="11"/>
  <c r="BY77" i="10"/>
  <c r="BU77"/>
  <c r="BQ77"/>
  <c r="I76" i="15" s="1"/>
  <c r="BM77" i="10"/>
  <c r="BI77"/>
  <c r="BE77"/>
  <c r="CA77" s="1"/>
  <c r="F77" i="12"/>
  <c r="H77" s="1"/>
  <c r="G77"/>
  <c r="B77" i="11"/>
  <c r="BY75" i="10"/>
  <c r="BU75"/>
  <c r="BQ75"/>
  <c r="I74" i="15" s="1"/>
  <c r="BM75" i="10"/>
  <c r="BI75"/>
  <c r="BE75"/>
  <c r="CA75" s="1"/>
  <c r="F75" i="12"/>
  <c r="H75" s="1"/>
  <c r="G75"/>
  <c r="B75" i="11"/>
  <c r="BY73" i="10"/>
  <c r="BU73"/>
  <c r="BQ73"/>
  <c r="I72" i="15" s="1"/>
  <c r="BM73" i="10"/>
  <c r="BI73"/>
  <c r="BE73"/>
  <c r="CA73" s="1"/>
  <c r="F73" i="12"/>
  <c r="H73" s="1"/>
  <c r="G73"/>
  <c r="B73" i="11"/>
  <c r="BY71" i="10"/>
  <c r="BU71"/>
  <c r="BQ71"/>
  <c r="I70" i="15" s="1"/>
  <c r="BM71" i="10"/>
  <c r="BI71"/>
  <c r="BE71"/>
  <c r="CA71" s="1"/>
  <c r="F71" i="12"/>
  <c r="H71" s="1"/>
  <c r="G71"/>
  <c r="B71" i="11"/>
  <c r="BY69" i="10"/>
  <c r="BU69"/>
  <c r="BQ69"/>
  <c r="I68" i="15" s="1"/>
  <c r="BM69" i="10"/>
  <c r="BI69"/>
  <c r="BE69"/>
  <c r="CA69" s="1"/>
  <c r="F69" i="12"/>
  <c r="H69" s="1"/>
  <c r="G69"/>
  <c r="B69" i="11"/>
  <c r="BY67" i="10"/>
  <c r="BU67"/>
  <c r="BQ67"/>
  <c r="I66" i="15" s="1"/>
  <c r="BM67" i="10"/>
  <c r="BI67"/>
  <c r="BE67"/>
  <c r="CA67" s="1"/>
  <c r="F67" i="12"/>
  <c r="H67" s="1"/>
  <c r="G67"/>
  <c r="B67" i="11"/>
  <c r="BY65" i="10"/>
  <c r="BU65"/>
  <c r="BQ65"/>
  <c r="I64" i="15" s="1"/>
  <c r="BM65" i="10"/>
  <c r="BI65"/>
  <c r="BE65"/>
  <c r="CA65" s="1"/>
  <c r="F65" i="12"/>
  <c r="H65" s="1"/>
  <c r="G65"/>
  <c r="B65" i="11"/>
  <c r="BY63" i="10"/>
  <c r="BU63"/>
  <c r="BQ63"/>
  <c r="I62" i="15" s="1"/>
  <c r="BM63" i="10"/>
  <c r="BI63"/>
  <c r="BE63"/>
  <c r="CA63" s="1"/>
  <c r="F63" i="12"/>
  <c r="H63" s="1"/>
  <c r="G63"/>
  <c r="B63" i="11"/>
  <c r="BY61" i="10"/>
  <c r="BU61"/>
  <c r="BQ61"/>
  <c r="I60" i="15" s="1"/>
  <c r="BM61" i="10"/>
  <c r="BI61"/>
  <c r="BE61"/>
  <c r="CA61" s="1"/>
  <c r="F61" i="12"/>
  <c r="H61" s="1"/>
  <c r="G61"/>
  <c r="B61" i="11"/>
  <c r="BY59" i="10"/>
  <c r="BU59"/>
  <c r="BQ59"/>
  <c r="I58" i="15" s="1"/>
  <c r="BM59" i="10"/>
  <c r="BI59"/>
  <c r="BE59"/>
  <c r="CA59" s="1"/>
  <c r="F59" i="12"/>
  <c r="H59" s="1"/>
  <c r="G59"/>
  <c r="B59" i="11"/>
  <c r="BY57" i="10"/>
  <c r="BU57"/>
  <c r="BQ57"/>
  <c r="I56" i="15" s="1"/>
  <c r="BM57" i="10"/>
  <c r="BI57"/>
  <c r="BE57"/>
  <c r="CA57" s="1"/>
  <c r="F57" i="12"/>
  <c r="H57" s="1"/>
  <c r="G57"/>
  <c r="B57" i="11"/>
  <c r="BY55" i="10"/>
  <c r="BU55"/>
  <c r="BQ55"/>
  <c r="I54" i="15" s="1"/>
  <c r="BM55" i="10"/>
  <c r="BI55"/>
  <c r="BE55"/>
  <c r="CA55" s="1"/>
  <c r="F55" i="12"/>
  <c r="H55" s="1"/>
  <c r="G55"/>
  <c r="B55" i="11"/>
  <c r="BY53" i="10"/>
  <c r="BU53"/>
  <c r="BQ53"/>
  <c r="I52" i="15" s="1"/>
  <c r="BM53" i="10"/>
  <c r="BI53"/>
  <c r="BE53"/>
  <c r="CA53" s="1"/>
  <c r="F53" i="12"/>
  <c r="H53" s="1"/>
  <c r="G53"/>
  <c r="B53" i="11"/>
  <c r="BY51" i="10"/>
  <c r="BU51"/>
  <c r="BQ51"/>
  <c r="I50" i="15" s="1"/>
  <c r="BM51" i="10"/>
  <c r="BI51"/>
  <c r="BE51"/>
  <c r="CA51" s="1"/>
  <c r="F51" i="12"/>
  <c r="H51" s="1"/>
  <c r="G51"/>
  <c r="B51" i="11"/>
  <c r="BY37" i="10"/>
  <c r="BU37"/>
  <c r="BQ37"/>
  <c r="I36" i="15" s="1"/>
  <c r="BM37" i="10"/>
  <c r="BI37"/>
  <c r="F37" i="12"/>
  <c r="H37" s="1"/>
  <c r="G37"/>
  <c r="B37" i="11"/>
  <c r="BX36" i="10"/>
  <c r="BT36"/>
  <c r="BP36"/>
  <c r="BL36"/>
  <c r="BH36"/>
  <c r="F36" i="12"/>
  <c r="H36" s="1"/>
  <c r="G36"/>
  <c r="B36" i="11"/>
  <c r="BX35" i="10"/>
  <c r="BT35"/>
  <c r="BP35"/>
  <c r="BL35"/>
  <c r="BH35"/>
  <c r="F35" i="12"/>
  <c r="H35" s="1"/>
  <c r="G35"/>
  <c r="B35" i="11"/>
  <c r="BX34" i="10"/>
  <c r="BT34"/>
  <c r="BP34"/>
  <c r="BL34"/>
  <c r="BH34"/>
  <c r="F34" i="12"/>
  <c r="H34" s="1"/>
  <c r="G34"/>
  <c r="B34" i="11"/>
  <c r="BX33" i="10"/>
  <c r="BT33"/>
  <c r="BP33"/>
  <c r="BL33"/>
  <c r="BH33"/>
  <c r="F33" i="12"/>
  <c r="H33" s="1"/>
  <c r="G33"/>
  <c r="B33" i="11"/>
  <c r="BX32" i="10"/>
  <c r="BT32"/>
  <c r="BP32"/>
  <c r="BL32"/>
  <c r="BH32"/>
  <c r="F32" i="12"/>
  <c r="H32" s="1"/>
  <c r="G32"/>
  <c r="B32" i="11"/>
  <c r="BX31" i="10"/>
  <c r="BT31"/>
  <c r="BP31"/>
  <c r="BL31"/>
  <c r="BH31"/>
  <c r="F31" i="12"/>
  <c r="H31" s="1"/>
  <c r="G31"/>
  <c r="B31" i="11"/>
  <c r="BX30" i="10"/>
  <c r="BT30"/>
  <c r="BP30"/>
  <c r="BL30"/>
  <c r="BH30"/>
  <c r="F30" i="12"/>
  <c r="H30" s="1"/>
  <c r="G30"/>
  <c r="B30" i="11"/>
  <c r="BX29" i="10"/>
  <c r="BT29"/>
  <c r="BP29"/>
  <c r="BL29"/>
  <c r="BH29"/>
  <c r="F29" i="12"/>
  <c r="H29" s="1"/>
  <c r="G29"/>
  <c r="B29" i="11"/>
  <c r="BX28" i="10"/>
  <c r="BT28"/>
  <c r="BP28"/>
  <c r="BL28"/>
  <c r="BH28"/>
  <c r="F28" i="12"/>
  <c r="H28" s="1"/>
  <c r="G28"/>
  <c r="B28" i="11"/>
  <c r="BX27" i="10"/>
  <c r="BT27"/>
  <c r="BP27"/>
  <c r="BL27"/>
  <c r="BH27"/>
  <c r="F27" i="12"/>
  <c r="H27" s="1"/>
  <c r="G27"/>
  <c r="B27" i="11"/>
  <c r="BX26" i="10"/>
  <c r="BT26"/>
  <c r="BP26"/>
  <c r="BL26"/>
  <c r="BH26"/>
  <c r="F26" i="12"/>
  <c r="H26" s="1"/>
  <c r="G26"/>
  <c r="B26" i="11"/>
  <c r="BX25" i="10"/>
  <c r="BT25"/>
  <c r="BP25"/>
  <c r="BL25"/>
  <c r="BH25"/>
  <c r="F25" i="12"/>
  <c r="H25" s="1"/>
  <c r="G25"/>
  <c r="B25" i="11"/>
  <c r="BX24" i="10"/>
  <c r="BT24"/>
  <c r="BP24"/>
  <c r="BL24"/>
  <c r="BH24"/>
  <c r="F24" i="12"/>
  <c r="H24" s="1"/>
  <c r="G24"/>
  <c r="B24" i="11"/>
  <c r="BX23" i="10"/>
  <c r="BT23"/>
  <c r="BP23"/>
  <c r="BL23"/>
  <c r="BH23"/>
  <c r="F23" i="12"/>
  <c r="H23" s="1"/>
  <c r="G23"/>
  <c r="B23" i="11"/>
  <c r="BX22" i="10"/>
  <c r="BT22"/>
  <c r="BP22"/>
  <c r="BL22"/>
  <c r="BH22"/>
  <c r="F22" i="12"/>
  <c r="H22" s="1"/>
  <c r="G22"/>
  <c r="B22" i="11"/>
  <c r="BX21" i="10"/>
  <c r="BT21"/>
  <c r="BP21"/>
  <c r="BL21"/>
  <c r="BH21"/>
  <c r="F21" i="12"/>
  <c r="H21" s="1"/>
  <c r="G21"/>
  <c r="B21" i="11"/>
  <c r="BX20" i="10"/>
  <c r="BT20"/>
  <c r="BP20"/>
  <c r="BL20"/>
  <c r="BH20"/>
  <c r="F20" i="12"/>
  <c r="H20" s="1"/>
  <c r="G20"/>
  <c r="B20" i="11"/>
  <c r="BX19" i="10"/>
  <c r="BT19"/>
  <c r="BP19"/>
  <c r="BL19"/>
  <c r="BH19"/>
  <c r="F19" i="12"/>
  <c r="H19" s="1"/>
  <c r="G19"/>
  <c r="B19" i="11"/>
  <c r="BX18" i="10"/>
  <c r="BT18"/>
  <c r="BP18"/>
  <c r="BL18"/>
  <c r="BH18"/>
  <c r="F18" i="12"/>
  <c r="H18" s="1"/>
  <c r="G18"/>
  <c r="B18" i="11"/>
  <c r="BX17" i="10"/>
  <c r="BT17"/>
  <c r="BP17"/>
  <c r="BL17"/>
  <c r="BH17"/>
  <c r="F17" i="12"/>
  <c r="H17" s="1"/>
  <c r="G17"/>
  <c r="B17" i="11"/>
  <c r="BX16" i="10"/>
  <c r="BT16"/>
  <c r="BP16"/>
  <c r="BL16"/>
  <c r="BH16"/>
  <c r="F16" i="12"/>
  <c r="H16" s="1"/>
  <c r="G16"/>
  <c r="B16" i="11"/>
  <c r="BX15" i="10"/>
  <c r="BT15"/>
  <c r="BP15"/>
  <c r="BL15"/>
  <c r="BH15"/>
  <c r="F15" i="12"/>
  <c r="H15" s="1"/>
  <c r="G15"/>
  <c r="B15" i="11"/>
  <c r="BX14" i="10"/>
  <c r="BT14"/>
  <c r="BP14"/>
  <c r="BL14"/>
  <c r="BH14"/>
  <c r="F14" i="12"/>
  <c r="H14" s="1"/>
  <c r="G14"/>
  <c r="B14" i="11"/>
  <c r="BX13" i="10"/>
  <c r="BT13"/>
  <c r="BP13"/>
  <c r="BL13"/>
  <c r="BH13"/>
  <c r="F13" i="12"/>
  <c r="H13" s="1"/>
  <c r="G13"/>
  <c r="B13" i="11"/>
  <c r="BX12" i="10"/>
  <c r="BT12"/>
  <c r="BP12"/>
  <c r="BL12"/>
  <c r="BH12"/>
  <c r="F12" i="12"/>
  <c r="H12" s="1"/>
  <c r="G12"/>
  <c r="B12" i="11"/>
  <c r="BX11" i="10"/>
  <c r="BT11"/>
  <c r="BP11"/>
  <c r="BL11"/>
  <c r="BH11"/>
  <c r="F11" i="12"/>
  <c r="H11" s="1"/>
  <c r="G11"/>
  <c r="B11" i="11"/>
  <c r="BX10" i="10"/>
  <c r="BT10"/>
  <c r="BP10"/>
  <c r="BL10"/>
  <c r="BH10"/>
  <c r="F10" i="12"/>
  <c r="H10" s="1"/>
  <c r="G10"/>
  <c r="B10" i="11"/>
  <c r="BX9" i="10"/>
  <c r="BT9"/>
  <c r="BP9"/>
  <c r="BL9"/>
  <c r="BH9"/>
  <c r="F9" i="12"/>
  <c r="H9" s="1"/>
  <c r="G9"/>
  <c r="B9" i="11"/>
  <c r="BW8" i="10"/>
  <c r="BS8"/>
  <c r="BO8"/>
  <c r="BK8"/>
  <c r="BG8"/>
  <c r="BX6"/>
  <c r="BT6"/>
  <c r="BP6"/>
  <c r="BL6"/>
  <c r="BH6"/>
  <c r="F6" i="12"/>
  <c r="G6"/>
  <c r="B6" i="11"/>
  <c r="N187" i="14"/>
  <c r="L187"/>
  <c r="L185"/>
  <c r="N183"/>
  <c r="L183"/>
  <c r="L181"/>
  <c r="M181" s="1"/>
  <c r="U182" i="8" s="1"/>
  <c r="L179" i="14"/>
  <c r="N179" s="1"/>
  <c r="V180" i="8" s="1"/>
  <c r="L177" i="14"/>
  <c r="L175"/>
  <c r="N175" s="1"/>
  <c r="V176" i="8" s="1"/>
  <c r="L173" i="14"/>
  <c r="M173" s="1"/>
  <c r="U174" i="8" s="1"/>
  <c r="N171" i="14"/>
  <c r="L171"/>
  <c r="L169"/>
  <c r="N167"/>
  <c r="L167"/>
  <c r="L165"/>
  <c r="M165" s="1"/>
  <c r="U166" i="8" s="1"/>
  <c r="N163" i="14"/>
  <c r="V164" i="8" s="1"/>
  <c r="L163" i="14"/>
  <c r="L161"/>
  <c r="L159"/>
  <c r="N159" s="1"/>
  <c r="V160" i="8" s="1"/>
  <c r="L157" i="14"/>
  <c r="N155"/>
  <c r="L155"/>
  <c r="L153"/>
  <c r="M153" s="1"/>
  <c r="U154" i="8" s="1"/>
  <c r="N151" i="14"/>
  <c r="L151"/>
  <c r="L149"/>
  <c r="L147"/>
  <c r="N147" s="1"/>
  <c r="V148" i="8" s="1"/>
  <c r="L145" i="14"/>
  <c r="M145" s="1"/>
  <c r="U146" i="8" s="1"/>
  <c r="L143" i="14"/>
  <c r="N143" s="1"/>
  <c r="V144" i="8" s="1"/>
  <c r="L141" i="14"/>
  <c r="N139"/>
  <c r="L139"/>
  <c r="L137"/>
  <c r="M137" s="1"/>
  <c r="U138" i="8" s="1"/>
  <c r="N135" i="14"/>
  <c r="L135"/>
  <c r="L133"/>
  <c r="N131"/>
  <c r="V132" i="8" s="1"/>
  <c r="L131" i="14"/>
  <c r="L129"/>
  <c r="M129" s="1"/>
  <c r="U130" i="8" s="1"/>
  <c r="L127" i="14"/>
  <c r="N127" s="1"/>
  <c r="V128" i="8" s="1"/>
  <c r="L125" i="14"/>
  <c r="N123"/>
  <c r="L123"/>
  <c r="L121"/>
  <c r="N119"/>
  <c r="L119"/>
  <c r="L117"/>
  <c r="M117" s="1"/>
  <c r="U118" i="8" s="1"/>
  <c r="L115" i="14"/>
  <c r="N115" s="1"/>
  <c r="V116" i="8" s="1"/>
  <c r="L113" i="14"/>
  <c r="L111"/>
  <c r="N111" s="1"/>
  <c r="V112" i="8" s="1"/>
  <c r="L109" i="14"/>
  <c r="M109" s="1"/>
  <c r="U110" i="8" s="1"/>
  <c r="N107" i="14"/>
  <c r="L107"/>
  <c r="L105"/>
  <c r="N103"/>
  <c r="L103"/>
  <c r="L101"/>
  <c r="M101" s="1"/>
  <c r="U102" i="8" s="1"/>
  <c r="N99" i="14"/>
  <c r="V100" i="8" s="1"/>
  <c r="L99" i="14"/>
  <c r="L97"/>
  <c r="L95"/>
  <c r="N95" s="1"/>
  <c r="V96" i="8" s="1"/>
  <c r="L93" i="14"/>
  <c r="M93" s="1"/>
  <c r="U94" i="8" s="1"/>
  <c r="N91" i="14"/>
  <c r="L91"/>
  <c r="L89"/>
  <c r="N87"/>
  <c r="L87"/>
  <c r="L85"/>
  <c r="M85" s="1"/>
  <c r="U86" i="8" s="1"/>
  <c r="L83" i="14"/>
  <c r="N83" s="1"/>
  <c r="V84" i="8" s="1"/>
  <c r="L81" i="14"/>
  <c r="L79"/>
  <c r="N79" s="1"/>
  <c r="V80" i="8" s="1"/>
  <c r="L77" i="14"/>
  <c r="M77" s="1"/>
  <c r="U78" i="8" s="1"/>
  <c r="N75" i="14"/>
  <c r="L75"/>
  <c r="L73"/>
  <c r="N71"/>
  <c r="L71"/>
  <c r="L69"/>
  <c r="M69" s="1"/>
  <c r="U70" i="8" s="1"/>
  <c r="N67" i="14"/>
  <c r="V68" i="8" s="1"/>
  <c r="L67" i="14"/>
  <c r="L65"/>
  <c r="L63"/>
  <c r="N63" s="1"/>
  <c r="V64" i="8" s="1"/>
  <c r="L61" i="14"/>
  <c r="M61" s="1"/>
  <c r="U62" i="8" s="1"/>
  <c r="N59" i="14"/>
  <c r="L59"/>
  <c r="N57"/>
  <c r="V58" i="8" s="1"/>
  <c r="L57" i="14"/>
  <c r="M57" s="1"/>
  <c r="U58" i="8" s="1"/>
  <c r="L53" i="14"/>
  <c r="L49"/>
  <c r="M49" s="1"/>
  <c r="U50" i="8" s="1"/>
  <c r="L45" i="14"/>
  <c r="N41"/>
  <c r="L41"/>
  <c r="M41" s="1"/>
  <c r="U42" i="8" s="1"/>
  <c r="L37" i="14"/>
  <c r="L33"/>
  <c r="M33" s="1"/>
  <c r="U34" i="8" s="1"/>
  <c r="L29" i="14"/>
  <c r="N25"/>
  <c r="V26" i="8" s="1"/>
  <c r="L25" i="14"/>
  <c r="M25" s="1"/>
  <c r="U26" i="8" s="1"/>
  <c r="L21" i="14"/>
  <c r="L17"/>
  <c r="M17" s="1"/>
  <c r="U18" i="8" s="1"/>
  <c r="L13" i="14"/>
  <c r="N9"/>
  <c r="L9"/>
  <c r="M9" s="1"/>
  <c r="U10" i="8" s="1"/>
  <c r="L5" i="14"/>
  <c r="N5" s="1"/>
  <c r="V6" i="8" s="1"/>
  <c r="M5" i="14"/>
  <c r="U6" i="8" s="1"/>
  <c r="N396" i="15"/>
  <c r="BU305" i="10"/>
  <c r="BW297"/>
  <c r="BW289"/>
  <c r="BW281"/>
  <c r="BW273"/>
  <c r="BW265"/>
  <c r="BW257"/>
  <c r="BW249"/>
  <c r="BW241"/>
  <c r="BW233"/>
  <c r="BW225"/>
  <c r="BW217"/>
  <c r="BW209"/>
  <c r="BY110"/>
  <c r="BQ110"/>
  <c r="I109" i="15" s="1"/>
  <c r="BI110" i="10"/>
  <c r="BF110"/>
  <c r="BJ110"/>
  <c r="BN110"/>
  <c r="BR110"/>
  <c r="BV110"/>
  <c r="R111" i="8" s="1"/>
  <c r="BZ110" i="10"/>
  <c r="E110" i="13"/>
  <c r="B110" i="12"/>
  <c r="BU106" i="10"/>
  <c r="BM106"/>
  <c r="BE106"/>
  <c r="BH106"/>
  <c r="BL106"/>
  <c r="BP106"/>
  <c r="BT106"/>
  <c r="BX106"/>
  <c r="BY102"/>
  <c r="BQ102"/>
  <c r="I101" i="15" s="1"/>
  <c r="BI102" i="10"/>
  <c r="BF102"/>
  <c r="BJ102"/>
  <c r="BN102"/>
  <c r="BR102"/>
  <c r="BV102"/>
  <c r="R103" i="8" s="1"/>
  <c r="BZ102" i="10"/>
  <c r="E102" i="13"/>
  <c r="B102" i="12"/>
  <c r="BU98" i="10"/>
  <c r="BM98"/>
  <c r="BE98"/>
  <c r="BH98"/>
  <c r="BL98"/>
  <c r="BP98"/>
  <c r="BT98"/>
  <c r="BX98"/>
  <c r="BY94"/>
  <c r="BQ94"/>
  <c r="I93" i="15" s="1"/>
  <c r="BI94" i="10"/>
  <c r="BF94"/>
  <c r="BJ94"/>
  <c r="BN94"/>
  <c r="BR94"/>
  <c r="BV94"/>
  <c r="R95" i="8" s="1"/>
  <c r="BZ94" i="10"/>
  <c r="E94" i="13"/>
  <c r="B94" i="12"/>
  <c r="BU90" i="10"/>
  <c r="BM90"/>
  <c r="BE90"/>
  <c r="BH90"/>
  <c r="BL90"/>
  <c r="BP90"/>
  <c r="BT90"/>
  <c r="BX90"/>
  <c r="BY86"/>
  <c r="BQ86"/>
  <c r="I85" i="15" s="1"/>
  <c r="BI86" i="10"/>
  <c r="BF86"/>
  <c r="BJ86"/>
  <c r="BN86"/>
  <c r="BR86"/>
  <c r="BV86"/>
  <c r="R87" i="8" s="1"/>
  <c r="BZ86" i="10"/>
  <c r="E86" i="13"/>
  <c r="B86" i="12"/>
  <c r="BU82" i="10"/>
  <c r="BM82"/>
  <c r="BE82"/>
  <c r="BH82"/>
  <c r="BL82"/>
  <c r="BP82"/>
  <c r="BT82"/>
  <c r="BX82"/>
  <c r="BY78"/>
  <c r="BQ78"/>
  <c r="I77" i="15" s="1"/>
  <c r="BI78" i="10"/>
  <c r="BF78"/>
  <c r="BJ78"/>
  <c r="BN78"/>
  <c r="BR78"/>
  <c r="BV78"/>
  <c r="R79" i="8" s="1"/>
  <c r="BZ78" i="10"/>
  <c r="E78" i="13"/>
  <c r="B78" i="12"/>
  <c r="BU74" i="10"/>
  <c r="BM74"/>
  <c r="BE74"/>
  <c r="BH74"/>
  <c r="BL74"/>
  <c r="BP74"/>
  <c r="BT74"/>
  <c r="BX74"/>
  <c r="BY70"/>
  <c r="BQ70"/>
  <c r="I69" i="15" s="1"/>
  <c r="BI70" i="10"/>
  <c r="BF70"/>
  <c r="BJ70"/>
  <c r="BN70"/>
  <c r="BR70"/>
  <c r="BV70"/>
  <c r="R71" i="8" s="1"/>
  <c r="BZ70" i="10"/>
  <c r="E70" i="13"/>
  <c r="B70" i="12"/>
  <c r="BU66" i="10"/>
  <c r="BM66"/>
  <c r="BE66"/>
  <c r="BH66"/>
  <c r="BL66"/>
  <c r="BP66"/>
  <c r="BT66"/>
  <c r="BX66"/>
  <c r="BY62"/>
  <c r="BQ62"/>
  <c r="I61" i="15" s="1"/>
  <c r="BI62" i="10"/>
  <c r="BF62"/>
  <c r="BJ62"/>
  <c r="BN62"/>
  <c r="BR62"/>
  <c r="BV62"/>
  <c r="R63" i="8" s="1"/>
  <c r="BZ62" i="10"/>
  <c r="E62" i="13"/>
  <c r="B62" i="12"/>
  <c r="BU58" i="10"/>
  <c r="BM58"/>
  <c r="BE58"/>
  <c r="BH58"/>
  <c r="BL58"/>
  <c r="BP58"/>
  <c r="BT58"/>
  <c r="BX58"/>
  <c r="BY54"/>
  <c r="BQ54"/>
  <c r="I53" i="15" s="1"/>
  <c r="BI54" i="10"/>
  <c r="BF54"/>
  <c r="BJ54"/>
  <c r="BN54"/>
  <c r="BR54"/>
  <c r="BV54"/>
  <c r="R55" i="8" s="1"/>
  <c r="BZ54" i="10"/>
  <c r="E54" i="13"/>
  <c r="B54" i="12"/>
  <c r="BU50" i="10"/>
  <c r="BM50"/>
  <c r="BE50"/>
  <c r="BH50"/>
  <c r="BL50"/>
  <c r="BP50"/>
  <c r="BT50"/>
  <c r="BX50"/>
  <c r="BX48"/>
  <c r="BP48"/>
  <c r="BH48"/>
  <c r="BE48"/>
  <c r="BI48"/>
  <c r="BM48"/>
  <c r="BQ48"/>
  <c r="I47" i="15" s="1"/>
  <c r="BU48" i="10"/>
  <c r="BY48"/>
  <c r="BX46"/>
  <c r="BP46"/>
  <c r="BH46"/>
  <c r="BE46"/>
  <c r="BI46"/>
  <c r="BM46"/>
  <c r="BQ46"/>
  <c r="I45" i="15" s="1"/>
  <c r="BU46" i="10"/>
  <c r="BY46"/>
  <c r="BX44"/>
  <c r="BP44"/>
  <c r="BH44"/>
  <c r="BE44"/>
  <c r="BI44"/>
  <c r="BM44"/>
  <c r="BQ44"/>
  <c r="I43" i="15" s="1"/>
  <c r="BU44" i="10"/>
  <c r="BY44"/>
  <c r="BX42"/>
  <c r="BP42"/>
  <c r="BH42"/>
  <c r="BE42"/>
  <c r="BI42"/>
  <c r="BM42"/>
  <c r="BQ42"/>
  <c r="I41" i="15" s="1"/>
  <c r="BU42" i="10"/>
  <c r="BY42"/>
  <c r="BX40"/>
  <c r="BP40"/>
  <c r="BH40"/>
  <c r="BE40"/>
  <c r="BI40"/>
  <c r="BM40"/>
  <c r="BQ40"/>
  <c r="I39" i="15" s="1"/>
  <c r="BU40" i="10"/>
  <c r="BY40"/>
  <c r="BX38"/>
  <c r="BP38"/>
  <c r="BH38"/>
  <c r="BE38"/>
  <c r="BI38"/>
  <c r="BM38"/>
  <c r="BQ38"/>
  <c r="I37" i="15" s="1"/>
  <c r="BU38" i="10"/>
  <c r="BY38"/>
  <c r="BX5"/>
  <c r="BP5"/>
  <c r="BH5"/>
  <c r="BE5"/>
  <c r="BI5"/>
  <c r="BM5"/>
  <c r="BQ5"/>
  <c r="BU5"/>
  <c r="BY5"/>
  <c r="E5" i="13"/>
  <c r="B5" i="12"/>
  <c r="P396" i="14"/>
  <c r="H396"/>
  <c r="F396"/>
  <c r="K396"/>
  <c r="I396"/>
  <c r="Q396"/>
  <c r="G396"/>
  <c r="P392"/>
  <c r="H392"/>
  <c r="F392"/>
  <c r="K392"/>
  <c r="I392"/>
  <c r="Q392"/>
  <c r="G392"/>
  <c r="P388"/>
  <c r="H388"/>
  <c r="F388"/>
  <c r="K388"/>
  <c r="I388"/>
  <c r="Q388"/>
  <c r="G388"/>
  <c r="P384"/>
  <c r="H384"/>
  <c r="F384"/>
  <c r="K384"/>
  <c r="I384"/>
  <c r="Q384"/>
  <c r="G384"/>
  <c r="P380"/>
  <c r="H380"/>
  <c r="F380"/>
  <c r="K380"/>
  <c r="I380"/>
  <c r="Q380"/>
  <c r="G380"/>
  <c r="P376"/>
  <c r="H376"/>
  <c r="F376"/>
  <c r="K376"/>
  <c r="I376"/>
  <c r="Q376"/>
  <c r="G376"/>
  <c r="P372"/>
  <c r="H372"/>
  <c r="F372"/>
  <c r="K372"/>
  <c r="I372"/>
  <c r="Q372"/>
  <c r="G372"/>
  <c r="P368"/>
  <c r="H368"/>
  <c r="F368"/>
  <c r="K368"/>
  <c r="I368"/>
  <c r="Q368"/>
  <c r="G368"/>
  <c r="P364"/>
  <c r="H364"/>
  <c r="F364"/>
  <c r="K364"/>
  <c r="I364"/>
  <c r="Q364"/>
  <c r="G364"/>
  <c r="Q360"/>
  <c r="K360"/>
  <c r="I360"/>
  <c r="G360"/>
  <c r="P360"/>
  <c r="H360"/>
  <c r="F360"/>
  <c r="Q356"/>
  <c r="K356"/>
  <c r="I356"/>
  <c r="G356"/>
  <c r="P356"/>
  <c r="H356"/>
  <c r="F356"/>
  <c r="Q352"/>
  <c r="K352"/>
  <c r="I352"/>
  <c r="G352"/>
  <c r="P352"/>
  <c r="H352"/>
  <c r="F352"/>
  <c r="Q348"/>
  <c r="K348"/>
  <c r="I348"/>
  <c r="G348"/>
  <c r="P348"/>
  <c r="H348"/>
  <c r="F348"/>
  <c r="Q344"/>
  <c r="K344"/>
  <c r="I344"/>
  <c r="G344"/>
  <c r="P344"/>
  <c r="H344"/>
  <c r="F344"/>
  <c r="Q340"/>
  <c r="K340"/>
  <c r="I340"/>
  <c r="G340"/>
  <c r="P340"/>
  <c r="H340"/>
  <c r="F340"/>
  <c r="Q336"/>
  <c r="K336"/>
  <c r="I336"/>
  <c r="G336"/>
  <c r="P336"/>
  <c r="H336"/>
  <c r="F336"/>
  <c r="Q332"/>
  <c r="K332"/>
  <c r="I332"/>
  <c r="G332"/>
  <c r="P332"/>
  <c r="H332"/>
  <c r="F332"/>
  <c r="Q328"/>
  <c r="K328"/>
  <c r="I328"/>
  <c r="G328"/>
  <c r="P328"/>
  <c r="H328"/>
  <c r="F328"/>
  <c r="Q324"/>
  <c r="K324"/>
  <c r="I324"/>
  <c r="G324"/>
  <c r="P324"/>
  <c r="H324"/>
  <c r="F324"/>
  <c r="Q320"/>
  <c r="K320"/>
  <c r="I320"/>
  <c r="G320"/>
  <c r="P320"/>
  <c r="H320"/>
  <c r="F320"/>
  <c r="Q316"/>
  <c r="K316"/>
  <c r="I316"/>
  <c r="G316"/>
  <c r="P316"/>
  <c r="H316"/>
  <c r="F316"/>
  <c r="Q312"/>
  <c r="K312"/>
  <c r="I312"/>
  <c r="G312"/>
  <c r="P312"/>
  <c r="H312"/>
  <c r="F312"/>
  <c r="Q308"/>
  <c r="K308"/>
  <c r="I308"/>
  <c r="G308"/>
  <c r="P308"/>
  <c r="H308"/>
  <c r="F308"/>
  <c r="Q304"/>
  <c r="K304"/>
  <c r="I304"/>
  <c r="G304"/>
  <c r="P304"/>
  <c r="H304"/>
  <c r="F304"/>
  <c r="Q300"/>
  <c r="K300"/>
  <c r="I300"/>
  <c r="G300"/>
  <c r="P300"/>
  <c r="H300"/>
  <c r="F300"/>
  <c r="Q296"/>
  <c r="K296"/>
  <c r="I296"/>
  <c r="G296"/>
  <c r="P296"/>
  <c r="H296"/>
  <c r="F296"/>
  <c r="Q292"/>
  <c r="K292"/>
  <c r="I292"/>
  <c r="G292"/>
  <c r="P292"/>
  <c r="H292"/>
  <c r="F292"/>
  <c r="Q288"/>
  <c r="K288"/>
  <c r="I288"/>
  <c r="G288"/>
  <c r="P288"/>
  <c r="H288"/>
  <c r="F288"/>
  <c r="Q284"/>
  <c r="K284"/>
  <c r="I284"/>
  <c r="G284"/>
  <c r="P284"/>
  <c r="H284"/>
  <c r="F284"/>
  <c r="Q280"/>
  <c r="K280"/>
  <c r="I280"/>
  <c r="G280"/>
  <c r="P280"/>
  <c r="H280"/>
  <c r="F280"/>
  <c r="Q276"/>
  <c r="K276"/>
  <c r="I276"/>
  <c r="G276"/>
  <c r="P276"/>
  <c r="H276"/>
  <c r="F276"/>
  <c r="Q272"/>
  <c r="K272"/>
  <c r="I272"/>
  <c r="G272"/>
  <c r="P272"/>
  <c r="H272"/>
  <c r="F272"/>
  <c r="Q268"/>
  <c r="K268"/>
  <c r="I268"/>
  <c r="G268"/>
  <c r="P268"/>
  <c r="H268"/>
  <c r="F268"/>
  <c r="Q264"/>
  <c r="K264"/>
  <c r="I264"/>
  <c r="G264"/>
  <c r="P264"/>
  <c r="H264"/>
  <c r="F264"/>
  <c r="Q260"/>
  <c r="K260"/>
  <c r="I260"/>
  <c r="G260"/>
  <c r="P260"/>
  <c r="H260"/>
  <c r="F260"/>
  <c r="Q256"/>
  <c r="K256"/>
  <c r="I256"/>
  <c r="G256"/>
  <c r="P256"/>
  <c r="H256"/>
  <c r="F256"/>
  <c r="Q252"/>
  <c r="K252"/>
  <c r="I252"/>
  <c r="G252"/>
  <c r="P252"/>
  <c r="H252"/>
  <c r="F252"/>
  <c r="Q248"/>
  <c r="K248"/>
  <c r="I248"/>
  <c r="G248"/>
  <c r="P248"/>
  <c r="H248"/>
  <c r="F248"/>
  <c r="Q244"/>
  <c r="K244"/>
  <c r="I244"/>
  <c r="G244"/>
  <c r="P244"/>
  <c r="H244"/>
  <c r="F244"/>
  <c r="Q240"/>
  <c r="K240"/>
  <c r="I240"/>
  <c r="G240"/>
  <c r="P240"/>
  <c r="H240"/>
  <c r="F240"/>
  <c r="Q236"/>
  <c r="K236"/>
  <c r="I236"/>
  <c r="G236"/>
  <c r="P236"/>
  <c r="H236"/>
  <c r="F236"/>
  <c r="Q232"/>
  <c r="K232"/>
  <c r="I232"/>
  <c r="G232"/>
  <c r="P232"/>
  <c r="H232"/>
  <c r="F232"/>
  <c r="Q228"/>
  <c r="K228"/>
  <c r="I228"/>
  <c r="G228"/>
  <c r="P228"/>
  <c r="H228"/>
  <c r="F228"/>
  <c r="Q224"/>
  <c r="K224"/>
  <c r="I224"/>
  <c r="G224"/>
  <c r="P224"/>
  <c r="H224"/>
  <c r="F224"/>
  <c r="Q220"/>
  <c r="K220"/>
  <c r="I220"/>
  <c r="G220"/>
  <c r="P220"/>
  <c r="H220"/>
  <c r="F220"/>
  <c r="Q216"/>
  <c r="K216"/>
  <c r="I216"/>
  <c r="G216"/>
  <c r="P216"/>
  <c r="H216"/>
  <c r="F216"/>
  <c r="Q212"/>
  <c r="K212"/>
  <c r="I212"/>
  <c r="G212"/>
  <c r="P212"/>
  <c r="H212"/>
  <c r="F212"/>
  <c r="Q208"/>
  <c r="K208"/>
  <c r="I208"/>
  <c r="G208"/>
  <c r="P208"/>
  <c r="H208"/>
  <c r="F208"/>
  <c r="Q204"/>
  <c r="K204"/>
  <c r="I204"/>
  <c r="G204"/>
  <c r="P204"/>
  <c r="H204"/>
  <c r="F204"/>
  <c r="Q200"/>
  <c r="K200"/>
  <c r="I200"/>
  <c r="G200"/>
  <c r="P200"/>
  <c r="H200"/>
  <c r="F200"/>
  <c r="P196"/>
  <c r="H196"/>
  <c r="F196"/>
  <c r="Q196"/>
  <c r="K196"/>
  <c r="I196"/>
  <c r="G196"/>
  <c r="P192"/>
  <c r="H192"/>
  <c r="F192"/>
  <c r="Q192"/>
  <c r="K192"/>
  <c r="I192"/>
  <c r="G192"/>
  <c r="P188"/>
  <c r="H188"/>
  <c r="F188"/>
  <c r="Q188"/>
  <c r="K188"/>
  <c r="I188"/>
  <c r="G188"/>
  <c r="P184"/>
  <c r="H184"/>
  <c r="F184"/>
  <c r="Q184"/>
  <c r="G184"/>
  <c r="K184"/>
  <c r="I184"/>
  <c r="P180"/>
  <c r="H180"/>
  <c r="F180"/>
  <c r="Q180"/>
  <c r="G180"/>
  <c r="K180"/>
  <c r="I180"/>
  <c r="P176"/>
  <c r="H176"/>
  <c r="F176"/>
  <c r="Q176"/>
  <c r="G176"/>
  <c r="K176"/>
  <c r="I176"/>
  <c r="P172"/>
  <c r="H172"/>
  <c r="F172"/>
  <c r="Q172"/>
  <c r="G172"/>
  <c r="K172"/>
  <c r="I172"/>
  <c r="P168"/>
  <c r="H168"/>
  <c r="F168"/>
  <c r="Q168"/>
  <c r="G168"/>
  <c r="K168"/>
  <c r="I168"/>
  <c r="P164"/>
  <c r="H164"/>
  <c r="F164"/>
  <c r="Q164"/>
  <c r="G164"/>
  <c r="K164"/>
  <c r="I164"/>
  <c r="P160"/>
  <c r="H160"/>
  <c r="F160"/>
  <c r="Q160"/>
  <c r="G160"/>
  <c r="K160"/>
  <c r="I160"/>
  <c r="P156"/>
  <c r="H156"/>
  <c r="F156"/>
  <c r="Q156"/>
  <c r="G156"/>
  <c r="K156"/>
  <c r="I156"/>
  <c r="P152"/>
  <c r="H152"/>
  <c r="F152"/>
  <c r="Q152"/>
  <c r="G152"/>
  <c r="K152"/>
  <c r="I152"/>
  <c r="P148"/>
  <c r="H148"/>
  <c r="F148"/>
  <c r="Q148"/>
  <c r="G148"/>
  <c r="K148"/>
  <c r="I148"/>
  <c r="P144"/>
  <c r="H144"/>
  <c r="F144"/>
  <c r="Q144"/>
  <c r="G144"/>
  <c r="K144"/>
  <c r="I144"/>
  <c r="P140"/>
  <c r="H140"/>
  <c r="F140"/>
  <c r="Q140"/>
  <c r="G140"/>
  <c r="K140"/>
  <c r="I140"/>
  <c r="P136"/>
  <c r="H136"/>
  <c r="F136"/>
  <c r="Q136"/>
  <c r="G136"/>
  <c r="K136"/>
  <c r="I136"/>
  <c r="P132"/>
  <c r="H132"/>
  <c r="F132"/>
  <c r="Q132"/>
  <c r="G132"/>
  <c r="K132"/>
  <c r="I132"/>
  <c r="P128"/>
  <c r="H128"/>
  <c r="F128"/>
  <c r="Q128"/>
  <c r="G128"/>
  <c r="K128"/>
  <c r="I128"/>
  <c r="P124"/>
  <c r="H124"/>
  <c r="F124"/>
  <c r="Q124"/>
  <c r="G124"/>
  <c r="K124"/>
  <c r="I124"/>
  <c r="P120"/>
  <c r="H120"/>
  <c r="F120"/>
  <c r="Q120"/>
  <c r="G120"/>
  <c r="K120"/>
  <c r="I120"/>
  <c r="P116"/>
  <c r="H116"/>
  <c r="F116"/>
  <c r="Q116"/>
  <c r="G116"/>
  <c r="K116"/>
  <c r="I116"/>
  <c r="P112"/>
  <c r="H112"/>
  <c r="F112"/>
  <c r="Q112"/>
  <c r="G112"/>
  <c r="K112"/>
  <c r="I112"/>
  <c r="P108"/>
  <c r="H108"/>
  <c r="F108"/>
  <c r="Q108"/>
  <c r="G108"/>
  <c r="K108"/>
  <c r="I108"/>
  <c r="P104"/>
  <c r="H104"/>
  <c r="F104"/>
  <c r="Q104"/>
  <c r="G104"/>
  <c r="K104"/>
  <c r="I104"/>
  <c r="P100"/>
  <c r="H100"/>
  <c r="F100"/>
  <c r="Q100"/>
  <c r="G100"/>
  <c r="K100"/>
  <c r="I100"/>
  <c r="P96"/>
  <c r="H96"/>
  <c r="F96"/>
  <c r="Q96"/>
  <c r="G96"/>
  <c r="K96"/>
  <c r="I96"/>
  <c r="P92"/>
  <c r="H92"/>
  <c r="F92"/>
  <c r="Q92"/>
  <c r="G92"/>
  <c r="K92"/>
  <c r="I92"/>
  <c r="P88"/>
  <c r="H88"/>
  <c r="F88"/>
  <c r="Q88"/>
  <c r="G88"/>
  <c r="K88"/>
  <c r="I88"/>
  <c r="P84"/>
  <c r="H84"/>
  <c r="F84"/>
  <c r="Q84"/>
  <c r="G84"/>
  <c r="K84"/>
  <c r="I84"/>
  <c r="P80"/>
  <c r="H80"/>
  <c r="F80"/>
  <c r="Q80"/>
  <c r="G80"/>
  <c r="K80"/>
  <c r="I80"/>
  <c r="P76"/>
  <c r="H76"/>
  <c r="F76"/>
  <c r="Q76"/>
  <c r="G76"/>
  <c r="K76"/>
  <c r="I76"/>
  <c r="P72"/>
  <c r="H72"/>
  <c r="F72"/>
  <c r="Q72"/>
  <c r="G72"/>
  <c r="K72"/>
  <c r="I72"/>
  <c r="P68"/>
  <c r="H68"/>
  <c r="F68"/>
  <c r="Q68"/>
  <c r="G68"/>
  <c r="K68"/>
  <c r="I68"/>
  <c r="P64"/>
  <c r="H64"/>
  <c r="F64"/>
  <c r="Q64"/>
  <c r="G64"/>
  <c r="K64"/>
  <c r="I64"/>
  <c r="P60"/>
  <c r="H60"/>
  <c r="F60"/>
  <c r="Q60"/>
  <c r="G60"/>
  <c r="K60"/>
  <c r="I60"/>
  <c r="P56"/>
  <c r="H56"/>
  <c r="F56"/>
  <c r="Q56"/>
  <c r="G56"/>
  <c r="K56"/>
  <c r="I56"/>
  <c r="E56"/>
  <c r="P52"/>
  <c r="H52"/>
  <c r="F52"/>
  <c r="Q52"/>
  <c r="G52"/>
  <c r="K52"/>
  <c r="I52"/>
  <c r="E52"/>
  <c r="P48"/>
  <c r="H48"/>
  <c r="F48"/>
  <c r="Q48"/>
  <c r="G48"/>
  <c r="K48"/>
  <c r="I48"/>
  <c r="E48"/>
  <c r="P44"/>
  <c r="H44"/>
  <c r="F44"/>
  <c r="Q44"/>
  <c r="G44"/>
  <c r="K44"/>
  <c r="I44"/>
  <c r="E44"/>
  <c r="P40"/>
  <c r="H40"/>
  <c r="F40"/>
  <c r="Q40"/>
  <c r="G40"/>
  <c r="K40"/>
  <c r="I40"/>
  <c r="E40"/>
  <c r="P36"/>
  <c r="H36"/>
  <c r="F36"/>
  <c r="Q36"/>
  <c r="G36"/>
  <c r="K36"/>
  <c r="I36"/>
  <c r="E36"/>
  <c r="P32"/>
  <c r="H32"/>
  <c r="F32"/>
  <c r="Q32"/>
  <c r="G32"/>
  <c r="K32"/>
  <c r="I32"/>
  <c r="E32"/>
  <c r="P28"/>
  <c r="H28"/>
  <c r="F28"/>
  <c r="Q28"/>
  <c r="G28"/>
  <c r="K28"/>
  <c r="I28"/>
  <c r="E28"/>
  <c r="P24"/>
  <c r="H24"/>
  <c r="F24"/>
  <c r="Q24"/>
  <c r="G24"/>
  <c r="K24"/>
  <c r="I24"/>
  <c r="E24"/>
  <c r="P20"/>
  <c r="H20"/>
  <c r="F20"/>
  <c r="Q20"/>
  <c r="G20"/>
  <c r="K20"/>
  <c r="I20"/>
  <c r="E20"/>
  <c r="P16"/>
  <c r="H16"/>
  <c r="F16"/>
  <c r="Q16"/>
  <c r="G16"/>
  <c r="K16"/>
  <c r="I16"/>
  <c r="E16"/>
  <c r="P12"/>
  <c r="H12"/>
  <c r="F12"/>
  <c r="Q12"/>
  <c r="G12"/>
  <c r="K12"/>
  <c r="I12"/>
  <c r="E12"/>
  <c r="P8"/>
  <c r="H8"/>
  <c r="F8"/>
  <c r="Q8"/>
  <c r="G8"/>
  <c r="K8"/>
  <c r="I8"/>
  <c r="E8"/>
  <c r="P6"/>
  <c r="H6"/>
  <c r="F6"/>
  <c r="Q6"/>
  <c r="G6"/>
  <c r="K6"/>
  <c r="I6"/>
  <c r="E6"/>
  <c r="V398" i="8"/>
  <c r="T398"/>
  <c r="T396"/>
  <c r="T394"/>
  <c r="T392"/>
  <c r="T388"/>
  <c r="T386"/>
  <c r="T384"/>
  <c r="T380"/>
  <c r="T378"/>
  <c r="T376"/>
  <c r="U398"/>
  <c r="V394"/>
  <c r="V386"/>
  <c r="V378"/>
  <c r="CC471" i="10"/>
  <c r="H397" i="12"/>
  <c r="BW395" i="10"/>
  <c r="R396" i="8" s="1"/>
  <c r="BS395" i="10"/>
  <c r="BO395"/>
  <c r="BK395"/>
  <c r="BW391"/>
  <c r="R392" i="8" s="1"/>
  <c r="BS391" i="10"/>
  <c r="BO391"/>
  <c r="BK391"/>
  <c r="BW387"/>
  <c r="R388" i="8" s="1"/>
  <c r="BS387" i="10"/>
  <c r="BO387"/>
  <c r="BK387"/>
  <c r="BW383"/>
  <c r="R384" i="8" s="1"/>
  <c r="BS383" i="10"/>
  <c r="BO383"/>
  <c r="BK383"/>
  <c r="BW379"/>
  <c r="R380" i="8" s="1"/>
  <c r="BS379" i="10"/>
  <c r="BO379"/>
  <c r="BK379"/>
  <c r="BW375"/>
  <c r="R376" i="8" s="1"/>
  <c r="BS375" i="10"/>
  <c r="BO375"/>
  <c r="BK375"/>
  <c r="BW371"/>
  <c r="R372" i="8" s="1"/>
  <c r="BS371" i="10"/>
  <c r="BO371"/>
  <c r="BK371"/>
  <c r="BW367"/>
  <c r="R368" i="8" s="1"/>
  <c r="BS367" i="10"/>
  <c r="BO367"/>
  <c r="BK367"/>
  <c r="BW363"/>
  <c r="R364" i="8" s="1"/>
  <c r="BS363" i="10"/>
  <c r="BO363"/>
  <c r="BK363"/>
  <c r="BW359"/>
  <c r="R360" i="8" s="1"/>
  <c r="BS359" i="10"/>
  <c r="BO359"/>
  <c r="BK359"/>
  <c r="BW355"/>
  <c r="R356" i="8" s="1"/>
  <c r="BS355" i="10"/>
  <c r="BO355"/>
  <c r="BK355"/>
  <c r="BW351"/>
  <c r="R352" i="8" s="1"/>
  <c r="BS351" i="10"/>
  <c r="BO351"/>
  <c r="BK351"/>
  <c r="BW347"/>
  <c r="R348" i="8" s="1"/>
  <c r="BS347" i="10"/>
  <c r="BO347"/>
  <c r="BK347"/>
  <c r="BW343"/>
  <c r="R344" i="8" s="1"/>
  <c r="BS343" i="10"/>
  <c r="BO343"/>
  <c r="BK343"/>
  <c r="BW339"/>
  <c r="R340" i="8" s="1"/>
  <c r="BS339" i="10"/>
  <c r="BO339"/>
  <c r="BK339"/>
  <c r="BW335"/>
  <c r="R336" i="8" s="1"/>
  <c r="BS335" i="10"/>
  <c r="BO335"/>
  <c r="BK335"/>
  <c r="BW331"/>
  <c r="R332" i="8" s="1"/>
  <c r="BS331" i="10"/>
  <c r="BO331"/>
  <c r="BK331"/>
  <c r="BW327"/>
  <c r="R328" i="8" s="1"/>
  <c r="BS327" i="10"/>
  <c r="BO327"/>
  <c r="BK327"/>
  <c r="BW323"/>
  <c r="R324" i="8" s="1"/>
  <c r="BS323" i="10"/>
  <c r="BO323"/>
  <c r="BK323"/>
  <c r="BW319"/>
  <c r="R320" i="8" s="1"/>
  <c r="BS319" i="10"/>
  <c r="BO319"/>
  <c r="BK319"/>
  <c r="BW315"/>
  <c r="R316" i="8" s="1"/>
  <c r="BS315" i="10"/>
  <c r="BO315"/>
  <c r="BK315"/>
  <c r="BW311"/>
  <c r="R312" i="8" s="1"/>
  <c r="BS311" i="10"/>
  <c r="BO311"/>
  <c r="BK311"/>
  <c r="BW307"/>
  <c r="R308" i="8" s="1"/>
  <c r="BS307" i="10"/>
  <c r="BO307"/>
  <c r="BK307"/>
  <c r="BW303"/>
  <c r="R304" i="8" s="1"/>
  <c r="BS303" i="10"/>
  <c r="BO303"/>
  <c r="BK303"/>
  <c r="BW299"/>
  <c r="R300" i="8" s="1"/>
  <c r="BS299" i="10"/>
  <c r="BO299"/>
  <c r="BK299"/>
  <c r="BW295"/>
  <c r="R296" i="8" s="1"/>
  <c r="BS295" i="10"/>
  <c r="BO295"/>
  <c r="BK295"/>
  <c r="BW291"/>
  <c r="R292" i="8" s="1"/>
  <c r="BS291" i="10"/>
  <c r="BO291"/>
  <c r="BK291"/>
  <c r="BW287"/>
  <c r="R288" i="8" s="1"/>
  <c r="BS287" i="10"/>
  <c r="BO287"/>
  <c r="BK287"/>
  <c r="BW283"/>
  <c r="R284" i="8" s="1"/>
  <c r="BS283" i="10"/>
  <c r="BO283"/>
  <c r="BK283"/>
  <c r="BW279"/>
  <c r="R280" i="8" s="1"/>
  <c r="BS279" i="10"/>
  <c r="BO279"/>
  <c r="BK279"/>
  <c r="BW275"/>
  <c r="R276" i="8" s="1"/>
  <c r="BS275" i="10"/>
  <c r="BO275"/>
  <c r="BK275"/>
  <c r="BW271"/>
  <c r="R272" i="8" s="1"/>
  <c r="BS271" i="10"/>
  <c r="BO271"/>
  <c r="BK271"/>
  <c r="BW267"/>
  <c r="R268" i="8" s="1"/>
  <c r="BS267" i="10"/>
  <c r="BO267"/>
  <c r="BK267"/>
  <c r="BW263"/>
  <c r="R264" i="8" s="1"/>
  <c r="BS263" i="10"/>
  <c r="BO263"/>
  <c r="BK263"/>
  <c r="BW259"/>
  <c r="R260" i="8" s="1"/>
  <c r="BS259" i="10"/>
  <c r="BO259"/>
  <c r="BK259"/>
  <c r="BW255"/>
  <c r="R256" i="8" s="1"/>
  <c r="BS255" i="10"/>
  <c r="BO255"/>
  <c r="BK255"/>
  <c r="BW251"/>
  <c r="R252" i="8" s="1"/>
  <c r="BS251" i="10"/>
  <c r="BO251"/>
  <c r="BK251"/>
  <c r="BW247"/>
  <c r="R248" i="8" s="1"/>
  <c r="BS247" i="10"/>
  <c r="BO247"/>
  <c r="BK247"/>
  <c r="BW243"/>
  <c r="R244" i="8" s="1"/>
  <c r="BS243" i="10"/>
  <c r="BO243"/>
  <c r="BK243"/>
  <c r="BW239"/>
  <c r="R240" i="8" s="1"/>
  <c r="BS239" i="10"/>
  <c r="BO239"/>
  <c r="BK239"/>
  <c r="BW235"/>
  <c r="R236" i="8" s="1"/>
  <c r="BS235" i="10"/>
  <c r="BO235"/>
  <c r="BK235"/>
  <c r="BW231"/>
  <c r="R232" i="8" s="1"/>
  <c r="BS231" i="10"/>
  <c r="BO231"/>
  <c r="BK231"/>
  <c r="BW227"/>
  <c r="R228" i="8" s="1"/>
  <c r="BS227" i="10"/>
  <c r="BO227"/>
  <c r="BK227"/>
  <c r="BW223"/>
  <c r="R224" i="8" s="1"/>
  <c r="BS223" i="10"/>
  <c r="BO223"/>
  <c r="BK223"/>
  <c r="BW219"/>
  <c r="R220" i="8" s="1"/>
  <c r="BS219" i="10"/>
  <c r="BO219"/>
  <c r="BK219"/>
  <c r="BW215"/>
  <c r="R216" i="8" s="1"/>
  <c r="BS215" i="10"/>
  <c r="BO215"/>
  <c r="BK215"/>
  <c r="BW211"/>
  <c r="R212" i="8" s="1"/>
  <c r="BS211" i="10"/>
  <c r="BO211"/>
  <c r="BK211"/>
  <c r="BW207"/>
  <c r="R208" i="8" s="1"/>
  <c r="BS207" i="10"/>
  <c r="BO207"/>
  <c r="BK207"/>
  <c r="BW203"/>
  <c r="R204" i="8" s="1"/>
  <c r="BS203" i="10"/>
  <c r="BO203"/>
  <c r="BK203"/>
  <c r="BO110"/>
  <c r="BG110"/>
  <c r="BY108"/>
  <c r="BQ108"/>
  <c r="I107" i="15" s="1"/>
  <c r="BI108" i="10"/>
  <c r="BF108"/>
  <c r="BJ108"/>
  <c r="BN108"/>
  <c r="BR108"/>
  <c r="BV108"/>
  <c r="BZ108"/>
  <c r="E108" i="13"/>
  <c r="B108" i="12"/>
  <c r="BO106" i="10"/>
  <c r="BG106"/>
  <c r="BY104"/>
  <c r="BQ104"/>
  <c r="I103" i="15" s="1"/>
  <c r="BI104" i="10"/>
  <c r="BF104"/>
  <c r="BJ104"/>
  <c r="BN104"/>
  <c r="BR104"/>
  <c r="BV104"/>
  <c r="BZ104"/>
  <c r="E104" i="13"/>
  <c r="B104" i="12"/>
  <c r="BO102" i="10"/>
  <c r="BG102"/>
  <c r="BY100"/>
  <c r="BQ100"/>
  <c r="I99" i="15" s="1"/>
  <c r="BI100" i="10"/>
  <c r="BF100"/>
  <c r="BJ100"/>
  <c r="BN100"/>
  <c r="BR100"/>
  <c r="BV100"/>
  <c r="BZ100"/>
  <c r="E100" i="13"/>
  <c r="B100" i="12"/>
  <c r="BO98" i="10"/>
  <c r="BG98"/>
  <c r="BY96"/>
  <c r="BQ96"/>
  <c r="I95" i="15" s="1"/>
  <c r="BI96" i="10"/>
  <c r="BF96"/>
  <c r="BJ96"/>
  <c r="BN96"/>
  <c r="BR96"/>
  <c r="BV96"/>
  <c r="BZ96"/>
  <c r="E96" i="13"/>
  <c r="B96" i="12"/>
  <c r="BO94" i="10"/>
  <c r="BG94"/>
  <c r="BY92"/>
  <c r="BQ92"/>
  <c r="I91" i="15" s="1"/>
  <c r="BI92" i="10"/>
  <c r="BF92"/>
  <c r="BJ92"/>
  <c r="BN92"/>
  <c r="BR92"/>
  <c r="BV92"/>
  <c r="BZ92"/>
  <c r="E92" i="13"/>
  <c r="B92" i="12"/>
  <c r="BO90" i="10"/>
  <c r="BG90"/>
  <c r="BY88"/>
  <c r="BQ88"/>
  <c r="I87" i="15" s="1"/>
  <c r="BI88" i="10"/>
  <c r="BF88"/>
  <c r="BJ88"/>
  <c r="BN88"/>
  <c r="BR88"/>
  <c r="BV88"/>
  <c r="BZ88"/>
  <c r="E88" i="13"/>
  <c r="B88" i="12"/>
  <c r="BO86" i="10"/>
  <c r="BG86"/>
  <c r="BY84"/>
  <c r="BQ84"/>
  <c r="I83" i="15" s="1"/>
  <c r="BI84" i="10"/>
  <c r="BF84"/>
  <c r="BJ84"/>
  <c r="BN84"/>
  <c r="BR84"/>
  <c r="BV84"/>
  <c r="BZ84"/>
  <c r="E84" i="13"/>
  <c r="B84" i="12"/>
  <c r="BO82" i="10"/>
  <c r="BG82"/>
  <c r="BY80"/>
  <c r="BQ80"/>
  <c r="I79" i="15" s="1"/>
  <c r="BI80" i="10"/>
  <c r="BF80"/>
  <c r="BJ80"/>
  <c r="BN80"/>
  <c r="BR80"/>
  <c r="BV80"/>
  <c r="BZ80"/>
  <c r="E80" i="13"/>
  <c r="B80" i="12"/>
  <c r="BO78" i="10"/>
  <c r="BG78"/>
  <c r="BY76"/>
  <c r="BQ76"/>
  <c r="I75" i="15" s="1"/>
  <c r="BI76" i="10"/>
  <c r="BF76"/>
  <c r="BJ76"/>
  <c r="BN76"/>
  <c r="BR76"/>
  <c r="BV76"/>
  <c r="BZ76"/>
  <c r="E76" i="13"/>
  <c r="B76" i="12"/>
  <c r="BO74" i="10"/>
  <c r="BG74"/>
  <c r="BY72"/>
  <c r="BQ72"/>
  <c r="I71" i="15" s="1"/>
  <c r="BI72" i="10"/>
  <c r="BF72"/>
  <c r="BJ72"/>
  <c r="BN72"/>
  <c r="BR72"/>
  <c r="BV72"/>
  <c r="BZ72"/>
  <c r="E72" i="13"/>
  <c r="B72" i="12"/>
  <c r="BO70" i="10"/>
  <c r="BG70"/>
  <c r="BY68"/>
  <c r="BQ68"/>
  <c r="I67" i="15" s="1"/>
  <c r="BI68" i="10"/>
  <c r="BF68"/>
  <c r="BJ68"/>
  <c r="BN68"/>
  <c r="BR68"/>
  <c r="BV68"/>
  <c r="BZ68"/>
  <c r="E68" i="13"/>
  <c r="B68" i="12"/>
  <c r="BO66" i="10"/>
  <c r="BG66"/>
  <c r="BY64"/>
  <c r="BQ64"/>
  <c r="I63" i="15" s="1"/>
  <c r="BI64" i="10"/>
  <c r="BF64"/>
  <c r="BJ64"/>
  <c r="BN64"/>
  <c r="BR64"/>
  <c r="BV64"/>
  <c r="BZ64"/>
  <c r="E64" i="13"/>
  <c r="B64" i="12"/>
  <c r="BO62" i="10"/>
  <c r="BG62"/>
  <c r="BY60"/>
  <c r="BQ60"/>
  <c r="I59" i="15" s="1"/>
  <c r="BI60" i="10"/>
  <c r="BF60"/>
  <c r="BJ60"/>
  <c r="BN60"/>
  <c r="BR60"/>
  <c r="BV60"/>
  <c r="BZ60"/>
  <c r="E60" i="13"/>
  <c r="B60" i="12"/>
  <c r="BO58" i="10"/>
  <c r="BG58"/>
  <c r="BY56"/>
  <c r="BQ56"/>
  <c r="I55" i="15" s="1"/>
  <c r="BI56" i="10"/>
  <c r="BF56"/>
  <c r="BJ56"/>
  <c r="BN56"/>
  <c r="BR56"/>
  <c r="BV56"/>
  <c r="BZ56"/>
  <c r="E56" i="13"/>
  <c r="B56" i="12"/>
  <c r="BO54" i="10"/>
  <c r="BG54"/>
  <c r="BY52"/>
  <c r="BQ52"/>
  <c r="I51" i="15" s="1"/>
  <c r="BI52" i="10"/>
  <c r="BF52"/>
  <c r="BJ52"/>
  <c r="BN52"/>
  <c r="BR52"/>
  <c r="BV52"/>
  <c r="BZ52"/>
  <c r="E52" i="13"/>
  <c r="B52" i="12"/>
  <c r="BO50" i="10"/>
  <c r="BG50"/>
  <c r="BX49"/>
  <c r="BP49"/>
  <c r="BH49"/>
  <c r="BE49"/>
  <c r="BI49"/>
  <c r="BM49"/>
  <c r="BQ49"/>
  <c r="I48" i="15" s="1"/>
  <c r="BU49" i="10"/>
  <c r="BY49"/>
  <c r="BZ48"/>
  <c r="BR48"/>
  <c r="BJ48"/>
  <c r="BT47"/>
  <c r="BL47"/>
  <c r="BG47"/>
  <c r="BK47"/>
  <c r="BO47"/>
  <c r="BS47"/>
  <c r="BW47"/>
  <c r="R48" i="8" s="1"/>
  <c r="E47" i="13"/>
  <c r="B47" i="12"/>
  <c r="BV46" i="10"/>
  <c r="BN46"/>
  <c r="BF46"/>
  <c r="BX45"/>
  <c r="BP45"/>
  <c r="BH45"/>
  <c r="BE45"/>
  <c r="BI45"/>
  <c r="BM45"/>
  <c r="BQ45"/>
  <c r="I44" i="15" s="1"/>
  <c r="BU45" i="10"/>
  <c r="BY45"/>
  <c r="BZ44"/>
  <c r="BR44"/>
  <c r="BJ44"/>
  <c r="BT43"/>
  <c r="BL43"/>
  <c r="BG43"/>
  <c r="BK43"/>
  <c r="BO43"/>
  <c r="BS43"/>
  <c r="BW43"/>
  <c r="R44" i="8" s="1"/>
  <c r="E43" i="13"/>
  <c r="B43" i="12"/>
  <c r="BV42" i="10"/>
  <c r="BN42"/>
  <c r="BF42"/>
  <c r="BX41"/>
  <c r="BP41"/>
  <c r="BH41"/>
  <c r="BE41"/>
  <c r="BI41"/>
  <c r="BM41"/>
  <c r="BQ41"/>
  <c r="I40" i="15" s="1"/>
  <c r="BU41" i="10"/>
  <c r="BY41"/>
  <c r="BZ40"/>
  <c r="BR40"/>
  <c r="BJ40"/>
  <c r="BT39"/>
  <c r="BL39"/>
  <c r="BG39"/>
  <c r="BK39"/>
  <c r="BO39"/>
  <c r="BS39"/>
  <c r="BW39"/>
  <c r="R40" i="8" s="1"/>
  <c r="E39" i="13"/>
  <c r="B39" i="12"/>
  <c r="BV38" i="10"/>
  <c r="BN38"/>
  <c r="BF38"/>
  <c r="BX7"/>
  <c r="BP7"/>
  <c r="BH7"/>
  <c r="BE7"/>
  <c r="BI7"/>
  <c r="BM7"/>
  <c r="BQ7"/>
  <c r="I6" i="15" s="1"/>
  <c r="BU7" i="10"/>
  <c r="BY7"/>
  <c r="E7" i="13"/>
  <c r="B7" i="12"/>
  <c r="BR5" i="10"/>
  <c r="BJ5"/>
  <c r="V370" i="8"/>
  <c r="V362"/>
  <c r="V354"/>
  <c r="V346"/>
  <c r="V338"/>
  <c r="V330"/>
  <c r="V322"/>
  <c r="V314"/>
  <c r="V306"/>
  <c r="V298"/>
  <c r="V290"/>
  <c r="V282"/>
  <c r="V274"/>
  <c r="V266"/>
  <c r="V258"/>
  <c r="V250"/>
  <c r="V242"/>
  <c r="V234"/>
  <c r="V226"/>
  <c r="V218"/>
  <c r="V210"/>
  <c r="V202"/>
  <c r="V200"/>
  <c r="V192"/>
  <c r="V188"/>
  <c r="V184"/>
  <c r="V172"/>
  <c r="V168"/>
  <c r="V156"/>
  <c r="V152"/>
  <c r="V140"/>
  <c r="V136"/>
  <c r="V124"/>
  <c r="V120"/>
  <c r="V108"/>
  <c r="V104"/>
  <c r="V92"/>
  <c r="V88"/>
  <c r="V76"/>
  <c r="V72"/>
  <c r="V60"/>
  <c r="V52"/>
  <c r="V44"/>
  <c r="V42"/>
  <c r="V36"/>
  <c r="V28"/>
  <c r="V20"/>
  <c r="V12"/>
  <c r="V10"/>
  <c r="CA474" i="10"/>
  <c r="O475" i="8" s="1"/>
  <c r="S475" s="1"/>
  <c r="CC472" i="10"/>
  <c r="BW466"/>
  <c r="BS466"/>
  <c r="BO466"/>
  <c r="BK466"/>
  <c r="BW462"/>
  <c r="BS462"/>
  <c r="BO462"/>
  <c r="BK462"/>
  <c r="BW458"/>
  <c r="BS458"/>
  <c r="BO458"/>
  <c r="BK458"/>
  <c r="BW454"/>
  <c r="BS454"/>
  <c r="BO454"/>
  <c r="BK454"/>
  <c r="BW450"/>
  <c r="BS450"/>
  <c r="BO450"/>
  <c r="BK450"/>
  <c r="BW446"/>
  <c r="BS446"/>
  <c r="BO446"/>
  <c r="BK446"/>
  <c r="BW442"/>
  <c r="BS442"/>
  <c r="BO442"/>
  <c r="BK442"/>
  <c r="BW438"/>
  <c r="BS438"/>
  <c r="BO438"/>
  <c r="BK438"/>
  <c r="BW434"/>
  <c r="BS434"/>
  <c r="BO434"/>
  <c r="BK434"/>
  <c r="BW430"/>
  <c r="BS430"/>
  <c r="BO430"/>
  <c r="BK430"/>
  <c r="BW426"/>
  <c r="BS426"/>
  <c r="BO426"/>
  <c r="BK426"/>
  <c r="BW422"/>
  <c r="BS422"/>
  <c r="BO422"/>
  <c r="BK422"/>
  <c r="BW108"/>
  <c r="R109" i="8" s="1"/>
  <c r="BS108" i="10"/>
  <c r="BO108"/>
  <c r="BK108"/>
  <c r="BW104"/>
  <c r="R105" i="8" s="1"/>
  <c r="BS104" i="10"/>
  <c r="BO104"/>
  <c r="BK104"/>
  <c r="BW100"/>
  <c r="R101" i="8" s="1"/>
  <c r="BS100" i="10"/>
  <c r="BO100"/>
  <c r="BK100"/>
  <c r="BW96"/>
  <c r="R97" i="8" s="1"/>
  <c r="BS96" i="10"/>
  <c r="BO96"/>
  <c r="BK96"/>
  <c r="BW92"/>
  <c r="R93" i="8" s="1"/>
  <c r="BS92" i="10"/>
  <c r="BO92"/>
  <c r="BK92"/>
  <c r="BW88"/>
  <c r="R89" i="8" s="1"/>
  <c r="BS88" i="10"/>
  <c r="BO88"/>
  <c r="BK88"/>
  <c r="BW84"/>
  <c r="R85" i="8" s="1"/>
  <c r="BS84" i="10"/>
  <c r="BO84"/>
  <c r="BK84"/>
  <c r="BW80"/>
  <c r="R81" i="8" s="1"/>
  <c r="BS80" i="10"/>
  <c r="BO80"/>
  <c r="BK80"/>
  <c r="BW76"/>
  <c r="R77" i="8" s="1"/>
  <c r="BS76" i="10"/>
  <c r="BO76"/>
  <c r="BK76"/>
  <c r="BW72"/>
  <c r="R73" i="8" s="1"/>
  <c r="BS72" i="10"/>
  <c r="BO72"/>
  <c r="BK72"/>
  <c r="BW68"/>
  <c r="R69" i="8" s="1"/>
  <c r="BS68" i="10"/>
  <c r="BO68"/>
  <c r="BK68"/>
  <c r="BW64"/>
  <c r="R65" i="8" s="1"/>
  <c r="BS64" i="10"/>
  <c r="BO64"/>
  <c r="BK64"/>
  <c r="BW60"/>
  <c r="R61" i="8" s="1"/>
  <c r="BS60" i="10"/>
  <c r="BO60"/>
  <c r="BK60"/>
  <c r="BW56"/>
  <c r="R57" i="8" s="1"/>
  <c r="BS56" i="10"/>
  <c r="BO56"/>
  <c r="BK56"/>
  <c r="BW52"/>
  <c r="R53" i="8" s="1"/>
  <c r="BS52" i="10"/>
  <c r="BO52"/>
  <c r="BK52"/>
  <c r="BE36"/>
  <c r="CA37"/>
  <c r="BY36"/>
  <c r="BW36"/>
  <c r="R37" i="8" s="1"/>
  <c r="BU36" i="10"/>
  <c r="BS36"/>
  <c r="BQ36"/>
  <c r="I35" i="15" s="1"/>
  <c r="BO36" i="10"/>
  <c r="BM36"/>
  <c r="BK36"/>
  <c r="BI36"/>
  <c r="BY35"/>
  <c r="BW35"/>
  <c r="R36" i="8" s="1"/>
  <c r="BU35" i="10"/>
  <c r="BS35"/>
  <c r="BQ35"/>
  <c r="I34" i="15" s="1"/>
  <c r="BO35" i="10"/>
  <c r="BM35"/>
  <c r="BK35"/>
  <c r="BI35"/>
  <c r="BG35"/>
  <c r="BY34"/>
  <c r="BW34"/>
  <c r="R35" i="8" s="1"/>
  <c r="BU34" i="10"/>
  <c r="BS34"/>
  <c r="BQ34"/>
  <c r="I33" i="15" s="1"/>
  <c r="BO34" i="10"/>
  <c r="BM34"/>
  <c r="BK34"/>
  <c r="BI34"/>
  <c r="BG34"/>
  <c r="BY33"/>
  <c r="BW33"/>
  <c r="R34" i="8" s="1"/>
  <c r="BU33" i="10"/>
  <c r="BS33"/>
  <c r="BQ33"/>
  <c r="I32" i="15" s="1"/>
  <c r="BO33" i="10"/>
  <c r="BM33"/>
  <c r="BK33"/>
  <c r="BI33"/>
  <c r="BG33"/>
  <c r="BY32"/>
  <c r="BW32"/>
  <c r="R33" i="8" s="1"/>
  <c r="BU32" i="10"/>
  <c r="BS32"/>
  <c r="BQ32"/>
  <c r="I31" i="15" s="1"/>
  <c r="BO32" i="10"/>
  <c r="BM32"/>
  <c r="BK32"/>
  <c r="BI32"/>
  <c r="BG32"/>
  <c r="BY31"/>
  <c r="BW31"/>
  <c r="R32" i="8" s="1"/>
  <c r="BU31" i="10"/>
  <c r="BS31"/>
  <c r="BQ31"/>
  <c r="I30" i="15" s="1"/>
  <c r="BO31" i="10"/>
  <c r="BM31"/>
  <c r="BK31"/>
  <c r="BI31"/>
  <c r="BG31"/>
  <c r="BY30"/>
  <c r="BW30"/>
  <c r="R31" i="8" s="1"/>
  <c r="BU30" i="10"/>
  <c r="BS30"/>
  <c r="BQ30"/>
  <c r="I29" i="15" s="1"/>
  <c r="BO30" i="10"/>
  <c r="BM30"/>
  <c r="BK30"/>
  <c r="BI30"/>
  <c r="BG30"/>
  <c r="BY29"/>
  <c r="BW29"/>
  <c r="R30" i="8" s="1"/>
  <c r="BU29" i="10"/>
  <c r="BS29"/>
  <c r="BQ29"/>
  <c r="I28" i="15" s="1"/>
  <c r="BO29" i="10"/>
  <c r="BM29"/>
  <c r="BK29"/>
  <c r="BI29"/>
  <c r="BG29"/>
  <c r="BY28"/>
  <c r="BW28"/>
  <c r="R29" i="8" s="1"/>
  <c r="BU28" i="10"/>
  <c r="BS28"/>
  <c r="BQ28"/>
  <c r="I27" i="15" s="1"/>
  <c r="BO28" i="10"/>
  <c r="BM28"/>
  <c r="BK28"/>
  <c r="BI28"/>
  <c r="BG28"/>
  <c r="BY27"/>
  <c r="BW27"/>
  <c r="R28" i="8" s="1"/>
  <c r="BU27" i="10"/>
  <c r="BS27"/>
  <c r="BQ27"/>
  <c r="I26" i="15" s="1"/>
  <c r="BO27" i="10"/>
  <c r="BM27"/>
  <c r="BK27"/>
  <c r="BI27"/>
  <c r="BG27"/>
  <c r="BY26"/>
  <c r="BW26"/>
  <c r="R27" i="8" s="1"/>
  <c r="BU26" i="10"/>
  <c r="BS26"/>
  <c r="BQ26"/>
  <c r="I25" i="15" s="1"/>
  <c r="BO26" i="10"/>
  <c r="BM26"/>
  <c r="BK26"/>
  <c r="BI26"/>
  <c r="BG26"/>
  <c r="BY25"/>
  <c r="BW25"/>
  <c r="R26" i="8" s="1"/>
  <c r="BU25" i="10"/>
  <c r="BS25"/>
  <c r="BQ25"/>
  <c r="I24" i="15" s="1"/>
  <c r="BO25" i="10"/>
  <c r="BM25"/>
  <c r="BK25"/>
  <c r="BI25"/>
  <c r="BG25"/>
  <c r="BY24"/>
  <c r="BW24"/>
  <c r="R25" i="8" s="1"/>
  <c r="BU24" i="10"/>
  <c r="BS24"/>
  <c r="BQ24"/>
  <c r="I23" i="15" s="1"/>
  <c r="BO24" i="10"/>
  <c r="BM24"/>
  <c r="BK24"/>
  <c r="BI24"/>
  <c r="BG24"/>
  <c r="BY23"/>
  <c r="BW23"/>
  <c r="R24" i="8" s="1"/>
  <c r="BU23" i="10"/>
  <c r="BS23"/>
  <c r="BQ23"/>
  <c r="I22" i="15" s="1"/>
  <c r="BO23" i="10"/>
  <c r="BM23"/>
  <c r="BK23"/>
  <c r="BI23"/>
  <c r="BG23"/>
  <c r="BY22"/>
  <c r="BW22"/>
  <c r="R23" i="8" s="1"/>
  <c r="BU22" i="10"/>
  <c r="BS22"/>
  <c r="BQ22"/>
  <c r="I21" i="15" s="1"/>
  <c r="BO22" i="10"/>
  <c r="BM22"/>
  <c r="BK22"/>
  <c r="BI22"/>
  <c r="BG22"/>
  <c r="BY21"/>
  <c r="BW21"/>
  <c r="R22" i="8" s="1"/>
  <c r="BU21" i="10"/>
  <c r="BS21"/>
  <c r="BQ21"/>
  <c r="I20" i="15" s="1"/>
  <c r="BO21" i="10"/>
  <c r="BM21"/>
  <c r="BK21"/>
  <c r="BI21"/>
  <c r="BG21"/>
  <c r="BY20"/>
  <c r="BW20"/>
  <c r="R21" i="8" s="1"/>
  <c r="BU20" i="10"/>
  <c r="BS20"/>
  <c r="BQ20"/>
  <c r="I19" i="15" s="1"/>
  <c r="BO20" i="10"/>
  <c r="BM20"/>
  <c r="BK20"/>
  <c r="BI20"/>
  <c r="BG20"/>
  <c r="BY19"/>
  <c r="BW19"/>
  <c r="R20" i="8" s="1"/>
  <c r="BU19" i="10"/>
  <c r="BS19"/>
  <c r="BQ19"/>
  <c r="I18" i="15" s="1"/>
  <c r="BO19" i="10"/>
  <c r="BM19"/>
  <c r="BK19"/>
  <c r="BI19"/>
  <c r="BG19"/>
  <c r="BY18"/>
  <c r="BW18"/>
  <c r="R19" i="8" s="1"/>
  <c r="BU18" i="10"/>
  <c r="BS18"/>
  <c r="BQ18"/>
  <c r="I17" i="15" s="1"/>
  <c r="BO18" i="10"/>
  <c r="BM18"/>
  <c r="BK18"/>
  <c r="BI18"/>
  <c r="BG18"/>
  <c r="BY17"/>
  <c r="BW17"/>
  <c r="R18" i="8" s="1"/>
  <c r="BU17" i="10"/>
  <c r="BS17"/>
  <c r="BQ17"/>
  <c r="I16" i="15" s="1"/>
  <c r="BO17" i="10"/>
  <c r="BM17"/>
  <c r="BK17"/>
  <c r="BI17"/>
  <c r="BG17"/>
  <c r="BY16"/>
  <c r="BW16"/>
  <c r="R17" i="8" s="1"/>
  <c r="BU16" i="10"/>
  <c r="BS16"/>
  <c r="BQ16"/>
  <c r="I15" i="15" s="1"/>
  <c r="BO16" i="10"/>
  <c r="BM16"/>
  <c r="BK16"/>
  <c r="BI16"/>
  <c r="BG16"/>
  <c r="BY15"/>
  <c r="BW15"/>
  <c r="R16" i="8" s="1"/>
  <c r="BU15" i="10"/>
  <c r="BS15"/>
  <c r="BQ15"/>
  <c r="I14" i="15" s="1"/>
  <c r="BO15" i="10"/>
  <c r="BM15"/>
  <c r="BK15"/>
  <c r="BI15"/>
  <c r="BG15"/>
  <c r="BY14"/>
  <c r="BW14"/>
  <c r="R15" i="8" s="1"/>
  <c r="BU14" i="10"/>
  <c r="BS14"/>
  <c r="BQ14"/>
  <c r="I13" i="15" s="1"/>
  <c r="BO14" i="10"/>
  <c r="BM14"/>
  <c r="BK14"/>
  <c r="BI14"/>
  <c r="BG14"/>
  <c r="BY13"/>
  <c r="BW13"/>
  <c r="R14" i="8" s="1"/>
  <c r="BU13" i="10"/>
  <c r="BS13"/>
  <c r="BQ13"/>
  <c r="I12" i="15" s="1"/>
  <c r="BO13" i="10"/>
  <c r="BM13"/>
  <c r="BK13"/>
  <c r="BI13"/>
  <c r="BG13"/>
  <c r="BY12"/>
  <c r="BW12"/>
  <c r="R13" i="8" s="1"/>
  <c r="BU12" i="10"/>
  <c r="BS12"/>
  <c r="BQ12"/>
  <c r="I11" i="15" s="1"/>
  <c r="BO12" i="10"/>
  <c r="BM12"/>
  <c r="BK12"/>
  <c r="BI12"/>
  <c r="BG12"/>
  <c r="BY11"/>
  <c r="BW11"/>
  <c r="R12" i="8" s="1"/>
  <c r="BU11" i="10"/>
  <c r="BS11"/>
  <c r="BQ11"/>
  <c r="I10" i="15" s="1"/>
  <c r="BO11" i="10"/>
  <c r="BM11"/>
  <c r="BK11"/>
  <c r="BI11"/>
  <c r="BG11"/>
  <c r="BY10"/>
  <c r="BW10"/>
  <c r="R11" i="8" s="1"/>
  <c r="BU10" i="10"/>
  <c r="BS10"/>
  <c r="BQ10"/>
  <c r="I9" i="15" s="1"/>
  <c r="BO10" i="10"/>
  <c r="BM10"/>
  <c r="BK10"/>
  <c r="BI10"/>
  <c r="BG10"/>
  <c r="BY9"/>
  <c r="BW9"/>
  <c r="R10" i="8" s="1"/>
  <c r="BU9" i="10"/>
  <c r="BS9"/>
  <c r="BQ9"/>
  <c r="I8" i="15" s="1"/>
  <c r="BO9" i="10"/>
  <c r="BM9"/>
  <c r="BK9"/>
  <c r="BI9"/>
  <c r="BG9"/>
  <c r="CA6"/>
  <c r="BZ8"/>
  <c r="BX8"/>
  <c r="BV8"/>
  <c r="BT8"/>
  <c r="BR8"/>
  <c r="BP8"/>
  <c r="BN8"/>
  <c r="BL8"/>
  <c r="BJ8"/>
  <c r="BH8"/>
  <c r="BZ7"/>
  <c r="BV7"/>
  <c r="BR7"/>
  <c r="BN7"/>
  <c r="BJ7"/>
  <c r="O367" i="14" l="1"/>
  <c r="L366" i="15" s="1"/>
  <c r="M373" i="14"/>
  <c r="U374" i="8" s="1"/>
  <c r="M381" i="14"/>
  <c r="U382" i="8" s="1"/>
  <c r="M389" i="14"/>
  <c r="U390" i="8" s="1"/>
  <c r="N205" i="14"/>
  <c r="V206" i="8" s="1"/>
  <c r="N213" i="14"/>
  <c r="V214" i="8" s="1"/>
  <c r="N221" i="14"/>
  <c r="V222" i="8" s="1"/>
  <c r="N229" i="14"/>
  <c r="V230" i="8" s="1"/>
  <c r="N237" i="14"/>
  <c r="V238" i="8" s="1"/>
  <c r="N245" i="14"/>
  <c r="V246" i="8" s="1"/>
  <c r="N253" i="14"/>
  <c r="V254" i="8" s="1"/>
  <c r="N261" i="14"/>
  <c r="V262" i="8" s="1"/>
  <c r="N269" i="14"/>
  <c r="V270" i="8" s="1"/>
  <c r="N277" i="14"/>
  <c r="V278" i="8" s="1"/>
  <c r="N285" i="14"/>
  <c r="V286" i="8" s="1"/>
  <c r="N293" i="14"/>
  <c r="V294" i="8" s="1"/>
  <c r="N301" i="14"/>
  <c r="V302" i="8" s="1"/>
  <c r="N309" i="14"/>
  <c r="V310" i="8" s="1"/>
  <c r="N317" i="14"/>
  <c r="V318" i="8" s="1"/>
  <c r="N325" i="14"/>
  <c r="V326" i="8" s="1"/>
  <c r="N333" i="14"/>
  <c r="V334" i="8" s="1"/>
  <c r="N341" i="14"/>
  <c r="V342" i="8" s="1"/>
  <c r="N349" i="14"/>
  <c r="V350" i="8" s="1"/>
  <c r="N357" i="14"/>
  <c r="V358" i="8" s="1"/>
  <c r="M365" i="14"/>
  <c r="U366" i="8" s="1"/>
  <c r="N373" i="14"/>
  <c r="V374" i="8" s="1"/>
  <c r="N381" i="14"/>
  <c r="V382" i="8" s="1"/>
  <c r="N389" i="14"/>
  <c r="V390" i="8" s="1"/>
  <c r="N17" i="14"/>
  <c r="V18" i="8" s="1"/>
  <c r="N33" i="14"/>
  <c r="V34" i="8" s="1"/>
  <c r="N49" i="14"/>
  <c r="V50" i="8" s="1"/>
  <c r="Z475"/>
  <c r="AC475" s="1"/>
  <c r="Z473"/>
  <c r="AC473" s="1"/>
  <c r="Z472"/>
  <c r="AC472" s="1"/>
  <c r="O471"/>
  <c r="S471" s="1"/>
  <c r="CC470" i="10"/>
  <c r="O474" i="8"/>
  <c r="S474" s="1"/>
  <c r="CC473" i="10"/>
  <c r="O470" i="8"/>
  <c r="S470" s="1"/>
  <c r="CC469" i="10"/>
  <c r="F9" i="9"/>
  <c r="O10" i="8"/>
  <c r="F10" i="9"/>
  <c r="O11" i="8"/>
  <c r="O12"/>
  <c r="F11" i="9"/>
  <c r="O13" i="8"/>
  <c r="F12" i="9"/>
  <c r="F13"/>
  <c r="O14" i="8"/>
  <c r="F14" i="9"/>
  <c r="O15" i="8"/>
  <c r="O16"/>
  <c r="F15" i="9"/>
  <c r="O17" i="8"/>
  <c r="F16" i="9"/>
  <c r="F17"/>
  <c r="O18" i="8"/>
  <c r="F18" i="9"/>
  <c r="O19" i="8"/>
  <c r="O20"/>
  <c r="F19" i="9"/>
  <c r="O21" i="8"/>
  <c r="F20" i="9"/>
  <c r="F21"/>
  <c r="O22" i="8"/>
  <c r="F22" i="9"/>
  <c r="O23" i="8"/>
  <c r="O24"/>
  <c r="F23" i="9"/>
  <c r="O25" i="8"/>
  <c r="F24" i="9"/>
  <c r="F25"/>
  <c r="O26" i="8"/>
  <c r="F26" i="9"/>
  <c r="O27" i="8"/>
  <c r="O28"/>
  <c r="F27" i="9"/>
  <c r="O29" i="8"/>
  <c r="F28" i="9"/>
  <c r="F29"/>
  <c r="O30" i="8"/>
  <c r="F30" i="9"/>
  <c r="O31" i="8"/>
  <c r="O32"/>
  <c r="F31" i="9"/>
  <c r="O33" i="8"/>
  <c r="F32" i="9"/>
  <c r="F33"/>
  <c r="O34" i="8"/>
  <c r="F34" i="9"/>
  <c r="O35" i="8"/>
  <c r="O36"/>
  <c r="F35" i="9"/>
  <c r="CC6" i="10"/>
  <c r="F6" i="9"/>
  <c r="O7" i="8"/>
  <c r="F7" i="12"/>
  <c r="G7"/>
  <c r="B7" i="11"/>
  <c r="F39" i="12"/>
  <c r="G39"/>
  <c r="B39" i="11"/>
  <c r="F43" i="12"/>
  <c r="G43"/>
  <c r="B43" i="11"/>
  <c r="F47" i="12"/>
  <c r="G47"/>
  <c r="B47" i="11"/>
  <c r="F52" i="12"/>
  <c r="G52"/>
  <c r="B52" i="11"/>
  <c r="F64" i="12"/>
  <c r="G64"/>
  <c r="B64" i="11"/>
  <c r="F72" i="12"/>
  <c r="G72"/>
  <c r="B72" i="11"/>
  <c r="F84" i="12"/>
  <c r="G84"/>
  <c r="B84" i="11"/>
  <c r="F88" i="12"/>
  <c r="G88"/>
  <c r="B88" i="11"/>
  <c r="F108" i="12"/>
  <c r="G108"/>
  <c r="B108" i="11"/>
  <c r="L24" i="14"/>
  <c r="N24" s="1"/>
  <c r="V25" i="8" s="1"/>
  <c r="N32" i="14"/>
  <c r="V33" i="8" s="1"/>
  <c r="L32" i="14"/>
  <c r="M32"/>
  <c r="U33" i="8" s="1"/>
  <c r="L240" i="14"/>
  <c r="M240" s="1"/>
  <c r="U241" i="8" s="1"/>
  <c r="L244" i="14"/>
  <c r="N244" s="1"/>
  <c r="V245" i="8" s="1"/>
  <c r="L248" i="14"/>
  <c r="M248" s="1"/>
  <c r="U249" i="8" s="1"/>
  <c r="M252" i="14"/>
  <c r="U253" i="8" s="1"/>
  <c r="L252" i="14"/>
  <c r="N252"/>
  <c r="V253" i="8" s="1"/>
  <c r="L260" i="14"/>
  <c r="M260" s="1"/>
  <c r="U261" i="8" s="1"/>
  <c r="L268" i="14"/>
  <c r="N268" s="1"/>
  <c r="V269" i="8" s="1"/>
  <c r="L272" i="14"/>
  <c r="M272" s="1"/>
  <c r="U273" i="8" s="1"/>
  <c r="M276" i="14"/>
  <c r="U277" i="8" s="1"/>
  <c r="L276" i="14"/>
  <c r="N276"/>
  <c r="V277" i="8" s="1"/>
  <c r="L280" i="14"/>
  <c r="M280" s="1"/>
  <c r="U281" i="8" s="1"/>
  <c r="L284" i="14"/>
  <c r="N284" s="1"/>
  <c r="V285" i="8" s="1"/>
  <c r="L288" i="14"/>
  <c r="M288" s="1"/>
  <c r="U289" i="8" s="1"/>
  <c r="M292" i="14"/>
  <c r="U293" i="8" s="1"/>
  <c r="L292" i="14"/>
  <c r="N292"/>
  <c r="V293" i="8" s="1"/>
  <c r="L296" i="14"/>
  <c r="M296" s="1"/>
  <c r="U297" i="8" s="1"/>
  <c r="L300" i="14"/>
  <c r="N300" s="1"/>
  <c r="V301" i="8" s="1"/>
  <c r="L304" i="14"/>
  <c r="M304" s="1"/>
  <c r="U305" i="8" s="1"/>
  <c r="M308" i="14"/>
  <c r="U309" i="8" s="1"/>
  <c r="L308" i="14"/>
  <c r="N308"/>
  <c r="V309" i="8" s="1"/>
  <c r="L312" i="14"/>
  <c r="M312" s="1"/>
  <c r="U313" i="8" s="1"/>
  <c r="L320" i="14"/>
  <c r="N320" s="1"/>
  <c r="V321" i="8" s="1"/>
  <c r="L324" i="14"/>
  <c r="M324" s="1"/>
  <c r="U325" i="8" s="1"/>
  <c r="N372" i="14"/>
  <c r="V373" i="8" s="1"/>
  <c r="L372" i="14"/>
  <c r="M372"/>
  <c r="U373" i="8" s="1"/>
  <c r="L380" i="14"/>
  <c r="N380" s="1"/>
  <c r="V381" i="8" s="1"/>
  <c r="N396" i="14"/>
  <c r="V397" i="8" s="1"/>
  <c r="L396" i="14"/>
  <c r="M396"/>
  <c r="U397" i="8" s="1"/>
  <c r="I4" i="15"/>
  <c r="H4"/>
  <c r="F110" i="12"/>
  <c r="G110"/>
  <c r="B110" i="11"/>
  <c r="M121" i="14"/>
  <c r="U122" i="8" s="1"/>
  <c r="M185" i="14"/>
  <c r="U186" i="8" s="1"/>
  <c r="O52"/>
  <c r="F51" i="9"/>
  <c r="O56" i="8"/>
  <c r="F55" i="9"/>
  <c r="F59"/>
  <c r="O60" i="8"/>
  <c r="F65" i="9"/>
  <c r="O66" i="8"/>
  <c r="F69" i="9"/>
  <c r="O70" i="8"/>
  <c r="F77" i="9"/>
  <c r="O78" i="8"/>
  <c r="F79" i="9"/>
  <c r="O80" i="8"/>
  <c r="F81" i="9"/>
  <c r="O82" i="8"/>
  <c r="F83" i="9"/>
  <c r="O84" i="8"/>
  <c r="F85" i="9"/>
  <c r="O86" i="8"/>
  <c r="F89" i="9"/>
  <c r="O90" i="8"/>
  <c r="F91" i="9"/>
  <c r="O92" i="8"/>
  <c r="F95" i="9"/>
  <c r="O96" i="8"/>
  <c r="F109" i="9"/>
  <c r="O110" i="8"/>
  <c r="F111" i="9"/>
  <c r="O112" i="8"/>
  <c r="F117" i="9"/>
  <c r="O118" i="8"/>
  <c r="F137" i="9"/>
  <c r="O138" i="8"/>
  <c r="F139" i="9"/>
  <c r="O140" i="8"/>
  <c r="F145" i="9"/>
  <c r="O146" i="8"/>
  <c r="F147" i="9"/>
  <c r="O148" i="8"/>
  <c r="F151" i="9"/>
  <c r="O152" i="8"/>
  <c r="F153" i="9"/>
  <c r="O154" i="8"/>
  <c r="F157" i="9"/>
  <c r="O158" i="8"/>
  <c r="F161" i="9"/>
  <c r="O162" i="8"/>
  <c r="F165" i="9"/>
  <c r="O166" i="8"/>
  <c r="F169" i="9"/>
  <c r="O170" i="8"/>
  <c r="F179" i="9"/>
  <c r="O180" i="8"/>
  <c r="F183" i="9"/>
  <c r="O184" i="8"/>
  <c r="CA189" i="10"/>
  <c r="F191" i="9"/>
  <c r="O192" i="8"/>
  <c r="F193" i="9"/>
  <c r="O194" i="8"/>
  <c r="F195" i="9"/>
  <c r="O196" i="8"/>
  <c r="H197" i="12"/>
  <c r="F197" i="9"/>
  <c r="O198" i="8"/>
  <c r="H199" i="12"/>
  <c r="F199" i="9"/>
  <c r="O200" i="8"/>
  <c r="H201" i="12"/>
  <c r="F201" i="9"/>
  <c r="O202" i="8"/>
  <c r="CA207" i="10"/>
  <c r="CA215"/>
  <c r="CA219"/>
  <c r="CA227"/>
  <c r="CA243"/>
  <c r="CA247"/>
  <c r="CA251"/>
  <c r="CA255"/>
  <c r="CA259"/>
  <c r="CA263"/>
  <c r="CA267"/>
  <c r="CA271"/>
  <c r="CA275"/>
  <c r="CA279"/>
  <c r="CA283"/>
  <c r="CA287"/>
  <c r="CA291"/>
  <c r="CA295"/>
  <c r="CA112"/>
  <c r="CA114"/>
  <c r="CA116"/>
  <c r="CA118"/>
  <c r="CA120"/>
  <c r="CA122"/>
  <c r="CA124"/>
  <c r="CA126"/>
  <c r="CA128"/>
  <c r="CA130"/>
  <c r="CA132"/>
  <c r="CA134"/>
  <c r="CA136"/>
  <c r="CA138"/>
  <c r="CA140"/>
  <c r="CA142"/>
  <c r="CA144"/>
  <c r="CA146"/>
  <c r="CA148"/>
  <c r="CA150"/>
  <c r="CA152"/>
  <c r="CA154"/>
  <c r="CA156"/>
  <c r="CA158"/>
  <c r="CA160"/>
  <c r="CA162"/>
  <c r="CA164"/>
  <c r="CA166"/>
  <c r="CA168"/>
  <c r="CA170"/>
  <c r="CA172"/>
  <c r="CA174"/>
  <c r="CA176"/>
  <c r="CA178"/>
  <c r="CA180"/>
  <c r="CA182"/>
  <c r="CA184"/>
  <c r="CA186"/>
  <c r="CA188"/>
  <c r="CA190"/>
  <c r="CA192"/>
  <c r="CA194"/>
  <c r="CA196"/>
  <c r="CA198"/>
  <c r="CA200"/>
  <c r="CA202"/>
  <c r="CA205"/>
  <c r="CA213"/>
  <c r="CA221"/>
  <c r="CA229"/>
  <c r="CA237"/>
  <c r="CA245"/>
  <c r="CA253"/>
  <c r="CA261"/>
  <c r="CA269"/>
  <c r="CA277"/>
  <c r="CA285"/>
  <c r="CA293"/>
  <c r="CA309"/>
  <c r="CA317"/>
  <c r="CA325"/>
  <c r="CA333"/>
  <c r="CA341"/>
  <c r="CA349"/>
  <c r="CA357"/>
  <c r="CA365"/>
  <c r="CA373"/>
  <c r="CA381"/>
  <c r="CA389"/>
  <c r="CA303"/>
  <c r="CA311"/>
  <c r="CA319"/>
  <c r="CA327"/>
  <c r="CA335"/>
  <c r="CA343"/>
  <c r="CA351"/>
  <c r="CA359"/>
  <c r="CA367"/>
  <c r="CA375"/>
  <c r="CA383"/>
  <c r="CA391"/>
  <c r="R398" i="8"/>
  <c r="CA403" i="10"/>
  <c r="F398" i="9"/>
  <c r="O399" i="8"/>
  <c r="N403"/>
  <c r="E402" i="9"/>
  <c r="N411" i="8"/>
  <c r="E410" i="9"/>
  <c r="H410" s="1"/>
  <c r="W411" i="8" s="1"/>
  <c r="Y411" s="1"/>
  <c r="N419"/>
  <c r="E418" i="9"/>
  <c r="H418" s="1"/>
  <c r="W419" i="8" s="1"/>
  <c r="Y419" s="1"/>
  <c r="CA407" i="10"/>
  <c r="O408" i="8" s="1"/>
  <c r="N412"/>
  <c r="E411" i="9"/>
  <c r="H411" s="1"/>
  <c r="W412" i="8" s="1"/>
  <c r="Y412" s="1"/>
  <c r="CA415" i="10"/>
  <c r="O416" i="8" s="1"/>
  <c r="CA424" i="10"/>
  <c r="O425" i="8" s="1"/>
  <c r="E432" i="9"/>
  <c r="H432" s="1"/>
  <c r="W433" i="8" s="1"/>
  <c r="Y433" s="1"/>
  <c r="N433"/>
  <c r="CA440" i="10"/>
  <c r="O441" i="8" s="1"/>
  <c r="E448" i="9"/>
  <c r="H448" s="1"/>
  <c r="W449" i="8" s="1"/>
  <c r="Y449" s="1"/>
  <c r="N449"/>
  <c r="CA456" i="10"/>
  <c r="O457" i="8" s="1"/>
  <c r="E464" i="9"/>
  <c r="H464" s="1"/>
  <c r="W465" i="8" s="1"/>
  <c r="Y465" s="1"/>
  <c r="N465"/>
  <c r="N420"/>
  <c r="E419" i="9"/>
  <c r="H419" s="1"/>
  <c r="W420" i="8" s="1"/>
  <c r="Y420" s="1"/>
  <c r="N428"/>
  <c r="E427" i="9"/>
  <c r="H427" s="1"/>
  <c r="W428" i="8" s="1"/>
  <c r="Y428" s="1"/>
  <c r="CC435" i="10"/>
  <c r="N436" i="8"/>
  <c r="S436" s="1"/>
  <c r="E435" i="9"/>
  <c r="H435" s="1"/>
  <c r="W436" i="8" s="1"/>
  <c r="Y436" s="1"/>
  <c r="N444"/>
  <c r="E443" i="9"/>
  <c r="H443" s="1"/>
  <c r="W444" i="8" s="1"/>
  <c r="Y444" s="1"/>
  <c r="CC451" i="10"/>
  <c r="N452" i="8"/>
  <c r="S452" s="1"/>
  <c r="E451" i="9"/>
  <c r="H451" s="1"/>
  <c r="W452" i="8" s="1"/>
  <c r="Y452" s="1"/>
  <c r="N460"/>
  <c r="E459" i="9"/>
  <c r="H459" s="1"/>
  <c r="W460" i="8" s="1"/>
  <c r="Y460" s="1"/>
  <c r="CC467" i="10"/>
  <c r="N468" i="8"/>
  <c r="S468" s="1"/>
  <c r="E467" i="9"/>
  <c r="H467" s="1"/>
  <c r="W468" i="8" s="1"/>
  <c r="Y468" s="1"/>
  <c r="F311" i="12"/>
  <c r="B311" i="11"/>
  <c r="G311" i="12"/>
  <c r="F319"/>
  <c r="B319" i="11"/>
  <c r="G319" i="12"/>
  <c r="F327"/>
  <c r="B327" i="11"/>
  <c r="G327" i="12"/>
  <c r="F335"/>
  <c r="B335" i="11"/>
  <c r="G335" i="12"/>
  <c r="F343"/>
  <c r="B343" i="11"/>
  <c r="G343" i="12"/>
  <c r="F351"/>
  <c r="B351" i="11"/>
  <c r="G351" i="12"/>
  <c r="F359"/>
  <c r="B359" i="11"/>
  <c r="G359" i="12"/>
  <c r="F367"/>
  <c r="B367" i="11"/>
  <c r="G367" i="12"/>
  <c r="F375"/>
  <c r="B375" i="11"/>
  <c r="G375" i="12"/>
  <c r="F383"/>
  <c r="B383" i="11"/>
  <c r="G383" i="12"/>
  <c r="E399" i="9"/>
  <c r="N400" i="8"/>
  <c r="F404" i="9"/>
  <c r="O405" i="8"/>
  <c r="E408" i="9"/>
  <c r="H408" s="1"/>
  <c r="W409" i="8" s="1"/>
  <c r="Y409" s="1"/>
  <c r="N409"/>
  <c r="CA416" i="10"/>
  <c r="O417" i="8" s="1"/>
  <c r="N435"/>
  <c r="E434" i="9"/>
  <c r="H434" s="1"/>
  <c r="W435" i="8" s="1"/>
  <c r="Y435" s="1"/>
  <c r="CA434" i="10"/>
  <c r="O435" i="8" s="1"/>
  <c r="N451"/>
  <c r="E450" i="9"/>
  <c r="H450" s="1"/>
  <c r="W451" i="8" s="1"/>
  <c r="Y451" s="1"/>
  <c r="CA450" i="10"/>
  <c r="O451" i="8" s="1"/>
  <c r="CA428" i="10"/>
  <c r="O429" i="8" s="1"/>
  <c r="E444" i="9"/>
  <c r="H444" s="1"/>
  <c r="W445" i="8" s="1"/>
  <c r="Y445" s="1"/>
  <c r="N445"/>
  <c r="CA452" i="10"/>
  <c r="O453" i="8" s="1"/>
  <c r="CA421" i="10"/>
  <c r="O422" i="8" s="1"/>
  <c r="E429" i="9"/>
  <c r="H429" s="1"/>
  <c r="W430" i="8" s="1"/>
  <c r="Y430" s="1"/>
  <c r="N430"/>
  <c r="E445" i="9"/>
  <c r="H445" s="1"/>
  <c r="W446" i="8" s="1"/>
  <c r="Y446" s="1"/>
  <c r="N446"/>
  <c r="E461" i="9"/>
  <c r="H461" s="1"/>
  <c r="W462" i="8" s="1"/>
  <c r="Y462" s="1"/>
  <c r="N462"/>
  <c r="B6" i="4"/>
  <c r="D5"/>
  <c r="C5"/>
  <c r="R8" i="8"/>
  <c r="F41" i="12"/>
  <c r="H41" s="1"/>
  <c r="G41"/>
  <c r="B41" i="11"/>
  <c r="F45" i="12"/>
  <c r="H45" s="1"/>
  <c r="G45"/>
  <c r="B45" i="11"/>
  <c r="F49" i="12"/>
  <c r="H49" s="1"/>
  <c r="G49"/>
  <c r="B49" i="11"/>
  <c r="N10" i="14"/>
  <c r="V11" i="8" s="1"/>
  <c r="L10" i="14"/>
  <c r="M10"/>
  <c r="U11" i="8" s="1"/>
  <c r="L14" i="14"/>
  <c r="N14" s="1"/>
  <c r="V15" i="8" s="1"/>
  <c r="N18" i="14"/>
  <c r="V19" i="8" s="1"/>
  <c r="L18" i="14"/>
  <c r="M18"/>
  <c r="U19" i="8" s="1"/>
  <c r="L22" i="14"/>
  <c r="N22" s="1"/>
  <c r="V23" i="8" s="1"/>
  <c r="N26" i="14"/>
  <c r="V27" i="8" s="1"/>
  <c r="L26" i="14"/>
  <c r="M26"/>
  <c r="U27" i="8" s="1"/>
  <c r="L30" i="14"/>
  <c r="N30" s="1"/>
  <c r="V31" i="8" s="1"/>
  <c r="N34" i="14"/>
  <c r="V35" i="8" s="1"/>
  <c r="L34" i="14"/>
  <c r="M34"/>
  <c r="U35" i="8" s="1"/>
  <c r="L38" i="14"/>
  <c r="N38" s="1"/>
  <c r="V39" i="8" s="1"/>
  <c r="N46" i="14"/>
  <c r="V47" i="8" s="1"/>
  <c r="L46" i="14"/>
  <c r="M46"/>
  <c r="U47" i="8" s="1"/>
  <c r="L54" i="14"/>
  <c r="N54" s="1"/>
  <c r="V55" i="8" s="1"/>
  <c r="R39"/>
  <c r="R43"/>
  <c r="R47"/>
  <c r="CA54" i="10"/>
  <c r="CA62"/>
  <c r="CA70"/>
  <c r="CA78"/>
  <c r="CA86"/>
  <c r="CA94"/>
  <c r="CA102"/>
  <c r="CA110"/>
  <c r="M189" i="14"/>
  <c r="U190" i="8" s="1"/>
  <c r="M193" i="14"/>
  <c r="U194" i="8" s="1"/>
  <c r="M197" i="14"/>
  <c r="U198" i="8" s="1"/>
  <c r="F203" i="12"/>
  <c r="B203" i="11"/>
  <c r="G203" i="12"/>
  <c r="F207"/>
  <c r="B207" i="11"/>
  <c r="G207" i="12"/>
  <c r="F211"/>
  <c r="B211" i="11"/>
  <c r="G211" i="12"/>
  <c r="F215"/>
  <c r="B215" i="11"/>
  <c r="G215" i="12"/>
  <c r="F219"/>
  <c r="B219" i="11"/>
  <c r="G219" i="12"/>
  <c r="F223"/>
  <c r="B223" i="11"/>
  <c r="G223" i="12"/>
  <c r="F227"/>
  <c r="B227" i="11"/>
  <c r="G227" i="12"/>
  <c r="F231"/>
  <c r="B231" i="11"/>
  <c r="G231" i="12"/>
  <c r="F235"/>
  <c r="B235" i="11"/>
  <c r="G235" i="12"/>
  <c r="F239"/>
  <c r="B239" i="11"/>
  <c r="G239" i="12"/>
  <c r="F243"/>
  <c r="B243" i="11"/>
  <c r="G243" i="12"/>
  <c r="F247"/>
  <c r="B247" i="11"/>
  <c r="G247" i="12"/>
  <c r="F251"/>
  <c r="B251" i="11"/>
  <c r="G251" i="12"/>
  <c r="F255"/>
  <c r="B255" i="11"/>
  <c r="G255" i="12"/>
  <c r="F259"/>
  <c r="B259" i="11"/>
  <c r="G259" i="12"/>
  <c r="F263"/>
  <c r="B263" i="11"/>
  <c r="G263" i="12"/>
  <c r="F267"/>
  <c r="B267" i="11"/>
  <c r="G267" i="12"/>
  <c r="F271"/>
  <c r="B271" i="11"/>
  <c r="G271" i="12"/>
  <c r="F275"/>
  <c r="B275" i="11"/>
  <c r="G275" i="12"/>
  <c r="F279"/>
  <c r="B279" i="11"/>
  <c r="G279" i="12"/>
  <c r="F283"/>
  <c r="B283" i="11"/>
  <c r="G283" i="12"/>
  <c r="F287"/>
  <c r="B287" i="11"/>
  <c r="G287" i="12"/>
  <c r="F291"/>
  <c r="B291" i="11"/>
  <c r="G291" i="12"/>
  <c r="F295"/>
  <c r="B295" i="11"/>
  <c r="G295" i="12"/>
  <c r="R113" i="8"/>
  <c r="R117"/>
  <c r="R121"/>
  <c r="R125"/>
  <c r="R129"/>
  <c r="R133"/>
  <c r="R137"/>
  <c r="R141"/>
  <c r="R145"/>
  <c r="R149"/>
  <c r="R153"/>
  <c r="R157"/>
  <c r="R161"/>
  <c r="R165"/>
  <c r="R169"/>
  <c r="R173"/>
  <c r="R177"/>
  <c r="R181"/>
  <c r="R185"/>
  <c r="R189"/>
  <c r="R193"/>
  <c r="R197"/>
  <c r="R201"/>
  <c r="F205" i="12"/>
  <c r="B205" i="11"/>
  <c r="G205" i="12"/>
  <c r="F213"/>
  <c r="B213" i="11"/>
  <c r="G213" i="12"/>
  <c r="F221"/>
  <c r="B221" i="11"/>
  <c r="G221" i="12"/>
  <c r="F229"/>
  <c r="B229" i="11"/>
  <c r="G229" i="12"/>
  <c r="F237"/>
  <c r="B237" i="11"/>
  <c r="G237" i="12"/>
  <c r="F245"/>
  <c r="B245" i="11"/>
  <c r="G245" i="12"/>
  <c r="F253"/>
  <c r="B253" i="11"/>
  <c r="G253" i="12"/>
  <c r="F261"/>
  <c r="B261" i="11"/>
  <c r="G261" i="12"/>
  <c r="F269"/>
  <c r="B269" i="11"/>
  <c r="G269" i="12"/>
  <c r="F277"/>
  <c r="B277" i="11"/>
  <c r="G277" i="12"/>
  <c r="F285"/>
  <c r="B285" i="11"/>
  <c r="G285" i="12"/>
  <c r="F293"/>
  <c r="B293" i="11"/>
  <c r="G293" i="12"/>
  <c r="F301"/>
  <c r="B301" i="11"/>
  <c r="G301" i="12"/>
  <c r="F305"/>
  <c r="B305" i="11"/>
  <c r="G305" i="12"/>
  <c r="F309"/>
  <c r="B309" i="11"/>
  <c r="G309" i="12"/>
  <c r="F317"/>
  <c r="B317" i="11"/>
  <c r="G317" i="12"/>
  <c r="F325"/>
  <c r="B325" i="11"/>
  <c r="G325" i="12"/>
  <c r="F333"/>
  <c r="B333" i="11"/>
  <c r="G333" i="12"/>
  <c r="F341"/>
  <c r="B341" i="11"/>
  <c r="G341" i="12"/>
  <c r="F349"/>
  <c r="B349" i="11"/>
  <c r="G349" i="12"/>
  <c r="F357"/>
  <c r="B357" i="11"/>
  <c r="G357" i="12"/>
  <c r="F365"/>
  <c r="B365" i="11"/>
  <c r="G365" i="12"/>
  <c r="F373"/>
  <c r="B373" i="11"/>
  <c r="G373" i="12"/>
  <c r="F381"/>
  <c r="B381" i="11"/>
  <c r="G381" i="12"/>
  <c r="F389"/>
  <c r="B389" i="11"/>
  <c r="G389" i="12"/>
  <c r="CA405" i="10"/>
  <c r="O406" i="8" s="1"/>
  <c r="CA204" i="10"/>
  <c r="CA206"/>
  <c r="CA208"/>
  <c r="CA210"/>
  <c r="CA212"/>
  <c r="CA214"/>
  <c r="CA216"/>
  <c r="CA218"/>
  <c r="CA220"/>
  <c r="CA222"/>
  <c r="CA224"/>
  <c r="CA226"/>
  <c r="CA228"/>
  <c r="CA230"/>
  <c r="CA232"/>
  <c r="CA234"/>
  <c r="CA236"/>
  <c r="CA238"/>
  <c r="CA240"/>
  <c r="CA242"/>
  <c r="CA244"/>
  <c r="CA246"/>
  <c r="CA248"/>
  <c r="CA250"/>
  <c r="CA252"/>
  <c r="CA254"/>
  <c r="CA256"/>
  <c r="CA258"/>
  <c r="CA260"/>
  <c r="CA262"/>
  <c r="CA264"/>
  <c r="CA266"/>
  <c r="CA268"/>
  <c r="CA270"/>
  <c r="CA272"/>
  <c r="CA274"/>
  <c r="CA276"/>
  <c r="CA280"/>
  <c r="CA284"/>
  <c r="CA288"/>
  <c r="CA290"/>
  <c r="CA292"/>
  <c r="CA296"/>
  <c r="CA299"/>
  <c r="R386" i="8"/>
  <c r="CA387" i="10"/>
  <c r="R394" i="8"/>
  <c r="CA395" i="10"/>
  <c r="CA400"/>
  <c r="E412" i="9"/>
  <c r="H412" s="1"/>
  <c r="W413" i="8" s="1"/>
  <c r="Y413" s="1"/>
  <c r="N413"/>
  <c r="CC422" i="10"/>
  <c r="N423" i="8"/>
  <c r="E422" i="9"/>
  <c r="H422" s="1"/>
  <c r="W423" i="8" s="1"/>
  <c r="Y423" s="1"/>
  <c r="CA422" i="10"/>
  <c r="O423" i="8" s="1"/>
  <c r="CC438" i="10"/>
  <c r="N439" i="8"/>
  <c r="E438" i="9"/>
  <c r="H438" s="1"/>
  <c r="W439" i="8" s="1"/>
  <c r="Y439" s="1"/>
  <c r="CA438" i="10"/>
  <c r="O439" i="8" s="1"/>
  <c r="CC454" i="10"/>
  <c r="N455" i="8"/>
  <c r="E454" i="9"/>
  <c r="H454" s="1"/>
  <c r="W455" i="8" s="1"/>
  <c r="Y455" s="1"/>
  <c r="CA454" i="10"/>
  <c r="O455" i="8" s="1"/>
  <c r="CC466" i="10"/>
  <c r="N467" i="8"/>
  <c r="E466" i="9"/>
  <c r="H466" s="1"/>
  <c r="W467" i="8" s="1"/>
  <c r="Y467" s="1"/>
  <c r="CA466" i="10"/>
  <c r="O467" i="8" s="1"/>
  <c r="E409" i="9"/>
  <c r="H409" s="1"/>
  <c r="W410" i="8" s="1"/>
  <c r="Y410" s="1"/>
  <c r="N410"/>
  <c r="CA417" i="10"/>
  <c r="O418" i="8" s="1"/>
  <c r="CA420" i="10"/>
  <c r="O421" i="8" s="1"/>
  <c r="E436" i="9"/>
  <c r="H436" s="1"/>
  <c r="W437" i="8" s="1"/>
  <c r="Y437" s="1"/>
  <c r="N437"/>
  <c r="CA460" i="10"/>
  <c r="O461" i="8" s="1"/>
  <c r="E468" i="9"/>
  <c r="H468" s="1"/>
  <c r="W469" i="8" s="1"/>
  <c r="Y469" s="1"/>
  <c r="N469"/>
  <c r="E425" i="9"/>
  <c r="H425" s="1"/>
  <c r="W426" i="8" s="1"/>
  <c r="Y426" s="1"/>
  <c r="N426"/>
  <c r="CA433" i="10"/>
  <c r="O434" i="8" s="1"/>
  <c r="E441" i="9"/>
  <c r="H441" s="1"/>
  <c r="W442" i="8" s="1"/>
  <c r="Y442" s="1"/>
  <c r="N442"/>
  <c r="CA449" i="10"/>
  <c r="O450" i="8" s="1"/>
  <c r="E457" i="9"/>
  <c r="H457" s="1"/>
  <c r="W458" i="8" s="1"/>
  <c r="Y458" s="1"/>
  <c r="N458"/>
  <c r="CA465" i="10"/>
  <c r="O466" i="8" s="1"/>
  <c r="F37" i="9"/>
  <c r="O38" i="8"/>
  <c r="CA7" i="10"/>
  <c r="F56" i="12"/>
  <c r="G56"/>
  <c r="B56" i="11"/>
  <c r="F60" i="12"/>
  <c r="G60"/>
  <c r="B60" i="11"/>
  <c r="F68" i="12"/>
  <c r="G68"/>
  <c r="B68" i="11"/>
  <c r="F76" i="12"/>
  <c r="G76"/>
  <c r="B76" i="11"/>
  <c r="F80" i="12"/>
  <c r="G80"/>
  <c r="B80" i="11"/>
  <c r="F92" i="12"/>
  <c r="G92"/>
  <c r="B92" i="11"/>
  <c r="F96" i="12"/>
  <c r="G96"/>
  <c r="B96" i="11"/>
  <c r="F100" i="12"/>
  <c r="G100"/>
  <c r="B100" i="11"/>
  <c r="F104" i="12"/>
  <c r="G104"/>
  <c r="B104" i="11"/>
  <c r="L6" i="14"/>
  <c r="N6" s="1"/>
  <c r="V7" i="8" s="1"/>
  <c r="L16" i="14"/>
  <c r="N16" s="1"/>
  <c r="V17" i="8" s="1"/>
  <c r="L40" i="14"/>
  <c r="N40" s="1"/>
  <c r="V41" i="8" s="1"/>
  <c r="N48" i="14"/>
  <c r="V49" i="8" s="1"/>
  <c r="L48" i="14"/>
  <c r="M48" s="1"/>
  <c r="U49" i="8" s="1"/>
  <c r="L56" i="14"/>
  <c r="N56" s="1"/>
  <c r="V57" i="8" s="1"/>
  <c r="L60" i="14"/>
  <c r="N60" s="1"/>
  <c r="V61" i="8" s="1"/>
  <c r="L64" i="14"/>
  <c r="N64" s="1"/>
  <c r="V65" i="8" s="1"/>
  <c r="N68" i="14"/>
  <c r="V69" i="8" s="1"/>
  <c r="L68" i="14"/>
  <c r="M68" s="1"/>
  <c r="U69" i="8" s="1"/>
  <c r="L72" i="14"/>
  <c r="N72" s="1"/>
  <c r="V73" i="8" s="1"/>
  <c r="L76" i="14"/>
  <c r="N76" s="1"/>
  <c r="V77" i="8" s="1"/>
  <c r="L80" i="14"/>
  <c r="N80" s="1"/>
  <c r="V81" i="8" s="1"/>
  <c r="N84" i="14"/>
  <c r="V85" i="8" s="1"/>
  <c r="L84" i="14"/>
  <c r="M84" s="1"/>
  <c r="U85" i="8" s="1"/>
  <c r="L88" i="14"/>
  <c r="N88" s="1"/>
  <c r="V89" i="8" s="1"/>
  <c r="L92" i="14"/>
  <c r="N92" s="1"/>
  <c r="V93" i="8" s="1"/>
  <c r="L96" i="14"/>
  <c r="N96" s="1"/>
  <c r="V97" i="8" s="1"/>
  <c r="N100" i="14"/>
  <c r="V101" i="8" s="1"/>
  <c r="L100" i="14"/>
  <c r="M100" s="1"/>
  <c r="U101" i="8" s="1"/>
  <c r="L104" i="14"/>
  <c r="N104" s="1"/>
  <c r="V105" i="8" s="1"/>
  <c r="L108" i="14"/>
  <c r="N108" s="1"/>
  <c r="V109" i="8" s="1"/>
  <c r="L112" i="14"/>
  <c r="N112" s="1"/>
  <c r="V113" i="8" s="1"/>
  <c r="N116" i="14"/>
  <c r="V117" i="8" s="1"/>
  <c r="L116" i="14"/>
  <c r="M116" s="1"/>
  <c r="U117" i="8" s="1"/>
  <c r="L120" i="14"/>
  <c r="N120" s="1"/>
  <c r="V121" i="8" s="1"/>
  <c r="L124" i="14"/>
  <c r="N124" s="1"/>
  <c r="V125" i="8" s="1"/>
  <c r="L128" i="14"/>
  <c r="N128" s="1"/>
  <c r="V129" i="8" s="1"/>
  <c r="N132" i="14"/>
  <c r="V133" i="8" s="1"/>
  <c r="L132" i="14"/>
  <c r="M132"/>
  <c r="U133" i="8" s="1"/>
  <c r="L136" i="14"/>
  <c r="N136" s="1"/>
  <c r="V137" i="8" s="1"/>
  <c r="L140" i="14"/>
  <c r="N140" s="1"/>
  <c r="V141" i="8" s="1"/>
  <c r="L144" i="14"/>
  <c r="N144" s="1"/>
  <c r="V145" i="8" s="1"/>
  <c r="N148" i="14"/>
  <c r="V149" i="8" s="1"/>
  <c r="L148" i="14"/>
  <c r="M148" s="1"/>
  <c r="U149" i="8" s="1"/>
  <c r="L152" i="14"/>
  <c r="N152" s="1"/>
  <c r="V153" i="8" s="1"/>
  <c r="L156" i="14"/>
  <c r="N156" s="1"/>
  <c r="V157" i="8" s="1"/>
  <c r="L160" i="14"/>
  <c r="N160" s="1"/>
  <c r="V161" i="8" s="1"/>
  <c r="N164" i="14"/>
  <c r="V165" i="8" s="1"/>
  <c r="L164" i="14"/>
  <c r="M164" s="1"/>
  <c r="U165" i="8" s="1"/>
  <c r="L168" i="14"/>
  <c r="N168" s="1"/>
  <c r="V169" i="8" s="1"/>
  <c r="L172" i="14"/>
  <c r="N172" s="1"/>
  <c r="V173" i="8" s="1"/>
  <c r="L176" i="14"/>
  <c r="N176" s="1"/>
  <c r="V177" i="8" s="1"/>
  <c r="N180" i="14"/>
  <c r="V181" i="8" s="1"/>
  <c r="L180" i="14"/>
  <c r="M180" s="1"/>
  <c r="U181" i="8" s="1"/>
  <c r="L184" i="14"/>
  <c r="N184" s="1"/>
  <c r="V185" i="8" s="1"/>
  <c r="L188" i="14"/>
  <c r="N188" s="1"/>
  <c r="V189" i="8" s="1"/>
  <c r="L192" i="14"/>
  <c r="N192" s="1"/>
  <c r="V193" i="8" s="1"/>
  <c r="N196" i="14"/>
  <c r="V197" i="8" s="1"/>
  <c r="L196" i="14"/>
  <c r="M196" s="1"/>
  <c r="U197" i="8" s="1"/>
  <c r="L200" i="14"/>
  <c r="M200" s="1"/>
  <c r="U201" i="8" s="1"/>
  <c r="L204" i="14"/>
  <c r="M204" s="1"/>
  <c r="U205" i="8" s="1"/>
  <c r="L208" i="14"/>
  <c r="M208" s="1"/>
  <c r="U209" i="8" s="1"/>
  <c r="M212" i="14"/>
  <c r="U213" i="8" s="1"/>
  <c r="L212" i="14"/>
  <c r="N212" s="1"/>
  <c r="V213" i="8" s="1"/>
  <c r="L216" i="14"/>
  <c r="M216" s="1"/>
  <c r="U217" i="8" s="1"/>
  <c r="L220" i="14"/>
  <c r="M220" s="1"/>
  <c r="U221" i="8" s="1"/>
  <c r="L224" i="14"/>
  <c r="M224" s="1"/>
  <c r="U225" i="8" s="1"/>
  <c r="M228" i="14"/>
  <c r="U229" i="8" s="1"/>
  <c r="L228" i="14"/>
  <c r="N228" s="1"/>
  <c r="V229" i="8" s="1"/>
  <c r="L232" i="14"/>
  <c r="M232" s="1"/>
  <c r="U233" i="8" s="1"/>
  <c r="L236" i="14"/>
  <c r="M236" s="1"/>
  <c r="U237" i="8" s="1"/>
  <c r="L256" i="14"/>
  <c r="M256" s="1"/>
  <c r="U257" i="8" s="1"/>
  <c r="M264" i="14"/>
  <c r="U265" i="8" s="1"/>
  <c r="L264" i="14"/>
  <c r="N264" s="1"/>
  <c r="V265" i="8" s="1"/>
  <c r="L316" i="14"/>
  <c r="M316" s="1"/>
  <c r="U317" i="8" s="1"/>
  <c r="L328" i="14"/>
  <c r="M328" s="1"/>
  <c r="U329" i="8" s="1"/>
  <c r="L332" i="14"/>
  <c r="M332" s="1"/>
  <c r="U333" i="8" s="1"/>
  <c r="M336" i="14"/>
  <c r="U337" i="8" s="1"/>
  <c r="L336" i="14"/>
  <c r="N336" s="1"/>
  <c r="V337" i="8" s="1"/>
  <c r="L340" i="14"/>
  <c r="M340" s="1"/>
  <c r="U341" i="8" s="1"/>
  <c r="L344" i="14"/>
  <c r="M344" s="1"/>
  <c r="U345" i="8" s="1"/>
  <c r="L348" i="14"/>
  <c r="M348" s="1"/>
  <c r="U349" i="8" s="1"/>
  <c r="M352" i="14"/>
  <c r="U353" i="8" s="1"/>
  <c r="L352" i="14"/>
  <c r="N352" s="1"/>
  <c r="V353" i="8" s="1"/>
  <c r="L356" i="14"/>
  <c r="M356" s="1"/>
  <c r="U357" i="8" s="1"/>
  <c r="L360" i="14"/>
  <c r="M360" s="1"/>
  <c r="U361" i="8" s="1"/>
  <c r="L364" i="14"/>
  <c r="N364" s="1"/>
  <c r="V365" i="8" s="1"/>
  <c r="N368" i="14"/>
  <c r="V369" i="8" s="1"/>
  <c r="L368" i="14"/>
  <c r="M368" s="1"/>
  <c r="U369" i="8" s="1"/>
  <c r="L376" i="14"/>
  <c r="N376" s="1"/>
  <c r="V377" i="8" s="1"/>
  <c r="L384" i="14"/>
  <c r="N384" s="1"/>
  <c r="V385" i="8" s="1"/>
  <c r="L388" i="14"/>
  <c r="N388" s="1"/>
  <c r="V389" i="8" s="1"/>
  <c r="N392" i="14"/>
  <c r="V393" i="8" s="1"/>
  <c r="L392" i="14"/>
  <c r="M392" s="1"/>
  <c r="U393" i="8" s="1"/>
  <c r="F5" i="12"/>
  <c r="G5"/>
  <c r="B5" i="11"/>
  <c r="CA5" i="10"/>
  <c r="F54" i="12"/>
  <c r="H54" s="1"/>
  <c r="G54"/>
  <c r="B54" i="11"/>
  <c r="F62" i="12"/>
  <c r="H62" s="1"/>
  <c r="G62"/>
  <c r="B62" i="11"/>
  <c r="F70" i="12"/>
  <c r="H70" s="1"/>
  <c r="G70"/>
  <c r="B70" i="11"/>
  <c r="F78" i="12"/>
  <c r="H78" s="1"/>
  <c r="G78"/>
  <c r="B78" i="11"/>
  <c r="F86" i="12"/>
  <c r="H86" s="1"/>
  <c r="G86"/>
  <c r="B86" i="11"/>
  <c r="F94" i="12"/>
  <c r="H94" s="1"/>
  <c r="G94"/>
  <c r="B94" i="11"/>
  <c r="F102" i="12"/>
  <c r="H102" s="1"/>
  <c r="G102"/>
  <c r="B102" i="11"/>
  <c r="M65" i="14"/>
  <c r="U66" i="8" s="1"/>
  <c r="M73" i="14"/>
  <c r="U74" i="8" s="1"/>
  <c r="O77" i="14"/>
  <c r="M81"/>
  <c r="U82" i="8" s="1"/>
  <c r="M89" i="14"/>
  <c r="U90" i="8" s="1"/>
  <c r="M97" i="14"/>
  <c r="U98" i="8" s="1"/>
  <c r="M105" i="14"/>
  <c r="U106" i="8" s="1"/>
  <c r="O109" i="14"/>
  <c r="M113"/>
  <c r="U114" i="8" s="1"/>
  <c r="M125" i="14"/>
  <c r="U126" i="8" s="1"/>
  <c r="M133" i="14"/>
  <c r="U134" i="8" s="1"/>
  <c r="M141" i="14"/>
  <c r="U142" i="8" s="1"/>
  <c r="M149" i="14"/>
  <c r="U150" i="8" s="1"/>
  <c r="M157" i="14"/>
  <c r="U158" i="8" s="1"/>
  <c r="M161" i="14"/>
  <c r="U162" i="8" s="1"/>
  <c r="M169" i="14"/>
  <c r="U170" i="8" s="1"/>
  <c r="M177" i="14"/>
  <c r="U178" i="8" s="1"/>
  <c r="F53" i="9"/>
  <c r="O54" i="8"/>
  <c r="F57" i="9"/>
  <c r="O58" i="8"/>
  <c r="F61" i="9"/>
  <c r="O62" i="8"/>
  <c r="F63" i="9"/>
  <c r="O64" i="8"/>
  <c r="F67" i="9"/>
  <c r="O68" i="8"/>
  <c r="F71" i="9"/>
  <c r="O72" i="8"/>
  <c r="F73" i="9"/>
  <c r="O74" i="8"/>
  <c r="F75" i="9"/>
  <c r="O76" i="8"/>
  <c r="F87" i="9"/>
  <c r="O88" i="8"/>
  <c r="F93" i="9"/>
  <c r="O94" i="8"/>
  <c r="F97" i="9"/>
  <c r="O98" i="8"/>
  <c r="F99" i="9"/>
  <c r="O100" i="8"/>
  <c r="F101" i="9"/>
  <c r="O102" i="8"/>
  <c r="F103" i="9"/>
  <c r="O104" i="8"/>
  <c r="F105" i="9"/>
  <c r="O106" i="8"/>
  <c r="F107" i="9"/>
  <c r="O108" i="8"/>
  <c r="F113" i="9"/>
  <c r="O114" i="8"/>
  <c r="F115" i="9"/>
  <c r="O116" i="8"/>
  <c r="F119" i="9"/>
  <c r="O120" i="8"/>
  <c r="F121" i="9"/>
  <c r="O122" i="8"/>
  <c r="F123" i="9"/>
  <c r="O124" i="8"/>
  <c r="F125" i="9"/>
  <c r="O126" i="8"/>
  <c r="F127" i="9"/>
  <c r="O128" i="8"/>
  <c r="F129" i="9"/>
  <c r="O130" i="8"/>
  <c r="F131" i="9"/>
  <c r="O132" i="8"/>
  <c r="F133" i="9"/>
  <c r="O134" i="8"/>
  <c r="F135" i="9"/>
  <c r="O136" i="8"/>
  <c r="F141" i="9"/>
  <c r="O142" i="8"/>
  <c r="F143" i="9"/>
  <c r="O144" i="8"/>
  <c r="F149" i="9"/>
  <c r="O150" i="8"/>
  <c r="F155" i="9"/>
  <c r="O156" i="8"/>
  <c r="F159" i="9"/>
  <c r="O160" i="8"/>
  <c r="F163" i="9"/>
  <c r="O164" i="8"/>
  <c r="F167" i="9"/>
  <c r="O168" i="8"/>
  <c r="F171" i="9"/>
  <c r="O172" i="8"/>
  <c r="CA173" i="10"/>
  <c r="CA175"/>
  <c r="F177" i="9"/>
  <c r="O178" i="8"/>
  <c r="F181" i="9"/>
  <c r="O182" i="8"/>
  <c r="F185" i="9"/>
  <c r="O186" i="8"/>
  <c r="F187" i="9"/>
  <c r="O188" i="8"/>
  <c r="CA203" i="10"/>
  <c r="CA211"/>
  <c r="CA223"/>
  <c r="CA231"/>
  <c r="CA235"/>
  <c r="CA239"/>
  <c r="CA36"/>
  <c r="CA41"/>
  <c r="CA45"/>
  <c r="CA49"/>
  <c r="N8" i="14"/>
  <c r="V9" i="8" s="1"/>
  <c r="L8" i="14"/>
  <c r="M8"/>
  <c r="U9" i="8" s="1"/>
  <c r="L12" i="14"/>
  <c r="N12" s="1"/>
  <c r="V13" i="8" s="1"/>
  <c r="N20" i="14"/>
  <c r="V21" i="8" s="1"/>
  <c r="L20" i="14"/>
  <c r="M20"/>
  <c r="U21" i="8" s="1"/>
  <c r="L28" i="14"/>
  <c r="N28" s="1"/>
  <c r="V29" i="8" s="1"/>
  <c r="N36" i="14"/>
  <c r="V37" i="8" s="1"/>
  <c r="L36" i="14"/>
  <c r="M36"/>
  <c r="U37" i="8" s="1"/>
  <c r="L44" i="14"/>
  <c r="N44" s="1"/>
  <c r="V45" i="8" s="1"/>
  <c r="N52" i="14"/>
  <c r="V53" i="8" s="1"/>
  <c r="L52" i="14"/>
  <c r="M52"/>
  <c r="U53" i="8" s="1"/>
  <c r="CA38" i="10"/>
  <c r="CA40"/>
  <c r="CA42"/>
  <c r="CA44"/>
  <c r="CA46"/>
  <c r="CA48"/>
  <c r="CA50"/>
  <c r="CA58"/>
  <c r="CA66"/>
  <c r="CA74"/>
  <c r="CA82"/>
  <c r="CA90"/>
  <c r="CA98"/>
  <c r="CA106"/>
  <c r="R210" i="8"/>
  <c r="R218"/>
  <c r="R226"/>
  <c r="R234"/>
  <c r="R242"/>
  <c r="R250"/>
  <c r="R258"/>
  <c r="R266"/>
  <c r="R274"/>
  <c r="R282"/>
  <c r="R290"/>
  <c r="R298"/>
  <c r="O5" i="14"/>
  <c r="T6" i="8"/>
  <c r="O9" i="14"/>
  <c r="M13"/>
  <c r="U14" i="8" s="1"/>
  <c r="N13" i="14"/>
  <c r="V14" i="8" s="1"/>
  <c r="O17" i="14"/>
  <c r="M21"/>
  <c r="U22" i="8" s="1"/>
  <c r="N21" i="14"/>
  <c r="V22" i="8" s="1"/>
  <c r="O25" i="14"/>
  <c r="M29"/>
  <c r="U30" i="8" s="1"/>
  <c r="N29" i="14"/>
  <c r="V30" i="8" s="1"/>
  <c r="O33" i="14"/>
  <c r="M37"/>
  <c r="U38" i="8" s="1"/>
  <c r="N37" i="14"/>
  <c r="V38" i="8" s="1"/>
  <c r="O41" i="14"/>
  <c r="M45"/>
  <c r="U46" i="8" s="1"/>
  <c r="N45" i="14"/>
  <c r="V46" i="8" s="1"/>
  <c r="O49" i="14"/>
  <c r="M53"/>
  <c r="U54" i="8" s="1"/>
  <c r="N53" i="14"/>
  <c r="V54" i="8" s="1"/>
  <c r="O57" i="14"/>
  <c r="M59"/>
  <c r="U60" i="8" s="1"/>
  <c r="N61" i="14"/>
  <c r="V62" i="8" s="1"/>
  <c r="O63" i="14"/>
  <c r="M63"/>
  <c r="U64" i="8" s="1"/>
  <c r="N65" i="14"/>
  <c r="V66" i="8" s="1"/>
  <c r="M67" i="14"/>
  <c r="U68" i="8" s="1"/>
  <c r="N69" i="14"/>
  <c r="V70" i="8" s="1"/>
  <c r="M71" i="14"/>
  <c r="U72" i="8" s="1"/>
  <c r="N73" i="14"/>
  <c r="V74" i="8" s="1"/>
  <c r="M75" i="14"/>
  <c r="U76" i="8" s="1"/>
  <c r="N77" i="14"/>
  <c r="V78" i="8" s="1"/>
  <c r="M79" i="14"/>
  <c r="U80" i="8" s="1"/>
  <c r="N81" i="14"/>
  <c r="V82" i="8" s="1"/>
  <c r="M83" i="14"/>
  <c r="U84" i="8" s="1"/>
  <c r="N85" i="14"/>
  <c r="V86" i="8" s="1"/>
  <c r="M87" i="14"/>
  <c r="U88" i="8" s="1"/>
  <c r="N89" i="14"/>
  <c r="V90" i="8" s="1"/>
  <c r="M91" i="14"/>
  <c r="U92" i="8" s="1"/>
  <c r="N93" i="14"/>
  <c r="V94" i="8" s="1"/>
  <c r="O95" i="14"/>
  <c r="M95"/>
  <c r="U96" i="8" s="1"/>
  <c r="N97" i="14"/>
  <c r="V98" i="8" s="1"/>
  <c r="M99" i="14"/>
  <c r="U100" i="8" s="1"/>
  <c r="N101" i="14"/>
  <c r="V102" i="8" s="1"/>
  <c r="M103" i="14"/>
  <c r="U104" i="8" s="1"/>
  <c r="N105" i="14"/>
  <c r="V106" i="8" s="1"/>
  <c r="M107" i="14"/>
  <c r="U108" i="8" s="1"/>
  <c r="N109" i="14"/>
  <c r="V110" i="8" s="1"/>
  <c r="O111" i="14"/>
  <c r="M111"/>
  <c r="U112" i="8" s="1"/>
  <c r="N113" i="14"/>
  <c r="V114" i="8" s="1"/>
  <c r="M115" i="14"/>
  <c r="U116" i="8" s="1"/>
  <c r="N117" i="14"/>
  <c r="V118" i="8" s="1"/>
  <c r="O119" i="14"/>
  <c r="M119"/>
  <c r="U120" i="8" s="1"/>
  <c r="N121" i="14"/>
  <c r="V122" i="8" s="1"/>
  <c r="M123" i="14"/>
  <c r="U124" i="8" s="1"/>
  <c r="N125" i="14"/>
  <c r="V126" i="8" s="1"/>
  <c r="O127" i="14"/>
  <c r="M127"/>
  <c r="U128" i="8" s="1"/>
  <c r="N129" i="14"/>
  <c r="V130" i="8" s="1"/>
  <c r="M131" i="14"/>
  <c r="U132" i="8" s="1"/>
  <c r="N133" i="14"/>
  <c r="V134" i="8" s="1"/>
  <c r="M135" i="14"/>
  <c r="U136" i="8" s="1"/>
  <c r="N137" i="14"/>
  <c r="V138" i="8" s="1"/>
  <c r="M139" i="14"/>
  <c r="U140" i="8" s="1"/>
  <c r="N141" i="14"/>
  <c r="V142" i="8" s="1"/>
  <c r="M143" i="14"/>
  <c r="U144" i="8" s="1"/>
  <c r="N145" i="14"/>
  <c r="V146" i="8" s="1"/>
  <c r="M147" i="14"/>
  <c r="U148" i="8" s="1"/>
  <c r="N149" i="14"/>
  <c r="V150" i="8" s="1"/>
  <c r="M151" i="14"/>
  <c r="U152" i="8" s="1"/>
  <c r="N153" i="14"/>
  <c r="V154" i="8" s="1"/>
  <c r="M155" i="14"/>
  <c r="U156" i="8" s="1"/>
  <c r="N157" i="14"/>
  <c r="V158" i="8" s="1"/>
  <c r="O159" i="14"/>
  <c r="M159"/>
  <c r="U160" i="8" s="1"/>
  <c r="N161" i="14"/>
  <c r="V162" i="8" s="1"/>
  <c r="M163" i="14"/>
  <c r="U164" i="8" s="1"/>
  <c r="N165" i="14"/>
  <c r="V166" i="8" s="1"/>
  <c r="M167" i="14"/>
  <c r="U168" i="8" s="1"/>
  <c r="N169" i="14"/>
  <c r="V170" i="8" s="1"/>
  <c r="M171" i="14"/>
  <c r="U172" i="8" s="1"/>
  <c r="N173" i="14"/>
  <c r="V174" i="8" s="1"/>
  <c r="O175" i="14"/>
  <c r="M175"/>
  <c r="U176" i="8" s="1"/>
  <c r="N177" i="14"/>
  <c r="V178" i="8" s="1"/>
  <c r="M179" i="14"/>
  <c r="U180" i="8" s="1"/>
  <c r="N181" i="14"/>
  <c r="V182" i="8" s="1"/>
  <c r="O183" i="14"/>
  <c r="M183"/>
  <c r="U184" i="8" s="1"/>
  <c r="N185" i="14"/>
  <c r="V186" i="8" s="1"/>
  <c r="M187" i="14"/>
  <c r="U188" i="8" s="1"/>
  <c r="H6" i="12"/>
  <c r="R9" i="8"/>
  <c r="F209" i="12"/>
  <c r="B209" i="11"/>
  <c r="G209" i="12"/>
  <c r="F217"/>
  <c r="B217" i="11"/>
  <c r="G217" i="12"/>
  <c r="F225"/>
  <c r="B225" i="11"/>
  <c r="G225" i="12"/>
  <c r="F233"/>
  <c r="B233" i="11"/>
  <c r="G233" i="12"/>
  <c r="F241"/>
  <c r="B241" i="11"/>
  <c r="G241" i="12"/>
  <c r="F249"/>
  <c r="B249" i="11"/>
  <c r="G249" i="12"/>
  <c r="F257"/>
  <c r="B257" i="11"/>
  <c r="G257" i="12"/>
  <c r="F265"/>
  <c r="B265" i="11"/>
  <c r="G265" i="12"/>
  <c r="F273"/>
  <c r="B273" i="11"/>
  <c r="G273" i="12"/>
  <c r="F281"/>
  <c r="B281" i="11"/>
  <c r="G281" i="12"/>
  <c r="F289"/>
  <c r="B289" i="11"/>
  <c r="G289" i="12"/>
  <c r="F297"/>
  <c r="B297" i="11"/>
  <c r="G297" i="12"/>
  <c r="F313"/>
  <c r="B313" i="11"/>
  <c r="G313" i="12"/>
  <c r="F321"/>
  <c r="B321" i="11"/>
  <c r="G321" i="12"/>
  <c r="F329"/>
  <c r="B329" i="11"/>
  <c r="G329" i="12"/>
  <c r="F337"/>
  <c r="B337" i="11"/>
  <c r="G337" i="12"/>
  <c r="F345"/>
  <c r="B345" i="11"/>
  <c r="G345" i="12"/>
  <c r="F353"/>
  <c r="B353" i="11"/>
  <c r="G353" i="12"/>
  <c r="F361"/>
  <c r="B361" i="11"/>
  <c r="G361" i="12"/>
  <c r="F369"/>
  <c r="B369" i="11"/>
  <c r="G369" i="12"/>
  <c r="F377"/>
  <c r="B377" i="11"/>
  <c r="G377" i="12"/>
  <c r="F385"/>
  <c r="B385" i="11"/>
  <c r="G385" i="12"/>
  <c r="F393"/>
  <c r="B393" i="11"/>
  <c r="G393" i="12"/>
  <c r="E401" i="9"/>
  <c r="N402" i="8"/>
  <c r="CA401" i="10"/>
  <c r="CC401" s="1"/>
  <c r="F299" i="12"/>
  <c r="B299" i="11"/>
  <c r="G299" i="12"/>
  <c r="F307"/>
  <c r="B307" i="11"/>
  <c r="G307" i="12"/>
  <c r="F315"/>
  <c r="B315" i="11"/>
  <c r="G315" i="12"/>
  <c r="F323"/>
  <c r="B323" i="11"/>
  <c r="G323" i="12"/>
  <c r="F331"/>
  <c r="B331" i="11"/>
  <c r="G331" i="12"/>
  <c r="F339"/>
  <c r="B339" i="11"/>
  <c r="G339" i="12"/>
  <c r="F347"/>
  <c r="B347" i="11"/>
  <c r="G347" i="12"/>
  <c r="F355"/>
  <c r="B355" i="11"/>
  <c r="G355" i="12"/>
  <c r="F363"/>
  <c r="B363" i="11"/>
  <c r="G363" i="12"/>
  <c r="F371"/>
  <c r="B371" i="11"/>
  <c r="G371" i="12"/>
  <c r="F379"/>
  <c r="B379" i="11"/>
  <c r="G379" i="12"/>
  <c r="F387"/>
  <c r="B387" i="11"/>
  <c r="G387" i="12"/>
  <c r="F395"/>
  <c r="B395" i="11"/>
  <c r="G395" i="12"/>
  <c r="CC403" i="10"/>
  <c r="E403" i="9"/>
  <c r="N404" i="8"/>
  <c r="H298" i="12"/>
  <c r="CA298" i="10"/>
  <c r="H300" i="12"/>
  <c r="O301" i="8"/>
  <c r="F300" i="9"/>
  <c r="H302" i="12"/>
  <c r="F302" i="9"/>
  <c r="O303" i="8"/>
  <c r="H304" i="12"/>
  <c r="CA304" i="10"/>
  <c r="H306" i="12"/>
  <c r="CA306" i="10"/>
  <c r="H308" i="12"/>
  <c r="O309" i="8"/>
  <c r="F308" i="9"/>
  <c r="H310" i="12"/>
  <c r="F310" i="9"/>
  <c r="O311" i="8"/>
  <c r="H312" i="12"/>
  <c r="CA312" i="10"/>
  <c r="H314" i="12"/>
  <c r="CA314" i="10"/>
  <c r="H316" i="12"/>
  <c r="O317" i="8"/>
  <c r="F316" i="9"/>
  <c r="H318" i="12"/>
  <c r="F318" i="9"/>
  <c r="O319" i="8"/>
  <c r="H320" i="12"/>
  <c r="O321" i="8"/>
  <c r="F320" i="9"/>
  <c r="H322" i="12"/>
  <c r="CA322" i="10"/>
  <c r="H324" i="12"/>
  <c r="CA324" i="10"/>
  <c r="H326" i="12"/>
  <c r="F326" i="9"/>
  <c r="O327" i="8"/>
  <c r="H328" i="12"/>
  <c r="O329" i="8"/>
  <c r="F328" i="9"/>
  <c r="H330" i="12"/>
  <c r="CA330" i="10"/>
  <c r="H332" i="12"/>
  <c r="CA332" i="10"/>
  <c r="H334" i="12"/>
  <c r="F334" i="9"/>
  <c r="O335" i="8"/>
  <c r="H336" i="12"/>
  <c r="O337" i="8"/>
  <c r="F336" i="9"/>
  <c r="H338" i="12"/>
  <c r="CA338" i="10"/>
  <c r="H340" i="12"/>
  <c r="CA340" i="10"/>
  <c r="H342" i="12"/>
  <c r="F342" i="9"/>
  <c r="O343" i="8"/>
  <c r="H344" i="12"/>
  <c r="O345" i="8"/>
  <c r="F344" i="9"/>
  <c r="H346" i="12"/>
  <c r="CA346" i="10"/>
  <c r="H348" i="12"/>
  <c r="CA348" i="10"/>
  <c r="H350" i="12"/>
  <c r="F350" i="9"/>
  <c r="O351" i="8"/>
  <c r="H352" i="12"/>
  <c r="O353" i="8"/>
  <c r="F352" i="9"/>
  <c r="H354" i="12"/>
  <c r="CA354" i="10"/>
  <c r="H356" i="12"/>
  <c r="CA356" i="10"/>
  <c r="H358" i="12"/>
  <c r="F358" i="9"/>
  <c r="O359" i="8"/>
  <c r="H360" i="12"/>
  <c r="O361" i="8"/>
  <c r="F360" i="9"/>
  <c r="H362" i="12"/>
  <c r="CA362" i="10"/>
  <c r="H364" i="12"/>
  <c r="CA364" i="10"/>
  <c r="H366" i="12"/>
  <c r="F366" i="9"/>
  <c r="O367" i="8"/>
  <c r="H368" i="12"/>
  <c r="O369" i="8"/>
  <c r="F368" i="9"/>
  <c r="H370" i="12"/>
  <c r="CA370" i="10"/>
  <c r="H372" i="12"/>
  <c r="CA372" i="10"/>
  <c r="H374" i="12"/>
  <c r="F374" i="9"/>
  <c r="O375" i="8"/>
  <c r="H376" i="12"/>
  <c r="F376" i="9"/>
  <c r="O377" i="8"/>
  <c r="H378" i="12"/>
  <c r="CA378" i="10"/>
  <c r="H380" i="12"/>
  <c r="CA380" i="10"/>
  <c r="H382" i="12"/>
  <c r="F382" i="9"/>
  <c r="O383" i="8"/>
  <c r="H384" i="12"/>
  <c r="CA384" i="10"/>
  <c r="H386" i="12"/>
  <c r="CA386" i="10"/>
  <c r="H388" i="12"/>
  <c r="F388" i="9"/>
  <c r="O389" i="8"/>
  <c r="H390" i="12"/>
  <c r="F390" i="9"/>
  <c r="O391" i="8"/>
  <c r="H392" i="12"/>
  <c r="CA392" i="10"/>
  <c r="H394" i="12"/>
  <c r="CA394" i="10"/>
  <c r="H396" i="12"/>
  <c r="F396" i="9"/>
  <c r="O397" i="8"/>
  <c r="CC398" i="10"/>
  <c r="N399" i="8"/>
  <c r="S399" s="1"/>
  <c r="E398" i="9"/>
  <c r="H398" s="1"/>
  <c r="W399" i="8" s="1"/>
  <c r="Y399" s="1"/>
  <c r="CA402" i="10"/>
  <c r="CC402" s="1"/>
  <c r="CC406"/>
  <c r="N407" i="8"/>
  <c r="S407" s="1"/>
  <c r="E406" i="9"/>
  <c r="H406" s="1"/>
  <c r="W407" i="8" s="1"/>
  <c r="Y407" s="1"/>
  <c r="CA410" i="10"/>
  <c r="O411" i="8" s="1"/>
  <c r="CC414" i="10"/>
  <c r="N415" i="8"/>
  <c r="S415" s="1"/>
  <c r="E414" i="9"/>
  <c r="H414" s="1"/>
  <c r="W415" i="8" s="1"/>
  <c r="Y415" s="1"/>
  <c r="CA418" i="10"/>
  <c r="O419" i="8" s="1"/>
  <c r="CC407" i="10"/>
  <c r="N408" i="8"/>
  <c r="S408" s="1"/>
  <c r="E407" i="9"/>
  <c r="H407" s="1"/>
  <c r="W408" i="8" s="1"/>
  <c r="Y408" s="1"/>
  <c r="CA411" i="10"/>
  <c r="O412" i="8" s="1"/>
  <c r="CC415" i="10"/>
  <c r="N416" i="8"/>
  <c r="S416" s="1"/>
  <c r="E415" i="9"/>
  <c r="H415" s="1"/>
  <c r="W416" i="8" s="1"/>
  <c r="Y416" s="1"/>
  <c r="CC424" i="10"/>
  <c r="E424" i="9"/>
  <c r="H424" s="1"/>
  <c r="W425" i="8" s="1"/>
  <c r="Y425" s="1"/>
  <c r="N425"/>
  <c r="CA432" i="10"/>
  <c r="O433" i="8" s="1"/>
  <c r="CC440" i="10"/>
  <c r="E440" i="9"/>
  <c r="H440" s="1"/>
  <c r="W441" i="8" s="1"/>
  <c r="Y441" s="1"/>
  <c r="N441"/>
  <c r="S441" s="1"/>
  <c r="CA448" i="10"/>
  <c r="O449" i="8" s="1"/>
  <c r="CC456" i="10"/>
  <c r="E456" i="9"/>
  <c r="H456" s="1"/>
  <c r="W457" i="8" s="1"/>
  <c r="Y457" s="1"/>
  <c r="N457"/>
  <c r="S457" s="1"/>
  <c r="CA464" i="10"/>
  <c r="O465" i="8" s="1"/>
  <c r="CA419" i="10"/>
  <c r="O420" i="8" s="1"/>
  <c r="CC423" i="10"/>
  <c r="N424" i="8"/>
  <c r="S424" s="1"/>
  <c r="E423" i="9"/>
  <c r="H423" s="1"/>
  <c r="W424" i="8" s="1"/>
  <c r="Y424" s="1"/>
  <c r="CA427" i="10"/>
  <c r="O428" i="8" s="1"/>
  <c r="CC431" i="10"/>
  <c r="N432" i="8"/>
  <c r="S432" s="1"/>
  <c r="E431" i="9"/>
  <c r="H431" s="1"/>
  <c r="W432" i="8" s="1"/>
  <c r="Y432" s="1"/>
  <c r="CC439" i="10"/>
  <c r="N440" i="8"/>
  <c r="S440" s="1"/>
  <c r="E439" i="9"/>
  <c r="H439" s="1"/>
  <c r="W440" i="8" s="1"/>
  <c r="Y440" s="1"/>
  <c r="CA443" i="10"/>
  <c r="O444" i="8" s="1"/>
  <c r="CC447" i="10"/>
  <c r="N448" i="8"/>
  <c r="S448" s="1"/>
  <c r="E447" i="9"/>
  <c r="H447" s="1"/>
  <c r="W448" i="8" s="1"/>
  <c r="Y448" s="1"/>
  <c r="CC455" i="10"/>
  <c r="N456" i="8"/>
  <c r="S456" s="1"/>
  <c r="E455" i="9"/>
  <c r="H455" s="1"/>
  <c r="W456" i="8" s="1"/>
  <c r="Y456" s="1"/>
  <c r="CA459" i="10"/>
  <c r="O460" i="8" s="1"/>
  <c r="CC463" i="10"/>
  <c r="N464" i="8"/>
  <c r="S464" s="1"/>
  <c r="E463" i="9"/>
  <c r="H463" s="1"/>
  <c r="W464" i="8" s="1"/>
  <c r="Y464" s="1"/>
  <c r="H276" i="12"/>
  <c r="H278"/>
  <c r="CA278" i="10"/>
  <c r="H282" i="12"/>
  <c r="CA282" i="10"/>
  <c r="H286" i="12"/>
  <c r="CA286" i="10"/>
  <c r="H292" i="12"/>
  <c r="H294"/>
  <c r="CA294" i="10"/>
  <c r="CA307"/>
  <c r="R314" i="8"/>
  <c r="CA315" i="10"/>
  <c r="R322" i="8"/>
  <c r="CA323" i="10"/>
  <c r="R330" i="8"/>
  <c r="CA331" i="10"/>
  <c r="R338" i="8"/>
  <c r="CA339" i="10"/>
  <c r="R346" i="8"/>
  <c r="CA347" i="10"/>
  <c r="R354" i="8"/>
  <c r="CA355" i="10"/>
  <c r="R362" i="8"/>
  <c r="CA363" i="10"/>
  <c r="R370" i="8"/>
  <c r="CA371" i="10"/>
  <c r="R378" i="8"/>
  <c r="CA379" i="10"/>
  <c r="CA399"/>
  <c r="CC404"/>
  <c r="N405" i="8"/>
  <c r="E404" i="9"/>
  <c r="H404" s="1"/>
  <c r="W405" i="8" s="1"/>
  <c r="Y405" s="1"/>
  <c r="CA408" i="10"/>
  <c r="O409" i="8" s="1"/>
  <c r="CC416" i="10"/>
  <c r="E416" i="9"/>
  <c r="H416" s="1"/>
  <c r="W417" i="8" s="1"/>
  <c r="Y417" s="1"/>
  <c r="N417"/>
  <c r="S417" s="1"/>
  <c r="N427"/>
  <c r="E426" i="9"/>
  <c r="H426" s="1"/>
  <c r="W427" i="8" s="1"/>
  <c r="Y427" s="1"/>
  <c r="CA426" i="10"/>
  <c r="O427" i="8" s="1"/>
  <c r="N443"/>
  <c r="E442" i="9"/>
  <c r="H442" s="1"/>
  <c r="W443" i="8" s="1"/>
  <c r="Y443" s="1"/>
  <c r="CA442" i="10"/>
  <c r="O443" i="8" s="1"/>
  <c r="N459"/>
  <c r="E458" i="9"/>
  <c r="H458" s="1"/>
  <c r="W459" i="8" s="1"/>
  <c r="Y459" s="1"/>
  <c r="CA458" i="10"/>
  <c r="O459" i="8" s="1"/>
  <c r="CC413" i="10"/>
  <c r="E413" i="9"/>
  <c r="H413" s="1"/>
  <c r="W414" i="8" s="1"/>
  <c r="Y414" s="1"/>
  <c r="N414"/>
  <c r="S414" s="1"/>
  <c r="CC428" i="10"/>
  <c r="E428" i="9"/>
  <c r="H428" s="1"/>
  <c r="W429" i="8" s="1"/>
  <c r="Y429" s="1"/>
  <c r="N429"/>
  <c r="S429" s="1"/>
  <c r="CA444" i="10"/>
  <c r="O445" i="8" s="1"/>
  <c r="CC452" i="10"/>
  <c r="E452" i="9"/>
  <c r="H452" s="1"/>
  <c r="W453" i="8" s="1"/>
  <c r="Y453" s="1"/>
  <c r="N453"/>
  <c r="CC421" i="10"/>
  <c r="E421" i="9"/>
  <c r="H421" s="1"/>
  <c r="W422" i="8" s="1"/>
  <c r="Y422" s="1"/>
  <c r="N422"/>
  <c r="S422" s="1"/>
  <c r="CA429" i="10"/>
  <c r="O430" i="8" s="1"/>
  <c r="CC437" i="10"/>
  <c r="E437" i="9"/>
  <c r="H437" s="1"/>
  <c r="W438" i="8" s="1"/>
  <c r="Y438" s="1"/>
  <c r="N438"/>
  <c r="S438" s="1"/>
  <c r="CA445" i="10"/>
  <c r="O446" i="8" s="1"/>
  <c r="CC453" i="10"/>
  <c r="E453" i="9"/>
  <c r="H453" s="1"/>
  <c r="W454" i="8" s="1"/>
  <c r="Y454" s="1"/>
  <c r="N454"/>
  <c r="S454" s="1"/>
  <c r="CA461" i="10"/>
  <c r="O462" i="8" s="1"/>
  <c r="CC474" i="10"/>
  <c r="T8" i="8"/>
  <c r="T10"/>
  <c r="T14"/>
  <c r="T16"/>
  <c r="T18"/>
  <c r="T22"/>
  <c r="T24"/>
  <c r="T26"/>
  <c r="T30"/>
  <c r="T32"/>
  <c r="T34"/>
  <c r="T38"/>
  <c r="T40"/>
  <c r="T42"/>
  <c r="T46"/>
  <c r="T48"/>
  <c r="T50"/>
  <c r="T54"/>
  <c r="T56"/>
  <c r="T58"/>
  <c r="T60"/>
  <c r="T62"/>
  <c r="T64"/>
  <c r="T66"/>
  <c r="T68"/>
  <c r="T70"/>
  <c r="T72"/>
  <c r="T74"/>
  <c r="T76"/>
  <c r="T78"/>
  <c r="T80"/>
  <c r="T82"/>
  <c r="T84"/>
  <c r="T86"/>
  <c r="T88"/>
  <c r="T90"/>
  <c r="T92"/>
  <c r="T94"/>
  <c r="T96"/>
  <c r="T98"/>
  <c r="T100"/>
  <c r="T102"/>
  <c r="T104"/>
  <c r="T106"/>
  <c r="T108"/>
  <c r="T110"/>
  <c r="T112"/>
  <c r="T114"/>
  <c r="T116"/>
  <c r="T118"/>
  <c r="T120"/>
  <c r="T122"/>
  <c r="T124"/>
  <c r="T126"/>
  <c r="T128"/>
  <c r="T130"/>
  <c r="T132"/>
  <c r="T134"/>
  <c r="T136"/>
  <c r="T138"/>
  <c r="T140"/>
  <c r="T142"/>
  <c r="T144"/>
  <c r="T146"/>
  <c r="T148"/>
  <c r="T150"/>
  <c r="T152"/>
  <c r="T154"/>
  <c r="T156"/>
  <c r="T158"/>
  <c r="T160"/>
  <c r="T162"/>
  <c r="T164"/>
  <c r="T166"/>
  <c r="T168"/>
  <c r="T170"/>
  <c r="T172"/>
  <c r="T174"/>
  <c r="T176"/>
  <c r="T178"/>
  <c r="T180"/>
  <c r="T182"/>
  <c r="T184"/>
  <c r="T186"/>
  <c r="T188"/>
  <c r="T190"/>
  <c r="T194"/>
  <c r="T198"/>
  <c r="T204"/>
  <c r="T208"/>
  <c r="T212"/>
  <c r="T216"/>
  <c r="T220"/>
  <c r="T224"/>
  <c r="T228"/>
  <c r="T232"/>
  <c r="T236"/>
  <c r="T240"/>
  <c r="T244"/>
  <c r="T248"/>
  <c r="T252"/>
  <c r="T256"/>
  <c r="T260"/>
  <c r="T264"/>
  <c r="T268"/>
  <c r="T272"/>
  <c r="T276"/>
  <c r="T280"/>
  <c r="T284"/>
  <c r="T288"/>
  <c r="T292"/>
  <c r="T296"/>
  <c r="T300"/>
  <c r="T304"/>
  <c r="T308"/>
  <c r="T312"/>
  <c r="T316"/>
  <c r="T320"/>
  <c r="T324"/>
  <c r="T328"/>
  <c r="T332"/>
  <c r="T336"/>
  <c r="T340"/>
  <c r="T344"/>
  <c r="T348"/>
  <c r="T352"/>
  <c r="T356"/>
  <c r="T360"/>
  <c r="T364"/>
  <c r="T368"/>
  <c r="T372"/>
  <c r="CA39" i="10"/>
  <c r="CA43"/>
  <c r="CA47"/>
  <c r="CA52"/>
  <c r="CA56"/>
  <c r="CA60"/>
  <c r="CA64"/>
  <c r="CA68"/>
  <c r="CA72"/>
  <c r="CA76"/>
  <c r="CA80"/>
  <c r="CA84"/>
  <c r="CA88"/>
  <c r="CA92"/>
  <c r="CA96"/>
  <c r="CA100"/>
  <c r="CA104"/>
  <c r="CA108"/>
  <c r="L42" i="14"/>
  <c r="N42" s="1"/>
  <c r="V43" i="8" s="1"/>
  <c r="N50" i="14"/>
  <c r="V51" i="8" s="1"/>
  <c r="L50" i="14"/>
  <c r="M50"/>
  <c r="U51" i="8" s="1"/>
  <c r="L58" i="14"/>
  <c r="N58" s="1"/>
  <c r="V59" i="8" s="1"/>
  <c r="N62" i="14"/>
  <c r="V63" i="8" s="1"/>
  <c r="L62" i="14"/>
  <c r="M62"/>
  <c r="U63" i="8" s="1"/>
  <c r="L66" i="14"/>
  <c r="N66" s="1"/>
  <c r="V67" i="8" s="1"/>
  <c r="N70" i="14"/>
  <c r="V71" i="8" s="1"/>
  <c r="L70" i="14"/>
  <c r="M70"/>
  <c r="U71" i="8" s="1"/>
  <c r="L74" i="14"/>
  <c r="N74" s="1"/>
  <c r="V75" i="8" s="1"/>
  <c r="N78" i="14"/>
  <c r="V79" i="8" s="1"/>
  <c r="L78" i="14"/>
  <c r="M78"/>
  <c r="U79" i="8" s="1"/>
  <c r="L82" i="14"/>
  <c r="N82" s="1"/>
  <c r="V83" i="8" s="1"/>
  <c r="N86" i="14"/>
  <c r="V87" i="8" s="1"/>
  <c r="L86" i="14"/>
  <c r="M86"/>
  <c r="U87" i="8" s="1"/>
  <c r="L90" i="14"/>
  <c r="N90" s="1"/>
  <c r="V91" i="8" s="1"/>
  <c r="N94" i="14"/>
  <c r="V95" i="8" s="1"/>
  <c r="L94" i="14"/>
  <c r="M94"/>
  <c r="U95" i="8" s="1"/>
  <c r="L98" i="14"/>
  <c r="N98" s="1"/>
  <c r="V99" i="8" s="1"/>
  <c r="N102" i="14"/>
  <c r="V103" i="8" s="1"/>
  <c r="L102" i="14"/>
  <c r="M102"/>
  <c r="U103" i="8" s="1"/>
  <c r="L106" i="14"/>
  <c r="N106" s="1"/>
  <c r="V107" i="8" s="1"/>
  <c r="N110" i="14"/>
  <c r="V111" i="8" s="1"/>
  <c r="L110" i="14"/>
  <c r="M110"/>
  <c r="U111" i="8" s="1"/>
  <c r="L114" i="14"/>
  <c r="N114" s="1"/>
  <c r="V115" i="8" s="1"/>
  <c r="N118" i="14"/>
  <c r="V119" i="8" s="1"/>
  <c r="L118" i="14"/>
  <c r="M118"/>
  <c r="U119" i="8" s="1"/>
  <c r="L122" i="14"/>
  <c r="N122" s="1"/>
  <c r="V123" i="8" s="1"/>
  <c r="N126" i="14"/>
  <c r="V127" i="8" s="1"/>
  <c r="L126" i="14"/>
  <c r="M126"/>
  <c r="U127" i="8" s="1"/>
  <c r="L130" i="14"/>
  <c r="N130" s="1"/>
  <c r="V131" i="8" s="1"/>
  <c r="N134" i="14"/>
  <c r="V135" i="8" s="1"/>
  <c r="L134" i="14"/>
  <c r="M134"/>
  <c r="U135" i="8" s="1"/>
  <c r="L138" i="14"/>
  <c r="N138" s="1"/>
  <c r="V139" i="8" s="1"/>
  <c r="N142" i="14"/>
  <c r="V143" i="8" s="1"/>
  <c r="L142" i="14"/>
  <c r="M142"/>
  <c r="U143" i="8" s="1"/>
  <c r="L146" i="14"/>
  <c r="N146" s="1"/>
  <c r="V147" i="8" s="1"/>
  <c r="N150" i="14"/>
  <c r="V151" i="8" s="1"/>
  <c r="L150" i="14"/>
  <c r="M150"/>
  <c r="U151" i="8" s="1"/>
  <c r="L154" i="14"/>
  <c r="N154" s="1"/>
  <c r="V155" i="8" s="1"/>
  <c r="N158" i="14"/>
  <c r="V159" i="8" s="1"/>
  <c r="L158" i="14"/>
  <c r="M158"/>
  <c r="U159" i="8" s="1"/>
  <c r="L162" i="14"/>
  <c r="N162" s="1"/>
  <c r="V163" i="8" s="1"/>
  <c r="N166" i="14"/>
  <c r="V167" i="8" s="1"/>
  <c r="L166" i="14"/>
  <c r="M166"/>
  <c r="U167" i="8" s="1"/>
  <c r="L170" i="14"/>
  <c r="N170" s="1"/>
  <c r="V171" i="8" s="1"/>
  <c r="N174" i="14"/>
  <c r="V175" i="8" s="1"/>
  <c r="L174" i="14"/>
  <c r="M174"/>
  <c r="U175" i="8" s="1"/>
  <c r="L178" i="14"/>
  <c r="N178" s="1"/>
  <c r="V179" i="8" s="1"/>
  <c r="N182" i="14"/>
  <c r="V183" i="8" s="1"/>
  <c r="L182" i="14"/>
  <c r="M182"/>
  <c r="U183" i="8" s="1"/>
  <c r="L186" i="14"/>
  <c r="N186" s="1"/>
  <c r="V187" i="8" s="1"/>
  <c r="N190" i="14"/>
  <c r="V191" i="8" s="1"/>
  <c r="L190" i="14"/>
  <c r="M190"/>
  <c r="U191" i="8" s="1"/>
  <c r="L194" i="14"/>
  <c r="N194" s="1"/>
  <c r="V195" i="8" s="1"/>
  <c r="N198" i="14"/>
  <c r="V199" i="8" s="1"/>
  <c r="L198" i="14"/>
  <c r="M198"/>
  <c r="U199" i="8" s="1"/>
  <c r="L202" i="14"/>
  <c r="M202" s="1"/>
  <c r="U203" i="8" s="1"/>
  <c r="M206" i="14"/>
  <c r="U207" i="8" s="1"/>
  <c r="L206" i="14"/>
  <c r="N206"/>
  <c r="V207" i="8" s="1"/>
  <c r="L210" i="14"/>
  <c r="M210" s="1"/>
  <c r="U211" i="8" s="1"/>
  <c r="M214" i="14"/>
  <c r="U215" i="8" s="1"/>
  <c r="L214" i="14"/>
  <c r="N214"/>
  <c r="V215" i="8" s="1"/>
  <c r="L218" i="14"/>
  <c r="M218" s="1"/>
  <c r="U219" i="8" s="1"/>
  <c r="M222" i="14"/>
  <c r="U223" i="8" s="1"/>
  <c r="L222" i="14"/>
  <c r="N222"/>
  <c r="V223" i="8" s="1"/>
  <c r="L226" i="14"/>
  <c r="M226" s="1"/>
  <c r="U227" i="8" s="1"/>
  <c r="M230" i="14"/>
  <c r="U231" i="8" s="1"/>
  <c r="L230" i="14"/>
  <c r="N230"/>
  <c r="V231" i="8" s="1"/>
  <c r="L234" i="14"/>
  <c r="M234" s="1"/>
  <c r="U235" i="8" s="1"/>
  <c r="M238" i="14"/>
  <c r="U239" i="8" s="1"/>
  <c r="L238" i="14"/>
  <c r="N238"/>
  <c r="V239" i="8" s="1"/>
  <c r="L242" i="14"/>
  <c r="M242" s="1"/>
  <c r="U243" i="8" s="1"/>
  <c r="M246" i="14"/>
  <c r="U247" i="8" s="1"/>
  <c r="L246" i="14"/>
  <c r="N246"/>
  <c r="V247" i="8" s="1"/>
  <c r="L250" i="14"/>
  <c r="M250" s="1"/>
  <c r="U251" i="8" s="1"/>
  <c r="M254" i="14"/>
  <c r="U255" i="8" s="1"/>
  <c r="L254" i="14"/>
  <c r="N254"/>
  <c r="V255" i="8" s="1"/>
  <c r="L258" i="14"/>
  <c r="M258" s="1"/>
  <c r="U259" i="8" s="1"/>
  <c r="M262" i="14"/>
  <c r="U263" i="8" s="1"/>
  <c r="L262" i="14"/>
  <c r="N262"/>
  <c r="V263" i="8" s="1"/>
  <c r="L266" i="14"/>
  <c r="M266" s="1"/>
  <c r="U267" i="8" s="1"/>
  <c r="M270" i="14"/>
  <c r="U271" i="8" s="1"/>
  <c r="L270" i="14"/>
  <c r="N270"/>
  <c r="V271" i="8" s="1"/>
  <c r="L274" i="14"/>
  <c r="M274" s="1"/>
  <c r="U275" i="8" s="1"/>
  <c r="M278" i="14"/>
  <c r="U279" i="8" s="1"/>
  <c r="L278" i="14"/>
  <c r="N278"/>
  <c r="V279" i="8" s="1"/>
  <c r="L282" i="14"/>
  <c r="M282" s="1"/>
  <c r="U283" i="8" s="1"/>
  <c r="M286" i="14"/>
  <c r="U287" i="8" s="1"/>
  <c r="L286" i="14"/>
  <c r="N286"/>
  <c r="V287" i="8" s="1"/>
  <c r="L290" i="14"/>
  <c r="M290" s="1"/>
  <c r="U291" i="8" s="1"/>
  <c r="M294" i="14"/>
  <c r="U295" i="8" s="1"/>
  <c r="L294" i="14"/>
  <c r="N294"/>
  <c r="V295" i="8" s="1"/>
  <c r="L298" i="14"/>
  <c r="M298" s="1"/>
  <c r="U299" i="8" s="1"/>
  <c r="M302" i="14"/>
  <c r="U303" i="8" s="1"/>
  <c r="L302" i="14"/>
  <c r="N302"/>
  <c r="V303" i="8" s="1"/>
  <c r="L306" i="14"/>
  <c r="M306" s="1"/>
  <c r="U307" i="8" s="1"/>
  <c r="M310" i="14"/>
  <c r="U311" i="8" s="1"/>
  <c r="L310" i="14"/>
  <c r="N310"/>
  <c r="V311" i="8" s="1"/>
  <c r="L314" i="14"/>
  <c r="M314" s="1"/>
  <c r="U315" i="8" s="1"/>
  <c r="M318" i="14"/>
  <c r="U319" i="8" s="1"/>
  <c r="L318" i="14"/>
  <c r="N318"/>
  <c r="V319" i="8" s="1"/>
  <c r="L322" i="14"/>
  <c r="M322" s="1"/>
  <c r="U323" i="8" s="1"/>
  <c r="M326" i="14"/>
  <c r="U327" i="8" s="1"/>
  <c r="L326" i="14"/>
  <c r="N326"/>
  <c r="V327" i="8" s="1"/>
  <c r="L330" i="14"/>
  <c r="M330" s="1"/>
  <c r="U331" i="8" s="1"/>
  <c r="M334" i="14"/>
  <c r="U335" i="8" s="1"/>
  <c r="L334" i="14"/>
  <c r="N334"/>
  <c r="V335" i="8" s="1"/>
  <c r="L338" i="14"/>
  <c r="M338" s="1"/>
  <c r="U339" i="8" s="1"/>
  <c r="M342" i="14"/>
  <c r="U343" i="8" s="1"/>
  <c r="L342" i="14"/>
  <c r="N342"/>
  <c r="V343" i="8" s="1"/>
  <c r="L346" i="14"/>
  <c r="M346" s="1"/>
  <c r="U347" i="8" s="1"/>
  <c r="M350" i="14"/>
  <c r="U351" i="8" s="1"/>
  <c r="L350" i="14"/>
  <c r="N350"/>
  <c r="V351" i="8" s="1"/>
  <c r="L354" i="14"/>
  <c r="M354" s="1"/>
  <c r="U355" i="8" s="1"/>
  <c r="M358" i="14"/>
  <c r="U359" i="8" s="1"/>
  <c r="L358" i="14"/>
  <c r="N358"/>
  <c r="V359" i="8" s="1"/>
  <c r="L362" i="14"/>
  <c r="N362" s="1"/>
  <c r="V363" i="8" s="1"/>
  <c r="N366" i="14"/>
  <c r="V367" i="8" s="1"/>
  <c r="L366" i="14"/>
  <c r="M366"/>
  <c r="U367" i="8" s="1"/>
  <c r="L370" i="14"/>
  <c r="N370" s="1"/>
  <c r="V371" i="8" s="1"/>
  <c r="N374" i="14"/>
  <c r="V375" i="8" s="1"/>
  <c r="L374" i="14"/>
  <c r="M374"/>
  <c r="U375" i="8" s="1"/>
  <c r="L378" i="14"/>
  <c r="N378" s="1"/>
  <c r="V379" i="8" s="1"/>
  <c r="N382" i="14"/>
  <c r="V383" i="8" s="1"/>
  <c r="L382" i="14"/>
  <c r="M382"/>
  <c r="U383" i="8" s="1"/>
  <c r="L386" i="14"/>
  <c r="N386" s="1"/>
  <c r="V387" i="8" s="1"/>
  <c r="N390" i="14"/>
  <c r="V391" i="8" s="1"/>
  <c r="L390" i="14"/>
  <c r="M390"/>
  <c r="U391" i="8" s="1"/>
  <c r="L394" i="14"/>
  <c r="N394" s="1"/>
  <c r="V395" i="8" s="1"/>
  <c r="R6"/>
  <c r="F38" i="12"/>
  <c r="G38"/>
  <c r="B38" i="11"/>
  <c r="F40" i="12"/>
  <c r="G40"/>
  <c r="B40" i="11"/>
  <c r="F42" i="12"/>
  <c r="G42"/>
  <c r="B42" i="11"/>
  <c r="F44" i="12"/>
  <c r="G44"/>
  <c r="B44" i="11"/>
  <c r="F46" i="12"/>
  <c r="G46"/>
  <c r="B46" i="11"/>
  <c r="F48" i="12"/>
  <c r="G48"/>
  <c r="B48" i="11"/>
  <c r="F50" i="12"/>
  <c r="G50"/>
  <c r="B50" i="11"/>
  <c r="F58" i="12"/>
  <c r="G58"/>
  <c r="B58" i="11"/>
  <c r="F66" i="12"/>
  <c r="G66"/>
  <c r="B66" i="11"/>
  <c r="F74" i="12"/>
  <c r="G74"/>
  <c r="B74" i="11"/>
  <c r="F82" i="12"/>
  <c r="G82"/>
  <c r="B82" i="11"/>
  <c r="F90" i="12"/>
  <c r="G90"/>
  <c r="B90" i="11"/>
  <c r="F98" i="12"/>
  <c r="G98"/>
  <c r="B98" i="11"/>
  <c r="F106" i="12"/>
  <c r="G106"/>
  <c r="B106" i="11"/>
  <c r="M7" i="14"/>
  <c r="U8" i="8" s="1"/>
  <c r="N7" i="14"/>
  <c r="V8" i="8" s="1"/>
  <c r="O11" i="14"/>
  <c r="M15"/>
  <c r="U16" i="8" s="1"/>
  <c r="N15" i="14"/>
  <c r="V16" i="8" s="1"/>
  <c r="O19" i="14"/>
  <c r="M23"/>
  <c r="U24" i="8" s="1"/>
  <c r="N23" i="14"/>
  <c r="V24" i="8" s="1"/>
  <c r="O27" i="14"/>
  <c r="M31"/>
  <c r="U32" i="8" s="1"/>
  <c r="N31" i="14"/>
  <c r="V32" i="8" s="1"/>
  <c r="O35" i="14"/>
  <c r="M39"/>
  <c r="U40" i="8" s="1"/>
  <c r="N39" i="14"/>
  <c r="V40" i="8" s="1"/>
  <c r="O43" i="14"/>
  <c r="M47"/>
  <c r="U48" i="8" s="1"/>
  <c r="N47" i="14"/>
  <c r="V48" i="8" s="1"/>
  <c r="O51" i="14"/>
  <c r="M55"/>
  <c r="U56" i="8" s="1"/>
  <c r="N55" i="14"/>
  <c r="V56" i="8" s="1"/>
  <c r="N189" i="14"/>
  <c r="V190" i="8" s="1"/>
  <c r="O191" i="14"/>
  <c r="M191"/>
  <c r="U192" i="8" s="1"/>
  <c r="N193" i="14"/>
  <c r="V194" i="8" s="1"/>
  <c r="M195" i="14"/>
  <c r="U196" i="8" s="1"/>
  <c r="N197" i="14"/>
  <c r="V198" i="8" s="1"/>
  <c r="M199" i="14"/>
  <c r="U200" i="8" s="1"/>
  <c r="O201" i="14"/>
  <c r="M203"/>
  <c r="U204" i="8" s="1"/>
  <c r="N203" i="14"/>
  <c r="V204" i="8" s="1"/>
  <c r="O205" i="14"/>
  <c r="M207"/>
  <c r="U208" i="8" s="1"/>
  <c r="N207" i="14"/>
  <c r="V208" i="8" s="1"/>
  <c r="O209" i="14"/>
  <c r="M211"/>
  <c r="U212" i="8" s="1"/>
  <c r="N211" i="14"/>
  <c r="V212" i="8" s="1"/>
  <c r="O213" i="14"/>
  <c r="M215"/>
  <c r="U216" i="8" s="1"/>
  <c r="N215" i="14"/>
  <c r="V216" i="8" s="1"/>
  <c r="O217" i="14"/>
  <c r="M219"/>
  <c r="U220" i="8" s="1"/>
  <c r="N219" i="14"/>
  <c r="V220" i="8" s="1"/>
  <c r="O221" i="14"/>
  <c r="M223"/>
  <c r="U224" i="8" s="1"/>
  <c r="N223" i="14"/>
  <c r="V224" i="8" s="1"/>
  <c r="O225" i="14"/>
  <c r="M227"/>
  <c r="U228" i="8" s="1"/>
  <c r="N227" i="14"/>
  <c r="V228" i="8" s="1"/>
  <c r="O229" i="14"/>
  <c r="M231"/>
  <c r="U232" i="8" s="1"/>
  <c r="N231" i="14"/>
  <c r="V232" i="8" s="1"/>
  <c r="O233" i="14"/>
  <c r="M235"/>
  <c r="U236" i="8" s="1"/>
  <c r="N235" i="14"/>
  <c r="V236" i="8" s="1"/>
  <c r="O237" i="14"/>
  <c r="M239"/>
  <c r="U240" i="8" s="1"/>
  <c r="N239" i="14"/>
  <c r="V240" i="8" s="1"/>
  <c r="O241" i="14"/>
  <c r="M243"/>
  <c r="U244" i="8" s="1"/>
  <c r="N243" i="14"/>
  <c r="V244" i="8" s="1"/>
  <c r="O245" i="14"/>
  <c r="M247"/>
  <c r="U248" i="8" s="1"/>
  <c r="N247" i="14"/>
  <c r="V248" i="8" s="1"/>
  <c r="O249" i="14"/>
  <c r="M251"/>
  <c r="U252" i="8" s="1"/>
  <c r="N251" i="14"/>
  <c r="V252" i="8" s="1"/>
  <c r="O253" i="14"/>
  <c r="M255"/>
  <c r="U256" i="8" s="1"/>
  <c r="N255" i="14"/>
  <c r="V256" i="8" s="1"/>
  <c r="O257" i="14"/>
  <c r="M259"/>
  <c r="U260" i="8" s="1"/>
  <c r="N259" i="14"/>
  <c r="V260" i="8" s="1"/>
  <c r="O261" i="14"/>
  <c r="M263"/>
  <c r="U264" i="8" s="1"/>
  <c r="N263" i="14"/>
  <c r="V264" i="8" s="1"/>
  <c r="O265" i="14"/>
  <c r="M267"/>
  <c r="U268" i="8" s="1"/>
  <c r="N267" i="14"/>
  <c r="V268" i="8" s="1"/>
  <c r="O269" i="14"/>
  <c r="M271"/>
  <c r="U272" i="8" s="1"/>
  <c r="N271" i="14"/>
  <c r="V272" i="8" s="1"/>
  <c r="O273" i="14"/>
  <c r="M275"/>
  <c r="U276" i="8" s="1"/>
  <c r="N275" i="14"/>
  <c r="V276" i="8" s="1"/>
  <c r="O277" i="14"/>
  <c r="M279"/>
  <c r="U280" i="8" s="1"/>
  <c r="N279" i="14"/>
  <c r="V280" i="8" s="1"/>
  <c r="O281" i="14"/>
  <c r="M283"/>
  <c r="U284" i="8" s="1"/>
  <c r="N283" i="14"/>
  <c r="V284" i="8" s="1"/>
  <c r="O285" i="14"/>
  <c r="M287"/>
  <c r="U288" i="8" s="1"/>
  <c r="N287" i="14"/>
  <c r="V288" i="8" s="1"/>
  <c r="O289" i="14"/>
  <c r="M291"/>
  <c r="U292" i="8" s="1"/>
  <c r="N291" i="14"/>
  <c r="V292" i="8" s="1"/>
  <c r="O293" i="14"/>
  <c r="M295"/>
  <c r="U296" i="8" s="1"/>
  <c r="N295" i="14"/>
  <c r="V296" i="8" s="1"/>
  <c r="O297" i="14"/>
  <c r="M299"/>
  <c r="U300" i="8" s="1"/>
  <c r="N299" i="14"/>
  <c r="V300" i="8" s="1"/>
  <c r="O301" i="14"/>
  <c r="M303"/>
  <c r="U304" i="8" s="1"/>
  <c r="N303" i="14"/>
  <c r="V304" i="8" s="1"/>
  <c r="O305" i="14"/>
  <c r="M307"/>
  <c r="U308" i="8" s="1"/>
  <c r="N307" i="14"/>
  <c r="V308" i="8" s="1"/>
  <c r="O309" i="14"/>
  <c r="M311"/>
  <c r="U312" i="8" s="1"/>
  <c r="N311" i="14"/>
  <c r="V312" i="8" s="1"/>
  <c r="O313" i="14"/>
  <c r="M315"/>
  <c r="U316" i="8" s="1"/>
  <c r="N315" i="14"/>
  <c r="V316" i="8" s="1"/>
  <c r="O317" i="14"/>
  <c r="M319"/>
  <c r="U320" i="8" s="1"/>
  <c r="N319" i="14"/>
  <c r="V320" i="8" s="1"/>
  <c r="O321" i="14"/>
  <c r="M323"/>
  <c r="U324" i="8" s="1"/>
  <c r="N323" i="14"/>
  <c r="V324" i="8" s="1"/>
  <c r="O325" i="14"/>
  <c r="M327"/>
  <c r="U328" i="8" s="1"/>
  <c r="N327" i="14"/>
  <c r="V328" i="8" s="1"/>
  <c r="O329" i="14"/>
  <c r="M331"/>
  <c r="U332" i="8" s="1"/>
  <c r="N331" i="14"/>
  <c r="V332" i="8" s="1"/>
  <c r="O333" i="14"/>
  <c r="M335"/>
  <c r="U336" i="8" s="1"/>
  <c r="N335" i="14"/>
  <c r="V336" i="8" s="1"/>
  <c r="O337" i="14"/>
  <c r="M339"/>
  <c r="U340" i="8" s="1"/>
  <c r="N339" i="14"/>
  <c r="V340" i="8" s="1"/>
  <c r="O341" i="14"/>
  <c r="M343"/>
  <c r="U344" i="8" s="1"/>
  <c r="N343" i="14"/>
  <c r="V344" i="8" s="1"/>
  <c r="O345" i="14"/>
  <c r="M347"/>
  <c r="U348" i="8" s="1"/>
  <c r="N347" i="14"/>
  <c r="V348" i="8" s="1"/>
  <c r="O349" i="14"/>
  <c r="M351"/>
  <c r="U352" i="8" s="1"/>
  <c r="N351" i="14"/>
  <c r="V352" i="8" s="1"/>
  <c r="O353" i="14"/>
  <c r="M355"/>
  <c r="U356" i="8" s="1"/>
  <c r="N355" i="14"/>
  <c r="V356" i="8" s="1"/>
  <c r="O357" i="14"/>
  <c r="M359"/>
  <c r="U360" i="8" s="1"/>
  <c r="N359" i="14"/>
  <c r="V360" i="8" s="1"/>
  <c r="O361" i="14"/>
  <c r="N363"/>
  <c r="V364" i="8" s="1"/>
  <c r="M363" i="14"/>
  <c r="U364" i="8" s="1"/>
  <c r="O365" i="14"/>
  <c r="O369"/>
  <c r="N371"/>
  <c r="V372" i="8" s="1"/>
  <c r="M371" i="14"/>
  <c r="U372" i="8" s="1"/>
  <c r="O373" i="14"/>
  <c r="N375"/>
  <c r="V376" i="8" s="1"/>
  <c r="M375" i="14"/>
  <c r="U376" i="8" s="1"/>
  <c r="O377" i="14"/>
  <c r="N379"/>
  <c r="V380" i="8" s="1"/>
  <c r="M379" i="14"/>
  <c r="U380" i="8" s="1"/>
  <c r="O381" i="14"/>
  <c r="N383"/>
  <c r="V384" i="8" s="1"/>
  <c r="M383" i="14"/>
  <c r="U384" i="8" s="1"/>
  <c r="O385" i="14"/>
  <c r="N387"/>
  <c r="V388" i="8" s="1"/>
  <c r="M387" i="14"/>
  <c r="U388" i="8" s="1"/>
  <c r="O389" i="14"/>
  <c r="N391"/>
  <c r="V392" i="8" s="1"/>
  <c r="M391" i="14"/>
  <c r="U392" i="8" s="1"/>
  <c r="O393" i="14"/>
  <c r="N395"/>
  <c r="V396" i="8" s="1"/>
  <c r="M395" i="14"/>
  <c r="U396" i="8" s="1"/>
  <c r="CA8" i="10"/>
  <c r="CA301"/>
  <c r="CA305"/>
  <c r="R115" i="8"/>
  <c r="R119"/>
  <c r="R123"/>
  <c r="R127"/>
  <c r="R131"/>
  <c r="R135"/>
  <c r="R139"/>
  <c r="R143"/>
  <c r="R147"/>
  <c r="R151"/>
  <c r="R155"/>
  <c r="R159"/>
  <c r="R163"/>
  <c r="R167"/>
  <c r="R171"/>
  <c r="R175"/>
  <c r="R179"/>
  <c r="R183"/>
  <c r="R187"/>
  <c r="R191"/>
  <c r="R195"/>
  <c r="R199"/>
  <c r="R203"/>
  <c r="CA209" i="10"/>
  <c r="CA217"/>
  <c r="CA225"/>
  <c r="CA233"/>
  <c r="CA241"/>
  <c r="CA249"/>
  <c r="CA257"/>
  <c r="CA265"/>
  <c r="CA273"/>
  <c r="CA281"/>
  <c r="CA289"/>
  <c r="CA297"/>
  <c r="CA313"/>
  <c r="CA321"/>
  <c r="CA329"/>
  <c r="CA337"/>
  <c r="CA345"/>
  <c r="CA353"/>
  <c r="CA361"/>
  <c r="CA369"/>
  <c r="CA377"/>
  <c r="CA385"/>
  <c r="CA393"/>
  <c r="CA397"/>
  <c r="CC405"/>
  <c r="E405" i="9"/>
  <c r="H405" s="1"/>
  <c r="W406" i="8" s="1"/>
  <c r="Y406" s="1"/>
  <c r="N406"/>
  <c r="S406" s="1"/>
  <c r="F303" i="12"/>
  <c r="B303" i="11"/>
  <c r="G303" i="12"/>
  <c r="F391"/>
  <c r="B391" i="11"/>
  <c r="G391" i="12"/>
  <c r="CC400" i="10"/>
  <c r="N401" i="8"/>
  <c r="E400" i="9"/>
  <c r="CA412" i="10"/>
  <c r="O413" i="8" s="1"/>
  <c r="N431"/>
  <c r="E430" i="9"/>
  <c r="H430" s="1"/>
  <c r="W431" i="8" s="1"/>
  <c r="Y431" s="1"/>
  <c r="CA430" i="10"/>
  <c r="O431" i="8" s="1"/>
  <c r="N447"/>
  <c r="E446" i="9"/>
  <c r="H446" s="1"/>
  <c r="W447" i="8" s="1"/>
  <c r="Y447" s="1"/>
  <c r="CA446" i="10"/>
  <c r="O447" i="8" s="1"/>
  <c r="N463"/>
  <c r="E462" i="9"/>
  <c r="H462" s="1"/>
  <c r="W463" i="8" s="1"/>
  <c r="Y463" s="1"/>
  <c r="CA462" i="10"/>
  <c r="O463" i="8" s="1"/>
  <c r="CA409" i="10"/>
  <c r="O410" i="8" s="1"/>
  <c r="CC417" i="10"/>
  <c r="E417" i="9"/>
  <c r="H417" s="1"/>
  <c r="W418" i="8" s="1"/>
  <c r="Y418" s="1"/>
  <c r="N418"/>
  <c r="S418" s="1"/>
  <c r="CC420" i="10"/>
  <c r="E420" i="9"/>
  <c r="H420" s="1"/>
  <c r="W421" i="8" s="1"/>
  <c r="Y421" s="1"/>
  <c r="N421"/>
  <c r="CA436" i="10"/>
  <c r="O437" i="8" s="1"/>
  <c r="CC460" i="10"/>
  <c r="E460" i="9"/>
  <c r="H460" s="1"/>
  <c r="W461" i="8" s="1"/>
  <c r="Y461" s="1"/>
  <c r="N461"/>
  <c r="CA468" i="10"/>
  <c r="O469" i="8" s="1"/>
  <c r="CA425" i="10"/>
  <c r="O426" i="8" s="1"/>
  <c r="CC433" i="10"/>
  <c r="E433" i="9"/>
  <c r="H433" s="1"/>
  <c r="W434" i="8" s="1"/>
  <c r="Y434" s="1"/>
  <c r="N434"/>
  <c r="CA441" i="10"/>
  <c r="O442" i="8" s="1"/>
  <c r="CC449" i="10"/>
  <c r="E449" i="9"/>
  <c r="H449" s="1"/>
  <c r="W450" i="8" s="1"/>
  <c r="Y450" s="1"/>
  <c r="N450"/>
  <c r="CA457" i="10"/>
  <c r="O458" i="8" s="1"/>
  <c r="CC465" i="10"/>
  <c r="E465" i="9"/>
  <c r="H465" s="1"/>
  <c r="W466" i="8" s="1"/>
  <c r="Y466" s="1"/>
  <c r="N466"/>
  <c r="S450" l="1"/>
  <c r="Z450" s="1"/>
  <c r="AC450" s="1"/>
  <c r="S461"/>
  <c r="Z461" s="1"/>
  <c r="AC461" s="1"/>
  <c r="O199" i="14"/>
  <c r="N198" i="15" s="1"/>
  <c r="O167" i="14"/>
  <c r="N166" i="15" s="1"/>
  <c r="O103" i="14"/>
  <c r="O101"/>
  <c r="O69"/>
  <c r="M384"/>
  <c r="U385" i="8" s="1"/>
  <c r="N360" i="14"/>
  <c r="V361" i="8" s="1"/>
  <c r="N344" i="14"/>
  <c r="V345" i="8" s="1"/>
  <c r="N328" i="14"/>
  <c r="V329" i="8" s="1"/>
  <c r="N236" i="14"/>
  <c r="V237" i="8" s="1"/>
  <c r="N220" i="14"/>
  <c r="V221" i="8" s="1"/>
  <c r="N204" i="14"/>
  <c r="V205" i="8" s="1"/>
  <c r="M188" i="14"/>
  <c r="U189" i="8" s="1"/>
  <c r="M172" i="14"/>
  <c r="U173" i="8" s="1"/>
  <c r="M156" i="14"/>
  <c r="U157" i="8" s="1"/>
  <c r="M140" i="14"/>
  <c r="U141" i="8" s="1"/>
  <c r="M124" i="14"/>
  <c r="U125" i="8" s="1"/>
  <c r="M108" i="14"/>
  <c r="U109" i="8" s="1"/>
  <c r="M92" i="14"/>
  <c r="U93" i="8" s="1"/>
  <c r="M76" i="14"/>
  <c r="U77" i="8" s="1"/>
  <c r="M60" i="14"/>
  <c r="U61" i="8" s="1"/>
  <c r="M16" i="14"/>
  <c r="U17" i="8" s="1"/>
  <c r="O143" i="14"/>
  <c r="O79"/>
  <c r="M320"/>
  <c r="U321" i="8" s="1"/>
  <c r="M300" i="14"/>
  <c r="U301" i="8" s="1"/>
  <c r="M284" i="14"/>
  <c r="U285" i="8" s="1"/>
  <c r="M268" i="14"/>
  <c r="U269" i="8" s="1"/>
  <c r="M244" i="14"/>
  <c r="U245" i="8" s="1"/>
  <c r="O135" i="14"/>
  <c r="O71"/>
  <c r="O117"/>
  <c r="O85"/>
  <c r="L84" i="15" s="1"/>
  <c r="N366"/>
  <c r="O151" i="14"/>
  <c r="O87"/>
  <c r="O93"/>
  <c r="O61"/>
  <c r="S434" i="8"/>
  <c r="Z434" s="1"/>
  <c r="AC434" s="1"/>
  <c r="S421"/>
  <c r="Z421" s="1"/>
  <c r="AC421" s="1"/>
  <c r="S453"/>
  <c r="Z453" s="1"/>
  <c r="AC453" s="1"/>
  <c r="S405"/>
  <c r="Z405" s="1"/>
  <c r="AC405" s="1"/>
  <c r="S466"/>
  <c r="S425"/>
  <c r="Z425" s="1"/>
  <c r="AC425" s="1"/>
  <c r="Z464"/>
  <c r="AC464" s="1"/>
  <c r="Z456"/>
  <c r="AC456" s="1"/>
  <c r="Z432"/>
  <c r="AC432" s="1"/>
  <c r="Z424"/>
  <c r="AC424" s="1"/>
  <c r="Z457"/>
  <c r="AC457" s="1"/>
  <c r="Z441"/>
  <c r="AC441" s="1"/>
  <c r="Z416"/>
  <c r="AC416" s="1"/>
  <c r="Z408"/>
  <c r="AC408" s="1"/>
  <c r="Z415"/>
  <c r="AC415" s="1"/>
  <c r="Z407"/>
  <c r="AC407" s="1"/>
  <c r="Z399"/>
  <c r="AC399" s="1"/>
  <c r="Z406"/>
  <c r="AC406" s="1"/>
  <c r="Z429"/>
  <c r="AC429" s="1"/>
  <c r="Z452"/>
  <c r="AC452" s="1"/>
  <c r="Z470"/>
  <c r="AC470" s="1"/>
  <c r="Z474"/>
  <c r="AC474" s="1"/>
  <c r="Z471"/>
  <c r="AC471" s="1"/>
  <c r="Z466"/>
  <c r="AC466" s="1"/>
  <c r="Z418"/>
  <c r="AC418" s="1"/>
  <c r="Z417"/>
  <c r="AC417" s="1"/>
  <c r="Z468"/>
  <c r="AC468" s="1"/>
  <c r="Z436"/>
  <c r="AC436" s="1"/>
  <c r="R476"/>
  <c r="S463"/>
  <c r="S447"/>
  <c r="S431"/>
  <c r="O394"/>
  <c r="F393" i="9"/>
  <c r="O378" i="8"/>
  <c r="F377" i="9"/>
  <c r="F369"/>
  <c r="O370" i="8"/>
  <c r="F353" i="9"/>
  <c r="O354" i="8"/>
  <c r="F337" i="9"/>
  <c r="O338" i="8"/>
  <c r="F321" i="9"/>
  <c r="O322" i="8"/>
  <c r="F289" i="9"/>
  <c r="O290" i="8"/>
  <c r="F273" i="9"/>
  <c r="O274" i="8"/>
  <c r="F257" i="9"/>
  <c r="O258" i="8"/>
  <c r="F241" i="9"/>
  <c r="O242" i="8"/>
  <c r="F301" i="9"/>
  <c r="O302" i="8"/>
  <c r="L392" i="15"/>
  <c r="N392"/>
  <c r="L384"/>
  <c r="N384"/>
  <c r="L376"/>
  <c r="N376"/>
  <c r="L368"/>
  <c r="N368"/>
  <c r="N344"/>
  <c r="L344"/>
  <c r="CC462" i="10"/>
  <c r="CC446"/>
  <c r="CC430"/>
  <c r="H391" i="12"/>
  <c r="H303"/>
  <c r="O398" i="8"/>
  <c r="F397" i="9"/>
  <c r="F305"/>
  <c r="O306" i="8"/>
  <c r="CC8" i="10"/>
  <c r="O9" i="8"/>
  <c r="F8" i="9"/>
  <c r="L388" i="15"/>
  <c r="N388"/>
  <c r="L380"/>
  <c r="N380"/>
  <c r="L372"/>
  <c r="N372"/>
  <c r="L364"/>
  <c r="N364"/>
  <c r="L356"/>
  <c r="N356"/>
  <c r="L348"/>
  <c r="N348"/>
  <c r="N340"/>
  <c r="L340"/>
  <c r="N332"/>
  <c r="L332"/>
  <c r="N324"/>
  <c r="L324"/>
  <c r="N316"/>
  <c r="L316"/>
  <c r="N308"/>
  <c r="L308"/>
  <c r="N300"/>
  <c r="L300"/>
  <c r="N292"/>
  <c r="L292"/>
  <c r="N284"/>
  <c r="L284"/>
  <c r="N276"/>
  <c r="L276"/>
  <c r="N268"/>
  <c r="L268"/>
  <c r="N260"/>
  <c r="L260"/>
  <c r="N252"/>
  <c r="L252"/>
  <c r="N244"/>
  <c r="L244"/>
  <c r="N236"/>
  <c r="L236"/>
  <c r="N228"/>
  <c r="L228"/>
  <c r="N220"/>
  <c r="L220"/>
  <c r="L212"/>
  <c r="N212"/>
  <c r="L204"/>
  <c r="N204"/>
  <c r="O195" i="14"/>
  <c r="N42" i="15"/>
  <c r="L42"/>
  <c r="N26"/>
  <c r="L26"/>
  <c r="N10"/>
  <c r="L10"/>
  <c r="H106" i="12"/>
  <c r="H98"/>
  <c r="H90"/>
  <c r="H82"/>
  <c r="H74"/>
  <c r="H66"/>
  <c r="H58"/>
  <c r="H50"/>
  <c r="H48"/>
  <c r="H46"/>
  <c r="H44"/>
  <c r="H42"/>
  <c r="H40"/>
  <c r="H38"/>
  <c r="M394" i="14"/>
  <c r="U395" i="8" s="1"/>
  <c r="O390" i="14"/>
  <c r="T391" i="8"/>
  <c r="M386" i="14"/>
  <c r="U387" i="8" s="1"/>
  <c r="O382" i="14"/>
  <c r="T383" i="8"/>
  <c r="M378" i="14"/>
  <c r="U379" i="8" s="1"/>
  <c r="O374" i="14"/>
  <c r="T375" i="8"/>
  <c r="M370" i="14"/>
  <c r="U371" i="8" s="1"/>
  <c r="O366" i="14"/>
  <c r="T367" i="8"/>
  <c r="M362" i="14"/>
  <c r="U363" i="8" s="1"/>
  <c r="O358" i="14"/>
  <c r="T359" i="8"/>
  <c r="N354" i="14"/>
  <c r="V355" i="8" s="1"/>
  <c r="O350" i="14"/>
  <c r="T351" i="8"/>
  <c r="N346" i="14"/>
  <c r="V347" i="8" s="1"/>
  <c r="O342" i="14"/>
  <c r="T343" i="8"/>
  <c r="N338" i="14"/>
  <c r="V339" i="8" s="1"/>
  <c r="O334" i="14"/>
  <c r="T335" i="8"/>
  <c r="N330" i="14"/>
  <c r="V331" i="8" s="1"/>
  <c r="O326" i="14"/>
  <c r="T327" i="8"/>
  <c r="N322" i="14"/>
  <c r="V323" i="8" s="1"/>
  <c r="O318" i="14"/>
  <c r="T319" i="8"/>
  <c r="N314" i="14"/>
  <c r="V315" i="8" s="1"/>
  <c r="O310" i="14"/>
  <c r="T311" i="8"/>
  <c r="N306" i="14"/>
  <c r="V307" i="8" s="1"/>
  <c r="O302" i="14"/>
  <c r="T303" i="8"/>
  <c r="N298" i="14"/>
  <c r="V299" i="8" s="1"/>
  <c r="O294" i="14"/>
  <c r="T295" i="8"/>
  <c r="N290" i="14"/>
  <c r="V291" i="8" s="1"/>
  <c r="O286" i="14"/>
  <c r="T287" i="8"/>
  <c r="N282" i="14"/>
  <c r="V283" i="8" s="1"/>
  <c r="O278" i="14"/>
  <c r="T279" i="8"/>
  <c r="N274" i="14"/>
  <c r="V275" i="8" s="1"/>
  <c r="O270" i="14"/>
  <c r="T271" i="8"/>
  <c r="N266" i="14"/>
  <c r="V267" i="8" s="1"/>
  <c r="O262" i="14"/>
  <c r="T263" i="8"/>
  <c r="N258" i="14"/>
  <c r="V259" i="8" s="1"/>
  <c r="O254" i="14"/>
  <c r="T255" i="8"/>
  <c r="N250" i="14"/>
  <c r="V251" i="8" s="1"/>
  <c r="O246" i="14"/>
  <c r="T247" i="8"/>
  <c r="N242" i="14"/>
  <c r="V243" i="8" s="1"/>
  <c r="O238" i="14"/>
  <c r="T239" i="8"/>
  <c r="N234" i="14"/>
  <c r="V235" i="8" s="1"/>
  <c r="O230" i="14"/>
  <c r="T231" i="8"/>
  <c r="N226" i="14"/>
  <c r="V227" i="8" s="1"/>
  <c r="O222" i="14"/>
  <c r="T223" i="8"/>
  <c r="N218" i="14"/>
  <c r="V219" i="8" s="1"/>
  <c r="O214" i="14"/>
  <c r="T215" i="8"/>
  <c r="N210" i="14"/>
  <c r="V211" i="8" s="1"/>
  <c r="O206" i="14"/>
  <c r="T207" i="8"/>
  <c r="N202" i="14"/>
  <c r="V203" i="8" s="1"/>
  <c r="O198" i="14"/>
  <c r="T199" i="8"/>
  <c r="M194" i="14"/>
  <c r="U195" i="8" s="1"/>
  <c r="O190" i="14"/>
  <c r="T191" i="8"/>
  <c r="M186" i="14"/>
  <c r="U187" i="8" s="1"/>
  <c r="O182" i="14"/>
  <c r="T183" i="8"/>
  <c r="M178" i="14"/>
  <c r="U179" i="8" s="1"/>
  <c r="O174" i="14"/>
  <c r="T175" i="8"/>
  <c r="M170" i="14"/>
  <c r="U171" i="8" s="1"/>
  <c r="O166" i="14"/>
  <c r="T167" i="8"/>
  <c r="M162" i="14"/>
  <c r="U163" i="8" s="1"/>
  <c r="O158" i="14"/>
  <c r="T159" i="8"/>
  <c r="M154" i="14"/>
  <c r="U155" i="8" s="1"/>
  <c r="O150" i="14"/>
  <c r="T151" i="8"/>
  <c r="M146" i="14"/>
  <c r="U147" i="8" s="1"/>
  <c r="O142" i="14"/>
  <c r="T143" i="8"/>
  <c r="M138" i="14"/>
  <c r="U139" i="8" s="1"/>
  <c r="O134" i="14"/>
  <c r="T135" i="8"/>
  <c r="M130" i="14"/>
  <c r="U131" i="8" s="1"/>
  <c r="O126" i="14"/>
  <c r="T127" i="8"/>
  <c r="M122" i="14"/>
  <c r="U123" i="8" s="1"/>
  <c r="O118" i="14"/>
  <c r="T119" i="8"/>
  <c r="M114" i="14"/>
  <c r="U115" i="8" s="1"/>
  <c r="O110" i="14"/>
  <c r="T111" i="8"/>
  <c r="M106" i="14"/>
  <c r="U107" i="8" s="1"/>
  <c r="O102" i="14"/>
  <c r="T103" i="8"/>
  <c r="M98" i="14"/>
  <c r="U99" i="8" s="1"/>
  <c r="O94" i="14"/>
  <c r="T95" i="8"/>
  <c r="M90" i="14"/>
  <c r="U91" i="8" s="1"/>
  <c r="O86" i="14"/>
  <c r="T87" i="8"/>
  <c r="M82" i="14"/>
  <c r="U83" i="8" s="1"/>
  <c r="O78" i="14"/>
  <c r="T79" i="8"/>
  <c r="M74" i="14"/>
  <c r="U75" i="8" s="1"/>
  <c r="O70" i="14"/>
  <c r="T71" i="8"/>
  <c r="M66" i="14"/>
  <c r="U67" i="8" s="1"/>
  <c r="O62" i="14"/>
  <c r="T63" i="8"/>
  <c r="M58" i="14"/>
  <c r="U59" i="8" s="1"/>
  <c r="O50" i="14"/>
  <c r="T51" i="8"/>
  <c r="M42" i="14"/>
  <c r="U43" i="8" s="1"/>
  <c r="O105"/>
  <c r="F104" i="9"/>
  <c r="O97" i="8"/>
  <c r="F96" i="9"/>
  <c r="O89" i="8"/>
  <c r="F88" i="9"/>
  <c r="O81" i="8"/>
  <c r="F80" i="9"/>
  <c r="O73" i="8"/>
  <c r="F72" i="9"/>
  <c r="O65" i="8"/>
  <c r="F64" i="9"/>
  <c r="O57" i="8"/>
  <c r="F56" i="9"/>
  <c r="Z454" i="8"/>
  <c r="AC454" s="1"/>
  <c r="Z438"/>
  <c r="AC438" s="1"/>
  <c r="Z422"/>
  <c r="AC422" s="1"/>
  <c r="Z414"/>
  <c r="AC414" s="1"/>
  <c r="CC458" i="10"/>
  <c r="CC442"/>
  <c r="CC426"/>
  <c r="F399" i="9"/>
  <c r="O400" i="8"/>
  <c r="S400" s="1"/>
  <c r="O380"/>
  <c r="F379" i="9"/>
  <c r="F363"/>
  <c r="O364" i="8"/>
  <c r="F347" i="9"/>
  <c r="O348" i="8"/>
  <c r="F331" i="9"/>
  <c r="O332" i="8"/>
  <c r="F315" i="9"/>
  <c r="O316" i="8"/>
  <c r="F294" i="9"/>
  <c r="O295" i="8"/>
  <c r="Z448"/>
  <c r="AC448" s="1"/>
  <c r="Z440"/>
  <c r="AC440" s="1"/>
  <c r="F394" i="9"/>
  <c r="O395" i="8"/>
  <c r="F392" i="9"/>
  <c r="O393" i="8"/>
  <c r="F386" i="9"/>
  <c r="O387" i="8"/>
  <c r="F384" i="9"/>
  <c r="O385" i="8"/>
  <c r="F314" i="9"/>
  <c r="O315" i="8"/>
  <c r="O313"/>
  <c r="F312" i="9"/>
  <c r="F306"/>
  <c r="O307" i="8"/>
  <c r="O305"/>
  <c r="F304" i="9"/>
  <c r="F298"/>
  <c r="O299" i="8"/>
  <c r="H395" i="12"/>
  <c r="H387"/>
  <c r="H379"/>
  <c r="H371"/>
  <c r="H363"/>
  <c r="H355"/>
  <c r="H347"/>
  <c r="H339"/>
  <c r="H331"/>
  <c r="H323"/>
  <c r="H315"/>
  <c r="H307"/>
  <c r="H299"/>
  <c r="H393"/>
  <c r="H385"/>
  <c r="H377"/>
  <c r="H369"/>
  <c r="H361"/>
  <c r="H353"/>
  <c r="H345"/>
  <c r="H337"/>
  <c r="H329"/>
  <c r="H321"/>
  <c r="H313"/>
  <c r="H297"/>
  <c r="H289"/>
  <c r="H281"/>
  <c r="H273"/>
  <c r="H265"/>
  <c r="H257"/>
  <c r="H249"/>
  <c r="H241"/>
  <c r="H233"/>
  <c r="H225"/>
  <c r="H217"/>
  <c r="H209"/>
  <c r="O187" i="14"/>
  <c r="O179"/>
  <c r="O171"/>
  <c r="O163"/>
  <c r="O155"/>
  <c r="O147"/>
  <c r="O139"/>
  <c r="O131"/>
  <c r="O123"/>
  <c r="O115"/>
  <c r="O107"/>
  <c r="O99"/>
  <c r="O91"/>
  <c r="O83"/>
  <c r="O75"/>
  <c r="O67"/>
  <c r="O59"/>
  <c r="N48" i="15"/>
  <c r="L48"/>
  <c r="N32"/>
  <c r="L32"/>
  <c r="N16"/>
  <c r="L16"/>
  <c r="O49" i="8"/>
  <c r="F48" i="9"/>
  <c r="O45" i="8"/>
  <c r="F44" i="9"/>
  <c r="O41" i="8"/>
  <c r="F40" i="9"/>
  <c r="O52" i="14"/>
  <c r="T53" i="8"/>
  <c r="M44" i="14"/>
  <c r="U45" i="8" s="1"/>
  <c r="O36" i="14"/>
  <c r="T37" i="8"/>
  <c r="M28" i="14"/>
  <c r="U29" i="8" s="1"/>
  <c r="O20" i="14"/>
  <c r="T21" i="8"/>
  <c r="M12" i="14"/>
  <c r="U13" i="8" s="1"/>
  <c r="O8" i="14"/>
  <c r="T9" i="8"/>
  <c r="F49" i="9"/>
  <c r="O50" i="8"/>
  <c r="F45" i="9"/>
  <c r="O46" i="8"/>
  <c r="F41" i="9"/>
  <c r="O42" i="8"/>
  <c r="F239" i="9"/>
  <c r="O240" i="8"/>
  <c r="F231" i="9"/>
  <c r="O232" i="8"/>
  <c r="F211" i="9"/>
  <c r="O212" i="8"/>
  <c r="F175" i="9"/>
  <c r="O176" i="8"/>
  <c r="F173" i="9"/>
  <c r="O174" i="8"/>
  <c r="O53" i="14"/>
  <c r="O21"/>
  <c r="CC5" i="10"/>
  <c r="O6" i="8"/>
  <c r="F5" i="9"/>
  <c r="H5" i="12"/>
  <c r="O392" i="14"/>
  <c r="T393" i="8"/>
  <c r="M388" i="14"/>
  <c r="U389" i="8" s="1"/>
  <c r="O384" i="14"/>
  <c r="T385" i="8"/>
  <c r="M376" i="14"/>
  <c r="U377" i="8" s="1"/>
  <c r="O368" i="14"/>
  <c r="T369" i="8"/>
  <c r="M364" i="14"/>
  <c r="U365" i="8" s="1"/>
  <c r="O360" i="14"/>
  <c r="T361" i="8"/>
  <c r="N356" i="14"/>
  <c r="V357" i="8" s="1"/>
  <c r="O352" i="14"/>
  <c r="T353" i="8"/>
  <c r="N348" i="14"/>
  <c r="V349" i="8" s="1"/>
  <c r="O344" i="14"/>
  <c r="T345" i="8"/>
  <c r="N340" i="14"/>
  <c r="V341" i="8" s="1"/>
  <c r="O336" i="14"/>
  <c r="T337" i="8"/>
  <c r="N332" i="14"/>
  <c r="V333" i="8" s="1"/>
  <c r="T329"/>
  <c r="N316" i="14"/>
  <c r="V317" i="8" s="1"/>
  <c r="O264" i="14"/>
  <c r="T265" i="8"/>
  <c r="N256" i="14"/>
  <c r="V257" i="8" s="1"/>
  <c r="O236" i="14"/>
  <c r="T237" i="8"/>
  <c r="N232" i="14"/>
  <c r="V233" i="8" s="1"/>
  <c r="O228" i="14"/>
  <c r="T229" i="8"/>
  <c r="N224" i="14"/>
  <c r="V225" i="8" s="1"/>
  <c r="O220" i="14"/>
  <c r="T221" i="8"/>
  <c r="N216" i="14"/>
  <c r="V217" i="8" s="1"/>
  <c r="O212" i="14"/>
  <c r="T213" i="8"/>
  <c r="N208" i="14"/>
  <c r="V209" i="8" s="1"/>
  <c r="O204" i="14"/>
  <c r="T205" i="8"/>
  <c r="N200" i="14"/>
  <c r="V201" i="8" s="1"/>
  <c r="O196" i="14"/>
  <c r="T197" i="8"/>
  <c r="M192" i="14"/>
  <c r="U193" i="8" s="1"/>
  <c r="O188" i="14"/>
  <c r="T189" i="8"/>
  <c r="M184" i="14"/>
  <c r="U185" i="8" s="1"/>
  <c r="O180" i="14"/>
  <c r="T181" i="8"/>
  <c r="M176" i="14"/>
  <c r="U177" i="8" s="1"/>
  <c r="O172" i="14"/>
  <c r="T173" i="8"/>
  <c r="M168" i="14"/>
  <c r="U169" i="8" s="1"/>
  <c r="O164" i="14"/>
  <c r="T165" i="8"/>
  <c r="M160" i="14"/>
  <c r="U161" i="8" s="1"/>
  <c r="O156" i="14"/>
  <c r="T157" i="8"/>
  <c r="M152" i="14"/>
  <c r="U153" i="8" s="1"/>
  <c r="O148" i="14"/>
  <c r="T149" i="8"/>
  <c r="M144" i="14"/>
  <c r="U145" i="8" s="1"/>
  <c r="O140" i="14"/>
  <c r="T141" i="8"/>
  <c r="M136" i="14"/>
  <c r="U137" i="8" s="1"/>
  <c r="O132" i="14"/>
  <c r="T133" i="8"/>
  <c r="M128" i="14"/>
  <c r="U129" i="8" s="1"/>
  <c r="T125"/>
  <c r="M120" i="14"/>
  <c r="U121" i="8" s="1"/>
  <c r="O116" i="14"/>
  <c r="T117" i="8"/>
  <c r="M112" i="14"/>
  <c r="U113" i="8" s="1"/>
  <c r="O108" i="14"/>
  <c r="T109" i="8"/>
  <c r="M104" i="14"/>
  <c r="U105" i="8" s="1"/>
  <c r="O100" i="14"/>
  <c r="T101" i="8"/>
  <c r="M96" i="14"/>
  <c r="U97" i="8" s="1"/>
  <c r="O92" i="14"/>
  <c r="T93" i="8"/>
  <c r="M88" i="14"/>
  <c r="U89" i="8" s="1"/>
  <c r="O84" i="14"/>
  <c r="T85" i="8"/>
  <c r="M80" i="14"/>
  <c r="U81" i="8" s="1"/>
  <c r="O76" i="14"/>
  <c r="T77" i="8"/>
  <c r="M72" i="14"/>
  <c r="U73" i="8" s="1"/>
  <c r="O68" i="14"/>
  <c r="T69" i="8"/>
  <c r="M64" i="14"/>
  <c r="U65" i="8" s="1"/>
  <c r="O60" i="14"/>
  <c r="T61" i="8"/>
  <c r="M56" i="14"/>
  <c r="U57" i="8" s="1"/>
  <c r="O48" i="14"/>
  <c r="T49" i="8"/>
  <c r="M40" i="14"/>
  <c r="U41" i="8" s="1"/>
  <c r="O16" i="14"/>
  <c r="T17" i="8"/>
  <c r="M6" i="14"/>
  <c r="U7" i="8" s="1"/>
  <c r="H104" i="12"/>
  <c r="H100"/>
  <c r="H96"/>
  <c r="H92"/>
  <c r="H80"/>
  <c r="H76"/>
  <c r="H68"/>
  <c r="H60"/>
  <c r="H56"/>
  <c r="S469" i="8"/>
  <c r="CC468" i="10"/>
  <c r="S437" i="8"/>
  <c r="CC436" i="10"/>
  <c r="S467" i="8"/>
  <c r="S455"/>
  <c r="S439"/>
  <c r="S423"/>
  <c r="S413"/>
  <c r="CC412" i="10"/>
  <c r="O396" i="8"/>
  <c r="F395" i="9"/>
  <c r="F299"/>
  <c r="O300" i="8"/>
  <c r="F290" i="9"/>
  <c r="O291" i="8"/>
  <c r="O289"/>
  <c r="F288" i="9"/>
  <c r="O285" i="8"/>
  <c r="F284" i="9"/>
  <c r="O281" i="8"/>
  <c r="F280" i="9"/>
  <c r="O277" i="8"/>
  <c r="F276" i="9"/>
  <c r="H295" i="12"/>
  <c r="H291"/>
  <c r="H287"/>
  <c r="H283"/>
  <c r="H279"/>
  <c r="H275"/>
  <c r="H271"/>
  <c r="H267"/>
  <c r="H263"/>
  <c r="H259"/>
  <c r="H255"/>
  <c r="H251"/>
  <c r="H247"/>
  <c r="H243"/>
  <c r="H239"/>
  <c r="H235"/>
  <c r="H231"/>
  <c r="H227"/>
  <c r="H223"/>
  <c r="H219"/>
  <c r="H215"/>
  <c r="H211"/>
  <c r="H207"/>
  <c r="H203"/>
  <c r="O395" i="14"/>
  <c r="O387"/>
  <c r="O379"/>
  <c r="O371"/>
  <c r="O359"/>
  <c r="O351"/>
  <c r="O343"/>
  <c r="O335"/>
  <c r="O327"/>
  <c r="O319"/>
  <c r="O311"/>
  <c r="O303"/>
  <c r="O295"/>
  <c r="O287"/>
  <c r="O279"/>
  <c r="O271"/>
  <c r="O263"/>
  <c r="O255"/>
  <c r="O247"/>
  <c r="O239"/>
  <c r="O231"/>
  <c r="O223"/>
  <c r="O215"/>
  <c r="O207"/>
  <c r="O55"/>
  <c r="O39"/>
  <c r="O23"/>
  <c r="O7"/>
  <c r="M54"/>
  <c r="U55" i="8" s="1"/>
  <c r="O46" i="14"/>
  <c r="T47" i="8"/>
  <c r="M38" i="14"/>
  <c r="U39" i="8" s="1"/>
  <c r="O34" i="14"/>
  <c r="T35" i="8"/>
  <c r="M30" i="14"/>
  <c r="U31" i="8" s="1"/>
  <c r="O26" i="14"/>
  <c r="T27" i="8"/>
  <c r="M22" i="14"/>
  <c r="U23" i="8" s="1"/>
  <c r="O18" i="14"/>
  <c r="T19" i="8"/>
  <c r="M14" i="14"/>
  <c r="U15" i="8" s="1"/>
  <c r="O10" i="14"/>
  <c r="T11" i="8"/>
  <c r="S462"/>
  <c r="CC461" i="10"/>
  <c r="S430" i="8"/>
  <c r="CC429" i="10"/>
  <c r="CC450"/>
  <c r="CC434"/>
  <c r="S409" i="8"/>
  <c r="CC408" i="10"/>
  <c r="H399" i="9"/>
  <c r="W400" i="8" s="1"/>
  <c r="Y400" s="1"/>
  <c r="S460"/>
  <c r="S444"/>
  <c r="S428"/>
  <c r="CC419" i="10"/>
  <c r="CC411"/>
  <c r="CC418"/>
  <c r="S411" i="8"/>
  <c r="O392"/>
  <c r="F391" i="9"/>
  <c r="O384" i="8"/>
  <c r="F383" i="9"/>
  <c r="O376" i="8"/>
  <c r="F375" i="9"/>
  <c r="F367"/>
  <c r="O368" i="8"/>
  <c r="F359" i="9"/>
  <c r="O360" i="8"/>
  <c r="F351" i="9"/>
  <c r="O352" i="8"/>
  <c r="F343" i="9"/>
  <c r="O344" i="8"/>
  <c r="F335" i="9"/>
  <c r="O336" i="8"/>
  <c r="F327" i="9"/>
  <c r="O328" i="8"/>
  <c r="F319" i="9"/>
  <c r="O320" i="8"/>
  <c r="F311" i="9"/>
  <c r="O312" i="8"/>
  <c r="F303" i="9"/>
  <c r="O304" i="8"/>
  <c r="F202" i="9"/>
  <c r="O203" i="8"/>
  <c r="O201"/>
  <c r="F200" i="9"/>
  <c r="F198"/>
  <c r="O199" i="8"/>
  <c r="O197"/>
  <c r="F196" i="9"/>
  <c r="F194"/>
  <c r="O195" i="8"/>
  <c r="O193"/>
  <c r="F192" i="9"/>
  <c r="F190"/>
  <c r="O191" i="8"/>
  <c r="O189"/>
  <c r="F188" i="9"/>
  <c r="F186"/>
  <c r="O187" i="8"/>
  <c r="O185"/>
  <c r="F184" i="9"/>
  <c r="F182"/>
  <c r="O183" i="8"/>
  <c r="O181"/>
  <c r="F180" i="9"/>
  <c r="F178"/>
  <c r="O179" i="8"/>
  <c r="O177"/>
  <c r="F176" i="9"/>
  <c r="F174"/>
  <c r="O175" i="8"/>
  <c r="O173"/>
  <c r="F172" i="9"/>
  <c r="F170"/>
  <c r="O171" i="8"/>
  <c r="O169"/>
  <c r="F168" i="9"/>
  <c r="F166"/>
  <c r="O167" i="8"/>
  <c r="O165"/>
  <c r="F164" i="9"/>
  <c r="F162"/>
  <c r="O163" i="8"/>
  <c r="O161"/>
  <c r="F160" i="9"/>
  <c r="F158"/>
  <c r="O159" i="8"/>
  <c r="O157"/>
  <c r="F156" i="9"/>
  <c r="F154"/>
  <c r="O155" i="8"/>
  <c r="O153"/>
  <c r="F152" i="9"/>
  <c r="F150"/>
  <c r="O151" i="8"/>
  <c r="O149"/>
  <c r="F148" i="9"/>
  <c r="F146"/>
  <c r="O147" i="8"/>
  <c r="O145"/>
  <c r="F144" i="9"/>
  <c r="F142"/>
  <c r="O143" i="8"/>
  <c r="O141"/>
  <c r="F140" i="9"/>
  <c r="F138"/>
  <c r="O139" i="8"/>
  <c r="O137"/>
  <c r="F136" i="9"/>
  <c r="F134"/>
  <c r="O135" i="8"/>
  <c r="O133"/>
  <c r="F132" i="9"/>
  <c r="F130"/>
  <c r="O131" i="8"/>
  <c r="O129"/>
  <c r="F128" i="9"/>
  <c r="F126"/>
  <c r="O127" i="8"/>
  <c r="O125"/>
  <c r="F124" i="9"/>
  <c r="F122"/>
  <c r="O123" i="8"/>
  <c r="O121"/>
  <c r="F120" i="9"/>
  <c r="F118"/>
  <c r="O119" i="8"/>
  <c r="O117"/>
  <c r="F116" i="9"/>
  <c r="F114"/>
  <c r="O115" i="8"/>
  <c r="O113"/>
  <c r="F112" i="9"/>
  <c r="F295"/>
  <c r="O296" i="8"/>
  <c r="F287" i="9"/>
  <c r="O288" i="8"/>
  <c r="F279" i="9"/>
  <c r="O280" i="8"/>
  <c r="F271" i="9"/>
  <c r="O272" i="8"/>
  <c r="F263" i="9"/>
  <c r="O264" i="8"/>
  <c r="F255" i="9"/>
  <c r="O256" i="8"/>
  <c r="F247" i="9"/>
  <c r="O248" i="8"/>
  <c r="F227" i="9"/>
  <c r="O228" i="8"/>
  <c r="F215" i="9"/>
  <c r="O216" i="8"/>
  <c r="F189" i="9"/>
  <c r="O190" i="8"/>
  <c r="O185" i="14"/>
  <c r="O169"/>
  <c r="O149"/>
  <c r="O133"/>
  <c r="O113"/>
  <c r="O97"/>
  <c r="O81"/>
  <c r="O65"/>
  <c r="O29"/>
  <c r="H110" i="12"/>
  <c r="O396" i="14"/>
  <c r="T397" i="8"/>
  <c r="M380" i="14"/>
  <c r="U381" i="8" s="1"/>
  <c r="O372" i="14"/>
  <c r="T373" i="8"/>
  <c r="N324" i="14"/>
  <c r="V325" i="8" s="1"/>
  <c r="O320" i="14"/>
  <c r="T321" i="8"/>
  <c r="N312" i="14"/>
  <c r="V313" i="8" s="1"/>
  <c r="O308" i="14"/>
  <c r="T309" i="8"/>
  <c r="N304" i="14"/>
  <c r="V305" i="8" s="1"/>
  <c r="T301"/>
  <c r="N296" i="14"/>
  <c r="V297" i="8" s="1"/>
  <c r="O292" i="14"/>
  <c r="T293" i="8"/>
  <c r="N288" i="14"/>
  <c r="V289" i="8" s="1"/>
  <c r="O284" i="14"/>
  <c r="T285" i="8"/>
  <c r="N280" i="14"/>
  <c r="V281" i="8" s="1"/>
  <c r="O276" i="14"/>
  <c r="T277" i="8"/>
  <c r="N272" i="14"/>
  <c r="V273" i="8" s="1"/>
  <c r="O268" i="14"/>
  <c r="T269" i="8"/>
  <c r="N260" i="14"/>
  <c r="V261" i="8" s="1"/>
  <c r="O252" i="14"/>
  <c r="T253" i="8"/>
  <c r="N248" i="14"/>
  <c r="V249" i="8" s="1"/>
  <c r="O244" i="14"/>
  <c r="T245" i="8"/>
  <c r="N240" i="14"/>
  <c r="V241" i="8" s="1"/>
  <c r="O32" i="14"/>
  <c r="T33" i="8"/>
  <c r="M24" i="14"/>
  <c r="U25" i="8" s="1"/>
  <c r="H108" i="12"/>
  <c r="H88"/>
  <c r="H84"/>
  <c r="H72"/>
  <c r="H64"/>
  <c r="H52"/>
  <c r="H47"/>
  <c r="H43"/>
  <c r="H39"/>
  <c r="H7"/>
  <c r="O386" i="8"/>
  <c r="F385" i="9"/>
  <c r="F361"/>
  <c r="O362" i="8"/>
  <c r="F345" i="9"/>
  <c r="O346" i="8"/>
  <c r="F329" i="9"/>
  <c r="O330" i="8"/>
  <c r="F313" i="9"/>
  <c r="O314" i="8"/>
  <c r="F297" i="9"/>
  <c r="O298" i="8"/>
  <c r="F281" i="9"/>
  <c r="O282" i="8"/>
  <c r="F265" i="9"/>
  <c r="O266" i="8"/>
  <c r="F249" i="9"/>
  <c r="O250" i="8"/>
  <c r="F233" i="9"/>
  <c r="O234" i="8"/>
  <c r="F225" i="9"/>
  <c r="O226" i="8"/>
  <c r="F217" i="9"/>
  <c r="O218" i="8"/>
  <c r="F209" i="9"/>
  <c r="O210" i="8"/>
  <c r="L360" i="15"/>
  <c r="N360"/>
  <c r="L352"/>
  <c r="N352"/>
  <c r="N336"/>
  <c r="L336"/>
  <c r="N328"/>
  <c r="L328"/>
  <c r="N320"/>
  <c r="L320"/>
  <c r="N312"/>
  <c r="L312"/>
  <c r="N304"/>
  <c r="L304"/>
  <c r="N296"/>
  <c r="L296"/>
  <c r="N288"/>
  <c r="L288"/>
  <c r="N280"/>
  <c r="L280"/>
  <c r="L272"/>
  <c r="N272"/>
  <c r="L264"/>
  <c r="N264"/>
  <c r="L256"/>
  <c r="N256"/>
  <c r="N248"/>
  <c r="L248"/>
  <c r="L240"/>
  <c r="N240"/>
  <c r="N232"/>
  <c r="L232"/>
  <c r="L224"/>
  <c r="N224"/>
  <c r="L216"/>
  <c r="N216"/>
  <c r="L208"/>
  <c r="N208"/>
  <c r="L200"/>
  <c r="N200"/>
  <c r="L190"/>
  <c r="N190"/>
  <c r="N50"/>
  <c r="L50"/>
  <c r="N34"/>
  <c r="L34"/>
  <c r="N18"/>
  <c r="L18"/>
  <c r="O394" i="14"/>
  <c r="T395" i="8"/>
  <c r="O386" i="14"/>
  <c r="T387" i="8"/>
  <c r="O378" i="14"/>
  <c r="T379" i="8"/>
  <c r="O370" i="14"/>
  <c r="T371" i="8"/>
  <c r="O362" i="14"/>
  <c r="T363" i="8"/>
  <c r="O354" i="14"/>
  <c r="T355" i="8"/>
  <c r="O346" i="14"/>
  <c r="T347" i="8"/>
  <c r="T339"/>
  <c r="O330" i="14"/>
  <c r="T331" i="8"/>
  <c r="O322" i="14"/>
  <c r="T323" i="8"/>
  <c r="O314" i="14"/>
  <c r="T315" i="8"/>
  <c r="O306" i="14"/>
  <c r="T307" i="8"/>
  <c r="O298" i="14"/>
  <c r="T299" i="8"/>
  <c r="O290" i="14"/>
  <c r="T291" i="8"/>
  <c r="O282" i="14"/>
  <c r="T283" i="8"/>
  <c r="T275"/>
  <c r="O266" i="14"/>
  <c r="T267" i="8"/>
  <c r="O258" i="14"/>
  <c r="T259" i="8"/>
  <c r="O250" i="14"/>
  <c r="T251" i="8"/>
  <c r="O242" i="14"/>
  <c r="T243" i="8"/>
  <c r="O234" i="14"/>
  <c r="T235" i="8"/>
  <c r="O226" i="14"/>
  <c r="T227" i="8"/>
  <c r="O218" i="14"/>
  <c r="T219" i="8"/>
  <c r="T211"/>
  <c r="O202" i="14"/>
  <c r="T203" i="8"/>
  <c r="O194" i="14"/>
  <c r="T195" i="8"/>
  <c r="O186" i="14"/>
  <c r="T187" i="8"/>
  <c r="O178" i="14"/>
  <c r="T179" i="8"/>
  <c r="O170" i="14"/>
  <c r="T171" i="8"/>
  <c r="O162" i="14"/>
  <c r="T163" i="8"/>
  <c r="O154" i="14"/>
  <c r="T155" i="8"/>
  <c r="T147"/>
  <c r="O138" i="14"/>
  <c r="T139" i="8"/>
  <c r="O130" i="14"/>
  <c r="T131" i="8"/>
  <c r="O122" i="14"/>
  <c r="T123" i="8"/>
  <c r="O114" i="14"/>
  <c r="T115" i="8"/>
  <c r="O106" i="14"/>
  <c r="T107" i="8"/>
  <c r="O98" i="14"/>
  <c r="T99" i="8"/>
  <c r="O90" i="14"/>
  <c r="T91" i="8"/>
  <c r="T83"/>
  <c r="O74" i="14"/>
  <c r="T75" i="8"/>
  <c r="O66" i="14"/>
  <c r="T67" i="8"/>
  <c r="O58" i="14"/>
  <c r="T59" i="8"/>
  <c r="O42" i="14"/>
  <c r="T43" i="8"/>
  <c r="O109"/>
  <c r="F108" i="9"/>
  <c r="O101" i="8"/>
  <c r="F100" i="9"/>
  <c r="O93" i="8"/>
  <c r="F92" i="9"/>
  <c r="O85" i="8"/>
  <c r="F84" i="9"/>
  <c r="O77" i="8"/>
  <c r="F76" i="9"/>
  <c r="O69" i="8"/>
  <c r="F68" i="9"/>
  <c r="O61" i="8"/>
  <c r="F60" i="9"/>
  <c r="O53" i="8"/>
  <c r="F52" i="9"/>
  <c r="O48" i="8"/>
  <c r="F47" i="9"/>
  <c r="O44" i="8"/>
  <c r="F43" i="9"/>
  <c r="O40" i="8"/>
  <c r="F39" i="9"/>
  <c r="S459" i="8"/>
  <c r="S443"/>
  <c r="S427"/>
  <c r="F371" i="9"/>
  <c r="O372" i="8"/>
  <c r="F355" i="9"/>
  <c r="O356" i="8"/>
  <c r="F339" i="9"/>
  <c r="O340" i="8"/>
  <c r="F323" i="9"/>
  <c r="O324" i="8"/>
  <c r="F307" i="9"/>
  <c r="O308" i="8"/>
  <c r="F286" i="9"/>
  <c r="O287" i="8"/>
  <c r="F282" i="9"/>
  <c r="O283" i="8"/>
  <c r="F278" i="9"/>
  <c r="O279" i="8"/>
  <c r="F402" i="9"/>
  <c r="H402" s="1"/>
  <c r="W403" i="8" s="1"/>
  <c r="Y403" s="1"/>
  <c r="O403"/>
  <c r="F380" i="9"/>
  <c r="O381" i="8"/>
  <c r="F378" i="9"/>
  <c r="O379" i="8"/>
  <c r="O373"/>
  <c r="F372" i="9"/>
  <c r="F370"/>
  <c r="O371" i="8"/>
  <c r="O365"/>
  <c r="F364" i="9"/>
  <c r="F362"/>
  <c r="O363" i="8"/>
  <c r="O357"/>
  <c r="F356" i="9"/>
  <c r="F354"/>
  <c r="O355" i="8"/>
  <c r="O349"/>
  <c r="F348" i="9"/>
  <c r="F346"/>
  <c r="O347" i="8"/>
  <c r="O341"/>
  <c r="F340" i="9"/>
  <c r="F338"/>
  <c r="O339" i="8"/>
  <c r="O333"/>
  <c r="F332" i="9"/>
  <c r="F330"/>
  <c r="O331" i="8"/>
  <c r="O325"/>
  <c r="F324" i="9"/>
  <c r="F322"/>
  <c r="O323" i="8"/>
  <c r="F401" i="9"/>
  <c r="O402" i="8"/>
  <c r="S402" s="1"/>
  <c r="H401" i="9"/>
  <c r="W402" i="8" s="1"/>
  <c r="Y402" s="1"/>
  <c r="L182" i="15"/>
  <c r="N182"/>
  <c r="L174"/>
  <c r="N174"/>
  <c r="L158"/>
  <c r="N158"/>
  <c r="N150"/>
  <c r="L150"/>
  <c r="N142"/>
  <c r="L142"/>
  <c r="N134"/>
  <c r="L134"/>
  <c r="N126"/>
  <c r="L126"/>
  <c r="N118"/>
  <c r="L118"/>
  <c r="N110"/>
  <c r="L110"/>
  <c r="N102"/>
  <c r="L102"/>
  <c r="N94"/>
  <c r="L94"/>
  <c r="N86"/>
  <c r="L86"/>
  <c r="N78"/>
  <c r="L78"/>
  <c r="N70"/>
  <c r="L70"/>
  <c r="N62"/>
  <c r="L62"/>
  <c r="N56"/>
  <c r="L56"/>
  <c r="N40"/>
  <c r="L40"/>
  <c r="N24"/>
  <c r="L24"/>
  <c r="N8"/>
  <c r="L8"/>
  <c r="N4"/>
  <c r="L4"/>
  <c r="F106" i="9"/>
  <c r="O107" i="8"/>
  <c r="F98" i="9"/>
  <c r="O99" i="8"/>
  <c r="F90" i="9"/>
  <c r="O91" i="8"/>
  <c r="F82" i="9"/>
  <c r="O83" i="8"/>
  <c r="F74" i="9"/>
  <c r="O75" i="8"/>
  <c r="F66" i="9"/>
  <c r="O67" i="8"/>
  <c r="F58" i="9"/>
  <c r="O59" i="8"/>
  <c r="F50" i="9"/>
  <c r="O51" i="8"/>
  <c r="F46" i="9"/>
  <c r="O47" i="8"/>
  <c r="F42" i="9"/>
  <c r="O43" i="8"/>
  <c r="F38" i="9"/>
  <c r="O39" i="8"/>
  <c r="O44" i="14"/>
  <c r="T45" i="8"/>
  <c r="O28" i="14"/>
  <c r="T29" i="8"/>
  <c r="O12" i="14"/>
  <c r="T13" i="8"/>
  <c r="O37"/>
  <c r="F36" i="9"/>
  <c r="F235"/>
  <c r="O236" i="8"/>
  <c r="F223" i="9"/>
  <c r="O224" i="8"/>
  <c r="F203" i="9"/>
  <c r="O204" i="8"/>
  <c r="O181" i="14"/>
  <c r="O173"/>
  <c r="O165"/>
  <c r="O161"/>
  <c r="O153"/>
  <c r="O145"/>
  <c r="O137"/>
  <c r="O129"/>
  <c r="N116" i="15"/>
  <c r="L116"/>
  <c r="N108"/>
  <c r="L108"/>
  <c r="N100"/>
  <c r="L100"/>
  <c r="N92"/>
  <c r="L92"/>
  <c r="N84"/>
  <c r="N76"/>
  <c r="L76"/>
  <c r="N68"/>
  <c r="L68"/>
  <c r="N60"/>
  <c r="L60"/>
  <c r="O37" i="14"/>
  <c r="O13"/>
  <c r="X164" i="8"/>
  <c r="T389"/>
  <c r="O376" i="14"/>
  <c r="T377" i="8"/>
  <c r="O364" i="14"/>
  <c r="T365" i="8"/>
  <c r="O356" i="14"/>
  <c r="T357" i="8"/>
  <c r="O348" i="14"/>
  <c r="T349" i="8"/>
  <c r="O340" i="14"/>
  <c r="T341" i="8"/>
  <c r="O332" i="14"/>
  <c r="T333" i="8"/>
  <c r="O316" i="14"/>
  <c r="T317" i="8"/>
  <c r="T257"/>
  <c r="O232" i="14"/>
  <c r="T233" i="8"/>
  <c r="O224" i="14"/>
  <c r="T225" i="8"/>
  <c r="O216" i="14"/>
  <c r="T217" i="8"/>
  <c r="O208" i="14"/>
  <c r="T209" i="8"/>
  <c r="O200" i="14"/>
  <c r="T201" i="8"/>
  <c r="O192" i="14"/>
  <c r="T193" i="8"/>
  <c r="O184" i="14"/>
  <c r="T185" i="8"/>
  <c r="T177"/>
  <c r="O168" i="14"/>
  <c r="T169" i="8"/>
  <c r="O160" i="14"/>
  <c r="T161" i="8"/>
  <c r="O152" i="14"/>
  <c r="T153" i="8"/>
  <c r="O144" i="14"/>
  <c r="T145" i="8"/>
  <c r="O136" i="14"/>
  <c r="T137" i="8"/>
  <c r="O128" i="14"/>
  <c r="T129" i="8"/>
  <c r="O120" i="14"/>
  <c r="T121" i="8"/>
  <c r="T113"/>
  <c r="O104" i="14"/>
  <c r="T105" i="8"/>
  <c r="O96" i="14"/>
  <c r="T97" i="8"/>
  <c r="O88" i="14"/>
  <c r="T89" i="8"/>
  <c r="O80" i="14"/>
  <c r="T81" i="8"/>
  <c r="O72" i="14"/>
  <c r="T73" i="8"/>
  <c r="O64" i="14"/>
  <c r="T65" i="8"/>
  <c r="O56" i="14"/>
  <c r="T57" i="8"/>
  <c r="T41"/>
  <c r="O6" i="14"/>
  <c r="T7" i="8"/>
  <c r="CC7" i="10"/>
  <c r="O8" i="8"/>
  <c r="F7" i="9"/>
  <c r="S458" i="8"/>
  <c r="CC457" i="10"/>
  <c r="S442" i="8"/>
  <c r="Z442" s="1"/>
  <c r="AC442" s="1"/>
  <c r="CC441" i="10"/>
  <c r="S426" i="8"/>
  <c r="CC425" i="10"/>
  <c r="S410" i="8"/>
  <c r="CC409" i="10"/>
  <c r="F400" i="9"/>
  <c r="H400" s="1"/>
  <c r="W401" i="8" s="1"/>
  <c r="Y401" s="1"/>
  <c r="O401"/>
  <c r="S401" s="1"/>
  <c r="O388"/>
  <c r="F387" i="9"/>
  <c r="O297" i="8"/>
  <c r="F296" i="9"/>
  <c r="O293" i="8"/>
  <c r="F292" i="9"/>
  <c r="F274"/>
  <c r="O275" i="8"/>
  <c r="O273"/>
  <c r="F272" i="9"/>
  <c r="F270"/>
  <c r="O271" i="8"/>
  <c r="O269"/>
  <c r="F268" i="9"/>
  <c r="F266"/>
  <c r="O267" i="8"/>
  <c r="O265"/>
  <c r="F264" i="9"/>
  <c r="F262"/>
  <c r="O263" i="8"/>
  <c r="O261"/>
  <c r="F260" i="9"/>
  <c r="F258"/>
  <c r="O259" i="8"/>
  <c r="O257"/>
  <c r="F256" i="9"/>
  <c r="F254"/>
  <c r="O255" i="8"/>
  <c r="O253"/>
  <c r="F252" i="9"/>
  <c r="F250"/>
  <c r="O251" i="8"/>
  <c r="O249"/>
  <c r="F248" i="9"/>
  <c r="F246"/>
  <c r="O247" i="8"/>
  <c r="O245"/>
  <c r="F244" i="9"/>
  <c r="F242"/>
  <c r="O243" i="8"/>
  <c r="O241"/>
  <c r="F240" i="9"/>
  <c r="F238"/>
  <c r="O239" i="8"/>
  <c r="O237"/>
  <c r="F236" i="9"/>
  <c r="F234"/>
  <c r="O235" i="8"/>
  <c r="O233"/>
  <c r="F232" i="9"/>
  <c r="F230"/>
  <c r="O231" i="8"/>
  <c r="O229"/>
  <c r="F228" i="9"/>
  <c r="F226"/>
  <c r="O227" i="8"/>
  <c r="O225"/>
  <c r="F224" i="9"/>
  <c r="F222"/>
  <c r="O223" i="8"/>
  <c r="O221"/>
  <c r="F220" i="9"/>
  <c r="F218"/>
  <c r="O219" i="8"/>
  <c r="O217"/>
  <c r="F216" i="9"/>
  <c r="F214"/>
  <c r="O215" i="8"/>
  <c r="O213"/>
  <c r="F212" i="9"/>
  <c r="F210"/>
  <c r="O211" i="8"/>
  <c r="O209"/>
  <c r="F208" i="9"/>
  <c r="F206"/>
  <c r="O207" i="8"/>
  <c r="O205"/>
  <c r="F204" i="9"/>
  <c r="H389" i="12"/>
  <c r="H381"/>
  <c r="H373"/>
  <c r="H365"/>
  <c r="H357"/>
  <c r="H349"/>
  <c r="H341"/>
  <c r="H333"/>
  <c r="H325"/>
  <c r="H317"/>
  <c r="H309"/>
  <c r="H305"/>
  <c r="H301"/>
  <c r="H293"/>
  <c r="H285"/>
  <c r="H277"/>
  <c r="H269"/>
  <c r="H261"/>
  <c r="H253"/>
  <c r="H245"/>
  <c r="H237"/>
  <c r="H229"/>
  <c r="H221"/>
  <c r="H213"/>
  <c r="H205"/>
  <c r="O391" i="14"/>
  <c r="O383"/>
  <c r="O375"/>
  <c r="O363"/>
  <c r="O355"/>
  <c r="O347"/>
  <c r="O339"/>
  <c r="O331"/>
  <c r="O323"/>
  <c r="O315"/>
  <c r="O307"/>
  <c r="O299"/>
  <c r="O291"/>
  <c r="O283"/>
  <c r="O275"/>
  <c r="O267"/>
  <c r="O259"/>
  <c r="O251"/>
  <c r="O243"/>
  <c r="O235"/>
  <c r="O227"/>
  <c r="O219"/>
  <c r="O211"/>
  <c r="O203"/>
  <c r="O197"/>
  <c r="O193"/>
  <c r="O189"/>
  <c r="O47"/>
  <c r="O31"/>
  <c r="O15"/>
  <c r="F110" i="9"/>
  <c r="O111" i="8"/>
  <c r="F102" i="9"/>
  <c r="O103" i="8"/>
  <c r="F94" i="9"/>
  <c r="O95" i="8"/>
  <c r="F86" i="9"/>
  <c r="O87" i="8"/>
  <c r="F78" i="9"/>
  <c r="O79" i="8"/>
  <c r="F70" i="9"/>
  <c r="O71" i="8"/>
  <c r="F62" i="9"/>
  <c r="O63" i="8"/>
  <c r="F54" i="9"/>
  <c r="O55" i="8"/>
  <c r="O54" i="14"/>
  <c r="T55" i="8"/>
  <c r="O38" i="14"/>
  <c r="T39" i="8"/>
  <c r="O30" i="14"/>
  <c r="T31" i="8"/>
  <c r="O22" i="14"/>
  <c r="T23" i="8"/>
  <c r="O14" i="14"/>
  <c r="T15" i="8"/>
  <c r="B7" i="4"/>
  <c r="D6"/>
  <c r="C6"/>
  <c r="S446" i="8"/>
  <c r="CC445" i="10"/>
  <c r="S445" i="8"/>
  <c r="CC444" i="10"/>
  <c r="S451" i="8"/>
  <c r="S435"/>
  <c r="Z435" s="1"/>
  <c r="AC435" s="1"/>
  <c r="CC399" i="10"/>
  <c r="H383" i="12"/>
  <c r="H375"/>
  <c r="H367"/>
  <c r="H359"/>
  <c r="H351"/>
  <c r="H343"/>
  <c r="H335"/>
  <c r="H327"/>
  <c r="H319"/>
  <c r="H311"/>
  <c r="CC459" i="10"/>
  <c r="CC443"/>
  <c r="CC427"/>
  <c r="S420" i="8"/>
  <c r="S465"/>
  <c r="CC464" i="10"/>
  <c r="S449" i="8"/>
  <c r="CC448" i="10"/>
  <c r="S433" i="8"/>
  <c r="CC432" i="10"/>
  <c r="S412" i="8"/>
  <c r="S419"/>
  <c r="CC410" i="10"/>
  <c r="S403" i="8"/>
  <c r="F403" i="9"/>
  <c r="H403" s="1"/>
  <c r="W404" i="8" s="1"/>
  <c r="Y404" s="1"/>
  <c r="O404"/>
  <c r="S404" s="1"/>
  <c r="O390"/>
  <c r="F389" i="9"/>
  <c r="O382" i="8"/>
  <c r="F381" i="9"/>
  <c r="O374" i="8"/>
  <c r="F373" i="9"/>
  <c r="F365"/>
  <c r="O366" i="8"/>
  <c r="F357" i="9"/>
  <c r="O358" i="8"/>
  <c r="F349" i="9"/>
  <c r="O350" i="8"/>
  <c r="F341" i="9"/>
  <c r="O342" i="8"/>
  <c r="F333" i="9"/>
  <c r="O334" i="8"/>
  <c r="F325" i="9"/>
  <c r="O326" i="8"/>
  <c r="F317" i="9"/>
  <c r="O318" i="8"/>
  <c r="F309" i="9"/>
  <c r="O310" i="8"/>
  <c r="F293" i="9"/>
  <c r="O294" i="8"/>
  <c r="F285" i="9"/>
  <c r="O286" i="8"/>
  <c r="F277" i="9"/>
  <c r="O278" i="8"/>
  <c r="F269" i="9"/>
  <c r="O270" i="8"/>
  <c r="F261" i="9"/>
  <c r="O262" i="8"/>
  <c r="F253" i="9"/>
  <c r="O254" i="8"/>
  <c r="F245" i="9"/>
  <c r="O246" i="8"/>
  <c r="F237" i="9"/>
  <c r="O238" i="8"/>
  <c r="F229" i="9"/>
  <c r="O230" i="8"/>
  <c r="F221" i="9"/>
  <c r="O222" i="8"/>
  <c r="F213" i="9"/>
  <c r="O214" i="8"/>
  <c r="F205" i="9"/>
  <c r="O206" i="8"/>
  <c r="F291" i="9"/>
  <c r="O292" i="8"/>
  <c r="F283" i="9"/>
  <c r="O284" i="8"/>
  <c r="F275" i="9"/>
  <c r="O276" i="8"/>
  <c r="F267" i="9"/>
  <c r="O268" i="8"/>
  <c r="F259" i="9"/>
  <c r="O260" i="8"/>
  <c r="F251" i="9"/>
  <c r="O252" i="8"/>
  <c r="F243" i="9"/>
  <c r="O244" i="8"/>
  <c r="F219" i="9"/>
  <c r="O220" i="8"/>
  <c r="F207" i="9"/>
  <c r="O208" i="8"/>
  <c r="O177" i="14"/>
  <c r="O157"/>
  <c r="O141"/>
  <c r="O125"/>
  <c r="O121"/>
  <c r="O105"/>
  <c r="O89"/>
  <c r="O73"/>
  <c r="O45"/>
  <c r="O380"/>
  <c r="T381" i="8"/>
  <c r="O324" i="14"/>
  <c r="T325" i="8"/>
  <c r="O312" i="14"/>
  <c r="T313" i="8"/>
  <c r="O304" i="14"/>
  <c r="T305" i="8"/>
  <c r="T297"/>
  <c r="O288" i="14"/>
  <c r="T289" i="8"/>
  <c r="O280" i="14"/>
  <c r="T281" i="8"/>
  <c r="T273"/>
  <c r="O260" i="14"/>
  <c r="T261" i="8"/>
  <c r="O248" i="14"/>
  <c r="T249" i="8"/>
  <c r="O240" i="14"/>
  <c r="T241" i="8"/>
  <c r="T25"/>
  <c r="O82" i="14" l="1"/>
  <c r="L81" i="15" s="1"/>
  <c r="O146" i="14"/>
  <c r="O210"/>
  <c r="O274"/>
  <c r="L273" i="15" s="1"/>
  <c r="O338" i="14"/>
  <c r="L198" i="15"/>
  <c r="O124" i="14"/>
  <c r="O328"/>
  <c r="O296"/>
  <c r="L295" i="15" s="1"/>
  <c r="O300" i="14"/>
  <c r="O40"/>
  <c r="O112"/>
  <c r="L111" i="15" s="1"/>
  <c r="O176" i="14"/>
  <c r="O256"/>
  <c r="O388"/>
  <c r="L166" i="15"/>
  <c r="O24" i="14"/>
  <c r="L23" i="15" s="1"/>
  <c r="O272" i="14"/>
  <c r="L271" i="15" s="1"/>
  <c r="Z419" i="8"/>
  <c r="AC419" s="1"/>
  <c r="Z420"/>
  <c r="AC420" s="1"/>
  <c r="Z401"/>
  <c r="AC401" s="1"/>
  <c r="Z443"/>
  <c r="AC443" s="1"/>
  <c r="Z411"/>
  <c r="AC411" s="1"/>
  <c r="Z428"/>
  <c r="AC428" s="1"/>
  <c r="Z460"/>
  <c r="AC460" s="1"/>
  <c r="Z413"/>
  <c r="AC413" s="1"/>
  <c r="Z439"/>
  <c r="AC439" s="1"/>
  <c r="Z467"/>
  <c r="AC467" s="1"/>
  <c r="Z437"/>
  <c r="AC437" s="1"/>
  <c r="Z469"/>
  <c r="AC469" s="1"/>
  <c r="Z447"/>
  <c r="AC447" s="1"/>
  <c r="Z412"/>
  <c r="AC412" s="1"/>
  <c r="Z433"/>
  <c r="AC433" s="1"/>
  <c r="Z449"/>
  <c r="AC449" s="1"/>
  <c r="Z465"/>
  <c r="AC465" s="1"/>
  <c r="Z400"/>
  <c r="AC400" s="1"/>
  <c r="Z451"/>
  <c r="AC451" s="1"/>
  <c r="Z445"/>
  <c r="AC445" s="1"/>
  <c r="Z446"/>
  <c r="AC446" s="1"/>
  <c r="Z410"/>
  <c r="AC410" s="1"/>
  <c r="Z426"/>
  <c r="AC426" s="1"/>
  <c r="Z458"/>
  <c r="AC458" s="1"/>
  <c r="Z427"/>
  <c r="AC427" s="1"/>
  <c r="Z459"/>
  <c r="AC459" s="1"/>
  <c r="Z444"/>
  <c r="AC444" s="1"/>
  <c r="Z409"/>
  <c r="AC409" s="1"/>
  <c r="Z430"/>
  <c r="AC430" s="1"/>
  <c r="Z462"/>
  <c r="AC462" s="1"/>
  <c r="Z423"/>
  <c r="AC423" s="1"/>
  <c r="Z455"/>
  <c r="AC455" s="1"/>
  <c r="Z431"/>
  <c r="AC431" s="1"/>
  <c r="Z463"/>
  <c r="AC463" s="1"/>
  <c r="V476"/>
  <c r="T476"/>
  <c r="U476"/>
  <c r="O476"/>
  <c r="Z402"/>
  <c r="AC402" s="1"/>
  <c r="Z404"/>
  <c r="AC404" s="1"/>
  <c r="N23" i="15"/>
  <c r="L239"/>
  <c r="N239"/>
  <c r="L247"/>
  <c r="N247"/>
  <c r="L259"/>
  <c r="N259"/>
  <c r="N271"/>
  <c r="N279"/>
  <c r="L279"/>
  <c r="N287"/>
  <c r="L287"/>
  <c r="N295"/>
  <c r="N303"/>
  <c r="L303"/>
  <c r="N311"/>
  <c r="L311"/>
  <c r="N323"/>
  <c r="L323"/>
  <c r="N379"/>
  <c r="L379"/>
  <c r="N72"/>
  <c r="L72"/>
  <c r="N104"/>
  <c r="L104"/>
  <c r="N124"/>
  <c r="L124"/>
  <c r="L156"/>
  <c r="N156"/>
  <c r="N13"/>
  <c r="L13"/>
  <c r="N21"/>
  <c r="L21"/>
  <c r="N29"/>
  <c r="L29"/>
  <c r="N37"/>
  <c r="L37"/>
  <c r="N53"/>
  <c r="L53"/>
  <c r="N30"/>
  <c r="L30"/>
  <c r="L188"/>
  <c r="N188"/>
  <c r="L196"/>
  <c r="N196"/>
  <c r="L210"/>
  <c r="N210"/>
  <c r="N226"/>
  <c r="L226"/>
  <c r="N242"/>
  <c r="L242"/>
  <c r="N258"/>
  <c r="L258"/>
  <c r="N274"/>
  <c r="L274"/>
  <c r="N290"/>
  <c r="L290"/>
  <c r="N306"/>
  <c r="L306"/>
  <c r="N322"/>
  <c r="L322"/>
  <c r="N338"/>
  <c r="L338"/>
  <c r="L354"/>
  <c r="N354"/>
  <c r="N374"/>
  <c r="L374"/>
  <c r="L390"/>
  <c r="N390"/>
  <c r="L5"/>
  <c r="N5"/>
  <c r="L39"/>
  <c r="N39"/>
  <c r="L55"/>
  <c r="N55"/>
  <c r="N63"/>
  <c r="L63"/>
  <c r="N71"/>
  <c r="L71"/>
  <c r="N79"/>
  <c r="L79"/>
  <c r="N87"/>
  <c r="L87"/>
  <c r="N95"/>
  <c r="L95"/>
  <c r="N103"/>
  <c r="L103"/>
  <c r="N119"/>
  <c r="L119"/>
  <c r="N127"/>
  <c r="L127"/>
  <c r="L135"/>
  <c r="N135"/>
  <c r="L143"/>
  <c r="N143"/>
  <c r="L151"/>
  <c r="N151"/>
  <c r="L159"/>
  <c r="N159"/>
  <c r="L167"/>
  <c r="N167"/>
  <c r="L175"/>
  <c r="N175"/>
  <c r="L183"/>
  <c r="N183"/>
  <c r="L191"/>
  <c r="N191"/>
  <c r="L199"/>
  <c r="N199"/>
  <c r="N207"/>
  <c r="L207"/>
  <c r="N215"/>
  <c r="L215"/>
  <c r="L223"/>
  <c r="N223"/>
  <c r="L231"/>
  <c r="N231"/>
  <c r="L255"/>
  <c r="N255"/>
  <c r="N315"/>
  <c r="L315"/>
  <c r="N331"/>
  <c r="L331"/>
  <c r="N339"/>
  <c r="L339"/>
  <c r="N347"/>
  <c r="L347"/>
  <c r="N355"/>
  <c r="L355"/>
  <c r="N363"/>
  <c r="L363"/>
  <c r="N375"/>
  <c r="L375"/>
  <c r="L387"/>
  <c r="N387"/>
  <c r="N36"/>
  <c r="L36"/>
  <c r="N136"/>
  <c r="L136"/>
  <c r="N152"/>
  <c r="L152"/>
  <c r="L164"/>
  <c r="N164"/>
  <c r="L180"/>
  <c r="N180"/>
  <c r="N11"/>
  <c r="L11"/>
  <c r="N27"/>
  <c r="L27"/>
  <c r="N43"/>
  <c r="L43"/>
  <c r="N41"/>
  <c r="L41"/>
  <c r="N57"/>
  <c r="L57"/>
  <c r="N65"/>
  <c r="L65"/>
  <c r="N73"/>
  <c r="L73"/>
  <c r="N89"/>
  <c r="L89"/>
  <c r="N97"/>
  <c r="L97"/>
  <c r="N105"/>
  <c r="L105"/>
  <c r="N113"/>
  <c r="L113"/>
  <c r="N121"/>
  <c r="L121"/>
  <c r="N129"/>
  <c r="L129"/>
  <c r="L137"/>
  <c r="N137"/>
  <c r="L145"/>
  <c r="N145"/>
  <c r="L153"/>
  <c r="N153"/>
  <c r="L161"/>
  <c r="N161"/>
  <c r="L169"/>
  <c r="N169"/>
  <c r="L177"/>
  <c r="N177"/>
  <c r="L185"/>
  <c r="N185"/>
  <c r="L193"/>
  <c r="N193"/>
  <c r="N201"/>
  <c r="L201"/>
  <c r="N209"/>
  <c r="L209"/>
  <c r="N217"/>
  <c r="L217"/>
  <c r="N225"/>
  <c r="L225"/>
  <c r="N233"/>
  <c r="L233"/>
  <c r="N241"/>
  <c r="L241"/>
  <c r="N249"/>
  <c r="L249"/>
  <c r="N257"/>
  <c r="L257"/>
  <c r="N265"/>
  <c r="L265"/>
  <c r="N281"/>
  <c r="L281"/>
  <c r="N289"/>
  <c r="L289"/>
  <c r="N297"/>
  <c r="L297"/>
  <c r="N305"/>
  <c r="L305"/>
  <c r="N313"/>
  <c r="L313"/>
  <c r="N321"/>
  <c r="L321"/>
  <c r="N329"/>
  <c r="L329"/>
  <c r="N337"/>
  <c r="L337"/>
  <c r="N345"/>
  <c r="L345"/>
  <c r="L353"/>
  <c r="N353"/>
  <c r="N361"/>
  <c r="L361"/>
  <c r="L369"/>
  <c r="N369"/>
  <c r="N377"/>
  <c r="L377"/>
  <c r="L385"/>
  <c r="N385"/>
  <c r="L393"/>
  <c r="N393"/>
  <c r="L31"/>
  <c r="N31"/>
  <c r="L251"/>
  <c r="N251"/>
  <c r="N275"/>
  <c r="L275"/>
  <c r="N291"/>
  <c r="L291"/>
  <c r="N307"/>
  <c r="L307"/>
  <c r="N371"/>
  <c r="L371"/>
  <c r="N64"/>
  <c r="L64"/>
  <c r="N96"/>
  <c r="L96"/>
  <c r="N132"/>
  <c r="L132"/>
  <c r="L168"/>
  <c r="N168"/>
  <c r="N9"/>
  <c r="L9"/>
  <c r="N25"/>
  <c r="L25"/>
  <c r="N45"/>
  <c r="L45"/>
  <c r="N6"/>
  <c r="L6"/>
  <c r="N38"/>
  <c r="L38"/>
  <c r="L206"/>
  <c r="N206"/>
  <c r="N222"/>
  <c r="L222"/>
  <c r="N238"/>
  <c r="L238"/>
  <c r="N254"/>
  <c r="L254"/>
  <c r="N270"/>
  <c r="L270"/>
  <c r="N286"/>
  <c r="L286"/>
  <c r="N302"/>
  <c r="L302"/>
  <c r="N318"/>
  <c r="L318"/>
  <c r="N334"/>
  <c r="L334"/>
  <c r="L350"/>
  <c r="N350"/>
  <c r="N370"/>
  <c r="L370"/>
  <c r="L386"/>
  <c r="N386"/>
  <c r="L47"/>
  <c r="N47"/>
  <c r="N67"/>
  <c r="L67"/>
  <c r="N83"/>
  <c r="L83"/>
  <c r="N99"/>
  <c r="L99"/>
  <c r="N115"/>
  <c r="L115"/>
  <c r="L131"/>
  <c r="N131"/>
  <c r="L147"/>
  <c r="N147"/>
  <c r="L163"/>
  <c r="N163"/>
  <c r="L179"/>
  <c r="N179"/>
  <c r="L195"/>
  <c r="N195"/>
  <c r="N211"/>
  <c r="L211"/>
  <c r="L227"/>
  <c r="N227"/>
  <c r="L263"/>
  <c r="N263"/>
  <c r="N335"/>
  <c r="L335"/>
  <c r="L351"/>
  <c r="N351"/>
  <c r="N367"/>
  <c r="L367"/>
  <c r="L391"/>
  <c r="N391"/>
  <c r="N52"/>
  <c r="L52"/>
  <c r="L7"/>
  <c r="N7"/>
  <c r="N35"/>
  <c r="L35"/>
  <c r="N66"/>
  <c r="L66"/>
  <c r="N82"/>
  <c r="L82"/>
  <c r="N98"/>
  <c r="L98"/>
  <c r="N114"/>
  <c r="L114"/>
  <c r="L130"/>
  <c r="N130"/>
  <c r="N146"/>
  <c r="L146"/>
  <c r="L162"/>
  <c r="N162"/>
  <c r="L178"/>
  <c r="N178"/>
  <c r="N61"/>
  <c r="L61"/>
  <c r="N77"/>
  <c r="L77"/>
  <c r="N93"/>
  <c r="L93"/>
  <c r="N109"/>
  <c r="L109"/>
  <c r="N125"/>
  <c r="L125"/>
  <c r="L141"/>
  <c r="N141"/>
  <c r="L157"/>
  <c r="N157"/>
  <c r="L173"/>
  <c r="N173"/>
  <c r="L189"/>
  <c r="N189"/>
  <c r="N205"/>
  <c r="L205"/>
  <c r="N221"/>
  <c r="L221"/>
  <c r="N237"/>
  <c r="L237"/>
  <c r="N253"/>
  <c r="L253"/>
  <c r="N269"/>
  <c r="L269"/>
  <c r="N285"/>
  <c r="L285"/>
  <c r="N301"/>
  <c r="L301"/>
  <c r="N317"/>
  <c r="L317"/>
  <c r="N333"/>
  <c r="L333"/>
  <c r="L349"/>
  <c r="N349"/>
  <c r="N365"/>
  <c r="L365"/>
  <c r="L381"/>
  <c r="N381"/>
  <c r="N44"/>
  <c r="L44"/>
  <c r="N88"/>
  <c r="L88"/>
  <c r="N120"/>
  <c r="L120"/>
  <c r="N140"/>
  <c r="L140"/>
  <c r="L176"/>
  <c r="N176"/>
  <c r="Z403" i="8"/>
  <c r="AC403" s="1"/>
  <c r="B8" i="4"/>
  <c r="D7"/>
  <c r="C7"/>
  <c r="N14" i="15"/>
  <c r="L14"/>
  <c r="N46"/>
  <c r="L46"/>
  <c r="L192"/>
  <c r="N192"/>
  <c r="L202"/>
  <c r="N202"/>
  <c r="L218"/>
  <c r="N218"/>
  <c r="N234"/>
  <c r="L234"/>
  <c r="N250"/>
  <c r="L250"/>
  <c r="N266"/>
  <c r="L266"/>
  <c r="N282"/>
  <c r="L282"/>
  <c r="N298"/>
  <c r="L298"/>
  <c r="N314"/>
  <c r="L314"/>
  <c r="N330"/>
  <c r="L330"/>
  <c r="N346"/>
  <c r="L346"/>
  <c r="L362"/>
  <c r="N362"/>
  <c r="L382"/>
  <c r="N382"/>
  <c r="N12"/>
  <c r="L12"/>
  <c r="N128"/>
  <c r="L128"/>
  <c r="N144"/>
  <c r="L144"/>
  <c r="L160"/>
  <c r="N160"/>
  <c r="L172"/>
  <c r="N172"/>
  <c r="L243"/>
  <c r="N243"/>
  <c r="L267"/>
  <c r="N267"/>
  <c r="N283"/>
  <c r="L283"/>
  <c r="N299"/>
  <c r="L299"/>
  <c r="N319"/>
  <c r="L319"/>
  <c r="L395"/>
  <c r="N395"/>
  <c r="N28"/>
  <c r="L28"/>
  <c r="N80"/>
  <c r="L80"/>
  <c r="N112"/>
  <c r="L112"/>
  <c r="N148"/>
  <c r="L148"/>
  <c r="L184"/>
  <c r="N184"/>
  <c r="N17"/>
  <c r="L17"/>
  <c r="N33"/>
  <c r="L33"/>
  <c r="N22"/>
  <c r="L22"/>
  <c r="N54"/>
  <c r="L54"/>
  <c r="L214"/>
  <c r="N214"/>
  <c r="N230"/>
  <c r="L230"/>
  <c r="N246"/>
  <c r="L246"/>
  <c r="N262"/>
  <c r="L262"/>
  <c r="N278"/>
  <c r="L278"/>
  <c r="N294"/>
  <c r="L294"/>
  <c r="N310"/>
  <c r="L310"/>
  <c r="N326"/>
  <c r="L326"/>
  <c r="N342"/>
  <c r="L342"/>
  <c r="L358"/>
  <c r="N358"/>
  <c r="L378"/>
  <c r="N378"/>
  <c r="L394"/>
  <c r="N394"/>
  <c r="L15"/>
  <c r="N15"/>
  <c r="N59"/>
  <c r="L59"/>
  <c r="N75"/>
  <c r="L75"/>
  <c r="N91"/>
  <c r="L91"/>
  <c r="N107"/>
  <c r="L107"/>
  <c r="N123"/>
  <c r="L123"/>
  <c r="L139"/>
  <c r="N139"/>
  <c r="L155"/>
  <c r="N155"/>
  <c r="L171"/>
  <c r="N171"/>
  <c r="L187"/>
  <c r="N187"/>
  <c r="N203"/>
  <c r="L203"/>
  <c r="L219"/>
  <c r="N219"/>
  <c r="L235"/>
  <c r="N235"/>
  <c r="N327"/>
  <c r="L327"/>
  <c r="N343"/>
  <c r="L343"/>
  <c r="N359"/>
  <c r="L359"/>
  <c r="L383"/>
  <c r="N383"/>
  <c r="N20"/>
  <c r="L20"/>
  <c r="N19"/>
  <c r="L19"/>
  <c r="N51"/>
  <c r="L51"/>
  <c r="N58"/>
  <c r="L58"/>
  <c r="N74"/>
  <c r="L74"/>
  <c r="N90"/>
  <c r="L90"/>
  <c r="N106"/>
  <c r="L106"/>
  <c r="N122"/>
  <c r="L122"/>
  <c r="N138"/>
  <c r="L138"/>
  <c r="L154"/>
  <c r="N154"/>
  <c r="L170"/>
  <c r="N170"/>
  <c r="L186"/>
  <c r="N186"/>
  <c r="N49"/>
  <c r="L49"/>
  <c r="N69"/>
  <c r="L69"/>
  <c r="N85"/>
  <c r="L85"/>
  <c r="N101"/>
  <c r="L101"/>
  <c r="N117"/>
  <c r="L117"/>
  <c r="L133"/>
  <c r="N133"/>
  <c r="L149"/>
  <c r="N149"/>
  <c r="L165"/>
  <c r="N165"/>
  <c r="L181"/>
  <c r="N181"/>
  <c r="L197"/>
  <c r="N197"/>
  <c r="N213"/>
  <c r="L213"/>
  <c r="N229"/>
  <c r="L229"/>
  <c r="N245"/>
  <c r="L245"/>
  <c r="N261"/>
  <c r="L261"/>
  <c r="N277"/>
  <c r="L277"/>
  <c r="N293"/>
  <c r="L293"/>
  <c r="N309"/>
  <c r="L309"/>
  <c r="N325"/>
  <c r="L325"/>
  <c r="N341"/>
  <c r="L341"/>
  <c r="N357"/>
  <c r="L357"/>
  <c r="L373"/>
  <c r="N373"/>
  <c r="L389"/>
  <c r="N389"/>
  <c r="L194"/>
  <c r="N194"/>
  <c r="N111" l="1"/>
  <c r="N273"/>
  <c r="N81"/>
  <c r="B9" i="4"/>
  <c r="D8"/>
  <c r="C8"/>
  <c r="D9" l="1"/>
  <c r="B10"/>
  <c r="C9"/>
  <c r="C10" l="1"/>
  <c r="B11"/>
  <c r="D10"/>
  <c r="C11" l="1"/>
  <c r="B12"/>
  <c r="D11"/>
  <c r="C12" l="1"/>
  <c r="B13"/>
  <c r="D12"/>
  <c r="C13" l="1"/>
  <c r="B14"/>
  <c r="D13"/>
  <c r="C14" l="1"/>
  <c r="B15"/>
  <c r="D14"/>
  <c r="C15" l="1"/>
  <c r="B16"/>
  <c r="D15"/>
  <c r="C16" l="1"/>
  <c r="B17"/>
  <c r="D16"/>
  <c r="B18" l="1"/>
  <c r="C17"/>
  <c r="D17"/>
  <c r="B19" l="1"/>
  <c r="D18"/>
  <c r="C18"/>
  <c r="B20" l="1"/>
  <c r="D19"/>
  <c r="C19"/>
  <c r="D20" l="1"/>
  <c r="B21"/>
  <c r="C20"/>
  <c r="C21" l="1"/>
  <c r="B22"/>
  <c r="D21"/>
  <c r="C22" l="1"/>
  <c r="B23"/>
  <c r="D22"/>
  <c r="C23" l="1"/>
  <c r="B24"/>
  <c r="D23"/>
  <c r="C24" l="1"/>
  <c r="B25"/>
  <c r="D24"/>
  <c r="B26" l="1"/>
  <c r="C25"/>
  <c r="D25"/>
  <c r="B27" l="1"/>
  <c r="D26"/>
  <c r="C26"/>
  <c r="B28" l="1"/>
  <c r="D27"/>
  <c r="C27"/>
  <c r="B29" l="1"/>
  <c r="D28"/>
  <c r="C28"/>
  <c r="B30" l="1"/>
  <c r="D29"/>
  <c r="C29"/>
  <c r="B31" l="1"/>
  <c r="D30"/>
  <c r="C30"/>
  <c r="B32" l="1"/>
  <c r="D31"/>
  <c r="C31"/>
  <c r="B33" l="1"/>
  <c r="D32"/>
  <c r="C32"/>
  <c r="D33" l="1"/>
  <c r="C33"/>
  <c r="F3" s="1"/>
  <c r="L400" l="1"/>
  <c r="AM403" i="6" s="1"/>
  <c r="H402" i="10" s="1"/>
  <c r="L398" i="4"/>
  <c r="AM401" i="6" s="1"/>
  <c r="H400" i="10" s="1"/>
  <c r="L396" i="4"/>
  <c r="AM399" i="6" s="1"/>
  <c r="H398" i="10" s="1"/>
  <c r="L175" i="4"/>
  <c r="AM178" i="6" s="1"/>
  <c r="L147" i="4"/>
  <c r="AM150" i="6" s="1"/>
  <c r="L113" i="4"/>
  <c r="AM116" i="6" s="1"/>
  <c r="L20" i="4"/>
  <c r="AM23" i="6" s="1"/>
  <c r="L9" i="4"/>
  <c r="AM12" i="6" s="1"/>
  <c r="L401" i="4"/>
  <c r="AM404" i="6" s="1"/>
  <c r="H403" i="10" s="1"/>
  <c r="L399" i="4"/>
  <c r="AM402" i="6" s="1"/>
  <c r="H401" i="10" s="1"/>
  <c r="L397" i="4"/>
  <c r="AM400" i="6" s="1"/>
  <c r="H399" i="10" s="1"/>
  <c r="L368" i="4"/>
  <c r="AM371" i="6" s="1"/>
  <c r="L367" i="4"/>
  <c r="AM370" i="6" s="1"/>
  <c r="L366" i="4"/>
  <c r="AM369" i="6" s="1"/>
  <c r="L331" i="4"/>
  <c r="AM334" i="6" s="1"/>
  <c r="L330" i="4"/>
  <c r="AM333" i="6" s="1"/>
  <c r="L329" i="4"/>
  <c r="AM332" i="6" s="1"/>
  <c r="L196" i="4"/>
  <c r="AM199" i="6" s="1"/>
  <c r="L195" i="4"/>
  <c r="AM198" i="6" s="1"/>
  <c r="L194" i="4"/>
  <c r="AM197" i="6" s="1"/>
  <c r="L193" i="4"/>
  <c r="AM196" i="6" s="1"/>
  <c r="L157" i="4"/>
  <c r="AM160" i="6" s="1"/>
  <c r="L131" i="4"/>
  <c r="AM134" i="6" s="1"/>
  <c r="L93" i="4"/>
  <c r="AM96" i="6" s="1"/>
  <c r="L92" i="4"/>
  <c r="AM95" i="6" s="1"/>
  <c r="L65" i="4"/>
  <c r="AM68" i="6" s="1"/>
  <c r="L64" i="4"/>
  <c r="AM67" i="6" s="1"/>
  <c r="L25" i="4"/>
  <c r="AM28" i="6" s="1"/>
  <c r="L17" i="4"/>
  <c r="AM20" i="6" s="1"/>
  <c r="L395" i="4"/>
  <c r="AM398" i="6" s="1"/>
  <c r="L405" i="4"/>
  <c r="AM408" i="6" s="1"/>
  <c r="H407" i="10" s="1"/>
  <c r="L409" i="4"/>
  <c r="AM412" i="6" s="1"/>
  <c r="H411" i="10" s="1"/>
  <c r="L413" i="4"/>
  <c r="AM416" i="6" s="1"/>
  <c r="H415" i="10" s="1"/>
  <c r="L417" i="4"/>
  <c r="AM420" i="6" s="1"/>
  <c r="H419" i="10" s="1"/>
  <c r="L421" i="4"/>
  <c r="AM424" i="6" s="1"/>
  <c r="H423" i="10" s="1"/>
  <c r="L425" i="4"/>
  <c r="AM428" i="6" s="1"/>
  <c r="H427" i="10" s="1"/>
  <c r="L429" i="4"/>
  <c r="AM432" i="6" s="1"/>
  <c r="H431" i="10" s="1"/>
  <c r="L433" i="4"/>
  <c r="AM436" i="6" s="1"/>
  <c r="H435" i="10" s="1"/>
  <c r="L437" i="4"/>
  <c r="AM440" i="6" s="1"/>
  <c r="H439" i="10" s="1"/>
  <c r="L441" i="4"/>
  <c r="AM444" i="6" s="1"/>
  <c r="H443" i="10" s="1"/>
  <c r="L445" i="4"/>
  <c r="AM448" i="6" s="1"/>
  <c r="H447" i="10" s="1"/>
  <c r="L449" i="4"/>
  <c r="AM452" i="6" s="1"/>
  <c r="H451" i="10" s="1"/>
  <c r="L453" i="4"/>
  <c r="AM456" i="6" s="1"/>
  <c r="H455" i="10" s="1"/>
  <c r="L457" i="4"/>
  <c r="AM460" i="6" s="1"/>
  <c r="H459" i="10" s="1"/>
  <c r="L461" i="4"/>
  <c r="AM464" i="6" s="1"/>
  <c r="H463" i="10" s="1"/>
  <c r="L465" i="4"/>
  <c r="AM468" i="6" s="1"/>
  <c r="H467" i="10" s="1"/>
  <c r="L469" i="4"/>
  <c r="AM472" i="6" s="1"/>
  <c r="H471" i="10" s="1"/>
  <c r="L10" i="4"/>
  <c r="AM13" i="6" s="1"/>
  <c r="L12" i="4"/>
  <c r="AM15" i="6" s="1"/>
  <c r="L14" i="4"/>
  <c r="AM17" i="6" s="1"/>
  <c r="L16" i="4"/>
  <c r="AM19" i="6" s="1"/>
  <c r="L19" i="4"/>
  <c r="AM22" i="6" s="1"/>
  <c r="L22" i="4"/>
  <c r="AM25" i="6" s="1"/>
  <c r="L24" i="4"/>
  <c r="AM27" i="6" s="1"/>
  <c r="L27" i="4"/>
  <c r="AM30" i="6" s="1"/>
  <c r="L29" i="4"/>
  <c r="AM32" i="6" s="1"/>
  <c r="L31" i="4"/>
  <c r="AM34" i="6" s="1"/>
  <c r="L33" i="4"/>
  <c r="AM36" i="6" s="1"/>
  <c r="L35" i="4"/>
  <c r="AM38" i="6" s="1"/>
  <c r="L37" i="4"/>
  <c r="AM40" i="6" s="1"/>
  <c r="L39" i="4"/>
  <c r="AM42" i="6" s="1"/>
  <c r="L41" i="4"/>
  <c r="AM44" i="6" s="1"/>
  <c r="L43" i="4"/>
  <c r="AM46" i="6" s="1"/>
  <c r="L45" i="4"/>
  <c r="AM48" i="6" s="1"/>
  <c r="L47" i="4"/>
  <c r="AM50" i="6" s="1"/>
  <c r="L49" i="4"/>
  <c r="AM52" i="6" s="1"/>
  <c r="L51" i="4"/>
  <c r="AM54" i="6" s="1"/>
  <c r="L67" i="4"/>
  <c r="AM70" i="6" s="1"/>
  <c r="L69" i="4"/>
  <c r="AM72" i="6" s="1"/>
  <c r="L71" i="4"/>
  <c r="AM74" i="6" s="1"/>
  <c r="L73" i="4"/>
  <c r="AM76" i="6" s="1"/>
  <c r="L75" i="4"/>
  <c r="AM78" i="6" s="1"/>
  <c r="L77" i="4"/>
  <c r="AM80" i="6" s="1"/>
  <c r="L79" i="4"/>
  <c r="AM82" i="6" s="1"/>
  <c r="L81" i="4"/>
  <c r="AM84" i="6" s="1"/>
  <c r="L83" i="4"/>
  <c r="AM86" i="6" s="1"/>
  <c r="L85" i="4"/>
  <c r="AM88" i="6" s="1"/>
  <c r="L87" i="4"/>
  <c r="AM90" i="6" s="1"/>
  <c r="L89" i="4"/>
  <c r="AM92" i="6" s="1"/>
  <c r="L91" i="4"/>
  <c r="AM94" i="6" s="1"/>
  <c r="L95" i="4"/>
  <c r="AM98" i="6" s="1"/>
  <c r="L97" i="4"/>
  <c r="AM100" i="6" s="1"/>
  <c r="L99" i="4"/>
  <c r="AM102" i="6" s="1"/>
  <c r="L101" i="4"/>
  <c r="AM104" i="6" s="1"/>
  <c r="L103" i="4"/>
  <c r="AM106" i="6" s="1"/>
  <c r="L105" i="4"/>
  <c r="AM108" i="6" s="1"/>
  <c r="L107" i="4"/>
  <c r="AM110" i="6" s="1"/>
  <c r="L109" i="4"/>
  <c r="AM112" i="6" s="1"/>
  <c r="L111" i="4"/>
  <c r="AM114" i="6" s="1"/>
  <c r="L114" i="4"/>
  <c r="AM117" i="6" s="1"/>
  <c r="L116" i="4"/>
  <c r="AM119" i="6" s="1"/>
  <c r="L118" i="4"/>
  <c r="AM121" i="6" s="1"/>
  <c r="L120" i="4"/>
  <c r="AM123" i="6" s="1"/>
  <c r="L122" i="4"/>
  <c r="AM125" i="6" s="1"/>
  <c r="L124" i="4"/>
  <c r="AM127" i="6" s="1"/>
  <c r="L126" i="4"/>
  <c r="AM129" i="6" s="1"/>
  <c r="L128" i="4"/>
  <c r="AM131" i="6" s="1"/>
  <c r="L130" i="4"/>
  <c r="AM133" i="6" s="1"/>
  <c r="L133" i="4"/>
  <c r="AM136" i="6" s="1"/>
  <c r="L135" i="4"/>
  <c r="AM138" i="6" s="1"/>
  <c r="L137" i="4"/>
  <c r="AM140" i="6" s="1"/>
  <c r="L139" i="4"/>
  <c r="AM142" i="6" s="1"/>
  <c r="L141" i="4"/>
  <c r="AM144" i="6" s="1"/>
  <c r="L143" i="4"/>
  <c r="AM146" i="6" s="1"/>
  <c r="L145" i="4"/>
  <c r="AM148" i="6" s="1"/>
  <c r="L148" i="4"/>
  <c r="AM151" i="6" s="1"/>
  <c r="L150" i="4"/>
  <c r="AM153" i="6" s="1"/>
  <c r="L152" i="4"/>
  <c r="AM155" i="6" s="1"/>
  <c r="L154" i="4"/>
  <c r="AM157" i="6" s="1"/>
  <c r="L156" i="4"/>
  <c r="AM159" i="6" s="1"/>
  <c r="L159" i="4"/>
  <c r="AM162" i="6" s="1"/>
  <c r="L161" i="4"/>
  <c r="AM164" i="6" s="1"/>
  <c r="L163" i="4"/>
  <c r="AM166" i="6" s="1"/>
  <c r="L165" i="4"/>
  <c r="AM168" i="6" s="1"/>
  <c r="L167" i="4"/>
  <c r="AM170" i="6" s="1"/>
  <c r="L169" i="4"/>
  <c r="AM172" i="6" s="1"/>
  <c r="L176" i="4"/>
  <c r="AM179" i="6" s="1"/>
  <c r="L178" i="4"/>
  <c r="AM181" i="6" s="1"/>
  <c r="L180" i="4"/>
  <c r="AM183" i="6" s="1"/>
  <c r="L182" i="4"/>
  <c r="AM185" i="6" s="1"/>
  <c r="L184" i="4"/>
  <c r="AM187" i="6" s="1"/>
  <c r="L186" i="4"/>
  <c r="AM189" i="6" s="1"/>
  <c r="L188" i="4"/>
  <c r="AM191" i="6" s="1"/>
  <c r="L190" i="4"/>
  <c r="AM193" i="6" s="1"/>
  <c r="L192" i="4"/>
  <c r="AM195" i="6" s="1"/>
  <c r="L198" i="4"/>
  <c r="AM201" i="6" s="1"/>
  <c r="L200" i="4"/>
  <c r="AM203" i="6" s="1"/>
  <c r="L202" i="4"/>
  <c r="AM205" i="6" s="1"/>
  <c r="L204" i="4"/>
  <c r="AM207" i="6" s="1"/>
  <c r="L206" i="4"/>
  <c r="AM209" i="6" s="1"/>
  <c r="L208" i="4"/>
  <c r="AM211" i="6" s="1"/>
  <c r="L210" i="4"/>
  <c r="AM213" i="6" s="1"/>
  <c r="L212" i="4"/>
  <c r="AM215" i="6" s="1"/>
  <c r="L214" i="4"/>
  <c r="AM217" i="6" s="1"/>
  <c r="L216" i="4"/>
  <c r="AM219" i="6" s="1"/>
  <c r="L218" i="4"/>
  <c r="AM221" i="6" s="1"/>
  <c r="L220" i="4"/>
  <c r="AM223" i="6" s="1"/>
  <c r="L222" i="4"/>
  <c r="AM225" i="6" s="1"/>
  <c r="L224" i="4"/>
  <c r="AM227" i="6" s="1"/>
  <c r="L226" i="4"/>
  <c r="AM229" i="6" s="1"/>
  <c r="L228" i="4"/>
  <c r="AM231" i="6" s="1"/>
  <c r="L230" i="4"/>
  <c r="AM233" i="6" s="1"/>
  <c r="L232" i="4"/>
  <c r="AM235" i="6" s="1"/>
  <c r="L234" i="4"/>
  <c r="AM237" i="6" s="1"/>
  <c r="L236" i="4"/>
  <c r="AM239" i="6" s="1"/>
  <c r="L238" i="4"/>
  <c r="AM241" i="6" s="1"/>
  <c r="L240" i="4"/>
  <c r="AM243" i="6" s="1"/>
  <c r="L242" i="4"/>
  <c r="AM245" i="6" s="1"/>
  <c r="L244" i="4"/>
  <c r="AM247" i="6" s="1"/>
  <c r="L246" i="4"/>
  <c r="AM249" i="6" s="1"/>
  <c r="L248" i="4"/>
  <c r="AM251" i="6" s="1"/>
  <c r="L250" i="4"/>
  <c r="AM253" i="6" s="1"/>
  <c r="L252" i="4"/>
  <c r="AM255" i="6" s="1"/>
  <c r="L254" i="4"/>
  <c r="AM257" i="6" s="1"/>
  <c r="L256" i="4"/>
  <c r="AM259" i="6" s="1"/>
  <c r="L258" i="4"/>
  <c r="AM261" i="6" s="1"/>
  <c r="L260" i="4"/>
  <c r="AM263" i="6" s="1"/>
  <c r="L262" i="4"/>
  <c r="AM265" i="6" s="1"/>
  <c r="L264" i="4"/>
  <c r="AM267" i="6" s="1"/>
  <c r="L266" i="4"/>
  <c r="AM269" i="6" s="1"/>
  <c r="L268" i="4"/>
  <c r="AM271" i="6" s="1"/>
  <c r="L270" i="4"/>
  <c r="AM273" i="6" s="1"/>
  <c r="L272" i="4"/>
  <c r="AM275" i="6" s="1"/>
  <c r="L274" i="4"/>
  <c r="AM277" i="6" s="1"/>
  <c r="L276" i="4"/>
  <c r="AM279" i="6" s="1"/>
  <c r="L278" i="4"/>
  <c r="AM281" i="6" s="1"/>
  <c r="L280" i="4"/>
  <c r="AM283" i="6" s="1"/>
  <c r="L282" i="4"/>
  <c r="AM285" i="6" s="1"/>
  <c r="L284" i="4"/>
  <c r="AM287" i="6" s="1"/>
  <c r="L286" i="4"/>
  <c r="AM289" i="6" s="1"/>
  <c r="L288" i="4"/>
  <c r="AM291" i="6" s="1"/>
  <c r="L290" i="4"/>
  <c r="AM293" i="6" s="1"/>
  <c r="L292" i="4"/>
  <c r="AM295" i="6" s="1"/>
  <c r="L294" i="4"/>
  <c r="AM297" i="6" s="1"/>
  <c r="L296" i="4"/>
  <c r="AM299" i="6" s="1"/>
  <c r="L298" i="4"/>
  <c r="AM301" i="6" s="1"/>
  <c r="L300" i="4"/>
  <c r="AM303" i="6" s="1"/>
  <c r="L302" i="4"/>
  <c r="AM305" i="6" s="1"/>
  <c r="L304" i="4"/>
  <c r="AM307" i="6" s="1"/>
  <c r="L306" i="4"/>
  <c r="AM309" i="6" s="1"/>
  <c r="L308" i="4"/>
  <c r="AM311" i="6" s="1"/>
  <c r="L310" i="4"/>
  <c r="AM313" i="6" s="1"/>
  <c r="L312" i="4"/>
  <c r="AM315" i="6" s="1"/>
  <c r="L314" i="4"/>
  <c r="AM317" i="6" s="1"/>
  <c r="L316" i="4"/>
  <c r="AM319" i="6" s="1"/>
  <c r="L318" i="4"/>
  <c r="AM321" i="6" s="1"/>
  <c r="L320" i="4"/>
  <c r="AM323" i="6" s="1"/>
  <c r="L322" i="4"/>
  <c r="AM325" i="6" s="1"/>
  <c r="L324" i="4"/>
  <c r="AM327" i="6" s="1"/>
  <c r="L326" i="4"/>
  <c r="AM329" i="6" s="1"/>
  <c r="L328" i="4"/>
  <c r="AM331" i="6" s="1"/>
  <c r="L333" i="4"/>
  <c r="AM336" i="6" s="1"/>
  <c r="L335" i="4"/>
  <c r="AM338" i="6" s="1"/>
  <c r="L337" i="4"/>
  <c r="AM340" i="6" s="1"/>
  <c r="L339" i="4"/>
  <c r="AM342" i="6" s="1"/>
  <c r="L341" i="4"/>
  <c r="AM344" i="6" s="1"/>
  <c r="L343" i="4"/>
  <c r="AM346" i="6" s="1"/>
  <c r="L345" i="4"/>
  <c r="AM348" i="6" s="1"/>
  <c r="L347" i="4"/>
  <c r="AM350" i="6" s="1"/>
  <c r="L349" i="4"/>
  <c r="AM352" i="6" s="1"/>
  <c r="L351" i="4"/>
  <c r="AM354" i="6" s="1"/>
  <c r="L353" i="4"/>
  <c r="AM356" i="6" s="1"/>
  <c r="L355" i="4"/>
  <c r="AM358" i="6" s="1"/>
  <c r="L357" i="4"/>
  <c r="AM360" i="6" s="1"/>
  <c r="L359" i="4"/>
  <c r="AM362" i="6" s="1"/>
  <c r="L361" i="4"/>
  <c r="AM364" i="6" s="1"/>
  <c r="L363" i="4"/>
  <c r="AM366" i="6" s="1"/>
  <c r="L365" i="4"/>
  <c r="AM368" i="6" s="1"/>
  <c r="L402" i="4"/>
  <c r="AM405" i="6" s="1"/>
  <c r="H404" i="10" s="1"/>
  <c r="L406" i="4"/>
  <c r="AM409" i="6" s="1"/>
  <c r="H408" i="10" s="1"/>
  <c r="L410" i="4"/>
  <c r="AM413" i="6" s="1"/>
  <c r="H412" i="10" s="1"/>
  <c r="L414" i="4"/>
  <c r="AM417" i="6" s="1"/>
  <c r="H416" i="10" s="1"/>
  <c r="L418" i="4"/>
  <c r="AM421" i="6" s="1"/>
  <c r="H420" i="10" s="1"/>
  <c r="L422" i="4"/>
  <c r="AM425" i="6" s="1"/>
  <c r="H424" i="10" s="1"/>
  <c r="L426" i="4"/>
  <c r="AM429" i="6" s="1"/>
  <c r="H428" i="10" s="1"/>
  <c r="L430" i="4"/>
  <c r="AM433" i="6" s="1"/>
  <c r="H432" i="10" s="1"/>
  <c r="L434" i="4"/>
  <c r="AM437" i="6" s="1"/>
  <c r="H436" i="10" s="1"/>
  <c r="L438" i="4"/>
  <c r="AM441" i="6" s="1"/>
  <c r="H440" i="10" s="1"/>
  <c r="L442" i="4"/>
  <c r="AM445" i="6" s="1"/>
  <c r="H444" i="10" s="1"/>
  <c r="L446" i="4"/>
  <c r="AM449" i="6" s="1"/>
  <c r="H448" i="10" s="1"/>
  <c r="L450" i="4"/>
  <c r="AM453" i="6" s="1"/>
  <c r="H452" i="10" s="1"/>
  <c r="L454" i="4"/>
  <c r="AM457" i="6" s="1"/>
  <c r="H456" i="10" s="1"/>
  <c r="L458" i="4"/>
  <c r="AM461" i="6" s="1"/>
  <c r="H460" i="10" s="1"/>
  <c r="L462" i="4"/>
  <c r="AM465" i="6" s="1"/>
  <c r="H464" i="10" s="1"/>
  <c r="L466" i="4"/>
  <c r="AM469" i="6" s="1"/>
  <c r="H468" i="10" s="1"/>
  <c r="L470" i="4"/>
  <c r="AM473" i="6" s="1"/>
  <c r="H472" i="10" s="1"/>
  <c r="L403" i="4"/>
  <c r="AM406" i="6" s="1"/>
  <c r="H405" i="10" s="1"/>
  <c r="L407" i="4"/>
  <c r="AM410" i="6" s="1"/>
  <c r="H409" i="10" s="1"/>
  <c r="L411" i="4"/>
  <c r="AM414" i="6" s="1"/>
  <c r="H413" i="10" s="1"/>
  <c r="L415" i="4"/>
  <c r="AM418" i="6" s="1"/>
  <c r="H417" i="10" s="1"/>
  <c r="L419" i="4"/>
  <c r="AM422" i="6" s="1"/>
  <c r="H421" i="10" s="1"/>
  <c r="L423" i="4"/>
  <c r="AM426" i="6" s="1"/>
  <c r="H425" i="10" s="1"/>
  <c r="L427" i="4"/>
  <c r="AM430" i="6" s="1"/>
  <c r="H429" i="10" s="1"/>
  <c r="L431" i="4"/>
  <c r="AM434" i="6" s="1"/>
  <c r="H433" i="10" s="1"/>
  <c r="L435" i="4"/>
  <c r="AM438" i="6" s="1"/>
  <c r="H437" i="10" s="1"/>
  <c r="L439" i="4"/>
  <c r="AM442" i="6" s="1"/>
  <c r="H441" i="10" s="1"/>
  <c r="L443" i="4"/>
  <c r="AM446" i="6" s="1"/>
  <c r="H445" i="10" s="1"/>
  <c r="L447" i="4"/>
  <c r="AM450" i="6" s="1"/>
  <c r="H449" i="10" s="1"/>
  <c r="L451" i="4"/>
  <c r="AM454" i="6" s="1"/>
  <c r="H453" i="10" s="1"/>
  <c r="L455" i="4"/>
  <c r="AM458" i="6" s="1"/>
  <c r="H457" i="10" s="1"/>
  <c r="L459" i="4"/>
  <c r="AM462" i="6" s="1"/>
  <c r="H461" i="10" s="1"/>
  <c r="L463" i="4"/>
  <c r="AM466" i="6" s="1"/>
  <c r="H465" i="10" s="1"/>
  <c r="L467" i="4"/>
  <c r="AM470" i="6" s="1"/>
  <c r="H469" i="10" s="1"/>
  <c r="L471" i="4"/>
  <c r="AM474" i="6" s="1"/>
  <c r="H473" i="10" s="1"/>
  <c r="L11" i="4"/>
  <c r="AM14" i="6" s="1"/>
  <c r="L13" i="4"/>
  <c r="AM16" i="6" s="1"/>
  <c r="L15" i="4"/>
  <c r="AM18" i="6" s="1"/>
  <c r="L18" i="4"/>
  <c r="AM21" i="6" s="1"/>
  <c r="L21" i="4"/>
  <c r="AM24" i="6" s="1"/>
  <c r="L23" i="4"/>
  <c r="AM26" i="6" s="1"/>
  <c r="L26" i="4"/>
  <c r="AM29" i="6" s="1"/>
  <c r="L28" i="4"/>
  <c r="AM31" i="6" s="1"/>
  <c r="L30" i="4"/>
  <c r="AM33" i="6" s="1"/>
  <c r="L32" i="4"/>
  <c r="AM35" i="6" s="1"/>
  <c r="L34" i="4"/>
  <c r="AM37" i="6" s="1"/>
  <c r="L36" i="4"/>
  <c r="AM39" i="6" s="1"/>
  <c r="L38" i="4"/>
  <c r="AM41" i="6" s="1"/>
  <c r="L40" i="4"/>
  <c r="AM43" i="6" s="1"/>
  <c r="L44" i="4"/>
  <c r="AM47" i="6" s="1"/>
  <c r="L46" i="4"/>
  <c r="AM49" i="6" s="1"/>
  <c r="L48" i="4"/>
  <c r="AM51" i="6" s="1"/>
  <c r="L50" i="4"/>
  <c r="AM53" i="6" s="1"/>
  <c r="L66" i="4"/>
  <c r="AM69" i="6" s="1"/>
  <c r="L68" i="4"/>
  <c r="AM71" i="6" s="1"/>
  <c r="L70" i="4"/>
  <c r="AM73" i="6" s="1"/>
  <c r="L72" i="4"/>
  <c r="AM75" i="6" s="1"/>
  <c r="L74" i="4"/>
  <c r="AM77" i="6" s="1"/>
  <c r="L76" i="4"/>
  <c r="AM79" i="6" s="1"/>
  <c r="L78" i="4"/>
  <c r="AM81" i="6" s="1"/>
  <c r="L80" i="4"/>
  <c r="AM83" i="6" s="1"/>
  <c r="L82" i="4"/>
  <c r="AM85" i="6" s="1"/>
  <c r="L84" i="4"/>
  <c r="AM87" i="6" s="1"/>
  <c r="L86" i="4"/>
  <c r="AM89" i="6" s="1"/>
  <c r="L88" i="4"/>
  <c r="AM91" i="6" s="1"/>
  <c r="L90" i="4"/>
  <c r="AM93" i="6" s="1"/>
  <c r="L94" i="4"/>
  <c r="AM97" i="6" s="1"/>
  <c r="L96" i="4"/>
  <c r="AM99" i="6" s="1"/>
  <c r="L98" i="4"/>
  <c r="AM101" i="6" s="1"/>
  <c r="L100" i="4"/>
  <c r="AM103" i="6" s="1"/>
  <c r="L102" i="4"/>
  <c r="AM105" i="6" s="1"/>
  <c r="L104" i="4"/>
  <c r="AM107" i="6" s="1"/>
  <c r="L106" i="4"/>
  <c r="AM109" i="6" s="1"/>
  <c r="L108" i="4"/>
  <c r="AM111" i="6" s="1"/>
  <c r="L110" i="4"/>
  <c r="AM113" i="6" s="1"/>
  <c r="L112" i="4"/>
  <c r="AM115" i="6" s="1"/>
  <c r="L115" i="4"/>
  <c r="AM118" i="6" s="1"/>
  <c r="L117" i="4"/>
  <c r="AM120" i="6" s="1"/>
  <c r="L119" i="4"/>
  <c r="AM122" i="6" s="1"/>
  <c r="L121" i="4"/>
  <c r="AM124" i="6" s="1"/>
  <c r="L123" i="4"/>
  <c r="AM126" i="6" s="1"/>
  <c r="L125" i="4"/>
  <c r="AM128" i="6" s="1"/>
  <c r="L127" i="4"/>
  <c r="AM130" i="6" s="1"/>
  <c r="L129" i="4"/>
  <c r="AM132" i="6" s="1"/>
  <c r="L132" i="4"/>
  <c r="AM135" i="6" s="1"/>
  <c r="L134" i="4"/>
  <c r="AM137" i="6" s="1"/>
  <c r="L136" i="4"/>
  <c r="AM139" i="6" s="1"/>
  <c r="L138" i="4"/>
  <c r="AM141" i="6" s="1"/>
  <c r="L140" i="4"/>
  <c r="AM143" i="6" s="1"/>
  <c r="L142" i="4"/>
  <c r="AM145" i="6" s="1"/>
  <c r="L144" i="4"/>
  <c r="AM147" i="6" s="1"/>
  <c r="L146" i="4"/>
  <c r="AM149" i="6" s="1"/>
  <c r="L149" i="4"/>
  <c r="AM152" i="6" s="1"/>
  <c r="L151" i="4"/>
  <c r="AM154" i="6" s="1"/>
  <c r="L153" i="4"/>
  <c r="AM156" i="6" s="1"/>
  <c r="L155" i="4"/>
  <c r="AM158" i="6" s="1"/>
  <c r="L158" i="4"/>
  <c r="AM161" i="6" s="1"/>
  <c r="L160" i="4"/>
  <c r="AM163" i="6" s="1"/>
  <c r="L162" i="4"/>
  <c r="AM165" i="6" s="1"/>
  <c r="L164" i="4"/>
  <c r="AM167" i="6" s="1"/>
  <c r="L166" i="4"/>
  <c r="AM169" i="6" s="1"/>
  <c r="L168" i="4"/>
  <c r="AM171" i="6" s="1"/>
  <c r="L177" i="4"/>
  <c r="AM180" i="6" s="1"/>
  <c r="L179" i="4"/>
  <c r="AM182" i="6" s="1"/>
  <c r="L181" i="4"/>
  <c r="AM184" i="6" s="1"/>
  <c r="L183" i="4"/>
  <c r="AM186" i="6" s="1"/>
  <c r="L185" i="4"/>
  <c r="AM188" i="6" s="1"/>
  <c r="L187" i="4"/>
  <c r="AM190" i="6" s="1"/>
  <c r="L189" i="4"/>
  <c r="AM192" i="6" s="1"/>
  <c r="L191" i="4"/>
  <c r="AM194" i="6" s="1"/>
  <c r="L197" i="4"/>
  <c r="AM200" i="6" s="1"/>
  <c r="L199" i="4"/>
  <c r="AM202" i="6" s="1"/>
  <c r="L201" i="4"/>
  <c r="AM204" i="6" s="1"/>
  <c r="L203" i="4"/>
  <c r="AM206" i="6" s="1"/>
  <c r="L205" i="4"/>
  <c r="AM208" i="6" s="1"/>
  <c r="L207" i="4"/>
  <c r="AM210" i="6" s="1"/>
  <c r="L209" i="4"/>
  <c r="AM212" i="6" s="1"/>
  <c r="L211" i="4"/>
  <c r="AM214" i="6" s="1"/>
  <c r="L213" i="4"/>
  <c r="AM216" i="6" s="1"/>
  <c r="L215" i="4"/>
  <c r="AM218" i="6" s="1"/>
  <c r="L217" i="4"/>
  <c r="AM220" i="6" s="1"/>
  <c r="L219" i="4"/>
  <c r="AM222" i="6" s="1"/>
  <c r="L221" i="4"/>
  <c r="AM224" i="6" s="1"/>
  <c r="L223" i="4"/>
  <c r="AM226" i="6" s="1"/>
  <c r="L225" i="4"/>
  <c r="AM228" i="6" s="1"/>
  <c r="L227" i="4"/>
  <c r="AM230" i="6" s="1"/>
  <c r="L229" i="4"/>
  <c r="AM232" i="6" s="1"/>
  <c r="L231" i="4"/>
  <c r="AM234" i="6" s="1"/>
  <c r="L233" i="4"/>
  <c r="AM236" i="6" s="1"/>
  <c r="L235" i="4"/>
  <c r="AM238" i="6" s="1"/>
  <c r="L237" i="4"/>
  <c r="AM240" i="6" s="1"/>
  <c r="L239" i="4"/>
  <c r="AM242" i="6" s="1"/>
  <c r="L241" i="4"/>
  <c r="AM244" i="6" s="1"/>
  <c r="L243" i="4"/>
  <c r="AM246" i="6" s="1"/>
  <c r="L245" i="4"/>
  <c r="AM248" i="6" s="1"/>
  <c r="L247" i="4"/>
  <c r="AM250" i="6" s="1"/>
  <c r="L249" i="4"/>
  <c r="AM252" i="6" s="1"/>
  <c r="L251" i="4"/>
  <c r="AM254" i="6" s="1"/>
  <c r="L253" i="4"/>
  <c r="AM256" i="6" s="1"/>
  <c r="L255" i="4"/>
  <c r="AM258" i="6" s="1"/>
  <c r="L257" i="4"/>
  <c r="AM260" i="6" s="1"/>
  <c r="L259" i="4"/>
  <c r="AM262" i="6" s="1"/>
  <c r="L261" i="4"/>
  <c r="AM264" i="6" s="1"/>
  <c r="L263" i="4"/>
  <c r="AM266" i="6" s="1"/>
  <c r="L265" i="4"/>
  <c r="AM268" i="6" s="1"/>
  <c r="L267" i="4"/>
  <c r="AM270" i="6" s="1"/>
  <c r="L269" i="4"/>
  <c r="AM272" i="6" s="1"/>
  <c r="L271" i="4"/>
  <c r="AM274" i="6" s="1"/>
  <c r="L273" i="4"/>
  <c r="AM276" i="6" s="1"/>
  <c r="L275" i="4"/>
  <c r="AM278" i="6" s="1"/>
  <c r="L277" i="4"/>
  <c r="AM280" i="6" s="1"/>
  <c r="L279" i="4"/>
  <c r="AM282" i="6" s="1"/>
  <c r="L281" i="4"/>
  <c r="AM284" i="6" s="1"/>
  <c r="L283" i="4"/>
  <c r="AM286" i="6" s="1"/>
  <c r="L285" i="4"/>
  <c r="AM288" i="6" s="1"/>
  <c r="L287" i="4"/>
  <c r="AM290" i="6" s="1"/>
  <c r="L289" i="4"/>
  <c r="AM292" i="6" s="1"/>
  <c r="L291" i="4"/>
  <c r="AM294" i="6" s="1"/>
  <c r="L293" i="4"/>
  <c r="AM296" i="6" s="1"/>
  <c r="L295" i="4"/>
  <c r="AM298" i="6" s="1"/>
  <c r="L297" i="4"/>
  <c r="AM300" i="6" s="1"/>
  <c r="L299" i="4"/>
  <c r="AM302" i="6" s="1"/>
  <c r="L301" i="4"/>
  <c r="AM304" i="6" s="1"/>
  <c r="L303" i="4"/>
  <c r="AM306" i="6" s="1"/>
  <c r="L305" i="4"/>
  <c r="AM308" i="6" s="1"/>
  <c r="L307" i="4"/>
  <c r="AM310" i="6" s="1"/>
  <c r="L309" i="4"/>
  <c r="AM312" i="6" s="1"/>
  <c r="L311" i="4"/>
  <c r="AM314" i="6" s="1"/>
  <c r="L313" i="4"/>
  <c r="AM316" i="6" s="1"/>
  <c r="L315" i="4"/>
  <c r="AM318" i="6" s="1"/>
  <c r="L317" i="4"/>
  <c r="AM320" i="6" s="1"/>
  <c r="L319" i="4"/>
  <c r="AM322" i="6" s="1"/>
  <c r="L321" i="4"/>
  <c r="AM324" i="6" s="1"/>
  <c r="L323" i="4"/>
  <c r="AM326" i="6" s="1"/>
  <c r="L325" i="4"/>
  <c r="AM328" i="6" s="1"/>
  <c r="L327" i="4"/>
  <c r="AM330" i="6" s="1"/>
  <c r="L332" i="4"/>
  <c r="AM335" i="6" s="1"/>
  <c r="L334" i="4"/>
  <c r="AM337" i="6" s="1"/>
  <c r="L336" i="4"/>
  <c r="AM339" i="6" s="1"/>
  <c r="L338" i="4"/>
  <c r="AM341" i="6" s="1"/>
  <c r="L340" i="4"/>
  <c r="AM343" i="6" s="1"/>
  <c r="L342" i="4"/>
  <c r="AM345" i="6" s="1"/>
  <c r="L344" i="4"/>
  <c r="AM347" i="6" s="1"/>
  <c r="L346" i="4"/>
  <c r="AM349" i="6" s="1"/>
  <c r="L348" i="4"/>
  <c r="AM351" i="6" s="1"/>
  <c r="L350" i="4"/>
  <c r="AM353" i="6" s="1"/>
  <c r="L352" i="4"/>
  <c r="AM355" i="6" s="1"/>
  <c r="L354" i="4"/>
  <c r="AM357" i="6" s="1"/>
  <c r="L356" i="4"/>
  <c r="AM359" i="6" s="1"/>
  <c r="L358" i="4"/>
  <c r="AM361" i="6" s="1"/>
  <c r="L360" i="4"/>
  <c r="AM363" i="6" s="1"/>
  <c r="L362" i="4"/>
  <c r="AM365" i="6" s="1"/>
  <c r="L364" i="4"/>
  <c r="AM367" i="6" s="1"/>
  <c r="L369" i="4"/>
  <c r="AM372" i="6" s="1"/>
  <c r="L392" i="4"/>
  <c r="AM395" i="6" s="1"/>
  <c r="L394" i="4"/>
  <c r="AM397" i="6" s="1"/>
  <c r="L404" i="4"/>
  <c r="AM407" i="6" s="1"/>
  <c r="H406" i="10" s="1"/>
  <c r="L408" i="4"/>
  <c r="AM411" i="6" s="1"/>
  <c r="H410" i="10" s="1"/>
  <c r="L412" i="4"/>
  <c r="AM415" i="6" s="1"/>
  <c r="H414" i="10" s="1"/>
  <c r="L416" i="4"/>
  <c r="AM419" i="6" s="1"/>
  <c r="H418" i="10" s="1"/>
  <c r="L420" i="4"/>
  <c r="AM423" i="6" s="1"/>
  <c r="H422" i="10" s="1"/>
  <c r="L424" i="4"/>
  <c r="AM427" i="6" s="1"/>
  <c r="H426" i="10" s="1"/>
  <c r="L428" i="4"/>
  <c r="AM431" i="6" s="1"/>
  <c r="H430" i="10" s="1"/>
  <c r="L432" i="4"/>
  <c r="AM435" i="6" s="1"/>
  <c r="H434" i="10" s="1"/>
  <c r="L436" i="4"/>
  <c r="AM439" i="6" s="1"/>
  <c r="H438" i="10" s="1"/>
  <c r="L440" i="4"/>
  <c r="AM443" i="6" s="1"/>
  <c r="H442" i="10" s="1"/>
  <c r="L444" i="4"/>
  <c r="AM447" i="6" s="1"/>
  <c r="H446" i="10" s="1"/>
  <c r="L448" i="4"/>
  <c r="AM451" i="6" s="1"/>
  <c r="H450" i="10" s="1"/>
  <c r="L452" i="4"/>
  <c r="AM455" i="6" s="1"/>
  <c r="H454" i="10" s="1"/>
  <c r="L456" i="4"/>
  <c r="AM459" i="6" s="1"/>
  <c r="H458" i="10" s="1"/>
  <c r="L460" i="4"/>
  <c r="AM463" i="6" s="1"/>
  <c r="H462" i="10" s="1"/>
  <c r="L464" i="4"/>
  <c r="AM467" i="6" s="1"/>
  <c r="H466" i="10" s="1"/>
  <c r="L468" i="4"/>
  <c r="AM471" i="6" s="1"/>
  <c r="H470" i="10" s="1"/>
  <c r="L472" i="4"/>
  <c r="AM475" i="6" s="1"/>
  <c r="H474" i="10" s="1"/>
  <c r="F4" i="4"/>
  <c r="AE470" i="10" l="1"/>
  <c r="AG470"/>
  <c r="AI470"/>
  <c r="AK470"/>
  <c r="AM470"/>
  <c r="AO470"/>
  <c r="AQ470"/>
  <c r="AS470"/>
  <c r="AU470"/>
  <c r="AW470"/>
  <c r="AY470"/>
  <c r="AR470"/>
  <c r="AJ470"/>
  <c r="AZ470"/>
  <c r="AV470"/>
  <c r="AN470"/>
  <c r="AF470"/>
  <c r="AX470"/>
  <c r="AT470"/>
  <c r="AP470"/>
  <c r="AL470"/>
  <c r="AH470"/>
  <c r="AG454"/>
  <c r="AK454"/>
  <c r="AO454"/>
  <c r="AS454"/>
  <c r="AW454"/>
  <c r="AU454"/>
  <c r="AE454"/>
  <c r="AM454"/>
  <c r="AL454"/>
  <c r="AT454"/>
  <c r="AH454"/>
  <c r="AP454"/>
  <c r="AX454"/>
  <c r="AY454"/>
  <c r="AQ454"/>
  <c r="AI454"/>
  <c r="AF454"/>
  <c r="AJ454"/>
  <c r="AN454"/>
  <c r="AR454"/>
  <c r="AV454"/>
  <c r="AZ454"/>
  <c r="AG438"/>
  <c r="AK438"/>
  <c r="AO438"/>
  <c r="AS438"/>
  <c r="AW438"/>
  <c r="AU438"/>
  <c r="AE438"/>
  <c r="AM438"/>
  <c r="AL438"/>
  <c r="AT438"/>
  <c r="AH438"/>
  <c r="AP438"/>
  <c r="AX438"/>
  <c r="AY438"/>
  <c r="AQ438"/>
  <c r="AI438"/>
  <c r="AF438"/>
  <c r="AJ438"/>
  <c r="AN438"/>
  <c r="AR438"/>
  <c r="AV438"/>
  <c r="AZ438"/>
  <c r="AG422"/>
  <c r="AK422"/>
  <c r="AO422"/>
  <c r="AS422"/>
  <c r="AW422"/>
  <c r="AU422"/>
  <c r="AE422"/>
  <c r="AM422"/>
  <c r="AL422"/>
  <c r="AT422"/>
  <c r="AH422"/>
  <c r="AP422"/>
  <c r="AX422"/>
  <c r="AY422"/>
  <c r="AQ422"/>
  <c r="AI422"/>
  <c r="AF422"/>
  <c r="AJ422"/>
  <c r="AN422"/>
  <c r="AR422"/>
  <c r="AV422"/>
  <c r="AZ422"/>
  <c r="AF406"/>
  <c r="AH406"/>
  <c r="AJ406"/>
  <c r="AL406"/>
  <c r="AN406"/>
  <c r="AP406"/>
  <c r="AR406"/>
  <c r="AT406"/>
  <c r="AV406"/>
  <c r="AX406"/>
  <c r="AZ406"/>
  <c r="AS406"/>
  <c r="AK406"/>
  <c r="AW406"/>
  <c r="AO406"/>
  <c r="AG406"/>
  <c r="AY406"/>
  <c r="AU406"/>
  <c r="AQ406"/>
  <c r="AM406"/>
  <c r="AI406"/>
  <c r="AE406"/>
  <c r="H366"/>
  <c r="F366" i="13"/>
  <c r="G366" s="1"/>
  <c r="E366" i="12"/>
  <c r="I366" s="1"/>
  <c r="H358" i="10"/>
  <c r="F358" i="13"/>
  <c r="G358" s="1"/>
  <c r="E358" i="12"/>
  <c r="I358" s="1"/>
  <c r="H350" i="10"/>
  <c r="F350" i="13"/>
  <c r="G350" s="1"/>
  <c r="E350" i="12"/>
  <c r="I350" s="1"/>
  <c r="H342" i="10"/>
  <c r="F342" i="13"/>
  <c r="G342" s="1"/>
  <c r="E342" i="12"/>
  <c r="I342" s="1"/>
  <c r="H334" i="10"/>
  <c r="F334" i="13"/>
  <c r="G334" s="1"/>
  <c r="E334" i="12"/>
  <c r="I334" s="1"/>
  <c r="H323" i="10"/>
  <c r="F323" i="13"/>
  <c r="G323" s="1"/>
  <c r="E323" i="12"/>
  <c r="I323" s="1"/>
  <c r="F315" i="13"/>
  <c r="G315" s="1"/>
  <c r="H315" i="10"/>
  <c r="E315" i="12"/>
  <c r="I315" s="1"/>
  <c r="F307" i="13"/>
  <c r="G307" s="1"/>
  <c r="H307" i="10"/>
  <c r="E307" i="12"/>
  <c r="I307" s="1"/>
  <c r="H299" i="10"/>
  <c r="F299" i="13"/>
  <c r="G299" s="1"/>
  <c r="E299" i="12"/>
  <c r="I299" s="1"/>
  <c r="H291" i="10"/>
  <c r="F291" i="13"/>
  <c r="G291" s="1"/>
  <c r="E291" i="12"/>
  <c r="I291" s="1"/>
  <c r="H283" i="10"/>
  <c r="F283" i="13"/>
  <c r="G283" s="1"/>
  <c r="E283" i="12"/>
  <c r="I283" s="1"/>
  <c r="H275" i="10"/>
  <c r="F275" i="13"/>
  <c r="G275" s="1"/>
  <c r="E275" i="12"/>
  <c r="I275" s="1"/>
  <c r="H267" i="10"/>
  <c r="F267" i="13"/>
  <c r="G267" s="1"/>
  <c r="E267" i="12"/>
  <c r="I267" s="1"/>
  <c r="H259" i="10"/>
  <c r="F259" i="13"/>
  <c r="G259" s="1"/>
  <c r="E259" i="12"/>
  <c r="I259" s="1"/>
  <c r="H251" i="10"/>
  <c r="F251" i="13"/>
  <c r="G251" s="1"/>
  <c r="E251" i="12"/>
  <c r="I251" s="1"/>
  <c r="H243" i="10"/>
  <c r="F243" i="13"/>
  <c r="G243" s="1"/>
  <c r="E243" i="12"/>
  <c r="I243" s="1"/>
  <c r="H231" i="10"/>
  <c r="F231" i="13"/>
  <c r="G231" s="1"/>
  <c r="E231" i="12"/>
  <c r="I231" s="1"/>
  <c r="H223" i="10"/>
  <c r="F223" i="13"/>
  <c r="G223" s="1"/>
  <c r="E223" i="12"/>
  <c r="I223" s="1"/>
  <c r="H215" i="10"/>
  <c r="F215" i="13"/>
  <c r="G215" s="1"/>
  <c r="E215" i="12"/>
  <c r="I215" s="1"/>
  <c r="H207" i="10"/>
  <c r="F207" i="13"/>
  <c r="G207" s="1"/>
  <c r="E207" i="12"/>
  <c r="I207" s="1"/>
  <c r="H199" i="10"/>
  <c r="F199" i="13"/>
  <c r="G199" s="1"/>
  <c r="E199" i="12"/>
  <c r="I199" s="1"/>
  <c r="H187" i="10"/>
  <c r="F187" i="13"/>
  <c r="G187" s="1"/>
  <c r="E187" i="12"/>
  <c r="I187" s="1"/>
  <c r="H179" i="10"/>
  <c r="F179" i="13"/>
  <c r="G179" s="1"/>
  <c r="E179" i="12"/>
  <c r="I179" s="1"/>
  <c r="H164" i="10"/>
  <c r="F164" i="13"/>
  <c r="G164" s="1"/>
  <c r="E164" i="12"/>
  <c r="I164" s="1"/>
  <c r="H155" i="10"/>
  <c r="F155" i="13"/>
  <c r="G155" s="1"/>
  <c r="E155" i="12"/>
  <c r="I155" s="1"/>
  <c r="H146" i="10"/>
  <c r="F146" i="13"/>
  <c r="G146" s="1"/>
  <c r="E146" i="12"/>
  <c r="I146" s="1"/>
  <c r="H138" i="10"/>
  <c r="F138" i="13"/>
  <c r="G138" s="1"/>
  <c r="E138" i="12"/>
  <c r="I138" s="1"/>
  <c r="H129" i="10"/>
  <c r="F129" i="13"/>
  <c r="G129" s="1"/>
  <c r="E129" i="12"/>
  <c r="I129" s="1"/>
  <c r="H121" i="10"/>
  <c r="F121" i="13"/>
  <c r="G121" s="1"/>
  <c r="E121" i="12"/>
  <c r="I121" s="1"/>
  <c r="H112" i="10"/>
  <c r="F112" i="13"/>
  <c r="G112" s="1"/>
  <c r="E112" i="12"/>
  <c r="I112" s="1"/>
  <c r="H104" i="10"/>
  <c r="F104" i="13"/>
  <c r="G104" s="1"/>
  <c r="E104" i="12"/>
  <c r="I104" s="1"/>
  <c r="H96" i="10"/>
  <c r="F96" i="13"/>
  <c r="G96" s="1"/>
  <c r="E96" i="12"/>
  <c r="I96" s="1"/>
  <c r="H86" i="10"/>
  <c r="F86" i="13"/>
  <c r="G86" s="1"/>
  <c r="E86" i="12"/>
  <c r="I86" s="1"/>
  <c r="H78" i="10"/>
  <c r="F78" i="13"/>
  <c r="G78" s="1"/>
  <c r="E78" i="12"/>
  <c r="I78" s="1"/>
  <c r="H70" i="10"/>
  <c r="F70" i="13"/>
  <c r="G70" s="1"/>
  <c r="E70" i="12"/>
  <c r="I70" s="1"/>
  <c r="H48" i="10"/>
  <c r="F48" i="13"/>
  <c r="G48" s="1"/>
  <c r="E48" i="12"/>
  <c r="I48" s="1"/>
  <c r="H38" i="10"/>
  <c r="F38" i="13"/>
  <c r="G38" s="1"/>
  <c r="E38" i="12"/>
  <c r="I38" s="1"/>
  <c r="H30" i="10"/>
  <c r="F30" i="13"/>
  <c r="G30" s="1"/>
  <c r="E30" i="12"/>
  <c r="I30" s="1"/>
  <c r="H20" i="10"/>
  <c r="F20" i="13"/>
  <c r="G20" s="1"/>
  <c r="E20" i="12"/>
  <c r="I20" s="1"/>
  <c r="H15" i="10"/>
  <c r="F15" i="13"/>
  <c r="G15" s="1"/>
  <c r="E15" i="12"/>
  <c r="I15" s="1"/>
  <c r="AF465" i="10"/>
  <c r="AH465"/>
  <c r="AJ465"/>
  <c r="AL465"/>
  <c r="AN465"/>
  <c r="AP465"/>
  <c r="AR465"/>
  <c r="AT465"/>
  <c r="AV465"/>
  <c r="AX465"/>
  <c r="AZ465"/>
  <c r="AU465"/>
  <c r="AM465"/>
  <c r="AW465"/>
  <c r="AS465"/>
  <c r="AO465"/>
  <c r="AK465"/>
  <c r="AG465"/>
  <c r="AY465"/>
  <c r="AE465"/>
  <c r="AQ465"/>
  <c r="AI465"/>
  <c r="AF449"/>
  <c r="AH449"/>
  <c r="AJ449"/>
  <c r="AL449"/>
  <c r="AN449"/>
  <c r="AP449"/>
  <c r="AR449"/>
  <c r="AT449"/>
  <c r="AV449"/>
  <c r="AX449"/>
  <c r="AZ449"/>
  <c r="AU449"/>
  <c r="AM449"/>
  <c r="AW449"/>
  <c r="AS449"/>
  <c r="AO449"/>
  <c r="AK449"/>
  <c r="AG449"/>
  <c r="AY449"/>
  <c r="AE449"/>
  <c r="AQ449"/>
  <c r="AI449"/>
  <c r="AF433"/>
  <c r="AH433"/>
  <c r="AJ433"/>
  <c r="AL433"/>
  <c r="AN433"/>
  <c r="AP433"/>
  <c r="AR433"/>
  <c r="AT433"/>
  <c r="AV433"/>
  <c r="AX433"/>
  <c r="AZ433"/>
  <c r="AU433"/>
  <c r="AM433"/>
  <c r="AW433"/>
  <c r="AS433"/>
  <c r="AO433"/>
  <c r="AK433"/>
  <c r="AG433"/>
  <c r="AY433"/>
  <c r="AE433"/>
  <c r="AQ433"/>
  <c r="AI433"/>
  <c r="AU417"/>
  <c r="AM417"/>
  <c r="AQ417"/>
  <c r="AI417"/>
  <c r="AV417"/>
  <c r="AN417"/>
  <c r="AF417"/>
  <c r="AW417"/>
  <c r="AS417"/>
  <c r="AO417"/>
  <c r="AK417"/>
  <c r="AG417"/>
  <c r="AX417"/>
  <c r="AT417"/>
  <c r="AP417"/>
  <c r="AL417"/>
  <c r="AH417"/>
  <c r="AE417"/>
  <c r="AZ417"/>
  <c r="AR417"/>
  <c r="AJ417"/>
  <c r="AY417"/>
  <c r="AE409"/>
  <c r="AZ409"/>
  <c r="AR409"/>
  <c r="AJ409"/>
  <c r="AW409"/>
  <c r="AS409"/>
  <c r="AO409"/>
  <c r="AK409"/>
  <c r="AG409"/>
  <c r="AX409"/>
  <c r="AT409"/>
  <c r="AP409"/>
  <c r="AL409"/>
  <c r="AH409"/>
  <c r="AU409"/>
  <c r="AM409"/>
  <c r="AQ409"/>
  <c r="AI409"/>
  <c r="AV409"/>
  <c r="AN409"/>
  <c r="AF409"/>
  <c r="AY409"/>
  <c r="AU464"/>
  <c r="AM464"/>
  <c r="AQ464"/>
  <c r="AJ464"/>
  <c r="AR464"/>
  <c r="AZ464"/>
  <c r="AO464"/>
  <c r="AG464"/>
  <c r="AY464"/>
  <c r="AI464"/>
  <c r="AF464"/>
  <c r="AN464"/>
  <c r="AV464"/>
  <c r="AE464"/>
  <c r="AH464"/>
  <c r="AL464"/>
  <c r="AP464"/>
  <c r="AT464"/>
  <c r="AX464"/>
  <c r="AS464"/>
  <c r="AK464"/>
  <c r="AW464"/>
  <c r="AQ448"/>
  <c r="AI448"/>
  <c r="AF448"/>
  <c r="AN448"/>
  <c r="AV448"/>
  <c r="AY448"/>
  <c r="AJ448"/>
  <c r="AR448"/>
  <c r="AZ448"/>
  <c r="AU448"/>
  <c r="AM448"/>
  <c r="AG448"/>
  <c r="AO448"/>
  <c r="AE448"/>
  <c r="AH448"/>
  <c r="AL448"/>
  <c r="AP448"/>
  <c r="AT448"/>
  <c r="AX448"/>
  <c r="AS448"/>
  <c r="AK448"/>
  <c r="AW448"/>
  <c r="AU432"/>
  <c r="AM432"/>
  <c r="AY432"/>
  <c r="AI432"/>
  <c r="AF432"/>
  <c r="AN432"/>
  <c r="AV432"/>
  <c r="AG432"/>
  <c r="AQ432"/>
  <c r="AJ432"/>
  <c r="AR432"/>
  <c r="AZ432"/>
  <c r="AO432"/>
  <c r="AE432"/>
  <c r="AH432"/>
  <c r="AL432"/>
  <c r="AP432"/>
  <c r="AT432"/>
  <c r="AX432"/>
  <c r="AS432"/>
  <c r="AK432"/>
  <c r="AW432"/>
  <c r="AF416"/>
  <c r="AH416"/>
  <c r="AJ416"/>
  <c r="AL416"/>
  <c r="AN416"/>
  <c r="AP416"/>
  <c r="AR416"/>
  <c r="AT416"/>
  <c r="AV416"/>
  <c r="AX416"/>
  <c r="AZ416"/>
  <c r="AY416"/>
  <c r="AU416"/>
  <c r="AM416"/>
  <c r="AW416"/>
  <c r="AS416"/>
  <c r="AO416"/>
  <c r="AK416"/>
  <c r="AG416"/>
  <c r="AQ416"/>
  <c r="AI416"/>
  <c r="AE416"/>
  <c r="H367"/>
  <c r="F367" i="13"/>
  <c r="G367" s="1"/>
  <c r="E367" i="12"/>
  <c r="I367" s="1"/>
  <c r="H359" i="10"/>
  <c r="F359" i="13"/>
  <c r="G359" s="1"/>
  <c r="E359" i="12"/>
  <c r="I359" s="1"/>
  <c r="H351" i="10"/>
  <c r="F351" i="13"/>
  <c r="G351" s="1"/>
  <c r="E351" i="12"/>
  <c r="I351" s="1"/>
  <c r="H343" i="10"/>
  <c r="F343" i="13"/>
  <c r="G343" s="1"/>
  <c r="E343" i="12"/>
  <c r="I343" s="1"/>
  <c r="H335" i="10"/>
  <c r="F335" i="13"/>
  <c r="G335" s="1"/>
  <c r="E335" i="12"/>
  <c r="I335" s="1"/>
  <c r="H324" i="10"/>
  <c r="F324" i="13"/>
  <c r="G324" s="1"/>
  <c r="E324" i="12"/>
  <c r="I324" s="1"/>
  <c r="H316" i="10"/>
  <c r="F316" i="13"/>
  <c r="G316" s="1"/>
  <c r="E316" i="12"/>
  <c r="I316" s="1"/>
  <c r="H308" i="10"/>
  <c r="F308" i="13"/>
  <c r="G308" s="1"/>
  <c r="E308" i="12"/>
  <c r="I308" s="1"/>
  <c r="H300" i="10"/>
  <c r="F300" i="13"/>
  <c r="G300" s="1"/>
  <c r="E300" i="12"/>
  <c r="I300" s="1"/>
  <c r="H296" i="10"/>
  <c r="F296" i="13"/>
  <c r="G296" s="1"/>
  <c r="E296" i="12"/>
  <c r="I296" s="1"/>
  <c r="H292" i="10"/>
  <c r="F292" i="13"/>
  <c r="G292" s="1"/>
  <c r="E292" i="12"/>
  <c r="I292" s="1"/>
  <c r="H284" i="10"/>
  <c r="F284" i="13"/>
  <c r="G284" s="1"/>
  <c r="E284" i="12"/>
  <c r="I284" s="1"/>
  <c r="H276" i="10"/>
  <c r="F276" i="13"/>
  <c r="G276" s="1"/>
  <c r="E276" i="12"/>
  <c r="I276" s="1"/>
  <c r="H268" i="10"/>
  <c r="F268" i="13"/>
  <c r="G268" s="1"/>
  <c r="E268" i="12"/>
  <c r="I268" s="1"/>
  <c r="H260" i="10"/>
  <c r="F260" i="13"/>
  <c r="G260" s="1"/>
  <c r="E260" i="12"/>
  <c r="I260" s="1"/>
  <c r="H252" i="10"/>
  <c r="F252" i="13"/>
  <c r="G252" s="1"/>
  <c r="E252" i="12"/>
  <c r="I252" s="1"/>
  <c r="H244" i="10"/>
  <c r="F244" i="13"/>
  <c r="G244" s="1"/>
  <c r="E244" i="12"/>
  <c r="I244" s="1"/>
  <c r="H236" i="10"/>
  <c r="F236" i="13"/>
  <c r="G236" s="1"/>
  <c r="E236" i="12"/>
  <c r="I236" s="1"/>
  <c r="H228" i="10"/>
  <c r="F228" i="13"/>
  <c r="G228" s="1"/>
  <c r="E228" i="12"/>
  <c r="I228" s="1"/>
  <c r="H220" i="10"/>
  <c r="F220" i="13"/>
  <c r="G220" s="1"/>
  <c r="E220" i="12"/>
  <c r="I220" s="1"/>
  <c r="H212" i="10"/>
  <c r="F212" i="13"/>
  <c r="G212" s="1"/>
  <c r="E212" i="12"/>
  <c r="I212" s="1"/>
  <c r="H204" i="10"/>
  <c r="F204" i="13"/>
  <c r="G204" s="1"/>
  <c r="E204" i="12"/>
  <c r="I204" s="1"/>
  <c r="H192" i="10"/>
  <c r="F192" i="13"/>
  <c r="G192" s="1"/>
  <c r="E192" i="12"/>
  <c r="I192" s="1"/>
  <c r="H184" i="10"/>
  <c r="F184" i="13"/>
  <c r="G184" s="1"/>
  <c r="E184" i="12"/>
  <c r="I184" s="1"/>
  <c r="H171" i="10"/>
  <c r="F171" i="13"/>
  <c r="G171" s="1"/>
  <c r="E171" i="12"/>
  <c r="I171" s="1"/>
  <c r="H163" i="10"/>
  <c r="F163" i="13"/>
  <c r="G163" s="1"/>
  <c r="E163" i="12"/>
  <c r="I163" s="1"/>
  <c r="H154" i="10"/>
  <c r="F154" i="13"/>
  <c r="G154" s="1"/>
  <c r="E154" i="12"/>
  <c r="I154" s="1"/>
  <c r="H145" i="10"/>
  <c r="F145" i="13"/>
  <c r="G145" s="1"/>
  <c r="E145" i="12"/>
  <c r="I145" s="1"/>
  <c r="H137" i="10"/>
  <c r="F137" i="13"/>
  <c r="G137" s="1"/>
  <c r="E137" i="12"/>
  <c r="I137" s="1"/>
  <c r="H128" i="10"/>
  <c r="F128" i="13"/>
  <c r="G128" s="1"/>
  <c r="E128" i="12"/>
  <c r="I128" s="1"/>
  <c r="H120" i="10"/>
  <c r="F120" i="13"/>
  <c r="G120" s="1"/>
  <c r="E120" i="12"/>
  <c r="I120" s="1"/>
  <c r="H111" i="10"/>
  <c r="F111" i="13"/>
  <c r="G111" s="1"/>
  <c r="E111" i="12"/>
  <c r="I111" s="1"/>
  <c r="H103" i="10"/>
  <c r="F103" i="13"/>
  <c r="G103" s="1"/>
  <c r="E103" i="12"/>
  <c r="I103" s="1"/>
  <c r="H93" i="10"/>
  <c r="F93" i="13"/>
  <c r="G93" s="1"/>
  <c r="E93" i="12"/>
  <c r="I93" s="1"/>
  <c r="H85" i="10"/>
  <c r="F85" i="13"/>
  <c r="G85" s="1"/>
  <c r="E85" i="12"/>
  <c r="I85" s="1"/>
  <c r="H77" i="10"/>
  <c r="F77" i="13"/>
  <c r="G77" s="1"/>
  <c r="E77" i="12"/>
  <c r="I77" s="1"/>
  <c r="H69" i="10"/>
  <c r="F69" i="13"/>
  <c r="G69" s="1"/>
  <c r="E69" i="12"/>
  <c r="I69" s="1"/>
  <c r="H47" i="10"/>
  <c r="F47" i="13"/>
  <c r="G47" s="1"/>
  <c r="E47" i="12"/>
  <c r="I47" s="1"/>
  <c r="H39" i="10"/>
  <c r="F39" i="13"/>
  <c r="G39" s="1"/>
  <c r="E39" i="12"/>
  <c r="I39" s="1"/>
  <c r="H31" i="10"/>
  <c r="F31" i="13"/>
  <c r="G31" s="1"/>
  <c r="E31" i="12"/>
  <c r="I31" s="1"/>
  <c r="H21" i="10"/>
  <c r="F21" i="13"/>
  <c r="G21" s="1"/>
  <c r="E21" i="12"/>
  <c r="I21" s="1"/>
  <c r="H12" i="10"/>
  <c r="F12" i="13"/>
  <c r="G12" s="1"/>
  <c r="E12" i="12"/>
  <c r="I12" s="1"/>
  <c r="AF459" i="10"/>
  <c r="AH459"/>
  <c r="AJ459"/>
  <c r="AL459"/>
  <c r="AN459"/>
  <c r="AP459"/>
  <c r="AR459"/>
  <c r="AT459"/>
  <c r="AV459"/>
  <c r="AX459"/>
  <c r="AZ459"/>
  <c r="AY459"/>
  <c r="AS459"/>
  <c r="AK459"/>
  <c r="AE459"/>
  <c r="AW459"/>
  <c r="AO459"/>
  <c r="AG459"/>
  <c r="AU459"/>
  <c r="AQ459"/>
  <c r="AM459"/>
  <c r="AI459"/>
  <c r="AF443"/>
  <c r="AH443"/>
  <c r="AJ443"/>
  <c r="AL443"/>
  <c r="AN443"/>
  <c r="AP443"/>
  <c r="AR443"/>
  <c r="AT443"/>
  <c r="AV443"/>
  <c r="AX443"/>
  <c r="AZ443"/>
  <c r="AY443"/>
  <c r="AS443"/>
  <c r="AK443"/>
  <c r="AE443"/>
  <c r="AW443"/>
  <c r="AO443"/>
  <c r="AG443"/>
  <c r="AU443"/>
  <c r="AQ443"/>
  <c r="AM443"/>
  <c r="AI443"/>
  <c r="AF427"/>
  <c r="AH427"/>
  <c r="AJ427"/>
  <c r="AL427"/>
  <c r="AN427"/>
  <c r="AP427"/>
  <c r="AR427"/>
  <c r="AT427"/>
  <c r="AV427"/>
  <c r="AX427"/>
  <c r="AZ427"/>
  <c r="AY427"/>
  <c r="AS427"/>
  <c r="AK427"/>
  <c r="AE427"/>
  <c r="AW427"/>
  <c r="AO427"/>
  <c r="AG427"/>
  <c r="AU427"/>
  <c r="AQ427"/>
  <c r="AM427"/>
  <c r="AI427"/>
  <c r="AF419"/>
  <c r="AH419"/>
  <c r="AJ419"/>
  <c r="AL419"/>
  <c r="AN419"/>
  <c r="AP419"/>
  <c r="AR419"/>
  <c r="AT419"/>
  <c r="AV419"/>
  <c r="AX419"/>
  <c r="AZ419"/>
  <c r="AW419"/>
  <c r="AO419"/>
  <c r="AG419"/>
  <c r="AY419"/>
  <c r="AE419"/>
  <c r="AS419"/>
  <c r="AK419"/>
  <c r="AU419"/>
  <c r="AQ419"/>
  <c r="AM419"/>
  <c r="AI419"/>
  <c r="F397" i="13"/>
  <c r="G397" s="1"/>
  <c r="E397" i="12"/>
  <c r="I397" s="1"/>
  <c r="H397" i="10"/>
  <c r="H27"/>
  <c r="F27" i="13"/>
  <c r="G27" s="1"/>
  <c r="E27" i="12"/>
  <c r="I27" s="1"/>
  <c r="H67" i="10"/>
  <c r="F67" i="13"/>
  <c r="G67" s="1"/>
  <c r="E67" i="12"/>
  <c r="I67" s="1"/>
  <c r="H95" i="10"/>
  <c r="F95" i="13"/>
  <c r="G95" s="1"/>
  <c r="E95" i="12"/>
  <c r="I95" s="1"/>
  <c r="H159" i="10"/>
  <c r="F159" i="13"/>
  <c r="G159" s="1"/>
  <c r="E159" i="12"/>
  <c r="I159" s="1"/>
  <c r="H196" i="10"/>
  <c r="F196" i="13"/>
  <c r="G196" s="1"/>
  <c r="E196" i="12"/>
  <c r="I196" s="1"/>
  <c r="H198" i="10"/>
  <c r="F198" i="13"/>
  <c r="G198" s="1"/>
  <c r="E198" i="12"/>
  <c r="I198" s="1"/>
  <c r="H332" i="10"/>
  <c r="F332" i="13"/>
  <c r="G332" s="1"/>
  <c r="E332" i="12"/>
  <c r="I332" s="1"/>
  <c r="H368" i="10"/>
  <c r="F368" i="13"/>
  <c r="G368" s="1"/>
  <c r="E368" i="12"/>
  <c r="I368" s="1"/>
  <c r="H370" i="10"/>
  <c r="F370" i="13"/>
  <c r="G370" s="1"/>
  <c r="E370" i="12"/>
  <c r="I370" s="1"/>
  <c r="AO401" i="10"/>
  <c r="AW401"/>
  <c r="AG401"/>
  <c r="AS401"/>
  <c r="AK401"/>
  <c r="AH401"/>
  <c r="AL401"/>
  <c r="AP401"/>
  <c r="AT401"/>
  <c r="AX401"/>
  <c r="AY401"/>
  <c r="AQ401"/>
  <c r="AI401"/>
  <c r="AF401"/>
  <c r="AJ401"/>
  <c r="AN401"/>
  <c r="AR401"/>
  <c r="AV401"/>
  <c r="AZ401"/>
  <c r="AU401"/>
  <c r="AM401"/>
  <c r="AE401"/>
  <c r="H11"/>
  <c r="F11" i="13"/>
  <c r="G11" s="1"/>
  <c r="E11" i="12"/>
  <c r="I11" s="1"/>
  <c r="H115" i="10"/>
  <c r="F115" i="13"/>
  <c r="G115" s="1"/>
  <c r="E115" i="12"/>
  <c r="I115" s="1"/>
  <c r="H177" i="10"/>
  <c r="F177" i="13"/>
  <c r="G177" s="1"/>
  <c r="E177" i="12"/>
  <c r="I177" s="1"/>
  <c r="AF400" i="10"/>
  <c r="AH400"/>
  <c r="AJ400"/>
  <c r="AL400"/>
  <c r="AN400"/>
  <c r="AP400"/>
  <c r="AR400"/>
  <c r="AT400"/>
  <c r="AV400"/>
  <c r="AX400"/>
  <c r="AZ400"/>
  <c r="AU400"/>
  <c r="AM400"/>
  <c r="AY400"/>
  <c r="AW400"/>
  <c r="AS400"/>
  <c r="AO400"/>
  <c r="AK400"/>
  <c r="AG400"/>
  <c r="AE400"/>
  <c r="AQ400"/>
  <c r="AI400"/>
  <c r="L382" i="4"/>
  <c r="AM385" i="6" s="1"/>
  <c r="L5" i="4"/>
  <c r="AM8" i="6" s="1"/>
  <c r="L7" i="4"/>
  <c r="AM10" i="6" s="1"/>
  <c r="L53" i="4"/>
  <c r="AM56" i="6" s="1"/>
  <c r="L55" i="4"/>
  <c r="AM58" i="6" s="1"/>
  <c r="L57" i="4"/>
  <c r="AM60" i="6" s="1"/>
  <c r="L59" i="4"/>
  <c r="AM62" i="6" s="1"/>
  <c r="L61" i="4"/>
  <c r="AM64" i="6" s="1"/>
  <c r="L63" i="4"/>
  <c r="AM66" i="6" s="1"/>
  <c r="L171" i="4"/>
  <c r="AM174" i="6" s="1"/>
  <c r="L173" i="4"/>
  <c r="AM176" i="6" s="1"/>
  <c r="L370" i="4"/>
  <c r="AM373" i="6" s="1"/>
  <c r="L372" i="4"/>
  <c r="AM375" i="6" s="1"/>
  <c r="L374" i="4"/>
  <c r="AM377" i="6" s="1"/>
  <c r="L376" i="4"/>
  <c r="AM379" i="6" s="1"/>
  <c r="L378" i="4"/>
  <c r="AM381" i="6" s="1"/>
  <c r="L380" i="4"/>
  <c r="AM383" i="6" s="1"/>
  <c r="L383" i="4"/>
  <c r="AM386" i="6" s="1"/>
  <c r="L385" i="4"/>
  <c r="AM388" i="6" s="1"/>
  <c r="L387" i="4"/>
  <c r="AM390" i="6" s="1"/>
  <c r="L389" i="4"/>
  <c r="AM392" i="6" s="1"/>
  <c r="L391" i="4"/>
  <c r="AM394" i="6" s="1"/>
  <c r="L393" i="4"/>
  <c r="AM396" i="6" s="1"/>
  <c r="L4" i="4"/>
  <c r="AM7" i="6" s="1"/>
  <c r="L6" i="4"/>
  <c r="AM9" i="6" s="1"/>
  <c r="L8" i="4"/>
  <c r="AM11" i="6" s="1"/>
  <c r="L42" i="4"/>
  <c r="AM45" i="6" s="1"/>
  <c r="L52" i="4"/>
  <c r="AM55" i="6" s="1"/>
  <c r="L54" i="4"/>
  <c r="AM57" i="6" s="1"/>
  <c r="L56" i="4"/>
  <c r="AM59" i="6" s="1"/>
  <c r="L58" i="4"/>
  <c r="AM61" i="6" s="1"/>
  <c r="L60" i="4"/>
  <c r="AM63" i="6" s="1"/>
  <c r="L62" i="4"/>
  <c r="AM65" i="6" s="1"/>
  <c r="L170" i="4"/>
  <c r="AM173" i="6" s="1"/>
  <c r="L172" i="4"/>
  <c r="AM175" i="6" s="1"/>
  <c r="L174" i="4"/>
  <c r="AM177" i="6" s="1"/>
  <c r="L371" i="4"/>
  <c r="AM374" i="6" s="1"/>
  <c r="L373" i="4"/>
  <c r="AM376" i="6" s="1"/>
  <c r="L375" i="4"/>
  <c r="AM378" i="6" s="1"/>
  <c r="L377" i="4"/>
  <c r="AM380" i="6" s="1"/>
  <c r="L379" i="4"/>
  <c r="AM382" i="6" s="1"/>
  <c r="L381" i="4"/>
  <c r="AM384" i="6" s="1"/>
  <c r="L384" i="4"/>
  <c r="AM387" i="6" s="1"/>
  <c r="L386" i="4"/>
  <c r="AM389" i="6" s="1"/>
  <c r="L388" i="4"/>
  <c r="AM391" i="6" s="1"/>
  <c r="L390" i="4"/>
  <c r="AM393" i="6" s="1"/>
  <c r="L3" i="4"/>
  <c r="AM6" i="6" s="1"/>
  <c r="AG462" i="10"/>
  <c r="AK462"/>
  <c r="AO462"/>
  <c r="AS462"/>
  <c r="AW462"/>
  <c r="AH462"/>
  <c r="AP462"/>
  <c r="AX462"/>
  <c r="AU462"/>
  <c r="AM462"/>
  <c r="AE462"/>
  <c r="AL462"/>
  <c r="AT462"/>
  <c r="AY462"/>
  <c r="AQ462"/>
  <c r="AI462"/>
  <c r="AF462"/>
  <c r="AJ462"/>
  <c r="AN462"/>
  <c r="AR462"/>
  <c r="AV462"/>
  <c r="AZ462"/>
  <c r="AG446"/>
  <c r="AK446"/>
  <c r="AO446"/>
  <c r="AS446"/>
  <c r="AW446"/>
  <c r="AH446"/>
  <c r="AP446"/>
  <c r="AX446"/>
  <c r="AU446"/>
  <c r="AE446"/>
  <c r="AM446"/>
  <c r="AL446"/>
  <c r="AT446"/>
  <c r="AY446"/>
  <c r="AQ446"/>
  <c r="AI446"/>
  <c r="AF446"/>
  <c r="AJ446"/>
  <c r="AN446"/>
  <c r="AR446"/>
  <c r="AV446"/>
  <c r="AZ446"/>
  <c r="AG430"/>
  <c r="AK430"/>
  <c r="AO430"/>
  <c r="AS430"/>
  <c r="AW430"/>
  <c r="AH430"/>
  <c r="AP430"/>
  <c r="AX430"/>
  <c r="AU430"/>
  <c r="AE430"/>
  <c r="AM430"/>
  <c r="AL430"/>
  <c r="AT430"/>
  <c r="AY430"/>
  <c r="AQ430"/>
  <c r="AI430"/>
  <c r="AF430"/>
  <c r="AJ430"/>
  <c r="AN430"/>
  <c r="AR430"/>
  <c r="AV430"/>
  <c r="AZ430"/>
  <c r="AF414"/>
  <c r="AH414"/>
  <c r="AJ414"/>
  <c r="AL414"/>
  <c r="AN414"/>
  <c r="AP414"/>
  <c r="AR414"/>
  <c r="AT414"/>
  <c r="AV414"/>
  <c r="AX414"/>
  <c r="AZ414"/>
  <c r="AY414"/>
  <c r="AU414"/>
  <c r="AQ414"/>
  <c r="AM414"/>
  <c r="AI414"/>
  <c r="AS414"/>
  <c r="AK414"/>
  <c r="AW414"/>
  <c r="AO414"/>
  <c r="AG414"/>
  <c r="AE414"/>
  <c r="H394"/>
  <c r="F394" i="13"/>
  <c r="G394" s="1"/>
  <c r="E394" i="12"/>
  <c r="I394" s="1"/>
  <c r="H362" i="10"/>
  <c r="F362" i="13"/>
  <c r="G362" s="1"/>
  <c r="E362" i="12"/>
  <c r="I362" s="1"/>
  <c r="H354" i="10"/>
  <c r="F354" i="13"/>
  <c r="G354" s="1"/>
  <c r="E354" i="12"/>
  <c r="I354" s="1"/>
  <c r="H346" i="10"/>
  <c r="F346" i="13"/>
  <c r="G346" s="1"/>
  <c r="E346" i="12"/>
  <c r="I346" s="1"/>
  <c r="H338" i="10"/>
  <c r="F338" i="13"/>
  <c r="G338" s="1"/>
  <c r="E338" i="12"/>
  <c r="I338" s="1"/>
  <c r="H327" i="10"/>
  <c r="F327" i="13"/>
  <c r="G327" s="1"/>
  <c r="E327" i="12"/>
  <c r="I327" s="1"/>
  <c r="H319" i="10"/>
  <c r="F319" i="13"/>
  <c r="G319" s="1"/>
  <c r="E319" i="12"/>
  <c r="I319" s="1"/>
  <c r="H311" i="10"/>
  <c r="F311" i="13"/>
  <c r="G311" s="1"/>
  <c r="E311" i="12"/>
  <c r="I311" s="1"/>
  <c r="H303" i="10"/>
  <c r="F303" i="13"/>
  <c r="G303" s="1"/>
  <c r="E303" i="12"/>
  <c r="I303" s="1"/>
  <c r="H295" i="10"/>
  <c r="F295" i="13"/>
  <c r="G295" s="1"/>
  <c r="E295" i="12"/>
  <c r="I295" s="1"/>
  <c r="H287" i="10"/>
  <c r="F287" i="13"/>
  <c r="G287" s="1"/>
  <c r="E287" i="12"/>
  <c r="I287" s="1"/>
  <c r="H279" i="10"/>
  <c r="F279" i="13"/>
  <c r="G279" s="1"/>
  <c r="E279" i="12"/>
  <c r="I279" s="1"/>
  <c r="H271" i="10"/>
  <c r="F271" i="13"/>
  <c r="G271" s="1"/>
  <c r="E271" i="12"/>
  <c r="I271" s="1"/>
  <c r="H263" i="10"/>
  <c r="F263" i="13"/>
  <c r="G263" s="1"/>
  <c r="E263" i="12"/>
  <c r="I263" s="1"/>
  <c r="H255" i="10"/>
  <c r="F255" i="13"/>
  <c r="G255" s="1"/>
  <c r="E255" i="12"/>
  <c r="I255" s="1"/>
  <c r="H247" i="10"/>
  <c r="F247" i="13"/>
  <c r="G247" s="1"/>
  <c r="E247" i="12"/>
  <c r="I247" s="1"/>
  <c r="H239" i="10"/>
  <c r="F239" i="13"/>
  <c r="G239" s="1"/>
  <c r="E239" i="12"/>
  <c r="I239" s="1"/>
  <c r="H235" i="10"/>
  <c r="F235" i="13"/>
  <c r="G235" s="1"/>
  <c r="E235" i="12"/>
  <c r="I235" s="1"/>
  <c r="H227" i="10"/>
  <c r="F227" i="13"/>
  <c r="G227" s="1"/>
  <c r="E227" i="12"/>
  <c r="I227" s="1"/>
  <c r="H219" i="10"/>
  <c r="F219" i="13"/>
  <c r="G219" s="1"/>
  <c r="E219" i="12"/>
  <c r="I219" s="1"/>
  <c r="H211" i="10"/>
  <c r="F211" i="13"/>
  <c r="G211" s="1"/>
  <c r="E211" i="12"/>
  <c r="I211" s="1"/>
  <c r="H203" i="10"/>
  <c r="F203" i="13"/>
  <c r="G203" s="1"/>
  <c r="E203" i="12"/>
  <c r="I203" s="1"/>
  <c r="H191" i="10"/>
  <c r="F191" i="13"/>
  <c r="G191" s="1"/>
  <c r="E191" i="12"/>
  <c r="I191" s="1"/>
  <c r="H183" i="10"/>
  <c r="F183" i="13"/>
  <c r="G183" s="1"/>
  <c r="E183" i="12"/>
  <c r="I183" s="1"/>
  <c r="H168" i="10"/>
  <c r="F168" i="13"/>
  <c r="G168" s="1"/>
  <c r="E168" i="12"/>
  <c r="I168" s="1"/>
  <c r="H160" i="10"/>
  <c r="F160" i="13"/>
  <c r="G160" s="1"/>
  <c r="E160" i="12"/>
  <c r="I160" s="1"/>
  <c r="H151" i="10"/>
  <c r="F151" i="13"/>
  <c r="G151" s="1"/>
  <c r="E151" i="12"/>
  <c r="I151" s="1"/>
  <c r="H142" i="10"/>
  <c r="F142" i="13"/>
  <c r="G142" s="1"/>
  <c r="E142" i="12"/>
  <c r="I142" s="1"/>
  <c r="H134" i="10"/>
  <c r="F134" i="13"/>
  <c r="G134" s="1"/>
  <c r="E134" i="12"/>
  <c r="I134" s="1"/>
  <c r="H125" i="10"/>
  <c r="F125" i="13"/>
  <c r="G125" s="1"/>
  <c r="E125" i="12"/>
  <c r="I125" s="1"/>
  <c r="H117" i="10"/>
  <c r="F117" i="13"/>
  <c r="G117" s="1"/>
  <c r="E117" i="12"/>
  <c r="I117" s="1"/>
  <c r="H108" i="10"/>
  <c r="F108" i="13"/>
  <c r="G108" s="1"/>
  <c r="E108" i="12"/>
  <c r="I108" s="1"/>
  <c r="H100" i="10"/>
  <c r="F100" i="13"/>
  <c r="G100" s="1"/>
  <c r="E100" i="12"/>
  <c r="I100" s="1"/>
  <c r="H90" i="10"/>
  <c r="F90" i="13"/>
  <c r="G90" s="1"/>
  <c r="E90" i="12"/>
  <c r="I90" s="1"/>
  <c r="H82" i="10"/>
  <c r="F82" i="13"/>
  <c r="G82" s="1"/>
  <c r="E82" i="12"/>
  <c r="I82" s="1"/>
  <c r="H74" i="10"/>
  <c r="F74" i="13"/>
  <c r="G74" s="1"/>
  <c r="E74" i="12"/>
  <c r="I74" s="1"/>
  <c r="H52" i="10"/>
  <c r="F52" i="13"/>
  <c r="G52" s="1"/>
  <c r="E52" i="12"/>
  <c r="I52" s="1"/>
  <c r="H42" i="10"/>
  <c r="F42" i="13"/>
  <c r="G42" s="1"/>
  <c r="E42" i="12"/>
  <c r="I42" s="1"/>
  <c r="H34" i="10"/>
  <c r="F34" i="13"/>
  <c r="G34" s="1"/>
  <c r="E34" i="12"/>
  <c r="I34" s="1"/>
  <c r="H25" i="10"/>
  <c r="F25" i="13"/>
  <c r="G25" s="1"/>
  <c r="E25" i="12"/>
  <c r="I25" s="1"/>
  <c r="AE473" i="10"/>
  <c r="AG473"/>
  <c r="AI473"/>
  <c r="AK473"/>
  <c r="AM473"/>
  <c r="AO473"/>
  <c r="AQ473"/>
  <c r="AS473"/>
  <c r="AU473"/>
  <c r="AW473"/>
  <c r="AY473"/>
  <c r="AZ473"/>
  <c r="AV473"/>
  <c r="AR473"/>
  <c r="AN473"/>
  <c r="AJ473"/>
  <c r="AF473"/>
  <c r="AX473"/>
  <c r="AT473"/>
  <c r="AP473"/>
  <c r="AL473"/>
  <c r="AH473"/>
  <c r="AF457"/>
  <c r="AH457"/>
  <c r="AJ457"/>
  <c r="AL457"/>
  <c r="AN457"/>
  <c r="AP457"/>
  <c r="AR457"/>
  <c r="AT457"/>
  <c r="AV457"/>
  <c r="AX457"/>
  <c r="AZ457"/>
  <c r="AE457"/>
  <c r="AQ457"/>
  <c r="AI457"/>
  <c r="AW457"/>
  <c r="AS457"/>
  <c r="AO457"/>
  <c r="AK457"/>
  <c r="AG457"/>
  <c r="AU457"/>
  <c r="AM457"/>
  <c r="AY457"/>
  <c r="AF441"/>
  <c r="AH441"/>
  <c r="AJ441"/>
  <c r="AL441"/>
  <c r="AN441"/>
  <c r="AP441"/>
  <c r="AR441"/>
  <c r="AT441"/>
  <c r="AV441"/>
  <c r="AX441"/>
  <c r="AZ441"/>
  <c r="AE441"/>
  <c r="AQ441"/>
  <c r="AI441"/>
  <c r="AW441"/>
  <c r="AS441"/>
  <c r="AO441"/>
  <c r="AK441"/>
  <c r="AG441"/>
  <c r="AU441"/>
  <c r="AM441"/>
  <c r="AY441"/>
  <c r="AF425"/>
  <c r="AH425"/>
  <c r="AJ425"/>
  <c r="AL425"/>
  <c r="AN425"/>
  <c r="AP425"/>
  <c r="AR425"/>
  <c r="AT425"/>
  <c r="AV425"/>
  <c r="AX425"/>
  <c r="AZ425"/>
  <c r="AE425"/>
  <c r="AQ425"/>
  <c r="AI425"/>
  <c r="AW425"/>
  <c r="AS425"/>
  <c r="AO425"/>
  <c r="AK425"/>
  <c r="AG425"/>
  <c r="AU425"/>
  <c r="AM425"/>
  <c r="AY425"/>
  <c r="AE472"/>
  <c r="AG472"/>
  <c r="AI472"/>
  <c r="AK472"/>
  <c r="AM472"/>
  <c r="AO472"/>
  <c r="AQ472"/>
  <c r="AS472"/>
  <c r="AU472"/>
  <c r="AW472"/>
  <c r="AY472"/>
  <c r="AZ472"/>
  <c r="AV472"/>
  <c r="AR472"/>
  <c r="AN472"/>
  <c r="AJ472"/>
  <c r="AF472"/>
  <c r="AX472"/>
  <c r="AT472"/>
  <c r="AP472"/>
  <c r="AL472"/>
  <c r="AH472"/>
  <c r="AY456"/>
  <c r="AI456"/>
  <c r="AF456"/>
  <c r="AN456"/>
  <c r="AV456"/>
  <c r="AG456"/>
  <c r="AO456"/>
  <c r="AW456"/>
  <c r="AE456"/>
  <c r="AH456"/>
  <c r="AL456"/>
  <c r="AP456"/>
  <c r="AT456"/>
  <c r="AX456"/>
  <c r="AQ456"/>
  <c r="AJ456"/>
  <c r="AR456"/>
  <c r="AZ456"/>
  <c r="AU456"/>
  <c r="AM456"/>
  <c r="AS456"/>
  <c r="AK456"/>
  <c r="AQ440"/>
  <c r="AJ440"/>
  <c r="AR440"/>
  <c r="AZ440"/>
  <c r="AG440"/>
  <c r="AW440"/>
  <c r="AO440"/>
  <c r="AE440"/>
  <c r="AH440"/>
  <c r="AL440"/>
  <c r="AP440"/>
  <c r="AT440"/>
  <c r="AX440"/>
  <c r="AY440"/>
  <c r="AI440"/>
  <c r="AF440"/>
  <c r="AN440"/>
  <c r="AV440"/>
  <c r="AU440"/>
  <c r="AM440"/>
  <c r="AS440"/>
  <c r="AK440"/>
  <c r="AG424"/>
  <c r="AY424"/>
  <c r="AI424"/>
  <c r="AF424"/>
  <c r="AN424"/>
  <c r="AV424"/>
  <c r="AO424"/>
  <c r="AW424"/>
  <c r="AE424"/>
  <c r="AH424"/>
  <c r="AL424"/>
  <c r="AP424"/>
  <c r="AT424"/>
  <c r="AX424"/>
  <c r="AQ424"/>
  <c r="AJ424"/>
  <c r="AR424"/>
  <c r="AZ424"/>
  <c r="AU424"/>
  <c r="AM424"/>
  <c r="AS424"/>
  <c r="AK424"/>
  <c r="AF408"/>
  <c r="AH408"/>
  <c r="AJ408"/>
  <c r="AL408"/>
  <c r="AN408"/>
  <c r="AP408"/>
  <c r="AR408"/>
  <c r="AT408"/>
  <c r="AV408"/>
  <c r="AX408"/>
  <c r="AZ408"/>
  <c r="AQ408"/>
  <c r="AI408"/>
  <c r="AY408"/>
  <c r="AE408"/>
  <c r="AW408"/>
  <c r="AS408"/>
  <c r="AO408"/>
  <c r="AK408"/>
  <c r="AG408"/>
  <c r="AU408"/>
  <c r="AM408"/>
  <c r="H363"/>
  <c r="F363" i="13"/>
  <c r="G363" s="1"/>
  <c r="E363" i="12"/>
  <c r="I363" s="1"/>
  <c r="H355" i="10"/>
  <c r="F355" i="13"/>
  <c r="G355" s="1"/>
  <c r="E355" i="12"/>
  <c r="I355" s="1"/>
  <c r="H347" i="10"/>
  <c r="F347" i="13"/>
  <c r="G347" s="1"/>
  <c r="E347" i="12"/>
  <c r="I347" s="1"/>
  <c r="H339" i="10"/>
  <c r="F339" i="13"/>
  <c r="G339" s="1"/>
  <c r="E339" i="12"/>
  <c r="I339" s="1"/>
  <c r="H328" i="10"/>
  <c r="F328" i="13"/>
  <c r="G328" s="1"/>
  <c r="E328" i="12"/>
  <c r="I328" s="1"/>
  <c r="H320" i="10"/>
  <c r="F320" i="13"/>
  <c r="G320" s="1"/>
  <c r="E320" i="12"/>
  <c r="I320" s="1"/>
  <c r="H312" i="10"/>
  <c r="F312" i="13"/>
  <c r="G312" s="1"/>
  <c r="E312" i="12"/>
  <c r="I312" s="1"/>
  <c r="H304" i="10"/>
  <c r="F304" i="13"/>
  <c r="G304" s="1"/>
  <c r="E304" i="12"/>
  <c r="I304" s="1"/>
  <c r="H288" i="10"/>
  <c r="F288" i="13"/>
  <c r="G288" s="1"/>
  <c r="E288" i="12"/>
  <c r="I288" s="1"/>
  <c r="H280" i="10"/>
  <c r="F280" i="13"/>
  <c r="G280" s="1"/>
  <c r="E280" i="12"/>
  <c r="I280" s="1"/>
  <c r="H272" i="10"/>
  <c r="F272" i="13"/>
  <c r="G272" s="1"/>
  <c r="E272" i="12"/>
  <c r="I272" s="1"/>
  <c r="H264" i="10"/>
  <c r="F264" i="13"/>
  <c r="G264" s="1"/>
  <c r="E264" i="12"/>
  <c r="I264" s="1"/>
  <c r="H256" i="10"/>
  <c r="F256" i="13"/>
  <c r="G256" s="1"/>
  <c r="E256" i="12"/>
  <c r="I256" s="1"/>
  <c r="H248" i="10"/>
  <c r="F248" i="13"/>
  <c r="G248" s="1"/>
  <c r="E248" i="12"/>
  <c r="I248" s="1"/>
  <c r="H240" i="10"/>
  <c r="F240" i="13"/>
  <c r="G240" s="1"/>
  <c r="E240" i="12"/>
  <c r="I240" s="1"/>
  <c r="H232" i="10"/>
  <c r="F232" i="13"/>
  <c r="G232" s="1"/>
  <c r="E232" i="12"/>
  <c r="I232" s="1"/>
  <c r="H224" i="10"/>
  <c r="F224" i="13"/>
  <c r="G224" s="1"/>
  <c r="E224" i="12"/>
  <c r="I224" s="1"/>
  <c r="H216" i="10"/>
  <c r="F216" i="13"/>
  <c r="G216" s="1"/>
  <c r="E216" i="12"/>
  <c r="I216" s="1"/>
  <c r="H208" i="10"/>
  <c r="F208" i="13"/>
  <c r="G208" s="1"/>
  <c r="E208" i="12"/>
  <c r="I208" s="1"/>
  <c r="H200" i="10"/>
  <c r="F200" i="13"/>
  <c r="G200" s="1"/>
  <c r="E200" i="12"/>
  <c r="I200" s="1"/>
  <c r="H188" i="10"/>
  <c r="F188" i="13"/>
  <c r="G188" s="1"/>
  <c r="E188" i="12"/>
  <c r="I188" s="1"/>
  <c r="H180" i="10"/>
  <c r="F180" i="13"/>
  <c r="G180" s="1"/>
  <c r="E180" i="12"/>
  <c r="I180" s="1"/>
  <c r="H167" i="10"/>
  <c r="F167" i="13"/>
  <c r="G167" s="1"/>
  <c r="E167" i="12"/>
  <c r="I167" s="1"/>
  <c r="H158" i="10"/>
  <c r="F158" i="13"/>
  <c r="G158" s="1"/>
  <c r="E158" i="12"/>
  <c r="I158" s="1"/>
  <c r="H150" i="10"/>
  <c r="F150" i="13"/>
  <c r="G150" s="1"/>
  <c r="E150" i="12"/>
  <c r="I150" s="1"/>
  <c r="H141" i="10"/>
  <c r="F141" i="13"/>
  <c r="G141" s="1"/>
  <c r="E141" i="12"/>
  <c r="I141" s="1"/>
  <c r="H132" i="10"/>
  <c r="F132" i="13"/>
  <c r="G132" s="1"/>
  <c r="E132" i="12"/>
  <c r="I132" s="1"/>
  <c r="H124" i="10"/>
  <c r="F124" i="13"/>
  <c r="G124" s="1"/>
  <c r="E124" i="12"/>
  <c r="I124" s="1"/>
  <c r="H116" i="10"/>
  <c r="F116" i="13"/>
  <c r="G116" s="1"/>
  <c r="E116" i="12"/>
  <c r="I116" s="1"/>
  <c r="H107" i="10"/>
  <c r="F107" i="13"/>
  <c r="G107" s="1"/>
  <c r="E107" i="12"/>
  <c r="I107" s="1"/>
  <c r="H99" i="10"/>
  <c r="F99" i="13"/>
  <c r="G99" s="1"/>
  <c r="E99" i="12"/>
  <c r="I99" s="1"/>
  <c r="H89" i="10"/>
  <c r="F89" i="13"/>
  <c r="G89" s="1"/>
  <c r="E89" i="12"/>
  <c r="I89" s="1"/>
  <c r="H81" i="10"/>
  <c r="F81" i="13"/>
  <c r="G81" s="1"/>
  <c r="E81" i="12"/>
  <c r="I81" s="1"/>
  <c r="H73" i="10"/>
  <c r="F73" i="13"/>
  <c r="G73" s="1"/>
  <c r="E73" i="12"/>
  <c r="I73" s="1"/>
  <c r="H51" i="10"/>
  <c r="F51" i="13"/>
  <c r="G51" s="1"/>
  <c r="E51" i="12"/>
  <c r="I51" s="1"/>
  <c r="H43" i="10"/>
  <c r="F43" i="13"/>
  <c r="G43" s="1"/>
  <c r="E43" i="12"/>
  <c r="I43" s="1"/>
  <c r="H35" i="10"/>
  <c r="F35" i="13"/>
  <c r="G35" s="1"/>
  <c r="E35" i="12"/>
  <c r="I35" s="1"/>
  <c r="H26" i="10"/>
  <c r="F26" i="13"/>
  <c r="G26" s="1"/>
  <c r="E26" i="12"/>
  <c r="I26" s="1"/>
  <c r="H16" i="10"/>
  <c r="F16" i="13"/>
  <c r="G16" s="1"/>
  <c r="E16" i="12"/>
  <c r="I16" s="1"/>
  <c r="AF467" i="10"/>
  <c r="AH467"/>
  <c r="AJ467"/>
  <c r="AL467"/>
  <c r="AN467"/>
  <c r="AP467"/>
  <c r="AR467"/>
  <c r="AT467"/>
  <c r="AV467"/>
  <c r="AX467"/>
  <c r="AZ467"/>
  <c r="AW467"/>
  <c r="AO467"/>
  <c r="AG467"/>
  <c r="AY467"/>
  <c r="AE467"/>
  <c r="AS467"/>
  <c r="AK467"/>
  <c r="AU467"/>
  <c r="AQ467"/>
  <c r="AM467"/>
  <c r="AI467"/>
  <c r="AF451"/>
  <c r="AH451"/>
  <c r="AJ451"/>
  <c r="AL451"/>
  <c r="AN451"/>
  <c r="AP451"/>
  <c r="AR451"/>
  <c r="AT451"/>
  <c r="AV451"/>
  <c r="AX451"/>
  <c r="AZ451"/>
  <c r="AW451"/>
  <c r="AO451"/>
  <c r="AG451"/>
  <c r="AE451"/>
  <c r="AY451"/>
  <c r="AS451"/>
  <c r="AK451"/>
  <c r="AU451"/>
  <c r="AQ451"/>
  <c r="AM451"/>
  <c r="AI451"/>
  <c r="AF435"/>
  <c r="AH435"/>
  <c r="AJ435"/>
  <c r="AL435"/>
  <c r="AN435"/>
  <c r="AP435"/>
  <c r="AR435"/>
  <c r="AT435"/>
  <c r="AV435"/>
  <c r="AX435"/>
  <c r="AZ435"/>
  <c r="AW435"/>
  <c r="AO435"/>
  <c r="AG435"/>
  <c r="AE435"/>
  <c r="AY435"/>
  <c r="AS435"/>
  <c r="AK435"/>
  <c r="AU435"/>
  <c r="AQ435"/>
  <c r="AM435"/>
  <c r="AI435"/>
  <c r="AX411"/>
  <c r="AP411"/>
  <c r="AH411"/>
  <c r="AE411"/>
  <c r="AW411"/>
  <c r="AO411"/>
  <c r="AG411"/>
  <c r="AS411"/>
  <c r="AK411"/>
  <c r="AT411"/>
  <c r="AL411"/>
  <c r="AU411"/>
  <c r="AQ411"/>
  <c r="AM411"/>
  <c r="AI411"/>
  <c r="AZ411"/>
  <c r="AV411"/>
  <c r="AR411"/>
  <c r="AN411"/>
  <c r="AJ411"/>
  <c r="AF411"/>
  <c r="AY411"/>
  <c r="AE474"/>
  <c r="AG474"/>
  <c r="AI474"/>
  <c r="AK474"/>
  <c r="AM474"/>
  <c r="AO474"/>
  <c r="AQ474"/>
  <c r="AS474"/>
  <c r="AU474"/>
  <c r="AW474"/>
  <c r="AY474"/>
  <c r="AZ474"/>
  <c r="AV474"/>
  <c r="AR474"/>
  <c r="AN474"/>
  <c r="AJ474"/>
  <c r="AF474"/>
  <c r="AX474"/>
  <c r="AT474"/>
  <c r="AP474"/>
  <c r="AL474"/>
  <c r="AH474"/>
  <c r="AG466"/>
  <c r="AK466"/>
  <c r="AO466"/>
  <c r="AS466"/>
  <c r="AW466"/>
  <c r="AU466"/>
  <c r="AM466"/>
  <c r="AE466"/>
  <c r="AH466"/>
  <c r="AL466"/>
  <c r="AP466"/>
  <c r="AT466"/>
  <c r="AX466"/>
  <c r="AY466"/>
  <c r="AQ466"/>
  <c r="AI466"/>
  <c r="AF466"/>
  <c r="AJ466"/>
  <c r="AN466"/>
  <c r="AR466"/>
  <c r="AV466"/>
  <c r="AZ466"/>
  <c r="AG458"/>
  <c r="AK458"/>
  <c r="AO458"/>
  <c r="AS458"/>
  <c r="AW458"/>
  <c r="AM458"/>
  <c r="AL458"/>
  <c r="AT458"/>
  <c r="AH458"/>
  <c r="AP458"/>
  <c r="AX458"/>
  <c r="AU458"/>
  <c r="AE458"/>
  <c r="AY458"/>
  <c r="AQ458"/>
  <c r="AI458"/>
  <c r="AF458"/>
  <c r="AJ458"/>
  <c r="AN458"/>
  <c r="AR458"/>
  <c r="AV458"/>
  <c r="AZ458"/>
  <c r="AG450"/>
  <c r="AK450"/>
  <c r="AO450"/>
  <c r="AS450"/>
  <c r="AW450"/>
  <c r="AU450"/>
  <c r="AE450"/>
  <c r="AM450"/>
  <c r="AL450"/>
  <c r="AT450"/>
  <c r="AH450"/>
  <c r="AP450"/>
  <c r="AX450"/>
  <c r="AY450"/>
  <c r="AQ450"/>
  <c r="AI450"/>
  <c r="AF450"/>
  <c r="AJ450"/>
  <c r="AN450"/>
  <c r="AR450"/>
  <c r="AV450"/>
  <c r="AZ450"/>
  <c r="AG442"/>
  <c r="AK442"/>
  <c r="AO442"/>
  <c r="AS442"/>
  <c r="AW442"/>
  <c r="AM442"/>
  <c r="AL442"/>
  <c r="AT442"/>
  <c r="AH442"/>
  <c r="AP442"/>
  <c r="AX442"/>
  <c r="AU442"/>
  <c r="AE442"/>
  <c r="AY442"/>
  <c r="AQ442"/>
  <c r="AI442"/>
  <c r="AF442"/>
  <c r="AJ442"/>
  <c r="AN442"/>
  <c r="AR442"/>
  <c r="AV442"/>
  <c r="AZ442"/>
  <c r="AG434"/>
  <c r="AK434"/>
  <c r="AO434"/>
  <c r="AS434"/>
  <c r="AW434"/>
  <c r="AU434"/>
  <c r="AE434"/>
  <c r="AM434"/>
  <c r="AL434"/>
  <c r="AT434"/>
  <c r="AH434"/>
  <c r="AP434"/>
  <c r="AX434"/>
  <c r="AY434"/>
  <c r="AQ434"/>
  <c r="AI434"/>
  <c r="AF434"/>
  <c r="AJ434"/>
  <c r="AN434"/>
  <c r="AR434"/>
  <c r="AV434"/>
  <c r="AZ434"/>
  <c r="AG426"/>
  <c r="AK426"/>
  <c r="AO426"/>
  <c r="AS426"/>
  <c r="AW426"/>
  <c r="AM426"/>
  <c r="AL426"/>
  <c r="AT426"/>
  <c r="AH426"/>
  <c r="AP426"/>
  <c r="AX426"/>
  <c r="AU426"/>
  <c r="AE426"/>
  <c r="AY426"/>
  <c r="AQ426"/>
  <c r="AI426"/>
  <c r="AF426"/>
  <c r="AJ426"/>
  <c r="AN426"/>
  <c r="AR426"/>
  <c r="AV426"/>
  <c r="AZ426"/>
  <c r="AF418"/>
  <c r="AH418"/>
  <c r="AJ418"/>
  <c r="AL418"/>
  <c r="AN418"/>
  <c r="AP418"/>
  <c r="AR418"/>
  <c r="AT418"/>
  <c r="AV418"/>
  <c r="AX418"/>
  <c r="AZ418"/>
  <c r="AS418"/>
  <c r="AK418"/>
  <c r="AE418"/>
  <c r="AW418"/>
  <c r="AO418"/>
  <c r="AG418"/>
  <c r="AY418"/>
  <c r="AU418"/>
  <c r="AQ418"/>
  <c r="AM418"/>
  <c r="AI418"/>
  <c r="AF410"/>
  <c r="AH410"/>
  <c r="AJ410"/>
  <c r="AL410"/>
  <c r="AN410"/>
  <c r="AP410"/>
  <c r="AR410"/>
  <c r="AT410"/>
  <c r="AV410"/>
  <c r="AX410"/>
  <c r="AZ410"/>
  <c r="AW410"/>
  <c r="AO410"/>
  <c r="AG410"/>
  <c r="AY410"/>
  <c r="AE410"/>
  <c r="AS410"/>
  <c r="AK410"/>
  <c r="AU410"/>
  <c r="AQ410"/>
  <c r="AM410"/>
  <c r="AI410"/>
  <c r="H396"/>
  <c r="F396" i="13"/>
  <c r="G396" s="1"/>
  <c r="E396" i="12"/>
  <c r="I396" s="1"/>
  <c r="H371" i="10"/>
  <c r="F371" i="13"/>
  <c r="G371" s="1"/>
  <c r="E371" i="12"/>
  <c r="I371" s="1"/>
  <c r="H364" i="10"/>
  <c r="F364" i="13"/>
  <c r="G364" s="1"/>
  <c r="E364" i="12"/>
  <c r="I364" s="1"/>
  <c r="H360" i="10"/>
  <c r="F360" i="13"/>
  <c r="G360" s="1"/>
  <c r="E360" i="12"/>
  <c r="I360" s="1"/>
  <c r="H356" i="10"/>
  <c r="F356" i="13"/>
  <c r="G356" s="1"/>
  <c r="E356" i="12"/>
  <c r="I356" s="1"/>
  <c r="H352" i="10"/>
  <c r="F352" i="13"/>
  <c r="G352" s="1"/>
  <c r="E352" i="12"/>
  <c r="I352" s="1"/>
  <c r="H348" i="10"/>
  <c r="F348" i="13"/>
  <c r="G348" s="1"/>
  <c r="E348" i="12"/>
  <c r="I348" s="1"/>
  <c r="H344" i="10"/>
  <c r="F344" i="13"/>
  <c r="G344" s="1"/>
  <c r="E344" i="12"/>
  <c r="I344" s="1"/>
  <c r="H340" i="10"/>
  <c r="F340" i="13"/>
  <c r="G340" s="1"/>
  <c r="E340" i="12"/>
  <c r="I340" s="1"/>
  <c r="H336" i="10"/>
  <c r="F336" i="13"/>
  <c r="G336" s="1"/>
  <c r="E336" i="12"/>
  <c r="I336" s="1"/>
  <c r="F329" i="13"/>
  <c r="G329" s="1"/>
  <c r="H329" i="10"/>
  <c r="E329" i="12"/>
  <c r="I329" s="1"/>
  <c r="H325" i="10"/>
  <c r="F325" i="13"/>
  <c r="G325" s="1"/>
  <c r="E325" i="12"/>
  <c r="I325" s="1"/>
  <c r="F321" i="13"/>
  <c r="G321" s="1"/>
  <c r="H321" i="10"/>
  <c r="E321" i="12"/>
  <c r="I321" s="1"/>
  <c r="H317" i="10"/>
  <c r="F317" i="13"/>
  <c r="G317" s="1"/>
  <c r="E317" i="12"/>
  <c r="I317" s="1"/>
  <c r="H313" i="10"/>
  <c r="F313" i="13"/>
  <c r="G313" s="1"/>
  <c r="E313" i="12"/>
  <c r="I313" s="1"/>
  <c r="H309" i="10"/>
  <c r="F309" i="13"/>
  <c r="G309" s="1"/>
  <c r="E309" i="12"/>
  <c r="I309" s="1"/>
  <c r="H305" i="10"/>
  <c r="F305" i="13"/>
  <c r="G305" s="1"/>
  <c r="E305" i="12"/>
  <c r="I305" s="1"/>
  <c r="H301" i="10"/>
  <c r="F301" i="13"/>
  <c r="G301" s="1"/>
  <c r="E301" i="12"/>
  <c r="I301" s="1"/>
  <c r="F297" i="13"/>
  <c r="G297" s="1"/>
  <c r="H297" i="10"/>
  <c r="E297" i="12"/>
  <c r="I297" s="1"/>
  <c r="H293" i="10"/>
  <c r="F293" i="13"/>
  <c r="G293" s="1"/>
  <c r="E293" i="12"/>
  <c r="I293" s="1"/>
  <c r="F289" i="13"/>
  <c r="G289" s="1"/>
  <c r="H289" i="10"/>
  <c r="E289" i="12"/>
  <c r="I289" s="1"/>
  <c r="H285" i="10"/>
  <c r="F285" i="13"/>
  <c r="G285" s="1"/>
  <c r="E285" i="12"/>
  <c r="I285" s="1"/>
  <c r="F281" i="13"/>
  <c r="G281" s="1"/>
  <c r="H281" i="10"/>
  <c r="E281" i="12"/>
  <c r="I281" s="1"/>
  <c r="H277" i="10"/>
  <c r="F277" i="13"/>
  <c r="G277" s="1"/>
  <c r="E277" i="12"/>
  <c r="I277" s="1"/>
  <c r="F273" i="13"/>
  <c r="G273" s="1"/>
  <c r="H273" i="10"/>
  <c r="E273" i="12"/>
  <c r="I273" s="1"/>
  <c r="H269" i="10"/>
  <c r="F269" i="13"/>
  <c r="G269" s="1"/>
  <c r="E269" i="12"/>
  <c r="I269" s="1"/>
  <c r="F265" i="13"/>
  <c r="G265" s="1"/>
  <c r="H265" i="10"/>
  <c r="E265" i="12"/>
  <c r="I265" s="1"/>
  <c r="H261" i="10"/>
  <c r="F261" i="13"/>
  <c r="G261" s="1"/>
  <c r="E261" i="12"/>
  <c r="I261" s="1"/>
  <c r="F257" i="13"/>
  <c r="G257" s="1"/>
  <c r="H257" i="10"/>
  <c r="E257" i="12"/>
  <c r="I257" s="1"/>
  <c r="H253" i="10"/>
  <c r="F253" i="13"/>
  <c r="G253" s="1"/>
  <c r="E253" i="12"/>
  <c r="I253" s="1"/>
  <c r="F249" i="13"/>
  <c r="G249" s="1"/>
  <c r="H249" i="10"/>
  <c r="E249" i="12"/>
  <c r="I249" s="1"/>
  <c r="H245" i="10"/>
  <c r="F245" i="13"/>
  <c r="G245" s="1"/>
  <c r="E245" i="12"/>
  <c r="I245" s="1"/>
  <c r="F241" i="13"/>
  <c r="G241" s="1"/>
  <c r="H241" i="10"/>
  <c r="E241" i="12"/>
  <c r="I241" s="1"/>
  <c r="H237" i="10"/>
  <c r="F237" i="13"/>
  <c r="G237" s="1"/>
  <c r="E237" i="12"/>
  <c r="I237" s="1"/>
  <c r="F233" i="13"/>
  <c r="G233" s="1"/>
  <c r="H233" i="10"/>
  <c r="E233" i="12"/>
  <c r="I233" s="1"/>
  <c r="H229" i="10"/>
  <c r="F229" i="13"/>
  <c r="G229" s="1"/>
  <c r="E229" i="12"/>
  <c r="I229" s="1"/>
  <c r="F225" i="13"/>
  <c r="G225" s="1"/>
  <c r="H225" i="10"/>
  <c r="E225" i="12"/>
  <c r="I225" s="1"/>
  <c r="H221" i="10"/>
  <c r="F221" i="13"/>
  <c r="G221" s="1"/>
  <c r="E221" i="12"/>
  <c r="I221" s="1"/>
  <c r="F217" i="13"/>
  <c r="G217" s="1"/>
  <c r="H217" i="10"/>
  <c r="E217" i="12"/>
  <c r="I217" s="1"/>
  <c r="H213" i="10"/>
  <c r="F213" i="13"/>
  <c r="G213" s="1"/>
  <c r="E213" i="12"/>
  <c r="I213" s="1"/>
  <c r="F209" i="13"/>
  <c r="G209" s="1"/>
  <c r="H209" i="10"/>
  <c r="E209" i="12"/>
  <c r="I209" s="1"/>
  <c r="H205" i="10"/>
  <c r="F205" i="13"/>
  <c r="G205" s="1"/>
  <c r="E205" i="12"/>
  <c r="I205" s="1"/>
  <c r="H201" i="10"/>
  <c r="F201" i="13"/>
  <c r="G201" s="1"/>
  <c r="E201" i="12"/>
  <c r="I201" s="1"/>
  <c r="H193" i="10"/>
  <c r="F193" i="13"/>
  <c r="G193" s="1"/>
  <c r="E193" i="12"/>
  <c r="I193" s="1"/>
  <c r="H189" i="10"/>
  <c r="F189" i="13"/>
  <c r="G189" s="1"/>
  <c r="E189" i="12"/>
  <c r="I189" s="1"/>
  <c r="H185" i="10"/>
  <c r="F185" i="13"/>
  <c r="G185" s="1"/>
  <c r="E185" i="12"/>
  <c r="I185" s="1"/>
  <c r="H181" i="10"/>
  <c r="F181" i="13"/>
  <c r="G181" s="1"/>
  <c r="E181" i="12"/>
  <c r="I181" s="1"/>
  <c r="H170" i="10"/>
  <c r="F170" i="13"/>
  <c r="G170" s="1"/>
  <c r="E170" i="12"/>
  <c r="I170" s="1"/>
  <c r="H166" i="10"/>
  <c r="F166" i="13"/>
  <c r="G166" s="1"/>
  <c r="E166" i="12"/>
  <c r="I166" s="1"/>
  <c r="H162" i="10"/>
  <c r="F162" i="13"/>
  <c r="G162" s="1"/>
  <c r="E162" i="12"/>
  <c r="I162" s="1"/>
  <c r="H157" i="10"/>
  <c r="F157" i="13"/>
  <c r="G157" s="1"/>
  <c r="E157" i="12"/>
  <c r="I157" s="1"/>
  <c r="H153" i="10"/>
  <c r="F153" i="13"/>
  <c r="G153" s="1"/>
  <c r="E153" i="12"/>
  <c r="I153" s="1"/>
  <c r="H148" i="10"/>
  <c r="F148" i="13"/>
  <c r="G148" s="1"/>
  <c r="E148" i="12"/>
  <c r="I148" s="1"/>
  <c r="H144" i="10"/>
  <c r="F144" i="13"/>
  <c r="G144" s="1"/>
  <c r="E144" i="12"/>
  <c r="I144" s="1"/>
  <c r="H140" i="10"/>
  <c r="F140" i="13"/>
  <c r="G140" s="1"/>
  <c r="E140" i="12"/>
  <c r="I140" s="1"/>
  <c r="H136" i="10"/>
  <c r="F136" i="13"/>
  <c r="G136" s="1"/>
  <c r="E136" i="12"/>
  <c r="I136" s="1"/>
  <c r="H131" i="10"/>
  <c r="F131" i="13"/>
  <c r="G131" s="1"/>
  <c r="E131" i="12"/>
  <c r="I131" s="1"/>
  <c r="H127" i="10"/>
  <c r="F127" i="13"/>
  <c r="G127" s="1"/>
  <c r="E127" i="12"/>
  <c r="I127" s="1"/>
  <c r="H123" i="10"/>
  <c r="F123" i="13"/>
  <c r="G123" s="1"/>
  <c r="E123" i="12"/>
  <c r="I123" s="1"/>
  <c r="H119" i="10"/>
  <c r="F119" i="13"/>
  <c r="G119" s="1"/>
  <c r="E119" i="12"/>
  <c r="I119" s="1"/>
  <c r="H114" i="10"/>
  <c r="F114" i="13"/>
  <c r="G114" s="1"/>
  <c r="E114" i="12"/>
  <c r="I114" s="1"/>
  <c r="H110" i="10"/>
  <c r="F110" i="13"/>
  <c r="G110" s="1"/>
  <c r="E110" i="12"/>
  <c r="I110" s="1"/>
  <c r="H106" i="10"/>
  <c r="F106" i="13"/>
  <c r="G106" s="1"/>
  <c r="E106" i="12"/>
  <c r="I106" s="1"/>
  <c r="H102" i="10"/>
  <c r="F102" i="13"/>
  <c r="G102" s="1"/>
  <c r="E102" i="12"/>
  <c r="I102" s="1"/>
  <c r="H98" i="10"/>
  <c r="F98" i="13"/>
  <c r="G98" s="1"/>
  <c r="E98" i="12"/>
  <c r="I98" s="1"/>
  <c r="H92" i="10"/>
  <c r="F92" i="13"/>
  <c r="G92" s="1"/>
  <c r="E92" i="12"/>
  <c r="I92" s="1"/>
  <c r="H88" i="10"/>
  <c r="F88" i="13"/>
  <c r="G88" s="1"/>
  <c r="E88" i="12"/>
  <c r="I88" s="1"/>
  <c r="H84" i="10"/>
  <c r="F84" i="13"/>
  <c r="G84" s="1"/>
  <c r="E84" i="12"/>
  <c r="I84" s="1"/>
  <c r="H80" i="10"/>
  <c r="F80" i="13"/>
  <c r="G80" s="1"/>
  <c r="E80" i="12"/>
  <c r="I80" s="1"/>
  <c r="H76" i="10"/>
  <c r="F76" i="13"/>
  <c r="G76" s="1"/>
  <c r="E76" i="12"/>
  <c r="I76" s="1"/>
  <c r="H72" i="10"/>
  <c r="F72" i="13"/>
  <c r="G72" s="1"/>
  <c r="E72" i="12"/>
  <c r="I72" s="1"/>
  <c r="H68" i="10"/>
  <c r="F68" i="13"/>
  <c r="G68" s="1"/>
  <c r="E68" i="12"/>
  <c r="I68" s="1"/>
  <c r="H50" i="10"/>
  <c r="F50" i="13"/>
  <c r="G50" s="1"/>
  <c r="E50" i="12"/>
  <c r="I50" s="1"/>
  <c r="H46" i="10"/>
  <c r="F46" i="13"/>
  <c r="G46" s="1"/>
  <c r="E46" i="12"/>
  <c r="I46" s="1"/>
  <c r="H40" i="10"/>
  <c r="F40" i="13"/>
  <c r="G40" s="1"/>
  <c r="E40" i="12"/>
  <c r="I40" s="1"/>
  <c r="H36" i="10"/>
  <c r="F36" i="13"/>
  <c r="G36" s="1"/>
  <c r="E36" i="12"/>
  <c r="I36" s="1"/>
  <c r="H32" i="10"/>
  <c r="F32" i="13"/>
  <c r="G32" s="1"/>
  <c r="E32" i="12"/>
  <c r="I32" s="1"/>
  <c r="H28" i="10"/>
  <c r="F28" i="13"/>
  <c r="G28" s="1"/>
  <c r="E28" i="12"/>
  <c r="I28" s="1"/>
  <c r="H23" i="10"/>
  <c r="F23" i="13"/>
  <c r="G23" s="1"/>
  <c r="E23" i="12"/>
  <c r="I23" s="1"/>
  <c r="H17" i="10"/>
  <c r="F17" i="13"/>
  <c r="G17" s="1"/>
  <c r="E17" i="12"/>
  <c r="I17" s="1"/>
  <c r="H13" i="10"/>
  <c r="F13" i="13"/>
  <c r="G13" s="1"/>
  <c r="E13" i="12"/>
  <c r="I13" s="1"/>
  <c r="AE469" i="10"/>
  <c r="AG469"/>
  <c r="AI469"/>
  <c r="AK469"/>
  <c r="AM469"/>
  <c r="AO469"/>
  <c r="AQ469"/>
  <c r="AS469"/>
  <c r="AU469"/>
  <c r="AW469"/>
  <c r="AY469"/>
  <c r="AZ469"/>
  <c r="AR469"/>
  <c r="AJ469"/>
  <c r="AV469"/>
  <c r="AN469"/>
  <c r="AF469"/>
  <c r="AX469"/>
  <c r="AT469"/>
  <c r="AP469"/>
  <c r="AL469"/>
  <c r="AH469"/>
  <c r="AF461"/>
  <c r="AH461"/>
  <c r="AJ461"/>
  <c r="AL461"/>
  <c r="AN461"/>
  <c r="AP461"/>
  <c r="AR461"/>
  <c r="AT461"/>
  <c r="AV461"/>
  <c r="AX461"/>
  <c r="AZ461"/>
  <c r="AE461"/>
  <c r="AQ461"/>
  <c r="AI461"/>
  <c r="AU461"/>
  <c r="AM461"/>
  <c r="AY461"/>
  <c r="AW461"/>
  <c r="AS461"/>
  <c r="AO461"/>
  <c r="AK461"/>
  <c r="AG461"/>
  <c r="AF453"/>
  <c r="AH453"/>
  <c r="AJ453"/>
  <c r="AL453"/>
  <c r="AN453"/>
  <c r="AP453"/>
  <c r="AR453"/>
  <c r="AT453"/>
  <c r="AV453"/>
  <c r="AX453"/>
  <c r="AZ453"/>
  <c r="AQ453"/>
  <c r="AI453"/>
  <c r="AY453"/>
  <c r="AU453"/>
  <c r="AM453"/>
  <c r="AE453"/>
  <c r="AW453"/>
  <c r="AS453"/>
  <c r="AO453"/>
  <c r="AK453"/>
  <c r="AG453"/>
  <c r="AF445"/>
  <c r="AH445"/>
  <c r="AJ445"/>
  <c r="AL445"/>
  <c r="AN445"/>
  <c r="AP445"/>
  <c r="AR445"/>
  <c r="AT445"/>
  <c r="AV445"/>
  <c r="AX445"/>
  <c r="AZ445"/>
  <c r="AY445"/>
  <c r="AE445"/>
  <c r="AQ445"/>
  <c r="AI445"/>
  <c r="AU445"/>
  <c r="AM445"/>
  <c r="AW445"/>
  <c r="AS445"/>
  <c r="AO445"/>
  <c r="AK445"/>
  <c r="AG445"/>
  <c r="AF437"/>
  <c r="AH437"/>
  <c r="AJ437"/>
  <c r="AL437"/>
  <c r="AN437"/>
  <c r="AP437"/>
  <c r="AR437"/>
  <c r="AT437"/>
  <c r="AV437"/>
  <c r="AX437"/>
  <c r="AZ437"/>
  <c r="AQ437"/>
  <c r="AI437"/>
  <c r="AU437"/>
  <c r="AM437"/>
  <c r="AE437"/>
  <c r="AY437"/>
  <c r="AW437"/>
  <c r="AS437"/>
  <c r="AO437"/>
  <c r="AK437"/>
  <c r="AG437"/>
  <c r="AF429"/>
  <c r="AH429"/>
  <c r="AJ429"/>
  <c r="AL429"/>
  <c r="AN429"/>
  <c r="AP429"/>
  <c r="AR429"/>
  <c r="AT429"/>
  <c r="AV429"/>
  <c r="AX429"/>
  <c r="AZ429"/>
  <c r="AE429"/>
  <c r="AQ429"/>
  <c r="AI429"/>
  <c r="AY429"/>
  <c r="AU429"/>
  <c r="AM429"/>
  <c r="AW429"/>
  <c r="AS429"/>
  <c r="AO429"/>
  <c r="AK429"/>
  <c r="AG429"/>
  <c r="AF421"/>
  <c r="AH421"/>
  <c r="AJ421"/>
  <c r="AL421"/>
  <c r="AN421"/>
  <c r="AP421"/>
  <c r="AR421"/>
  <c r="AT421"/>
  <c r="AV421"/>
  <c r="AX421"/>
  <c r="AZ421"/>
  <c r="AQ421"/>
  <c r="AI421"/>
  <c r="AU421"/>
  <c r="AM421"/>
  <c r="AY421"/>
  <c r="AE421"/>
  <c r="AW421"/>
  <c r="AS421"/>
  <c r="AO421"/>
  <c r="AK421"/>
  <c r="AG421"/>
  <c r="AU413"/>
  <c r="AM413"/>
  <c r="AQ413"/>
  <c r="AI413"/>
  <c r="AV413"/>
  <c r="AN413"/>
  <c r="AF413"/>
  <c r="AE413"/>
  <c r="AZ413"/>
  <c r="AR413"/>
  <c r="AJ413"/>
  <c r="AW413"/>
  <c r="AS413"/>
  <c r="AO413"/>
  <c r="AK413"/>
  <c r="AG413"/>
  <c r="AX413"/>
  <c r="AT413"/>
  <c r="AP413"/>
  <c r="AL413"/>
  <c r="AH413"/>
  <c r="AY413"/>
  <c r="AS405"/>
  <c r="AU405"/>
  <c r="AM405"/>
  <c r="AK405"/>
  <c r="AE405"/>
  <c r="AH405"/>
  <c r="AL405"/>
  <c r="AP405"/>
  <c r="AT405"/>
  <c r="AX405"/>
  <c r="AW405"/>
  <c r="AO405"/>
  <c r="AG405"/>
  <c r="AY405"/>
  <c r="AQ405"/>
  <c r="AI405"/>
  <c r="AF405"/>
  <c r="AJ405"/>
  <c r="AN405"/>
  <c r="AR405"/>
  <c r="AV405"/>
  <c r="AZ405"/>
  <c r="AU468"/>
  <c r="AO468"/>
  <c r="AG468"/>
  <c r="AW468"/>
  <c r="AY468"/>
  <c r="AQ468"/>
  <c r="AI468"/>
  <c r="AF468"/>
  <c r="AJ468"/>
  <c r="AN468"/>
  <c r="AR468"/>
  <c r="AV468"/>
  <c r="AZ468"/>
  <c r="AE468"/>
  <c r="AL468"/>
  <c r="AT468"/>
  <c r="AM468"/>
  <c r="AH468"/>
  <c r="AP468"/>
  <c r="AX468"/>
  <c r="AS468"/>
  <c r="AK468"/>
  <c r="AE460"/>
  <c r="AH460"/>
  <c r="AP460"/>
  <c r="AX460"/>
  <c r="AO460"/>
  <c r="AU460"/>
  <c r="AM460"/>
  <c r="AL460"/>
  <c r="AT460"/>
  <c r="AG460"/>
  <c r="AY460"/>
  <c r="AQ460"/>
  <c r="AI460"/>
  <c r="AF460"/>
  <c r="AJ460"/>
  <c r="AN460"/>
  <c r="AR460"/>
  <c r="AV460"/>
  <c r="AZ460"/>
  <c r="AS460"/>
  <c r="AK460"/>
  <c r="AW460"/>
  <c r="AM452"/>
  <c r="AL452"/>
  <c r="AT452"/>
  <c r="AW452"/>
  <c r="AE452"/>
  <c r="AH452"/>
  <c r="AP452"/>
  <c r="AX452"/>
  <c r="AG452"/>
  <c r="AY452"/>
  <c r="AQ452"/>
  <c r="AI452"/>
  <c r="AF452"/>
  <c r="AJ452"/>
  <c r="AN452"/>
  <c r="AR452"/>
  <c r="AV452"/>
  <c r="AZ452"/>
  <c r="AO452"/>
  <c r="AU452"/>
  <c r="AS452"/>
  <c r="AK452"/>
  <c r="AM444"/>
  <c r="AL444"/>
  <c r="AT444"/>
  <c r="AO444"/>
  <c r="AU444"/>
  <c r="AE444"/>
  <c r="AH444"/>
  <c r="AP444"/>
  <c r="AX444"/>
  <c r="AG444"/>
  <c r="AY444"/>
  <c r="AQ444"/>
  <c r="AI444"/>
  <c r="AF444"/>
  <c r="AJ444"/>
  <c r="AN444"/>
  <c r="AR444"/>
  <c r="AV444"/>
  <c r="AZ444"/>
  <c r="AS444"/>
  <c r="AK444"/>
  <c r="AW444"/>
  <c r="AU436"/>
  <c r="AW436"/>
  <c r="AG436"/>
  <c r="AY436"/>
  <c r="AQ436"/>
  <c r="AI436"/>
  <c r="AF436"/>
  <c r="AJ436"/>
  <c r="AN436"/>
  <c r="AR436"/>
  <c r="AV436"/>
  <c r="AZ436"/>
  <c r="AE436"/>
  <c r="AH436"/>
  <c r="AP436"/>
  <c r="AX436"/>
  <c r="AO436"/>
  <c r="AM436"/>
  <c r="AL436"/>
  <c r="AT436"/>
  <c r="AS436"/>
  <c r="AK436"/>
  <c r="AO428"/>
  <c r="AE428"/>
  <c r="AH428"/>
  <c r="AP428"/>
  <c r="AX428"/>
  <c r="AM428"/>
  <c r="AL428"/>
  <c r="AT428"/>
  <c r="AU428"/>
  <c r="AG428"/>
  <c r="AY428"/>
  <c r="AQ428"/>
  <c r="AI428"/>
  <c r="AF428"/>
  <c r="AJ428"/>
  <c r="AN428"/>
  <c r="AR428"/>
  <c r="AV428"/>
  <c r="AZ428"/>
  <c r="AS428"/>
  <c r="AK428"/>
  <c r="AW428"/>
  <c r="AE420"/>
  <c r="AH420"/>
  <c r="AP420"/>
  <c r="AX420"/>
  <c r="AW420"/>
  <c r="AM420"/>
  <c r="AL420"/>
  <c r="AT420"/>
  <c r="AO420"/>
  <c r="AY420"/>
  <c r="AQ420"/>
  <c r="AI420"/>
  <c r="AF420"/>
  <c r="AJ420"/>
  <c r="AN420"/>
  <c r="AR420"/>
  <c r="AV420"/>
  <c r="AZ420"/>
  <c r="AU420"/>
  <c r="AG420"/>
  <c r="AS420"/>
  <c r="AK420"/>
  <c r="AF412"/>
  <c r="AH412"/>
  <c r="AJ412"/>
  <c r="AL412"/>
  <c r="AN412"/>
  <c r="AP412"/>
  <c r="AR412"/>
  <c r="AT412"/>
  <c r="AV412"/>
  <c r="AX412"/>
  <c r="AZ412"/>
  <c r="AE412"/>
  <c r="AY412"/>
  <c r="AU412"/>
  <c r="AM412"/>
  <c r="AQ412"/>
  <c r="AI412"/>
  <c r="AW412"/>
  <c r="AS412"/>
  <c r="AO412"/>
  <c r="AK412"/>
  <c r="AG412"/>
  <c r="AF404"/>
  <c r="AH404"/>
  <c r="AJ404"/>
  <c r="AL404"/>
  <c r="AN404"/>
  <c r="AP404"/>
  <c r="AR404"/>
  <c r="AT404"/>
  <c r="AV404"/>
  <c r="AX404"/>
  <c r="AZ404"/>
  <c r="AQ404"/>
  <c r="AI404"/>
  <c r="AU404"/>
  <c r="AM404"/>
  <c r="AE404"/>
  <c r="AW404"/>
  <c r="AS404"/>
  <c r="AO404"/>
  <c r="AK404"/>
  <c r="AG404"/>
  <c r="AY404"/>
  <c r="H365"/>
  <c r="F365" i="13"/>
  <c r="G365" s="1"/>
  <c r="E365" i="12"/>
  <c r="I365" s="1"/>
  <c r="F361" i="13"/>
  <c r="G361" s="1"/>
  <c r="H361" i="10"/>
  <c r="E361" i="12"/>
  <c r="I361" s="1"/>
  <c r="H357" i="10"/>
  <c r="F357" i="13"/>
  <c r="G357" s="1"/>
  <c r="E357" i="12"/>
  <c r="I357" s="1"/>
  <c r="F353" i="13"/>
  <c r="G353" s="1"/>
  <c r="H353" i="10"/>
  <c r="E353" i="12"/>
  <c r="I353" s="1"/>
  <c r="H349" i="10"/>
  <c r="F349" i="13"/>
  <c r="G349" s="1"/>
  <c r="E349" i="12"/>
  <c r="I349" s="1"/>
  <c r="F345" i="13"/>
  <c r="G345" s="1"/>
  <c r="H345" i="10"/>
  <c r="E345" i="12"/>
  <c r="I345" s="1"/>
  <c r="H341" i="10"/>
  <c r="F341" i="13"/>
  <c r="G341" s="1"/>
  <c r="E341" i="12"/>
  <c r="I341" s="1"/>
  <c r="F337" i="13"/>
  <c r="G337" s="1"/>
  <c r="H337" i="10"/>
  <c r="E337" i="12"/>
  <c r="I337" s="1"/>
  <c r="H330" i="10"/>
  <c r="F330" i="13"/>
  <c r="G330" s="1"/>
  <c r="E330" i="12"/>
  <c r="I330" s="1"/>
  <c r="H326" i="10"/>
  <c r="F326" i="13"/>
  <c r="G326" s="1"/>
  <c r="E326" i="12"/>
  <c r="I326" s="1"/>
  <c r="H322" i="10"/>
  <c r="F322" i="13"/>
  <c r="G322" s="1"/>
  <c r="E322" i="12"/>
  <c r="I322" s="1"/>
  <c r="H318" i="10"/>
  <c r="F318" i="13"/>
  <c r="G318" s="1"/>
  <c r="E318" i="12"/>
  <c r="I318" s="1"/>
  <c r="H314" i="10"/>
  <c r="F314" i="13"/>
  <c r="G314" s="1"/>
  <c r="E314" i="12"/>
  <c r="I314" s="1"/>
  <c r="H310" i="10"/>
  <c r="F310" i="13"/>
  <c r="G310" s="1"/>
  <c r="E310" i="12"/>
  <c r="I310" s="1"/>
  <c r="H306" i="10"/>
  <c r="F306" i="13"/>
  <c r="G306" s="1"/>
  <c r="E306" i="12"/>
  <c r="I306" s="1"/>
  <c r="H302" i="10"/>
  <c r="F302" i="13"/>
  <c r="G302" s="1"/>
  <c r="E302" i="12"/>
  <c r="I302" s="1"/>
  <c r="H298" i="10"/>
  <c r="F298" i="13"/>
  <c r="G298" s="1"/>
  <c r="E298" i="12"/>
  <c r="I298" s="1"/>
  <c r="H294" i="10"/>
  <c r="F294" i="13"/>
  <c r="G294" s="1"/>
  <c r="E294" i="12"/>
  <c r="I294" s="1"/>
  <c r="H290" i="10"/>
  <c r="F290" i="13"/>
  <c r="G290" s="1"/>
  <c r="E290" i="12"/>
  <c r="I290" s="1"/>
  <c r="H286" i="10"/>
  <c r="F286" i="13"/>
  <c r="G286" s="1"/>
  <c r="E286" i="12"/>
  <c r="I286" s="1"/>
  <c r="H282" i="10"/>
  <c r="F282" i="13"/>
  <c r="G282" s="1"/>
  <c r="E282" i="12"/>
  <c r="I282" s="1"/>
  <c r="H278" i="10"/>
  <c r="F278" i="13"/>
  <c r="G278" s="1"/>
  <c r="E278" i="12"/>
  <c r="I278" s="1"/>
  <c r="H274" i="10"/>
  <c r="F274" i="13"/>
  <c r="G274" s="1"/>
  <c r="E274" i="12"/>
  <c r="I274" s="1"/>
  <c r="H270" i="10"/>
  <c r="F270" i="13"/>
  <c r="G270" s="1"/>
  <c r="E270" i="12"/>
  <c r="I270" s="1"/>
  <c r="H266" i="10"/>
  <c r="F266" i="13"/>
  <c r="G266" s="1"/>
  <c r="E266" i="12"/>
  <c r="I266" s="1"/>
  <c r="H262" i="10"/>
  <c r="F262" i="13"/>
  <c r="G262" s="1"/>
  <c r="E262" i="12"/>
  <c r="I262" s="1"/>
  <c r="H258" i="10"/>
  <c r="F258" i="13"/>
  <c r="G258" s="1"/>
  <c r="E258" i="12"/>
  <c r="I258" s="1"/>
  <c r="H254" i="10"/>
  <c r="F254" i="13"/>
  <c r="G254" s="1"/>
  <c r="E254" i="12"/>
  <c r="I254" s="1"/>
  <c r="H250" i="10"/>
  <c r="F250" i="13"/>
  <c r="G250" s="1"/>
  <c r="E250" i="12"/>
  <c r="I250" s="1"/>
  <c r="H246" i="10"/>
  <c r="F246" i="13"/>
  <c r="G246" s="1"/>
  <c r="E246" i="12"/>
  <c r="I246" s="1"/>
  <c r="H242" i="10"/>
  <c r="F242" i="13"/>
  <c r="G242" s="1"/>
  <c r="E242" i="12"/>
  <c r="I242" s="1"/>
  <c r="H238" i="10"/>
  <c r="F238" i="13"/>
  <c r="G238" s="1"/>
  <c r="E238" i="12"/>
  <c r="I238" s="1"/>
  <c r="H234" i="10"/>
  <c r="F234" i="13"/>
  <c r="G234" s="1"/>
  <c r="E234" i="12"/>
  <c r="I234" s="1"/>
  <c r="H230" i="10"/>
  <c r="F230" i="13"/>
  <c r="G230" s="1"/>
  <c r="E230" i="12"/>
  <c r="I230" s="1"/>
  <c r="H226" i="10"/>
  <c r="F226" i="13"/>
  <c r="G226" s="1"/>
  <c r="E226" i="12"/>
  <c r="I226" s="1"/>
  <c r="H222" i="10"/>
  <c r="F222" i="13"/>
  <c r="G222" s="1"/>
  <c r="E222" i="12"/>
  <c r="I222" s="1"/>
  <c r="H218" i="10"/>
  <c r="F218" i="13"/>
  <c r="G218" s="1"/>
  <c r="E218" i="12"/>
  <c r="I218" s="1"/>
  <c r="H214" i="10"/>
  <c r="F214" i="13"/>
  <c r="G214" s="1"/>
  <c r="E214" i="12"/>
  <c r="I214" s="1"/>
  <c r="H210" i="10"/>
  <c r="F210" i="13"/>
  <c r="G210" s="1"/>
  <c r="E210" i="12"/>
  <c r="I210" s="1"/>
  <c r="H206" i="10"/>
  <c r="F206" i="13"/>
  <c r="G206" s="1"/>
  <c r="E206" i="12"/>
  <c r="I206" s="1"/>
  <c r="H202" i="10"/>
  <c r="F202" i="13"/>
  <c r="G202" s="1"/>
  <c r="E202" i="12"/>
  <c r="I202" s="1"/>
  <c r="H194" i="10"/>
  <c r="F194" i="13"/>
  <c r="G194" s="1"/>
  <c r="E194" i="12"/>
  <c r="I194" s="1"/>
  <c r="H190" i="10"/>
  <c r="F190" i="13"/>
  <c r="G190" s="1"/>
  <c r="E190" i="12"/>
  <c r="I190" s="1"/>
  <c r="H186" i="10"/>
  <c r="F186" i="13"/>
  <c r="G186" s="1"/>
  <c r="E186" i="12"/>
  <c r="I186" s="1"/>
  <c r="H182" i="10"/>
  <c r="F182" i="13"/>
  <c r="G182" s="1"/>
  <c r="E182" i="12"/>
  <c r="I182" s="1"/>
  <c r="H178" i="10"/>
  <c r="F178" i="13"/>
  <c r="G178" s="1"/>
  <c r="E178" i="12"/>
  <c r="I178" s="1"/>
  <c r="H169" i="10"/>
  <c r="F169" i="13"/>
  <c r="G169" s="1"/>
  <c r="E169" i="12"/>
  <c r="I169" s="1"/>
  <c r="H165" i="10"/>
  <c r="F165" i="13"/>
  <c r="G165" s="1"/>
  <c r="E165" i="12"/>
  <c r="I165" s="1"/>
  <c r="H161" i="10"/>
  <c r="F161" i="13"/>
  <c r="G161" s="1"/>
  <c r="E161" i="12"/>
  <c r="I161" s="1"/>
  <c r="H156" i="10"/>
  <c r="F156" i="13"/>
  <c r="G156" s="1"/>
  <c r="E156" i="12"/>
  <c r="I156" s="1"/>
  <c r="H152" i="10"/>
  <c r="F152" i="13"/>
  <c r="G152" s="1"/>
  <c r="E152" i="12"/>
  <c r="I152" s="1"/>
  <c r="H147" i="10"/>
  <c r="F147" i="13"/>
  <c r="G147" s="1"/>
  <c r="E147" i="12"/>
  <c r="I147" s="1"/>
  <c r="H143" i="10"/>
  <c r="F143" i="13"/>
  <c r="G143" s="1"/>
  <c r="E143" i="12"/>
  <c r="I143" s="1"/>
  <c r="H139" i="10"/>
  <c r="F139" i="13"/>
  <c r="G139" s="1"/>
  <c r="E139" i="12"/>
  <c r="I139" s="1"/>
  <c r="H135" i="10"/>
  <c r="F135" i="13"/>
  <c r="G135" s="1"/>
  <c r="E135" i="12"/>
  <c r="I135" s="1"/>
  <c r="H130" i="10"/>
  <c r="F130" i="13"/>
  <c r="G130" s="1"/>
  <c r="E130" i="12"/>
  <c r="I130" s="1"/>
  <c r="H126" i="10"/>
  <c r="F126" i="13"/>
  <c r="G126" s="1"/>
  <c r="E126" i="12"/>
  <c r="I126" s="1"/>
  <c r="H122" i="10"/>
  <c r="F122" i="13"/>
  <c r="G122" s="1"/>
  <c r="E122" i="12"/>
  <c r="I122" s="1"/>
  <c r="H118" i="10"/>
  <c r="F118" i="13"/>
  <c r="G118" s="1"/>
  <c r="E118" i="12"/>
  <c r="I118" s="1"/>
  <c r="H113" i="10"/>
  <c r="F113" i="13"/>
  <c r="G113" s="1"/>
  <c r="E113" i="12"/>
  <c r="I113" s="1"/>
  <c r="H109" i="10"/>
  <c r="F109" i="13"/>
  <c r="G109" s="1"/>
  <c r="E109" i="12"/>
  <c r="I109" s="1"/>
  <c r="H105" i="10"/>
  <c r="F105" i="13"/>
  <c r="G105" s="1"/>
  <c r="E105" i="12"/>
  <c r="I105" s="1"/>
  <c r="H101" i="10"/>
  <c r="F101" i="13"/>
  <c r="G101" s="1"/>
  <c r="E101" i="12"/>
  <c r="I101" s="1"/>
  <c r="H97" i="10"/>
  <c r="F97" i="13"/>
  <c r="G97" s="1"/>
  <c r="E97" i="12"/>
  <c r="I97" s="1"/>
  <c r="H91" i="10"/>
  <c r="F91" i="13"/>
  <c r="G91" s="1"/>
  <c r="E91" i="12"/>
  <c r="I91" s="1"/>
  <c r="H87" i="10"/>
  <c r="F87" i="13"/>
  <c r="G87" s="1"/>
  <c r="E87" i="12"/>
  <c r="I87" s="1"/>
  <c r="H83" i="10"/>
  <c r="F83" i="13"/>
  <c r="G83" s="1"/>
  <c r="E83" i="12"/>
  <c r="I83" s="1"/>
  <c r="H79" i="10"/>
  <c r="F79" i="13"/>
  <c r="G79" s="1"/>
  <c r="E79" i="12"/>
  <c r="I79" s="1"/>
  <c r="H75" i="10"/>
  <c r="F75" i="13"/>
  <c r="G75" s="1"/>
  <c r="E75" i="12"/>
  <c r="I75" s="1"/>
  <c r="H71" i="10"/>
  <c r="F71" i="13"/>
  <c r="G71" s="1"/>
  <c r="E71" i="12"/>
  <c r="I71" s="1"/>
  <c r="H53" i="10"/>
  <c r="F53" i="13"/>
  <c r="G53" s="1"/>
  <c r="E53" i="12"/>
  <c r="I53" s="1"/>
  <c r="H49" i="10"/>
  <c r="F49" i="13"/>
  <c r="G49" s="1"/>
  <c r="E49" i="12"/>
  <c r="I49" s="1"/>
  <c r="H45" i="10"/>
  <c r="F45" i="13"/>
  <c r="G45" s="1"/>
  <c r="E45" i="12"/>
  <c r="I45" s="1"/>
  <c r="H41" i="10"/>
  <c r="F41" i="13"/>
  <c r="G41" s="1"/>
  <c r="E41" i="12"/>
  <c r="I41" s="1"/>
  <c r="H37" i="10"/>
  <c r="F37" i="13"/>
  <c r="G37" s="1"/>
  <c r="E37" i="12"/>
  <c r="I37" s="1"/>
  <c r="H33" i="10"/>
  <c r="F33" i="13"/>
  <c r="G33" s="1"/>
  <c r="E33" i="12"/>
  <c r="I33" s="1"/>
  <c r="H29" i="10"/>
  <c r="F29" i="13"/>
  <c r="G29" s="1"/>
  <c r="E29" i="12"/>
  <c r="I29" s="1"/>
  <c r="H24" i="10"/>
  <c r="F24" i="13"/>
  <c r="G24" s="1"/>
  <c r="E24" i="12"/>
  <c r="I24" s="1"/>
  <c r="H18" i="10"/>
  <c r="F18" i="13"/>
  <c r="G18" s="1"/>
  <c r="E18" i="12"/>
  <c r="I18" s="1"/>
  <c r="H14" i="10"/>
  <c r="F14" i="13"/>
  <c r="G14" s="1"/>
  <c r="E14" i="12"/>
  <c r="I14" s="1"/>
  <c r="AE471" i="10"/>
  <c r="AG471"/>
  <c r="AI471"/>
  <c r="AK471"/>
  <c r="AM471"/>
  <c r="AO471"/>
  <c r="AQ471"/>
  <c r="AS471"/>
  <c r="AU471"/>
  <c r="AW471"/>
  <c r="AY471"/>
  <c r="AZ471"/>
  <c r="AV471"/>
  <c r="AR471"/>
  <c r="AN471"/>
  <c r="AJ471"/>
  <c r="AF471"/>
  <c r="AX471"/>
  <c r="AT471"/>
  <c r="AP471"/>
  <c r="AL471"/>
  <c r="AH471"/>
  <c r="AF463"/>
  <c r="AH463"/>
  <c r="AJ463"/>
  <c r="AL463"/>
  <c r="AN463"/>
  <c r="AP463"/>
  <c r="AR463"/>
  <c r="AT463"/>
  <c r="AV463"/>
  <c r="AX463"/>
  <c r="AZ463"/>
  <c r="AU463"/>
  <c r="AQ463"/>
  <c r="AM463"/>
  <c r="AI463"/>
  <c r="AS463"/>
  <c r="AK463"/>
  <c r="AY463"/>
  <c r="AW463"/>
  <c r="AO463"/>
  <c r="AG463"/>
  <c r="AE463"/>
  <c r="AF455"/>
  <c r="AH455"/>
  <c r="AJ455"/>
  <c r="AL455"/>
  <c r="AN455"/>
  <c r="AP455"/>
  <c r="AR455"/>
  <c r="AT455"/>
  <c r="AV455"/>
  <c r="AX455"/>
  <c r="AZ455"/>
  <c r="AS455"/>
  <c r="AK455"/>
  <c r="AW455"/>
  <c r="AO455"/>
  <c r="AG455"/>
  <c r="AY455"/>
  <c r="AU455"/>
  <c r="AQ455"/>
  <c r="AM455"/>
  <c r="AI455"/>
  <c r="AE455"/>
  <c r="AF447"/>
  <c r="AH447"/>
  <c r="AJ447"/>
  <c r="AL447"/>
  <c r="AN447"/>
  <c r="AP447"/>
  <c r="AR447"/>
  <c r="AT447"/>
  <c r="AV447"/>
  <c r="AX447"/>
  <c r="AZ447"/>
  <c r="AU447"/>
  <c r="AQ447"/>
  <c r="AM447"/>
  <c r="AI447"/>
  <c r="AS447"/>
  <c r="AK447"/>
  <c r="AW447"/>
  <c r="AO447"/>
  <c r="AG447"/>
  <c r="AY447"/>
  <c r="AE447"/>
  <c r="AF439"/>
  <c r="AH439"/>
  <c r="AJ439"/>
  <c r="AL439"/>
  <c r="AN439"/>
  <c r="AP439"/>
  <c r="AR439"/>
  <c r="AT439"/>
  <c r="AV439"/>
  <c r="AX439"/>
  <c r="AZ439"/>
  <c r="AS439"/>
  <c r="AK439"/>
  <c r="AW439"/>
  <c r="AO439"/>
  <c r="AG439"/>
  <c r="AY439"/>
  <c r="AU439"/>
  <c r="AQ439"/>
  <c r="AM439"/>
  <c r="AI439"/>
  <c r="AE439"/>
  <c r="AF431"/>
  <c r="AH431"/>
  <c r="AJ431"/>
  <c r="AL431"/>
  <c r="AN431"/>
  <c r="AP431"/>
  <c r="AR431"/>
  <c r="AT431"/>
  <c r="AV431"/>
  <c r="AX431"/>
  <c r="AZ431"/>
  <c r="AU431"/>
  <c r="AQ431"/>
  <c r="AM431"/>
  <c r="AI431"/>
  <c r="AS431"/>
  <c r="AK431"/>
  <c r="AW431"/>
  <c r="AO431"/>
  <c r="AG431"/>
  <c r="AY431"/>
  <c r="AE431"/>
  <c r="AF423"/>
  <c r="AH423"/>
  <c r="AJ423"/>
  <c r="AL423"/>
  <c r="AN423"/>
  <c r="AP423"/>
  <c r="AR423"/>
  <c r="AT423"/>
  <c r="AV423"/>
  <c r="AX423"/>
  <c r="AZ423"/>
  <c r="AS423"/>
  <c r="AK423"/>
  <c r="AW423"/>
  <c r="AO423"/>
  <c r="AG423"/>
  <c r="AY423"/>
  <c r="AU423"/>
  <c r="AQ423"/>
  <c r="AM423"/>
  <c r="AI423"/>
  <c r="AE423"/>
  <c r="AW415"/>
  <c r="AO415"/>
  <c r="AG415"/>
  <c r="AU415"/>
  <c r="AQ415"/>
  <c r="AM415"/>
  <c r="AI415"/>
  <c r="AZ415"/>
  <c r="AV415"/>
  <c r="AR415"/>
  <c r="AN415"/>
  <c r="AJ415"/>
  <c r="AF415"/>
  <c r="AS415"/>
  <c r="AK415"/>
  <c r="AT415"/>
  <c r="AL415"/>
  <c r="AX415"/>
  <c r="AP415"/>
  <c r="AH415"/>
  <c r="AE415"/>
  <c r="AY415"/>
  <c r="AS407"/>
  <c r="AK407"/>
  <c r="AG407"/>
  <c r="AT407"/>
  <c r="AP407"/>
  <c r="AL407"/>
  <c r="AX407"/>
  <c r="AH407"/>
  <c r="AU407"/>
  <c r="AQ407"/>
  <c r="AM407"/>
  <c r="AI407"/>
  <c r="AZ407"/>
  <c r="AV407"/>
  <c r="AR407"/>
  <c r="AN407"/>
  <c r="AJ407"/>
  <c r="AF407"/>
  <c r="AW407"/>
  <c r="AO407"/>
  <c r="AE407"/>
  <c r="AY407"/>
  <c r="H19"/>
  <c r="F19" i="13"/>
  <c r="G19" s="1"/>
  <c r="E19" i="12"/>
  <c r="I19" s="1"/>
  <c r="H66" i="10"/>
  <c r="F66" i="13"/>
  <c r="G66" s="1"/>
  <c r="E66" i="12"/>
  <c r="I66" s="1"/>
  <c r="H94" i="10"/>
  <c r="F94" i="13"/>
  <c r="G94" s="1"/>
  <c r="E94" i="12"/>
  <c r="I94" s="1"/>
  <c r="H133" i="10"/>
  <c r="F133" i="13"/>
  <c r="G133" s="1"/>
  <c r="E133" i="12"/>
  <c r="I133" s="1"/>
  <c r="H195" i="10"/>
  <c r="F195" i="13"/>
  <c r="G195" s="1"/>
  <c r="E195" i="12"/>
  <c r="I195" s="1"/>
  <c r="H197" i="10"/>
  <c r="F197" i="13"/>
  <c r="G197" s="1"/>
  <c r="E197" i="12"/>
  <c r="I197" s="1"/>
  <c r="H331" i="10"/>
  <c r="F331" i="13"/>
  <c r="G331" s="1"/>
  <c r="E331" i="12"/>
  <c r="I331" s="1"/>
  <c r="H333" i="10"/>
  <c r="F333" i="13"/>
  <c r="G333" s="1"/>
  <c r="E333" i="12"/>
  <c r="I333" s="1"/>
  <c r="F369" i="13"/>
  <c r="G369" s="1"/>
  <c r="H369" i="10"/>
  <c r="E369" i="12"/>
  <c r="I369" s="1"/>
  <c r="AG399" i="10"/>
  <c r="AK399"/>
  <c r="AO399"/>
  <c r="AS399"/>
  <c r="AW399"/>
  <c r="AM399"/>
  <c r="AL399"/>
  <c r="AT399"/>
  <c r="AU399"/>
  <c r="AY399"/>
  <c r="AQ399"/>
  <c r="AI399"/>
  <c r="AF399"/>
  <c r="AJ399"/>
  <c r="AN399"/>
  <c r="AR399"/>
  <c r="AV399"/>
  <c r="AZ399"/>
  <c r="AE399"/>
  <c r="AH399"/>
  <c r="AP399"/>
  <c r="AX399"/>
  <c r="AG403"/>
  <c r="AK403"/>
  <c r="AO403"/>
  <c r="AS403"/>
  <c r="AW403"/>
  <c r="AQ403"/>
  <c r="AJ403"/>
  <c r="AR403"/>
  <c r="AZ403"/>
  <c r="AY403"/>
  <c r="AI403"/>
  <c r="AF403"/>
  <c r="AN403"/>
  <c r="AV403"/>
  <c r="AE403"/>
  <c r="AH403"/>
  <c r="AL403"/>
  <c r="AP403"/>
  <c r="AT403"/>
  <c r="AX403"/>
  <c r="AU403"/>
  <c r="AM403"/>
  <c r="H22"/>
  <c r="F22" i="13"/>
  <c r="G22" s="1"/>
  <c r="E22" i="12"/>
  <c r="I22" s="1"/>
  <c r="H149" i="10"/>
  <c r="F149" i="13"/>
  <c r="G149" s="1"/>
  <c r="E149" i="12"/>
  <c r="I149" s="1"/>
  <c r="AF398" i="10"/>
  <c r="AH398"/>
  <c r="AJ398"/>
  <c r="AL398"/>
  <c r="AN398"/>
  <c r="AP398"/>
  <c r="AR398"/>
  <c r="AT398"/>
  <c r="AV398"/>
  <c r="AX398"/>
  <c r="AZ398"/>
  <c r="AU398"/>
  <c r="AQ398"/>
  <c r="AM398"/>
  <c r="AI398"/>
  <c r="AS398"/>
  <c r="AK398"/>
  <c r="AY398"/>
  <c r="AW398"/>
  <c r="AO398"/>
  <c r="AG398"/>
  <c r="AE398"/>
  <c r="AF402"/>
  <c r="AH402"/>
  <c r="AJ402"/>
  <c r="AL402"/>
  <c r="AN402"/>
  <c r="AP402"/>
  <c r="AR402"/>
  <c r="AT402"/>
  <c r="AV402"/>
  <c r="AX402"/>
  <c r="AZ402"/>
  <c r="AW402"/>
  <c r="AO402"/>
  <c r="AG402"/>
  <c r="AE402"/>
  <c r="AS402"/>
  <c r="AK402"/>
  <c r="AU402"/>
  <c r="AQ402"/>
  <c r="AM402"/>
  <c r="AI402"/>
  <c r="AY402"/>
  <c r="AF149" l="1"/>
  <c r="AH149"/>
  <c r="AJ149"/>
  <c r="AL149"/>
  <c r="AN149"/>
  <c r="AP149"/>
  <c r="AR149"/>
  <c r="AT149"/>
  <c r="AV149"/>
  <c r="AX149"/>
  <c r="AZ149"/>
  <c r="AY149"/>
  <c r="AU149"/>
  <c r="AQ149"/>
  <c r="AM149"/>
  <c r="AI149"/>
  <c r="AE149"/>
  <c r="AW149"/>
  <c r="AS149"/>
  <c r="AO149"/>
  <c r="AK149"/>
  <c r="AG149"/>
  <c r="G369" i="9"/>
  <c r="P370" i="8"/>
  <c r="Q332"/>
  <c r="G330" i="15"/>
  <c r="M330" s="1"/>
  <c r="F331" i="11" s="1"/>
  <c r="G197" i="9"/>
  <c r="P198" i="8"/>
  <c r="AF195" i="10"/>
  <c r="AH195"/>
  <c r="AJ195"/>
  <c r="AL195"/>
  <c r="AN195"/>
  <c r="AP195"/>
  <c r="AR195"/>
  <c r="AT195"/>
  <c r="AV195"/>
  <c r="AX195"/>
  <c r="AZ195"/>
  <c r="AW195"/>
  <c r="AS195"/>
  <c r="AO195"/>
  <c r="AK195"/>
  <c r="AG195"/>
  <c r="AY195"/>
  <c r="AU195"/>
  <c r="AQ195"/>
  <c r="AM195"/>
  <c r="AI195"/>
  <c r="AE195"/>
  <c r="BA195" s="1"/>
  <c r="G133" i="9"/>
  <c r="P134" i="8"/>
  <c r="AW94" i="10"/>
  <c r="AU94"/>
  <c r="AM94"/>
  <c r="AE94"/>
  <c r="AH94"/>
  <c r="AL94"/>
  <c r="AP94"/>
  <c r="AT94"/>
  <c r="AX94"/>
  <c r="AQ94"/>
  <c r="AF94"/>
  <c r="AN94"/>
  <c r="AV94"/>
  <c r="AG94"/>
  <c r="AS94"/>
  <c r="AK94"/>
  <c r="AY94"/>
  <c r="AI94"/>
  <c r="AJ94"/>
  <c r="AR94"/>
  <c r="AZ94"/>
  <c r="AO94"/>
  <c r="Q20" i="8"/>
  <c r="G18" i="15"/>
  <c r="M18" s="1"/>
  <c r="F19" i="11" s="1"/>
  <c r="AE19" i="10"/>
  <c r="AG19"/>
  <c r="AI19"/>
  <c r="AK19"/>
  <c r="AM19"/>
  <c r="AO19"/>
  <c r="AQ19"/>
  <c r="AS19"/>
  <c r="AU19"/>
  <c r="AW19"/>
  <c r="AY19"/>
  <c r="AX19"/>
  <c r="AT19"/>
  <c r="AP19"/>
  <c r="AL19"/>
  <c r="AH19"/>
  <c r="AZ19"/>
  <c r="AV19"/>
  <c r="AR19"/>
  <c r="AN19"/>
  <c r="AJ19"/>
  <c r="AF19"/>
  <c r="G14" i="9"/>
  <c r="P15" i="8"/>
  <c r="AE18" i="10"/>
  <c r="AG18"/>
  <c r="AI18"/>
  <c r="AK18"/>
  <c r="AM18"/>
  <c r="AO18"/>
  <c r="AQ18"/>
  <c r="AS18"/>
  <c r="AU18"/>
  <c r="AW18"/>
  <c r="AY18"/>
  <c r="AZ18"/>
  <c r="AV18"/>
  <c r="AR18"/>
  <c r="AN18"/>
  <c r="AJ18"/>
  <c r="AF18"/>
  <c r="AX18"/>
  <c r="AT18"/>
  <c r="AP18"/>
  <c r="AL18"/>
  <c r="AH18"/>
  <c r="G28" i="15"/>
  <c r="M28" s="1"/>
  <c r="F29" i="11" s="1"/>
  <c r="Q30" i="8"/>
  <c r="AE29" i="10"/>
  <c r="AG29"/>
  <c r="AI29"/>
  <c r="AK29"/>
  <c r="AM29"/>
  <c r="AO29"/>
  <c r="AQ29"/>
  <c r="AS29"/>
  <c r="AU29"/>
  <c r="AW29"/>
  <c r="AY29"/>
  <c r="AX29"/>
  <c r="AT29"/>
  <c r="AP29"/>
  <c r="AL29"/>
  <c r="AH29"/>
  <c r="AZ29"/>
  <c r="AV29"/>
  <c r="AR29"/>
  <c r="AN29"/>
  <c r="AJ29"/>
  <c r="AF29"/>
  <c r="G36" i="15"/>
  <c r="M36" s="1"/>
  <c r="F37" i="11" s="1"/>
  <c r="Q38" i="8"/>
  <c r="G44" i="15"/>
  <c r="M44" s="1"/>
  <c r="F45" i="11" s="1"/>
  <c r="Q46" i="8"/>
  <c r="G49" i="9"/>
  <c r="P50" i="8"/>
  <c r="AF53" i="10"/>
  <c r="AH53"/>
  <c r="AJ53"/>
  <c r="AL53"/>
  <c r="AN53"/>
  <c r="AP53"/>
  <c r="AR53"/>
  <c r="AT53"/>
  <c r="AV53"/>
  <c r="AX53"/>
  <c r="AZ53"/>
  <c r="AY53"/>
  <c r="AU53"/>
  <c r="AQ53"/>
  <c r="AM53"/>
  <c r="AI53"/>
  <c r="AE53"/>
  <c r="AW53"/>
  <c r="AS53"/>
  <c r="AO53"/>
  <c r="AK53"/>
  <c r="AG53"/>
  <c r="G71" i="9"/>
  <c r="P72" i="8"/>
  <c r="AF75" i="10"/>
  <c r="AH75"/>
  <c r="AJ75"/>
  <c r="AL75"/>
  <c r="AN75"/>
  <c r="AP75"/>
  <c r="AR75"/>
  <c r="AT75"/>
  <c r="AV75"/>
  <c r="AX75"/>
  <c r="AZ75"/>
  <c r="AW75"/>
  <c r="AS75"/>
  <c r="AO75"/>
  <c r="AK75"/>
  <c r="AG75"/>
  <c r="AY75"/>
  <c r="AU75"/>
  <c r="AQ75"/>
  <c r="AM75"/>
  <c r="AI75"/>
  <c r="AE75"/>
  <c r="BA75" s="1"/>
  <c r="Q84" i="8"/>
  <c r="G82" i="15"/>
  <c r="M82" s="1"/>
  <c r="F83" i="11" s="1"/>
  <c r="G87" i="9"/>
  <c r="P88" i="8"/>
  <c r="AF91" i="10"/>
  <c r="AH91"/>
  <c r="AJ91"/>
  <c r="AL91"/>
  <c r="AN91"/>
  <c r="AP91"/>
  <c r="AR91"/>
  <c r="AT91"/>
  <c r="AV91"/>
  <c r="AX91"/>
  <c r="AZ91"/>
  <c r="AW91"/>
  <c r="AS91"/>
  <c r="AO91"/>
  <c r="AK91"/>
  <c r="AG91"/>
  <c r="AY91"/>
  <c r="AU91"/>
  <c r="AQ91"/>
  <c r="AM91"/>
  <c r="AI91"/>
  <c r="AE91"/>
  <c r="BA91" s="1"/>
  <c r="G100" i="15"/>
  <c r="M100" s="1"/>
  <c r="F101" i="11" s="1"/>
  <c r="Q102" i="8"/>
  <c r="AF101" i="10"/>
  <c r="AH101"/>
  <c r="AJ101"/>
  <c r="AL101"/>
  <c r="AN101"/>
  <c r="AP101"/>
  <c r="AR101"/>
  <c r="AT101"/>
  <c r="AV101"/>
  <c r="AX101"/>
  <c r="AZ101"/>
  <c r="AY101"/>
  <c r="AU101"/>
  <c r="AQ101"/>
  <c r="AM101"/>
  <c r="AI101"/>
  <c r="AE101"/>
  <c r="AW101"/>
  <c r="AS101"/>
  <c r="AO101"/>
  <c r="AK101"/>
  <c r="AG101"/>
  <c r="G105" i="9"/>
  <c r="P106" i="8"/>
  <c r="AF109" i="10"/>
  <c r="AH109"/>
  <c r="AJ109"/>
  <c r="AL109"/>
  <c r="AN109"/>
  <c r="AP109"/>
  <c r="AR109"/>
  <c r="AT109"/>
  <c r="AV109"/>
  <c r="AX109"/>
  <c r="AZ109"/>
  <c r="AY109"/>
  <c r="AU109"/>
  <c r="AQ109"/>
  <c r="AM109"/>
  <c r="AI109"/>
  <c r="AE109"/>
  <c r="AW109"/>
  <c r="AS109"/>
  <c r="AO109"/>
  <c r="AK109"/>
  <c r="AG109"/>
  <c r="G117" i="15"/>
  <c r="M117" s="1"/>
  <c r="F118" i="11" s="1"/>
  <c r="Q119" i="8"/>
  <c r="G122" i="9"/>
  <c r="P123" i="8"/>
  <c r="AY126" i="10"/>
  <c r="AU126"/>
  <c r="AQ126"/>
  <c r="AM126"/>
  <c r="AI126"/>
  <c r="AE126"/>
  <c r="AX126"/>
  <c r="AT126"/>
  <c r="AP126"/>
  <c r="AL126"/>
  <c r="AH126"/>
  <c r="AW126"/>
  <c r="AS126"/>
  <c r="AO126"/>
  <c r="AK126"/>
  <c r="AG126"/>
  <c r="AZ126"/>
  <c r="AV126"/>
  <c r="AR126"/>
  <c r="AN126"/>
  <c r="AJ126"/>
  <c r="AF126"/>
  <c r="Q136" i="8"/>
  <c r="G134" i="15"/>
  <c r="M134" s="1"/>
  <c r="F135" i="11" s="1"/>
  <c r="G139" i="9"/>
  <c r="P140" i="8"/>
  <c r="AF143" i="10"/>
  <c r="AH143"/>
  <c r="AJ143"/>
  <c r="AL143"/>
  <c r="AN143"/>
  <c r="AP143"/>
  <c r="AR143"/>
  <c r="AT143"/>
  <c r="AV143"/>
  <c r="AX143"/>
  <c r="AZ143"/>
  <c r="AW143"/>
  <c r="AS143"/>
  <c r="AO143"/>
  <c r="AK143"/>
  <c r="AG143"/>
  <c r="AY143"/>
  <c r="AU143"/>
  <c r="AQ143"/>
  <c r="AM143"/>
  <c r="AI143"/>
  <c r="AE143"/>
  <c r="BA143" s="1"/>
  <c r="G151" i="15"/>
  <c r="M151" s="1"/>
  <c r="F152" i="11" s="1"/>
  <c r="Q153" i="8"/>
  <c r="G156" i="9"/>
  <c r="P157" i="8"/>
  <c r="AF161" i="10"/>
  <c r="AH161"/>
  <c r="AJ161"/>
  <c r="AL161"/>
  <c r="AN161"/>
  <c r="AP161"/>
  <c r="AR161"/>
  <c r="AT161"/>
  <c r="AV161"/>
  <c r="AX161"/>
  <c r="AZ161"/>
  <c r="AY161"/>
  <c r="AU161"/>
  <c r="AQ161"/>
  <c r="AM161"/>
  <c r="AI161"/>
  <c r="AE161"/>
  <c r="AW161"/>
  <c r="AS161"/>
  <c r="AO161"/>
  <c r="AK161"/>
  <c r="AG161"/>
  <c r="G165" i="9"/>
  <c r="P166" i="8"/>
  <c r="AF169" i="10"/>
  <c r="AH169"/>
  <c r="AJ169"/>
  <c r="AL169"/>
  <c r="AN169"/>
  <c r="AP169"/>
  <c r="AR169"/>
  <c r="AT169"/>
  <c r="AV169"/>
  <c r="AX169"/>
  <c r="AZ169"/>
  <c r="AY169"/>
  <c r="AU169"/>
  <c r="AQ169"/>
  <c r="AM169"/>
  <c r="AI169"/>
  <c r="AE169"/>
  <c r="AW169"/>
  <c r="AS169"/>
  <c r="AO169"/>
  <c r="AK169"/>
  <c r="AG169"/>
  <c r="Q183" i="8"/>
  <c r="G181" i="15"/>
  <c r="M181" s="1"/>
  <c r="F182" i="11" s="1"/>
  <c r="G186" i="9"/>
  <c r="P187" i="8"/>
  <c r="AY190" i="10"/>
  <c r="AU190"/>
  <c r="AQ190"/>
  <c r="AM190"/>
  <c r="AI190"/>
  <c r="AE190"/>
  <c r="AX190"/>
  <c r="AT190"/>
  <c r="AP190"/>
  <c r="AL190"/>
  <c r="AH190"/>
  <c r="AW190"/>
  <c r="AS190"/>
  <c r="AO190"/>
  <c r="AK190"/>
  <c r="AG190"/>
  <c r="AZ190"/>
  <c r="AV190"/>
  <c r="AR190"/>
  <c r="AN190"/>
  <c r="AJ190"/>
  <c r="AF190"/>
  <c r="G194" i="9"/>
  <c r="P195" i="8"/>
  <c r="AY202" i="10"/>
  <c r="AU202"/>
  <c r="AQ202"/>
  <c r="AM202"/>
  <c r="AI202"/>
  <c r="AE202"/>
  <c r="AX202"/>
  <c r="AT202"/>
  <c r="AP202"/>
  <c r="AL202"/>
  <c r="AH202"/>
  <c r="AW202"/>
  <c r="AS202"/>
  <c r="AO202"/>
  <c r="AK202"/>
  <c r="AG202"/>
  <c r="AZ202"/>
  <c r="AV202"/>
  <c r="AR202"/>
  <c r="AN202"/>
  <c r="AJ202"/>
  <c r="AF202"/>
  <c r="Q211" i="8"/>
  <c r="G209" i="15"/>
  <c r="M209" s="1"/>
  <c r="F210" i="11" s="1"/>
  <c r="G214" i="9"/>
  <c r="P215" i="8"/>
  <c r="AF218" i="10"/>
  <c r="AH218"/>
  <c r="AJ218"/>
  <c r="AL218"/>
  <c r="AN218"/>
  <c r="AP218"/>
  <c r="AR218"/>
  <c r="AT218"/>
  <c r="AV218"/>
  <c r="AX218"/>
  <c r="AZ218"/>
  <c r="AY218"/>
  <c r="AU218"/>
  <c r="AQ218"/>
  <c r="AM218"/>
  <c r="AI218"/>
  <c r="AE218"/>
  <c r="AW218"/>
  <c r="AS218"/>
  <c r="AO218"/>
  <c r="AK218"/>
  <c r="AG218"/>
  <c r="Q227" i="8"/>
  <c r="G225" i="15"/>
  <c r="M225" s="1"/>
  <c r="F226" i="11" s="1"/>
  <c r="AF234" i="10"/>
  <c r="AH234"/>
  <c r="AJ234"/>
  <c r="AL234"/>
  <c r="AN234"/>
  <c r="AP234"/>
  <c r="AR234"/>
  <c r="AT234"/>
  <c r="AV234"/>
  <c r="AX234"/>
  <c r="AZ234"/>
  <c r="AY234"/>
  <c r="AU234"/>
  <c r="AQ234"/>
  <c r="AM234"/>
  <c r="AI234"/>
  <c r="AE234"/>
  <c r="AW234"/>
  <c r="AS234"/>
  <c r="AO234"/>
  <c r="AK234"/>
  <c r="AG234"/>
  <c r="G149" i="9"/>
  <c r="P150" i="8"/>
  <c r="G21" i="15"/>
  <c r="M21" s="1"/>
  <c r="F22" i="11" s="1"/>
  <c r="Q23" i="8"/>
  <c r="AE22" i="10"/>
  <c r="AG22"/>
  <c r="AI22"/>
  <c r="AK22"/>
  <c r="AM22"/>
  <c r="AO22"/>
  <c r="AQ22"/>
  <c r="AS22"/>
  <c r="AU22"/>
  <c r="AW22"/>
  <c r="AY22"/>
  <c r="AZ22"/>
  <c r="AV22"/>
  <c r="AR22"/>
  <c r="AN22"/>
  <c r="AJ22"/>
  <c r="AF22"/>
  <c r="AX22"/>
  <c r="AT22"/>
  <c r="AP22"/>
  <c r="AL22"/>
  <c r="AH22"/>
  <c r="AO369"/>
  <c r="AS369"/>
  <c r="AK369"/>
  <c r="AY369"/>
  <c r="AQ369"/>
  <c r="AI369"/>
  <c r="AF369"/>
  <c r="AJ369"/>
  <c r="AN369"/>
  <c r="AR369"/>
  <c r="AV369"/>
  <c r="AZ369"/>
  <c r="AU369"/>
  <c r="AM369"/>
  <c r="AE369"/>
  <c r="AH369"/>
  <c r="AL369"/>
  <c r="AP369"/>
  <c r="AT369"/>
  <c r="AX369"/>
  <c r="AW369"/>
  <c r="AG369"/>
  <c r="G332" i="15"/>
  <c r="M332" s="1"/>
  <c r="F333" i="11" s="1"/>
  <c r="Q334" i="8"/>
  <c r="AS333" i="10"/>
  <c r="AW333"/>
  <c r="AO333"/>
  <c r="AG333"/>
  <c r="AU333"/>
  <c r="AM333"/>
  <c r="AE333"/>
  <c r="AH333"/>
  <c r="AL333"/>
  <c r="AP333"/>
  <c r="AT333"/>
  <c r="AX333"/>
  <c r="AY333"/>
  <c r="AQ333"/>
  <c r="AI333"/>
  <c r="AF333"/>
  <c r="AJ333"/>
  <c r="AN333"/>
  <c r="AR333"/>
  <c r="AV333"/>
  <c r="AZ333"/>
  <c r="AK333"/>
  <c r="P332" i="8"/>
  <c r="G331" i="9"/>
  <c r="G196" i="15"/>
  <c r="M196" s="1"/>
  <c r="F197" i="11" s="1"/>
  <c r="Q198" i="8"/>
  <c r="AF197" i="10"/>
  <c r="AH197"/>
  <c r="AJ197"/>
  <c r="AL197"/>
  <c r="AN197"/>
  <c r="AP197"/>
  <c r="AR197"/>
  <c r="AT197"/>
  <c r="AV197"/>
  <c r="AX197"/>
  <c r="AZ197"/>
  <c r="AY197"/>
  <c r="AU197"/>
  <c r="AQ197"/>
  <c r="AM197"/>
  <c r="AI197"/>
  <c r="AE197"/>
  <c r="AW197"/>
  <c r="AS197"/>
  <c r="AO197"/>
  <c r="AK197"/>
  <c r="AG197"/>
  <c r="G195" i="9"/>
  <c r="P196" i="8"/>
  <c r="Q134"/>
  <c r="G132" i="15"/>
  <c r="M132" s="1"/>
  <c r="F133" i="11" s="1"/>
  <c r="AF133" i="10"/>
  <c r="AH133"/>
  <c r="AJ133"/>
  <c r="AL133"/>
  <c r="AN133"/>
  <c r="AP133"/>
  <c r="AR133"/>
  <c r="AT133"/>
  <c r="AV133"/>
  <c r="AX133"/>
  <c r="AZ133"/>
  <c r="AY133"/>
  <c r="AU133"/>
  <c r="AQ133"/>
  <c r="AM133"/>
  <c r="AI133"/>
  <c r="AE133"/>
  <c r="AW133"/>
  <c r="AS133"/>
  <c r="AO133"/>
  <c r="AK133"/>
  <c r="AG133"/>
  <c r="G94" i="9"/>
  <c r="P95" i="8"/>
  <c r="G65" i="15"/>
  <c r="M65" s="1"/>
  <c r="F66" i="11" s="1"/>
  <c r="Q67" i="8"/>
  <c r="AW66" i="10"/>
  <c r="AY66"/>
  <c r="AQ66"/>
  <c r="AI66"/>
  <c r="AF66"/>
  <c r="AJ66"/>
  <c r="AN66"/>
  <c r="AR66"/>
  <c r="AV66"/>
  <c r="AZ66"/>
  <c r="AE66"/>
  <c r="AP66"/>
  <c r="AX66"/>
  <c r="AS66"/>
  <c r="AK66"/>
  <c r="AU66"/>
  <c r="AM66"/>
  <c r="AH66"/>
  <c r="AL66"/>
  <c r="AT66"/>
  <c r="AO66"/>
  <c r="AG66"/>
  <c r="P20" i="8"/>
  <c r="G19" i="9"/>
  <c r="G13" i="15"/>
  <c r="M13" s="1"/>
  <c r="F14" i="11" s="1"/>
  <c r="Q15" i="8"/>
  <c r="AE14" i="10"/>
  <c r="AG14"/>
  <c r="AI14"/>
  <c r="AK14"/>
  <c r="AM14"/>
  <c r="AO14"/>
  <c r="AQ14"/>
  <c r="AS14"/>
  <c r="AU14"/>
  <c r="AW14"/>
  <c r="AY14"/>
  <c r="AZ14"/>
  <c r="AV14"/>
  <c r="AR14"/>
  <c r="AN14"/>
  <c r="AJ14"/>
  <c r="AF14"/>
  <c r="AX14"/>
  <c r="AT14"/>
  <c r="AP14"/>
  <c r="AL14"/>
  <c r="AH14"/>
  <c r="G18" i="9"/>
  <c r="P19" i="8"/>
  <c r="G23" i="15"/>
  <c r="M23" s="1"/>
  <c r="F24" i="11" s="1"/>
  <c r="Q25" i="8"/>
  <c r="AE24" i="10"/>
  <c r="AG24"/>
  <c r="AI24"/>
  <c r="AK24"/>
  <c r="AM24"/>
  <c r="AO24"/>
  <c r="AQ24"/>
  <c r="AS24"/>
  <c r="AU24"/>
  <c r="AW24"/>
  <c r="AY24"/>
  <c r="AZ24"/>
  <c r="AV24"/>
  <c r="AR24"/>
  <c r="AN24"/>
  <c r="AJ24"/>
  <c r="AF24"/>
  <c r="AX24"/>
  <c r="AT24"/>
  <c r="AP24"/>
  <c r="AL24"/>
  <c r="AH24"/>
  <c r="G29" i="9"/>
  <c r="P30" i="8"/>
  <c r="G32" i="15"/>
  <c r="M32" s="1"/>
  <c r="F33" i="11" s="1"/>
  <c r="Q34" i="8"/>
  <c r="AE33" i="10"/>
  <c r="AG33"/>
  <c r="AI33"/>
  <c r="AK33"/>
  <c r="AM33"/>
  <c r="AO33"/>
  <c r="AQ33"/>
  <c r="AS33"/>
  <c r="AU33"/>
  <c r="AW33"/>
  <c r="AY33"/>
  <c r="AX33"/>
  <c r="AT33"/>
  <c r="AP33"/>
  <c r="AL33"/>
  <c r="AH33"/>
  <c r="AZ33"/>
  <c r="AV33"/>
  <c r="AR33"/>
  <c r="AN33"/>
  <c r="AJ33"/>
  <c r="AF33"/>
  <c r="G37" i="9"/>
  <c r="P38" i="8"/>
  <c r="G40" i="15"/>
  <c r="M40" s="1"/>
  <c r="F41" i="11" s="1"/>
  <c r="Q42" i="8"/>
  <c r="AF41" i="10"/>
  <c r="AJ41"/>
  <c r="AN41"/>
  <c r="AR41"/>
  <c r="AV41"/>
  <c r="AZ41"/>
  <c r="AP41"/>
  <c r="AH41"/>
  <c r="AI41"/>
  <c r="AM41"/>
  <c r="AU41"/>
  <c r="AT41"/>
  <c r="AL41"/>
  <c r="AG41"/>
  <c r="AK41"/>
  <c r="AO41"/>
  <c r="AS41"/>
  <c r="AW41"/>
  <c r="AX41"/>
  <c r="AE41"/>
  <c r="BA41" s="1"/>
  <c r="AQ41"/>
  <c r="AY41"/>
  <c r="G45" i="9"/>
  <c r="P46" i="8"/>
  <c r="G48" i="15"/>
  <c r="M48" s="1"/>
  <c r="F49" i="11" s="1"/>
  <c r="Q50" i="8"/>
  <c r="AF49" i="10"/>
  <c r="AJ49"/>
  <c r="AN49"/>
  <c r="AR49"/>
  <c r="AV49"/>
  <c r="AZ49"/>
  <c r="AP49"/>
  <c r="AE49"/>
  <c r="AM49"/>
  <c r="AU49"/>
  <c r="AT49"/>
  <c r="AL49"/>
  <c r="AG49"/>
  <c r="AK49"/>
  <c r="AO49"/>
  <c r="AS49"/>
  <c r="AW49"/>
  <c r="AX49"/>
  <c r="AH49"/>
  <c r="AI49"/>
  <c r="AQ49"/>
  <c r="AY49"/>
  <c r="G53" i="9"/>
  <c r="P54" i="8"/>
  <c r="Q72"/>
  <c r="G70" i="15"/>
  <c r="M70" s="1"/>
  <c r="F71" i="11" s="1"/>
  <c r="AF71" i="10"/>
  <c r="AH71"/>
  <c r="AJ71"/>
  <c r="AL71"/>
  <c r="AN71"/>
  <c r="AP71"/>
  <c r="AR71"/>
  <c r="AT71"/>
  <c r="AV71"/>
  <c r="AX71"/>
  <c r="AZ71"/>
  <c r="AW71"/>
  <c r="AS71"/>
  <c r="AO71"/>
  <c r="AK71"/>
  <c r="AG71"/>
  <c r="AY71"/>
  <c r="AU71"/>
  <c r="AQ71"/>
  <c r="AM71"/>
  <c r="AI71"/>
  <c r="AE71"/>
  <c r="BA71" s="1"/>
  <c r="P76" i="8"/>
  <c r="G75" i="9"/>
  <c r="Q80" i="8"/>
  <c r="G78" i="15"/>
  <c r="M78" s="1"/>
  <c r="F79" i="11" s="1"/>
  <c r="AF79" i="10"/>
  <c r="AH79"/>
  <c r="AJ79"/>
  <c r="AL79"/>
  <c r="AN79"/>
  <c r="AP79"/>
  <c r="AR79"/>
  <c r="AT79"/>
  <c r="AV79"/>
  <c r="AX79"/>
  <c r="AZ79"/>
  <c r="AW79"/>
  <c r="AS79"/>
  <c r="AO79"/>
  <c r="AK79"/>
  <c r="AG79"/>
  <c r="AY79"/>
  <c r="AU79"/>
  <c r="AQ79"/>
  <c r="AM79"/>
  <c r="AI79"/>
  <c r="AE79"/>
  <c r="BA79" s="1"/>
  <c r="P84" i="8"/>
  <c r="G83" i="9"/>
  <c r="Q88" i="8"/>
  <c r="G86" i="15"/>
  <c r="M86" s="1"/>
  <c r="F87" i="11" s="1"/>
  <c r="AF87" i="10"/>
  <c r="AH87"/>
  <c r="AJ87"/>
  <c r="AL87"/>
  <c r="AN87"/>
  <c r="AP87"/>
  <c r="AR87"/>
  <c r="AT87"/>
  <c r="AV87"/>
  <c r="AX87"/>
  <c r="AZ87"/>
  <c r="AW87"/>
  <c r="AS87"/>
  <c r="AO87"/>
  <c r="AK87"/>
  <c r="AG87"/>
  <c r="AY87"/>
  <c r="AU87"/>
  <c r="AQ87"/>
  <c r="AM87"/>
  <c r="AI87"/>
  <c r="AE87"/>
  <c r="BA87" s="1"/>
  <c r="P92" i="8"/>
  <c r="G91" i="9"/>
  <c r="G96" i="15"/>
  <c r="M96" s="1"/>
  <c r="F97" i="11" s="1"/>
  <c r="Q98" i="8"/>
  <c r="AF97" i="10"/>
  <c r="AH97"/>
  <c r="AJ97"/>
  <c r="AL97"/>
  <c r="AN97"/>
  <c r="AP97"/>
  <c r="AR97"/>
  <c r="AT97"/>
  <c r="AV97"/>
  <c r="AX97"/>
  <c r="AZ97"/>
  <c r="AY97"/>
  <c r="AU97"/>
  <c r="AQ97"/>
  <c r="AM97"/>
  <c r="AI97"/>
  <c r="AE97"/>
  <c r="AW97"/>
  <c r="AS97"/>
  <c r="AO97"/>
  <c r="AK97"/>
  <c r="AG97"/>
  <c r="G101" i="9"/>
  <c r="P102" i="8"/>
  <c r="G104" i="15"/>
  <c r="M104" s="1"/>
  <c r="F105" i="11" s="1"/>
  <c r="Q106" i="8"/>
  <c r="AF105" i="10"/>
  <c r="AH105"/>
  <c r="AJ105"/>
  <c r="AL105"/>
  <c r="AN105"/>
  <c r="AP105"/>
  <c r="AR105"/>
  <c r="AT105"/>
  <c r="AV105"/>
  <c r="AX105"/>
  <c r="AZ105"/>
  <c r="AY105"/>
  <c r="AU105"/>
  <c r="AQ105"/>
  <c r="AM105"/>
  <c r="AI105"/>
  <c r="AE105"/>
  <c r="AW105"/>
  <c r="AS105"/>
  <c r="AO105"/>
  <c r="AK105"/>
  <c r="AG105"/>
  <c r="G109" i="9"/>
  <c r="P110" i="8"/>
  <c r="G112" i="15"/>
  <c r="M112" s="1"/>
  <c r="F113" i="11" s="1"/>
  <c r="Q114" i="8"/>
  <c r="AF113" i="10"/>
  <c r="AH113"/>
  <c r="AJ113"/>
  <c r="AL113"/>
  <c r="AN113"/>
  <c r="AP113"/>
  <c r="AR113"/>
  <c r="AT113"/>
  <c r="AV113"/>
  <c r="AX113"/>
  <c r="AZ113"/>
  <c r="AY113"/>
  <c r="AU113"/>
  <c r="AQ113"/>
  <c r="AM113"/>
  <c r="AI113"/>
  <c r="AE113"/>
  <c r="AW113"/>
  <c r="AS113"/>
  <c r="AO113"/>
  <c r="AK113"/>
  <c r="AG113"/>
  <c r="G118" i="9"/>
  <c r="P119" i="8"/>
  <c r="G121" i="15"/>
  <c r="M121" s="1"/>
  <c r="F122" i="11" s="1"/>
  <c r="Q123" i="8"/>
  <c r="AY122" i="10"/>
  <c r="AU122"/>
  <c r="AQ122"/>
  <c r="AM122"/>
  <c r="AI122"/>
  <c r="AE122"/>
  <c r="AX122"/>
  <c r="AT122"/>
  <c r="AP122"/>
  <c r="AL122"/>
  <c r="AH122"/>
  <c r="AW122"/>
  <c r="AS122"/>
  <c r="AO122"/>
  <c r="AK122"/>
  <c r="AG122"/>
  <c r="AZ122"/>
  <c r="AV122"/>
  <c r="AR122"/>
  <c r="AN122"/>
  <c r="AJ122"/>
  <c r="AF122"/>
  <c r="G126" i="9"/>
  <c r="P127" i="8"/>
  <c r="G129" i="15"/>
  <c r="M129" s="1"/>
  <c r="F130" i="11" s="1"/>
  <c r="Q131" i="8"/>
  <c r="AY130" i="10"/>
  <c r="AU130"/>
  <c r="AQ130"/>
  <c r="AM130"/>
  <c r="AI130"/>
  <c r="AE130"/>
  <c r="AX130"/>
  <c r="AT130"/>
  <c r="AP130"/>
  <c r="AL130"/>
  <c r="AH130"/>
  <c r="AW130"/>
  <c r="AS130"/>
  <c r="AO130"/>
  <c r="AK130"/>
  <c r="AG130"/>
  <c r="AZ130"/>
  <c r="AV130"/>
  <c r="AR130"/>
  <c r="AN130"/>
  <c r="AJ130"/>
  <c r="AF130"/>
  <c r="P136" i="8"/>
  <c r="G135" i="9"/>
  <c r="Q140" i="8"/>
  <c r="G138" i="15"/>
  <c r="M138" s="1"/>
  <c r="F139" i="11" s="1"/>
  <c r="AF139" i="10"/>
  <c r="AH139"/>
  <c r="AJ139"/>
  <c r="AL139"/>
  <c r="AN139"/>
  <c r="AP139"/>
  <c r="AR139"/>
  <c r="AT139"/>
  <c r="AV139"/>
  <c r="AX139"/>
  <c r="AZ139"/>
  <c r="AW139"/>
  <c r="AS139"/>
  <c r="AO139"/>
  <c r="AK139"/>
  <c r="AG139"/>
  <c r="AY139"/>
  <c r="AU139"/>
  <c r="AQ139"/>
  <c r="AM139"/>
  <c r="AI139"/>
  <c r="AE139"/>
  <c r="BA139" s="1"/>
  <c r="P144" i="8"/>
  <c r="G143" i="9"/>
  <c r="Q148" i="8"/>
  <c r="G146" i="15"/>
  <c r="M146" s="1"/>
  <c r="F147" i="11" s="1"/>
  <c r="AF147" i="10"/>
  <c r="AH147"/>
  <c r="AJ147"/>
  <c r="AL147"/>
  <c r="AN147"/>
  <c r="AP147"/>
  <c r="AR147"/>
  <c r="AT147"/>
  <c r="AV147"/>
  <c r="AX147"/>
  <c r="AZ147"/>
  <c r="AW147"/>
  <c r="AS147"/>
  <c r="AO147"/>
  <c r="AK147"/>
  <c r="AG147"/>
  <c r="AY147"/>
  <c r="AU147"/>
  <c r="AQ147"/>
  <c r="AM147"/>
  <c r="AI147"/>
  <c r="AE147"/>
  <c r="BA147" s="1"/>
  <c r="G152" i="9"/>
  <c r="P153" i="8"/>
  <c r="G155" i="15"/>
  <c r="M155" s="1"/>
  <c r="F156" i="11" s="1"/>
  <c r="Q157" i="8"/>
  <c r="AW156" i="10"/>
  <c r="AS156"/>
  <c r="AO156"/>
  <c r="AK156"/>
  <c r="AG156"/>
  <c r="AZ156"/>
  <c r="AV156"/>
  <c r="AR156"/>
  <c r="AN156"/>
  <c r="AJ156"/>
  <c r="AF156"/>
  <c r="AY156"/>
  <c r="AU156"/>
  <c r="AQ156"/>
  <c r="AM156"/>
  <c r="AI156"/>
  <c r="AE156"/>
  <c r="AX156"/>
  <c r="AT156"/>
  <c r="AP156"/>
  <c r="AL156"/>
  <c r="AH156"/>
  <c r="G161" i="9"/>
  <c r="P162" i="8"/>
  <c r="G164" i="15"/>
  <c r="M164" s="1"/>
  <c r="F165" i="11" s="1"/>
  <c r="Q166" i="8"/>
  <c r="AF165" i="10"/>
  <c r="AH165"/>
  <c r="AJ165"/>
  <c r="AL165"/>
  <c r="AN165"/>
  <c r="AP165"/>
  <c r="AR165"/>
  <c r="AT165"/>
  <c r="AV165"/>
  <c r="AX165"/>
  <c r="AZ165"/>
  <c r="AY165"/>
  <c r="AU165"/>
  <c r="AQ165"/>
  <c r="AM165"/>
  <c r="AI165"/>
  <c r="AE165"/>
  <c r="AW165"/>
  <c r="AS165"/>
  <c r="AO165"/>
  <c r="AK165"/>
  <c r="AG165"/>
  <c r="G169" i="9"/>
  <c r="P170" i="8"/>
  <c r="Q179"/>
  <c r="G177" i="15"/>
  <c r="M177" s="1"/>
  <c r="F178" i="11" s="1"/>
  <c r="AY178" i="10"/>
  <c r="AU178"/>
  <c r="AQ178"/>
  <c r="AM178"/>
  <c r="AI178"/>
  <c r="AE178"/>
  <c r="AX178"/>
  <c r="AT178"/>
  <c r="AP178"/>
  <c r="AL178"/>
  <c r="AH178"/>
  <c r="AW178"/>
  <c r="AS178"/>
  <c r="AO178"/>
  <c r="AK178"/>
  <c r="AG178"/>
  <c r="AZ178"/>
  <c r="AV178"/>
  <c r="AR178"/>
  <c r="AN178"/>
  <c r="AJ178"/>
  <c r="AF178"/>
  <c r="G182" i="9"/>
  <c r="P183" i="8"/>
  <c r="Q187"/>
  <c r="G185" i="15"/>
  <c r="M185" s="1"/>
  <c r="F186" i="11" s="1"/>
  <c r="AY186" i="10"/>
  <c r="AU186"/>
  <c r="AQ186"/>
  <c r="AM186"/>
  <c r="AI186"/>
  <c r="AE186"/>
  <c r="AX186"/>
  <c r="AT186"/>
  <c r="AP186"/>
  <c r="AL186"/>
  <c r="AH186"/>
  <c r="AW186"/>
  <c r="AS186"/>
  <c r="AO186"/>
  <c r="AK186"/>
  <c r="AG186"/>
  <c r="AZ186"/>
  <c r="AV186"/>
  <c r="AR186"/>
  <c r="AN186"/>
  <c r="AJ186"/>
  <c r="AF186"/>
  <c r="G190" i="9"/>
  <c r="P191" i="8"/>
  <c r="Q195"/>
  <c r="G193" i="15"/>
  <c r="M193" s="1"/>
  <c r="F194" i="11" s="1"/>
  <c r="AY194" i="10"/>
  <c r="AU194"/>
  <c r="AQ194"/>
  <c r="AM194"/>
  <c r="AI194"/>
  <c r="AE194"/>
  <c r="AX194"/>
  <c r="AT194"/>
  <c r="AP194"/>
  <c r="AL194"/>
  <c r="AH194"/>
  <c r="AW194"/>
  <c r="AS194"/>
  <c r="AO194"/>
  <c r="AK194"/>
  <c r="AG194"/>
  <c r="AZ194"/>
  <c r="AV194"/>
  <c r="AR194"/>
  <c r="AN194"/>
  <c r="AJ194"/>
  <c r="AF194"/>
  <c r="G202" i="9"/>
  <c r="P203" i="8"/>
  <c r="Q207"/>
  <c r="G205" i="15"/>
  <c r="M205" s="1"/>
  <c r="F206" i="11" s="1"/>
  <c r="AF206" i="10"/>
  <c r="AH206"/>
  <c r="AJ206"/>
  <c r="AL206"/>
  <c r="AN206"/>
  <c r="AP206"/>
  <c r="AR206"/>
  <c r="AT206"/>
  <c r="AV206"/>
  <c r="AX206"/>
  <c r="AZ206"/>
  <c r="AY206"/>
  <c r="AU206"/>
  <c r="AQ206"/>
  <c r="AM206"/>
  <c r="AI206"/>
  <c r="AE206"/>
  <c r="AW206"/>
  <c r="AS206"/>
  <c r="AO206"/>
  <c r="AK206"/>
  <c r="AG206"/>
  <c r="G210" i="9"/>
  <c r="P211" i="8"/>
  <c r="Q215"/>
  <c r="G213" i="15"/>
  <c r="M213" s="1"/>
  <c r="F214" i="11" s="1"/>
  <c r="AF214" i="10"/>
  <c r="AH214"/>
  <c r="AJ214"/>
  <c r="AL214"/>
  <c r="AN214"/>
  <c r="AP214"/>
  <c r="AR214"/>
  <c r="AT214"/>
  <c r="AV214"/>
  <c r="AX214"/>
  <c r="AZ214"/>
  <c r="AY214"/>
  <c r="AU214"/>
  <c r="AQ214"/>
  <c r="AM214"/>
  <c r="AI214"/>
  <c r="AE214"/>
  <c r="AW214"/>
  <c r="AS214"/>
  <c r="AO214"/>
  <c r="AK214"/>
  <c r="AG214"/>
  <c r="G218" i="9"/>
  <c r="P219" i="8"/>
  <c r="Q223"/>
  <c r="G221" i="15"/>
  <c r="M221" s="1"/>
  <c r="F222" i="11" s="1"/>
  <c r="AF222" i="10"/>
  <c r="AH222"/>
  <c r="AJ222"/>
  <c r="AL222"/>
  <c r="AN222"/>
  <c r="AP222"/>
  <c r="AR222"/>
  <c r="AT222"/>
  <c r="AV222"/>
  <c r="AX222"/>
  <c r="AZ222"/>
  <c r="AY222"/>
  <c r="AU222"/>
  <c r="AQ222"/>
  <c r="AM222"/>
  <c r="AI222"/>
  <c r="AE222"/>
  <c r="AW222"/>
  <c r="AS222"/>
  <c r="AO222"/>
  <c r="AK222"/>
  <c r="AG222"/>
  <c r="G226" i="9"/>
  <c r="P227" i="8"/>
  <c r="Q231"/>
  <c r="G229" i="15"/>
  <c r="M229" s="1"/>
  <c r="F230" i="11" s="1"/>
  <c r="AF230" i="10"/>
  <c r="AH230"/>
  <c r="AJ230"/>
  <c r="AL230"/>
  <c r="AN230"/>
  <c r="AP230"/>
  <c r="AR230"/>
  <c r="AT230"/>
  <c r="AV230"/>
  <c r="AX230"/>
  <c r="AZ230"/>
  <c r="AY230"/>
  <c r="AU230"/>
  <c r="AQ230"/>
  <c r="AM230"/>
  <c r="AI230"/>
  <c r="AE230"/>
  <c r="AW230"/>
  <c r="AS230"/>
  <c r="AO230"/>
  <c r="AK230"/>
  <c r="AG230"/>
  <c r="G234" i="9"/>
  <c r="P235" i="8"/>
  <c r="Q239"/>
  <c r="G237" i="15"/>
  <c r="M237" s="1"/>
  <c r="F238" i="11" s="1"/>
  <c r="AF238" i="10"/>
  <c r="AH238"/>
  <c r="AJ238"/>
  <c r="AL238"/>
  <c r="AN238"/>
  <c r="AP238"/>
  <c r="AR238"/>
  <c r="AT238"/>
  <c r="AV238"/>
  <c r="AX238"/>
  <c r="AZ238"/>
  <c r="AY238"/>
  <c r="AU238"/>
  <c r="AQ238"/>
  <c r="AM238"/>
  <c r="AI238"/>
  <c r="AE238"/>
  <c r="AW238"/>
  <c r="AS238"/>
  <c r="AO238"/>
  <c r="AK238"/>
  <c r="AG238"/>
  <c r="G242" i="9"/>
  <c r="P243" i="8"/>
  <c r="Q247"/>
  <c r="G245" i="15"/>
  <c r="M245" s="1"/>
  <c r="F246" i="11" s="1"/>
  <c r="AF246" i="10"/>
  <c r="AH246"/>
  <c r="AJ246"/>
  <c r="AL246"/>
  <c r="AN246"/>
  <c r="AP246"/>
  <c r="AR246"/>
  <c r="AT246"/>
  <c r="AV246"/>
  <c r="AX246"/>
  <c r="AZ246"/>
  <c r="AY246"/>
  <c r="AU246"/>
  <c r="AQ246"/>
  <c r="AM246"/>
  <c r="AI246"/>
  <c r="AE246"/>
  <c r="AW246"/>
  <c r="AS246"/>
  <c r="AO246"/>
  <c r="AK246"/>
  <c r="AG246"/>
  <c r="G250" i="9"/>
  <c r="P251" i="8"/>
  <c r="Q255"/>
  <c r="G253" i="15"/>
  <c r="M253" s="1"/>
  <c r="F254" i="11" s="1"/>
  <c r="AF254" i="10"/>
  <c r="AH254"/>
  <c r="AJ254"/>
  <c r="AL254"/>
  <c r="AN254"/>
  <c r="AP254"/>
  <c r="AR254"/>
  <c r="AT254"/>
  <c r="AV254"/>
  <c r="AX254"/>
  <c r="AZ254"/>
  <c r="AY254"/>
  <c r="AU254"/>
  <c r="AQ254"/>
  <c r="AM254"/>
  <c r="AI254"/>
  <c r="AE254"/>
  <c r="AW254"/>
  <c r="AS254"/>
  <c r="AO254"/>
  <c r="AK254"/>
  <c r="AG254"/>
  <c r="G258" i="9"/>
  <c r="P259" i="8"/>
  <c r="Q263"/>
  <c r="G261" i="15"/>
  <c r="M261" s="1"/>
  <c r="F262" i="11" s="1"/>
  <c r="AF262" i="10"/>
  <c r="AH262"/>
  <c r="AJ262"/>
  <c r="AL262"/>
  <c r="AN262"/>
  <c r="AP262"/>
  <c r="AR262"/>
  <c r="AT262"/>
  <c r="AV262"/>
  <c r="AX262"/>
  <c r="AZ262"/>
  <c r="AY262"/>
  <c r="AU262"/>
  <c r="AQ262"/>
  <c r="AM262"/>
  <c r="AI262"/>
  <c r="AE262"/>
  <c r="AW262"/>
  <c r="AS262"/>
  <c r="AO262"/>
  <c r="AK262"/>
  <c r="AG262"/>
  <c r="G266" i="9"/>
  <c r="P267" i="8"/>
  <c r="Q271"/>
  <c r="G269" i="15"/>
  <c r="M269" s="1"/>
  <c r="F270" i="11" s="1"/>
  <c r="AF270" i="10"/>
  <c r="AH270"/>
  <c r="AJ270"/>
  <c r="AL270"/>
  <c r="AN270"/>
  <c r="AP270"/>
  <c r="AR270"/>
  <c r="AT270"/>
  <c r="AV270"/>
  <c r="AX270"/>
  <c r="AZ270"/>
  <c r="AY270"/>
  <c r="AU270"/>
  <c r="AQ270"/>
  <c r="AM270"/>
  <c r="AI270"/>
  <c r="AE270"/>
  <c r="AW270"/>
  <c r="AS270"/>
  <c r="AO270"/>
  <c r="AK270"/>
  <c r="AG270"/>
  <c r="G274" i="9"/>
  <c r="P275" i="8"/>
  <c r="G277" i="15"/>
  <c r="M277" s="1"/>
  <c r="F278" i="11" s="1"/>
  <c r="Q279" i="8"/>
  <c r="AF278" i="10"/>
  <c r="AH278"/>
  <c r="AJ278"/>
  <c r="AL278"/>
  <c r="AN278"/>
  <c r="AP278"/>
  <c r="AR278"/>
  <c r="AT278"/>
  <c r="AV278"/>
  <c r="AX278"/>
  <c r="AZ278"/>
  <c r="AY278"/>
  <c r="AQ278"/>
  <c r="AI278"/>
  <c r="AU278"/>
  <c r="AM278"/>
  <c r="AE278"/>
  <c r="AW278"/>
  <c r="AS278"/>
  <c r="AO278"/>
  <c r="AK278"/>
  <c r="AG278"/>
  <c r="G282" i="9"/>
  <c r="P283" i="8"/>
  <c r="G285" i="15"/>
  <c r="M285" s="1"/>
  <c r="F286" i="11" s="1"/>
  <c r="Q287" i="8"/>
  <c r="AF286" i="10"/>
  <c r="AH286"/>
  <c r="AJ286"/>
  <c r="AL286"/>
  <c r="AN286"/>
  <c r="AP286"/>
  <c r="AR286"/>
  <c r="AT286"/>
  <c r="AV286"/>
  <c r="AX286"/>
  <c r="AZ286"/>
  <c r="AY286"/>
  <c r="AQ286"/>
  <c r="AI286"/>
  <c r="AU286"/>
  <c r="AM286"/>
  <c r="AE286"/>
  <c r="AW286"/>
  <c r="AS286"/>
  <c r="AO286"/>
  <c r="AK286"/>
  <c r="AG286"/>
  <c r="G290" i="9"/>
  <c r="P291" i="8"/>
  <c r="G293" i="15"/>
  <c r="M293" s="1"/>
  <c r="F294" i="11" s="1"/>
  <c r="Q295" i="8"/>
  <c r="AF294" i="10"/>
  <c r="AH294"/>
  <c r="AJ294"/>
  <c r="AL294"/>
  <c r="AN294"/>
  <c r="AP294"/>
  <c r="AR294"/>
  <c r="AT294"/>
  <c r="AV294"/>
  <c r="AX294"/>
  <c r="AZ294"/>
  <c r="AY294"/>
  <c r="AQ294"/>
  <c r="AI294"/>
  <c r="AU294"/>
  <c r="AM294"/>
  <c r="AE294"/>
  <c r="AW294"/>
  <c r="AS294"/>
  <c r="AO294"/>
  <c r="AK294"/>
  <c r="AG294"/>
  <c r="G298" i="9"/>
  <c r="P299" i="8"/>
  <c r="G301" i="15"/>
  <c r="M301" s="1"/>
  <c r="F302" i="11" s="1"/>
  <c r="Q303" i="8"/>
  <c r="AF302" i="10"/>
  <c r="AH302"/>
  <c r="AJ302"/>
  <c r="AL302"/>
  <c r="AN302"/>
  <c r="AP302"/>
  <c r="AR302"/>
  <c r="AT302"/>
  <c r="AV302"/>
  <c r="AX302"/>
  <c r="AZ302"/>
  <c r="AW302"/>
  <c r="AO302"/>
  <c r="AG302"/>
  <c r="AS302"/>
  <c r="AK302"/>
  <c r="AY302"/>
  <c r="AU302"/>
  <c r="AQ302"/>
  <c r="AM302"/>
  <c r="AI302"/>
  <c r="AE302"/>
  <c r="BA302" s="1"/>
  <c r="G306" i="9"/>
  <c r="P307" i="8"/>
  <c r="G309" i="15"/>
  <c r="M309" s="1"/>
  <c r="F310" i="11" s="1"/>
  <c r="Q311" i="8"/>
  <c r="AF310" i="10"/>
  <c r="AH310"/>
  <c r="AJ310"/>
  <c r="AL310"/>
  <c r="AN310"/>
  <c r="AP310"/>
  <c r="AR310"/>
  <c r="AT310"/>
  <c r="AV310"/>
  <c r="AX310"/>
  <c r="AZ310"/>
  <c r="AW310"/>
  <c r="AO310"/>
  <c r="AG310"/>
  <c r="AS310"/>
  <c r="AK310"/>
  <c r="AY310"/>
  <c r="AU310"/>
  <c r="AQ310"/>
  <c r="AM310"/>
  <c r="AI310"/>
  <c r="AE310"/>
  <c r="BA310" s="1"/>
  <c r="G314" i="9"/>
  <c r="P315" i="8"/>
  <c r="G317" i="15"/>
  <c r="M317" s="1"/>
  <c r="F318" i="11" s="1"/>
  <c r="Q319" i="8"/>
  <c r="AF318" i="10"/>
  <c r="AH318"/>
  <c r="AJ318"/>
  <c r="AL318"/>
  <c r="AN318"/>
  <c r="AP318"/>
  <c r="AR318"/>
  <c r="AT318"/>
  <c r="AV318"/>
  <c r="AX318"/>
  <c r="AZ318"/>
  <c r="AS318"/>
  <c r="AK318"/>
  <c r="AW318"/>
  <c r="AO318"/>
  <c r="AG318"/>
  <c r="AY318"/>
  <c r="AU318"/>
  <c r="AQ318"/>
  <c r="AM318"/>
  <c r="AI318"/>
  <c r="AE318"/>
  <c r="BA318" s="1"/>
  <c r="G322" i="9"/>
  <c r="P323" i="8"/>
  <c r="G325" i="15"/>
  <c r="M325" s="1"/>
  <c r="F326" i="11" s="1"/>
  <c r="Q327" i="8"/>
  <c r="AF326" i="10"/>
  <c r="AH326"/>
  <c r="AJ326"/>
  <c r="AL326"/>
  <c r="AN326"/>
  <c r="AP326"/>
  <c r="AR326"/>
  <c r="AT326"/>
  <c r="AV326"/>
  <c r="AX326"/>
  <c r="AZ326"/>
  <c r="AS326"/>
  <c r="AK326"/>
  <c r="AW326"/>
  <c r="AO326"/>
  <c r="AG326"/>
  <c r="AY326"/>
  <c r="AU326"/>
  <c r="AQ326"/>
  <c r="AM326"/>
  <c r="AI326"/>
  <c r="AE326"/>
  <c r="BA326" s="1"/>
  <c r="G330" i="9"/>
  <c r="P331" i="8"/>
  <c r="G336" i="15"/>
  <c r="M336" s="1"/>
  <c r="F337" i="11" s="1"/>
  <c r="Q338" i="8"/>
  <c r="G337" i="9"/>
  <c r="P338" i="8"/>
  <c r="G341" i="9"/>
  <c r="P342" i="8"/>
  <c r="G344" i="15"/>
  <c r="M344" s="1"/>
  <c r="F345" i="11" s="1"/>
  <c r="Q346" i="8"/>
  <c r="G345" i="9"/>
  <c r="P346" i="8"/>
  <c r="G349" i="9"/>
  <c r="P350" i="8"/>
  <c r="G352" i="15"/>
  <c r="M352" s="1"/>
  <c r="F353" i="11" s="1"/>
  <c r="Q354" i="8"/>
  <c r="G353" i="9"/>
  <c r="P354" i="8"/>
  <c r="G357" i="9"/>
  <c r="P358" i="8"/>
  <c r="Q362"/>
  <c r="G360" i="15"/>
  <c r="M360" s="1"/>
  <c r="F361" i="11" s="1"/>
  <c r="G361" i="9"/>
  <c r="P362" i="8"/>
  <c r="G365" i="9"/>
  <c r="P366" i="8"/>
  <c r="G12" i="15"/>
  <c r="M12" s="1"/>
  <c r="F13" i="11" s="1"/>
  <c r="Q14" i="8"/>
  <c r="AE13" i="10"/>
  <c r="AG13"/>
  <c r="AI13"/>
  <c r="AK13"/>
  <c r="AM13"/>
  <c r="AO13"/>
  <c r="AQ13"/>
  <c r="AS13"/>
  <c r="AU13"/>
  <c r="AW13"/>
  <c r="AY13"/>
  <c r="AX13"/>
  <c r="AT13"/>
  <c r="AP13"/>
  <c r="AL13"/>
  <c r="AH13"/>
  <c r="AZ13"/>
  <c r="AV13"/>
  <c r="AR13"/>
  <c r="AN13"/>
  <c r="AJ13"/>
  <c r="AF13"/>
  <c r="G17" i="9"/>
  <c r="P18" i="8"/>
  <c r="G22" i="15"/>
  <c r="M22" s="1"/>
  <c r="F23" i="11" s="1"/>
  <c r="Q24" i="8"/>
  <c r="AE23" i="10"/>
  <c r="AG23"/>
  <c r="AI23"/>
  <c r="AK23"/>
  <c r="AM23"/>
  <c r="AO23"/>
  <c r="AQ23"/>
  <c r="AS23"/>
  <c r="AU23"/>
  <c r="AW23"/>
  <c r="AY23"/>
  <c r="AX23"/>
  <c r="AT23"/>
  <c r="AP23"/>
  <c r="AL23"/>
  <c r="AH23"/>
  <c r="AZ23"/>
  <c r="AV23"/>
  <c r="AR23"/>
  <c r="AN23"/>
  <c r="AJ23"/>
  <c r="AF23"/>
  <c r="G28" i="9"/>
  <c r="P29" i="8"/>
  <c r="G31" i="15"/>
  <c r="M31" s="1"/>
  <c r="F32" i="11" s="1"/>
  <c r="Q33" i="8"/>
  <c r="AE32" i="10"/>
  <c r="AG32"/>
  <c r="AI32"/>
  <c r="AK32"/>
  <c r="AM32"/>
  <c r="AO32"/>
  <c r="AQ32"/>
  <c r="AS32"/>
  <c r="AU32"/>
  <c r="AW32"/>
  <c r="AY32"/>
  <c r="AZ32"/>
  <c r="AV32"/>
  <c r="AR32"/>
  <c r="AN32"/>
  <c r="AJ32"/>
  <c r="AF32"/>
  <c r="AX32"/>
  <c r="AT32"/>
  <c r="AP32"/>
  <c r="AL32"/>
  <c r="AH32"/>
  <c r="G36" i="9"/>
  <c r="P37" i="8"/>
  <c r="G39" i="15"/>
  <c r="M39" s="1"/>
  <c r="F40" i="11" s="1"/>
  <c r="Q41" i="8"/>
  <c r="AT40" i="10"/>
  <c r="AL40"/>
  <c r="AG40"/>
  <c r="AK40"/>
  <c r="AO40"/>
  <c r="AS40"/>
  <c r="AW40"/>
  <c r="AX40"/>
  <c r="AE40"/>
  <c r="AM40"/>
  <c r="AU40"/>
  <c r="AZ40"/>
  <c r="AJ40"/>
  <c r="AV40"/>
  <c r="AN40"/>
  <c r="AF40"/>
  <c r="AP40"/>
  <c r="AH40"/>
  <c r="AI40"/>
  <c r="AQ40"/>
  <c r="AY40"/>
  <c r="AR40"/>
  <c r="P47" i="8"/>
  <c r="G46" i="9"/>
  <c r="G49" i="15"/>
  <c r="M49" s="1"/>
  <c r="F50" i="11" s="1"/>
  <c r="Q51" i="8"/>
  <c r="AW50" i="10"/>
  <c r="AY50"/>
  <c r="AQ50"/>
  <c r="AI50"/>
  <c r="AF50"/>
  <c r="AJ50"/>
  <c r="AN50"/>
  <c r="AR50"/>
  <c r="AV50"/>
  <c r="AZ50"/>
  <c r="AE50"/>
  <c r="AL50"/>
  <c r="AT50"/>
  <c r="AO50"/>
  <c r="AG50"/>
  <c r="AS50"/>
  <c r="AK50"/>
  <c r="AU50"/>
  <c r="AM50"/>
  <c r="AH50"/>
  <c r="AP50"/>
  <c r="AX50"/>
  <c r="G68" i="9"/>
  <c r="P69" i="8"/>
  <c r="G71" i="15"/>
  <c r="M71" s="1"/>
  <c r="F72" i="11" s="1"/>
  <c r="Q73" i="8"/>
  <c r="AG72" i="10"/>
  <c r="AK72"/>
  <c r="AO72"/>
  <c r="AS72"/>
  <c r="AW72"/>
  <c r="AY72"/>
  <c r="AI72"/>
  <c r="AF72"/>
  <c r="AN72"/>
  <c r="AV72"/>
  <c r="AU72"/>
  <c r="AM72"/>
  <c r="AE72"/>
  <c r="AH72"/>
  <c r="AL72"/>
  <c r="AP72"/>
  <c r="AT72"/>
  <c r="AX72"/>
  <c r="AQ72"/>
  <c r="AJ72"/>
  <c r="AR72"/>
  <c r="AZ72"/>
  <c r="G76" i="9"/>
  <c r="P77" i="8"/>
  <c r="G79" i="15"/>
  <c r="M79" s="1"/>
  <c r="F80" i="11" s="1"/>
  <c r="Q81" i="8"/>
  <c r="AG80" i="10"/>
  <c r="AK80"/>
  <c r="AO80"/>
  <c r="AS80"/>
  <c r="AW80"/>
  <c r="AQ80"/>
  <c r="AF80"/>
  <c r="AJ80"/>
  <c r="AR80"/>
  <c r="AV80"/>
  <c r="AU80"/>
  <c r="AM80"/>
  <c r="AE80"/>
  <c r="AH80"/>
  <c r="AL80"/>
  <c r="AP80"/>
  <c r="AT80"/>
  <c r="AX80"/>
  <c r="AY80"/>
  <c r="AI80"/>
  <c r="AN80"/>
  <c r="AZ80"/>
  <c r="G84" i="9"/>
  <c r="P85" i="8"/>
  <c r="G87" i="15"/>
  <c r="M87" s="1"/>
  <c r="F88" i="11" s="1"/>
  <c r="Q89" i="8"/>
  <c r="AG88" i="10"/>
  <c r="AK88"/>
  <c r="AO88"/>
  <c r="AS88"/>
  <c r="AW88"/>
  <c r="AQ88"/>
  <c r="AF88"/>
  <c r="AN88"/>
  <c r="AV88"/>
  <c r="AU88"/>
  <c r="AM88"/>
  <c r="AE88"/>
  <c r="AH88"/>
  <c r="AL88"/>
  <c r="AP88"/>
  <c r="AT88"/>
  <c r="AX88"/>
  <c r="AY88"/>
  <c r="AI88"/>
  <c r="AJ88"/>
  <c r="AR88"/>
  <c r="AZ88"/>
  <c r="G92" i="9"/>
  <c r="P93" i="8"/>
  <c r="G97" i="15"/>
  <c r="M97" s="1"/>
  <c r="F98" i="11" s="1"/>
  <c r="Q99" i="8"/>
  <c r="AW98" i="10"/>
  <c r="AY98"/>
  <c r="AQ98"/>
  <c r="AI98"/>
  <c r="AF98"/>
  <c r="AJ98"/>
  <c r="AN98"/>
  <c r="AR98"/>
  <c r="AV98"/>
  <c r="AZ98"/>
  <c r="AL98"/>
  <c r="AX98"/>
  <c r="AS98"/>
  <c r="AK98"/>
  <c r="AU98"/>
  <c r="AM98"/>
  <c r="AE98"/>
  <c r="AH98"/>
  <c r="AP98"/>
  <c r="AT98"/>
  <c r="AO98"/>
  <c r="AG98"/>
  <c r="G102" i="9"/>
  <c r="P103" i="8"/>
  <c r="G105" i="15"/>
  <c r="M105" s="1"/>
  <c r="F106" i="11" s="1"/>
  <c r="Q107" i="8"/>
  <c r="AW106" i="10"/>
  <c r="AY106"/>
  <c r="AQ106"/>
  <c r="AI106"/>
  <c r="AF106"/>
  <c r="AJ106"/>
  <c r="AN106"/>
  <c r="AR106"/>
  <c r="AV106"/>
  <c r="AZ106"/>
  <c r="AU106"/>
  <c r="AM106"/>
  <c r="AE106"/>
  <c r="AH106"/>
  <c r="AL106"/>
  <c r="AT106"/>
  <c r="AX106"/>
  <c r="AS106"/>
  <c r="AK106"/>
  <c r="AP106"/>
  <c r="AO106"/>
  <c r="AG106"/>
  <c r="G110" i="9"/>
  <c r="P111" i="8"/>
  <c r="G113" i="15"/>
  <c r="M113" s="1"/>
  <c r="F114" i="11" s="1"/>
  <c r="Q115" i="8"/>
  <c r="AY114" i="10"/>
  <c r="AU114"/>
  <c r="AQ114"/>
  <c r="AM114"/>
  <c r="AI114"/>
  <c r="AE114"/>
  <c r="AX114"/>
  <c r="AT114"/>
  <c r="AP114"/>
  <c r="AL114"/>
  <c r="AH114"/>
  <c r="AW114"/>
  <c r="AS114"/>
  <c r="AO114"/>
  <c r="AK114"/>
  <c r="AG114"/>
  <c r="AZ114"/>
  <c r="AV114"/>
  <c r="AR114"/>
  <c r="AN114"/>
  <c r="AJ114"/>
  <c r="AF114"/>
  <c r="P120" i="8"/>
  <c r="G119" i="9"/>
  <c r="Q124" i="8"/>
  <c r="G122" i="15"/>
  <c r="M122" s="1"/>
  <c r="F123" i="11" s="1"/>
  <c r="AF123" i="10"/>
  <c r="AH123"/>
  <c r="AJ123"/>
  <c r="AL123"/>
  <c r="AN123"/>
  <c r="AP123"/>
  <c r="AR123"/>
  <c r="AT123"/>
  <c r="AV123"/>
  <c r="AX123"/>
  <c r="AZ123"/>
  <c r="AW123"/>
  <c r="AS123"/>
  <c r="AO123"/>
  <c r="AK123"/>
  <c r="AG123"/>
  <c r="AY123"/>
  <c r="AU123"/>
  <c r="AQ123"/>
  <c r="AM123"/>
  <c r="AI123"/>
  <c r="AE123"/>
  <c r="BA123" s="1"/>
  <c r="P128" i="8"/>
  <c r="G127" i="9"/>
  <c r="Q132" i="8"/>
  <c r="G130" i="15"/>
  <c r="M130" s="1"/>
  <c r="F131" i="11" s="1"/>
  <c r="AF131" i="10"/>
  <c r="AH131"/>
  <c r="AJ131"/>
  <c r="AL131"/>
  <c r="AN131"/>
  <c r="AP131"/>
  <c r="AR131"/>
  <c r="AT131"/>
  <c r="AV131"/>
  <c r="AX131"/>
  <c r="AZ131"/>
  <c r="AW131"/>
  <c r="AS131"/>
  <c r="AO131"/>
  <c r="AK131"/>
  <c r="AG131"/>
  <c r="AY131"/>
  <c r="AU131"/>
  <c r="AQ131"/>
  <c r="AM131"/>
  <c r="AI131"/>
  <c r="AE131"/>
  <c r="BA131" s="1"/>
  <c r="G136" i="9"/>
  <c r="P137" i="8"/>
  <c r="G139" i="15"/>
  <c r="M139" s="1"/>
  <c r="F140" i="11" s="1"/>
  <c r="Q141" i="8"/>
  <c r="AW140" i="10"/>
  <c r="AS140"/>
  <c r="AO140"/>
  <c r="AK140"/>
  <c r="AG140"/>
  <c r="AZ140"/>
  <c r="AV140"/>
  <c r="AR140"/>
  <c r="AN140"/>
  <c r="AJ140"/>
  <c r="AF140"/>
  <c r="AY140"/>
  <c r="AU140"/>
  <c r="AQ140"/>
  <c r="AM140"/>
  <c r="AI140"/>
  <c r="AE140"/>
  <c r="AX140"/>
  <c r="AT140"/>
  <c r="AP140"/>
  <c r="AL140"/>
  <c r="AH140"/>
  <c r="G144" i="9"/>
  <c r="P145" i="8"/>
  <c r="G147" i="15"/>
  <c r="M147" s="1"/>
  <c r="F148" i="11" s="1"/>
  <c r="Q149" i="8"/>
  <c r="AW148" i="10"/>
  <c r="AS148"/>
  <c r="AO148"/>
  <c r="AK148"/>
  <c r="AG148"/>
  <c r="AZ148"/>
  <c r="AV148"/>
  <c r="AR148"/>
  <c r="AN148"/>
  <c r="AJ148"/>
  <c r="AF148"/>
  <c r="AY148"/>
  <c r="AU148"/>
  <c r="AQ148"/>
  <c r="AM148"/>
  <c r="AI148"/>
  <c r="AE148"/>
  <c r="AX148"/>
  <c r="AT148"/>
  <c r="AP148"/>
  <c r="AL148"/>
  <c r="AH148"/>
  <c r="G153" i="9"/>
  <c r="P154" i="8"/>
  <c r="G156" i="15"/>
  <c r="M156" s="1"/>
  <c r="F157" i="11" s="1"/>
  <c r="Q158" i="8"/>
  <c r="AF157" i="10"/>
  <c r="AH157"/>
  <c r="AJ157"/>
  <c r="AL157"/>
  <c r="AN157"/>
  <c r="AP157"/>
  <c r="AR157"/>
  <c r="AT157"/>
  <c r="AV157"/>
  <c r="AX157"/>
  <c r="AZ157"/>
  <c r="AY157"/>
  <c r="AU157"/>
  <c r="AQ157"/>
  <c r="AM157"/>
  <c r="AI157"/>
  <c r="AE157"/>
  <c r="AW157"/>
  <c r="AS157"/>
  <c r="AO157"/>
  <c r="AK157"/>
  <c r="AG157"/>
  <c r="G162" i="9"/>
  <c r="P163" i="8"/>
  <c r="Q167"/>
  <c r="G165" i="15"/>
  <c r="M165" s="1"/>
  <c r="F166" i="11" s="1"/>
  <c r="AY166" i="10"/>
  <c r="AU166"/>
  <c r="AQ166"/>
  <c r="AM166"/>
  <c r="AI166"/>
  <c r="AE166"/>
  <c r="AX166"/>
  <c r="AT166"/>
  <c r="AP166"/>
  <c r="AL166"/>
  <c r="AH166"/>
  <c r="AW166"/>
  <c r="AS166"/>
  <c r="AO166"/>
  <c r="AK166"/>
  <c r="AG166"/>
  <c r="AZ166"/>
  <c r="AV166"/>
  <c r="AR166"/>
  <c r="AN166"/>
  <c r="AJ166"/>
  <c r="AF166"/>
  <c r="G170" i="9"/>
  <c r="P171" i="8"/>
  <c r="G180" i="15"/>
  <c r="M180" s="1"/>
  <c r="F181" i="11" s="1"/>
  <c r="Q182" i="8"/>
  <c r="AF181" i="10"/>
  <c r="AH181"/>
  <c r="AJ181"/>
  <c r="AL181"/>
  <c r="AN181"/>
  <c r="AP181"/>
  <c r="AR181"/>
  <c r="AT181"/>
  <c r="AV181"/>
  <c r="AX181"/>
  <c r="AZ181"/>
  <c r="AY181"/>
  <c r="AU181"/>
  <c r="AQ181"/>
  <c r="AM181"/>
  <c r="AI181"/>
  <c r="AE181"/>
  <c r="AW181"/>
  <c r="AS181"/>
  <c r="AO181"/>
  <c r="AK181"/>
  <c r="AG181"/>
  <c r="G185" i="9"/>
  <c r="P186" i="8"/>
  <c r="G188" i="15"/>
  <c r="M188" s="1"/>
  <c r="F189" i="11" s="1"/>
  <c r="Q190" i="8"/>
  <c r="AF189" i="10"/>
  <c r="AH189"/>
  <c r="AJ189"/>
  <c r="AL189"/>
  <c r="AN189"/>
  <c r="AP189"/>
  <c r="AR189"/>
  <c r="AT189"/>
  <c r="AV189"/>
  <c r="AX189"/>
  <c r="AZ189"/>
  <c r="AY189"/>
  <c r="AU189"/>
  <c r="AQ189"/>
  <c r="AM189"/>
  <c r="AI189"/>
  <c r="AE189"/>
  <c r="AW189"/>
  <c r="AS189"/>
  <c r="AO189"/>
  <c r="AK189"/>
  <c r="AG189"/>
  <c r="G193" i="9"/>
  <c r="P194" i="8"/>
  <c r="G200" i="15"/>
  <c r="M200" s="1"/>
  <c r="F201" i="11" s="1"/>
  <c r="Q202" i="8"/>
  <c r="AF201" i="10"/>
  <c r="AH201"/>
  <c r="AJ201"/>
  <c r="AL201"/>
  <c r="AN201"/>
  <c r="AP201"/>
  <c r="AR201"/>
  <c r="AT201"/>
  <c r="AV201"/>
  <c r="AX201"/>
  <c r="AZ201"/>
  <c r="AY201"/>
  <c r="AU201"/>
  <c r="AQ201"/>
  <c r="AM201"/>
  <c r="AI201"/>
  <c r="AE201"/>
  <c r="AW201"/>
  <c r="AS201"/>
  <c r="AO201"/>
  <c r="AK201"/>
  <c r="AG201"/>
  <c r="G205" i="9"/>
  <c r="P206" i="8"/>
  <c r="G208" i="15"/>
  <c r="M208" s="1"/>
  <c r="F209" i="11" s="1"/>
  <c r="Q210" i="8"/>
  <c r="G209" i="9"/>
  <c r="P210" i="8"/>
  <c r="G213" i="9"/>
  <c r="P214" i="8"/>
  <c r="G216" i="15"/>
  <c r="M216" s="1"/>
  <c r="F217" i="11" s="1"/>
  <c r="Q218" i="8"/>
  <c r="G217" i="9"/>
  <c r="P218" i="8"/>
  <c r="G221" i="9"/>
  <c r="P222" i="8"/>
  <c r="Q226"/>
  <c r="G224" i="15"/>
  <c r="M224" s="1"/>
  <c r="F225" i="11" s="1"/>
  <c r="G225" i="9"/>
  <c r="P226" i="8"/>
  <c r="G229" i="9"/>
  <c r="P230" i="8"/>
  <c r="Q234"/>
  <c r="G232" i="15"/>
  <c r="M232" s="1"/>
  <c r="F233" i="11" s="1"/>
  <c r="G233" i="9"/>
  <c r="P234" i="8"/>
  <c r="G237" i="9"/>
  <c r="P238" i="8"/>
  <c r="Q242"/>
  <c r="G240" i="15"/>
  <c r="M240" s="1"/>
  <c r="F241" i="11" s="1"/>
  <c r="G241" i="9"/>
  <c r="P242" i="8"/>
  <c r="G245" i="9"/>
  <c r="P246" i="8"/>
  <c r="Q250"/>
  <c r="G248" i="15"/>
  <c r="M248" s="1"/>
  <c r="F249" i="11" s="1"/>
  <c r="G249" i="9"/>
  <c r="P250" i="8"/>
  <c r="G253" i="9"/>
  <c r="P254" i="8"/>
  <c r="Q258"/>
  <c r="G256" i="15"/>
  <c r="M256" s="1"/>
  <c r="F257" i="11" s="1"/>
  <c r="G257" i="9"/>
  <c r="P258" i="8"/>
  <c r="G261" i="9"/>
  <c r="P262" i="8"/>
  <c r="G264" i="15"/>
  <c r="M264" s="1"/>
  <c r="F265" i="11" s="1"/>
  <c r="Q266" i="8"/>
  <c r="G265" i="9"/>
  <c r="P266" i="8"/>
  <c r="G269" i="9"/>
  <c r="P270" i="8"/>
  <c r="Q274"/>
  <c r="G272" i="15"/>
  <c r="M272" s="1"/>
  <c r="F273" i="11" s="1"/>
  <c r="G273" i="9"/>
  <c r="P274" i="8"/>
  <c r="G277" i="9"/>
  <c r="P278" i="8"/>
  <c r="G280" i="15"/>
  <c r="M280" s="1"/>
  <c r="F281" i="11" s="1"/>
  <c r="Q282" i="8"/>
  <c r="G281" i="9"/>
  <c r="P282" i="8"/>
  <c r="G285" i="9"/>
  <c r="P286" i="8"/>
  <c r="G288" i="15"/>
  <c r="M288" s="1"/>
  <c r="F289" i="11" s="1"/>
  <c r="Q290" i="8"/>
  <c r="G289" i="9"/>
  <c r="P290" i="8"/>
  <c r="G293" i="9"/>
  <c r="P294" i="8"/>
  <c r="G296" i="15"/>
  <c r="M296" s="1"/>
  <c r="F297" i="11" s="1"/>
  <c r="Q298" i="8"/>
  <c r="G297" i="9"/>
  <c r="P298" i="8"/>
  <c r="G301" i="9"/>
  <c r="P302" i="8"/>
  <c r="G304" i="15"/>
  <c r="M304" s="1"/>
  <c r="F305" i="11" s="1"/>
  <c r="Q306" i="8"/>
  <c r="AY305" i="10"/>
  <c r="AI305"/>
  <c r="AG305"/>
  <c r="AO305"/>
  <c r="AW305"/>
  <c r="AH305"/>
  <c r="AL305"/>
  <c r="AP305"/>
  <c r="AT305"/>
  <c r="AX305"/>
  <c r="AM305"/>
  <c r="AQ305"/>
  <c r="AK305"/>
  <c r="AS305"/>
  <c r="AF305"/>
  <c r="AJ305"/>
  <c r="AN305"/>
  <c r="AR305"/>
  <c r="AV305"/>
  <c r="AZ305"/>
  <c r="AE305"/>
  <c r="AU305"/>
  <c r="G309" i="9"/>
  <c r="P310" i="8"/>
  <c r="G312" i="15"/>
  <c r="M312" s="1"/>
  <c r="F313" i="11" s="1"/>
  <c r="Q314" i="8"/>
  <c r="AO313" i="10"/>
  <c r="AS313"/>
  <c r="AK313"/>
  <c r="AY313"/>
  <c r="AQ313"/>
  <c r="AI313"/>
  <c r="AF313"/>
  <c r="AJ313"/>
  <c r="AN313"/>
  <c r="AR313"/>
  <c r="AV313"/>
  <c r="AZ313"/>
  <c r="AU313"/>
  <c r="AM313"/>
  <c r="AE313"/>
  <c r="AH313"/>
  <c r="AL313"/>
  <c r="AP313"/>
  <c r="AT313"/>
  <c r="AX313"/>
  <c r="AW313"/>
  <c r="AG313"/>
  <c r="G317" i="9"/>
  <c r="P318" i="8"/>
  <c r="G320" i="15"/>
  <c r="M320" s="1"/>
  <c r="F321" i="11" s="1"/>
  <c r="Q322" i="8"/>
  <c r="G321" i="9"/>
  <c r="P322" i="8"/>
  <c r="G325" i="9"/>
  <c r="P326" i="8"/>
  <c r="G328" i="15"/>
  <c r="M328" s="1"/>
  <c r="F329" i="11" s="1"/>
  <c r="Q330" i="8"/>
  <c r="G329" i="9"/>
  <c r="P330" i="8"/>
  <c r="G336" i="9"/>
  <c r="P337" i="8"/>
  <c r="G339" i="15"/>
  <c r="M339" s="1"/>
  <c r="F340" i="11" s="1"/>
  <c r="Q341" i="8"/>
  <c r="AF340" i="10"/>
  <c r="AH340"/>
  <c r="AJ340"/>
  <c r="AL340"/>
  <c r="AN340"/>
  <c r="AP340"/>
  <c r="AR340"/>
  <c r="AT340"/>
  <c r="AV340"/>
  <c r="AX340"/>
  <c r="AZ340"/>
  <c r="AW340"/>
  <c r="AO340"/>
  <c r="AG340"/>
  <c r="AS340"/>
  <c r="AK340"/>
  <c r="AY340"/>
  <c r="AU340"/>
  <c r="AQ340"/>
  <c r="AM340"/>
  <c r="AI340"/>
  <c r="AE340"/>
  <c r="BA340" s="1"/>
  <c r="G344" i="9"/>
  <c r="P345" i="8"/>
  <c r="G347" i="15"/>
  <c r="M347" s="1"/>
  <c r="F348" i="11" s="1"/>
  <c r="Q349" i="8"/>
  <c r="AF348" i="10"/>
  <c r="AH348"/>
  <c r="AJ348"/>
  <c r="AL348"/>
  <c r="AN348"/>
  <c r="AP348"/>
  <c r="AR348"/>
  <c r="AT348"/>
  <c r="AV348"/>
  <c r="AX348"/>
  <c r="AZ348"/>
  <c r="AW348"/>
  <c r="AO348"/>
  <c r="AG348"/>
  <c r="AS348"/>
  <c r="AK348"/>
  <c r="AY348"/>
  <c r="AU348"/>
  <c r="AQ348"/>
  <c r="AM348"/>
  <c r="AI348"/>
  <c r="AE348"/>
  <c r="BA348" s="1"/>
  <c r="G352" i="9"/>
  <c r="P353" i="8"/>
  <c r="G355" i="15"/>
  <c r="M355" s="1"/>
  <c r="F356" i="11" s="1"/>
  <c r="Q357" i="8"/>
  <c r="AF356" i="10"/>
  <c r="AH356"/>
  <c r="AJ356"/>
  <c r="AL356"/>
  <c r="AN356"/>
  <c r="AP356"/>
  <c r="AR356"/>
  <c r="AT356"/>
  <c r="AV356"/>
  <c r="AX356"/>
  <c r="AZ356"/>
  <c r="AW356"/>
  <c r="AO356"/>
  <c r="AG356"/>
  <c r="AS356"/>
  <c r="AK356"/>
  <c r="AY356"/>
  <c r="AU356"/>
  <c r="AQ356"/>
  <c r="AM356"/>
  <c r="AI356"/>
  <c r="AE356"/>
  <c r="BA356" s="1"/>
  <c r="G360" i="9"/>
  <c r="P361" i="8"/>
  <c r="G363" i="15"/>
  <c r="M363" s="1"/>
  <c r="F364" i="11" s="1"/>
  <c r="Q365" i="8"/>
  <c r="AF364" i="10"/>
  <c r="AH364"/>
  <c r="AJ364"/>
  <c r="AL364"/>
  <c r="AN364"/>
  <c r="AP364"/>
  <c r="AR364"/>
  <c r="AT364"/>
  <c r="AV364"/>
  <c r="AX364"/>
  <c r="AZ364"/>
  <c r="AW364"/>
  <c r="AO364"/>
  <c r="AG364"/>
  <c r="AS364"/>
  <c r="AK364"/>
  <c r="AY364"/>
  <c r="AU364"/>
  <c r="AQ364"/>
  <c r="AM364"/>
  <c r="AI364"/>
  <c r="AE364"/>
  <c r="BA364" s="1"/>
  <c r="P372" i="8"/>
  <c r="G371" i="9"/>
  <c r="Q397" i="8"/>
  <c r="G395" i="15"/>
  <c r="M395" s="1"/>
  <c r="F396" i="11" s="1"/>
  <c r="AF396" i="10"/>
  <c r="AH396"/>
  <c r="AJ396"/>
  <c r="AL396"/>
  <c r="AN396"/>
  <c r="AP396"/>
  <c r="AR396"/>
  <c r="AT396"/>
  <c r="AV396"/>
  <c r="AX396"/>
  <c r="AZ396"/>
  <c r="AS396"/>
  <c r="AK396"/>
  <c r="AW396"/>
  <c r="AO396"/>
  <c r="AG396"/>
  <c r="AY396"/>
  <c r="AU396"/>
  <c r="AQ396"/>
  <c r="AM396"/>
  <c r="AI396"/>
  <c r="AE396"/>
  <c r="BA396" s="1"/>
  <c r="G16" i="9"/>
  <c r="P17" i="8"/>
  <c r="G25" i="15"/>
  <c r="M25" s="1"/>
  <c r="F26" i="11" s="1"/>
  <c r="Q27" i="8"/>
  <c r="AE26" i="10"/>
  <c r="AG26"/>
  <c r="AI26"/>
  <c r="AK26"/>
  <c r="AM26"/>
  <c r="AO26"/>
  <c r="AQ26"/>
  <c r="AS26"/>
  <c r="AU26"/>
  <c r="AW26"/>
  <c r="AY26"/>
  <c r="AZ26"/>
  <c r="AV26"/>
  <c r="AR26"/>
  <c r="AN26"/>
  <c r="AJ26"/>
  <c r="AF26"/>
  <c r="AX26"/>
  <c r="AT26"/>
  <c r="AP26"/>
  <c r="AL26"/>
  <c r="AH26"/>
  <c r="P36" i="8"/>
  <c r="G35" i="9"/>
  <c r="Q44" i="8"/>
  <c r="G42" i="15"/>
  <c r="M42" s="1"/>
  <c r="F43" i="11" s="1"/>
  <c r="AF43" i="10"/>
  <c r="AJ43"/>
  <c r="AN43"/>
  <c r="AR43"/>
  <c r="AV43"/>
  <c r="AZ43"/>
  <c r="AL43"/>
  <c r="AK43"/>
  <c r="AO43"/>
  <c r="AW43"/>
  <c r="AX43"/>
  <c r="AP43"/>
  <c r="AH43"/>
  <c r="AE43"/>
  <c r="AI43"/>
  <c r="AM43"/>
  <c r="AQ43"/>
  <c r="AU43"/>
  <c r="AY43"/>
  <c r="AT43"/>
  <c r="AG43"/>
  <c r="AS43"/>
  <c r="P52" i="8"/>
  <c r="G51" i="9"/>
  <c r="G72" i="15"/>
  <c r="M72" s="1"/>
  <c r="F73" i="11" s="1"/>
  <c r="Q74" i="8"/>
  <c r="AF73" i="10"/>
  <c r="AH73"/>
  <c r="AJ73"/>
  <c r="AL73"/>
  <c r="AN73"/>
  <c r="AP73"/>
  <c r="AR73"/>
  <c r="AT73"/>
  <c r="AV73"/>
  <c r="AX73"/>
  <c r="AZ73"/>
  <c r="AY73"/>
  <c r="AU73"/>
  <c r="AQ73"/>
  <c r="AM73"/>
  <c r="AI73"/>
  <c r="AE73"/>
  <c r="AW73"/>
  <c r="AS73"/>
  <c r="AO73"/>
  <c r="AK73"/>
  <c r="AG73"/>
  <c r="G81" i="9"/>
  <c r="P82" i="8"/>
  <c r="G88" i="15"/>
  <c r="M88" s="1"/>
  <c r="F89" i="11" s="1"/>
  <c r="Q90" i="8"/>
  <c r="AF89" i="10"/>
  <c r="AH89"/>
  <c r="AJ89"/>
  <c r="AL89"/>
  <c r="AN89"/>
  <c r="AP89"/>
  <c r="AR89"/>
  <c r="AT89"/>
  <c r="AV89"/>
  <c r="AX89"/>
  <c r="AZ89"/>
  <c r="AY89"/>
  <c r="AU89"/>
  <c r="AQ89"/>
  <c r="AM89"/>
  <c r="AI89"/>
  <c r="AE89"/>
  <c r="AW89"/>
  <c r="AS89"/>
  <c r="AO89"/>
  <c r="AK89"/>
  <c r="AG89"/>
  <c r="P100" i="8"/>
  <c r="G99" i="9"/>
  <c r="Q108" i="8"/>
  <c r="G106" i="15"/>
  <c r="M106" s="1"/>
  <c r="F107" i="11" s="1"/>
  <c r="AF107" i="10"/>
  <c r="AH107"/>
  <c r="AJ107"/>
  <c r="AL107"/>
  <c r="AN107"/>
  <c r="AP107"/>
  <c r="AR107"/>
  <c r="AT107"/>
  <c r="AV107"/>
  <c r="AX107"/>
  <c r="AZ107"/>
  <c r="AW107"/>
  <c r="AS107"/>
  <c r="AO107"/>
  <c r="AK107"/>
  <c r="AG107"/>
  <c r="AY107"/>
  <c r="AU107"/>
  <c r="AQ107"/>
  <c r="AM107"/>
  <c r="AI107"/>
  <c r="AE107"/>
  <c r="BA107" s="1"/>
  <c r="G116" i="9"/>
  <c r="P117" i="8"/>
  <c r="G123" i="15"/>
  <c r="M123" s="1"/>
  <c r="F124" i="11" s="1"/>
  <c r="Q125" i="8"/>
  <c r="AW124" i="10"/>
  <c r="AS124"/>
  <c r="AO124"/>
  <c r="AK124"/>
  <c r="AG124"/>
  <c r="AZ124"/>
  <c r="AV124"/>
  <c r="AR124"/>
  <c r="AN124"/>
  <c r="AJ124"/>
  <c r="AF124"/>
  <c r="AY124"/>
  <c r="AU124"/>
  <c r="AQ124"/>
  <c r="AM124"/>
  <c r="AI124"/>
  <c r="AE124"/>
  <c r="AX124"/>
  <c r="AT124"/>
  <c r="AP124"/>
  <c r="AL124"/>
  <c r="AH124"/>
  <c r="G132" i="9"/>
  <c r="P133" i="8"/>
  <c r="Q142"/>
  <c r="G140" i="15"/>
  <c r="M140" s="1"/>
  <c r="F141" i="11" s="1"/>
  <c r="AF141" i="10"/>
  <c r="AH141"/>
  <c r="AJ141"/>
  <c r="AL141"/>
  <c r="AN141"/>
  <c r="AP141"/>
  <c r="AR141"/>
  <c r="AT141"/>
  <c r="AV141"/>
  <c r="AX141"/>
  <c r="AZ141"/>
  <c r="AY141"/>
  <c r="AU141"/>
  <c r="AQ141"/>
  <c r="AM141"/>
  <c r="AI141"/>
  <c r="AE141"/>
  <c r="AW141"/>
  <c r="AS141"/>
  <c r="AO141"/>
  <c r="AK141"/>
  <c r="AG141"/>
  <c r="G150" i="9"/>
  <c r="P151" i="8"/>
  <c r="Q159"/>
  <c r="G157" i="15"/>
  <c r="M157" s="1"/>
  <c r="F158" i="11" s="1"/>
  <c r="AY158" i="10"/>
  <c r="AU158"/>
  <c r="AQ158"/>
  <c r="AM158"/>
  <c r="AI158"/>
  <c r="AE158"/>
  <c r="AX158"/>
  <c r="AT158"/>
  <c r="AP158"/>
  <c r="AL158"/>
  <c r="AH158"/>
  <c r="AW158"/>
  <c r="AS158"/>
  <c r="AO158"/>
  <c r="AK158"/>
  <c r="AG158"/>
  <c r="AZ158"/>
  <c r="AV158"/>
  <c r="AR158"/>
  <c r="AN158"/>
  <c r="AJ158"/>
  <c r="AF158"/>
  <c r="G167" i="9"/>
  <c r="P168" i="8"/>
  <c r="G179" i="15"/>
  <c r="M179" s="1"/>
  <c r="F180" i="11" s="1"/>
  <c r="Q181" i="8"/>
  <c r="AW180" i="10"/>
  <c r="AS180"/>
  <c r="AO180"/>
  <c r="AK180"/>
  <c r="AG180"/>
  <c r="AZ180"/>
  <c r="AV180"/>
  <c r="AR180"/>
  <c r="AN180"/>
  <c r="AJ180"/>
  <c r="AF180"/>
  <c r="AY180"/>
  <c r="AU180"/>
  <c r="AQ180"/>
  <c r="AM180"/>
  <c r="AI180"/>
  <c r="AE180"/>
  <c r="AX180"/>
  <c r="AT180"/>
  <c r="AP180"/>
  <c r="AL180"/>
  <c r="AH180"/>
  <c r="G188" i="9"/>
  <c r="P189" i="8"/>
  <c r="G199" i="15"/>
  <c r="M199" s="1"/>
  <c r="F200" i="11" s="1"/>
  <c r="Q201" i="8"/>
  <c r="AW200" i="10"/>
  <c r="AS200"/>
  <c r="AO200"/>
  <c r="AK200"/>
  <c r="AG200"/>
  <c r="AZ200"/>
  <c r="AV200"/>
  <c r="AR200"/>
  <c r="AN200"/>
  <c r="AJ200"/>
  <c r="AF200"/>
  <c r="AY200"/>
  <c r="AU200"/>
  <c r="AQ200"/>
  <c r="AM200"/>
  <c r="AI200"/>
  <c r="AE200"/>
  <c r="AX200"/>
  <c r="AT200"/>
  <c r="AP200"/>
  <c r="AL200"/>
  <c r="AH200"/>
  <c r="G208" i="9"/>
  <c r="P209" i="8"/>
  <c r="Q217"/>
  <c r="G215" i="15"/>
  <c r="M215" s="1"/>
  <c r="F216" i="11" s="1"/>
  <c r="AF216" i="10"/>
  <c r="AH216"/>
  <c r="AJ216"/>
  <c r="AL216"/>
  <c r="AN216"/>
  <c r="AP216"/>
  <c r="AR216"/>
  <c r="AT216"/>
  <c r="AV216"/>
  <c r="AX216"/>
  <c r="AZ216"/>
  <c r="AY216"/>
  <c r="AU216"/>
  <c r="AQ216"/>
  <c r="AM216"/>
  <c r="AI216"/>
  <c r="AE216"/>
  <c r="AW216"/>
  <c r="AS216"/>
  <c r="AO216"/>
  <c r="AK216"/>
  <c r="AG216"/>
  <c r="G224" i="9"/>
  <c r="P225" i="8"/>
  <c r="G231" i="15"/>
  <c r="M231" s="1"/>
  <c r="F232" i="11" s="1"/>
  <c r="Q233" i="8"/>
  <c r="AF232" i="10"/>
  <c r="AH232"/>
  <c r="AJ232"/>
  <c r="AL232"/>
  <c r="AN232"/>
  <c r="AP232"/>
  <c r="AR232"/>
  <c r="AT232"/>
  <c r="AV232"/>
  <c r="AX232"/>
  <c r="AZ232"/>
  <c r="AY232"/>
  <c r="AU232"/>
  <c r="AQ232"/>
  <c r="AM232"/>
  <c r="AI232"/>
  <c r="AE232"/>
  <c r="AW232"/>
  <c r="AS232"/>
  <c r="AO232"/>
  <c r="AK232"/>
  <c r="AG232"/>
  <c r="G240" i="9"/>
  <c r="P241" i="8"/>
  <c r="G247" i="15"/>
  <c r="M247" s="1"/>
  <c r="F248" i="11" s="1"/>
  <c r="Q249" i="8"/>
  <c r="AF248" i="10"/>
  <c r="AH248"/>
  <c r="AJ248"/>
  <c r="AL248"/>
  <c r="AN248"/>
  <c r="AP248"/>
  <c r="AR248"/>
  <c r="AT248"/>
  <c r="AV248"/>
  <c r="AX248"/>
  <c r="AZ248"/>
  <c r="AY248"/>
  <c r="AU248"/>
  <c r="AQ248"/>
  <c r="AM248"/>
  <c r="AI248"/>
  <c r="AE248"/>
  <c r="AW248"/>
  <c r="AS248"/>
  <c r="AO248"/>
  <c r="AK248"/>
  <c r="AG248"/>
  <c r="G256" i="9"/>
  <c r="P257" i="8"/>
  <c r="G263" i="15"/>
  <c r="M263" s="1"/>
  <c r="F264" i="11" s="1"/>
  <c r="Q265" i="8"/>
  <c r="AF264" i="10"/>
  <c r="AH264"/>
  <c r="AJ264"/>
  <c r="AL264"/>
  <c r="AN264"/>
  <c r="AP264"/>
  <c r="AR264"/>
  <c r="AT264"/>
  <c r="AV264"/>
  <c r="AX264"/>
  <c r="AZ264"/>
  <c r="AY264"/>
  <c r="AU264"/>
  <c r="AQ264"/>
  <c r="AM264"/>
  <c r="AI264"/>
  <c r="AE264"/>
  <c r="AW264"/>
  <c r="AS264"/>
  <c r="AO264"/>
  <c r="AK264"/>
  <c r="AG264"/>
  <c r="G272" i="9"/>
  <c r="P273" i="8"/>
  <c r="G279" i="15"/>
  <c r="M279" s="1"/>
  <c r="F280" i="11" s="1"/>
  <c r="Q281" i="8"/>
  <c r="AF280" i="10"/>
  <c r="AH280"/>
  <c r="AJ280"/>
  <c r="AL280"/>
  <c r="AN280"/>
  <c r="AP280"/>
  <c r="AR280"/>
  <c r="AT280"/>
  <c r="AV280"/>
  <c r="AX280"/>
  <c r="AZ280"/>
  <c r="AU280"/>
  <c r="AM280"/>
  <c r="AE280"/>
  <c r="AW280"/>
  <c r="AS280"/>
  <c r="AO280"/>
  <c r="AK280"/>
  <c r="AG280"/>
  <c r="AY280"/>
  <c r="AQ280"/>
  <c r="AI280"/>
  <c r="G288" i="9"/>
  <c r="P289" i="8"/>
  <c r="G303" i="15"/>
  <c r="M303" s="1"/>
  <c r="F304" i="11" s="1"/>
  <c r="Q305" i="8"/>
  <c r="AF304" i="10"/>
  <c r="AH304"/>
  <c r="AJ304"/>
  <c r="AL304"/>
  <c r="AN304"/>
  <c r="AP304"/>
  <c r="AR304"/>
  <c r="AT304"/>
  <c r="AV304"/>
  <c r="AX304"/>
  <c r="AZ304"/>
  <c r="AS304"/>
  <c r="AK304"/>
  <c r="AW304"/>
  <c r="AO304"/>
  <c r="AG304"/>
  <c r="AY304"/>
  <c r="AU304"/>
  <c r="AQ304"/>
  <c r="AM304"/>
  <c r="AI304"/>
  <c r="AE304"/>
  <c r="BA304" s="1"/>
  <c r="G312" i="9"/>
  <c r="P313" i="8"/>
  <c r="G319" i="15"/>
  <c r="M319" s="1"/>
  <c r="F320" i="11" s="1"/>
  <c r="Q321" i="8"/>
  <c r="AF320" i="10"/>
  <c r="AH320"/>
  <c r="AJ320"/>
  <c r="AL320"/>
  <c r="AN320"/>
  <c r="AP320"/>
  <c r="AR320"/>
  <c r="AT320"/>
  <c r="AV320"/>
  <c r="AX320"/>
  <c r="AZ320"/>
  <c r="AW320"/>
  <c r="AO320"/>
  <c r="AG320"/>
  <c r="AS320"/>
  <c r="AK320"/>
  <c r="AY320"/>
  <c r="AU320"/>
  <c r="AQ320"/>
  <c r="AM320"/>
  <c r="AI320"/>
  <c r="AE320"/>
  <c r="BA320" s="1"/>
  <c r="G328" i="9"/>
  <c r="P329" i="8"/>
  <c r="Q340"/>
  <c r="G338" i="15"/>
  <c r="M338" s="1"/>
  <c r="F339" i="11" s="1"/>
  <c r="AG339" i="10"/>
  <c r="AK339"/>
  <c r="AO339"/>
  <c r="AS339"/>
  <c r="AW339"/>
  <c r="AM339"/>
  <c r="AL339"/>
  <c r="AT339"/>
  <c r="AY339"/>
  <c r="AQ339"/>
  <c r="AI339"/>
  <c r="AF339"/>
  <c r="AJ339"/>
  <c r="AN339"/>
  <c r="AR339"/>
  <c r="AV339"/>
  <c r="AZ339"/>
  <c r="AU339"/>
  <c r="AE339"/>
  <c r="AH339"/>
  <c r="AP339"/>
  <c r="AX339"/>
  <c r="G347" i="9"/>
  <c r="P348" i="8"/>
  <c r="Q356"/>
  <c r="G354" i="15"/>
  <c r="M354" s="1"/>
  <c r="F355" i="11" s="1"/>
  <c r="AG355" i="10"/>
  <c r="AK355"/>
  <c r="AO355"/>
  <c r="AS355"/>
  <c r="AW355"/>
  <c r="AM355"/>
  <c r="AL355"/>
  <c r="AT355"/>
  <c r="AY355"/>
  <c r="AQ355"/>
  <c r="AI355"/>
  <c r="AF355"/>
  <c r="AJ355"/>
  <c r="AN355"/>
  <c r="AR355"/>
  <c r="AV355"/>
  <c r="AZ355"/>
  <c r="AU355"/>
  <c r="AE355"/>
  <c r="AH355"/>
  <c r="AP355"/>
  <c r="AX355"/>
  <c r="G363" i="9"/>
  <c r="P364" i="8"/>
  <c r="G24" i="15"/>
  <c r="M24" s="1"/>
  <c r="F25" i="11" s="1"/>
  <c r="Q26" i="8"/>
  <c r="AE25" i="10"/>
  <c r="AG25"/>
  <c r="AI25"/>
  <c r="AK25"/>
  <c r="AM25"/>
  <c r="AO25"/>
  <c r="AQ25"/>
  <c r="AS25"/>
  <c r="AU25"/>
  <c r="AW25"/>
  <c r="AY25"/>
  <c r="AX25"/>
  <c r="AT25"/>
  <c r="AP25"/>
  <c r="AL25"/>
  <c r="AH25"/>
  <c r="AZ25"/>
  <c r="AV25"/>
  <c r="AR25"/>
  <c r="AN25"/>
  <c r="AJ25"/>
  <c r="AF25"/>
  <c r="G34" i="9"/>
  <c r="P35" i="8"/>
  <c r="G41" i="15"/>
  <c r="M41" s="1"/>
  <c r="F42" i="11" s="1"/>
  <c r="Q43" i="8"/>
  <c r="AT42" i="10"/>
  <c r="AL42"/>
  <c r="AG42"/>
  <c r="AK42"/>
  <c r="AO42"/>
  <c r="AS42"/>
  <c r="AW42"/>
  <c r="AX42"/>
  <c r="AH42"/>
  <c r="AI42"/>
  <c r="AM42"/>
  <c r="AY42"/>
  <c r="AV42"/>
  <c r="AN42"/>
  <c r="AF42"/>
  <c r="AZ42"/>
  <c r="AR42"/>
  <c r="AJ42"/>
  <c r="AP42"/>
  <c r="AE42"/>
  <c r="AQ42"/>
  <c r="AU42"/>
  <c r="G52" i="9"/>
  <c r="P53" i="8"/>
  <c r="G73" i="15"/>
  <c r="M73" s="1"/>
  <c r="F74" i="11" s="1"/>
  <c r="Q75" i="8"/>
  <c r="AW74" i="10"/>
  <c r="AY74"/>
  <c r="AQ74"/>
  <c r="AI74"/>
  <c r="AF74"/>
  <c r="AJ74"/>
  <c r="AN74"/>
  <c r="AR74"/>
  <c r="AV74"/>
  <c r="AZ74"/>
  <c r="AH74"/>
  <c r="AP74"/>
  <c r="AX74"/>
  <c r="AS74"/>
  <c r="AK74"/>
  <c r="AU74"/>
  <c r="AM74"/>
  <c r="AE74"/>
  <c r="AL74"/>
  <c r="AT74"/>
  <c r="AO74"/>
  <c r="AG74"/>
  <c r="G82" i="9"/>
  <c r="P83" i="8"/>
  <c r="G89" i="15"/>
  <c r="M89" s="1"/>
  <c r="F90" i="11" s="1"/>
  <c r="Q91" i="8"/>
  <c r="AW90" i="10"/>
  <c r="AY90"/>
  <c r="AQ90"/>
  <c r="AI90"/>
  <c r="AF90"/>
  <c r="AJ90"/>
  <c r="AN90"/>
  <c r="AR90"/>
  <c r="AV90"/>
  <c r="AZ90"/>
  <c r="AE90"/>
  <c r="AL90"/>
  <c r="AT90"/>
  <c r="AG90"/>
  <c r="AS90"/>
  <c r="AK90"/>
  <c r="AU90"/>
  <c r="AM90"/>
  <c r="AH90"/>
  <c r="AP90"/>
  <c r="AX90"/>
  <c r="AO90"/>
  <c r="G100" i="9"/>
  <c r="P101" i="8"/>
  <c r="G107" i="15"/>
  <c r="M107" s="1"/>
  <c r="F108" i="11" s="1"/>
  <c r="Q109" i="8"/>
  <c r="AG108" i="10"/>
  <c r="AK108"/>
  <c r="AO108"/>
  <c r="AS108"/>
  <c r="AW108"/>
  <c r="AU108"/>
  <c r="AM108"/>
  <c r="AE108"/>
  <c r="AH108"/>
  <c r="AL108"/>
  <c r="AP108"/>
  <c r="AT108"/>
  <c r="AX108"/>
  <c r="AY108"/>
  <c r="AQ108"/>
  <c r="AI108"/>
  <c r="AF108"/>
  <c r="AJ108"/>
  <c r="AN108"/>
  <c r="AR108"/>
  <c r="AV108"/>
  <c r="AZ108"/>
  <c r="G117" i="9"/>
  <c r="P118" i="8"/>
  <c r="G124" i="15"/>
  <c r="M124" s="1"/>
  <c r="F125" i="11" s="1"/>
  <c r="Q126" i="8"/>
  <c r="AF125" i="10"/>
  <c r="AH125"/>
  <c r="AJ125"/>
  <c r="AL125"/>
  <c r="AN125"/>
  <c r="AP125"/>
  <c r="AR125"/>
  <c r="AT125"/>
  <c r="AV125"/>
  <c r="AX125"/>
  <c r="AZ125"/>
  <c r="AY125"/>
  <c r="AU125"/>
  <c r="AQ125"/>
  <c r="AM125"/>
  <c r="AI125"/>
  <c r="AE125"/>
  <c r="AW125"/>
  <c r="AS125"/>
  <c r="AO125"/>
  <c r="AK125"/>
  <c r="AG125"/>
  <c r="G134" i="9"/>
  <c r="P135" i="8"/>
  <c r="Q143"/>
  <c r="G141" i="15"/>
  <c r="M141" s="1"/>
  <c r="F142" i="11" s="1"/>
  <c r="AY142" i="10"/>
  <c r="AU142"/>
  <c r="AQ142"/>
  <c r="AM142"/>
  <c r="AI142"/>
  <c r="AE142"/>
  <c r="AX142"/>
  <c r="AT142"/>
  <c r="AP142"/>
  <c r="AL142"/>
  <c r="AH142"/>
  <c r="AW142"/>
  <c r="AS142"/>
  <c r="AO142"/>
  <c r="AK142"/>
  <c r="AG142"/>
  <c r="AZ142"/>
  <c r="AV142"/>
  <c r="AR142"/>
  <c r="AN142"/>
  <c r="AJ142"/>
  <c r="AF142"/>
  <c r="G151" i="9"/>
  <c r="P152" i="8"/>
  <c r="G159" i="15"/>
  <c r="M159" s="1"/>
  <c r="F160" i="11" s="1"/>
  <c r="Q161" i="8"/>
  <c r="AW160" i="10"/>
  <c r="AS160"/>
  <c r="AO160"/>
  <c r="AK160"/>
  <c r="AG160"/>
  <c r="AZ160"/>
  <c r="AV160"/>
  <c r="AR160"/>
  <c r="AN160"/>
  <c r="AJ160"/>
  <c r="AF160"/>
  <c r="AY160"/>
  <c r="AU160"/>
  <c r="AQ160"/>
  <c r="AM160"/>
  <c r="AI160"/>
  <c r="AE160"/>
  <c r="AX160"/>
  <c r="AT160"/>
  <c r="AP160"/>
  <c r="AL160"/>
  <c r="AH160"/>
  <c r="G168" i="9"/>
  <c r="P169" i="8"/>
  <c r="Q184"/>
  <c r="G182" i="15"/>
  <c r="M182" s="1"/>
  <c r="F183" i="11" s="1"/>
  <c r="AF183" i="10"/>
  <c r="AH183"/>
  <c r="AJ183"/>
  <c r="AL183"/>
  <c r="AN183"/>
  <c r="AP183"/>
  <c r="AR183"/>
  <c r="AT183"/>
  <c r="AV183"/>
  <c r="AX183"/>
  <c r="AZ183"/>
  <c r="AW183"/>
  <c r="AS183"/>
  <c r="AO183"/>
  <c r="AK183"/>
  <c r="AG183"/>
  <c r="AY183"/>
  <c r="AU183"/>
  <c r="AQ183"/>
  <c r="AM183"/>
  <c r="AI183"/>
  <c r="AE183"/>
  <c r="BA183" s="1"/>
  <c r="P192" i="8"/>
  <c r="G191" i="9"/>
  <c r="Q204" i="8"/>
  <c r="G202" i="15"/>
  <c r="M202" s="1"/>
  <c r="F203" i="11" s="1"/>
  <c r="AG203" i="10"/>
  <c r="AK203"/>
  <c r="AO203"/>
  <c r="AS203"/>
  <c r="AW203"/>
  <c r="AU203"/>
  <c r="AM203"/>
  <c r="AE203"/>
  <c r="AH203"/>
  <c r="AL203"/>
  <c r="AP203"/>
  <c r="AT203"/>
  <c r="AX203"/>
  <c r="AY203"/>
  <c r="AQ203"/>
  <c r="AI203"/>
  <c r="AF203"/>
  <c r="AJ203"/>
  <c r="AN203"/>
  <c r="AR203"/>
  <c r="AV203"/>
  <c r="AZ203"/>
  <c r="G211" i="9"/>
  <c r="P212" i="8"/>
  <c r="Q220"/>
  <c r="G218" i="15"/>
  <c r="M218" s="1"/>
  <c r="F219" i="11" s="1"/>
  <c r="AG219" i="10"/>
  <c r="AK219"/>
  <c r="AO219"/>
  <c r="AS219"/>
  <c r="AW219"/>
  <c r="AU219"/>
  <c r="AM219"/>
  <c r="AE219"/>
  <c r="AH219"/>
  <c r="AL219"/>
  <c r="AP219"/>
  <c r="AT219"/>
  <c r="AX219"/>
  <c r="AY219"/>
  <c r="AQ219"/>
  <c r="AI219"/>
  <c r="AF219"/>
  <c r="AJ219"/>
  <c r="AN219"/>
  <c r="AR219"/>
  <c r="AV219"/>
  <c r="AZ219"/>
  <c r="G227" i="9"/>
  <c r="P228" i="8"/>
  <c r="Q236"/>
  <c r="G234" i="15"/>
  <c r="M234" s="1"/>
  <c r="F235" i="11" s="1"/>
  <c r="AG235" i="10"/>
  <c r="AK235"/>
  <c r="AO235"/>
  <c r="AS235"/>
  <c r="AW235"/>
  <c r="AU235"/>
  <c r="AM235"/>
  <c r="AE235"/>
  <c r="AH235"/>
  <c r="AL235"/>
  <c r="AP235"/>
  <c r="AT235"/>
  <c r="AX235"/>
  <c r="AY235"/>
  <c r="AQ235"/>
  <c r="AI235"/>
  <c r="AF235"/>
  <c r="AJ235"/>
  <c r="AN235"/>
  <c r="AR235"/>
  <c r="AV235"/>
  <c r="AZ235"/>
  <c r="P240" i="8"/>
  <c r="G239" i="9"/>
  <c r="Q248" i="8"/>
  <c r="G246" i="15"/>
  <c r="M246" s="1"/>
  <c r="F247" i="11" s="1"/>
  <c r="AG247" i="10"/>
  <c r="AK247"/>
  <c r="AO247"/>
  <c r="AS247"/>
  <c r="AW247"/>
  <c r="AU247"/>
  <c r="AM247"/>
  <c r="AE247"/>
  <c r="AH247"/>
  <c r="AL247"/>
  <c r="AP247"/>
  <c r="AT247"/>
  <c r="AX247"/>
  <c r="AY247"/>
  <c r="AQ247"/>
  <c r="AI247"/>
  <c r="AF247"/>
  <c r="AJ247"/>
  <c r="AN247"/>
  <c r="AR247"/>
  <c r="AV247"/>
  <c r="AZ247"/>
  <c r="P256" i="8"/>
  <c r="G255" i="9"/>
  <c r="Q264" i="8"/>
  <c r="G262" i="15"/>
  <c r="M262" s="1"/>
  <c r="F263" i="11" s="1"/>
  <c r="AG263" i="10"/>
  <c r="AK263"/>
  <c r="AO263"/>
  <c r="AS263"/>
  <c r="AW263"/>
  <c r="AU263"/>
  <c r="AM263"/>
  <c r="AE263"/>
  <c r="AH263"/>
  <c r="AL263"/>
  <c r="AP263"/>
  <c r="AT263"/>
  <c r="AX263"/>
  <c r="AY263"/>
  <c r="AQ263"/>
  <c r="AI263"/>
  <c r="AF263"/>
  <c r="AJ263"/>
  <c r="AN263"/>
  <c r="AR263"/>
  <c r="AV263"/>
  <c r="AZ263"/>
  <c r="G271" i="9"/>
  <c r="P272" i="8"/>
  <c r="G278" i="15"/>
  <c r="M278" s="1"/>
  <c r="F279" i="11" s="1"/>
  <c r="Q280" i="8"/>
  <c r="AG279" i="10"/>
  <c r="AK279"/>
  <c r="AO279"/>
  <c r="AS279"/>
  <c r="AW279"/>
  <c r="AU279"/>
  <c r="AM279"/>
  <c r="AE279"/>
  <c r="AH279"/>
  <c r="AL279"/>
  <c r="AP279"/>
  <c r="AT279"/>
  <c r="AX279"/>
  <c r="AY279"/>
  <c r="AQ279"/>
  <c r="AI279"/>
  <c r="AF279"/>
  <c r="AJ279"/>
  <c r="AN279"/>
  <c r="AR279"/>
  <c r="AV279"/>
  <c r="AZ279"/>
  <c r="G287" i="9"/>
  <c r="P288" i="8"/>
  <c r="G294" i="15"/>
  <c r="M294" s="1"/>
  <c r="F295" i="11" s="1"/>
  <c r="Q296" i="8"/>
  <c r="AG295" i="10"/>
  <c r="AK295"/>
  <c r="AO295"/>
  <c r="AS295"/>
  <c r="AW295"/>
  <c r="AU295"/>
  <c r="AM295"/>
  <c r="AE295"/>
  <c r="AH295"/>
  <c r="AL295"/>
  <c r="AP295"/>
  <c r="AT295"/>
  <c r="AX295"/>
  <c r="AY295"/>
  <c r="AQ295"/>
  <c r="AI295"/>
  <c r="AF295"/>
  <c r="AJ295"/>
  <c r="AN295"/>
  <c r="AR295"/>
  <c r="AV295"/>
  <c r="AZ295"/>
  <c r="G303" i="9"/>
  <c r="P304" i="8"/>
  <c r="Q312"/>
  <c r="G310" i="15"/>
  <c r="M310" s="1"/>
  <c r="F311" i="11" s="1"/>
  <c r="AG311" i="10"/>
  <c r="AK311"/>
  <c r="AO311"/>
  <c r="AS311"/>
  <c r="AW311"/>
  <c r="AY311"/>
  <c r="AI311"/>
  <c r="AF311"/>
  <c r="AN311"/>
  <c r="AV311"/>
  <c r="AU311"/>
  <c r="AM311"/>
  <c r="AE311"/>
  <c r="AH311"/>
  <c r="AL311"/>
  <c r="AP311"/>
  <c r="AT311"/>
  <c r="AX311"/>
  <c r="AQ311"/>
  <c r="AJ311"/>
  <c r="AR311"/>
  <c r="AZ311"/>
  <c r="G319" i="9"/>
  <c r="P320" i="8"/>
  <c r="Q328"/>
  <c r="G326" i="15"/>
  <c r="M326" s="1"/>
  <c r="F327" i="11" s="1"/>
  <c r="AG327" i="10"/>
  <c r="AK327"/>
  <c r="AO327"/>
  <c r="AS327"/>
  <c r="AW327"/>
  <c r="AY327"/>
  <c r="AI327"/>
  <c r="AF327"/>
  <c r="AN327"/>
  <c r="AV327"/>
  <c r="AU327"/>
  <c r="AM327"/>
  <c r="AE327"/>
  <c r="AH327"/>
  <c r="AL327"/>
  <c r="AP327"/>
  <c r="AT327"/>
  <c r="AX327"/>
  <c r="AQ327"/>
  <c r="AJ327"/>
  <c r="AR327"/>
  <c r="AZ327"/>
  <c r="G338" i="9"/>
  <c r="P339" i="8"/>
  <c r="G345" i="15"/>
  <c r="M345" s="1"/>
  <c r="F346" i="11" s="1"/>
  <c r="Q347" i="8"/>
  <c r="AF346" i="10"/>
  <c r="AH346"/>
  <c r="AJ346"/>
  <c r="AL346"/>
  <c r="AN346"/>
  <c r="AP346"/>
  <c r="AR346"/>
  <c r="AT346"/>
  <c r="AV346"/>
  <c r="AX346"/>
  <c r="AZ346"/>
  <c r="AW346"/>
  <c r="AO346"/>
  <c r="AG346"/>
  <c r="AS346"/>
  <c r="AK346"/>
  <c r="AY346"/>
  <c r="AU346"/>
  <c r="AQ346"/>
  <c r="AM346"/>
  <c r="AI346"/>
  <c r="AE346"/>
  <c r="BA346" s="1"/>
  <c r="G354" i="9"/>
  <c r="P355" i="8"/>
  <c r="G361" i="15"/>
  <c r="M361" s="1"/>
  <c r="F362" i="11" s="1"/>
  <c r="Q363" i="8"/>
  <c r="AF362" i="10"/>
  <c r="AH362"/>
  <c r="AJ362"/>
  <c r="AL362"/>
  <c r="AN362"/>
  <c r="AP362"/>
  <c r="AR362"/>
  <c r="AT362"/>
  <c r="AV362"/>
  <c r="AX362"/>
  <c r="AZ362"/>
  <c r="AW362"/>
  <c r="AO362"/>
  <c r="AG362"/>
  <c r="AS362"/>
  <c r="AK362"/>
  <c r="AY362"/>
  <c r="AU362"/>
  <c r="AQ362"/>
  <c r="AM362"/>
  <c r="AI362"/>
  <c r="AE362"/>
  <c r="BA362" s="1"/>
  <c r="P395" i="8"/>
  <c r="G394" i="9"/>
  <c r="H5" i="10"/>
  <c r="F5" i="13"/>
  <c r="G5" s="1"/>
  <c r="E5" i="12"/>
  <c r="I5" s="1"/>
  <c r="H390" i="10"/>
  <c r="F390" i="13"/>
  <c r="G390" s="1"/>
  <c r="E390" i="12"/>
  <c r="I390" s="1"/>
  <c r="H386" i="10"/>
  <c r="F386" i="13"/>
  <c r="G386" s="1"/>
  <c r="E386" i="12"/>
  <c r="I386" s="1"/>
  <c r="H381" i="10"/>
  <c r="F381" i="13"/>
  <c r="G381" s="1"/>
  <c r="E381" i="12"/>
  <c r="I381" s="1"/>
  <c r="F377" i="13"/>
  <c r="G377" s="1"/>
  <c r="H377" i="10"/>
  <c r="E377" i="12"/>
  <c r="I377" s="1"/>
  <c r="H373" i="10"/>
  <c r="F373" i="13"/>
  <c r="G373" s="1"/>
  <c r="E373" i="12"/>
  <c r="I373" s="1"/>
  <c r="H174" i="10"/>
  <c r="F174" i="13"/>
  <c r="G174" s="1"/>
  <c r="E174" i="12"/>
  <c r="I174" s="1"/>
  <c r="H64" i="10"/>
  <c r="F64" i="13"/>
  <c r="G64" s="1"/>
  <c r="E64" i="12"/>
  <c r="I64" s="1"/>
  <c r="H60" i="10"/>
  <c r="F60" i="13"/>
  <c r="G60" s="1"/>
  <c r="E60" i="12"/>
  <c r="I60" s="1"/>
  <c r="H56" i="10"/>
  <c r="F56" i="13"/>
  <c r="G56" s="1"/>
  <c r="E56" i="12"/>
  <c r="I56" s="1"/>
  <c r="H44" i="10"/>
  <c r="F44" i="13"/>
  <c r="G44" s="1"/>
  <c r="E44" i="12"/>
  <c r="I44" s="1"/>
  <c r="H8" i="10"/>
  <c r="F8" i="13"/>
  <c r="G8" s="1"/>
  <c r="E8" i="12"/>
  <c r="I8" s="1"/>
  <c r="H395" i="10"/>
  <c r="F395" i="13"/>
  <c r="G395" s="1"/>
  <c r="E395" i="12"/>
  <c r="I395" s="1"/>
  <c r="H391" i="10"/>
  <c r="F391" i="13"/>
  <c r="G391" s="1"/>
  <c r="E391" i="12"/>
  <c r="I391" s="1"/>
  <c r="H387" i="10"/>
  <c r="F387" i="13"/>
  <c r="G387" s="1"/>
  <c r="E387" i="12"/>
  <c r="I387" s="1"/>
  <c r="H382" i="10"/>
  <c r="F382" i="13"/>
  <c r="G382" s="1"/>
  <c r="E382" i="12"/>
  <c r="I382" s="1"/>
  <c r="H378" i="10"/>
  <c r="F378" i="13"/>
  <c r="G378" s="1"/>
  <c r="E378" i="12"/>
  <c r="I378" s="1"/>
  <c r="H374" i="10"/>
  <c r="F374" i="13"/>
  <c r="G374" s="1"/>
  <c r="E374" i="12"/>
  <c r="I374" s="1"/>
  <c r="H175" i="10"/>
  <c r="F175" i="13"/>
  <c r="G175" s="1"/>
  <c r="E175" i="12"/>
  <c r="I175" s="1"/>
  <c r="H65" i="10"/>
  <c r="F65" i="13"/>
  <c r="G65" s="1"/>
  <c r="E65" i="12"/>
  <c r="I65" s="1"/>
  <c r="H61" i="10"/>
  <c r="F61" i="13"/>
  <c r="G61" s="1"/>
  <c r="E61" i="12"/>
  <c r="I61" s="1"/>
  <c r="H57" i="10"/>
  <c r="F57" i="13"/>
  <c r="G57" s="1"/>
  <c r="E57" i="12"/>
  <c r="I57" s="1"/>
  <c r="H9" i="10"/>
  <c r="F9" i="13"/>
  <c r="G9" s="1"/>
  <c r="E9" i="12"/>
  <c r="I9" s="1"/>
  <c r="H384" i="10"/>
  <c r="F384" i="13"/>
  <c r="G384" s="1"/>
  <c r="E384" i="12"/>
  <c r="I384" s="1"/>
  <c r="G177" i="9"/>
  <c r="P178" i="8"/>
  <c r="Q116"/>
  <c r="G114" i="15"/>
  <c r="M114" s="1"/>
  <c r="F115" i="11" s="1"/>
  <c r="AF115" i="10"/>
  <c r="AH115"/>
  <c r="AJ115"/>
  <c r="AL115"/>
  <c r="AN115"/>
  <c r="AP115"/>
  <c r="AR115"/>
  <c r="AT115"/>
  <c r="AV115"/>
  <c r="AX115"/>
  <c r="AZ115"/>
  <c r="AW115"/>
  <c r="AS115"/>
  <c r="AO115"/>
  <c r="AK115"/>
  <c r="AG115"/>
  <c r="AY115"/>
  <c r="AU115"/>
  <c r="AQ115"/>
  <c r="AM115"/>
  <c r="AI115"/>
  <c r="AE115"/>
  <c r="BA115" s="1"/>
  <c r="P12" i="8"/>
  <c r="G11" i="9"/>
  <c r="Q371" i="8"/>
  <c r="G369" i="15"/>
  <c r="M369" s="1"/>
  <c r="F370" i="11" s="1"/>
  <c r="AF370" i="10"/>
  <c r="AH370"/>
  <c r="AJ370"/>
  <c r="AL370"/>
  <c r="AN370"/>
  <c r="AP370"/>
  <c r="AR370"/>
  <c r="AT370"/>
  <c r="AV370"/>
  <c r="AX370"/>
  <c r="AZ370"/>
  <c r="AW370"/>
  <c r="AO370"/>
  <c r="AG370"/>
  <c r="AS370"/>
  <c r="AK370"/>
  <c r="AY370"/>
  <c r="AU370"/>
  <c r="AQ370"/>
  <c r="AM370"/>
  <c r="AI370"/>
  <c r="AE370"/>
  <c r="BA370" s="1"/>
  <c r="G368" i="9"/>
  <c r="P369" i="8"/>
  <c r="G331" i="15"/>
  <c r="M331" s="1"/>
  <c r="F332" i="11" s="1"/>
  <c r="Q333" i="8"/>
  <c r="AF332" i="10"/>
  <c r="AH332"/>
  <c r="AJ332"/>
  <c r="AL332"/>
  <c r="AN332"/>
  <c r="AP332"/>
  <c r="AR332"/>
  <c r="AT332"/>
  <c r="AV332"/>
  <c r="AX332"/>
  <c r="AZ332"/>
  <c r="AW332"/>
  <c r="AO332"/>
  <c r="AG332"/>
  <c r="AS332"/>
  <c r="AK332"/>
  <c r="AY332"/>
  <c r="AU332"/>
  <c r="AQ332"/>
  <c r="AM332"/>
  <c r="AI332"/>
  <c r="AE332"/>
  <c r="BA332" s="1"/>
  <c r="G198" i="9"/>
  <c r="P199" i="8"/>
  <c r="G195" i="15"/>
  <c r="M195" s="1"/>
  <c r="F196" i="11" s="1"/>
  <c r="Q197" i="8"/>
  <c r="AW196" i="10"/>
  <c r="AS196"/>
  <c r="AO196"/>
  <c r="AK196"/>
  <c r="AG196"/>
  <c r="AZ196"/>
  <c r="AV196"/>
  <c r="AR196"/>
  <c r="AN196"/>
  <c r="AJ196"/>
  <c r="AF196"/>
  <c r="AY196"/>
  <c r="AU196"/>
  <c r="AQ196"/>
  <c r="AM196"/>
  <c r="AI196"/>
  <c r="AE196"/>
  <c r="AX196"/>
  <c r="AT196"/>
  <c r="AP196"/>
  <c r="AL196"/>
  <c r="AH196"/>
  <c r="G159" i="9"/>
  <c r="P160" i="8"/>
  <c r="Q96"/>
  <c r="G94" i="15"/>
  <c r="M94" s="1"/>
  <c r="F95" i="11" s="1"/>
  <c r="AF95" i="10"/>
  <c r="AH95"/>
  <c r="AJ95"/>
  <c r="AL95"/>
  <c r="AN95"/>
  <c r="AP95"/>
  <c r="AR95"/>
  <c r="AT95"/>
  <c r="AV95"/>
  <c r="AX95"/>
  <c r="AZ95"/>
  <c r="AW95"/>
  <c r="AS95"/>
  <c r="AO95"/>
  <c r="AK95"/>
  <c r="AG95"/>
  <c r="AY95"/>
  <c r="AU95"/>
  <c r="AQ95"/>
  <c r="AM95"/>
  <c r="AI95"/>
  <c r="AE95"/>
  <c r="BA95" s="1"/>
  <c r="G67" i="9"/>
  <c r="P68" i="8"/>
  <c r="Q28"/>
  <c r="G26" i="15"/>
  <c r="M26" s="1"/>
  <c r="F27" i="11" s="1"/>
  <c r="AE27" i="10"/>
  <c r="AG27"/>
  <c r="AI27"/>
  <c r="AK27"/>
  <c r="AM27"/>
  <c r="AO27"/>
  <c r="AQ27"/>
  <c r="AS27"/>
  <c r="AU27"/>
  <c r="AW27"/>
  <c r="AY27"/>
  <c r="AX27"/>
  <c r="AT27"/>
  <c r="AP27"/>
  <c r="AL27"/>
  <c r="AH27"/>
  <c r="AZ27"/>
  <c r="AV27"/>
  <c r="AR27"/>
  <c r="AN27"/>
  <c r="AJ27"/>
  <c r="AF27"/>
  <c r="G396" i="15"/>
  <c r="M396" s="1"/>
  <c r="F397" i="11" s="1"/>
  <c r="Q398" i="8"/>
  <c r="G11" i="15"/>
  <c r="M11" s="1"/>
  <c r="F12" i="11" s="1"/>
  <c r="Q13" i="8"/>
  <c r="AE12" i="10"/>
  <c r="AG12"/>
  <c r="AI12"/>
  <c r="AK12"/>
  <c r="AM12"/>
  <c r="AO12"/>
  <c r="AQ12"/>
  <c r="AS12"/>
  <c r="AU12"/>
  <c r="AW12"/>
  <c r="AY12"/>
  <c r="AZ12"/>
  <c r="AV12"/>
  <c r="AR12"/>
  <c r="AN12"/>
  <c r="AJ12"/>
  <c r="AF12"/>
  <c r="AX12"/>
  <c r="AT12"/>
  <c r="AP12"/>
  <c r="AL12"/>
  <c r="AH12"/>
  <c r="G21" i="9"/>
  <c r="P22" i="8"/>
  <c r="G30" i="15"/>
  <c r="M30" s="1"/>
  <c r="F31" i="11" s="1"/>
  <c r="Q32" i="8"/>
  <c r="AE31" i="10"/>
  <c r="AG31"/>
  <c r="AI31"/>
  <c r="AK31"/>
  <c r="AM31"/>
  <c r="AO31"/>
  <c r="AQ31"/>
  <c r="AS31"/>
  <c r="AU31"/>
  <c r="AW31"/>
  <c r="AY31"/>
  <c r="AX31"/>
  <c r="AT31"/>
  <c r="AP31"/>
  <c r="AL31"/>
  <c r="AH31"/>
  <c r="AZ31"/>
  <c r="AV31"/>
  <c r="AR31"/>
  <c r="AN31"/>
  <c r="AJ31"/>
  <c r="AF31"/>
  <c r="G39" i="9"/>
  <c r="P40" i="8"/>
  <c r="G46" i="15"/>
  <c r="M46" s="1"/>
  <c r="F47" i="11" s="1"/>
  <c r="Q48" i="8"/>
  <c r="AF47" i="10"/>
  <c r="AJ47"/>
  <c r="AN47"/>
  <c r="AR47"/>
  <c r="AV47"/>
  <c r="AZ47"/>
  <c r="AL47"/>
  <c r="AK47"/>
  <c r="AS47"/>
  <c r="AW47"/>
  <c r="AX47"/>
  <c r="AP47"/>
  <c r="AH47"/>
  <c r="AE47"/>
  <c r="AI47"/>
  <c r="AM47"/>
  <c r="AQ47"/>
  <c r="AU47"/>
  <c r="AY47"/>
  <c r="AT47"/>
  <c r="AG47"/>
  <c r="AO47"/>
  <c r="G69" i="9"/>
  <c r="P70" i="8"/>
  <c r="G76" i="15"/>
  <c r="M76" s="1"/>
  <c r="F77" i="11" s="1"/>
  <c r="Q78" i="8"/>
  <c r="AF77" i="10"/>
  <c r="AH77"/>
  <c r="AJ77"/>
  <c r="AL77"/>
  <c r="AN77"/>
  <c r="AP77"/>
  <c r="AR77"/>
  <c r="AT77"/>
  <c r="AV77"/>
  <c r="AX77"/>
  <c r="AZ77"/>
  <c r="AY77"/>
  <c r="AU77"/>
  <c r="AQ77"/>
  <c r="AM77"/>
  <c r="AI77"/>
  <c r="AE77"/>
  <c r="AW77"/>
  <c r="AS77"/>
  <c r="AO77"/>
  <c r="AK77"/>
  <c r="AG77"/>
  <c r="G85" i="9"/>
  <c r="P86" i="8"/>
  <c r="G92" i="15"/>
  <c r="M92" s="1"/>
  <c r="F93" i="11" s="1"/>
  <c r="Q94" i="8"/>
  <c r="AF93" i="10"/>
  <c r="AH93"/>
  <c r="AJ93"/>
  <c r="AL93"/>
  <c r="AN93"/>
  <c r="AP93"/>
  <c r="AR93"/>
  <c r="AT93"/>
  <c r="AV93"/>
  <c r="AX93"/>
  <c r="AZ93"/>
  <c r="AY93"/>
  <c r="AU93"/>
  <c r="AQ93"/>
  <c r="AM93"/>
  <c r="AI93"/>
  <c r="AE93"/>
  <c r="AW93"/>
  <c r="AS93"/>
  <c r="AO93"/>
  <c r="AK93"/>
  <c r="AG93"/>
  <c r="G103" i="9"/>
  <c r="P104" i="8"/>
  <c r="Q112"/>
  <c r="G110" i="15"/>
  <c r="M110" s="1"/>
  <c r="F111" i="11" s="1"/>
  <c r="AF111" i="10"/>
  <c r="AH111"/>
  <c r="AJ111"/>
  <c r="AL111"/>
  <c r="AN111"/>
  <c r="AP111"/>
  <c r="AR111"/>
  <c r="AT111"/>
  <c r="AV111"/>
  <c r="AX111"/>
  <c r="AZ111"/>
  <c r="AW111"/>
  <c r="AS111"/>
  <c r="AO111"/>
  <c r="AK111"/>
  <c r="AG111"/>
  <c r="AY111"/>
  <c r="AU111"/>
  <c r="AQ111"/>
  <c r="AM111"/>
  <c r="AI111"/>
  <c r="AE111"/>
  <c r="BA111" s="1"/>
  <c r="G120" i="9"/>
  <c r="P121" i="8"/>
  <c r="G127" i="15"/>
  <c r="M127" s="1"/>
  <c r="F128" i="11" s="1"/>
  <c r="Q129" i="8"/>
  <c r="AW128" i="10"/>
  <c r="AS128"/>
  <c r="AO128"/>
  <c r="AK128"/>
  <c r="AG128"/>
  <c r="AZ128"/>
  <c r="AV128"/>
  <c r="AR128"/>
  <c r="AN128"/>
  <c r="AJ128"/>
  <c r="AF128"/>
  <c r="AY128"/>
  <c r="AU128"/>
  <c r="AQ128"/>
  <c r="AM128"/>
  <c r="AI128"/>
  <c r="AE128"/>
  <c r="AX128"/>
  <c r="AT128"/>
  <c r="AP128"/>
  <c r="AL128"/>
  <c r="AH128"/>
  <c r="G137" i="9"/>
  <c r="P138" i="8"/>
  <c r="Q146"/>
  <c r="G144" i="15"/>
  <c r="M144" s="1"/>
  <c r="F145" i="11" s="1"/>
  <c r="AF145" i="10"/>
  <c r="AH145"/>
  <c r="AJ145"/>
  <c r="AL145"/>
  <c r="AN145"/>
  <c r="AP145"/>
  <c r="AR145"/>
  <c r="AT145"/>
  <c r="AV145"/>
  <c r="AX145"/>
  <c r="AZ145"/>
  <c r="AY145"/>
  <c r="AU145"/>
  <c r="AQ145"/>
  <c r="AM145"/>
  <c r="AI145"/>
  <c r="AE145"/>
  <c r="AW145"/>
  <c r="AS145"/>
  <c r="AO145"/>
  <c r="AK145"/>
  <c r="AG145"/>
  <c r="G154" i="9"/>
  <c r="P155" i="8"/>
  <c r="Q164"/>
  <c r="G162" i="15"/>
  <c r="M162" s="1"/>
  <c r="F163" i="11" s="1"/>
  <c r="AF163" i="10"/>
  <c r="AH163"/>
  <c r="AJ163"/>
  <c r="AL163"/>
  <c r="AN163"/>
  <c r="AP163"/>
  <c r="AR163"/>
  <c r="AT163"/>
  <c r="AV163"/>
  <c r="AX163"/>
  <c r="AZ163"/>
  <c r="AW163"/>
  <c r="AS163"/>
  <c r="AO163"/>
  <c r="AK163"/>
  <c r="AG163"/>
  <c r="AY163"/>
  <c r="AU163"/>
  <c r="AQ163"/>
  <c r="AM163"/>
  <c r="AI163"/>
  <c r="AE163"/>
  <c r="BA163" s="1"/>
  <c r="P172" i="8"/>
  <c r="G171" i="9"/>
  <c r="G183" i="15"/>
  <c r="M183" s="1"/>
  <c r="F184" i="11" s="1"/>
  <c r="Q185" i="8"/>
  <c r="AW184" i="10"/>
  <c r="AS184"/>
  <c r="AO184"/>
  <c r="AK184"/>
  <c r="AG184"/>
  <c r="AZ184"/>
  <c r="AV184"/>
  <c r="AR184"/>
  <c r="AN184"/>
  <c r="AJ184"/>
  <c r="AF184"/>
  <c r="AY184"/>
  <c r="AU184"/>
  <c r="AQ184"/>
  <c r="AM184"/>
  <c r="AI184"/>
  <c r="AE184"/>
  <c r="AX184"/>
  <c r="AT184"/>
  <c r="AP184"/>
  <c r="AL184"/>
  <c r="AH184"/>
  <c r="G192" i="9"/>
  <c r="P193" i="8"/>
  <c r="Q205"/>
  <c r="G203" i="15"/>
  <c r="M203" s="1"/>
  <c r="F204" i="11" s="1"/>
  <c r="AF204" i="10"/>
  <c r="AH204"/>
  <c r="AJ204"/>
  <c r="AL204"/>
  <c r="AN204"/>
  <c r="AP204"/>
  <c r="AR204"/>
  <c r="AT204"/>
  <c r="AV204"/>
  <c r="AX204"/>
  <c r="AZ204"/>
  <c r="AY204"/>
  <c r="AU204"/>
  <c r="AQ204"/>
  <c r="AM204"/>
  <c r="AI204"/>
  <c r="AE204"/>
  <c r="AW204"/>
  <c r="AS204"/>
  <c r="AO204"/>
  <c r="AK204"/>
  <c r="AG204"/>
  <c r="G212" i="9"/>
  <c r="P213" i="8"/>
  <c r="G219" i="15"/>
  <c r="M219" s="1"/>
  <c r="F220" i="11" s="1"/>
  <c r="Q221" i="8"/>
  <c r="AF220" i="10"/>
  <c r="AH220"/>
  <c r="AJ220"/>
  <c r="AL220"/>
  <c r="AN220"/>
  <c r="AP220"/>
  <c r="AR220"/>
  <c r="AT220"/>
  <c r="AV220"/>
  <c r="AX220"/>
  <c r="AZ220"/>
  <c r="AY220"/>
  <c r="AU220"/>
  <c r="AQ220"/>
  <c r="AM220"/>
  <c r="AI220"/>
  <c r="AE220"/>
  <c r="AW220"/>
  <c r="AS220"/>
  <c r="AO220"/>
  <c r="AK220"/>
  <c r="AG220"/>
  <c r="G228" i="9"/>
  <c r="P229" i="8"/>
  <c r="G235" i="15"/>
  <c r="M235" s="1"/>
  <c r="F236" i="11" s="1"/>
  <c r="Q237" i="8"/>
  <c r="AF236" i="10"/>
  <c r="AH236"/>
  <c r="AJ236"/>
  <c r="AL236"/>
  <c r="AN236"/>
  <c r="AP236"/>
  <c r="AR236"/>
  <c r="AT236"/>
  <c r="AV236"/>
  <c r="AX236"/>
  <c r="AZ236"/>
  <c r="AY236"/>
  <c r="AU236"/>
  <c r="AQ236"/>
  <c r="AM236"/>
  <c r="AI236"/>
  <c r="AE236"/>
  <c r="AW236"/>
  <c r="AS236"/>
  <c r="AO236"/>
  <c r="AK236"/>
  <c r="AG236"/>
  <c r="G244" i="9"/>
  <c r="P245" i="8"/>
  <c r="G251" i="15"/>
  <c r="M251" s="1"/>
  <c r="F252" i="11" s="1"/>
  <c r="Q253" i="8"/>
  <c r="AF252" i="10"/>
  <c r="AH252"/>
  <c r="AJ252"/>
  <c r="AL252"/>
  <c r="AN252"/>
  <c r="AP252"/>
  <c r="AR252"/>
  <c r="AT252"/>
  <c r="AV252"/>
  <c r="AX252"/>
  <c r="AZ252"/>
  <c r="AY252"/>
  <c r="AU252"/>
  <c r="AQ252"/>
  <c r="AM252"/>
  <c r="AI252"/>
  <c r="AE252"/>
  <c r="AW252"/>
  <c r="AS252"/>
  <c r="AO252"/>
  <c r="AK252"/>
  <c r="AG252"/>
  <c r="G260" i="9"/>
  <c r="P261" i="8"/>
  <c r="G267" i="15"/>
  <c r="M267" s="1"/>
  <c r="F268" i="11" s="1"/>
  <c r="Q269" i="8"/>
  <c r="AF268" i="10"/>
  <c r="AH268"/>
  <c r="AJ268"/>
  <c r="AL268"/>
  <c r="AN268"/>
  <c r="AP268"/>
  <c r="AR268"/>
  <c r="AT268"/>
  <c r="AV268"/>
  <c r="AX268"/>
  <c r="AZ268"/>
  <c r="AY268"/>
  <c r="AU268"/>
  <c r="AQ268"/>
  <c r="AM268"/>
  <c r="AI268"/>
  <c r="AE268"/>
  <c r="AW268"/>
  <c r="AS268"/>
  <c r="AO268"/>
  <c r="AK268"/>
  <c r="AG268"/>
  <c r="G276" i="9"/>
  <c r="P277" i="8"/>
  <c r="G283" i="15"/>
  <c r="M283" s="1"/>
  <c r="F284" i="11" s="1"/>
  <c r="Q285" i="8"/>
  <c r="AF284" i="10"/>
  <c r="AH284"/>
  <c r="AJ284"/>
  <c r="AL284"/>
  <c r="AN284"/>
  <c r="AP284"/>
  <c r="AR284"/>
  <c r="AT284"/>
  <c r="AV284"/>
  <c r="AX284"/>
  <c r="AZ284"/>
  <c r="AU284"/>
  <c r="AM284"/>
  <c r="AE284"/>
  <c r="AW284"/>
  <c r="AS284"/>
  <c r="AO284"/>
  <c r="AK284"/>
  <c r="AG284"/>
  <c r="AY284"/>
  <c r="AQ284"/>
  <c r="AI284"/>
  <c r="G292" i="9"/>
  <c r="P293" i="8"/>
  <c r="G295" i="15"/>
  <c r="M295" s="1"/>
  <c r="F296" i="11" s="1"/>
  <c r="Q297" i="8"/>
  <c r="AF296" i="10"/>
  <c r="AH296"/>
  <c r="AJ296"/>
  <c r="AL296"/>
  <c r="AN296"/>
  <c r="AP296"/>
  <c r="AR296"/>
  <c r="AT296"/>
  <c r="AV296"/>
  <c r="AX296"/>
  <c r="AZ296"/>
  <c r="AU296"/>
  <c r="AM296"/>
  <c r="AE296"/>
  <c r="AW296"/>
  <c r="AS296"/>
  <c r="AO296"/>
  <c r="AK296"/>
  <c r="AG296"/>
  <c r="AY296"/>
  <c r="AQ296"/>
  <c r="AI296"/>
  <c r="G300" i="9"/>
  <c r="P301" i="8"/>
  <c r="G307" i="15"/>
  <c r="M307" s="1"/>
  <c r="F308" i="11" s="1"/>
  <c r="Q309" i="8"/>
  <c r="AF308" i="10"/>
  <c r="AH308"/>
  <c r="AJ308"/>
  <c r="AL308"/>
  <c r="AN308"/>
  <c r="AP308"/>
  <c r="AR308"/>
  <c r="AT308"/>
  <c r="AV308"/>
  <c r="AX308"/>
  <c r="AZ308"/>
  <c r="AS308"/>
  <c r="AK308"/>
  <c r="AW308"/>
  <c r="AO308"/>
  <c r="AG308"/>
  <c r="AY308"/>
  <c r="AU308"/>
  <c r="AQ308"/>
  <c r="AM308"/>
  <c r="AI308"/>
  <c r="AE308"/>
  <c r="BA308" s="1"/>
  <c r="G316" i="9"/>
  <c r="P317" i="8"/>
  <c r="G323" i="15"/>
  <c r="M323" s="1"/>
  <c r="F324" i="11" s="1"/>
  <c r="Q325" i="8"/>
  <c r="AF324" i="10"/>
  <c r="AH324"/>
  <c r="AJ324"/>
  <c r="AL324"/>
  <c r="AN324"/>
  <c r="AP324"/>
  <c r="AR324"/>
  <c r="AT324"/>
  <c r="AV324"/>
  <c r="AX324"/>
  <c r="AZ324"/>
  <c r="AW324"/>
  <c r="AO324"/>
  <c r="AG324"/>
  <c r="AS324"/>
  <c r="AK324"/>
  <c r="AY324"/>
  <c r="AU324"/>
  <c r="AQ324"/>
  <c r="AM324"/>
  <c r="AI324"/>
  <c r="AE324"/>
  <c r="BA324" s="1"/>
  <c r="P336" i="8"/>
  <c r="G335" i="9"/>
  <c r="Q344" i="8"/>
  <c r="G342" i="15"/>
  <c r="M342" s="1"/>
  <c r="F343" i="11" s="1"/>
  <c r="AG343" i="10"/>
  <c r="AK343"/>
  <c r="AO343"/>
  <c r="AS343"/>
  <c r="AW343"/>
  <c r="AY343"/>
  <c r="AI343"/>
  <c r="AF343"/>
  <c r="AN343"/>
  <c r="AV343"/>
  <c r="AU343"/>
  <c r="AM343"/>
  <c r="AE343"/>
  <c r="AH343"/>
  <c r="AL343"/>
  <c r="AP343"/>
  <c r="AT343"/>
  <c r="AX343"/>
  <c r="AQ343"/>
  <c r="AJ343"/>
  <c r="AR343"/>
  <c r="AZ343"/>
  <c r="P352" i="8"/>
  <c r="G351" i="9"/>
  <c r="Q360" i="8"/>
  <c r="G358" i="15"/>
  <c r="M358" s="1"/>
  <c r="F359" i="11" s="1"/>
  <c r="AG359" i="10"/>
  <c r="AK359"/>
  <c r="AO359"/>
  <c r="AS359"/>
  <c r="AW359"/>
  <c r="AY359"/>
  <c r="AI359"/>
  <c r="AF359"/>
  <c r="AN359"/>
  <c r="AV359"/>
  <c r="AU359"/>
  <c r="AM359"/>
  <c r="AE359"/>
  <c r="AH359"/>
  <c r="AL359"/>
  <c r="AP359"/>
  <c r="AT359"/>
  <c r="AX359"/>
  <c r="AQ359"/>
  <c r="AJ359"/>
  <c r="AR359"/>
  <c r="AZ359"/>
  <c r="G367" i="9"/>
  <c r="P368" i="8"/>
  <c r="G14" i="15"/>
  <c r="M14" s="1"/>
  <c r="F15" i="11" s="1"/>
  <c r="Q16" i="8"/>
  <c r="AE15" i="10"/>
  <c r="AG15"/>
  <c r="AI15"/>
  <c r="AK15"/>
  <c r="AM15"/>
  <c r="AO15"/>
  <c r="AQ15"/>
  <c r="AS15"/>
  <c r="AU15"/>
  <c r="AW15"/>
  <c r="AY15"/>
  <c r="AX15"/>
  <c r="AT15"/>
  <c r="AP15"/>
  <c r="AL15"/>
  <c r="AH15"/>
  <c r="AZ15"/>
  <c r="AV15"/>
  <c r="AR15"/>
  <c r="AN15"/>
  <c r="AJ15"/>
  <c r="AF15"/>
  <c r="G20" i="9"/>
  <c r="P21" i="8"/>
  <c r="G29" i="15"/>
  <c r="M29" s="1"/>
  <c r="F30" i="11" s="1"/>
  <c r="Q31" i="8"/>
  <c r="AE30" i="10"/>
  <c r="AG30"/>
  <c r="AI30"/>
  <c r="AK30"/>
  <c r="AM30"/>
  <c r="AO30"/>
  <c r="AQ30"/>
  <c r="AS30"/>
  <c r="AU30"/>
  <c r="AW30"/>
  <c r="AY30"/>
  <c r="AZ30"/>
  <c r="AV30"/>
  <c r="AR30"/>
  <c r="AN30"/>
  <c r="AJ30"/>
  <c r="AF30"/>
  <c r="AX30"/>
  <c r="AT30"/>
  <c r="AP30"/>
  <c r="AL30"/>
  <c r="AH30"/>
  <c r="G38" i="9"/>
  <c r="P39" i="8"/>
  <c r="G47" i="15"/>
  <c r="M47" s="1"/>
  <c r="F48" i="11" s="1"/>
  <c r="Q49" i="8"/>
  <c r="AT48" i="10"/>
  <c r="AL48"/>
  <c r="AG48"/>
  <c r="AK48"/>
  <c r="AO48"/>
  <c r="AS48"/>
  <c r="AW48"/>
  <c r="AX48"/>
  <c r="AH48"/>
  <c r="AI48"/>
  <c r="AM48"/>
  <c r="AY48"/>
  <c r="AZ48"/>
  <c r="AJ48"/>
  <c r="AV48"/>
  <c r="AN48"/>
  <c r="AF48"/>
  <c r="AP48"/>
  <c r="AE48"/>
  <c r="AQ48"/>
  <c r="AU48"/>
  <c r="AR48"/>
  <c r="G70" i="9"/>
  <c r="P71" i="8"/>
  <c r="G77" i="15"/>
  <c r="M77" s="1"/>
  <c r="F78" i="11" s="1"/>
  <c r="Q79" i="8"/>
  <c r="AW78" i="10"/>
  <c r="AU78"/>
  <c r="AM78"/>
  <c r="AE78"/>
  <c r="AH78"/>
  <c r="AL78"/>
  <c r="AP78"/>
  <c r="AT78"/>
  <c r="AX78"/>
  <c r="AQ78"/>
  <c r="AF78"/>
  <c r="AN78"/>
  <c r="AV78"/>
  <c r="AS78"/>
  <c r="AK78"/>
  <c r="AY78"/>
  <c r="AI78"/>
  <c r="AJ78"/>
  <c r="AR78"/>
  <c r="AZ78"/>
  <c r="AO78"/>
  <c r="AG78"/>
  <c r="G86" i="9"/>
  <c r="P87" i="8"/>
  <c r="G95" i="15"/>
  <c r="M95" s="1"/>
  <c r="F96" i="11" s="1"/>
  <c r="Q97" i="8"/>
  <c r="AG96" i="10"/>
  <c r="AK96"/>
  <c r="AO96"/>
  <c r="AS96"/>
  <c r="AW96"/>
  <c r="AY96"/>
  <c r="AI96"/>
  <c r="AJ96"/>
  <c r="AN96"/>
  <c r="AZ96"/>
  <c r="AU96"/>
  <c r="AM96"/>
  <c r="AE96"/>
  <c r="AH96"/>
  <c r="AL96"/>
  <c r="AP96"/>
  <c r="AT96"/>
  <c r="AX96"/>
  <c r="AQ96"/>
  <c r="AF96"/>
  <c r="AR96"/>
  <c r="AV96"/>
  <c r="G104" i="9"/>
  <c r="P105" i="8"/>
  <c r="G111" i="15"/>
  <c r="M111" s="1"/>
  <c r="F112" i="11" s="1"/>
  <c r="Q113" i="8"/>
  <c r="AW112" i="10"/>
  <c r="AS112"/>
  <c r="AO112"/>
  <c r="AK112"/>
  <c r="AG112"/>
  <c r="AZ112"/>
  <c r="AV112"/>
  <c r="AR112"/>
  <c r="AN112"/>
  <c r="AJ112"/>
  <c r="AF112"/>
  <c r="AY112"/>
  <c r="AU112"/>
  <c r="AQ112"/>
  <c r="AM112"/>
  <c r="AI112"/>
  <c r="AE112"/>
  <c r="AX112"/>
  <c r="AT112"/>
  <c r="AP112"/>
  <c r="AL112"/>
  <c r="AH112"/>
  <c r="G121" i="9"/>
  <c r="P122" i="8"/>
  <c r="G128" i="15"/>
  <c r="M128" s="1"/>
  <c r="F129" i="11" s="1"/>
  <c r="Q130" i="8"/>
  <c r="AF129" i="10"/>
  <c r="AH129"/>
  <c r="AJ129"/>
  <c r="AL129"/>
  <c r="AN129"/>
  <c r="AP129"/>
  <c r="AR129"/>
  <c r="AT129"/>
  <c r="AV129"/>
  <c r="AX129"/>
  <c r="AZ129"/>
  <c r="AY129"/>
  <c r="AU129"/>
  <c r="AQ129"/>
  <c r="AM129"/>
  <c r="AI129"/>
  <c r="AE129"/>
  <c r="AW129"/>
  <c r="AS129"/>
  <c r="AO129"/>
  <c r="AK129"/>
  <c r="AG129"/>
  <c r="G138" i="9"/>
  <c r="P139" i="8"/>
  <c r="Q147"/>
  <c r="G145" i="15"/>
  <c r="M145" s="1"/>
  <c r="F146" i="11" s="1"/>
  <c r="AY146" i="10"/>
  <c r="AU146"/>
  <c r="AQ146"/>
  <c r="AM146"/>
  <c r="AI146"/>
  <c r="AE146"/>
  <c r="AX146"/>
  <c r="AT146"/>
  <c r="AP146"/>
  <c r="AL146"/>
  <c r="AH146"/>
  <c r="AW146"/>
  <c r="AS146"/>
  <c r="AO146"/>
  <c r="AK146"/>
  <c r="AG146"/>
  <c r="AZ146"/>
  <c r="AV146"/>
  <c r="AR146"/>
  <c r="AN146"/>
  <c r="AJ146"/>
  <c r="AF146"/>
  <c r="P156" i="8"/>
  <c r="G155" i="9"/>
  <c r="G163" i="15"/>
  <c r="M163" s="1"/>
  <c r="F164" i="11" s="1"/>
  <c r="Q165" i="8"/>
  <c r="AW164" i="10"/>
  <c r="AS164"/>
  <c r="AO164"/>
  <c r="AK164"/>
  <c r="AG164"/>
  <c r="AZ164"/>
  <c r="AV164"/>
  <c r="AR164"/>
  <c r="AN164"/>
  <c r="AJ164"/>
  <c r="AF164"/>
  <c r="AY164"/>
  <c r="AU164"/>
  <c r="AQ164"/>
  <c r="AM164"/>
  <c r="AI164"/>
  <c r="AE164"/>
  <c r="AX164"/>
  <c r="AT164"/>
  <c r="AP164"/>
  <c r="AL164"/>
  <c r="AH164"/>
  <c r="G179" i="9"/>
  <c r="P180" i="8"/>
  <c r="Q188"/>
  <c r="G186" i="15"/>
  <c r="M186" s="1"/>
  <c r="F187" i="11" s="1"/>
  <c r="AF187" i="10"/>
  <c r="AH187"/>
  <c r="AJ187"/>
  <c r="AL187"/>
  <c r="AN187"/>
  <c r="AP187"/>
  <c r="AR187"/>
  <c r="AT187"/>
  <c r="AV187"/>
  <c r="AX187"/>
  <c r="AZ187"/>
  <c r="AW187"/>
  <c r="AS187"/>
  <c r="AO187"/>
  <c r="AK187"/>
  <c r="AG187"/>
  <c r="AY187"/>
  <c r="AU187"/>
  <c r="AQ187"/>
  <c r="AM187"/>
  <c r="AI187"/>
  <c r="AE187"/>
  <c r="BA187" s="1"/>
  <c r="P200" i="8"/>
  <c r="G199" i="9"/>
  <c r="Q208" i="8"/>
  <c r="G206" i="15"/>
  <c r="M206" s="1"/>
  <c r="F207" i="11" s="1"/>
  <c r="AG207" i="10"/>
  <c r="AK207"/>
  <c r="AO207"/>
  <c r="AS207"/>
  <c r="AW207"/>
  <c r="AU207"/>
  <c r="AM207"/>
  <c r="AE207"/>
  <c r="AH207"/>
  <c r="AL207"/>
  <c r="AP207"/>
  <c r="AT207"/>
  <c r="AX207"/>
  <c r="AY207"/>
  <c r="AQ207"/>
  <c r="AI207"/>
  <c r="AF207"/>
  <c r="AJ207"/>
  <c r="AN207"/>
  <c r="AR207"/>
  <c r="AV207"/>
  <c r="AZ207"/>
  <c r="P216" i="8"/>
  <c r="G215" i="9"/>
  <c r="Q224" i="8"/>
  <c r="G222" i="15"/>
  <c r="M222" s="1"/>
  <c r="F223" i="11" s="1"/>
  <c r="AG223" i="10"/>
  <c r="AK223"/>
  <c r="AO223"/>
  <c r="AS223"/>
  <c r="AW223"/>
  <c r="AU223"/>
  <c r="AM223"/>
  <c r="AE223"/>
  <c r="AH223"/>
  <c r="AL223"/>
  <c r="AP223"/>
  <c r="AT223"/>
  <c r="AX223"/>
  <c r="AY223"/>
  <c r="AQ223"/>
  <c r="AI223"/>
  <c r="AF223"/>
  <c r="AJ223"/>
  <c r="AN223"/>
  <c r="AR223"/>
  <c r="AV223"/>
  <c r="AZ223"/>
  <c r="P232" i="8"/>
  <c r="G231" i="9"/>
  <c r="Q244" i="8"/>
  <c r="G242" i="15"/>
  <c r="M242" s="1"/>
  <c r="F243" i="11" s="1"/>
  <c r="AG243" i="10"/>
  <c r="AK243"/>
  <c r="AO243"/>
  <c r="AS243"/>
  <c r="AW243"/>
  <c r="AU243"/>
  <c r="AM243"/>
  <c r="AE243"/>
  <c r="AH243"/>
  <c r="AL243"/>
  <c r="AP243"/>
  <c r="AT243"/>
  <c r="AX243"/>
  <c r="AY243"/>
  <c r="AQ243"/>
  <c r="AI243"/>
  <c r="AF243"/>
  <c r="AJ243"/>
  <c r="AN243"/>
  <c r="AR243"/>
  <c r="AV243"/>
  <c r="AZ243"/>
  <c r="P252" i="8"/>
  <c r="G251" i="9"/>
  <c r="Q260" i="8"/>
  <c r="G258" i="15"/>
  <c r="M258" s="1"/>
  <c r="F259" i="11" s="1"/>
  <c r="AG259" i="10"/>
  <c r="AK259"/>
  <c r="AO259"/>
  <c r="AS259"/>
  <c r="AW259"/>
  <c r="AU259"/>
  <c r="AM259"/>
  <c r="AE259"/>
  <c r="AH259"/>
  <c r="AL259"/>
  <c r="AP259"/>
  <c r="AT259"/>
  <c r="AX259"/>
  <c r="AY259"/>
  <c r="AQ259"/>
  <c r="AI259"/>
  <c r="AF259"/>
  <c r="AJ259"/>
  <c r="AN259"/>
  <c r="AR259"/>
  <c r="AV259"/>
  <c r="AZ259"/>
  <c r="P268" i="8"/>
  <c r="G267" i="9"/>
  <c r="G274" i="15"/>
  <c r="M274" s="1"/>
  <c r="F275" i="11" s="1"/>
  <c r="Q276" i="8"/>
  <c r="AG275" i="10"/>
  <c r="AK275"/>
  <c r="AO275"/>
  <c r="AS275"/>
  <c r="AW275"/>
  <c r="AU275"/>
  <c r="AM275"/>
  <c r="AE275"/>
  <c r="AH275"/>
  <c r="AL275"/>
  <c r="AP275"/>
  <c r="AT275"/>
  <c r="AX275"/>
  <c r="AY275"/>
  <c r="AQ275"/>
  <c r="AI275"/>
  <c r="AF275"/>
  <c r="AJ275"/>
  <c r="AN275"/>
  <c r="AR275"/>
  <c r="AV275"/>
  <c r="AZ275"/>
  <c r="P284" i="8"/>
  <c r="G283" i="9"/>
  <c r="G290" i="15"/>
  <c r="M290" s="1"/>
  <c r="F291" i="11" s="1"/>
  <c r="Q292" i="8"/>
  <c r="AG291" i="10"/>
  <c r="AK291"/>
  <c r="AO291"/>
  <c r="AS291"/>
  <c r="AW291"/>
  <c r="AU291"/>
  <c r="AM291"/>
  <c r="AE291"/>
  <c r="AH291"/>
  <c r="AL291"/>
  <c r="AP291"/>
  <c r="AT291"/>
  <c r="AX291"/>
  <c r="AY291"/>
  <c r="AQ291"/>
  <c r="AI291"/>
  <c r="AF291"/>
  <c r="AJ291"/>
  <c r="AN291"/>
  <c r="AR291"/>
  <c r="AV291"/>
  <c r="AZ291"/>
  <c r="P300" i="8"/>
  <c r="G299" i="9"/>
  <c r="Q308" i="8"/>
  <c r="G306" i="15"/>
  <c r="M306" s="1"/>
  <c r="F307" i="11" s="1"/>
  <c r="P308" i="8"/>
  <c r="G307" i="9"/>
  <c r="AG315" i="10"/>
  <c r="AK315"/>
  <c r="AO315"/>
  <c r="AS315"/>
  <c r="AW315"/>
  <c r="AM315"/>
  <c r="AL315"/>
  <c r="AT315"/>
  <c r="AY315"/>
  <c r="AQ315"/>
  <c r="AI315"/>
  <c r="AF315"/>
  <c r="AJ315"/>
  <c r="AN315"/>
  <c r="AR315"/>
  <c r="AV315"/>
  <c r="AZ315"/>
  <c r="AU315"/>
  <c r="AE315"/>
  <c r="AH315"/>
  <c r="AP315"/>
  <c r="AX315"/>
  <c r="Q324" i="8"/>
  <c r="G322" i="15"/>
  <c r="M322" s="1"/>
  <c r="F323" i="11" s="1"/>
  <c r="AG323" i="10"/>
  <c r="AK323"/>
  <c r="AO323"/>
  <c r="AS323"/>
  <c r="AW323"/>
  <c r="AM323"/>
  <c r="AL323"/>
  <c r="AT323"/>
  <c r="AY323"/>
  <c r="AQ323"/>
  <c r="AI323"/>
  <c r="AF323"/>
  <c r="AJ323"/>
  <c r="AN323"/>
  <c r="AR323"/>
  <c r="AV323"/>
  <c r="AZ323"/>
  <c r="AU323"/>
  <c r="AE323"/>
  <c r="AH323"/>
  <c r="AP323"/>
  <c r="AX323"/>
  <c r="G334" i="9"/>
  <c r="P335" i="8"/>
  <c r="G341" i="15"/>
  <c r="M341" s="1"/>
  <c r="F342" i="11" s="1"/>
  <c r="Q343" i="8"/>
  <c r="AF342" i="10"/>
  <c r="AH342"/>
  <c r="AJ342"/>
  <c r="AL342"/>
  <c r="AN342"/>
  <c r="AP342"/>
  <c r="AR342"/>
  <c r="AT342"/>
  <c r="AV342"/>
  <c r="AX342"/>
  <c r="AZ342"/>
  <c r="AS342"/>
  <c r="AK342"/>
  <c r="AW342"/>
  <c r="AO342"/>
  <c r="AG342"/>
  <c r="AY342"/>
  <c r="AU342"/>
  <c r="AQ342"/>
  <c r="AM342"/>
  <c r="AI342"/>
  <c r="AE342"/>
  <c r="BA342" s="1"/>
  <c r="G350" i="9"/>
  <c r="P351" i="8"/>
  <c r="G357" i="15"/>
  <c r="M357" s="1"/>
  <c r="F358" i="11" s="1"/>
  <c r="Q359" i="8"/>
  <c r="AF358" i="10"/>
  <c r="AH358"/>
  <c r="AJ358"/>
  <c r="AL358"/>
  <c r="AN358"/>
  <c r="AP358"/>
  <c r="AR358"/>
  <c r="AT358"/>
  <c r="AV358"/>
  <c r="AX358"/>
  <c r="AZ358"/>
  <c r="AS358"/>
  <c r="AK358"/>
  <c r="AW358"/>
  <c r="AO358"/>
  <c r="AG358"/>
  <c r="AY358"/>
  <c r="AU358"/>
  <c r="AQ358"/>
  <c r="AM358"/>
  <c r="AI358"/>
  <c r="AE358"/>
  <c r="BA358" s="1"/>
  <c r="G366" i="9"/>
  <c r="P367" i="8"/>
  <c r="Q150"/>
  <c r="G148" i="15"/>
  <c r="M148" s="1"/>
  <c r="F149" i="11" s="1"/>
  <c r="P23" i="8"/>
  <c r="G22" i="9"/>
  <c r="Q370" i="8"/>
  <c r="G368" i="15"/>
  <c r="M368" s="1"/>
  <c r="F369" i="11" s="1"/>
  <c r="G333" i="9"/>
  <c r="P334" i="8"/>
  <c r="AG331" i="10"/>
  <c r="AK331"/>
  <c r="AO331"/>
  <c r="AS331"/>
  <c r="AW331"/>
  <c r="AM331"/>
  <c r="AL331"/>
  <c r="AT331"/>
  <c r="AY331"/>
  <c r="AQ331"/>
  <c r="AI331"/>
  <c r="AF331"/>
  <c r="AJ331"/>
  <c r="AN331"/>
  <c r="AR331"/>
  <c r="AV331"/>
  <c r="AZ331"/>
  <c r="AU331"/>
  <c r="AE331"/>
  <c r="AH331"/>
  <c r="AP331"/>
  <c r="AX331"/>
  <c r="Q196" i="8"/>
  <c r="G194" i="15"/>
  <c r="M194" s="1"/>
  <c r="F195" i="11" s="1"/>
  <c r="G93" i="15"/>
  <c r="M93" s="1"/>
  <c r="F94" i="11" s="1"/>
  <c r="Q95" i="8"/>
  <c r="G66" i="9"/>
  <c r="P67" i="8"/>
  <c r="G17" i="15"/>
  <c r="M17" s="1"/>
  <c r="F18" i="11" s="1"/>
  <c r="Q19" i="8"/>
  <c r="G24" i="9"/>
  <c r="P25" i="8"/>
  <c r="G33" i="9"/>
  <c r="P34" i="8"/>
  <c r="AF37" i="10"/>
  <c r="AH37"/>
  <c r="AJ37"/>
  <c r="AL37"/>
  <c r="AN37"/>
  <c r="AP37"/>
  <c r="AR37"/>
  <c r="AT37"/>
  <c r="AV37"/>
  <c r="AX37"/>
  <c r="AZ37"/>
  <c r="AE37"/>
  <c r="AY37"/>
  <c r="AU37"/>
  <c r="AQ37"/>
  <c r="AM37"/>
  <c r="AI37"/>
  <c r="AW37"/>
  <c r="AS37"/>
  <c r="AO37"/>
  <c r="AK37"/>
  <c r="AG37"/>
  <c r="G41" i="9"/>
  <c r="P42" i="8"/>
  <c r="AF45" i="10"/>
  <c r="AJ45"/>
  <c r="AN45"/>
  <c r="AR45"/>
  <c r="AV45"/>
  <c r="AZ45"/>
  <c r="AX45"/>
  <c r="AH45"/>
  <c r="AI45"/>
  <c r="AQ45"/>
  <c r="AY45"/>
  <c r="AT45"/>
  <c r="AL45"/>
  <c r="AG45"/>
  <c r="AK45"/>
  <c r="AO45"/>
  <c r="AS45"/>
  <c r="AW45"/>
  <c r="AP45"/>
  <c r="AE45"/>
  <c r="AM45"/>
  <c r="AU45"/>
  <c r="G52" i="15"/>
  <c r="M52" s="1"/>
  <c r="F53" i="11" s="1"/>
  <c r="Q54" i="8"/>
  <c r="Q76"/>
  <c r="G74" i="15"/>
  <c r="M74" s="1"/>
  <c r="F75" i="11" s="1"/>
  <c r="G79" i="9"/>
  <c r="P80" i="8"/>
  <c r="AF83" i="10"/>
  <c r="AH83"/>
  <c r="AJ83"/>
  <c r="AL83"/>
  <c r="AN83"/>
  <c r="AP83"/>
  <c r="AR83"/>
  <c r="AT83"/>
  <c r="AV83"/>
  <c r="AX83"/>
  <c r="AZ83"/>
  <c r="AW83"/>
  <c r="AS83"/>
  <c r="AO83"/>
  <c r="AK83"/>
  <c r="AG83"/>
  <c r="AY83"/>
  <c r="AU83"/>
  <c r="AQ83"/>
  <c r="AM83"/>
  <c r="AI83"/>
  <c r="AE83"/>
  <c r="BA83" s="1"/>
  <c r="Q92" i="8"/>
  <c r="G90" i="15"/>
  <c r="M90" s="1"/>
  <c r="F91" i="11" s="1"/>
  <c r="G97" i="9"/>
  <c r="P98" i="8"/>
  <c r="G108" i="15"/>
  <c r="M108" s="1"/>
  <c r="F109" i="11" s="1"/>
  <c r="Q110" i="8"/>
  <c r="G113" i="9"/>
  <c r="P114" i="8"/>
  <c r="AY118" i="10"/>
  <c r="AU118"/>
  <c r="AQ118"/>
  <c r="AM118"/>
  <c r="AI118"/>
  <c r="AE118"/>
  <c r="AX118"/>
  <c r="AT118"/>
  <c r="AP118"/>
  <c r="AL118"/>
  <c r="AH118"/>
  <c r="AW118"/>
  <c r="AS118"/>
  <c r="AO118"/>
  <c r="AK118"/>
  <c r="AG118"/>
  <c r="AZ118"/>
  <c r="AV118"/>
  <c r="AR118"/>
  <c r="AN118"/>
  <c r="AJ118"/>
  <c r="AF118"/>
  <c r="G125" i="15"/>
  <c r="M125" s="1"/>
  <c r="F126" i="11" s="1"/>
  <c r="Q127" i="8"/>
  <c r="G130" i="9"/>
  <c r="P131" i="8"/>
  <c r="AF135" i="10"/>
  <c r="AH135"/>
  <c r="AJ135"/>
  <c r="AL135"/>
  <c r="AN135"/>
  <c r="AP135"/>
  <c r="AR135"/>
  <c r="AT135"/>
  <c r="AV135"/>
  <c r="AX135"/>
  <c r="AZ135"/>
  <c r="AW135"/>
  <c r="AS135"/>
  <c r="AO135"/>
  <c r="AK135"/>
  <c r="AG135"/>
  <c r="AY135"/>
  <c r="AU135"/>
  <c r="AQ135"/>
  <c r="AM135"/>
  <c r="AI135"/>
  <c r="AE135"/>
  <c r="BA135" s="1"/>
  <c r="Q144" i="8"/>
  <c r="G142" i="15"/>
  <c r="M142" s="1"/>
  <c r="F143" i="11" s="1"/>
  <c r="G147" i="9"/>
  <c r="P148" i="8"/>
  <c r="AW152" i="10"/>
  <c r="AS152"/>
  <c r="AO152"/>
  <c r="AK152"/>
  <c r="AG152"/>
  <c r="AZ152"/>
  <c r="AV152"/>
  <c r="AR152"/>
  <c r="AN152"/>
  <c r="AJ152"/>
  <c r="AF152"/>
  <c r="AY152"/>
  <c r="AU152"/>
  <c r="AQ152"/>
  <c r="AM152"/>
  <c r="AI152"/>
  <c r="AE152"/>
  <c r="AX152"/>
  <c r="AT152"/>
  <c r="AP152"/>
  <c r="AL152"/>
  <c r="AH152"/>
  <c r="G160" i="15"/>
  <c r="M160" s="1"/>
  <c r="F161" i="11" s="1"/>
  <c r="Q162" i="8"/>
  <c r="G168" i="15"/>
  <c r="M168" s="1"/>
  <c r="F169" i="11" s="1"/>
  <c r="Q170" i="8"/>
  <c r="G178" i="9"/>
  <c r="P179" i="8"/>
  <c r="AY182" i="10"/>
  <c r="AU182"/>
  <c r="AQ182"/>
  <c r="AM182"/>
  <c r="AI182"/>
  <c r="AE182"/>
  <c r="AX182"/>
  <c r="AT182"/>
  <c r="AP182"/>
  <c r="AL182"/>
  <c r="AH182"/>
  <c r="AW182"/>
  <c r="AS182"/>
  <c r="AO182"/>
  <c r="AK182"/>
  <c r="AG182"/>
  <c r="AZ182"/>
  <c r="AV182"/>
  <c r="AR182"/>
  <c r="AN182"/>
  <c r="AJ182"/>
  <c r="AF182"/>
  <c r="Q191" i="8"/>
  <c r="G189" i="15"/>
  <c r="M189" s="1"/>
  <c r="F190" i="11" s="1"/>
  <c r="Q203" i="8"/>
  <c r="G201" i="15"/>
  <c r="M201" s="1"/>
  <c r="F202" i="11" s="1"/>
  <c r="G206" i="9"/>
  <c r="P207" i="8"/>
  <c r="AF210" i="10"/>
  <c r="AH210"/>
  <c r="AJ210"/>
  <c r="AL210"/>
  <c r="AN210"/>
  <c r="AP210"/>
  <c r="AR210"/>
  <c r="AT210"/>
  <c r="AV210"/>
  <c r="AX210"/>
  <c r="AZ210"/>
  <c r="AY210"/>
  <c r="AU210"/>
  <c r="AQ210"/>
  <c r="AM210"/>
  <c r="AI210"/>
  <c r="AE210"/>
  <c r="AW210"/>
  <c r="AS210"/>
  <c r="AO210"/>
  <c r="AK210"/>
  <c r="AG210"/>
  <c r="Q219" i="8"/>
  <c r="G217" i="15"/>
  <c r="M217" s="1"/>
  <c r="F218" i="11" s="1"/>
  <c r="G222" i="9"/>
  <c r="P223" i="8"/>
  <c r="AF226" i="10"/>
  <c r="AH226"/>
  <c r="AJ226"/>
  <c r="AL226"/>
  <c r="AN226"/>
  <c r="AP226"/>
  <c r="AR226"/>
  <c r="AT226"/>
  <c r="AV226"/>
  <c r="AX226"/>
  <c r="AZ226"/>
  <c r="AY226"/>
  <c r="AU226"/>
  <c r="AQ226"/>
  <c r="AM226"/>
  <c r="AI226"/>
  <c r="AE226"/>
  <c r="AW226"/>
  <c r="AS226"/>
  <c r="AO226"/>
  <c r="AK226"/>
  <c r="AG226"/>
  <c r="G230" i="9"/>
  <c r="P231" i="8"/>
  <c r="Q235"/>
  <c r="G233" i="15"/>
  <c r="M233" s="1"/>
  <c r="F234" i="11" s="1"/>
  <c r="G238" i="9"/>
  <c r="P239" i="8"/>
  <c r="Q243"/>
  <c r="G241" i="15"/>
  <c r="M241" s="1"/>
  <c r="F242" i="11" s="1"/>
  <c r="AF242" i="10"/>
  <c r="AH242"/>
  <c r="AJ242"/>
  <c r="AL242"/>
  <c r="AN242"/>
  <c r="AP242"/>
  <c r="AR242"/>
  <c r="AT242"/>
  <c r="AV242"/>
  <c r="AX242"/>
  <c r="AZ242"/>
  <c r="AY242"/>
  <c r="AU242"/>
  <c r="AQ242"/>
  <c r="AM242"/>
  <c r="AI242"/>
  <c r="AE242"/>
  <c r="AW242"/>
  <c r="AS242"/>
  <c r="AO242"/>
  <c r="AK242"/>
  <c r="AG242"/>
  <c r="G246" i="9"/>
  <c r="P247" i="8"/>
  <c r="Q251"/>
  <c r="G249" i="15"/>
  <c r="M249" s="1"/>
  <c r="F250" i="11" s="1"/>
  <c r="AF250" i="10"/>
  <c r="AH250"/>
  <c r="AJ250"/>
  <c r="AL250"/>
  <c r="AN250"/>
  <c r="AP250"/>
  <c r="AR250"/>
  <c r="AT250"/>
  <c r="AV250"/>
  <c r="AX250"/>
  <c r="AZ250"/>
  <c r="AY250"/>
  <c r="AU250"/>
  <c r="AQ250"/>
  <c r="AM250"/>
  <c r="AI250"/>
  <c r="AE250"/>
  <c r="AW250"/>
  <c r="AS250"/>
  <c r="AO250"/>
  <c r="AK250"/>
  <c r="AG250"/>
  <c r="G254" i="9"/>
  <c r="P255" i="8"/>
  <c r="Q259"/>
  <c r="G257" i="15"/>
  <c r="M257" s="1"/>
  <c r="F258" i="11" s="1"/>
  <c r="AF258" i="10"/>
  <c r="AH258"/>
  <c r="AJ258"/>
  <c r="AL258"/>
  <c r="AN258"/>
  <c r="AP258"/>
  <c r="AR258"/>
  <c r="AT258"/>
  <c r="AV258"/>
  <c r="AX258"/>
  <c r="AZ258"/>
  <c r="AY258"/>
  <c r="AU258"/>
  <c r="AQ258"/>
  <c r="AM258"/>
  <c r="AI258"/>
  <c r="AE258"/>
  <c r="AW258"/>
  <c r="AS258"/>
  <c r="AO258"/>
  <c r="AK258"/>
  <c r="AG258"/>
  <c r="G262" i="9"/>
  <c r="P263" i="8"/>
  <c r="Q267"/>
  <c r="G265" i="15"/>
  <c r="M265" s="1"/>
  <c r="F266" i="11" s="1"/>
  <c r="AF266" i="10"/>
  <c r="AH266"/>
  <c r="AJ266"/>
  <c r="AL266"/>
  <c r="AN266"/>
  <c r="AP266"/>
  <c r="AR266"/>
  <c r="AT266"/>
  <c r="AV266"/>
  <c r="AX266"/>
  <c r="AZ266"/>
  <c r="AY266"/>
  <c r="AU266"/>
  <c r="AQ266"/>
  <c r="AM266"/>
  <c r="AE266"/>
  <c r="AI266"/>
  <c r="AW266"/>
  <c r="AS266"/>
  <c r="AO266"/>
  <c r="AK266"/>
  <c r="AG266"/>
  <c r="G270" i="9"/>
  <c r="P271" i="8"/>
  <c r="G273" i="15"/>
  <c r="M273" s="1"/>
  <c r="F274" i="11" s="1"/>
  <c r="Q275" i="8"/>
  <c r="AF274" i="10"/>
  <c r="AH274"/>
  <c r="AJ274"/>
  <c r="AL274"/>
  <c r="AN274"/>
  <c r="AP274"/>
  <c r="AR274"/>
  <c r="AT274"/>
  <c r="AV274"/>
  <c r="AX274"/>
  <c r="AZ274"/>
  <c r="AY274"/>
  <c r="AU274"/>
  <c r="AQ274"/>
  <c r="AM274"/>
  <c r="AI274"/>
  <c r="AE274"/>
  <c r="AW274"/>
  <c r="AS274"/>
  <c r="AO274"/>
  <c r="AK274"/>
  <c r="AG274"/>
  <c r="G278" i="9"/>
  <c r="P279" i="8"/>
  <c r="G281" i="15"/>
  <c r="M281" s="1"/>
  <c r="F282" i="11" s="1"/>
  <c r="Q283" i="8"/>
  <c r="AF282" i="10"/>
  <c r="AH282"/>
  <c r="AJ282"/>
  <c r="AL282"/>
  <c r="AN282"/>
  <c r="AP282"/>
  <c r="AR282"/>
  <c r="AT282"/>
  <c r="AV282"/>
  <c r="AX282"/>
  <c r="AZ282"/>
  <c r="AY282"/>
  <c r="AQ282"/>
  <c r="AI282"/>
  <c r="AU282"/>
  <c r="AM282"/>
  <c r="AE282"/>
  <c r="AW282"/>
  <c r="AS282"/>
  <c r="AO282"/>
  <c r="AK282"/>
  <c r="AG282"/>
  <c r="G286" i="9"/>
  <c r="P287" i="8"/>
  <c r="G289" i="15"/>
  <c r="M289" s="1"/>
  <c r="F290" i="11" s="1"/>
  <c r="Q291" i="8"/>
  <c r="AF290" i="10"/>
  <c r="AH290"/>
  <c r="AJ290"/>
  <c r="AL290"/>
  <c r="AN290"/>
  <c r="AP290"/>
  <c r="AR290"/>
  <c r="AT290"/>
  <c r="AV290"/>
  <c r="AX290"/>
  <c r="AZ290"/>
  <c r="AU290"/>
  <c r="AQ290"/>
  <c r="AI290"/>
  <c r="AE290"/>
  <c r="AY290"/>
  <c r="AM290"/>
  <c r="AW290"/>
  <c r="AS290"/>
  <c r="AO290"/>
  <c r="AK290"/>
  <c r="AG290"/>
  <c r="G294" i="9"/>
  <c r="P295" i="8"/>
  <c r="G297" i="15"/>
  <c r="M297" s="1"/>
  <c r="F298" i="11" s="1"/>
  <c r="Q299" i="8"/>
  <c r="AF298" i="10"/>
  <c r="AH298"/>
  <c r="AJ298"/>
  <c r="AL298"/>
  <c r="AN298"/>
  <c r="AP298"/>
  <c r="AR298"/>
  <c r="AT298"/>
  <c r="AV298"/>
  <c r="AX298"/>
  <c r="AZ298"/>
  <c r="AS298"/>
  <c r="AK298"/>
  <c r="AW298"/>
  <c r="AO298"/>
  <c r="AG298"/>
  <c r="AY298"/>
  <c r="AU298"/>
  <c r="AQ298"/>
  <c r="AM298"/>
  <c r="AI298"/>
  <c r="AE298"/>
  <c r="BA298" s="1"/>
  <c r="G302" i="9"/>
  <c r="P303" i="8"/>
  <c r="G305" i="15"/>
  <c r="M305" s="1"/>
  <c r="F306" i="11" s="1"/>
  <c r="Q307" i="8"/>
  <c r="AF306" i="10"/>
  <c r="AH306"/>
  <c r="AJ306"/>
  <c r="AL306"/>
  <c r="AN306"/>
  <c r="AP306"/>
  <c r="AR306"/>
  <c r="AT306"/>
  <c r="AV306"/>
  <c r="AX306"/>
  <c r="AZ306"/>
  <c r="AS306"/>
  <c r="AK306"/>
  <c r="AW306"/>
  <c r="AO306"/>
  <c r="AG306"/>
  <c r="AY306"/>
  <c r="AU306"/>
  <c r="AQ306"/>
  <c r="AM306"/>
  <c r="AI306"/>
  <c r="AE306"/>
  <c r="BA306" s="1"/>
  <c r="G310" i="9"/>
  <c r="P311" i="8"/>
  <c r="G313" i="15"/>
  <c r="M313" s="1"/>
  <c r="F314" i="11" s="1"/>
  <c r="Q315" i="8"/>
  <c r="AF314" i="10"/>
  <c r="AH314"/>
  <c r="AJ314"/>
  <c r="AL314"/>
  <c r="AN314"/>
  <c r="AP314"/>
  <c r="AR314"/>
  <c r="AT314"/>
  <c r="AV314"/>
  <c r="AX314"/>
  <c r="AZ314"/>
  <c r="AS314"/>
  <c r="AK314"/>
  <c r="AW314"/>
  <c r="AO314"/>
  <c r="AG314"/>
  <c r="AY314"/>
  <c r="AU314"/>
  <c r="AQ314"/>
  <c r="AM314"/>
  <c r="AI314"/>
  <c r="AE314"/>
  <c r="BA314" s="1"/>
  <c r="G318" i="9"/>
  <c r="P319" i="8"/>
  <c r="G321" i="15"/>
  <c r="M321" s="1"/>
  <c r="F322" i="11" s="1"/>
  <c r="Q323" i="8"/>
  <c r="AF322" i="10"/>
  <c r="AH322"/>
  <c r="AJ322"/>
  <c r="AL322"/>
  <c r="AN322"/>
  <c r="AP322"/>
  <c r="AR322"/>
  <c r="AT322"/>
  <c r="AV322"/>
  <c r="AX322"/>
  <c r="AZ322"/>
  <c r="AW322"/>
  <c r="AO322"/>
  <c r="AG322"/>
  <c r="AS322"/>
  <c r="AK322"/>
  <c r="AY322"/>
  <c r="AU322"/>
  <c r="AQ322"/>
  <c r="AM322"/>
  <c r="AI322"/>
  <c r="AE322"/>
  <c r="BA322" s="1"/>
  <c r="G326" i="9"/>
  <c r="P327" i="8"/>
  <c r="G329" i="15"/>
  <c r="M329" s="1"/>
  <c r="F330" i="11" s="1"/>
  <c r="Q331" i="8"/>
  <c r="AF330" i="10"/>
  <c r="AH330"/>
  <c r="AJ330"/>
  <c r="AL330"/>
  <c r="AN330"/>
  <c r="AP330"/>
  <c r="AR330"/>
  <c r="AT330"/>
  <c r="AV330"/>
  <c r="AX330"/>
  <c r="AZ330"/>
  <c r="AW330"/>
  <c r="AO330"/>
  <c r="AG330"/>
  <c r="AS330"/>
  <c r="AK330"/>
  <c r="AY330"/>
  <c r="AU330"/>
  <c r="AQ330"/>
  <c r="AM330"/>
  <c r="AI330"/>
  <c r="AE330"/>
  <c r="BA330" s="1"/>
  <c r="AO337"/>
  <c r="AS337"/>
  <c r="AK337"/>
  <c r="AY337"/>
  <c r="AQ337"/>
  <c r="AI337"/>
  <c r="AF337"/>
  <c r="AJ337"/>
  <c r="AN337"/>
  <c r="AR337"/>
  <c r="AV337"/>
  <c r="AZ337"/>
  <c r="AU337"/>
  <c r="AM337"/>
  <c r="AE337"/>
  <c r="AH337"/>
  <c r="AL337"/>
  <c r="AP337"/>
  <c r="AT337"/>
  <c r="AX337"/>
  <c r="AW337"/>
  <c r="AG337"/>
  <c r="G340" i="15"/>
  <c r="M340" s="1"/>
  <c r="F341" i="11" s="1"/>
  <c r="Q342" i="8"/>
  <c r="AS341" i="10"/>
  <c r="AW341"/>
  <c r="AO341"/>
  <c r="AG341"/>
  <c r="AU341"/>
  <c r="AM341"/>
  <c r="AE341"/>
  <c r="AH341"/>
  <c r="AL341"/>
  <c r="AP341"/>
  <c r="AT341"/>
  <c r="AX341"/>
  <c r="AY341"/>
  <c r="AQ341"/>
  <c r="AI341"/>
  <c r="AF341"/>
  <c r="AJ341"/>
  <c r="AN341"/>
  <c r="AR341"/>
  <c r="AV341"/>
  <c r="AZ341"/>
  <c r="AK341"/>
  <c r="AO345"/>
  <c r="AS345"/>
  <c r="AK345"/>
  <c r="AY345"/>
  <c r="AQ345"/>
  <c r="AI345"/>
  <c r="AF345"/>
  <c r="AJ345"/>
  <c r="AN345"/>
  <c r="AR345"/>
  <c r="AV345"/>
  <c r="AZ345"/>
  <c r="AU345"/>
  <c r="AM345"/>
  <c r="AE345"/>
  <c r="AH345"/>
  <c r="AL345"/>
  <c r="AP345"/>
  <c r="AT345"/>
  <c r="AX345"/>
  <c r="AW345"/>
  <c r="AG345"/>
  <c r="G348" i="15"/>
  <c r="M348" s="1"/>
  <c r="F349" i="11" s="1"/>
  <c r="Q350" i="8"/>
  <c r="AS349" i="10"/>
  <c r="AW349"/>
  <c r="AO349"/>
  <c r="AG349"/>
  <c r="AU349"/>
  <c r="AM349"/>
  <c r="AE349"/>
  <c r="AH349"/>
  <c r="AL349"/>
  <c r="AP349"/>
  <c r="AT349"/>
  <c r="AX349"/>
  <c r="AY349"/>
  <c r="AQ349"/>
  <c r="AI349"/>
  <c r="AF349"/>
  <c r="AJ349"/>
  <c r="AN349"/>
  <c r="AR349"/>
  <c r="AV349"/>
  <c r="AZ349"/>
  <c r="AK349"/>
  <c r="AO353"/>
  <c r="AS353"/>
  <c r="AK353"/>
  <c r="AY353"/>
  <c r="AQ353"/>
  <c r="AI353"/>
  <c r="AF353"/>
  <c r="AJ353"/>
  <c r="AN353"/>
  <c r="AR353"/>
  <c r="AV353"/>
  <c r="AZ353"/>
  <c r="AU353"/>
  <c r="AM353"/>
  <c r="AE353"/>
  <c r="AH353"/>
  <c r="AL353"/>
  <c r="AP353"/>
  <c r="AT353"/>
  <c r="AX353"/>
  <c r="AW353"/>
  <c r="AG353"/>
  <c r="Q358" i="8"/>
  <c r="G356" i="15"/>
  <c r="M356" s="1"/>
  <c r="F357" i="11" s="1"/>
  <c r="AS357" i="10"/>
  <c r="AW357"/>
  <c r="AO357"/>
  <c r="AG357"/>
  <c r="AU357"/>
  <c r="AM357"/>
  <c r="AE357"/>
  <c r="AH357"/>
  <c r="AL357"/>
  <c r="AP357"/>
  <c r="AT357"/>
  <c r="AX357"/>
  <c r="AY357"/>
  <c r="AQ357"/>
  <c r="AI357"/>
  <c r="AF357"/>
  <c r="AJ357"/>
  <c r="AN357"/>
  <c r="AR357"/>
  <c r="AV357"/>
  <c r="AZ357"/>
  <c r="AK357"/>
  <c r="AO361"/>
  <c r="AS361"/>
  <c r="AK361"/>
  <c r="AY361"/>
  <c r="AQ361"/>
  <c r="AI361"/>
  <c r="AF361"/>
  <c r="AJ361"/>
  <c r="AN361"/>
  <c r="AR361"/>
  <c r="AV361"/>
  <c r="AZ361"/>
  <c r="AU361"/>
  <c r="AM361"/>
  <c r="AE361"/>
  <c r="AH361"/>
  <c r="AL361"/>
  <c r="AP361"/>
  <c r="AT361"/>
  <c r="AX361"/>
  <c r="AW361"/>
  <c r="AG361"/>
  <c r="Q366" i="8"/>
  <c r="G364" i="15"/>
  <c r="M364" s="1"/>
  <c r="F365" i="11" s="1"/>
  <c r="AS365" i="10"/>
  <c r="AW365"/>
  <c r="AO365"/>
  <c r="AG365"/>
  <c r="AU365"/>
  <c r="AM365"/>
  <c r="AE365"/>
  <c r="AH365"/>
  <c r="AL365"/>
  <c r="AP365"/>
  <c r="AT365"/>
  <c r="AX365"/>
  <c r="AY365"/>
  <c r="AQ365"/>
  <c r="AI365"/>
  <c r="AF365"/>
  <c r="AJ365"/>
  <c r="AN365"/>
  <c r="AR365"/>
  <c r="AV365"/>
  <c r="AZ365"/>
  <c r="AK365"/>
  <c r="G13" i="9"/>
  <c r="P14" i="8"/>
  <c r="G16" i="15"/>
  <c r="M16" s="1"/>
  <c r="F17" i="11" s="1"/>
  <c r="Q18" i="8"/>
  <c r="AE17" i="10"/>
  <c r="AG17"/>
  <c r="AI17"/>
  <c r="AK17"/>
  <c r="AM17"/>
  <c r="AO17"/>
  <c r="AQ17"/>
  <c r="AS17"/>
  <c r="AU17"/>
  <c r="AW17"/>
  <c r="AY17"/>
  <c r="AX17"/>
  <c r="AT17"/>
  <c r="AP17"/>
  <c r="AL17"/>
  <c r="AH17"/>
  <c r="AZ17"/>
  <c r="AV17"/>
  <c r="AR17"/>
  <c r="AN17"/>
  <c r="AJ17"/>
  <c r="AF17"/>
  <c r="G23" i="9"/>
  <c r="P24" i="8"/>
  <c r="G27" i="15"/>
  <c r="M27" s="1"/>
  <c r="F28" i="11" s="1"/>
  <c r="Q29" i="8"/>
  <c r="AE28" i="10"/>
  <c r="AG28"/>
  <c r="AI28"/>
  <c r="AK28"/>
  <c r="AM28"/>
  <c r="AO28"/>
  <c r="AQ28"/>
  <c r="AS28"/>
  <c r="AU28"/>
  <c r="AW28"/>
  <c r="AY28"/>
  <c r="AZ28"/>
  <c r="AV28"/>
  <c r="AR28"/>
  <c r="AN28"/>
  <c r="AJ28"/>
  <c r="AF28"/>
  <c r="AX28"/>
  <c r="AT28"/>
  <c r="AP28"/>
  <c r="AL28"/>
  <c r="AH28"/>
  <c r="G32" i="9"/>
  <c r="P33" i="8"/>
  <c r="G35" i="15"/>
  <c r="M35" s="1"/>
  <c r="F36" i="11" s="1"/>
  <c r="Q37" i="8"/>
  <c r="AG36" i="10"/>
  <c r="AI36"/>
  <c r="AK36"/>
  <c r="AM36"/>
  <c r="AO36"/>
  <c r="AQ36"/>
  <c r="AS36"/>
  <c r="AU36"/>
  <c r="AW36"/>
  <c r="AY36"/>
  <c r="AE36"/>
  <c r="AZ36"/>
  <c r="AV36"/>
  <c r="AR36"/>
  <c r="AN36"/>
  <c r="AJ36"/>
  <c r="AF36"/>
  <c r="AX36"/>
  <c r="AT36"/>
  <c r="AP36"/>
  <c r="AL36"/>
  <c r="AH36"/>
  <c r="G40" i="9"/>
  <c r="P41" i="8"/>
  <c r="G45" i="15"/>
  <c r="M45" s="1"/>
  <c r="F46" i="11" s="1"/>
  <c r="Q47" i="8"/>
  <c r="AT46" i="10"/>
  <c r="AL46"/>
  <c r="AG46"/>
  <c r="AK46"/>
  <c r="AO46"/>
  <c r="AS46"/>
  <c r="AW46"/>
  <c r="AX46"/>
  <c r="AE46"/>
  <c r="AM46"/>
  <c r="AU46"/>
  <c r="AV46"/>
  <c r="AN46"/>
  <c r="AZ46"/>
  <c r="AR46"/>
  <c r="AJ46"/>
  <c r="AP46"/>
  <c r="AH46"/>
  <c r="AI46"/>
  <c r="AQ46"/>
  <c r="AY46"/>
  <c r="AF46"/>
  <c r="G50" i="9"/>
  <c r="P51" i="8"/>
  <c r="G67" i="15"/>
  <c r="M67" s="1"/>
  <c r="F68" i="11" s="1"/>
  <c r="Q69" i="8"/>
  <c r="AG68" i="10"/>
  <c r="AK68"/>
  <c r="AO68"/>
  <c r="AS68"/>
  <c r="AW68"/>
  <c r="AQ68"/>
  <c r="AF68"/>
  <c r="AN68"/>
  <c r="AV68"/>
  <c r="AU68"/>
  <c r="AM68"/>
  <c r="AE68"/>
  <c r="AH68"/>
  <c r="AL68"/>
  <c r="AP68"/>
  <c r="AT68"/>
  <c r="AX68"/>
  <c r="AY68"/>
  <c r="AI68"/>
  <c r="AJ68"/>
  <c r="AR68"/>
  <c r="AZ68"/>
  <c r="G72" i="9"/>
  <c r="P73" i="8"/>
  <c r="G75" i="15"/>
  <c r="M75" s="1"/>
  <c r="F76" i="11" s="1"/>
  <c r="Q77" i="8"/>
  <c r="AG76" i="10"/>
  <c r="AK76"/>
  <c r="AO76"/>
  <c r="AS76"/>
  <c r="AW76"/>
  <c r="AQ76"/>
  <c r="AF76"/>
  <c r="AN76"/>
  <c r="AV76"/>
  <c r="AU76"/>
  <c r="AM76"/>
  <c r="AE76"/>
  <c r="AH76"/>
  <c r="AL76"/>
  <c r="AP76"/>
  <c r="AT76"/>
  <c r="AX76"/>
  <c r="AY76"/>
  <c r="AI76"/>
  <c r="AJ76"/>
  <c r="AR76"/>
  <c r="AZ76"/>
  <c r="G80" i="9"/>
  <c r="P81" i="8"/>
  <c r="G83" i="15"/>
  <c r="M83" s="1"/>
  <c r="F84" i="11" s="1"/>
  <c r="Q85" i="8"/>
  <c r="AG84" i="10"/>
  <c r="AK84"/>
  <c r="AO84"/>
  <c r="AS84"/>
  <c r="AW84"/>
  <c r="AQ84"/>
  <c r="AF84"/>
  <c r="AN84"/>
  <c r="AV84"/>
  <c r="AU84"/>
  <c r="AM84"/>
  <c r="AE84"/>
  <c r="AH84"/>
  <c r="AL84"/>
  <c r="AP84"/>
  <c r="AT84"/>
  <c r="AX84"/>
  <c r="AY84"/>
  <c r="AI84"/>
  <c r="AJ84"/>
  <c r="AR84"/>
  <c r="AZ84"/>
  <c r="G88" i="9"/>
  <c r="P89" i="8"/>
  <c r="G91" i="15"/>
  <c r="M91" s="1"/>
  <c r="F92" i="11" s="1"/>
  <c r="Q93" i="8"/>
  <c r="AG92" i="10"/>
  <c r="AK92"/>
  <c r="AO92"/>
  <c r="AS92"/>
  <c r="AW92"/>
  <c r="AQ92"/>
  <c r="AF92"/>
  <c r="AN92"/>
  <c r="AZ92"/>
  <c r="AU92"/>
  <c r="AM92"/>
  <c r="AE92"/>
  <c r="AH92"/>
  <c r="AL92"/>
  <c r="AP92"/>
  <c r="AT92"/>
  <c r="AX92"/>
  <c r="AY92"/>
  <c r="AI92"/>
  <c r="AJ92"/>
  <c r="AR92"/>
  <c r="AV92"/>
  <c r="G98" i="9"/>
  <c r="P99" i="8"/>
  <c r="G101" i="15"/>
  <c r="M101" s="1"/>
  <c r="F102" i="11" s="1"/>
  <c r="Q103" i="8"/>
  <c r="AW102" i="10"/>
  <c r="AU102"/>
  <c r="AM102"/>
  <c r="AE102"/>
  <c r="AH102"/>
  <c r="AL102"/>
  <c r="AP102"/>
  <c r="AT102"/>
  <c r="AX102"/>
  <c r="AQ102"/>
  <c r="AI102"/>
  <c r="AJ102"/>
  <c r="AR102"/>
  <c r="AZ102"/>
  <c r="AS102"/>
  <c r="AK102"/>
  <c r="AY102"/>
  <c r="AF102"/>
  <c r="AN102"/>
  <c r="AV102"/>
  <c r="AO102"/>
  <c r="AG102"/>
  <c r="G106" i="9"/>
  <c r="P107" i="8"/>
  <c r="G109" i="15"/>
  <c r="M109" s="1"/>
  <c r="F110" i="11" s="1"/>
  <c r="Q111" i="8"/>
  <c r="AW110" i="10"/>
  <c r="AU110"/>
  <c r="AM110"/>
  <c r="AE110"/>
  <c r="AH110"/>
  <c r="AL110"/>
  <c r="AP110"/>
  <c r="AT110"/>
  <c r="AX110"/>
  <c r="AI110"/>
  <c r="AJ110"/>
  <c r="AN110"/>
  <c r="AV110"/>
  <c r="AS110"/>
  <c r="AK110"/>
  <c r="AY110"/>
  <c r="AQ110"/>
  <c r="AF110"/>
  <c r="AR110"/>
  <c r="AZ110"/>
  <c r="AO110"/>
  <c r="AG110"/>
  <c r="G114" i="9"/>
  <c r="P115" i="8"/>
  <c r="Q120"/>
  <c r="G118" i="15"/>
  <c r="M118" s="1"/>
  <c r="F119" i="11" s="1"/>
  <c r="AF119" i="10"/>
  <c r="AH119"/>
  <c r="AJ119"/>
  <c r="AL119"/>
  <c r="AN119"/>
  <c r="AP119"/>
  <c r="AR119"/>
  <c r="AT119"/>
  <c r="AV119"/>
  <c r="AX119"/>
  <c r="AZ119"/>
  <c r="AW119"/>
  <c r="AS119"/>
  <c r="AO119"/>
  <c r="AK119"/>
  <c r="AG119"/>
  <c r="AY119"/>
  <c r="AU119"/>
  <c r="AQ119"/>
  <c r="AM119"/>
  <c r="AI119"/>
  <c r="AE119"/>
  <c r="BA119" s="1"/>
  <c r="G123" i="9"/>
  <c r="P124" i="8"/>
  <c r="Q128"/>
  <c r="G126" i="15"/>
  <c r="M126" s="1"/>
  <c r="F127" i="11" s="1"/>
  <c r="AF127" i="10"/>
  <c r="AH127"/>
  <c r="AJ127"/>
  <c r="AL127"/>
  <c r="AN127"/>
  <c r="AP127"/>
  <c r="AR127"/>
  <c r="AT127"/>
  <c r="AV127"/>
  <c r="AX127"/>
  <c r="AZ127"/>
  <c r="AW127"/>
  <c r="AS127"/>
  <c r="AO127"/>
  <c r="AK127"/>
  <c r="AG127"/>
  <c r="AY127"/>
  <c r="AU127"/>
  <c r="AQ127"/>
  <c r="AM127"/>
  <c r="AI127"/>
  <c r="AE127"/>
  <c r="BA127" s="1"/>
  <c r="G131" i="9"/>
  <c r="P132" i="8"/>
  <c r="G135" i="15"/>
  <c r="M135" s="1"/>
  <c r="F136" i="11" s="1"/>
  <c r="Q137" i="8"/>
  <c r="AW136" i="10"/>
  <c r="AS136"/>
  <c r="AO136"/>
  <c r="AK136"/>
  <c r="AG136"/>
  <c r="AZ136"/>
  <c r="AV136"/>
  <c r="AR136"/>
  <c r="AN136"/>
  <c r="AJ136"/>
  <c r="AF136"/>
  <c r="AY136"/>
  <c r="AU136"/>
  <c r="AQ136"/>
  <c r="AM136"/>
  <c r="AI136"/>
  <c r="AE136"/>
  <c r="AX136"/>
  <c r="AT136"/>
  <c r="AP136"/>
  <c r="AL136"/>
  <c r="AH136"/>
  <c r="G140" i="9"/>
  <c r="P141" i="8"/>
  <c r="G143" i="15"/>
  <c r="M143" s="1"/>
  <c r="F144" i="11" s="1"/>
  <c r="Q145" i="8"/>
  <c r="AW144" i="10"/>
  <c r="AS144"/>
  <c r="AO144"/>
  <c r="AK144"/>
  <c r="AG144"/>
  <c r="AZ144"/>
  <c r="AV144"/>
  <c r="AR144"/>
  <c r="AN144"/>
  <c r="AJ144"/>
  <c r="AF144"/>
  <c r="AY144"/>
  <c r="AU144"/>
  <c r="AQ144"/>
  <c r="AM144"/>
  <c r="AI144"/>
  <c r="AE144"/>
  <c r="AX144"/>
  <c r="AT144"/>
  <c r="AP144"/>
  <c r="AL144"/>
  <c r="AH144"/>
  <c r="G148" i="9"/>
  <c r="P149" i="8"/>
  <c r="Q154"/>
  <c r="G152" i="15"/>
  <c r="M152" s="1"/>
  <c r="F153" i="11" s="1"/>
  <c r="AF153" i="10"/>
  <c r="AH153"/>
  <c r="AJ153"/>
  <c r="AL153"/>
  <c r="AN153"/>
  <c r="AP153"/>
  <c r="AR153"/>
  <c r="AT153"/>
  <c r="AV153"/>
  <c r="AX153"/>
  <c r="AZ153"/>
  <c r="AY153"/>
  <c r="AU153"/>
  <c r="AQ153"/>
  <c r="AM153"/>
  <c r="AI153"/>
  <c r="AE153"/>
  <c r="AW153"/>
  <c r="AS153"/>
  <c r="AO153"/>
  <c r="AK153"/>
  <c r="AG153"/>
  <c r="G157" i="9"/>
  <c r="P158" i="8"/>
  <c r="Q163"/>
  <c r="G161" i="15"/>
  <c r="M161" s="1"/>
  <c r="F162" i="11" s="1"/>
  <c r="AY162" i="10"/>
  <c r="AU162"/>
  <c r="AQ162"/>
  <c r="AM162"/>
  <c r="AI162"/>
  <c r="AE162"/>
  <c r="AX162"/>
  <c r="AT162"/>
  <c r="AP162"/>
  <c r="AL162"/>
  <c r="AH162"/>
  <c r="AW162"/>
  <c r="AS162"/>
  <c r="AO162"/>
  <c r="AK162"/>
  <c r="AG162"/>
  <c r="AZ162"/>
  <c r="AV162"/>
  <c r="AR162"/>
  <c r="AN162"/>
  <c r="AJ162"/>
  <c r="AF162"/>
  <c r="G166" i="9"/>
  <c r="P167" i="8"/>
  <c r="Q171"/>
  <c r="G169" i="15"/>
  <c r="M169" s="1"/>
  <c r="F170" i="11" s="1"/>
  <c r="AY170" i="10"/>
  <c r="AU170"/>
  <c r="AQ170"/>
  <c r="AM170"/>
  <c r="AI170"/>
  <c r="AE170"/>
  <c r="AX170"/>
  <c r="AT170"/>
  <c r="AP170"/>
  <c r="AL170"/>
  <c r="AH170"/>
  <c r="AW170"/>
  <c r="AS170"/>
  <c r="AO170"/>
  <c r="AK170"/>
  <c r="AG170"/>
  <c r="AZ170"/>
  <c r="AV170"/>
  <c r="AR170"/>
  <c r="AN170"/>
  <c r="AJ170"/>
  <c r="AF170"/>
  <c r="G181" i="9"/>
  <c r="P182" i="8"/>
  <c r="G184" i="15"/>
  <c r="M184" s="1"/>
  <c r="F185" i="11" s="1"/>
  <c r="Q186" i="8"/>
  <c r="AF185" i="10"/>
  <c r="AH185"/>
  <c r="AJ185"/>
  <c r="AL185"/>
  <c r="AN185"/>
  <c r="AP185"/>
  <c r="AR185"/>
  <c r="AT185"/>
  <c r="AV185"/>
  <c r="AX185"/>
  <c r="AZ185"/>
  <c r="AY185"/>
  <c r="AU185"/>
  <c r="AQ185"/>
  <c r="AM185"/>
  <c r="AI185"/>
  <c r="AE185"/>
  <c r="AW185"/>
  <c r="AS185"/>
  <c r="AO185"/>
  <c r="AK185"/>
  <c r="AG185"/>
  <c r="G189" i="9"/>
  <c r="P190" i="8"/>
  <c r="G192" i="15"/>
  <c r="M192" s="1"/>
  <c r="F193" i="11" s="1"/>
  <c r="Q194" i="8"/>
  <c r="AF193" i="10"/>
  <c r="AH193"/>
  <c r="AJ193"/>
  <c r="AL193"/>
  <c r="AN193"/>
  <c r="AP193"/>
  <c r="AR193"/>
  <c r="AT193"/>
  <c r="AV193"/>
  <c r="AX193"/>
  <c r="AZ193"/>
  <c r="AY193"/>
  <c r="AU193"/>
  <c r="AQ193"/>
  <c r="AM193"/>
  <c r="AI193"/>
  <c r="AE193"/>
  <c r="AW193"/>
  <c r="AS193"/>
  <c r="AO193"/>
  <c r="AK193"/>
  <c r="AG193"/>
  <c r="G201" i="9"/>
  <c r="P202" i="8"/>
  <c r="G204" i="15"/>
  <c r="M204" s="1"/>
  <c r="F205" i="11" s="1"/>
  <c r="Q206" i="8"/>
  <c r="AW205" i="10"/>
  <c r="AU205"/>
  <c r="AM205"/>
  <c r="AE205"/>
  <c r="AH205"/>
  <c r="AL205"/>
  <c r="AP205"/>
  <c r="AT205"/>
  <c r="AX205"/>
  <c r="AS205"/>
  <c r="AK205"/>
  <c r="AY205"/>
  <c r="AQ205"/>
  <c r="AI205"/>
  <c r="AF205"/>
  <c r="AJ205"/>
  <c r="AN205"/>
  <c r="AR205"/>
  <c r="AV205"/>
  <c r="AZ205"/>
  <c r="AO205"/>
  <c r="AG205"/>
  <c r="AY209"/>
  <c r="AQ209"/>
  <c r="AI209"/>
  <c r="AF209"/>
  <c r="AJ209"/>
  <c r="AN209"/>
  <c r="AR209"/>
  <c r="AV209"/>
  <c r="AZ209"/>
  <c r="AS209"/>
  <c r="AK209"/>
  <c r="AW209"/>
  <c r="AU209"/>
  <c r="AM209"/>
  <c r="AE209"/>
  <c r="AH209"/>
  <c r="AL209"/>
  <c r="AP209"/>
  <c r="AT209"/>
  <c r="AX209"/>
  <c r="AO209"/>
  <c r="AG209"/>
  <c r="G212" i="15"/>
  <c r="M212" s="1"/>
  <c r="F213" i="11" s="1"/>
  <c r="Q214" i="8"/>
  <c r="AW213" i="10"/>
  <c r="AU213"/>
  <c r="AM213"/>
  <c r="AE213"/>
  <c r="AH213"/>
  <c r="AL213"/>
  <c r="AP213"/>
  <c r="AT213"/>
  <c r="AX213"/>
  <c r="AS213"/>
  <c r="AK213"/>
  <c r="AY213"/>
  <c r="AQ213"/>
  <c r="AI213"/>
  <c r="AF213"/>
  <c r="AJ213"/>
  <c r="AN213"/>
  <c r="AR213"/>
  <c r="AV213"/>
  <c r="AZ213"/>
  <c r="AO213"/>
  <c r="AG213"/>
  <c r="AY217"/>
  <c r="AQ217"/>
  <c r="AI217"/>
  <c r="AF217"/>
  <c r="AJ217"/>
  <c r="AN217"/>
  <c r="AR217"/>
  <c r="AV217"/>
  <c r="AZ217"/>
  <c r="AS217"/>
  <c r="AK217"/>
  <c r="AU217"/>
  <c r="AM217"/>
  <c r="AE217"/>
  <c r="AH217"/>
  <c r="AL217"/>
  <c r="AP217"/>
  <c r="AT217"/>
  <c r="AX217"/>
  <c r="AO217"/>
  <c r="AG217"/>
  <c r="AW217"/>
  <c r="G220" i="15"/>
  <c r="M220" s="1"/>
  <c r="F221" i="11" s="1"/>
  <c r="Q222" i="8"/>
  <c r="AW221" i="10"/>
  <c r="AU221"/>
  <c r="AM221"/>
  <c r="AE221"/>
  <c r="AH221"/>
  <c r="AL221"/>
  <c r="AP221"/>
  <c r="AT221"/>
  <c r="AX221"/>
  <c r="AS221"/>
  <c r="AK221"/>
  <c r="AY221"/>
  <c r="AQ221"/>
  <c r="AI221"/>
  <c r="AF221"/>
  <c r="AJ221"/>
  <c r="AN221"/>
  <c r="AR221"/>
  <c r="AV221"/>
  <c r="AZ221"/>
  <c r="AO221"/>
  <c r="AG221"/>
  <c r="AY225"/>
  <c r="AQ225"/>
  <c r="AI225"/>
  <c r="AF225"/>
  <c r="AJ225"/>
  <c r="AN225"/>
  <c r="AR225"/>
  <c r="AV225"/>
  <c r="AZ225"/>
  <c r="AS225"/>
  <c r="AK225"/>
  <c r="AU225"/>
  <c r="AM225"/>
  <c r="AE225"/>
  <c r="AH225"/>
  <c r="AL225"/>
  <c r="AP225"/>
  <c r="AT225"/>
  <c r="AX225"/>
  <c r="AO225"/>
  <c r="AG225"/>
  <c r="AW225"/>
  <c r="Q230" i="8"/>
  <c r="G228" i="15"/>
  <c r="M228" s="1"/>
  <c r="F229" i="11" s="1"/>
  <c r="AW229" i="10"/>
  <c r="AU229"/>
  <c r="AM229"/>
  <c r="AE229"/>
  <c r="AH229"/>
  <c r="AL229"/>
  <c r="AP229"/>
  <c r="AT229"/>
  <c r="AX229"/>
  <c r="AS229"/>
  <c r="AK229"/>
  <c r="AY229"/>
  <c r="AQ229"/>
  <c r="AI229"/>
  <c r="AF229"/>
  <c r="AJ229"/>
  <c r="AN229"/>
  <c r="AR229"/>
  <c r="AV229"/>
  <c r="AZ229"/>
  <c r="AO229"/>
  <c r="AG229"/>
  <c r="AY233"/>
  <c r="AQ233"/>
  <c r="AI233"/>
  <c r="AF233"/>
  <c r="AJ233"/>
  <c r="AN233"/>
  <c r="AR233"/>
  <c r="AV233"/>
  <c r="AZ233"/>
  <c r="AS233"/>
  <c r="AK233"/>
  <c r="AW233"/>
  <c r="AU233"/>
  <c r="AM233"/>
  <c r="AE233"/>
  <c r="AH233"/>
  <c r="AL233"/>
  <c r="AP233"/>
  <c r="AT233"/>
  <c r="AX233"/>
  <c r="AO233"/>
  <c r="AG233"/>
  <c r="Q238" i="8"/>
  <c r="G236" i="15"/>
  <c r="M236" s="1"/>
  <c r="F237" i="11" s="1"/>
  <c r="AW237" i="10"/>
  <c r="AU237"/>
  <c r="AM237"/>
  <c r="AE237"/>
  <c r="AH237"/>
  <c r="AL237"/>
  <c r="AP237"/>
  <c r="AT237"/>
  <c r="AX237"/>
  <c r="AS237"/>
  <c r="AK237"/>
  <c r="AY237"/>
  <c r="AQ237"/>
  <c r="AI237"/>
  <c r="AF237"/>
  <c r="AJ237"/>
  <c r="AN237"/>
  <c r="AR237"/>
  <c r="AV237"/>
  <c r="AZ237"/>
  <c r="AO237"/>
  <c r="AG237"/>
  <c r="AY241"/>
  <c r="AQ241"/>
  <c r="AI241"/>
  <c r="AF241"/>
  <c r="AJ241"/>
  <c r="AN241"/>
  <c r="AR241"/>
  <c r="AV241"/>
  <c r="AZ241"/>
  <c r="AS241"/>
  <c r="AK241"/>
  <c r="AU241"/>
  <c r="AM241"/>
  <c r="AE241"/>
  <c r="AH241"/>
  <c r="AL241"/>
  <c r="AP241"/>
  <c r="AT241"/>
  <c r="AX241"/>
  <c r="AO241"/>
  <c r="AG241"/>
  <c r="AW241"/>
  <c r="Q246" i="8"/>
  <c r="G244" i="15"/>
  <c r="M244" s="1"/>
  <c r="F245" i="11" s="1"/>
  <c r="AW245" i="10"/>
  <c r="AU245"/>
  <c r="AM245"/>
  <c r="AE245"/>
  <c r="AH245"/>
  <c r="AL245"/>
  <c r="AP245"/>
  <c r="AT245"/>
  <c r="AX245"/>
  <c r="AS245"/>
  <c r="AK245"/>
  <c r="AY245"/>
  <c r="AQ245"/>
  <c r="AI245"/>
  <c r="AF245"/>
  <c r="AJ245"/>
  <c r="AN245"/>
  <c r="AR245"/>
  <c r="AV245"/>
  <c r="AZ245"/>
  <c r="AO245"/>
  <c r="AG245"/>
  <c r="AY249"/>
  <c r="AQ249"/>
  <c r="AI249"/>
  <c r="AF249"/>
  <c r="AJ249"/>
  <c r="AN249"/>
  <c r="AR249"/>
  <c r="AV249"/>
  <c r="AZ249"/>
  <c r="AS249"/>
  <c r="AK249"/>
  <c r="AU249"/>
  <c r="AM249"/>
  <c r="AE249"/>
  <c r="AH249"/>
  <c r="AL249"/>
  <c r="AP249"/>
  <c r="AT249"/>
  <c r="AX249"/>
  <c r="AO249"/>
  <c r="AG249"/>
  <c r="AW249"/>
  <c r="Q254" i="8"/>
  <c r="G252" i="15"/>
  <c r="M252" s="1"/>
  <c r="F253" i="11" s="1"/>
  <c r="AW253" i="10"/>
  <c r="AU253"/>
  <c r="AM253"/>
  <c r="AE253"/>
  <c r="AH253"/>
  <c r="AL253"/>
  <c r="AP253"/>
  <c r="AT253"/>
  <c r="AX253"/>
  <c r="AS253"/>
  <c r="AK253"/>
  <c r="AY253"/>
  <c r="AQ253"/>
  <c r="AI253"/>
  <c r="AF253"/>
  <c r="AJ253"/>
  <c r="AN253"/>
  <c r="AR253"/>
  <c r="AV253"/>
  <c r="AZ253"/>
  <c r="AO253"/>
  <c r="AG253"/>
  <c r="AY257"/>
  <c r="AQ257"/>
  <c r="AI257"/>
  <c r="AF257"/>
  <c r="AJ257"/>
  <c r="AN257"/>
  <c r="AR257"/>
  <c r="AV257"/>
  <c r="AZ257"/>
  <c r="AS257"/>
  <c r="AK257"/>
  <c r="AU257"/>
  <c r="AM257"/>
  <c r="AE257"/>
  <c r="AH257"/>
  <c r="AL257"/>
  <c r="AP257"/>
  <c r="AT257"/>
  <c r="AX257"/>
  <c r="AO257"/>
  <c r="AG257"/>
  <c r="AW257"/>
  <c r="G260" i="15"/>
  <c r="M260" s="1"/>
  <c r="F261" i="11" s="1"/>
  <c r="Q262" i="8"/>
  <c r="AW261" i="10"/>
  <c r="AU261"/>
  <c r="AM261"/>
  <c r="AE261"/>
  <c r="AH261"/>
  <c r="AL261"/>
  <c r="AP261"/>
  <c r="AT261"/>
  <c r="AX261"/>
  <c r="AS261"/>
  <c r="AK261"/>
  <c r="AY261"/>
  <c r="AQ261"/>
  <c r="AI261"/>
  <c r="AF261"/>
  <c r="AJ261"/>
  <c r="AN261"/>
  <c r="AR261"/>
  <c r="AV261"/>
  <c r="AZ261"/>
  <c r="AO261"/>
  <c r="AG261"/>
  <c r="AY265"/>
  <c r="AQ265"/>
  <c r="AI265"/>
  <c r="AF265"/>
  <c r="AJ265"/>
  <c r="AN265"/>
  <c r="AR265"/>
  <c r="AV265"/>
  <c r="AZ265"/>
  <c r="AS265"/>
  <c r="AK265"/>
  <c r="AU265"/>
  <c r="AM265"/>
  <c r="AE265"/>
  <c r="AH265"/>
  <c r="AL265"/>
  <c r="AP265"/>
  <c r="AT265"/>
  <c r="AX265"/>
  <c r="AO265"/>
  <c r="AG265"/>
  <c r="AW265"/>
  <c r="G268" i="15"/>
  <c r="M268" s="1"/>
  <c r="F269" i="11" s="1"/>
  <c r="Q270" i="8"/>
  <c r="AW269" i="10"/>
  <c r="AU269"/>
  <c r="AM269"/>
  <c r="AE269"/>
  <c r="AH269"/>
  <c r="AL269"/>
  <c r="AP269"/>
  <c r="AT269"/>
  <c r="AX269"/>
  <c r="AS269"/>
  <c r="AK269"/>
  <c r="AY269"/>
  <c r="AQ269"/>
  <c r="AI269"/>
  <c r="AF269"/>
  <c r="AJ269"/>
  <c r="AN269"/>
  <c r="AR269"/>
  <c r="AV269"/>
  <c r="AZ269"/>
  <c r="AO269"/>
  <c r="AG269"/>
  <c r="AY273"/>
  <c r="AQ273"/>
  <c r="AI273"/>
  <c r="AF273"/>
  <c r="AJ273"/>
  <c r="AN273"/>
  <c r="AR273"/>
  <c r="AV273"/>
  <c r="AZ273"/>
  <c r="AS273"/>
  <c r="AK273"/>
  <c r="AU273"/>
  <c r="AM273"/>
  <c r="AE273"/>
  <c r="AH273"/>
  <c r="AL273"/>
  <c r="AP273"/>
  <c r="AT273"/>
  <c r="AX273"/>
  <c r="AO273"/>
  <c r="AG273"/>
  <c r="AW273"/>
  <c r="G276" i="15"/>
  <c r="M276" s="1"/>
  <c r="F277" i="11" s="1"/>
  <c r="Q278" i="8"/>
  <c r="AW277" i="10"/>
  <c r="AU277"/>
  <c r="AM277"/>
  <c r="AE277"/>
  <c r="AH277"/>
  <c r="AL277"/>
  <c r="AP277"/>
  <c r="AT277"/>
  <c r="AX277"/>
  <c r="AS277"/>
  <c r="AK277"/>
  <c r="AY277"/>
  <c r="AQ277"/>
  <c r="AI277"/>
  <c r="AF277"/>
  <c r="AJ277"/>
  <c r="AN277"/>
  <c r="AR277"/>
  <c r="AV277"/>
  <c r="AZ277"/>
  <c r="AO277"/>
  <c r="AG277"/>
  <c r="AY281"/>
  <c r="AQ281"/>
  <c r="AI281"/>
  <c r="AF281"/>
  <c r="AJ281"/>
  <c r="AN281"/>
  <c r="AR281"/>
  <c r="AV281"/>
  <c r="AZ281"/>
  <c r="AS281"/>
  <c r="AK281"/>
  <c r="AU281"/>
  <c r="AM281"/>
  <c r="AE281"/>
  <c r="AH281"/>
  <c r="AL281"/>
  <c r="AP281"/>
  <c r="AT281"/>
  <c r="AX281"/>
  <c r="AO281"/>
  <c r="AG281"/>
  <c r="AW281"/>
  <c r="G284" i="15"/>
  <c r="M284" s="1"/>
  <c r="F285" i="11" s="1"/>
  <c r="Q286" i="8"/>
  <c r="AW285" i="10"/>
  <c r="AU285"/>
  <c r="AM285"/>
  <c r="AE285"/>
  <c r="AH285"/>
  <c r="AL285"/>
  <c r="AP285"/>
  <c r="AT285"/>
  <c r="AX285"/>
  <c r="AS285"/>
  <c r="AK285"/>
  <c r="AY285"/>
  <c r="AQ285"/>
  <c r="AI285"/>
  <c r="AF285"/>
  <c r="AJ285"/>
  <c r="AN285"/>
  <c r="AR285"/>
  <c r="AV285"/>
  <c r="AZ285"/>
  <c r="AO285"/>
  <c r="AG285"/>
  <c r="AY289"/>
  <c r="AQ289"/>
  <c r="AI289"/>
  <c r="AF289"/>
  <c r="AJ289"/>
  <c r="AN289"/>
  <c r="AR289"/>
  <c r="AV289"/>
  <c r="AZ289"/>
  <c r="AS289"/>
  <c r="AK289"/>
  <c r="AU289"/>
  <c r="AM289"/>
  <c r="AE289"/>
  <c r="AH289"/>
  <c r="AL289"/>
  <c r="AP289"/>
  <c r="AT289"/>
  <c r="AX289"/>
  <c r="AO289"/>
  <c r="AG289"/>
  <c r="AW289"/>
  <c r="G292" i="15"/>
  <c r="M292" s="1"/>
  <c r="F293" i="11" s="1"/>
  <c r="Q294" i="8"/>
  <c r="AW293" i="10"/>
  <c r="AU293"/>
  <c r="AM293"/>
  <c r="AE293"/>
  <c r="AH293"/>
  <c r="AL293"/>
  <c r="AP293"/>
  <c r="AT293"/>
  <c r="AX293"/>
  <c r="AS293"/>
  <c r="AK293"/>
  <c r="AY293"/>
  <c r="AQ293"/>
  <c r="AI293"/>
  <c r="AF293"/>
  <c r="AJ293"/>
  <c r="AN293"/>
  <c r="AR293"/>
  <c r="AV293"/>
  <c r="AZ293"/>
  <c r="AO293"/>
  <c r="AG293"/>
  <c r="AY297"/>
  <c r="AQ297"/>
  <c r="AI297"/>
  <c r="AF297"/>
  <c r="AJ297"/>
  <c r="AN297"/>
  <c r="AR297"/>
  <c r="AV297"/>
  <c r="AZ297"/>
  <c r="AS297"/>
  <c r="AK297"/>
  <c r="AU297"/>
  <c r="AM297"/>
  <c r="AE297"/>
  <c r="AH297"/>
  <c r="AL297"/>
  <c r="AP297"/>
  <c r="AT297"/>
  <c r="AX297"/>
  <c r="AO297"/>
  <c r="AG297"/>
  <c r="AW297"/>
  <c r="G300" i="15"/>
  <c r="M300" s="1"/>
  <c r="F301" i="11" s="1"/>
  <c r="Q302" i="8"/>
  <c r="AU301" i="10"/>
  <c r="AY301"/>
  <c r="AI301"/>
  <c r="AG301"/>
  <c r="AO301"/>
  <c r="AW301"/>
  <c r="AH301"/>
  <c r="AL301"/>
  <c r="AP301"/>
  <c r="AT301"/>
  <c r="AX301"/>
  <c r="AM301"/>
  <c r="AQ301"/>
  <c r="AK301"/>
  <c r="AS301"/>
  <c r="AF301"/>
  <c r="AJ301"/>
  <c r="AN301"/>
  <c r="AR301"/>
  <c r="AV301"/>
  <c r="AZ301"/>
  <c r="AE301"/>
  <c r="BA301" s="1"/>
  <c r="G305" i="9"/>
  <c r="P306" i="8"/>
  <c r="G308" i="15"/>
  <c r="M308" s="1"/>
  <c r="F309" i="11" s="1"/>
  <c r="Q310" i="8"/>
  <c r="AS309" i="10"/>
  <c r="AW309"/>
  <c r="AO309"/>
  <c r="AG309"/>
  <c r="AU309"/>
  <c r="AM309"/>
  <c r="AE309"/>
  <c r="AH309"/>
  <c r="AL309"/>
  <c r="AP309"/>
  <c r="AT309"/>
  <c r="AX309"/>
  <c r="AY309"/>
  <c r="AQ309"/>
  <c r="AI309"/>
  <c r="AF309"/>
  <c r="AJ309"/>
  <c r="AN309"/>
  <c r="AR309"/>
  <c r="AV309"/>
  <c r="AZ309"/>
  <c r="AK309"/>
  <c r="G313" i="9"/>
  <c r="P314" i="8"/>
  <c r="G316" i="15"/>
  <c r="M316" s="1"/>
  <c r="F317" i="11" s="1"/>
  <c r="Q318" i="8"/>
  <c r="AS317" i="10"/>
  <c r="AW317"/>
  <c r="AO317"/>
  <c r="AG317"/>
  <c r="AU317"/>
  <c r="AM317"/>
  <c r="AE317"/>
  <c r="AH317"/>
  <c r="AL317"/>
  <c r="AP317"/>
  <c r="AT317"/>
  <c r="AX317"/>
  <c r="AY317"/>
  <c r="AQ317"/>
  <c r="AI317"/>
  <c r="AF317"/>
  <c r="AJ317"/>
  <c r="AN317"/>
  <c r="AR317"/>
  <c r="AV317"/>
  <c r="AZ317"/>
  <c r="AK317"/>
  <c r="AO321"/>
  <c r="AS321"/>
  <c r="AK321"/>
  <c r="AY321"/>
  <c r="AQ321"/>
  <c r="AI321"/>
  <c r="AF321"/>
  <c r="AJ321"/>
  <c r="AN321"/>
  <c r="AR321"/>
  <c r="AV321"/>
  <c r="AZ321"/>
  <c r="AU321"/>
  <c r="AM321"/>
  <c r="AE321"/>
  <c r="AH321"/>
  <c r="AL321"/>
  <c r="AP321"/>
  <c r="AT321"/>
  <c r="AX321"/>
  <c r="AW321"/>
  <c r="AG321"/>
  <c r="G324" i="15"/>
  <c r="M324" s="1"/>
  <c r="F325" i="11" s="1"/>
  <c r="Q326" i="8"/>
  <c r="AS325" i="10"/>
  <c r="AW325"/>
  <c r="AO325"/>
  <c r="AG325"/>
  <c r="AU325"/>
  <c r="AM325"/>
  <c r="AE325"/>
  <c r="AH325"/>
  <c r="AL325"/>
  <c r="AP325"/>
  <c r="AT325"/>
  <c r="AX325"/>
  <c r="AY325"/>
  <c r="AQ325"/>
  <c r="AI325"/>
  <c r="AF325"/>
  <c r="AJ325"/>
  <c r="AN325"/>
  <c r="AR325"/>
  <c r="AV325"/>
  <c r="AZ325"/>
  <c r="AK325"/>
  <c r="AO329"/>
  <c r="AS329"/>
  <c r="AK329"/>
  <c r="AY329"/>
  <c r="AQ329"/>
  <c r="AI329"/>
  <c r="AF329"/>
  <c r="AJ329"/>
  <c r="AN329"/>
  <c r="AR329"/>
  <c r="AV329"/>
  <c r="AZ329"/>
  <c r="AU329"/>
  <c r="AM329"/>
  <c r="AE329"/>
  <c r="AH329"/>
  <c r="AL329"/>
  <c r="AP329"/>
  <c r="AT329"/>
  <c r="AX329"/>
  <c r="AW329"/>
  <c r="AG329"/>
  <c r="G335" i="15"/>
  <c r="M335" s="1"/>
  <c r="F336" i="11" s="1"/>
  <c r="Q337" i="8"/>
  <c r="AF336" i="10"/>
  <c r="AH336"/>
  <c r="AJ336"/>
  <c r="AL336"/>
  <c r="AN336"/>
  <c r="AP336"/>
  <c r="AR336"/>
  <c r="AT336"/>
  <c r="AV336"/>
  <c r="AX336"/>
  <c r="AZ336"/>
  <c r="AW336"/>
  <c r="AO336"/>
  <c r="AG336"/>
  <c r="AS336"/>
  <c r="AK336"/>
  <c r="AY336"/>
  <c r="AU336"/>
  <c r="AQ336"/>
  <c r="AM336"/>
  <c r="AI336"/>
  <c r="AE336"/>
  <c r="BA336" s="1"/>
  <c r="G340" i="9"/>
  <c r="P341" i="8"/>
  <c r="G343" i="15"/>
  <c r="M343" s="1"/>
  <c r="F344" i="11" s="1"/>
  <c r="Q345" i="8"/>
  <c r="AF344" i="10"/>
  <c r="AH344"/>
  <c r="AJ344"/>
  <c r="AL344"/>
  <c r="AN344"/>
  <c r="AP344"/>
  <c r="AR344"/>
  <c r="AT344"/>
  <c r="AV344"/>
  <c r="AX344"/>
  <c r="AZ344"/>
  <c r="AW344"/>
  <c r="AO344"/>
  <c r="AG344"/>
  <c r="AS344"/>
  <c r="AK344"/>
  <c r="AY344"/>
  <c r="AU344"/>
  <c r="AQ344"/>
  <c r="AM344"/>
  <c r="AI344"/>
  <c r="AE344"/>
  <c r="BA344" s="1"/>
  <c r="G348" i="9"/>
  <c r="P349" i="8"/>
  <c r="G351" i="15"/>
  <c r="M351" s="1"/>
  <c r="F352" i="11" s="1"/>
  <c r="Q353" i="8"/>
  <c r="AF352" i="10"/>
  <c r="AH352"/>
  <c r="AJ352"/>
  <c r="AL352"/>
  <c r="AN352"/>
  <c r="AP352"/>
  <c r="AR352"/>
  <c r="AT352"/>
  <c r="AV352"/>
  <c r="AX352"/>
  <c r="AZ352"/>
  <c r="AW352"/>
  <c r="AO352"/>
  <c r="AG352"/>
  <c r="AS352"/>
  <c r="AK352"/>
  <c r="AY352"/>
  <c r="AU352"/>
  <c r="AQ352"/>
  <c r="AM352"/>
  <c r="AI352"/>
  <c r="AE352"/>
  <c r="BA352" s="1"/>
  <c r="G356" i="9"/>
  <c r="P357" i="8"/>
  <c r="G359" i="15"/>
  <c r="M359" s="1"/>
  <c r="F360" i="11" s="1"/>
  <c r="Q361" i="8"/>
  <c r="AF360" i="10"/>
  <c r="AH360"/>
  <c r="AJ360"/>
  <c r="AL360"/>
  <c r="AN360"/>
  <c r="AP360"/>
  <c r="AR360"/>
  <c r="AT360"/>
  <c r="AV360"/>
  <c r="AX360"/>
  <c r="AZ360"/>
  <c r="AW360"/>
  <c r="AO360"/>
  <c r="AG360"/>
  <c r="AS360"/>
  <c r="AK360"/>
  <c r="AY360"/>
  <c r="AU360"/>
  <c r="AQ360"/>
  <c r="AM360"/>
  <c r="AI360"/>
  <c r="AE360"/>
  <c r="BA360" s="1"/>
  <c r="G364" i="9"/>
  <c r="P365" i="8"/>
  <c r="Q372"/>
  <c r="G370" i="15"/>
  <c r="M370" s="1"/>
  <c r="F371" i="11" s="1"/>
  <c r="AG371" i="10"/>
  <c r="AK371"/>
  <c r="AO371"/>
  <c r="AS371"/>
  <c r="AW371"/>
  <c r="AM371"/>
  <c r="AL371"/>
  <c r="AT371"/>
  <c r="AY371"/>
  <c r="AQ371"/>
  <c r="AI371"/>
  <c r="AF371"/>
  <c r="AJ371"/>
  <c r="AN371"/>
  <c r="AR371"/>
  <c r="AV371"/>
  <c r="AZ371"/>
  <c r="AU371"/>
  <c r="AE371"/>
  <c r="AH371"/>
  <c r="AP371"/>
  <c r="AX371"/>
  <c r="G396" i="9"/>
  <c r="P397" i="8"/>
  <c r="G15" i="15"/>
  <c r="M15" s="1"/>
  <c r="F16" i="11" s="1"/>
  <c r="Q17" i="8"/>
  <c r="AE16" i="10"/>
  <c r="AG16"/>
  <c r="AI16"/>
  <c r="AK16"/>
  <c r="AM16"/>
  <c r="AO16"/>
  <c r="AQ16"/>
  <c r="AS16"/>
  <c r="AU16"/>
  <c r="AW16"/>
  <c r="AY16"/>
  <c r="AZ16"/>
  <c r="AV16"/>
  <c r="AR16"/>
  <c r="AN16"/>
  <c r="AJ16"/>
  <c r="AF16"/>
  <c r="AX16"/>
  <c r="AT16"/>
  <c r="AP16"/>
  <c r="AL16"/>
  <c r="AH16"/>
  <c r="G26" i="9"/>
  <c r="P27" i="8"/>
  <c r="Q36"/>
  <c r="G34" i="15"/>
  <c r="M34" s="1"/>
  <c r="F35" i="11" s="1"/>
  <c r="AE35" i="10"/>
  <c r="AG35"/>
  <c r="AI35"/>
  <c r="AK35"/>
  <c r="AM35"/>
  <c r="AO35"/>
  <c r="AQ35"/>
  <c r="AS35"/>
  <c r="AU35"/>
  <c r="AW35"/>
  <c r="AY35"/>
  <c r="AX35"/>
  <c r="AT35"/>
  <c r="AP35"/>
  <c r="AL35"/>
  <c r="AH35"/>
  <c r="AZ35"/>
  <c r="AV35"/>
  <c r="AR35"/>
  <c r="AN35"/>
  <c r="AJ35"/>
  <c r="AF35"/>
  <c r="P44" i="8"/>
  <c r="G43" i="9"/>
  <c r="Q52" i="8"/>
  <c r="G50" i="15"/>
  <c r="M50" s="1"/>
  <c r="F51" i="11" s="1"/>
  <c r="AF51" i="10"/>
  <c r="AH51"/>
  <c r="AJ51"/>
  <c r="AL51"/>
  <c r="AN51"/>
  <c r="AP51"/>
  <c r="AR51"/>
  <c r="AT51"/>
  <c r="AV51"/>
  <c r="AX51"/>
  <c r="AZ51"/>
  <c r="AW51"/>
  <c r="AS51"/>
  <c r="AO51"/>
  <c r="AK51"/>
  <c r="AG51"/>
  <c r="AY51"/>
  <c r="AU51"/>
  <c r="AQ51"/>
  <c r="AM51"/>
  <c r="AI51"/>
  <c r="AE51"/>
  <c r="BA51" s="1"/>
  <c r="G73" i="9"/>
  <c r="P74" i="8"/>
  <c r="G80" i="15"/>
  <c r="M80" s="1"/>
  <c r="F81" i="11" s="1"/>
  <c r="Q82" i="8"/>
  <c r="AF81" i="10"/>
  <c r="AH81"/>
  <c r="AJ81"/>
  <c r="AL81"/>
  <c r="AN81"/>
  <c r="AP81"/>
  <c r="AR81"/>
  <c r="AT81"/>
  <c r="AV81"/>
  <c r="AX81"/>
  <c r="AZ81"/>
  <c r="AY81"/>
  <c r="AU81"/>
  <c r="AQ81"/>
  <c r="AM81"/>
  <c r="AI81"/>
  <c r="AE81"/>
  <c r="AW81"/>
  <c r="AS81"/>
  <c r="AO81"/>
  <c r="AK81"/>
  <c r="AG81"/>
  <c r="G89" i="9"/>
  <c r="P90" i="8"/>
  <c r="Q100"/>
  <c r="G98" i="15"/>
  <c r="M98" s="1"/>
  <c r="F99" i="11" s="1"/>
  <c r="AF99" i="10"/>
  <c r="AH99"/>
  <c r="AJ99"/>
  <c r="AL99"/>
  <c r="AN99"/>
  <c r="AP99"/>
  <c r="AR99"/>
  <c r="AT99"/>
  <c r="AV99"/>
  <c r="AX99"/>
  <c r="AZ99"/>
  <c r="AW99"/>
  <c r="AS99"/>
  <c r="AO99"/>
  <c r="AK99"/>
  <c r="AG99"/>
  <c r="AY99"/>
  <c r="AU99"/>
  <c r="AQ99"/>
  <c r="AM99"/>
  <c r="AI99"/>
  <c r="AE99"/>
  <c r="BA99" s="1"/>
  <c r="P108" i="8"/>
  <c r="G107" i="9"/>
  <c r="G115" i="15"/>
  <c r="M115" s="1"/>
  <c r="F116" i="11" s="1"/>
  <c r="Q117" i="8"/>
  <c r="AW116" i="10"/>
  <c r="AS116"/>
  <c r="AO116"/>
  <c r="AK116"/>
  <c r="AG116"/>
  <c r="AZ116"/>
  <c r="AV116"/>
  <c r="AR116"/>
  <c r="AN116"/>
  <c r="AJ116"/>
  <c r="AF116"/>
  <c r="AY116"/>
  <c r="AU116"/>
  <c r="AQ116"/>
  <c r="AM116"/>
  <c r="AI116"/>
  <c r="AE116"/>
  <c r="AX116"/>
  <c r="AT116"/>
  <c r="AP116"/>
  <c r="AL116"/>
  <c r="AH116"/>
  <c r="G124" i="9"/>
  <c r="P125" i="8"/>
  <c r="G131" i="15"/>
  <c r="M131" s="1"/>
  <c r="F132" i="11" s="1"/>
  <c r="Q133" i="8"/>
  <c r="AW132" i="10"/>
  <c r="AS132"/>
  <c r="AO132"/>
  <c r="AK132"/>
  <c r="AG132"/>
  <c r="AZ132"/>
  <c r="AV132"/>
  <c r="AR132"/>
  <c r="AN132"/>
  <c r="AJ132"/>
  <c r="AF132"/>
  <c r="AY132"/>
  <c r="AU132"/>
  <c r="AQ132"/>
  <c r="AM132"/>
  <c r="AI132"/>
  <c r="AE132"/>
  <c r="AX132"/>
  <c r="AT132"/>
  <c r="AP132"/>
  <c r="AL132"/>
  <c r="AH132"/>
  <c r="G141" i="9"/>
  <c r="P142" i="8"/>
  <c r="Q151"/>
  <c r="G149" i="15"/>
  <c r="M149" s="1"/>
  <c r="F150" i="11" s="1"/>
  <c r="AY150" i="10"/>
  <c r="AU150"/>
  <c r="AQ150"/>
  <c r="AM150"/>
  <c r="AI150"/>
  <c r="AE150"/>
  <c r="AX150"/>
  <c r="AT150"/>
  <c r="AP150"/>
  <c r="AL150"/>
  <c r="AH150"/>
  <c r="AW150"/>
  <c r="AS150"/>
  <c r="AO150"/>
  <c r="AK150"/>
  <c r="AG150"/>
  <c r="AZ150"/>
  <c r="AV150"/>
  <c r="AR150"/>
  <c r="AN150"/>
  <c r="AJ150"/>
  <c r="AF150"/>
  <c r="G158" i="9"/>
  <c r="P159" i="8"/>
  <c r="Q168"/>
  <c r="G166" i="15"/>
  <c r="M166" s="1"/>
  <c r="F167" i="11" s="1"/>
  <c r="AF167" i="10"/>
  <c r="AH167"/>
  <c r="AJ167"/>
  <c r="AL167"/>
  <c r="AN167"/>
  <c r="AP167"/>
  <c r="AR167"/>
  <c r="AT167"/>
  <c r="AV167"/>
  <c r="AX167"/>
  <c r="AZ167"/>
  <c r="AW167"/>
  <c r="AS167"/>
  <c r="AO167"/>
  <c r="AK167"/>
  <c r="AG167"/>
  <c r="AY167"/>
  <c r="AU167"/>
  <c r="AQ167"/>
  <c r="AM167"/>
  <c r="AI167"/>
  <c r="AE167"/>
  <c r="BA167" s="1"/>
  <c r="G180" i="9"/>
  <c r="P181" i="8"/>
  <c r="G187" i="15"/>
  <c r="M187" s="1"/>
  <c r="F188" i="11" s="1"/>
  <c r="Q189" i="8"/>
  <c r="AW188" i="10"/>
  <c r="AS188"/>
  <c r="AO188"/>
  <c r="AK188"/>
  <c r="AG188"/>
  <c r="AZ188"/>
  <c r="AV188"/>
  <c r="AR188"/>
  <c r="AN188"/>
  <c r="AJ188"/>
  <c r="AF188"/>
  <c r="AY188"/>
  <c r="AU188"/>
  <c r="AQ188"/>
  <c r="AM188"/>
  <c r="AI188"/>
  <c r="AE188"/>
  <c r="AX188"/>
  <c r="AT188"/>
  <c r="AP188"/>
  <c r="AL188"/>
  <c r="AH188"/>
  <c r="G200" i="9"/>
  <c r="P201" i="8"/>
  <c r="Q209"/>
  <c r="G207" i="15"/>
  <c r="M207" s="1"/>
  <c r="F208" i="11" s="1"/>
  <c r="AF208" i="10"/>
  <c r="AH208"/>
  <c r="AJ208"/>
  <c r="AL208"/>
  <c r="AN208"/>
  <c r="AP208"/>
  <c r="AR208"/>
  <c r="AT208"/>
  <c r="AV208"/>
  <c r="AX208"/>
  <c r="AZ208"/>
  <c r="AY208"/>
  <c r="AU208"/>
  <c r="AQ208"/>
  <c r="AM208"/>
  <c r="AI208"/>
  <c r="AE208"/>
  <c r="AW208"/>
  <c r="AS208"/>
  <c r="AO208"/>
  <c r="AK208"/>
  <c r="AG208"/>
  <c r="G216" i="9"/>
  <c r="P217" i="8"/>
  <c r="G223" i="15"/>
  <c r="M223" s="1"/>
  <c r="F224" i="11" s="1"/>
  <c r="Q225" i="8"/>
  <c r="AF224" i="10"/>
  <c r="AH224"/>
  <c r="AJ224"/>
  <c r="AL224"/>
  <c r="AN224"/>
  <c r="AP224"/>
  <c r="AR224"/>
  <c r="AT224"/>
  <c r="AV224"/>
  <c r="AX224"/>
  <c r="AZ224"/>
  <c r="AY224"/>
  <c r="AU224"/>
  <c r="AQ224"/>
  <c r="AM224"/>
  <c r="AI224"/>
  <c r="AE224"/>
  <c r="AW224"/>
  <c r="AS224"/>
  <c r="AO224"/>
  <c r="AK224"/>
  <c r="AG224"/>
  <c r="G232" i="9"/>
  <c r="P233" i="8"/>
  <c r="G239" i="15"/>
  <c r="M239" s="1"/>
  <c r="F240" i="11" s="1"/>
  <c r="Q241" i="8"/>
  <c r="AF240" i="10"/>
  <c r="AH240"/>
  <c r="AJ240"/>
  <c r="AL240"/>
  <c r="AN240"/>
  <c r="AP240"/>
  <c r="AR240"/>
  <c r="AT240"/>
  <c r="AV240"/>
  <c r="AX240"/>
  <c r="AZ240"/>
  <c r="AY240"/>
  <c r="AU240"/>
  <c r="AQ240"/>
  <c r="AM240"/>
  <c r="AI240"/>
  <c r="AE240"/>
  <c r="AW240"/>
  <c r="AS240"/>
  <c r="AO240"/>
  <c r="AK240"/>
  <c r="AG240"/>
  <c r="G248" i="9"/>
  <c r="P249" i="8"/>
  <c r="G255" i="15"/>
  <c r="M255" s="1"/>
  <c r="F256" i="11" s="1"/>
  <c r="Q257" i="8"/>
  <c r="AF256" i="10"/>
  <c r="AH256"/>
  <c r="AJ256"/>
  <c r="AL256"/>
  <c r="AN256"/>
  <c r="AP256"/>
  <c r="AR256"/>
  <c r="AT256"/>
  <c r="AV256"/>
  <c r="AX256"/>
  <c r="AZ256"/>
  <c r="AY256"/>
  <c r="AU256"/>
  <c r="AQ256"/>
  <c r="AM256"/>
  <c r="AI256"/>
  <c r="AE256"/>
  <c r="AW256"/>
  <c r="AS256"/>
  <c r="AO256"/>
  <c r="AK256"/>
  <c r="AG256"/>
  <c r="G264" i="9"/>
  <c r="P265" i="8"/>
  <c r="G271" i="15"/>
  <c r="M271" s="1"/>
  <c r="F272" i="11" s="1"/>
  <c r="Q273" i="8"/>
  <c r="AF272" i="10"/>
  <c r="AH272"/>
  <c r="AJ272"/>
  <c r="AL272"/>
  <c r="AN272"/>
  <c r="AP272"/>
  <c r="AR272"/>
  <c r="AT272"/>
  <c r="AV272"/>
  <c r="AX272"/>
  <c r="AZ272"/>
  <c r="AY272"/>
  <c r="AU272"/>
  <c r="AQ272"/>
  <c r="AM272"/>
  <c r="AI272"/>
  <c r="AE272"/>
  <c r="AW272"/>
  <c r="AS272"/>
  <c r="AO272"/>
  <c r="AK272"/>
  <c r="AG272"/>
  <c r="G280" i="9"/>
  <c r="P281" i="8"/>
  <c r="G287" i="15"/>
  <c r="M287" s="1"/>
  <c r="F288" i="11" s="1"/>
  <c r="Q289" i="8"/>
  <c r="AF288" i="10"/>
  <c r="AH288"/>
  <c r="AJ288"/>
  <c r="AL288"/>
  <c r="AN288"/>
  <c r="AP288"/>
  <c r="AR288"/>
  <c r="AT288"/>
  <c r="AV288"/>
  <c r="AX288"/>
  <c r="AZ288"/>
  <c r="AY288"/>
  <c r="AU288"/>
  <c r="AM288"/>
  <c r="AE288"/>
  <c r="AW288"/>
  <c r="AS288"/>
  <c r="AO288"/>
  <c r="AK288"/>
  <c r="AG288"/>
  <c r="AQ288"/>
  <c r="AI288"/>
  <c r="G304" i="9"/>
  <c r="P305" i="8"/>
  <c r="G311" i="15"/>
  <c r="M311" s="1"/>
  <c r="F312" i="11" s="1"/>
  <c r="Q313" i="8"/>
  <c r="AF312" i="10"/>
  <c r="AH312"/>
  <c r="AJ312"/>
  <c r="AL312"/>
  <c r="AN312"/>
  <c r="AP312"/>
  <c r="AR312"/>
  <c r="AT312"/>
  <c r="AV312"/>
  <c r="AX312"/>
  <c r="AZ312"/>
  <c r="AS312"/>
  <c r="AK312"/>
  <c r="AW312"/>
  <c r="AO312"/>
  <c r="AG312"/>
  <c r="AY312"/>
  <c r="AU312"/>
  <c r="AQ312"/>
  <c r="AM312"/>
  <c r="AI312"/>
  <c r="AE312"/>
  <c r="BA312" s="1"/>
  <c r="G320" i="9"/>
  <c r="P321" i="8"/>
  <c r="G327" i="15"/>
  <c r="M327" s="1"/>
  <c r="F328" i="11" s="1"/>
  <c r="Q329" i="8"/>
  <c r="AF328" i="10"/>
  <c r="AH328"/>
  <c r="AJ328"/>
  <c r="AL328"/>
  <c r="AN328"/>
  <c r="AP328"/>
  <c r="AR328"/>
  <c r="AT328"/>
  <c r="AV328"/>
  <c r="AX328"/>
  <c r="AZ328"/>
  <c r="AW328"/>
  <c r="AO328"/>
  <c r="AG328"/>
  <c r="AS328"/>
  <c r="AK328"/>
  <c r="AY328"/>
  <c r="AU328"/>
  <c r="AQ328"/>
  <c r="AM328"/>
  <c r="AI328"/>
  <c r="AE328"/>
  <c r="BA328" s="1"/>
  <c r="G339" i="9"/>
  <c r="P340" i="8"/>
  <c r="Q348"/>
  <c r="G346" i="15"/>
  <c r="M346" s="1"/>
  <c r="F347" i="11" s="1"/>
  <c r="AG347" i="10"/>
  <c r="AK347"/>
  <c r="AO347"/>
  <c r="AS347"/>
  <c r="AW347"/>
  <c r="AM347"/>
  <c r="AL347"/>
  <c r="AT347"/>
  <c r="AY347"/>
  <c r="AQ347"/>
  <c r="AI347"/>
  <c r="AF347"/>
  <c r="AJ347"/>
  <c r="AN347"/>
  <c r="AR347"/>
  <c r="AV347"/>
  <c r="AZ347"/>
  <c r="AU347"/>
  <c r="AE347"/>
  <c r="AH347"/>
  <c r="AP347"/>
  <c r="AX347"/>
  <c r="G355" i="9"/>
  <c r="P356" i="8"/>
  <c r="Q364"/>
  <c r="G362" i="15"/>
  <c r="M362" s="1"/>
  <c r="F363" i="11" s="1"/>
  <c r="AG363" i="10"/>
  <c r="AK363"/>
  <c r="AO363"/>
  <c r="AS363"/>
  <c r="AW363"/>
  <c r="AM363"/>
  <c r="AL363"/>
  <c r="AT363"/>
  <c r="AY363"/>
  <c r="AQ363"/>
  <c r="AI363"/>
  <c r="AF363"/>
  <c r="AJ363"/>
  <c r="AN363"/>
  <c r="AR363"/>
  <c r="AV363"/>
  <c r="AZ363"/>
  <c r="AU363"/>
  <c r="AE363"/>
  <c r="AH363"/>
  <c r="AP363"/>
  <c r="AX363"/>
  <c r="G25" i="9"/>
  <c r="P26" i="8"/>
  <c r="G33" i="15"/>
  <c r="M33" s="1"/>
  <c r="F34" i="11" s="1"/>
  <c r="Q35" i="8"/>
  <c r="AE34" i="10"/>
  <c r="AG34"/>
  <c r="AI34"/>
  <c r="AK34"/>
  <c r="AM34"/>
  <c r="AO34"/>
  <c r="AQ34"/>
  <c r="AS34"/>
  <c r="AU34"/>
  <c r="AW34"/>
  <c r="AY34"/>
  <c r="AZ34"/>
  <c r="AV34"/>
  <c r="AR34"/>
  <c r="AN34"/>
  <c r="AJ34"/>
  <c r="AF34"/>
  <c r="AX34"/>
  <c r="AT34"/>
  <c r="AP34"/>
  <c r="AL34"/>
  <c r="AH34"/>
  <c r="G42" i="9"/>
  <c r="P43" i="8"/>
  <c r="G51" i="15"/>
  <c r="M51" s="1"/>
  <c r="F52" i="11" s="1"/>
  <c r="Q53" i="8"/>
  <c r="AG52" i="10"/>
  <c r="AK52"/>
  <c r="AO52"/>
  <c r="AS52"/>
  <c r="AW52"/>
  <c r="AY52"/>
  <c r="AI52"/>
  <c r="AJ52"/>
  <c r="AR52"/>
  <c r="AZ52"/>
  <c r="AU52"/>
  <c r="AM52"/>
  <c r="AE52"/>
  <c r="AH52"/>
  <c r="AL52"/>
  <c r="AP52"/>
  <c r="AT52"/>
  <c r="AX52"/>
  <c r="AQ52"/>
  <c r="AF52"/>
  <c r="AN52"/>
  <c r="AV52"/>
  <c r="G74" i="9"/>
  <c r="P75" i="8"/>
  <c r="G81" i="15"/>
  <c r="M81" s="1"/>
  <c r="F82" i="11" s="1"/>
  <c r="Q83" i="8"/>
  <c r="AW82" i="10"/>
  <c r="AY82"/>
  <c r="AQ82"/>
  <c r="AI82"/>
  <c r="AF82"/>
  <c r="AJ82"/>
  <c r="AN82"/>
  <c r="AR82"/>
  <c r="AV82"/>
  <c r="AZ82"/>
  <c r="AE82"/>
  <c r="AP82"/>
  <c r="AX82"/>
  <c r="AO82"/>
  <c r="AG82"/>
  <c r="AS82"/>
  <c r="AK82"/>
  <c r="AU82"/>
  <c r="AM82"/>
  <c r="AH82"/>
  <c r="AL82"/>
  <c r="AT82"/>
  <c r="G90" i="9"/>
  <c r="P91" i="8"/>
  <c r="G99" i="15"/>
  <c r="M99" s="1"/>
  <c r="F100" i="11" s="1"/>
  <c r="Q101" i="8"/>
  <c r="AG100" i="10"/>
  <c r="AK100"/>
  <c r="AO100"/>
  <c r="AS100"/>
  <c r="AW100"/>
  <c r="AQ100"/>
  <c r="AJ100"/>
  <c r="AN100"/>
  <c r="AV100"/>
  <c r="AU100"/>
  <c r="AM100"/>
  <c r="AE100"/>
  <c r="AH100"/>
  <c r="AL100"/>
  <c r="AP100"/>
  <c r="AT100"/>
  <c r="AX100"/>
  <c r="AY100"/>
  <c r="AI100"/>
  <c r="AF100"/>
  <c r="AR100"/>
  <c r="AZ100"/>
  <c r="G108" i="9"/>
  <c r="P109" i="8"/>
  <c r="G116" i="15"/>
  <c r="M116" s="1"/>
  <c r="F117" i="11" s="1"/>
  <c r="Q118" i="8"/>
  <c r="AF117" i="10"/>
  <c r="AH117"/>
  <c r="AJ117"/>
  <c r="AL117"/>
  <c r="AN117"/>
  <c r="AP117"/>
  <c r="AR117"/>
  <c r="AT117"/>
  <c r="AV117"/>
  <c r="AX117"/>
  <c r="AZ117"/>
  <c r="AY117"/>
  <c r="AU117"/>
  <c r="AQ117"/>
  <c r="AM117"/>
  <c r="AI117"/>
  <c r="AE117"/>
  <c r="AW117"/>
  <c r="AS117"/>
  <c r="AO117"/>
  <c r="AK117"/>
  <c r="AG117"/>
  <c r="G125" i="9"/>
  <c r="P126" i="8"/>
  <c r="Q135"/>
  <c r="G133" i="15"/>
  <c r="M133" s="1"/>
  <c r="F134" i="11" s="1"/>
  <c r="AY134" i="10"/>
  <c r="AU134"/>
  <c r="AQ134"/>
  <c r="AM134"/>
  <c r="AI134"/>
  <c r="AE134"/>
  <c r="AX134"/>
  <c r="AT134"/>
  <c r="AP134"/>
  <c r="AL134"/>
  <c r="AH134"/>
  <c r="AW134"/>
  <c r="AS134"/>
  <c r="AO134"/>
  <c r="AK134"/>
  <c r="AG134"/>
  <c r="AZ134"/>
  <c r="AV134"/>
  <c r="AR134"/>
  <c r="AN134"/>
  <c r="AJ134"/>
  <c r="AF134"/>
  <c r="G142" i="9"/>
  <c r="P143" i="8"/>
  <c r="Q152"/>
  <c r="G150" i="15"/>
  <c r="M150" s="1"/>
  <c r="F151" i="11" s="1"/>
  <c r="AF151" i="10"/>
  <c r="AH151"/>
  <c r="AJ151"/>
  <c r="AL151"/>
  <c r="AN151"/>
  <c r="AP151"/>
  <c r="AR151"/>
  <c r="AT151"/>
  <c r="AV151"/>
  <c r="AX151"/>
  <c r="AZ151"/>
  <c r="AW151"/>
  <c r="AS151"/>
  <c r="AO151"/>
  <c r="AK151"/>
  <c r="AG151"/>
  <c r="AY151"/>
  <c r="AU151"/>
  <c r="AQ151"/>
  <c r="AM151"/>
  <c r="AI151"/>
  <c r="AE151"/>
  <c r="BA151" s="1"/>
  <c r="G160" i="9"/>
  <c r="P161" i="8"/>
  <c r="G167" i="15"/>
  <c r="M167" s="1"/>
  <c r="F168" i="11" s="1"/>
  <c r="Q169" i="8"/>
  <c r="AW168" i="10"/>
  <c r="AS168"/>
  <c r="AO168"/>
  <c r="AK168"/>
  <c r="AG168"/>
  <c r="AZ168"/>
  <c r="AV168"/>
  <c r="AR168"/>
  <c r="AN168"/>
  <c r="AJ168"/>
  <c r="AF168"/>
  <c r="AY168"/>
  <c r="AU168"/>
  <c r="AQ168"/>
  <c r="AM168"/>
  <c r="AI168"/>
  <c r="AE168"/>
  <c r="AX168"/>
  <c r="AT168"/>
  <c r="AP168"/>
  <c r="AL168"/>
  <c r="AH168"/>
  <c r="P184" i="8"/>
  <c r="G183" i="9"/>
  <c r="Q192" i="8"/>
  <c r="G190" i="15"/>
  <c r="M190" s="1"/>
  <c r="F191" i="11" s="1"/>
  <c r="AF191" i="10"/>
  <c r="AH191"/>
  <c r="AJ191"/>
  <c r="AL191"/>
  <c r="AN191"/>
  <c r="AP191"/>
  <c r="AR191"/>
  <c r="AT191"/>
  <c r="AV191"/>
  <c r="AX191"/>
  <c r="AZ191"/>
  <c r="AW191"/>
  <c r="AS191"/>
  <c r="AO191"/>
  <c r="AK191"/>
  <c r="AG191"/>
  <c r="AY191"/>
  <c r="AU191"/>
  <c r="AQ191"/>
  <c r="AM191"/>
  <c r="AI191"/>
  <c r="AE191"/>
  <c r="BA191" s="1"/>
  <c r="G203" i="9"/>
  <c r="P204" i="8"/>
  <c r="Q212"/>
  <c r="G210" i="15"/>
  <c r="M210" s="1"/>
  <c r="F211" i="11" s="1"/>
  <c r="AG211" i="10"/>
  <c r="AK211"/>
  <c r="AO211"/>
  <c r="AS211"/>
  <c r="AW211"/>
  <c r="AU211"/>
  <c r="AM211"/>
  <c r="AE211"/>
  <c r="AH211"/>
  <c r="AL211"/>
  <c r="AP211"/>
  <c r="AT211"/>
  <c r="AX211"/>
  <c r="AY211"/>
  <c r="AQ211"/>
  <c r="AI211"/>
  <c r="AF211"/>
  <c r="AJ211"/>
  <c r="AN211"/>
  <c r="AR211"/>
  <c r="AV211"/>
  <c r="AZ211"/>
  <c r="G219" i="9"/>
  <c r="P220" i="8"/>
  <c r="Q228"/>
  <c r="G226" i="15"/>
  <c r="M226" s="1"/>
  <c r="F227" i="11" s="1"/>
  <c r="AG227" i="10"/>
  <c r="AK227"/>
  <c r="AO227"/>
  <c r="AS227"/>
  <c r="AW227"/>
  <c r="AU227"/>
  <c r="AM227"/>
  <c r="AE227"/>
  <c r="AH227"/>
  <c r="AL227"/>
  <c r="AP227"/>
  <c r="AT227"/>
  <c r="AX227"/>
  <c r="AY227"/>
  <c r="AQ227"/>
  <c r="AI227"/>
  <c r="AF227"/>
  <c r="AJ227"/>
  <c r="AN227"/>
  <c r="AR227"/>
  <c r="AV227"/>
  <c r="AZ227"/>
  <c r="G235" i="9"/>
  <c r="P236" i="8"/>
  <c r="Q240"/>
  <c r="G238" i="15"/>
  <c r="M238" s="1"/>
  <c r="F239" i="11" s="1"/>
  <c r="AG239" i="10"/>
  <c r="AK239"/>
  <c r="AO239"/>
  <c r="AS239"/>
  <c r="AW239"/>
  <c r="AU239"/>
  <c r="AM239"/>
  <c r="AE239"/>
  <c r="AH239"/>
  <c r="AL239"/>
  <c r="AP239"/>
  <c r="AT239"/>
  <c r="AX239"/>
  <c r="AY239"/>
  <c r="AQ239"/>
  <c r="AI239"/>
  <c r="AF239"/>
  <c r="AJ239"/>
  <c r="AN239"/>
  <c r="AR239"/>
  <c r="AV239"/>
  <c r="AZ239"/>
  <c r="G247" i="9"/>
  <c r="P248" i="8"/>
  <c r="Q256"/>
  <c r="G254" i="15"/>
  <c r="M254" s="1"/>
  <c r="F255" i="11" s="1"/>
  <c r="AG255" i="10"/>
  <c r="AK255"/>
  <c r="AO255"/>
  <c r="AS255"/>
  <c r="AW255"/>
  <c r="AU255"/>
  <c r="AM255"/>
  <c r="AE255"/>
  <c r="AH255"/>
  <c r="AL255"/>
  <c r="AP255"/>
  <c r="AT255"/>
  <c r="AX255"/>
  <c r="AY255"/>
  <c r="AQ255"/>
  <c r="AI255"/>
  <c r="AF255"/>
  <c r="AJ255"/>
  <c r="AN255"/>
  <c r="AR255"/>
  <c r="AV255"/>
  <c r="AZ255"/>
  <c r="G263" i="9"/>
  <c r="P264" i="8"/>
  <c r="Q272"/>
  <c r="G270" i="15"/>
  <c r="M270" s="1"/>
  <c r="F271" i="11" s="1"/>
  <c r="AG271" i="10"/>
  <c r="AK271"/>
  <c r="AO271"/>
  <c r="AS271"/>
  <c r="AW271"/>
  <c r="AU271"/>
  <c r="AM271"/>
  <c r="AE271"/>
  <c r="AH271"/>
  <c r="AL271"/>
  <c r="AP271"/>
  <c r="AT271"/>
  <c r="AX271"/>
  <c r="AY271"/>
  <c r="AQ271"/>
  <c r="AI271"/>
  <c r="AF271"/>
  <c r="AJ271"/>
  <c r="AN271"/>
  <c r="AR271"/>
  <c r="AV271"/>
  <c r="AZ271"/>
  <c r="G279" i="9"/>
  <c r="P280" i="8"/>
  <c r="G286" i="15"/>
  <c r="M286" s="1"/>
  <c r="F287" i="11" s="1"/>
  <c r="Q288" i="8"/>
  <c r="AG287" i="10"/>
  <c r="AK287"/>
  <c r="AO287"/>
  <c r="AS287"/>
  <c r="AW287"/>
  <c r="AU287"/>
  <c r="AM287"/>
  <c r="AE287"/>
  <c r="AH287"/>
  <c r="AL287"/>
  <c r="AP287"/>
  <c r="AT287"/>
  <c r="AX287"/>
  <c r="AY287"/>
  <c r="AQ287"/>
  <c r="AI287"/>
  <c r="AF287"/>
  <c r="AJ287"/>
  <c r="AN287"/>
  <c r="AR287"/>
  <c r="AV287"/>
  <c r="AZ287"/>
  <c r="G295" i="9"/>
  <c r="P296" i="8"/>
  <c r="G302" i="15"/>
  <c r="M302" s="1"/>
  <c r="F303" i="11" s="1"/>
  <c r="Q304" i="8"/>
  <c r="AG303" i="10"/>
  <c r="AK303"/>
  <c r="AO303"/>
  <c r="AS303"/>
  <c r="AW303"/>
  <c r="AQ303"/>
  <c r="AJ303"/>
  <c r="AR303"/>
  <c r="AZ303"/>
  <c r="AU303"/>
  <c r="AM303"/>
  <c r="AE303"/>
  <c r="AH303"/>
  <c r="AL303"/>
  <c r="AP303"/>
  <c r="AT303"/>
  <c r="AX303"/>
  <c r="AY303"/>
  <c r="AI303"/>
  <c r="AF303"/>
  <c r="AN303"/>
  <c r="AV303"/>
  <c r="G311" i="9"/>
  <c r="P312" i="8"/>
  <c r="Q320"/>
  <c r="G318" i="15"/>
  <c r="M318" s="1"/>
  <c r="F319" i="11" s="1"/>
  <c r="AG319" i="10"/>
  <c r="AK319"/>
  <c r="AO319"/>
  <c r="AS319"/>
  <c r="AW319"/>
  <c r="AY319"/>
  <c r="AI319"/>
  <c r="AF319"/>
  <c r="AN319"/>
  <c r="AV319"/>
  <c r="AU319"/>
  <c r="AM319"/>
  <c r="AE319"/>
  <c r="AH319"/>
  <c r="AL319"/>
  <c r="AP319"/>
  <c r="AT319"/>
  <c r="AX319"/>
  <c r="AQ319"/>
  <c r="AJ319"/>
  <c r="AR319"/>
  <c r="AZ319"/>
  <c r="G327" i="9"/>
  <c r="P328" i="8"/>
  <c r="G337" i="15"/>
  <c r="M337" s="1"/>
  <c r="F338" i="11" s="1"/>
  <c r="Q339" i="8"/>
  <c r="AF338" i="10"/>
  <c r="AH338"/>
  <c r="AJ338"/>
  <c r="AL338"/>
  <c r="AN338"/>
  <c r="AP338"/>
  <c r="AR338"/>
  <c r="AT338"/>
  <c r="AV338"/>
  <c r="AX338"/>
  <c r="AZ338"/>
  <c r="AW338"/>
  <c r="AO338"/>
  <c r="AG338"/>
  <c r="AS338"/>
  <c r="AK338"/>
  <c r="AY338"/>
  <c r="AU338"/>
  <c r="AQ338"/>
  <c r="AM338"/>
  <c r="AI338"/>
  <c r="AE338"/>
  <c r="BA338" s="1"/>
  <c r="G346" i="9"/>
  <c r="P347" i="8"/>
  <c r="G353" i="15"/>
  <c r="M353" s="1"/>
  <c r="F354" i="11" s="1"/>
  <c r="Q355" i="8"/>
  <c r="AF354" i="10"/>
  <c r="AH354"/>
  <c r="AJ354"/>
  <c r="AL354"/>
  <c r="AN354"/>
  <c r="AP354"/>
  <c r="AR354"/>
  <c r="AT354"/>
  <c r="AV354"/>
  <c r="AX354"/>
  <c r="AZ354"/>
  <c r="AW354"/>
  <c r="AO354"/>
  <c r="AG354"/>
  <c r="AS354"/>
  <c r="AK354"/>
  <c r="AY354"/>
  <c r="AU354"/>
  <c r="AQ354"/>
  <c r="AM354"/>
  <c r="AI354"/>
  <c r="AE354"/>
  <c r="BA354" s="1"/>
  <c r="G362" i="9"/>
  <c r="P363" i="8"/>
  <c r="G393" i="15"/>
  <c r="M393" s="1"/>
  <c r="F394" i="11" s="1"/>
  <c r="Q395" i="8"/>
  <c r="AF394" i="10"/>
  <c r="AH394"/>
  <c r="AJ394"/>
  <c r="AL394"/>
  <c r="AN394"/>
  <c r="AP394"/>
  <c r="AR394"/>
  <c r="AT394"/>
  <c r="AV394"/>
  <c r="AX394"/>
  <c r="AZ394"/>
  <c r="AS394"/>
  <c r="AK394"/>
  <c r="AW394"/>
  <c r="AO394"/>
  <c r="AG394"/>
  <c r="AY394"/>
  <c r="AU394"/>
  <c r="AQ394"/>
  <c r="AM394"/>
  <c r="AI394"/>
  <c r="AE394"/>
  <c r="BA394" s="1"/>
  <c r="H392"/>
  <c r="F392" i="13"/>
  <c r="G392" s="1"/>
  <c r="E392" i="12"/>
  <c r="I392" s="1"/>
  <c r="H388" i="10"/>
  <c r="F388" i="13"/>
  <c r="G388" s="1"/>
  <c r="E388" i="12"/>
  <c r="I388" s="1"/>
  <c r="H383" i="10"/>
  <c r="F383" i="13"/>
  <c r="G383" s="1"/>
  <c r="E383" i="12"/>
  <c r="I383" s="1"/>
  <c r="H379" i="10"/>
  <c r="F379" i="13"/>
  <c r="G379" s="1"/>
  <c r="E379" i="12"/>
  <c r="I379" s="1"/>
  <c r="H375" i="10"/>
  <c r="F375" i="13"/>
  <c r="G375" s="1"/>
  <c r="E375" i="12"/>
  <c r="I375" s="1"/>
  <c r="H176" i="10"/>
  <c r="F176" i="13"/>
  <c r="G176" s="1"/>
  <c r="E176" i="12"/>
  <c r="I176" s="1"/>
  <c r="H172" i="10"/>
  <c r="F172" i="13"/>
  <c r="G172" s="1"/>
  <c r="E172" i="12"/>
  <c r="I172" s="1"/>
  <c r="H62" i="10"/>
  <c r="F62" i="13"/>
  <c r="G62" s="1"/>
  <c r="E62" i="12"/>
  <c r="I62" s="1"/>
  <c r="H58" i="10"/>
  <c r="F58" i="13"/>
  <c r="G58" s="1"/>
  <c r="E58" i="12"/>
  <c r="I58" s="1"/>
  <c r="H54" i="10"/>
  <c r="F54" i="13"/>
  <c r="G54" s="1"/>
  <c r="E54" i="12"/>
  <c r="I54" s="1"/>
  <c r="H10" i="10"/>
  <c r="F10" i="13"/>
  <c r="G10" s="1"/>
  <c r="E10" i="12"/>
  <c r="I10" s="1"/>
  <c r="F6" i="13"/>
  <c r="G6" s="1"/>
  <c r="H6" i="10"/>
  <c r="E6" i="12"/>
  <c r="I6" s="1"/>
  <c r="H393" i="10"/>
  <c r="F393" i="13"/>
  <c r="G393" s="1"/>
  <c r="E393" i="12"/>
  <c r="I393" s="1"/>
  <c r="H389" i="10"/>
  <c r="F389" i="13"/>
  <c r="G389" s="1"/>
  <c r="E389" i="12"/>
  <c r="I389" s="1"/>
  <c r="H385" i="10"/>
  <c r="F385" i="13"/>
  <c r="G385" s="1"/>
  <c r="E385" i="12"/>
  <c r="I385" s="1"/>
  <c r="H380" i="10"/>
  <c r="F380" i="13"/>
  <c r="G380" s="1"/>
  <c r="E380" i="12"/>
  <c r="I380" s="1"/>
  <c r="H376" i="10"/>
  <c r="F376" i="13"/>
  <c r="G376" s="1"/>
  <c r="E376" i="12"/>
  <c r="I376" s="1"/>
  <c r="H372" i="10"/>
  <c r="F372" i="13"/>
  <c r="G372" s="1"/>
  <c r="E372" i="12"/>
  <c r="I372" s="1"/>
  <c r="H173" i="10"/>
  <c r="F173" i="13"/>
  <c r="G173" s="1"/>
  <c r="E173" i="12"/>
  <c r="I173" s="1"/>
  <c r="H63" i="10"/>
  <c r="F63" i="13"/>
  <c r="G63" s="1"/>
  <c r="E63" i="12"/>
  <c r="I63" s="1"/>
  <c r="H59" i="10"/>
  <c r="F59" i="13"/>
  <c r="G59" s="1"/>
  <c r="E59" i="12"/>
  <c r="I59" s="1"/>
  <c r="H55" i="10"/>
  <c r="F55" i="13"/>
  <c r="G55" s="1"/>
  <c r="E55" i="12"/>
  <c r="I55" s="1"/>
  <c r="F7" i="13"/>
  <c r="G7" s="1"/>
  <c r="H7" i="10"/>
  <c r="E7" i="12"/>
  <c r="I7" s="1"/>
  <c r="G176" i="15"/>
  <c r="M176" s="1"/>
  <c r="F177" i="11" s="1"/>
  <c r="Q178" i="8"/>
  <c r="AF177" i="10"/>
  <c r="AH177"/>
  <c r="AJ177"/>
  <c r="AL177"/>
  <c r="AN177"/>
  <c r="AP177"/>
  <c r="AR177"/>
  <c r="AT177"/>
  <c r="AV177"/>
  <c r="AX177"/>
  <c r="AZ177"/>
  <c r="AY177"/>
  <c r="AU177"/>
  <c r="AQ177"/>
  <c r="AM177"/>
  <c r="AI177"/>
  <c r="AE177"/>
  <c r="AW177"/>
  <c r="AS177"/>
  <c r="AO177"/>
  <c r="AK177"/>
  <c r="AG177"/>
  <c r="P116" i="8"/>
  <c r="G115" i="9"/>
  <c r="Q12" i="8"/>
  <c r="G10" i="15"/>
  <c r="M10" s="1"/>
  <c r="F11" i="11" s="1"/>
  <c r="AE11" i="10"/>
  <c r="AG11"/>
  <c r="AI11"/>
  <c r="AK11"/>
  <c r="AM11"/>
  <c r="AO11"/>
  <c r="AQ11"/>
  <c r="AS11"/>
  <c r="AU11"/>
  <c r="AW11"/>
  <c r="AY11"/>
  <c r="AX11"/>
  <c r="AT11"/>
  <c r="AP11"/>
  <c r="AL11"/>
  <c r="AH11"/>
  <c r="AZ11"/>
  <c r="AV11"/>
  <c r="AR11"/>
  <c r="AN11"/>
  <c r="AJ11"/>
  <c r="AF11"/>
  <c r="G370" i="9"/>
  <c r="P371" i="8"/>
  <c r="G367" i="15"/>
  <c r="M367" s="1"/>
  <c r="F368" i="11" s="1"/>
  <c r="Q369" i="8"/>
  <c r="AF368" i="10"/>
  <c r="AH368"/>
  <c r="AJ368"/>
  <c r="AL368"/>
  <c r="AN368"/>
  <c r="AP368"/>
  <c r="AR368"/>
  <c r="AT368"/>
  <c r="AV368"/>
  <c r="AX368"/>
  <c r="AZ368"/>
  <c r="AW368"/>
  <c r="AO368"/>
  <c r="AG368"/>
  <c r="AS368"/>
  <c r="AK368"/>
  <c r="AY368"/>
  <c r="AU368"/>
  <c r="AQ368"/>
  <c r="AM368"/>
  <c r="AI368"/>
  <c r="AE368"/>
  <c r="G332" i="9"/>
  <c r="P333" i="8"/>
  <c r="Q199"/>
  <c r="G197" i="15"/>
  <c r="M197" s="1"/>
  <c r="F198" i="11" s="1"/>
  <c r="AY198" i="10"/>
  <c r="AU198"/>
  <c r="AQ198"/>
  <c r="AM198"/>
  <c r="AI198"/>
  <c r="AE198"/>
  <c r="AX198"/>
  <c r="AT198"/>
  <c r="AP198"/>
  <c r="AL198"/>
  <c r="AH198"/>
  <c r="AW198"/>
  <c r="AS198"/>
  <c r="AO198"/>
  <c r="AK198"/>
  <c r="AG198"/>
  <c r="AZ198"/>
  <c r="AV198"/>
  <c r="AR198"/>
  <c r="AN198"/>
  <c r="AJ198"/>
  <c r="AF198"/>
  <c r="G196" i="9"/>
  <c r="P197" i="8"/>
  <c r="Q160"/>
  <c r="G158" i="15"/>
  <c r="M158" s="1"/>
  <c r="F159" i="11" s="1"/>
  <c r="AF159" i="10"/>
  <c r="AH159"/>
  <c r="AJ159"/>
  <c r="AL159"/>
  <c r="AN159"/>
  <c r="AP159"/>
  <c r="AR159"/>
  <c r="AT159"/>
  <c r="AV159"/>
  <c r="AX159"/>
  <c r="AZ159"/>
  <c r="AW159"/>
  <c r="AS159"/>
  <c r="AO159"/>
  <c r="AK159"/>
  <c r="AG159"/>
  <c r="AY159"/>
  <c r="AU159"/>
  <c r="AQ159"/>
  <c r="AM159"/>
  <c r="AI159"/>
  <c r="AE159"/>
  <c r="G95" i="9"/>
  <c r="P96" i="8"/>
  <c r="Q68"/>
  <c r="G66" i="15"/>
  <c r="M66" s="1"/>
  <c r="F67" i="11" s="1"/>
  <c r="AF67" i="10"/>
  <c r="AH67"/>
  <c r="AJ67"/>
  <c r="AL67"/>
  <c r="AN67"/>
  <c r="AP67"/>
  <c r="AR67"/>
  <c r="AT67"/>
  <c r="AV67"/>
  <c r="AX67"/>
  <c r="AZ67"/>
  <c r="AW67"/>
  <c r="AS67"/>
  <c r="AO67"/>
  <c r="AK67"/>
  <c r="AG67"/>
  <c r="AY67"/>
  <c r="AU67"/>
  <c r="AQ67"/>
  <c r="AM67"/>
  <c r="AI67"/>
  <c r="AE67"/>
  <c r="P28" i="8"/>
  <c r="G27" i="9"/>
  <c r="AK397" i="10"/>
  <c r="AW397"/>
  <c r="AO397"/>
  <c r="AG397"/>
  <c r="AY397"/>
  <c r="AQ397"/>
  <c r="AI397"/>
  <c r="AF397"/>
  <c r="AJ397"/>
  <c r="AN397"/>
  <c r="AR397"/>
  <c r="AV397"/>
  <c r="AZ397"/>
  <c r="AU397"/>
  <c r="AM397"/>
  <c r="AE397"/>
  <c r="AH397"/>
  <c r="AL397"/>
  <c r="AP397"/>
  <c r="AT397"/>
  <c r="AX397"/>
  <c r="AS397"/>
  <c r="P398" i="8"/>
  <c r="G397" i="9"/>
  <c r="G12"/>
  <c r="P13" i="8"/>
  <c r="G20" i="15"/>
  <c r="M20" s="1"/>
  <c r="F21" i="11" s="1"/>
  <c r="Q22" i="8"/>
  <c r="AE21" i="10"/>
  <c r="AG21"/>
  <c r="AI21"/>
  <c r="AK21"/>
  <c r="AM21"/>
  <c r="AO21"/>
  <c r="AQ21"/>
  <c r="AS21"/>
  <c r="AU21"/>
  <c r="AW21"/>
  <c r="AY21"/>
  <c r="AX21"/>
  <c r="AT21"/>
  <c r="AP21"/>
  <c r="AL21"/>
  <c r="AH21"/>
  <c r="AZ21"/>
  <c r="AV21"/>
  <c r="AR21"/>
  <c r="AN21"/>
  <c r="AJ21"/>
  <c r="AF21"/>
  <c r="G31" i="9"/>
  <c r="P32" i="8"/>
  <c r="G38" i="15"/>
  <c r="M38" s="1"/>
  <c r="F39" i="11" s="1"/>
  <c r="Q40" i="8"/>
  <c r="AF39" i="10"/>
  <c r="AJ39"/>
  <c r="AN39"/>
  <c r="AR39"/>
  <c r="AV39"/>
  <c r="AZ39"/>
  <c r="AL39"/>
  <c r="AK39"/>
  <c r="AO39"/>
  <c r="AW39"/>
  <c r="AX39"/>
  <c r="AP39"/>
  <c r="AH39"/>
  <c r="AE39"/>
  <c r="AI39"/>
  <c r="AM39"/>
  <c r="AQ39"/>
  <c r="AU39"/>
  <c r="AY39"/>
  <c r="AT39"/>
  <c r="AG39"/>
  <c r="AS39"/>
  <c r="G47" i="9"/>
  <c r="P48" i="8"/>
  <c r="G68" i="15"/>
  <c r="M68" s="1"/>
  <c r="F69" i="11" s="1"/>
  <c r="Q70" i="8"/>
  <c r="AF69" i="10"/>
  <c r="AH69"/>
  <c r="AJ69"/>
  <c r="AL69"/>
  <c r="AN69"/>
  <c r="AP69"/>
  <c r="AR69"/>
  <c r="AT69"/>
  <c r="AV69"/>
  <c r="AX69"/>
  <c r="AZ69"/>
  <c r="AY69"/>
  <c r="AU69"/>
  <c r="AQ69"/>
  <c r="AM69"/>
  <c r="AI69"/>
  <c r="AE69"/>
  <c r="AW69"/>
  <c r="AS69"/>
  <c r="AO69"/>
  <c r="AK69"/>
  <c r="AG69"/>
  <c r="G77" i="9"/>
  <c r="P78" i="8"/>
  <c r="G84" i="15"/>
  <c r="M84" s="1"/>
  <c r="F85" i="11" s="1"/>
  <c r="Q86" i="8"/>
  <c r="AF85" i="10"/>
  <c r="AH85"/>
  <c r="AJ85"/>
  <c r="AL85"/>
  <c r="AN85"/>
  <c r="AP85"/>
  <c r="AR85"/>
  <c r="AT85"/>
  <c r="AV85"/>
  <c r="AX85"/>
  <c r="AZ85"/>
  <c r="AY85"/>
  <c r="AU85"/>
  <c r="AQ85"/>
  <c r="AM85"/>
  <c r="AI85"/>
  <c r="AE85"/>
  <c r="AW85"/>
  <c r="AS85"/>
  <c r="AO85"/>
  <c r="AK85"/>
  <c r="AG85"/>
  <c r="G93" i="9"/>
  <c r="P94" i="8"/>
  <c r="Q104"/>
  <c r="G102" i="15"/>
  <c r="M102" s="1"/>
  <c r="F103" i="11" s="1"/>
  <c r="AF103" i="10"/>
  <c r="AH103"/>
  <c r="AJ103"/>
  <c r="AL103"/>
  <c r="AN103"/>
  <c r="AP103"/>
  <c r="AR103"/>
  <c r="AT103"/>
  <c r="AV103"/>
  <c r="AX103"/>
  <c r="AZ103"/>
  <c r="AW103"/>
  <c r="AS103"/>
  <c r="AO103"/>
  <c r="AK103"/>
  <c r="AG103"/>
  <c r="AY103"/>
  <c r="AU103"/>
  <c r="AQ103"/>
  <c r="AM103"/>
  <c r="AI103"/>
  <c r="AE103"/>
  <c r="G111" i="9"/>
  <c r="P112" i="8"/>
  <c r="G119" i="15"/>
  <c r="M119" s="1"/>
  <c r="F120" i="11" s="1"/>
  <c r="Q121" i="8"/>
  <c r="AW120" i="10"/>
  <c r="AS120"/>
  <c r="AO120"/>
  <c r="AK120"/>
  <c r="AG120"/>
  <c r="AZ120"/>
  <c r="AV120"/>
  <c r="AR120"/>
  <c r="AN120"/>
  <c r="AJ120"/>
  <c r="AF120"/>
  <c r="AY120"/>
  <c r="AU120"/>
  <c r="AQ120"/>
  <c r="AM120"/>
  <c r="AI120"/>
  <c r="AE120"/>
  <c r="AX120"/>
  <c r="AT120"/>
  <c r="AP120"/>
  <c r="AL120"/>
  <c r="AH120"/>
  <c r="G128" i="9"/>
  <c r="P129" i="8"/>
  <c r="Q138"/>
  <c r="G136" i="15"/>
  <c r="M136" s="1"/>
  <c r="F137" i="11" s="1"/>
  <c r="AF137" i="10"/>
  <c r="AH137"/>
  <c r="AJ137"/>
  <c r="AL137"/>
  <c r="AN137"/>
  <c r="AP137"/>
  <c r="AR137"/>
  <c r="AT137"/>
  <c r="AV137"/>
  <c r="AX137"/>
  <c r="AZ137"/>
  <c r="AY137"/>
  <c r="AU137"/>
  <c r="AQ137"/>
  <c r="AM137"/>
  <c r="AI137"/>
  <c r="AE137"/>
  <c r="AW137"/>
  <c r="AS137"/>
  <c r="AO137"/>
  <c r="AK137"/>
  <c r="AG137"/>
  <c r="G145" i="9"/>
  <c r="P146" i="8"/>
  <c r="Q155"/>
  <c r="G153" i="15"/>
  <c r="M153" s="1"/>
  <c r="F154" i="11" s="1"/>
  <c r="AY154" i="10"/>
  <c r="AU154"/>
  <c r="AQ154"/>
  <c r="AM154"/>
  <c r="AI154"/>
  <c r="AE154"/>
  <c r="AX154"/>
  <c r="AT154"/>
  <c r="AP154"/>
  <c r="AL154"/>
  <c r="AH154"/>
  <c r="AW154"/>
  <c r="AS154"/>
  <c r="AO154"/>
  <c r="AK154"/>
  <c r="AG154"/>
  <c r="AZ154"/>
  <c r="AV154"/>
  <c r="AR154"/>
  <c r="AN154"/>
  <c r="AJ154"/>
  <c r="AF154"/>
  <c r="P164" i="8"/>
  <c r="G163" i="9"/>
  <c r="Q172" i="8"/>
  <c r="G170" i="15"/>
  <c r="M170" s="1"/>
  <c r="F171" i="11" s="1"/>
  <c r="AF171" i="10"/>
  <c r="AH171"/>
  <c r="AJ171"/>
  <c r="AL171"/>
  <c r="AN171"/>
  <c r="AP171"/>
  <c r="AR171"/>
  <c r="AT171"/>
  <c r="AV171"/>
  <c r="AX171"/>
  <c r="AZ171"/>
  <c r="AW171"/>
  <c r="AS171"/>
  <c r="AO171"/>
  <c r="AK171"/>
  <c r="AG171"/>
  <c r="AY171"/>
  <c r="AU171"/>
  <c r="AQ171"/>
  <c r="AM171"/>
  <c r="AI171"/>
  <c r="AE171"/>
  <c r="G184" i="9"/>
  <c r="P185" i="8"/>
  <c r="G191" i="15"/>
  <c r="M191" s="1"/>
  <c r="F192" i="11" s="1"/>
  <c r="Q193" i="8"/>
  <c r="AW192" i="10"/>
  <c r="AS192"/>
  <c r="AO192"/>
  <c r="AK192"/>
  <c r="AG192"/>
  <c r="AZ192"/>
  <c r="AV192"/>
  <c r="AR192"/>
  <c r="AN192"/>
  <c r="AJ192"/>
  <c r="AF192"/>
  <c r="AY192"/>
  <c r="AU192"/>
  <c r="AQ192"/>
  <c r="AM192"/>
  <c r="AI192"/>
  <c r="AE192"/>
  <c r="AX192"/>
  <c r="AT192"/>
  <c r="AP192"/>
  <c r="AL192"/>
  <c r="AH192"/>
  <c r="G204" i="9"/>
  <c r="P205" i="8"/>
  <c r="Q213"/>
  <c r="G211" i="15"/>
  <c r="M211" s="1"/>
  <c r="F212" i="11" s="1"/>
  <c r="AF212" i="10"/>
  <c r="AH212"/>
  <c r="AJ212"/>
  <c r="AL212"/>
  <c r="AN212"/>
  <c r="AP212"/>
  <c r="AR212"/>
  <c r="AT212"/>
  <c r="AV212"/>
  <c r="AX212"/>
  <c r="AZ212"/>
  <c r="AY212"/>
  <c r="AU212"/>
  <c r="AQ212"/>
  <c r="AM212"/>
  <c r="AI212"/>
  <c r="AE212"/>
  <c r="AW212"/>
  <c r="AS212"/>
  <c r="AO212"/>
  <c r="AK212"/>
  <c r="AG212"/>
  <c r="G220" i="9"/>
  <c r="P221" i="8"/>
  <c r="G227" i="15"/>
  <c r="M227" s="1"/>
  <c r="F228" i="11" s="1"/>
  <c r="Q229" i="8"/>
  <c r="AF228" i="10"/>
  <c r="AH228"/>
  <c r="AJ228"/>
  <c r="AL228"/>
  <c r="AN228"/>
  <c r="AP228"/>
  <c r="AR228"/>
  <c r="AT228"/>
  <c r="AV228"/>
  <c r="AX228"/>
  <c r="AZ228"/>
  <c r="AY228"/>
  <c r="AU228"/>
  <c r="AQ228"/>
  <c r="AM228"/>
  <c r="AI228"/>
  <c r="AE228"/>
  <c r="AW228"/>
  <c r="AS228"/>
  <c r="AO228"/>
  <c r="AK228"/>
  <c r="AG228"/>
  <c r="G236" i="9"/>
  <c r="P237" i="8"/>
  <c r="G243" i="15"/>
  <c r="M243" s="1"/>
  <c r="F244" i="11" s="1"/>
  <c r="Q245" i="8"/>
  <c r="AF244" i="10"/>
  <c r="AH244"/>
  <c r="AJ244"/>
  <c r="AL244"/>
  <c r="AN244"/>
  <c r="AP244"/>
  <c r="AR244"/>
  <c r="AT244"/>
  <c r="AV244"/>
  <c r="AX244"/>
  <c r="AZ244"/>
  <c r="AY244"/>
  <c r="AU244"/>
  <c r="AQ244"/>
  <c r="AM244"/>
  <c r="AI244"/>
  <c r="AE244"/>
  <c r="AW244"/>
  <c r="AS244"/>
  <c r="AO244"/>
  <c r="AK244"/>
  <c r="AG244"/>
  <c r="G252" i="9"/>
  <c r="P253" i="8"/>
  <c r="G259" i="15"/>
  <c r="M259" s="1"/>
  <c r="F260" i="11" s="1"/>
  <c r="Q261" i="8"/>
  <c r="AF260" i="10"/>
  <c r="AH260"/>
  <c r="AJ260"/>
  <c r="AL260"/>
  <c r="AN260"/>
  <c r="AP260"/>
  <c r="AR260"/>
  <c r="AT260"/>
  <c r="AV260"/>
  <c r="AX260"/>
  <c r="AZ260"/>
  <c r="AY260"/>
  <c r="AU260"/>
  <c r="AQ260"/>
  <c r="AM260"/>
  <c r="AI260"/>
  <c r="AE260"/>
  <c r="AW260"/>
  <c r="AS260"/>
  <c r="AO260"/>
  <c r="AK260"/>
  <c r="AG260"/>
  <c r="G268" i="9"/>
  <c r="P269" i="8"/>
  <c r="G275" i="15"/>
  <c r="M275" s="1"/>
  <c r="F276" i="11" s="1"/>
  <c r="Q277" i="8"/>
  <c r="AF276" i="10"/>
  <c r="AH276"/>
  <c r="AJ276"/>
  <c r="AL276"/>
  <c r="AN276"/>
  <c r="AP276"/>
  <c r="AR276"/>
  <c r="AT276"/>
  <c r="AV276"/>
  <c r="AX276"/>
  <c r="AZ276"/>
  <c r="AU276"/>
  <c r="AM276"/>
  <c r="AE276"/>
  <c r="AW276"/>
  <c r="AS276"/>
  <c r="AO276"/>
  <c r="AK276"/>
  <c r="AG276"/>
  <c r="AY276"/>
  <c r="AQ276"/>
  <c r="AI276"/>
  <c r="G284" i="9"/>
  <c r="P285" i="8"/>
  <c r="G291" i="15"/>
  <c r="M291" s="1"/>
  <c r="F292" i="11" s="1"/>
  <c r="Q293" i="8"/>
  <c r="AF292" i="10"/>
  <c r="AH292"/>
  <c r="AJ292"/>
  <c r="AL292"/>
  <c r="AN292"/>
  <c r="AP292"/>
  <c r="AR292"/>
  <c r="AT292"/>
  <c r="AV292"/>
  <c r="AX292"/>
  <c r="AZ292"/>
  <c r="AU292"/>
  <c r="AM292"/>
  <c r="AE292"/>
  <c r="AW292"/>
  <c r="AS292"/>
  <c r="AO292"/>
  <c r="AK292"/>
  <c r="AG292"/>
  <c r="AY292"/>
  <c r="AQ292"/>
  <c r="AI292"/>
  <c r="G296" i="9"/>
  <c r="P297" i="8"/>
  <c r="G299" i="15"/>
  <c r="M299" s="1"/>
  <c r="F300" i="11" s="1"/>
  <c r="Q301" i="8"/>
  <c r="AF300" i="10"/>
  <c r="AH300"/>
  <c r="AJ300"/>
  <c r="AL300"/>
  <c r="AN300"/>
  <c r="AP300"/>
  <c r="AR300"/>
  <c r="AT300"/>
  <c r="AV300"/>
  <c r="AX300"/>
  <c r="AZ300"/>
  <c r="AS300"/>
  <c r="AK300"/>
  <c r="AW300"/>
  <c r="AO300"/>
  <c r="AG300"/>
  <c r="AY300"/>
  <c r="AU300"/>
  <c r="AQ300"/>
  <c r="AM300"/>
  <c r="AI300"/>
  <c r="AE300"/>
  <c r="G308" i="9"/>
  <c r="P309" i="8"/>
  <c r="G315" i="15"/>
  <c r="M315" s="1"/>
  <c r="F316" i="11" s="1"/>
  <c r="Q317" i="8"/>
  <c r="AF316" i="10"/>
  <c r="AH316"/>
  <c r="AJ316"/>
  <c r="AL316"/>
  <c r="AN316"/>
  <c r="AP316"/>
  <c r="AR316"/>
  <c r="AT316"/>
  <c r="AV316"/>
  <c r="AX316"/>
  <c r="AZ316"/>
  <c r="AS316"/>
  <c r="AK316"/>
  <c r="AW316"/>
  <c r="AO316"/>
  <c r="AG316"/>
  <c r="AY316"/>
  <c r="AU316"/>
  <c r="AQ316"/>
  <c r="AM316"/>
  <c r="AI316"/>
  <c r="AE316"/>
  <c r="G324" i="9"/>
  <c r="P325" i="8"/>
  <c r="Q336"/>
  <c r="G334" i="15"/>
  <c r="M334" s="1"/>
  <c r="F335" i="11" s="1"/>
  <c r="AG335" i="10"/>
  <c r="AK335"/>
  <c r="AO335"/>
  <c r="AS335"/>
  <c r="AW335"/>
  <c r="AY335"/>
  <c r="AI335"/>
  <c r="AF335"/>
  <c r="AN335"/>
  <c r="AV335"/>
  <c r="AU335"/>
  <c r="AM335"/>
  <c r="AE335"/>
  <c r="AH335"/>
  <c r="AL335"/>
  <c r="AP335"/>
  <c r="AT335"/>
  <c r="AX335"/>
  <c r="AQ335"/>
  <c r="AJ335"/>
  <c r="AR335"/>
  <c r="AZ335"/>
  <c r="P344" i="8"/>
  <c r="G343" i="9"/>
  <c r="Q352" i="8"/>
  <c r="G350" i="15"/>
  <c r="M350" s="1"/>
  <c r="F351" i="11" s="1"/>
  <c r="AG351" i="10"/>
  <c r="AK351"/>
  <c r="AO351"/>
  <c r="AS351"/>
  <c r="AW351"/>
  <c r="AY351"/>
  <c r="AI351"/>
  <c r="AF351"/>
  <c r="AN351"/>
  <c r="AV351"/>
  <c r="AU351"/>
  <c r="AM351"/>
  <c r="AE351"/>
  <c r="AH351"/>
  <c r="AL351"/>
  <c r="AP351"/>
  <c r="AT351"/>
  <c r="AX351"/>
  <c r="AQ351"/>
  <c r="AJ351"/>
  <c r="AR351"/>
  <c r="AZ351"/>
  <c r="P360" i="8"/>
  <c r="G359" i="9"/>
  <c r="Q368" i="8"/>
  <c r="G366" i="15"/>
  <c r="M366" s="1"/>
  <c r="F367" i="11" s="1"/>
  <c r="AG367" i="10"/>
  <c r="AK367"/>
  <c r="AO367"/>
  <c r="AS367"/>
  <c r="AW367"/>
  <c r="AY367"/>
  <c r="AI367"/>
  <c r="AF367"/>
  <c r="AN367"/>
  <c r="AV367"/>
  <c r="AU367"/>
  <c r="AM367"/>
  <c r="AE367"/>
  <c r="AH367"/>
  <c r="AL367"/>
  <c r="AP367"/>
  <c r="AT367"/>
  <c r="AX367"/>
  <c r="AQ367"/>
  <c r="AJ367"/>
  <c r="AR367"/>
  <c r="AZ367"/>
  <c r="G15" i="9"/>
  <c r="P16" i="8"/>
  <c r="G19" i="15"/>
  <c r="M19" s="1"/>
  <c r="F20" i="11" s="1"/>
  <c r="Q21" i="8"/>
  <c r="AE20" i="10"/>
  <c r="AG20"/>
  <c r="AI20"/>
  <c r="AK20"/>
  <c r="AM20"/>
  <c r="AO20"/>
  <c r="AQ20"/>
  <c r="AS20"/>
  <c r="AU20"/>
  <c r="AW20"/>
  <c r="AY20"/>
  <c r="AZ20"/>
  <c r="AV20"/>
  <c r="AR20"/>
  <c r="AN20"/>
  <c r="AJ20"/>
  <c r="AF20"/>
  <c r="AX20"/>
  <c r="AT20"/>
  <c r="AP20"/>
  <c r="AL20"/>
  <c r="AH20"/>
  <c r="P31" i="8"/>
  <c r="G30" i="9"/>
  <c r="G37" i="15"/>
  <c r="M37" s="1"/>
  <c r="F38" i="11" s="1"/>
  <c r="Q39" i="8"/>
  <c r="AT38" i="10"/>
  <c r="AL38"/>
  <c r="AG38"/>
  <c r="AK38"/>
  <c r="AO38"/>
  <c r="AS38"/>
  <c r="AW38"/>
  <c r="AX38"/>
  <c r="AH38"/>
  <c r="AI38"/>
  <c r="AM38"/>
  <c r="AY38"/>
  <c r="AV38"/>
  <c r="AN38"/>
  <c r="AF38"/>
  <c r="AZ38"/>
  <c r="AR38"/>
  <c r="AJ38"/>
  <c r="AP38"/>
  <c r="AE38"/>
  <c r="AQ38"/>
  <c r="AU38"/>
  <c r="G48" i="9"/>
  <c r="P49" i="8"/>
  <c r="G69" i="15"/>
  <c r="M69" s="1"/>
  <c r="F70" i="11" s="1"/>
  <c r="Q71" i="8"/>
  <c r="AW70" i="10"/>
  <c r="AU70"/>
  <c r="AM70"/>
  <c r="AE70"/>
  <c r="AH70"/>
  <c r="AL70"/>
  <c r="AP70"/>
  <c r="AT70"/>
  <c r="AX70"/>
  <c r="AQ70"/>
  <c r="AF70"/>
  <c r="AR70"/>
  <c r="AZ70"/>
  <c r="AO70"/>
  <c r="AG70"/>
  <c r="AS70"/>
  <c r="AK70"/>
  <c r="AY70"/>
  <c r="AI70"/>
  <c r="AJ70"/>
  <c r="AN70"/>
  <c r="AV70"/>
  <c r="G78" i="9"/>
  <c r="P79" i="8"/>
  <c r="G85" i="15"/>
  <c r="M85" s="1"/>
  <c r="F86" i="11" s="1"/>
  <c r="Q87" i="8"/>
  <c r="AW86" i="10"/>
  <c r="AU86"/>
  <c r="AM86"/>
  <c r="AE86"/>
  <c r="AH86"/>
  <c r="AL86"/>
  <c r="AP86"/>
  <c r="AT86"/>
  <c r="AX86"/>
  <c r="AY86"/>
  <c r="AI86"/>
  <c r="AJ86"/>
  <c r="AN86"/>
  <c r="AV86"/>
  <c r="AO86"/>
  <c r="AG86"/>
  <c r="AS86"/>
  <c r="AK86"/>
  <c r="AQ86"/>
  <c r="AF86"/>
  <c r="AR86"/>
  <c r="AZ86"/>
  <c r="G96" i="9"/>
  <c r="P97" i="8"/>
  <c r="G103" i="15"/>
  <c r="M103" s="1"/>
  <c r="F104" i="11" s="1"/>
  <c r="Q105" i="8"/>
  <c r="AG104" i="10"/>
  <c r="AK104"/>
  <c r="AO104"/>
  <c r="AS104"/>
  <c r="AW104"/>
  <c r="AF104"/>
  <c r="AU104"/>
  <c r="AM104"/>
  <c r="AE104"/>
  <c r="AH104"/>
  <c r="AL104"/>
  <c r="AP104"/>
  <c r="AT104"/>
  <c r="AX104"/>
  <c r="AY104"/>
  <c r="AQ104"/>
  <c r="AI104"/>
  <c r="AJ104"/>
  <c r="AN104"/>
  <c r="AR104"/>
  <c r="AV104"/>
  <c r="AZ104"/>
  <c r="G112" i="9"/>
  <c r="P113" i="8"/>
  <c r="G120" i="15"/>
  <c r="M120" s="1"/>
  <c r="F121" i="11" s="1"/>
  <c r="Q122" i="8"/>
  <c r="AF121" i="10"/>
  <c r="AH121"/>
  <c r="AJ121"/>
  <c r="AL121"/>
  <c r="AN121"/>
  <c r="AP121"/>
  <c r="AR121"/>
  <c r="AT121"/>
  <c r="AV121"/>
  <c r="AX121"/>
  <c r="AZ121"/>
  <c r="AY121"/>
  <c r="AU121"/>
  <c r="AQ121"/>
  <c r="AM121"/>
  <c r="AI121"/>
  <c r="AE121"/>
  <c r="AW121"/>
  <c r="AS121"/>
  <c r="AO121"/>
  <c r="AK121"/>
  <c r="AG121"/>
  <c r="G129" i="9"/>
  <c r="P130" i="8"/>
  <c r="Q139"/>
  <c r="G137" i="15"/>
  <c r="M137" s="1"/>
  <c r="F138" i="11" s="1"/>
  <c r="AY138" i="10"/>
  <c r="AU138"/>
  <c r="AQ138"/>
  <c r="AM138"/>
  <c r="AI138"/>
  <c r="AE138"/>
  <c r="AX138"/>
  <c r="AT138"/>
  <c r="AP138"/>
  <c r="AL138"/>
  <c r="AH138"/>
  <c r="AW138"/>
  <c r="AS138"/>
  <c r="AO138"/>
  <c r="AK138"/>
  <c r="AG138"/>
  <c r="AZ138"/>
  <c r="AV138"/>
  <c r="AR138"/>
  <c r="AN138"/>
  <c r="AJ138"/>
  <c r="AF138"/>
  <c r="G146" i="9"/>
  <c r="P147" i="8"/>
  <c r="Q156"/>
  <c r="G154" i="15"/>
  <c r="M154" s="1"/>
  <c r="F155" i="11" s="1"/>
  <c r="AF155" i="10"/>
  <c r="AH155"/>
  <c r="AJ155"/>
  <c r="AL155"/>
  <c r="AN155"/>
  <c r="AP155"/>
  <c r="AR155"/>
  <c r="AT155"/>
  <c r="AV155"/>
  <c r="AX155"/>
  <c r="AZ155"/>
  <c r="AW155"/>
  <c r="AS155"/>
  <c r="AO155"/>
  <c r="AK155"/>
  <c r="AG155"/>
  <c r="AY155"/>
  <c r="AU155"/>
  <c r="AQ155"/>
  <c r="AM155"/>
  <c r="AI155"/>
  <c r="AE155"/>
  <c r="G164" i="9"/>
  <c r="P165" i="8"/>
  <c r="Q180"/>
  <c r="G178" i="15"/>
  <c r="M178" s="1"/>
  <c r="F179" i="11" s="1"/>
  <c r="AF179" i="10"/>
  <c r="AH179"/>
  <c r="AJ179"/>
  <c r="AL179"/>
  <c r="AN179"/>
  <c r="AP179"/>
  <c r="AR179"/>
  <c r="AT179"/>
  <c r="AV179"/>
  <c r="AX179"/>
  <c r="AZ179"/>
  <c r="AW179"/>
  <c r="AS179"/>
  <c r="AO179"/>
  <c r="AK179"/>
  <c r="AG179"/>
  <c r="AY179"/>
  <c r="AU179"/>
  <c r="AQ179"/>
  <c r="AM179"/>
  <c r="AI179"/>
  <c r="AE179"/>
  <c r="G187" i="9"/>
  <c r="P188" i="8"/>
  <c r="Q200"/>
  <c r="G198" i="15"/>
  <c r="M198" s="1"/>
  <c r="F199" i="11" s="1"/>
  <c r="AF199" i="10"/>
  <c r="AH199"/>
  <c r="AJ199"/>
  <c r="AL199"/>
  <c r="AN199"/>
  <c r="AP199"/>
  <c r="AR199"/>
  <c r="AT199"/>
  <c r="AV199"/>
  <c r="AX199"/>
  <c r="AZ199"/>
  <c r="AW199"/>
  <c r="AS199"/>
  <c r="AO199"/>
  <c r="AK199"/>
  <c r="AG199"/>
  <c r="AY199"/>
  <c r="AU199"/>
  <c r="AQ199"/>
  <c r="AM199"/>
  <c r="AI199"/>
  <c r="AE199"/>
  <c r="P208" i="8"/>
  <c r="G207" i="9"/>
  <c r="Q216" i="8"/>
  <c r="G214" i="15"/>
  <c r="M214" s="1"/>
  <c r="F215" i="11" s="1"/>
  <c r="AG215" i="10"/>
  <c r="AK215"/>
  <c r="AO215"/>
  <c r="AS215"/>
  <c r="AW215"/>
  <c r="AU215"/>
  <c r="AM215"/>
  <c r="AE215"/>
  <c r="AH215"/>
  <c r="AL215"/>
  <c r="AP215"/>
  <c r="AT215"/>
  <c r="AX215"/>
  <c r="AY215"/>
  <c r="AQ215"/>
  <c r="AI215"/>
  <c r="AF215"/>
  <c r="AJ215"/>
  <c r="AN215"/>
  <c r="AR215"/>
  <c r="AV215"/>
  <c r="AZ215"/>
  <c r="P224" i="8"/>
  <c r="G223" i="9"/>
  <c r="Q232" i="8"/>
  <c r="G230" i="15"/>
  <c r="M230" s="1"/>
  <c r="F231" i="11" s="1"/>
  <c r="AG231" i="10"/>
  <c r="AK231"/>
  <c r="AO231"/>
  <c r="AS231"/>
  <c r="AW231"/>
  <c r="AU231"/>
  <c r="AM231"/>
  <c r="AE231"/>
  <c r="AH231"/>
  <c r="AL231"/>
  <c r="AP231"/>
  <c r="AT231"/>
  <c r="AX231"/>
  <c r="AY231"/>
  <c r="AQ231"/>
  <c r="AI231"/>
  <c r="AF231"/>
  <c r="AJ231"/>
  <c r="AN231"/>
  <c r="AR231"/>
  <c r="AV231"/>
  <c r="AZ231"/>
  <c r="G243" i="9"/>
  <c r="P244" i="8"/>
  <c r="Q252"/>
  <c r="G250" i="15"/>
  <c r="M250" s="1"/>
  <c r="F251" i="11" s="1"/>
  <c r="AG251" i="10"/>
  <c r="AK251"/>
  <c r="AO251"/>
  <c r="AS251"/>
  <c r="AW251"/>
  <c r="AU251"/>
  <c r="AM251"/>
  <c r="AE251"/>
  <c r="AH251"/>
  <c r="AL251"/>
  <c r="AP251"/>
  <c r="AT251"/>
  <c r="AX251"/>
  <c r="AY251"/>
  <c r="AQ251"/>
  <c r="AI251"/>
  <c r="AF251"/>
  <c r="AJ251"/>
  <c r="AN251"/>
  <c r="AR251"/>
  <c r="AV251"/>
  <c r="AZ251"/>
  <c r="G259" i="9"/>
  <c r="P260" i="8"/>
  <c r="Q268"/>
  <c r="G266" i="15"/>
  <c r="M266" s="1"/>
  <c r="F267" i="11" s="1"/>
  <c r="AG267" i="10"/>
  <c r="AK267"/>
  <c r="AO267"/>
  <c r="AS267"/>
  <c r="AW267"/>
  <c r="AU267"/>
  <c r="AM267"/>
  <c r="AE267"/>
  <c r="AH267"/>
  <c r="AL267"/>
  <c r="AP267"/>
  <c r="AT267"/>
  <c r="AX267"/>
  <c r="AY267"/>
  <c r="AQ267"/>
  <c r="AI267"/>
  <c r="AF267"/>
  <c r="AJ267"/>
  <c r="AN267"/>
  <c r="AR267"/>
  <c r="AV267"/>
  <c r="AZ267"/>
  <c r="P276" i="8"/>
  <c r="G275" i="9"/>
  <c r="G282" i="15"/>
  <c r="M282" s="1"/>
  <c r="F283" i="11" s="1"/>
  <c r="Q284" i="8"/>
  <c r="AG283" i="10"/>
  <c r="AK283"/>
  <c r="AO283"/>
  <c r="AS283"/>
  <c r="AW283"/>
  <c r="AU283"/>
  <c r="AM283"/>
  <c r="AE283"/>
  <c r="AH283"/>
  <c r="AL283"/>
  <c r="AP283"/>
  <c r="AT283"/>
  <c r="AX283"/>
  <c r="AY283"/>
  <c r="AQ283"/>
  <c r="AI283"/>
  <c r="AF283"/>
  <c r="AJ283"/>
  <c r="AN283"/>
  <c r="AR283"/>
  <c r="AV283"/>
  <c r="AZ283"/>
  <c r="P292" i="8"/>
  <c r="G291" i="9"/>
  <c r="G298" i="15"/>
  <c r="M298" s="1"/>
  <c r="F299" i="11" s="1"/>
  <c r="Q300" i="8"/>
  <c r="AG299" i="10"/>
  <c r="AK299"/>
  <c r="AO299"/>
  <c r="AS299"/>
  <c r="AW299"/>
  <c r="AU299"/>
  <c r="AE299"/>
  <c r="AH299"/>
  <c r="AP299"/>
  <c r="AY299"/>
  <c r="AQ299"/>
  <c r="AI299"/>
  <c r="AF299"/>
  <c r="AJ299"/>
  <c r="AN299"/>
  <c r="AR299"/>
  <c r="AV299"/>
  <c r="AZ299"/>
  <c r="AM299"/>
  <c r="AL299"/>
  <c r="AT299"/>
  <c r="AX299"/>
  <c r="AG307"/>
  <c r="AK307"/>
  <c r="AO307"/>
  <c r="AS307"/>
  <c r="AW307"/>
  <c r="AM307"/>
  <c r="AL307"/>
  <c r="AT307"/>
  <c r="AY307"/>
  <c r="AQ307"/>
  <c r="AI307"/>
  <c r="AF307"/>
  <c r="AJ307"/>
  <c r="AN307"/>
  <c r="AR307"/>
  <c r="AV307"/>
  <c r="AZ307"/>
  <c r="AU307"/>
  <c r="AE307"/>
  <c r="AH307"/>
  <c r="AP307"/>
  <c r="AX307"/>
  <c r="Q316" i="8"/>
  <c r="G314" i="15"/>
  <c r="M314" s="1"/>
  <c r="F315" i="11" s="1"/>
  <c r="P316" i="8"/>
  <c r="G315" i="9"/>
  <c r="P324" i="8"/>
  <c r="G323" i="9"/>
  <c r="G333" i="15"/>
  <c r="M333" s="1"/>
  <c r="F334" i="11" s="1"/>
  <c r="Q335" i="8"/>
  <c r="AF334" i="10"/>
  <c r="AH334"/>
  <c r="AJ334"/>
  <c r="AL334"/>
  <c r="AN334"/>
  <c r="AP334"/>
  <c r="AR334"/>
  <c r="AT334"/>
  <c r="AV334"/>
  <c r="AX334"/>
  <c r="AZ334"/>
  <c r="AS334"/>
  <c r="AK334"/>
  <c r="AW334"/>
  <c r="AO334"/>
  <c r="AG334"/>
  <c r="AY334"/>
  <c r="AU334"/>
  <c r="AQ334"/>
  <c r="AM334"/>
  <c r="AI334"/>
  <c r="AE334"/>
  <c r="G342" i="9"/>
  <c r="P343" i="8"/>
  <c r="G349" i="15"/>
  <c r="M349" s="1"/>
  <c r="F350" i="11" s="1"/>
  <c r="Q351" i="8"/>
  <c r="AF350" i="10"/>
  <c r="AH350"/>
  <c r="AJ350"/>
  <c r="AL350"/>
  <c r="AN350"/>
  <c r="AP350"/>
  <c r="AR350"/>
  <c r="AT350"/>
  <c r="AV350"/>
  <c r="AX350"/>
  <c r="AZ350"/>
  <c r="AS350"/>
  <c r="AK350"/>
  <c r="AW350"/>
  <c r="AO350"/>
  <c r="AG350"/>
  <c r="AY350"/>
  <c r="AU350"/>
  <c r="AQ350"/>
  <c r="AM350"/>
  <c r="AI350"/>
  <c r="AE350"/>
  <c r="G358" i="9"/>
  <c r="P359" i="8"/>
  <c r="G365" i="15"/>
  <c r="M365" s="1"/>
  <c r="F366" i="11" s="1"/>
  <c r="Q367" i="8"/>
  <c r="AF366" i="10"/>
  <c r="AH366"/>
  <c r="AJ366"/>
  <c r="AL366"/>
  <c r="AN366"/>
  <c r="AP366"/>
  <c r="AR366"/>
  <c r="AT366"/>
  <c r="AV366"/>
  <c r="AX366"/>
  <c r="AZ366"/>
  <c r="AS366"/>
  <c r="AK366"/>
  <c r="AW366"/>
  <c r="AO366"/>
  <c r="AG366"/>
  <c r="AY366"/>
  <c r="AU366"/>
  <c r="AQ366"/>
  <c r="AM366"/>
  <c r="AI366"/>
  <c r="AE366"/>
  <c r="BA307" l="1"/>
  <c r="BA299"/>
  <c r="BA121"/>
  <c r="BA104"/>
  <c r="BA367"/>
  <c r="BA351"/>
  <c r="BA335"/>
  <c r="BA228"/>
  <c r="BA212"/>
  <c r="BA137"/>
  <c r="BA120"/>
  <c r="BA11"/>
  <c r="AF7"/>
  <c r="AJ7"/>
  <c r="AN7"/>
  <c r="AR7"/>
  <c r="AV7"/>
  <c r="AZ7"/>
  <c r="AG7"/>
  <c r="AK7"/>
  <c r="AO7"/>
  <c r="AS7"/>
  <c r="AW7"/>
  <c r="AE7"/>
  <c r="AI7"/>
  <c r="AM7"/>
  <c r="AQ7"/>
  <c r="AU7"/>
  <c r="AY7"/>
  <c r="AP7"/>
  <c r="AT7"/>
  <c r="AL7"/>
  <c r="AX7"/>
  <c r="AH7"/>
  <c r="AF55"/>
  <c r="AH55"/>
  <c r="AJ55"/>
  <c r="AL55"/>
  <c r="AN55"/>
  <c r="AP55"/>
  <c r="AR55"/>
  <c r="AT55"/>
  <c r="AV55"/>
  <c r="AX55"/>
  <c r="AZ55"/>
  <c r="AW55"/>
  <c r="AS55"/>
  <c r="AO55"/>
  <c r="AK55"/>
  <c r="AG55"/>
  <c r="AY55"/>
  <c r="AU55"/>
  <c r="AQ55"/>
  <c r="AM55"/>
  <c r="AI55"/>
  <c r="AE55"/>
  <c r="BA55" s="1"/>
  <c r="Q64" i="8"/>
  <c r="G62" i="15"/>
  <c r="M62" s="1"/>
  <c r="F63" i="11" s="1"/>
  <c r="G173" i="9"/>
  <c r="P174" i="8"/>
  <c r="AF372" i="10"/>
  <c r="AH372"/>
  <c r="AJ372"/>
  <c r="AL372"/>
  <c r="AN372"/>
  <c r="AP372"/>
  <c r="AR372"/>
  <c r="AT372"/>
  <c r="AV372"/>
  <c r="AX372"/>
  <c r="AZ372"/>
  <c r="AW372"/>
  <c r="AO372"/>
  <c r="AG372"/>
  <c r="AS372"/>
  <c r="AK372"/>
  <c r="AY372"/>
  <c r="AU372"/>
  <c r="AQ372"/>
  <c r="AM372"/>
  <c r="AI372"/>
  <c r="AE372"/>
  <c r="BA372" s="1"/>
  <c r="Q381" i="8"/>
  <c r="G379" i="15"/>
  <c r="M379" s="1"/>
  <c r="F380" i="11" s="1"/>
  <c r="Q390" i="8"/>
  <c r="G388" i="15"/>
  <c r="M388" s="1"/>
  <c r="F389" i="11" s="1"/>
  <c r="P394" i="8"/>
  <c r="G393" i="9"/>
  <c r="G6"/>
  <c r="H6" s="1"/>
  <c r="W7" i="8" s="1"/>
  <c r="P7"/>
  <c r="G53" i="15"/>
  <c r="M53" s="1"/>
  <c r="F54" i="11" s="1"/>
  <c r="Q55" i="8"/>
  <c r="G58" i="9"/>
  <c r="P59" i="8"/>
  <c r="AW62" i="10"/>
  <c r="AU62"/>
  <c r="AM62"/>
  <c r="AE62"/>
  <c r="AH62"/>
  <c r="AL62"/>
  <c r="AP62"/>
  <c r="AT62"/>
  <c r="AX62"/>
  <c r="AQ62"/>
  <c r="AI62"/>
  <c r="AJ62"/>
  <c r="AR62"/>
  <c r="AZ62"/>
  <c r="AO62"/>
  <c r="AG62"/>
  <c r="AS62"/>
  <c r="AK62"/>
  <c r="AY62"/>
  <c r="AF62"/>
  <c r="AN62"/>
  <c r="AV62"/>
  <c r="G175" i="15"/>
  <c r="M175" s="1"/>
  <c r="F176" i="11" s="1"/>
  <c r="Q177" i="8"/>
  <c r="G378" i="15"/>
  <c r="M378" s="1"/>
  <c r="F379" i="11" s="1"/>
  <c r="Q380" i="8"/>
  <c r="P384"/>
  <c r="G383" i="9"/>
  <c r="AF388" i="10"/>
  <c r="AH388"/>
  <c r="AJ388"/>
  <c r="AL388"/>
  <c r="AN388"/>
  <c r="AP388"/>
  <c r="AR388"/>
  <c r="AT388"/>
  <c r="AV388"/>
  <c r="AX388"/>
  <c r="AZ388"/>
  <c r="AS388"/>
  <c r="AK388"/>
  <c r="AW388"/>
  <c r="AO388"/>
  <c r="AG388"/>
  <c r="AY388"/>
  <c r="AU388"/>
  <c r="AQ388"/>
  <c r="AM388"/>
  <c r="AI388"/>
  <c r="AE388"/>
  <c r="BA388" s="1"/>
  <c r="CC394"/>
  <c r="N395" i="8"/>
  <c r="S395" s="1"/>
  <c r="E394" i="9"/>
  <c r="H394" s="1"/>
  <c r="W395" i="8" s="1"/>
  <c r="CC354" i="10"/>
  <c r="N355" i="8"/>
  <c r="S355" s="1"/>
  <c r="E354" i="9"/>
  <c r="H354" s="1"/>
  <c r="W355" i="8" s="1"/>
  <c r="CC338" i="10"/>
  <c r="N339" i="8"/>
  <c r="S339" s="1"/>
  <c r="E338" i="9"/>
  <c r="H338" s="1"/>
  <c r="W339" i="8" s="1"/>
  <c r="BA271" i="10"/>
  <c r="BA239"/>
  <c r="BA227"/>
  <c r="BA211"/>
  <c r="CC191"/>
  <c r="E191" i="9"/>
  <c r="H191" s="1"/>
  <c r="W192" i="8" s="1"/>
  <c r="N192"/>
  <c r="S192" s="1"/>
  <c r="CC151" i="10"/>
  <c r="E151" i="9"/>
  <c r="H151" s="1"/>
  <c r="W152" i="8" s="1"/>
  <c r="N152"/>
  <c r="S152" s="1"/>
  <c r="BA134" i="10"/>
  <c r="BA100"/>
  <c r="CC328"/>
  <c r="N329" i="8"/>
  <c r="S329" s="1"/>
  <c r="E328" i="9"/>
  <c r="H328" s="1"/>
  <c r="W329" i="8" s="1"/>
  <c r="CC312" i="10"/>
  <c r="N313" i="8"/>
  <c r="S313" s="1"/>
  <c r="E312" i="9"/>
  <c r="H312" s="1"/>
  <c r="W313" i="8" s="1"/>
  <c r="CC167" i="10"/>
  <c r="E167" i="9"/>
  <c r="H167" s="1"/>
  <c r="W168" i="8" s="1"/>
  <c r="N168"/>
  <c r="S168" s="1"/>
  <c r="BA150" i="10"/>
  <c r="E99" i="9"/>
  <c r="H99" s="1"/>
  <c r="W100" i="8" s="1"/>
  <c r="CC99" i="10"/>
  <c r="N100" i="8"/>
  <c r="S100" s="1"/>
  <c r="E51" i="9"/>
  <c r="H51" s="1"/>
  <c r="W52" i="8" s="1"/>
  <c r="CC51" i="10"/>
  <c r="N52" i="8"/>
  <c r="S52" s="1"/>
  <c r="CC360" i="10"/>
  <c r="N361" i="8"/>
  <c r="S361" s="1"/>
  <c r="E360" i="9"/>
  <c r="H360" s="1"/>
  <c r="W361" i="8" s="1"/>
  <c r="CC352" i="10"/>
  <c r="N353" i="8"/>
  <c r="S353" s="1"/>
  <c r="E352" i="9"/>
  <c r="H352" s="1"/>
  <c r="W353" i="8" s="1"/>
  <c r="CC344" i="10"/>
  <c r="N345" i="8"/>
  <c r="S345" s="1"/>
  <c r="E344" i="9"/>
  <c r="H344" s="1"/>
  <c r="W345" i="8" s="1"/>
  <c r="CC336" i="10"/>
  <c r="N337" i="8"/>
  <c r="S337" s="1"/>
  <c r="E336" i="9"/>
  <c r="H336" s="1"/>
  <c r="W337" i="8" s="1"/>
  <c r="CC301" i="10"/>
  <c r="E301" i="9"/>
  <c r="H301" s="1"/>
  <c r="W302" i="8" s="1"/>
  <c r="N302"/>
  <c r="S302" s="1"/>
  <c r="BA297" i="10"/>
  <c r="BA293"/>
  <c r="BA289"/>
  <c r="BA285"/>
  <c r="BA281"/>
  <c r="BA277"/>
  <c r="BA273"/>
  <c r="BA269"/>
  <c r="BA265"/>
  <c r="BA261"/>
  <c r="BA257"/>
  <c r="BA253"/>
  <c r="BA249"/>
  <c r="BA245"/>
  <c r="BA241"/>
  <c r="BA237"/>
  <c r="BA229"/>
  <c r="BA225"/>
  <c r="BA221"/>
  <c r="BA217"/>
  <c r="BA213"/>
  <c r="BA205"/>
  <c r="BA170"/>
  <c r="BA162"/>
  <c r="CC127"/>
  <c r="E127" i="9"/>
  <c r="H127" s="1"/>
  <c r="W128" i="8" s="1"/>
  <c r="N128"/>
  <c r="S128" s="1"/>
  <c r="CC119" i="10"/>
  <c r="E119" i="9"/>
  <c r="H119" s="1"/>
  <c r="W120" i="8" s="1"/>
  <c r="N120"/>
  <c r="S120" s="1"/>
  <c r="BA110" i="10"/>
  <c r="BA102"/>
  <c r="BA92"/>
  <c r="BA84"/>
  <c r="BA76"/>
  <c r="BA68"/>
  <c r="CC330"/>
  <c r="N331" i="8"/>
  <c r="S331" s="1"/>
  <c r="E330" i="9"/>
  <c r="H330" s="1"/>
  <c r="W331" i="8" s="1"/>
  <c r="CC322" i="10"/>
  <c r="N323" i="8"/>
  <c r="S323" s="1"/>
  <c r="E322" i="9"/>
  <c r="H322" s="1"/>
  <c r="W323" i="8" s="1"/>
  <c r="CC314" i="10"/>
  <c r="N315" i="8"/>
  <c r="S315" s="1"/>
  <c r="E314" i="9"/>
  <c r="H314" s="1"/>
  <c r="W315" i="8" s="1"/>
  <c r="CC306" i="10"/>
  <c r="N307" i="8"/>
  <c r="S307" s="1"/>
  <c r="E306" i="9"/>
  <c r="H306" s="1"/>
  <c r="W307" i="8" s="1"/>
  <c r="CC298" i="10"/>
  <c r="N299" i="8"/>
  <c r="S299" s="1"/>
  <c r="E298" i="9"/>
  <c r="H298" s="1"/>
  <c r="W299" i="8" s="1"/>
  <c r="BA266" i="10"/>
  <c r="BA182"/>
  <c r="CC135"/>
  <c r="E135" i="9"/>
  <c r="H135" s="1"/>
  <c r="W136" i="8" s="1"/>
  <c r="N136"/>
  <c r="S136" s="1"/>
  <c r="BA118" i="10"/>
  <c r="E83" i="9"/>
  <c r="H83" s="1"/>
  <c r="W84" i="8" s="1"/>
  <c r="CC83" i="10"/>
  <c r="N84" i="8"/>
  <c r="S84" s="1"/>
  <c r="BA45" i="10"/>
  <c r="BA37"/>
  <c r="CC358"/>
  <c r="N359" i="8"/>
  <c r="S359" s="1"/>
  <c r="E358" i="9"/>
  <c r="H358" s="1"/>
  <c r="W359" i="8" s="1"/>
  <c r="CC342" i="10"/>
  <c r="N343" i="8"/>
  <c r="S343" s="1"/>
  <c r="E342" i="9"/>
  <c r="H342" s="1"/>
  <c r="W343" i="8" s="1"/>
  <c r="BA291" i="10"/>
  <c r="BA275"/>
  <c r="BA259"/>
  <c r="BA243"/>
  <c r="BA223"/>
  <c r="BA207"/>
  <c r="CC187"/>
  <c r="E187" i="9"/>
  <c r="H187" s="1"/>
  <c r="W188" i="8" s="1"/>
  <c r="N188"/>
  <c r="S188" s="1"/>
  <c r="BA146" i="10"/>
  <c r="BA78"/>
  <c r="CC324"/>
  <c r="N325" i="8"/>
  <c r="S325" s="1"/>
  <c r="E324" i="9"/>
  <c r="H324" s="1"/>
  <c r="W325" i="8" s="1"/>
  <c r="CC308" i="10"/>
  <c r="N309" i="8"/>
  <c r="S309" s="1"/>
  <c r="E308" i="9"/>
  <c r="H308" s="1"/>
  <c r="W309" i="8" s="1"/>
  <c r="BA296" i="10"/>
  <c r="BA284"/>
  <c r="CC163"/>
  <c r="E163" i="9"/>
  <c r="H163" s="1"/>
  <c r="W164" i="8" s="1"/>
  <c r="Y164" s="1"/>
  <c r="N164"/>
  <c r="S164" s="1"/>
  <c r="CC111" i="10"/>
  <c r="E111" i="9"/>
  <c r="H111" s="1"/>
  <c r="W112" i="8" s="1"/>
  <c r="N112"/>
  <c r="S112" s="1"/>
  <c r="BA47" i="10"/>
  <c r="E95" i="9"/>
  <c r="H95" s="1"/>
  <c r="W96" i="8" s="1"/>
  <c r="CC95" i="10"/>
  <c r="N96" i="8"/>
  <c r="S96" s="1"/>
  <c r="CC332" i="10"/>
  <c r="N333" i="8"/>
  <c r="S333" s="1"/>
  <c r="E332" i="9"/>
  <c r="H332" s="1"/>
  <c r="W333" i="8" s="1"/>
  <c r="CC370" i="10"/>
  <c r="N371" i="8"/>
  <c r="S371" s="1"/>
  <c r="E370" i="9"/>
  <c r="H370" s="1"/>
  <c r="W371" i="8" s="1"/>
  <c r="CC115" i="10"/>
  <c r="E115" i="9"/>
  <c r="H115" s="1"/>
  <c r="W116" i="8" s="1"/>
  <c r="N116"/>
  <c r="S116" s="1"/>
  <c r="Q385"/>
  <c r="G383" i="15"/>
  <c r="M383" s="1"/>
  <c r="F384" i="11" s="1"/>
  <c r="AF384" i="10"/>
  <c r="AH384"/>
  <c r="AJ384"/>
  <c r="AL384"/>
  <c r="AN384"/>
  <c r="AP384"/>
  <c r="AR384"/>
  <c r="AT384"/>
  <c r="AV384"/>
  <c r="AX384"/>
  <c r="AZ384"/>
  <c r="AS384"/>
  <c r="AK384"/>
  <c r="AW384"/>
  <c r="AO384"/>
  <c r="AG384"/>
  <c r="AY384"/>
  <c r="AU384"/>
  <c r="AQ384"/>
  <c r="AM384"/>
  <c r="AI384"/>
  <c r="AE384"/>
  <c r="BA384" s="1"/>
  <c r="G9" i="9"/>
  <c r="P10" i="8"/>
  <c r="G56" i="15"/>
  <c r="M56" s="1"/>
  <c r="F57" i="11" s="1"/>
  <c r="Q58" i="8"/>
  <c r="AF57" i="10"/>
  <c r="AH57"/>
  <c r="AJ57"/>
  <c r="AL57"/>
  <c r="AN57"/>
  <c r="AP57"/>
  <c r="AR57"/>
  <c r="AT57"/>
  <c r="AV57"/>
  <c r="AX57"/>
  <c r="AZ57"/>
  <c r="AY57"/>
  <c r="AU57"/>
  <c r="AQ57"/>
  <c r="AM57"/>
  <c r="AI57"/>
  <c r="AE57"/>
  <c r="AW57"/>
  <c r="AS57"/>
  <c r="AO57"/>
  <c r="AK57"/>
  <c r="AG57"/>
  <c r="G61" i="9"/>
  <c r="P62" i="8"/>
  <c r="G64" i="15"/>
  <c r="M64" s="1"/>
  <c r="F65" i="11" s="1"/>
  <c r="Q66" i="8"/>
  <c r="AF65" i="10"/>
  <c r="AH65"/>
  <c r="AJ65"/>
  <c r="AL65"/>
  <c r="AN65"/>
  <c r="AP65"/>
  <c r="AR65"/>
  <c r="AT65"/>
  <c r="AV65"/>
  <c r="AX65"/>
  <c r="AZ65"/>
  <c r="AY65"/>
  <c r="AU65"/>
  <c r="AQ65"/>
  <c r="AM65"/>
  <c r="AI65"/>
  <c r="AE65"/>
  <c r="AW65"/>
  <c r="AS65"/>
  <c r="AO65"/>
  <c r="AK65"/>
  <c r="AG65"/>
  <c r="P176" i="8"/>
  <c r="G175" i="9"/>
  <c r="Q375" i="8"/>
  <c r="G373" i="15"/>
  <c r="M373" s="1"/>
  <c r="F374" i="11" s="1"/>
  <c r="AF374" i="10"/>
  <c r="AH374"/>
  <c r="AJ374"/>
  <c r="AL374"/>
  <c r="AN374"/>
  <c r="AP374"/>
  <c r="AR374"/>
  <c r="AT374"/>
  <c r="AV374"/>
  <c r="AX374"/>
  <c r="AZ374"/>
  <c r="AS374"/>
  <c r="AK374"/>
  <c r="AW374"/>
  <c r="AO374"/>
  <c r="AG374"/>
  <c r="AY374"/>
  <c r="AU374"/>
  <c r="AQ374"/>
  <c r="AM374"/>
  <c r="AI374"/>
  <c r="AE374"/>
  <c r="BA374" s="1"/>
  <c r="P379" i="8"/>
  <c r="G378" i="9"/>
  <c r="G381" i="15"/>
  <c r="M381" s="1"/>
  <c r="F382" i="11" s="1"/>
  <c r="Q383" i="8"/>
  <c r="AF382" i="10"/>
  <c r="AH382"/>
  <c r="AJ382"/>
  <c r="AL382"/>
  <c r="AN382"/>
  <c r="AP382"/>
  <c r="AR382"/>
  <c r="AT382"/>
  <c r="AV382"/>
  <c r="AX382"/>
  <c r="AZ382"/>
  <c r="AW382"/>
  <c r="AO382"/>
  <c r="AK382"/>
  <c r="AS382"/>
  <c r="AG382"/>
  <c r="AY382"/>
  <c r="AU382"/>
  <c r="AQ382"/>
  <c r="AM382"/>
  <c r="AI382"/>
  <c r="AE382"/>
  <c r="BA382" s="1"/>
  <c r="P388" i="8"/>
  <c r="G387" i="9"/>
  <c r="G390" i="15"/>
  <c r="M390" s="1"/>
  <c r="F391" i="11" s="1"/>
  <c r="Q392" i="8"/>
  <c r="AG391" i="10"/>
  <c r="AK391"/>
  <c r="AO391"/>
  <c r="AS391"/>
  <c r="AW391"/>
  <c r="AQ391"/>
  <c r="AJ391"/>
  <c r="AR391"/>
  <c r="AZ391"/>
  <c r="AU391"/>
  <c r="AM391"/>
  <c r="AE391"/>
  <c r="AH391"/>
  <c r="AL391"/>
  <c r="AP391"/>
  <c r="AT391"/>
  <c r="AX391"/>
  <c r="AY391"/>
  <c r="AI391"/>
  <c r="AF391"/>
  <c r="AN391"/>
  <c r="AV391"/>
  <c r="P396" i="8"/>
  <c r="G395" i="9"/>
  <c r="G7" i="15"/>
  <c r="M7" s="1"/>
  <c r="F8" i="11" s="1"/>
  <c r="Q9" i="8"/>
  <c r="AF8" i="10"/>
  <c r="AH8"/>
  <c r="AJ8"/>
  <c r="AL8"/>
  <c r="AN8"/>
  <c r="AP8"/>
  <c r="AR8"/>
  <c r="AT8"/>
  <c r="AV8"/>
  <c r="AX8"/>
  <c r="AZ8"/>
  <c r="AS8"/>
  <c r="AK8"/>
  <c r="AY8"/>
  <c r="AU8"/>
  <c r="AQ8"/>
  <c r="AM8"/>
  <c r="AI8"/>
  <c r="AE8"/>
  <c r="AW8"/>
  <c r="AO8"/>
  <c r="AG8"/>
  <c r="G44" i="9"/>
  <c r="P45" i="8"/>
  <c r="G55" i="15"/>
  <c r="M55" s="1"/>
  <c r="F56" i="11" s="1"/>
  <c r="Q57" i="8"/>
  <c r="AG56" i="10"/>
  <c r="AK56"/>
  <c r="AO56"/>
  <c r="AS56"/>
  <c r="AW56"/>
  <c r="AQ56"/>
  <c r="AF56"/>
  <c r="AN56"/>
  <c r="AV56"/>
  <c r="AU56"/>
  <c r="AM56"/>
  <c r="AE56"/>
  <c r="AH56"/>
  <c r="AL56"/>
  <c r="AP56"/>
  <c r="AT56"/>
  <c r="AX56"/>
  <c r="AY56"/>
  <c r="AI56"/>
  <c r="AJ56"/>
  <c r="AR56"/>
  <c r="AZ56"/>
  <c r="G60" i="9"/>
  <c r="P61" i="8"/>
  <c r="G63" i="15"/>
  <c r="M63" s="1"/>
  <c r="F64" i="11" s="1"/>
  <c r="Q65" i="8"/>
  <c r="AG64" i="10"/>
  <c r="AK64"/>
  <c r="AO64"/>
  <c r="AS64"/>
  <c r="AW64"/>
  <c r="AY64"/>
  <c r="AI64"/>
  <c r="AJ64"/>
  <c r="AR64"/>
  <c r="AZ64"/>
  <c r="AU64"/>
  <c r="AM64"/>
  <c r="AE64"/>
  <c r="AH64"/>
  <c r="AL64"/>
  <c r="AP64"/>
  <c r="AT64"/>
  <c r="AX64"/>
  <c r="AQ64"/>
  <c r="AF64"/>
  <c r="AN64"/>
  <c r="AV64"/>
  <c r="G174" i="9"/>
  <c r="P175" i="8"/>
  <c r="Q374"/>
  <c r="G372" i="15"/>
  <c r="M372" s="1"/>
  <c r="F373" i="11" s="1"/>
  <c r="AS373" i="10"/>
  <c r="AW373"/>
  <c r="AO373"/>
  <c r="AG373"/>
  <c r="AU373"/>
  <c r="AM373"/>
  <c r="AE373"/>
  <c r="AH373"/>
  <c r="AL373"/>
  <c r="AP373"/>
  <c r="AT373"/>
  <c r="AX373"/>
  <c r="AY373"/>
  <c r="AQ373"/>
  <c r="AI373"/>
  <c r="AF373"/>
  <c r="AJ373"/>
  <c r="AN373"/>
  <c r="AR373"/>
  <c r="AV373"/>
  <c r="AZ373"/>
  <c r="AK373"/>
  <c r="AO377"/>
  <c r="AS377"/>
  <c r="AK377"/>
  <c r="AY377"/>
  <c r="AQ377"/>
  <c r="AI377"/>
  <c r="AF377"/>
  <c r="AJ377"/>
  <c r="AN377"/>
  <c r="AR377"/>
  <c r="AV377"/>
  <c r="AZ377"/>
  <c r="AU377"/>
  <c r="AM377"/>
  <c r="AE377"/>
  <c r="AH377"/>
  <c r="AL377"/>
  <c r="AP377"/>
  <c r="AT377"/>
  <c r="AX377"/>
  <c r="AW377"/>
  <c r="AG377"/>
  <c r="Q382" i="8"/>
  <c r="G380" i="15"/>
  <c r="M380" s="1"/>
  <c r="F381" i="11" s="1"/>
  <c r="AS381" i="10"/>
  <c r="AW381"/>
  <c r="AO381"/>
  <c r="AG381"/>
  <c r="AU381"/>
  <c r="AM381"/>
  <c r="AE381"/>
  <c r="AH381"/>
  <c r="AL381"/>
  <c r="AP381"/>
  <c r="AT381"/>
  <c r="AX381"/>
  <c r="AY381"/>
  <c r="AQ381"/>
  <c r="AI381"/>
  <c r="AF381"/>
  <c r="AJ381"/>
  <c r="AN381"/>
  <c r="AR381"/>
  <c r="AV381"/>
  <c r="AZ381"/>
  <c r="AK381"/>
  <c r="P387" i="8"/>
  <c r="G386" i="9"/>
  <c r="G389" i="15"/>
  <c r="M389" s="1"/>
  <c r="F390" i="11" s="1"/>
  <c r="Q391" i="8"/>
  <c r="AF390" i="10"/>
  <c r="AH390"/>
  <c r="AJ390"/>
  <c r="AL390"/>
  <c r="AN390"/>
  <c r="AP390"/>
  <c r="AR390"/>
  <c r="AT390"/>
  <c r="AV390"/>
  <c r="AX390"/>
  <c r="AZ390"/>
  <c r="AW390"/>
  <c r="AO390"/>
  <c r="AG390"/>
  <c r="AS390"/>
  <c r="AK390"/>
  <c r="AY390"/>
  <c r="AU390"/>
  <c r="AQ390"/>
  <c r="AM390"/>
  <c r="AI390"/>
  <c r="AE390"/>
  <c r="BA390" s="1"/>
  <c r="G5" i="9"/>
  <c r="H5" s="1"/>
  <c r="W6" i="8" s="1"/>
  <c r="P6"/>
  <c r="CC362" i="10"/>
  <c r="N363" i="8"/>
  <c r="S363" s="1"/>
  <c r="E362" i="9"/>
  <c r="H362" s="1"/>
  <c r="W363" i="8" s="1"/>
  <c r="CC346" i="10"/>
  <c r="N347" i="8"/>
  <c r="S347" s="1"/>
  <c r="E346" i="9"/>
  <c r="H346" s="1"/>
  <c r="W347" i="8" s="1"/>
  <c r="BA295" i="10"/>
  <c r="BA279"/>
  <c r="BA263"/>
  <c r="BA247"/>
  <c r="BA235"/>
  <c r="BA219"/>
  <c r="BA203"/>
  <c r="CC183"/>
  <c r="E183" i="9"/>
  <c r="H183" s="1"/>
  <c r="W184" i="8" s="1"/>
  <c r="N184"/>
  <c r="S184" s="1"/>
  <c r="BA142" i="10"/>
  <c r="BA108"/>
  <c r="BA74"/>
  <c r="BA42"/>
  <c r="CC320"/>
  <c r="N321" i="8"/>
  <c r="S321" s="1"/>
  <c r="E320" i="9"/>
  <c r="H320" s="1"/>
  <c r="W321" i="8" s="1"/>
  <c r="CC304" i="10"/>
  <c r="N305" i="8"/>
  <c r="S305" s="1"/>
  <c r="E304" i="9"/>
  <c r="H304" s="1"/>
  <c r="W305" i="8" s="1"/>
  <c r="BA280" i="10"/>
  <c r="BA158"/>
  <c r="E107" i="9"/>
  <c r="H107" s="1"/>
  <c r="W108" i="8" s="1"/>
  <c r="CC107" i="10"/>
  <c r="N108" i="8"/>
  <c r="S108" s="1"/>
  <c r="BA43" i="10"/>
  <c r="CC396"/>
  <c r="N397" i="8"/>
  <c r="S397" s="1"/>
  <c r="E396" i="9"/>
  <c r="H396" s="1"/>
  <c r="W397" i="8" s="1"/>
  <c r="CC364" i="10"/>
  <c r="N365" i="8"/>
  <c r="S365" s="1"/>
  <c r="E364" i="9"/>
  <c r="H364" s="1"/>
  <c r="W365" i="8" s="1"/>
  <c r="CC356" i="10"/>
  <c r="N357" i="8"/>
  <c r="S357" s="1"/>
  <c r="E356" i="9"/>
  <c r="H356" s="1"/>
  <c r="W357" i="8" s="1"/>
  <c r="CC348" i="10"/>
  <c r="N349" i="8"/>
  <c r="S349" s="1"/>
  <c r="E348" i="9"/>
  <c r="H348" s="1"/>
  <c r="W349" i="8" s="1"/>
  <c r="CC340" i="10"/>
  <c r="N341" i="8"/>
  <c r="S341" s="1"/>
  <c r="E340" i="9"/>
  <c r="H340" s="1"/>
  <c r="W341" i="8" s="1"/>
  <c r="BA166" i="10"/>
  <c r="CC131"/>
  <c r="E131" i="9"/>
  <c r="H131" s="1"/>
  <c r="W132" i="8" s="1"/>
  <c r="N132"/>
  <c r="S132" s="1"/>
  <c r="CC123" i="10"/>
  <c r="E123" i="9"/>
  <c r="H123" s="1"/>
  <c r="W124" i="8" s="1"/>
  <c r="N124"/>
  <c r="S124" s="1"/>
  <c r="BA114" i="10"/>
  <c r="BA88"/>
  <c r="CC326"/>
  <c r="N327" i="8"/>
  <c r="S327" s="1"/>
  <c r="E326" i="9"/>
  <c r="H326" s="1"/>
  <c r="W327" i="8" s="1"/>
  <c r="CC318" i="10"/>
  <c r="N319" i="8"/>
  <c r="S319" s="1"/>
  <c r="E318" i="9"/>
  <c r="H318" s="1"/>
  <c r="W319" i="8" s="1"/>
  <c r="CC310" i="10"/>
  <c r="N311" i="8"/>
  <c r="S311" s="1"/>
  <c r="E310" i="9"/>
  <c r="H310" s="1"/>
  <c r="W311" i="8" s="1"/>
  <c r="CC302" i="10"/>
  <c r="N303" i="8"/>
  <c r="S303" s="1"/>
  <c r="E302" i="9"/>
  <c r="H302" s="1"/>
  <c r="W303" i="8" s="1"/>
  <c r="BA194" i="10"/>
  <c r="BA186"/>
  <c r="BA178"/>
  <c r="CC147"/>
  <c r="E147" i="9"/>
  <c r="H147" s="1"/>
  <c r="W148" i="8" s="1"/>
  <c r="N148"/>
  <c r="S148" s="1"/>
  <c r="CC139" i="10"/>
  <c r="E139" i="9"/>
  <c r="H139" s="1"/>
  <c r="W140" i="8" s="1"/>
  <c r="N140"/>
  <c r="S140" s="1"/>
  <c r="BA130" i="10"/>
  <c r="BA122"/>
  <c r="E87" i="9"/>
  <c r="H87" s="1"/>
  <c r="W88" i="8" s="1"/>
  <c r="CC87" i="10"/>
  <c r="N88" i="8"/>
  <c r="S88" s="1"/>
  <c r="E79" i="9"/>
  <c r="H79" s="1"/>
  <c r="W80" i="8" s="1"/>
  <c r="CC79" i="10"/>
  <c r="N80" i="8"/>
  <c r="S80" s="1"/>
  <c r="E71" i="9"/>
  <c r="H71" s="1"/>
  <c r="W72" i="8" s="1"/>
  <c r="CC71" i="10"/>
  <c r="N72" i="8"/>
  <c r="S72" s="1"/>
  <c r="BA49" i="10"/>
  <c r="CC41"/>
  <c r="E41" i="9"/>
  <c r="H41" s="1"/>
  <c r="W42" i="8" s="1"/>
  <c r="N42"/>
  <c r="S42" s="1"/>
  <c r="BA202" i="10"/>
  <c r="BA190"/>
  <c r="CC143"/>
  <c r="E143" i="9"/>
  <c r="H143" s="1"/>
  <c r="W144" i="8" s="1"/>
  <c r="N144"/>
  <c r="S144" s="1"/>
  <c r="BA126" i="10"/>
  <c r="E91" i="9"/>
  <c r="H91" s="1"/>
  <c r="W92" i="8" s="1"/>
  <c r="CC91" i="10"/>
  <c r="N92" i="8"/>
  <c r="S92" s="1"/>
  <c r="E75" i="9"/>
  <c r="H75" s="1"/>
  <c r="W76" i="8" s="1"/>
  <c r="CC75" i="10"/>
  <c r="N76" i="8"/>
  <c r="S76" s="1"/>
  <c r="BA94" i="10"/>
  <c r="CC195"/>
  <c r="E195" i="9"/>
  <c r="H195" s="1"/>
  <c r="W196" i="8" s="1"/>
  <c r="N196"/>
  <c r="S196" s="1"/>
  <c r="BA20" i="10"/>
  <c r="BA260"/>
  <c r="BA244"/>
  <c r="BA192"/>
  <c r="BA85"/>
  <c r="BA69"/>
  <c r="BA21"/>
  <c r="BA177"/>
  <c r="G54" i="15"/>
  <c r="M54" s="1"/>
  <c r="F55" i="11" s="1"/>
  <c r="Q56" i="8"/>
  <c r="G59" i="9"/>
  <c r="P60" i="8"/>
  <c r="AF63" i="10"/>
  <c r="AH63"/>
  <c r="AJ63"/>
  <c r="AL63"/>
  <c r="AN63"/>
  <c r="AP63"/>
  <c r="AR63"/>
  <c r="AT63"/>
  <c r="AV63"/>
  <c r="AX63"/>
  <c r="AZ63"/>
  <c r="AW63"/>
  <c r="AS63"/>
  <c r="AO63"/>
  <c r="AK63"/>
  <c r="AG63"/>
  <c r="AY63"/>
  <c r="AU63"/>
  <c r="AQ63"/>
  <c r="AM63"/>
  <c r="AI63"/>
  <c r="AE63"/>
  <c r="BA63" s="1"/>
  <c r="G371" i="15"/>
  <c r="M371" s="1"/>
  <c r="F372" i="11" s="1"/>
  <c r="Q373" i="8"/>
  <c r="P377"/>
  <c r="G376" i="9"/>
  <c r="AF380" i="10"/>
  <c r="AH380"/>
  <c r="AJ380"/>
  <c r="AL380"/>
  <c r="AN380"/>
  <c r="AP380"/>
  <c r="AR380"/>
  <c r="AT380"/>
  <c r="AV380"/>
  <c r="AX380"/>
  <c r="AZ380"/>
  <c r="AS380"/>
  <c r="AK380"/>
  <c r="AW380"/>
  <c r="AO380"/>
  <c r="AG380"/>
  <c r="AY380"/>
  <c r="AU380"/>
  <c r="AQ380"/>
  <c r="AM380"/>
  <c r="AI380"/>
  <c r="AE380"/>
  <c r="BA380" s="1"/>
  <c r="P386" i="8"/>
  <c r="G385" i="9"/>
  <c r="AK389" i="10"/>
  <c r="AW389"/>
  <c r="AO389"/>
  <c r="AG389"/>
  <c r="AU389"/>
  <c r="AM389"/>
  <c r="AE389"/>
  <c r="AH389"/>
  <c r="AL389"/>
  <c r="AP389"/>
  <c r="AT389"/>
  <c r="AX389"/>
  <c r="AY389"/>
  <c r="AQ389"/>
  <c r="AI389"/>
  <c r="AF389"/>
  <c r="AJ389"/>
  <c r="AN389"/>
  <c r="AR389"/>
  <c r="AV389"/>
  <c r="AZ389"/>
  <c r="AS389"/>
  <c r="G5" i="15"/>
  <c r="M5" s="1"/>
  <c r="F6" i="11" s="1"/>
  <c r="Q7" i="8"/>
  <c r="G10" i="9"/>
  <c r="P11" i="8"/>
  <c r="AW54" i="10"/>
  <c r="AU54"/>
  <c r="AM54"/>
  <c r="AE54"/>
  <c r="AH54"/>
  <c r="AL54"/>
  <c r="AP54"/>
  <c r="AT54"/>
  <c r="AX54"/>
  <c r="AY54"/>
  <c r="AI54"/>
  <c r="AJ54"/>
  <c r="AN54"/>
  <c r="AZ54"/>
  <c r="AS54"/>
  <c r="AK54"/>
  <c r="AQ54"/>
  <c r="AF54"/>
  <c r="AR54"/>
  <c r="AV54"/>
  <c r="AO54"/>
  <c r="AG54"/>
  <c r="G61" i="15"/>
  <c r="M61" s="1"/>
  <c r="F62" i="11" s="1"/>
  <c r="Q63" i="8"/>
  <c r="G172" i="9"/>
  <c r="P173" i="8"/>
  <c r="AW176" i="10"/>
  <c r="AS176"/>
  <c r="AO176"/>
  <c r="AK176"/>
  <c r="AG176"/>
  <c r="AZ176"/>
  <c r="AV176"/>
  <c r="AR176"/>
  <c r="AN176"/>
  <c r="AJ176"/>
  <c r="AF176"/>
  <c r="AY176"/>
  <c r="AU176"/>
  <c r="AQ176"/>
  <c r="AM176"/>
  <c r="AI176"/>
  <c r="AE176"/>
  <c r="AX176"/>
  <c r="AT176"/>
  <c r="AP176"/>
  <c r="AL176"/>
  <c r="AH176"/>
  <c r="P376" i="8"/>
  <c r="G375" i="9"/>
  <c r="AG379" i="10"/>
  <c r="AK379"/>
  <c r="AO379"/>
  <c r="AS379"/>
  <c r="AW379"/>
  <c r="AM379"/>
  <c r="AL379"/>
  <c r="AT379"/>
  <c r="AY379"/>
  <c r="AQ379"/>
  <c r="AI379"/>
  <c r="AF379"/>
  <c r="AJ379"/>
  <c r="AN379"/>
  <c r="AR379"/>
  <c r="AV379"/>
  <c r="AZ379"/>
  <c r="AU379"/>
  <c r="AE379"/>
  <c r="AH379"/>
  <c r="AP379"/>
  <c r="AX379"/>
  <c r="Q389" i="8"/>
  <c r="G387" i="15"/>
  <c r="M387" s="1"/>
  <c r="F388" i="11" s="1"/>
  <c r="P393" i="8"/>
  <c r="G392" i="9"/>
  <c r="BA303" i="10"/>
  <c r="BA287"/>
  <c r="BA255"/>
  <c r="BA366"/>
  <c r="BA350"/>
  <c r="BA334"/>
  <c r="BA283"/>
  <c r="BA267"/>
  <c r="BA251"/>
  <c r="BA231"/>
  <c r="BA215"/>
  <c r="BA199"/>
  <c r="BA179"/>
  <c r="BA155"/>
  <c r="BA138"/>
  <c r="BA86"/>
  <c r="BA70"/>
  <c r="BA38"/>
  <c r="BA316"/>
  <c r="BA300"/>
  <c r="BA292"/>
  <c r="BA276"/>
  <c r="BA171"/>
  <c r="BA154"/>
  <c r="BA103"/>
  <c r="BA39"/>
  <c r="BA397"/>
  <c r="BA67"/>
  <c r="BA159"/>
  <c r="BA198"/>
  <c r="BA368"/>
  <c r="G6" i="15"/>
  <c r="M6" s="1"/>
  <c r="F7" i="11" s="1"/>
  <c r="Q8" i="8"/>
  <c r="G7" i="9"/>
  <c r="H7" s="1"/>
  <c r="W8" i="8" s="1"/>
  <c r="P8"/>
  <c r="P56"/>
  <c r="G55" i="9"/>
  <c r="Q60" i="8"/>
  <c r="G58" i="15"/>
  <c r="M58" s="1"/>
  <c r="F59" i="11" s="1"/>
  <c r="AF59" i="10"/>
  <c r="AH59"/>
  <c r="AJ59"/>
  <c r="AL59"/>
  <c r="AN59"/>
  <c r="AP59"/>
  <c r="AR59"/>
  <c r="AT59"/>
  <c r="AV59"/>
  <c r="AX59"/>
  <c r="AZ59"/>
  <c r="AW59"/>
  <c r="AS59"/>
  <c r="AO59"/>
  <c r="AK59"/>
  <c r="AG59"/>
  <c r="AY59"/>
  <c r="AU59"/>
  <c r="AQ59"/>
  <c r="AM59"/>
  <c r="AI59"/>
  <c r="AE59"/>
  <c r="P64" i="8"/>
  <c r="G63" i="9"/>
  <c r="G172" i="15"/>
  <c r="M172" s="1"/>
  <c r="F173" i="11" s="1"/>
  <c r="Q174" i="8"/>
  <c r="AF173" i="10"/>
  <c r="AH173"/>
  <c r="AJ173"/>
  <c r="AL173"/>
  <c r="AN173"/>
  <c r="AP173"/>
  <c r="AR173"/>
  <c r="AT173"/>
  <c r="AV173"/>
  <c r="AX173"/>
  <c r="AZ173"/>
  <c r="AY173"/>
  <c r="AU173"/>
  <c r="AQ173"/>
  <c r="AM173"/>
  <c r="AI173"/>
  <c r="AE173"/>
  <c r="AW173"/>
  <c r="AS173"/>
  <c r="AO173"/>
  <c r="AK173"/>
  <c r="AG173"/>
  <c r="G372" i="9"/>
  <c r="P373" i="8"/>
  <c r="Q377"/>
  <c r="G375" i="15"/>
  <c r="M375" s="1"/>
  <c r="F376" i="11" s="1"/>
  <c r="AF376" i="10"/>
  <c r="AH376"/>
  <c r="AJ376"/>
  <c r="AL376"/>
  <c r="AN376"/>
  <c r="AP376"/>
  <c r="AR376"/>
  <c r="AT376"/>
  <c r="AV376"/>
  <c r="AX376"/>
  <c r="AZ376"/>
  <c r="AW376"/>
  <c r="AO376"/>
  <c r="AG376"/>
  <c r="AS376"/>
  <c r="AK376"/>
  <c r="AY376"/>
  <c r="AU376"/>
  <c r="AQ376"/>
  <c r="AM376"/>
  <c r="AI376"/>
  <c r="AE376"/>
  <c r="G380" i="9"/>
  <c r="P381" i="8"/>
  <c r="Q386"/>
  <c r="G384" i="15"/>
  <c r="M384" s="1"/>
  <c r="F385" i="11" s="1"/>
  <c r="AW385" i="10"/>
  <c r="AG385"/>
  <c r="AS385"/>
  <c r="AK385"/>
  <c r="AY385"/>
  <c r="AQ385"/>
  <c r="AI385"/>
  <c r="AF385"/>
  <c r="AJ385"/>
  <c r="AN385"/>
  <c r="AR385"/>
  <c r="AV385"/>
  <c r="AZ385"/>
  <c r="AU385"/>
  <c r="AM385"/>
  <c r="AE385"/>
  <c r="AH385"/>
  <c r="AL385"/>
  <c r="AP385"/>
  <c r="AT385"/>
  <c r="AX385"/>
  <c r="AO385"/>
  <c r="P390" i="8"/>
  <c r="G389" i="9"/>
  <c r="Q394" i="8"/>
  <c r="G392" i="15"/>
  <c r="M392" s="1"/>
  <c r="F393" i="11" s="1"/>
  <c r="AW393" i="10"/>
  <c r="AG393"/>
  <c r="AS393"/>
  <c r="AK393"/>
  <c r="AY393"/>
  <c r="AQ393"/>
  <c r="AI393"/>
  <c r="AF393"/>
  <c r="AJ393"/>
  <c r="AN393"/>
  <c r="AR393"/>
  <c r="AV393"/>
  <c r="AZ393"/>
  <c r="AU393"/>
  <c r="AM393"/>
  <c r="AE393"/>
  <c r="AH393"/>
  <c r="AL393"/>
  <c r="AP393"/>
  <c r="AT393"/>
  <c r="AX393"/>
  <c r="AO393"/>
  <c r="AE6"/>
  <c r="AG6"/>
  <c r="AI6"/>
  <c r="AK6"/>
  <c r="AM6"/>
  <c r="AO6"/>
  <c r="AQ6"/>
  <c r="AS6"/>
  <c r="AU6"/>
  <c r="AW6"/>
  <c r="AY6"/>
  <c r="AX6"/>
  <c r="AT6"/>
  <c r="AP6"/>
  <c r="AL6"/>
  <c r="AH6"/>
  <c r="AZ6"/>
  <c r="AV6"/>
  <c r="AR6"/>
  <c r="AN6"/>
  <c r="AJ6"/>
  <c r="AF6"/>
  <c r="G9" i="15"/>
  <c r="M9" s="1"/>
  <c r="F10" i="11" s="1"/>
  <c r="Q11" i="8"/>
  <c r="AE10" i="10"/>
  <c r="AG10"/>
  <c r="AI10"/>
  <c r="AK10"/>
  <c r="AM10"/>
  <c r="AO10"/>
  <c r="AQ10"/>
  <c r="AS10"/>
  <c r="AU10"/>
  <c r="AW10"/>
  <c r="AY10"/>
  <c r="AZ10"/>
  <c r="AV10"/>
  <c r="AR10"/>
  <c r="AN10"/>
  <c r="AJ10"/>
  <c r="AF10"/>
  <c r="AX10"/>
  <c r="AT10"/>
  <c r="AP10"/>
  <c r="AL10"/>
  <c r="AH10"/>
  <c r="G54" i="9"/>
  <c r="P55" i="8"/>
  <c r="G57" i="15"/>
  <c r="M57" s="1"/>
  <c r="F58" i="11" s="1"/>
  <c r="Q59" i="8"/>
  <c r="AW58" i="10"/>
  <c r="AY58"/>
  <c r="AQ58"/>
  <c r="AI58"/>
  <c r="AF58"/>
  <c r="AJ58"/>
  <c r="AN58"/>
  <c r="AR58"/>
  <c r="AV58"/>
  <c r="AZ58"/>
  <c r="AE58"/>
  <c r="AL58"/>
  <c r="AT58"/>
  <c r="AS58"/>
  <c r="AK58"/>
  <c r="AU58"/>
  <c r="AM58"/>
  <c r="AH58"/>
  <c r="AP58"/>
  <c r="AX58"/>
  <c r="AO58"/>
  <c r="AG58"/>
  <c r="G62" i="9"/>
  <c r="P63" i="8"/>
  <c r="G171" i="15"/>
  <c r="M171" s="1"/>
  <c r="F172" i="11" s="1"/>
  <c r="Q173" i="8"/>
  <c r="AW172" i="10"/>
  <c r="AS172"/>
  <c r="AO172"/>
  <c r="AK172"/>
  <c r="AG172"/>
  <c r="AZ172"/>
  <c r="AV172"/>
  <c r="AR172"/>
  <c r="AN172"/>
  <c r="AJ172"/>
  <c r="AF172"/>
  <c r="AY172"/>
  <c r="AU172"/>
  <c r="AQ172"/>
  <c r="AM172"/>
  <c r="AI172"/>
  <c r="AE172"/>
  <c r="AX172"/>
  <c r="AT172"/>
  <c r="AP172"/>
  <c r="AL172"/>
  <c r="AH172"/>
  <c r="G176" i="9"/>
  <c r="P177" i="8"/>
  <c r="G374" i="15"/>
  <c r="M374" s="1"/>
  <c r="F375" i="11" s="1"/>
  <c r="Q376" i="8"/>
  <c r="AG375" i="10"/>
  <c r="AK375"/>
  <c r="AO375"/>
  <c r="AS375"/>
  <c r="AW375"/>
  <c r="AY375"/>
  <c r="AI375"/>
  <c r="AF375"/>
  <c r="AN375"/>
  <c r="AV375"/>
  <c r="AU375"/>
  <c r="AM375"/>
  <c r="AE375"/>
  <c r="AH375"/>
  <c r="AL375"/>
  <c r="AP375"/>
  <c r="AT375"/>
  <c r="AX375"/>
  <c r="AQ375"/>
  <c r="AJ375"/>
  <c r="AR375"/>
  <c r="AZ375"/>
  <c r="P380" i="8"/>
  <c r="G379" i="9"/>
  <c r="G382" i="15"/>
  <c r="M382" s="1"/>
  <c r="F383" i="11" s="1"/>
  <c r="Q384" i="8"/>
  <c r="AG383" i="10"/>
  <c r="AK383"/>
  <c r="AO383"/>
  <c r="AS383"/>
  <c r="AW383"/>
  <c r="AQ383"/>
  <c r="AJ383"/>
  <c r="AR383"/>
  <c r="AZ383"/>
  <c r="AU383"/>
  <c r="AM383"/>
  <c r="AE383"/>
  <c r="AH383"/>
  <c r="AL383"/>
  <c r="AP383"/>
  <c r="AT383"/>
  <c r="AX383"/>
  <c r="AY383"/>
  <c r="AI383"/>
  <c r="AF383"/>
  <c r="AN383"/>
  <c r="AV383"/>
  <c r="G388" i="9"/>
  <c r="P389" i="8"/>
  <c r="Q393"/>
  <c r="G391" i="15"/>
  <c r="M391" s="1"/>
  <c r="F392" i="11" s="1"/>
  <c r="AF392" i="10"/>
  <c r="AH392"/>
  <c r="AJ392"/>
  <c r="AL392"/>
  <c r="AN392"/>
  <c r="AP392"/>
  <c r="AR392"/>
  <c r="AT392"/>
  <c r="AV392"/>
  <c r="AX392"/>
  <c r="AZ392"/>
  <c r="AS392"/>
  <c r="AK392"/>
  <c r="AW392"/>
  <c r="AO392"/>
  <c r="AG392"/>
  <c r="AY392"/>
  <c r="AU392"/>
  <c r="AQ392"/>
  <c r="AM392"/>
  <c r="AI392"/>
  <c r="AE392"/>
  <c r="BA319"/>
  <c r="BA168"/>
  <c r="BA117"/>
  <c r="BA82"/>
  <c r="BA52"/>
  <c r="BA34"/>
  <c r="BA363"/>
  <c r="BA347"/>
  <c r="BA288"/>
  <c r="BA272"/>
  <c r="BA256"/>
  <c r="BA240"/>
  <c r="BA224"/>
  <c r="BA208"/>
  <c r="BA188"/>
  <c r="BA132"/>
  <c r="BA116"/>
  <c r="BA81"/>
  <c r="BA35"/>
  <c r="BA16"/>
  <c r="BA371"/>
  <c r="BA329"/>
  <c r="BA325"/>
  <c r="BA321"/>
  <c r="BA317"/>
  <c r="BA309"/>
  <c r="BA233"/>
  <c r="BA209"/>
  <c r="BA193"/>
  <c r="BA185"/>
  <c r="BA153"/>
  <c r="BA144"/>
  <c r="BA136"/>
  <c r="BA46"/>
  <c r="BA36"/>
  <c r="BA28"/>
  <c r="BA17"/>
  <c r="BA365"/>
  <c r="BA361"/>
  <c r="BA357"/>
  <c r="BA353"/>
  <c r="BA349"/>
  <c r="BA345"/>
  <c r="BA341"/>
  <c r="BA337"/>
  <c r="BA290"/>
  <c r="BA282"/>
  <c r="BA274"/>
  <c r="BA258"/>
  <c r="BA250"/>
  <c r="BA242"/>
  <c r="BA226"/>
  <c r="BA210"/>
  <c r="BA152"/>
  <c r="BA331"/>
  <c r="BA323"/>
  <c r="BA315"/>
  <c r="BA164"/>
  <c r="BA129"/>
  <c r="BA112"/>
  <c r="BA96"/>
  <c r="BA48"/>
  <c r="BA30"/>
  <c r="BA15"/>
  <c r="BA359"/>
  <c r="BA343"/>
  <c r="BA268"/>
  <c r="BA252"/>
  <c r="BA236"/>
  <c r="BA220"/>
  <c r="BA204"/>
  <c r="BA184"/>
  <c r="BA145"/>
  <c r="BA128"/>
  <c r="BA93"/>
  <c r="BA77"/>
  <c r="BA31"/>
  <c r="BA12"/>
  <c r="BA27"/>
  <c r="BA196"/>
  <c r="P385" i="8"/>
  <c r="G384" i="9"/>
  <c r="G8" i="15"/>
  <c r="M8" s="1"/>
  <c r="F9" i="11" s="1"/>
  <c r="Q10" i="8"/>
  <c r="AE9" i="10"/>
  <c r="AG9"/>
  <c r="AI9"/>
  <c r="AK9"/>
  <c r="AM9"/>
  <c r="AO9"/>
  <c r="AQ9"/>
  <c r="AS9"/>
  <c r="AU9"/>
  <c r="AW9"/>
  <c r="AY9"/>
  <c r="AX9"/>
  <c r="AT9"/>
  <c r="AP9"/>
  <c r="AL9"/>
  <c r="AH9"/>
  <c r="AZ9"/>
  <c r="AV9"/>
  <c r="AR9"/>
  <c r="AN9"/>
  <c r="AJ9"/>
  <c r="AF9"/>
  <c r="G57" i="9"/>
  <c r="P58" i="8"/>
  <c r="G60" i="15"/>
  <c r="M60" s="1"/>
  <c r="F61" i="11" s="1"/>
  <c r="Q62" i="8"/>
  <c r="AF61" i="10"/>
  <c r="AH61"/>
  <c r="AJ61"/>
  <c r="AL61"/>
  <c r="AN61"/>
  <c r="AP61"/>
  <c r="AR61"/>
  <c r="AT61"/>
  <c r="AV61"/>
  <c r="AX61"/>
  <c r="AZ61"/>
  <c r="AY61"/>
  <c r="AU61"/>
  <c r="AQ61"/>
  <c r="AM61"/>
  <c r="AI61"/>
  <c r="AE61"/>
  <c r="AW61"/>
  <c r="AS61"/>
  <c r="AO61"/>
  <c r="AK61"/>
  <c r="AG61"/>
  <c r="G65" i="9"/>
  <c r="P66" i="8"/>
  <c r="Q176"/>
  <c r="G174" i="15"/>
  <c r="M174" s="1"/>
  <c r="F175" i="11" s="1"/>
  <c r="AF175" i="10"/>
  <c r="AH175"/>
  <c r="AJ175"/>
  <c r="AL175"/>
  <c r="AN175"/>
  <c r="AP175"/>
  <c r="AR175"/>
  <c r="AT175"/>
  <c r="AV175"/>
  <c r="AX175"/>
  <c r="AZ175"/>
  <c r="AW175"/>
  <c r="AS175"/>
  <c r="AO175"/>
  <c r="AK175"/>
  <c r="AG175"/>
  <c r="AY175"/>
  <c r="AU175"/>
  <c r="AQ175"/>
  <c r="AM175"/>
  <c r="AI175"/>
  <c r="AE175"/>
  <c r="P375" i="8"/>
  <c r="G374" i="9"/>
  <c r="G377" i="15"/>
  <c r="M377" s="1"/>
  <c r="F378" i="11" s="1"/>
  <c r="Q379" i="8"/>
  <c r="AF378" i="10"/>
  <c r="AH378"/>
  <c r="AJ378"/>
  <c r="AL378"/>
  <c r="AN378"/>
  <c r="AP378"/>
  <c r="AR378"/>
  <c r="AT378"/>
  <c r="AV378"/>
  <c r="AX378"/>
  <c r="AZ378"/>
  <c r="AW378"/>
  <c r="AO378"/>
  <c r="AG378"/>
  <c r="AS378"/>
  <c r="AK378"/>
  <c r="AY378"/>
  <c r="AU378"/>
  <c r="AQ378"/>
  <c r="AM378"/>
  <c r="AI378"/>
  <c r="AE378"/>
  <c r="P383" i="8"/>
  <c r="G382" i="9"/>
  <c r="G386" i="15"/>
  <c r="M386" s="1"/>
  <c r="F387" i="11" s="1"/>
  <c r="Q388" i="8"/>
  <c r="AG387" i="10"/>
  <c r="AK387"/>
  <c r="AO387"/>
  <c r="AS387"/>
  <c r="AW387"/>
  <c r="AU387"/>
  <c r="AE387"/>
  <c r="AH387"/>
  <c r="AP387"/>
  <c r="AX387"/>
  <c r="AY387"/>
  <c r="AQ387"/>
  <c r="AI387"/>
  <c r="AF387"/>
  <c r="AJ387"/>
  <c r="AN387"/>
  <c r="AR387"/>
  <c r="AV387"/>
  <c r="AZ387"/>
  <c r="AM387"/>
  <c r="AL387"/>
  <c r="AT387"/>
  <c r="G391" i="9"/>
  <c r="P392" i="8"/>
  <c r="G394" i="15"/>
  <c r="M394" s="1"/>
  <c r="F395" i="11" s="1"/>
  <c r="Q396" i="8"/>
  <c r="AG395" i="10"/>
  <c r="AK395"/>
  <c r="AO395"/>
  <c r="AS395"/>
  <c r="AW395"/>
  <c r="AU395"/>
  <c r="AE395"/>
  <c r="AH395"/>
  <c r="AP395"/>
  <c r="AX395"/>
  <c r="AY395"/>
  <c r="AQ395"/>
  <c r="AI395"/>
  <c r="AF395"/>
  <c r="AJ395"/>
  <c r="AN395"/>
  <c r="AR395"/>
  <c r="AV395"/>
  <c r="AZ395"/>
  <c r="AM395"/>
  <c r="AL395"/>
  <c r="AT395"/>
  <c r="G8" i="9"/>
  <c r="H8" s="1"/>
  <c r="W9" i="8" s="1"/>
  <c r="P9"/>
  <c r="S9" s="1"/>
  <c r="G43" i="15"/>
  <c r="M43" s="1"/>
  <c r="F44" i="11" s="1"/>
  <c r="Q45" i="8"/>
  <c r="AT44" i="10"/>
  <c r="AL44"/>
  <c r="AG44"/>
  <c r="AK44"/>
  <c r="AO44"/>
  <c r="AS44"/>
  <c r="AW44"/>
  <c r="AX44"/>
  <c r="AH44"/>
  <c r="AI44"/>
  <c r="AM44"/>
  <c r="AU44"/>
  <c r="AZ44"/>
  <c r="AJ44"/>
  <c r="AV44"/>
  <c r="AN44"/>
  <c r="AF44"/>
  <c r="AP44"/>
  <c r="AE44"/>
  <c r="AQ44"/>
  <c r="AY44"/>
  <c r="AR44"/>
  <c r="G56" i="9"/>
  <c r="P57" i="8"/>
  <c r="G59" i="15"/>
  <c r="M59" s="1"/>
  <c r="F60" i="11" s="1"/>
  <c r="Q61" i="8"/>
  <c r="AG60" i="10"/>
  <c r="AK60"/>
  <c r="AO60"/>
  <c r="AS60"/>
  <c r="AW60"/>
  <c r="AY60"/>
  <c r="AI60"/>
  <c r="AJ60"/>
  <c r="AN60"/>
  <c r="AV60"/>
  <c r="AU60"/>
  <c r="AM60"/>
  <c r="AE60"/>
  <c r="AH60"/>
  <c r="AL60"/>
  <c r="AP60"/>
  <c r="AT60"/>
  <c r="AX60"/>
  <c r="AQ60"/>
  <c r="AF60"/>
  <c r="AR60"/>
  <c r="AZ60"/>
  <c r="G64" i="9"/>
  <c r="P65" i="8"/>
  <c r="Q175"/>
  <c r="G173" i="15"/>
  <c r="M173" s="1"/>
  <c r="F174" i="11" s="1"/>
  <c r="AY174" i="10"/>
  <c r="AU174"/>
  <c r="AQ174"/>
  <c r="AM174"/>
  <c r="AI174"/>
  <c r="AE174"/>
  <c r="AX174"/>
  <c r="AT174"/>
  <c r="AP174"/>
  <c r="AL174"/>
  <c r="AH174"/>
  <c r="AW174"/>
  <c r="AS174"/>
  <c r="AO174"/>
  <c r="AK174"/>
  <c r="AG174"/>
  <c r="AZ174"/>
  <c r="AV174"/>
  <c r="AR174"/>
  <c r="AN174"/>
  <c r="AJ174"/>
  <c r="AF174"/>
  <c r="G373" i="9"/>
  <c r="P374" i="8"/>
  <c r="Q378"/>
  <c r="G376" i="15"/>
  <c r="M376" s="1"/>
  <c r="F377" i="11" s="1"/>
  <c r="P378" i="8"/>
  <c r="G377" i="9"/>
  <c r="P382" i="8"/>
  <c r="G381" i="9"/>
  <c r="G385" i="15"/>
  <c r="M385" s="1"/>
  <c r="F386" i="11" s="1"/>
  <c r="Q387" i="8"/>
  <c r="AF386" i="10"/>
  <c r="AH386"/>
  <c r="AJ386"/>
  <c r="AL386"/>
  <c r="AN386"/>
  <c r="AP386"/>
  <c r="AR386"/>
  <c r="AT386"/>
  <c r="AV386"/>
  <c r="AX386"/>
  <c r="AZ386"/>
  <c r="AS386"/>
  <c r="AK386"/>
  <c r="AW386"/>
  <c r="AO386"/>
  <c r="AG386"/>
  <c r="AY386"/>
  <c r="AU386"/>
  <c r="AQ386"/>
  <c r="AM386"/>
  <c r="AI386"/>
  <c r="AE386"/>
  <c r="P391" i="8"/>
  <c r="G390" i="9"/>
  <c r="G4" i="15"/>
  <c r="M4" s="1"/>
  <c r="F5" i="11" s="1"/>
  <c r="Q6" i="8"/>
  <c r="AZ5" i="10"/>
  <c r="AT5"/>
  <c r="AL5"/>
  <c r="AE5"/>
  <c r="AI5"/>
  <c r="AM5"/>
  <c r="AQ5"/>
  <c r="AU5"/>
  <c r="AY5"/>
  <c r="AP5"/>
  <c r="AG5"/>
  <c r="AK5"/>
  <c r="AO5"/>
  <c r="AS5"/>
  <c r="AW5"/>
  <c r="AV5"/>
  <c r="AN5"/>
  <c r="AF5"/>
  <c r="AX5"/>
  <c r="AH5"/>
  <c r="AR5"/>
  <c r="AJ5"/>
  <c r="BA327"/>
  <c r="BA311"/>
  <c r="BA160"/>
  <c r="BA125"/>
  <c r="BA90"/>
  <c r="BA25"/>
  <c r="BA355"/>
  <c r="BA339"/>
  <c r="BA264"/>
  <c r="BA248"/>
  <c r="BA232"/>
  <c r="BA216"/>
  <c r="BA200"/>
  <c r="BA180"/>
  <c r="BA141"/>
  <c r="BA124"/>
  <c r="BA89"/>
  <c r="BA73"/>
  <c r="BA26"/>
  <c r="BA313"/>
  <c r="BA305"/>
  <c r="BA201"/>
  <c r="BA189"/>
  <c r="BA181"/>
  <c r="BA157"/>
  <c r="BA148"/>
  <c r="BA140"/>
  <c r="BA106"/>
  <c r="BA98"/>
  <c r="BA80"/>
  <c r="BA72"/>
  <c r="BA50"/>
  <c r="BA40"/>
  <c r="BA32"/>
  <c r="BA23"/>
  <c r="BA13"/>
  <c r="BA294"/>
  <c r="BA286"/>
  <c r="BA278"/>
  <c r="BA270"/>
  <c r="BA262"/>
  <c r="BA254"/>
  <c r="BA246"/>
  <c r="BA238"/>
  <c r="BA230"/>
  <c r="BA222"/>
  <c r="BA214"/>
  <c r="BA206"/>
  <c r="BA165"/>
  <c r="BA156"/>
  <c r="BA113"/>
  <c r="BA105"/>
  <c r="BA97"/>
  <c r="BA33"/>
  <c r="BA24"/>
  <c r="BA14"/>
  <c r="BA66"/>
  <c r="BA133"/>
  <c r="BA197"/>
  <c r="BA333"/>
  <c r="BA369"/>
  <c r="BA22"/>
  <c r="BA234"/>
  <c r="BA218"/>
  <c r="BA169"/>
  <c r="BA161"/>
  <c r="BA109"/>
  <c r="BA101"/>
  <c r="BA53"/>
  <c r="BA29"/>
  <c r="BA18"/>
  <c r="BA19"/>
  <c r="BA149"/>
  <c r="S8" i="8" l="1"/>
  <c r="E7" i="11" s="1"/>
  <c r="G7" s="1"/>
  <c r="H7" s="1"/>
  <c r="X8" i="8" s="1"/>
  <c r="Y8" s="1"/>
  <c r="Z8" s="1"/>
  <c r="AC8" s="1"/>
  <c r="Q476"/>
  <c r="P476"/>
  <c r="CC18" i="10"/>
  <c r="N19" i="8"/>
  <c r="S19" s="1"/>
  <c r="E18" i="9"/>
  <c r="H18" s="1"/>
  <c r="W19" i="8" s="1"/>
  <c r="CC109" i="10"/>
  <c r="E109" i="9"/>
  <c r="H109" s="1"/>
  <c r="W110" i="8" s="1"/>
  <c r="N110"/>
  <c r="S110" s="1"/>
  <c r="CC234" i="10"/>
  <c r="N235" i="8"/>
  <c r="S235" s="1"/>
  <c r="E234" i="9"/>
  <c r="H234" s="1"/>
  <c r="W235" i="8" s="1"/>
  <c r="CC66" i="10"/>
  <c r="N67" i="8"/>
  <c r="S67" s="1"/>
  <c r="E66" i="9"/>
  <c r="H66" s="1"/>
  <c r="W67" i="8" s="1"/>
  <c r="CC97" i="10"/>
  <c r="E97" i="9"/>
  <c r="H97" s="1"/>
  <c r="W98" i="8" s="1"/>
  <c r="N98"/>
  <c r="S98" s="1"/>
  <c r="CC165" i="10"/>
  <c r="E165" i="9"/>
  <c r="H165" s="1"/>
  <c r="W166" i="8" s="1"/>
  <c r="N166"/>
  <c r="S166" s="1"/>
  <c r="CC230" i="10"/>
  <c r="N231" i="8"/>
  <c r="S231" s="1"/>
  <c r="E230" i="9"/>
  <c r="H230" s="1"/>
  <c r="W231" i="8" s="1"/>
  <c r="CC262" i="10"/>
  <c r="N263" i="8"/>
  <c r="S263" s="1"/>
  <c r="E262" i="9"/>
  <c r="H262" s="1"/>
  <c r="W263" i="8" s="1"/>
  <c r="CC294" i="10"/>
  <c r="N295" i="8"/>
  <c r="S295" s="1"/>
  <c r="E294" i="9"/>
  <c r="H294" s="1"/>
  <c r="W295" i="8" s="1"/>
  <c r="CC40" i="10"/>
  <c r="N41" i="8"/>
  <c r="S41" s="1"/>
  <c r="E40" i="9"/>
  <c r="H40" s="1"/>
  <c r="W41" i="8" s="1"/>
  <c r="CC98" i="10"/>
  <c r="N99" i="8"/>
  <c r="S99" s="1"/>
  <c r="E98" i="9"/>
  <c r="H98" s="1"/>
  <c r="W99" i="8" s="1"/>
  <c r="CC157" i="10"/>
  <c r="E157" i="9"/>
  <c r="H157" s="1"/>
  <c r="W158" i="8" s="1"/>
  <c r="N158"/>
  <c r="S158" s="1"/>
  <c r="CC305" i="10"/>
  <c r="E305" i="9"/>
  <c r="H305" s="1"/>
  <c r="W306" i="8" s="1"/>
  <c r="N306"/>
  <c r="S306" s="1"/>
  <c r="CC89" i="10"/>
  <c r="E89" i="9"/>
  <c r="H89" s="1"/>
  <c r="W90" i="8" s="1"/>
  <c r="N90"/>
  <c r="S90" s="1"/>
  <c r="CC200" i="10"/>
  <c r="N201" i="8"/>
  <c r="S201" s="1"/>
  <c r="E200" i="9"/>
  <c r="H200" s="1"/>
  <c r="W201" i="8" s="1"/>
  <c r="CC264" i="10"/>
  <c r="N265" i="8"/>
  <c r="S265" s="1"/>
  <c r="E264" i="9"/>
  <c r="H264" s="1"/>
  <c r="W265" i="8" s="1"/>
  <c r="CC90" i="10"/>
  <c r="N91" i="8"/>
  <c r="S91" s="1"/>
  <c r="E90" i="9"/>
  <c r="H90" s="1"/>
  <c r="W91" i="8" s="1"/>
  <c r="CC327" i="10"/>
  <c r="E327" i="9"/>
  <c r="H327" s="1"/>
  <c r="W328" i="8" s="1"/>
  <c r="N328"/>
  <c r="S328" s="1"/>
  <c r="BA44" i="10"/>
  <c r="BA395"/>
  <c r="BA387"/>
  <c r="BA61"/>
  <c r="BA9"/>
  <c r="CC27"/>
  <c r="E27" i="9"/>
  <c r="H27" s="1"/>
  <c r="W28" i="8" s="1"/>
  <c r="N28"/>
  <c r="S28" s="1"/>
  <c r="CC31" i="10"/>
  <c r="E31" i="9"/>
  <c r="H31" s="1"/>
  <c r="W32" i="8" s="1"/>
  <c r="N32"/>
  <c r="S32" s="1"/>
  <c r="CC93" i="10"/>
  <c r="E93" i="9"/>
  <c r="H93" s="1"/>
  <c r="W94" i="8" s="1"/>
  <c r="N94"/>
  <c r="S94" s="1"/>
  <c r="CC145" i="10"/>
  <c r="E145" i="9"/>
  <c r="H145" s="1"/>
  <c r="W146" i="8" s="1"/>
  <c r="N146"/>
  <c r="S146" s="1"/>
  <c r="CC204" i="10"/>
  <c r="N205" i="8"/>
  <c r="S205" s="1"/>
  <c r="E204" i="9"/>
  <c r="H204" s="1"/>
  <c r="W205" i="8" s="1"/>
  <c r="CC236" i="10"/>
  <c r="N237" i="8"/>
  <c r="S237" s="1"/>
  <c r="E236" i="9"/>
  <c r="H236" s="1"/>
  <c r="W237" i="8" s="1"/>
  <c r="CC268" i="10"/>
  <c r="N269" i="8"/>
  <c r="S269" s="1"/>
  <c r="E268" i="9"/>
  <c r="H268" s="1"/>
  <c r="W269" i="8" s="1"/>
  <c r="CC359" i="10"/>
  <c r="E359" i="9"/>
  <c r="H359" s="1"/>
  <c r="W360" i="8" s="1"/>
  <c r="N360"/>
  <c r="S360" s="1"/>
  <c r="CC30" i="10"/>
  <c r="N31" i="8"/>
  <c r="S31" s="1"/>
  <c r="E30" i="9"/>
  <c r="H30" s="1"/>
  <c r="W31" i="8" s="1"/>
  <c r="CC96" i="10"/>
  <c r="N97" i="8"/>
  <c r="S97" s="1"/>
  <c r="E96" i="9"/>
  <c r="H96" s="1"/>
  <c r="W97" i="8" s="1"/>
  <c r="CC129" i="10"/>
  <c r="E129" i="9"/>
  <c r="H129" s="1"/>
  <c r="W130" i="8" s="1"/>
  <c r="N130"/>
  <c r="S130" s="1"/>
  <c r="CC315" i="10"/>
  <c r="E315" i="9"/>
  <c r="H315" s="1"/>
  <c r="W316" i="8" s="1"/>
  <c r="N316"/>
  <c r="S316" s="1"/>
  <c r="CC331" i="10"/>
  <c r="E331" i="9"/>
  <c r="H331" s="1"/>
  <c r="W332" i="8" s="1"/>
  <c r="N332"/>
  <c r="S332" s="1"/>
  <c r="CC210" i="10"/>
  <c r="N211" i="8"/>
  <c r="S211" s="1"/>
  <c r="E210" i="9"/>
  <c r="H210" s="1"/>
  <c r="W211" i="8" s="1"/>
  <c r="CC242" i="10"/>
  <c r="N243" i="8"/>
  <c r="S243" s="1"/>
  <c r="E242" i="9"/>
  <c r="H242" s="1"/>
  <c r="W243" i="8" s="1"/>
  <c r="CC258" i="10"/>
  <c r="N259" i="8"/>
  <c r="S259" s="1"/>
  <c r="E258" i="9"/>
  <c r="H258" s="1"/>
  <c r="W259" i="8" s="1"/>
  <c r="CC282" i="10"/>
  <c r="N283" i="8"/>
  <c r="S283" s="1"/>
  <c r="E282" i="9"/>
  <c r="H282" s="1"/>
  <c r="W283" i="8" s="1"/>
  <c r="CC337" i="10"/>
  <c r="E337" i="9"/>
  <c r="H337" s="1"/>
  <c r="W338" i="8" s="1"/>
  <c r="N338"/>
  <c r="S338" s="1"/>
  <c r="CC345" i="10"/>
  <c r="E345" i="9"/>
  <c r="H345" s="1"/>
  <c r="W346" i="8" s="1"/>
  <c r="N346"/>
  <c r="S346" s="1"/>
  <c r="CC353" i="10"/>
  <c r="E353" i="9"/>
  <c r="H353" s="1"/>
  <c r="W354" i="8" s="1"/>
  <c r="N354"/>
  <c r="S354" s="1"/>
  <c r="CC361" i="10"/>
  <c r="E361" i="9"/>
  <c r="H361" s="1"/>
  <c r="W362" i="8" s="1"/>
  <c r="N362"/>
  <c r="S362" s="1"/>
  <c r="CC17" i="10"/>
  <c r="E17" i="9"/>
  <c r="H17" s="1"/>
  <c r="W18" i="8" s="1"/>
  <c r="N18"/>
  <c r="S18" s="1"/>
  <c r="CC36" i="10"/>
  <c r="N37" i="8"/>
  <c r="S37" s="1"/>
  <c r="E36" i="9"/>
  <c r="H36" s="1"/>
  <c r="W37" i="8" s="1"/>
  <c r="CC136" i="10"/>
  <c r="N137" i="8"/>
  <c r="S137" s="1"/>
  <c r="E136" i="9"/>
  <c r="H136" s="1"/>
  <c r="W137" i="8" s="1"/>
  <c r="CC153" i="10"/>
  <c r="E153" i="9"/>
  <c r="H153" s="1"/>
  <c r="W154" i="8" s="1"/>
  <c r="N154"/>
  <c r="S154" s="1"/>
  <c r="CC193" i="10"/>
  <c r="E193" i="9"/>
  <c r="H193" s="1"/>
  <c r="W194" i="8" s="1"/>
  <c r="N194"/>
  <c r="S194" s="1"/>
  <c r="CC233" i="10"/>
  <c r="E233" i="9"/>
  <c r="H233" s="1"/>
  <c r="W234" i="8" s="1"/>
  <c r="N234"/>
  <c r="S234" s="1"/>
  <c r="CC317" i="10"/>
  <c r="E317" i="9"/>
  <c r="H317" s="1"/>
  <c r="W318" i="8" s="1"/>
  <c r="N318"/>
  <c r="S318" s="1"/>
  <c r="CC325" i="10"/>
  <c r="E325" i="9"/>
  <c r="H325" s="1"/>
  <c r="W326" i="8" s="1"/>
  <c r="N326"/>
  <c r="S326" s="1"/>
  <c r="CC371" i="10"/>
  <c r="E371" i="9"/>
  <c r="H371" s="1"/>
  <c r="W372" i="8" s="1"/>
  <c r="N372"/>
  <c r="S372" s="1"/>
  <c r="CC35" i="10"/>
  <c r="E35" i="9"/>
  <c r="H35" s="1"/>
  <c r="W36" i="8" s="1"/>
  <c r="N36"/>
  <c r="S36" s="1"/>
  <c r="CC116" i="10"/>
  <c r="N117" i="8"/>
  <c r="S117" s="1"/>
  <c r="E116" i="9"/>
  <c r="H116" s="1"/>
  <c r="W117" i="8" s="1"/>
  <c r="CC188" i="10"/>
  <c r="N189" i="8"/>
  <c r="S189" s="1"/>
  <c r="E188" i="9"/>
  <c r="H188" s="1"/>
  <c r="W189" i="8" s="1"/>
  <c r="CC224" i="10"/>
  <c r="N225" i="8"/>
  <c r="S225" s="1"/>
  <c r="E224" i="9"/>
  <c r="H224" s="1"/>
  <c r="W225" i="8" s="1"/>
  <c r="CC256" i="10"/>
  <c r="N257" i="8"/>
  <c r="S257" s="1"/>
  <c r="E256" i="9"/>
  <c r="H256" s="1"/>
  <c r="W257" i="8" s="1"/>
  <c r="CC288" i="10"/>
  <c r="N289" i="8"/>
  <c r="S289" s="1"/>
  <c r="E288" i="9"/>
  <c r="H288" s="1"/>
  <c r="W289" i="8" s="1"/>
  <c r="CC363" i="10"/>
  <c r="E363" i="9"/>
  <c r="H363" s="1"/>
  <c r="W364" i="8" s="1"/>
  <c r="N364"/>
  <c r="S364" s="1"/>
  <c r="CC52" i="10"/>
  <c r="N53" i="8"/>
  <c r="S53" s="1"/>
  <c r="E52" i="9"/>
  <c r="H52" s="1"/>
  <c r="W53" i="8" s="1"/>
  <c r="CC117" i="10"/>
  <c r="E117" i="9"/>
  <c r="H117" s="1"/>
  <c r="W118" i="8" s="1"/>
  <c r="N118"/>
  <c r="S118" s="1"/>
  <c r="CC319" i="10"/>
  <c r="E319" i="9"/>
  <c r="H319" s="1"/>
  <c r="W320" i="8" s="1"/>
  <c r="N320"/>
  <c r="S320" s="1"/>
  <c r="BA375" i="10"/>
  <c r="BA172"/>
  <c r="BA58"/>
  <c r="BA10"/>
  <c r="BA173"/>
  <c r="CC198"/>
  <c r="N199" i="8"/>
  <c r="S199" s="1"/>
  <c r="E198" i="9"/>
  <c r="H198" s="1"/>
  <c r="W199" i="8" s="1"/>
  <c r="E67" i="9"/>
  <c r="H67" s="1"/>
  <c r="W68" i="8" s="1"/>
  <c r="CC67" i="10"/>
  <c r="N68" i="8"/>
  <c r="S68" s="1"/>
  <c r="CC39" i="10"/>
  <c r="E39" i="9"/>
  <c r="H39" s="1"/>
  <c r="W40" i="8" s="1"/>
  <c r="N40"/>
  <c r="S40" s="1"/>
  <c r="CC154" i="10"/>
  <c r="N155" i="8"/>
  <c r="S155" s="1"/>
  <c r="E154" i="9"/>
  <c r="H154" s="1"/>
  <c r="W155" i="8" s="1"/>
  <c r="CC276" i="10"/>
  <c r="N277" i="8"/>
  <c r="S277" s="1"/>
  <c r="E276" i="9"/>
  <c r="H276" s="1"/>
  <c r="W277" i="8" s="1"/>
  <c r="CC300" i="10"/>
  <c r="N301" i="8"/>
  <c r="S301" s="1"/>
  <c r="E300" i="9"/>
  <c r="H300" s="1"/>
  <c r="W301" i="8" s="1"/>
  <c r="CC38" i="10"/>
  <c r="N39" i="8"/>
  <c r="S39" s="1"/>
  <c r="E38" i="9"/>
  <c r="H38" s="1"/>
  <c r="W39" i="8" s="1"/>
  <c r="CC86" i="10"/>
  <c r="N87" i="8"/>
  <c r="S87" s="1"/>
  <c r="E86" i="9"/>
  <c r="H86" s="1"/>
  <c r="W87" i="8" s="1"/>
  <c r="CC155" i="10"/>
  <c r="E155" i="9"/>
  <c r="H155" s="1"/>
  <c r="W156" i="8" s="1"/>
  <c r="N156"/>
  <c r="S156" s="1"/>
  <c r="CC199" i="10"/>
  <c r="E199" i="9"/>
  <c r="H199" s="1"/>
  <c r="W200" i="8" s="1"/>
  <c r="N200"/>
  <c r="S200" s="1"/>
  <c r="CC231" i="10"/>
  <c r="E231" i="9"/>
  <c r="H231" s="1"/>
  <c r="W232" i="8" s="1"/>
  <c r="N232"/>
  <c r="S232" s="1"/>
  <c r="CC267" i="10"/>
  <c r="E267" i="9"/>
  <c r="H267" s="1"/>
  <c r="W268" i="8" s="1"/>
  <c r="N268"/>
  <c r="S268" s="1"/>
  <c r="CC334" i="10"/>
  <c r="N335" i="8"/>
  <c r="S335" s="1"/>
  <c r="E334" i="9"/>
  <c r="H334" s="1"/>
  <c r="W335" i="8" s="1"/>
  <c r="CC366" i="10"/>
  <c r="N367" i="8"/>
  <c r="S367" s="1"/>
  <c r="E366" i="9"/>
  <c r="H366" s="1"/>
  <c r="W367" i="8" s="1"/>
  <c r="CC287" i="10"/>
  <c r="E287" i="9"/>
  <c r="H287" s="1"/>
  <c r="W288" i="8" s="1"/>
  <c r="N288"/>
  <c r="S288" s="1"/>
  <c r="BA54" i="10"/>
  <c r="CC380"/>
  <c r="N381" i="8"/>
  <c r="S381" s="1"/>
  <c r="E380" i="9"/>
  <c r="H380" s="1"/>
  <c r="W381" i="8" s="1"/>
  <c r="E63" i="9"/>
  <c r="H63" s="1"/>
  <c r="W64" i="8" s="1"/>
  <c r="CC63" i="10"/>
  <c r="N64" i="8"/>
  <c r="S64" s="1"/>
  <c r="CC177" i="10"/>
  <c r="E177" i="9"/>
  <c r="H177" s="1"/>
  <c r="W178" i="8" s="1"/>
  <c r="N178"/>
  <c r="S178" s="1"/>
  <c r="CC69" i="10"/>
  <c r="E69" i="9"/>
  <c r="H69" s="1"/>
  <c r="W70" i="8" s="1"/>
  <c r="N70"/>
  <c r="S70" s="1"/>
  <c r="CC192" i="10"/>
  <c r="N193" i="8"/>
  <c r="S193" s="1"/>
  <c r="E192" i="9"/>
  <c r="H192" s="1"/>
  <c r="W193" i="8" s="1"/>
  <c r="CC260" i="10"/>
  <c r="N261" i="8"/>
  <c r="S261" s="1"/>
  <c r="E260" i="9"/>
  <c r="H260" s="1"/>
  <c r="W261" i="8" s="1"/>
  <c r="E195" i="11"/>
  <c r="G195" s="1"/>
  <c r="H195" s="1"/>
  <c r="X196" i="8" s="1"/>
  <c r="E75" i="11"/>
  <c r="G75" s="1"/>
  <c r="H75" s="1"/>
  <c r="X76" i="8" s="1"/>
  <c r="Y76" s="1"/>
  <c r="Z76" s="1"/>
  <c r="AC76" s="1"/>
  <c r="CC126" i="10"/>
  <c r="N127" i="8"/>
  <c r="S127" s="1"/>
  <c r="E126" i="9"/>
  <c r="H126" s="1"/>
  <c r="W127" i="8" s="1"/>
  <c r="CC190" i="10"/>
  <c r="N191" i="8"/>
  <c r="S191" s="1"/>
  <c r="E190" i="9"/>
  <c r="H190" s="1"/>
  <c r="W191" i="8" s="1"/>
  <c r="E41" i="11"/>
  <c r="G41" s="1"/>
  <c r="H41" s="1"/>
  <c r="X42" i="8" s="1"/>
  <c r="E71" i="11"/>
  <c r="G71" s="1"/>
  <c r="H71" s="1"/>
  <c r="X72" i="8" s="1"/>
  <c r="Y72" s="1"/>
  <c r="Z72" s="1"/>
  <c r="AC72" s="1"/>
  <c r="E87" i="11"/>
  <c r="G87" s="1"/>
  <c r="H87" s="1"/>
  <c r="X88" i="8" s="1"/>
  <c r="Y88" s="1"/>
  <c r="Z88" s="1"/>
  <c r="AC88" s="1"/>
  <c r="CC130" i="10"/>
  <c r="N131" i="8"/>
  <c r="S131" s="1"/>
  <c r="E130" i="9"/>
  <c r="H130" s="1"/>
  <c r="W131" i="8" s="1"/>
  <c r="E147" i="11"/>
  <c r="G147" s="1"/>
  <c r="H147" s="1"/>
  <c r="X148" i="8" s="1"/>
  <c r="Y148" s="1"/>
  <c r="Z148" s="1"/>
  <c r="AC148" s="1"/>
  <c r="CC186" i="10"/>
  <c r="N187" i="8"/>
  <c r="S187" s="1"/>
  <c r="E186" i="9"/>
  <c r="H186" s="1"/>
  <c r="W187" i="8" s="1"/>
  <c r="E310" i="11"/>
  <c r="G310" s="1"/>
  <c r="H310" s="1"/>
  <c r="X311" i="8" s="1"/>
  <c r="Y311" s="1"/>
  <c r="Z311" s="1"/>
  <c r="AC311" s="1"/>
  <c r="E326" i="11"/>
  <c r="G326" s="1"/>
  <c r="H326" s="1"/>
  <c r="X327" i="8" s="1"/>
  <c r="CC88" i="10"/>
  <c r="N89" i="8"/>
  <c r="S89" s="1"/>
  <c r="E88" i="9"/>
  <c r="H88" s="1"/>
  <c r="W89" i="8" s="1"/>
  <c r="E123" i="11"/>
  <c r="G123" s="1"/>
  <c r="H123" s="1"/>
  <c r="X124" i="8" s="1"/>
  <c r="CC166" i="10"/>
  <c r="N167" i="8"/>
  <c r="S167" s="1"/>
  <c r="E166" i="9"/>
  <c r="H166" s="1"/>
  <c r="W167" i="8" s="1"/>
  <c r="E340" i="11"/>
  <c r="G340" s="1"/>
  <c r="H340" s="1"/>
  <c r="X341" i="8" s="1"/>
  <c r="E356" i="11"/>
  <c r="G356" s="1"/>
  <c r="H356" s="1"/>
  <c r="X357" i="8" s="1"/>
  <c r="E396" i="11"/>
  <c r="G396" s="1"/>
  <c r="H396" s="1"/>
  <c r="X397" i="8" s="1"/>
  <c r="Y397" s="1"/>
  <c r="Z397" s="1"/>
  <c r="AC397" s="1"/>
  <c r="CC43" i="10"/>
  <c r="E43" i="9"/>
  <c r="H43" s="1"/>
  <c r="W44" i="8" s="1"/>
  <c r="N44"/>
  <c r="S44" s="1"/>
  <c r="CC158" i="10"/>
  <c r="N159" i="8"/>
  <c r="S159" s="1"/>
  <c r="E158" i="9"/>
  <c r="H158" s="1"/>
  <c r="W159" i="8" s="1"/>
  <c r="E320" i="11"/>
  <c r="G320" s="1"/>
  <c r="H320" s="1"/>
  <c r="X321" i="8" s="1"/>
  <c r="CC42" i="10"/>
  <c r="N43" i="8"/>
  <c r="S43" s="1"/>
  <c r="E42" i="9"/>
  <c r="H42" s="1"/>
  <c r="W43" i="8" s="1"/>
  <c r="CC108" i="10"/>
  <c r="N109" i="8"/>
  <c r="S109" s="1"/>
  <c r="E108" i="9"/>
  <c r="H108" s="1"/>
  <c r="W109" i="8" s="1"/>
  <c r="E183" i="11"/>
  <c r="G183" s="1"/>
  <c r="H183" s="1"/>
  <c r="X184" i="8" s="1"/>
  <c r="CC219" i="10"/>
  <c r="E219" i="9"/>
  <c r="H219" s="1"/>
  <c r="W220" i="8" s="1"/>
  <c r="N220"/>
  <c r="S220" s="1"/>
  <c r="CC247" i="10"/>
  <c r="E247" i="9"/>
  <c r="H247" s="1"/>
  <c r="W248" i="8" s="1"/>
  <c r="N248"/>
  <c r="S248" s="1"/>
  <c r="CC279" i="10"/>
  <c r="E279" i="9"/>
  <c r="H279" s="1"/>
  <c r="W280" i="8" s="1"/>
  <c r="N280"/>
  <c r="S280" s="1"/>
  <c r="E362" i="11"/>
  <c r="G362" s="1"/>
  <c r="H362" s="1"/>
  <c r="X363" i="8" s="1"/>
  <c r="Y363" s="1"/>
  <c r="Z363" s="1"/>
  <c r="AC363" s="1"/>
  <c r="S6"/>
  <c r="CC390" i="10"/>
  <c r="N391" i="8"/>
  <c r="S391" s="1"/>
  <c r="E390" i="9"/>
  <c r="H390" s="1"/>
  <c r="W391" i="8" s="1"/>
  <c r="BA56" i="10"/>
  <c r="BA391"/>
  <c r="CC382"/>
  <c r="N383" i="8"/>
  <c r="S383" s="1"/>
  <c r="E382" i="9"/>
  <c r="H382" s="1"/>
  <c r="W383" i="8" s="1"/>
  <c r="CC374" i="10"/>
  <c r="N375" i="8"/>
  <c r="S375" s="1"/>
  <c r="E374" i="9"/>
  <c r="H374" s="1"/>
  <c r="W375" i="8" s="1"/>
  <c r="CC384" i="10"/>
  <c r="N385" i="8"/>
  <c r="S385" s="1"/>
  <c r="E384" i="9"/>
  <c r="H384" s="1"/>
  <c r="W385" i="8" s="1"/>
  <c r="E115" i="11"/>
  <c r="G115" s="1"/>
  <c r="H115" s="1"/>
  <c r="X116" i="8" s="1"/>
  <c r="Y116" s="1"/>
  <c r="Z116" s="1"/>
  <c r="AC116" s="1"/>
  <c r="E370" i="11"/>
  <c r="G370" s="1"/>
  <c r="H370" s="1"/>
  <c r="X371" i="8" s="1"/>
  <c r="Y371" s="1"/>
  <c r="Z371" s="1"/>
  <c r="AC371" s="1"/>
  <c r="CC47" i="10"/>
  <c r="E47" i="9"/>
  <c r="H47" s="1"/>
  <c r="W48" i="8" s="1"/>
  <c r="N48"/>
  <c r="S48" s="1"/>
  <c r="Z164"/>
  <c r="AC164" s="1"/>
  <c r="E163" i="11"/>
  <c r="G163" s="1"/>
  <c r="CC296" i="10"/>
  <c r="N297" i="8"/>
  <c r="S297" s="1"/>
  <c r="E296" i="9"/>
  <c r="H296" s="1"/>
  <c r="W297" i="8" s="1"/>
  <c r="E308" i="11"/>
  <c r="G308" s="1"/>
  <c r="H308" s="1"/>
  <c r="X309" i="8" s="1"/>
  <c r="Y309" s="1"/>
  <c r="Z309" s="1"/>
  <c r="AC309" s="1"/>
  <c r="CC146" i="10"/>
  <c r="N147" i="8"/>
  <c r="S147" s="1"/>
  <c r="E146" i="9"/>
  <c r="H146" s="1"/>
  <c r="W147" i="8" s="1"/>
  <c r="CC207" i="10"/>
  <c r="E207" i="9"/>
  <c r="H207" s="1"/>
  <c r="W208" i="8" s="1"/>
  <c r="N208"/>
  <c r="S208" s="1"/>
  <c r="CC243" i="10"/>
  <c r="E243" i="9"/>
  <c r="H243" s="1"/>
  <c r="W244" i="8" s="1"/>
  <c r="N244"/>
  <c r="S244" s="1"/>
  <c r="CC275" i="10"/>
  <c r="E275" i="9"/>
  <c r="H275" s="1"/>
  <c r="W276" i="8" s="1"/>
  <c r="N276"/>
  <c r="S276" s="1"/>
  <c r="E358" i="11"/>
  <c r="G358" s="1"/>
  <c r="H358" s="1"/>
  <c r="X359" i="8" s="1"/>
  <c r="CC37" i="10"/>
  <c r="E37" i="9"/>
  <c r="H37" s="1"/>
  <c r="W38" i="8" s="1"/>
  <c r="N38"/>
  <c r="S38" s="1"/>
  <c r="E83" i="11"/>
  <c r="G83" s="1"/>
  <c r="H83" s="1"/>
  <c r="X84" i="8" s="1"/>
  <c r="Y84" s="1"/>
  <c r="Z84" s="1"/>
  <c r="AC84" s="1"/>
  <c r="E135" i="11"/>
  <c r="G135" s="1"/>
  <c r="H135" s="1"/>
  <c r="X136" i="8" s="1"/>
  <c r="CC266" i="10"/>
  <c r="N267" i="8"/>
  <c r="S267" s="1"/>
  <c r="E266" i="9"/>
  <c r="H266" s="1"/>
  <c r="W267" i="8" s="1"/>
  <c r="E298" i="11"/>
  <c r="G298" s="1"/>
  <c r="H298" s="1"/>
  <c r="X299" i="8" s="1"/>
  <c r="Y299" s="1"/>
  <c r="Z299" s="1"/>
  <c r="AC299" s="1"/>
  <c r="E314" i="11"/>
  <c r="G314" s="1"/>
  <c r="H314" s="1"/>
  <c r="X315" i="8" s="1"/>
  <c r="Y315" s="1"/>
  <c r="Z315" s="1"/>
  <c r="AC315" s="1"/>
  <c r="E330" i="11"/>
  <c r="G330" s="1"/>
  <c r="H330" s="1"/>
  <c r="X331" i="8" s="1"/>
  <c r="Y331" s="1"/>
  <c r="Z331" s="1"/>
  <c r="AC331" s="1"/>
  <c r="CC68" i="10"/>
  <c r="N69" i="8"/>
  <c r="S69" s="1"/>
  <c r="E68" i="9"/>
  <c r="H68" s="1"/>
  <c r="W69" i="8" s="1"/>
  <c r="CC84" i="10"/>
  <c r="N85" i="8"/>
  <c r="S85" s="1"/>
  <c r="E84" i="9"/>
  <c r="H84" s="1"/>
  <c r="W85" i="8" s="1"/>
  <c r="CC102" i="10"/>
  <c r="N103" i="8"/>
  <c r="S103" s="1"/>
  <c r="E102" i="9"/>
  <c r="H102" s="1"/>
  <c r="W103" i="8" s="1"/>
  <c r="E119" i="11"/>
  <c r="G119" s="1"/>
  <c r="H119" s="1"/>
  <c r="X120" i="8" s="1"/>
  <c r="CC162" i="10"/>
  <c r="N163" i="8"/>
  <c r="S163" s="1"/>
  <c r="E162" i="9"/>
  <c r="H162" s="1"/>
  <c r="W163" i="8" s="1"/>
  <c r="CC205" i="10"/>
  <c r="E205" i="9"/>
  <c r="H205" s="1"/>
  <c r="W206" i="8" s="1"/>
  <c r="N206"/>
  <c r="S206" s="1"/>
  <c r="CC217" i="10"/>
  <c r="E217" i="9"/>
  <c r="H217" s="1"/>
  <c r="W218" i="8" s="1"/>
  <c r="N218"/>
  <c r="S218" s="1"/>
  <c r="CC225" i="10"/>
  <c r="E225" i="9"/>
  <c r="H225" s="1"/>
  <c r="W226" i="8" s="1"/>
  <c r="N226"/>
  <c r="S226" s="1"/>
  <c r="CC237" i="10"/>
  <c r="E237" i="9"/>
  <c r="H237" s="1"/>
  <c r="W238" i="8" s="1"/>
  <c r="N238"/>
  <c r="S238" s="1"/>
  <c r="CC245" i="10"/>
  <c r="E245" i="9"/>
  <c r="H245" s="1"/>
  <c r="W246" i="8" s="1"/>
  <c r="N246"/>
  <c r="S246" s="1"/>
  <c r="CC253" i="10"/>
  <c r="E253" i="9"/>
  <c r="H253" s="1"/>
  <c r="W254" i="8" s="1"/>
  <c r="N254"/>
  <c r="S254" s="1"/>
  <c r="CC261" i="10"/>
  <c r="E261" i="9"/>
  <c r="H261" s="1"/>
  <c r="W262" i="8" s="1"/>
  <c r="N262"/>
  <c r="S262" s="1"/>
  <c r="CC269" i="10"/>
  <c r="E269" i="9"/>
  <c r="H269" s="1"/>
  <c r="W270" i="8" s="1"/>
  <c r="N270"/>
  <c r="S270" s="1"/>
  <c r="CC277" i="10"/>
  <c r="E277" i="9"/>
  <c r="H277" s="1"/>
  <c r="W278" i="8" s="1"/>
  <c r="N278"/>
  <c r="S278" s="1"/>
  <c r="CC285" i="10"/>
  <c r="E285" i="9"/>
  <c r="H285" s="1"/>
  <c r="W286" i="8" s="1"/>
  <c r="N286"/>
  <c r="S286" s="1"/>
  <c r="CC293" i="10"/>
  <c r="E293" i="9"/>
  <c r="H293" s="1"/>
  <c r="W294" i="8" s="1"/>
  <c r="N294"/>
  <c r="S294" s="1"/>
  <c r="E301" i="11"/>
  <c r="G301" s="1"/>
  <c r="H301" s="1"/>
  <c r="X302" i="8" s="1"/>
  <c r="Y302" s="1"/>
  <c r="Z302" s="1"/>
  <c r="AC302" s="1"/>
  <c r="E336" i="11"/>
  <c r="G336" s="1"/>
  <c r="H336" s="1"/>
  <c r="X337" i="8" s="1"/>
  <c r="Y337" s="1"/>
  <c r="Z337" s="1"/>
  <c r="AC337" s="1"/>
  <c r="E352" i="11"/>
  <c r="G352" s="1"/>
  <c r="H352" s="1"/>
  <c r="X353" i="8" s="1"/>
  <c r="E99" i="11"/>
  <c r="G99" s="1"/>
  <c r="H99" s="1"/>
  <c r="X100" i="8" s="1"/>
  <c r="Y100" s="1"/>
  <c r="Z100" s="1"/>
  <c r="AC100" s="1"/>
  <c r="E167" i="11"/>
  <c r="G167" s="1"/>
  <c r="H167" s="1"/>
  <c r="X168" i="8" s="1"/>
  <c r="Y168" s="1"/>
  <c r="Z168" s="1"/>
  <c r="AC168" s="1"/>
  <c r="E312" i="11"/>
  <c r="G312" s="1"/>
  <c r="H312" s="1"/>
  <c r="X313" i="8" s="1"/>
  <c r="CC134" i="10"/>
  <c r="N135" i="8"/>
  <c r="S135" s="1"/>
  <c r="E134" i="9"/>
  <c r="H134" s="1"/>
  <c r="W135" i="8" s="1"/>
  <c r="E191" i="11"/>
  <c r="G191" s="1"/>
  <c r="H191" s="1"/>
  <c r="X192" i="8" s="1"/>
  <c r="Y192" s="1"/>
  <c r="Z192" s="1"/>
  <c r="AC192" s="1"/>
  <c r="CC227" i="10"/>
  <c r="E227" i="9"/>
  <c r="H227" s="1"/>
  <c r="W228" i="8" s="1"/>
  <c r="N228"/>
  <c r="S228" s="1"/>
  <c r="CC271" i="10"/>
  <c r="E271" i="9"/>
  <c r="H271" s="1"/>
  <c r="W272" i="8" s="1"/>
  <c r="N272"/>
  <c r="S272" s="1"/>
  <c r="E338" i="11"/>
  <c r="G338" s="1"/>
  <c r="H338" s="1"/>
  <c r="X339" i="8" s="1"/>
  <c r="Y339" s="1"/>
  <c r="Z339" s="1"/>
  <c r="AC339" s="1"/>
  <c r="E394" i="11"/>
  <c r="G394" s="1"/>
  <c r="H394" s="1"/>
  <c r="X395" i="8" s="1"/>
  <c r="Y395" s="1"/>
  <c r="Z395" s="1"/>
  <c r="AC395" s="1"/>
  <c r="CC388" i="10"/>
  <c r="N389" i="8"/>
  <c r="S389" s="1"/>
  <c r="E388" i="9"/>
  <c r="H388" s="1"/>
  <c r="W389" i="8" s="1"/>
  <c r="BA62" i="10"/>
  <c r="S7" i="8"/>
  <c r="CC372" i="10"/>
  <c r="N373" i="8"/>
  <c r="S373" s="1"/>
  <c r="E372" i="9"/>
  <c r="H372" s="1"/>
  <c r="W373" i="8" s="1"/>
  <c r="E55" i="9"/>
  <c r="H55" s="1"/>
  <c r="W56" i="8" s="1"/>
  <c r="CC55" i="10"/>
  <c r="N56" i="8"/>
  <c r="S56" s="1"/>
  <c r="CC11" i="10"/>
  <c r="E11" i="9"/>
  <c r="H11" s="1"/>
  <c r="W12" i="8" s="1"/>
  <c r="N12"/>
  <c r="S12" s="1"/>
  <c r="CC137" i="10"/>
  <c r="E137" i="9"/>
  <c r="H137" s="1"/>
  <c r="W138" i="8" s="1"/>
  <c r="N138"/>
  <c r="S138" s="1"/>
  <c r="CC228" i="10"/>
  <c r="N229" i="8"/>
  <c r="S229" s="1"/>
  <c r="E228" i="9"/>
  <c r="H228" s="1"/>
  <c r="W229" i="8" s="1"/>
  <c r="CC351" i="10"/>
  <c r="E351" i="9"/>
  <c r="H351" s="1"/>
  <c r="W352" i="8" s="1"/>
  <c r="N352"/>
  <c r="S352" s="1"/>
  <c r="CC104" i="10"/>
  <c r="N105" i="8"/>
  <c r="S105" s="1"/>
  <c r="E104" i="9"/>
  <c r="H104" s="1"/>
  <c r="W105" i="8" s="1"/>
  <c r="CC299" i="10"/>
  <c r="E299" i="9"/>
  <c r="H299" s="1"/>
  <c r="W300" i="8" s="1"/>
  <c r="N300"/>
  <c r="S300" s="1"/>
  <c r="CC149" i="10"/>
  <c r="E149" i="9"/>
  <c r="H149" s="1"/>
  <c r="W150" i="8" s="1"/>
  <c r="N150"/>
  <c r="S150" s="1"/>
  <c r="CC53" i="10"/>
  <c r="E53" i="9"/>
  <c r="H53" s="1"/>
  <c r="W54" i="8" s="1"/>
  <c r="N54"/>
  <c r="S54" s="1"/>
  <c r="CC169" i="10"/>
  <c r="E169" i="9"/>
  <c r="H169" s="1"/>
  <c r="W170" i="8" s="1"/>
  <c r="N170"/>
  <c r="S170" s="1"/>
  <c r="CC369" i="10"/>
  <c r="E369" i="9"/>
  <c r="H369" s="1"/>
  <c r="W370" i="8" s="1"/>
  <c r="N370"/>
  <c r="S370" s="1"/>
  <c r="CC197" i="10"/>
  <c r="E197" i="9"/>
  <c r="H197" s="1"/>
  <c r="W198" i="8" s="1"/>
  <c r="N198"/>
  <c r="S198" s="1"/>
  <c r="CC24" i="10"/>
  <c r="N25" i="8"/>
  <c r="S25" s="1"/>
  <c r="E24" i="9"/>
  <c r="H24" s="1"/>
  <c r="W25" i="8" s="1"/>
  <c r="CC113" i="10"/>
  <c r="E113" i="9"/>
  <c r="H113" s="1"/>
  <c r="W114" i="8" s="1"/>
  <c r="N114"/>
  <c r="S114" s="1"/>
  <c r="CC214" i="10"/>
  <c r="N215" i="8"/>
  <c r="S215" s="1"/>
  <c r="E214" i="9"/>
  <c r="H214" s="1"/>
  <c r="W215" i="8" s="1"/>
  <c r="CC246" i="10"/>
  <c r="N247" i="8"/>
  <c r="S247" s="1"/>
  <c r="E246" i="9"/>
  <c r="H246" s="1"/>
  <c r="W247" i="8" s="1"/>
  <c r="CC278" i="10"/>
  <c r="N279" i="8"/>
  <c r="S279" s="1"/>
  <c r="E278" i="9"/>
  <c r="H278" s="1"/>
  <c r="W279" i="8" s="1"/>
  <c r="CC23" i="10"/>
  <c r="E23" i="9"/>
  <c r="H23" s="1"/>
  <c r="W24" i="8" s="1"/>
  <c r="N24"/>
  <c r="S24" s="1"/>
  <c r="CC72" i="10"/>
  <c r="N73" i="8"/>
  <c r="S73" s="1"/>
  <c r="E72" i="9"/>
  <c r="H72" s="1"/>
  <c r="W73" i="8" s="1"/>
  <c r="CC140" i="10"/>
  <c r="N141" i="8"/>
  <c r="S141" s="1"/>
  <c r="E140" i="9"/>
  <c r="H140" s="1"/>
  <c r="W141" i="8" s="1"/>
  <c r="CC189" i="10"/>
  <c r="E189" i="9"/>
  <c r="H189" s="1"/>
  <c r="W190" i="8" s="1"/>
  <c r="N190"/>
  <c r="S190" s="1"/>
  <c r="CC26" i="10"/>
  <c r="N27" i="8"/>
  <c r="S27" s="1"/>
  <c r="E26" i="9"/>
  <c r="H26" s="1"/>
  <c r="W27" i="8" s="1"/>
  <c r="CC141" i="10"/>
  <c r="E141" i="9"/>
  <c r="H141" s="1"/>
  <c r="W142" i="8" s="1"/>
  <c r="N142"/>
  <c r="S142" s="1"/>
  <c r="CC232" i="10"/>
  <c r="N233" i="8"/>
  <c r="S233" s="1"/>
  <c r="E232" i="9"/>
  <c r="H232" s="1"/>
  <c r="W233" i="8" s="1"/>
  <c r="CC355" i="10"/>
  <c r="E355" i="9"/>
  <c r="H355" s="1"/>
  <c r="W356" i="8" s="1"/>
  <c r="N356"/>
  <c r="S356" s="1"/>
  <c r="CC160" i="10"/>
  <c r="N161" i="8"/>
  <c r="S161" s="1"/>
  <c r="E160" i="9"/>
  <c r="H160" s="1"/>
  <c r="W161" i="8" s="1"/>
  <c r="BA60" i="10"/>
  <c r="CC19"/>
  <c r="E19" i="9"/>
  <c r="H19" s="1"/>
  <c r="W20" i="8" s="1"/>
  <c r="N20"/>
  <c r="S20" s="1"/>
  <c r="CC29" i="10"/>
  <c r="E29" i="9"/>
  <c r="H29" s="1"/>
  <c r="W30" i="8" s="1"/>
  <c r="N30"/>
  <c r="S30" s="1"/>
  <c r="CC101" i="10"/>
  <c r="E101" i="9"/>
  <c r="H101" s="1"/>
  <c r="W102" i="8" s="1"/>
  <c r="N102"/>
  <c r="S102" s="1"/>
  <c r="CC161" i="10"/>
  <c r="E161" i="9"/>
  <c r="H161" s="1"/>
  <c r="W162" i="8" s="1"/>
  <c r="N162"/>
  <c r="S162" s="1"/>
  <c r="CC218" i="10"/>
  <c r="N219" i="8"/>
  <c r="S219" s="1"/>
  <c r="E218" i="9"/>
  <c r="H218" s="1"/>
  <c r="W219" i="8" s="1"/>
  <c r="CC22" i="10"/>
  <c r="N23" i="8"/>
  <c r="S23" s="1"/>
  <c r="E22" i="9"/>
  <c r="H22" s="1"/>
  <c r="W23" i="8" s="1"/>
  <c r="CC333" i="10"/>
  <c r="E333" i="9"/>
  <c r="H333" s="1"/>
  <c r="W334" i="8" s="1"/>
  <c r="N334"/>
  <c r="S334" s="1"/>
  <c r="CC133" i="10"/>
  <c r="E133" i="9"/>
  <c r="H133" s="1"/>
  <c r="W134" i="8" s="1"/>
  <c r="N134"/>
  <c r="S134" s="1"/>
  <c r="CC14" i="10"/>
  <c r="N15" i="8"/>
  <c r="S15" s="1"/>
  <c r="E14" i="9"/>
  <c r="H14" s="1"/>
  <c r="W15" i="8" s="1"/>
  <c r="CC33" i="10"/>
  <c r="E33" i="9"/>
  <c r="H33" s="1"/>
  <c r="W34" i="8" s="1"/>
  <c r="N34"/>
  <c r="S34" s="1"/>
  <c r="CC105" i="10"/>
  <c r="E105" i="9"/>
  <c r="H105" s="1"/>
  <c r="W106" i="8" s="1"/>
  <c r="N106"/>
  <c r="S106" s="1"/>
  <c r="CC156" i="10"/>
  <c r="N157" i="8"/>
  <c r="S157" s="1"/>
  <c r="E156" i="9"/>
  <c r="H156" s="1"/>
  <c r="W157" i="8" s="1"/>
  <c r="CC206" i="10"/>
  <c r="N207" i="8"/>
  <c r="S207" s="1"/>
  <c r="E206" i="9"/>
  <c r="H206" s="1"/>
  <c r="W207" i="8" s="1"/>
  <c r="CC222" i="10"/>
  <c r="N223" i="8"/>
  <c r="S223" s="1"/>
  <c r="E222" i="9"/>
  <c r="H222" s="1"/>
  <c r="W223" i="8" s="1"/>
  <c r="CC238" i="10"/>
  <c r="N239" i="8"/>
  <c r="S239" s="1"/>
  <c r="E238" i="9"/>
  <c r="H238" s="1"/>
  <c r="W239" i="8" s="1"/>
  <c r="CC254" i="10"/>
  <c r="N255" i="8"/>
  <c r="S255" s="1"/>
  <c r="E254" i="9"/>
  <c r="H254" s="1"/>
  <c r="W255" i="8" s="1"/>
  <c r="CC270" i="10"/>
  <c r="N271" i="8"/>
  <c r="S271" s="1"/>
  <c r="E270" i="9"/>
  <c r="H270" s="1"/>
  <c r="W271" i="8" s="1"/>
  <c r="CC286" i="10"/>
  <c r="N287" i="8"/>
  <c r="S287" s="1"/>
  <c r="E286" i="9"/>
  <c r="H286" s="1"/>
  <c r="W287" i="8" s="1"/>
  <c r="CC13" i="10"/>
  <c r="E13" i="9"/>
  <c r="H13" s="1"/>
  <c r="W14" i="8" s="1"/>
  <c r="N14"/>
  <c r="S14" s="1"/>
  <c r="CC32" i="10"/>
  <c r="N33" i="8"/>
  <c r="S33" s="1"/>
  <c r="E32" i="9"/>
  <c r="H32" s="1"/>
  <c r="W33" i="8" s="1"/>
  <c r="CC50" i="10"/>
  <c r="N51" i="8"/>
  <c r="S51" s="1"/>
  <c r="E50" i="9"/>
  <c r="H50" s="1"/>
  <c r="W51" i="8" s="1"/>
  <c r="CC80" i="10"/>
  <c r="N81" i="8"/>
  <c r="S81" s="1"/>
  <c r="E80" i="9"/>
  <c r="H80" s="1"/>
  <c r="W81" i="8" s="1"/>
  <c r="CC106" i="10"/>
  <c r="N107" i="8"/>
  <c r="S107" s="1"/>
  <c r="E106" i="9"/>
  <c r="H106" s="1"/>
  <c r="W107" i="8" s="1"/>
  <c r="CC148" i="10"/>
  <c r="N149" i="8"/>
  <c r="S149" s="1"/>
  <c r="E148" i="9"/>
  <c r="H148" s="1"/>
  <c r="W149" i="8" s="1"/>
  <c r="CC181" i="10"/>
  <c r="E181" i="9"/>
  <c r="H181" s="1"/>
  <c r="W182" i="8" s="1"/>
  <c r="N182"/>
  <c r="S182" s="1"/>
  <c r="CC201" i="10"/>
  <c r="E201" i="9"/>
  <c r="H201" s="1"/>
  <c r="W202" i="8" s="1"/>
  <c r="N202"/>
  <c r="S202" s="1"/>
  <c r="CC313" i="10"/>
  <c r="E313" i="9"/>
  <c r="H313" s="1"/>
  <c r="W314" i="8" s="1"/>
  <c r="N314"/>
  <c r="S314" s="1"/>
  <c r="CC73" i="10"/>
  <c r="E73" i="9"/>
  <c r="H73" s="1"/>
  <c r="W74" i="8" s="1"/>
  <c r="N74"/>
  <c r="S74" s="1"/>
  <c r="CC124" i="10"/>
  <c r="N125" i="8"/>
  <c r="S125" s="1"/>
  <c r="E124" i="9"/>
  <c r="H124" s="1"/>
  <c r="W125" i="8" s="1"/>
  <c r="CC180" i="10"/>
  <c r="N181" i="8"/>
  <c r="S181" s="1"/>
  <c r="E180" i="9"/>
  <c r="H180" s="1"/>
  <c r="W181" i="8" s="1"/>
  <c r="CC216" i="10"/>
  <c r="N217" i="8"/>
  <c r="S217" s="1"/>
  <c r="E216" i="9"/>
  <c r="H216" s="1"/>
  <c r="W217" i="8" s="1"/>
  <c r="CC248" i="10"/>
  <c r="N249" i="8"/>
  <c r="S249" s="1"/>
  <c r="E248" i="9"/>
  <c r="H248" s="1"/>
  <c r="W249" i="8" s="1"/>
  <c r="CC339" i="10"/>
  <c r="E339" i="9"/>
  <c r="H339" s="1"/>
  <c r="W340" i="8" s="1"/>
  <c r="N340"/>
  <c r="S340" s="1"/>
  <c r="CC25" i="10"/>
  <c r="E25" i="9"/>
  <c r="H25" s="1"/>
  <c r="W26" i="8" s="1"/>
  <c r="N26"/>
  <c r="S26" s="1"/>
  <c r="CC125" i="10"/>
  <c r="E125" i="9"/>
  <c r="H125" s="1"/>
  <c r="W126" i="8" s="1"/>
  <c r="N126"/>
  <c r="S126" s="1"/>
  <c r="CC311" i="10"/>
  <c r="E311" i="9"/>
  <c r="H311" s="1"/>
  <c r="W312" i="8" s="1"/>
  <c r="N312"/>
  <c r="S312" s="1"/>
  <c r="BA386" i="10"/>
  <c r="BA174"/>
  <c r="E8" i="11"/>
  <c r="G8" s="1"/>
  <c r="H8" s="1"/>
  <c r="X9" i="8" s="1"/>
  <c r="Y9" s="1"/>
  <c r="Z9" s="1"/>
  <c r="AC9" s="1"/>
  <c r="BA378" i="10"/>
  <c r="BA175"/>
  <c r="CC196"/>
  <c r="N197" i="8"/>
  <c r="S197" s="1"/>
  <c r="E196" i="9"/>
  <c r="H196" s="1"/>
  <c r="W197" i="8" s="1"/>
  <c r="CC12" i="10"/>
  <c r="N13" i="8"/>
  <c r="S13" s="1"/>
  <c r="E12" i="9"/>
  <c r="H12" s="1"/>
  <c r="W13" i="8" s="1"/>
  <c r="CC77" i="10"/>
  <c r="E77" i="9"/>
  <c r="H77" s="1"/>
  <c r="W78" i="8" s="1"/>
  <c r="N78"/>
  <c r="S78" s="1"/>
  <c r="CC128" i="10"/>
  <c r="N129" i="8"/>
  <c r="S129" s="1"/>
  <c r="E128" i="9"/>
  <c r="H128" s="1"/>
  <c r="W129" i="8" s="1"/>
  <c r="CC184" i="10"/>
  <c r="N185" i="8"/>
  <c r="S185" s="1"/>
  <c r="E184" i="9"/>
  <c r="H184" s="1"/>
  <c r="W185" i="8" s="1"/>
  <c r="CC220" i="10"/>
  <c r="N221" i="8"/>
  <c r="S221" s="1"/>
  <c r="E220" i="9"/>
  <c r="H220" s="1"/>
  <c r="W221" i="8" s="1"/>
  <c r="CC252" i="10"/>
  <c r="N253" i="8"/>
  <c r="S253" s="1"/>
  <c r="E252" i="9"/>
  <c r="H252" s="1"/>
  <c r="W253" i="8" s="1"/>
  <c r="CC343" i="10"/>
  <c r="E343" i="9"/>
  <c r="H343" s="1"/>
  <c r="W344" i="8" s="1"/>
  <c r="N344"/>
  <c r="S344" s="1"/>
  <c r="CC15" i="10"/>
  <c r="E15" i="9"/>
  <c r="H15" s="1"/>
  <c r="W16" i="8" s="1"/>
  <c r="N16"/>
  <c r="S16" s="1"/>
  <c r="CC48" i="10"/>
  <c r="N49" i="8"/>
  <c r="S49" s="1"/>
  <c r="E48" i="9"/>
  <c r="H48" s="1"/>
  <c r="W49" i="8" s="1"/>
  <c r="CC112" i="10"/>
  <c r="N113" i="8"/>
  <c r="S113" s="1"/>
  <c r="E112" i="9"/>
  <c r="H112" s="1"/>
  <c r="W113" i="8" s="1"/>
  <c r="CC164" i="10"/>
  <c r="N165" i="8"/>
  <c r="S165" s="1"/>
  <c r="E164" i="9"/>
  <c r="H164" s="1"/>
  <c r="W165" i="8" s="1"/>
  <c r="CC323" i="10"/>
  <c r="E323" i="9"/>
  <c r="H323" s="1"/>
  <c r="W324" i="8" s="1"/>
  <c r="N324"/>
  <c r="S324" s="1"/>
  <c r="CC152" i="10"/>
  <c r="N153" i="8"/>
  <c r="S153" s="1"/>
  <c r="E152" i="9"/>
  <c r="H152" s="1"/>
  <c r="W153" i="8" s="1"/>
  <c r="CC226" i="10"/>
  <c r="N227" i="8"/>
  <c r="S227" s="1"/>
  <c r="E226" i="9"/>
  <c r="H226" s="1"/>
  <c r="W227" i="8" s="1"/>
  <c r="CC250" i="10"/>
  <c r="N251" i="8"/>
  <c r="S251" s="1"/>
  <c r="E250" i="9"/>
  <c r="H250" s="1"/>
  <c r="W251" i="8" s="1"/>
  <c r="CC274" i="10"/>
  <c r="N275" i="8"/>
  <c r="S275" s="1"/>
  <c r="E274" i="9"/>
  <c r="H274" s="1"/>
  <c r="W275" i="8" s="1"/>
  <c r="CC290" i="10"/>
  <c r="N291" i="8"/>
  <c r="S291" s="1"/>
  <c r="E290" i="9"/>
  <c r="H290" s="1"/>
  <c r="W291" i="8" s="1"/>
  <c r="CC341" i="10"/>
  <c r="E341" i="9"/>
  <c r="H341" s="1"/>
  <c r="W342" i="8" s="1"/>
  <c r="N342"/>
  <c r="S342" s="1"/>
  <c r="CC349" i="10"/>
  <c r="E349" i="9"/>
  <c r="H349" s="1"/>
  <c r="W350" i="8" s="1"/>
  <c r="N350"/>
  <c r="S350" s="1"/>
  <c r="CC357" i="10"/>
  <c r="E357" i="9"/>
  <c r="H357" s="1"/>
  <c r="W358" i="8" s="1"/>
  <c r="N358"/>
  <c r="S358" s="1"/>
  <c r="CC365" i="10"/>
  <c r="E365" i="9"/>
  <c r="H365" s="1"/>
  <c r="W366" i="8" s="1"/>
  <c r="N366"/>
  <c r="S366" s="1"/>
  <c r="CC28" i="10"/>
  <c r="N29" i="8"/>
  <c r="S29" s="1"/>
  <c r="E28" i="9"/>
  <c r="H28" s="1"/>
  <c r="W29" i="8" s="1"/>
  <c r="CC46" i="10"/>
  <c r="N47" i="8"/>
  <c r="S47" s="1"/>
  <c r="E46" i="9"/>
  <c r="H46" s="1"/>
  <c r="W47" i="8" s="1"/>
  <c r="CC144" i="10"/>
  <c r="N145" i="8"/>
  <c r="S145" s="1"/>
  <c r="E144" i="9"/>
  <c r="H144" s="1"/>
  <c r="W145" i="8" s="1"/>
  <c r="CC185" i="10"/>
  <c r="E185" i="9"/>
  <c r="H185" s="1"/>
  <c r="W186" i="8" s="1"/>
  <c r="N186"/>
  <c r="S186" s="1"/>
  <c r="CC209" i="10"/>
  <c r="E209" i="9"/>
  <c r="H209" s="1"/>
  <c r="W210" i="8" s="1"/>
  <c r="N210"/>
  <c r="S210" s="1"/>
  <c r="CC309" i="10"/>
  <c r="E309" i="9"/>
  <c r="H309" s="1"/>
  <c r="W310" i="8" s="1"/>
  <c r="N310"/>
  <c r="S310" s="1"/>
  <c r="CC321" i="10"/>
  <c r="E321" i="9"/>
  <c r="H321" s="1"/>
  <c r="W322" i="8" s="1"/>
  <c r="N322"/>
  <c r="S322" s="1"/>
  <c r="CC329" i="10"/>
  <c r="E329" i="9"/>
  <c r="H329" s="1"/>
  <c r="W330" i="8" s="1"/>
  <c r="N330"/>
  <c r="S330" s="1"/>
  <c r="CC16" i="10"/>
  <c r="N17" i="8"/>
  <c r="S17" s="1"/>
  <c r="E16" i="9"/>
  <c r="H16" s="1"/>
  <c r="W17" i="8" s="1"/>
  <c r="CC81" i="10"/>
  <c r="E81" i="9"/>
  <c r="H81" s="1"/>
  <c r="W82" i="8" s="1"/>
  <c r="N82"/>
  <c r="S82" s="1"/>
  <c r="CC132" i="10"/>
  <c r="N133" i="8"/>
  <c r="S133" s="1"/>
  <c r="E132" i="9"/>
  <c r="H132" s="1"/>
  <c r="W133" i="8" s="1"/>
  <c r="CC208" i="10"/>
  <c r="N209" i="8"/>
  <c r="S209" s="1"/>
  <c r="E208" i="9"/>
  <c r="H208" s="1"/>
  <c r="W209" i="8" s="1"/>
  <c r="CC240" i="10"/>
  <c r="N241" i="8"/>
  <c r="S241" s="1"/>
  <c r="E240" i="9"/>
  <c r="H240" s="1"/>
  <c r="W241" i="8" s="1"/>
  <c r="CC272" i="10"/>
  <c r="N273" i="8"/>
  <c r="S273" s="1"/>
  <c r="E272" i="9"/>
  <c r="H272" s="1"/>
  <c r="W273" i="8" s="1"/>
  <c r="CC347" i="10"/>
  <c r="E347" i="9"/>
  <c r="H347" s="1"/>
  <c r="W348" i="8" s="1"/>
  <c r="N348"/>
  <c r="S348" s="1"/>
  <c r="CC34" i="10"/>
  <c r="N35" i="8"/>
  <c r="S35" s="1"/>
  <c r="E34" i="9"/>
  <c r="H34" s="1"/>
  <c r="W35" i="8" s="1"/>
  <c r="CC82" i="10"/>
  <c r="N83" i="8"/>
  <c r="S83" s="1"/>
  <c r="E82" i="9"/>
  <c r="H82" s="1"/>
  <c r="W83" i="8" s="1"/>
  <c r="CC168" i="10"/>
  <c r="N169" i="8"/>
  <c r="S169" s="1"/>
  <c r="E168" i="9"/>
  <c r="H168" s="1"/>
  <c r="W169" i="8" s="1"/>
  <c r="BA392" i="10"/>
  <c r="BA383"/>
  <c r="BA393"/>
  <c r="BA385"/>
  <c r="BA376"/>
  <c r="BA59"/>
  <c r="CC368"/>
  <c r="N369" i="8"/>
  <c r="S369" s="1"/>
  <c r="E368" i="9"/>
  <c r="H368" s="1"/>
  <c r="W369" i="8" s="1"/>
  <c r="CC159" i="10"/>
  <c r="E159" i="9"/>
  <c r="H159" s="1"/>
  <c r="W160" i="8" s="1"/>
  <c r="N160"/>
  <c r="S160" s="1"/>
  <c r="CC397" i="10"/>
  <c r="E397" i="9"/>
  <c r="H397" s="1"/>
  <c r="W398" i="8" s="1"/>
  <c r="N398"/>
  <c r="S398" s="1"/>
  <c r="E103" i="9"/>
  <c r="H103" s="1"/>
  <c r="W104" i="8" s="1"/>
  <c r="CC103" i="10"/>
  <c r="N104" i="8"/>
  <c r="S104" s="1"/>
  <c r="CC171" i="10"/>
  <c r="E171" i="9"/>
  <c r="H171" s="1"/>
  <c r="W172" i="8" s="1"/>
  <c r="N172"/>
  <c r="S172" s="1"/>
  <c r="CC292" i="10"/>
  <c r="N293" i="8"/>
  <c r="S293" s="1"/>
  <c r="E292" i="9"/>
  <c r="H292" s="1"/>
  <c r="W293" i="8" s="1"/>
  <c r="CC316" i="10"/>
  <c r="N317" i="8"/>
  <c r="S317" s="1"/>
  <c r="E316" i="9"/>
  <c r="H316" s="1"/>
  <c r="W317" i="8" s="1"/>
  <c r="CC70" i="10"/>
  <c r="N71" i="8"/>
  <c r="S71" s="1"/>
  <c r="E70" i="9"/>
  <c r="H70" s="1"/>
  <c r="W71" i="8" s="1"/>
  <c r="CC138" i="10"/>
  <c r="N139" i="8"/>
  <c r="S139" s="1"/>
  <c r="E138" i="9"/>
  <c r="H138" s="1"/>
  <c r="W139" i="8" s="1"/>
  <c r="CC179" i="10"/>
  <c r="E179" i="9"/>
  <c r="H179" s="1"/>
  <c r="W180" i="8" s="1"/>
  <c r="N180"/>
  <c r="S180" s="1"/>
  <c r="CC215" i="10"/>
  <c r="E215" i="9"/>
  <c r="H215" s="1"/>
  <c r="W216" i="8" s="1"/>
  <c r="N216"/>
  <c r="S216" s="1"/>
  <c r="CC251" i="10"/>
  <c r="E251" i="9"/>
  <c r="H251" s="1"/>
  <c r="W252" i="8" s="1"/>
  <c r="N252"/>
  <c r="S252" s="1"/>
  <c r="CC283" i="10"/>
  <c r="E283" i="9"/>
  <c r="H283" s="1"/>
  <c r="W284" i="8" s="1"/>
  <c r="N284"/>
  <c r="S284" s="1"/>
  <c r="CC350" i="10"/>
  <c r="N351" i="8"/>
  <c r="S351" s="1"/>
  <c r="E350" i="9"/>
  <c r="H350" s="1"/>
  <c r="W351" i="8" s="1"/>
  <c r="CC255" i="10"/>
  <c r="E255" i="9"/>
  <c r="H255" s="1"/>
  <c r="W256" i="8" s="1"/>
  <c r="N256"/>
  <c r="S256" s="1"/>
  <c r="CC303" i="10"/>
  <c r="E303" i="9"/>
  <c r="H303" s="1"/>
  <c r="W304" i="8" s="1"/>
  <c r="N304"/>
  <c r="S304" s="1"/>
  <c r="BA379" i="10"/>
  <c r="BA176"/>
  <c r="BA389"/>
  <c r="CC21"/>
  <c r="E21" i="9"/>
  <c r="H21" s="1"/>
  <c r="W22" i="8" s="1"/>
  <c r="N22"/>
  <c r="S22" s="1"/>
  <c r="CC85" i="10"/>
  <c r="E85" i="9"/>
  <c r="H85" s="1"/>
  <c r="W86" i="8" s="1"/>
  <c r="N86"/>
  <c r="S86" s="1"/>
  <c r="CC244" i="10"/>
  <c r="N245" i="8"/>
  <c r="S245" s="1"/>
  <c r="E244" i="9"/>
  <c r="H244" s="1"/>
  <c r="W245" i="8" s="1"/>
  <c r="CC20" i="10"/>
  <c r="N21" i="8"/>
  <c r="S21" s="1"/>
  <c r="E20" i="9"/>
  <c r="H20" s="1"/>
  <c r="W21" i="8" s="1"/>
  <c r="Y196"/>
  <c r="Z196" s="1"/>
  <c r="AC196" s="1"/>
  <c r="CC94" i="10"/>
  <c r="N95" i="8"/>
  <c r="S95" s="1"/>
  <c r="E94" i="9"/>
  <c r="H94" s="1"/>
  <c r="W95" i="8" s="1"/>
  <c r="E91" i="11"/>
  <c r="G91" s="1"/>
  <c r="H91" s="1"/>
  <c r="X92" i="8" s="1"/>
  <c r="Y92" s="1"/>
  <c r="Z92" s="1"/>
  <c r="AC92" s="1"/>
  <c r="E143" i="11"/>
  <c r="G143" s="1"/>
  <c r="H143" s="1"/>
  <c r="X144" i="8" s="1"/>
  <c r="Y144" s="1"/>
  <c r="Z144" s="1"/>
  <c r="AC144" s="1"/>
  <c r="CC202" i="10"/>
  <c r="N203" i="8"/>
  <c r="S203" s="1"/>
  <c r="E202" i="9"/>
  <c r="H202" s="1"/>
  <c r="W203" i="8" s="1"/>
  <c r="Y42"/>
  <c r="Z42" s="1"/>
  <c r="AC42" s="1"/>
  <c r="CC49" i="10"/>
  <c r="E49" i="9"/>
  <c r="H49" s="1"/>
  <c r="W50" i="8" s="1"/>
  <c r="N50"/>
  <c r="S50" s="1"/>
  <c r="E79" i="11"/>
  <c r="G79" s="1"/>
  <c r="H79" s="1"/>
  <c r="X80" i="8" s="1"/>
  <c r="Y80" s="1"/>
  <c r="Z80" s="1"/>
  <c r="AC80" s="1"/>
  <c r="CC122" i="10"/>
  <c r="N123" i="8"/>
  <c r="S123" s="1"/>
  <c r="E122" i="9"/>
  <c r="H122" s="1"/>
  <c r="W123" i="8" s="1"/>
  <c r="E139" i="11"/>
  <c r="G139" s="1"/>
  <c r="H139" s="1"/>
  <c r="X140" i="8" s="1"/>
  <c r="Y140" s="1"/>
  <c r="Z140" s="1"/>
  <c r="AC140" s="1"/>
  <c r="CC178" i="10"/>
  <c r="N179" i="8"/>
  <c r="S179" s="1"/>
  <c r="E178" i="9"/>
  <c r="H178" s="1"/>
  <c r="W179" i="8" s="1"/>
  <c r="CC194" i="10"/>
  <c r="N195" i="8"/>
  <c r="S195" s="1"/>
  <c r="E194" i="9"/>
  <c r="H194" s="1"/>
  <c r="W195" i="8" s="1"/>
  <c r="E302" i="11"/>
  <c r="G302" s="1"/>
  <c r="H302" s="1"/>
  <c r="X303" i="8" s="1"/>
  <c r="Y303" s="1"/>
  <c r="Z303" s="1"/>
  <c r="AC303" s="1"/>
  <c r="E318" i="11"/>
  <c r="G318" s="1"/>
  <c r="H318" s="1"/>
  <c r="X319" i="8" s="1"/>
  <c r="Y319" s="1"/>
  <c r="Z319" s="1"/>
  <c r="AC319" s="1"/>
  <c r="Y327"/>
  <c r="Z327" s="1"/>
  <c r="AC327" s="1"/>
  <c r="CC114" i="10"/>
  <c r="N115" i="8"/>
  <c r="S115" s="1"/>
  <c r="E114" i="9"/>
  <c r="H114" s="1"/>
  <c r="W115" i="8" s="1"/>
  <c r="Y124"/>
  <c r="Z124" s="1"/>
  <c r="AC124" s="1"/>
  <c r="E131" i="11"/>
  <c r="G131" s="1"/>
  <c r="H131" s="1"/>
  <c r="X132" i="8" s="1"/>
  <c r="Y132" s="1"/>
  <c r="Z132" s="1"/>
  <c r="AC132" s="1"/>
  <c r="Y341"/>
  <c r="Z341" s="1"/>
  <c r="AC341" s="1"/>
  <c r="E348" i="11"/>
  <c r="G348" s="1"/>
  <c r="H348" s="1"/>
  <c r="X349" i="8" s="1"/>
  <c r="Y349" s="1"/>
  <c r="Z349" s="1"/>
  <c r="AC349" s="1"/>
  <c r="Y357"/>
  <c r="Z357" s="1"/>
  <c r="AC357" s="1"/>
  <c r="E364" i="11"/>
  <c r="G364" s="1"/>
  <c r="H364" s="1"/>
  <c r="X365" i="8" s="1"/>
  <c r="Y365" s="1"/>
  <c r="Z365" s="1"/>
  <c r="AC365" s="1"/>
  <c r="E107" i="11"/>
  <c r="G107" s="1"/>
  <c r="H107" s="1"/>
  <c r="X108" i="8" s="1"/>
  <c r="Y108" s="1"/>
  <c r="Z108" s="1"/>
  <c r="AC108" s="1"/>
  <c r="CC280" i="10"/>
  <c r="N281" i="8"/>
  <c r="S281" s="1"/>
  <c r="E280" i="9"/>
  <c r="H280" s="1"/>
  <c r="W281" i="8" s="1"/>
  <c r="E304" i="11"/>
  <c r="G304" s="1"/>
  <c r="H304" s="1"/>
  <c r="X305" i="8" s="1"/>
  <c r="Y305" s="1"/>
  <c r="Z305" s="1"/>
  <c r="AC305" s="1"/>
  <c r="Y321"/>
  <c r="Z321" s="1"/>
  <c r="AC321" s="1"/>
  <c r="CC74" i="10"/>
  <c r="N75" i="8"/>
  <c r="S75" s="1"/>
  <c r="E74" i="9"/>
  <c r="H74" s="1"/>
  <c r="W75" i="8" s="1"/>
  <c r="CC142" i="10"/>
  <c r="N143" i="8"/>
  <c r="S143" s="1"/>
  <c r="E142" i="9"/>
  <c r="H142" s="1"/>
  <c r="W143" i="8" s="1"/>
  <c r="Y184"/>
  <c r="Z184" s="1"/>
  <c r="AC184" s="1"/>
  <c r="CC203" i="10"/>
  <c r="E203" i="9"/>
  <c r="H203" s="1"/>
  <c r="W204" i="8" s="1"/>
  <c r="N204"/>
  <c r="S204" s="1"/>
  <c r="CC235" i="10"/>
  <c r="E235" i="9"/>
  <c r="H235" s="1"/>
  <c r="W236" i="8" s="1"/>
  <c r="N236"/>
  <c r="S236" s="1"/>
  <c r="CC263" i="10"/>
  <c r="E263" i="9"/>
  <c r="H263" s="1"/>
  <c r="W264" i="8" s="1"/>
  <c r="N264"/>
  <c r="S264" s="1"/>
  <c r="CC295" i="10"/>
  <c r="E295" i="9"/>
  <c r="H295" s="1"/>
  <c r="W296" i="8" s="1"/>
  <c r="N296"/>
  <c r="S296" s="1"/>
  <c r="E346" i="11"/>
  <c r="G346" s="1"/>
  <c r="H346" s="1"/>
  <c r="X347" i="8" s="1"/>
  <c r="Y347" s="1"/>
  <c r="Z347" s="1"/>
  <c r="AC347" s="1"/>
  <c r="BA381" i="10"/>
  <c r="BA377"/>
  <c r="BA373"/>
  <c r="BA64"/>
  <c r="BA65"/>
  <c r="BA57"/>
  <c r="E332" i="11"/>
  <c r="G332" s="1"/>
  <c r="H332" s="1"/>
  <c r="X333" i="8" s="1"/>
  <c r="Y333" s="1"/>
  <c r="Z333" s="1"/>
  <c r="AC333" s="1"/>
  <c r="E95" i="11"/>
  <c r="G95" s="1"/>
  <c r="H95" s="1"/>
  <c r="X96" i="8" s="1"/>
  <c r="Y96" s="1"/>
  <c r="Z96" s="1"/>
  <c r="AC96" s="1"/>
  <c r="E111" i="11"/>
  <c r="G111" s="1"/>
  <c r="H111" s="1"/>
  <c r="X112" i="8" s="1"/>
  <c r="Y112" s="1"/>
  <c r="Z112" s="1"/>
  <c r="AC112" s="1"/>
  <c r="CC284" i="10"/>
  <c r="N285" i="8"/>
  <c r="S285" s="1"/>
  <c r="E284" i="9"/>
  <c r="H284" s="1"/>
  <c r="W285" i="8" s="1"/>
  <c r="E324" i="11"/>
  <c r="G324" s="1"/>
  <c r="H324" s="1"/>
  <c r="X325" i="8" s="1"/>
  <c r="Y325" s="1"/>
  <c r="Z325" s="1"/>
  <c r="AC325" s="1"/>
  <c r="CC78" i="10"/>
  <c r="N79" i="8"/>
  <c r="S79" s="1"/>
  <c r="E78" i="9"/>
  <c r="H78" s="1"/>
  <c r="W79" i="8" s="1"/>
  <c r="E187" i="11"/>
  <c r="G187" s="1"/>
  <c r="H187" s="1"/>
  <c r="X188" i="8" s="1"/>
  <c r="Y188" s="1"/>
  <c r="Z188" s="1"/>
  <c r="AC188" s="1"/>
  <c r="CC223" i="10"/>
  <c r="E223" i="9"/>
  <c r="H223" s="1"/>
  <c r="W224" i="8" s="1"/>
  <c r="N224"/>
  <c r="S224" s="1"/>
  <c r="CC259" i="10"/>
  <c r="E259" i="9"/>
  <c r="H259" s="1"/>
  <c r="W260" i="8" s="1"/>
  <c r="N260"/>
  <c r="S260" s="1"/>
  <c r="CC291" i="10"/>
  <c r="E291" i="9"/>
  <c r="H291" s="1"/>
  <c r="W292" i="8" s="1"/>
  <c r="N292"/>
  <c r="S292" s="1"/>
  <c r="E342" i="11"/>
  <c r="G342" s="1"/>
  <c r="H342" s="1"/>
  <c r="X343" i="8" s="1"/>
  <c r="Y343" s="1"/>
  <c r="Z343" s="1"/>
  <c r="AC343" s="1"/>
  <c r="Y359"/>
  <c r="Z359" s="1"/>
  <c r="AC359" s="1"/>
  <c r="CC45" i="10"/>
  <c r="E45" i="9"/>
  <c r="H45" s="1"/>
  <c r="W46" i="8" s="1"/>
  <c r="N46"/>
  <c r="S46" s="1"/>
  <c r="CC118" i="10"/>
  <c r="N119" i="8"/>
  <c r="S119" s="1"/>
  <c r="E118" i="9"/>
  <c r="H118" s="1"/>
  <c r="W119" i="8" s="1"/>
  <c r="Y136"/>
  <c r="Z136" s="1"/>
  <c r="AC136" s="1"/>
  <c r="CC182" i="10"/>
  <c r="N183" i="8"/>
  <c r="S183" s="1"/>
  <c r="E182" i="9"/>
  <c r="H182" s="1"/>
  <c r="W183" i="8" s="1"/>
  <c r="E306" i="11"/>
  <c r="G306" s="1"/>
  <c r="H306" s="1"/>
  <c r="X307" i="8" s="1"/>
  <c r="Y307" s="1"/>
  <c r="Z307" s="1"/>
  <c r="AC307" s="1"/>
  <c r="E322" i="11"/>
  <c r="G322" s="1"/>
  <c r="H322" s="1"/>
  <c r="X323" i="8" s="1"/>
  <c r="Y323" s="1"/>
  <c r="Z323" s="1"/>
  <c r="AC323" s="1"/>
  <c r="CC76" i="10"/>
  <c r="N77" i="8"/>
  <c r="S77" s="1"/>
  <c r="E76" i="9"/>
  <c r="H76" s="1"/>
  <c r="W77" i="8" s="1"/>
  <c r="CC92" i="10"/>
  <c r="N93" i="8"/>
  <c r="S93" s="1"/>
  <c r="E92" i="9"/>
  <c r="H92" s="1"/>
  <c r="W93" i="8" s="1"/>
  <c r="CC110" i="10"/>
  <c r="N111" i="8"/>
  <c r="S111" s="1"/>
  <c r="E110" i="9"/>
  <c r="H110" s="1"/>
  <c r="W111" i="8" s="1"/>
  <c r="Y120"/>
  <c r="Z120" s="1"/>
  <c r="AC120" s="1"/>
  <c r="E127" i="11"/>
  <c r="G127" s="1"/>
  <c r="H127" s="1"/>
  <c r="X128" i="8" s="1"/>
  <c r="Y128" s="1"/>
  <c r="Z128" s="1"/>
  <c r="AC128" s="1"/>
  <c r="CC170" i="10"/>
  <c r="N171" i="8"/>
  <c r="S171" s="1"/>
  <c r="E170" i="9"/>
  <c r="H170" s="1"/>
  <c r="W171" i="8" s="1"/>
  <c r="CC213" i="10"/>
  <c r="E213" i="9"/>
  <c r="H213" s="1"/>
  <c r="W214" i="8" s="1"/>
  <c r="N214"/>
  <c r="S214" s="1"/>
  <c r="CC221" i="10"/>
  <c r="E221" i="9"/>
  <c r="H221" s="1"/>
  <c r="W222" i="8" s="1"/>
  <c r="N222"/>
  <c r="S222" s="1"/>
  <c r="CC229" i="10"/>
  <c r="E229" i="9"/>
  <c r="H229" s="1"/>
  <c r="W230" i="8" s="1"/>
  <c r="N230"/>
  <c r="S230" s="1"/>
  <c r="CC241" i="10"/>
  <c r="E241" i="9"/>
  <c r="H241" s="1"/>
  <c r="W242" i="8" s="1"/>
  <c r="N242"/>
  <c r="S242" s="1"/>
  <c r="CC249" i="10"/>
  <c r="E249" i="9"/>
  <c r="H249" s="1"/>
  <c r="W250" i="8" s="1"/>
  <c r="N250"/>
  <c r="S250" s="1"/>
  <c r="CC257" i="10"/>
  <c r="E257" i="9"/>
  <c r="H257" s="1"/>
  <c r="W258" i="8" s="1"/>
  <c r="N258"/>
  <c r="S258" s="1"/>
  <c r="CC265" i="10"/>
  <c r="E265" i="9"/>
  <c r="H265" s="1"/>
  <c r="W266" i="8" s="1"/>
  <c r="N266"/>
  <c r="S266" s="1"/>
  <c r="CC273" i="10"/>
  <c r="E273" i="9"/>
  <c r="H273" s="1"/>
  <c r="W274" i="8" s="1"/>
  <c r="N274"/>
  <c r="S274" s="1"/>
  <c r="CC281" i="10"/>
  <c r="E281" i="9"/>
  <c r="H281" s="1"/>
  <c r="W282" i="8" s="1"/>
  <c r="N282"/>
  <c r="S282" s="1"/>
  <c r="CC289" i="10"/>
  <c r="E289" i="9"/>
  <c r="H289" s="1"/>
  <c r="W290" i="8" s="1"/>
  <c r="N290"/>
  <c r="S290" s="1"/>
  <c r="CC297" i="10"/>
  <c r="E297" i="9"/>
  <c r="H297" s="1"/>
  <c r="W298" i="8" s="1"/>
  <c r="N298"/>
  <c r="S298" s="1"/>
  <c r="E344" i="11"/>
  <c r="G344" s="1"/>
  <c r="H344" s="1"/>
  <c r="X345" i="8" s="1"/>
  <c r="Y345" s="1"/>
  <c r="Z345" s="1"/>
  <c r="AC345" s="1"/>
  <c r="Y353"/>
  <c r="Z353" s="1"/>
  <c r="AC353" s="1"/>
  <c r="E360" i="11"/>
  <c r="G360" s="1"/>
  <c r="H360" s="1"/>
  <c r="X361" i="8" s="1"/>
  <c r="Y361" s="1"/>
  <c r="Z361" s="1"/>
  <c r="AC361" s="1"/>
  <c r="E51" i="11"/>
  <c r="G51" s="1"/>
  <c r="H51" s="1"/>
  <c r="X52" i="8" s="1"/>
  <c r="Y52" s="1"/>
  <c r="Z52" s="1"/>
  <c r="AC52" s="1"/>
  <c r="CC150" i="10"/>
  <c r="N151" i="8"/>
  <c r="S151" s="1"/>
  <c r="E150" i="9"/>
  <c r="H150" s="1"/>
  <c r="W151" i="8" s="1"/>
  <c r="Y313"/>
  <c r="Z313" s="1"/>
  <c r="AC313" s="1"/>
  <c r="E328" i="11"/>
  <c r="G328" s="1"/>
  <c r="H328" s="1"/>
  <c r="X329" i="8" s="1"/>
  <c r="Y329" s="1"/>
  <c r="Z329" s="1"/>
  <c r="AC329" s="1"/>
  <c r="CC100" i="10"/>
  <c r="N101" i="8"/>
  <c r="S101" s="1"/>
  <c r="E100" i="9"/>
  <c r="H100" s="1"/>
  <c r="W101" i="8" s="1"/>
  <c r="E151" i="11"/>
  <c r="G151" s="1"/>
  <c r="H151" s="1"/>
  <c r="X152" i="8" s="1"/>
  <c r="Y152" s="1"/>
  <c r="Z152" s="1"/>
  <c r="AC152" s="1"/>
  <c r="CC211" i="10"/>
  <c r="E211" i="9"/>
  <c r="H211" s="1"/>
  <c r="W212" i="8" s="1"/>
  <c r="N212"/>
  <c r="S212" s="1"/>
  <c r="CC239" i="10"/>
  <c r="E239" i="9"/>
  <c r="H239" s="1"/>
  <c r="W240" i="8" s="1"/>
  <c r="N240"/>
  <c r="S240" s="1"/>
  <c r="E354" i="11"/>
  <c r="G354" s="1"/>
  <c r="H354" s="1"/>
  <c r="X355" i="8" s="1"/>
  <c r="Y355" s="1"/>
  <c r="Z355" s="1"/>
  <c r="AC355" s="1"/>
  <c r="CC120" i="10"/>
  <c r="N121" i="8"/>
  <c r="S121" s="1"/>
  <c r="E120" i="9"/>
  <c r="H120" s="1"/>
  <c r="W121" i="8" s="1"/>
  <c r="CC212" i="10"/>
  <c r="N213" i="8"/>
  <c r="S213" s="1"/>
  <c r="E212" i="9"/>
  <c r="H212" s="1"/>
  <c r="W213" i="8" s="1"/>
  <c r="CC335" i="10"/>
  <c r="E335" i="9"/>
  <c r="H335" s="1"/>
  <c r="W336" i="8" s="1"/>
  <c r="N336"/>
  <c r="S336" s="1"/>
  <c r="CC367" i="10"/>
  <c r="E367" i="9"/>
  <c r="H367" s="1"/>
  <c r="W368" i="8" s="1"/>
  <c r="N368"/>
  <c r="S368" s="1"/>
  <c r="CC121" i="10"/>
  <c r="E121" i="9"/>
  <c r="H121" s="1"/>
  <c r="W122" i="8" s="1"/>
  <c r="N122"/>
  <c r="S122" s="1"/>
  <c r="CC307" i="10"/>
  <c r="E307" i="9"/>
  <c r="H307" s="1"/>
  <c r="W308" i="8" s="1"/>
  <c r="N308"/>
  <c r="S308" s="1"/>
  <c r="E307" i="11" l="1"/>
  <c r="G307" s="1"/>
  <c r="H307" s="1"/>
  <c r="X308" i="8" s="1"/>
  <c r="Y308" s="1"/>
  <c r="Z308" s="1"/>
  <c r="AC308" s="1"/>
  <c r="E367" i="11"/>
  <c r="G367" s="1"/>
  <c r="H367" s="1"/>
  <c r="X368" i="8" s="1"/>
  <c r="E120" i="11"/>
  <c r="G120" s="1"/>
  <c r="H120" s="1"/>
  <c r="X121" i="8" s="1"/>
  <c r="E211" i="11"/>
  <c r="G211" s="1"/>
  <c r="H211" s="1"/>
  <c r="X212" i="8" s="1"/>
  <c r="E150" i="11"/>
  <c r="G150" s="1"/>
  <c r="H150" s="1"/>
  <c r="X151" i="8" s="1"/>
  <c r="Y151" s="1"/>
  <c r="Z151" s="1"/>
  <c r="AC151" s="1"/>
  <c r="E297" i="11"/>
  <c r="G297" s="1"/>
  <c r="H297" s="1"/>
  <c r="X298" i="8" s="1"/>
  <c r="Y298" s="1"/>
  <c r="Z298" s="1"/>
  <c r="AC298" s="1"/>
  <c r="E281" i="11"/>
  <c r="G281" s="1"/>
  <c r="H281" s="1"/>
  <c r="X282" i="8" s="1"/>
  <c r="E265" i="11"/>
  <c r="G265" s="1"/>
  <c r="H265" s="1"/>
  <c r="X266" i="8" s="1"/>
  <c r="E249" i="11"/>
  <c r="G249" s="1"/>
  <c r="H249" s="1"/>
  <c r="X250" i="8" s="1"/>
  <c r="Y250" s="1"/>
  <c r="Z250" s="1"/>
  <c r="AC250" s="1"/>
  <c r="E229" i="11"/>
  <c r="G229" s="1"/>
  <c r="H229" s="1"/>
  <c r="X230" i="8" s="1"/>
  <c r="Y230" s="1"/>
  <c r="Z230" s="1"/>
  <c r="AC230" s="1"/>
  <c r="E213" i="11"/>
  <c r="G213" s="1"/>
  <c r="H213" s="1"/>
  <c r="X214" i="8" s="1"/>
  <c r="Y214" s="1"/>
  <c r="Z214" s="1"/>
  <c r="AC214" s="1"/>
  <c r="E170" i="11"/>
  <c r="G170" s="1"/>
  <c r="H170" s="1"/>
  <c r="X171" i="8" s="1"/>
  <c r="E110" i="11"/>
  <c r="G110" s="1"/>
  <c r="H110" s="1"/>
  <c r="X111" i="8" s="1"/>
  <c r="Y111" s="1"/>
  <c r="Z111" s="1"/>
  <c r="AC111" s="1"/>
  <c r="E76" i="11"/>
  <c r="G76" s="1"/>
  <c r="H76" s="1"/>
  <c r="X77" i="8" s="1"/>
  <c r="Y77" s="1"/>
  <c r="Z77" s="1"/>
  <c r="AC77" s="1"/>
  <c r="E182" i="11"/>
  <c r="G182" s="1"/>
  <c r="H182" s="1"/>
  <c r="X183" i="8" s="1"/>
  <c r="E118" i="11"/>
  <c r="G118" s="1"/>
  <c r="H118" s="1"/>
  <c r="X119" i="8" s="1"/>
  <c r="E45" i="11"/>
  <c r="G45" s="1"/>
  <c r="H45" s="1"/>
  <c r="X46" i="8" s="1"/>
  <c r="E291" i="11"/>
  <c r="G291" s="1"/>
  <c r="H291" s="1"/>
  <c r="X292" i="8" s="1"/>
  <c r="Y292" s="1"/>
  <c r="Z292" s="1"/>
  <c r="AC292" s="1"/>
  <c r="E223" i="11"/>
  <c r="G223" s="1"/>
  <c r="H223" s="1"/>
  <c r="X224" i="8" s="1"/>
  <c r="Y224" s="1"/>
  <c r="Z224" s="1"/>
  <c r="AC224" s="1"/>
  <c r="E78" i="11"/>
  <c r="G78" s="1"/>
  <c r="H78" s="1"/>
  <c r="X79" i="8" s="1"/>
  <c r="E284" i="11"/>
  <c r="G284" s="1"/>
  <c r="H284" s="1"/>
  <c r="X285" i="8" s="1"/>
  <c r="Y285" s="1"/>
  <c r="Z285" s="1"/>
  <c r="AC285" s="1"/>
  <c r="CC65" i="10"/>
  <c r="E65" i="9"/>
  <c r="H65" s="1"/>
  <c r="W66" i="8" s="1"/>
  <c r="N66"/>
  <c r="S66" s="1"/>
  <c r="CC373" i="10"/>
  <c r="E373" i="9"/>
  <c r="H373" s="1"/>
  <c r="W374" i="8" s="1"/>
  <c r="N374"/>
  <c r="S374" s="1"/>
  <c r="CC381" i="10"/>
  <c r="E381" i="9"/>
  <c r="H381" s="1"/>
  <c r="W382" i="8" s="1"/>
  <c r="N382"/>
  <c r="S382" s="1"/>
  <c r="E263" i="11"/>
  <c r="G263" s="1"/>
  <c r="H263" s="1"/>
  <c r="X264" i="8" s="1"/>
  <c r="E203" i="11"/>
  <c r="G203" s="1"/>
  <c r="H203" s="1"/>
  <c r="X204" i="8" s="1"/>
  <c r="E74" i="11"/>
  <c r="G74" s="1"/>
  <c r="H74" s="1"/>
  <c r="X75" i="8" s="1"/>
  <c r="Y75" s="1"/>
  <c r="Z75" s="1"/>
  <c r="AC75" s="1"/>
  <c r="E280" i="11"/>
  <c r="G280" s="1"/>
  <c r="H280" s="1"/>
  <c r="X281" i="8" s="1"/>
  <c r="Y281" s="1"/>
  <c r="Z281" s="1"/>
  <c r="AC281" s="1"/>
  <c r="E114" i="11"/>
  <c r="G114" s="1"/>
  <c r="H114" s="1"/>
  <c r="X115" i="8" s="1"/>
  <c r="Y115" s="1"/>
  <c r="Z115" s="1"/>
  <c r="AC115" s="1"/>
  <c r="E178" i="11"/>
  <c r="G178" s="1"/>
  <c r="H178" s="1"/>
  <c r="X179" i="8" s="1"/>
  <c r="E122" i="11"/>
  <c r="G122" s="1"/>
  <c r="H122" s="1"/>
  <c r="X123" i="8" s="1"/>
  <c r="Y123" s="1"/>
  <c r="Z123" s="1"/>
  <c r="AC123" s="1"/>
  <c r="E202" i="11"/>
  <c r="G202" s="1"/>
  <c r="H202" s="1"/>
  <c r="X203" i="8" s="1"/>
  <c r="Y203" s="1"/>
  <c r="Z203" s="1"/>
  <c r="AC203" s="1"/>
  <c r="E94" i="11"/>
  <c r="G94" s="1"/>
  <c r="H94" s="1"/>
  <c r="X95" i="8" s="1"/>
  <c r="E20" i="11"/>
  <c r="G20" s="1"/>
  <c r="H20" s="1"/>
  <c r="X21" i="8" s="1"/>
  <c r="E21" i="11"/>
  <c r="G21" s="1"/>
  <c r="H21" s="1"/>
  <c r="X22" i="8" s="1"/>
  <c r="Y22" s="1"/>
  <c r="Z22" s="1"/>
  <c r="AC22" s="1"/>
  <c r="CC176" i="10"/>
  <c r="N177" i="8"/>
  <c r="S177" s="1"/>
  <c r="E176" i="9"/>
  <c r="H176" s="1"/>
  <c r="W177" i="8" s="1"/>
  <c r="E303" i="11"/>
  <c r="G303" s="1"/>
  <c r="H303" s="1"/>
  <c r="X304" i="8" s="1"/>
  <c r="E251" i="11"/>
  <c r="G251" s="1"/>
  <c r="H251" s="1"/>
  <c r="X252" i="8" s="1"/>
  <c r="Y252" s="1"/>
  <c r="Z252" s="1"/>
  <c r="AC252" s="1"/>
  <c r="E179" i="11"/>
  <c r="G179" s="1"/>
  <c r="H179" s="1"/>
  <c r="X180" i="8" s="1"/>
  <c r="E138" i="11"/>
  <c r="G138" s="1"/>
  <c r="H138" s="1"/>
  <c r="X139" i="8" s="1"/>
  <c r="E316" i="11"/>
  <c r="G316" s="1"/>
  <c r="H316" s="1"/>
  <c r="X317" i="8" s="1"/>
  <c r="Y317" s="1"/>
  <c r="Z317" s="1"/>
  <c r="AC317" s="1"/>
  <c r="E103" i="11"/>
  <c r="G103" s="1"/>
  <c r="H103" s="1"/>
  <c r="X104" i="8" s="1"/>
  <c r="Y104" s="1"/>
  <c r="Z104" s="1"/>
  <c r="AC104" s="1"/>
  <c r="E159" i="11"/>
  <c r="G159" s="1"/>
  <c r="H159" s="1"/>
  <c r="X160" i="8" s="1"/>
  <c r="Y160" s="1"/>
  <c r="Z160" s="1"/>
  <c r="AC160" s="1"/>
  <c r="E368" i="11"/>
  <c r="G368" s="1"/>
  <c r="H368" s="1"/>
  <c r="X369" i="8" s="1"/>
  <c r="E59" i="9"/>
  <c r="H59" s="1"/>
  <c r="W60" i="8" s="1"/>
  <c r="CC59" i="10"/>
  <c r="N60" i="8"/>
  <c r="S60" s="1"/>
  <c r="CC385" i="10"/>
  <c r="E385" i="9"/>
  <c r="H385" s="1"/>
  <c r="W386" i="8" s="1"/>
  <c r="N386"/>
  <c r="S386" s="1"/>
  <c r="CC383" i="10"/>
  <c r="E383" i="9"/>
  <c r="H383" s="1"/>
  <c r="W384" i="8" s="1"/>
  <c r="N384"/>
  <c r="S384" s="1"/>
  <c r="E82" i="11"/>
  <c r="G82" s="1"/>
  <c r="H82" s="1"/>
  <c r="X83" i="8" s="1"/>
  <c r="E240" i="11"/>
  <c r="G240" s="1"/>
  <c r="H240" s="1"/>
  <c r="X241" i="8" s="1"/>
  <c r="E132" i="11"/>
  <c r="G132" s="1"/>
  <c r="H132" s="1"/>
  <c r="X133" i="8" s="1"/>
  <c r="E81" i="11"/>
  <c r="G81" s="1"/>
  <c r="H81" s="1"/>
  <c r="X82" i="8" s="1"/>
  <c r="Y82" s="1"/>
  <c r="Z82" s="1"/>
  <c r="AC82" s="1"/>
  <c r="E16" i="11"/>
  <c r="G16" s="1"/>
  <c r="H16" s="1"/>
  <c r="X17" i="8" s="1"/>
  <c r="Y17" s="1"/>
  <c r="Z17" s="1"/>
  <c r="AC17" s="1"/>
  <c r="E329" i="11"/>
  <c r="G329" s="1"/>
  <c r="H329" s="1"/>
  <c r="X330" i="8" s="1"/>
  <c r="Y330" s="1"/>
  <c r="Z330" s="1"/>
  <c r="AC330" s="1"/>
  <c r="E309" i="11"/>
  <c r="G309" s="1"/>
  <c r="H309" s="1"/>
  <c r="X310" i="8" s="1"/>
  <c r="E185" i="11"/>
  <c r="G185" s="1"/>
  <c r="H185" s="1"/>
  <c r="X186" i="8" s="1"/>
  <c r="Y186" s="1"/>
  <c r="Z186" s="1"/>
  <c r="AC186" s="1"/>
  <c r="E144" i="11"/>
  <c r="G144" s="1"/>
  <c r="H144" s="1"/>
  <c r="X145" i="8" s="1"/>
  <c r="Y145" s="1"/>
  <c r="Z145" s="1"/>
  <c r="AC145" s="1"/>
  <c r="E28" i="11"/>
  <c r="G28" s="1"/>
  <c r="H28" s="1"/>
  <c r="X29" i="8" s="1"/>
  <c r="E365" i="11"/>
  <c r="G365" s="1"/>
  <c r="H365" s="1"/>
  <c r="X366" i="8" s="1"/>
  <c r="E349" i="11"/>
  <c r="G349" s="1"/>
  <c r="H349" s="1"/>
  <c r="X350" i="8" s="1"/>
  <c r="E274" i="11"/>
  <c r="G274" s="1"/>
  <c r="H274" s="1"/>
  <c r="X275" i="8" s="1"/>
  <c r="Y275" s="1"/>
  <c r="Z275" s="1"/>
  <c r="AC275" s="1"/>
  <c r="E226" i="11"/>
  <c r="G226" s="1"/>
  <c r="H226" s="1"/>
  <c r="X227" i="8" s="1"/>
  <c r="E112" i="11"/>
  <c r="G112" s="1"/>
  <c r="H112" s="1"/>
  <c r="X113" i="8" s="1"/>
  <c r="E343" i="11"/>
  <c r="G343" s="1"/>
  <c r="H343" s="1"/>
  <c r="X344" i="8" s="1"/>
  <c r="Y344" s="1"/>
  <c r="Z344" s="1"/>
  <c r="AC344" s="1"/>
  <c r="E252" i="11"/>
  <c r="G252" s="1"/>
  <c r="H252" s="1"/>
  <c r="X253" i="8" s="1"/>
  <c r="Y253" s="1"/>
  <c r="Z253" s="1"/>
  <c r="AC253" s="1"/>
  <c r="E184" i="11"/>
  <c r="G184" s="1"/>
  <c r="H184" s="1"/>
  <c r="X185" i="8" s="1"/>
  <c r="E196" i="11"/>
  <c r="G196" s="1"/>
  <c r="H196" s="1"/>
  <c r="X197" i="8" s="1"/>
  <c r="CC175" i="10"/>
  <c r="E175" i="9"/>
  <c r="H175" s="1"/>
  <c r="W176" i="8" s="1"/>
  <c r="N176"/>
  <c r="S176" s="1"/>
  <c r="CC174" i="10"/>
  <c r="N175" i="8"/>
  <c r="S175" s="1"/>
  <c r="E174" i="9"/>
  <c r="H174" s="1"/>
  <c r="W175" i="8" s="1"/>
  <c r="E311" i="11"/>
  <c r="G311" s="1"/>
  <c r="H311" s="1"/>
  <c r="X312" i="8" s="1"/>
  <c r="E25" i="11"/>
  <c r="G25" s="1"/>
  <c r="H25" s="1"/>
  <c r="X26" i="8" s="1"/>
  <c r="E216" i="11"/>
  <c r="G216" s="1"/>
  <c r="H216" s="1"/>
  <c r="X217" i="8" s="1"/>
  <c r="Y217" s="1"/>
  <c r="Z217" s="1"/>
  <c r="AC217" s="1"/>
  <c r="E124" i="11"/>
  <c r="G124" s="1"/>
  <c r="H124" s="1"/>
  <c r="X125" i="8" s="1"/>
  <c r="Y125" s="1"/>
  <c r="Z125" s="1"/>
  <c r="AC125" s="1"/>
  <c r="E73" i="11"/>
  <c r="G73" s="1"/>
  <c r="H73" s="1"/>
  <c r="X74" i="8" s="1"/>
  <c r="Y74" s="1"/>
  <c r="Z74" s="1"/>
  <c r="AC74" s="1"/>
  <c r="E201" i="11"/>
  <c r="G201" s="1"/>
  <c r="H201" s="1"/>
  <c r="X202" i="8" s="1"/>
  <c r="E106" i="11"/>
  <c r="G106" s="1"/>
  <c r="H106" s="1"/>
  <c r="X107" i="8" s="1"/>
  <c r="E50" i="11"/>
  <c r="G50" s="1"/>
  <c r="H50" s="1"/>
  <c r="X51" i="8" s="1"/>
  <c r="Y51" s="1"/>
  <c r="Z51" s="1"/>
  <c r="AC51" s="1"/>
  <c r="E270" i="11"/>
  <c r="G270" s="1"/>
  <c r="H270" s="1"/>
  <c r="X271" i="8" s="1"/>
  <c r="E238" i="11"/>
  <c r="G238" s="1"/>
  <c r="H238" s="1"/>
  <c r="X239" i="8" s="1"/>
  <c r="E206" i="11"/>
  <c r="G206" s="1"/>
  <c r="H206" s="1"/>
  <c r="X207" i="8" s="1"/>
  <c r="Y207" s="1"/>
  <c r="Z207" s="1"/>
  <c r="AC207" s="1"/>
  <c r="E33" i="11"/>
  <c r="G33" s="1"/>
  <c r="H33" s="1"/>
  <c r="X34" i="8" s="1"/>
  <c r="Y34" s="1"/>
  <c r="Z34" s="1"/>
  <c r="AC34" s="1"/>
  <c r="E14" i="11"/>
  <c r="G14" s="1"/>
  <c r="H14" s="1"/>
  <c r="X15" i="8" s="1"/>
  <c r="E133" i="11"/>
  <c r="G133" s="1"/>
  <c r="H133" s="1"/>
  <c r="X134" i="8" s="1"/>
  <c r="E218" i="11"/>
  <c r="G218" s="1"/>
  <c r="H218" s="1"/>
  <c r="X219" i="8" s="1"/>
  <c r="Y219" s="1"/>
  <c r="Z219" s="1"/>
  <c r="AC219" s="1"/>
  <c r="E161" i="11"/>
  <c r="G161" s="1"/>
  <c r="H161" s="1"/>
  <c r="X162" i="8" s="1"/>
  <c r="Y162" s="1"/>
  <c r="Z162" s="1"/>
  <c r="AC162" s="1"/>
  <c r="E29" i="11"/>
  <c r="G29" s="1"/>
  <c r="H29" s="1"/>
  <c r="X30" i="8" s="1"/>
  <c r="CC60" i="10"/>
  <c r="N61" i="8"/>
  <c r="S61" s="1"/>
  <c r="E60" i="9"/>
  <c r="H60" s="1"/>
  <c r="W61" i="8" s="1"/>
  <c r="E160" i="11"/>
  <c r="G160" s="1"/>
  <c r="H160" s="1"/>
  <c r="X161" i="8" s="1"/>
  <c r="Y161" s="1"/>
  <c r="Z161" s="1"/>
  <c r="AC161" s="1"/>
  <c r="E355" i="11"/>
  <c r="G355" s="1"/>
  <c r="H355" s="1"/>
  <c r="X356" i="8" s="1"/>
  <c r="E232" i="11"/>
  <c r="G232" s="1"/>
  <c r="H232" s="1"/>
  <c r="X233" i="8" s="1"/>
  <c r="Y233" s="1"/>
  <c r="Z233" s="1"/>
  <c r="AC233" s="1"/>
  <c r="E141" i="11"/>
  <c r="G141" s="1"/>
  <c r="H141" s="1"/>
  <c r="X142" i="8" s="1"/>
  <c r="E26" i="11"/>
  <c r="G26" s="1"/>
  <c r="H26" s="1"/>
  <c r="X27" i="8" s="1"/>
  <c r="E189" i="11"/>
  <c r="G189" s="1"/>
  <c r="H189" s="1"/>
  <c r="X190" i="8" s="1"/>
  <c r="E140" i="11"/>
  <c r="G140" s="1"/>
  <c r="H140" s="1"/>
  <c r="X141" i="8" s="1"/>
  <c r="E246" i="11"/>
  <c r="G246" s="1"/>
  <c r="H246" s="1"/>
  <c r="X247" i="8" s="1"/>
  <c r="Y247" s="1"/>
  <c r="Z247" s="1"/>
  <c r="AC247" s="1"/>
  <c r="E369" i="11"/>
  <c r="G369" s="1"/>
  <c r="H369" s="1"/>
  <c r="X370" i="8" s="1"/>
  <c r="E53" i="11"/>
  <c r="G53" s="1"/>
  <c r="H53" s="1"/>
  <c r="X54" i="8" s="1"/>
  <c r="E299" i="11"/>
  <c r="G299" s="1"/>
  <c r="H299" s="1"/>
  <c r="X300" i="8" s="1"/>
  <c r="Y300" s="1"/>
  <c r="Z300" s="1"/>
  <c r="AC300" s="1"/>
  <c r="E104" i="11"/>
  <c r="G104" s="1"/>
  <c r="H104" s="1"/>
  <c r="X105" i="8" s="1"/>
  <c r="Y105" s="1"/>
  <c r="Z105" s="1"/>
  <c r="AC105" s="1"/>
  <c r="E351" i="11"/>
  <c r="G351" s="1"/>
  <c r="H351" s="1"/>
  <c r="X352" i="8" s="1"/>
  <c r="E228" i="11"/>
  <c r="G228" s="1"/>
  <c r="H228" s="1"/>
  <c r="X229" i="8" s="1"/>
  <c r="E137" i="11"/>
  <c r="G137" s="1"/>
  <c r="H137" s="1"/>
  <c r="X138" i="8" s="1"/>
  <c r="Y138" s="1"/>
  <c r="Z138" s="1"/>
  <c r="AC138" s="1"/>
  <c r="E55" i="11"/>
  <c r="G55" s="1"/>
  <c r="H55" s="1"/>
  <c r="X56" i="8" s="1"/>
  <c r="Y56" s="1"/>
  <c r="Z56" s="1"/>
  <c r="AC56" s="1"/>
  <c r="E372" i="11"/>
  <c r="G372" s="1"/>
  <c r="H372" s="1"/>
  <c r="X373" i="8" s="1"/>
  <c r="E6" i="11"/>
  <c r="G6" s="1"/>
  <c r="H6" s="1"/>
  <c r="X7" i="8" s="1"/>
  <c r="Y7" s="1"/>
  <c r="Z7" s="1"/>
  <c r="AC7" s="1"/>
  <c r="E271" i="11"/>
  <c r="G271" s="1"/>
  <c r="H271" s="1"/>
  <c r="X272" i="8" s="1"/>
  <c r="E134" i="11"/>
  <c r="G134" s="1"/>
  <c r="H134" s="1"/>
  <c r="X135" i="8" s="1"/>
  <c r="Y135" s="1"/>
  <c r="Z135" s="1"/>
  <c r="AC135" s="1"/>
  <c r="E293" i="11"/>
  <c r="G293" s="1"/>
  <c r="H293" s="1"/>
  <c r="X294" i="8" s="1"/>
  <c r="E277" i="11"/>
  <c r="G277" s="1"/>
  <c r="H277" s="1"/>
  <c r="X278" i="8" s="1"/>
  <c r="E261" i="11"/>
  <c r="G261" s="1"/>
  <c r="H261" s="1"/>
  <c r="X262" i="8" s="1"/>
  <c r="E245" i="11"/>
  <c r="G245" s="1"/>
  <c r="H245" s="1"/>
  <c r="X246" i="8" s="1"/>
  <c r="Y246" s="1"/>
  <c r="Z246" s="1"/>
  <c r="AC246" s="1"/>
  <c r="E225" i="11"/>
  <c r="G225" s="1"/>
  <c r="H225" s="1"/>
  <c r="X226" i="8" s="1"/>
  <c r="E205" i="11"/>
  <c r="G205" s="1"/>
  <c r="H205" s="1"/>
  <c r="X206" i="8" s="1"/>
  <c r="E162" i="11"/>
  <c r="G162" s="1"/>
  <c r="H162" s="1"/>
  <c r="X163" i="8" s="1"/>
  <c r="Y163" s="1"/>
  <c r="Z163" s="1"/>
  <c r="AC163" s="1"/>
  <c r="E102" i="11"/>
  <c r="G102" s="1"/>
  <c r="H102" s="1"/>
  <c r="X103" i="8" s="1"/>
  <c r="Y103" s="1"/>
  <c r="Z103" s="1"/>
  <c r="AC103" s="1"/>
  <c r="E68" i="11"/>
  <c r="G68" s="1"/>
  <c r="H68" s="1"/>
  <c r="X69" i="8" s="1"/>
  <c r="E37" i="11"/>
  <c r="G37" s="1"/>
  <c r="H37" s="1"/>
  <c r="X38" i="8" s="1"/>
  <c r="E275" i="11"/>
  <c r="G275" s="1"/>
  <c r="H275" s="1"/>
  <c r="X276" i="8" s="1"/>
  <c r="Y276" s="1"/>
  <c r="Z276" s="1"/>
  <c r="AC276" s="1"/>
  <c r="E207" i="11"/>
  <c r="G207" s="1"/>
  <c r="H207" s="1"/>
  <c r="X208" i="8" s="1"/>
  <c r="Y208" s="1"/>
  <c r="Z208" s="1"/>
  <c r="AC208" s="1"/>
  <c r="E47" i="11"/>
  <c r="G47" s="1"/>
  <c r="H47" s="1"/>
  <c r="X48" i="8" s="1"/>
  <c r="E374" i="11"/>
  <c r="G374" s="1"/>
  <c r="H374" s="1"/>
  <c r="X375" i="8" s="1"/>
  <c r="CC56" i="10"/>
  <c r="N57" i="8"/>
  <c r="S57" s="1"/>
  <c r="E56" i="9"/>
  <c r="H56" s="1"/>
  <c r="W57" i="8" s="1"/>
  <c r="E390" i="11"/>
  <c r="G390" s="1"/>
  <c r="H390" s="1"/>
  <c r="X391" i="8" s="1"/>
  <c r="E5" i="11"/>
  <c r="G5" s="1"/>
  <c r="H5" s="1"/>
  <c r="X6" i="8" s="1"/>
  <c r="E279" i="11"/>
  <c r="G279" s="1"/>
  <c r="H279" s="1"/>
  <c r="X280" i="8" s="1"/>
  <c r="Y280" s="1"/>
  <c r="Z280" s="1"/>
  <c r="AC280" s="1"/>
  <c r="E219" i="11"/>
  <c r="G219" s="1"/>
  <c r="H219" s="1"/>
  <c r="X220" i="8" s="1"/>
  <c r="E108" i="11"/>
  <c r="G108" s="1"/>
  <c r="H108" s="1"/>
  <c r="X109" i="8" s="1"/>
  <c r="E186" i="11"/>
  <c r="G186" s="1"/>
  <c r="H186" s="1"/>
  <c r="X187" i="8" s="1"/>
  <c r="Y187" s="1"/>
  <c r="Z187" s="1"/>
  <c r="AC187" s="1"/>
  <c r="E130" i="11"/>
  <c r="G130" s="1"/>
  <c r="H130" s="1"/>
  <c r="X131" i="8" s="1"/>
  <c r="Y131" s="1"/>
  <c r="Z131" s="1"/>
  <c r="AC131" s="1"/>
  <c r="E192" i="11"/>
  <c r="G192" s="1"/>
  <c r="H192" s="1"/>
  <c r="X193" i="8" s="1"/>
  <c r="E69" i="11"/>
  <c r="G69" s="1"/>
  <c r="H69" s="1"/>
  <c r="X70" i="8" s="1"/>
  <c r="E63" i="11"/>
  <c r="G63" s="1"/>
  <c r="H63" s="1"/>
  <c r="X64" i="8" s="1"/>
  <c r="Y64" s="1"/>
  <c r="Z64" s="1"/>
  <c r="AC64" s="1"/>
  <c r="E380" i="11"/>
  <c r="G380" s="1"/>
  <c r="H380" s="1"/>
  <c r="X381" i="8" s="1"/>
  <c r="Y381" s="1"/>
  <c r="Z381" s="1"/>
  <c r="AC381" s="1"/>
  <c r="CC54" i="10"/>
  <c r="N55" i="8"/>
  <c r="S55" s="1"/>
  <c r="E54" i="9"/>
  <c r="H54" s="1"/>
  <c r="W55" i="8" s="1"/>
  <c r="E334" i="11"/>
  <c r="G334" s="1"/>
  <c r="H334" s="1"/>
  <c r="X335" i="8" s="1"/>
  <c r="Y335" s="1"/>
  <c r="Z335" s="1"/>
  <c r="AC335" s="1"/>
  <c r="E267" i="11"/>
  <c r="G267" s="1"/>
  <c r="H267" s="1"/>
  <c r="X268" i="8" s="1"/>
  <c r="E199" i="11"/>
  <c r="G199" s="1"/>
  <c r="H199" s="1"/>
  <c r="X200" i="8" s="1"/>
  <c r="E38" i="11"/>
  <c r="G38" s="1"/>
  <c r="H38" s="1"/>
  <c r="X39" i="8" s="1"/>
  <c r="Y39" s="1"/>
  <c r="Z39" s="1"/>
  <c r="AC39" s="1"/>
  <c r="E276" i="11"/>
  <c r="G276" s="1"/>
  <c r="H276" s="1"/>
  <c r="X277" i="8" s="1"/>
  <c r="Y277" s="1"/>
  <c r="Z277" s="1"/>
  <c r="AC277" s="1"/>
  <c r="E67" i="11"/>
  <c r="G67" s="1"/>
  <c r="H67" s="1"/>
  <c r="X68" i="8" s="1"/>
  <c r="Y68" s="1"/>
  <c r="Z68" s="1"/>
  <c r="AC68" s="1"/>
  <c r="E198" i="11"/>
  <c r="G198" s="1"/>
  <c r="H198" s="1"/>
  <c r="X199" i="8" s="1"/>
  <c r="CC10" i="10"/>
  <c r="N11" i="8"/>
  <c r="S11" s="1"/>
  <c r="E10" i="9"/>
  <c r="H10" s="1"/>
  <c r="W11" i="8" s="1"/>
  <c r="CC172" i="10"/>
  <c r="N173" i="8"/>
  <c r="S173" s="1"/>
  <c r="E172" i="9"/>
  <c r="H172" s="1"/>
  <c r="W173" i="8" s="1"/>
  <c r="E319" i="11"/>
  <c r="G319" s="1"/>
  <c r="H319" s="1"/>
  <c r="X320" i="8" s="1"/>
  <c r="Y320" s="1"/>
  <c r="Z320" s="1"/>
  <c r="AC320" s="1"/>
  <c r="E256" i="11"/>
  <c r="G256" s="1"/>
  <c r="H256" s="1"/>
  <c r="X257" i="8" s="1"/>
  <c r="E188" i="11"/>
  <c r="G188" s="1"/>
  <c r="H188" s="1"/>
  <c r="X189" i="8" s="1"/>
  <c r="E371" i="11"/>
  <c r="G371" s="1"/>
  <c r="H371" s="1"/>
  <c r="X372" i="8" s="1"/>
  <c r="Y372" s="1"/>
  <c r="Z372" s="1"/>
  <c r="AC372" s="1"/>
  <c r="E317" i="11"/>
  <c r="G317" s="1"/>
  <c r="H317" s="1"/>
  <c r="X318" i="8" s="1"/>
  <c r="E193" i="11"/>
  <c r="G193" s="1"/>
  <c r="H193" s="1"/>
  <c r="X194" i="8" s="1"/>
  <c r="E36" i="11"/>
  <c r="G36" s="1"/>
  <c r="H36" s="1"/>
  <c r="X37" i="8" s="1"/>
  <c r="E17" i="11"/>
  <c r="G17" s="1"/>
  <c r="H17" s="1"/>
  <c r="X18" i="8" s="1"/>
  <c r="Y18" s="1"/>
  <c r="Z18" s="1"/>
  <c r="AC18" s="1"/>
  <c r="E353" i="11"/>
  <c r="G353" s="1"/>
  <c r="H353" s="1"/>
  <c r="X354" i="8" s="1"/>
  <c r="Y354" s="1"/>
  <c r="Z354" s="1"/>
  <c r="AC354" s="1"/>
  <c r="E337" i="11"/>
  <c r="G337" s="1"/>
  <c r="H337" s="1"/>
  <c r="X338" i="8" s="1"/>
  <c r="E282" i="11"/>
  <c r="G282" s="1"/>
  <c r="H282" s="1"/>
  <c r="X283" i="8" s="1"/>
  <c r="E242" i="11"/>
  <c r="G242" s="1"/>
  <c r="H242" s="1"/>
  <c r="X243" i="8" s="1"/>
  <c r="Y243" s="1"/>
  <c r="Z243" s="1"/>
  <c r="AC243" s="1"/>
  <c r="E315" i="11"/>
  <c r="G315" s="1"/>
  <c r="H315" s="1"/>
  <c r="X316" i="8" s="1"/>
  <c r="E30" i="11"/>
  <c r="G30" s="1"/>
  <c r="H30" s="1"/>
  <c r="X31" i="8" s="1"/>
  <c r="E359" i="11"/>
  <c r="G359" s="1"/>
  <c r="H359" s="1"/>
  <c r="X360" i="8" s="1"/>
  <c r="E268" i="11"/>
  <c r="G268" s="1"/>
  <c r="H268" s="1"/>
  <c r="X269" i="8" s="1"/>
  <c r="Y269" s="1"/>
  <c r="Z269" s="1"/>
  <c r="AC269" s="1"/>
  <c r="E204" i="11"/>
  <c r="G204" s="1"/>
  <c r="H204" s="1"/>
  <c r="X205" i="8" s="1"/>
  <c r="Y205" s="1"/>
  <c r="Z205" s="1"/>
  <c r="AC205" s="1"/>
  <c r="E145" i="11"/>
  <c r="G145" s="1"/>
  <c r="H145" s="1"/>
  <c r="X146" i="8" s="1"/>
  <c r="E31" i="11"/>
  <c r="G31" s="1"/>
  <c r="H31" s="1"/>
  <c r="X32" i="8" s="1"/>
  <c r="CC9" i="10"/>
  <c r="E9" i="9"/>
  <c r="H9" s="1"/>
  <c r="W10" i="8" s="1"/>
  <c r="N10"/>
  <c r="CC387" i="10"/>
  <c r="E387" i="9"/>
  <c r="H387" s="1"/>
  <c r="W388" i="8" s="1"/>
  <c r="N388"/>
  <c r="S388" s="1"/>
  <c r="E327" i="11"/>
  <c r="G327" s="1"/>
  <c r="H327" s="1"/>
  <c r="X328" i="8" s="1"/>
  <c r="E90" i="11"/>
  <c r="G90" s="1"/>
  <c r="H90" s="1"/>
  <c r="X91" i="8" s="1"/>
  <c r="Y91" s="1"/>
  <c r="Z91" s="1"/>
  <c r="AC91" s="1"/>
  <c r="E200" i="11"/>
  <c r="G200" s="1"/>
  <c r="H200" s="1"/>
  <c r="X201" i="8" s="1"/>
  <c r="Y201" s="1"/>
  <c r="Z201" s="1"/>
  <c r="AC201" s="1"/>
  <c r="E89" i="11"/>
  <c r="G89" s="1"/>
  <c r="H89" s="1"/>
  <c r="X90" i="8" s="1"/>
  <c r="E157" i="11"/>
  <c r="G157" s="1"/>
  <c r="H157" s="1"/>
  <c r="X158" i="8" s="1"/>
  <c r="E98" i="11"/>
  <c r="G98" s="1"/>
  <c r="H98" s="1"/>
  <c r="X99" i="8" s="1"/>
  <c r="Y99" s="1"/>
  <c r="Z99" s="1"/>
  <c r="AC99" s="1"/>
  <c r="E294" i="11"/>
  <c r="G294" s="1"/>
  <c r="H294" s="1"/>
  <c r="X295" i="8" s="1"/>
  <c r="Y295" s="1"/>
  <c r="Z295" s="1"/>
  <c r="AC295" s="1"/>
  <c r="E230" i="11"/>
  <c r="G230" s="1"/>
  <c r="H230" s="1"/>
  <c r="X231" i="8" s="1"/>
  <c r="Y231" s="1"/>
  <c r="Z231" s="1"/>
  <c r="AC231" s="1"/>
  <c r="E165" i="11"/>
  <c r="G165" s="1"/>
  <c r="H165" s="1"/>
  <c r="X166" i="8" s="1"/>
  <c r="E234" i="11"/>
  <c r="G234" s="1"/>
  <c r="H234" s="1"/>
  <c r="X235" i="8" s="1"/>
  <c r="Y235" s="1"/>
  <c r="Z235" s="1"/>
  <c r="AC235" s="1"/>
  <c r="E109" i="11"/>
  <c r="G109" s="1"/>
  <c r="H109" s="1"/>
  <c r="X110" i="8" s="1"/>
  <c r="Y110" s="1"/>
  <c r="Z110" s="1"/>
  <c r="AC110" s="1"/>
  <c r="E18" i="11"/>
  <c r="G18" s="1"/>
  <c r="H18" s="1"/>
  <c r="X19" i="8" s="1"/>
  <c r="E121" i="11"/>
  <c r="G121" s="1"/>
  <c r="H121" s="1"/>
  <c r="X122" i="8" s="1"/>
  <c r="Y122" s="1"/>
  <c r="Z122" s="1"/>
  <c r="AC122" s="1"/>
  <c r="Y368"/>
  <c r="Z368" s="1"/>
  <c r="AC368" s="1"/>
  <c r="E335" i="11"/>
  <c r="G335" s="1"/>
  <c r="H335" s="1"/>
  <c r="X336" i="8" s="1"/>
  <c r="Y336" s="1"/>
  <c r="Z336" s="1"/>
  <c r="AC336" s="1"/>
  <c r="E212" i="11"/>
  <c r="G212" s="1"/>
  <c r="H212" s="1"/>
  <c r="X213" i="8" s="1"/>
  <c r="Y213" s="1"/>
  <c r="Z213" s="1"/>
  <c r="AC213" s="1"/>
  <c r="Y121"/>
  <c r="Z121" s="1"/>
  <c r="AC121" s="1"/>
  <c r="E239" i="11"/>
  <c r="G239" s="1"/>
  <c r="H239" s="1"/>
  <c r="X240" i="8" s="1"/>
  <c r="Y240" s="1"/>
  <c r="Z240" s="1"/>
  <c r="AC240" s="1"/>
  <c r="Y212"/>
  <c r="Z212" s="1"/>
  <c r="AC212" s="1"/>
  <c r="E100" i="11"/>
  <c r="G100" s="1"/>
  <c r="H100" s="1"/>
  <c r="X101" i="8" s="1"/>
  <c r="Y101" s="1"/>
  <c r="Z101" s="1"/>
  <c r="AC101" s="1"/>
  <c r="E289" i="11"/>
  <c r="G289" s="1"/>
  <c r="H289" s="1"/>
  <c r="X290" i="8" s="1"/>
  <c r="Y290" s="1"/>
  <c r="Z290" s="1"/>
  <c r="AC290" s="1"/>
  <c r="Y282"/>
  <c r="Z282" s="1"/>
  <c r="AC282" s="1"/>
  <c r="E273" i="11"/>
  <c r="G273" s="1"/>
  <c r="H273" s="1"/>
  <c r="X274" i="8" s="1"/>
  <c r="Y274" s="1"/>
  <c r="Z274" s="1"/>
  <c r="AC274" s="1"/>
  <c r="Y266"/>
  <c r="Z266" s="1"/>
  <c r="AC266" s="1"/>
  <c r="E257" i="11"/>
  <c r="G257" s="1"/>
  <c r="H257" s="1"/>
  <c r="X258" i="8" s="1"/>
  <c r="Y258" s="1"/>
  <c r="Z258" s="1"/>
  <c r="AC258" s="1"/>
  <c r="E241" i="11"/>
  <c r="G241" s="1"/>
  <c r="H241" s="1"/>
  <c r="X242" i="8" s="1"/>
  <c r="Y242" s="1"/>
  <c r="Z242" s="1"/>
  <c r="AC242" s="1"/>
  <c r="E221" i="11"/>
  <c r="G221" s="1"/>
  <c r="H221" s="1"/>
  <c r="X222" i="8" s="1"/>
  <c r="Y222" s="1"/>
  <c r="Z222" s="1"/>
  <c r="AC222" s="1"/>
  <c r="Y171"/>
  <c r="Z171" s="1"/>
  <c r="AC171" s="1"/>
  <c r="E92" i="11"/>
  <c r="G92" s="1"/>
  <c r="H92" s="1"/>
  <c r="X93" i="8" s="1"/>
  <c r="Y93" s="1"/>
  <c r="Z93" s="1"/>
  <c r="AC93" s="1"/>
  <c r="Y183"/>
  <c r="Z183" s="1"/>
  <c r="AC183" s="1"/>
  <c r="Y119"/>
  <c r="Z119" s="1"/>
  <c r="AC119" s="1"/>
  <c r="Y46"/>
  <c r="Z46" s="1"/>
  <c r="AC46" s="1"/>
  <c r="E259" i="11"/>
  <c r="G259" s="1"/>
  <c r="H259" s="1"/>
  <c r="X260" i="8" s="1"/>
  <c r="Y260" s="1"/>
  <c r="Z260" s="1"/>
  <c r="AC260" s="1"/>
  <c r="Y79"/>
  <c r="Z79" s="1"/>
  <c r="AC79" s="1"/>
  <c r="CC57" i="10"/>
  <c r="E57" i="9"/>
  <c r="H57" s="1"/>
  <c r="W58" i="8" s="1"/>
  <c r="N58"/>
  <c r="S58" s="1"/>
  <c r="CC64" i="10"/>
  <c r="N65" i="8"/>
  <c r="S65" s="1"/>
  <c r="E64" i="9"/>
  <c r="H64" s="1"/>
  <c r="W65" i="8" s="1"/>
  <c r="CC377" i="10"/>
  <c r="E377" i="9"/>
  <c r="H377" s="1"/>
  <c r="W378" i="8" s="1"/>
  <c r="N378"/>
  <c r="S378" s="1"/>
  <c r="E295" i="11"/>
  <c r="G295" s="1"/>
  <c r="H295" s="1"/>
  <c r="X296" i="8" s="1"/>
  <c r="Y296" s="1"/>
  <c r="Z296" s="1"/>
  <c r="AC296" s="1"/>
  <c r="Y264"/>
  <c r="Z264" s="1"/>
  <c r="AC264" s="1"/>
  <c r="E235" i="11"/>
  <c r="G235" s="1"/>
  <c r="H235" s="1"/>
  <c r="X236" i="8" s="1"/>
  <c r="Y236" s="1"/>
  <c r="Z236" s="1"/>
  <c r="AC236" s="1"/>
  <c r="Y204"/>
  <c r="Z204" s="1"/>
  <c r="AC204" s="1"/>
  <c r="E142" i="11"/>
  <c r="G142" s="1"/>
  <c r="H142" s="1"/>
  <c r="X143" i="8" s="1"/>
  <c r="Y143" s="1"/>
  <c r="Z143" s="1"/>
  <c r="AC143" s="1"/>
  <c r="E194" i="11"/>
  <c r="G194" s="1"/>
  <c r="H194" s="1"/>
  <c r="X195" i="8" s="1"/>
  <c r="Y195" s="1"/>
  <c r="Z195" s="1"/>
  <c r="AC195" s="1"/>
  <c r="Y179"/>
  <c r="Z179" s="1"/>
  <c r="AC179" s="1"/>
  <c r="E49" i="11"/>
  <c r="G49" s="1"/>
  <c r="H49" s="1"/>
  <c r="X50" i="8" s="1"/>
  <c r="Y50" s="1"/>
  <c r="Z50" s="1"/>
  <c r="AC50" s="1"/>
  <c r="Y95"/>
  <c r="Z95" s="1"/>
  <c r="AC95" s="1"/>
  <c r="Y21"/>
  <c r="Z21" s="1"/>
  <c r="AC21" s="1"/>
  <c r="E244" i="11"/>
  <c r="G244" s="1"/>
  <c r="H244" s="1"/>
  <c r="X245" i="8" s="1"/>
  <c r="Y245" s="1"/>
  <c r="Z245" s="1"/>
  <c r="AC245" s="1"/>
  <c r="E85" i="11"/>
  <c r="G85" s="1"/>
  <c r="H85" s="1"/>
  <c r="X86" i="8" s="1"/>
  <c r="Y86" s="1"/>
  <c r="Z86" s="1"/>
  <c r="AC86" s="1"/>
  <c r="CC389" i="10"/>
  <c r="E389" i="9"/>
  <c r="H389" s="1"/>
  <c r="W390" i="8" s="1"/>
  <c r="N390"/>
  <c r="S390" s="1"/>
  <c r="CC379" i="10"/>
  <c r="E379" i="9"/>
  <c r="H379" s="1"/>
  <c r="W380" i="8" s="1"/>
  <c r="N380"/>
  <c r="S380" s="1"/>
  <c r="Y304"/>
  <c r="Z304" s="1"/>
  <c r="AC304" s="1"/>
  <c r="E255" i="11"/>
  <c r="G255" s="1"/>
  <c r="H255" s="1"/>
  <c r="X256" i="8" s="1"/>
  <c r="Y256" s="1"/>
  <c r="Z256" s="1"/>
  <c r="AC256" s="1"/>
  <c r="E350" i="11"/>
  <c r="G350" s="1"/>
  <c r="H350" s="1"/>
  <c r="X351" i="8" s="1"/>
  <c r="Y351" s="1"/>
  <c r="Z351" s="1"/>
  <c r="AC351" s="1"/>
  <c r="E283" i="11"/>
  <c r="G283" s="1"/>
  <c r="H283" s="1"/>
  <c r="X284" i="8" s="1"/>
  <c r="Y284" s="1"/>
  <c r="Z284" s="1"/>
  <c r="AC284" s="1"/>
  <c r="E215" i="11"/>
  <c r="G215" s="1"/>
  <c r="H215" s="1"/>
  <c r="X216" i="8" s="1"/>
  <c r="Y216" s="1"/>
  <c r="Z216" s="1"/>
  <c r="AC216" s="1"/>
  <c r="Y180"/>
  <c r="Z180" s="1"/>
  <c r="AC180" s="1"/>
  <c r="Y139"/>
  <c r="Z139" s="1"/>
  <c r="AC139" s="1"/>
  <c r="E70" i="11"/>
  <c r="G70" s="1"/>
  <c r="H70" s="1"/>
  <c r="X71" i="8" s="1"/>
  <c r="Y71" s="1"/>
  <c r="Z71" s="1"/>
  <c r="AC71" s="1"/>
  <c r="E292" i="11"/>
  <c r="G292" s="1"/>
  <c r="H292" s="1"/>
  <c r="X293" i="8" s="1"/>
  <c r="Y293" s="1"/>
  <c r="Z293" s="1"/>
  <c r="AC293" s="1"/>
  <c r="E171" i="11"/>
  <c r="G171" s="1"/>
  <c r="H171" s="1"/>
  <c r="X172" i="8" s="1"/>
  <c r="Y172" s="1"/>
  <c r="Z172" s="1"/>
  <c r="AC172" s="1"/>
  <c r="E397" i="11"/>
  <c r="G397" s="1"/>
  <c r="H397" s="1"/>
  <c r="X398" i="8" s="1"/>
  <c r="Y398" s="1"/>
  <c r="Z398" s="1"/>
  <c r="AC398" s="1"/>
  <c r="Y369"/>
  <c r="Z369" s="1"/>
  <c r="AC369" s="1"/>
  <c r="CC376" i="10"/>
  <c r="N377" i="8"/>
  <c r="S377" s="1"/>
  <c r="E376" i="9"/>
  <c r="H376" s="1"/>
  <c r="W377" i="8" s="1"/>
  <c r="CC393" i="10"/>
  <c r="E393" i="9"/>
  <c r="H393" s="1"/>
  <c r="W394" i="8" s="1"/>
  <c r="N394"/>
  <c r="S394" s="1"/>
  <c r="CC392" i="10"/>
  <c r="N393" i="8"/>
  <c r="S393" s="1"/>
  <c r="E392" i="9"/>
  <c r="H392" s="1"/>
  <c r="W393" i="8" s="1"/>
  <c r="E168" i="11"/>
  <c r="G168" s="1"/>
  <c r="H168" s="1"/>
  <c r="X169" i="8" s="1"/>
  <c r="Y169" s="1"/>
  <c r="Z169" s="1"/>
  <c r="AC169" s="1"/>
  <c r="Y83"/>
  <c r="Z83" s="1"/>
  <c r="AC83" s="1"/>
  <c r="E34" i="11"/>
  <c r="G34" s="1"/>
  <c r="H34" s="1"/>
  <c r="X35" i="8" s="1"/>
  <c r="Y35" s="1"/>
  <c r="Z35" s="1"/>
  <c r="AC35" s="1"/>
  <c r="E347" i="11"/>
  <c r="G347" s="1"/>
  <c r="H347" s="1"/>
  <c r="X348" i="8" s="1"/>
  <c r="Y348" s="1"/>
  <c r="Z348" s="1"/>
  <c r="AC348" s="1"/>
  <c r="E272" i="11"/>
  <c r="G272" s="1"/>
  <c r="H272" s="1"/>
  <c r="X273" i="8" s="1"/>
  <c r="Y273" s="1"/>
  <c r="Z273" s="1"/>
  <c r="AC273" s="1"/>
  <c r="Y241"/>
  <c r="Z241" s="1"/>
  <c r="AC241" s="1"/>
  <c r="E208" i="11"/>
  <c r="G208" s="1"/>
  <c r="H208" s="1"/>
  <c r="X209" i="8" s="1"/>
  <c r="Y209" s="1"/>
  <c r="Z209" s="1"/>
  <c r="AC209" s="1"/>
  <c r="Y133"/>
  <c r="Z133" s="1"/>
  <c r="AC133" s="1"/>
  <c r="E321" i="11"/>
  <c r="G321" s="1"/>
  <c r="H321" s="1"/>
  <c r="X322" i="8" s="1"/>
  <c r="Y322" s="1"/>
  <c r="Z322" s="1"/>
  <c r="AC322" s="1"/>
  <c r="Y310"/>
  <c r="Z310" s="1"/>
  <c r="AC310" s="1"/>
  <c r="E209" i="11"/>
  <c r="G209" s="1"/>
  <c r="H209" s="1"/>
  <c r="X210" i="8" s="1"/>
  <c r="Y210" s="1"/>
  <c r="Z210" s="1"/>
  <c r="AC210" s="1"/>
  <c r="E46" i="11"/>
  <c r="G46" s="1"/>
  <c r="H46" s="1"/>
  <c r="X47" i="8" s="1"/>
  <c r="Y47" s="1"/>
  <c r="Z47" s="1"/>
  <c r="AC47" s="1"/>
  <c r="Y29"/>
  <c r="Z29" s="1"/>
  <c r="AC29" s="1"/>
  <c r="Y366"/>
  <c r="Z366" s="1"/>
  <c r="AC366" s="1"/>
  <c r="E357" i="11"/>
  <c r="G357" s="1"/>
  <c r="H357" s="1"/>
  <c r="X358" i="8" s="1"/>
  <c r="Y358" s="1"/>
  <c r="Z358" s="1"/>
  <c r="AC358" s="1"/>
  <c r="Y350"/>
  <c r="Z350" s="1"/>
  <c r="AC350" s="1"/>
  <c r="E341" i="11"/>
  <c r="G341" s="1"/>
  <c r="H341" s="1"/>
  <c r="X342" i="8" s="1"/>
  <c r="Y342" s="1"/>
  <c r="Z342" s="1"/>
  <c r="AC342" s="1"/>
  <c r="E290" i="11"/>
  <c r="G290" s="1"/>
  <c r="H290" s="1"/>
  <c r="X291" i="8" s="1"/>
  <c r="Y291" s="1"/>
  <c r="Z291" s="1"/>
  <c r="AC291" s="1"/>
  <c r="E250" i="11"/>
  <c r="G250" s="1"/>
  <c r="H250" s="1"/>
  <c r="X251" i="8" s="1"/>
  <c r="Y251" s="1"/>
  <c r="Z251" s="1"/>
  <c r="AC251" s="1"/>
  <c r="Y227"/>
  <c r="Z227" s="1"/>
  <c r="AC227" s="1"/>
  <c r="E152" i="11"/>
  <c r="G152" s="1"/>
  <c r="H152" s="1"/>
  <c r="X153" i="8" s="1"/>
  <c r="Y153" s="1"/>
  <c r="Z153" s="1"/>
  <c r="AC153" s="1"/>
  <c r="E323" i="11"/>
  <c r="G323" s="1"/>
  <c r="H323" s="1"/>
  <c r="X324" i="8" s="1"/>
  <c r="Y324" s="1"/>
  <c r="Z324" s="1"/>
  <c r="AC324" s="1"/>
  <c r="E164" i="11"/>
  <c r="G164" s="1"/>
  <c r="H164" s="1"/>
  <c r="X165" i="8" s="1"/>
  <c r="Y165" s="1"/>
  <c r="Z165" s="1"/>
  <c r="AC165" s="1"/>
  <c r="Y113"/>
  <c r="Z113" s="1"/>
  <c r="AC113" s="1"/>
  <c r="E48" i="11"/>
  <c r="G48" s="1"/>
  <c r="H48" s="1"/>
  <c r="X49" i="8" s="1"/>
  <c r="Y49" s="1"/>
  <c r="Z49" s="1"/>
  <c r="AC49" s="1"/>
  <c r="E15" i="11"/>
  <c r="G15" s="1"/>
  <c r="H15" s="1"/>
  <c r="X16" i="8" s="1"/>
  <c r="Y16" s="1"/>
  <c r="Z16" s="1"/>
  <c r="AC16" s="1"/>
  <c r="E220" i="11"/>
  <c r="G220" s="1"/>
  <c r="H220" s="1"/>
  <c r="X221" i="8" s="1"/>
  <c r="Y221" s="1"/>
  <c r="Z221" s="1"/>
  <c r="AC221" s="1"/>
  <c r="Y185"/>
  <c r="Z185" s="1"/>
  <c r="AC185" s="1"/>
  <c r="E128" i="11"/>
  <c r="G128" s="1"/>
  <c r="H128" s="1"/>
  <c r="X129" i="8" s="1"/>
  <c r="Y129" s="1"/>
  <c r="Z129" s="1"/>
  <c r="AC129" s="1"/>
  <c r="E77" i="11"/>
  <c r="G77" s="1"/>
  <c r="H77" s="1"/>
  <c r="X78" i="8" s="1"/>
  <c r="Y78" s="1"/>
  <c r="Z78" s="1"/>
  <c r="AC78" s="1"/>
  <c r="E12" i="11"/>
  <c r="G12" s="1"/>
  <c r="H12" s="1"/>
  <c r="X13" i="8" s="1"/>
  <c r="Y13" s="1"/>
  <c r="Z13" s="1"/>
  <c r="AC13" s="1"/>
  <c r="Y197"/>
  <c r="Z197" s="1"/>
  <c r="AC197" s="1"/>
  <c r="CC378" i="10"/>
  <c r="N379" i="8"/>
  <c r="S379" s="1"/>
  <c r="E378" i="9"/>
  <c r="H378" s="1"/>
  <c r="W379" i="8" s="1"/>
  <c r="CC386" i="10"/>
  <c r="N387" i="8"/>
  <c r="S387" s="1"/>
  <c r="E386" i="9"/>
  <c r="H386" s="1"/>
  <c r="W387" i="8" s="1"/>
  <c r="Y312"/>
  <c r="Z312" s="1"/>
  <c r="AC312" s="1"/>
  <c r="E125" i="11"/>
  <c r="G125" s="1"/>
  <c r="H125" s="1"/>
  <c r="X126" i="8" s="1"/>
  <c r="Y126" s="1"/>
  <c r="Z126" s="1"/>
  <c r="AC126" s="1"/>
  <c r="Y26"/>
  <c r="Z26" s="1"/>
  <c r="AC26" s="1"/>
  <c r="E339" i="11"/>
  <c r="G339" s="1"/>
  <c r="H339" s="1"/>
  <c r="X340" i="8" s="1"/>
  <c r="Y340" s="1"/>
  <c r="Z340" s="1"/>
  <c r="AC340" s="1"/>
  <c r="E248" i="11"/>
  <c r="G248" s="1"/>
  <c r="H248" s="1"/>
  <c r="X249" i="8" s="1"/>
  <c r="Y249" s="1"/>
  <c r="Z249" s="1"/>
  <c r="AC249" s="1"/>
  <c r="E180" i="11"/>
  <c r="G180" s="1"/>
  <c r="H180" s="1"/>
  <c r="X181" i="8" s="1"/>
  <c r="Y181" s="1"/>
  <c r="Z181" s="1"/>
  <c r="AC181" s="1"/>
  <c r="E313" i="11"/>
  <c r="G313" s="1"/>
  <c r="H313" s="1"/>
  <c r="X314" i="8" s="1"/>
  <c r="Y314" s="1"/>
  <c r="Z314" s="1"/>
  <c r="AC314" s="1"/>
  <c r="Y202"/>
  <c r="Z202" s="1"/>
  <c r="AC202" s="1"/>
  <c r="E181" i="11"/>
  <c r="G181" s="1"/>
  <c r="H181" s="1"/>
  <c r="X182" i="8" s="1"/>
  <c r="Y182" s="1"/>
  <c r="Z182" s="1"/>
  <c r="AC182" s="1"/>
  <c r="E148" i="11"/>
  <c r="G148" s="1"/>
  <c r="H148" s="1"/>
  <c r="X149" i="8" s="1"/>
  <c r="Y149" s="1"/>
  <c r="Z149" s="1"/>
  <c r="AC149" s="1"/>
  <c r="Y107"/>
  <c r="Z107" s="1"/>
  <c r="AC107" s="1"/>
  <c r="E80" i="11"/>
  <c r="G80" s="1"/>
  <c r="H80" s="1"/>
  <c r="X81" i="8" s="1"/>
  <c r="Y81" s="1"/>
  <c r="Z81" s="1"/>
  <c r="AC81" s="1"/>
  <c r="E32" i="11"/>
  <c r="G32" s="1"/>
  <c r="H32" s="1"/>
  <c r="X33" i="8" s="1"/>
  <c r="Y33" s="1"/>
  <c r="Z33" s="1"/>
  <c r="AC33" s="1"/>
  <c r="E13" i="11"/>
  <c r="G13" s="1"/>
  <c r="H13" s="1"/>
  <c r="X14" i="8" s="1"/>
  <c r="Y14" s="1"/>
  <c r="Z14" s="1"/>
  <c r="AC14" s="1"/>
  <c r="E286" i="11"/>
  <c r="G286" s="1"/>
  <c r="H286" s="1"/>
  <c r="X287" i="8" s="1"/>
  <c r="Y287" s="1"/>
  <c r="Z287" s="1"/>
  <c r="AC287" s="1"/>
  <c r="Y271"/>
  <c r="Z271" s="1"/>
  <c r="AC271" s="1"/>
  <c r="E254" i="11"/>
  <c r="G254" s="1"/>
  <c r="H254" s="1"/>
  <c r="X255" i="8" s="1"/>
  <c r="Y255" s="1"/>
  <c r="Z255" s="1"/>
  <c r="AC255" s="1"/>
  <c r="Y239"/>
  <c r="Z239" s="1"/>
  <c r="AC239" s="1"/>
  <c r="E222" i="11"/>
  <c r="G222" s="1"/>
  <c r="H222" s="1"/>
  <c r="X223" i="8" s="1"/>
  <c r="Y223" s="1"/>
  <c r="Z223" s="1"/>
  <c r="AC223" s="1"/>
  <c r="E156" i="11"/>
  <c r="G156" s="1"/>
  <c r="H156" s="1"/>
  <c r="X157" i="8" s="1"/>
  <c r="Y157" s="1"/>
  <c r="Z157" s="1"/>
  <c r="AC157" s="1"/>
  <c r="E105" i="11"/>
  <c r="G105" s="1"/>
  <c r="H105" s="1"/>
  <c r="X106" i="8" s="1"/>
  <c r="Y106" s="1"/>
  <c r="Z106" s="1"/>
  <c r="AC106" s="1"/>
  <c r="Y15"/>
  <c r="Z15" s="1"/>
  <c r="AC15" s="1"/>
  <c r="Y134"/>
  <c r="Z134" s="1"/>
  <c r="AC134" s="1"/>
  <c r="E333" i="11"/>
  <c r="G333" s="1"/>
  <c r="H333" s="1"/>
  <c r="X334" i="8" s="1"/>
  <c r="Y334" s="1"/>
  <c r="Z334" s="1"/>
  <c r="AC334" s="1"/>
  <c r="E22" i="11"/>
  <c r="G22" s="1"/>
  <c r="H22" s="1"/>
  <c r="X23" i="8" s="1"/>
  <c r="Y23" s="1"/>
  <c r="Z23" s="1"/>
  <c r="AC23" s="1"/>
  <c r="E101" i="11"/>
  <c r="G101" s="1"/>
  <c r="H101" s="1"/>
  <c r="X102" i="8" s="1"/>
  <c r="Y102" s="1"/>
  <c r="Z102" s="1"/>
  <c r="AC102" s="1"/>
  <c r="Y30"/>
  <c r="Z30" s="1"/>
  <c r="AC30" s="1"/>
  <c r="E19" i="11"/>
  <c r="G19" s="1"/>
  <c r="H19" s="1"/>
  <c r="X20" i="8" s="1"/>
  <c r="Y20" s="1"/>
  <c r="Z20" s="1"/>
  <c r="AC20" s="1"/>
  <c r="Y356"/>
  <c r="Z356" s="1"/>
  <c r="AC356" s="1"/>
  <c r="Y142"/>
  <c r="Z142" s="1"/>
  <c r="AC142" s="1"/>
  <c r="Y27"/>
  <c r="Z27" s="1"/>
  <c r="AC27" s="1"/>
  <c r="Y190"/>
  <c r="Z190" s="1"/>
  <c r="AC190" s="1"/>
  <c r="Y141"/>
  <c r="Z141" s="1"/>
  <c r="AC141" s="1"/>
  <c r="E72" i="11"/>
  <c r="G72" s="1"/>
  <c r="H72" s="1"/>
  <c r="X73" i="8" s="1"/>
  <c r="Y73" s="1"/>
  <c r="Z73" s="1"/>
  <c r="AC73" s="1"/>
  <c r="E23" i="11"/>
  <c r="G23" s="1"/>
  <c r="H23" s="1"/>
  <c r="X24" i="8" s="1"/>
  <c r="Y24" s="1"/>
  <c r="Z24" s="1"/>
  <c r="AC24" s="1"/>
  <c r="E278" i="11"/>
  <c r="G278" s="1"/>
  <c r="H278" s="1"/>
  <c r="X279" i="8" s="1"/>
  <c r="Y279" s="1"/>
  <c r="Z279" s="1"/>
  <c r="AC279" s="1"/>
  <c r="E214" i="11"/>
  <c r="G214" s="1"/>
  <c r="H214" s="1"/>
  <c r="X215" i="8" s="1"/>
  <c r="Y215" s="1"/>
  <c r="Z215" s="1"/>
  <c r="AC215" s="1"/>
  <c r="E113" i="11"/>
  <c r="G113" s="1"/>
  <c r="H113" s="1"/>
  <c r="X114" i="8" s="1"/>
  <c r="Y114" s="1"/>
  <c r="Z114" s="1"/>
  <c r="AC114" s="1"/>
  <c r="E24" i="11"/>
  <c r="G24" s="1"/>
  <c r="H24" s="1"/>
  <c r="X25" i="8" s="1"/>
  <c r="Y25" s="1"/>
  <c r="Z25" s="1"/>
  <c r="AC25" s="1"/>
  <c r="E197" i="11"/>
  <c r="G197" s="1"/>
  <c r="H197" s="1"/>
  <c r="X198" i="8" s="1"/>
  <c r="Y198" s="1"/>
  <c r="Z198" s="1"/>
  <c r="AC198" s="1"/>
  <c r="Y370"/>
  <c r="Z370" s="1"/>
  <c r="AC370" s="1"/>
  <c r="E169" i="11"/>
  <c r="G169" s="1"/>
  <c r="H169" s="1"/>
  <c r="X170" i="8" s="1"/>
  <c r="Y170" s="1"/>
  <c r="Z170" s="1"/>
  <c r="AC170" s="1"/>
  <c r="Y54"/>
  <c r="Z54" s="1"/>
  <c r="AC54" s="1"/>
  <c r="E149" i="11"/>
  <c r="G149" s="1"/>
  <c r="H149" s="1"/>
  <c r="X150" i="8" s="1"/>
  <c r="Y150" s="1"/>
  <c r="Z150" s="1"/>
  <c r="AC150" s="1"/>
  <c r="Y352"/>
  <c r="Z352" s="1"/>
  <c r="AC352" s="1"/>
  <c r="Y229"/>
  <c r="Z229" s="1"/>
  <c r="AC229" s="1"/>
  <c r="E11" i="11"/>
  <c r="G11" s="1"/>
  <c r="H11" s="1"/>
  <c r="X12" i="8" s="1"/>
  <c r="Y12" s="1"/>
  <c r="Z12" s="1"/>
  <c r="AC12" s="1"/>
  <c r="Y373"/>
  <c r="Z373" s="1"/>
  <c r="AC373" s="1"/>
  <c r="CC62" i="10"/>
  <c r="N63" i="8"/>
  <c r="S63" s="1"/>
  <c r="E62" i="9"/>
  <c r="H62" s="1"/>
  <c r="W63" i="8" s="1"/>
  <c r="E388" i="11"/>
  <c r="G388" s="1"/>
  <c r="H388" s="1"/>
  <c r="X389" i="8" s="1"/>
  <c r="Y389" s="1"/>
  <c r="Z389" s="1"/>
  <c r="AC389" s="1"/>
  <c r="Y272"/>
  <c r="Z272" s="1"/>
  <c r="AC272" s="1"/>
  <c r="E227" i="11"/>
  <c r="G227" s="1"/>
  <c r="H227" s="1"/>
  <c r="X228" i="8" s="1"/>
  <c r="Y228" s="1"/>
  <c r="Z228" s="1"/>
  <c r="AC228" s="1"/>
  <c r="Y294"/>
  <c r="Z294" s="1"/>
  <c r="AC294" s="1"/>
  <c r="E285" i="11"/>
  <c r="G285" s="1"/>
  <c r="H285" s="1"/>
  <c r="X286" i="8" s="1"/>
  <c r="Y286" s="1"/>
  <c r="Z286" s="1"/>
  <c r="AC286" s="1"/>
  <c r="Y278"/>
  <c r="Z278" s="1"/>
  <c r="AC278" s="1"/>
  <c r="E269" i="11"/>
  <c r="G269" s="1"/>
  <c r="H269" s="1"/>
  <c r="X270" i="8" s="1"/>
  <c r="Y270" s="1"/>
  <c r="Z270" s="1"/>
  <c r="AC270" s="1"/>
  <c r="Y262"/>
  <c r="Z262" s="1"/>
  <c r="AC262" s="1"/>
  <c r="E253" i="11"/>
  <c r="G253" s="1"/>
  <c r="H253" s="1"/>
  <c r="X254" i="8" s="1"/>
  <c r="Y254" s="1"/>
  <c r="Z254" s="1"/>
  <c r="AC254" s="1"/>
  <c r="E237" i="11"/>
  <c r="G237" s="1"/>
  <c r="H237" s="1"/>
  <c r="X238" i="8" s="1"/>
  <c r="Y238" s="1"/>
  <c r="Z238" s="1"/>
  <c r="AC238" s="1"/>
  <c r="Y226"/>
  <c r="Z226" s="1"/>
  <c r="AC226" s="1"/>
  <c r="E217" i="11"/>
  <c r="G217" s="1"/>
  <c r="H217" s="1"/>
  <c r="X218" i="8" s="1"/>
  <c r="Y218" s="1"/>
  <c r="Z218" s="1"/>
  <c r="AC218" s="1"/>
  <c r="Y206"/>
  <c r="Z206" s="1"/>
  <c r="AC206" s="1"/>
  <c r="E84" i="11"/>
  <c r="G84" s="1"/>
  <c r="H84" s="1"/>
  <c r="X85" i="8" s="1"/>
  <c r="Y85" s="1"/>
  <c r="Z85" s="1"/>
  <c r="AC85" s="1"/>
  <c r="Y69"/>
  <c r="Z69" s="1"/>
  <c r="AC69" s="1"/>
  <c r="E266" i="11"/>
  <c r="G266" s="1"/>
  <c r="H266" s="1"/>
  <c r="X267" i="8" s="1"/>
  <c r="Y267" s="1"/>
  <c r="Z267" s="1"/>
  <c r="AC267" s="1"/>
  <c r="Y38"/>
  <c r="Z38" s="1"/>
  <c r="AC38" s="1"/>
  <c r="E243" i="11"/>
  <c r="G243" s="1"/>
  <c r="H243" s="1"/>
  <c r="X244" i="8" s="1"/>
  <c r="Y244" s="1"/>
  <c r="Z244" s="1"/>
  <c r="AC244" s="1"/>
  <c r="E146" i="11"/>
  <c r="G146" s="1"/>
  <c r="H146" s="1"/>
  <c r="X147" i="8" s="1"/>
  <c r="Y147" s="1"/>
  <c r="Z147" s="1"/>
  <c r="AC147" s="1"/>
  <c r="E296" i="11"/>
  <c r="G296" s="1"/>
  <c r="H296" s="1"/>
  <c r="X297" i="8" s="1"/>
  <c r="Y297" s="1"/>
  <c r="Z297" s="1"/>
  <c r="AC297" s="1"/>
  <c r="Y48"/>
  <c r="Z48" s="1"/>
  <c r="AC48" s="1"/>
  <c r="E384" i="11"/>
  <c r="G384" s="1"/>
  <c r="H384" s="1"/>
  <c r="X385" i="8" s="1"/>
  <c r="Y385" s="1"/>
  <c r="Z385" s="1"/>
  <c r="AC385" s="1"/>
  <c r="Y375"/>
  <c r="Z375" s="1"/>
  <c r="AC375" s="1"/>
  <c r="E382" i="11"/>
  <c r="G382" s="1"/>
  <c r="H382" s="1"/>
  <c r="X383" i="8" s="1"/>
  <c r="Y383" s="1"/>
  <c r="Z383" s="1"/>
  <c r="AC383" s="1"/>
  <c r="CC391" i="10"/>
  <c r="E391" i="9"/>
  <c r="H391" s="1"/>
  <c r="W392" i="8" s="1"/>
  <c r="N392"/>
  <c r="S392" s="1"/>
  <c r="Y391"/>
  <c r="Z391" s="1"/>
  <c r="AC391" s="1"/>
  <c r="E247" i="11"/>
  <c r="G247" s="1"/>
  <c r="H247" s="1"/>
  <c r="X248" i="8" s="1"/>
  <c r="Y248" s="1"/>
  <c r="Z248" s="1"/>
  <c r="AC248" s="1"/>
  <c r="Y220"/>
  <c r="Z220" s="1"/>
  <c r="AC220" s="1"/>
  <c r="Y109"/>
  <c r="Z109" s="1"/>
  <c r="AC109" s="1"/>
  <c r="E42" i="11"/>
  <c r="G42" s="1"/>
  <c r="H42" s="1"/>
  <c r="X43" i="8" s="1"/>
  <c r="Y43" s="1"/>
  <c r="Z43" s="1"/>
  <c r="AC43" s="1"/>
  <c r="E158" i="11"/>
  <c r="G158" s="1"/>
  <c r="H158" s="1"/>
  <c r="X159" i="8" s="1"/>
  <c r="Y159" s="1"/>
  <c r="Z159" s="1"/>
  <c r="AC159" s="1"/>
  <c r="E43" i="11"/>
  <c r="G43" s="1"/>
  <c r="H43" s="1"/>
  <c r="X44" i="8" s="1"/>
  <c r="Y44" s="1"/>
  <c r="Z44" s="1"/>
  <c r="AC44" s="1"/>
  <c r="E166" i="11"/>
  <c r="G166" s="1"/>
  <c r="H166" s="1"/>
  <c r="X167" i="8" s="1"/>
  <c r="Y167" s="1"/>
  <c r="Z167" s="1"/>
  <c r="AC167" s="1"/>
  <c r="E88" i="11"/>
  <c r="G88" s="1"/>
  <c r="H88" s="1"/>
  <c r="X89" i="8" s="1"/>
  <c r="Y89" s="1"/>
  <c r="Z89" s="1"/>
  <c r="AC89" s="1"/>
  <c r="E190" i="11"/>
  <c r="G190" s="1"/>
  <c r="H190" s="1"/>
  <c r="X191" i="8" s="1"/>
  <c r="Y191" s="1"/>
  <c r="Z191" s="1"/>
  <c r="AC191" s="1"/>
  <c r="E126" i="11"/>
  <c r="G126" s="1"/>
  <c r="H126" s="1"/>
  <c r="X127" i="8" s="1"/>
  <c r="Y127" s="1"/>
  <c r="Z127" s="1"/>
  <c r="AC127" s="1"/>
  <c r="E260" i="11"/>
  <c r="G260" s="1"/>
  <c r="H260" s="1"/>
  <c r="X261" i="8" s="1"/>
  <c r="Y261" s="1"/>
  <c r="Z261" s="1"/>
  <c r="AC261" s="1"/>
  <c r="Y193"/>
  <c r="Z193" s="1"/>
  <c r="AC193" s="1"/>
  <c r="Y70"/>
  <c r="Z70" s="1"/>
  <c r="AC70" s="1"/>
  <c r="E177" i="11"/>
  <c r="G177" s="1"/>
  <c r="H177" s="1"/>
  <c r="X178" i="8" s="1"/>
  <c r="Y178" s="1"/>
  <c r="Z178" s="1"/>
  <c r="AC178" s="1"/>
  <c r="E287" i="11"/>
  <c r="G287" s="1"/>
  <c r="H287" s="1"/>
  <c r="X288" i="8" s="1"/>
  <c r="Y288" s="1"/>
  <c r="Z288" s="1"/>
  <c r="AC288" s="1"/>
  <c r="E366" i="11"/>
  <c r="G366" s="1"/>
  <c r="H366" s="1"/>
  <c r="X367" i="8" s="1"/>
  <c r="Y367" s="1"/>
  <c r="Z367" s="1"/>
  <c r="AC367" s="1"/>
  <c r="Y268"/>
  <c r="Z268" s="1"/>
  <c r="AC268" s="1"/>
  <c r="E231" i="11"/>
  <c r="G231" s="1"/>
  <c r="H231" s="1"/>
  <c r="X232" i="8" s="1"/>
  <c r="Y232" s="1"/>
  <c r="Z232" s="1"/>
  <c r="AC232" s="1"/>
  <c r="Y200"/>
  <c r="Z200" s="1"/>
  <c r="AC200" s="1"/>
  <c r="E155" i="11"/>
  <c r="G155" s="1"/>
  <c r="H155" s="1"/>
  <c r="X156" i="8" s="1"/>
  <c r="Y156" s="1"/>
  <c r="Z156" s="1"/>
  <c r="AC156" s="1"/>
  <c r="E86" i="11"/>
  <c r="G86" s="1"/>
  <c r="H86" s="1"/>
  <c r="X87" i="8" s="1"/>
  <c r="Y87" s="1"/>
  <c r="Z87" s="1"/>
  <c r="AC87" s="1"/>
  <c r="E300" i="11"/>
  <c r="G300" s="1"/>
  <c r="H300" s="1"/>
  <c r="X301" i="8" s="1"/>
  <c r="Y301" s="1"/>
  <c r="Z301" s="1"/>
  <c r="AC301" s="1"/>
  <c r="E154" i="11"/>
  <c r="G154" s="1"/>
  <c r="H154" s="1"/>
  <c r="X155" i="8" s="1"/>
  <c r="Y155" s="1"/>
  <c r="Z155" s="1"/>
  <c r="AC155" s="1"/>
  <c r="E39" i="11"/>
  <c r="G39" s="1"/>
  <c r="H39" s="1"/>
  <c r="X40" i="8" s="1"/>
  <c r="Y40" s="1"/>
  <c r="Z40" s="1"/>
  <c r="AC40" s="1"/>
  <c r="Y199"/>
  <c r="Z199" s="1"/>
  <c r="AC199" s="1"/>
  <c r="CC173" i="10"/>
  <c r="E173" i="9"/>
  <c r="H173" s="1"/>
  <c r="W174" i="8" s="1"/>
  <c r="N174"/>
  <c r="S174" s="1"/>
  <c r="CC58" i="10"/>
  <c r="N59" i="8"/>
  <c r="S59" s="1"/>
  <c r="E58" i="9"/>
  <c r="H58" s="1"/>
  <c r="W59" i="8" s="1"/>
  <c r="CC375" i="10"/>
  <c r="E375" i="9"/>
  <c r="H375" s="1"/>
  <c r="W376" i="8" s="1"/>
  <c r="N376"/>
  <c r="S376" s="1"/>
  <c r="E117" i="11"/>
  <c r="G117" s="1"/>
  <c r="H117" s="1"/>
  <c r="X118" i="8" s="1"/>
  <c r="Y118" s="1"/>
  <c r="Z118" s="1"/>
  <c r="AC118" s="1"/>
  <c r="E52" i="11"/>
  <c r="G52" s="1"/>
  <c r="H52" s="1"/>
  <c r="X53" i="8" s="1"/>
  <c r="Y53" s="1"/>
  <c r="Z53" s="1"/>
  <c r="AC53" s="1"/>
  <c r="E363" i="11"/>
  <c r="G363" s="1"/>
  <c r="H363" s="1"/>
  <c r="X364" i="8" s="1"/>
  <c r="Y364" s="1"/>
  <c r="Z364" s="1"/>
  <c r="AC364" s="1"/>
  <c r="E288" i="11"/>
  <c r="G288" s="1"/>
  <c r="H288" s="1"/>
  <c r="X289" i="8" s="1"/>
  <c r="Y289" s="1"/>
  <c r="Z289" s="1"/>
  <c r="AC289" s="1"/>
  <c r="Y257"/>
  <c r="Z257" s="1"/>
  <c r="AC257" s="1"/>
  <c r="E224" i="11"/>
  <c r="G224" s="1"/>
  <c r="H224" s="1"/>
  <c r="X225" i="8" s="1"/>
  <c r="Y225" s="1"/>
  <c r="Z225" s="1"/>
  <c r="AC225" s="1"/>
  <c r="Y189"/>
  <c r="Z189" s="1"/>
  <c r="AC189" s="1"/>
  <c r="E116" i="11"/>
  <c r="G116" s="1"/>
  <c r="H116" s="1"/>
  <c r="X117" i="8" s="1"/>
  <c r="Y117" s="1"/>
  <c r="Z117" s="1"/>
  <c r="AC117" s="1"/>
  <c r="E35" i="11"/>
  <c r="G35" s="1"/>
  <c r="H35" s="1"/>
  <c r="X36" i="8" s="1"/>
  <c r="Y36" s="1"/>
  <c r="Z36" s="1"/>
  <c r="AC36" s="1"/>
  <c r="E325" i="11"/>
  <c r="G325" s="1"/>
  <c r="H325" s="1"/>
  <c r="X326" i="8" s="1"/>
  <c r="Y326" s="1"/>
  <c r="Z326" s="1"/>
  <c r="AC326" s="1"/>
  <c r="Y318"/>
  <c r="Z318" s="1"/>
  <c r="AC318" s="1"/>
  <c r="E233" i="11"/>
  <c r="G233" s="1"/>
  <c r="H233" s="1"/>
  <c r="X234" i="8" s="1"/>
  <c r="Y234" s="1"/>
  <c r="Z234" s="1"/>
  <c r="AC234" s="1"/>
  <c r="Y194"/>
  <c r="Z194" s="1"/>
  <c r="AC194" s="1"/>
  <c r="E153" i="11"/>
  <c r="G153" s="1"/>
  <c r="H153" s="1"/>
  <c r="X154" i="8" s="1"/>
  <c r="Y154" s="1"/>
  <c r="Z154" s="1"/>
  <c r="AC154" s="1"/>
  <c r="E136" i="11"/>
  <c r="G136" s="1"/>
  <c r="H136" s="1"/>
  <c r="X137" i="8" s="1"/>
  <c r="Y137" s="1"/>
  <c r="Z137" s="1"/>
  <c r="AC137" s="1"/>
  <c r="Y37"/>
  <c r="Z37" s="1"/>
  <c r="AC37" s="1"/>
  <c r="E361" i="11"/>
  <c r="G361" s="1"/>
  <c r="H361" s="1"/>
  <c r="X362" i="8" s="1"/>
  <c r="Y362" s="1"/>
  <c r="Z362" s="1"/>
  <c r="AC362" s="1"/>
  <c r="E345" i="11"/>
  <c r="G345" s="1"/>
  <c r="H345" s="1"/>
  <c r="X346" i="8" s="1"/>
  <c r="Y346" s="1"/>
  <c r="Z346" s="1"/>
  <c r="AC346" s="1"/>
  <c r="Y338"/>
  <c r="Z338" s="1"/>
  <c r="AC338" s="1"/>
  <c r="Y283"/>
  <c r="Z283" s="1"/>
  <c r="AC283" s="1"/>
  <c r="E258" i="11"/>
  <c r="G258" s="1"/>
  <c r="H258" s="1"/>
  <c r="X259" i="8" s="1"/>
  <c r="Y259" s="1"/>
  <c r="Z259" s="1"/>
  <c r="AC259" s="1"/>
  <c r="E210" i="11"/>
  <c r="G210" s="1"/>
  <c r="H210" s="1"/>
  <c r="X211" i="8" s="1"/>
  <c r="Y211" s="1"/>
  <c r="Z211" s="1"/>
  <c r="AC211" s="1"/>
  <c r="E331" i="11"/>
  <c r="G331" s="1"/>
  <c r="H331" s="1"/>
  <c r="X332" i="8" s="1"/>
  <c r="Y332" s="1"/>
  <c r="Z332" s="1"/>
  <c r="AC332" s="1"/>
  <c r="Y316"/>
  <c r="Z316" s="1"/>
  <c r="AC316" s="1"/>
  <c r="E129" i="11"/>
  <c r="G129" s="1"/>
  <c r="H129" s="1"/>
  <c r="X130" i="8" s="1"/>
  <c r="Y130" s="1"/>
  <c r="Z130" s="1"/>
  <c r="AC130" s="1"/>
  <c r="E96" i="11"/>
  <c r="G96" s="1"/>
  <c r="H96" s="1"/>
  <c r="X97" i="8" s="1"/>
  <c r="Y97" s="1"/>
  <c r="Z97" s="1"/>
  <c r="AC97" s="1"/>
  <c r="Y31"/>
  <c r="Z31" s="1"/>
  <c r="AC31" s="1"/>
  <c r="Y360"/>
  <c r="Z360" s="1"/>
  <c r="AC360" s="1"/>
  <c r="E236" i="11"/>
  <c r="G236" s="1"/>
  <c r="H236" s="1"/>
  <c r="X237" i="8" s="1"/>
  <c r="Y237" s="1"/>
  <c r="Z237" s="1"/>
  <c r="AC237" s="1"/>
  <c r="Y146"/>
  <c r="Z146" s="1"/>
  <c r="AC146" s="1"/>
  <c r="E93" i="11"/>
  <c r="G93" s="1"/>
  <c r="H93" s="1"/>
  <c r="X94" i="8" s="1"/>
  <c r="Y94" s="1"/>
  <c r="Z94" s="1"/>
  <c r="AC94" s="1"/>
  <c r="Y32"/>
  <c r="Z32" s="1"/>
  <c r="AC32" s="1"/>
  <c r="E27" i="11"/>
  <c r="G27" s="1"/>
  <c r="H27" s="1"/>
  <c r="X28" i="8" s="1"/>
  <c r="Y28" s="1"/>
  <c r="Z28" s="1"/>
  <c r="AC28" s="1"/>
  <c r="CC61" i="10"/>
  <c r="E61" i="9"/>
  <c r="H61" s="1"/>
  <c r="W62" i="8" s="1"/>
  <c r="N62"/>
  <c r="S62" s="1"/>
  <c r="CC395" i="10"/>
  <c r="E395" i="9"/>
  <c r="H395" s="1"/>
  <c r="W396" i="8" s="1"/>
  <c r="N396"/>
  <c r="S396" s="1"/>
  <c r="CC44" i="10"/>
  <c r="N45" i="8"/>
  <c r="S45" s="1"/>
  <c r="E44" i="9"/>
  <c r="H44" s="1"/>
  <c r="W45" i="8" s="1"/>
  <c r="Y328"/>
  <c r="Z328" s="1"/>
  <c r="AC328" s="1"/>
  <c r="E264" i="11"/>
  <c r="G264" s="1"/>
  <c r="H264" s="1"/>
  <c r="X265" i="8" s="1"/>
  <c r="Y265" s="1"/>
  <c r="Z265" s="1"/>
  <c r="AC265" s="1"/>
  <c r="Y90"/>
  <c r="Z90" s="1"/>
  <c r="AC90" s="1"/>
  <c r="E305" i="11"/>
  <c r="G305" s="1"/>
  <c r="H305" s="1"/>
  <c r="X306" i="8" s="1"/>
  <c r="Y306" s="1"/>
  <c r="Z306" s="1"/>
  <c r="AC306" s="1"/>
  <c r="Y158"/>
  <c r="Z158" s="1"/>
  <c r="AC158" s="1"/>
  <c r="E40" i="11"/>
  <c r="G40" s="1"/>
  <c r="H40" s="1"/>
  <c r="X41" i="8" s="1"/>
  <c r="Y41" s="1"/>
  <c r="Z41" s="1"/>
  <c r="AC41" s="1"/>
  <c r="E262" i="11"/>
  <c r="G262" s="1"/>
  <c r="H262" s="1"/>
  <c r="X263" i="8" s="1"/>
  <c r="Y263" s="1"/>
  <c r="Z263" s="1"/>
  <c r="AC263" s="1"/>
  <c r="Y166"/>
  <c r="Z166" s="1"/>
  <c r="AC166" s="1"/>
  <c r="E97" i="11"/>
  <c r="G97" s="1"/>
  <c r="H97" s="1"/>
  <c r="X98" i="8" s="1"/>
  <c r="Y98" s="1"/>
  <c r="Z98" s="1"/>
  <c r="AC98" s="1"/>
  <c r="E66" i="11"/>
  <c r="G66" s="1"/>
  <c r="H66" s="1"/>
  <c r="X67" i="8" s="1"/>
  <c r="Y67" s="1"/>
  <c r="Z67" s="1"/>
  <c r="AC67" s="1"/>
  <c r="Y19"/>
  <c r="Z19" s="1"/>
  <c r="AC19" s="1"/>
  <c r="N476" l="1"/>
  <c r="W476"/>
  <c r="S10"/>
  <c r="E9" i="11" s="1"/>
  <c r="G9" s="1"/>
  <c r="H9" s="1"/>
  <c r="X10" i="8" s="1"/>
  <c r="Y10" s="1"/>
  <c r="Z10" s="1"/>
  <c r="AC10" s="1"/>
  <c r="Y6"/>
  <c r="E395" i="11"/>
  <c r="G395" s="1"/>
  <c r="H395" s="1"/>
  <c r="X396" i="8" s="1"/>
  <c r="Y396" s="1"/>
  <c r="Z396" s="1"/>
  <c r="AC396" s="1"/>
  <c r="E378" i="11"/>
  <c r="G378" s="1"/>
  <c r="H378" s="1"/>
  <c r="X379" i="8" s="1"/>
  <c r="Y379" s="1"/>
  <c r="Z379" s="1"/>
  <c r="AC379" s="1"/>
  <c r="E392" i="11"/>
  <c r="G392" s="1"/>
  <c r="H392" s="1"/>
  <c r="X393" i="8" s="1"/>
  <c r="Y393" s="1"/>
  <c r="Z393" s="1"/>
  <c r="AC393" s="1"/>
  <c r="E393" i="11"/>
  <c r="G393" s="1"/>
  <c r="H393" s="1"/>
  <c r="X394" i="8" s="1"/>
  <c r="E376" i="11"/>
  <c r="G376" s="1"/>
  <c r="H376" s="1"/>
  <c r="X377" i="8" s="1"/>
  <c r="Y377" s="1"/>
  <c r="Z377" s="1"/>
  <c r="AC377" s="1"/>
  <c r="E389" i="11"/>
  <c r="G389" s="1"/>
  <c r="H389" s="1"/>
  <c r="X390" i="8" s="1"/>
  <c r="Y390" s="1"/>
  <c r="Z390" s="1"/>
  <c r="AC390" s="1"/>
  <c r="E377" i="11"/>
  <c r="G377" s="1"/>
  <c r="H377" s="1"/>
  <c r="X378" i="8" s="1"/>
  <c r="Y378" s="1"/>
  <c r="Z378" s="1"/>
  <c r="AC378" s="1"/>
  <c r="E64" i="11"/>
  <c r="G64" s="1"/>
  <c r="H64" s="1"/>
  <c r="X65" i="8" s="1"/>
  <c r="E57" i="11"/>
  <c r="G57" s="1"/>
  <c r="H57" s="1"/>
  <c r="X58" i="8" s="1"/>
  <c r="E387" i="11"/>
  <c r="G387" s="1"/>
  <c r="H387" s="1"/>
  <c r="X388" i="8" s="1"/>
  <c r="Y388" s="1"/>
  <c r="Z388" s="1"/>
  <c r="AC388" s="1"/>
  <c r="E172" i="11"/>
  <c r="G172" s="1"/>
  <c r="H172" s="1"/>
  <c r="X173" i="8" s="1"/>
  <c r="Y173" s="1"/>
  <c r="Z173" s="1"/>
  <c r="AC173" s="1"/>
  <c r="E385" i="11"/>
  <c r="G385" s="1"/>
  <c r="H385" s="1"/>
  <c r="X386" i="8" s="1"/>
  <c r="Y386" s="1"/>
  <c r="Z386" s="1"/>
  <c r="AC386" s="1"/>
  <c r="E176" i="11"/>
  <c r="G176" s="1"/>
  <c r="H176" s="1"/>
  <c r="X177" i="8" s="1"/>
  <c r="Y177" s="1"/>
  <c r="Z177" s="1"/>
  <c r="AC177" s="1"/>
  <c r="E373" i="11"/>
  <c r="G373" s="1"/>
  <c r="H373" s="1"/>
  <c r="X374" i="8" s="1"/>
  <c r="Y374" s="1"/>
  <c r="Z374" s="1"/>
  <c r="AC374" s="1"/>
  <c r="E44" i="11"/>
  <c r="G44" s="1"/>
  <c r="H44" s="1"/>
  <c r="X45" i="8" s="1"/>
  <c r="Y45" s="1"/>
  <c r="Z45" s="1"/>
  <c r="AC45" s="1"/>
  <c r="E61" i="11"/>
  <c r="G61" s="1"/>
  <c r="H61" s="1"/>
  <c r="X62" i="8" s="1"/>
  <c r="Y62" s="1"/>
  <c r="Z62" s="1"/>
  <c r="AC62" s="1"/>
  <c r="E375" i="11"/>
  <c r="G375" s="1"/>
  <c r="H375" s="1"/>
  <c r="X376" i="8" s="1"/>
  <c r="Y376" s="1"/>
  <c r="Z376" s="1"/>
  <c r="AC376" s="1"/>
  <c r="E58" i="11"/>
  <c r="G58" s="1"/>
  <c r="H58" s="1"/>
  <c r="X59" i="8" s="1"/>
  <c r="Y59" s="1"/>
  <c r="Z59" s="1"/>
  <c r="AC59" s="1"/>
  <c r="E173" i="11"/>
  <c r="G173" s="1"/>
  <c r="H173" s="1"/>
  <c r="X174" i="8" s="1"/>
  <c r="Y174" s="1"/>
  <c r="Z174" s="1"/>
  <c r="AC174" s="1"/>
  <c r="E391" i="11"/>
  <c r="G391" s="1"/>
  <c r="H391" s="1"/>
  <c r="X392" i="8" s="1"/>
  <c r="Y392" s="1"/>
  <c r="Z392" s="1"/>
  <c r="AC392" s="1"/>
  <c r="E62" i="11"/>
  <c r="G62" s="1"/>
  <c r="H62" s="1"/>
  <c r="X63" i="8" s="1"/>
  <c r="Y63" s="1"/>
  <c r="Z63" s="1"/>
  <c r="AC63" s="1"/>
  <c r="E386" i="11"/>
  <c r="G386" s="1"/>
  <c r="H386" s="1"/>
  <c r="X387" i="8" s="1"/>
  <c r="Y387" s="1"/>
  <c r="Z387" s="1"/>
  <c r="AC387" s="1"/>
  <c r="Y394"/>
  <c r="Z394" s="1"/>
  <c r="AC394" s="1"/>
  <c r="E379" i="11"/>
  <c r="G379" s="1"/>
  <c r="H379" s="1"/>
  <c r="X380" i="8" s="1"/>
  <c r="Y380" s="1"/>
  <c r="Z380" s="1"/>
  <c r="AC380" s="1"/>
  <c r="Y65"/>
  <c r="Z65" s="1"/>
  <c r="AC65" s="1"/>
  <c r="Y58"/>
  <c r="Z58" s="1"/>
  <c r="AC58" s="1"/>
  <c r="E10" i="11"/>
  <c r="G10" s="1"/>
  <c r="H10" s="1"/>
  <c r="X11" i="8" s="1"/>
  <c r="Y11" s="1"/>
  <c r="Z11" s="1"/>
  <c r="AC11" s="1"/>
  <c r="E54" i="11"/>
  <c r="G54" s="1"/>
  <c r="H54" s="1"/>
  <c r="X55" i="8" s="1"/>
  <c r="Y55" s="1"/>
  <c r="Z55" s="1"/>
  <c r="AC55" s="1"/>
  <c r="E56" i="11"/>
  <c r="G56" s="1"/>
  <c r="H56" s="1"/>
  <c r="X57" i="8" s="1"/>
  <c r="Y57" s="1"/>
  <c r="Z57" s="1"/>
  <c r="AC57" s="1"/>
  <c r="E60" i="11"/>
  <c r="G60" s="1"/>
  <c r="H60" s="1"/>
  <c r="X61" i="8" s="1"/>
  <c r="Y61" s="1"/>
  <c r="Z61" s="1"/>
  <c r="AC61" s="1"/>
  <c r="E174" i="11"/>
  <c r="G174" s="1"/>
  <c r="H174" s="1"/>
  <c r="X175" i="8" s="1"/>
  <c r="Y175" s="1"/>
  <c r="Z175" s="1"/>
  <c r="AC175" s="1"/>
  <c r="E175" i="11"/>
  <c r="G175" s="1"/>
  <c r="H175" s="1"/>
  <c r="X176" i="8" s="1"/>
  <c r="Y176" s="1"/>
  <c r="Z176" s="1"/>
  <c r="AC176" s="1"/>
  <c r="E383" i="11"/>
  <c r="G383" s="1"/>
  <c r="H383" s="1"/>
  <c r="X384" i="8" s="1"/>
  <c r="Y384" s="1"/>
  <c r="Z384" s="1"/>
  <c r="AC384" s="1"/>
  <c r="E59" i="11"/>
  <c r="G59" s="1"/>
  <c r="H59" s="1"/>
  <c r="X60" i="8" s="1"/>
  <c r="Y60" s="1"/>
  <c r="Z60" s="1"/>
  <c r="AC60" s="1"/>
  <c r="E381" i="11"/>
  <c r="G381" s="1"/>
  <c r="H381" s="1"/>
  <c r="X382" i="8" s="1"/>
  <c r="Y382" s="1"/>
  <c r="Z382" s="1"/>
  <c r="AC382" s="1"/>
  <c r="E65" i="11"/>
  <c r="G65" s="1"/>
  <c r="H65" s="1"/>
  <c r="X66" i="8" s="1"/>
  <c r="Y66" s="1"/>
  <c r="Z66" s="1"/>
  <c r="AC66" s="1"/>
  <c r="S476" l="1"/>
  <c r="X476"/>
  <c r="Z6"/>
  <c r="Y476"/>
  <c r="AC6" l="1"/>
  <c r="Z476"/>
  <c r="AC476" s="1"/>
</calcChain>
</file>

<file path=xl/comments1.xml><?xml version="1.0" encoding="utf-8"?>
<comments xmlns="http://schemas.openxmlformats.org/spreadsheetml/2006/main">
  <authors>
    <author/>
  </authors>
  <commentList>
    <comment ref="I402" authorId="0">
      <text>
        <r>
          <rPr>
            <sz val="10"/>
            <color rgb="FF000000"/>
            <rFont val="Arial"/>
            <family val="2"/>
          </rPr>
          <t xml:space="preserve">Office:
Học nghề 30,000 / ngày
</t>
        </r>
      </text>
    </comment>
    <comment ref="I403" authorId="0">
      <text>
        <r>
          <rPr>
            <sz val="10"/>
            <color rgb="FF000000"/>
            <rFont val="Arial"/>
            <family val="2"/>
          </rPr>
          <t>Office:
HĐVV 100,000 đ/ngày</t>
        </r>
      </text>
    </comment>
    <comment ref="I404" authorId="0">
      <text>
        <r>
          <rPr>
            <sz val="10"/>
            <color rgb="FF000000"/>
            <rFont val="Arial"/>
            <family val="2"/>
          </rPr>
          <t>Office:
HDVV khoán 3,000,000 tháng</t>
        </r>
      </text>
    </comment>
    <comment ref="I405" authorId="0">
      <text>
        <r>
          <rPr>
            <sz val="10"/>
            <color rgb="FF000000"/>
            <rFont val="Arial"/>
            <family val="2"/>
          </rPr>
          <t xml:space="preserve">Office:
HDVV nghỉ thai sản có tham gia BH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F393" authorId="0">
      <text>
        <r>
          <rPr>
            <sz val="10"/>
            <color rgb="FF000000"/>
            <rFont val="Arial"/>
            <family val="2"/>
          </rPr>
          <t>90% chưa có CC PVHK
	-Hoa Vu Thi</t>
        </r>
      </text>
    </comment>
    <comment ref="C403" authorId="0">
      <text>
        <r>
          <rPr>
            <sz val="10"/>
            <color rgb="FF000000"/>
            <rFont val="Arial"/>
            <family val="2"/>
          </rPr>
          <t xml:space="preserve">Office:
Học nghề 30,000 / ngày
</t>
        </r>
      </text>
    </comment>
    <comment ref="C404" authorId="0">
      <text>
        <r>
          <rPr>
            <sz val="10"/>
            <color rgb="FF000000"/>
            <rFont val="Arial"/>
            <family val="2"/>
          </rPr>
          <t>Office:
HĐVV 100,000 đ/ngày</t>
        </r>
      </text>
    </comment>
    <comment ref="C405" authorId="0">
      <text>
        <r>
          <rPr>
            <sz val="10"/>
            <color rgb="FF000000"/>
            <rFont val="Arial"/>
            <family val="2"/>
          </rPr>
          <t>Office:
HDVV khoán 3,000,000 tháng</t>
        </r>
      </text>
    </comment>
    <comment ref="C406" authorId="0">
      <text>
        <r>
          <rPr>
            <sz val="10"/>
            <color rgb="FF000000"/>
            <rFont val="Arial"/>
            <family val="2"/>
          </rPr>
          <t xml:space="preserve">Office:
HDVV nghỉ thai sản có tham gia BH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D405" authorId="0">
      <text>
        <r>
          <rPr>
            <sz val="10"/>
            <color rgb="FF000000"/>
            <rFont val="Arial"/>
            <family val="2"/>
          </rPr>
          <t xml:space="preserve">Office:
Học nghề 30,000 / ngày
</t>
        </r>
      </text>
    </comment>
    <comment ref="D406" authorId="0">
      <text>
        <r>
          <rPr>
            <sz val="10"/>
            <color rgb="FF000000"/>
            <rFont val="Arial"/>
            <family val="2"/>
          </rPr>
          <t>Office:
HĐVV 100,000 đ/ngày</t>
        </r>
      </text>
    </comment>
    <comment ref="D407" authorId="0">
      <text>
        <r>
          <rPr>
            <sz val="10"/>
            <color rgb="FF000000"/>
            <rFont val="Arial"/>
            <family val="2"/>
          </rPr>
          <t>Office:
HDVV khoán 3,000,000 tháng</t>
        </r>
      </text>
    </comment>
    <comment ref="D408" authorId="0">
      <text>
        <r>
          <rPr>
            <sz val="10"/>
            <color rgb="FF000000"/>
            <rFont val="Arial"/>
            <family val="2"/>
          </rPr>
          <t xml:space="preserve">Office:
HDVV nghỉ thai sản có tham gia BH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C404" authorId="0">
      <text>
        <r>
          <rPr>
            <sz val="10"/>
            <color rgb="FF000000"/>
            <rFont val="Arial"/>
            <family val="2"/>
          </rPr>
          <t xml:space="preserve">Office:
Học nghề 30,000 / ngày
</t>
        </r>
      </text>
    </comment>
    <comment ref="C405" authorId="0">
      <text>
        <r>
          <rPr>
            <sz val="10"/>
            <color rgb="FF000000"/>
            <rFont val="Arial"/>
            <family val="2"/>
          </rPr>
          <t>Office:
HĐVV 100,000 đ/ngày</t>
        </r>
      </text>
    </comment>
    <comment ref="C406" authorId="0">
      <text>
        <r>
          <rPr>
            <sz val="10"/>
            <color rgb="FF000000"/>
            <rFont val="Arial"/>
            <family val="2"/>
          </rPr>
          <t>Office:
HDVV khoán 3,000,000 tháng</t>
        </r>
      </text>
    </comment>
    <comment ref="C407" authorId="0">
      <text>
        <r>
          <rPr>
            <sz val="10"/>
            <color rgb="FF000000"/>
            <rFont val="Arial"/>
            <family val="2"/>
          </rPr>
          <t xml:space="preserve">Office:
HDVV nghỉ thai sản có tham gia BH
</t>
        </r>
      </text>
    </comment>
  </commentList>
</comments>
</file>

<file path=xl/sharedStrings.xml><?xml version="1.0" encoding="utf-8"?>
<sst xmlns="http://schemas.openxmlformats.org/spreadsheetml/2006/main" count="17146" uniqueCount="772">
  <si>
    <t>inh</t>
  </si>
  <si>
    <t>ĐƠN GIÁ</t>
  </si>
  <si>
    <t>r</t>
  </si>
  <si>
    <t>STT</t>
  </si>
  <si>
    <t>Mã nhân viên</t>
  </si>
  <si>
    <t>Họ</t>
  </si>
  <si>
    <t>Chức danh</t>
  </si>
  <si>
    <t>Thu nhập</t>
  </si>
  <si>
    <t>Các khoản giảm trừ</t>
  </si>
  <si>
    <t>Thu nhập chịu thuế</t>
  </si>
  <si>
    <t>Tiền thuế phải nộp</t>
  </si>
  <si>
    <t>Định nghĩa các loại ngày công</t>
  </si>
  <si>
    <t>Định nghĩa các loại BH</t>
  </si>
  <si>
    <t>Loại</t>
  </si>
  <si>
    <t>LNS</t>
  </si>
  <si>
    <t>LCD</t>
  </si>
  <si>
    <t>Tỉ lệ</t>
  </si>
  <si>
    <t>X</t>
  </si>
  <si>
    <t>Ngày bắt đầu</t>
  </si>
  <si>
    <t>Tổng số ngày</t>
  </si>
  <si>
    <t>Ngày lương chế độ</t>
  </si>
  <si>
    <t>HỆ SỐ TIỀN LƯƠNG THEO HỢP ĐỒNG</t>
  </si>
  <si>
    <t>Lương năng suất</t>
  </si>
  <si>
    <t>3</t>
  </si>
  <si>
    <t>4</t>
  </si>
  <si>
    <t>Lao động trực tiếp</t>
  </si>
  <si>
    <t>Lương chế độ</t>
  </si>
  <si>
    <t>PCTN</t>
  </si>
  <si>
    <t>Đoàn phí</t>
  </si>
  <si>
    <t>Lao động gián tiếp</t>
  </si>
  <si>
    <t>Hệ số công trong tháng</t>
  </si>
  <si>
    <t>BHXH</t>
  </si>
  <si>
    <t>Om DNBHXH</t>
  </si>
  <si>
    <t>BHYT</t>
  </si>
  <si>
    <t>Om</t>
  </si>
  <si>
    <t>BHTN</t>
  </si>
  <si>
    <t>OmDN</t>
  </si>
  <si>
    <t>KHH</t>
  </si>
  <si>
    <t>Định nghĩa các mức tính thuế</t>
  </si>
  <si>
    <t>Co</t>
  </si>
  <si>
    <t>Mức</t>
  </si>
  <si>
    <t>A</t>
  </si>
  <si>
    <t>B</t>
  </si>
  <si>
    <t>Tỉ lệ trả lương theo hợp đồng</t>
  </si>
  <si>
    <t>TS</t>
  </si>
  <si>
    <t>D</t>
  </si>
  <si>
    <t>Ngày công quy định</t>
  </si>
  <si>
    <t>Ngày công X</t>
  </si>
  <si>
    <t>Ngày công công tác</t>
  </si>
  <si>
    <t>Ngày ăn giữa ca</t>
  </si>
  <si>
    <t>Tiền ăn giữa ca</t>
  </si>
  <si>
    <t>Hợp đồng lao động</t>
  </si>
  <si>
    <t>Loại trừ HD BHXH, BHYT</t>
  </si>
  <si>
    <t>Tên</t>
  </si>
  <si>
    <t>Chức vụ</t>
  </si>
  <si>
    <t>Lương chế độ theo chức vụ</t>
  </si>
  <si>
    <t>Tài khoản</t>
  </si>
  <si>
    <t>Tổng hợp chấm công</t>
  </si>
  <si>
    <t>Họ tên</t>
  </si>
  <si>
    <t>Số tiền/ngày</t>
  </si>
  <si>
    <t>ST</t>
  </si>
  <si>
    <t>HDHV</t>
  </si>
  <si>
    <t>Làm thêm</t>
  </si>
  <si>
    <t>Tổng</t>
  </si>
  <si>
    <t>CHỨC DANH</t>
  </si>
  <si>
    <t>MÃ SỐ</t>
  </si>
  <si>
    <t>HỆ SỐ ĐÓNG BẢO HIỂM XÃ HỘI</t>
  </si>
  <si>
    <t>6</t>
  </si>
  <si>
    <t>7</t>
  </si>
  <si>
    <t>9</t>
  </si>
  <si>
    <t>Hệ số lương NS</t>
  </si>
  <si>
    <t>Mã số Chức danh LCD</t>
  </si>
  <si>
    <t>Mức LCD</t>
  </si>
  <si>
    <t>Mã số Chức danh LNS</t>
  </si>
  <si>
    <t>Mức LNS</t>
  </si>
  <si>
    <t xml:space="preserve">HỆ SỐ TIỀN LƯƠNG THEO CHỨC DANH </t>
  </si>
  <si>
    <t>Mức 1</t>
  </si>
  <si>
    <t>Mức 2</t>
  </si>
  <si>
    <t>Mức 3</t>
  </si>
  <si>
    <t>Mức 4</t>
  </si>
  <si>
    <t>Mức 5</t>
  </si>
  <si>
    <t>Mức 6</t>
  </si>
  <si>
    <t>Mức 7</t>
  </si>
  <si>
    <t>Mức 8</t>
  </si>
  <si>
    <t>Khám thai</t>
  </si>
  <si>
    <t>HDTV</t>
  </si>
  <si>
    <t>1,T</t>
  </si>
  <si>
    <t>Hệ số K</t>
  </si>
  <si>
    <t>Lương thu nhập</t>
  </si>
  <si>
    <t>Phải nộp</t>
  </si>
  <si>
    <t>Tiền ăn trưa giữa ca</t>
  </si>
  <si>
    <t>Phần làm thêm không thuế loại 150%</t>
  </si>
  <si>
    <t>Thực lĩnh</t>
  </si>
  <si>
    <t>Truy Thu</t>
  </si>
  <si>
    <t>Truy Lĩnh</t>
  </si>
  <si>
    <t>Thực lĩnh cuối cùng</t>
  </si>
  <si>
    <t>Phần làm thêm không thuế  loại 300%</t>
  </si>
  <si>
    <t>Tiền giảm trừ gia cảnh</t>
  </si>
  <si>
    <t>Tiền giảm trừ phụ thuộc</t>
  </si>
  <si>
    <t>Bảo hiểm</t>
  </si>
  <si>
    <t>Ngày ký HĐ tháng trước</t>
  </si>
  <si>
    <t>Ngày nghỉ chế độ trong tháng</t>
  </si>
  <si>
    <t>Nghỉ việc trong tháng</t>
  </si>
  <si>
    <t>Om, Co</t>
  </si>
  <si>
    <t>TNLD</t>
  </si>
  <si>
    <t>Phép, đi đường</t>
  </si>
  <si>
    <t>Khác</t>
  </si>
  <si>
    <t>Lương NS</t>
  </si>
  <si>
    <t>Lương Chế Độ được hưởng</t>
  </si>
  <si>
    <t>Lễ tết</t>
  </si>
  <si>
    <t>1,L</t>
  </si>
  <si>
    <t>Ngày trong tháng</t>
  </si>
  <si>
    <t>HD1N</t>
  </si>
  <si>
    <t>F</t>
  </si>
  <si>
    <t>HD3N</t>
  </si>
  <si>
    <t>Đi đường</t>
  </si>
  <si>
    <t>HDKX</t>
  </si>
  <si>
    <t>CTác</t>
  </si>
  <si>
    <t>Fdb</t>
  </si>
  <si>
    <t>H1</t>
  </si>
  <si>
    <t>Định nghĩ các mức giảm trừ</t>
  </si>
  <si>
    <t>H2</t>
  </si>
  <si>
    <t>H3</t>
  </si>
  <si>
    <t>Giảm trừ gia cảnh</t>
  </si>
  <si>
    <t>LT1</t>
  </si>
  <si>
    <t>Giảm trừ phụ thuộc</t>
  </si>
  <si>
    <t>LT2</t>
  </si>
  <si>
    <t>Định nghĩa phụ cấp trách nhiệm</t>
  </si>
  <si>
    <t>Đình chỉ CT</t>
  </si>
  <si>
    <t>Tối thiểu vùng</t>
  </si>
  <si>
    <t>Ro</t>
  </si>
  <si>
    <t>Ko</t>
  </si>
  <si>
    <t>Định nghĩa đoàn phí</t>
  </si>
  <si>
    <t>Lương tối thiểu theo quy định</t>
  </si>
  <si>
    <t>Tổng giám đốc - Phó giám đốc - Kế toán trưởng</t>
  </si>
  <si>
    <t>Bùi Tuấn Anh</t>
  </si>
  <si>
    <t>Tổng giám đốc</t>
  </si>
  <si>
    <t>A-1</t>
  </si>
  <si>
    <t>Giảm trừ người phụ thuộc</t>
  </si>
  <si>
    <t>Hệ số PCTN</t>
  </si>
  <si>
    <t>Tổng lương</t>
  </si>
  <si>
    <t>Loại HD</t>
  </si>
  <si>
    <t>Hệ số LNS</t>
  </si>
  <si>
    <t>Ngày công tiêu chuẩn quy định</t>
  </si>
  <si>
    <t>Tiền ăn</t>
  </si>
  <si>
    <t>Thuế</t>
  </si>
  <si>
    <t>Ngày công làm việc</t>
  </si>
  <si>
    <t>Phụ cấp trách nhiệm</t>
  </si>
  <si>
    <t>Phó giám đốc</t>
  </si>
  <si>
    <t>A-2</t>
  </si>
  <si>
    <t>Kế toán trưởng</t>
  </si>
  <si>
    <t>A-3</t>
  </si>
  <si>
    <t>Giám đốc</t>
  </si>
  <si>
    <t>HỆ SỐ LƯƠNG NĂNG SUẤT</t>
  </si>
  <si>
    <t>Trưởng phó phòng ban - Đội trưởng, đội phó các phòng</t>
  </si>
  <si>
    <t>Làm thêm</t>
  </si>
  <si>
    <t>HSK</t>
  </si>
  <si>
    <t>1,X</t>
  </si>
  <si>
    <t>Tổng bảo hiểm</t>
  </si>
  <si>
    <t>Trưởng phòng</t>
  </si>
  <si>
    <t>B-1</t>
  </si>
  <si>
    <t>A-01</t>
  </si>
  <si>
    <t>Vũ Trung Thành</t>
  </si>
  <si>
    <t>Phó Giám đốc</t>
  </si>
  <si>
    <t>A-02</t>
  </si>
  <si>
    <t>Phương Hồng Minh</t>
  </si>
  <si>
    <t>M3</t>
  </si>
  <si>
    <t>M4</t>
  </si>
  <si>
    <t>Trần Thị Thúy Oanh</t>
  </si>
  <si>
    <t>Trưởng phòng</t>
  </si>
  <si>
    <t>A-03</t>
  </si>
  <si>
    <t>Nguyễn Ngọc Nguyên</t>
  </si>
  <si>
    <t>B-01</t>
  </si>
  <si>
    <t>Nguyễn Đình Tuyến</t>
  </si>
  <si>
    <t>Phó Trưởng Phòng</t>
  </si>
  <si>
    <t>B-2</t>
  </si>
  <si>
    <t>B-02</t>
  </si>
  <si>
    <t>Nguyễn Tiến Hải</t>
  </si>
  <si>
    <t>KS CNTT</t>
  </si>
  <si>
    <t>C-1</t>
  </si>
  <si>
    <t>C-01</t>
  </si>
  <si>
    <t>Phó phòng</t>
  </si>
  <si>
    <t>Đội trưởng</t>
  </si>
  <si>
    <t>B-3</t>
  </si>
  <si>
    <t>Phó đội trưởng</t>
  </si>
  <si>
    <t>B-4</t>
  </si>
  <si>
    <t>Ngô Trí Dũng</t>
  </si>
  <si>
    <t>C</t>
  </si>
  <si>
    <t>Nhân viên gián tiếp</t>
  </si>
  <si>
    <t>Chuyên viên - kỹ sư</t>
  </si>
  <si>
    <t>Cán sự - Kỹ thuật viên</t>
  </si>
  <si>
    <t>C-2</t>
  </si>
  <si>
    <t>Văn thư</t>
  </si>
  <si>
    <t>C-3</t>
  </si>
  <si>
    <t>Nhân viên trực tiếp</t>
  </si>
  <si>
    <t>NV Tài liệu và HDCX</t>
  </si>
  <si>
    <t>D-1</t>
  </si>
  <si>
    <t>D-12</t>
  </si>
  <si>
    <t>Phạm Văn Chiến</t>
  </si>
  <si>
    <t>Đỗ Việt Anh</t>
  </si>
  <si>
    <t>Nhân viên CNTT</t>
  </si>
  <si>
    <t>Quản lý doanh nghiệp</t>
  </si>
  <si>
    <t>Nguyễn Thành Trung</t>
  </si>
  <si>
    <t>NV HDCX - CBTT</t>
  </si>
  <si>
    <t>Nhân viên lái xe và vận hành trang thiết bị nhóm 1 (xe kéo đẩy, 40-60 chỗ)</t>
  </si>
  <si>
    <t>D-05</t>
  </si>
  <si>
    <t>D-2</t>
  </si>
  <si>
    <t>Bùi Anh Khắc</t>
  </si>
  <si>
    <t>Nhân viên lái xe và vận hành trang thiết bị nhóm 2 (lái xe còn lại), NV kỹ thuật, NV CNTT</t>
  </si>
  <si>
    <t>D-3</t>
  </si>
  <si>
    <t>Nhân viên phục vụ hành khách</t>
  </si>
  <si>
    <t>D-4</t>
  </si>
  <si>
    <t>Nhân viên ULD, nhân viên bốc xếp kho</t>
  </si>
  <si>
    <t>D-5</t>
  </si>
  <si>
    <t>Nhân viên lễ tân, nhân viên phục vụ; Nhân viên vệ sinh máy bay</t>
  </si>
  <si>
    <t>D-6</t>
  </si>
  <si>
    <t>D-02</t>
  </si>
  <si>
    <t>Nguyễn Danh Trường</t>
  </si>
  <si>
    <t>D-04</t>
  </si>
  <si>
    <t>Nguyễn Thị Việt Hà</t>
  </si>
  <si>
    <t>D-03</t>
  </si>
  <si>
    <t>Trần Minh Hải</t>
  </si>
  <si>
    <t>Nguyễn Thị Thơm</t>
  </si>
  <si>
    <t>Trần Thị Yến Nga</t>
  </si>
  <si>
    <t>Ngô Thanh Hiệp</t>
  </si>
  <si>
    <t>Tạ Đăng Việt</t>
  </si>
  <si>
    <t>Đào Thanh Hải</t>
  </si>
  <si>
    <t>75,000,000</t>
  </si>
  <si>
    <t>60,000,000</t>
  </si>
  <si>
    <t>50,000,000</t>
  </si>
  <si>
    <t>Quản lý</t>
  </si>
  <si>
    <t>D-06</t>
  </si>
  <si>
    <t>Nguyễn Thanh Hải</t>
  </si>
  <si>
    <t>Đội trưởng nhóm 1</t>
  </si>
  <si>
    <t>B-03</t>
  </si>
  <si>
    <t>Đội trưởng nhóm 2</t>
  </si>
  <si>
    <t>B-04</t>
  </si>
  <si>
    <t>Phó đội trưởng nhóm 1</t>
  </si>
  <si>
    <t>B-05</t>
  </si>
  <si>
    <t>Phó đội trưởng nhóm 2</t>
  </si>
  <si>
    <t>B-06</t>
  </si>
  <si>
    <t>Vũ Đức Thiện</t>
  </si>
  <si>
    <t>Công nhân, nhân viên gián tiếp</t>
  </si>
  <si>
    <t>Chuyên viên nhóm 1, kỹ sư (CNTT) nhóm 1</t>
  </si>
  <si>
    <t>Ngô Ngọc Long</t>
  </si>
  <si>
    <t>Chuyên viên nhóm 2, kỹ sư (CNTT) nhóm 2</t>
  </si>
  <si>
    <t>C-02</t>
  </si>
  <si>
    <t>Cán sự, kỹ thuật viên</t>
  </si>
  <si>
    <t>C-03</t>
  </si>
  <si>
    <t>Văn thư, kho</t>
  </si>
  <si>
    <t>C-04</t>
  </si>
  <si>
    <t>Nguyễn Thúy Hà</t>
  </si>
  <si>
    <t>Công nhân, nhân viên trực tiếp sản xuất</t>
  </si>
  <si>
    <t>Đỗ Thanh Tùng</t>
  </si>
  <si>
    <t>Nhân viên quản trị DCS</t>
  </si>
  <si>
    <t>D-01</t>
  </si>
  <si>
    <t>Nhân viên cân bằng trọng tải nhóm 1</t>
  </si>
  <si>
    <t>Nguyễn Thị Thanh Hoa</t>
  </si>
  <si>
    <t>Nhân viên cân bằng trọng tải nhóm 2</t>
  </si>
  <si>
    <t>Nhân viên hướng dẫn chất, xếp nhóm 1</t>
  </si>
  <si>
    <t>Nhân viên hướng dẫn chất, xếp nhóm 2, nhân viên hướng dẫn hành khách quốc nội</t>
  </si>
  <si>
    <t>Nhân viên tìm kiếm hành lý thất lạc, nv phục vụ hành khách quốc tế;nv phục vụ hành khách chuyển tiếp, điều phối máy bay; nv đặt, giữ chỗ bán vé máy bay quốc tế</t>
  </si>
  <si>
    <t>Nhân viên đặt, giữ chỗ bán vé máy bay quốc nội</t>
  </si>
  <si>
    <t>D-07</t>
  </si>
  <si>
    <t>Nhân viên quả̉n lý ULD; nv phục vụ hành khách đặc biệt; nv hướng dẫn hành khách; nv đón tàu đến</t>
  </si>
  <si>
    <t>D-08</t>
  </si>
  <si>
    <t>Nhân viên lái xe và vận hành trang thiết bị mặt đất nhóm 1</t>
  </si>
  <si>
    <t>D-09</t>
  </si>
  <si>
    <t>Phí Thị Huyền Trang</t>
  </si>
  <si>
    <t>Nhân viên lái xe và vận hành trang thiết bị mặt đất nhóm 2</t>
  </si>
  <si>
    <t>D-10</t>
  </si>
  <si>
    <t>Kỹ sư vận hành, bảo trì, sửa chữa hệ thống trang thiết bị kỹ thuật, CNTT nhóm 1</t>
  </si>
  <si>
    <t>D-11</t>
  </si>
  <si>
    <t>Kỹ sư vận hành, bảo trì, sửa chữa hệ thống trang thiết bị kỹ thuật, CNTT nhóm 2</t>
  </si>
  <si>
    <t>Nhân viên bảo trì, sửa chữa các loại xe, trang thiết bị mặt đất, CNTT nhóm 1</t>
  </si>
  <si>
    <t>D-13</t>
  </si>
  <si>
    <t>Nhân viên bảo trì, sửa chữa các loại xe, trang thiết bị mặt đất, CNTT nhóm 2</t>
  </si>
  <si>
    <t>D-14</t>
  </si>
  <si>
    <t>Nhân viên chất xếp hàng hóa, hành lý</t>
  </si>
  <si>
    <t>Hoàng Thị Yến</t>
  </si>
  <si>
    <t>D-15</t>
  </si>
  <si>
    <t>Nhân viên vệ sinh máy bay</t>
  </si>
  <si>
    <t>D-16</t>
  </si>
  <si>
    <t>Nhân viên phục vụ, lễ tân</t>
  </si>
  <si>
    <t>D-17</t>
  </si>
  <si>
    <t>Nguyễn Đình Trung</t>
  </si>
  <si>
    <t>Vũ Tuấn Anh</t>
  </si>
  <si>
    <t>Mai Hoàng Phương</t>
  </si>
  <si>
    <t>Phạm Duy Hải</t>
  </si>
  <si>
    <t>Vũ Trọng Nghĩa</t>
  </si>
  <si>
    <t>Hoàng Duy Thái</t>
  </si>
  <si>
    <t>Trần Anh Sơn</t>
  </si>
  <si>
    <t>Nguyễn Trường Giang</t>
  </si>
  <si>
    <t>Phan Thế Chung</t>
  </si>
  <si>
    <t>Dương Đức An</t>
  </si>
  <si>
    <t>Nguyễn Tự Tuyền</t>
  </si>
  <si>
    <t>Nguyễn Văn Duẩn</t>
  </si>
  <si>
    <t>Nv Thống kê</t>
  </si>
  <si>
    <t>1,F</t>
  </si>
  <si>
    <t>Chu Lữ Thu Phương</t>
  </si>
  <si>
    <t>NV Thủ tục bay, không báo</t>
  </si>
  <si>
    <t>Cao Thị Trà Giang</t>
  </si>
  <si>
    <t>Nguyễn Tiến Dũng</t>
  </si>
  <si>
    <t>NV ULD</t>
  </si>
  <si>
    <t>Văn Anh Tuấn</t>
  </si>
  <si>
    <t>1,TS</t>
  </si>
  <si>
    <t>Phạm Trần Tuấn Minh</t>
  </si>
  <si>
    <t>Đỗ Đình Quân</t>
  </si>
  <si>
    <t>Lê Văn Lương</t>
  </si>
  <si>
    <t>Nguyễn Duy Hải</t>
  </si>
  <si>
    <t>Ngô Văn Sơn</t>
  </si>
  <si>
    <t>Nviên HDCX</t>
  </si>
  <si>
    <t>Lương Văn Thăng</t>
  </si>
  <si>
    <t>Nguyễn Tiến Hiệp</t>
  </si>
  <si>
    <t>NV Kế hoạch</t>
  </si>
  <si>
    <t>Lê Thị Thu Huyền</t>
  </si>
  <si>
    <t>Trần Việt Phương</t>
  </si>
  <si>
    <t>Bùi Đức Hưng</t>
  </si>
  <si>
    <t>NV Marketing</t>
  </si>
  <si>
    <t>Nguyễn Văn Hiệp</t>
  </si>
  <si>
    <t>Vũ Quảng Ba</t>
  </si>
  <si>
    <t>NV Thủ kho</t>
  </si>
  <si>
    <t>Lê Thị Thạch</t>
  </si>
  <si>
    <t>Vương Hoàng Linh</t>
  </si>
  <si>
    <t>Chuyên viên pháp lý</t>
  </si>
  <si>
    <t>Nguyễn Thị Quỳnh Anh</t>
  </si>
  <si>
    <t>Nguyễn Kim Oanh</t>
  </si>
  <si>
    <t>Trần Phương Dung</t>
  </si>
  <si>
    <t>Nguyễn Thị Cúc</t>
  </si>
  <si>
    <t>Nguyễn Thị Thu Hà</t>
  </si>
  <si>
    <t>Phó đội trưởng</t>
  </si>
  <si>
    <t>Đinh Thanh Ngân</t>
  </si>
  <si>
    <t>Nhân viên phục vụ hành khách hàng hóa</t>
  </si>
  <si>
    <t>Lê Thị Hồng Vân</t>
  </si>
  <si>
    <t>Đặng Thị Thu Hà</t>
  </si>
  <si>
    <t>Cấn Hà An</t>
  </si>
  <si>
    <t>Nguyễn Hoàng Hải</t>
  </si>
  <si>
    <t>Nguyễn Thị Bích Thảo</t>
  </si>
  <si>
    <t>Phạm Anh Dũng</t>
  </si>
  <si>
    <t>NV PVHK</t>
  </si>
  <si>
    <t>Nguyễn Thanh Huy</t>
  </si>
  <si>
    <t>Nguyễn Thị Minh Thu</t>
  </si>
  <si>
    <t>Nguyễn Thu Hằng</t>
  </si>
  <si>
    <t>Nguyễn Thị Vân Anh</t>
  </si>
  <si>
    <t>Phan Thị Hạnh</t>
  </si>
  <si>
    <t>Nguyễn Thị Hương</t>
  </si>
  <si>
    <t>Nguyễn Huyền Trang</t>
  </si>
  <si>
    <t>Vương Thị Thanh Nhàn</t>
  </si>
  <si>
    <t>Quàng Thị Phúc</t>
  </si>
  <si>
    <t>Phạm Thị Thanh Hoa</t>
  </si>
  <si>
    <t>Đào Thị Mận</t>
  </si>
  <si>
    <t>Lê Thị Thanh Huyền</t>
  </si>
  <si>
    <t>Ngô Minh Thanh</t>
  </si>
  <si>
    <t>Vũ Thị Thơm</t>
  </si>
  <si>
    <t>Phạm Thành Việt</t>
  </si>
  <si>
    <t>Nguyễn Thị Vân</t>
  </si>
  <si>
    <t>Đinh Văn Long</t>
  </si>
  <si>
    <t>Nguyễn Thị Hồng Anh</t>
  </si>
  <si>
    <t>Nv VS MB</t>
  </si>
  <si>
    <t>Hoàng Thị Hồng Nhung</t>
  </si>
  <si>
    <t>Nguyễn Thị Phương Mai</t>
  </si>
  <si>
    <t>Nguyễn Thị Thu Hương</t>
  </si>
  <si>
    <t>Đội phó</t>
  </si>
  <si>
    <t>Nguyễn Tuấn Linh</t>
  </si>
  <si>
    <t>Nguyễn Thị Hồng Minh</t>
  </si>
  <si>
    <t>Ngô Thị Diễm Quỳnh</t>
  </si>
  <si>
    <t>Đinh Đức Điệp</t>
  </si>
  <si>
    <t>Trần Thị Hoa Lý</t>
  </si>
  <si>
    <t>Vũ Thùy Linh</t>
  </si>
  <si>
    <t>Vũ Thị Bích Dung</t>
  </si>
  <si>
    <t>Nguyễn Bảo Ngân</t>
  </si>
  <si>
    <t>Nguyễn Thùy Linh</t>
  </si>
  <si>
    <t>Lê Thị Minh Phượng</t>
  </si>
  <si>
    <t>Võ Thị Kiều Oanh</t>
  </si>
  <si>
    <t>Trần Thị Bích Ngọc</t>
  </si>
  <si>
    <t>Đàm Thu Hường</t>
  </si>
  <si>
    <t>Nguyễn Thị Thùy Dung</t>
  </si>
  <si>
    <t>Bùi Việt Quang</t>
  </si>
  <si>
    <t>Phạm Thị Ba</t>
  </si>
  <si>
    <t>Vũ Phương Thanh</t>
  </si>
  <si>
    <t>Phạm Thị Ánh Hồng</t>
  </si>
  <si>
    <t>Nguyễn Thị Thu Sang</t>
  </si>
  <si>
    <t>Nguyễn Ngọc Quân</t>
  </si>
  <si>
    <t>Nguyễn Thị Thu Trang</t>
  </si>
  <si>
    <t>Nguyễn Thị Hằng</t>
  </si>
  <si>
    <t>Phạm Thị Thu Hương</t>
  </si>
  <si>
    <t>Trần Thị Thu</t>
  </si>
  <si>
    <t>Hoàng Anh Trang</t>
  </si>
  <si>
    <t>Phạm Kim Hoàn</t>
  </si>
  <si>
    <t>Đỗ Thanh Bình</t>
  </si>
  <si>
    <t>Nguyễn Hương Quỳnh</t>
  </si>
  <si>
    <t>Bùi Thị Bảo Ngọc</t>
  </si>
  <si>
    <t>Nguyễn Thu Huyền</t>
  </si>
  <si>
    <t>Nguyễn Minh Phương</t>
  </si>
  <si>
    <t>Nguyễn Thu Quỳnh</t>
  </si>
  <si>
    <t>Trần Thị Huệ</t>
  </si>
  <si>
    <t>Nguyễn Tuấn Cường</t>
  </si>
  <si>
    <t>Nguyễn Việt Dũng</t>
  </si>
  <si>
    <t>Nguyễn Mỹ Hạnh</t>
  </si>
  <si>
    <t>Trần Thanh Hiếu</t>
  </si>
  <si>
    <t>Nguyễn Thị Lan</t>
  </si>
  <si>
    <t>Phạm Thị Mai Giang</t>
  </si>
  <si>
    <t>Đỗ Thị Thu Trang</t>
  </si>
  <si>
    <t>Trịnh Khánh Linh</t>
  </si>
  <si>
    <t>Nguyễn Thị Hải Yến</t>
  </si>
  <si>
    <t>Mai Thế Anh</t>
  </si>
  <si>
    <t>Trần Thị Sơn</t>
  </si>
  <si>
    <t>Nguyễn Thị Yến Hương</t>
  </si>
  <si>
    <t>Nguyễn Thị Thúy Hằng</t>
  </si>
  <si>
    <t>Nguyễn Thảo Ly</t>
  </si>
  <si>
    <t>Nguyễn Thị Phương Thảo</t>
  </si>
  <si>
    <t>Mai Thị Huyền Trang</t>
  </si>
  <si>
    <t>Đỗ Văn Thắng</t>
  </si>
  <si>
    <t>Võ Thị Hồng Minh</t>
  </si>
  <si>
    <t>Nguyễn Thị Hồng Duyên</t>
  </si>
  <si>
    <t>Phan Thị Thu Hường</t>
  </si>
  <si>
    <t>Phó đội trường</t>
  </si>
  <si>
    <t>Tạ Thị Cẩm Vân</t>
  </si>
  <si>
    <t>Nguyễn Thị Hoài</t>
  </si>
  <si>
    <t>Nguyễn Thị Tú Oanh</t>
  </si>
  <si>
    <t>Trần Thị Thu Huyền</t>
  </si>
  <si>
    <t>Nguyễn Thị Hồng</t>
  </si>
  <si>
    <t>Nguyễn Thị Thùy Dương</t>
  </si>
  <si>
    <t>Hoàng Thị Huyền Diệu</t>
  </si>
  <si>
    <t>Tạ Thị Phượng</t>
  </si>
  <si>
    <t>Nguyễn Thị Hường</t>
  </si>
  <si>
    <t>Đỗ Thanh Thủy</t>
  </si>
  <si>
    <t>Ngô Thị Hường</t>
  </si>
  <si>
    <t>Đinh Thị Vân Anh</t>
  </si>
  <si>
    <t>Đào Xuân Tuân</t>
  </si>
  <si>
    <t>Trịnh Thị Hạnh</t>
  </si>
  <si>
    <t>Đoàn Thu Hoa</t>
  </si>
  <si>
    <t>Mai Thị Ngọc</t>
  </si>
  <si>
    <t>Lã Thị Thu Hương</t>
  </si>
  <si>
    <t>Đỗ Hương Trà</t>
  </si>
  <si>
    <t>Nguyễn Hiền Hạnh</t>
  </si>
  <si>
    <t>Nguyễn Thị Huyền</t>
  </si>
  <si>
    <t>Đào Thu Giang</t>
  </si>
  <si>
    <t>Nguyễn Thị Thuý</t>
  </si>
  <si>
    <t>Lê Đình Tuấn</t>
  </si>
  <si>
    <t>Hoàng Việt Cường</t>
  </si>
  <si>
    <t>Nguyễn Duy Thái</t>
  </si>
  <si>
    <t>Nguyễn Hà Thanh</t>
  </si>
  <si>
    <t>Ngô Quốc Khánh</t>
  </si>
  <si>
    <t>Đỗ Anh Tuấn</t>
  </si>
  <si>
    <t>NV Lái xe - VHTTB</t>
  </si>
  <si>
    <t>Lê Hồng Nam</t>
  </si>
  <si>
    <t>Cao Thế Vinh</t>
  </si>
  <si>
    <t>Đỗ Minh Hải</t>
  </si>
  <si>
    <t>Phạm Đăng Khoa</t>
  </si>
  <si>
    <t>Hoàng Văn Thanh</t>
  </si>
  <si>
    <t>Đỗ Quang Tiến</t>
  </si>
  <si>
    <t>Hoàng Sơn</t>
  </si>
  <si>
    <t>Trần Văn Trà</t>
  </si>
  <si>
    <t>Nguyễn Đình Thiện</t>
  </si>
  <si>
    <t>Trần Hưng Nhân</t>
  </si>
  <si>
    <t>Nguyễn Ngọc Toàn</t>
  </si>
  <si>
    <t>Đặng Đức Mạnh</t>
  </si>
  <si>
    <t>Đỗ Ngọc Lân</t>
  </si>
  <si>
    <t>Nguyễn Tuấn Anh</t>
  </si>
  <si>
    <t>Trần Văn Dậu</t>
  </si>
  <si>
    <t>Nguyễn Chí Công</t>
  </si>
  <si>
    <t>Hà Minh Trí</t>
  </si>
  <si>
    <t>Lê Hữu Thịnh</t>
  </si>
  <si>
    <t>Trần Văn Lộc</t>
  </si>
  <si>
    <t>Trần Duy Hải</t>
  </si>
  <si>
    <t>Lê Ngọc Cường</t>
  </si>
  <si>
    <t>Nguyễn Tiến Anh</t>
  </si>
  <si>
    <t>Nhân viên Bốc xếp</t>
  </si>
  <si>
    <t>Ngô Ngọc Hảo</t>
  </si>
  <si>
    <t>Trương Văn Triệu</t>
  </si>
  <si>
    <t>Nguyễn Ngọc Nam</t>
  </si>
  <si>
    <t>Nguyễn Chiến Thắng</t>
  </si>
  <si>
    <t>1,OM</t>
  </si>
  <si>
    <t>Ngô Ngọc Tiến</t>
  </si>
  <si>
    <t>Trần Văn Tĩnh</t>
  </si>
  <si>
    <t>Lê Thị Thao</t>
  </si>
  <si>
    <t>Khổng Vũ Hùng</t>
  </si>
  <si>
    <t>Nguyễn Đức Huy</t>
  </si>
  <si>
    <t>Phan Bá Tráng</t>
  </si>
  <si>
    <t>Trần Đăng Khoa</t>
  </si>
  <si>
    <t>Nguyễn Thị Nam Phương</t>
  </si>
  <si>
    <t>Đinh Đức Nam</t>
  </si>
  <si>
    <t>Nguyễn Thái Sơn</t>
  </si>
  <si>
    <t>Nguyễn Thành Luân</t>
  </si>
  <si>
    <t>Phạm Quang Trung</t>
  </si>
  <si>
    <t>Nguyễn Mạnh Cường</t>
  </si>
  <si>
    <t>Nguyễn Phi Trường</t>
  </si>
  <si>
    <t>Trần Đức Hạnh</t>
  </si>
  <si>
    <t>Nguyễn Danh Huy</t>
  </si>
  <si>
    <t>Đới Minh Khoa</t>
  </si>
  <si>
    <t>Lê Xuân Điệp</t>
  </si>
  <si>
    <t>Trần Hoàng Kiên</t>
  </si>
  <si>
    <t>Đặng Lê Minh</t>
  </si>
  <si>
    <t>Nguyễn Xuân Tân</t>
  </si>
  <si>
    <t>Phan Thanh Hà</t>
  </si>
  <si>
    <t>Trần Vân Anh</t>
  </si>
  <si>
    <t>Nguyễn Thị Thanh Loan</t>
  </si>
  <si>
    <t>Nguyễn Văn Toàn</t>
  </si>
  <si>
    <t>Trần Thùy Trang</t>
  </si>
  <si>
    <t>Bùi Thị Út</t>
  </si>
  <si>
    <t>Triệu Tuấn Anh</t>
  </si>
  <si>
    <t>Lê Mai Anh</t>
  </si>
  <si>
    <t>Đỗ Thị Ngọc Hà</t>
  </si>
  <si>
    <t>Phạm Tú Châu</t>
  </si>
  <si>
    <t>Nguyễn Thị Phương Dung</t>
  </si>
  <si>
    <t>Trần Thị Phương Anh</t>
  </si>
  <si>
    <t>Nguyễn Văn Tuế</t>
  </si>
  <si>
    <t>Nguyễn Thị Hồng Thu</t>
  </si>
  <si>
    <t>Nguyễn Thị Thanh Phương</t>
  </si>
  <si>
    <t>Phạm Văn Bảy</t>
  </si>
  <si>
    <t>Nguyễn Thị Thoa</t>
  </si>
  <si>
    <t>Nguyễn Thị Thu Thủy</t>
  </si>
  <si>
    <t>Nguyễn Thị Trang</t>
  </si>
  <si>
    <t>Vương Khắc Hòa</t>
  </si>
  <si>
    <t>Hoàng Thị Kiều Trang</t>
  </si>
  <si>
    <t>Ngô Thị Thơm</t>
  </si>
  <si>
    <t>Đặng Thị Thùy Dương</t>
  </si>
  <si>
    <t>Nguyễn Phương Cương</t>
  </si>
  <si>
    <t>Vũ Văn Thành</t>
  </si>
  <si>
    <t>Lê Hoàng Gia</t>
  </si>
  <si>
    <t>Nguyễn Quang Hà Sơn</t>
  </si>
  <si>
    <t>Bùi Anh Tuấn</t>
  </si>
  <si>
    <t>Phạm Thanh Quang</t>
  </si>
  <si>
    <t>Hoàng Thanh Tùng</t>
  </si>
  <si>
    <t>Đoàn Duy Anh</t>
  </si>
  <si>
    <t>Đặng Thị Huệ</t>
  </si>
  <si>
    <t>Vũ Anh Đức</t>
  </si>
  <si>
    <t>Lã Văn Thảo</t>
  </si>
  <si>
    <t>Ngô Văn Minh</t>
  </si>
  <si>
    <t>Nguyễn Xuân Thành</t>
  </si>
  <si>
    <t>Nguyễn Khánh Duy</t>
  </si>
  <si>
    <t>Nguyễn Thanh Bình</t>
  </si>
  <si>
    <t>Nguyễn Quang Huy</t>
  </si>
  <si>
    <t>Đinh Kiều Trang</t>
  </si>
  <si>
    <t>Phạm Thị Diễm Hương</t>
  </si>
  <si>
    <t>Nguyễn Quốc Dũng</t>
  </si>
  <si>
    <t>Nguyễn Thị Diệu Hoa</t>
  </si>
  <si>
    <t>Trần Thanh Trang</t>
  </si>
  <si>
    <t>Mạc Thị Thùy Dương</t>
  </si>
  <si>
    <t>Nguyễn Thành Long</t>
  </si>
  <si>
    <t>Nguyễn Công Cử</t>
  </si>
  <si>
    <t>Nguyễn Văn Trung</t>
  </si>
  <si>
    <t>Tạ Anh Tuấn</t>
  </si>
  <si>
    <t>Nguyễn Xuân Đỏ</t>
  </si>
  <si>
    <t>Nguyễn Mạnh Hân Hoan</t>
  </si>
  <si>
    <t>Nguyễn Hữu Lâm</t>
  </si>
  <si>
    <t>Trần Xuân Phương</t>
  </si>
  <si>
    <t>Đỗ Văn Phụng</t>
  </si>
  <si>
    <t>Nguyễn Mạnh Tưởng</t>
  </si>
  <si>
    <t>Nguyễn Minh Hiếu</t>
  </si>
  <si>
    <t>Trần Đình Thăng</t>
  </si>
  <si>
    <t>Lê Văn Hợi</t>
  </si>
  <si>
    <t>Bùi Đình Cảnh</t>
  </si>
  <si>
    <t>Nguyễn Đức Duy</t>
  </si>
  <si>
    <t>Trương Trung Hải</t>
  </si>
  <si>
    <t>Lương Bá Huỳnh</t>
  </si>
  <si>
    <t>Cù Quốc Trịnh</t>
  </si>
  <si>
    <t>Lê Anh Hùng</t>
  </si>
  <si>
    <t>Nguyễn Mạnh Hùng</t>
  </si>
  <si>
    <t>Lê Văn Hùng</t>
  </si>
  <si>
    <t>Nguyễn Thị Thanh</t>
  </si>
  <si>
    <t>Nguyễn Thị Hoài Hương</t>
  </si>
  <si>
    <t>Nguyễn Tùng Giang</t>
  </si>
  <si>
    <t>Nguyễn Minh Tuấn</t>
  </si>
  <si>
    <t>Nguyễn Thị Liên</t>
  </si>
  <si>
    <t>Thiều Thị Thu Lan</t>
  </si>
  <si>
    <t>Bùi Bảo Long</t>
  </si>
  <si>
    <t>Chu Phương Thảo</t>
  </si>
  <si>
    <t>Đinh Văn Minh</t>
  </si>
  <si>
    <t>Nguyễn Đình Quân</t>
  </si>
  <si>
    <t>Hoàng Anh Tuấn</t>
  </si>
  <si>
    <t>Đào Công Duẩn</t>
  </si>
  <si>
    <t>Phạm Tiến Công</t>
  </si>
  <si>
    <t>Nguyễn Văn Hưng</t>
  </si>
  <si>
    <t>Nguyễn Ngọc Phú</t>
  </si>
  <si>
    <t>Nguyễn Gia Thắng</t>
  </si>
  <si>
    <t>Lưu Xuân Thắng</t>
  </si>
  <si>
    <t>Trần Quang Huy</t>
  </si>
  <si>
    <t>Ngô Đức Thuận</t>
  </si>
  <si>
    <t>Nguyễn Huy Đáp</t>
  </si>
  <si>
    <t>Lê Văn Thịnh</t>
  </si>
  <si>
    <t>Phạm Văn Trường</t>
  </si>
  <si>
    <t>Nguyễn Minh Dũng</t>
  </si>
  <si>
    <t>Đào Huy Phong</t>
  </si>
  <si>
    <t>Lê Văn Thiện</t>
  </si>
  <si>
    <t>Nguyễn Xuân Quý</t>
  </si>
  <si>
    <t>Lê Minh Huy</t>
  </si>
  <si>
    <t>Nguyễn Duy Trinh</t>
  </si>
  <si>
    <t>Lê Văn Thư</t>
  </si>
  <si>
    <t>Phạm Ngọc Huấn</t>
  </si>
  <si>
    <t>Dương Công Tú</t>
  </si>
  <si>
    <t>Nguyễn Hùng Anh</t>
  </si>
  <si>
    <t>Phạm Văn Mạnh</t>
  </si>
  <si>
    <t>Vũ Minh Tiến</t>
  </si>
  <si>
    <t>Nguyễn Văn Khiêm</t>
  </si>
  <si>
    <t>Nguyễn Xuân Hải</t>
  </si>
  <si>
    <t>Nguyễn Như Tuấn</t>
  </si>
  <si>
    <t>Trần Thanh Tuấn</t>
  </si>
  <si>
    <t>Nguyễn Việt Hải</t>
  </si>
  <si>
    <t>Cao Văn Mạnh</t>
  </si>
  <si>
    <t>Phạm Văn Dũng</t>
  </si>
  <si>
    <t>Vũ Văn Tuyền</t>
  </si>
  <si>
    <t>Nguyễn Viết Phi</t>
  </si>
  <si>
    <t>Tăng Văn Hải</t>
  </si>
  <si>
    <t>Lê Trọng Tài</t>
  </si>
  <si>
    <t>Lê Trọng Lệ</t>
  </si>
  <si>
    <t>Trần Văn Minh</t>
  </si>
  <si>
    <t>Nguyễn Gia Chiến</t>
  </si>
  <si>
    <t>Nguyễn Trung Sơn</t>
  </si>
  <si>
    <t>Lê Quang Hợp</t>
  </si>
  <si>
    <t>Nguyễn Hữu Nam</t>
  </si>
  <si>
    <t>Đặng Đình Phương</t>
  </si>
  <si>
    <t>Phù Trung Ninh</t>
  </si>
  <si>
    <t>Phạm Đình Thuần</t>
  </si>
  <si>
    <t>Nguyễn Anh Dũng</t>
  </si>
  <si>
    <t>Nguyễn Ngọc Hà</t>
  </si>
  <si>
    <t>Phạm Đức Long</t>
  </si>
  <si>
    <t>Trịnh Văn Mạnh</t>
  </si>
  <si>
    <t>Phạm Văn Hải</t>
  </si>
  <si>
    <t>Bùi Văn Thành</t>
  </si>
  <si>
    <t>Bùi Chí Công</t>
  </si>
  <si>
    <t>Nguyễn Văn Định</t>
  </si>
  <si>
    <t>Nguyễn Hải Anh</t>
  </si>
  <si>
    <t>Bùi Kiên Trung</t>
  </si>
  <si>
    <t>Vũ Quốc Cường</t>
  </si>
  <si>
    <t>Vũ Văn Dương</t>
  </si>
  <si>
    <t>Vũ Văn Thái</t>
  </si>
  <si>
    <t>Phạm Quang Sơn</t>
  </si>
  <si>
    <t>Vũ Mạnh Hùng</t>
  </si>
  <si>
    <t>Trần Mạnh Hùng</t>
  </si>
  <si>
    <t>Nguyễn Thanh Quyết</t>
  </si>
  <si>
    <t>Vũ Tiến Lịch</t>
  </si>
  <si>
    <t>Nguyễn Xuân Hợi</t>
  </si>
  <si>
    <t>Nguyễn Văn Sơn</t>
  </si>
  <si>
    <t>Nguyễn Hữu Chức</t>
  </si>
  <si>
    <t>1,DC</t>
  </si>
  <si>
    <t>Phù Định</t>
  </si>
  <si>
    <t>Hồ Ngọc Hà</t>
  </si>
  <si>
    <t>Nguyễn Đắc Thanh</t>
  </si>
  <si>
    <t>Nguyễn Huy Dũng</t>
  </si>
  <si>
    <t>Nguyễn Văn Phong</t>
  </si>
  <si>
    <t>Phạm Việt Tùng</t>
  </si>
  <si>
    <t>Phùng Viết Dũng</t>
  </si>
  <si>
    <t>Trần Văn Chính</t>
  </si>
  <si>
    <t>Phù Xuân Tiền</t>
  </si>
  <si>
    <t>Đinh Văn Bền</t>
  </si>
  <si>
    <t>Nguyễn Tiến Ngọc</t>
  </si>
  <si>
    <t>Hoàng Đình Mạnh</t>
  </si>
  <si>
    <t>Vương Văn Tiến</t>
  </si>
  <si>
    <t>Nguyễn Phương Thắng</t>
  </si>
  <si>
    <t>Lê Tuấn Anh</t>
  </si>
  <si>
    <t>Đoàn Văn Phương</t>
  </si>
  <si>
    <t>Nguyễn Văn Hà</t>
  </si>
  <si>
    <t>Nguyễn Mạnh Hiếu</t>
  </si>
  <si>
    <t>Vũ Việt Hùng</t>
  </si>
  <si>
    <t>Lê Hữu Hóa</t>
  </si>
  <si>
    <t>Đinh Văn Duyên</t>
  </si>
  <si>
    <t>Lương Văn Dư</t>
  </si>
  <si>
    <t>Cao Thế Vĩnh</t>
  </si>
  <si>
    <t>Phạm Minh Thành</t>
  </si>
  <si>
    <t>Vũ Minh Tú</t>
  </si>
  <si>
    <t>Đỗ Văn Chính</t>
  </si>
  <si>
    <t>Bùi Việt Bắc</t>
  </si>
  <si>
    <t>Nguyễn Phương Tuấn</t>
  </si>
  <si>
    <t>Trần Hồng Sơn</t>
  </si>
  <si>
    <t>Lê Đức Duy</t>
  </si>
  <si>
    <t>Đặng Xuân Sơn</t>
  </si>
  <si>
    <t>Nguyễn Như Cương</t>
  </si>
  <si>
    <t>Đỗ Chí Thanh</t>
  </si>
  <si>
    <t>Trần Quốc Việt</t>
  </si>
  <si>
    <t>Trần Thế Khánh</t>
  </si>
  <si>
    <t>Nguyễn Văn Thắng</t>
  </si>
  <si>
    <t>Lê Ngọc Hùng</t>
  </si>
  <si>
    <t>Nguyễn Ngọc Công</t>
  </si>
  <si>
    <t>Trương Thị Minh Phượng</t>
  </si>
  <si>
    <t>Nguyễn Văn Bình</t>
  </si>
  <si>
    <t>KTV mặt đất</t>
  </si>
  <si>
    <t>Thân Hoài Nam</t>
  </si>
  <si>
    <t>Võ Thị Vân</t>
  </si>
  <si>
    <t>Nhân viên vệ sinh khu bay</t>
  </si>
  <si>
    <t>Nguyễn Hồng Nhung</t>
  </si>
  <si>
    <t>Nv vệ sinh</t>
  </si>
  <si>
    <t>Phan Thị Hải Yến</t>
  </si>
  <si>
    <t>Doãn Thị Thanh Hà</t>
  </si>
  <si>
    <t>Đặng Thị Thúy Hằng</t>
  </si>
  <si>
    <t>Nguyễn Thị Mến</t>
  </si>
  <si>
    <t>Đào Hồng Phúc</t>
  </si>
  <si>
    <t>Quàng Thị Hạnh</t>
  </si>
  <si>
    <t>Nguyễn Bình Minh</t>
  </si>
  <si>
    <t>Nguyễn Văn Quý</t>
  </si>
  <si>
    <t>Nguyễn Anh Đức</t>
  </si>
  <si>
    <t>Trần Thị Ngọc Lan</t>
  </si>
  <si>
    <t>Nguyễn Thị Anh Thơ</t>
  </si>
  <si>
    <t>Nguyễn Thị Kim Thu</t>
  </si>
  <si>
    <t>Nguyễn Thị Ngà</t>
  </si>
  <si>
    <t>Nguyễn Thị Kim Anh</t>
  </si>
  <si>
    <t>Nguyễn Thị Mai</t>
  </si>
  <si>
    <t>Nguyễn Thị Huệ</t>
  </si>
  <si>
    <t>Trần Duyên Hải</t>
  </si>
  <si>
    <t>Trần Trọng Anh Chí</t>
  </si>
  <si>
    <t>Trần Thị Thu Thuỷ</t>
  </si>
  <si>
    <t>Đậu Thị Hồng Nguyệt</t>
  </si>
  <si>
    <t>Lò Thị Phượng</t>
  </si>
  <si>
    <t>Đặng Thị Thu Hường</t>
  </si>
  <si>
    <t>Nguyễn Thị Thu</t>
  </si>
  <si>
    <t>Nguyễn Thị Lý</t>
  </si>
  <si>
    <t>Hoàng Hải Yến</t>
  </si>
  <si>
    <t>Lê Phương Huyền</t>
  </si>
  <si>
    <t>Phạm Thị Lan Phương</t>
  </si>
  <si>
    <t>Phạm Thị Thúy Ngà</t>
  </si>
  <si>
    <t>Nguyễn Thị Khánh</t>
  </si>
  <si>
    <t>Nhân viên VSMB</t>
  </si>
  <si>
    <t>Hoàng Trung Dũng</t>
  </si>
  <si>
    <t>CV Kỹ thuật</t>
  </si>
  <si>
    <t>Bùi Văn Nam</t>
  </si>
  <si>
    <t>Nguyễn Văn Thành</t>
  </si>
  <si>
    <t>Nguyễn Đức Anh</t>
  </si>
  <si>
    <t>Nhân viên kỹ thuật</t>
  </si>
  <si>
    <t>Lê Thị Mai</t>
  </si>
  <si>
    <t>Nhân viên kế toán</t>
  </si>
  <si>
    <t>Lê Thị Thúy</t>
  </si>
  <si>
    <t>Bùi Thị Thu</t>
  </si>
  <si>
    <t>Nguyễn Thị Kim Huệ</t>
  </si>
  <si>
    <t>NV Thủ Quỹ</t>
  </si>
  <si>
    <t>Phạm Thị Thu Hiền</t>
  </si>
  <si>
    <t>Chuyên viên TCKT</t>
  </si>
  <si>
    <t>Hoàng Thị Trang Nhung</t>
  </si>
  <si>
    <t>Đào Thị Chín</t>
  </si>
  <si>
    <t>1,KT</t>
  </si>
  <si>
    <t>Trần Thu Trang</t>
  </si>
  <si>
    <t>Vũ Chí Kiên</t>
  </si>
  <si>
    <t>Lưu Xuân Cường</t>
  </si>
  <si>
    <t>Nguyễn Thị Thuỳ Linh</t>
  </si>
  <si>
    <t>Nguyễn Hữu Hạ</t>
  </si>
  <si>
    <t>CV Đảng Đoàn - Thi đua</t>
  </si>
  <si>
    <t>Hà Duyên Lâm</t>
  </si>
  <si>
    <t>Lái xe CT</t>
  </si>
  <si>
    <t>Hoàng Thùy Lan</t>
  </si>
  <si>
    <t>NV đào tạo huấn luyện</t>
  </si>
  <si>
    <t>1,DS</t>
  </si>
  <si>
    <t>Diệu Linh</t>
  </si>
  <si>
    <t>Hà Phương Thảo</t>
  </si>
  <si>
    <t>NV hành chính</t>
  </si>
  <si>
    <t>Trịnh Thị Thu Hằng</t>
  </si>
  <si>
    <t>NV Hành chính - VT</t>
  </si>
  <si>
    <t>Nguyễn Thị Ngọc</t>
  </si>
  <si>
    <t>NV Kế hoạch - Quản lý chất lượng</t>
  </si>
  <si>
    <t>Vũ Thị Hoà</t>
  </si>
  <si>
    <t>NV Lao động tiền lương</t>
  </si>
  <si>
    <t>Nguyễn Hương Giang</t>
  </si>
  <si>
    <t>Nguyễn Thị Phương Lan</t>
  </si>
  <si>
    <t>NV Thống kê - Tổng hợp</t>
  </si>
  <si>
    <t>Phạm Thị Thịnh</t>
  </si>
  <si>
    <t>Trần Đình Cát</t>
  </si>
  <si>
    <t>NV trông giữ hành lý</t>
  </si>
  <si>
    <t>Phương Lan</t>
  </si>
  <si>
    <t>Chuyên viên lao động tiền lương</t>
  </si>
  <si>
    <t>Phạm Thùy Dung</t>
  </si>
  <si>
    <t>Nhân viên phục vụ hành khách</t>
  </si>
  <si>
    <t>1,CO</t>
  </si>
  <si>
    <t>Nhân viên cân bằng trọng tải nhóm 1</t>
  </si>
  <si>
    <t>1,Om</t>
  </si>
  <si>
    <t>1,Fdb</t>
  </si>
  <si>
    <t>1,KTX</t>
  </si>
  <si>
    <t>1,RO</t>
  </si>
  <si>
    <t>CÔNG TY CỔ PHẦN</t>
  </si>
  <si>
    <t>PHỤC VỤ MẶT ĐẤT HÀ NỘI</t>
  </si>
  <si>
    <t>BẢNG LƯƠNG THÁNG 6 NĂM 2015</t>
  </si>
  <si>
    <t>Công Đoàn phí</t>
  </si>
  <si>
    <t>19026970107010</t>
  </si>
  <si>
    <t>MANV</t>
  </si>
</sst>
</file>

<file path=xl/styles.xml><?xml version="1.0" encoding="utf-8"?>
<styleSheet xmlns="http://schemas.openxmlformats.org/spreadsheetml/2006/main">
  <numFmts count="3">
    <numFmt numFmtId="164" formatCode="#,##0.000"/>
    <numFmt numFmtId="165" formatCode="#,##0.00000"/>
    <numFmt numFmtId="166" formatCode="#,##0;\(#,##0\)"/>
  </numFmts>
  <fonts count="36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11"/>
      <name val="Arial"/>
      <family val="2"/>
    </font>
    <font>
      <sz val="10"/>
      <color rgb="FFFFFFFF"/>
      <name val="Arial"/>
      <family val="2"/>
    </font>
    <font>
      <b/>
      <sz val="10"/>
      <color rgb="FFFFFFFF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9"/>
      <name val="Arial"/>
      <family val="2"/>
    </font>
    <font>
      <b/>
      <sz val="12"/>
      <color rgb="FFFFFFFF"/>
      <name val="Arial"/>
      <family val="2"/>
    </font>
    <font>
      <b/>
      <sz val="11"/>
      <color rgb="FFFFFFFF"/>
      <name val="Arial"/>
      <family val="2"/>
    </font>
    <font>
      <b/>
      <sz val="14"/>
      <color rgb="FFFFFFFF"/>
      <name val="Arial"/>
      <family val="2"/>
    </font>
    <font>
      <b/>
      <sz val="10"/>
      <color rgb="FFFFFFFF"/>
      <name val="Arial"/>
      <family val="2"/>
    </font>
    <font>
      <b/>
      <sz val="14"/>
      <color rgb="FF000000"/>
      <name val="Arial"/>
      <family val="2"/>
    </font>
    <font>
      <b/>
      <sz val="18"/>
      <color rgb="FF000000"/>
      <name val="Arial"/>
      <family val="2"/>
    </font>
    <font>
      <b/>
      <sz val="11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rgb="FFFFFFFF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sz val="8"/>
      <color rgb="FF000000"/>
      <name val="Arial"/>
      <family val="2"/>
    </font>
    <font>
      <sz val="9"/>
      <color rgb="FF000000"/>
      <name val="Times New Roman"/>
      <family val="1"/>
    </font>
    <font>
      <sz val="9"/>
      <name val="Times New Roman"/>
      <family val="1"/>
    </font>
    <font>
      <b/>
      <sz val="9"/>
      <color rgb="FF000000"/>
      <name val="Times New Roman"/>
      <family val="1"/>
    </font>
    <font>
      <b/>
      <sz val="9"/>
      <name val="Times New Roman"/>
      <family val="1"/>
    </font>
    <font>
      <sz val="8"/>
      <color rgb="FFFFFFFF"/>
      <name val="Arial"/>
      <family val="2"/>
    </font>
    <font>
      <b/>
      <sz val="8"/>
      <name val="Arial"/>
      <family val="2"/>
    </font>
    <font>
      <b/>
      <sz val="9"/>
      <color theme="1"/>
      <name val="Times New Roman"/>
      <family val="1"/>
      <charset val="163"/>
    </font>
  </fonts>
  <fills count="38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1C4587"/>
        <bgColor rgb="FF1C4587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666666"/>
        <bgColor rgb="FF666666"/>
      </patternFill>
    </fill>
    <fill>
      <patternFill patternType="solid">
        <fgColor rgb="FFA61C00"/>
        <bgColor rgb="FFA61C00"/>
      </patternFill>
    </fill>
    <fill>
      <patternFill patternType="solid">
        <fgColor rgb="FFCC4125"/>
        <bgColor rgb="FFCC4125"/>
      </patternFill>
    </fill>
    <fill>
      <patternFill patternType="solid">
        <fgColor rgb="FF274E13"/>
        <bgColor rgb="FF274E13"/>
      </patternFill>
    </fill>
    <fill>
      <patternFill patternType="solid">
        <fgColor rgb="FF990000"/>
        <bgColor rgb="FF990000"/>
      </patternFill>
    </fill>
    <fill>
      <patternFill patternType="solid">
        <fgColor rgb="FFE06666"/>
        <bgColor rgb="FFE06666"/>
      </patternFill>
    </fill>
    <fill>
      <patternFill patternType="solid">
        <fgColor rgb="FFB4A7D6"/>
        <bgColor rgb="FFB4A7D6"/>
      </patternFill>
    </fill>
    <fill>
      <patternFill patternType="solid">
        <fgColor rgb="FFF1C232"/>
        <bgColor rgb="FFF1C232"/>
      </patternFill>
    </fill>
    <fill>
      <patternFill patternType="solid">
        <fgColor rgb="FFB7E1CD"/>
        <bgColor rgb="FFB7E1CD"/>
      </patternFill>
    </fill>
    <fill>
      <patternFill patternType="solid">
        <fgColor rgb="FFF4CCCC"/>
        <bgColor rgb="FFF4CCCC"/>
      </patternFill>
    </fill>
    <fill>
      <patternFill patternType="solid">
        <fgColor rgb="FF4A86E8"/>
        <bgColor rgb="FF4A86E8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B6D7A8"/>
      </patternFill>
    </fill>
    <fill>
      <patternFill patternType="solid">
        <fgColor theme="0"/>
        <bgColor rgb="FFFCE5CD"/>
      </patternFill>
    </fill>
    <fill>
      <patternFill patternType="solid">
        <fgColor theme="0"/>
        <bgColor rgb="FFC9DAF8"/>
      </patternFill>
    </fill>
    <fill>
      <patternFill patternType="solid">
        <fgColor theme="0"/>
        <bgColor rgb="FFEAD1DC"/>
      </patternFill>
    </fill>
    <fill>
      <patternFill patternType="solid">
        <fgColor theme="0"/>
        <bgColor rgb="FF7F6000"/>
      </patternFill>
    </fill>
    <fill>
      <patternFill patternType="solid">
        <fgColor theme="0"/>
        <bgColor rgb="FFBF9000"/>
      </patternFill>
    </fill>
    <fill>
      <patternFill patternType="solid">
        <fgColor theme="0"/>
        <bgColor rgb="FFF1C23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rgb="FFFCE5CD"/>
      </patternFill>
    </fill>
    <fill>
      <patternFill patternType="solid">
        <fgColor rgb="FFFFFF00"/>
        <bgColor rgb="FFC9DAF8"/>
      </patternFill>
    </fill>
    <fill>
      <patternFill patternType="solid">
        <fgColor rgb="FFFFFF00"/>
        <bgColor rgb="FFEAD1DC"/>
      </patternFill>
    </fill>
    <fill>
      <patternFill patternType="solid">
        <fgColor rgb="FF00B0F0"/>
        <bgColor rgb="FF1155CC"/>
      </patternFill>
    </fill>
    <fill>
      <patternFill patternType="solid">
        <fgColor rgb="FF00B0F0"/>
        <bgColor rgb="FF0000FF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</borders>
  <cellStyleXfs count="1">
    <xf numFmtId="0" fontId="0" fillId="0" borderId="0"/>
  </cellStyleXfs>
  <cellXfs count="387">
    <xf numFmtId="0" fontId="0" fillId="0" borderId="0" xfId="0" applyFont="1" applyAlignment="1"/>
    <xf numFmtId="3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 applyAlignment="1"/>
    <xf numFmtId="0" fontId="4" fillId="0" borderId="0" xfId="0" applyFont="1"/>
    <xf numFmtId="0" fontId="5" fillId="2" borderId="0" xfId="0" applyFont="1" applyFill="1" applyAlignment="1"/>
    <xf numFmtId="4" fontId="2" fillId="3" borderId="0" xfId="0" applyNumberFormat="1" applyFont="1" applyFill="1" applyAlignment="1"/>
    <xf numFmtId="3" fontId="2" fillId="3" borderId="0" xfId="0" applyNumberFormat="1" applyFont="1" applyFill="1" applyAlignment="1"/>
    <xf numFmtId="3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164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164" fontId="2" fillId="4" borderId="0" xfId="0" applyNumberFormat="1" applyFont="1" applyFill="1" applyAlignment="1">
      <alignment wrapText="1"/>
    </xf>
    <xf numFmtId="3" fontId="2" fillId="0" borderId="0" xfId="0" applyNumberFormat="1" applyFont="1" applyAlignment="1">
      <alignment wrapText="1"/>
    </xf>
    <xf numFmtId="4" fontId="2" fillId="0" borderId="0" xfId="0" applyNumberFormat="1" applyFont="1" applyAlignment="1">
      <alignment wrapText="1"/>
    </xf>
    <xf numFmtId="0" fontId="6" fillId="5" borderId="0" xfId="0" applyFont="1" applyFill="1" applyAlignment="1"/>
    <xf numFmtId="0" fontId="7" fillId="6" borderId="0" xfId="0" applyFont="1" applyFill="1" applyAlignment="1">
      <alignment wrapText="1"/>
    </xf>
    <xf numFmtId="0" fontId="1" fillId="0" borderId="0" xfId="0" applyFont="1" applyAlignment="1"/>
    <xf numFmtId="0" fontId="2" fillId="0" borderId="0" xfId="0" applyFont="1"/>
    <xf numFmtId="3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3" fontId="5" fillId="7" borderId="0" xfId="0" applyNumberFormat="1" applyFont="1" applyFill="1" applyAlignment="1">
      <alignment vertical="center"/>
    </xf>
    <xf numFmtId="3" fontId="1" fillId="0" borderId="0" xfId="0" applyNumberFormat="1" applyFont="1"/>
    <xf numFmtId="0" fontId="8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0" fontId="5" fillId="2" borderId="0" xfId="0" applyFont="1" applyFill="1" applyAlignment="1">
      <alignment wrapText="1"/>
    </xf>
    <xf numFmtId="14" fontId="1" fillId="0" borderId="0" xfId="0" applyNumberFormat="1" applyFont="1"/>
    <xf numFmtId="0" fontId="8" fillId="0" borderId="0" xfId="0" applyFont="1" applyAlignment="1">
      <alignment horizontal="center"/>
    </xf>
    <xf numFmtId="3" fontId="6" fillId="2" borderId="0" xfId="0" applyNumberFormat="1" applyFont="1" applyFill="1" applyAlignment="1"/>
    <xf numFmtId="0" fontId="6" fillId="2" borderId="0" xfId="0" applyFont="1" applyFill="1" applyAlignment="1"/>
    <xf numFmtId="0" fontId="6" fillId="2" borderId="0" xfId="0" applyFont="1" applyFill="1" applyAlignment="1">
      <alignment horizontal="center"/>
    </xf>
    <xf numFmtId="0" fontId="5" fillId="2" borderId="0" xfId="0" applyFont="1" applyFill="1"/>
    <xf numFmtId="0" fontId="10" fillId="0" borderId="0" xfId="0" applyFont="1" applyAlignment="1">
      <alignment horizontal="center"/>
    </xf>
    <xf numFmtId="3" fontId="11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left"/>
    </xf>
    <xf numFmtId="165" fontId="1" fillId="0" borderId="0" xfId="0" applyNumberFormat="1" applyFont="1"/>
    <xf numFmtId="3" fontId="1" fillId="8" borderId="0" xfId="0" applyNumberFormat="1" applyFont="1" applyFill="1"/>
    <xf numFmtId="3" fontId="1" fillId="0" borderId="0" xfId="0" applyNumberFormat="1" applyFont="1" applyAlignment="1"/>
    <xf numFmtId="0" fontId="13" fillId="5" borderId="0" xfId="0" applyFont="1" applyFill="1" applyAlignment="1">
      <alignment horizontal="center" wrapText="1"/>
    </xf>
    <xf numFmtId="14" fontId="1" fillId="0" borderId="0" xfId="0" applyNumberFormat="1" applyFont="1" applyAlignment="1"/>
    <xf numFmtId="9" fontId="1" fillId="6" borderId="0" xfId="0" applyNumberFormat="1" applyFont="1" applyFill="1" applyAlignment="1"/>
    <xf numFmtId="10" fontId="1" fillId="6" borderId="0" xfId="0" applyNumberFormat="1" applyFont="1" applyFill="1" applyAlignment="1"/>
    <xf numFmtId="4" fontId="10" fillId="3" borderId="0" xfId="0" applyNumberFormat="1" applyFont="1" applyFill="1" applyAlignment="1">
      <alignment horizontal="right"/>
    </xf>
    <xf numFmtId="0" fontId="10" fillId="0" borderId="0" xfId="0" applyFont="1" applyAlignment="1"/>
    <xf numFmtId="0" fontId="10" fillId="0" borderId="0" xfId="0" applyFont="1" applyAlignment="1"/>
    <xf numFmtId="166" fontId="1" fillId="0" borderId="0" xfId="0" applyNumberFormat="1" applyFont="1"/>
    <xf numFmtId="1" fontId="1" fillId="0" borderId="0" xfId="0" applyNumberFormat="1" applyFont="1"/>
    <xf numFmtId="0" fontId="1" fillId="0" borderId="0" xfId="0" applyFont="1" applyAlignment="1"/>
    <xf numFmtId="1" fontId="6" fillId="2" borderId="0" xfId="0" applyNumberFormat="1" applyFont="1" applyFill="1" applyAlignment="1"/>
    <xf numFmtId="0" fontId="6" fillId="2" borderId="0" xfId="0" applyFont="1" applyFill="1"/>
    <xf numFmtId="0" fontId="14" fillId="2" borderId="0" xfId="0" applyFont="1" applyFill="1" applyAlignment="1"/>
    <xf numFmtId="0" fontId="2" fillId="3" borderId="0" xfId="0" applyFont="1" applyFill="1" applyAlignment="1">
      <alignment wrapText="1"/>
    </xf>
    <xf numFmtId="4" fontId="1" fillId="0" borderId="0" xfId="0" applyNumberFormat="1" applyFont="1"/>
    <xf numFmtId="0" fontId="3" fillId="7" borderId="0" xfId="0" applyFont="1" applyFill="1" applyAlignment="1"/>
    <xf numFmtId="3" fontId="7" fillId="6" borderId="0" xfId="0" applyNumberFormat="1" applyFont="1" applyFill="1" applyAlignment="1">
      <alignment wrapText="1"/>
    </xf>
    <xf numFmtId="0" fontId="13" fillId="9" borderId="0" xfId="0" applyFont="1" applyFill="1" applyAlignment="1">
      <alignment horizontal="center" wrapText="1"/>
    </xf>
    <xf numFmtId="3" fontId="1" fillId="0" borderId="0" xfId="0" applyNumberFormat="1" applyFont="1" applyAlignment="1">
      <alignment horizontal="center"/>
    </xf>
    <xf numFmtId="3" fontId="15" fillId="10" borderId="1" xfId="0" applyNumberFormat="1" applyFont="1" applyFill="1" applyBorder="1" applyAlignment="1">
      <alignment horizontal="center" vertical="center"/>
    </xf>
    <xf numFmtId="3" fontId="5" fillId="2" borderId="0" xfId="0" applyNumberFormat="1" applyFont="1" applyFill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6" fillId="7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/>
    </xf>
    <xf numFmtId="3" fontId="3" fillId="7" borderId="0" xfId="0" applyNumberFormat="1" applyFont="1" applyFill="1" applyAlignment="1"/>
    <xf numFmtId="0" fontId="17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3" fontId="14" fillId="10" borderId="1" xfId="0" applyNumberFormat="1" applyFont="1" applyFill="1" applyBorder="1" applyAlignment="1">
      <alignment horizontal="center" vertical="center"/>
    </xf>
    <xf numFmtId="3" fontId="14" fillId="10" borderId="1" xfId="0" applyNumberFormat="1" applyFont="1" applyFill="1" applyBorder="1" applyAlignment="1">
      <alignment horizontal="center" vertical="center"/>
    </xf>
    <xf numFmtId="0" fontId="1" fillId="8" borderId="0" xfId="0" applyFont="1" applyFill="1" applyAlignment="1"/>
    <xf numFmtId="0" fontId="1" fillId="0" borderId="0" xfId="0" applyFont="1" applyAlignment="1">
      <alignment horizontal="center"/>
    </xf>
    <xf numFmtId="3" fontId="13" fillId="11" borderId="0" xfId="0" applyNumberFormat="1" applyFont="1" applyFill="1" applyAlignment="1">
      <alignment horizontal="center" wrapText="1"/>
    </xf>
    <xf numFmtId="3" fontId="13" fillId="3" borderId="0" xfId="0" applyNumberFormat="1" applyFont="1" applyFill="1" applyAlignment="1">
      <alignment horizontal="center" wrapText="1"/>
    </xf>
    <xf numFmtId="4" fontId="20" fillId="3" borderId="0" xfId="0" applyNumberFormat="1" applyFont="1" applyFill="1" applyAlignment="1">
      <alignment horizontal="center" wrapText="1"/>
    </xf>
    <xf numFmtId="3" fontId="1" fillId="6" borderId="0" xfId="0" applyNumberFormat="1" applyFont="1" applyFill="1" applyAlignment="1"/>
    <xf numFmtId="0" fontId="5" fillId="12" borderId="0" xfId="0" applyFont="1" applyFill="1" applyAlignment="1"/>
    <xf numFmtId="0" fontId="14" fillId="7" borderId="0" xfId="0" applyFont="1" applyFill="1" applyAlignment="1"/>
    <xf numFmtId="4" fontId="6" fillId="7" borderId="0" xfId="0" applyNumberFormat="1" applyFont="1" applyFill="1" applyAlignment="1">
      <alignment wrapText="1"/>
    </xf>
    <xf numFmtId="0" fontId="21" fillId="3" borderId="0" xfId="0" applyFont="1" applyFill="1" applyAlignment="1"/>
    <xf numFmtId="0" fontId="6" fillId="7" borderId="0" xfId="0" applyFont="1" applyFill="1" applyAlignment="1">
      <alignment wrapText="1"/>
    </xf>
    <xf numFmtId="0" fontId="22" fillId="2" borderId="0" xfId="0" applyFont="1" applyFill="1" applyAlignment="1">
      <alignment horizontal="center" wrapText="1"/>
    </xf>
    <xf numFmtId="0" fontId="3" fillId="7" borderId="0" xfId="0" applyFont="1" applyFill="1" applyAlignment="1">
      <alignment horizontal="center"/>
    </xf>
    <xf numFmtId="0" fontId="23" fillId="0" borderId="0" xfId="0" applyFont="1" applyAlignment="1"/>
    <xf numFmtId="0" fontId="1" fillId="0" borderId="0" xfId="0" applyFont="1" applyAlignment="1">
      <alignment wrapText="1"/>
    </xf>
    <xf numFmtId="0" fontId="1" fillId="6" borderId="0" xfId="0" applyFont="1" applyFill="1" applyAlignment="1"/>
    <xf numFmtId="0" fontId="3" fillId="3" borderId="0" xfId="0" applyFont="1" applyFill="1" applyAlignment="1">
      <alignment wrapText="1"/>
    </xf>
    <xf numFmtId="0" fontId="3" fillId="7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19" fillId="0" borderId="0" xfId="0" applyNumberFormat="1" applyFont="1" applyAlignment="1">
      <alignment vertical="center"/>
    </xf>
    <xf numFmtId="3" fontId="19" fillId="0" borderId="1" xfId="0" applyNumberFormat="1" applyFont="1" applyBorder="1" applyAlignment="1">
      <alignment vertical="center"/>
    </xf>
    <xf numFmtId="3" fontId="19" fillId="0" borderId="1" xfId="0" applyNumberFormat="1" applyFont="1" applyBorder="1" applyAlignment="1">
      <alignment vertical="center"/>
    </xf>
    <xf numFmtId="0" fontId="19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3" fontId="1" fillId="0" borderId="1" xfId="0" applyNumberFormat="1" applyFont="1" applyBorder="1" applyAlignment="1">
      <alignment vertical="center"/>
    </xf>
    <xf numFmtId="0" fontId="14" fillId="7" borderId="0" xfId="0" applyFont="1" applyFill="1" applyAlignment="1">
      <alignment horizontal="center" vertical="center"/>
    </xf>
    <xf numFmtId="0" fontId="6" fillId="7" borderId="0" xfId="0" applyFont="1" applyFill="1" applyAlignment="1">
      <alignment horizontal="center" vertical="center" wrapText="1"/>
    </xf>
    <xf numFmtId="165" fontId="3" fillId="7" borderId="0" xfId="0" applyNumberFormat="1" applyFont="1" applyFill="1" applyAlignment="1">
      <alignment horizontal="center" vertical="center" wrapText="1"/>
    </xf>
    <xf numFmtId="3" fontId="3" fillId="7" borderId="0" xfId="0" applyNumberFormat="1" applyFont="1" applyFill="1" applyAlignment="1">
      <alignment horizontal="center" vertical="center" wrapText="1"/>
    </xf>
    <xf numFmtId="3" fontId="3" fillId="8" borderId="0" xfId="0" applyNumberFormat="1" applyFont="1" applyFill="1" applyAlignment="1">
      <alignment horizontal="center" vertical="center" wrapText="1"/>
    </xf>
    <xf numFmtId="3" fontId="6" fillId="7" borderId="0" xfId="0" applyNumberFormat="1" applyFont="1" applyFill="1" applyAlignment="1">
      <alignment horizontal="center" vertical="center" wrapText="1"/>
    </xf>
    <xf numFmtId="0" fontId="13" fillId="13" borderId="0" xfId="0" applyFont="1" applyFill="1" applyAlignment="1">
      <alignment horizontal="center" wrapText="1"/>
    </xf>
    <xf numFmtId="0" fontId="20" fillId="3" borderId="0" xfId="0" applyFont="1" applyFill="1" applyAlignment="1">
      <alignment horizontal="center" wrapText="1"/>
    </xf>
    <xf numFmtId="0" fontId="13" fillId="14" borderId="0" xfId="0" applyFont="1" applyFill="1" applyAlignment="1">
      <alignment horizontal="center" wrapText="1"/>
    </xf>
    <xf numFmtId="0" fontId="3" fillId="15" borderId="0" xfId="0" applyFont="1" applyFill="1" applyAlignment="1"/>
    <xf numFmtId="4" fontId="6" fillId="15" borderId="0" xfId="0" applyNumberFormat="1" applyFont="1" applyFill="1" applyAlignment="1">
      <alignment wrapText="1"/>
    </xf>
    <xf numFmtId="3" fontId="6" fillId="15" borderId="0" xfId="0" applyNumberFormat="1" applyFont="1" applyFill="1" applyAlignment="1">
      <alignment wrapText="1"/>
    </xf>
    <xf numFmtId="0" fontId="1" fillId="0" borderId="0" xfId="0" applyFont="1" applyAlignment="1">
      <alignment horizontal="center" vertical="center" wrapText="1"/>
    </xf>
    <xf numFmtId="0" fontId="6" fillId="7" borderId="0" xfId="0" applyFont="1" applyFill="1" applyAlignment="1"/>
    <xf numFmtId="0" fontId="7" fillId="3" borderId="0" xfId="0" applyFont="1" applyFill="1" applyAlignment="1">
      <alignment wrapText="1"/>
    </xf>
    <xf numFmtId="0" fontId="7" fillId="3" borderId="0" xfId="0" applyFont="1" applyFill="1" applyAlignment="1"/>
    <xf numFmtId="4" fontId="4" fillId="3" borderId="0" xfId="0" applyNumberFormat="1" applyFont="1" applyFill="1"/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wrapText="1"/>
    </xf>
    <xf numFmtId="166" fontId="6" fillId="2" borderId="0" xfId="0" applyNumberFormat="1" applyFont="1" applyFill="1" applyAlignment="1"/>
    <xf numFmtId="3" fontId="4" fillId="3" borderId="0" xfId="0" applyNumberFormat="1" applyFont="1" applyFill="1"/>
    <xf numFmtId="0" fontId="3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7" fillId="7" borderId="0" xfId="0" applyFont="1" applyFill="1" applyAlignment="1"/>
    <xf numFmtId="0" fontId="3" fillId="5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3" fillId="9" borderId="0" xfId="0" applyFont="1" applyFill="1" applyAlignment="1">
      <alignment wrapText="1"/>
    </xf>
    <xf numFmtId="3" fontId="6" fillId="7" borderId="0" xfId="0" applyNumberFormat="1" applyFont="1" applyFill="1" applyAlignment="1">
      <alignment horizontal="center" vertical="center"/>
    </xf>
    <xf numFmtId="3" fontId="3" fillId="11" borderId="0" xfId="0" applyNumberFormat="1" applyFont="1" applyFill="1" applyAlignment="1">
      <alignment wrapText="1"/>
    </xf>
    <xf numFmtId="3" fontId="1" fillId="0" borderId="2" xfId="0" applyNumberFormat="1" applyFont="1" applyBorder="1" applyAlignment="1">
      <alignment vertical="center"/>
    </xf>
    <xf numFmtId="3" fontId="10" fillId="0" borderId="2" xfId="0" applyNumberFormat="1" applyFont="1" applyBorder="1" applyAlignment="1">
      <alignment horizontal="right"/>
    </xf>
    <xf numFmtId="3" fontId="4" fillId="0" borderId="2" xfId="0" applyNumberFormat="1" applyFont="1" applyBorder="1" applyAlignment="1">
      <alignment horizontal="right"/>
    </xf>
    <xf numFmtId="0" fontId="12" fillId="0" borderId="0" xfId="0" applyFont="1" applyAlignment="1">
      <alignment horizontal="left"/>
    </xf>
    <xf numFmtId="3" fontId="10" fillId="0" borderId="0" xfId="0" applyNumberFormat="1" applyFont="1" applyAlignment="1">
      <alignment horizontal="right"/>
    </xf>
    <xf numFmtId="3" fontId="10" fillId="0" borderId="2" xfId="0" applyNumberFormat="1" applyFont="1" applyBorder="1" applyAlignment="1">
      <alignment horizontal="right"/>
    </xf>
    <xf numFmtId="4" fontId="13" fillId="3" borderId="0" xfId="0" applyNumberFormat="1" applyFont="1" applyFill="1" applyAlignment="1">
      <alignment horizontal="center" wrapText="1"/>
    </xf>
    <xf numFmtId="0" fontId="3" fillId="13" borderId="0" xfId="0" applyFont="1" applyFill="1" applyAlignment="1">
      <alignment wrapText="1"/>
    </xf>
    <xf numFmtId="0" fontId="5" fillId="7" borderId="0" xfId="0" applyFont="1" applyFill="1" applyAlignment="1">
      <alignment horizontal="center" vertical="center"/>
    </xf>
    <xf numFmtId="3" fontId="4" fillId="3" borderId="0" xfId="0" applyNumberFormat="1" applyFont="1" applyFill="1" applyAlignment="1">
      <alignment horizontal="right"/>
    </xf>
    <xf numFmtId="166" fontId="5" fillId="2" borderId="0" xfId="0" applyNumberFormat="1" applyFont="1" applyFill="1" applyAlignment="1"/>
    <xf numFmtId="0" fontId="10" fillId="0" borderId="0" xfId="0" applyFont="1" applyAlignment="1">
      <alignment horizontal="center"/>
    </xf>
    <xf numFmtId="165" fontId="10" fillId="0" borderId="0" xfId="0" applyNumberFormat="1" applyFont="1" applyAlignment="1">
      <alignment horizontal="center"/>
    </xf>
    <xf numFmtId="0" fontId="3" fillId="12" borderId="0" xfId="0" applyFont="1" applyFill="1" applyAlignment="1">
      <alignment wrapText="1"/>
    </xf>
    <xf numFmtId="3" fontId="19" fillId="0" borderId="1" xfId="0" applyNumberFormat="1" applyFont="1" applyBorder="1" applyAlignment="1">
      <alignment horizontal="right" vertical="center"/>
    </xf>
    <xf numFmtId="3" fontId="2" fillId="3" borderId="0" xfId="0" applyNumberFormat="1" applyFont="1" applyFill="1" applyAlignment="1">
      <alignment horizontal="right" wrapText="1"/>
    </xf>
    <xf numFmtId="0" fontId="10" fillId="0" borderId="0" xfId="0" applyFont="1" applyAlignment="1">
      <alignment horizontal="center"/>
    </xf>
    <xf numFmtId="3" fontId="10" fillId="0" borderId="0" xfId="0" applyNumberFormat="1" applyFont="1" applyAlignment="1">
      <alignment horizontal="center"/>
    </xf>
    <xf numFmtId="4" fontId="2" fillId="3" borderId="0" xfId="0" applyNumberFormat="1" applyFont="1" applyFill="1" applyAlignment="1">
      <alignment wrapText="1"/>
    </xf>
    <xf numFmtId="0" fontId="14" fillId="10" borderId="1" xfId="0" applyFont="1" applyFill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right"/>
    </xf>
    <xf numFmtId="3" fontId="10" fillId="3" borderId="0" xfId="0" applyNumberFormat="1" applyFont="1" applyFill="1" applyAlignment="1">
      <alignment horizontal="center"/>
    </xf>
    <xf numFmtId="0" fontId="1" fillId="3" borderId="0" xfId="0" applyFont="1" applyFill="1" applyAlignment="1"/>
    <xf numFmtId="0" fontId="1" fillId="3" borderId="0" xfId="0" applyFont="1" applyFill="1"/>
    <xf numFmtId="0" fontId="5" fillId="5" borderId="0" xfId="0" applyFont="1" applyFill="1" applyAlignment="1">
      <alignment wrapText="1"/>
    </xf>
    <xf numFmtId="4" fontId="2" fillId="3" borderId="0" xfId="0" applyNumberFormat="1" applyFont="1" applyFill="1" applyAlignment="1">
      <alignment horizontal="right" wrapText="1"/>
    </xf>
    <xf numFmtId="0" fontId="10" fillId="0" borderId="0" xfId="0" applyFont="1" applyAlignment="1"/>
    <xf numFmtId="0" fontId="5" fillId="5" borderId="0" xfId="0" applyFont="1" applyFill="1" applyAlignment="1">
      <alignment wrapText="1"/>
    </xf>
    <xf numFmtId="0" fontId="4" fillId="3" borderId="0" xfId="0" applyFont="1" applyFill="1"/>
    <xf numFmtId="0" fontId="25" fillId="5" borderId="0" xfId="0" applyFont="1" applyFill="1"/>
    <xf numFmtId="3" fontId="10" fillId="3" borderId="1" xfId="0" applyNumberFormat="1" applyFont="1" applyFill="1" applyBorder="1" applyAlignment="1">
      <alignment horizontal="right"/>
    </xf>
    <xf numFmtId="0" fontId="8" fillId="6" borderId="0" xfId="0" applyFont="1" applyFill="1" applyAlignment="1">
      <alignment horizontal="center"/>
    </xf>
    <xf numFmtId="0" fontId="12" fillId="6" borderId="0" xfId="0" applyFont="1" applyFill="1" applyAlignment="1">
      <alignment horizontal="left"/>
    </xf>
    <xf numFmtId="3" fontId="1" fillId="0" borderId="1" xfId="0" applyNumberFormat="1" applyFont="1" applyBorder="1" applyAlignment="1">
      <alignment vertical="center" wrapText="1"/>
    </xf>
    <xf numFmtId="3" fontId="10" fillId="6" borderId="0" xfId="0" applyNumberFormat="1" applyFont="1" applyFill="1" applyAlignment="1">
      <alignment horizontal="right"/>
    </xf>
    <xf numFmtId="4" fontId="2" fillId="6" borderId="0" xfId="0" applyNumberFormat="1" applyFont="1" applyFill="1" applyAlignment="1">
      <alignment horizontal="right" wrapText="1"/>
    </xf>
    <xf numFmtId="0" fontId="10" fillId="6" borderId="0" xfId="0" applyFont="1" applyFill="1" applyAlignment="1">
      <alignment horizontal="center"/>
    </xf>
    <xf numFmtId="3" fontId="10" fillId="6" borderId="0" xfId="0" applyNumberFormat="1" applyFont="1" applyFill="1" applyAlignment="1">
      <alignment horizontal="center"/>
    </xf>
    <xf numFmtId="0" fontId="10" fillId="6" borderId="0" xfId="0" applyFont="1" applyFill="1" applyAlignment="1"/>
    <xf numFmtId="0" fontId="1" fillId="6" borderId="0" xfId="0" applyFont="1" applyFill="1"/>
    <xf numFmtId="3" fontId="2" fillId="3" borderId="0" xfId="0" applyNumberFormat="1" applyFont="1" applyFill="1" applyAlignment="1">
      <alignment wrapText="1"/>
    </xf>
    <xf numFmtId="0" fontId="19" fillId="0" borderId="0" xfId="0" applyFont="1" applyAlignment="1">
      <alignment horizontal="center" vertical="center" wrapText="1"/>
    </xf>
    <xf numFmtId="0" fontId="26" fillId="0" borderId="1" xfId="0" applyFont="1" applyBorder="1" applyAlignment="1">
      <alignment vertical="center"/>
    </xf>
    <xf numFmtId="4" fontId="10" fillId="0" borderId="0" xfId="0" applyNumberFormat="1" applyFont="1" applyAlignment="1">
      <alignment horizontal="center"/>
    </xf>
    <xf numFmtId="3" fontId="1" fillId="0" borderId="1" xfId="0" applyNumberFormat="1" applyFont="1" applyBorder="1" applyAlignment="1">
      <alignment horizontal="right" vertical="center"/>
    </xf>
    <xf numFmtId="166" fontId="4" fillId="3" borderId="0" xfId="0" applyNumberFormat="1" applyFont="1" applyFill="1"/>
    <xf numFmtId="3" fontId="10" fillId="0" borderId="0" xfId="0" applyNumberFormat="1" applyFont="1" applyAlignment="1">
      <alignment horizontal="right"/>
    </xf>
    <xf numFmtId="4" fontId="10" fillId="0" borderId="0" xfId="0" applyNumberFormat="1" applyFont="1" applyAlignment="1">
      <alignment horizontal="center"/>
    </xf>
    <xf numFmtId="0" fontId="19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3" fontId="1" fillId="0" borderId="1" xfId="0" applyNumberFormat="1" applyFont="1" applyBorder="1" applyAlignment="1">
      <alignment horizontal="center" vertical="center"/>
    </xf>
    <xf numFmtId="3" fontId="10" fillId="0" borderId="0" xfId="0" applyNumberFormat="1" applyFont="1" applyAlignment="1">
      <alignment horizontal="right"/>
    </xf>
    <xf numFmtId="4" fontId="1" fillId="0" borderId="1" xfId="0" applyNumberFormat="1" applyFont="1" applyBorder="1" applyAlignment="1">
      <alignment horizontal="center" vertical="center"/>
    </xf>
    <xf numFmtId="4" fontId="1" fillId="0" borderId="0" xfId="0" applyNumberFormat="1" applyFont="1" applyAlignment="1"/>
    <xf numFmtId="4" fontId="1" fillId="0" borderId="1" xfId="0" applyNumberFormat="1" applyFont="1" applyBorder="1" applyAlignment="1">
      <alignment horizontal="center" vertical="center"/>
    </xf>
    <xf numFmtId="4" fontId="1" fillId="9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wrapText="1"/>
    </xf>
    <xf numFmtId="0" fontId="19" fillId="0" borderId="1" xfId="0" applyFont="1" applyBorder="1" applyAlignment="1">
      <alignment vertical="center"/>
    </xf>
    <xf numFmtId="4" fontId="4" fillId="0" borderId="1" xfId="0" applyNumberFormat="1" applyFont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/>
    </xf>
    <xf numFmtId="3" fontId="10" fillId="16" borderId="0" xfId="0" applyNumberFormat="1" applyFont="1" applyFill="1" applyAlignment="1">
      <alignment horizontal="center"/>
    </xf>
    <xf numFmtId="0" fontId="1" fillId="0" borderId="0" xfId="0" applyFont="1" applyAlignment="1">
      <alignment horizontal="left" vertical="center"/>
    </xf>
    <xf numFmtId="3" fontId="5" fillId="11" borderId="0" xfId="0" applyNumberFormat="1" applyFont="1" applyFill="1" applyAlignment="1">
      <alignment wrapText="1"/>
    </xf>
    <xf numFmtId="3" fontId="5" fillId="9" borderId="0" xfId="0" applyNumberFormat="1" applyFont="1" applyFill="1" applyAlignment="1">
      <alignment wrapText="1"/>
    </xf>
    <xf numFmtId="3" fontId="5" fillId="14" borderId="0" xfId="0" applyNumberFormat="1" applyFont="1" applyFill="1" applyAlignment="1">
      <alignment wrapText="1"/>
    </xf>
    <xf numFmtId="0" fontId="4" fillId="0" borderId="0" xfId="0" applyFont="1" applyAlignment="1"/>
    <xf numFmtId="9" fontId="1" fillId="0" borderId="0" xfId="0" applyNumberFormat="1" applyFont="1"/>
    <xf numFmtId="0" fontId="1" fillId="17" borderId="0" xfId="0" applyFont="1" applyFill="1" applyAlignment="1"/>
    <xf numFmtId="0" fontId="12" fillId="17" borderId="0" xfId="0" applyFont="1" applyFill="1" applyAlignment="1">
      <alignment horizontal="left"/>
    </xf>
    <xf numFmtId="0" fontId="12" fillId="17" borderId="0" xfId="0" applyFont="1" applyFill="1" applyAlignment="1">
      <alignment horizontal="left"/>
    </xf>
    <xf numFmtId="0" fontId="24" fillId="17" borderId="0" xfId="0" applyFont="1" applyFill="1" applyAlignment="1"/>
    <xf numFmtId="0" fontId="2" fillId="17" borderId="0" xfId="0" applyFont="1" applyFill="1" applyAlignment="1"/>
    <xf numFmtId="0" fontId="5" fillId="17" borderId="0" xfId="0" applyFont="1" applyFill="1" applyAlignment="1">
      <alignment wrapText="1"/>
    </xf>
    <xf numFmtId="0" fontId="5" fillId="17" borderId="0" xfId="0" applyFont="1" applyFill="1" applyAlignment="1">
      <alignment wrapText="1"/>
    </xf>
    <xf numFmtId="0" fontId="25" fillId="17" borderId="0" xfId="0" applyFont="1" applyFill="1"/>
    <xf numFmtId="3" fontId="27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right" wrapText="1"/>
    </xf>
    <xf numFmtId="0" fontId="8" fillId="18" borderId="0" xfId="0" applyFont="1" applyFill="1" applyAlignment="1">
      <alignment horizontal="center"/>
    </xf>
    <xf numFmtId="0" fontId="12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3" fontId="10" fillId="0" borderId="0" xfId="0" applyNumberFormat="1" applyFont="1" applyAlignment="1">
      <alignment horizontal="center"/>
    </xf>
    <xf numFmtId="0" fontId="10" fillId="0" borderId="0" xfId="0" applyFont="1" applyAlignment="1"/>
    <xf numFmtId="0" fontId="10" fillId="0" borderId="0" xfId="0" applyFont="1" applyAlignment="1">
      <alignment horizontal="right"/>
    </xf>
    <xf numFmtId="0" fontId="8" fillId="19" borderId="0" xfId="0" applyFont="1" applyFill="1" applyAlignment="1">
      <alignment horizontal="center"/>
    </xf>
    <xf numFmtId="0" fontId="12" fillId="19" borderId="0" xfId="0" applyFont="1" applyFill="1" applyAlignment="1">
      <alignment horizontal="left"/>
    </xf>
    <xf numFmtId="3" fontId="10" fillId="20" borderId="0" xfId="0" applyNumberFormat="1" applyFont="1" applyFill="1" applyAlignment="1">
      <alignment horizontal="center"/>
    </xf>
    <xf numFmtId="3" fontId="10" fillId="19" borderId="0" xfId="0" applyNumberFormat="1" applyFont="1" applyFill="1" applyAlignment="1">
      <alignment horizontal="right"/>
    </xf>
    <xf numFmtId="4" fontId="2" fillId="19" borderId="0" xfId="0" applyNumberFormat="1" applyFont="1" applyFill="1" applyAlignment="1">
      <alignment horizontal="right" wrapText="1"/>
    </xf>
    <xf numFmtId="0" fontId="10" fillId="19" borderId="0" xfId="0" applyFont="1" applyFill="1" applyAlignment="1">
      <alignment horizontal="center"/>
    </xf>
    <xf numFmtId="3" fontId="10" fillId="19" borderId="0" xfId="0" applyNumberFormat="1" applyFont="1" applyFill="1" applyAlignment="1">
      <alignment horizontal="center"/>
    </xf>
    <xf numFmtId="0" fontId="10" fillId="19" borderId="0" xfId="0" applyFont="1" applyFill="1" applyAlignment="1"/>
    <xf numFmtId="0" fontId="1" fillId="19" borderId="0" xfId="0" applyFont="1" applyFill="1"/>
    <xf numFmtId="0" fontId="10" fillId="0" borderId="0" xfId="0" applyFont="1" applyAlignment="1">
      <alignment horizontal="center"/>
    </xf>
    <xf numFmtId="4" fontId="27" fillId="0" borderId="0" xfId="0" applyNumberFormat="1" applyFont="1" applyAlignment="1">
      <alignment horizontal="center"/>
    </xf>
    <xf numFmtId="0" fontId="12" fillId="18" borderId="0" xfId="0" applyFont="1" applyFill="1" applyAlignment="1">
      <alignment horizontal="left"/>
    </xf>
    <xf numFmtId="0" fontId="8" fillId="0" borderId="0" xfId="0" applyFont="1" applyAlignment="1">
      <alignment horizontal="center"/>
    </xf>
    <xf numFmtId="4" fontId="10" fillId="3" borderId="0" xfId="0" applyNumberFormat="1" applyFont="1" applyFill="1" applyAlignment="1">
      <alignment horizontal="right" wrapText="1"/>
    </xf>
    <xf numFmtId="4" fontId="24" fillId="0" borderId="0" xfId="0" applyNumberFormat="1" applyFont="1" applyAlignment="1">
      <alignment horizontal="center"/>
    </xf>
    <xf numFmtId="3" fontId="5" fillId="11" borderId="0" xfId="0" applyNumberFormat="1" applyFont="1" applyFill="1" applyAlignment="1">
      <alignment wrapText="1"/>
    </xf>
    <xf numFmtId="14" fontId="24" fillId="0" borderId="0" xfId="0" applyNumberFormat="1" applyFont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" fillId="9" borderId="0" xfId="0" applyFont="1" applyFill="1" applyAlignment="1"/>
    <xf numFmtId="0" fontId="1" fillId="9" borderId="0" xfId="0" applyFont="1" applyFill="1"/>
    <xf numFmtId="0" fontId="1" fillId="9" borderId="0" xfId="0" applyFont="1" applyFill="1"/>
    <xf numFmtId="0" fontId="24" fillId="0" borderId="0" xfId="0" applyFont="1" applyAlignment="1">
      <alignment horizontal="left"/>
    </xf>
    <xf numFmtId="0" fontId="8" fillId="0" borderId="0" xfId="0" applyFont="1" applyAlignment="1">
      <alignment horizontal="center" vertical="top"/>
    </xf>
    <xf numFmtId="0" fontId="2" fillId="6" borderId="0" xfId="0" applyFont="1" applyFill="1" applyAlignment="1">
      <alignment horizontal="right" wrapText="1"/>
    </xf>
    <xf numFmtId="3" fontId="10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right" wrapText="1"/>
    </xf>
    <xf numFmtId="0" fontId="1" fillId="8" borderId="0" xfId="0" applyFont="1" applyFill="1"/>
    <xf numFmtId="0" fontId="24" fillId="0" borderId="0" xfId="0" applyFont="1" applyAlignment="1">
      <alignment horizontal="center"/>
    </xf>
    <xf numFmtId="4" fontId="2" fillId="16" borderId="0" xfId="0" applyNumberFormat="1" applyFont="1" applyFill="1" applyAlignment="1">
      <alignment wrapText="1"/>
    </xf>
    <xf numFmtId="3" fontId="2" fillId="16" borderId="0" xfId="0" applyNumberFormat="1" applyFont="1" applyFill="1" applyAlignment="1">
      <alignment wrapText="1"/>
    </xf>
    <xf numFmtId="3" fontId="2" fillId="16" borderId="0" xfId="0" applyNumberFormat="1" applyFont="1" applyFill="1" applyAlignment="1">
      <alignment wrapText="1"/>
    </xf>
    <xf numFmtId="4" fontId="23" fillId="0" borderId="0" xfId="0" applyNumberFormat="1" applyFont="1" applyAlignment="1">
      <alignment horizontal="center"/>
    </xf>
    <xf numFmtId="4" fontId="23" fillId="0" borderId="0" xfId="0" applyNumberFormat="1" applyFont="1" applyAlignment="1">
      <alignment horizontal="center"/>
    </xf>
    <xf numFmtId="0" fontId="2" fillId="16" borderId="0" xfId="0" applyFont="1" applyFill="1" applyAlignment="1">
      <alignment wrapText="1"/>
    </xf>
    <xf numFmtId="14" fontId="23" fillId="0" borderId="0" xfId="0" applyNumberFormat="1" applyFont="1" applyAlignment="1">
      <alignment horizontal="center"/>
    </xf>
    <xf numFmtId="3" fontId="5" fillId="16" borderId="0" xfId="0" applyNumberFormat="1" applyFont="1" applyFill="1" applyAlignment="1">
      <alignment wrapText="1"/>
    </xf>
    <xf numFmtId="9" fontId="1" fillId="16" borderId="0" xfId="0" applyNumberFormat="1" applyFont="1" applyFill="1"/>
    <xf numFmtId="0" fontId="12" fillId="0" borderId="0" xfId="0" applyFont="1" applyAlignment="1">
      <alignment vertical="top"/>
    </xf>
    <xf numFmtId="165" fontId="1" fillId="0" borderId="0" xfId="0" applyNumberFormat="1" applyFont="1" applyAlignment="1"/>
    <xf numFmtId="0" fontId="10" fillId="8" borderId="0" xfId="0" applyFont="1" applyFill="1" applyAlignment="1">
      <alignment horizontal="center"/>
    </xf>
    <xf numFmtId="165" fontId="10" fillId="8" borderId="0" xfId="0" applyNumberFormat="1" applyFont="1" applyFill="1" applyAlignment="1">
      <alignment horizontal="center"/>
    </xf>
    <xf numFmtId="3" fontId="10" fillId="8" borderId="0" xfId="0" applyNumberFormat="1" applyFont="1" applyFill="1" applyAlignment="1">
      <alignment horizontal="right"/>
    </xf>
    <xf numFmtId="4" fontId="10" fillId="8" borderId="0" xfId="0" applyNumberFormat="1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0" fontId="2" fillId="3" borderId="0" xfId="0" applyFont="1" applyFill="1"/>
    <xf numFmtId="0" fontId="23" fillId="0" borderId="0" xfId="0" applyFont="1" applyAlignment="1">
      <alignment horizontal="center"/>
    </xf>
    <xf numFmtId="0" fontId="24" fillId="0" borderId="0" xfId="0" applyFont="1" applyAlignment="1"/>
    <xf numFmtId="4" fontId="10" fillId="0" borderId="0" xfId="0" applyNumberFormat="1" applyFont="1" applyAlignment="1"/>
    <xf numFmtId="0" fontId="28" fillId="8" borderId="0" xfId="0" applyFont="1" applyFill="1"/>
    <xf numFmtId="0" fontId="2" fillId="8" borderId="0" xfId="0" applyFont="1" applyFill="1" applyAlignment="1"/>
    <xf numFmtId="0" fontId="5" fillId="8" borderId="0" xfId="0" applyFont="1" applyFill="1" applyAlignment="1">
      <alignment wrapText="1"/>
    </xf>
    <xf numFmtId="4" fontId="1" fillId="8" borderId="0" xfId="0" applyNumberFormat="1" applyFont="1" applyFill="1" applyAlignment="1"/>
    <xf numFmtId="0" fontId="2" fillId="8" borderId="0" xfId="0" applyFont="1" applyFill="1"/>
    <xf numFmtId="0" fontId="5" fillId="8" borderId="0" xfId="0" applyFont="1" applyFill="1" applyAlignment="1">
      <alignment wrapText="1"/>
    </xf>
    <xf numFmtId="0" fontId="25" fillId="8" borderId="0" xfId="0" applyFont="1" applyFill="1"/>
    <xf numFmtId="4" fontId="10" fillId="8" borderId="0" xfId="0" applyNumberFormat="1" applyFont="1" applyFill="1" applyAlignment="1">
      <alignment horizontal="right"/>
    </xf>
    <xf numFmtId="4" fontId="1" fillId="8" borderId="0" xfId="0" applyNumberFormat="1" applyFont="1" applyFill="1"/>
    <xf numFmtId="4" fontId="2" fillId="20" borderId="0" xfId="0" applyNumberFormat="1" applyFont="1" applyFill="1" applyAlignment="1">
      <alignment wrapText="1"/>
    </xf>
    <xf numFmtId="3" fontId="2" fillId="20" borderId="0" xfId="0" applyNumberFormat="1" applyFont="1" applyFill="1" applyAlignment="1">
      <alignment wrapText="1"/>
    </xf>
    <xf numFmtId="3" fontId="2" fillId="20" borderId="0" xfId="0" applyNumberFormat="1" applyFont="1" applyFill="1" applyAlignment="1">
      <alignment wrapText="1"/>
    </xf>
    <xf numFmtId="0" fontId="2" fillId="20" borderId="0" xfId="0" applyFont="1" applyFill="1" applyAlignment="1">
      <alignment wrapText="1"/>
    </xf>
    <xf numFmtId="3" fontId="5" fillId="20" borderId="0" xfId="0" applyNumberFormat="1" applyFont="1" applyFill="1" applyAlignment="1">
      <alignment wrapText="1"/>
    </xf>
    <xf numFmtId="9" fontId="1" fillId="20" borderId="0" xfId="0" applyNumberFormat="1" applyFont="1" applyFill="1"/>
    <xf numFmtId="4" fontId="2" fillId="3" borderId="0" xfId="0" applyNumberFormat="1" applyFont="1" applyFill="1" applyAlignment="1">
      <alignment wrapText="1"/>
    </xf>
    <xf numFmtId="3" fontId="2" fillId="3" borderId="0" xfId="0" applyNumberFormat="1" applyFont="1" applyFill="1" applyAlignment="1">
      <alignment wrapText="1"/>
    </xf>
    <xf numFmtId="4" fontId="2" fillId="3" borderId="0" xfId="0" applyNumberFormat="1" applyFont="1" applyFill="1" applyAlignment="1">
      <alignment wrapText="1"/>
    </xf>
    <xf numFmtId="3" fontId="2" fillId="3" borderId="0" xfId="0" applyNumberFormat="1" applyFont="1" applyFill="1" applyAlignment="1">
      <alignment wrapText="1"/>
    </xf>
    <xf numFmtId="4" fontId="2" fillId="3" borderId="0" xfId="0" applyNumberFormat="1" applyFont="1" applyFill="1"/>
    <xf numFmtId="3" fontId="2" fillId="3" borderId="0" xfId="0" applyNumberFormat="1" applyFont="1" applyFill="1"/>
    <xf numFmtId="0" fontId="29" fillId="21" borderId="5" xfId="0" applyFont="1" applyFill="1" applyBorder="1" applyAlignment="1"/>
    <xf numFmtId="3" fontId="31" fillId="21" borderId="5" xfId="0" applyNumberFormat="1" applyFont="1" applyFill="1" applyBorder="1" applyAlignment="1"/>
    <xf numFmtId="0" fontId="31" fillId="21" borderId="5" xfId="0" applyFont="1" applyFill="1" applyBorder="1" applyAlignment="1"/>
    <xf numFmtId="3" fontId="32" fillId="26" borderId="5" xfId="0" applyNumberFormat="1" applyFont="1" applyFill="1" applyBorder="1" applyAlignment="1"/>
    <xf numFmtId="0" fontId="29" fillId="21" borderId="0" xfId="0" applyFont="1" applyFill="1" applyAlignment="1"/>
    <xf numFmtId="0" fontId="30" fillId="22" borderId="9" xfId="0" applyFont="1" applyFill="1" applyBorder="1" applyAlignment="1">
      <alignment horizontal="center"/>
    </xf>
    <xf numFmtId="0" fontId="30" fillId="22" borderId="9" xfId="0" applyFont="1" applyFill="1" applyBorder="1" applyAlignment="1">
      <alignment horizontal="left"/>
    </xf>
    <xf numFmtId="3" fontId="30" fillId="22" borderId="9" xfId="0" applyNumberFormat="1" applyFont="1" applyFill="1" applyBorder="1"/>
    <xf numFmtId="3" fontId="30" fillId="21" borderId="9" xfId="0" applyNumberFormat="1" applyFont="1" applyFill="1" applyBorder="1" applyAlignment="1"/>
    <xf numFmtId="0" fontId="30" fillId="23" borderId="9" xfId="0" applyFont="1" applyFill="1" applyBorder="1"/>
    <xf numFmtId="4" fontId="30" fillId="24" borderId="9" xfId="0" applyNumberFormat="1" applyFont="1" applyFill="1" applyBorder="1"/>
    <xf numFmtId="3" fontId="30" fillId="24" borderId="9" xfId="0" applyNumberFormat="1" applyFont="1" applyFill="1" applyBorder="1"/>
    <xf numFmtId="3" fontId="30" fillId="25" borderId="9" xfId="0" applyNumberFormat="1" applyFont="1" applyFill="1" applyBorder="1"/>
    <xf numFmtId="166" fontId="30" fillId="25" borderId="9" xfId="0" applyNumberFormat="1" applyFont="1" applyFill="1" applyBorder="1"/>
    <xf numFmtId="3" fontId="30" fillId="26" borderId="9" xfId="0" applyNumberFormat="1" applyFont="1" applyFill="1" applyBorder="1"/>
    <xf numFmtId="3" fontId="30" fillId="26" borderId="9" xfId="0" applyNumberFormat="1" applyFont="1" applyFill="1" applyBorder="1" applyAlignment="1"/>
    <xf numFmtId="0" fontId="30" fillId="22" borderId="7" xfId="0" applyFont="1" applyFill="1" applyBorder="1" applyAlignment="1">
      <alignment horizontal="center"/>
    </xf>
    <xf numFmtId="0" fontId="30" fillId="22" borderId="7" xfId="0" applyFont="1" applyFill="1" applyBorder="1" applyAlignment="1">
      <alignment horizontal="left"/>
    </xf>
    <xf numFmtId="3" fontId="30" fillId="22" borderId="7" xfId="0" applyNumberFormat="1" applyFont="1" applyFill="1" applyBorder="1"/>
    <xf numFmtId="3" fontId="30" fillId="21" borderId="7" xfId="0" applyNumberFormat="1" applyFont="1" applyFill="1" applyBorder="1" applyAlignment="1"/>
    <xf numFmtId="0" fontId="30" fillId="23" borderId="7" xfId="0" applyFont="1" applyFill="1" applyBorder="1"/>
    <xf numFmtId="4" fontId="30" fillId="24" borderId="7" xfId="0" applyNumberFormat="1" applyFont="1" applyFill="1" applyBorder="1"/>
    <xf numFmtId="3" fontId="30" fillId="24" borderId="7" xfId="0" applyNumberFormat="1" applyFont="1" applyFill="1" applyBorder="1"/>
    <xf numFmtId="3" fontId="30" fillId="25" borderId="7" xfId="0" applyNumberFormat="1" applyFont="1" applyFill="1" applyBorder="1"/>
    <xf numFmtId="166" fontId="30" fillId="25" borderId="7" xfId="0" applyNumberFormat="1" applyFont="1" applyFill="1" applyBorder="1"/>
    <xf numFmtId="3" fontId="30" fillId="26" borderId="7" xfId="0" applyNumberFormat="1" applyFont="1" applyFill="1" applyBorder="1"/>
    <xf numFmtId="3" fontId="30" fillId="26" borderId="7" xfId="0" applyNumberFormat="1" applyFont="1" applyFill="1" applyBorder="1" applyAlignment="1"/>
    <xf numFmtId="3" fontId="30" fillId="27" borderId="7" xfId="0" applyNumberFormat="1" applyFont="1" applyFill="1" applyBorder="1"/>
    <xf numFmtId="166" fontId="30" fillId="27" borderId="7" xfId="0" applyNumberFormat="1" applyFont="1" applyFill="1" applyBorder="1"/>
    <xf numFmtId="0" fontId="30" fillId="27" borderId="0" xfId="0" applyFont="1" applyFill="1"/>
    <xf numFmtId="0" fontId="30" fillId="24" borderId="7" xfId="0" applyFont="1" applyFill="1" applyBorder="1"/>
    <xf numFmtId="3" fontId="30" fillId="28" borderId="7" xfId="0" applyNumberFormat="1" applyFont="1" applyFill="1" applyBorder="1"/>
    <xf numFmtId="166" fontId="30" fillId="28" borderId="7" xfId="0" applyNumberFormat="1" applyFont="1" applyFill="1" applyBorder="1"/>
    <xf numFmtId="0" fontId="30" fillId="28" borderId="0" xfId="0" applyFont="1" applyFill="1"/>
    <xf numFmtId="3" fontId="30" fillId="29" borderId="7" xfId="0" applyNumberFormat="1" applyFont="1" applyFill="1" applyBorder="1"/>
    <xf numFmtId="0" fontId="30" fillId="29" borderId="7" xfId="0" applyFont="1" applyFill="1" applyBorder="1"/>
    <xf numFmtId="166" fontId="30" fillId="29" borderId="7" xfId="0" applyNumberFormat="1" applyFont="1" applyFill="1" applyBorder="1"/>
    <xf numFmtId="0" fontId="30" fillId="29" borderId="0" xfId="0" applyFont="1" applyFill="1"/>
    <xf numFmtId="3" fontId="30" fillId="24" borderId="7" xfId="0" applyNumberFormat="1" applyFont="1" applyFill="1" applyBorder="1" applyAlignment="1"/>
    <xf numFmtId="3" fontId="30" fillId="25" borderId="7" xfId="0" applyNumberFormat="1" applyFont="1" applyFill="1" applyBorder="1" applyAlignment="1"/>
    <xf numFmtId="0" fontId="30" fillId="25" borderId="7" xfId="0" applyFont="1" applyFill="1" applyBorder="1" applyAlignment="1"/>
    <xf numFmtId="0" fontId="30" fillId="22" borderId="10" xfId="0" applyFont="1" applyFill="1" applyBorder="1" applyAlignment="1">
      <alignment horizontal="center"/>
    </xf>
    <xf numFmtId="0" fontId="30" fillId="22" borderId="10" xfId="0" applyFont="1" applyFill="1" applyBorder="1" applyAlignment="1">
      <alignment horizontal="left"/>
    </xf>
    <xf numFmtId="3" fontId="30" fillId="22" borderId="10" xfId="0" applyNumberFormat="1" applyFont="1" applyFill="1" applyBorder="1"/>
    <xf numFmtId="3" fontId="30" fillId="21" borderId="10" xfId="0" applyNumberFormat="1" applyFont="1" applyFill="1" applyBorder="1" applyAlignment="1"/>
    <xf numFmtId="0" fontId="30" fillId="23" borderId="10" xfId="0" applyFont="1" applyFill="1" applyBorder="1"/>
    <xf numFmtId="4" fontId="30" fillId="24" borderId="10" xfId="0" applyNumberFormat="1" applyFont="1" applyFill="1" applyBorder="1"/>
    <xf numFmtId="3" fontId="30" fillId="24" borderId="10" xfId="0" applyNumberFormat="1" applyFont="1" applyFill="1" applyBorder="1"/>
    <xf numFmtId="3" fontId="30" fillId="24" borderId="10" xfId="0" applyNumberFormat="1" applyFont="1" applyFill="1" applyBorder="1" applyAlignment="1"/>
    <xf numFmtId="3" fontId="30" fillId="25" borderId="10" xfId="0" applyNumberFormat="1" applyFont="1" applyFill="1" applyBorder="1" applyAlignment="1"/>
    <xf numFmtId="166" fontId="30" fillId="25" borderId="10" xfId="0" applyNumberFormat="1" applyFont="1" applyFill="1" applyBorder="1"/>
    <xf numFmtId="0" fontId="30" fillId="25" borderId="10" xfId="0" applyFont="1" applyFill="1" applyBorder="1" applyAlignment="1"/>
    <xf numFmtId="3" fontId="30" fillId="25" borderId="10" xfId="0" applyNumberFormat="1" applyFont="1" applyFill="1" applyBorder="1"/>
    <xf numFmtId="3" fontId="30" fillId="26" borderId="10" xfId="0" applyNumberFormat="1" applyFont="1" applyFill="1" applyBorder="1"/>
    <xf numFmtId="3" fontId="30" fillId="21" borderId="0" xfId="0" applyNumberFormat="1" applyFont="1" applyFill="1"/>
    <xf numFmtId="0" fontId="28" fillId="0" borderId="0" xfId="0" applyFont="1" applyAlignment="1"/>
    <xf numFmtId="0" fontId="34" fillId="0" borderId="0" xfId="0" applyFont="1" applyAlignment="1"/>
    <xf numFmtId="0" fontId="28" fillId="0" borderId="0" xfId="0" applyFont="1"/>
    <xf numFmtId="0" fontId="30" fillId="6" borderId="7" xfId="0" applyFont="1" applyFill="1" applyBorder="1" applyAlignment="1">
      <alignment horizontal="center"/>
    </xf>
    <xf numFmtId="0" fontId="30" fillId="6" borderId="7" xfId="0" applyFont="1" applyFill="1" applyBorder="1" applyAlignment="1">
      <alignment horizontal="left"/>
    </xf>
    <xf numFmtId="3" fontId="30" fillId="6" borderId="7" xfId="0" applyNumberFormat="1" applyFont="1" applyFill="1" applyBorder="1"/>
    <xf numFmtId="3" fontId="30" fillId="30" borderId="7" xfId="0" applyNumberFormat="1" applyFont="1" applyFill="1" applyBorder="1" applyAlignment="1"/>
    <xf numFmtId="0" fontId="30" fillId="31" borderId="7" xfId="0" applyFont="1" applyFill="1" applyBorder="1"/>
    <xf numFmtId="4" fontId="30" fillId="32" borderId="7" xfId="0" applyNumberFormat="1" applyFont="1" applyFill="1" applyBorder="1"/>
    <xf numFmtId="3" fontId="30" fillId="32" borderId="7" xfId="0" applyNumberFormat="1" applyFont="1" applyFill="1" applyBorder="1"/>
    <xf numFmtId="3" fontId="30" fillId="32" borderId="7" xfId="0" applyNumberFormat="1" applyFont="1" applyFill="1" applyBorder="1" applyAlignment="1"/>
    <xf numFmtId="3" fontId="30" fillId="33" borderId="7" xfId="0" applyNumberFormat="1" applyFont="1" applyFill="1" applyBorder="1" applyAlignment="1"/>
    <xf numFmtId="166" fontId="30" fillId="33" borderId="7" xfId="0" applyNumberFormat="1" applyFont="1" applyFill="1" applyBorder="1"/>
    <xf numFmtId="0" fontId="30" fillId="33" borderId="7" xfId="0" applyFont="1" applyFill="1" applyBorder="1" applyAlignment="1"/>
    <xf numFmtId="3" fontId="30" fillId="33" borderId="7" xfId="0" applyNumberFormat="1" applyFont="1" applyFill="1" applyBorder="1"/>
    <xf numFmtId="3" fontId="30" fillId="34" borderId="7" xfId="0" applyNumberFormat="1" applyFont="1" applyFill="1" applyBorder="1"/>
    <xf numFmtId="0" fontId="29" fillId="30" borderId="0" xfId="0" applyFont="1" applyFill="1" applyAlignment="1"/>
    <xf numFmtId="3" fontId="9" fillId="0" borderId="0" xfId="0" applyNumberFormat="1" applyFont="1" applyAlignment="1">
      <alignment horizontal="center" vertical="center"/>
    </xf>
    <xf numFmtId="0" fontId="0" fillId="0" borderId="0" xfId="0" applyFont="1" applyAlignment="1"/>
    <xf numFmtId="3" fontId="15" fillId="10" borderId="1" xfId="0" applyNumberFormat="1" applyFont="1" applyFill="1" applyBorder="1" applyAlignment="1">
      <alignment horizontal="center" vertical="center"/>
    </xf>
    <xf numFmtId="0" fontId="1" fillId="0" borderId="1" xfId="0" applyFont="1" applyBorder="1"/>
    <xf numFmtId="0" fontId="15" fillId="10" borderId="3" xfId="0" applyFont="1" applyFill="1" applyBorder="1" applyAlignment="1">
      <alignment horizontal="left" vertical="center" wrapText="1"/>
    </xf>
    <xf numFmtId="0" fontId="1" fillId="0" borderId="4" xfId="0" applyFont="1" applyBorder="1"/>
    <xf numFmtId="0" fontId="15" fillId="10" borderId="3" xfId="0" applyFont="1" applyFill="1" applyBorder="1" applyAlignment="1">
      <alignment horizontal="center" vertical="center" wrapText="1"/>
    </xf>
    <xf numFmtId="0" fontId="15" fillId="10" borderId="3" xfId="0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 wrapText="1"/>
    </xf>
    <xf numFmtId="0" fontId="18" fillId="3" borderId="0" xfId="0" applyFont="1" applyFill="1" applyAlignment="1">
      <alignment horizontal="left" vertical="center" wrapText="1"/>
    </xf>
    <xf numFmtId="0" fontId="15" fillId="10" borderId="1" xfId="0" applyFont="1" applyFill="1" applyBorder="1" applyAlignment="1">
      <alignment horizontal="center" vertical="center"/>
    </xf>
    <xf numFmtId="0" fontId="33" fillId="2" borderId="0" xfId="0" applyFont="1" applyFill="1" applyAlignment="1">
      <alignment horizontal="center" vertical="center"/>
    </xf>
    <xf numFmtId="0" fontId="28" fillId="0" borderId="0" xfId="0" applyFont="1" applyAlignment="1"/>
    <xf numFmtId="0" fontId="29" fillId="21" borderId="0" xfId="0" applyFont="1" applyFill="1" applyAlignment="1">
      <alignment horizontal="center"/>
    </xf>
    <xf numFmtId="0" fontId="31" fillId="21" borderId="0" xfId="0" applyFont="1" applyFill="1" applyAlignment="1">
      <alignment horizontal="center"/>
    </xf>
    <xf numFmtId="0" fontId="13" fillId="5" borderId="0" xfId="0" applyFont="1" applyFill="1" applyAlignment="1">
      <alignment horizontal="center" wrapText="1"/>
    </xf>
    <xf numFmtId="0" fontId="13" fillId="9" borderId="0" xfId="0" applyFont="1" applyFill="1" applyAlignment="1">
      <alignment horizontal="center" wrapText="1"/>
    </xf>
    <xf numFmtId="0" fontId="13" fillId="13" borderId="0" xfId="0" applyFont="1" applyFill="1" applyAlignment="1">
      <alignment horizontal="center" wrapText="1"/>
    </xf>
    <xf numFmtId="0" fontId="35" fillId="35" borderId="6" xfId="0" applyFont="1" applyFill="1" applyBorder="1" applyAlignment="1">
      <alignment horizontal="center" vertical="center"/>
    </xf>
    <xf numFmtId="0" fontId="35" fillId="36" borderId="6" xfId="0" applyFont="1" applyFill="1" applyBorder="1" applyAlignment="1">
      <alignment horizontal="center" vertical="center"/>
    </xf>
    <xf numFmtId="0" fontId="35" fillId="36" borderId="6" xfId="0" applyFont="1" applyFill="1" applyBorder="1" applyAlignment="1">
      <alignment horizontal="center" vertical="center" wrapText="1"/>
    </xf>
    <xf numFmtId="3" fontId="35" fillId="36" borderId="6" xfId="0" applyNumberFormat="1" applyFont="1" applyFill="1" applyBorder="1" applyAlignment="1">
      <alignment horizontal="center" vertical="center" wrapText="1"/>
    </xf>
    <xf numFmtId="0" fontId="35" fillId="37" borderId="6" xfId="0" applyFont="1" applyFill="1" applyBorder="1" applyAlignment="1">
      <alignment horizontal="center"/>
    </xf>
    <xf numFmtId="0" fontId="35" fillId="37" borderId="0" xfId="0" applyFont="1" applyFill="1" applyAlignment="1">
      <alignment vertical="center"/>
    </xf>
    <xf numFmtId="0" fontId="35" fillId="37" borderId="0" xfId="0" applyFont="1" applyFill="1" applyAlignment="1"/>
    <xf numFmtId="0" fontId="35" fillId="37" borderId="8" xfId="0" applyFont="1" applyFill="1" applyBorder="1" applyAlignment="1">
      <alignment horizontal="center"/>
    </xf>
    <xf numFmtId="0" fontId="35" fillId="36" borderId="8" xfId="0" applyFont="1" applyFill="1" applyBorder="1" applyAlignment="1">
      <alignment horizontal="center" vertical="center" wrapText="1"/>
    </xf>
    <xf numFmtId="0" fontId="35" fillId="36" borderId="8" xfId="0" applyFont="1" applyFill="1" applyBorder="1" applyAlignment="1">
      <alignment horizontal="center" vertical="center"/>
    </xf>
    <xf numFmtId="0" fontId="35" fillId="37" borderId="0" xfId="0" applyFont="1" applyFill="1" applyAlignment="1">
      <alignment horizontal="center"/>
    </xf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190500</xdr:colOff>
      <xdr:row>54</xdr:row>
      <xdr:rowOff>57150</xdr:rowOff>
    </xdr:to>
    <xdr:sp macro="" textlink="">
      <xdr:nvSpPr>
        <xdr:cNvPr id="1029" name="Rectangle 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190500</xdr:colOff>
      <xdr:row>54</xdr:row>
      <xdr:rowOff>57150</xdr:rowOff>
    </xdr:to>
    <xdr:sp macro="" textlink="">
      <xdr:nvSpPr>
        <xdr:cNvPr id="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190500</xdr:colOff>
      <xdr:row>54</xdr:row>
      <xdr:rowOff>57150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190500</xdr:colOff>
      <xdr:row>54</xdr:row>
      <xdr:rowOff>57150</xdr:rowOff>
    </xdr:to>
    <xdr:sp macro="" textlink="">
      <xdr:nvSpPr>
        <xdr:cNvPr id="4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190500</xdr:colOff>
      <xdr:row>54</xdr:row>
      <xdr:rowOff>57150</xdr:rowOff>
    </xdr:to>
    <xdr:sp macro="" textlink="">
      <xdr:nvSpPr>
        <xdr:cNvPr id="5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190500</xdr:colOff>
      <xdr:row>54</xdr:row>
      <xdr:rowOff>57150</xdr:rowOff>
    </xdr:to>
    <xdr:sp macro="" textlink="">
      <xdr:nvSpPr>
        <xdr:cNvPr id="6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723900</xdr:colOff>
      <xdr:row>53</xdr:row>
      <xdr:rowOff>47625</xdr:rowOff>
    </xdr:to>
    <xdr:sp macro="" textlink="">
      <xdr:nvSpPr>
        <xdr:cNvPr id="2054" name="Rectangle 6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723900</xdr:colOff>
      <xdr:row>53</xdr:row>
      <xdr:rowOff>47625</xdr:rowOff>
    </xdr:to>
    <xdr:sp macro="" textlink="">
      <xdr:nvSpPr>
        <xdr:cNvPr id="2" name="AutoShape 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723900</xdr:colOff>
      <xdr:row>53</xdr:row>
      <xdr:rowOff>47625</xdr:rowOff>
    </xdr:to>
    <xdr:sp macro="" textlink="">
      <xdr:nvSpPr>
        <xdr:cNvPr id="3" name="AutoShape 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723900</xdr:colOff>
      <xdr:row>53</xdr:row>
      <xdr:rowOff>47625</xdr:rowOff>
    </xdr:to>
    <xdr:sp macro="" textlink="">
      <xdr:nvSpPr>
        <xdr:cNvPr id="4" name="AutoShape 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723900</xdr:colOff>
      <xdr:row>53</xdr:row>
      <xdr:rowOff>47625</xdr:rowOff>
    </xdr:to>
    <xdr:sp macro="" textlink="">
      <xdr:nvSpPr>
        <xdr:cNvPr id="5" name="AutoShape 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723900</xdr:colOff>
      <xdr:row>53</xdr:row>
      <xdr:rowOff>47625</xdr:rowOff>
    </xdr:to>
    <xdr:sp macro="" textlink="">
      <xdr:nvSpPr>
        <xdr:cNvPr id="6" name="AutoShape 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200025</xdr:colOff>
      <xdr:row>50</xdr:row>
      <xdr:rowOff>85725</xdr:rowOff>
    </xdr:to>
    <xdr:sp macro="" textlink="">
      <xdr:nvSpPr>
        <xdr:cNvPr id="4101" name="Rectangle 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21</xdr:col>
      <xdr:colOff>200025</xdr:colOff>
      <xdr:row>50</xdr:row>
      <xdr:rowOff>85725</xdr:rowOff>
    </xdr:to>
    <xdr:sp macro="" textlink="">
      <xdr:nvSpPr>
        <xdr:cNvPr id="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21</xdr:col>
      <xdr:colOff>200025</xdr:colOff>
      <xdr:row>50</xdr:row>
      <xdr:rowOff>85725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21</xdr:col>
      <xdr:colOff>200025</xdr:colOff>
      <xdr:row>50</xdr:row>
      <xdr:rowOff>85725</xdr:rowOff>
    </xdr:to>
    <xdr:sp macro="" textlink="">
      <xdr:nvSpPr>
        <xdr:cNvPr id="4" name="AutoShape 5"/>
        <xdr:cNvSpPr>
          <a:spLocks noChangeArrowheads="1"/>
        </xdr:cNvSpPr>
      </xdr:nvSpPr>
      <xdr:spPr bwMode="auto">
        <a:xfrm>
          <a:off x="0" y="0"/>
          <a:ext cx="6381750" cy="9086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21</xdr:col>
      <xdr:colOff>200025</xdr:colOff>
      <xdr:row>50</xdr:row>
      <xdr:rowOff>85725</xdr:rowOff>
    </xdr:to>
    <xdr:sp macro="" textlink="">
      <xdr:nvSpPr>
        <xdr:cNvPr id="5" name="AutoShape 5"/>
        <xdr:cNvSpPr>
          <a:spLocks noChangeArrowheads="1"/>
        </xdr:cNvSpPr>
      </xdr:nvSpPr>
      <xdr:spPr bwMode="auto">
        <a:xfrm>
          <a:off x="0" y="0"/>
          <a:ext cx="6381750" cy="9086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21</xdr:col>
      <xdr:colOff>200025</xdr:colOff>
      <xdr:row>50</xdr:row>
      <xdr:rowOff>85725</xdr:rowOff>
    </xdr:to>
    <xdr:sp macro="" textlink="">
      <xdr:nvSpPr>
        <xdr:cNvPr id="6" name="AutoShape 5"/>
        <xdr:cNvSpPr>
          <a:spLocks noChangeArrowheads="1"/>
        </xdr:cNvSpPr>
      </xdr:nvSpPr>
      <xdr:spPr bwMode="auto">
        <a:xfrm>
          <a:off x="0" y="0"/>
          <a:ext cx="6381750" cy="9086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733425</xdr:colOff>
      <xdr:row>53</xdr:row>
      <xdr:rowOff>28575</xdr:rowOff>
    </xdr:to>
    <xdr:sp macro="" textlink="">
      <xdr:nvSpPr>
        <xdr:cNvPr id="3077" name="Rectangle 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53</xdr:row>
      <xdr:rowOff>28575</xdr:rowOff>
    </xdr:to>
    <xdr:sp macro="" textlink="">
      <xdr:nvSpPr>
        <xdr:cNvPr id="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53</xdr:row>
      <xdr:rowOff>28575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53</xdr:row>
      <xdr:rowOff>28575</xdr:rowOff>
    </xdr:to>
    <xdr:sp macro="" textlink="">
      <xdr:nvSpPr>
        <xdr:cNvPr id="4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53</xdr:row>
      <xdr:rowOff>28575</xdr:rowOff>
    </xdr:to>
    <xdr:sp macro="" textlink="">
      <xdr:nvSpPr>
        <xdr:cNvPr id="5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53</xdr:row>
      <xdr:rowOff>28575</xdr:rowOff>
    </xdr:to>
    <xdr:sp macro="" textlink="">
      <xdr:nvSpPr>
        <xdr:cNvPr id="6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00FF"/>
  </sheetPr>
  <dimension ref="A1:M32"/>
  <sheetViews>
    <sheetView workbookViewId="0">
      <selection activeCell="F17" sqref="F17"/>
    </sheetView>
  </sheetViews>
  <sheetFormatPr defaultColWidth="14.42578125" defaultRowHeight="15.75" customHeight="1"/>
  <cols>
    <col min="1" max="1" width="5.140625" customWidth="1"/>
    <col min="2" max="2" width="5.85546875" customWidth="1"/>
    <col min="3" max="3" width="26.28515625" customWidth="1"/>
    <col min="5" max="12" width="14" customWidth="1"/>
  </cols>
  <sheetData>
    <row r="1" spans="1:13" ht="15.75" customHeight="1">
      <c r="A1" s="1" t="s">
        <v>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3"/>
    </row>
    <row r="2" spans="1:13" ht="15.75" customHeight="1">
      <c r="A2" s="22"/>
      <c r="B2" s="22"/>
      <c r="C2" s="24" t="s">
        <v>20</v>
      </c>
      <c r="D2" s="24">
        <v>26</v>
      </c>
      <c r="E2" s="22"/>
      <c r="F2" s="22"/>
      <c r="G2" s="22"/>
      <c r="H2" s="22"/>
      <c r="I2" s="22"/>
      <c r="J2" s="22"/>
      <c r="K2" s="22"/>
      <c r="L2" s="22"/>
      <c r="M2" s="23"/>
    </row>
    <row r="3" spans="1:13" ht="15.75" customHeight="1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3"/>
    </row>
    <row r="4" spans="1:13" ht="15.75" customHeight="1">
      <c r="A4" s="22"/>
      <c r="B4" s="22"/>
      <c r="C4" s="22"/>
      <c r="D4" s="358" t="s">
        <v>21</v>
      </c>
      <c r="E4" s="359"/>
      <c r="F4" s="359"/>
      <c r="G4" s="359"/>
      <c r="H4" s="359"/>
      <c r="I4" s="359"/>
      <c r="J4" s="22"/>
      <c r="K4" s="22"/>
      <c r="L4" s="22"/>
      <c r="M4" s="23"/>
    </row>
    <row r="5" spans="1:13" ht="15.75" customHeight="1">
      <c r="A5" s="37"/>
      <c r="B5" s="61" t="s">
        <v>3</v>
      </c>
      <c r="C5" s="61" t="s">
        <v>64</v>
      </c>
      <c r="D5" s="61" t="s">
        <v>65</v>
      </c>
      <c r="E5" s="360" t="s">
        <v>66</v>
      </c>
      <c r="F5" s="361"/>
      <c r="G5" s="361"/>
      <c r="H5" s="361"/>
      <c r="I5" s="361"/>
      <c r="J5" s="361"/>
      <c r="K5" s="361"/>
      <c r="L5" s="361"/>
      <c r="M5" s="68"/>
    </row>
    <row r="6" spans="1:13" ht="15.75" customHeight="1">
      <c r="A6" s="69"/>
      <c r="B6" s="71"/>
      <c r="C6" s="71"/>
      <c r="D6" s="71"/>
      <c r="E6" s="72" t="s">
        <v>76</v>
      </c>
      <c r="F6" s="72" t="s">
        <v>77</v>
      </c>
      <c r="G6" s="72" t="s">
        <v>78</v>
      </c>
      <c r="H6" s="72" t="s">
        <v>79</v>
      </c>
      <c r="I6" s="72" t="s">
        <v>80</v>
      </c>
      <c r="J6" s="72" t="s">
        <v>81</v>
      </c>
      <c r="K6" s="72" t="s">
        <v>82</v>
      </c>
      <c r="L6" s="72" t="s">
        <v>83</v>
      </c>
      <c r="M6" s="91"/>
    </row>
    <row r="7" spans="1:13" ht="15.75" customHeight="1">
      <c r="A7" s="92"/>
      <c r="B7" s="93" t="s">
        <v>41</v>
      </c>
      <c r="C7" s="93" t="s">
        <v>134</v>
      </c>
      <c r="D7" s="94"/>
      <c r="E7" s="94"/>
      <c r="F7" s="94"/>
      <c r="G7" s="94"/>
      <c r="H7" s="94"/>
      <c r="I7" s="94"/>
      <c r="J7" s="94"/>
      <c r="K7" s="94"/>
      <c r="L7" s="94"/>
      <c r="M7" s="95"/>
    </row>
    <row r="8" spans="1:13" ht="15.75" customHeight="1">
      <c r="A8" s="22"/>
      <c r="B8" s="98">
        <v>1</v>
      </c>
      <c r="C8" s="98" t="s">
        <v>136</v>
      </c>
      <c r="D8" s="128" t="s">
        <v>137</v>
      </c>
      <c r="E8" s="129">
        <v>12671000</v>
      </c>
      <c r="F8" s="130">
        <v>13272000</v>
      </c>
      <c r="G8" s="130">
        <v>13873000</v>
      </c>
      <c r="H8" s="130">
        <v>14473000</v>
      </c>
      <c r="I8" s="130">
        <v>15074000</v>
      </c>
      <c r="J8" s="130">
        <v>15674000</v>
      </c>
      <c r="K8" s="130">
        <v>16275000</v>
      </c>
      <c r="L8" s="130">
        <v>16876000</v>
      </c>
      <c r="M8" s="23"/>
    </row>
    <row r="9" spans="1:13" ht="15.75" customHeight="1">
      <c r="A9" s="22"/>
      <c r="B9" s="98">
        <v>2</v>
      </c>
      <c r="C9" s="98" t="s">
        <v>148</v>
      </c>
      <c r="D9" s="128" t="s">
        <v>149</v>
      </c>
      <c r="E9" s="129">
        <v>10734000</v>
      </c>
      <c r="F9" s="130">
        <v>11334000</v>
      </c>
      <c r="G9" s="130">
        <v>11935000</v>
      </c>
      <c r="H9" s="130">
        <v>12536000</v>
      </c>
      <c r="I9" s="130">
        <v>13136000</v>
      </c>
      <c r="J9" s="130">
        <v>13737000</v>
      </c>
      <c r="K9" s="130">
        <v>14338000</v>
      </c>
      <c r="L9" s="130">
        <v>14938000</v>
      </c>
      <c r="M9" s="23"/>
    </row>
    <row r="10" spans="1:13" ht="15.75" customHeight="1">
      <c r="A10" s="22"/>
      <c r="B10" s="98">
        <v>3</v>
      </c>
      <c r="C10" s="98" t="s">
        <v>150</v>
      </c>
      <c r="D10" s="128" t="s">
        <v>151</v>
      </c>
      <c r="E10" s="133">
        <v>8603000</v>
      </c>
      <c r="F10" s="130">
        <v>9203000</v>
      </c>
      <c r="G10" s="130">
        <v>9804000</v>
      </c>
      <c r="H10" s="130">
        <v>10404000</v>
      </c>
      <c r="I10" s="130">
        <v>11005000</v>
      </c>
      <c r="J10" s="130">
        <v>11606000</v>
      </c>
      <c r="K10" s="130">
        <v>13206000</v>
      </c>
      <c r="L10" s="130">
        <v>12807000</v>
      </c>
      <c r="M10" s="23"/>
    </row>
    <row r="11" spans="1:13" ht="15.75" customHeight="1">
      <c r="A11" s="92"/>
      <c r="B11" s="93" t="s">
        <v>42</v>
      </c>
      <c r="C11" s="93" t="s">
        <v>154</v>
      </c>
      <c r="D11" s="94"/>
      <c r="E11" s="142"/>
      <c r="F11" s="142"/>
      <c r="G11" s="142"/>
      <c r="H11" s="142"/>
      <c r="I11" s="142"/>
      <c r="J11" s="142"/>
      <c r="K11" s="142"/>
      <c r="L11" s="142"/>
      <c r="M11" s="95"/>
    </row>
    <row r="12" spans="1:13" ht="15.75" customHeight="1">
      <c r="A12" s="22"/>
      <c r="B12" s="98">
        <v>1</v>
      </c>
      <c r="C12" s="98" t="s">
        <v>159</v>
      </c>
      <c r="D12" s="98" t="s">
        <v>160</v>
      </c>
      <c r="E12" s="148">
        <v>5503000</v>
      </c>
      <c r="F12" s="158">
        <v>6103000</v>
      </c>
      <c r="G12" s="158">
        <v>6704000</v>
      </c>
      <c r="H12" s="158">
        <v>7304000</v>
      </c>
      <c r="I12" s="158">
        <v>7905000</v>
      </c>
      <c r="J12" s="158">
        <v>8506000</v>
      </c>
      <c r="K12" s="158">
        <v>9106000</v>
      </c>
      <c r="L12" s="158">
        <v>9707000</v>
      </c>
      <c r="M12" s="23"/>
    </row>
    <row r="13" spans="1:13" ht="15.75" customHeight="1">
      <c r="A13" s="22"/>
      <c r="B13" s="98">
        <v>2</v>
      </c>
      <c r="C13" s="98" t="s">
        <v>181</v>
      </c>
      <c r="D13" s="98" t="s">
        <v>175</v>
      </c>
      <c r="E13" s="148">
        <v>5309000</v>
      </c>
      <c r="F13" s="158">
        <v>5909000</v>
      </c>
      <c r="G13" s="158">
        <v>6510000</v>
      </c>
      <c r="H13" s="158">
        <v>7111000</v>
      </c>
      <c r="I13" s="158">
        <v>7711000</v>
      </c>
      <c r="J13" s="158">
        <v>8312000</v>
      </c>
      <c r="K13" s="158">
        <v>8913000</v>
      </c>
      <c r="L13" s="158">
        <v>9513000</v>
      </c>
      <c r="M13" s="23"/>
    </row>
    <row r="14" spans="1:13" ht="15.75" customHeight="1">
      <c r="A14" s="22"/>
      <c r="B14" s="98">
        <v>3</v>
      </c>
      <c r="C14" s="98" t="s">
        <v>182</v>
      </c>
      <c r="D14" s="98" t="s">
        <v>183</v>
      </c>
      <c r="E14" s="148">
        <v>5115000</v>
      </c>
      <c r="F14" s="158">
        <v>5716000</v>
      </c>
      <c r="G14" s="158">
        <v>6316000</v>
      </c>
      <c r="H14" s="158">
        <v>6917000</v>
      </c>
      <c r="I14" s="158">
        <v>7518000</v>
      </c>
      <c r="J14" s="158">
        <v>8118000</v>
      </c>
      <c r="K14" s="158">
        <v>8719000</v>
      </c>
      <c r="L14" s="158">
        <v>9319000</v>
      </c>
      <c r="M14" s="23"/>
    </row>
    <row r="15" spans="1:13" ht="15.75" customHeight="1">
      <c r="A15" s="22"/>
      <c r="B15" s="98">
        <v>4</v>
      </c>
      <c r="C15" s="98" t="s">
        <v>184</v>
      </c>
      <c r="D15" s="98" t="s">
        <v>185</v>
      </c>
      <c r="E15" s="148">
        <v>4921000</v>
      </c>
      <c r="F15" s="158">
        <v>5522000</v>
      </c>
      <c r="G15" s="158">
        <v>6123000</v>
      </c>
      <c r="H15" s="158">
        <v>6723000</v>
      </c>
      <c r="I15" s="158">
        <v>7324000</v>
      </c>
      <c r="J15" s="158">
        <v>7924000</v>
      </c>
      <c r="K15" s="158">
        <v>8525000</v>
      </c>
      <c r="L15" s="158">
        <v>9126000</v>
      </c>
      <c r="M15" s="23"/>
    </row>
    <row r="16" spans="1:13" ht="15.75" customHeight="1">
      <c r="A16" s="92"/>
      <c r="B16" s="93" t="s">
        <v>187</v>
      </c>
      <c r="C16" s="93" t="s">
        <v>188</v>
      </c>
      <c r="D16" s="94"/>
      <c r="E16" s="142"/>
      <c r="F16" s="142"/>
      <c r="G16" s="142"/>
      <c r="H16" s="142"/>
      <c r="I16" s="142"/>
      <c r="J16" s="142"/>
      <c r="K16" s="142"/>
      <c r="L16" s="142"/>
      <c r="M16" s="95"/>
    </row>
    <row r="17" spans="1:13" ht="15.75" customHeight="1">
      <c r="A17" s="22"/>
      <c r="B17" s="98">
        <v>1</v>
      </c>
      <c r="C17" s="98" t="s">
        <v>189</v>
      </c>
      <c r="D17" s="98" t="s">
        <v>179</v>
      </c>
      <c r="E17" s="148">
        <v>4534000</v>
      </c>
      <c r="F17" s="158">
        <v>5134000</v>
      </c>
      <c r="G17" s="158">
        <v>5735000</v>
      </c>
      <c r="H17" s="158">
        <v>6336000</v>
      </c>
      <c r="I17" s="158">
        <v>6936000</v>
      </c>
      <c r="J17" s="158">
        <v>7537000</v>
      </c>
      <c r="K17" s="158">
        <v>8138000</v>
      </c>
      <c r="L17" s="158">
        <v>8738000</v>
      </c>
      <c r="M17" s="23"/>
    </row>
    <row r="18" spans="1:13" ht="15.75" customHeight="1">
      <c r="A18" s="22"/>
      <c r="B18" s="98">
        <v>2</v>
      </c>
      <c r="C18" s="98" t="s">
        <v>190</v>
      </c>
      <c r="D18" s="98" t="s">
        <v>191</v>
      </c>
      <c r="E18" s="148">
        <v>3488000</v>
      </c>
      <c r="F18" s="158">
        <v>3856000</v>
      </c>
      <c r="G18" s="158">
        <v>4224000</v>
      </c>
      <c r="H18" s="158">
        <v>4592000</v>
      </c>
      <c r="I18" s="158">
        <v>4960000</v>
      </c>
      <c r="J18" s="158">
        <v>5328000</v>
      </c>
      <c r="K18" s="158">
        <v>5696000</v>
      </c>
      <c r="L18" s="158">
        <v>6064000</v>
      </c>
      <c r="M18" s="23"/>
    </row>
    <row r="19" spans="1:13" ht="15.75" customHeight="1">
      <c r="A19" s="22"/>
      <c r="B19" s="98">
        <v>3</v>
      </c>
      <c r="C19" s="98" t="s">
        <v>192</v>
      </c>
      <c r="D19" s="98" t="s">
        <v>193</v>
      </c>
      <c r="E19" s="148">
        <v>3197000</v>
      </c>
      <c r="F19" s="158">
        <v>3546000</v>
      </c>
      <c r="G19" s="158">
        <v>3894000</v>
      </c>
      <c r="H19" s="158">
        <v>4243000</v>
      </c>
      <c r="I19" s="158">
        <v>4592000</v>
      </c>
      <c r="J19" s="158">
        <v>4941000</v>
      </c>
      <c r="K19" s="158">
        <v>5289000</v>
      </c>
      <c r="L19" s="158">
        <v>5638000</v>
      </c>
      <c r="M19" s="23"/>
    </row>
    <row r="20" spans="1:13" ht="15">
      <c r="A20" s="92"/>
      <c r="B20" s="93" t="s">
        <v>45</v>
      </c>
      <c r="C20" s="93" t="s">
        <v>194</v>
      </c>
      <c r="D20" s="94"/>
      <c r="E20" s="142"/>
      <c r="F20" s="142"/>
      <c r="G20" s="142"/>
      <c r="H20" s="142"/>
      <c r="I20" s="142"/>
      <c r="J20" s="142"/>
      <c r="K20" s="142"/>
      <c r="L20" s="142"/>
      <c r="M20" s="95"/>
    </row>
    <row r="21" spans="1:13" ht="12.75">
      <c r="A21" s="22"/>
      <c r="B21" s="98">
        <v>1</v>
      </c>
      <c r="C21" s="161" t="s">
        <v>195</v>
      </c>
      <c r="D21" s="98" t="s">
        <v>196</v>
      </c>
      <c r="E21" s="148">
        <v>3972000</v>
      </c>
      <c r="F21" s="158">
        <v>4650000</v>
      </c>
      <c r="G21" s="158">
        <v>5444000</v>
      </c>
      <c r="H21" s="158">
        <v>6374000</v>
      </c>
      <c r="I21" s="158">
        <v>7459000</v>
      </c>
      <c r="J21" s="172"/>
      <c r="K21" s="172"/>
      <c r="L21" s="172"/>
      <c r="M21" s="23"/>
    </row>
    <row r="22" spans="1:13" ht="38.25">
      <c r="A22" s="22"/>
      <c r="B22" s="98">
        <v>2</v>
      </c>
      <c r="C22" s="161" t="s">
        <v>204</v>
      </c>
      <c r="D22" s="98" t="s">
        <v>206</v>
      </c>
      <c r="E22" s="148">
        <v>4921000</v>
      </c>
      <c r="F22" s="158">
        <v>5541000</v>
      </c>
      <c r="G22" s="158">
        <v>6258000</v>
      </c>
      <c r="H22" s="158">
        <v>7111000</v>
      </c>
      <c r="I22" s="158">
        <v>8021000</v>
      </c>
      <c r="J22" s="172"/>
      <c r="K22" s="172"/>
      <c r="L22" s="172"/>
      <c r="M22" s="23"/>
    </row>
    <row r="23" spans="1:13" ht="51">
      <c r="A23" s="22"/>
      <c r="B23" s="98">
        <v>3</v>
      </c>
      <c r="C23" s="161" t="s">
        <v>208</v>
      </c>
      <c r="D23" s="98" t="s">
        <v>209</v>
      </c>
      <c r="E23" s="148">
        <v>4166000</v>
      </c>
      <c r="F23" s="158">
        <v>4786000</v>
      </c>
      <c r="G23" s="158">
        <v>5503000</v>
      </c>
      <c r="H23" s="158">
        <v>6355000</v>
      </c>
      <c r="I23" s="158">
        <v>7266000</v>
      </c>
      <c r="J23" s="172"/>
      <c r="K23" s="172"/>
      <c r="L23" s="172"/>
      <c r="M23" s="23"/>
    </row>
    <row r="24" spans="1:13" ht="25.5">
      <c r="A24" s="22"/>
      <c r="B24" s="98">
        <v>4</v>
      </c>
      <c r="C24" s="161" t="s">
        <v>210</v>
      </c>
      <c r="D24" s="98" t="s">
        <v>211</v>
      </c>
      <c r="E24" s="148">
        <v>3875000</v>
      </c>
      <c r="F24" s="158">
        <v>4553000</v>
      </c>
      <c r="G24" s="158">
        <v>5348000</v>
      </c>
      <c r="H24" s="158">
        <v>6278000</v>
      </c>
      <c r="I24" s="158">
        <v>7363000</v>
      </c>
      <c r="J24" s="172"/>
      <c r="K24" s="172"/>
      <c r="L24" s="172"/>
      <c r="M24" s="23"/>
    </row>
    <row r="25" spans="1:13" ht="25.5">
      <c r="A25" s="22"/>
      <c r="B25" s="98">
        <v>5</v>
      </c>
      <c r="C25" s="161" t="s">
        <v>212</v>
      </c>
      <c r="D25" s="98" t="s">
        <v>213</v>
      </c>
      <c r="E25" s="148">
        <v>3778000</v>
      </c>
      <c r="F25" s="158">
        <v>4398000</v>
      </c>
      <c r="G25" s="158">
        <v>5134000</v>
      </c>
      <c r="H25" s="158">
        <v>5987000</v>
      </c>
      <c r="I25" s="158">
        <v>6975000</v>
      </c>
      <c r="J25" s="172"/>
      <c r="K25" s="172"/>
      <c r="L25" s="172"/>
      <c r="M25" s="23"/>
    </row>
    <row r="26" spans="1:13" ht="38.25">
      <c r="A26" s="22"/>
      <c r="B26" s="98">
        <v>6</v>
      </c>
      <c r="C26" s="161" t="s">
        <v>214</v>
      </c>
      <c r="D26" s="98" t="s">
        <v>215</v>
      </c>
      <c r="E26" s="148">
        <v>3100000</v>
      </c>
      <c r="F26" s="158">
        <v>3720000</v>
      </c>
      <c r="G26" s="158">
        <v>4456000</v>
      </c>
      <c r="H26" s="158">
        <v>5328000</v>
      </c>
      <c r="I26" s="158">
        <v>6394000</v>
      </c>
      <c r="J26" s="172"/>
      <c r="K26" s="172"/>
      <c r="L26" s="172"/>
      <c r="M26" s="23"/>
    </row>
    <row r="27" spans="1:13" ht="12.75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3"/>
    </row>
    <row r="28" spans="1:13" ht="12.75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3"/>
    </row>
    <row r="29" spans="1:13" ht="12.75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3"/>
    </row>
    <row r="30" spans="1:13" ht="12.7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3"/>
    </row>
    <row r="31" spans="1:13" ht="12.75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3"/>
    </row>
    <row r="32" spans="1:13" ht="12.75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3"/>
    </row>
  </sheetData>
  <mergeCells count="2">
    <mergeCell ref="D4:I4"/>
    <mergeCell ref="E5:L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00FF"/>
  </sheetPr>
  <dimension ref="A2:O29"/>
  <sheetViews>
    <sheetView workbookViewId="0"/>
  </sheetViews>
  <sheetFormatPr defaultColWidth="14.42578125" defaultRowHeight="15.75" customHeight="1"/>
  <cols>
    <col min="3" max="3" width="18.42578125" customWidth="1"/>
    <col min="5" max="5" width="30" customWidth="1"/>
    <col min="9" max="9" width="21" customWidth="1"/>
    <col min="10" max="10" width="11.42578125" customWidth="1"/>
    <col min="11" max="11" width="17" customWidth="1"/>
  </cols>
  <sheetData>
    <row r="2" spans="1:15" ht="15.75" customHeight="1">
      <c r="A2" s="4"/>
      <c r="I2" s="4"/>
      <c r="J2" s="4"/>
      <c r="K2" s="4"/>
    </row>
    <row r="3" spans="1:15" ht="15.75" customHeight="1">
      <c r="A3" s="4" t="s">
        <v>11</v>
      </c>
      <c r="E3" s="4" t="s">
        <v>12</v>
      </c>
      <c r="M3" s="4"/>
      <c r="N3" s="4"/>
      <c r="O3" s="4"/>
    </row>
    <row r="4" spans="1:15" ht="15.75" customHeight="1">
      <c r="A4" s="18" t="s">
        <v>13</v>
      </c>
      <c r="B4" s="18" t="s">
        <v>14</v>
      </c>
      <c r="C4" s="18" t="s">
        <v>15</v>
      </c>
      <c r="E4" s="18" t="s">
        <v>13</v>
      </c>
      <c r="F4" s="18" t="s">
        <v>16</v>
      </c>
      <c r="M4" s="4"/>
      <c r="N4" s="4"/>
      <c r="O4" s="4"/>
    </row>
    <row r="5" spans="1:15" ht="15.75" customHeight="1">
      <c r="A5" s="19" t="s">
        <v>17</v>
      </c>
      <c r="B5" s="44">
        <v>1</v>
      </c>
      <c r="C5" s="44">
        <v>0</v>
      </c>
      <c r="E5" s="19" t="s">
        <v>31</v>
      </c>
      <c r="F5" s="44">
        <v>0.08</v>
      </c>
    </row>
    <row r="6" spans="1:15" ht="15.75" customHeight="1">
      <c r="A6" s="19" t="s">
        <v>32</v>
      </c>
      <c r="B6" s="44">
        <v>0</v>
      </c>
      <c r="C6" s="44">
        <v>0</v>
      </c>
      <c r="E6" s="19" t="s">
        <v>33</v>
      </c>
      <c r="F6" s="45">
        <v>1.4999999999999999E-2</v>
      </c>
    </row>
    <row r="7" spans="1:15" ht="15.75" customHeight="1">
      <c r="A7" s="19" t="s">
        <v>34</v>
      </c>
      <c r="B7" s="44">
        <v>0</v>
      </c>
      <c r="C7" s="44">
        <v>0</v>
      </c>
      <c r="E7" s="19" t="s">
        <v>35</v>
      </c>
      <c r="F7" s="44">
        <v>0.01</v>
      </c>
    </row>
    <row r="8" spans="1:15" ht="15.75" customHeight="1">
      <c r="A8" s="19" t="s">
        <v>36</v>
      </c>
      <c r="B8" s="44">
        <v>0</v>
      </c>
      <c r="C8" s="44">
        <v>0</v>
      </c>
    </row>
    <row r="9" spans="1:15" ht="15.75" customHeight="1">
      <c r="A9" s="19" t="s">
        <v>37</v>
      </c>
      <c r="B9" s="44">
        <v>0</v>
      </c>
      <c r="C9" s="44">
        <v>0</v>
      </c>
      <c r="E9" s="4" t="s">
        <v>38</v>
      </c>
    </row>
    <row r="10" spans="1:15" ht="15.75" customHeight="1">
      <c r="A10" s="19" t="s">
        <v>39</v>
      </c>
      <c r="B10" s="44">
        <v>0</v>
      </c>
      <c r="C10" s="44">
        <v>0</v>
      </c>
      <c r="E10" s="18" t="s">
        <v>40</v>
      </c>
      <c r="F10" s="18" t="s">
        <v>41</v>
      </c>
      <c r="G10" s="18" t="s">
        <v>42</v>
      </c>
      <c r="I10" s="4" t="s">
        <v>43</v>
      </c>
    </row>
    <row r="11" spans="1:15" ht="15.75" customHeight="1">
      <c r="A11" s="19" t="s">
        <v>44</v>
      </c>
      <c r="B11" s="44">
        <v>0.1</v>
      </c>
      <c r="C11" s="44">
        <v>0</v>
      </c>
      <c r="E11" s="58">
        <v>5000000</v>
      </c>
      <c r="F11" s="44">
        <v>0.05</v>
      </c>
      <c r="G11" s="58">
        <v>0</v>
      </c>
      <c r="I11" s="18" t="s">
        <v>13</v>
      </c>
      <c r="J11" s="18" t="s">
        <v>16</v>
      </c>
      <c r="K11" s="18" t="s">
        <v>59</v>
      </c>
    </row>
    <row r="12" spans="1:15" ht="15.75" customHeight="1">
      <c r="A12" s="19" t="s">
        <v>60</v>
      </c>
      <c r="B12" s="44">
        <v>0</v>
      </c>
      <c r="C12" s="44">
        <v>0</v>
      </c>
      <c r="E12" s="58">
        <v>10000000</v>
      </c>
      <c r="F12" s="44">
        <v>0.1</v>
      </c>
      <c r="G12" s="58">
        <v>-250000</v>
      </c>
      <c r="I12" s="58" t="s">
        <v>61</v>
      </c>
      <c r="J12" s="44">
        <v>0</v>
      </c>
      <c r="K12" s="78">
        <v>30000</v>
      </c>
    </row>
    <row r="13" spans="1:15" ht="15.75" customHeight="1">
      <c r="A13" s="19" t="s">
        <v>84</v>
      </c>
      <c r="B13" s="44">
        <v>0</v>
      </c>
      <c r="C13" s="44">
        <v>0</v>
      </c>
      <c r="E13" s="58">
        <v>18000000</v>
      </c>
      <c r="F13" s="44">
        <v>0.15</v>
      </c>
      <c r="G13" s="58">
        <v>-750000</v>
      </c>
      <c r="I13" s="58" t="s">
        <v>85</v>
      </c>
      <c r="J13" s="44">
        <v>0.7</v>
      </c>
      <c r="K13" s="88">
        <v>0</v>
      </c>
    </row>
    <row r="14" spans="1:15" ht="15.75" customHeight="1">
      <c r="A14" s="19" t="s">
        <v>104</v>
      </c>
      <c r="B14" s="44">
        <v>0</v>
      </c>
      <c r="C14" s="44">
        <v>1</v>
      </c>
      <c r="E14" s="58">
        <v>32000000</v>
      </c>
      <c r="F14" s="44">
        <v>0.19999999999999998</v>
      </c>
      <c r="G14" s="58">
        <v>-1650000</v>
      </c>
      <c r="I14" s="58" t="s">
        <v>112</v>
      </c>
      <c r="J14" s="44">
        <v>0.9</v>
      </c>
      <c r="K14" s="88">
        <v>0</v>
      </c>
    </row>
    <row r="15" spans="1:15" ht="15.75" customHeight="1">
      <c r="A15" s="19" t="s">
        <v>113</v>
      </c>
      <c r="B15" s="44">
        <v>0</v>
      </c>
      <c r="C15" s="44">
        <v>1</v>
      </c>
      <c r="E15" s="58">
        <v>52000000</v>
      </c>
      <c r="F15" s="44">
        <v>0.24999999999999997</v>
      </c>
      <c r="G15" s="58">
        <v>-3250000</v>
      </c>
      <c r="I15" s="58" t="s">
        <v>114</v>
      </c>
      <c r="J15" s="44">
        <v>1</v>
      </c>
      <c r="K15" s="88">
        <v>0</v>
      </c>
    </row>
    <row r="16" spans="1:15" ht="15.75" customHeight="1">
      <c r="A16" s="19" t="s">
        <v>115</v>
      </c>
      <c r="B16" s="44">
        <v>1</v>
      </c>
      <c r="C16" s="44">
        <v>0</v>
      </c>
      <c r="E16" s="58">
        <v>80000000</v>
      </c>
      <c r="F16" s="44">
        <v>0.29999999999999993</v>
      </c>
      <c r="G16" s="58">
        <v>-5850000</v>
      </c>
      <c r="I16" s="58" t="s">
        <v>116</v>
      </c>
      <c r="J16" s="44">
        <v>1</v>
      </c>
      <c r="K16" s="88">
        <v>0</v>
      </c>
    </row>
    <row r="17" spans="1:7" ht="15.75" customHeight="1">
      <c r="A17" s="19" t="s">
        <v>117</v>
      </c>
      <c r="B17" s="44">
        <v>1</v>
      </c>
      <c r="C17" s="44">
        <v>0</v>
      </c>
      <c r="E17" s="58">
        <v>80000001</v>
      </c>
      <c r="F17" s="44">
        <v>0.35</v>
      </c>
      <c r="G17" s="58">
        <v>-9850000</v>
      </c>
    </row>
    <row r="18" spans="1:7" ht="15.75" customHeight="1">
      <c r="A18" s="19" t="s">
        <v>118</v>
      </c>
      <c r="B18" s="44">
        <v>0</v>
      </c>
      <c r="C18" s="44">
        <v>1</v>
      </c>
    </row>
    <row r="19" spans="1:7" ht="15.75" customHeight="1">
      <c r="A19" s="19" t="s">
        <v>119</v>
      </c>
      <c r="B19" s="44">
        <v>1</v>
      </c>
      <c r="C19" s="44">
        <v>0</v>
      </c>
      <c r="E19" s="4" t="s">
        <v>120</v>
      </c>
    </row>
    <row r="20" spans="1:7" ht="12.75">
      <c r="A20" s="19" t="s">
        <v>121</v>
      </c>
      <c r="B20" s="44">
        <v>0.75</v>
      </c>
      <c r="C20" s="44">
        <v>0</v>
      </c>
      <c r="E20" s="18" t="s">
        <v>13</v>
      </c>
      <c r="F20" s="18" t="s">
        <v>40</v>
      </c>
    </row>
    <row r="21" spans="1:7" ht="12.75">
      <c r="A21" s="19" t="s">
        <v>122</v>
      </c>
      <c r="B21" s="44">
        <v>0.5</v>
      </c>
      <c r="C21" s="44">
        <v>0</v>
      </c>
      <c r="E21" s="58" t="s">
        <v>123</v>
      </c>
      <c r="F21" s="58">
        <v>9000000</v>
      </c>
    </row>
    <row r="22" spans="1:7" ht="12.75">
      <c r="A22" s="19" t="s">
        <v>124</v>
      </c>
      <c r="B22" s="44">
        <v>1.5</v>
      </c>
      <c r="C22" s="44">
        <v>0</v>
      </c>
      <c r="E22" s="58" t="s">
        <v>125</v>
      </c>
      <c r="F22" s="58">
        <v>3600000</v>
      </c>
    </row>
    <row r="23" spans="1:7" ht="12.75">
      <c r="A23" s="19" t="s">
        <v>126</v>
      </c>
      <c r="B23" s="44">
        <v>3</v>
      </c>
      <c r="C23" s="44">
        <v>0</v>
      </c>
      <c r="E23" s="58" t="s">
        <v>50</v>
      </c>
      <c r="F23" s="58">
        <v>680000</v>
      </c>
    </row>
    <row r="24" spans="1:7" ht="12.75">
      <c r="A24" s="19" t="s">
        <v>62</v>
      </c>
      <c r="B24" s="44">
        <v>0</v>
      </c>
      <c r="C24" s="44">
        <v>1.5</v>
      </c>
    </row>
    <row r="25" spans="1:7" ht="12.75">
      <c r="A25" s="19" t="s">
        <v>109</v>
      </c>
      <c r="B25" s="44">
        <v>0</v>
      </c>
      <c r="C25" s="44">
        <v>3</v>
      </c>
      <c r="E25" s="18" t="s">
        <v>127</v>
      </c>
      <c r="F25" s="18"/>
    </row>
    <row r="26" spans="1:7" ht="12.75">
      <c r="A26" s="19" t="s">
        <v>128</v>
      </c>
      <c r="B26" s="44">
        <v>0</v>
      </c>
      <c r="C26" s="44">
        <v>0</v>
      </c>
      <c r="E26" s="58" t="s">
        <v>129</v>
      </c>
      <c r="F26" s="58">
        <v>3100000</v>
      </c>
    </row>
    <row r="27" spans="1:7" ht="12.75">
      <c r="A27" s="19" t="s">
        <v>130</v>
      </c>
      <c r="B27" s="44">
        <v>0</v>
      </c>
      <c r="C27" s="44">
        <v>0</v>
      </c>
    </row>
    <row r="28" spans="1:7" ht="12.75">
      <c r="A28" s="19" t="s">
        <v>131</v>
      </c>
      <c r="B28" s="44">
        <v>0</v>
      </c>
      <c r="C28" s="44">
        <v>0</v>
      </c>
      <c r="E28" s="18" t="s">
        <v>132</v>
      </c>
      <c r="F28" s="18"/>
    </row>
    <row r="29" spans="1:7" ht="12.75">
      <c r="E29" s="58" t="s">
        <v>133</v>
      </c>
      <c r="F29" s="58">
        <v>1150000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00FF"/>
  </sheetPr>
  <dimension ref="A1:J4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.75" customHeight="1"/>
  <cols>
    <col min="1" max="1" width="4.85546875" customWidth="1"/>
    <col min="2" max="2" width="5.5703125" customWidth="1"/>
    <col min="3" max="3" width="37.5703125" customWidth="1"/>
    <col min="4" max="4" width="22.5703125" customWidth="1"/>
    <col min="5" max="9" width="12.28515625" customWidth="1"/>
  </cols>
  <sheetData>
    <row r="1" spans="1:10" ht="12.75">
      <c r="C1" s="29" t="s">
        <v>1</v>
      </c>
      <c r="D1" s="62">
        <v>4500000</v>
      </c>
      <c r="E1" s="63"/>
      <c r="F1" s="63"/>
      <c r="G1" s="63"/>
      <c r="H1" s="63"/>
      <c r="I1" s="63"/>
    </row>
    <row r="2" spans="1:10" ht="28.5" customHeight="1">
      <c r="A2" s="65"/>
      <c r="B2" s="65"/>
      <c r="C2" s="67"/>
      <c r="D2" s="367" t="s">
        <v>75</v>
      </c>
      <c r="E2" s="359"/>
      <c r="F2" s="359"/>
      <c r="G2" s="359"/>
      <c r="H2" s="359"/>
      <c r="I2" s="65"/>
      <c r="J2" s="70"/>
    </row>
    <row r="3" spans="1:10" ht="18">
      <c r="A3" s="96"/>
      <c r="B3" s="365" t="s">
        <v>3</v>
      </c>
      <c r="C3" s="364" t="s">
        <v>64</v>
      </c>
      <c r="D3" s="362" t="s">
        <v>65</v>
      </c>
      <c r="E3" s="368" t="s">
        <v>153</v>
      </c>
      <c r="F3" s="361"/>
      <c r="G3" s="361"/>
      <c r="H3" s="361"/>
      <c r="I3" s="361"/>
      <c r="J3" s="68"/>
    </row>
    <row r="4" spans="1:10" ht="18">
      <c r="A4" s="96"/>
      <c r="B4" s="363"/>
      <c r="C4" s="363"/>
      <c r="D4" s="363"/>
      <c r="E4" s="147" t="s">
        <v>76</v>
      </c>
      <c r="F4" s="147" t="s">
        <v>77</v>
      </c>
      <c r="G4" s="147" t="s">
        <v>166</v>
      </c>
      <c r="H4" s="147" t="s">
        <v>167</v>
      </c>
      <c r="I4" s="147" t="s">
        <v>80</v>
      </c>
      <c r="J4" s="169"/>
    </row>
    <row r="5" spans="1:10" ht="17.25" customHeight="1">
      <c r="B5" s="170" t="s">
        <v>41</v>
      </c>
      <c r="C5" s="176" t="s">
        <v>201</v>
      </c>
      <c r="D5" s="177"/>
      <c r="E5" s="178"/>
      <c r="F5" s="178"/>
      <c r="G5" s="178"/>
      <c r="H5" s="178"/>
      <c r="I5" s="178"/>
    </row>
    <row r="6" spans="1:10" ht="12.75">
      <c r="B6" s="179">
        <v>1</v>
      </c>
      <c r="C6" s="180" t="s">
        <v>136</v>
      </c>
      <c r="D6" s="181" t="s">
        <v>161</v>
      </c>
      <c r="E6" s="182" t="s">
        <v>227</v>
      </c>
      <c r="F6" s="178"/>
      <c r="G6" s="178"/>
      <c r="H6" s="178"/>
      <c r="I6" s="178"/>
    </row>
    <row r="7" spans="1:10" ht="12.75">
      <c r="B7" s="179">
        <v>2</v>
      </c>
      <c r="C7" s="180" t="s">
        <v>148</v>
      </c>
      <c r="D7" s="181" t="s">
        <v>164</v>
      </c>
      <c r="E7" s="182" t="s">
        <v>228</v>
      </c>
      <c r="F7" s="178"/>
      <c r="G7" s="178"/>
      <c r="H7" s="178"/>
      <c r="I7" s="178"/>
    </row>
    <row r="8" spans="1:10" ht="12.75">
      <c r="B8" s="179">
        <v>3</v>
      </c>
      <c r="C8" s="180" t="s">
        <v>150</v>
      </c>
      <c r="D8" s="181" t="s">
        <v>170</v>
      </c>
      <c r="E8" s="182" t="s">
        <v>229</v>
      </c>
      <c r="F8" s="178"/>
      <c r="G8" s="178"/>
      <c r="H8" s="178"/>
      <c r="I8" s="178"/>
    </row>
    <row r="9" spans="1:10" ht="18" customHeight="1">
      <c r="B9" s="170" t="s">
        <v>42</v>
      </c>
      <c r="C9" s="176" t="s">
        <v>230</v>
      </c>
      <c r="D9" s="177"/>
      <c r="E9" s="178"/>
      <c r="F9" s="178"/>
      <c r="G9" s="178"/>
      <c r="H9" s="178"/>
      <c r="I9" s="178"/>
    </row>
    <row r="10" spans="1:10" ht="12.75">
      <c r="B10" s="179">
        <v>1</v>
      </c>
      <c r="C10" s="180" t="s">
        <v>159</v>
      </c>
      <c r="D10" s="181" t="s">
        <v>172</v>
      </c>
      <c r="E10" s="184">
        <v>6.33</v>
      </c>
      <c r="F10" s="184">
        <v>6.65</v>
      </c>
      <c r="G10" s="184">
        <v>6.98</v>
      </c>
      <c r="H10" s="184">
        <v>7.33</v>
      </c>
      <c r="I10" s="184">
        <v>7.7</v>
      </c>
    </row>
    <row r="11" spans="1:10" ht="12.75">
      <c r="B11" s="179">
        <v>2</v>
      </c>
      <c r="C11" s="180" t="s">
        <v>181</v>
      </c>
      <c r="D11" s="181" t="s">
        <v>176</v>
      </c>
      <c r="E11" s="184">
        <v>5.19</v>
      </c>
      <c r="F11" s="184">
        <v>5.45</v>
      </c>
      <c r="G11" s="184">
        <v>5.72</v>
      </c>
      <c r="H11" s="184">
        <v>6.01</v>
      </c>
      <c r="I11" s="184">
        <v>6.31</v>
      </c>
    </row>
    <row r="12" spans="1:10" ht="12.75">
      <c r="B12" s="179">
        <v>3</v>
      </c>
      <c r="C12" s="180" t="s">
        <v>233</v>
      </c>
      <c r="D12" s="181" t="s">
        <v>234</v>
      </c>
      <c r="E12" s="184">
        <v>3.99</v>
      </c>
      <c r="F12" s="184">
        <v>4.1900000000000004</v>
      </c>
      <c r="G12" s="184">
        <v>4.4000000000000004</v>
      </c>
      <c r="H12" s="184">
        <v>4.62</v>
      </c>
      <c r="I12" s="184">
        <v>4.8499999999999996</v>
      </c>
    </row>
    <row r="13" spans="1:10" ht="12.75">
      <c r="B13" s="179">
        <v>4</v>
      </c>
      <c r="C13" s="180" t="s">
        <v>235</v>
      </c>
      <c r="D13" s="181" t="s">
        <v>236</v>
      </c>
      <c r="E13" s="184">
        <v>3.15</v>
      </c>
      <c r="F13" s="184">
        <v>3.31</v>
      </c>
      <c r="G13" s="184">
        <v>3.48</v>
      </c>
      <c r="H13" s="184">
        <v>3.65</v>
      </c>
      <c r="I13" s="184">
        <v>3.83</v>
      </c>
    </row>
    <row r="14" spans="1:10" ht="12.75">
      <c r="B14" s="179">
        <v>5</v>
      </c>
      <c r="C14" s="180" t="s">
        <v>237</v>
      </c>
      <c r="D14" s="181" t="s">
        <v>238</v>
      </c>
      <c r="E14" s="184">
        <v>3.27</v>
      </c>
      <c r="F14" s="184">
        <v>3.43</v>
      </c>
      <c r="G14" s="184">
        <v>3.6</v>
      </c>
      <c r="H14" s="184">
        <v>3.78</v>
      </c>
      <c r="I14" s="184">
        <v>3.97</v>
      </c>
    </row>
    <row r="15" spans="1:10" ht="12.75">
      <c r="B15" s="179">
        <v>6</v>
      </c>
      <c r="C15" s="180" t="s">
        <v>239</v>
      </c>
      <c r="D15" s="181" t="s">
        <v>240</v>
      </c>
      <c r="E15" s="184">
        <v>2.57</v>
      </c>
      <c r="F15" s="184">
        <v>2.7</v>
      </c>
      <c r="G15" s="184">
        <v>2.84</v>
      </c>
      <c r="H15" s="184">
        <v>2.98</v>
      </c>
      <c r="I15" s="184">
        <v>3.13</v>
      </c>
    </row>
    <row r="16" spans="1:10" ht="19.5" customHeight="1">
      <c r="B16" s="170" t="s">
        <v>187</v>
      </c>
      <c r="C16" s="176" t="s">
        <v>242</v>
      </c>
      <c r="D16" s="177"/>
      <c r="E16" s="186"/>
      <c r="F16" s="186"/>
      <c r="G16" s="186"/>
      <c r="H16" s="186"/>
      <c r="I16" s="186"/>
    </row>
    <row r="17" spans="1:10" ht="12.75">
      <c r="B17" s="179">
        <v>1</v>
      </c>
      <c r="C17" s="180" t="s">
        <v>243</v>
      </c>
      <c r="D17" s="181" t="s">
        <v>180</v>
      </c>
      <c r="E17" s="184">
        <v>2.6</v>
      </c>
      <c r="F17" s="184">
        <v>2.76</v>
      </c>
      <c r="G17" s="187">
        <v>2.92</v>
      </c>
      <c r="H17" s="187">
        <v>3.1</v>
      </c>
      <c r="I17" s="187">
        <v>3.28</v>
      </c>
    </row>
    <row r="18" spans="1:10" ht="12.75">
      <c r="B18" s="179">
        <v>2</v>
      </c>
      <c r="C18" s="180" t="s">
        <v>245</v>
      </c>
      <c r="D18" s="181" t="s">
        <v>246</v>
      </c>
      <c r="E18" s="184">
        <v>2.2000000000000002</v>
      </c>
      <c r="F18" s="184">
        <v>2.33</v>
      </c>
      <c r="G18" s="184">
        <v>2.4700000000000002</v>
      </c>
      <c r="H18" s="184">
        <v>2.62</v>
      </c>
      <c r="I18" s="184">
        <v>2.78</v>
      </c>
    </row>
    <row r="19" spans="1:10" ht="12.75">
      <c r="B19" s="179">
        <v>3</v>
      </c>
      <c r="C19" s="180" t="s">
        <v>247</v>
      </c>
      <c r="D19" s="181" t="s">
        <v>248</v>
      </c>
      <c r="E19" s="184">
        <v>1.9</v>
      </c>
      <c r="F19" s="184">
        <v>2.0099999999999998</v>
      </c>
      <c r="G19" s="184">
        <v>2.13</v>
      </c>
      <c r="H19" s="184">
        <v>2.2599999999999998</v>
      </c>
      <c r="I19" s="184">
        <v>2.4</v>
      </c>
    </row>
    <row r="20" spans="1:10" ht="12.75">
      <c r="B20" s="179">
        <v>4</v>
      </c>
      <c r="C20" s="180" t="s">
        <v>249</v>
      </c>
      <c r="D20" s="181" t="s">
        <v>250</v>
      </c>
      <c r="E20" s="184">
        <v>1.6</v>
      </c>
      <c r="F20" s="184">
        <v>1.7</v>
      </c>
      <c r="G20" s="184">
        <v>1.8</v>
      </c>
      <c r="H20" s="184">
        <v>1.91</v>
      </c>
      <c r="I20" s="184">
        <v>2.02</v>
      </c>
    </row>
    <row r="21" spans="1:10" ht="15">
      <c r="A21" s="7"/>
      <c r="B21" s="189" t="s">
        <v>45</v>
      </c>
      <c r="C21" s="366" t="s">
        <v>252</v>
      </c>
      <c r="D21" s="361"/>
      <c r="E21" s="190"/>
      <c r="F21" s="190"/>
      <c r="G21" s="190"/>
      <c r="H21" s="190"/>
      <c r="I21" s="190"/>
      <c r="J21" s="7"/>
    </row>
    <row r="22" spans="1:10" ht="12.75">
      <c r="B22" s="179">
        <v>1</v>
      </c>
      <c r="C22" s="180" t="s">
        <v>254</v>
      </c>
      <c r="D22" s="181" t="s">
        <v>255</v>
      </c>
      <c r="E22" s="187">
        <v>2.0499999999999998</v>
      </c>
      <c r="F22" s="187">
        <v>2.17</v>
      </c>
      <c r="G22" s="191">
        <v>2.2999999999999998</v>
      </c>
      <c r="H22" s="187">
        <v>2.44</v>
      </c>
      <c r="I22" s="187">
        <v>2.59</v>
      </c>
    </row>
    <row r="23" spans="1:10" ht="12.75">
      <c r="B23" s="179">
        <v>2</v>
      </c>
      <c r="C23" s="180" t="s">
        <v>256</v>
      </c>
      <c r="D23" s="181" t="s">
        <v>216</v>
      </c>
      <c r="E23" s="184">
        <v>2</v>
      </c>
      <c r="F23" s="184">
        <v>2.12</v>
      </c>
      <c r="G23" s="184">
        <v>2.25</v>
      </c>
      <c r="H23" s="187">
        <v>2.38</v>
      </c>
      <c r="I23" s="187">
        <v>2.52</v>
      </c>
    </row>
    <row r="24" spans="1:10" ht="12.75">
      <c r="B24" s="179">
        <v>3</v>
      </c>
      <c r="C24" s="180" t="s">
        <v>258</v>
      </c>
      <c r="D24" s="181" t="s">
        <v>220</v>
      </c>
      <c r="E24" s="184">
        <v>1.85</v>
      </c>
      <c r="F24" s="184">
        <v>1.96</v>
      </c>
      <c r="G24" s="184">
        <v>2.08</v>
      </c>
      <c r="H24" s="184">
        <v>2.2000000000000002</v>
      </c>
      <c r="I24" s="184">
        <v>2.33</v>
      </c>
    </row>
    <row r="25" spans="1:10" ht="12.75">
      <c r="B25" s="179">
        <v>4</v>
      </c>
      <c r="C25" s="180" t="s">
        <v>259</v>
      </c>
      <c r="D25" s="181" t="s">
        <v>218</v>
      </c>
      <c r="E25" s="184">
        <v>1.96</v>
      </c>
      <c r="F25" s="184">
        <v>2.08</v>
      </c>
      <c r="G25" s="184">
        <v>2.2000000000000002</v>
      </c>
      <c r="H25" s="184">
        <v>2.33</v>
      </c>
      <c r="I25" s="184">
        <v>2.4700000000000002</v>
      </c>
    </row>
    <row r="26" spans="1:10" ht="25.5">
      <c r="B26" s="179">
        <v>5</v>
      </c>
      <c r="C26" s="180" t="s">
        <v>260</v>
      </c>
      <c r="D26" s="181" t="s">
        <v>205</v>
      </c>
      <c r="E26" s="184">
        <v>1.8</v>
      </c>
      <c r="F26" s="184">
        <v>1.91</v>
      </c>
      <c r="G26" s="184">
        <v>2.02</v>
      </c>
      <c r="H26" s="184">
        <v>2.14</v>
      </c>
      <c r="I26" s="184">
        <v>2.27</v>
      </c>
    </row>
    <row r="27" spans="1:10" ht="63.75">
      <c r="B27" s="179">
        <v>6</v>
      </c>
      <c r="C27" s="180" t="s">
        <v>261</v>
      </c>
      <c r="D27" s="181" t="s">
        <v>231</v>
      </c>
      <c r="E27" s="184">
        <v>1.9</v>
      </c>
      <c r="F27" s="184">
        <v>2.0099999999999998</v>
      </c>
      <c r="G27" s="184">
        <v>2.13</v>
      </c>
      <c r="H27" s="184">
        <v>2.2599999999999998</v>
      </c>
      <c r="I27" s="184">
        <v>2.4</v>
      </c>
    </row>
    <row r="28" spans="1:10" ht="25.5">
      <c r="B28" s="179">
        <v>7</v>
      </c>
      <c r="C28" s="180" t="s">
        <v>262</v>
      </c>
      <c r="D28" s="181" t="s">
        <v>263</v>
      </c>
      <c r="E28" s="184">
        <v>1.75</v>
      </c>
      <c r="F28" s="184">
        <v>1.86</v>
      </c>
      <c r="G28" s="184">
        <v>1.97</v>
      </c>
      <c r="H28" s="184">
        <v>2.09</v>
      </c>
      <c r="I28" s="184">
        <v>2.2200000000000002</v>
      </c>
    </row>
    <row r="29" spans="1:10" ht="38.25">
      <c r="B29" s="179">
        <v>8</v>
      </c>
      <c r="C29" s="180" t="s">
        <v>264</v>
      </c>
      <c r="D29" s="181" t="s">
        <v>265</v>
      </c>
      <c r="E29" s="184">
        <v>1.6</v>
      </c>
      <c r="F29" s="184">
        <v>1.7</v>
      </c>
      <c r="G29" s="184">
        <v>1.8</v>
      </c>
      <c r="H29" s="184">
        <v>1.91</v>
      </c>
      <c r="I29" s="184">
        <v>2.02</v>
      </c>
    </row>
    <row r="30" spans="1:10" ht="25.5">
      <c r="B30" s="179">
        <v>9</v>
      </c>
      <c r="C30" s="180" t="s">
        <v>266</v>
      </c>
      <c r="D30" s="181" t="s">
        <v>267</v>
      </c>
      <c r="E30" s="184">
        <v>1.8</v>
      </c>
      <c r="F30" s="184">
        <v>1.91</v>
      </c>
      <c r="G30" s="184">
        <v>2.02</v>
      </c>
      <c r="H30" s="184">
        <v>2.14</v>
      </c>
      <c r="I30" s="184">
        <v>2.27</v>
      </c>
    </row>
    <row r="31" spans="1:10" ht="25.5">
      <c r="B31" s="179">
        <v>10</v>
      </c>
      <c r="C31" s="180" t="s">
        <v>269</v>
      </c>
      <c r="D31" s="181" t="s">
        <v>270</v>
      </c>
      <c r="E31" s="184">
        <v>1.68</v>
      </c>
      <c r="F31" s="184">
        <v>1.78</v>
      </c>
      <c r="G31" s="184">
        <v>1.89</v>
      </c>
      <c r="H31" s="184">
        <v>2</v>
      </c>
      <c r="I31" s="184">
        <v>2.12</v>
      </c>
    </row>
    <row r="32" spans="1:10" ht="25.5">
      <c r="B32" s="179">
        <v>11</v>
      </c>
      <c r="C32" s="180" t="s">
        <v>271</v>
      </c>
      <c r="D32" s="181" t="s">
        <v>272</v>
      </c>
      <c r="E32" s="187">
        <v>2.6</v>
      </c>
      <c r="F32" s="187">
        <v>2.76</v>
      </c>
      <c r="G32" s="187">
        <v>2.92</v>
      </c>
      <c r="H32" s="187">
        <v>3.1</v>
      </c>
      <c r="I32" s="187">
        <v>3.28</v>
      </c>
    </row>
    <row r="33" spans="2:9" ht="25.5">
      <c r="B33" s="179">
        <v>12</v>
      </c>
      <c r="C33" s="180" t="s">
        <v>273</v>
      </c>
      <c r="D33" s="181" t="s">
        <v>197</v>
      </c>
      <c r="E33" s="187">
        <v>2.2999999999999998</v>
      </c>
      <c r="F33" s="187">
        <v>2.44</v>
      </c>
      <c r="G33" s="187">
        <v>2.58</v>
      </c>
      <c r="H33" s="187">
        <v>2.74</v>
      </c>
      <c r="I33" s="187">
        <v>2.9</v>
      </c>
    </row>
    <row r="34" spans="2:9" ht="25.5">
      <c r="B34" s="179">
        <v>13</v>
      </c>
      <c r="C34" s="180" t="s">
        <v>274</v>
      </c>
      <c r="D34" s="181" t="s">
        <v>275</v>
      </c>
      <c r="E34" s="184">
        <v>1.96</v>
      </c>
      <c r="F34" s="184">
        <v>2.08</v>
      </c>
      <c r="G34" s="184">
        <v>2.2000000000000002</v>
      </c>
      <c r="H34" s="184">
        <v>2.33</v>
      </c>
      <c r="I34" s="184">
        <v>2.4700000000000002</v>
      </c>
    </row>
    <row r="35" spans="2:9" ht="25.5">
      <c r="B35" s="179">
        <v>14</v>
      </c>
      <c r="C35" s="180" t="s">
        <v>276</v>
      </c>
      <c r="D35" s="181" t="s">
        <v>277</v>
      </c>
      <c r="E35" s="184">
        <v>1.85</v>
      </c>
      <c r="F35" s="184">
        <v>1.96</v>
      </c>
      <c r="G35" s="184">
        <v>2.08</v>
      </c>
      <c r="H35" s="184">
        <v>2.2000000000000002</v>
      </c>
      <c r="I35" s="184">
        <v>2.33</v>
      </c>
    </row>
    <row r="36" spans="2:9" ht="12.75">
      <c r="B36" s="179">
        <v>15</v>
      </c>
      <c r="C36" s="192" t="s">
        <v>278</v>
      </c>
      <c r="D36" s="181" t="s">
        <v>280</v>
      </c>
      <c r="E36" s="184">
        <v>1.5</v>
      </c>
      <c r="F36" s="184">
        <v>1.59</v>
      </c>
      <c r="G36" s="184">
        <v>1.69</v>
      </c>
      <c r="H36" s="184">
        <v>1.79</v>
      </c>
      <c r="I36" s="184">
        <v>1.9</v>
      </c>
    </row>
    <row r="37" spans="2:9" ht="12.75">
      <c r="B37" s="179">
        <v>16</v>
      </c>
      <c r="C37" s="192" t="s">
        <v>281</v>
      </c>
      <c r="D37" s="181" t="s">
        <v>282</v>
      </c>
      <c r="E37" s="184">
        <v>1.47</v>
      </c>
      <c r="F37" s="184">
        <v>1.56</v>
      </c>
      <c r="G37" s="184">
        <v>1.65</v>
      </c>
      <c r="H37" s="184">
        <v>1.75</v>
      </c>
      <c r="I37" s="184">
        <v>1.86</v>
      </c>
    </row>
    <row r="38" spans="2:9" ht="12.75">
      <c r="B38" s="179">
        <v>17</v>
      </c>
      <c r="C38" s="192" t="s">
        <v>283</v>
      </c>
      <c r="D38" s="181" t="s">
        <v>284</v>
      </c>
      <c r="E38" s="184">
        <v>1.35</v>
      </c>
      <c r="F38" s="184">
        <v>1.43</v>
      </c>
      <c r="G38" s="184">
        <v>1.52</v>
      </c>
      <c r="H38" s="184">
        <v>1.61</v>
      </c>
      <c r="I38" s="184">
        <v>1.71</v>
      </c>
    </row>
    <row r="39" spans="2:9" ht="12.75">
      <c r="C39" s="87"/>
      <c r="D39" s="194"/>
      <c r="E39" s="63"/>
      <c r="F39" s="63"/>
      <c r="G39" s="63"/>
      <c r="H39" s="63"/>
      <c r="I39" s="63"/>
    </row>
    <row r="40" spans="2:9" ht="12.75">
      <c r="C40" s="87"/>
      <c r="D40" s="194"/>
      <c r="E40" s="63"/>
      <c r="F40" s="63"/>
      <c r="G40" s="63"/>
      <c r="H40" s="63"/>
      <c r="I40" s="63"/>
    </row>
  </sheetData>
  <mergeCells count="6">
    <mergeCell ref="D3:D4"/>
    <mergeCell ref="C3:C4"/>
    <mergeCell ref="B3:B4"/>
    <mergeCell ref="C21:D21"/>
    <mergeCell ref="D2:H2"/>
    <mergeCell ref="E3:I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00FF"/>
  </sheetPr>
  <dimension ref="A3:L472"/>
  <sheetViews>
    <sheetView workbookViewId="0"/>
  </sheetViews>
  <sheetFormatPr defaultColWidth="14.42578125" defaultRowHeight="15.75" customHeight="1"/>
  <cols>
    <col min="5" max="5" width="16.140625" customWidth="1"/>
    <col min="9" max="9" width="22.85546875" customWidth="1"/>
  </cols>
  <sheetData>
    <row r="3" spans="1:12" ht="15.75" customHeight="1">
      <c r="A3" s="4">
        <v>1</v>
      </c>
      <c r="B3" s="30">
        <f>GD_CHAM_CONG!$D$1</f>
        <v>42156</v>
      </c>
      <c r="C3">
        <f t="shared" ref="C3:C33" si="0">MONTH(B3)</f>
        <v>6</v>
      </c>
      <c r="D3">
        <f t="shared" ref="D3:D33" si="1">WEEKDAY(B3)</f>
        <v>2</v>
      </c>
      <c r="E3" s="4" t="s">
        <v>25</v>
      </c>
      <c r="F3">
        <f>COUNTIFS(C3:C33,$C$3,D3:D33,"&lt;&gt;1")</f>
        <v>26</v>
      </c>
      <c r="H3">
        <f>GD_CHAM_CONG!C6</f>
        <v>10530</v>
      </c>
      <c r="I3" t="str">
        <f>GD_CHAM_CONG!D6</f>
        <v>Bùi Tuấn Anh</v>
      </c>
      <c r="J3" t="str">
        <f>VLOOKUP(H3,GD_LCD_HS_LNS!$B$4:$I$514,8,FALSE)</f>
        <v>A-01</v>
      </c>
      <c r="K3" t="str">
        <f t="shared" ref="K3:K8" si="2">LEFT(J3,1)</f>
        <v>A</v>
      </c>
      <c r="L3">
        <f t="shared" ref="L3:L472" si="3">IF(K3="D",$F$3,$F$4)</f>
        <v>22</v>
      </c>
    </row>
    <row r="4" spans="1:12" ht="15.75" customHeight="1">
      <c r="A4" s="4">
        <v>2</v>
      </c>
      <c r="B4" s="30">
        <f t="shared" ref="B4:B33" si="4">B3+1</f>
        <v>42157</v>
      </c>
      <c r="C4">
        <f t="shared" si="0"/>
        <v>6</v>
      </c>
      <c r="D4">
        <f t="shared" si="1"/>
        <v>3</v>
      </c>
      <c r="E4" s="4" t="s">
        <v>29</v>
      </c>
      <c r="F4">
        <f>COUNTIFS(C3:C33,$C$3,D3:D33,"&lt;&gt;7",D3:D33,"&lt;&gt;1")</f>
        <v>22</v>
      </c>
      <c r="H4">
        <f>GD_CHAM_CONG!C7</f>
        <v>10532</v>
      </c>
      <c r="I4" t="str">
        <f>GD_CHAM_CONG!D7</f>
        <v>Vũ Trung Thành</v>
      </c>
      <c r="J4" t="str">
        <f>VLOOKUP(H4,GD_LCD_HS_LNS!$B$4:$I$514,8,FALSE)</f>
        <v>A-02</v>
      </c>
      <c r="K4" t="str">
        <f t="shared" si="2"/>
        <v>A</v>
      </c>
      <c r="L4">
        <f t="shared" si="3"/>
        <v>22</v>
      </c>
    </row>
    <row r="5" spans="1:12" ht="15.75" customHeight="1">
      <c r="A5" s="4">
        <v>3</v>
      </c>
      <c r="B5" s="30">
        <f t="shared" si="4"/>
        <v>42158</v>
      </c>
      <c r="C5">
        <f t="shared" si="0"/>
        <v>6</v>
      </c>
      <c r="D5">
        <f t="shared" si="1"/>
        <v>4</v>
      </c>
      <c r="H5">
        <f>GD_CHAM_CONG!C8</f>
        <v>10806</v>
      </c>
      <c r="I5" t="str">
        <f>GD_CHAM_CONG!D8</f>
        <v>Phương Hồng Minh</v>
      </c>
      <c r="J5" t="str">
        <f>VLOOKUP(H5,GD_LCD_HS_LNS!$B$4:$I$514,8,FALSE)</f>
        <v>A-02</v>
      </c>
      <c r="K5" t="str">
        <f t="shared" si="2"/>
        <v>A</v>
      </c>
      <c r="L5">
        <f t="shared" si="3"/>
        <v>22</v>
      </c>
    </row>
    <row r="6" spans="1:12" ht="15.75" customHeight="1">
      <c r="A6" s="4">
        <v>4</v>
      </c>
      <c r="B6" s="30">
        <f t="shared" si="4"/>
        <v>42159</v>
      </c>
      <c r="C6">
        <f t="shared" si="0"/>
        <v>6</v>
      </c>
      <c r="D6">
        <f t="shared" si="1"/>
        <v>5</v>
      </c>
      <c r="H6">
        <f>GD_CHAM_CONG!C9</f>
        <v>10796</v>
      </c>
      <c r="I6" t="str">
        <f>GD_CHAM_CONG!D9</f>
        <v>Trần Thị Thúy Oanh</v>
      </c>
      <c r="J6" t="str">
        <f>VLOOKUP(H6,GD_LCD_HS_LNS!$B$4:$I$514,8,FALSE)</f>
        <v>A-03</v>
      </c>
      <c r="K6" t="str">
        <f t="shared" si="2"/>
        <v>A</v>
      </c>
      <c r="L6">
        <f t="shared" si="3"/>
        <v>22</v>
      </c>
    </row>
    <row r="7" spans="1:12" ht="15.75" customHeight="1">
      <c r="A7" s="4">
        <v>5</v>
      </c>
      <c r="B7" s="30">
        <f t="shared" si="4"/>
        <v>42160</v>
      </c>
      <c r="C7">
        <f t="shared" si="0"/>
        <v>6</v>
      </c>
      <c r="D7">
        <f t="shared" si="1"/>
        <v>6</v>
      </c>
      <c r="H7">
        <f>GD_CHAM_CONG!C10</f>
        <v>10555</v>
      </c>
      <c r="I7" t="str">
        <f>GD_CHAM_CONG!D10</f>
        <v>Nguyễn Ngọc Nguyên</v>
      </c>
      <c r="J7" t="str">
        <f>VLOOKUP(H7,GD_LCD_HS_LNS!$B$4:$I$514,8,FALSE)</f>
        <v>B-01</v>
      </c>
      <c r="K7" t="str">
        <f t="shared" si="2"/>
        <v>B</v>
      </c>
      <c r="L7">
        <f t="shared" si="3"/>
        <v>22</v>
      </c>
    </row>
    <row r="8" spans="1:12" ht="15.75" customHeight="1">
      <c r="A8" s="4">
        <v>6</v>
      </c>
      <c r="B8" s="30">
        <f t="shared" si="4"/>
        <v>42161</v>
      </c>
      <c r="C8">
        <f t="shared" si="0"/>
        <v>6</v>
      </c>
      <c r="D8">
        <f t="shared" si="1"/>
        <v>7</v>
      </c>
      <c r="H8">
        <f>GD_CHAM_CONG!C11</f>
        <v>10554</v>
      </c>
      <c r="I8" t="str">
        <f>GD_CHAM_CONG!D11</f>
        <v>Nguyễn Đình Tuyến</v>
      </c>
      <c r="J8" t="str">
        <f>VLOOKUP(H8,GD_LCD_HS_LNS!$B$4:$I$514,8,FALSE)</f>
        <v>B-02</v>
      </c>
      <c r="K8" t="str">
        <f t="shared" si="2"/>
        <v>B</v>
      </c>
      <c r="L8">
        <f t="shared" si="3"/>
        <v>22</v>
      </c>
    </row>
    <row r="9" spans="1:12" ht="15.75" customHeight="1">
      <c r="A9" s="4">
        <v>7</v>
      </c>
      <c r="B9" s="30">
        <f t="shared" si="4"/>
        <v>42162</v>
      </c>
      <c r="C9">
        <f t="shared" si="0"/>
        <v>6</v>
      </c>
      <c r="D9">
        <f t="shared" si="1"/>
        <v>1</v>
      </c>
      <c r="H9">
        <f>GD_CHAM_CONG!C12</f>
        <v>10534</v>
      </c>
      <c r="I9" t="str">
        <f>GD_CHAM_CONG!D12</f>
        <v>Nguyễn Tiến Hải</v>
      </c>
      <c r="J9" t="str">
        <f>VLOOKUP(H9,GD_LCD_HS_LNS!$B$4:$I$514,8,FALSE)</f>
        <v>C-01</v>
      </c>
      <c r="K9" s="4" t="s">
        <v>45</v>
      </c>
      <c r="L9">
        <f t="shared" si="3"/>
        <v>26</v>
      </c>
    </row>
    <row r="10" spans="1:12" ht="15.75" customHeight="1">
      <c r="A10" s="4">
        <v>8</v>
      </c>
      <c r="B10" s="30">
        <f t="shared" si="4"/>
        <v>42163</v>
      </c>
      <c r="C10">
        <f t="shared" si="0"/>
        <v>6</v>
      </c>
      <c r="D10">
        <f t="shared" si="1"/>
        <v>2</v>
      </c>
      <c r="H10">
        <f>GD_CHAM_CONG!C13</f>
        <v>11084</v>
      </c>
      <c r="I10" t="str">
        <f>GD_CHAM_CONG!D13</f>
        <v>Ngô Trí Dũng</v>
      </c>
      <c r="J10" t="str">
        <f>VLOOKUP(H10,GD_LCD_HS_LNS!$B$4:$I$514,8,FALSE)</f>
        <v>D-12</v>
      </c>
      <c r="K10" t="str">
        <f t="shared" ref="K10:K16" si="5">LEFT(J10,1)</f>
        <v>D</v>
      </c>
      <c r="L10">
        <f t="shared" si="3"/>
        <v>26</v>
      </c>
    </row>
    <row r="11" spans="1:12" ht="15.75" customHeight="1">
      <c r="A11" s="4">
        <v>9</v>
      </c>
      <c r="B11" s="30">
        <f t="shared" si="4"/>
        <v>42164</v>
      </c>
      <c r="C11">
        <f t="shared" si="0"/>
        <v>6</v>
      </c>
      <c r="D11">
        <f t="shared" si="1"/>
        <v>3</v>
      </c>
      <c r="H11">
        <f>GD_CHAM_CONG!C14</f>
        <v>11085</v>
      </c>
      <c r="I11" t="str">
        <f>GD_CHAM_CONG!D14</f>
        <v>Phạm Văn Chiến</v>
      </c>
      <c r="J11" t="str">
        <f>VLOOKUP(H11,GD_LCD_HS_LNS!$B$4:$I$514,8,FALSE)</f>
        <v>D-12</v>
      </c>
      <c r="K11" t="str">
        <f t="shared" si="5"/>
        <v>D</v>
      </c>
      <c r="L11">
        <f t="shared" si="3"/>
        <v>26</v>
      </c>
    </row>
    <row r="12" spans="1:12" ht="15.75" customHeight="1">
      <c r="A12" s="4">
        <v>10</v>
      </c>
      <c r="B12" s="30">
        <f t="shared" si="4"/>
        <v>42165</v>
      </c>
      <c r="C12">
        <f t="shared" si="0"/>
        <v>6</v>
      </c>
      <c r="D12">
        <f t="shared" si="1"/>
        <v>4</v>
      </c>
      <c r="H12">
        <f>GD_CHAM_CONG!C15</f>
        <v>11862</v>
      </c>
      <c r="I12" t="str">
        <f>GD_CHAM_CONG!D15</f>
        <v>Đỗ Việt Anh</v>
      </c>
      <c r="J12" t="str">
        <f>VLOOKUP(H12,GD_LCD_HS_LNS!$B$4:$I$514,8,FALSE)</f>
        <v>D-12</v>
      </c>
      <c r="K12" t="str">
        <f t="shared" si="5"/>
        <v>D</v>
      </c>
      <c r="L12">
        <f t="shared" si="3"/>
        <v>26</v>
      </c>
    </row>
    <row r="13" spans="1:12" ht="15.75" customHeight="1">
      <c r="A13" s="4">
        <v>11</v>
      </c>
      <c r="B13" s="30">
        <f t="shared" si="4"/>
        <v>42166</v>
      </c>
      <c r="C13">
        <f t="shared" si="0"/>
        <v>6</v>
      </c>
      <c r="D13">
        <f t="shared" si="1"/>
        <v>5</v>
      </c>
      <c r="H13">
        <f>GD_CHAM_CONG!C16</f>
        <v>11767</v>
      </c>
      <c r="I13" t="str">
        <f>GD_CHAM_CONG!D16</f>
        <v>Nguyễn Thành Trung</v>
      </c>
      <c r="J13" t="str">
        <f>VLOOKUP(H13,GD_LCD_HS_LNS!$B$4:$I$514,8,FALSE)</f>
        <v>D-05</v>
      </c>
      <c r="K13" t="str">
        <f t="shared" si="5"/>
        <v>D</v>
      </c>
      <c r="L13">
        <f t="shared" si="3"/>
        <v>26</v>
      </c>
    </row>
    <row r="14" spans="1:12" ht="15.75" customHeight="1">
      <c r="A14" s="4">
        <v>12</v>
      </c>
      <c r="B14" s="30">
        <f t="shared" si="4"/>
        <v>42167</v>
      </c>
      <c r="C14">
        <f t="shared" si="0"/>
        <v>6</v>
      </c>
      <c r="D14">
        <f t="shared" si="1"/>
        <v>6</v>
      </c>
      <c r="H14">
        <f>GD_CHAM_CONG!C17</f>
        <v>10537</v>
      </c>
      <c r="I14" t="str">
        <f>GD_CHAM_CONG!D17</f>
        <v>Bùi Anh Khắc</v>
      </c>
      <c r="J14" t="str">
        <f>VLOOKUP(H14,GD_LCD_HS_LNS!$B$4:$I$514,8,FALSE)</f>
        <v>D-02</v>
      </c>
      <c r="K14" t="str">
        <f t="shared" si="5"/>
        <v>D</v>
      </c>
      <c r="L14">
        <f t="shared" si="3"/>
        <v>26</v>
      </c>
    </row>
    <row r="15" spans="1:12" ht="15.75" customHeight="1">
      <c r="A15" s="4">
        <v>13</v>
      </c>
      <c r="B15" s="30">
        <f t="shared" si="4"/>
        <v>42168</v>
      </c>
      <c r="C15">
        <f t="shared" si="0"/>
        <v>6</v>
      </c>
      <c r="D15">
        <f t="shared" si="1"/>
        <v>7</v>
      </c>
      <c r="H15">
        <f>GD_CHAM_CONG!C18</f>
        <v>10538</v>
      </c>
      <c r="I15" t="str">
        <f>GD_CHAM_CONG!D18</f>
        <v>Nguyễn Danh Trường</v>
      </c>
      <c r="J15" t="str">
        <f>VLOOKUP(H15,GD_LCD_HS_LNS!$B$4:$I$514,8,FALSE)</f>
        <v>D-04</v>
      </c>
      <c r="K15" t="str">
        <f t="shared" si="5"/>
        <v>D</v>
      </c>
      <c r="L15">
        <f t="shared" si="3"/>
        <v>26</v>
      </c>
    </row>
    <row r="16" spans="1:12" ht="15.75" customHeight="1">
      <c r="A16" s="4">
        <v>14</v>
      </c>
      <c r="B16" s="30">
        <f t="shared" si="4"/>
        <v>42169</v>
      </c>
      <c r="C16">
        <f t="shared" si="0"/>
        <v>6</v>
      </c>
      <c r="D16">
        <f t="shared" si="1"/>
        <v>1</v>
      </c>
      <c r="H16">
        <f>GD_CHAM_CONG!C19</f>
        <v>10540</v>
      </c>
      <c r="I16" t="str">
        <f>GD_CHAM_CONG!D19</f>
        <v>Nguyễn Thị Việt Hà</v>
      </c>
      <c r="J16" t="str">
        <f>VLOOKUP(H16,GD_LCD_HS_LNS!$B$4:$I$514,8,FALSE)</f>
        <v>D-03</v>
      </c>
      <c r="K16" t="str">
        <f t="shared" si="5"/>
        <v>D</v>
      </c>
      <c r="L16">
        <f t="shared" si="3"/>
        <v>26</v>
      </c>
    </row>
    <row r="17" spans="1:12" ht="15.75" customHeight="1">
      <c r="A17" s="4">
        <v>15</v>
      </c>
      <c r="B17" s="30">
        <f t="shared" si="4"/>
        <v>42170</v>
      </c>
      <c r="C17">
        <f t="shared" si="0"/>
        <v>6</v>
      </c>
      <c r="D17">
        <f t="shared" si="1"/>
        <v>2</v>
      </c>
      <c r="H17">
        <f>GD_CHAM_CONG!C20</f>
        <v>10542</v>
      </c>
      <c r="I17" t="str">
        <f>GD_CHAM_CONG!D20</f>
        <v>Trần Minh Hải</v>
      </c>
      <c r="J17" t="str">
        <f>VLOOKUP(H17,GD_LCD_HS_LNS!$B$4:$I$514,8,FALSE)</f>
        <v>C-01</v>
      </c>
      <c r="K17" s="4" t="s">
        <v>45</v>
      </c>
      <c r="L17">
        <f t="shared" si="3"/>
        <v>26</v>
      </c>
    </row>
    <row r="18" spans="1:12" ht="15.75" customHeight="1">
      <c r="A18" s="4">
        <v>16</v>
      </c>
      <c r="B18" s="30">
        <f t="shared" si="4"/>
        <v>42171</v>
      </c>
      <c r="C18">
        <f t="shared" si="0"/>
        <v>6</v>
      </c>
      <c r="D18">
        <f t="shared" si="1"/>
        <v>3</v>
      </c>
      <c r="H18">
        <f>GD_CHAM_CONG!C21</f>
        <v>10543</v>
      </c>
      <c r="I18" t="str">
        <f>GD_CHAM_CONG!D21</f>
        <v>Nguyễn Thị Thơm</v>
      </c>
      <c r="J18" t="str">
        <f>VLOOKUP(H18,GD_LCD_HS_LNS!$B$4:$I$514,8,FALSE)</f>
        <v>D-03</v>
      </c>
      <c r="K18" t="str">
        <f t="shared" ref="K18:K19" si="6">LEFT(J18,1)</f>
        <v>D</v>
      </c>
      <c r="L18">
        <f t="shared" si="3"/>
        <v>26</v>
      </c>
    </row>
    <row r="19" spans="1:12" ht="15.75" customHeight="1">
      <c r="A19" s="4">
        <v>17</v>
      </c>
      <c r="B19" s="30">
        <f t="shared" si="4"/>
        <v>42172</v>
      </c>
      <c r="C19">
        <f t="shared" si="0"/>
        <v>6</v>
      </c>
      <c r="D19">
        <f t="shared" si="1"/>
        <v>4</v>
      </c>
      <c r="H19">
        <f>GD_CHAM_CONG!C22</f>
        <v>10544</v>
      </c>
      <c r="I19" t="str">
        <f>GD_CHAM_CONG!D22</f>
        <v>Trần Thị Yến Nga</v>
      </c>
      <c r="J19" t="str">
        <f>VLOOKUP(H19,GD_LCD_HS_LNS!$B$4:$I$514,8,FALSE)</f>
        <v>D-03</v>
      </c>
      <c r="K19" t="str">
        <f t="shared" si="6"/>
        <v>D</v>
      </c>
      <c r="L19">
        <f t="shared" si="3"/>
        <v>26</v>
      </c>
    </row>
    <row r="20" spans="1:12" ht="12.75">
      <c r="A20" s="4">
        <v>18</v>
      </c>
      <c r="B20" s="30">
        <f t="shared" si="4"/>
        <v>42173</v>
      </c>
      <c r="C20">
        <f t="shared" si="0"/>
        <v>6</v>
      </c>
      <c r="D20">
        <f t="shared" si="1"/>
        <v>5</v>
      </c>
      <c r="H20">
        <f>GD_CHAM_CONG!C23</f>
        <v>10545</v>
      </c>
      <c r="I20" t="str">
        <f>GD_CHAM_CONG!D23</f>
        <v>Ngô Thanh Hiệp</v>
      </c>
      <c r="J20" t="str">
        <f>VLOOKUP(H20,GD_LCD_HS_LNS!$B$4:$I$514,8,FALSE)</f>
        <v>C-01</v>
      </c>
      <c r="K20" s="4" t="s">
        <v>45</v>
      </c>
      <c r="L20">
        <f t="shared" si="3"/>
        <v>26</v>
      </c>
    </row>
    <row r="21" spans="1:12" ht="12.75">
      <c r="A21" s="4">
        <v>19</v>
      </c>
      <c r="B21" s="30">
        <f t="shared" si="4"/>
        <v>42174</v>
      </c>
      <c r="C21">
        <f t="shared" si="0"/>
        <v>6</v>
      </c>
      <c r="D21">
        <f t="shared" si="1"/>
        <v>6</v>
      </c>
      <c r="H21">
        <f>GD_CHAM_CONG!C24</f>
        <v>10546</v>
      </c>
      <c r="I21" t="str">
        <f>GD_CHAM_CONG!D24</f>
        <v>Tạ Đăng Việt</v>
      </c>
      <c r="J21" t="str">
        <f>VLOOKUP(H21,GD_LCD_HS_LNS!$B$4:$I$514,8,FALSE)</f>
        <v>D-04</v>
      </c>
      <c r="K21" t="str">
        <f t="shared" ref="K21:K24" si="7">LEFT(J21,1)</f>
        <v>D</v>
      </c>
      <c r="L21">
        <f t="shared" si="3"/>
        <v>26</v>
      </c>
    </row>
    <row r="22" spans="1:12" ht="12.75">
      <c r="A22" s="4">
        <v>20</v>
      </c>
      <c r="B22" s="30">
        <f t="shared" si="4"/>
        <v>42175</v>
      </c>
      <c r="C22">
        <f t="shared" si="0"/>
        <v>6</v>
      </c>
      <c r="D22">
        <f t="shared" si="1"/>
        <v>7</v>
      </c>
      <c r="H22">
        <f>GD_CHAM_CONG!C25</f>
        <v>10547</v>
      </c>
      <c r="I22" t="str">
        <f>GD_CHAM_CONG!D25</f>
        <v>Đào Thanh Hải</v>
      </c>
      <c r="J22" t="str">
        <f>VLOOKUP(H22,GD_LCD_HS_LNS!$B$4:$I$514,8,FALSE)</f>
        <v>D-06</v>
      </c>
      <c r="K22" t="str">
        <f t="shared" si="7"/>
        <v>D</v>
      </c>
      <c r="L22">
        <f t="shared" si="3"/>
        <v>26</v>
      </c>
    </row>
    <row r="23" spans="1:12" ht="12.75">
      <c r="A23" s="4">
        <v>21</v>
      </c>
      <c r="B23" s="30">
        <f t="shared" si="4"/>
        <v>42176</v>
      </c>
      <c r="C23">
        <f t="shared" si="0"/>
        <v>6</v>
      </c>
      <c r="D23">
        <f t="shared" si="1"/>
        <v>1</v>
      </c>
      <c r="H23">
        <f>GD_CHAM_CONG!C26</f>
        <v>10549</v>
      </c>
      <c r="I23" t="str">
        <f>GD_CHAM_CONG!D26</f>
        <v>Nguyễn Thanh Hải</v>
      </c>
      <c r="J23" t="str">
        <f>VLOOKUP(H23,GD_LCD_HS_LNS!$B$4:$I$514,8,FALSE)</f>
        <v>D-04</v>
      </c>
      <c r="K23" t="str">
        <f t="shared" si="7"/>
        <v>D</v>
      </c>
      <c r="L23">
        <f t="shared" si="3"/>
        <v>26</v>
      </c>
    </row>
    <row r="24" spans="1:12" ht="12.75">
      <c r="A24" s="4">
        <v>22</v>
      </c>
      <c r="B24" s="30">
        <f t="shared" si="4"/>
        <v>42177</v>
      </c>
      <c r="C24">
        <f t="shared" si="0"/>
        <v>6</v>
      </c>
      <c r="D24">
        <f t="shared" si="1"/>
        <v>2</v>
      </c>
      <c r="H24">
        <f>GD_CHAM_CONG!C27</f>
        <v>10550</v>
      </c>
      <c r="I24" t="str">
        <f>GD_CHAM_CONG!D27</f>
        <v>Vũ Đức Thiện</v>
      </c>
      <c r="J24" t="str">
        <f>VLOOKUP(H24,GD_LCD_HS_LNS!$B$4:$I$514,8,FALSE)</f>
        <v>D-02</v>
      </c>
      <c r="K24" t="str">
        <f t="shared" si="7"/>
        <v>D</v>
      </c>
      <c r="L24">
        <f t="shared" si="3"/>
        <v>26</v>
      </c>
    </row>
    <row r="25" spans="1:12" ht="12.75">
      <c r="A25" s="4">
        <v>23</v>
      </c>
      <c r="B25" s="30">
        <f t="shared" si="4"/>
        <v>42178</v>
      </c>
      <c r="C25">
        <f t="shared" si="0"/>
        <v>6</v>
      </c>
      <c r="D25">
        <f t="shared" si="1"/>
        <v>3</v>
      </c>
      <c r="H25">
        <f>GD_CHAM_CONG!C28</f>
        <v>10551</v>
      </c>
      <c r="I25" t="str">
        <f>GD_CHAM_CONG!D28</f>
        <v>Ngô Ngọc Long</v>
      </c>
      <c r="J25" t="str">
        <f>VLOOKUP(H25,GD_LCD_HS_LNS!$B$4:$I$514,8,FALSE)</f>
        <v>C-01</v>
      </c>
      <c r="K25" s="4" t="s">
        <v>45</v>
      </c>
      <c r="L25">
        <f t="shared" si="3"/>
        <v>26</v>
      </c>
    </row>
    <row r="26" spans="1:12" ht="12.75">
      <c r="A26" s="4">
        <v>24</v>
      </c>
      <c r="B26" s="30">
        <f t="shared" si="4"/>
        <v>42179</v>
      </c>
      <c r="C26">
        <f t="shared" si="0"/>
        <v>6</v>
      </c>
      <c r="D26">
        <f t="shared" si="1"/>
        <v>4</v>
      </c>
      <c r="H26">
        <f>GD_CHAM_CONG!C29</f>
        <v>10552</v>
      </c>
      <c r="I26" t="str">
        <f>GD_CHAM_CONG!D29</f>
        <v>Nguyễn Thúy Hà</v>
      </c>
      <c r="J26" t="str">
        <f>VLOOKUP(H26,GD_LCD_HS_LNS!$B$4:$I$514,8,FALSE)</f>
        <v>D-02</v>
      </c>
      <c r="K26" t="str">
        <f t="shared" ref="K26:K63" si="8">LEFT(J26,1)</f>
        <v>D</v>
      </c>
      <c r="L26">
        <f t="shared" si="3"/>
        <v>26</v>
      </c>
    </row>
    <row r="27" spans="1:12" ht="12.75">
      <c r="A27" s="4">
        <v>25</v>
      </c>
      <c r="B27" s="30">
        <f t="shared" si="4"/>
        <v>42180</v>
      </c>
      <c r="C27">
        <f t="shared" si="0"/>
        <v>6</v>
      </c>
      <c r="D27">
        <f t="shared" si="1"/>
        <v>5</v>
      </c>
      <c r="H27">
        <f>GD_CHAM_CONG!C30</f>
        <v>10553</v>
      </c>
      <c r="I27" t="str">
        <f>GD_CHAM_CONG!D30</f>
        <v>Đỗ Thanh Tùng</v>
      </c>
      <c r="J27" t="str">
        <f>VLOOKUP(H27,GD_LCD_HS_LNS!$B$4:$I$514,8,FALSE)</f>
        <v>D-02</v>
      </c>
      <c r="K27" t="str">
        <f t="shared" si="8"/>
        <v>D</v>
      </c>
      <c r="L27">
        <f t="shared" si="3"/>
        <v>26</v>
      </c>
    </row>
    <row r="28" spans="1:12" ht="12.75">
      <c r="A28" s="4">
        <v>26</v>
      </c>
      <c r="B28" s="30">
        <f t="shared" si="4"/>
        <v>42181</v>
      </c>
      <c r="C28">
        <f t="shared" si="0"/>
        <v>6</v>
      </c>
      <c r="D28">
        <f t="shared" si="1"/>
        <v>6</v>
      </c>
      <c r="H28">
        <f>GD_CHAM_CONG!C31</f>
        <v>11126</v>
      </c>
      <c r="I28" t="str">
        <f>GD_CHAM_CONG!D31</f>
        <v>Nguyễn Thị Thanh Hoa</v>
      </c>
      <c r="J28" t="str">
        <f>VLOOKUP(H28,GD_LCD_HS_LNS!$B$4:$I$514,8,FALSE)</f>
        <v>D-03</v>
      </c>
      <c r="K28" t="str">
        <f t="shared" si="8"/>
        <v>D</v>
      </c>
      <c r="L28">
        <f t="shared" si="3"/>
        <v>26</v>
      </c>
    </row>
    <row r="29" spans="1:12" ht="12.75">
      <c r="A29" s="4">
        <v>27</v>
      </c>
      <c r="B29" s="30">
        <f t="shared" si="4"/>
        <v>42182</v>
      </c>
      <c r="C29">
        <f t="shared" si="0"/>
        <v>6</v>
      </c>
      <c r="D29">
        <f t="shared" si="1"/>
        <v>7</v>
      </c>
      <c r="H29">
        <f>GD_CHAM_CONG!C32</f>
        <v>11127</v>
      </c>
      <c r="I29" t="str">
        <f>GD_CHAM_CONG!D32</f>
        <v>Phí Thị Huyền Trang</v>
      </c>
      <c r="J29" t="str">
        <f>VLOOKUP(H29,GD_LCD_HS_LNS!$B$4:$I$514,8,FALSE)</f>
        <v>D-03</v>
      </c>
      <c r="K29" t="str">
        <f t="shared" si="8"/>
        <v>D</v>
      </c>
      <c r="L29">
        <f t="shared" si="3"/>
        <v>26</v>
      </c>
    </row>
    <row r="30" spans="1:12" ht="12.75">
      <c r="A30" s="4">
        <v>28</v>
      </c>
      <c r="B30" s="30">
        <f t="shared" si="4"/>
        <v>42183</v>
      </c>
      <c r="C30">
        <f t="shared" si="0"/>
        <v>6</v>
      </c>
      <c r="D30">
        <f t="shared" si="1"/>
        <v>1</v>
      </c>
      <c r="H30">
        <f>GD_CHAM_CONG!C33</f>
        <v>11128</v>
      </c>
      <c r="I30" t="str">
        <f>GD_CHAM_CONG!D33</f>
        <v>Hoàng Thị Yến</v>
      </c>
      <c r="J30" t="str">
        <f>VLOOKUP(H30,GD_LCD_HS_LNS!$B$4:$I$514,8,FALSE)</f>
        <v>D-03</v>
      </c>
      <c r="K30" t="str">
        <f t="shared" si="8"/>
        <v>D</v>
      </c>
      <c r="L30">
        <f t="shared" si="3"/>
        <v>26</v>
      </c>
    </row>
    <row r="31" spans="1:12" ht="12.75">
      <c r="A31" s="4">
        <v>29</v>
      </c>
      <c r="B31" s="30">
        <f t="shared" si="4"/>
        <v>42184</v>
      </c>
      <c r="C31">
        <f t="shared" si="0"/>
        <v>6</v>
      </c>
      <c r="D31">
        <f t="shared" si="1"/>
        <v>2</v>
      </c>
      <c r="H31">
        <f>GD_CHAM_CONG!C34</f>
        <v>11130</v>
      </c>
      <c r="I31" t="str">
        <f>GD_CHAM_CONG!D34</f>
        <v>Nguyễn Đình Trung</v>
      </c>
      <c r="J31" t="str">
        <f>VLOOKUP(H31,GD_LCD_HS_LNS!$B$4:$I$514,8,FALSE)</f>
        <v>D-06</v>
      </c>
      <c r="K31" t="str">
        <f t="shared" si="8"/>
        <v>D</v>
      </c>
      <c r="L31">
        <f t="shared" si="3"/>
        <v>26</v>
      </c>
    </row>
    <row r="32" spans="1:12" ht="12.75">
      <c r="A32" s="4">
        <v>30</v>
      </c>
      <c r="B32" s="30">
        <f t="shared" si="4"/>
        <v>42185</v>
      </c>
      <c r="C32">
        <f t="shared" si="0"/>
        <v>6</v>
      </c>
      <c r="D32">
        <f t="shared" si="1"/>
        <v>3</v>
      </c>
      <c r="H32">
        <f>GD_CHAM_CONG!C35</f>
        <v>11131</v>
      </c>
      <c r="I32" t="str">
        <f>GD_CHAM_CONG!D35</f>
        <v>Vũ Tuấn Anh</v>
      </c>
      <c r="J32" t="str">
        <f>VLOOKUP(H32,GD_LCD_HS_LNS!$B$4:$I$514,8,FALSE)</f>
        <v>D-06</v>
      </c>
      <c r="K32" t="str">
        <f t="shared" si="8"/>
        <v>D</v>
      </c>
      <c r="L32">
        <f t="shared" si="3"/>
        <v>26</v>
      </c>
    </row>
    <row r="33" spans="1:12" ht="12.75">
      <c r="A33" s="4">
        <v>31</v>
      </c>
      <c r="B33" s="30">
        <f t="shared" si="4"/>
        <v>42186</v>
      </c>
      <c r="C33">
        <f t="shared" si="0"/>
        <v>7</v>
      </c>
      <c r="D33">
        <f t="shared" si="1"/>
        <v>4</v>
      </c>
      <c r="H33">
        <f>GD_CHAM_CONG!C36</f>
        <v>12552</v>
      </c>
      <c r="I33" t="str">
        <f>GD_CHAM_CONG!D36</f>
        <v>Mai Hoàng Phương</v>
      </c>
      <c r="J33" t="str">
        <f>VLOOKUP(H33,GD_LCD_HS_LNS!$B$4:$I$514,8,FALSE)</f>
        <v>D-05</v>
      </c>
      <c r="K33" t="str">
        <f t="shared" si="8"/>
        <v>D</v>
      </c>
      <c r="L33">
        <f t="shared" si="3"/>
        <v>26</v>
      </c>
    </row>
    <row r="34" spans="1:12" ht="12.75">
      <c r="A34" s="4"/>
      <c r="H34">
        <f>GD_CHAM_CONG!C37</f>
        <v>12553</v>
      </c>
      <c r="I34" t="str">
        <f>GD_CHAM_CONG!D37</f>
        <v>Phạm Duy Hải</v>
      </c>
      <c r="J34" t="str">
        <f>VLOOKUP(H34,GD_LCD_HS_LNS!$B$4:$I$514,8,FALSE)</f>
        <v>D-05</v>
      </c>
      <c r="K34" t="str">
        <f t="shared" si="8"/>
        <v>D</v>
      </c>
      <c r="L34">
        <f t="shared" si="3"/>
        <v>26</v>
      </c>
    </row>
    <row r="35" spans="1:12" ht="12.75">
      <c r="A35" s="4"/>
      <c r="H35">
        <f>GD_CHAM_CONG!C38</f>
        <v>12565</v>
      </c>
      <c r="I35" t="str">
        <f>GD_CHAM_CONG!D38</f>
        <v>Vũ Trọng Nghĩa</v>
      </c>
      <c r="J35" t="str">
        <f>VLOOKUP(H35,GD_LCD_HS_LNS!$B$4:$I$514,8,FALSE)</f>
        <v>D-05</v>
      </c>
      <c r="K35" t="str">
        <f t="shared" si="8"/>
        <v>D</v>
      </c>
      <c r="L35">
        <f t="shared" si="3"/>
        <v>26</v>
      </c>
    </row>
    <row r="36" spans="1:12" ht="12.75">
      <c r="A36" s="4"/>
      <c r="H36">
        <f>GD_CHAM_CONG!C39</f>
        <v>12566</v>
      </c>
      <c r="I36" t="str">
        <f>GD_CHAM_CONG!D39</f>
        <v>Hoàng Duy Thái</v>
      </c>
      <c r="J36" t="str">
        <f>VLOOKUP(H36,GD_LCD_HS_LNS!$B$4:$I$514,8,FALSE)</f>
        <v>D-05</v>
      </c>
      <c r="K36" t="str">
        <f t="shared" si="8"/>
        <v>D</v>
      </c>
      <c r="L36">
        <f t="shared" si="3"/>
        <v>26</v>
      </c>
    </row>
    <row r="37" spans="1:12" ht="12.75">
      <c r="A37" s="4"/>
      <c r="H37">
        <f>GD_CHAM_CONG!C40</f>
        <v>13356</v>
      </c>
      <c r="I37" t="str">
        <f>GD_CHAM_CONG!D40</f>
        <v>Trần Anh Sơn</v>
      </c>
      <c r="J37" t="str">
        <f>VLOOKUP(H37,GD_LCD_HS_LNS!$B$4:$I$514,8,FALSE)</f>
        <v>D-05</v>
      </c>
      <c r="K37" t="str">
        <f t="shared" si="8"/>
        <v>D</v>
      </c>
      <c r="L37">
        <f t="shared" si="3"/>
        <v>26</v>
      </c>
    </row>
    <row r="38" spans="1:12" ht="12.75">
      <c r="A38" s="4"/>
      <c r="H38">
        <f>GD_CHAM_CONG!C41</f>
        <v>13357</v>
      </c>
      <c r="I38" t="str">
        <f>GD_CHAM_CONG!D41</f>
        <v>Nguyễn Trường Giang</v>
      </c>
      <c r="J38" t="str">
        <f>VLOOKUP(H38,GD_LCD_HS_LNS!$B$4:$I$514,8,FALSE)</f>
        <v>D-05</v>
      </c>
      <c r="K38" t="str">
        <f t="shared" si="8"/>
        <v>D</v>
      </c>
      <c r="L38">
        <f t="shared" si="3"/>
        <v>26</v>
      </c>
    </row>
    <row r="39" spans="1:12" ht="12.75">
      <c r="A39" s="4"/>
      <c r="H39">
        <f>GD_CHAM_CONG!C42</f>
        <v>13358</v>
      </c>
      <c r="I39" t="str">
        <f>GD_CHAM_CONG!D42</f>
        <v>Phan Thế Chung</v>
      </c>
      <c r="J39" t="str">
        <f>VLOOKUP(H39,GD_LCD_HS_LNS!$B$4:$I$514,8,FALSE)</f>
        <v>D-05</v>
      </c>
      <c r="K39" t="str">
        <f t="shared" si="8"/>
        <v>D</v>
      </c>
      <c r="L39">
        <f t="shared" si="3"/>
        <v>26</v>
      </c>
    </row>
    <row r="40" spans="1:12" ht="12.75">
      <c r="A40" s="4"/>
      <c r="H40">
        <f>GD_CHAM_CONG!C43</f>
        <v>13359</v>
      </c>
      <c r="I40" t="str">
        <f>GD_CHAM_CONG!D43</f>
        <v>Dương Đức An</v>
      </c>
      <c r="J40" t="str">
        <f>VLOOKUP(H40,GD_LCD_HS_LNS!$B$4:$I$514,8,FALSE)</f>
        <v>D-05</v>
      </c>
      <c r="K40" t="str">
        <f t="shared" si="8"/>
        <v>D</v>
      </c>
      <c r="L40">
        <f t="shared" si="3"/>
        <v>26</v>
      </c>
    </row>
    <row r="41" spans="1:12" ht="12.75">
      <c r="A41" s="4"/>
      <c r="H41">
        <f>GD_CHAM_CONG!C44</f>
        <v>13360</v>
      </c>
      <c r="I41" t="str">
        <f>GD_CHAM_CONG!D44</f>
        <v>Nguyễn Tự Tuyền</v>
      </c>
      <c r="J41" t="str">
        <f>VLOOKUP(H41,GD_LCD_HS_LNS!$B$4:$I$514,8,FALSE)</f>
        <v>D-05</v>
      </c>
      <c r="K41" t="str">
        <f t="shared" si="8"/>
        <v>D</v>
      </c>
      <c r="L41">
        <f t="shared" si="3"/>
        <v>26</v>
      </c>
    </row>
    <row r="42" spans="1:12" ht="12.75">
      <c r="A42" s="4"/>
      <c r="H42">
        <f>GD_CHAM_CONG!C45</f>
        <v>10535</v>
      </c>
      <c r="I42" t="str">
        <f>GD_CHAM_CONG!D45</f>
        <v>Nguyễn Văn Duẩn</v>
      </c>
      <c r="J42" t="str">
        <f>VLOOKUP(H42,GD_LCD_HS_LNS!$B$4:$I$514,8,FALSE)</f>
        <v>C-02</v>
      </c>
      <c r="K42" t="str">
        <f t="shared" si="8"/>
        <v>C</v>
      </c>
      <c r="L42">
        <f t="shared" si="3"/>
        <v>22</v>
      </c>
    </row>
    <row r="43" spans="1:12" ht="12.75">
      <c r="A43" s="4"/>
      <c r="H43">
        <f>GD_CHAM_CONG!C46</f>
        <v>13527</v>
      </c>
      <c r="I43" t="str">
        <f>GD_CHAM_CONG!D46</f>
        <v>Chu Lữ Thu Phương</v>
      </c>
      <c r="J43" t="str">
        <f>VLOOKUP(H43,GD_LCD_HS_LNS!$B$4:$I$514,8,FALSE)</f>
        <v>D-06</v>
      </c>
      <c r="K43" t="str">
        <f t="shared" si="8"/>
        <v>D</v>
      </c>
      <c r="L43">
        <f t="shared" si="3"/>
        <v>26</v>
      </c>
    </row>
    <row r="44" spans="1:12" ht="12.75">
      <c r="A44" s="4"/>
      <c r="H44">
        <f>GD_CHAM_CONG!C47</f>
        <v>13528</v>
      </c>
      <c r="I44" t="str">
        <f>GD_CHAM_CONG!D47</f>
        <v>Cao Thị Trà Giang</v>
      </c>
      <c r="J44" t="str">
        <f>VLOOKUP(H44,GD_LCD_HS_LNS!$B$4:$I$514,8,FALSE)</f>
        <v>D-06</v>
      </c>
      <c r="K44" t="str">
        <f t="shared" si="8"/>
        <v>D</v>
      </c>
      <c r="L44">
        <f t="shared" si="3"/>
        <v>26</v>
      </c>
    </row>
    <row r="45" spans="1:12" ht="12.75">
      <c r="A45" s="4"/>
      <c r="H45">
        <f>GD_CHAM_CONG!C48</f>
        <v>10536</v>
      </c>
      <c r="I45" t="str">
        <f>GD_CHAM_CONG!D48</f>
        <v>Nguyễn Tiến Dũng</v>
      </c>
      <c r="J45" t="str">
        <f>VLOOKUP(H45,GD_LCD_HS_LNS!$B$4:$I$514,8,FALSE)</f>
        <v>D-08</v>
      </c>
      <c r="K45" t="str">
        <f t="shared" si="8"/>
        <v>D</v>
      </c>
      <c r="L45">
        <f t="shared" si="3"/>
        <v>26</v>
      </c>
    </row>
    <row r="46" spans="1:12" ht="12.75">
      <c r="A46" s="4"/>
      <c r="H46">
        <f>GD_CHAM_CONG!C49</f>
        <v>11355</v>
      </c>
      <c r="I46" t="str">
        <f>GD_CHAM_CONG!D49</f>
        <v>Văn Anh Tuấn</v>
      </c>
      <c r="J46" t="str">
        <f>VLOOKUP(H46,GD_LCD_HS_LNS!$B$4:$I$514,8,FALSE)</f>
        <v>D-08</v>
      </c>
      <c r="K46" t="str">
        <f t="shared" si="8"/>
        <v>D</v>
      </c>
      <c r="L46">
        <f t="shared" si="3"/>
        <v>26</v>
      </c>
    </row>
    <row r="47" spans="1:12" ht="12.75">
      <c r="A47" s="4"/>
      <c r="H47">
        <f>GD_CHAM_CONG!C50</f>
        <v>12593</v>
      </c>
      <c r="I47" t="str">
        <f>GD_CHAM_CONG!D50</f>
        <v>Phạm Trần Tuấn Minh</v>
      </c>
      <c r="J47" t="str">
        <f>VLOOKUP(H47,GD_LCD_HS_LNS!$B$4:$I$514,8,FALSE)</f>
        <v>D-08</v>
      </c>
      <c r="K47" t="str">
        <f t="shared" si="8"/>
        <v>D</v>
      </c>
      <c r="L47">
        <f t="shared" si="3"/>
        <v>26</v>
      </c>
    </row>
    <row r="48" spans="1:12" ht="12.75">
      <c r="A48" s="4"/>
      <c r="H48">
        <f>GD_CHAM_CONG!C51</f>
        <v>12594</v>
      </c>
      <c r="I48" t="str">
        <f>GD_CHAM_CONG!D51</f>
        <v>Đỗ Đình Quân</v>
      </c>
      <c r="J48" t="str">
        <f>VLOOKUP(H48,GD_LCD_HS_LNS!$B$4:$I$514,8,FALSE)</f>
        <v>D-08</v>
      </c>
      <c r="K48" t="str">
        <f t="shared" si="8"/>
        <v>D</v>
      </c>
      <c r="L48">
        <f t="shared" si="3"/>
        <v>26</v>
      </c>
    </row>
    <row r="49" spans="1:12" ht="12.75">
      <c r="A49" s="4"/>
      <c r="H49">
        <f>GD_CHAM_CONG!C52</f>
        <v>12595</v>
      </c>
      <c r="I49" t="str">
        <f>GD_CHAM_CONG!D52</f>
        <v>Lê Văn Lương</v>
      </c>
      <c r="J49" t="str">
        <f>VLOOKUP(H49,GD_LCD_HS_LNS!$B$4:$I$514,8,FALSE)</f>
        <v>D-08</v>
      </c>
      <c r="K49" t="str">
        <f t="shared" si="8"/>
        <v>D</v>
      </c>
      <c r="L49">
        <f t="shared" si="3"/>
        <v>26</v>
      </c>
    </row>
    <row r="50" spans="1:12" ht="12.75">
      <c r="A50" s="4"/>
      <c r="H50">
        <f>GD_CHAM_CONG!C53</f>
        <v>13669</v>
      </c>
      <c r="I50" t="str">
        <f>GD_CHAM_CONG!D53</f>
        <v>Nguyễn Duy Hải</v>
      </c>
      <c r="J50" t="str">
        <f>VLOOKUP(H50,GD_LCD_HS_LNS!$B$4:$I$514,8,FALSE)</f>
        <v>D-08</v>
      </c>
      <c r="K50" t="str">
        <f t="shared" si="8"/>
        <v>D</v>
      </c>
      <c r="L50">
        <f t="shared" si="3"/>
        <v>26</v>
      </c>
    </row>
    <row r="51" spans="1:12" ht="12.75">
      <c r="A51" s="4"/>
      <c r="H51">
        <f>GD_CHAM_CONG!C54</f>
        <v>13102</v>
      </c>
      <c r="I51" t="str">
        <f>GD_CHAM_CONG!D54</f>
        <v>Ngô Văn Sơn</v>
      </c>
      <c r="J51" t="str">
        <f>VLOOKUP(H51,GD_LCD_HS_LNS!$B$4:$I$514,8,FALSE)</f>
        <v>D-05</v>
      </c>
      <c r="K51" t="str">
        <f t="shared" si="8"/>
        <v>D</v>
      </c>
      <c r="L51">
        <f t="shared" si="3"/>
        <v>26</v>
      </c>
    </row>
    <row r="52" spans="1:12" ht="12.75">
      <c r="H52">
        <f>GD_CHAM_CONG!C55</f>
        <v>10642</v>
      </c>
      <c r="I52" t="str">
        <f>GD_CHAM_CONG!D55</f>
        <v>Lương Văn Thăng</v>
      </c>
      <c r="J52" t="str">
        <f>VLOOKUP(H52,GD_LCD_HS_LNS!$B$4:$I$514,8,FALSE)</f>
        <v>B-01</v>
      </c>
      <c r="K52" t="str">
        <f t="shared" si="8"/>
        <v>B</v>
      </c>
      <c r="L52">
        <f t="shared" si="3"/>
        <v>22</v>
      </c>
    </row>
    <row r="53" spans="1:12" ht="12.75">
      <c r="H53">
        <f>GD_CHAM_CONG!C56</f>
        <v>10559</v>
      </c>
      <c r="I53" t="str">
        <f>GD_CHAM_CONG!D56</f>
        <v>Nguyễn Tiến Hiệp</v>
      </c>
      <c r="J53" t="str">
        <f>VLOOKUP(H53,GD_LCD_HS_LNS!$B$4:$I$514,8,FALSE)</f>
        <v>C-01</v>
      </c>
      <c r="K53" t="str">
        <f t="shared" si="8"/>
        <v>C</v>
      </c>
      <c r="L53">
        <f t="shared" si="3"/>
        <v>22</v>
      </c>
    </row>
    <row r="54" spans="1:12" ht="12.75">
      <c r="H54">
        <f>GD_CHAM_CONG!C57</f>
        <v>10594</v>
      </c>
      <c r="I54" t="str">
        <f>GD_CHAM_CONG!D57</f>
        <v>Lê Thị Thu Huyền</v>
      </c>
      <c r="J54" t="str">
        <f>VLOOKUP(H54,GD_LCD_HS_LNS!$B$4:$I$514,8,FALSE)</f>
        <v>C-02</v>
      </c>
      <c r="K54" t="str">
        <f t="shared" si="8"/>
        <v>C</v>
      </c>
      <c r="L54">
        <f t="shared" si="3"/>
        <v>22</v>
      </c>
    </row>
    <row r="55" spans="1:12" ht="12.75">
      <c r="H55">
        <f>GD_CHAM_CONG!C58</f>
        <v>11146</v>
      </c>
      <c r="I55" t="str">
        <f>GD_CHAM_CONG!D58</f>
        <v>Trần Việt Phương</v>
      </c>
      <c r="J55" t="str">
        <f>VLOOKUP(H55,GD_LCD_HS_LNS!$B$4:$I$514,8,FALSE)</f>
        <v>C-01</v>
      </c>
      <c r="K55" t="str">
        <f t="shared" si="8"/>
        <v>C</v>
      </c>
      <c r="L55">
        <f t="shared" si="3"/>
        <v>22</v>
      </c>
    </row>
    <row r="56" spans="1:12" ht="12.75">
      <c r="H56">
        <f>GD_CHAM_CONG!C59</f>
        <v>10623</v>
      </c>
      <c r="I56" t="str">
        <f>GD_CHAM_CONG!D59</f>
        <v>Bùi Đức Hưng</v>
      </c>
      <c r="J56" t="str">
        <f>VLOOKUP(H56,GD_LCD_HS_LNS!$B$4:$I$514,8,FALSE)</f>
        <v>C-01</v>
      </c>
      <c r="K56" t="str">
        <f t="shared" si="8"/>
        <v>C</v>
      </c>
      <c r="L56">
        <f t="shared" si="3"/>
        <v>22</v>
      </c>
    </row>
    <row r="57" spans="1:12" ht="12.75">
      <c r="H57">
        <f>GD_CHAM_CONG!C60</f>
        <v>11129</v>
      </c>
      <c r="I57" t="str">
        <f>GD_CHAM_CONG!D60</f>
        <v>Nguyễn Văn Hiệp</v>
      </c>
      <c r="J57" t="str">
        <f>VLOOKUP(H57,GD_LCD_HS_LNS!$B$4:$I$514,8,FALSE)</f>
        <v>C-01</v>
      </c>
      <c r="K57" t="str">
        <f t="shared" si="8"/>
        <v>C</v>
      </c>
      <c r="L57">
        <f t="shared" si="3"/>
        <v>22</v>
      </c>
    </row>
    <row r="58" spans="1:12" ht="12.75">
      <c r="H58">
        <f>GD_CHAM_CONG!C61</f>
        <v>10561</v>
      </c>
      <c r="I58" t="str">
        <f>GD_CHAM_CONG!D61</f>
        <v>Vũ Quảng Ba</v>
      </c>
      <c r="J58" t="str">
        <f>VLOOKUP(H58,GD_LCD_HS_LNS!$B$4:$I$514,8,FALSE)</f>
        <v>C-03</v>
      </c>
      <c r="K58" t="str">
        <f t="shared" si="8"/>
        <v>C</v>
      </c>
      <c r="L58">
        <f t="shared" si="3"/>
        <v>22</v>
      </c>
    </row>
    <row r="59" spans="1:12" ht="12.75">
      <c r="H59">
        <f>GD_CHAM_CONG!C62</f>
        <v>10784</v>
      </c>
      <c r="I59" t="str">
        <f>GD_CHAM_CONG!D62</f>
        <v>Lê Thị Thạch</v>
      </c>
      <c r="J59" t="str">
        <f>VLOOKUP(H59,GD_LCD_HS_LNS!$B$4:$I$514,8,FALSE)</f>
        <v>C-03</v>
      </c>
      <c r="K59" t="str">
        <f t="shared" si="8"/>
        <v>C</v>
      </c>
      <c r="L59">
        <f t="shared" si="3"/>
        <v>22</v>
      </c>
    </row>
    <row r="60" spans="1:12" ht="12.75">
      <c r="H60">
        <f>GD_CHAM_CONG!C63</f>
        <v>10558</v>
      </c>
      <c r="I60" t="str">
        <f>GD_CHAM_CONG!D63</f>
        <v>Vương Hoàng Linh</v>
      </c>
      <c r="J60" t="str">
        <f>VLOOKUP(H60,GD_LCD_HS_LNS!$B$4:$I$514,8,FALSE)</f>
        <v>C-01</v>
      </c>
      <c r="K60" t="str">
        <f t="shared" si="8"/>
        <v>C</v>
      </c>
      <c r="L60">
        <f t="shared" si="3"/>
        <v>22</v>
      </c>
    </row>
    <row r="61" spans="1:12" ht="12.75">
      <c r="H61">
        <f>GD_CHAM_CONG!C64</f>
        <v>10564</v>
      </c>
      <c r="I61" t="str">
        <f>GD_CHAM_CONG!D64</f>
        <v>Nguyễn Thị Quỳnh Anh</v>
      </c>
      <c r="J61" t="str">
        <f>VLOOKUP(H61,GD_LCD_HS_LNS!$B$4:$I$514,8,FALSE)</f>
        <v>C-02</v>
      </c>
      <c r="K61" t="str">
        <f t="shared" si="8"/>
        <v>C</v>
      </c>
      <c r="L61">
        <f t="shared" si="3"/>
        <v>22</v>
      </c>
    </row>
    <row r="62" spans="1:12" ht="12.75">
      <c r="H62">
        <f>GD_CHAM_CONG!C65</f>
        <v>10641</v>
      </c>
      <c r="I62" t="str">
        <f>GD_CHAM_CONG!D65</f>
        <v>Nguyễn Kim Oanh</v>
      </c>
      <c r="J62" t="str">
        <f>VLOOKUP(H62,GD_LCD_HS_LNS!$B$4:$I$514,8,FALSE)</f>
        <v>B-01</v>
      </c>
      <c r="K62" t="str">
        <f t="shared" si="8"/>
        <v>B</v>
      </c>
      <c r="L62">
        <f t="shared" si="3"/>
        <v>22</v>
      </c>
    </row>
    <row r="63" spans="1:12" ht="12.75">
      <c r="H63">
        <f>GD_CHAM_CONG!C66</f>
        <v>10640</v>
      </c>
      <c r="I63" t="str">
        <f>GD_CHAM_CONG!D66</f>
        <v>Trần Phương Dung</v>
      </c>
      <c r="J63" t="str">
        <f>VLOOKUP(H63,GD_LCD_HS_LNS!$B$4:$I$514,8,FALSE)</f>
        <v>B-02</v>
      </c>
      <c r="K63" t="str">
        <f t="shared" si="8"/>
        <v>B</v>
      </c>
      <c r="L63">
        <f t="shared" si="3"/>
        <v>22</v>
      </c>
    </row>
    <row r="64" spans="1:12" ht="12.75">
      <c r="H64">
        <f>GD_CHAM_CONG!C67</f>
        <v>10629</v>
      </c>
      <c r="I64" t="str">
        <f>GD_CHAM_CONG!D67</f>
        <v>Nguyễn Thị Cúc</v>
      </c>
      <c r="J64" t="str">
        <f>VLOOKUP(H64,GD_LCD_HS_LNS!$B$4:$I$514,8,FALSE)</f>
        <v>B-03</v>
      </c>
      <c r="K64" t="s">
        <v>45</v>
      </c>
      <c r="L64">
        <f t="shared" si="3"/>
        <v>26</v>
      </c>
    </row>
    <row r="65" spans="8:12" ht="12.75">
      <c r="H65">
        <f>GD_CHAM_CONG!C68</f>
        <v>10628</v>
      </c>
      <c r="I65" t="str">
        <f>GD_CHAM_CONG!D68</f>
        <v>Nguyễn Thị Thu Hà</v>
      </c>
      <c r="J65" t="str">
        <f>VLOOKUP(H65,GD_LCD_HS_LNS!$B$4:$I$514,8,FALSE)</f>
        <v>B-05</v>
      </c>
      <c r="K65" t="s">
        <v>45</v>
      </c>
      <c r="L65">
        <f t="shared" si="3"/>
        <v>26</v>
      </c>
    </row>
    <row r="66" spans="8:12" ht="12.75">
      <c r="H66">
        <f>GD_CHAM_CONG!C69</f>
        <v>12555</v>
      </c>
      <c r="I66" t="str">
        <f>GD_CHAM_CONG!D69</f>
        <v>Đinh Thanh Ngân</v>
      </c>
      <c r="J66" t="str">
        <f>VLOOKUP(H66,GD_LCD_HS_LNS!$B$4:$I$514,8,FALSE)</f>
        <v>D-08</v>
      </c>
      <c r="K66" t="str">
        <f t="shared" ref="K66:K91" si="9">LEFT(J66,1)</f>
        <v>D</v>
      </c>
      <c r="L66">
        <f t="shared" si="3"/>
        <v>26</v>
      </c>
    </row>
    <row r="67" spans="8:12" ht="12.75">
      <c r="H67">
        <f>GD_CHAM_CONG!C70</f>
        <v>12561</v>
      </c>
      <c r="I67" t="str">
        <f>GD_CHAM_CONG!D70</f>
        <v>Lê Thị Hồng Vân</v>
      </c>
      <c r="J67" t="str">
        <f>VLOOKUP(H67,GD_LCD_HS_LNS!$B$4:$I$514,8,FALSE)</f>
        <v>D-08</v>
      </c>
      <c r="K67" t="str">
        <f t="shared" si="9"/>
        <v>D</v>
      </c>
      <c r="L67">
        <f t="shared" si="3"/>
        <v>26</v>
      </c>
    </row>
    <row r="68" spans="8:12" ht="12.75">
      <c r="H68">
        <f>GD_CHAM_CONG!C71</f>
        <v>12564</v>
      </c>
      <c r="I68" t="str">
        <f>GD_CHAM_CONG!D71</f>
        <v>Đặng Thị Thu Hà</v>
      </c>
      <c r="J68" t="str">
        <f>VLOOKUP(H68,GD_LCD_HS_LNS!$B$4:$I$514,8,FALSE)</f>
        <v>D-08</v>
      </c>
      <c r="K68" t="str">
        <f t="shared" si="9"/>
        <v>D</v>
      </c>
      <c r="L68">
        <f t="shared" si="3"/>
        <v>26</v>
      </c>
    </row>
    <row r="69" spans="8:12" ht="12.75">
      <c r="H69">
        <f>GD_CHAM_CONG!C72</f>
        <v>12569</v>
      </c>
      <c r="I69" t="str">
        <f>GD_CHAM_CONG!D72</f>
        <v>Cấn Hà An</v>
      </c>
      <c r="J69" t="str">
        <f>VLOOKUP(H69,GD_LCD_HS_LNS!$B$4:$I$514,8,FALSE)</f>
        <v>D-08</v>
      </c>
      <c r="K69" t="str">
        <f t="shared" si="9"/>
        <v>D</v>
      </c>
      <c r="L69">
        <f t="shared" si="3"/>
        <v>26</v>
      </c>
    </row>
    <row r="70" spans="8:12" ht="12.75">
      <c r="H70">
        <f>GD_CHAM_CONG!C73</f>
        <v>12570</v>
      </c>
      <c r="I70" t="str">
        <f>GD_CHAM_CONG!D73</f>
        <v>Nguyễn Hoàng Hải</v>
      </c>
      <c r="J70" t="str">
        <f>VLOOKUP(H70,GD_LCD_HS_LNS!$B$4:$I$514,8,FALSE)</f>
        <v>D-08</v>
      </c>
      <c r="K70" t="str">
        <f t="shared" si="9"/>
        <v>D</v>
      </c>
      <c r="L70">
        <f t="shared" si="3"/>
        <v>26</v>
      </c>
    </row>
    <row r="71" spans="8:12" ht="12.75">
      <c r="H71">
        <f>GD_CHAM_CONG!C74</f>
        <v>13382</v>
      </c>
      <c r="I71" t="str">
        <f>GD_CHAM_CONG!D74</f>
        <v>Nguyễn Thị Bích Thảo</v>
      </c>
      <c r="J71" t="str">
        <f>VLOOKUP(H71,GD_LCD_HS_LNS!$B$4:$I$514,8,FALSE)</f>
        <v>D-08</v>
      </c>
      <c r="K71" t="str">
        <f t="shared" si="9"/>
        <v>D</v>
      </c>
      <c r="L71">
        <f t="shared" si="3"/>
        <v>26</v>
      </c>
    </row>
    <row r="72" spans="8:12" ht="12.75">
      <c r="H72">
        <f>GD_CHAM_CONG!C75</f>
        <v>10570</v>
      </c>
      <c r="I72" t="str">
        <f>GD_CHAM_CONG!D75</f>
        <v>Phạm Anh Dũng</v>
      </c>
      <c r="J72" t="str">
        <f>VLOOKUP(H72,GD_LCD_HS_LNS!$B$4:$I$514,8,FALSE)</f>
        <v>D-06</v>
      </c>
      <c r="K72" t="str">
        <f t="shared" si="9"/>
        <v>D</v>
      </c>
      <c r="L72">
        <f t="shared" si="3"/>
        <v>26</v>
      </c>
    </row>
    <row r="73" spans="8:12" ht="12.75">
      <c r="H73">
        <f>GD_CHAM_CONG!C76</f>
        <v>10583</v>
      </c>
      <c r="I73" t="str">
        <f>GD_CHAM_CONG!D76</f>
        <v>Nguyễn Thanh Huy</v>
      </c>
      <c r="J73" t="str">
        <f>VLOOKUP(H73,GD_LCD_HS_LNS!$B$4:$I$514,8,FALSE)</f>
        <v>D-06</v>
      </c>
      <c r="K73" t="str">
        <f t="shared" si="9"/>
        <v>D</v>
      </c>
      <c r="L73">
        <f t="shared" si="3"/>
        <v>26</v>
      </c>
    </row>
    <row r="74" spans="8:12" ht="12.75">
      <c r="H74">
        <f>GD_CHAM_CONG!C77</f>
        <v>10585</v>
      </c>
      <c r="I74" t="str">
        <f>GD_CHAM_CONG!D77</f>
        <v>Nguyễn Thị Minh Thu</v>
      </c>
      <c r="J74" t="str">
        <f>VLOOKUP(H74,GD_LCD_HS_LNS!$B$4:$I$514,8,FALSE)</f>
        <v>D-06</v>
      </c>
      <c r="K74" t="str">
        <f t="shared" si="9"/>
        <v>D</v>
      </c>
      <c r="L74">
        <f t="shared" si="3"/>
        <v>26</v>
      </c>
    </row>
    <row r="75" spans="8:12" ht="12.75">
      <c r="H75">
        <f>GD_CHAM_CONG!C78</f>
        <v>10586</v>
      </c>
      <c r="I75" t="str">
        <f>GD_CHAM_CONG!D78</f>
        <v>Nguyễn Thu Hằng</v>
      </c>
      <c r="J75" t="str">
        <f>VLOOKUP(H75,GD_LCD_HS_LNS!$B$4:$I$514,8,FALSE)</f>
        <v>D-06</v>
      </c>
      <c r="K75" t="str">
        <f t="shared" si="9"/>
        <v>D</v>
      </c>
      <c r="L75">
        <f t="shared" si="3"/>
        <v>26</v>
      </c>
    </row>
    <row r="76" spans="8:12" ht="12.75">
      <c r="H76">
        <f>GD_CHAM_CONG!C79</f>
        <v>10600</v>
      </c>
      <c r="I76" t="str">
        <f>GD_CHAM_CONG!D79</f>
        <v>Nguyễn Thị Vân Anh</v>
      </c>
      <c r="J76" t="str">
        <f>VLOOKUP(H76,GD_LCD_HS_LNS!$B$4:$I$514,8,FALSE)</f>
        <v>D-08</v>
      </c>
      <c r="K76" t="str">
        <f t="shared" si="9"/>
        <v>D</v>
      </c>
      <c r="L76">
        <f t="shared" si="3"/>
        <v>26</v>
      </c>
    </row>
    <row r="77" spans="8:12" ht="12.75">
      <c r="H77">
        <f>GD_CHAM_CONG!C80</f>
        <v>10601</v>
      </c>
      <c r="I77" t="str">
        <f>GD_CHAM_CONG!D80</f>
        <v>Phan Thị Hạnh</v>
      </c>
      <c r="J77" t="str">
        <f>VLOOKUP(H77,GD_LCD_HS_LNS!$B$4:$I$514,8,FALSE)</f>
        <v>D-08</v>
      </c>
      <c r="K77" t="str">
        <f t="shared" si="9"/>
        <v>D</v>
      </c>
      <c r="L77">
        <f t="shared" si="3"/>
        <v>26</v>
      </c>
    </row>
    <row r="78" spans="8:12" ht="12.75">
      <c r="H78">
        <f>GD_CHAM_CONG!C81</f>
        <v>10608</v>
      </c>
      <c r="I78" t="str">
        <f>GD_CHAM_CONG!D81</f>
        <v>Nguyễn Thị Hương</v>
      </c>
      <c r="J78" t="str">
        <f>VLOOKUP(H78,GD_LCD_HS_LNS!$B$4:$I$514,8,FALSE)</f>
        <v>D-08</v>
      </c>
      <c r="K78" t="str">
        <f t="shared" si="9"/>
        <v>D</v>
      </c>
      <c r="L78">
        <f t="shared" si="3"/>
        <v>26</v>
      </c>
    </row>
    <row r="79" spans="8:12" ht="12.75">
      <c r="H79">
        <f>GD_CHAM_CONG!C82</f>
        <v>10624</v>
      </c>
      <c r="I79" t="str">
        <f>GD_CHAM_CONG!D82</f>
        <v>Nguyễn Huyền Trang</v>
      </c>
      <c r="J79" t="str">
        <f>VLOOKUP(H79,GD_LCD_HS_LNS!$B$4:$I$514,8,FALSE)</f>
        <v>D-08</v>
      </c>
      <c r="K79" t="str">
        <f t="shared" si="9"/>
        <v>D</v>
      </c>
      <c r="L79">
        <f t="shared" si="3"/>
        <v>26</v>
      </c>
    </row>
    <row r="80" spans="8:12" ht="12.75">
      <c r="H80">
        <f>GD_CHAM_CONG!C83</f>
        <v>10625</v>
      </c>
      <c r="I80" t="str">
        <f>GD_CHAM_CONG!D83</f>
        <v>Vương Thị Thanh Nhàn</v>
      </c>
      <c r="J80" t="str">
        <f>VLOOKUP(H80,GD_LCD_HS_LNS!$B$4:$I$514,8,FALSE)</f>
        <v>D-06</v>
      </c>
      <c r="K80" t="str">
        <f t="shared" si="9"/>
        <v>D</v>
      </c>
      <c r="L80">
        <f t="shared" si="3"/>
        <v>26</v>
      </c>
    </row>
    <row r="81" spans="8:12" ht="12.75">
      <c r="H81">
        <f>GD_CHAM_CONG!C84</f>
        <v>10633</v>
      </c>
      <c r="I81" t="str">
        <f>GD_CHAM_CONG!D84</f>
        <v>Quàng Thị Phúc</v>
      </c>
      <c r="J81" t="str">
        <f>VLOOKUP(H81,GD_LCD_HS_LNS!$B$4:$I$514,8,FALSE)</f>
        <v>D-08</v>
      </c>
      <c r="K81" t="str">
        <f t="shared" si="9"/>
        <v>D</v>
      </c>
      <c r="L81">
        <f t="shared" si="3"/>
        <v>26</v>
      </c>
    </row>
    <row r="82" spans="8:12" ht="12.75">
      <c r="H82">
        <f>GD_CHAM_CONG!C85</f>
        <v>10634</v>
      </c>
      <c r="I82" t="str">
        <f>GD_CHAM_CONG!D85</f>
        <v>Phạm Thị Thanh Hoa</v>
      </c>
      <c r="J82" t="str">
        <f>VLOOKUP(H82,GD_LCD_HS_LNS!$B$4:$I$514,8,FALSE)</f>
        <v>D-06</v>
      </c>
      <c r="K82" t="str">
        <f t="shared" si="9"/>
        <v>D</v>
      </c>
      <c r="L82">
        <f t="shared" si="3"/>
        <v>26</v>
      </c>
    </row>
    <row r="83" spans="8:12" ht="12.75">
      <c r="H83">
        <f>GD_CHAM_CONG!C86</f>
        <v>10635</v>
      </c>
      <c r="I83" t="str">
        <f>GD_CHAM_CONG!D86</f>
        <v>Đào Thị Mận</v>
      </c>
      <c r="J83" t="str">
        <f>VLOOKUP(H83,GD_LCD_HS_LNS!$B$4:$I$514,8,FALSE)</f>
        <v>D-08</v>
      </c>
      <c r="K83" t="str">
        <f t="shared" si="9"/>
        <v>D</v>
      </c>
      <c r="L83">
        <f t="shared" si="3"/>
        <v>26</v>
      </c>
    </row>
    <row r="84" spans="8:12" ht="12.75">
      <c r="H84">
        <f>GD_CHAM_CONG!C87</f>
        <v>11104</v>
      </c>
      <c r="I84" t="str">
        <f>GD_CHAM_CONG!D87</f>
        <v>Lê Thị Thanh Huyền</v>
      </c>
      <c r="J84" t="str">
        <f>VLOOKUP(H84,GD_LCD_HS_LNS!$B$4:$I$514,8,FALSE)</f>
        <v>D-08</v>
      </c>
      <c r="K84" t="str">
        <f t="shared" si="9"/>
        <v>D</v>
      </c>
      <c r="L84">
        <f t="shared" si="3"/>
        <v>26</v>
      </c>
    </row>
    <row r="85" spans="8:12" ht="12.75">
      <c r="H85">
        <f>GD_CHAM_CONG!C88</f>
        <v>11105</v>
      </c>
      <c r="I85" t="str">
        <f>GD_CHAM_CONG!D88</f>
        <v>Ngô Minh Thanh</v>
      </c>
      <c r="J85" t="str">
        <f>VLOOKUP(H85,GD_LCD_HS_LNS!$B$4:$I$514,8,FALSE)</f>
        <v>D-08</v>
      </c>
      <c r="K85" t="str">
        <f t="shared" si="9"/>
        <v>D</v>
      </c>
      <c r="L85">
        <f t="shared" si="3"/>
        <v>26</v>
      </c>
    </row>
    <row r="86" spans="8:12" ht="12.75">
      <c r="H86">
        <f>GD_CHAM_CONG!C89</f>
        <v>11107</v>
      </c>
      <c r="I86" t="str">
        <f>GD_CHAM_CONG!D89</f>
        <v>Vũ Thị Thơm</v>
      </c>
      <c r="J86" t="str">
        <f>VLOOKUP(H86,GD_LCD_HS_LNS!$B$4:$I$514,8,FALSE)</f>
        <v>D-08</v>
      </c>
      <c r="K86" t="str">
        <f t="shared" si="9"/>
        <v>D</v>
      </c>
      <c r="L86">
        <f t="shared" si="3"/>
        <v>26</v>
      </c>
    </row>
    <row r="87" spans="8:12" ht="12.75">
      <c r="H87">
        <f>GD_CHAM_CONG!C90</f>
        <v>11109</v>
      </c>
      <c r="I87" t="str">
        <f>GD_CHAM_CONG!D90</f>
        <v>Phạm Thành Việt</v>
      </c>
      <c r="J87" t="str">
        <f>VLOOKUP(H87,GD_LCD_HS_LNS!$B$4:$I$514,8,FALSE)</f>
        <v>D-08</v>
      </c>
      <c r="K87" t="str">
        <f t="shared" si="9"/>
        <v>D</v>
      </c>
      <c r="L87">
        <f t="shared" si="3"/>
        <v>26</v>
      </c>
    </row>
    <row r="88" spans="8:12" ht="12.75">
      <c r="H88">
        <f>GD_CHAM_CONG!C91</f>
        <v>11766</v>
      </c>
      <c r="I88" t="str">
        <f>GD_CHAM_CONG!D91</f>
        <v>Nguyễn Thị Vân</v>
      </c>
      <c r="J88" t="str">
        <f>VLOOKUP(H88,GD_LCD_HS_LNS!$B$4:$I$514,8,FALSE)</f>
        <v>D-08</v>
      </c>
      <c r="K88" t="str">
        <f t="shared" si="9"/>
        <v>D</v>
      </c>
      <c r="L88">
        <f t="shared" si="3"/>
        <v>26</v>
      </c>
    </row>
    <row r="89" spans="8:12" ht="12.75">
      <c r="H89">
        <f>GD_CHAM_CONG!C92</f>
        <v>13096</v>
      </c>
      <c r="I89" t="str">
        <f>GD_CHAM_CONG!D92</f>
        <v>Đinh Văn Long</v>
      </c>
      <c r="J89" t="str">
        <f>VLOOKUP(H89,GD_LCD_HS_LNS!$B$4:$I$514,8,FALSE)</f>
        <v>D-08</v>
      </c>
      <c r="K89" t="str">
        <f t="shared" si="9"/>
        <v>D</v>
      </c>
      <c r="L89">
        <f t="shared" si="3"/>
        <v>26</v>
      </c>
    </row>
    <row r="90" spans="8:12" ht="12.75">
      <c r="H90">
        <f>GD_CHAM_CONG!C93</f>
        <v>10778</v>
      </c>
      <c r="I90" t="str">
        <f>GD_CHAM_CONG!D93</f>
        <v>Nguyễn Thị Hồng Anh</v>
      </c>
      <c r="J90" t="str">
        <f>VLOOKUP(H90,GD_LCD_HS_LNS!$B$4:$I$514,8,FALSE)</f>
        <v>D-16</v>
      </c>
      <c r="K90" t="str">
        <f t="shared" si="9"/>
        <v>D</v>
      </c>
      <c r="L90">
        <f t="shared" si="3"/>
        <v>26</v>
      </c>
    </row>
    <row r="91" spans="8:12" ht="12.75">
      <c r="H91">
        <f>GD_CHAM_CONG!C94</f>
        <v>11765</v>
      </c>
      <c r="I91" t="str">
        <f>GD_CHAM_CONG!D94</f>
        <v>Hoàng Thị Hồng Nhung</v>
      </c>
      <c r="J91" t="str">
        <f>VLOOKUP(H91,GD_LCD_HS_LNS!$B$4:$I$514,8,FALSE)</f>
        <v>D-08</v>
      </c>
      <c r="K91" t="str">
        <f t="shared" si="9"/>
        <v>D</v>
      </c>
      <c r="L91">
        <f t="shared" si="3"/>
        <v>26</v>
      </c>
    </row>
    <row r="92" spans="8:12" ht="12.75">
      <c r="H92">
        <f>GD_CHAM_CONG!C95</f>
        <v>10631</v>
      </c>
      <c r="I92" t="str">
        <f>GD_CHAM_CONG!D95</f>
        <v>Nguyễn Thị Phương Mai</v>
      </c>
      <c r="J92" t="str">
        <f>VLOOKUP(H92,GD_LCD_HS_LNS!$B$4:$I$514,8,FALSE)</f>
        <v>B-03</v>
      </c>
      <c r="K92" t="s">
        <v>45</v>
      </c>
      <c r="L92">
        <f t="shared" si="3"/>
        <v>26</v>
      </c>
    </row>
    <row r="93" spans="8:12" ht="12.75">
      <c r="H93">
        <f>GD_CHAM_CONG!C96</f>
        <v>10630</v>
      </c>
      <c r="I93" t="str">
        <f>GD_CHAM_CONG!D96</f>
        <v>Nguyễn Thị Thu Hương</v>
      </c>
      <c r="J93" t="str">
        <f>VLOOKUP(H93,GD_LCD_HS_LNS!$B$4:$I$514,8,FALSE)</f>
        <v>B-05</v>
      </c>
      <c r="K93" t="s">
        <v>45</v>
      </c>
      <c r="L93">
        <f t="shared" si="3"/>
        <v>26</v>
      </c>
    </row>
    <row r="94" spans="8:12" ht="12.75">
      <c r="H94">
        <f>GD_CHAM_CONG!C97</f>
        <v>12549</v>
      </c>
      <c r="I94" t="str">
        <f>GD_CHAM_CONG!D97</f>
        <v>Nguyễn Tuấn Linh</v>
      </c>
      <c r="J94" t="str">
        <f>VLOOKUP(H94,GD_LCD_HS_LNS!$B$4:$I$514,8,FALSE)</f>
        <v>D-08</v>
      </c>
      <c r="K94" t="str">
        <f t="shared" ref="K94:K112" si="10">LEFT(J94,1)</f>
        <v>D</v>
      </c>
      <c r="L94">
        <f t="shared" si="3"/>
        <v>26</v>
      </c>
    </row>
    <row r="95" spans="8:12" ht="12.75">
      <c r="H95">
        <f>GD_CHAM_CONG!C98</f>
        <v>12568</v>
      </c>
      <c r="I95" t="str">
        <f>GD_CHAM_CONG!D98</f>
        <v>Nguyễn Thị Hồng Minh</v>
      </c>
      <c r="J95" t="str">
        <f>VLOOKUP(H95,GD_LCD_HS_LNS!$B$4:$I$514,8,FALSE)</f>
        <v>D-08</v>
      </c>
      <c r="K95" t="str">
        <f t="shared" si="10"/>
        <v>D</v>
      </c>
      <c r="L95">
        <f t="shared" si="3"/>
        <v>26</v>
      </c>
    </row>
    <row r="96" spans="8:12" ht="12.75">
      <c r="H96">
        <f>GD_CHAM_CONG!C99</f>
        <v>12571</v>
      </c>
      <c r="I96" t="str">
        <f>GD_CHAM_CONG!D99</f>
        <v>Ngô Thị Diễm Quỳnh</v>
      </c>
      <c r="J96" t="str">
        <f>VLOOKUP(H96,GD_LCD_HS_LNS!$B$4:$I$514,8,FALSE)</f>
        <v>D-08</v>
      </c>
      <c r="K96" t="str">
        <f t="shared" si="10"/>
        <v>D</v>
      </c>
      <c r="L96">
        <f t="shared" si="3"/>
        <v>26</v>
      </c>
    </row>
    <row r="97" spans="8:12" ht="12.75">
      <c r="H97">
        <f>GD_CHAM_CONG!C100</f>
        <v>13370</v>
      </c>
      <c r="I97" t="str">
        <f>GD_CHAM_CONG!D100</f>
        <v>Đinh Đức Điệp</v>
      </c>
      <c r="J97" t="str">
        <f>VLOOKUP(H97,GD_LCD_HS_LNS!$B$4:$I$514,8,FALSE)</f>
        <v>D-08</v>
      </c>
      <c r="K97" t="str">
        <f t="shared" si="10"/>
        <v>D</v>
      </c>
      <c r="L97">
        <f t="shared" si="3"/>
        <v>26</v>
      </c>
    </row>
    <row r="98" spans="8:12" ht="12.75">
      <c r="H98">
        <f>GD_CHAM_CONG!C101</f>
        <v>13372</v>
      </c>
      <c r="I98" t="str">
        <f>GD_CHAM_CONG!D101</f>
        <v>Trần Thị Hoa Lý</v>
      </c>
      <c r="J98" t="str">
        <f>VLOOKUP(H98,GD_LCD_HS_LNS!$B$4:$I$514,8,FALSE)</f>
        <v>D-08</v>
      </c>
      <c r="K98" t="str">
        <f t="shared" si="10"/>
        <v>D</v>
      </c>
      <c r="L98">
        <f t="shared" si="3"/>
        <v>26</v>
      </c>
    </row>
    <row r="99" spans="8:12" ht="12.75">
      <c r="H99">
        <f>GD_CHAM_CONG!C102</f>
        <v>13376</v>
      </c>
      <c r="I99" t="str">
        <f>GD_CHAM_CONG!D102</f>
        <v>Vũ Thùy Linh</v>
      </c>
      <c r="J99" t="str">
        <f>VLOOKUP(H99,GD_LCD_HS_LNS!$B$4:$I$514,8,FALSE)</f>
        <v>D-08</v>
      </c>
      <c r="K99" t="str">
        <f t="shared" si="10"/>
        <v>D</v>
      </c>
      <c r="L99">
        <f t="shared" si="3"/>
        <v>26</v>
      </c>
    </row>
    <row r="100" spans="8:12" ht="12.75">
      <c r="H100">
        <f>GD_CHAM_CONG!C103</f>
        <v>13377</v>
      </c>
      <c r="I100" t="str">
        <f>GD_CHAM_CONG!D103</f>
        <v>Vũ Thị Bích Dung</v>
      </c>
      <c r="J100" t="str">
        <f>VLOOKUP(H100,GD_LCD_HS_LNS!$B$4:$I$514,8,FALSE)</f>
        <v>D-08</v>
      </c>
      <c r="K100" t="str">
        <f t="shared" si="10"/>
        <v>D</v>
      </c>
      <c r="L100">
        <f t="shared" si="3"/>
        <v>26</v>
      </c>
    </row>
    <row r="101" spans="8:12" ht="12.75">
      <c r="H101">
        <f>GD_CHAM_CONG!C104</f>
        <v>13378</v>
      </c>
      <c r="I101" t="str">
        <f>GD_CHAM_CONG!D104</f>
        <v>Nguyễn Bảo Ngân</v>
      </c>
      <c r="J101" t="str">
        <f>VLOOKUP(H101,GD_LCD_HS_LNS!$B$4:$I$514,8,FALSE)</f>
        <v>D-08</v>
      </c>
      <c r="K101" t="str">
        <f t="shared" si="10"/>
        <v>D</v>
      </c>
      <c r="L101">
        <f t="shared" si="3"/>
        <v>26</v>
      </c>
    </row>
    <row r="102" spans="8:12" ht="12.75">
      <c r="H102">
        <f>GD_CHAM_CONG!C105</f>
        <v>13379</v>
      </c>
      <c r="I102" t="str">
        <f>GD_CHAM_CONG!D105</f>
        <v>Nguyễn Thùy Linh</v>
      </c>
      <c r="J102" t="str">
        <f>VLOOKUP(H102,GD_LCD_HS_LNS!$B$4:$I$514,8,FALSE)</f>
        <v>D-08</v>
      </c>
      <c r="K102" t="str">
        <f t="shared" si="10"/>
        <v>D</v>
      </c>
      <c r="L102">
        <f t="shared" si="3"/>
        <v>26</v>
      </c>
    </row>
    <row r="103" spans="8:12" ht="12.75">
      <c r="H103">
        <f>GD_CHAM_CONG!C106</f>
        <v>13674</v>
      </c>
      <c r="I103" t="str">
        <f>GD_CHAM_CONG!D106</f>
        <v>Lê Thị Minh Phượng</v>
      </c>
      <c r="J103" t="str">
        <f>VLOOKUP(H103,GD_LCD_HS_LNS!$B$4:$I$514,8,FALSE)</f>
        <v>D-08</v>
      </c>
      <c r="K103" t="str">
        <f t="shared" si="10"/>
        <v>D</v>
      </c>
      <c r="L103">
        <f t="shared" si="3"/>
        <v>26</v>
      </c>
    </row>
    <row r="104" spans="8:12" ht="12.75">
      <c r="H104">
        <f>GD_CHAM_CONG!C107</f>
        <v>13675</v>
      </c>
      <c r="I104" t="str">
        <f>GD_CHAM_CONG!D107</f>
        <v>Võ Thị Kiều Oanh</v>
      </c>
      <c r="J104" t="str">
        <f>VLOOKUP(H104,GD_LCD_HS_LNS!$B$4:$I$514,8,FALSE)</f>
        <v>D-08</v>
      </c>
      <c r="K104" t="str">
        <f t="shared" si="10"/>
        <v>D</v>
      </c>
      <c r="L104">
        <f t="shared" si="3"/>
        <v>26</v>
      </c>
    </row>
    <row r="105" spans="8:12" ht="12.75">
      <c r="H105">
        <f>GD_CHAM_CONG!C108</f>
        <v>13676</v>
      </c>
      <c r="I105" t="str">
        <f>GD_CHAM_CONG!D108</f>
        <v>Trần Thị Bích Ngọc</v>
      </c>
      <c r="J105" t="str">
        <f>VLOOKUP(H105,GD_LCD_HS_LNS!$B$4:$I$514,8,FALSE)</f>
        <v>D-08</v>
      </c>
      <c r="K105" t="str">
        <f t="shared" si="10"/>
        <v>D</v>
      </c>
      <c r="L105">
        <f t="shared" si="3"/>
        <v>26</v>
      </c>
    </row>
    <row r="106" spans="8:12" ht="12.75">
      <c r="H106">
        <f>GD_CHAM_CONG!C109</f>
        <v>10569</v>
      </c>
      <c r="I106" t="str">
        <f>GD_CHAM_CONG!D109</f>
        <v>Đàm Thu Hường</v>
      </c>
      <c r="J106" t="str">
        <f>VLOOKUP(H106,GD_LCD_HS_LNS!$B$4:$I$514,8,FALSE)</f>
        <v>D-06</v>
      </c>
      <c r="K106" t="str">
        <f t="shared" si="10"/>
        <v>D</v>
      </c>
      <c r="L106">
        <f t="shared" si="3"/>
        <v>26</v>
      </c>
    </row>
    <row r="107" spans="8:12" ht="12.75">
      <c r="H107">
        <f>GD_CHAM_CONG!C110</f>
        <v>10571</v>
      </c>
      <c r="I107" t="str">
        <f>GD_CHAM_CONG!D110</f>
        <v>Nguyễn Thị Thùy Dung</v>
      </c>
      <c r="J107" t="str">
        <f>VLOOKUP(H107,GD_LCD_HS_LNS!$B$4:$I$514,8,FALSE)</f>
        <v>D-06</v>
      </c>
      <c r="K107" t="str">
        <f t="shared" si="10"/>
        <v>D</v>
      </c>
      <c r="L107">
        <f t="shared" si="3"/>
        <v>26</v>
      </c>
    </row>
    <row r="108" spans="8:12" ht="12.75">
      <c r="H108">
        <f>GD_CHAM_CONG!C111</f>
        <v>10578</v>
      </c>
      <c r="I108" t="str">
        <f>GD_CHAM_CONG!D111</f>
        <v>Bùi Việt Quang</v>
      </c>
      <c r="J108" t="str">
        <f>VLOOKUP(H108,GD_LCD_HS_LNS!$B$4:$I$514,8,FALSE)</f>
        <v>D-06</v>
      </c>
      <c r="K108" t="str">
        <f t="shared" si="10"/>
        <v>D</v>
      </c>
      <c r="L108">
        <f t="shared" si="3"/>
        <v>26</v>
      </c>
    </row>
    <row r="109" spans="8:12" ht="12.75">
      <c r="H109">
        <f>GD_CHAM_CONG!C112</f>
        <v>10589</v>
      </c>
      <c r="I109" t="str">
        <f>GD_CHAM_CONG!D112</f>
        <v>Phạm Thị Ba</v>
      </c>
      <c r="J109" t="str">
        <f>VLOOKUP(H109,GD_LCD_HS_LNS!$B$4:$I$514,8,FALSE)</f>
        <v>D-05</v>
      </c>
      <c r="K109" t="str">
        <f t="shared" si="10"/>
        <v>D</v>
      </c>
      <c r="L109">
        <f t="shared" si="3"/>
        <v>26</v>
      </c>
    </row>
    <row r="110" spans="8:12" ht="12.75">
      <c r="H110">
        <f>GD_CHAM_CONG!C113</f>
        <v>10591</v>
      </c>
      <c r="I110" t="str">
        <f>GD_CHAM_CONG!D113</f>
        <v>Vũ Phương Thanh</v>
      </c>
      <c r="J110" t="str">
        <f>VLOOKUP(H110,GD_LCD_HS_LNS!$B$4:$I$514,8,FALSE)</f>
        <v>D-05</v>
      </c>
      <c r="K110" t="str">
        <f t="shared" si="10"/>
        <v>D</v>
      </c>
      <c r="L110">
        <f t="shared" si="3"/>
        <v>26</v>
      </c>
    </row>
    <row r="111" spans="8:12" ht="12.75">
      <c r="H111">
        <f>GD_CHAM_CONG!C114</f>
        <v>10596</v>
      </c>
      <c r="I111" t="str">
        <f>GD_CHAM_CONG!D114</f>
        <v>Phạm Thị Ánh Hồng</v>
      </c>
      <c r="J111" t="str">
        <f>VLOOKUP(H111,GD_LCD_HS_LNS!$B$4:$I$514,8,FALSE)</f>
        <v>D-05</v>
      </c>
      <c r="K111" t="str">
        <f t="shared" si="10"/>
        <v>D</v>
      </c>
      <c r="L111">
        <f t="shared" si="3"/>
        <v>26</v>
      </c>
    </row>
    <row r="112" spans="8:12" ht="12.75">
      <c r="H112">
        <f>GD_CHAM_CONG!C115</f>
        <v>10597</v>
      </c>
      <c r="I112" t="str">
        <f>GD_CHAM_CONG!D115</f>
        <v>Nguyễn Thị Thu Sang</v>
      </c>
      <c r="J112" t="str">
        <f>VLOOKUP(H112,GD_LCD_HS_LNS!$B$4:$I$514,8,FALSE)</f>
        <v>D-05</v>
      </c>
      <c r="K112" t="str">
        <f t="shared" si="10"/>
        <v>D</v>
      </c>
      <c r="L112">
        <f t="shared" si="3"/>
        <v>26</v>
      </c>
    </row>
    <row r="113" spans="8:12" ht="12.75">
      <c r="H113">
        <f>GD_CHAM_CONG!C116</f>
        <v>10598</v>
      </c>
      <c r="I113" t="str">
        <f>GD_CHAM_CONG!D116</f>
        <v>Nguyễn Ngọc Quân</v>
      </c>
      <c r="J113" t="str">
        <f>VLOOKUP(H113,GD_LCD_HS_LNS!$B$4:$I$514,8,FALSE)</f>
        <v>B-05</v>
      </c>
      <c r="K113" t="s">
        <v>45</v>
      </c>
      <c r="L113">
        <f t="shared" si="3"/>
        <v>26</v>
      </c>
    </row>
    <row r="114" spans="8:12" ht="12.75">
      <c r="H114">
        <f>GD_CHAM_CONG!C117</f>
        <v>10602</v>
      </c>
      <c r="I114" t="str">
        <f>GD_CHAM_CONG!D117</f>
        <v>Nguyễn Thị Thu Trang</v>
      </c>
      <c r="J114" t="str">
        <f>VLOOKUP(H114,GD_LCD_HS_LNS!$B$4:$I$514,8,FALSE)</f>
        <v>D-05</v>
      </c>
      <c r="K114" t="str">
        <f t="shared" ref="K114:K130" si="11">LEFT(J114,1)</f>
        <v>D</v>
      </c>
      <c r="L114">
        <f t="shared" si="3"/>
        <v>26</v>
      </c>
    </row>
    <row r="115" spans="8:12" ht="12.75">
      <c r="H115">
        <f>GD_CHAM_CONG!C118</f>
        <v>10603</v>
      </c>
      <c r="I115" t="str">
        <f>GD_CHAM_CONG!D118</f>
        <v>Nguyễn Thị Vân Anh</v>
      </c>
      <c r="J115" t="str">
        <f>VLOOKUP(H115,GD_LCD_HS_LNS!$B$4:$I$514,8,FALSE)</f>
        <v>D-08</v>
      </c>
      <c r="K115" t="str">
        <f t="shared" si="11"/>
        <v>D</v>
      </c>
      <c r="L115">
        <f t="shared" si="3"/>
        <v>26</v>
      </c>
    </row>
    <row r="116" spans="8:12" ht="12.75">
      <c r="H116">
        <f>GD_CHAM_CONG!C119</f>
        <v>10618</v>
      </c>
      <c r="I116" t="str">
        <f>GD_CHAM_CONG!D119</f>
        <v>Nguyễn Thị Hằng</v>
      </c>
      <c r="J116" t="str">
        <f>VLOOKUP(H116,GD_LCD_HS_LNS!$B$4:$I$514,8,FALSE)</f>
        <v>D-05</v>
      </c>
      <c r="K116" t="str">
        <f t="shared" si="11"/>
        <v>D</v>
      </c>
      <c r="L116">
        <f t="shared" si="3"/>
        <v>26</v>
      </c>
    </row>
    <row r="117" spans="8:12" ht="12.75">
      <c r="H117">
        <f>GD_CHAM_CONG!C120</f>
        <v>10619</v>
      </c>
      <c r="I117" t="str">
        <f>GD_CHAM_CONG!D120</f>
        <v>Phạm Thị Thu Hương</v>
      </c>
      <c r="J117" t="str">
        <f>VLOOKUP(H117,GD_LCD_HS_LNS!$B$4:$I$514,8,FALSE)</f>
        <v>D-06</v>
      </c>
      <c r="K117" t="str">
        <f t="shared" si="11"/>
        <v>D</v>
      </c>
      <c r="L117">
        <f t="shared" si="3"/>
        <v>26</v>
      </c>
    </row>
    <row r="118" spans="8:12" ht="12.75">
      <c r="H118">
        <f>GD_CHAM_CONG!C121</f>
        <v>10620</v>
      </c>
      <c r="I118" t="str">
        <f>GD_CHAM_CONG!D121</f>
        <v>Trần Thị Thu</v>
      </c>
      <c r="J118" t="str">
        <f>VLOOKUP(H118,GD_LCD_HS_LNS!$B$4:$I$514,8,FALSE)</f>
        <v>D-08</v>
      </c>
      <c r="K118" t="str">
        <f t="shared" si="11"/>
        <v>D</v>
      </c>
      <c r="L118">
        <f t="shared" si="3"/>
        <v>26</v>
      </c>
    </row>
    <row r="119" spans="8:12" ht="12.75">
      <c r="H119">
        <f>GD_CHAM_CONG!C122</f>
        <v>10621</v>
      </c>
      <c r="I119" t="str">
        <f>GD_CHAM_CONG!D122</f>
        <v>Hoàng Anh Trang</v>
      </c>
      <c r="J119" t="str">
        <f>VLOOKUP(H119,GD_LCD_HS_LNS!$B$4:$I$514,8,FALSE)</f>
        <v>D-08</v>
      </c>
      <c r="K119" t="str">
        <f t="shared" si="11"/>
        <v>D</v>
      </c>
      <c r="L119">
        <f t="shared" si="3"/>
        <v>26</v>
      </c>
    </row>
    <row r="120" spans="8:12" ht="12.75">
      <c r="H120">
        <f>GD_CHAM_CONG!C123</f>
        <v>11111</v>
      </c>
      <c r="I120" t="str">
        <f>GD_CHAM_CONG!D123</f>
        <v>Phạm Kim Hoàn</v>
      </c>
      <c r="J120" t="str">
        <f>VLOOKUP(H120,GD_LCD_HS_LNS!$B$4:$I$514,8,FALSE)</f>
        <v>D-08</v>
      </c>
      <c r="K120" t="str">
        <f t="shared" si="11"/>
        <v>D</v>
      </c>
      <c r="L120">
        <f t="shared" si="3"/>
        <v>26</v>
      </c>
    </row>
    <row r="121" spans="8:12" ht="12.75">
      <c r="H121">
        <f>GD_CHAM_CONG!C124</f>
        <v>11116</v>
      </c>
      <c r="I121" t="str">
        <f>GD_CHAM_CONG!D124</f>
        <v>Đỗ Thanh Bình</v>
      </c>
      <c r="J121" t="str">
        <f>VLOOKUP(H121,GD_LCD_HS_LNS!$B$4:$I$514,8,FALSE)</f>
        <v>D-05</v>
      </c>
      <c r="K121" t="str">
        <f t="shared" si="11"/>
        <v>D</v>
      </c>
      <c r="L121">
        <f t="shared" si="3"/>
        <v>26</v>
      </c>
    </row>
    <row r="122" spans="8:12" ht="12.75">
      <c r="H122">
        <f>GD_CHAM_CONG!C125</f>
        <v>11119</v>
      </c>
      <c r="I122" t="str">
        <f>GD_CHAM_CONG!D125</f>
        <v>Nguyễn Hương Quỳnh</v>
      </c>
      <c r="J122" t="str">
        <f>VLOOKUP(H122,GD_LCD_HS_LNS!$B$4:$I$514,8,FALSE)</f>
        <v>D-05</v>
      </c>
      <c r="K122" t="str">
        <f t="shared" si="11"/>
        <v>D</v>
      </c>
      <c r="L122">
        <f t="shared" si="3"/>
        <v>26</v>
      </c>
    </row>
    <row r="123" spans="8:12" ht="12.75">
      <c r="H123">
        <f>GD_CHAM_CONG!C126</f>
        <v>11123</v>
      </c>
      <c r="I123" t="str">
        <f>GD_CHAM_CONG!D126</f>
        <v>Bùi Thị Bảo Ngọc</v>
      </c>
      <c r="J123" t="str">
        <f>VLOOKUP(H123,GD_LCD_HS_LNS!$B$4:$I$514,8,FALSE)</f>
        <v>D-08</v>
      </c>
      <c r="K123" t="str">
        <f t="shared" si="11"/>
        <v>D</v>
      </c>
      <c r="L123">
        <f t="shared" si="3"/>
        <v>26</v>
      </c>
    </row>
    <row r="124" spans="8:12" ht="12.75">
      <c r="H124">
        <f>GD_CHAM_CONG!C127</f>
        <v>11764</v>
      </c>
      <c r="I124" t="str">
        <f>GD_CHAM_CONG!D127</f>
        <v>Nguyễn Thu Huyền</v>
      </c>
      <c r="J124" t="str">
        <f>VLOOKUP(H124,GD_LCD_HS_LNS!$B$4:$I$514,8,FALSE)</f>
        <v>D-08</v>
      </c>
      <c r="K124" t="str">
        <f t="shared" si="11"/>
        <v>D</v>
      </c>
      <c r="L124">
        <f t="shared" si="3"/>
        <v>26</v>
      </c>
    </row>
    <row r="125" spans="8:12" ht="12.75">
      <c r="H125">
        <f>GD_CHAM_CONG!C128</f>
        <v>12281</v>
      </c>
      <c r="I125" t="str">
        <f>GD_CHAM_CONG!D128</f>
        <v>Nguyễn Minh Phương</v>
      </c>
      <c r="J125" t="str">
        <f>VLOOKUP(H125,GD_LCD_HS_LNS!$B$4:$I$514,8,FALSE)</f>
        <v>D-08</v>
      </c>
      <c r="K125" t="str">
        <f t="shared" si="11"/>
        <v>D</v>
      </c>
      <c r="L125">
        <f t="shared" si="3"/>
        <v>26</v>
      </c>
    </row>
    <row r="126" spans="8:12" ht="12.75">
      <c r="H126">
        <f>GD_CHAM_CONG!C129</f>
        <v>13097</v>
      </c>
      <c r="I126" t="str">
        <f>GD_CHAM_CONG!D129</f>
        <v>Nguyễn Thu Quỳnh</v>
      </c>
      <c r="J126" t="str">
        <f>VLOOKUP(H126,GD_LCD_HS_LNS!$B$4:$I$514,8,FALSE)</f>
        <v>D-08</v>
      </c>
      <c r="K126" t="str">
        <f t="shared" si="11"/>
        <v>D</v>
      </c>
      <c r="L126">
        <f t="shared" si="3"/>
        <v>26</v>
      </c>
    </row>
    <row r="127" spans="8:12" ht="12.75">
      <c r="H127">
        <f>GD_CHAM_CONG!C130</f>
        <v>13101</v>
      </c>
      <c r="I127" t="str">
        <f>GD_CHAM_CONG!D130</f>
        <v>Trần Thị Huệ</v>
      </c>
      <c r="J127" t="str">
        <f>VLOOKUP(H127,GD_LCD_HS_LNS!$B$4:$I$514,8,FALSE)</f>
        <v>D-08</v>
      </c>
      <c r="K127" t="str">
        <f t="shared" si="11"/>
        <v>D</v>
      </c>
      <c r="L127">
        <f t="shared" si="3"/>
        <v>26</v>
      </c>
    </row>
    <row r="128" spans="8:12" ht="12.75">
      <c r="H128">
        <f>GD_CHAM_CONG!C131</f>
        <v>13532</v>
      </c>
      <c r="I128" t="str">
        <f>GD_CHAM_CONG!D131</f>
        <v>Nguyễn Tuấn Cường</v>
      </c>
      <c r="J128" t="str">
        <f>VLOOKUP(H128,GD_LCD_HS_LNS!$B$4:$I$514,8,FALSE)</f>
        <v>D-08</v>
      </c>
      <c r="K128" t="str">
        <f t="shared" si="11"/>
        <v>D</v>
      </c>
      <c r="L128">
        <f t="shared" si="3"/>
        <v>26</v>
      </c>
    </row>
    <row r="129" spans="8:12" ht="12.75">
      <c r="H129">
        <f>GD_CHAM_CONG!C132</f>
        <v>11357</v>
      </c>
      <c r="I129" t="str">
        <f>GD_CHAM_CONG!D132</f>
        <v>Nguyễn Việt Dũng</v>
      </c>
      <c r="J129" t="str">
        <f>VLOOKUP(H129,GD_LCD_HS_LNS!$B$4:$I$514,8,FALSE)</f>
        <v>D-05</v>
      </c>
      <c r="K129" t="str">
        <f t="shared" si="11"/>
        <v>D</v>
      </c>
      <c r="L129">
        <f t="shared" si="3"/>
        <v>26</v>
      </c>
    </row>
    <row r="130" spans="8:12" ht="12.75">
      <c r="H130">
        <f>GD_CHAM_CONG!C133</f>
        <v>201501</v>
      </c>
      <c r="I130" t="str">
        <f>GD_CHAM_CONG!D133</f>
        <v>Nguyễn Mỹ Hạnh</v>
      </c>
      <c r="J130" t="str">
        <f>VLOOKUP(H130,GD_LCD_HS_LNS!$B$4:$I$514,8,FALSE)</f>
        <v>D-08</v>
      </c>
      <c r="K130" t="str">
        <f t="shared" si="11"/>
        <v>D</v>
      </c>
      <c r="L130">
        <f t="shared" si="3"/>
        <v>26</v>
      </c>
    </row>
    <row r="131" spans="8:12" ht="12.75">
      <c r="H131">
        <f>GD_CHAM_CONG!C134</f>
        <v>10632</v>
      </c>
      <c r="I131" t="str">
        <f>GD_CHAM_CONG!D134</f>
        <v>Trần Thanh Hiếu</v>
      </c>
      <c r="J131" t="str">
        <f>VLOOKUP(H131,GD_LCD_HS_LNS!$B$4:$I$514,8,FALSE)</f>
        <v>B-03</v>
      </c>
      <c r="K131" t="s">
        <v>45</v>
      </c>
      <c r="L131">
        <f t="shared" si="3"/>
        <v>26</v>
      </c>
    </row>
    <row r="132" spans="8:12" ht="12.75">
      <c r="H132">
        <f>GD_CHAM_CONG!C135</f>
        <v>12557</v>
      </c>
      <c r="I132" t="str">
        <f>GD_CHAM_CONG!D135</f>
        <v>Nguyễn Thị Lan</v>
      </c>
      <c r="J132" t="str">
        <f>VLOOKUP(H132,GD_LCD_HS_LNS!$B$4:$I$514,8,FALSE)</f>
        <v>D-08</v>
      </c>
      <c r="K132" t="str">
        <f t="shared" ref="K132:K146" si="12">LEFT(J132,1)</f>
        <v>D</v>
      </c>
      <c r="L132">
        <f t="shared" si="3"/>
        <v>26</v>
      </c>
    </row>
    <row r="133" spans="8:12" ht="12.75">
      <c r="H133">
        <f>GD_CHAM_CONG!C136</f>
        <v>12559</v>
      </c>
      <c r="I133" t="str">
        <f>GD_CHAM_CONG!D136</f>
        <v>Phạm Thị Mai Giang</v>
      </c>
      <c r="J133" t="str">
        <f>VLOOKUP(H133,GD_LCD_HS_LNS!$B$4:$I$514,8,FALSE)</f>
        <v>D-08</v>
      </c>
      <c r="K133" t="str">
        <f t="shared" si="12"/>
        <v>D</v>
      </c>
      <c r="L133">
        <f t="shared" si="3"/>
        <v>26</v>
      </c>
    </row>
    <row r="134" spans="8:12" ht="12.75">
      <c r="H134">
        <f>GD_CHAM_CONG!C137</f>
        <v>12562</v>
      </c>
      <c r="I134" t="str">
        <f>GD_CHAM_CONG!D137</f>
        <v>Đỗ Thị Thu Trang</v>
      </c>
      <c r="J134" t="str">
        <f>VLOOKUP(H134,GD_LCD_HS_LNS!$B$4:$I$514,8,FALSE)</f>
        <v>D-08</v>
      </c>
      <c r="K134" t="str">
        <f t="shared" si="12"/>
        <v>D</v>
      </c>
      <c r="L134">
        <f t="shared" si="3"/>
        <v>26</v>
      </c>
    </row>
    <row r="135" spans="8:12" ht="12.75">
      <c r="H135">
        <f>GD_CHAM_CONG!C138</f>
        <v>12563</v>
      </c>
      <c r="I135" t="str">
        <f>GD_CHAM_CONG!D138</f>
        <v>Trịnh Khánh Linh</v>
      </c>
      <c r="J135" t="str">
        <f>VLOOKUP(H135,GD_LCD_HS_LNS!$B$4:$I$514,8,FALSE)</f>
        <v>D-08</v>
      </c>
      <c r="K135" t="str">
        <f t="shared" si="12"/>
        <v>D</v>
      </c>
      <c r="L135">
        <f t="shared" si="3"/>
        <v>26</v>
      </c>
    </row>
    <row r="136" spans="8:12" ht="12.75">
      <c r="H136">
        <f>GD_CHAM_CONG!C139</f>
        <v>12567</v>
      </c>
      <c r="I136" t="str">
        <f>GD_CHAM_CONG!D139</f>
        <v>Nguyễn Thị Hải Yến</v>
      </c>
      <c r="J136" t="str">
        <f>VLOOKUP(H136,GD_LCD_HS_LNS!$B$4:$I$514,8,FALSE)</f>
        <v>D-08</v>
      </c>
      <c r="K136" t="str">
        <f t="shared" si="12"/>
        <v>D</v>
      </c>
      <c r="L136">
        <f t="shared" si="3"/>
        <v>26</v>
      </c>
    </row>
    <row r="137" spans="8:12" ht="12.75">
      <c r="H137">
        <f>GD_CHAM_CONG!C140</f>
        <v>13361</v>
      </c>
      <c r="I137" t="str">
        <f>GD_CHAM_CONG!D140</f>
        <v>Mai Thế Anh</v>
      </c>
      <c r="J137" t="str">
        <f>VLOOKUP(H137,GD_LCD_HS_LNS!$B$4:$I$514,8,FALSE)</f>
        <v>D-08</v>
      </c>
      <c r="K137" t="str">
        <f t="shared" si="12"/>
        <v>D</v>
      </c>
      <c r="L137">
        <f t="shared" si="3"/>
        <v>26</v>
      </c>
    </row>
    <row r="138" spans="8:12" ht="12.75">
      <c r="H138">
        <f>GD_CHAM_CONG!C141</f>
        <v>13373</v>
      </c>
      <c r="I138" t="str">
        <f>GD_CHAM_CONG!D141</f>
        <v>Trần Thị Sơn</v>
      </c>
      <c r="J138" t="str">
        <f>VLOOKUP(H138,GD_LCD_HS_LNS!$B$4:$I$514,8,FALSE)</f>
        <v>D-08</v>
      </c>
      <c r="K138" t="str">
        <f t="shared" si="12"/>
        <v>D</v>
      </c>
      <c r="L138">
        <f t="shared" si="3"/>
        <v>26</v>
      </c>
    </row>
    <row r="139" spans="8:12" ht="12.75">
      <c r="H139">
        <f>GD_CHAM_CONG!C142</f>
        <v>13380</v>
      </c>
      <c r="I139" t="str">
        <f>GD_CHAM_CONG!D142</f>
        <v>Nguyễn Thị Yến Hương</v>
      </c>
      <c r="J139" t="str">
        <f>VLOOKUP(H139,GD_LCD_HS_LNS!$B$4:$I$514,8,FALSE)</f>
        <v>D-08</v>
      </c>
      <c r="K139" t="str">
        <f t="shared" si="12"/>
        <v>D</v>
      </c>
      <c r="L139">
        <f t="shared" si="3"/>
        <v>26</v>
      </c>
    </row>
    <row r="140" spans="8:12" ht="12.75">
      <c r="H140">
        <f>GD_CHAM_CONG!C143</f>
        <v>13405</v>
      </c>
      <c r="I140" t="str">
        <f>GD_CHAM_CONG!D143</f>
        <v>Nguyễn Thị Thúy Hằng</v>
      </c>
      <c r="J140" t="str">
        <f>VLOOKUP(H140,GD_LCD_HS_LNS!$B$4:$I$514,8,FALSE)</f>
        <v>D-08</v>
      </c>
      <c r="K140" t="str">
        <f t="shared" si="12"/>
        <v>D</v>
      </c>
      <c r="L140">
        <f t="shared" si="3"/>
        <v>26</v>
      </c>
    </row>
    <row r="141" spans="8:12" ht="12.75">
      <c r="H141">
        <f>GD_CHAM_CONG!C144</f>
        <v>13670</v>
      </c>
      <c r="I141" t="str">
        <f>GD_CHAM_CONG!D144</f>
        <v>Nguyễn Thảo Ly</v>
      </c>
      <c r="J141" t="str">
        <f>VLOOKUP(H141,GD_LCD_HS_LNS!$B$4:$I$514,8,FALSE)</f>
        <v>D-08</v>
      </c>
      <c r="K141" t="str">
        <f t="shared" si="12"/>
        <v>D</v>
      </c>
      <c r="L141">
        <f t="shared" si="3"/>
        <v>26</v>
      </c>
    </row>
    <row r="142" spans="8:12" ht="12.75">
      <c r="H142">
        <f>GD_CHAM_CONG!C145</f>
        <v>13671</v>
      </c>
      <c r="I142" t="str">
        <f>GD_CHAM_CONG!D145</f>
        <v>Nguyễn Thị Phương Thảo</v>
      </c>
      <c r="J142" t="str">
        <f>VLOOKUP(H142,GD_LCD_HS_LNS!$B$4:$I$514,8,FALSE)</f>
        <v>D-08</v>
      </c>
      <c r="K142" t="str">
        <f t="shared" si="12"/>
        <v>D</v>
      </c>
      <c r="L142">
        <f t="shared" si="3"/>
        <v>26</v>
      </c>
    </row>
    <row r="143" spans="8:12" ht="12.75">
      <c r="H143">
        <f>GD_CHAM_CONG!C146</f>
        <v>13672</v>
      </c>
      <c r="I143" t="str">
        <f>GD_CHAM_CONG!D146</f>
        <v>Mai Thị Huyền Trang</v>
      </c>
      <c r="J143" t="str">
        <f>VLOOKUP(H143,GD_LCD_HS_LNS!$B$4:$I$514,8,FALSE)</f>
        <v>D-08</v>
      </c>
      <c r="K143" t="str">
        <f t="shared" si="12"/>
        <v>D</v>
      </c>
      <c r="L143">
        <f t="shared" si="3"/>
        <v>26</v>
      </c>
    </row>
    <row r="144" spans="8:12" ht="12.75">
      <c r="H144">
        <f>GD_CHAM_CONG!C147</f>
        <v>13673</v>
      </c>
      <c r="I144" t="str">
        <f>GD_CHAM_CONG!D147</f>
        <v>Đỗ Văn Thắng</v>
      </c>
      <c r="J144" t="str">
        <f>VLOOKUP(H144,GD_LCD_HS_LNS!$B$4:$I$514,8,FALSE)</f>
        <v>D-08</v>
      </c>
      <c r="K144" t="str">
        <f t="shared" si="12"/>
        <v>D</v>
      </c>
      <c r="L144">
        <f t="shared" si="3"/>
        <v>26</v>
      </c>
    </row>
    <row r="145" spans="8:12" ht="12.75">
      <c r="H145">
        <f>GD_CHAM_CONG!C148</f>
        <v>10572</v>
      </c>
      <c r="I145" t="str">
        <f>GD_CHAM_CONG!D148</f>
        <v>Võ Thị Hồng Minh</v>
      </c>
      <c r="J145" t="str">
        <f>VLOOKUP(H145,GD_LCD_HS_LNS!$B$4:$I$514,8,FALSE)</f>
        <v>D-06</v>
      </c>
      <c r="K145" t="str">
        <f t="shared" si="12"/>
        <v>D</v>
      </c>
      <c r="L145">
        <f t="shared" si="3"/>
        <v>26</v>
      </c>
    </row>
    <row r="146" spans="8:12" ht="12.75">
      <c r="H146">
        <f>GD_CHAM_CONG!C149</f>
        <v>10574</v>
      </c>
      <c r="I146" t="str">
        <f>GD_CHAM_CONG!D149</f>
        <v>Nguyễn Thị Hồng Duyên</v>
      </c>
      <c r="J146" t="str">
        <f>VLOOKUP(H146,GD_LCD_HS_LNS!$B$4:$I$514,8,FALSE)</f>
        <v>D-06</v>
      </c>
      <c r="K146" t="str">
        <f t="shared" si="12"/>
        <v>D</v>
      </c>
      <c r="L146">
        <f t="shared" si="3"/>
        <v>26</v>
      </c>
    </row>
    <row r="147" spans="8:12" ht="12.75">
      <c r="H147">
        <f>GD_CHAM_CONG!C150</f>
        <v>10575</v>
      </c>
      <c r="I147" t="str">
        <f>GD_CHAM_CONG!D150</f>
        <v>Phan Thị Thu Hường</v>
      </c>
      <c r="J147" t="str">
        <f>VLOOKUP(H147,GD_LCD_HS_LNS!$B$4:$I$514,8,FALSE)</f>
        <v>B-05</v>
      </c>
      <c r="K147" t="s">
        <v>45</v>
      </c>
      <c r="L147">
        <f t="shared" si="3"/>
        <v>26</v>
      </c>
    </row>
    <row r="148" spans="8:12" ht="12.75">
      <c r="H148">
        <f>GD_CHAM_CONG!C151</f>
        <v>10579</v>
      </c>
      <c r="I148" t="str">
        <f>GD_CHAM_CONG!D151</f>
        <v>Tạ Thị Cẩm Vân</v>
      </c>
      <c r="J148" t="str">
        <f>VLOOKUP(H148,GD_LCD_HS_LNS!$B$4:$I$514,8,FALSE)</f>
        <v>D-06</v>
      </c>
      <c r="K148" t="str">
        <f t="shared" ref="K148:K156" si="13">LEFT(J148,1)</f>
        <v>D</v>
      </c>
      <c r="L148">
        <f t="shared" si="3"/>
        <v>26</v>
      </c>
    </row>
    <row r="149" spans="8:12" ht="12.75">
      <c r="H149">
        <f>GD_CHAM_CONG!C152</f>
        <v>10581</v>
      </c>
      <c r="I149" t="str">
        <f>GD_CHAM_CONG!D152</f>
        <v>Nguyễn Thị Hoài</v>
      </c>
      <c r="J149" t="str">
        <f>VLOOKUP(H149,GD_LCD_HS_LNS!$B$4:$I$514,8,FALSE)</f>
        <v>D-06</v>
      </c>
      <c r="K149" t="str">
        <f t="shared" si="13"/>
        <v>D</v>
      </c>
      <c r="L149">
        <f t="shared" si="3"/>
        <v>26</v>
      </c>
    </row>
    <row r="150" spans="8:12" ht="12.75">
      <c r="H150">
        <f>GD_CHAM_CONG!C153</f>
        <v>10587</v>
      </c>
      <c r="I150" t="str">
        <f>GD_CHAM_CONG!D153</f>
        <v>Nguyễn Thị Tú Oanh</v>
      </c>
      <c r="J150" t="str">
        <f>VLOOKUP(H150,GD_LCD_HS_LNS!$B$4:$I$514,8,FALSE)</f>
        <v>D-06</v>
      </c>
      <c r="K150" t="str">
        <f t="shared" si="13"/>
        <v>D</v>
      </c>
      <c r="L150">
        <f t="shared" si="3"/>
        <v>26</v>
      </c>
    </row>
    <row r="151" spans="8:12" ht="12.75">
      <c r="H151">
        <f>GD_CHAM_CONG!C154</f>
        <v>10592</v>
      </c>
      <c r="I151" t="str">
        <f>GD_CHAM_CONG!D154</f>
        <v>Trần Thị Thu Huyền</v>
      </c>
      <c r="J151" t="str">
        <f>VLOOKUP(H151,GD_LCD_HS_LNS!$B$4:$I$514,8,FALSE)</f>
        <v>D-05</v>
      </c>
      <c r="K151" t="str">
        <f t="shared" si="13"/>
        <v>D</v>
      </c>
      <c r="L151">
        <f t="shared" si="3"/>
        <v>26</v>
      </c>
    </row>
    <row r="152" spans="8:12" ht="12.75">
      <c r="H152">
        <f>GD_CHAM_CONG!C155</f>
        <v>10604</v>
      </c>
      <c r="I152" t="str">
        <f>GD_CHAM_CONG!D155</f>
        <v>Nguyễn Thị Hồng</v>
      </c>
      <c r="J152" t="str">
        <f>VLOOKUP(H152,GD_LCD_HS_LNS!$B$4:$I$514,8,FALSE)</f>
        <v>D-05</v>
      </c>
      <c r="K152" t="str">
        <f t="shared" si="13"/>
        <v>D</v>
      </c>
      <c r="L152">
        <f t="shared" si="3"/>
        <v>26</v>
      </c>
    </row>
    <row r="153" spans="8:12" ht="12.75">
      <c r="H153">
        <f>GD_CHAM_CONG!C156</f>
        <v>10605</v>
      </c>
      <c r="I153" t="str">
        <f>GD_CHAM_CONG!D156</f>
        <v>Nguyễn Thị Thùy Dương</v>
      </c>
      <c r="J153" t="str">
        <f>VLOOKUP(H153,GD_LCD_HS_LNS!$B$4:$I$514,8,FALSE)</f>
        <v>D-06</v>
      </c>
      <c r="K153" t="str">
        <f t="shared" si="13"/>
        <v>D</v>
      </c>
      <c r="L153">
        <f t="shared" si="3"/>
        <v>26</v>
      </c>
    </row>
    <row r="154" spans="8:12" ht="12.75">
      <c r="H154">
        <f>GD_CHAM_CONG!C157</f>
        <v>10611</v>
      </c>
      <c r="I154" t="str">
        <f>GD_CHAM_CONG!D157</f>
        <v>Hoàng Thị Huyền Diệu</v>
      </c>
      <c r="J154" t="str">
        <f>VLOOKUP(H154,GD_LCD_HS_LNS!$B$4:$I$514,8,FALSE)</f>
        <v>D-06</v>
      </c>
      <c r="K154" t="str">
        <f t="shared" si="13"/>
        <v>D</v>
      </c>
      <c r="L154">
        <f t="shared" si="3"/>
        <v>26</v>
      </c>
    </row>
    <row r="155" spans="8:12" ht="12.75">
      <c r="H155">
        <f>GD_CHAM_CONG!C158</f>
        <v>10612</v>
      </c>
      <c r="I155" t="str">
        <f>GD_CHAM_CONG!D158</f>
        <v>Tạ Thị Phượng</v>
      </c>
      <c r="J155" t="str">
        <f>VLOOKUP(H155,GD_LCD_HS_LNS!$B$4:$I$514,8,FALSE)</f>
        <v>D-06</v>
      </c>
      <c r="K155" t="str">
        <f t="shared" si="13"/>
        <v>D</v>
      </c>
      <c r="L155">
        <f t="shared" si="3"/>
        <v>26</v>
      </c>
    </row>
    <row r="156" spans="8:12" ht="12.75">
      <c r="H156">
        <f>GD_CHAM_CONG!C159</f>
        <v>10613</v>
      </c>
      <c r="I156" t="str">
        <f>GD_CHAM_CONG!D159</f>
        <v>Nguyễn Thị Hường</v>
      </c>
      <c r="J156" t="str">
        <f>VLOOKUP(H156,GD_LCD_HS_LNS!$B$4:$I$514,8,FALSE)</f>
        <v>D-06</v>
      </c>
      <c r="K156" t="str">
        <f t="shared" si="13"/>
        <v>D</v>
      </c>
      <c r="L156">
        <f t="shared" si="3"/>
        <v>26</v>
      </c>
    </row>
    <row r="157" spans="8:12" ht="12.75">
      <c r="H157">
        <f>GD_CHAM_CONG!C160</f>
        <v>10616</v>
      </c>
      <c r="I157" t="str">
        <f>GD_CHAM_CONG!D160</f>
        <v>Đỗ Thanh Thủy</v>
      </c>
      <c r="J157" t="str">
        <f>VLOOKUP(H157,GD_LCD_HS_LNS!$B$4:$I$514,8,FALSE)</f>
        <v>B-05</v>
      </c>
      <c r="K157" t="s">
        <v>45</v>
      </c>
      <c r="L157">
        <f t="shared" si="3"/>
        <v>26</v>
      </c>
    </row>
    <row r="158" spans="8:12" ht="12.75">
      <c r="H158">
        <f>GD_CHAM_CONG!C161</f>
        <v>10617</v>
      </c>
      <c r="I158" t="str">
        <f>GD_CHAM_CONG!D161</f>
        <v>Ngô Thị Hường</v>
      </c>
      <c r="J158" t="str">
        <f>VLOOKUP(H158,GD_LCD_HS_LNS!$B$4:$I$514,8,FALSE)</f>
        <v>D-06</v>
      </c>
      <c r="K158" t="str">
        <f t="shared" ref="K158:K174" si="14">LEFT(J158,1)</f>
        <v>D</v>
      </c>
      <c r="L158">
        <f t="shared" si="3"/>
        <v>26</v>
      </c>
    </row>
    <row r="159" spans="8:12" ht="12.75">
      <c r="H159">
        <f>GD_CHAM_CONG!C162</f>
        <v>10627</v>
      </c>
      <c r="I159" t="str">
        <f>GD_CHAM_CONG!D162</f>
        <v>Trần Thị Thu</v>
      </c>
      <c r="J159" t="str">
        <f>VLOOKUP(H159,GD_LCD_HS_LNS!$B$4:$I$514,8,FALSE)</f>
        <v>D-06</v>
      </c>
      <c r="K159" t="str">
        <f t="shared" si="14"/>
        <v>D</v>
      </c>
      <c r="L159">
        <f t="shared" si="3"/>
        <v>26</v>
      </c>
    </row>
    <row r="160" spans="8:12" ht="12.75">
      <c r="H160">
        <f>GD_CHAM_CONG!C163</f>
        <v>11110</v>
      </c>
      <c r="I160" t="str">
        <f>GD_CHAM_CONG!D163</f>
        <v>Đinh Thị Vân Anh</v>
      </c>
      <c r="J160" t="str">
        <f>VLOOKUP(H160,GD_LCD_HS_LNS!$B$4:$I$514,8,FALSE)</f>
        <v>D-05</v>
      </c>
      <c r="K160" t="str">
        <f t="shared" si="14"/>
        <v>D</v>
      </c>
      <c r="L160">
        <f t="shared" si="3"/>
        <v>26</v>
      </c>
    </row>
    <row r="161" spans="8:12" ht="12.75">
      <c r="H161">
        <f>GD_CHAM_CONG!C164</f>
        <v>11112</v>
      </c>
      <c r="I161" t="str">
        <f>GD_CHAM_CONG!D164</f>
        <v>Đào Xuân Tuân</v>
      </c>
      <c r="J161" t="str">
        <f>VLOOKUP(H161,GD_LCD_HS_LNS!$B$4:$I$514,8,FALSE)</f>
        <v>D-06</v>
      </c>
      <c r="K161" t="str">
        <f t="shared" si="14"/>
        <v>D</v>
      </c>
      <c r="L161">
        <f t="shared" si="3"/>
        <v>26</v>
      </c>
    </row>
    <row r="162" spans="8:12" ht="12.75">
      <c r="H162">
        <f>GD_CHAM_CONG!C165</f>
        <v>11113</v>
      </c>
      <c r="I162" t="str">
        <f>GD_CHAM_CONG!D165</f>
        <v>Trịnh Thị Hạnh</v>
      </c>
      <c r="J162" t="str">
        <f>VLOOKUP(H162,GD_LCD_HS_LNS!$B$4:$I$514,8,FALSE)</f>
        <v>D-05</v>
      </c>
      <c r="K162" t="str">
        <f t="shared" si="14"/>
        <v>D</v>
      </c>
      <c r="L162">
        <f t="shared" si="3"/>
        <v>26</v>
      </c>
    </row>
    <row r="163" spans="8:12" ht="12.75">
      <c r="H163">
        <f>GD_CHAM_CONG!C166</f>
        <v>11114</v>
      </c>
      <c r="I163" t="str">
        <f>GD_CHAM_CONG!D166</f>
        <v>Đoàn Thu Hoa</v>
      </c>
      <c r="J163" t="str">
        <f>VLOOKUP(H163,GD_LCD_HS_LNS!$B$4:$I$514,8,FALSE)</f>
        <v>D-06</v>
      </c>
      <c r="K163" t="str">
        <f t="shared" si="14"/>
        <v>D</v>
      </c>
      <c r="L163">
        <f t="shared" si="3"/>
        <v>26</v>
      </c>
    </row>
    <row r="164" spans="8:12" ht="12.75">
      <c r="H164">
        <f>GD_CHAM_CONG!C167</f>
        <v>11115</v>
      </c>
      <c r="I164" t="str">
        <f>GD_CHAM_CONG!D167</f>
        <v>Mai Thị Ngọc</v>
      </c>
      <c r="J164" t="str">
        <f>VLOOKUP(H164,GD_LCD_HS_LNS!$B$4:$I$514,8,FALSE)</f>
        <v>D-05</v>
      </c>
      <c r="K164" t="str">
        <f t="shared" si="14"/>
        <v>D</v>
      </c>
      <c r="L164">
        <f t="shared" si="3"/>
        <v>26</v>
      </c>
    </row>
    <row r="165" spans="8:12" ht="12.75">
      <c r="H165">
        <f>GD_CHAM_CONG!C168</f>
        <v>11118</v>
      </c>
      <c r="I165" t="str">
        <f>GD_CHAM_CONG!D168</f>
        <v>Lã Thị Thu Hương</v>
      </c>
      <c r="J165" t="str">
        <f>VLOOKUP(H165,GD_LCD_HS_LNS!$B$4:$I$514,8,FALSE)</f>
        <v>D-06</v>
      </c>
      <c r="K165" t="str">
        <f t="shared" si="14"/>
        <v>D</v>
      </c>
      <c r="L165">
        <f t="shared" si="3"/>
        <v>26</v>
      </c>
    </row>
    <row r="166" spans="8:12" ht="12.75">
      <c r="H166">
        <f>GD_CHAM_CONG!C169</f>
        <v>11120</v>
      </c>
      <c r="I166" t="str">
        <f>GD_CHAM_CONG!D169</f>
        <v>Đỗ Hương Trà</v>
      </c>
      <c r="J166" t="str">
        <f>VLOOKUP(H166,GD_LCD_HS_LNS!$B$4:$I$514,8,FALSE)</f>
        <v>D-05</v>
      </c>
      <c r="K166" t="str">
        <f t="shared" si="14"/>
        <v>D</v>
      </c>
      <c r="L166">
        <f t="shared" si="3"/>
        <v>26</v>
      </c>
    </row>
    <row r="167" spans="8:12" ht="12.75">
      <c r="H167">
        <f>GD_CHAM_CONG!C170</f>
        <v>11121</v>
      </c>
      <c r="I167" t="str">
        <f>GD_CHAM_CONG!D170</f>
        <v>Nguyễn Hiền Hạnh</v>
      </c>
      <c r="J167" t="str">
        <f>VLOOKUP(H167,GD_LCD_HS_LNS!$B$4:$I$514,8,FALSE)</f>
        <v>D-06</v>
      </c>
      <c r="K167" t="str">
        <f t="shared" si="14"/>
        <v>D</v>
      </c>
      <c r="L167">
        <f t="shared" si="3"/>
        <v>26</v>
      </c>
    </row>
    <row r="168" spans="8:12" ht="12.75">
      <c r="H168">
        <f>GD_CHAM_CONG!C171</f>
        <v>11122</v>
      </c>
      <c r="I168" t="str">
        <f>GD_CHAM_CONG!D171</f>
        <v>Nguyễn Thị Huyền</v>
      </c>
      <c r="J168" t="str">
        <f>VLOOKUP(H168,GD_LCD_HS_LNS!$B$4:$I$514,8,FALSE)</f>
        <v>D-06</v>
      </c>
      <c r="K168" t="str">
        <f t="shared" si="14"/>
        <v>D</v>
      </c>
      <c r="L168">
        <f t="shared" si="3"/>
        <v>26</v>
      </c>
    </row>
    <row r="169" spans="8:12" ht="12.75">
      <c r="H169">
        <f>GD_CHAM_CONG!C172</f>
        <v>10599</v>
      </c>
      <c r="I169" t="str">
        <f>GD_CHAM_CONG!D172</f>
        <v>Đào Thu Giang</v>
      </c>
      <c r="J169" t="str">
        <f>VLOOKUP(H169,GD_LCD_HS_LNS!$B$4:$I$514,8,FALSE)</f>
        <v>D-05</v>
      </c>
      <c r="K169" t="str">
        <f t="shared" si="14"/>
        <v>D</v>
      </c>
      <c r="L169">
        <f t="shared" si="3"/>
        <v>26</v>
      </c>
    </row>
    <row r="170" spans="8:12" ht="12.75">
      <c r="H170">
        <f>GD_CHAM_CONG!C173</f>
        <v>10765</v>
      </c>
      <c r="I170" t="str">
        <f>GD_CHAM_CONG!D173</f>
        <v>Nguyễn Thị Thuý</v>
      </c>
      <c r="J170" t="str">
        <f>VLOOKUP(H170,GD_LCD_HS_LNS!$B$4:$I$514,8,FALSE)</f>
        <v>C-03</v>
      </c>
      <c r="K170" t="str">
        <f t="shared" si="14"/>
        <v>C</v>
      </c>
      <c r="L170">
        <f t="shared" si="3"/>
        <v>22</v>
      </c>
    </row>
    <row r="171" spans="8:12" ht="12.75">
      <c r="H171">
        <f>GD_CHAM_CONG!C174</f>
        <v>10787</v>
      </c>
      <c r="I171" t="str">
        <f>GD_CHAM_CONG!D174</f>
        <v>Lê Đình Tuấn</v>
      </c>
      <c r="J171" t="str">
        <f>VLOOKUP(H171,GD_LCD_HS_LNS!$B$4:$I$514,8,FALSE)</f>
        <v>B-01</v>
      </c>
      <c r="K171" t="str">
        <f t="shared" si="14"/>
        <v>B</v>
      </c>
      <c r="L171">
        <f t="shared" si="3"/>
        <v>22</v>
      </c>
    </row>
    <row r="172" spans="8:12" ht="12.75">
      <c r="H172">
        <f>GD_CHAM_CONG!C175</f>
        <v>10753</v>
      </c>
      <c r="I172" t="str">
        <f>GD_CHAM_CONG!D175</f>
        <v>Hoàng Việt Cường</v>
      </c>
      <c r="J172" t="str">
        <f>VLOOKUP(H172,GD_LCD_HS_LNS!$B$4:$I$514,8,FALSE)</f>
        <v>B-02</v>
      </c>
      <c r="K172" t="str">
        <f t="shared" si="14"/>
        <v>B</v>
      </c>
      <c r="L172">
        <f t="shared" si="3"/>
        <v>22</v>
      </c>
    </row>
    <row r="173" spans="8:12" ht="12.75">
      <c r="H173">
        <f>GD_CHAM_CONG!C176</f>
        <v>10785</v>
      </c>
      <c r="I173" t="str">
        <f>GD_CHAM_CONG!D176</f>
        <v>Nguyễn Duy Thái</v>
      </c>
      <c r="J173" t="str">
        <f>VLOOKUP(H173,GD_LCD_HS_LNS!$B$4:$I$514,8,FALSE)</f>
        <v>B-02</v>
      </c>
      <c r="K173" t="str">
        <f t="shared" si="14"/>
        <v>B</v>
      </c>
      <c r="L173">
        <f t="shared" si="3"/>
        <v>22</v>
      </c>
    </row>
    <row r="174" spans="8:12" ht="12.75">
      <c r="H174">
        <f>GD_CHAM_CONG!C177</f>
        <v>10786</v>
      </c>
      <c r="I174" t="str">
        <f>GD_CHAM_CONG!D177</f>
        <v>Nguyễn Hà Thanh</v>
      </c>
      <c r="J174" t="str">
        <f>VLOOKUP(H174,GD_LCD_HS_LNS!$B$4:$I$514,8,FALSE)</f>
        <v>B-02</v>
      </c>
      <c r="K174" t="str">
        <f t="shared" si="14"/>
        <v>B</v>
      </c>
      <c r="L174">
        <f t="shared" si="3"/>
        <v>22</v>
      </c>
    </row>
    <row r="175" spans="8:12" ht="12.75">
      <c r="H175">
        <f>GD_CHAM_CONG!C178</f>
        <v>10704</v>
      </c>
      <c r="I175" t="str">
        <f>GD_CHAM_CONG!D178</f>
        <v>Ngô Quốc Khánh</v>
      </c>
      <c r="J175" t="str">
        <f>VLOOKUP(H175,GD_LCD_HS_LNS!$B$4:$I$514,8,FALSE)</f>
        <v>B-05</v>
      </c>
      <c r="K175" s="4" t="s">
        <v>45</v>
      </c>
      <c r="L175">
        <f t="shared" si="3"/>
        <v>26</v>
      </c>
    </row>
    <row r="176" spans="8:12" ht="12.75">
      <c r="H176">
        <f>GD_CHAM_CONG!C179</f>
        <v>10686</v>
      </c>
      <c r="I176" t="str">
        <f>GD_CHAM_CONG!D179</f>
        <v>Đỗ Anh Tuấn</v>
      </c>
      <c r="J176" t="str">
        <f>VLOOKUP(H176,GD_LCD_HS_LNS!$B$4:$I$514,8,FALSE)</f>
        <v>D-09</v>
      </c>
      <c r="K176" t="str">
        <f t="shared" ref="K176:K192" si="15">LEFT(J176,1)</f>
        <v>D</v>
      </c>
      <c r="L176">
        <f t="shared" si="3"/>
        <v>26</v>
      </c>
    </row>
    <row r="177" spans="8:12" ht="12.75">
      <c r="H177">
        <f>GD_CHAM_CONG!C180</f>
        <v>10687</v>
      </c>
      <c r="I177" t="str">
        <f>GD_CHAM_CONG!D180</f>
        <v>Lê Hồng Nam</v>
      </c>
      <c r="J177" t="str">
        <f>VLOOKUP(H177,GD_LCD_HS_LNS!$B$4:$I$514,8,FALSE)</f>
        <v>D-09</v>
      </c>
      <c r="K177" t="str">
        <f t="shared" si="15"/>
        <v>D</v>
      </c>
      <c r="L177">
        <f t="shared" si="3"/>
        <v>26</v>
      </c>
    </row>
    <row r="178" spans="8:12" ht="12.75">
      <c r="H178">
        <f>GD_CHAM_CONG!C181</f>
        <v>10688</v>
      </c>
      <c r="I178" t="str">
        <f>GD_CHAM_CONG!D181</f>
        <v>Cao Thế Vinh</v>
      </c>
      <c r="J178" t="str">
        <f>VLOOKUP(H178,GD_LCD_HS_LNS!$B$4:$I$514,8,FALSE)</f>
        <v>D-09</v>
      </c>
      <c r="K178" t="str">
        <f t="shared" si="15"/>
        <v>D</v>
      </c>
      <c r="L178">
        <f t="shared" si="3"/>
        <v>26</v>
      </c>
    </row>
    <row r="179" spans="8:12" ht="12.75">
      <c r="H179">
        <f>GD_CHAM_CONG!C182</f>
        <v>10689</v>
      </c>
      <c r="I179" t="str">
        <f>GD_CHAM_CONG!D182</f>
        <v>Đỗ Minh Hải</v>
      </c>
      <c r="J179" t="str">
        <f>VLOOKUP(H179,GD_LCD_HS_LNS!$B$4:$I$514,8,FALSE)</f>
        <v>D-09</v>
      </c>
      <c r="K179" t="str">
        <f t="shared" si="15"/>
        <v>D</v>
      </c>
      <c r="L179">
        <f t="shared" si="3"/>
        <v>26</v>
      </c>
    </row>
    <row r="180" spans="8:12" ht="12.75">
      <c r="H180">
        <f>GD_CHAM_CONG!C183</f>
        <v>10690</v>
      </c>
      <c r="I180" t="str">
        <f>GD_CHAM_CONG!D183</f>
        <v>Phạm Đăng Khoa</v>
      </c>
      <c r="J180" t="str">
        <f>VLOOKUP(H180,GD_LCD_HS_LNS!$B$4:$I$514,8,FALSE)</f>
        <v>D-09</v>
      </c>
      <c r="K180" t="str">
        <f t="shared" si="15"/>
        <v>D</v>
      </c>
      <c r="L180">
        <f t="shared" si="3"/>
        <v>26</v>
      </c>
    </row>
    <row r="181" spans="8:12" ht="12.75">
      <c r="H181">
        <f>GD_CHAM_CONG!C184</f>
        <v>10691</v>
      </c>
      <c r="I181" t="str">
        <f>GD_CHAM_CONG!D184</f>
        <v>Hoàng Văn Thanh</v>
      </c>
      <c r="J181" t="str">
        <f>VLOOKUP(H181,GD_LCD_HS_LNS!$B$4:$I$514,8,FALSE)</f>
        <v>D-09</v>
      </c>
      <c r="K181" t="str">
        <f t="shared" si="15"/>
        <v>D</v>
      </c>
      <c r="L181">
        <f t="shared" si="3"/>
        <v>26</v>
      </c>
    </row>
    <row r="182" spans="8:12" ht="12.75">
      <c r="H182">
        <f>GD_CHAM_CONG!C185</f>
        <v>10692</v>
      </c>
      <c r="I182" t="str">
        <f>GD_CHAM_CONG!D185</f>
        <v>Đỗ Quang Tiến</v>
      </c>
      <c r="J182" t="str">
        <f>VLOOKUP(H182,GD_LCD_HS_LNS!$B$4:$I$514,8,FALSE)</f>
        <v>D-09</v>
      </c>
      <c r="K182" t="str">
        <f t="shared" si="15"/>
        <v>D</v>
      </c>
      <c r="L182">
        <f t="shared" si="3"/>
        <v>26</v>
      </c>
    </row>
    <row r="183" spans="8:12" ht="12.75">
      <c r="H183">
        <f>GD_CHAM_CONG!C186</f>
        <v>10693</v>
      </c>
      <c r="I183" t="str">
        <f>GD_CHAM_CONG!D186</f>
        <v>Hoàng Sơn</v>
      </c>
      <c r="J183" t="str">
        <f>VLOOKUP(H183,GD_LCD_HS_LNS!$B$4:$I$514,8,FALSE)</f>
        <v>D-09</v>
      </c>
      <c r="K183" t="str">
        <f t="shared" si="15"/>
        <v>D</v>
      </c>
      <c r="L183">
        <f t="shared" si="3"/>
        <v>26</v>
      </c>
    </row>
    <row r="184" spans="8:12" ht="12.75">
      <c r="H184">
        <f>GD_CHAM_CONG!C187</f>
        <v>10694</v>
      </c>
      <c r="I184" t="str">
        <f>GD_CHAM_CONG!D187</f>
        <v>Trần Văn Trà</v>
      </c>
      <c r="J184" t="str">
        <f>VLOOKUP(H184,GD_LCD_HS_LNS!$B$4:$I$514,8,FALSE)</f>
        <v>D-09</v>
      </c>
      <c r="K184" t="str">
        <f t="shared" si="15"/>
        <v>D</v>
      </c>
      <c r="L184">
        <f t="shared" si="3"/>
        <v>26</v>
      </c>
    </row>
    <row r="185" spans="8:12" ht="12.75">
      <c r="H185">
        <f>GD_CHAM_CONG!C188</f>
        <v>10696</v>
      </c>
      <c r="I185" t="str">
        <f>GD_CHAM_CONG!D188</f>
        <v>Nguyễn Đình Thiện</v>
      </c>
      <c r="J185" t="str">
        <f>VLOOKUP(H185,GD_LCD_HS_LNS!$B$4:$I$514,8,FALSE)</f>
        <v>D-09</v>
      </c>
      <c r="K185" t="str">
        <f t="shared" si="15"/>
        <v>D</v>
      </c>
      <c r="L185">
        <f t="shared" si="3"/>
        <v>26</v>
      </c>
    </row>
    <row r="186" spans="8:12" ht="12.75">
      <c r="H186">
        <f>GD_CHAM_CONG!C189</f>
        <v>10697</v>
      </c>
      <c r="I186" t="str">
        <f>GD_CHAM_CONG!D189</f>
        <v>Trần Hưng Nhân</v>
      </c>
      <c r="J186" t="str">
        <f>VLOOKUP(H186,GD_LCD_HS_LNS!$B$4:$I$514,8,FALSE)</f>
        <v>D-09</v>
      </c>
      <c r="K186" t="str">
        <f t="shared" si="15"/>
        <v>D</v>
      </c>
      <c r="L186">
        <f t="shared" si="3"/>
        <v>26</v>
      </c>
    </row>
    <row r="187" spans="8:12" ht="12.75">
      <c r="H187">
        <f>GD_CHAM_CONG!C190</f>
        <v>10698</v>
      </c>
      <c r="I187" t="str">
        <f>GD_CHAM_CONG!D190</f>
        <v>Nguyễn Ngọc Toàn</v>
      </c>
      <c r="J187" t="str">
        <f>VLOOKUP(H187,GD_LCD_HS_LNS!$B$4:$I$514,8,FALSE)</f>
        <v>D-09</v>
      </c>
      <c r="K187" t="str">
        <f t="shared" si="15"/>
        <v>D</v>
      </c>
      <c r="L187">
        <f t="shared" si="3"/>
        <v>26</v>
      </c>
    </row>
    <row r="188" spans="8:12" ht="12.75">
      <c r="H188">
        <f>GD_CHAM_CONG!C191</f>
        <v>10700</v>
      </c>
      <c r="I188" t="str">
        <f>GD_CHAM_CONG!D191</f>
        <v>Đặng Đức Mạnh</v>
      </c>
      <c r="J188" t="str">
        <f>VLOOKUP(H188,GD_LCD_HS_LNS!$B$4:$I$514,8,FALSE)</f>
        <v>D-09</v>
      </c>
      <c r="K188" t="str">
        <f t="shared" si="15"/>
        <v>D</v>
      </c>
      <c r="L188">
        <f t="shared" si="3"/>
        <v>26</v>
      </c>
    </row>
    <row r="189" spans="8:12" ht="12.75">
      <c r="H189">
        <f>GD_CHAM_CONG!C192</f>
        <v>10701</v>
      </c>
      <c r="I189" t="str">
        <f>GD_CHAM_CONG!D192</f>
        <v>Đỗ Ngọc Lân</v>
      </c>
      <c r="J189" t="str">
        <f>VLOOKUP(H189,GD_LCD_HS_LNS!$B$4:$I$514,8,FALSE)</f>
        <v>D-09</v>
      </c>
      <c r="K189" t="str">
        <f t="shared" si="15"/>
        <v>D</v>
      </c>
      <c r="L189">
        <f t="shared" si="3"/>
        <v>26</v>
      </c>
    </row>
    <row r="190" spans="8:12" ht="12.75">
      <c r="H190">
        <f>GD_CHAM_CONG!C193</f>
        <v>10702</v>
      </c>
      <c r="I190" t="str">
        <f>GD_CHAM_CONG!D193</f>
        <v>Nguyễn Tuấn Anh</v>
      </c>
      <c r="J190" t="str">
        <f>VLOOKUP(H190,GD_LCD_HS_LNS!$B$4:$I$514,8,FALSE)</f>
        <v>D-09</v>
      </c>
      <c r="K190" t="str">
        <f t="shared" si="15"/>
        <v>D</v>
      </c>
      <c r="L190">
        <f t="shared" si="3"/>
        <v>26</v>
      </c>
    </row>
    <row r="191" spans="8:12" ht="12.75">
      <c r="H191">
        <f>GD_CHAM_CONG!C194</f>
        <v>10703</v>
      </c>
      <c r="I191" t="str">
        <f>GD_CHAM_CONG!D194</f>
        <v>Trần Văn Dậu</v>
      </c>
      <c r="J191" t="str">
        <f>VLOOKUP(H191,GD_LCD_HS_LNS!$B$4:$I$514,8,FALSE)</f>
        <v>D-09</v>
      </c>
      <c r="K191" t="str">
        <f t="shared" si="15"/>
        <v>D</v>
      </c>
      <c r="L191">
        <f t="shared" si="3"/>
        <v>26</v>
      </c>
    </row>
    <row r="192" spans="8:12" ht="12.75">
      <c r="H192">
        <f>GD_CHAM_CONG!C195</f>
        <v>11140</v>
      </c>
      <c r="I192" t="str">
        <f>GD_CHAM_CONG!D195</f>
        <v>Nguyễn Chí Công</v>
      </c>
      <c r="J192" t="str">
        <f>VLOOKUP(H192,GD_LCD_HS_LNS!$B$4:$I$514,8,FALSE)</f>
        <v>D-10</v>
      </c>
      <c r="K192" t="str">
        <f t="shared" si="15"/>
        <v>D</v>
      </c>
      <c r="L192">
        <f t="shared" si="3"/>
        <v>26</v>
      </c>
    </row>
    <row r="193" spans="8:12" ht="12.75">
      <c r="H193">
        <f>GD_CHAM_CONG!C196</f>
        <v>10685</v>
      </c>
      <c r="I193" t="str">
        <f>GD_CHAM_CONG!D196</f>
        <v>Hà Minh Trí</v>
      </c>
      <c r="J193" t="str">
        <f>VLOOKUP(H193,GD_LCD_HS_LNS!$B$4:$I$514,8,FALSE)</f>
        <v>B-03</v>
      </c>
      <c r="K193" t="s">
        <v>45</v>
      </c>
      <c r="L193">
        <f t="shared" si="3"/>
        <v>26</v>
      </c>
    </row>
    <row r="194" spans="8:12" ht="12.75">
      <c r="H194">
        <f>GD_CHAM_CONG!C197</f>
        <v>10709</v>
      </c>
      <c r="I194" t="str">
        <f>GD_CHAM_CONG!D197</f>
        <v>Lê Hữu Thịnh</v>
      </c>
      <c r="J194" t="str">
        <f>VLOOKUP(H194,GD_LCD_HS_LNS!$B$4:$I$514,8,FALSE)</f>
        <v>B-05</v>
      </c>
      <c r="K194" t="s">
        <v>45</v>
      </c>
      <c r="L194">
        <f t="shared" si="3"/>
        <v>26</v>
      </c>
    </row>
    <row r="195" spans="8:12" ht="12.75">
      <c r="H195">
        <f>GD_CHAM_CONG!C198</f>
        <v>10715</v>
      </c>
      <c r="I195" t="str">
        <f>GD_CHAM_CONG!D198</f>
        <v>Trần Văn Lộc</v>
      </c>
      <c r="J195" t="str">
        <f>VLOOKUP(H195,GD_LCD_HS_LNS!$B$4:$I$514,8,FALSE)</f>
        <v>B-05</v>
      </c>
      <c r="K195" t="s">
        <v>45</v>
      </c>
      <c r="L195">
        <f t="shared" si="3"/>
        <v>26</v>
      </c>
    </row>
    <row r="196" spans="8:12" ht="12.75">
      <c r="H196">
        <f>GD_CHAM_CONG!C199</f>
        <v>10734</v>
      </c>
      <c r="I196" t="str">
        <f>GD_CHAM_CONG!D199</f>
        <v>Trần Duy Hải</v>
      </c>
      <c r="J196" t="str">
        <f>VLOOKUP(H196,GD_LCD_HS_LNS!$B$4:$I$514,8,FALSE)</f>
        <v>B-05</v>
      </c>
      <c r="K196" t="s">
        <v>45</v>
      </c>
      <c r="L196">
        <f t="shared" si="3"/>
        <v>26</v>
      </c>
    </row>
    <row r="197" spans="8:12" ht="12.75">
      <c r="H197">
        <f>GD_CHAM_CONG!C200</f>
        <v>10646</v>
      </c>
      <c r="I197" t="str">
        <f>GD_CHAM_CONG!D200</f>
        <v>Lê Ngọc Cường</v>
      </c>
      <c r="J197" t="str">
        <f>VLOOKUP(H197,GD_LCD_HS_LNS!$B$4:$I$514,8,FALSE)</f>
        <v>D-10</v>
      </c>
      <c r="K197" t="str">
        <f t="shared" ref="K197:K328" si="16">LEFT(J197,1)</f>
        <v>D</v>
      </c>
      <c r="L197">
        <f t="shared" si="3"/>
        <v>26</v>
      </c>
    </row>
    <row r="198" spans="8:12" ht="12.75">
      <c r="H198">
        <f>GD_CHAM_CONG!C201</f>
        <v>10647</v>
      </c>
      <c r="I198" t="str">
        <f>GD_CHAM_CONG!D201</f>
        <v>Nguyễn Tiến Anh</v>
      </c>
      <c r="J198" t="str">
        <f>VLOOKUP(H198,GD_LCD_HS_LNS!$B$4:$I$514,8,FALSE)</f>
        <v>D-15</v>
      </c>
      <c r="K198" t="str">
        <f t="shared" si="16"/>
        <v>D</v>
      </c>
      <c r="L198">
        <f t="shared" si="3"/>
        <v>26</v>
      </c>
    </row>
    <row r="199" spans="8:12" ht="12.75">
      <c r="H199">
        <f>GD_CHAM_CONG!C202</f>
        <v>10650</v>
      </c>
      <c r="I199" t="str">
        <f>GD_CHAM_CONG!D202</f>
        <v>Ngô Ngọc Hảo</v>
      </c>
      <c r="J199" t="str">
        <f>VLOOKUP(H199,GD_LCD_HS_LNS!$B$4:$I$514,8,FALSE)</f>
        <v>D-15</v>
      </c>
      <c r="K199" t="str">
        <f t="shared" si="16"/>
        <v>D</v>
      </c>
      <c r="L199">
        <f t="shared" si="3"/>
        <v>26</v>
      </c>
    </row>
    <row r="200" spans="8:12" ht="12.75">
      <c r="H200">
        <f>GD_CHAM_CONG!C203</f>
        <v>10652</v>
      </c>
      <c r="I200" t="str">
        <f>GD_CHAM_CONG!D203</f>
        <v>Trương Văn Triệu</v>
      </c>
      <c r="J200" t="str">
        <f>VLOOKUP(H200,GD_LCD_HS_LNS!$B$4:$I$514,8,FALSE)</f>
        <v>D-15</v>
      </c>
      <c r="K200" t="str">
        <f t="shared" si="16"/>
        <v>D</v>
      </c>
      <c r="L200">
        <f t="shared" si="3"/>
        <v>26</v>
      </c>
    </row>
    <row r="201" spans="8:12" ht="12.75">
      <c r="H201">
        <f>GD_CHAM_CONG!C204</f>
        <v>10653</v>
      </c>
      <c r="I201" t="str">
        <f>GD_CHAM_CONG!D204</f>
        <v>Nguyễn Ngọc Nam</v>
      </c>
      <c r="J201" t="str">
        <f>VLOOKUP(H201,GD_LCD_HS_LNS!$B$4:$I$514,8,FALSE)</f>
        <v>D-15</v>
      </c>
      <c r="K201" t="str">
        <f t="shared" si="16"/>
        <v>D</v>
      </c>
      <c r="L201">
        <f t="shared" si="3"/>
        <v>26</v>
      </c>
    </row>
    <row r="202" spans="8:12" ht="12.75">
      <c r="H202">
        <f>GD_CHAM_CONG!C205</f>
        <v>10655</v>
      </c>
      <c r="I202" t="str">
        <f>GD_CHAM_CONG!D205</f>
        <v>Nguyễn Chiến Thắng</v>
      </c>
      <c r="J202" t="str">
        <f>VLOOKUP(H202,GD_LCD_HS_LNS!$B$4:$I$514,8,FALSE)</f>
        <v>D-15</v>
      </c>
      <c r="K202" t="str">
        <f t="shared" si="16"/>
        <v>D</v>
      </c>
      <c r="L202">
        <f t="shared" si="3"/>
        <v>26</v>
      </c>
    </row>
    <row r="203" spans="8:12" ht="12.75">
      <c r="H203">
        <f>GD_CHAM_CONG!C206</f>
        <v>10659</v>
      </c>
      <c r="I203" t="str">
        <f>GD_CHAM_CONG!D206</f>
        <v>Ngô Ngọc Tiến</v>
      </c>
      <c r="J203" t="str">
        <f>VLOOKUP(H203,GD_LCD_HS_LNS!$B$4:$I$514,8,FALSE)</f>
        <v>D-15</v>
      </c>
      <c r="K203" t="str">
        <f t="shared" si="16"/>
        <v>D</v>
      </c>
      <c r="L203">
        <f t="shared" si="3"/>
        <v>26</v>
      </c>
    </row>
    <row r="204" spans="8:12" ht="12.75">
      <c r="H204">
        <f>GD_CHAM_CONG!C207</f>
        <v>10662</v>
      </c>
      <c r="I204" t="str">
        <f>GD_CHAM_CONG!D207</f>
        <v>Trần Văn Tĩnh</v>
      </c>
      <c r="J204" t="str">
        <f>VLOOKUP(H204,GD_LCD_HS_LNS!$B$4:$I$514,8,FALSE)</f>
        <v>D-15</v>
      </c>
      <c r="K204" t="str">
        <f t="shared" si="16"/>
        <v>D</v>
      </c>
      <c r="L204">
        <f t="shared" si="3"/>
        <v>26</v>
      </c>
    </row>
    <row r="205" spans="8:12" ht="12.75">
      <c r="H205">
        <f>GD_CHAM_CONG!C208</f>
        <v>10663</v>
      </c>
      <c r="I205" t="str">
        <f>GD_CHAM_CONG!D208</f>
        <v>Khổng Vũ Hùng</v>
      </c>
      <c r="J205" t="str">
        <f>VLOOKUP(H205,GD_LCD_HS_LNS!$B$4:$I$514,8,FALSE)</f>
        <v>D-15</v>
      </c>
      <c r="K205" t="str">
        <f t="shared" si="16"/>
        <v>D</v>
      </c>
      <c r="L205">
        <f t="shared" si="3"/>
        <v>26</v>
      </c>
    </row>
    <row r="206" spans="8:12" ht="12.75">
      <c r="H206">
        <f>GD_CHAM_CONG!C209</f>
        <v>10664</v>
      </c>
      <c r="I206" t="str">
        <f>GD_CHAM_CONG!D209</f>
        <v>Phan Bá Tráng</v>
      </c>
      <c r="J206" t="str">
        <f>VLOOKUP(H206,GD_LCD_HS_LNS!$B$4:$I$514,8,FALSE)</f>
        <v>D-15</v>
      </c>
      <c r="K206" t="str">
        <f t="shared" si="16"/>
        <v>D</v>
      </c>
      <c r="L206">
        <f t="shared" si="3"/>
        <v>26</v>
      </c>
    </row>
    <row r="207" spans="8:12" ht="12.75">
      <c r="H207">
        <f>GD_CHAM_CONG!C210</f>
        <v>10666</v>
      </c>
      <c r="I207" t="str">
        <f>GD_CHAM_CONG!D210</f>
        <v>Phạm Quang Trung</v>
      </c>
      <c r="J207" t="str">
        <f>VLOOKUP(H207,GD_LCD_HS_LNS!$B$4:$I$514,8,FALSE)</f>
        <v>D-15</v>
      </c>
      <c r="K207" t="str">
        <f t="shared" si="16"/>
        <v>D</v>
      </c>
      <c r="L207">
        <f t="shared" si="3"/>
        <v>26</v>
      </c>
    </row>
    <row r="208" spans="8:12" ht="12.75">
      <c r="H208">
        <f>GD_CHAM_CONG!C211</f>
        <v>10667</v>
      </c>
      <c r="I208" t="str">
        <f>GD_CHAM_CONG!D211</f>
        <v>Nguyễn Phi Trường</v>
      </c>
      <c r="J208" t="str">
        <f>VLOOKUP(H208,GD_LCD_HS_LNS!$B$4:$I$514,8,FALSE)</f>
        <v>D-15</v>
      </c>
      <c r="K208" t="str">
        <f t="shared" si="16"/>
        <v>D</v>
      </c>
      <c r="L208">
        <f t="shared" si="3"/>
        <v>26</v>
      </c>
    </row>
    <row r="209" spans="8:12" ht="12.75">
      <c r="H209">
        <f>GD_CHAM_CONG!C212</f>
        <v>10668</v>
      </c>
      <c r="I209" t="str">
        <f>GD_CHAM_CONG!D212</f>
        <v>Đới Minh Khoa</v>
      </c>
      <c r="J209" t="str">
        <f>VLOOKUP(H209,GD_LCD_HS_LNS!$B$4:$I$514,8,FALSE)</f>
        <v>D-15</v>
      </c>
      <c r="K209" t="str">
        <f t="shared" si="16"/>
        <v>D</v>
      </c>
      <c r="L209">
        <f t="shared" si="3"/>
        <v>26</v>
      </c>
    </row>
    <row r="210" spans="8:12" ht="12.75">
      <c r="H210">
        <f>GD_CHAM_CONG!C213</f>
        <v>10669</v>
      </c>
      <c r="I210" t="str">
        <f>GD_CHAM_CONG!D213</f>
        <v>Nguyễn Xuân Tân</v>
      </c>
      <c r="J210" t="str">
        <f>VLOOKUP(H210,GD_LCD_HS_LNS!$B$4:$I$514,8,FALSE)</f>
        <v>D-15</v>
      </c>
      <c r="K210" t="str">
        <f t="shared" si="16"/>
        <v>D</v>
      </c>
      <c r="L210">
        <f t="shared" si="3"/>
        <v>26</v>
      </c>
    </row>
    <row r="211" spans="8:12" ht="12.75">
      <c r="H211">
        <f>GD_CHAM_CONG!C214</f>
        <v>10670</v>
      </c>
      <c r="I211" t="str">
        <f>GD_CHAM_CONG!D214</f>
        <v>Nguyễn Văn Toàn</v>
      </c>
      <c r="J211" t="str">
        <f>VLOOKUP(H211,GD_LCD_HS_LNS!$B$4:$I$514,8,FALSE)</f>
        <v>D-15</v>
      </c>
      <c r="K211" t="str">
        <f t="shared" si="16"/>
        <v>D</v>
      </c>
      <c r="L211">
        <f t="shared" si="3"/>
        <v>26</v>
      </c>
    </row>
    <row r="212" spans="8:12" ht="12.75">
      <c r="H212">
        <f>GD_CHAM_CONG!C215</f>
        <v>10672</v>
      </c>
      <c r="I212" t="str">
        <f>GD_CHAM_CONG!D215</f>
        <v>Triệu Tuấn Anh</v>
      </c>
      <c r="J212" t="str">
        <f>VLOOKUP(H212,GD_LCD_HS_LNS!$B$4:$I$514,8,FALSE)</f>
        <v>D-10</v>
      </c>
      <c r="K212" t="str">
        <f t="shared" si="16"/>
        <v>D</v>
      </c>
      <c r="L212">
        <f t="shared" si="3"/>
        <v>26</v>
      </c>
    </row>
    <row r="213" spans="8:12" ht="12.75">
      <c r="H213">
        <f>GD_CHAM_CONG!C216</f>
        <v>10674</v>
      </c>
      <c r="I213" t="str">
        <f>GD_CHAM_CONG!D216</f>
        <v>Nguyễn Văn Tuế</v>
      </c>
      <c r="J213" t="str">
        <f>VLOOKUP(H213,GD_LCD_HS_LNS!$B$4:$I$514,8,FALSE)</f>
        <v>D-15</v>
      </c>
      <c r="K213" t="str">
        <f t="shared" si="16"/>
        <v>D</v>
      </c>
      <c r="L213">
        <f t="shared" si="3"/>
        <v>26</v>
      </c>
    </row>
    <row r="214" spans="8:12" ht="12.75">
      <c r="H214">
        <f>GD_CHAM_CONG!C217</f>
        <v>10675</v>
      </c>
      <c r="I214" t="str">
        <f>GD_CHAM_CONG!D217</f>
        <v>Phạm Văn Bảy</v>
      </c>
      <c r="J214" t="str">
        <f>VLOOKUP(H214,GD_LCD_HS_LNS!$B$4:$I$514,8,FALSE)</f>
        <v>D-15</v>
      </c>
      <c r="K214" t="str">
        <f t="shared" si="16"/>
        <v>D</v>
      </c>
      <c r="L214">
        <f t="shared" si="3"/>
        <v>26</v>
      </c>
    </row>
    <row r="215" spans="8:12" ht="12.75">
      <c r="H215">
        <f>GD_CHAM_CONG!C218</f>
        <v>10676</v>
      </c>
      <c r="I215" t="str">
        <f>GD_CHAM_CONG!D218</f>
        <v>Vương Khắc Hòa</v>
      </c>
      <c r="J215" t="str">
        <f>VLOOKUP(H215,GD_LCD_HS_LNS!$B$4:$I$514,8,FALSE)</f>
        <v>D-10</v>
      </c>
      <c r="K215" t="str">
        <f t="shared" si="16"/>
        <v>D</v>
      </c>
      <c r="L215">
        <f t="shared" si="3"/>
        <v>26</v>
      </c>
    </row>
    <row r="216" spans="8:12" ht="12.75">
      <c r="H216">
        <f>GD_CHAM_CONG!C219</f>
        <v>10677</v>
      </c>
      <c r="I216" t="str">
        <f>GD_CHAM_CONG!D219</f>
        <v>Vũ Văn Thành</v>
      </c>
      <c r="J216" t="str">
        <f>VLOOKUP(H216,GD_LCD_HS_LNS!$B$4:$I$514,8,FALSE)</f>
        <v>D-15</v>
      </c>
      <c r="K216" t="str">
        <f t="shared" si="16"/>
        <v>D</v>
      </c>
      <c r="L216">
        <f t="shared" si="3"/>
        <v>26</v>
      </c>
    </row>
    <row r="217" spans="8:12" ht="12.75">
      <c r="H217">
        <f>GD_CHAM_CONG!C220</f>
        <v>10678</v>
      </c>
      <c r="I217" t="str">
        <f>GD_CHAM_CONG!D220</f>
        <v>Phạm Thanh Quang</v>
      </c>
      <c r="J217" t="str">
        <f>VLOOKUP(H217,GD_LCD_HS_LNS!$B$4:$I$514,8,FALSE)</f>
        <v>D-15</v>
      </c>
      <c r="K217" t="str">
        <f t="shared" si="16"/>
        <v>D</v>
      </c>
      <c r="L217">
        <f t="shared" si="3"/>
        <v>26</v>
      </c>
    </row>
    <row r="218" spans="8:12" ht="12.75">
      <c r="H218">
        <f>GD_CHAM_CONG!C221</f>
        <v>10679</v>
      </c>
      <c r="I218" t="str">
        <f>GD_CHAM_CONG!D221</f>
        <v>Lã Văn Thảo</v>
      </c>
      <c r="J218" t="str">
        <f>VLOOKUP(H218,GD_LCD_HS_LNS!$B$4:$I$514,8,FALSE)</f>
        <v>D-15</v>
      </c>
      <c r="K218" t="str">
        <f t="shared" si="16"/>
        <v>D</v>
      </c>
      <c r="L218">
        <f t="shared" si="3"/>
        <v>26</v>
      </c>
    </row>
    <row r="219" spans="8:12" ht="12.75">
      <c r="H219">
        <f>GD_CHAM_CONG!C222</f>
        <v>10680</v>
      </c>
      <c r="I219" t="str">
        <f>GD_CHAM_CONG!D222</f>
        <v>Nguyễn Thanh Bình</v>
      </c>
      <c r="J219" t="str">
        <f>VLOOKUP(H219,GD_LCD_HS_LNS!$B$4:$I$514,8,FALSE)</f>
        <v>D-15</v>
      </c>
      <c r="K219" t="str">
        <f t="shared" si="16"/>
        <v>D</v>
      </c>
      <c r="L219">
        <f t="shared" si="3"/>
        <v>26</v>
      </c>
    </row>
    <row r="220" spans="8:12" ht="12.75">
      <c r="H220">
        <f>GD_CHAM_CONG!C223</f>
        <v>11086</v>
      </c>
      <c r="I220" t="str">
        <f>GD_CHAM_CONG!D223</f>
        <v>Nguyễn Quốc Dũng</v>
      </c>
      <c r="J220" t="str">
        <f>VLOOKUP(H220,GD_LCD_HS_LNS!$B$4:$I$514,8,FALSE)</f>
        <v>D-15</v>
      </c>
      <c r="K220" t="str">
        <f t="shared" si="16"/>
        <v>D</v>
      </c>
      <c r="L220">
        <f t="shared" si="3"/>
        <v>26</v>
      </c>
    </row>
    <row r="221" spans="8:12" ht="12.75">
      <c r="H221">
        <f>GD_CHAM_CONG!C224</f>
        <v>11092</v>
      </c>
      <c r="I221" t="str">
        <f>GD_CHAM_CONG!D224</f>
        <v>Nguyễn Thành Long</v>
      </c>
      <c r="J221" t="str">
        <f>VLOOKUP(H221,GD_LCD_HS_LNS!$B$4:$I$514,8,FALSE)</f>
        <v>D-15</v>
      </c>
      <c r="K221" t="str">
        <f t="shared" si="16"/>
        <v>D</v>
      </c>
      <c r="L221">
        <f t="shared" si="3"/>
        <v>26</v>
      </c>
    </row>
    <row r="222" spans="8:12" ht="12.75">
      <c r="H222">
        <f>GD_CHAM_CONG!C225</f>
        <v>11094</v>
      </c>
      <c r="I222" t="str">
        <f>GD_CHAM_CONG!D225</f>
        <v>Nguyễn Xuân Đỏ</v>
      </c>
      <c r="J222" t="str">
        <f>VLOOKUP(H222,GD_LCD_HS_LNS!$B$4:$I$514,8,FALSE)</f>
        <v>D-15</v>
      </c>
      <c r="K222" t="str">
        <f t="shared" si="16"/>
        <v>D</v>
      </c>
      <c r="L222">
        <f t="shared" si="3"/>
        <v>26</v>
      </c>
    </row>
    <row r="223" spans="8:12" ht="12.75">
      <c r="H223">
        <f>GD_CHAM_CONG!C226</f>
        <v>11095</v>
      </c>
      <c r="I223" t="str">
        <f>GD_CHAM_CONG!D226</f>
        <v>Đỗ Văn Phụng</v>
      </c>
      <c r="J223" t="str">
        <f>VLOOKUP(H223,GD_LCD_HS_LNS!$B$4:$I$514,8,FALSE)</f>
        <v>D-15</v>
      </c>
      <c r="K223" t="str">
        <f t="shared" si="16"/>
        <v>D</v>
      </c>
      <c r="L223">
        <f t="shared" si="3"/>
        <v>26</v>
      </c>
    </row>
    <row r="224" spans="8:12" ht="12.75">
      <c r="H224">
        <f>GD_CHAM_CONG!C227</f>
        <v>11097</v>
      </c>
      <c r="I224" t="str">
        <f>GD_CHAM_CONG!D227</f>
        <v>Trần Đình Thăng</v>
      </c>
      <c r="J224" t="str">
        <f>VLOOKUP(H224,GD_LCD_HS_LNS!$B$4:$I$514,8,FALSE)</f>
        <v>D-15</v>
      </c>
      <c r="K224" t="str">
        <f t="shared" si="16"/>
        <v>D</v>
      </c>
      <c r="L224">
        <f t="shared" si="3"/>
        <v>26</v>
      </c>
    </row>
    <row r="225" spans="8:12" ht="12.75">
      <c r="H225">
        <f>GD_CHAM_CONG!C228</f>
        <v>11098</v>
      </c>
      <c r="I225" t="str">
        <f>GD_CHAM_CONG!D228</f>
        <v>Lương Bá Huỳnh</v>
      </c>
      <c r="J225" t="str">
        <f>VLOOKUP(H225,GD_LCD_HS_LNS!$B$4:$I$514,8,FALSE)</f>
        <v>D-15</v>
      </c>
      <c r="K225" t="str">
        <f t="shared" si="16"/>
        <v>D</v>
      </c>
      <c r="L225">
        <f t="shared" si="3"/>
        <v>26</v>
      </c>
    </row>
    <row r="226" spans="8:12" ht="12.75">
      <c r="H226">
        <f>GD_CHAM_CONG!C229</f>
        <v>12574</v>
      </c>
      <c r="I226" t="str">
        <f>GD_CHAM_CONG!D229</f>
        <v>Lê Văn Hùng</v>
      </c>
      <c r="J226" t="str">
        <f>VLOOKUP(H226,GD_LCD_HS_LNS!$B$4:$I$514,8,FALSE)</f>
        <v>D-15</v>
      </c>
      <c r="K226" t="str">
        <f t="shared" si="16"/>
        <v>D</v>
      </c>
      <c r="L226">
        <f t="shared" si="3"/>
        <v>26</v>
      </c>
    </row>
    <row r="227" spans="8:12" ht="12.75">
      <c r="H227">
        <f>GD_CHAM_CONG!C230</f>
        <v>12576</v>
      </c>
      <c r="I227" t="str">
        <f>GD_CHAM_CONG!D230</f>
        <v>Nguyễn Tùng Giang</v>
      </c>
      <c r="J227" t="str">
        <f>VLOOKUP(H227,GD_LCD_HS_LNS!$B$4:$I$514,8,FALSE)</f>
        <v>D-15</v>
      </c>
      <c r="K227" t="str">
        <f t="shared" si="16"/>
        <v>D</v>
      </c>
      <c r="L227">
        <f t="shared" si="3"/>
        <v>26</v>
      </c>
    </row>
    <row r="228" spans="8:12" ht="12.75">
      <c r="H228">
        <f>GD_CHAM_CONG!C231</f>
        <v>12578</v>
      </c>
      <c r="I228" t="str">
        <f>GD_CHAM_CONG!D231</f>
        <v>Bùi Bảo Long</v>
      </c>
      <c r="J228" t="str">
        <f>VLOOKUP(H228,GD_LCD_HS_LNS!$B$4:$I$514,8,FALSE)</f>
        <v>D-15</v>
      </c>
      <c r="K228" t="str">
        <f t="shared" si="16"/>
        <v>D</v>
      </c>
      <c r="L228">
        <f t="shared" si="3"/>
        <v>26</v>
      </c>
    </row>
    <row r="229" spans="8:12" ht="12.75">
      <c r="H229">
        <f>GD_CHAM_CONG!C232</f>
        <v>12580</v>
      </c>
      <c r="I229" t="str">
        <f>GD_CHAM_CONG!D232</f>
        <v>Đào Công Duẩn</v>
      </c>
      <c r="J229" t="str">
        <f>VLOOKUP(H229,GD_LCD_HS_LNS!$B$4:$I$514,8,FALSE)</f>
        <v>D-15</v>
      </c>
      <c r="K229" t="str">
        <f t="shared" si="16"/>
        <v>D</v>
      </c>
      <c r="L229">
        <f t="shared" si="3"/>
        <v>26</v>
      </c>
    </row>
    <row r="230" spans="8:12" ht="12.75">
      <c r="H230">
        <f>GD_CHAM_CONG!C233</f>
        <v>12581</v>
      </c>
      <c r="I230" t="str">
        <f>GD_CHAM_CONG!D233</f>
        <v>Nguyễn Gia Thắng</v>
      </c>
      <c r="J230" t="str">
        <f>VLOOKUP(H230,GD_LCD_HS_LNS!$B$4:$I$514,8,FALSE)</f>
        <v>D-15</v>
      </c>
      <c r="K230" t="str">
        <f t="shared" si="16"/>
        <v>D</v>
      </c>
      <c r="L230">
        <f t="shared" si="3"/>
        <v>26</v>
      </c>
    </row>
    <row r="231" spans="8:12" ht="12.75">
      <c r="H231">
        <f>GD_CHAM_CONG!C234</f>
        <v>12583</v>
      </c>
      <c r="I231" t="str">
        <f>GD_CHAM_CONG!D234</f>
        <v>Nguyễn Huy Đáp</v>
      </c>
      <c r="J231" t="str">
        <f>VLOOKUP(H231,GD_LCD_HS_LNS!$B$4:$I$514,8,FALSE)</f>
        <v>D-15</v>
      </c>
      <c r="K231" t="str">
        <f t="shared" si="16"/>
        <v>D</v>
      </c>
      <c r="L231">
        <f t="shared" si="3"/>
        <v>26</v>
      </c>
    </row>
    <row r="232" spans="8:12" ht="12.75">
      <c r="H232">
        <f>GD_CHAM_CONG!C235</f>
        <v>12584</v>
      </c>
      <c r="I232" t="str">
        <f>GD_CHAM_CONG!D235</f>
        <v>Lê Văn Thịnh</v>
      </c>
      <c r="J232" t="str">
        <f>VLOOKUP(H232,GD_LCD_HS_LNS!$B$4:$I$514,8,FALSE)</f>
        <v>D-15</v>
      </c>
      <c r="K232" t="str">
        <f t="shared" si="16"/>
        <v>D</v>
      </c>
      <c r="L232">
        <f t="shared" si="3"/>
        <v>26</v>
      </c>
    </row>
    <row r="233" spans="8:12" ht="12.75">
      <c r="H233">
        <f>GD_CHAM_CONG!C236</f>
        <v>12585</v>
      </c>
      <c r="I233" t="str">
        <f>GD_CHAM_CONG!D236</f>
        <v>Nguyễn Tuấn Anh</v>
      </c>
      <c r="J233" t="str">
        <f>VLOOKUP(H233,GD_LCD_HS_LNS!$B$4:$I$514,8,FALSE)</f>
        <v>D-15</v>
      </c>
      <c r="K233" t="str">
        <f t="shared" si="16"/>
        <v>D</v>
      </c>
      <c r="L233">
        <f t="shared" si="3"/>
        <v>26</v>
      </c>
    </row>
    <row r="234" spans="8:12" ht="12.75">
      <c r="H234">
        <f>GD_CHAM_CONG!C237</f>
        <v>12586</v>
      </c>
      <c r="I234" t="str">
        <f>GD_CHAM_CONG!D237</f>
        <v>Phạm Văn Trường</v>
      </c>
      <c r="J234" t="str">
        <f>VLOOKUP(H234,GD_LCD_HS_LNS!$B$4:$I$514,8,FALSE)</f>
        <v>D-15</v>
      </c>
      <c r="K234" t="str">
        <f t="shared" si="16"/>
        <v>D</v>
      </c>
      <c r="L234">
        <f t="shared" si="3"/>
        <v>26</v>
      </c>
    </row>
    <row r="235" spans="8:12" ht="12.75">
      <c r="H235">
        <f>GD_CHAM_CONG!C238</f>
        <v>12587</v>
      </c>
      <c r="I235" t="str">
        <f>GD_CHAM_CONG!D238</f>
        <v>Nguyễn Minh Dũng</v>
      </c>
      <c r="J235" t="str">
        <f>VLOOKUP(H235,GD_LCD_HS_LNS!$B$4:$I$514,8,FALSE)</f>
        <v>D-15</v>
      </c>
      <c r="K235" t="str">
        <f t="shared" si="16"/>
        <v>D</v>
      </c>
      <c r="L235">
        <f t="shared" si="3"/>
        <v>26</v>
      </c>
    </row>
    <row r="236" spans="8:12" ht="12.75">
      <c r="H236">
        <f>GD_CHAM_CONG!C239</f>
        <v>12588</v>
      </c>
      <c r="I236" t="str">
        <f>GD_CHAM_CONG!D239</f>
        <v>Đào Huy Phong</v>
      </c>
      <c r="J236" t="str">
        <f>VLOOKUP(H236,GD_LCD_HS_LNS!$B$4:$I$514,8,FALSE)</f>
        <v>D-15</v>
      </c>
      <c r="K236" t="str">
        <f t="shared" si="16"/>
        <v>D</v>
      </c>
      <c r="L236">
        <f t="shared" si="3"/>
        <v>26</v>
      </c>
    </row>
    <row r="237" spans="8:12" ht="12.75">
      <c r="H237">
        <f>GD_CHAM_CONG!C240</f>
        <v>12589</v>
      </c>
      <c r="I237" t="str">
        <f>GD_CHAM_CONG!D240</f>
        <v>Lê Văn Thiện</v>
      </c>
      <c r="J237" t="str">
        <f>VLOOKUP(H237,GD_LCD_HS_LNS!$B$4:$I$514,8,FALSE)</f>
        <v>D-15</v>
      </c>
      <c r="K237" t="str">
        <f t="shared" si="16"/>
        <v>D</v>
      </c>
      <c r="L237">
        <f t="shared" si="3"/>
        <v>26</v>
      </c>
    </row>
    <row r="238" spans="8:12" ht="12.75">
      <c r="H238">
        <f>GD_CHAM_CONG!C241</f>
        <v>12591</v>
      </c>
      <c r="I238" t="str">
        <f>GD_CHAM_CONG!D241</f>
        <v>Nguyễn Xuân Quý</v>
      </c>
      <c r="J238" t="str">
        <f>VLOOKUP(H238,GD_LCD_HS_LNS!$B$4:$I$514,8,FALSE)</f>
        <v>D-15</v>
      </c>
      <c r="K238" t="str">
        <f t="shared" si="16"/>
        <v>D</v>
      </c>
      <c r="L238">
        <f t="shared" si="3"/>
        <v>26</v>
      </c>
    </row>
    <row r="239" spans="8:12" ht="12.75">
      <c r="H239">
        <f>GD_CHAM_CONG!C242</f>
        <v>12592</v>
      </c>
      <c r="I239" t="str">
        <f>GD_CHAM_CONG!D242</f>
        <v>Lê Minh Huy</v>
      </c>
      <c r="J239" t="str">
        <f>VLOOKUP(H239,GD_LCD_HS_LNS!$B$4:$I$514,8,FALSE)</f>
        <v>D-15</v>
      </c>
      <c r="K239" t="str">
        <f t="shared" si="16"/>
        <v>D</v>
      </c>
      <c r="L239">
        <f t="shared" si="3"/>
        <v>26</v>
      </c>
    </row>
    <row r="240" spans="8:12" ht="12.75">
      <c r="H240">
        <f>GD_CHAM_CONG!C243</f>
        <v>13424</v>
      </c>
      <c r="I240" t="str">
        <f>GD_CHAM_CONG!D243</f>
        <v>Bùi Tuấn Anh</v>
      </c>
      <c r="J240" t="str">
        <f>VLOOKUP(H240,GD_LCD_HS_LNS!$B$4:$I$514,8,FALSE)</f>
        <v>D-15</v>
      </c>
      <c r="K240" t="str">
        <f t="shared" si="16"/>
        <v>D</v>
      </c>
      <c r="L240">
        <f t="shared" si="3"/>
        <v>26</v>
      </c>
    </row>
    <row r="241" spans="8:12" ht="12.75">
      <c r="H241">
        <f>GD_CHAM_CONG!C244</f>
        <v>13425</v>
      </c>
      <c r="I241" t="str">
        <f>GD_CHAM_CONG!D244</f>
        <v>Nguyễn Duy Trinh</v>
      </c>
      <c r="J241" t="str">
        <f>VLOOKUP(H241,GD_LCD_HS_LNS!$B$4:$I$514,8,FALSE)</f>
        <v>D-15</v>
      </c>
      <c r="K241" t="str">
        <f t="shared" si="16"/>
        <v>D</v>
      </c>
      <c r="L241">
        <f t="shared" si="3"/>
        <v>26</v>
      </c>
    </row>
    <row r="242" spans="8:12" ht="12.75">
      <c r="H242">
        <f>GD_CHAM_CONG!C245</f>
        <v>13436</v>
      </c>
      <c r="I242" t="str">
        <f>GD_CHAM_CONG!D245</f>
        <v>Lê Văn Thư</v>
      </c>
      <c r="J242" t="str">
        <f>VLOOKUP(H242,GD_LCD_HS_LNS!$B$4:$I$514,8,FALSE)</f>
        <v>D-15</v>
      </c>
      <c r="K242" t="str">
        <f t="shared" si="16"/>
        <v>D</v>
      </c>
      <c r="L242">
        <f t="shared" si="3"/>
        <v>26</v>
      </c>
    </row>
    <row r="243" spans="8:12" ht="12.75">
      <c r="H243">
        <f>GD_CHAM_CONG!C246</f>
        <v>13437</v>
      </c>
      <c r="I243" t="str">
        <f>GD_CHAM_CONG!D246</f>
        <v>Phạm Ngọc Huấn</v>
      </c>
      <c r="J243" t="str">
        <f>VLOOKUP(H243,GD_LCD_HS_LNS!$B$4:$I$514,8,FALSE)</f>
        <v>D-15</v>
      </c>
      <c r="K243" t="str">
        <f t="shared" si="16"/>
        <v>D</v>
      </c>
      <c r="L243">
        <f t="shared" si="3"/>
        <v>26</v>
      </c>
    </row>
    <row r="244" spans="8:12" ht="12.75">
      <c r="H244">
        <f>GD_CHAM_CONG!C247</f>
        <v>13446</v>
      </c>
      <c r="I244" t="str">
        <f>GD_CHAM_CONG!D247</f>
        <v>Dương Công Tú</v>
      </c>
      <c r="J244" t="str">
        <f>VLOOKUP(H244,GD_LCD_HS_LNS!$B$4:$I$514,8,FALSE)</f>
        <v>D-15</v>
      </c>
      <c r="K244" t="str">
        <f t="shared" si="16"/>
        <v>D</v>
      </c>
      <c r="L244">
        <f t="shared" si="3"/>
        <v>26</v>
      </c>
    </row>
    <row r="245" spans="8:12" ht="12.75">
      <c r="H245">
        <f>GD_CHAM_CONG!C248</f>
        <v>13448</v>
      </c>
      <c r="I245" t="str">
        <f>GD_CHAM_CONG!D248</f>
        <v>Nguyễn Hùng Anh</v>
      </c>
      <c r="J245" t="str">
        <f>VLOOKUP(H245,GD_LCD_HS_LNS!$B$4:$I$514,8,FALSE)</f>
        <v>D-15</v>
      </c>
      <c r="K245" t="str">
        <f t="shared" si="16"/>
        <v>D</v>
      </c>
      <c r="L245">
        <f t="shared" si="3"/>
        <v>26</v>
      </c>
    </row>
    <row r="246" spans="8:12" ht="12.75">
      <c r="H246">
        <f>GD_CHAM_CONG!C249</f>
        <v>13450</v>
      </c>
      <c r="I246" t="str">
        <f>GD_CHAM_CONG!D249</f>
        <v>Phạm Văn Mạnh</v>
      </c>
      <c r="J246" t="str">
        <f>VLOOKUP(H246,GD_LCD_HS_LNS!$B$4:$I$514,8,FALSE)</f>
        <v>D-15</v>
      </c>
      <c r="K246" t="str">
        <f t="shared" si="16"/>
        <v>D</v>
      </c>
      <c r="L246">
        <f t="shared" si="3"/>
        <v>26</v>
      </c>
    </row>
    <row r="247" spans="8:12" ht="12.75">
      <c r="H247">
        <f>GD_CHAM_CONG!C250</f>
        <v>13451</v>
      </c>
      <c r="I247" t="str">
        <f>GD_CHAM_CONG!D250</f>
        <v>Vũ Minh Tiến</v>
      </c>
      <c r="J247" t="str">
        <f>VLOOKUP(H247,GD_LCD_HS_LNS!$B$4:$I$514,8,FALSE)</f>
        <v>D-15</v>
      </c>
      <c r="K247" t="str">
        <f t="shared" si="16"/>
        <v>D</v>
      </c>
      <c r="L247">
        <f t="shared" si="3"/>
        <v>26</v>
      </c>
    </row>
    <row r="248" spans="8:12" ht="12.75">
      <c r="H248">
        <f>GD_CHAM_CONG!C251</f>
        <v>13453</v>
      </c>
      <c r="I248" t="str">
        <f>GD_CHAM_CONG!D251</f>
        <v>Nguyễn Văn Khiêm</v>
      </c>
      <c r="J248" t="str">
        <f>VLOOKUP(H248,GD_LCD_HS_LNS!$B$4:$I$514,8,FALSE)</f>
        <v>D-15</v>
      </c>
      <c r="K248" t="str">
        <f t="shared" si="16"/>
        <v>D</v>
      </c>
      <c r="L248">
        <f t="shared" si="3"/>
        <v>26</v>
      </c>
    </row>
    <row r="249" spans="8:12" ht="12.75">
      <c r="H249">
        <f>GD_CHAM_CONG!C252</f>
        <v>13454</v>
      </c>
      <c r="I249" t="str">
        <f>GD_CHAM_CONG!D252</f>
        <v>Nguyễn Xuân Hải</v>
      </c>
      <c r="J249" t="str">
        <f>VLOOKUP(H249,GD_LCD_HS_LNS!$B$4:$I$514,8,FALSE)</f>
        <v>D-15</v>
      </c>
      <c r="K249" t="str">
        <f t="shared" si="16"/>
        <v>D</v>
      </c>
      <c r="L249">
        <f t="shared" si="3"/>
        <v>26</v>
      </c>
    </row>
    <row r="250" spans="8:12" ht="12.75">
      <c r="H250">
        <f>GD_CHAM_CONG!C253</f>
        <v>13455</v>
      </c>
      <c r="I250" t="str">
        <f>GD_CHAM_CONG!D253</f>
        <v>Nguyễn Như Tuấn</v>
      </c>
      <c r="J250" t="str">
        <f>VLOOKUP(H250,GD_LCD_HS_LNS!$B$4:$I$514,8,FALSE)</f>
        <v>D-15</v>
      </c>
      <c r="K250" t="str">
        <f t="shared" si="16"/>
        <v>D</v>
      </c>
      <c r="L250">
        <f t="shared" si="3"/>
        <v>26</v>
      </c>
    </row>
    <row r="251" spans="8:12" ht="12.75">
      <c r="H251">
        <f>GD_CHAM_CONG!C254</f>
        <v>13457</v>
      </c>
      <c r="I251" t="str">
        <f>GD_CHAM_CONG!D254</f>
        <v>Trần Thanh Tuấn</v>
      </c>
      <c r="J251" t="str">
        <f>VLOOKUP(H251,GD_LCD_HS_LNS!$B$4:$I$514,8,FALSE)</f>
        <v>D-15</v>
      </c>
      <c r="K251" t="str">
        <f t="shared" si="16"/>
        <v>D</v>
      </c>
      <c r="L251">
        <f t="shared" si="3"/>
        <v>26</v>
      </c>
    </row>
    <row r="252" spans="8:12" ht="12.75">
      <c r="H252">
        <f>GD_CHAM_CONG!C255</f>
        <v>13458</v>
      </c>
      <c r="I252" t="str">
        <f>GD_CHAM_CONG!D255</f>
        <v>Nguyễn Việt Hải</v>
      </c>
      <c r="J252" t="str">
        <f>VLOOKUP(H252,GD_LCD_HS_LNS!$B$4:$I$514,8,FALSE)</f>
        <v>D-15</v>
      </c>
      <c r="K252" t="str">
        <f t="shared" si="16"/>
        <v>D</v>
      </c>
      <c r="L252">
        <f t="shared" si="3"/>
        <v>26</v>
      </c>
    </row>
    <row r="253" spans="8:12" ht="12.75">
      <c r="H253">
        <f>GD_CHAM_CONG!C256</f>
        <v>13461</v>
      </c>
      <c r="I253" t="str">
        <f>GD_CHAM_CONG!D256</f>
        <v>Cao Văn Mạnh</v>
      </c>
      <c r="J253" t="str">
        <f>VLOOKUP(H253,GD_LCD_HS_LNS!$B$4:$I$514,8,FALSE)</f>
        <v>D-15</v>
      </c>
      <c r="K253" t="str">
        <f t="shared" si="16"/>
        <v>D</v>
      </c>
      <c r="L253">
        <f t="shared" si="3"/>
        <v>26</v>
      </c>
    </row>
    <row r="254" spans="8:12" ht="12.75">
      <c r="H254">
        <f>GD_CHAM_CONG!C257</f>
        <v>13464</v>
      </c>
      <c r="I254" t="str">
        <f>GD_CHAM_CONG!D257</f>
        <v>Phạm Văn Dũng</v>
      </c>
      <c r="J254" t="str">
        <f>VLOOKUP(H254,GD_LCD_HS_LNS!$B$4:$I$514,8,FALSE)</f>
        <v>D-15</v>
      </c>
      <c r="K254" t="str">
        <f t="shared" si="16"/>
        <v>D</v>
      </c>
      <c r="L254">
        <f t="shared" si="3"/>
        <v>26</v>
      </c>
    </row>
    <row r="255" spans="8:12" ht="12.75">
      <c r="H255">
        <f>GD_CHAM_CONG!C258</f>
        <v>13465</v>
      </c>
      <c r="I255" t="str">
        <f>GD_CHAM_CONG!D258</f>
        <v>Vũ Văn Tuyền</v>
      </c>
      <c r="J255" t="str">
        <f>VLOOKUP(H255,GD_LCD_HS_LNS!$B$4:$I$514,8,FALSE)</f>
        <v>D-15</v>
      </c>
      <c r="K255" t="str">
        <f t="shared" si="16"/>
        <v>D</v>
      </c>
      <c r="L255">
        <f t="shared" si="3"/>
        <v>26</v>
      </c>
    </row>
    <row r="256" spans="8:12" ht="12.75">
      <c r="H256">
        <f>GD_CHAM_CONG!C259</f>
        <v>13466</v>
      </c>
      <c r="I256" t="str">
        <f>GD_CHAM_CONG!D259</f>
        <v>Nguyễn Viết Phi</v>
      </c>
      <c r="J256" t="str">
        <f>VLOOKUP(H256,GD_LCD_HS_LNS!$B$4:$I$514,8,FALSE)</f>
        <v>D-15</v>
      </c>
      <c r="K256" t="str">
        <f t="shared" si="16"/>
        <v>D</v>
      </c>
      <c r="L256">
        <f t="shared" si="3"/>
        <v>26</v>
      </c>
    </row>
    <row r="257" spans="8:12" ht="12.75">
      <c r="H257">
        <f>GD_CHAM_CONG!C260</f>
        <v>13467</v>
      </c>
      <c r="I257" t="str">
        <f>GD_CHAM_CONG!D260</f>
        <v>Tăng Văn Hải</v>
      </c>
      <c r="J257" t="str">
        <f>VLOOKUP(H257,GD_LCD_HS_LNS!$B$4:$I$514,8,FALSE)</f>
        <v>D-15</v>
      </c>
      <c r="K257" t="str">
        <f t="shared" si="16"/>
        <v>D</v>
      </c>
      <c r="L257">
        <f t="shared" si="3"/>
        <v>26</v>
      </c>
    </row>
    <row r="258" spans="8:12" ht="12.75">
      <c r="H258">
        <f>GD_CHAM_CONG!C261</f>
        <v>13468</v>
      </c>
      <c r="I258" t="str">
        <f>GD_CHAM_CONG!D261</f>
        <v>Lê Trọng Tài</v>
      </c>
      <c r="J258" t="str">
        <f>VLOOKUP(H258,GD_LCD_HS_LNS!$B$4:$I$514,8,FALSE)</f>
        <v>D-15</v>
      </c>
      <c r="K258" t="str">
        <f t="shared" si="16"/>
        <v>D</v>
      </c>
      <c r="L258">
        <f t="shared" si="3"/>
        <v>26</v>
      </c>
    </row>
    <row r="259" spans="8:12" ht="12.75">
      <c r="H259">
        <f>GD_CHAM_CONG!C262</f>
        <v>11141</v>
      </c>
      <c r="I259" t="str">
        <f>GD_CHAM_CONG!D262</f>
        <v>Lê Trọng Lệ</v>
      </c>
      <c r="J259" t="str">
        <f>VLOOKUP(H259,GD_LCD_HS_LNS!$B$4:$I$514,8,FALSE)</f>
        <v>D-15</v>
      </c>
      <c r="K259" t="str">
        <f t="shared" si="16"/>
        <v>D</v>
      </c>
      <c r="L259">
        <f t="shared" si="3"/>
        <v>26</v>
      </c>
    </row>
    <row r="260" spans="8:12" ht="12.75">
      <c r="H260">
        <f>GD_CHAM_CONG!C263</f>
        <v>10681</v>
      </c>
      <c r="I260" t="str">
        <f>GD_CHAM_CONG!D263</f>
        <v>Trần Văn Minh</v>
      </c>
      <c r="J260" t="str">
        <f>VLOOKUP(H260,GD_LCD_HS_LNS!$B$4:$I$514,8,FALSE)</f>
        <v>D-09</v>
      </c>
      <c r="K260" t="str">
        <f t="shared" si="16"/>
        <v>D</v>
      </c>
      <c r="L260">
        <f t="shared" si="3"/>
        <v>26</v>
      </c>
    </row>
    <row r="261" spans="8:12" ht="12.75">
      <c r="H261">
        <f>GD_CHAM_CONG!C264</f>
        <v>10682</v>
      </c>
      <c r="I261" t="str">
        <f>GD_CHAM_CONG!D264</f>
        <v>Nguyễn Gia Chiến</v>
      </c>
      <c r="J261" t="str">
        <f>VLOOKUP(H261,GD_LCD_HS_LNS!$B$4:$I$514,8,FALSE)</f>
        <v>D-10</v>
      </c>
      <c r="K261" t="str">
        <f t="shared" si="16"/>
        <v>D</v>
      </c>
      <c r="L261">
        <f t="shared" si="3"/>
        <v>26</v>
      </c>
    </row>
    <row r="262" spans="8:12" ht="12.75">
      <c r="H262">
        <f>GD_CHAM_CONG!C265</f>
        <v>10683</v>
      </c>
      <c r="I262" t="str">
        <f>GD_CHAM_CONG!D265</f>
        <v>Nguyễn Trung Sơn</v>
      </c>
      <c r="J262" t="str">
        <f>VLOOKUP(H262,GD_LCD_HS_LNS!$B$4:$I$514,8,FALSE)</f>
        <v>D-09</v>
      </c>
      <c r="K262" t="str">
        <f t="shared" si="16"/>
        <v>D</v>
      </c>
      <c r="L262">
        <f t="shared" si="3"/>
        <v>26</v>
      </c>
    </row>
    <row r="263" spans="8:12" ht="12.75">
      <c r="H263">
        <f>GD_CHAM_CONG!C266</f>
        <v>10684</v>
      </c>
      <c r="I263" t="str">
        <f>GD_CHAM_CONG!D266</f>
        <v>Lê Quang Hợp</v>
      </c>
      <c r="J263" t="str">
        <f>VLOOKUP(H263,GD_LCD_HS_LNS!$B$4:$I$514,8,FALSE)</f>
        <v>D-09</v>
      </c>
      <c r="K263" t="str">
        <f t="shared" si="16"/>
        <v>D</v>
      </c>
      <c r="L263">
        <f t="shared" si="3"/>
        <v>26</v>
      </c>
    </row>
    <row r="264" spans="8:12" ht="12.75">
      <c r="H264">
        <f>GD_CHAM_CONG!C267</f>
        <v>10705</v>
      </c>
      <c r="I264" t="str">
        <f>GD_CHAM_CONG!D267</f>
        <v>Nguyễn Hữu Nam</v>
      </c>
      <c r="J264" t="str">
        <f>VLOOKUP(H264,GD_LCD_HS_LNS!$B$4:$I$514,8,FALSE)</f>
        <v>D-09</v>
      </c>
      <c r="K264" t="str">
        <f t="shared" si="16"/>
        <v>D</v>
      </c>
      <c r="L264">
        <f t="shared" si="3"/>
        <v>26</v>
      </c>
    </row>
    <row r="265" spans="8:12" ht="12.75">
      <c r="H265">
        <f>GD_CHAM_CONG!C268</f>
        <v>10706</v>
      </c>
      <c r="I265" t="str">
        <f>GD_CHAM_CONG!D268</f>
        <v>Đặng Đình Phương</v>
      </c>
      <c r="J265" t="str">
        <f>VLOOKUP(H265,GD_LCD_HS_LNS!$B$4:$I$514,8,FALSE)</f>
        <v>D-09</v>
      </c>
      <c r="K265" t="str">
        <f t="shared" si="16"/>
        <v>D</v>
      </c>
      <c r="L265">
        <f t="shared" si="3"/>
        <v>26</v>
      </c>
    </row>
    <row r="266" spans="8:12" ht="12.75">
      <c r="H266">
        <f>GD_CHAM_CONG!C269</f>
        <v>10707</v>
      </c>
      <c r="I266" t="str">
        <f>GD_CHAM_CONG!D269</f>
        <v>Phù Trung Ninh</v>
      </c>
      <c r="J266" t="str">
        <f>VLOOKUP(H266,GD_LCD_HS_LNS!$B$4:$I$514,8,FALSE)</f>
        <v>D-09</v>
      </c>
      <c r="K266" t="str">
        <f t="shared" si="16"/>
        <v>D</v>
      </c>
      <c r="L266">
        <f t="shared" si="3"/>
        <v>26</v>
      </c>
    </row>
    <row r="267" spans="8:12" ht="12.75">
      <c r="H267">
        <f>GD_CHAM_CONG!C270</f>
        <v>10708</v>
      </c>
      <c r="I267" t="str">
        <f>GD_CHAM_CONG!D270</f>
        <v>Phạm Đình Thuần</v>
      </c>
      <c r="J267" t="str">
        <f>VLOOKUP(H267,GD_LCD_HS_LNS!$B$4:$I$514,8,FALSE)</f>
        <v>D-09</v>
      </c>
      <c r="K267" t="str">
        <f t="shared" si="16"/>
        <v>D</v>
      </c>
      <c r="L267">
        <f t="shared" si="3"/>
        <v>26</v>
      </c>
    </row>
    <row r="268" spans="8:12" ht="12.75">
      <c r="H268">
        <f>GD_CHAM_CONG!C271</f>
        <v>10710</v>
      </c>
      <c r="I268" t="str">
        <f>GD_CHAM_CONG!D271</f>
        <v>Nguyễn Anh Dũng</v>
      </c>
      <c r="J268" t="str">
        <f>VLOOKUP(H268,GD_LCD_HS_LNS!$B$4:$I$514,8,FALSE)</f>
        <v>D-09</v>
      </c>
      <c r="K268" t="str">
        <f t="shared" si="16"/>
        <v>D</v>
      </c>
      <c r="L268">
        <f t="shared" si="3"/>
        <v>26</v>
      </c>
    </row>
    <row r="269" spans="8:12" ht="12.75">
      <c r="H269">
        <f>GD_CHAM_CONG!C272</f>
        <v>10711</v>
      </c>
      <c r="I269" t="str">
        <f>GD_CHAM_CONG!D272</f>
        <v>Nguyễn Ngọc Hà</v>
      </c>
      <c r="J269" t="str">
        <f>VLOOKUP(H269,GD_LCD_HS_LNS!$B$4:$I$514,8,FALSE)</f>
        <v>D-09</v>
      </c>
      <c r="K269" t="str">
        <f t="shared" si="16"/>
        <v>D</v>
      </c>
      <c r="L269">
        <f t="shared" si="3"/>
        <v>26</v>
      </c>
    </row>
    <row r="270" spans="8:12" ht="12.75">
      <c r="H270">
        <f>GD_CHAM_CONG!C273</f>
        <v>10712</v>
      </c>
      <c r="I270" t="str">
        <f>GD_CHAM_CONG!D273</f>
        <v>Phạm Đức Long</v>
      </c>
      <c r="J270" t="str">
        <f>VLOOKUP(H270,GD_LCD_HS_LNS!$B$4:$I$514,8,FALSE)</f>
        <v>D-09</v>
      </c>
      <c r="K270" t="str">
        <f t="shared" si="16"/>
        <v>D</v>
      </c>
      <c r="L270">
        <f t="shared" si="3"/>
        <v>26</v>
      </c>
    </row>
    <row r="271" spans="8:12" ht="12.75">
      <c r="H271">
        <f>GD_CHAM_CONG!C274</f>
        <v>10713</v>
      </c>
      <c r="I271" t="str">
        <f>GD_CHAM_CONG!D274</f>
        <v>Trịnh Văn Mạnh</v>
      </c>
      <c r="J271" t="str">
        <f>VLOOKUP(H271,GD_LCD_HS_LNS!$B$4:$I$514,8,FALSE)</f>
        <v>D-09</v>
      </c>
      <c r="K271" t="str">
        <f t="shared" si="16"/>
        <v>D</v>
      </c>
      <c r="L271">
        <f t="shared" si="3"/>
        <v>26</v>
      </c>
    </row>
    <row r="272" spans="8:12" ht="12.75">
      <c r="H272">
        <f>GD_CHAM_CONG!C275</f>
        <v>10714</v>
      </c>
      <c r="I272" t="str">
        <f>GD_CHAM_CONG!D275</f>
        <v>Phạm Văn Hải</v>
      </c>
      <c r="J272" t="str">
        <f>VLOOKUP(H272,GD_LCD_HS_LNS!$B$4:$I$514,8,FALSE)</f>
        <v>D-09</v>
      </c>
      <c r="K272" t="str">
        <f t="shared" si="16"/>
        <v>D</v>
      </c>
      <c r="L272">
        <f t="shared" si="3"/>
        <v>26</v>
      </c>
    </row>
    <row r="273" spans="8:12" ht="12.75">
      <c r="H273">
        <f>GD_CHAM_CONG!C276</f>
        <v>10716</v>
      </c>
      <c r="I273" t="str">
        <f>GD_CHAM_CONG!D276</f>
        <v>Bùi Văn Thành</v>
      </c>
      <c r="J273" t="str">
        <f>VLOOKUP(H273,GD_LCD_HS_LNS!$B$4:$I$514,8,FALSE)</f>
        <v>D-09</v>
      </c>
      <c r="K273" t="str">
        <f t="shared" si="16"/>
        <v>D</v>
      </c>
      <c r="L273">
        <f t="shared" si="3"/>
        <v>26</v>
      </c>
    </row>
    <row r="274" spans="8:12" ht="12.75">
      <c r="H274">
        <f>GD_CHAM_CONG!C277</f>
        <v>10717</v>
      </c>
      <c r="I274" t="str">
        <f>GD_CHAM_CONG!D277</f>
        <v>Bùi Chí Công</v>
      </c>
      <c r="J274" t="str">
        <f>VLOOKUP(H274,GD_LCD_HS_LNS!$B$4:$I$514,8,FALSE)</f>
        <v>D-09</v>
      </c>
      <c r="K274" t="str">
        <f t="shared" si="16"/>
        <v>D</v>
      </c>
      <c r="L274">
        <f t="shared" si="3"/>
        <v>26</v>
      </c>
    </row>
    <row r="275" spans="8:12" ht="12.75">
      <c r="H275">
        <f>GD_CHAM_CONG!C278</f>
        <v>10718</v>
      </c>
      <c r="I275" t="str">
        <f>GD_CHAM_CONG!D278</f>
        <v>Nguyễn Văn Định</v>
      </c>
      <c r="J275" t="str">
        <f>VLOOKUP(H275,GD_LCD_HS_LNS!$B$4:$I$514,8,FALSE)</f>
        <v>D-09</v>
      </c>
      <c r="K275" t="str">
        <f t="shared" si="16"/>
        <v>D</v>
      </c>
      <c r="L275">
        <f t="shared" si="3"/>
        <v>26</v>
      </c>
    </row>
    <row r="276" spans="8:12" ht="12.75">
      <c r="H276">
        <f>GD_CHAM_CONG!C279</f>
        <v>10719</v>
      </c>
      <c r="I276" t="str">
        <f>GD_CHAM_CONG!D279</f>
        <v>Nguyễn Hải Anh</v>
      </c>
      <c r="J276" t="str">
        <f>VLOOKUP(H276,GD_LCD_HS_LNS!$B$4:$I$514,8,FALSE)</f>
        <v>D-09</v>
      </c>
      <c r="K276" t="str">
        <f t="shared" si="16"/>
        <v>D</v>
      </c>
      <c r="L276">
        <f t="shared" si="3"/>
        <v>26</v>
      </c>
    </row>
    <row r="277" spans="8:12" ht="12.75">
      <c r="H277">
        <f>GD_CHAM_CONG!C280</f>
        <v>10720</v>
      </c>
      <c r="I277" t="str">
        <f>GD_CHAM_CONG!D280</f>
        <v>Bùi Kiên Trung</v>
      </c>
      <c r="J277" t="str">
        <f>VLOOKUP(H277,GD_LCD_HS_LNS!$B$4:$I$514,8,FALSE)</f>
        <v>D-09</v>
      </c>
      <c r="K277" t="str">
        <f t="shared" si="16"/>
        <v>D</v>
      </c>
      <c r="L277">
        <f t="shared" si="3"/>
        <v>26</v>
      </c>
    </row>
    <row r="278" spans="8:12" ht="12.75">
      <c r="H278">
        <f>GD_CHAM_CONG!C281</f>
        <v>10721</v>
      </c>
      <c r="I278" t="str">
        <f>GD_CHAM_CONG!D281</f>
        <v>Vũ Quốc Cường</v>
      </c>
      <c r="J278" t="str">
        <f>VLOOKUP(H278,GD_LCD_HS_LNS!$B$4:$I$514,8,FALSE)</f>
        <v>D-09</v>
      </c>
      <c r="K278" t="str">
        <f t="shared" si="16"/>
        <v>D</v>
      </c>
      <c r="L278">
        <f t="shared" si="3"/>
        <v>26</v>
      </c>
    </row>
    <row r="279" spans="8:12" ht="12.75">
      <c r="H279">
        <f>GD_CHAM_CONG!C282</f>
        <v>10722</v>
      </c>
      <c r="I279" t="str">
        <f>GD_CHAM_CONG!D282</f>
        <v>Vũ Văn Dương</v>
      </c>
      <c r="J279" t="str">
        <f>VLOOKUP(H279,GD_LCD_HS_LNS!$B$4:$I$514,8,FALSE)</f>
        <v>D-09</v>
      </c>
      <c r="K279" t="str">
        <f t="shared" si="16"/>
        <v>D</v>
      </c>
      <c r="L279">
        <f t="shared" si="3"/>
        <v>26</v>
      </c>
    </row>
    <row r="280" spans="8:12" ht="12.75">
      <c r="H280">
        <f>GD_CHAM_CONG!C283</f>
        <v>10723</v>
      </c>
      <c r="I280" t="str">
        <f>GD_CHAM_CONG!D283</f>
        <v>Vũ Văn Thái</v>
      </c>
      <c r="J280" t="str">
        <f>VLOOKUP(H280,GD_LCD_HS_LNS!$B$4:$I$514,8,FALSE)</f>
        <v>D-09</v>
      </c>
      <c r="K280" t="str">
        <f t="shared" si="16"/>
        <v>D</v>
      </c>
      <c r="L280">
        <f t="shared" si="3"/>
        <v>26</v>
      </c>
    </row>
    <row r="281" spans="8:12" ht="12.75">
      <c r="H281">
        <f>GD_CHAM_CONG!C284</f>
        <v>10725</v>
      </c>
      <c r="I281" t="str">
        <f>GD_CHAM_CONG!D284</f>
        <v>Phạm Quang Sơn</v>
      </c>
      <c r="J281" t="str">
        <f>VLOOKUP(H281,GD_LCD_HS_LNS!$B$4:$I$514,8,FALSE)</f>
        <v>D-09</v>
      </c>
      <c r="K281" t="str">
        <f t="shared" si="16"/>
        <v>D</v>
      </c>
      <c r="L281">
        <f t="shared" si="3"/>
        <v>26</v>
      </c>
    </row>
    <row r="282" spans="8:12" ht="12.75">
      <c r="H282">
        <f>GD_CHAM_CONG!C285</f>
        <v>10726</v>
      </c>
      <c r="I282" t="str">
        <f>GD_CHAM_CONG!D285</f>
        <v>Vũ Mạnh Hùng</v>
      </c>
      <c r="J282" t="str">
        <f>VLOOKUP(H282,GD_LCD_HS_LNS!$B$4:$I$514,8,FALSE)</f>
        <v>D-09</v>
      </c>
      <c r="K282" t="str">
        <f t="shared" si="16"/>
        <v>D</v>
      </c>
      <c r="L282">
        <f t="shared" si="3"/>
        <v>26</v>
      </c>
    </row>
    <row r="283" spans="8:12" ht="12.75">
      <c r="H283">
        <f>GD_CHAM_CONG!C286</f>
        <v>10727</v>
      </c>
      <c r="I283" t="str">
        <f>GD_CHAM_CONG!D286</f>
        <v>Trần Mạnh Hùng</v>
      </c>
      <c r="J283" t="str">
        <f>VLOOKUP(H283,GD_LCD_HS_LNS!$B$4:$I$514,8,FALSE)</f>
        <v>D-10</v>
      </c>
      <c r="K283" t="str">
        <f t="shared" si="16"/>
        <v>D</v>
      </c>
      <c r="L283">
        <f t="shared" si="3"/>
        <v>26</v>
      </c>
    </row>
    <row r="284" spans="8:12" ht="12.75">
      <c r="H284">
        <f>GD_CHAM_CONG!C287</f>
        <v>10728</v>
      </c>
      <c r="I284" t="str">
        <f>GD_CHAM_CONG!D287</f>
        <v>Nguyễn Mạnh Hùng</v>
      </c>
      <c r="J284" t="str">
        <f>VLOOKUP(H284,GD_LCD_HS_LNS!$B$4:$I$514,8,FALSE)</f>
        <v>D-09</v>
      </c>
      <c r="K284" t="str">
        <f t="shared" si="16"/>
        <v>D</v>
      </c>
      <c r="L284">
        <f t="shared" si="3"/>
        <v>26</v>
      </c>
    </row>
    <row r="285" spans="8:12" ht="12.75">
      <c r="H285">
        <f>GD_CHAM_CONG!C288</f>
        <v>10729</v>
      </c>
      <c r="I285" t="str">
        <f>GD_CHAM_CONG!D288</f>
        <v>Nguyễn Thanh Quyết</v>
      </c>
      <c r="J285" t="str">
        <f>VLOOKUP(H285,GD_LCD_HS_LNS!$B$4:$I$514,8,FALSE)</f>
        <v>D-09</v>
      </c>
      <c r="K285" t="str">
        <f t="shared" si="16"/>
        <v>D</v>
      </c>
      <c r="L285">
        <f t="shared" si="3"/>
        <v>26</v>
      </c>
    </row>
    <row r="286" spans="8:12" ht="12.75">
      <c r="H286">
        <f>GD_CHAM_CONG!C289</f>
        <v>10730</v>
      </c>
      <c r="I286" t="str">
        <f>GD_CHAM_CONG!D289</f>
        <v>Nguyễn Thanh Bình</v>
      </c>
      <c r="J286" t="str">
        <f>VLOOKUP(H286,GD_LCD_HS_LNS!$B$4:$I$514,8,FALSE)</f>
        <v>D-09</v>
      </c>
      <c r="K286" t="str">
        <f t="shared" si="16"/>
        <v>D</v>
      </c>
      <c r="L286">
        <f t="shared" si="3"/>
        <v>26</v>
      </c>
    </row>
    <row r="287" spans="8:12" ht="12.75">
      <c r="H287">
        <f>GD_CHAM_CONG!C290</f>
        <v>10731</v>
      </c>
      <c r="I287" t="str">
        <f>GD_CHAM_CONG!D290</f>
        <v>Vũ Tiến Lịch</v>
      </c>
      <c r="J287" t="str">
        <f>VLOOKUP(H287,GD_LCD_HS_LNS!$B$4:$I$514,8,FALSE)</f>
        <v>D-09</v>
      </c>
      <c r="K287" t="str">
        <f t="shared" si="16"/>
        <v>D</v>
      </c>
      <c r="L287">
        <f t="shared" si="3"/>
        <v>26</v>
      </c>
    </row>
    <row r="288" spans="8:12" ht="12.75">
      <c r="H288">
        <f>GD_CHAM_CONG!C291</f>
        <v>10732</v>
      </c>
      <c r="I288" t="str">
        <f>GD_CHAM_CONG!D291</f>
        <v>Nguyễn Xuân Hợi</v>
      </c>
      <c r="J288" t="str">
        <f>VLOOKUP(H288,GD_LCD_HS_LNS!$B$4:$I$514,8,FALSE)</f>
        <v>D-10</v>
      </c>
      <c r="K288" t="str">
        <f t="shared" si="16"/>
        <v>D</v>
      </c>
      <c r="L288">
        <f t="shared" si="3"/>
        <v>26</v>
      </c>
    </row>
    <row r="289" spans="8:12" ht="12.75">
      <c r="H289">
        <f>GD_CHAM_CONG!C292</f>
        <v>10733</v>
      </c>
      <c r="I289" t="str">
        <f>GD_CHAM_CONG!D292</f>
        <v>Nguyễn Văn Sơn</v>
      </c>
      <c r="J289" t="str">
        <f>VLOOKUP(H289,GD_LCD_HS_LNS!$B$4:$I$514,8,FALSE)</f>
        <v>D-09</v>
      </c>
      <c r="K289" t="str">
        <f t="shared" si="16"/>
        <v>D</v>
      </c>
      <c r="L289">
        <f t="shared" si="3"/>
        <v>26</v>
      </c>
    </row>
    <row r="290" spans="8:12" ht="12.75">
      <c r="H290">
        <f>GD_CHAM_CONG!C293</f>
        <v>11132</v>
      </c>
      <c r="I290" t="str">
        <f>GD_CHAM_CONG!D293</f>
        <v>Nguyễn Hữu Chức</v>
      </c>
      <c r="J290" t="str">
        <f>VLOOKUP(H290,GD_LCD_HS_LNS!$B$4:$I$514,8,FALSE)</f>
        <v>D-09</v>
      </c>
      <c r="K290" t="str">
        <f t="shared" si="16"/>
        <v>D</v>
      </c>
      <c r="L290">
        <f t="shared" si="3"/>
        <v>26</v>
      </c>
    </row>
    <row r="291" spans="8:12" ht="12.75">
      <c r="H291">
        <f>GD_CHAM_CONG!C294</f>
        <v>11133</v>
      </c>
      <c r="I291" t="str">
        <f>GD_CHAM_CONG!D294</f>
        <v>Phù Định</v>
      </c>
      <c r="J291" t="str">
        <f>VLOOKUP(H291,GD_LCD_HS_LNS!$B$4:$I$514,8,FALSE)</f>
        <v>D-09</v>
      </c>
      <c r="K291" t="str">
        <f t="shared" si="16"/>
        <v>D</v>
      </c>
      <c r="L291">
        <f t="shared" si="3"/>
        <v>26</v>
      </c>
    </row>
    <row r="292" spans="8:12" ht="12.75">
      <c r="H292">
        <f>GD_CHAM_CONG!C295</f>
        <v>11134</v>
      </c>
      <c r="I292" t="str">
        <f>GD_CHAM_CONG!D295</f>
        <v>Hồ Ngọc Hà</v>
      </c>
      <c r="J292" t="str">
        <f>VLOOKUP(H292,GD_LCD_HS_LNS!$B$4:$I$514,8,FALSE)</f>
        <v>D-09</v>
      </c>
      <c r="K292" t="str">
        <f t="shared" si="16"/>
        <v>D</v>
      </c>
      <c r="L292">
        <f t="shared" si="3"/>
        <v>26</v>
      </c>
    </row>
    <row r="293" spans="8:12" ht="12.75">
      <c r="H293">
        <f>GD_CHAM_CONG!C296</f>
        <v>11135</v>
      </c>
      <c r="I293" t="str">
        <f>GD_CHAM_CONG!D296</f>
        <v>Nguyễn Đắc Thanh</v>
      </c>
      <c r="J293" t="str">
        <f>VLOOKUP(H293,GD_LCD_HS_LNS!$B$4:$I$514,8,FALSE)</f>
        <v>D-09</v>
      </c>
      <c r="K293" t="str">
        <f t="shared" si="16"/>
        <v>D</v>
      </c>
      <c r="L293">
        <f t="shared" si="3"/>
        <v>26</v>
      </c>
    </row>
    <row r="294" spans="8:12" ht="12.75">
      <c r="H294">
        <f>GD_CHAM_CONG!C297</f>
        <v>11136</v>
      </c>
      <c r="I294" t="str">
        <f>GD_CHAM_CONG!D297</f>
        <v>Nguyễn Huy Dũng</v>
      </c>
      <c r="J294" t="str">
        <f>VLOOKUP(H294,GD_LCD_HS_LNS!$B$4:$I$514,8,FALSE)</f>
        <v>D-10</v>
      </c>
      <c r="K294" t="str">
        <f t="shared" si="16"/>
        <v>D</v>
      </c>
      <c r="L294">
        <f t="shared" si="3"/>
        <v>26</v>
      </c>
    </row>
    <row r="295" spans="8:12" ht="12.75">
      <c r="H295">
        <f>GD_CHAM_CONG!C298</f>
        <v>11137</v>
      </c>
      <c r="I295" t="str">
        <f>GD_CHAM_CONG!D298</f>
        <v>Nguyễn Văn Phong</v>
      </c>
      <c r="J295" t="str">
        <f>VLOOKUP(H295,GD_LCD_HS_LNS!$B$4:$I$514,8,FALSE)</f>
        <v>D-10</v>
      </c>
      <c r="K295" t="str">
        <f t="shared" si="16"/>
        <v>D</v>
      </c>
      <c r="L295">
        <f t="shared" si="3"/>
        <v>26</v>
      </c>
    </row>
    <row r="296" spans="8:12" ht="12.75">
      <c r="H296">
        <f>GD_CHAM_CONG!C299</f>
        <v>11138</v>
      </c>
      <c r="I296" t="str">
        <f>GD_CHAM_CONG!D299</f>
        <v>Phạm Việt Tùng</v>
      </c>
      <c r="J296" t="str">
        <f>VLOOKUP(H296,GD_LCD_HS_LNS!$B$4:$I$514,8,FALSE)</f>
        <v>D-09</v>
      </c>
      <c r="K296" t="str">
        <f t="shared" si="16"/>
        <v>D</v>
      </c>
      <c r="L296">
        <f t="shared" si="3"/>
        <v>26</v>
      </c>
    </row>
    <row r="297" spans="8:12" ht="12.75">
      <c r="H297">
        <f>GD_CHAM_CONG!C300</f>
        <v>11139</v>
      </c>
      <c r="I297" t="str">
        <f>GD_CHAM_CONG!D300</f>
        <v>Phùng Viết Dũng</v>
      </c>
      <c r="J297" t="str">
        <f>VLOOKUP(H297,GD_LCD_HS_LNS!$B$4:$I$514,8,FALSE)</f>
        <v>D-10</v>
      </c>
      <c r="K297" t="str">
        <f t="shared" si="16"/>
        <v>D</v>
      </c>
      <c r="L297">
        <f t="shared" si="3"/>
        <v>26</v>
      </c>
    </row>
    <row r="298" spans="8:12" ht="12.75">
      <c r="H298">
        <f>GD_CHAM_CONG!C301</f>
        <v>11142</v>
      </c>
      <c r="I298" t="str">
        <f>GD_CHAM_CONG!D301</f>
        <v>Trần Văn Chính</v>
      </c>
      <c r="J298" t="str">
        <f>VLOOKUP(H298,GD_LCD_HS_LNS!$B$4:$I$514,8,FALSE)</f>
        <v>D-10</v>
      </c>
      <c r="K298" t="str">
        <f t="shared" si="16"/>
        <v>D</v>
      </c>
      <c r="L298">
        <f t="shared" si="3"/>
        <v>26</v>
      </c>
    </row>
    <row r="299" spans="8:12" ht="12.75">
      <c r="H299">
        <f>GD_CHAM_CONG!C302</f>
        <v>11143</v>
      </c>
      <c r="I299" t="str">
        <f>GD_CHAM_CONG!D302</f>
        <v>Phù Xuân Tiền</v>
      </c>
      <c r="J299" t="str">
        <f>VLOOKUP(H299,GD_LCD_HS_LNS!$B$4:$I$514,8,FALSE)</f>
        <v>D-10</v>
      </c>
      <c r="K299" t="str">
        <f t="shared" si="16"/>
        <v>D</v>
      </c>
      <c r="L299">
        <f t="shared" si="3"/>
        <v>26</v>
      </c>
    </row>
    <row r="300" spans="8:12" ht="12.75">
      <c r="H300">
        <f>GD_CHAM_CONG!C303</f>
        <v>11144</v>
      </c>
      <c r="I300" t="str">
        <f>GD_CHAM_CONG!D303</f>
        <v>Đinh Văn Bền</v>
      </c>
      <c r="J300" t="str">
        <f>VLOOKUP(H300,GD_LCD_HS_LNS!$B$4:$I$514,8,FALSE)</f>
        <v>D-10</v>
      </c>
      <c r="K300" t="str">
        <f t="shared" si="16"/>
        <v>D</v>
      </c>
      <c r="L300">
        <f t="shared" si="3"/>
        <v>26</v>
      </c>
    </row>
    <row r="301" spans="8:12" ht="12.75">
      <c r="H301">
        <f>GD_CHAM_CONG!C304</f>
        <v>11145</v>
      </c>
      <c r="I301" t="str">
        <f>GD_CHAM_CONG!D304</f>
        <v>Nguyễn Tiến Ngọc</v>
      </c>
      <c r="J301" t="str">
        <f>VLOOKUP(H301,GD_LCD_HS_LNS!$B$4:$I$514,8,FALSE)</f>
        <v>D-09</v>
      </c>
      <c r="K301" t="str">
        <f t="shared" si="16"/>
        <v>D</v>
      </c>
      <c r="L301">
        <f t="shared" si="3"/>
        <v>26</v>
      </c>
    </row>
    <row r="302" spans="8:12" ht="12.75">
      <c r="H302">
        <f>GD_CHAM_CONG!C305</f>
        <v>13406</v>
      </c>
      <c r="I302" t="str">
        <f>GD_CHAM_CONG!D305</f>
        <v>Hoàng Đình Mạnh</v>
      </c>
      <c r="J302" t="str">
        <f>VLOOKUP(H302,GD_LCD_HS_LNS!$B$4:$I$514,8,FALSE)</f>
        <v>D-10</v>
      </c>
      <c r="K302" t="str">
        <f t="shared" si="16"/>
        <v>D</v>
      </c>
      <c r="L302">
        <f t="shared" si="3"/>
        <v>26</v>
      </c>
    </row>
    <row r="303" spans="8:12" ht="12.75">
      <c r="H303">
        <f>GD_CHAM_CONG!C306</f>
        <v>13407</v>
      </c>
      <c r="I303" t="str">
        <f>GD_CHAM_CONG!D306</f>
        <v>Vương Văn Tiến</v>
      </c>
      <c r="J303" t="str">
        <f>VLOOKUP(H303,GD_LCD_HS_LNS!$B$4:$I$514,8,FALSE)</f>
        <v>D-10</v>
      </c>
      <c r="K303" t="str">
        <f t="shared" si="16"/>
        <v>D</v>
      </c>
      <c r="L303">
        <f t="shared" si="3"/>
        <v>26</v>
      </c>
    </row>
    <row r="304" spans="8:12" ht="12.75">
      <c r="H304">
        <f>GD_CHAM_CONG!C307</f>
        <v>13408</v>
      </c>
      <c r="I304" t="str">
        <f>GD_CHAM_CONG!D307</f>
        <v>Nguyễn Phương Thắng</v>
      </c>
      <c r="J304" t="str">
        <f>VLOOKUP(H304,GD_LCD_HS_LNS!$B$4:$I$514,8,FALSE)</f>
        <v>D-10</v>
      </c>
      <c r="K304" t="str">
        <f t="shared" si="16"/>
        <v>D</v>
      </c>
      <c r="L304">
        <f t="shared" si="3"/>
        <v>26</v>
      </c>
    </row>
    <row r="305" spans="8:12" ht="12.75">
      <c r="H305">
        <f>GD_CHAM_CONG!C308</f>
        <v>13409</v>
      </c>
      <c r="I305" t="str">
        <f>GD_CHAM_CONG!D308</f>
        <v>Lê Tuấn Anh</v>
      </c>
      <c r="J305" t="str">
        <f>VLOOKUP(H305,GD_LCD_HS_LNS!$B$4:$I$514,8,FALSE)</f>
        <v>D-10</v>
      </c>
      <c r="K305" t="str">
        <f t="shared" si="16"/>
        <v>D</v>
      </c>
      <c r="L305">
        <f t="shared" si="3"/>
        <v>26</v>
      </c>
    </row>
    <row r="306" spans="8:12" ht="12.75">
      <c r="H306">
        <f>GD_CHAM_CONG!C309</f>
        <v>13410</v>
      </c>
      <c r="I306" t="str">
        <f>GD_CHAM_CONG!D309</f>
        <v>Đoàn Văn Phương</v>
      </c>
      <c r="J306" t="str">
        <f>VLOOKUP(H306,GD_LCD_HS_LNS!$B$4:$I$514,8,FALSE)</f>
        <v>D-10</v>
      </c>
      <c r="K306" t="str">
        <f t="shared" si="16"/>
        <v>D</v>
      </c>
      <c r="L306">
        <f t="shared" si="3"/>
        <v>26</v>
      </c>
    </row>
    <row r="307" spans="8:12" ht="12.75">
      <c r="H307">
        <f>GD_CHAM_CONG!C310</f>
        <v>13411</v>
      </c>
      <c r="I307" t="str">
        <f>GD_CHAM_CONG!D310</f>
        <v>Nguyễn Văn Hà</v>
      </c>
      <c r="J307" t="str">
        <f>VLOOKUP(H307,GD_LCD_HS_LNS!$B$4:$I$514,8,FALSE)</f>
        <v>D-10</v>
      </c>
      <c r="K307" t="str">
        <f t="shared" si="16"/>
        <v>D</v>
      </c>
      <c r="L307">
        <f t="shared" si="3"/>
        <v>26</v>
      </c>
    </row>
    <row r="308" spans="8:12" ht="12.75">
      <c r="H308">
        <f>GD_CHAM_CONG!C311</f>
        <v>13412</v>
      </c>
      <c r="I308" t="str">
        <f>GD_CHAM_CONG!D311</f>
        <v>Nguyễn Mạnh Hiếu</v>
      </c>
      <c r="J308" t="str">
        <f>VLOOKUP(H308,GD_LCD_HS_LNS!$B$4:$I$514,8,FALSE)</f>
        <v>D-10</v>
      </c>
      <c r="K308" t="str">
        <f t="shared" si="16"/>
        <v>D</v>
      </c>
      <c r="L308">
        <f t="shared" si="3"/>
        <v>26</v>
      </c>
    </row>
    <row r="309" spans="8:12" ht="12.75">
      <c r="H309">
        <f>GD_CHAM_CONG!C312</f>
        <v>13413</v>
      </c>
      <c r="I309" t="str">
        <f>GD_CHAM_CONG!D312</f>
        <v>Vũ Việt Hùng</v>
      </c>
      <c r="J309" t="str">
        <f>VLOOKUP(H309,GD_LCD_HS_LNS!$B$4:$I$514,8,FALSE)</f>
        <v>D-10</v>
      </c>
      <c r="K309" t="str">
        <f t="shared" si="16"/>
        <v>D</v>
      </c>
      <c r="L309">
        <f t="shared" si="3"/>
        <v>26</v>
      </c>
    </row>
    <row r="310" spans="8:12" ht="12.75">
      <c r="H310">
        <f>GD_CHAM_CONG!C313</f>
        <v>13414</v>
      </c>
      <c r="I310" t="str">
        <f>GD_CHAM_CONG!D313</f>
        <v>Lê Hữu Hóa</v>
      </c>
      <c r="J310" t="str">
        <f>VLOOKUP(H310,GD_LCD_HS_LNS!$B$4:$I$514,8,FALSE)</f>
        <v>D-10</v>
      </c>
      <c r="K310" t="str">
        <f t="shared" si="16"/>
        <v>D</v>
      </c>
      <c r="L310">
        <f t="shared" si="3"/>
        <v>26</v>
      </c>
    </row>
    <row r="311" spans="8:12" ht="12.75">
      <c r="H311">
        <f>GD_CHAM_CONG!C314</f>
        <v>13415</v>
      </c>
      <c r="I311" t="str">
        <f>GD_CHAM_CONG!D314</f>
        <v>Đinh Văn Duyên</v>
      </c>
      <c r="J311" t="str">
        <f>VLOOKUP(H311,GD_LCD_HS_LNS!$B$4:$I$514,8,FALSE)</f>
        <v>D-10</v>
      </c>
      <c r="K311" t="str">
        <f t="shared" si="16"/>
        <v>D</v>
      </c>
      <c r="L311">
        <f t="shared" si="3"/>
        <v>26</v>
      </c>
    </row>
    <row r="312" spans="8:12" ht="12.75">
      <c r="H312">
        <f>GD_CHAM_CONG!C315</f>
        <v>13530</v>
      </c>
      <c r="I312" t="str">
        <f>GD_CHAM_CONG!D315</f>
        <v>Lương Văn Dư</v>
      </c>
      <c r="J312" t="str">
        <f>VLOOKUP(H312,GD_LCD_HS_LNS!$B$4:$I$514,8,FALSE)</f>
        <v>D-10</v>
      </c>
      <c r="K312" t="str">
        <f t="shared" si="16"/>
        <v>D</v>
      </c>
      <c r="L312">
        <f t="shared" si="3"/>
        <v>26</v>
      </c>
    </row>
    <row r="313" spans="8:12" ht="12.75">
      <c r="H313">
        <f>GD_CHAM_CONG!C316</f>
        <v>13529</v>
      </c>
      <c r="I313" t="str">
        <f>GD_CHAM_CONG!D316</f>
        <v>Cao Thế Vĩnh</v>
      </c>
      <c r="J313" t="str">
        <f>VLOOKUP(H313,GD_LCD_HS_LNS!$B$4:$I$514,8,FALSE)</f>
        <v>D-10</v>
      </c>
      <c r="K313" t="str">
        <f t="shared" si="16"/>
        <v>D</v>
      </c>
      <c r="L313">
        <f t="shared" si="3"/>
        <v>26</v>
      </c>
    </row>
    <row r="314" spans="8:12" ht="12.75">
      <c r="H314">
        <f>GD_CHAM_CONG!C317</f>
        <v>10648</v>
      </c>
      <c r="I314" t="str">
        <f>GD_CHAM_CONG!D317</f>
        <v>Phạm Minh Thành</v>
      </c>
      <c r="J314" t="str">
        <f>VLOOKUP(H314,GD_LCD_HS_LNS!$B$4:$I$514,8,FALSE)</f>
        <v>D-10</v>
      </c>
      <c r="K314" t="str">
        <f t="shared" si="16"/>
        <v>D</v>
      </c>
      <c r="L314">
        <f t="shared" si="3"/>
        <v>26</v>
      </c>
    </row>
    <row r="315" spans="8:12" ht="12.75">
      <c r="H315">
        <f>GD_CHAM_CONG!C318</f>
        <v>10649</v>
      </c>
      <c r="I315" t="str">
        <f>GD_CHAM_CONG!D318</f>
        <v>Vũ Minh Tú</v>
      </c>
      <c r="J315" t="str">
        <f>VLOOKUP(H315,GD_LCD_HS_LNS!$B$4:$I$514,8,FALSE)</f>
        <v>D-10</v>
      </c>
      <c r="K315" t="str">
        <f t="shared" si="16"/>
        <v>D</v>
      </c>
      <c r="L315">
        <f t="shared" si="3"/>
        <v>26</v>
      </c>
    </row>
    <row r="316" spans="8:12" ht="12.75">
      <c r="H316">
        <f>GD_CHAM_CONG!C319</f>
        <v>10651</v>
      </c>
      <c r="I316" t="str">
        <f>GD_CHAM_CONG!D319</f>
        <v>Đỗ Văn Chính</v>
      </c>
      <c r="J316" t="str">
        <f>VLOOKUP(H316,GD_LCD_HS_LNS!$B$4:$I$514,8,FALSE)</f>
        <v>D-10</v>
      </c>
      <c r="K316" t="str">
        <f t="shared" si="16"/>
        <v>D</v>
      </c>
      <c r="L316">
        <f t="shared" si="3"/>
        <v>26</v>
      </c>
    </row>
    <row r="317" spans="8:12" ht="12.75">
      <c r="H317">
        <f>GD_CHAM_CONG!C320</f>
        <v>10656</v>
      </c>
      <c r="I317" t="str">
        <f>GD_CHAM_CONG!D320</f>
        <v>Bùi Việt Bắc</v>
      </c>
      <c r="J317" t="str">
        <f>VLOOKUP(H317,GD_LCD_HS_LNS!$B$4:$I$514,8,FALSE)</f>
        <v>D-15</v>
      </c>
      <c r="K317" t="str">
        <f t="shared" si="16"/>
        <v>D</v>
      </c>
      <c r="L317">
        <f t="shared" si="3"/>
        <v>26</v>
      </c>
    </row>
    <row r="318" spans="8:12" ht="12.75">
      <c r="H318">
        <f>GD_CHAM_CONG!C321</f>
        <v>10658</v>
      </c>
      <c r="I318" t="str">
        <f>GD_CHAM_CONG!D321</f>
        <v>Nguyễn Phương Tuấn</v>
      </c>
      <c r="J318" t="str">
        <f>VLOOKUP(H318,GD_LCD_HS_LNS!$B$4:$I$514,8,FALSE)</f>
        <v>D-10</v>
      </c>
      <c r="K318" t="str">
        <f t="shared" si="16"/>
        <v>D</v>
      </c>
      <c r="L318">
        <f t="shared" si="3"/>
        <v>26</v>
      </c>
    </row>
    <row r="319" spans="8:12" ht="12.75">
      <c r="H319">
        <f>GD_CHAM_CONG!C322</f>
        <v>10665</v>
      </c>
      <c r="I319" t="str">
        <f>GD_CHAM_CONG!D322</f>
        <v>Trần Hồng Sơn</v>
      </c>
      <c r="J319" t="str">
        <f>VLOOKUP(H319,GD_LCD_HS_LNS!$B$4:$I$514,8,FALSE)</f>
        <v>D-10</v>
      </c>
      <c r="K319" t="str">
        <f t="shared" si="16"/>
        <v>D</v>
      </c>
      <c r="L319">
        <f t="shared" si="3"/>
        <v>26</v>
      </c>
    </row>
    <row r="320" spans="8:12" ht="12.75">
      <c r="H320">
        <f>GD_CHAM_CONG!C323</f>
        <v>10671</v>
      </c>
      <c r="I320" t="str">
        <f>GD_CHAM_CONG!D323</f>
        <v>Lê Đức Duy</v>
      </c>
      <c r="J320" t="str">
        <f>VLOOKUP(H320,GD_LCD_HS_LNS!$B$4:$I$514,8,FALSE)</f>
        <v>D-10</v>
      </c>
      <c r="K320" t="str">
        <f t="shared" si="16"/>
        <v>D</v>
      </c>
      <c r="L320">
        <f t="shared" si="3"/>
        <v>26</v>
      </c>
    </row>
    <row r="321" spans="8:12" ht="12.75">
      <c r="H321">
        <f>GD_CHAM_CONG!C324</f>
        <v>10673</v>
      </c>
      <c r="I321" t="str">
        <f>GD_CHAM_CONG!D324</f>
        <v>Đặng Xuân Sơn</v>
      </c>
      <c r="J321" t="str">
        <f>VLOOKUP(H321,GD_LCD_HS_LNS!$B$4:$I$514,8,FALSE)</f>
        <v>D-10</v>
      </c>
      <c r="K321" t="str">
        <f t="shared" si="16"/>
        <v>D</v>
      </c>
      <c r="L321">
        <f t="shared" si="3"/>
        <v>26</v>
      </c>
    </row>
    <row r="322" spans="8:12" ht="12.75">
      <c r="H322">
        <f>GD_CHAM_CONG!C325</f>
        <v>11091</v>
      </c>
      <c r="I322" t="str">
        <f>GD_CHAM_CONG!D325</f>
        <v>Nguyễn Như Cương</v>
      </c>
      <c r="J322" t="str">
        <f>VLOOKUP(H322,GD_LCD_HS_LNS!$B$4:$I$514,8,FALSE)</f>
        <v>D-10</v>
      </c>
      <c r="K322" t="str">
        <f t="shared" si="16"/>
        <v>D</v>
      </c>
      <c r="L322">
        <f t="shared" si="3"/>
        <v>26</v>
      </c>
    </row>
    <row r="323" spans="8:12" ht="12.75">
      <c r="H323">
        <f>GD_CHAM_CONG!C326</f>
        <v>11093</v>
      </c>
      <c r="I323" t="str">
        <f>GD_CHAM_CONG!D326</f>
        <v>Đỗ Chí Thanh</v>
      </c>
      <c r="J323" t="str">
        <f>VLOOKUP(H323,GD_LCD_HS_LNS!$B$4:$I$514,8,FALSE)</f>
        <v>D-10</v>
      </c>
      <c r="K323" t="str">
        <f t="shared" si="16"/>
        <v>D</v>
      </c>
      <c r="L323">
        <f t="shared" si="3"/>
        <v>26</v>
      </c>
    </row>
    <row r="324" spans="8:12" ht="12.75">
      <c r="H324">
        <f>GD_CHAM_CONG!C327</f>
        <v>12572</v>
      </c>
      <c r="I324" t="str">
        <f>GD_CHAM_CONG!D327</f>
        <v>Trần Quốc Việt</v>
      </c>
      <c r="J324" t="str">
        <f>VLOOKUP(H324,GD_LCD_HS_LNS!$B$4:$I$514,8,FALSE)</f>
        <v>D-10</v>
      </c>
      <c r="K324" t="str">
        <f t="shared" si="16"/>
        <v>D</v>
      </c>
      <c r="L324">
        <f t="shared" si="3"/>
        <v>26</v>
      </c>
    </row>
    <row r="325" spans="8:12" ht="12.75">
      <c r="H325">
        <f>GD_CHAM_CONG!C328</f>
        <v>12573</v>
      </c>
      <c r="I325" t="str">
        <f>GD_CHAM_CONG!D328</f>
        <v>Trần Thế Khánh</v>
      </c>
      <c r="J325" t="str">
        <f>VLOOKUP(H325,GD_LCD_HS_LNS!$B$4:$I$514,8,FALSE)</f>
        <v>D-10</v>
      </c>
      <c r="K325" t="str">
        <f t="shared" si="16"/>
        <v>D</v>
      </c>
      <c r="L325">
        <f t="shared" si="3"/>
        <v>26</v>
      </c>
    </row>
    <row r="326" spans="8:12" ht="12.75">
      <c r="H326">
        <f>GD_CHAM_CONG!C329</f>
        <v>12575</v>
      </c>
      <c r="I326" t="str">
        <f>GD_CHAM_CONG!D329</f>
        <v>Nguyễn Văn Thắng</v>
      </c>
      <c r="J326" t="str">
        <f>VLOOKUP(H326,GD_LCD_HS_LNS!$B$4:$I$514,8,FALSE)</f>
        <v>D-10</v>
      </c>
      <c r="K326" t="str">
        <f t="shared" si="16"/>
        <v>D</v>
      </c>
      <c r="L326">
        <f t="shared" si="3"/>
        <v>26</v>
      </c>
    </row>
    <row r="327" spans="8:12" ht="12.75">
      <c r="H327">
        <f>GD_CHAM_CONG!C330</f>
        <v>12577</v>
      </c>
      <c r="I327" t="str">
        <f>GD_CHAM_CONG!D330</f>
        <v>Lê Ngọc Hùng</v>
      </c>
      <c r="J327" t="str">
        <f>VLOOKUP(H327,GD_LCD_HS_LNS!$B$4:$I$514,8,FALSE)</f>
        <v>D-10</v>
      </c>
      <c r="K327" t="str">
        <f t="shared" si="16"/>
        <v>D</v>
      </c>
      <c r="L327">
        <f t="shared" si="3"/>
        <v>26</v>
      </c>
    </row>
    <row r="328" spans="8:12" ht="12.75">
      <c r="H328">
        <f>GD_CHAM_CONG!C331</f>
        <v>12579</v>
      </c>
      <c r="I328" t="str">
        <f>GD_CHAM_CONG!D331</f>
        <v>Nguyễn Ngọc Công</v>
      </c>
      <c r="J328" t="str">
        <f>VLOOKUP(H328,GD_LCD_HS_LNS!$B$4:$I$514,8,FALSE)</f>
        <v>D-10</v>
      </c>
      <c r="K328" t="str">
        <f t="shared" si="16"/>
        <v>D</v>
      </c>
      <c r="L328">
        <f t="shared" si="3"/>
        <v>26</v>
      </c>
    </row>
    <row r="329" spans="8:12" ht="12.75">
      <c r="H329">
        <f>GD_CHAM_CONG!C332</f>
        <v>10758</v>
      </c>
      <c r="I329" t="str">
        <f>GD_CHAM_CONG!D332</f>
        <v>Trương Thị Minh Phượng</v>
      </c>
      <c r="J329" t="str">
        <f>VLOOKUP(H329,GD_LCD_HS_LNS!$B$4:$I$514,8,FALSE)</f>
        <v>B-06</v>
      </c>
      <c r="K329" t="s">
        <v>45</v>
      </c>
      <c r="L329">
        <f t="shared" si="3"/>
        <v>26</v>
      </c>
    </row>
    <row r="330" spans="8:12" ht="12.75">
      <c r="H330">
        <f>GD_CHAM_CONG!C333</f>
        <v>10644</v>
      </c>
      <c r="I330" t="str">
        <f>GD_CHAM_CONG!D333</f>
        <v>Nguyễn Văn Bình</v>
      </c>
      <c r="J330" t="str">
        <f>VLOOKUP(H330,GD_LCD_HS_LNS!$B$4:$I$514,8,FALSE)</f>
        <v>B-06</v>
      </c>
      <c r="K330" t="s">
        <v>45</v>
      </c>
      <c r="L330">
        <f t="shared" si="3"/>
        <v>26</v>
      </c>
    </row>
    <row r="331" spans="8:12" ht="12.75">
      <c r="H331">
        <f>GD_CHAM_CONG!C334</f>
        <v>10645</v>
      </c>
      <c r="I331" t="str">
        <f>GD_CHAM_CONG!D334</f>
        <v>Thân Hoài Nam</v>
      </c>
      <c r="J331" t="str">
        <f>VLOOKUP(H331,GD_LCD_HS_LNS!$B$4:$I$514,8,FALSE)</f>
        <v>B-04</v>
      </c>
      <c r="K331" t="s">
        <v>45</v>
      </c>
      <c r="L331">
        <f t="shared" si="3"/>
        <v>26</v>
      </c>
    </row>
    <row r="332" spans="8:12" ht="12.75">
      <c r="H332">
        <f>GD_CHAM_CONG!C335</f>
        <v>13531</v>
      </c>
      <c r="I332" t="str">
        <f>GD_CHAM_CONG!D335</f>
        <v>Võ Thị Vân</v>
      </c>
      <c r="J332" t="str">
        <f>VLOOKUP(H332,GD_LCD_HS_LNS!$B$4:$I$514,8,FALSE)</f>
        <v>D-16</v>
      </c>
      <c r="K332" t="str">
        <f t="shared" ref="K332:K365" si="17">LEFT(J332,1)</f>
        <v>D</v>
      </c>
      <c r="L332">
        <f t="shared" si="3"/>
        <v>26</v>
      </c>
    </row>
    <row r="333" spans="8:12" ht="12.75">
      <c r="H333">
        <f>GD_CHAM_CONG!C336</f>
        <v>12508</v>
      </c>
      <c r="I333" t="str">
        <f>GD_CHAM_CONG!D336</f>
        <v>Nguyễn Hồng Nhung</v>
      </c>
      <c r="J333" t="str">
        <f>VLOOKUP(H333,GD_LCD_HS_LNS!$B$4:$I$514,8,FALSE)</f>
        <v>D-16</v>
      </c>
      <c r="K333" t="str">
        <f t="shared" si="17"/>
        <v>D</v>
      </c>
      <c r="L333">
        <f t="shared" si="3"/>
        <v>26</v>
      </c>
    </row>
    <row r="334" spans="8:12" ht="12.75">
      <c r="H334">
        <f>GD_CHAM_CONG!C337</f>
        <v>12596</v>
      </c>
      <c r="I334" t="str">
        <f>GD_CHAM_CONG!D337</f>
        <v>Phan Thị Hải Yến</v>
      </c>
      <c r="J334" t="str">
        <f>VLOOKUP(H334,GD_LCD_HS_LNS!$B$4:$I$514,8,FALSE)</f>
        <v>D-16</v>
      </c>
      <c r="K334" t="str">
        <f t="shared" si="17"/>
        <v>D</v>
      </c>
      <c r="L334">
        <f t="shared" si="3"/>
        <v>26</v>
      </c>
    </row>
    <row r="335" spans="8:12" ht="12.75">
      <c r="H335">
        <f>GD_CHAM_CONG!C338</f>
        <v>12597</v>
      </c>
      <c r="I335" t="str">
        <f>GD_CHAM_CONG!D338</f>
        <v>Doãn Thị Thanh Hà</v>
      </c>
      <c r="J335" t="str">
        <f>VLOOKUP(H335,GD_LCD_HS_LNS!$B$4:$I$514,8,FALSE)</f>
        <v>D-16</v>
      </c>
      <c r="K335" t="str">
        <f t="shared" si="17"/>
        <v>D</v>
      </c>
      <c r="L335">
        <f t="shared" si="3"/>
        <v>26</v>
      </c>
    </row>
    <row r="336" spans="8:12" ht="12.75">
      <c r="H336">
        <f>GD_CHAM_CONG!C339</f>
        <v>13098</v>
      </c>
      <c r="I336" t="str">
        <f>GD_CHAM_CONG!D339</f>
        <v>Đặng Thị Thúy Hằng</v>
      </c>
      <c r="J336" t="str">
        <f>VLOOKUP(H336,GD_LCD_HS_LNS!$B$4:$I$514,8,FALSE)</f>
        <v>D-16</v>
      </c>
      <c r="K336" t="str">
        <f t="shared" si="17"/>
        <v>D</v>
      </c>
      <c r="L336">
        <f t="shared" si="3"/>
        <v>26</v>
      </c>
    </row>
    <row r="337" spans="8:12" ht="12.75">
      <c r="H337">
        <f>GD_CHAM_CONG!C340</f>
        <v>13100</v>
      </c>
      <c r="I337" t="str">
        <f>GD_CHAM_CONG!D340</f>
        <v>Nguyễn Thị Mến</v>
      </c>
      <c r="J337" t="str">
        <f>VLOOKUP(H337,GD_LCD_HS_LNS!$B$4:$I$514,8,FALSE)</f>
        <v>D-16</v>
      </c>
      <c r="K337" t="str">
        <f t="shared" si="17"/>
        <v>D</v>
      </c>
      <c r="L337">
        <f t="shared" si="3"/>
        <v>26</v>
      </c>
    </row>
    <row r="338" spans="8:12" ht="12.75">
      <c r="H338">
        <f>GD_CHAM_CONG!C341</f>
        <v>10754</v>
      </c>
      <c r="I338" t="str">
        <f>GD_CHAM_CONG!D341</f>
        <v>Đào Hồng Phúc</v>
      </c>
      <c r="J338" t="str">
        <f>VLOOKUP(H338,GD_LCD_HS_LNS!$B$4:$I$514,8,FALSE)</f>
        <v>D-16</v>
      </c>
      <c r="K338" t="str">
        <f t="shared" si="17"/>
        <v>D</v>
      </c>
      <c r="L338">
        <f t="shared" si="3"/>
        <v>26</v>
      </c>
    </row>
    <row r="339" spans="8:12" ht="12.75">
      <c r="H339">
        <f>GD_CHAM_CONG!C342</f>
        <v>10755</v>
      </c>
      <c r="I339" t="str">
        <f>GD_CHAM_CONG!D342</f>
        <v>Quàng Thị Hạnh</v>
      </c>
      <c r="J339" t="str">
        <f>VLOOKUP(H339,GD_LCD_HS_LNS!$B$4:$I$514,8,FALSE)</f>
        <v>D-16</v>
      </c>
      <c r="K339" t="str">
        <f t="shared" si="17"/>
        <v>D</v>
      </c>
      <c r="L339">
        <f t="shared" si="3"/>
        <v>26</v>
      </c>
    </row>
    <row r="340" spans="8:12" ht="12.75">
      <c r="H340">
        <f>GD_CHAM_CONG!C343</f>
        <v>10756</v>
      </c>
      <c r="I340" t="str">
        <f>GD_CHAM_CONG!D343</f>
        <v>Nguyễn Bình Minh</v>
      </c>
      <c r="J340" t="str">
        <f>VLOOKUP(H340,GD_LCD_HS_LNS!$B$4:$I$514,8,FALSE)</f>
        <v>D-16</v>
      </c>
      <c r="K340" t="str">
        <f t="shared" si="17"/>
        <v>D</v>
      </c>
      <c r="L340">
        <f t="shared" si="3"/>
        <v>26</v>
      </c>
    </row>
    <row r="341" spans="8:12" ht="12.75">
      <c r="H341">
        <f>GD_CHAM_CONG!C344</f>
        <v>10757</v>
      </c>
      <c r="I341" t="str">
        <f>GD_CHAM_CONG!D344</f>
        <v>Nguyễn Văn Quý</v>
      </c>
      <c r="J341" t="str">
        <f>VLOOKUP(H341,GD_LCD_HS_LNS!$B$4:$I$514,8,FALSE)</f>
        <v>D-10</v>
      </c>
      <c r="K341" t="str">
        <f t="shared" si="17"/>
        <v>D</v>
      </c>
      <c r="L341">
        <f t="shared" si="3"/>
        <v>26</v>
      </c>
    </row>
    <row r="342" spans="8:12" ht="12.75">
      <c r="H342">
        <f>GD_CHAM_CONG!C345</f>
        <v>10759</v>
      </c>
      <c r="I342" t="str">
        <f>GD_CHAM_CONG!D345</f>
        <v>Nguyễn Anh Đức</v>
      </c>
      <c r="J342" t="str">
        <f>VLOOKUP(H342,GD_LCD_HS_LNS!$B$4:$I$514,8,FALSE)</f>
        <v>D-16</v>
      </c>
      <c r="K342" t="str">
        <f t="shared" si="17"/>
        <v>D</v>
      </c>
      <c r="L342">
        <f t="shared" si="3"/>
        <v>26</v>
      </c>
    </row>
    <row r="343" spans="8:12" ht="12.75">
      <c r="H343">
        <f>GD_CHAM_CONG!C346</f>
        <v>10760</v>
      </c>
      <c r="I343" t="str">
        <f>GD_CHAM_CONG!D346</f>
        <v>Trần Thị Ngọc Lan</v>
      </c>
      <c r="J343" t="str">
        <f>VLOOKUP(H343,GD_LCD_HS_LNS!$B$4:$I$514,8,FALSE)</f>
        <v>D-16</v>
      </c>
      <c r="K343" t="str">
        <f t="shared" si="17"/>
        <v>D</v>
      </c>
      <c r="L343">
        <f t="shared" si="3"/>
        <v>26</v>
      </c>
    </row>
    <row r="344" spans="8:12" ht="12.75">
      <c r="H344">
        <f>GD_CHAM_CONG!C347</f>
        <v>10761</v>
      </c>
      <c r="I344" t="str">
        <f>GD_CHAM_CONG!D347</f>
        <v>Nguyễn Thị Anh Thơ</v>
      </c>
      <c r="J344" t="str">
        <f>VLOOKUP(H344,GD_LCD_HS_LNS!$B$4:$I$514,8,FALSE)</f>
        <v>D-16</v>
      </c>
      <c r="K344" t="str">
        <f t="shared" si="17"/>
        <v>D</v>
      </c>
      <c r="L344">
        <f t="shared" si="3"/>
        <v>26</v>
      </c>
    </row>
    <row r="345" spans="8:12" ht="12.75">
      <c r="H345">
        <f>GD_CHAM_CONG!C348</f>
        <v>10762</v>
      </c>
      <c r="I345" t="str">
        <f>GD_CHAM_CONG!D348</f>
        <v>Nguyễn Thị Kim Thu</v>
      </c>
      <c r="J345" t="str">
        <f>VLOOKUP(H345,GD_LCD_HS_LNS!$B$4:$I$514,8,FALSE)</f>
        <v>D-16</v>
      </c>
      <c r="K345" t="str">
        <f t="shared" si="17"/>
        <v>D</v>
      </c>
      <c r="L345">
        <f t="shared" si="3"/>
        <v>26</v>
      </c>
    </row>
    <row r="346" spans="8:12" ht="12.75">
      <c r="H346">
        <f>GD_CHAM_CONG!C349</f>
        <v>10763</v>
      </c>
      <c r="I346" t="str">
        <f>GD_CHAM_CONG!D349</f>
        <v>Nguyễn Thị Ngà</v>
      </c>
      <c r="J346" t="str">
        <f>VLOOKUP(H346,GD_LCD_HS_LNS!$B$4:$I$514,8,FALSE)</f>
        <v>D-16</v>
      </c>
      <c r="K346" t="str">
        <f t="shared" si="17"/>
        <v>D</v>
      </c>
      <c r="L346">
        <f t="shared" si="3"/>
        <v>26</v>
      </c>
    </row>
    <row r="347" spans="8:12" ht="12.75">
      <c r="H347">
        <f>GD_CHAM_CONG!C350</f>
        <v>10764</v>
      </c>
      <c r="I347" t="str">
        <f>GD_CHAM_CONG!D350</f>
        <v>Nguyễn Thị Kim Anh</v>
      </c>
      <c r="J347" t="str">
        <f>VLOOKUP(H347,GD_LCD_HS_LNS!$B$4:$I$514,8,FALSE)</f>
        <v>D-16</v>
      </c>
      <c r="K347" t="str">
        <f t="shared" si="17"/>
        <v>D</v>
      </c>
      <c r="L347">
        <f t="shared" si="3"/>
        <v>26</v>
      </c>
    </row>
    <row r="348" spans="8:12" ht="12.75">
      <c r="H348">
        <f>GD_CHAM_CONG!C351</f>
        <v>10766</v>
      </c>
      <c r="I348" t="str">
        <f>GD_CHAM_CONG!D351</f>
        <v>Nguyễn Thị Mai</v>
      </c>
      <c r="J348" t="str">
        <f>VLOOKUP(H348,GD_LCD_HS_LNS!$B$4:$I$514,8,FALSE)</f>
        <v>D-16</v>
      </c>
      <c r="K348" t="str">
        <f t="shared" si="17"/>
        <v>D</v>
      </c>
      <c r="L348">
        <f t="shared" si="3"/>
        <v>26</v>
      </c>
    </row>
    <row r="349" spans="8:12" ht="12.75">
      <c r="H349">
        <f>GD_CHAM_CONG!C352</f>
        <v>10767</v>
      </c>
      <c r="I349" t="str">
        <f>GD_CHAM_CONG!D352</f>
        <v>Nguyễn Thị Huệ</v>
      </c>
      <c r="J349" t="str">
        <f>VLOOKUP(H349,GD_LCD_HS_LNS!$B$4:$I$514,8,FALSE)</f>
        <v>D-16</v>
      </c>
      <c r="K349" t="str">
        <f t="shared" si="17"/>
        <v>D</v>
      </c>
      <c r="L349">
        <f t="shared" si="3"/>
        <v>26</v>
      </c>
    </row>
    <row r="350" spans="8:12" ht="12.75">
      <c r="H350">
        <f>GD_CHAM_CONG!C353</f>
        <v>10768</v>
      </c>
      <c r="I350" t="str">
        <f>GD_CHAM_CONG!D353</f>
        <v>Trần Duyên Hải</v>
      </c>
      <c r="J350" t="str">
        <f>VLOOKUP(H350,GD_LCD_HS_LNS!$B$4:$I$514,8,FALSE)</f>
        <v>D-16</v>
      </c>
      <c r="K350" t="str">
        <f t="shared" si="17"/>
        <v>D</v>
      </c>
      <c r="L350">
        <f t="shared" si="3"/>
        <v>26</v>
      </c>
    </row>
    <row r="351" spans="8:12" ht="12.75">
      <c r="H351">
        <f>GD_CHAM_CONG!C354</f>
        <v>10769</v>
      </c>
      <c r="I351" t="str">
        <f>GD_CHAM_CONG!D354</f>
        <v>Nguyễn Thị Hải Yến</v>
      </c>
      <c r="J351" t="str">
        <f>VLOOKUP(H351,GD_LCD_HS_LNS!$B$4:$I$514,8,FALSE)</f>
        <v>D-16</v>
      </c>
      <c r="K351" t="str">
        <f t="shared" si="17"/>
        <v>D</v>
      </c>
      <c r="L351">
        <f t="shared" si="3"/>
        <v>26</v>
      </c>
    </row>
    <row r="352" spans="8:12" ht="12.75">
      <c r="H352">
        <f>GD_CHAM_CONG!C355</f>
        <v>10770</v>
      </c>
      <c r="I352" t="str">
        <f>GD_CHAM_CONG!D355</f>
        <v>Trần Trọng Anh Chí</v>
      </c>
      <c r="J352" t="str">
        <f>VLOOKUP(H352,GD_LCD_HS_LNS!$B$4:$I$514,8,FALSE)</f>
        <v>D-16</v>
      </c>
      <c r="K352" t="str">
        <f t="shared" si="17"/>
        <v>D</v>
      </c>
      <c r="L352">
        <f t="shared" si="3"/>
        <v>26</v>
      </c>
    </row>
    <row r="353" spans="8:12" ht="12.75">
      <c r="H353">
        <f>GD_CHAM_CONG!C356</f>
        <v>10771</v>
      </c>
      <c r="I353" t="str">
        <f>GD_CHAM_CONG!D356</f>
        <v>Trần Thị Thu Thuỷ</v>
      </c>
      <c r="J353" t="str">
        <f>VLOOKUP(H353,GD_LCD_HS_LNS!$B$4:$I$514,8,FALSE)</f>
        <v>D-16</v>
      </c>
      <c r="K353" t="str">
        <f t="shared" si="17"/>
        <v>D</v>
      </c>
      <c r="L353">
        <f t="shared" si="3"/>
        <v>26</v>
      </c>
    </row>
    <row r="354" spans="8:12" ht="12.75">
      <c r="H354">
        <f>GD_CHAM_CONG!C357</f>
        <v>10772</v>
      </c>
      <c r="I354" t="str">
        <f>GD_CHAM_CONG!D357</f>
        <v>Đậu Thị Hồng Nguyệt</v>
      </c>
      <c r="J354" t="str">
        <f>VLOOKUP(H354,GD_LCD_HS_LNS!$B$4:$I$514,8,FALSE)</f>
        <v>D-16</v>
      </c>
      <c r="K354" t="str">
        <f t="shared" si="17"/>
        <v>D</v>
      </c>
      <c r="L354">
        <f t="shared" si="3"/>
        <v>26</v>
      </c>
    </row>
    <row r="355" spans="8:12" ht="12.75">
      <c r="H355">
        <f>GD_CHAM_CONG!C358</f>
        <v>10773</v>
      </c>
      <c r="I355" t="str">
        <f>GD_CHAM_CONG!D358</f>
        <v>Nguyễn Thị Mến</v>
      </c>
      <c r="J355" t="str">
        <f>VLOOKUP(H355,GD_LCD_HS_LNS!$B$4:$I$514,8,FALSE)</f>
        <v>D-16</v>
      </c>
      <c r="K355" t="str">
        <f t="shared" si="17"/>
        <v>D</v>
      </c>
      <c r="L355">
        <f t="shared" si="3"/>
        <v>26</v>
      </c>
    </row>
    <row r="356" spans="8:12" ht="12.75">
      <c r="H356">
        <f>GD_CHAM_CONG!C359</f>
        <v>10774</v>
      </c>
      <c r="I356" t="str">
        <f>GD_CHAM_CONG!D359</f>
        <v>Lò Thị Phượng</v>
      </c>
      <c r="J356" t="str">
        <f>VLOOKUP(H356,GD_LCD_HS_LNS!$B$4:$I$514,8,FALSE)</f>
        <v>D-16</v>
      </c>
      <c r="K356" t="str">
        <f t="shared" si="17"/>
        <v>D</v>
      </c>
      <c r="L356">
        <f t="shared" si="3"/>
        <v>26</v>
      </c>
    </row>
    <row r="357" spans="8:12" ht="12.75">
      <c r="H357">
        <f>GD_CHAM_CONG!C360</f>
        <v>10775</v>
      </c>
      <c r="I357" t="str">
        <f>GD_CHAM_CONG!D360</f>
        <v>Đặng Thị Thu Hường</v>
      </c>
      <c r="J357" t="str">
        <f>VLOOKUP(H357,GD_LCD_HS_LNS!$B$4:$I$514,8,FALSE)</f>
        <v>D-16</v>
      </c>
      <c r="K357" t="str">
        <f t="shared" si="17"/>
        <v>D</v>
      </c>
      <c r="L357">
        <f t="shared" si="3"/>
        <v>26</v>
      </c>
    </row>
    <row r="358" spans="8:12" ht="12.75">
      <c r="H358">
        <f>GD_CHAM_CONG!C361</f>
        <v>10776</v>
      </c>
      <c r="I358" t="str">
        <f>GD_CHAM_CONG!D361</f>
        <v>Nguyễn Thị Thu</v>
      </c>
      <c r="J358" t="str">
        <f>VLOOKUP(H358,GD_LCD_HS_LNS!$B$4:$I$514,8,FALSE)</f>
        <v>D-16</v>
      </c>
      <c r="K358" t="str">
        <f t="shared" si="17"/>
        <v>D</v>
      </c>
      <c r="L358">
        <f t="shared" si="3"/>
        <v>26</v>
      </c>
    </row>
    <row r="359" spans="8:12" ht="12.75">
      <c r="H359">
        <f>GD_CHAM_CONG!C362</f>
        <v>10777</v>
      </c>
      <c r="I359" t="str">
        <f>GD_CHAM_CONG!D362</f>
        <v>Nguyễn Thị Lý</v>
      </c>
      <c r="J359" t="str">
        <f>VLOOKUP(H359,GD_LCD_HS_LNS!$B$4:$I$514,8,FALSE)</f>
        <v>D-16</v>
      </c>
      <c r="K359" t="str">
        <f t="shared" si="17"/>
        <v>D</v>
      </c>
      <c r="L359">
        <f t="shared" si="3"/>
        <v>26</v>
      </c>
    </row>
    <row r="360" spans="8:12" ht="12.75">
      <c r="H360">
        <f>GD_CHAM_CONG!C363</f>
        <v>10780</v>
      </c>
      <c r="I360" t="str">
        <f>GD_CHAM_CONG!D363</f>
        <v>Hoàng Hải Yến</v>
      </c>
      <c r="J360" t="str">
        <f>VLOOKUP(H360,GD_LCD_HS_LNS!$B$4:$I$514,8,FALSE)</f>
        <v>D-16</v>
      </c>
      <c r="K360" t="str">
        <f t="shared" si="17"/>
        <v>D</v>
      </c>
      <c r="L360">
        <f t="shared" si="3"/>
        <v>26</v>
      </c>
    </row>
    <row r="361" spans="8:12" ht="12.75">
      <c r="H361">
        <f>GD_CHAM_CONG!C364</f>
        <v>10781</v>
      </c>
      <c r="I361" t="str">
        <f>GD_CHAM_CONG!D364</f>
        <v>Lê Phương Huyền</v>
      </c>
      <c r="J361" t="str">
        <f>VLOOKUP(H361,GD_LCD_HS_LNS!$B$4:$I$514,8,FALSE)</f>
        <v>D-16</v>
      </c>
      <c r="K361" t="str">
        <f t="shared" si="17"/>
        <v>D</v>
      </c>
      <c r="L361">
        <f t="shared" si="3"/>
        <v>26</v>
      </c>
    </row>
    <row r="362" spans="8:12" ht="12.75">
      <c r="H362">
        <f>GD_CHAM_CONG!C365</f>
        <v>10782</v>
      </c>
      <c r="I362" t="str">
        <f>GD_CHAM_CONG!D365</f>
        <v>Phạm Thị Lan Phương</v>
      </c>
      <c r="J362" t="str">
        <f>VLOOKUP(H362,GD_LCD_HS_LNS!$B$4:$I$514,8,FALSE)</f>
        <v>D-16</v>
      </c>
      <c r="K362" t="str">
        <f t="shared" si="17"/>
        <v>D</v>
      </c>
      <c r="L362">
        <f t="shared" si="3"/>
        <v>26</v>
      </c>
    </row>
    <row r="363" spans="8:12" ht="12.75">
      <c r="H363">
        <f>GD_CHAM_CONG!C366</f>
        <v>10783</v>
      </c>
      <c r="I363" t="str">
        <f>GD_CHAM_CONG!D366</f>
        <v>Phạm Thị Thúy Ngà</v>
      </c>
      <c r="J363" t="str">
        <f>VLOOKUP(H363,GD_LCD_HS_LNS!$B$4:$I$514,8,FALSE)</f>
        <v>D-16</v>
      </c>
      <c r="K363" t="str">
        <f t="shared" si="17"/>
        <v>D</v>
      </c>
      <c r="L363">
        <f t="shared" si="3"/>
        <v>26</v>
      </c>
    </row>
    <row r="364" spans="8:12" ht="12.75">
      <c r="H364">
        <f>GD_CHAM_CONG!C367</f>
        <v>11769</v>
      </c>
      <c r="I364" t="str">
        <f>GD_CHAM_CONG!D367</f>
        <v>Ngô Thị Hường</v>
      </c>
      <c r="J364" t="str">
        <f>VLOOKUP(H364,GD_LCD_HS_LNS!$B$4:$I$514,8,FALSE)</f>
        <v>D-16</v>
      </c>
      <c r="K364" t="str">
        <f t="shared" si="17"/>
        <v>D</v>
      </c>
      <c r="L364">
        <f t="shared" si="3"/>
        <v>26</v>
      </c>
    </row>
    <row r="365" spans="8:12" ht="12.75">
      <c r="H365">
        <f>GD_CHAM_CONG!C368</f>
        <v>201502</v>
      </c>
      <c r="I365" t="str">
        <f>GD_CHAM_CONG!D368</f>
        <v>Nguyễn Thị Khánh</v>
      </c>
      <c r="J365" t="str">
        <f>VLOOKUP(H365,GD_LCD_HS_LNS!$B$4:$I$514,8,FALSE)</f>
        <v>D-16</v>
      </c>
      <c r="K365" t="str">
        <f t="shared" si="17"/>
        <v>D</v>
      </c>
      <c r="L365">
        <f t="shared" si="3"/>
        <v>26</v>
      </c>
    </row>
    <row r="366" spans="8:12" ht="12.75">
      <c r="H366">
        <f>GD_CHAM_CONG!C369</f>
        <v>11082</v>
      </c>
      <c r="I366" t="str">
        <f>GD_CHAM_CONG!D369</f>
        <v>Hoàng Trung Dũng</v>
      </c>
      <c r="J366" t="str">
        <f>VLOOKUP(H366,GD_LCD_HS_LNS!$B$4:$I$514,8,FALSE)</f>
        <v>C-01</v>
      </c>
      <c r="K366" s="4" t="s">
        <v>45</v>
      </c>
      <c r="L366">
        <f t="shared" si="3"/>
        <v>26</v>
      </c>
    </row>
    <row r="367" spans="8:12" ht="12.75">
      <c r="H367">
        <f>GD_CHAM_CONG!C370</f>
        <v>11083</v>
      </c>
      <c r="I367" t="str">
        <f>GD_CHAM_CONG!D370</f>
        <v>Bùi Văn Nam</v>
      </c>
      <c r="J367" t="str">
        <f>VLOOKUP(H367,GD_LCD_HS_LNS!$B$4:$I$514,8,FALSE)</f>
        <v>C-01</v>
      </c>
      <c r="K367" s="4" t="s">
        <v>45</v>
      </c>
      <c r="L367">
        <f t="shared" si="3"/>
        <v>26</v>
      </c>
    </row>
    <row r="368" spans="8:12" ht="12.75">
      <c r="H368">
        <f>GD_CHAM_CONG!C371</f>
        <v>10643</v>
      </c>
      <c r="I368" t="str">
        <f>GD_CHAM_CONG!D371</f>
        <v>Nguyễn Văn Thành</v>
      </c>
      <c r="J368" t="str">
        <f>VLOOKUP(H368,GD_LCD_HS_LNS!$B$4:$I$514,8,FALSE)</f>
        <v>C-02</v>
      </c>
      <c r="K368" s="4" t="s">
        <v>45</v>
      </c>
      <c r="L368">
        <f t="shared" si="3"/>
        <v>26</v>
      </c>
    </row>
    <row r="369" spans="8:12" ht="12.75">
      <c r="H369">
        <f>GD_CHAM_CONG!C372</f>
        <v>13049</v>
      </c>
      <c r="I369" t="str">
        <f>GD_CHAM_CONG!D372</f>
        <v>Nguyễn Đức Anh</v>
      </c>
      <c r="J369" t="str">
        <f>VLOOKUP(H369,GD_LCD_HS_LNS!$B$4:$I$514,8,FALSE)</f>
        <v>D-14</v>
      </c>
      <c r="K369" t="str">
        <f t="shared" ref="K369:K381" si="18">LEFT(J369,1)</f>
        <v>D</v>
      </c>
      <c r="L369">
        <f t="shared" si="3"/>
        <v>26</v>
      </c>
    </row>
    <row r="370" spans="8:12" ht="12.75">
      <c r="H370">
        <f>GD_CHAM_CONG!C373</f>
        <v>10595</v>
      </c>
      <c r="I370" t="str">
        <f>GD_CHAM_CONG!D373</f>
        <v>Lê Thị Mai</v>
      </c>
      <c r="J370" t="str">
        <f>VLOOKUP(H370,GD_LCD_HS_LNS!$B$4:$I$514,8,FALSE)</f>
        <v>C-03</v>
      </c>
      <c r="K370" t="str">
        <f t="shared" si="18"/>
        <v>C</v>
      </c>
      <c r="L370">
        <f t="shared" si="3"/>
        <v>22</v>
      </c>
    </row>
    <row r="371" spans="8:12" ht="12.75">
      <c r="H371">
        <f>GD_CHAM_CONG!C374</f>
        <v>10793</v>
      </c>
      <c r="I371" t="str">
        <f>GD_CHAM_CONG!D374</f>
        <v>Lê Thị Thúy</v>
      </c>
      <c r="J371" t="str">
        <f>VLOOKUP(H371,GD_LCD_HS_LNS!$B$4:$I$514,8,FALSE)</f>
        <v>C-01</v>
      </c>
      <c r="K371" t="str">
        <f t="shared" si="18"/>
        <v>C</v>
      </c>
      <c r="L371">
        <f t="shared" si="3"/>
        <v>22</v>
      </c>
    </row>
    <row r="372" spans="8:12" ht="12.75">
      <c r="H372">
        <f>GD_CHAM_CONG!C375</f>
        <v>12660</v>
      </c>
      <c r="I372" t="str">
        <f>GD_CHAM_CONG!D375</f>
        <v>Bùi Thị Thu</v>
      </c>
      <c r="J372" t="str">
        <f>VLOOKUP(H372,GD_LCD_HS_LNS!$B$4:$I$514,8,FALSE)</f>
        <v>C-02</v>
      </c>
      <c r="K372" t="str">
        <f t="shared" si="18"/>
        <v>C</v>
      </c>
      <c r="L372">
        <f t="shared" si="3"/>
        <v>22</v>
      </c>
    </row>
    <row r="373" spans="8:12" ht="12.75">
      <c r="H373">
        <f>GD_CHAM_CONG!C376</f>
        <v>10794</v>
      </c>
      <c r="I373" t="str">
        <f>GD_CHAM_CONG!D376</f>
        <v>Nguyễn Thị Kim Huệ</v>
      </c>
      <c r="J373" t="str">
        <f>VLOOKUP(H373,GD_LCD_HS_LNS!$B$4:$I$514,8,FALSE)</f>
        <v>C-03</v>
      </c>
      <c r="K373" t="str">
        <f t="shared" si="18"/>
        <v>C</v>
      </c>
      <c r="L373">
        <f t="shared" si="3"/>
        <v>22</v>
      </c>
    </row>
    <row r="374" spans="8:12" ht="12.75">
      <c r="H374">
        <f>GD_CHAM_CONG!C377</f>
        <v>10788</v>
      </c>
      <c r="I374" t="str">
        <f>GD_CHAM_CONG!D377</f>
        <v>Phạm Thị Thu Hiền</v>
      </c>
      <c r="J374" t="str">
        <f>VLOOKUP(H374,GD_LCD_HS_LNS!$B$4:$I$514,8,FALSE)</f>
        <v>C-01</v>
      </c>
      <c r="K374" t="str">
        <f t="shared" si="18"/>
        <v>C</v>
      </c>
      <c r="L374">
        <f t="shared" si="3"/>
        <v>22</v>
      </c>
    </row>
    <row r="375" spans="8:12" ht="12.75">
      <c r="H375">
        <f>GD_CHAM_CONG!C378</f>
        <v>10789</v>
      </c>
      <c r="I375" t="str">
        <f>GD_CHAM_CONG!D378</f>
        <v>Hoàng Thị Trang Nhung</v>
      </c>
      <c r="J375" t="str">
        <f>VLOOKUP(H375,GD_LCD_HS_LNS!$B$4:$I$514,8,FALSE)</f>
        <v>C-01</v>
      </c>
      <c r="K375" t="str">
        <f t="shared" si="18"/>
        <v>C</v>
      </c>
      <c r="L375">
        <f t="shared" si="3"/>
        <v>22</v>
      </c>
    </row>
    <row r="376" spans="8:12" ht="12.75">
      <c r="H376">
        <f>GD_CHAM_CONG!C379</f>
        <v>10790</v>
      </c>
      <c r="I376" t="str">
        <f>GD_CHAM_CONG!D379</f>
        <v>Đào Thị Chín</v>
      </c>
      <c r="J376" t="str">
        <f>VLOOKUP(H376,GD_LCD_HS_LNS!$B$4:$I$514,8,FALSE)</f>
        <v>C-01</v>
      </c>
      <c r="K376" t="str">
        <f t="shared" si="18"/>
        <v>C</v>
      </c>
      <c r="L376">
        <f t="shared" si="3"/>
        <v>22</v>
      </c>
    </row>
    <row r="377" spans="8:12" ht="12.75">
      <c r="H377">
        <f>GD_CHAM_CONG!C380</f>
        <v>10791</v>
      </c>
      <c r="I377" t="str">
        <f>GD_CHAM_CONG!D380</f>
        <v>Trần Thu Trang</v>
      </c>
      <c r="J377" t="str">
        <f>VLOOKUP(H377,GD_LCD_HS_LNS!$B$4:$I$514,8,FALSE)</f>
        <v>C-02</v>
      </c>
      <c r="K377" t="str">
        <f t="shared" si="18"/>
        <v>C</v>
      </c>
      <c r="L377">
        <f t="shared" si="3"/>
        <v>22</v>
      </c>
    </row>
    <row r="378" spans="8:12" ht="12.75">
      <c r="H378">
        <f>GD_CHAM_CONG!C381</f>
        <v>11147</v>
      </c>
      <c r="I378" t="str">
        <f>GD_CHAM_CONG!D381</f>
        <v>Vũ Chí Kiên</v>
      </c>
      <c r="J378" t="str">
        <f>VLOOKUP(H378,GD_LCD_HS_LNS!$B$4:$I$514,8,FALSE)</f>
        <v>B-02</v>
      </c>
      <c r="K378" t="str">
        <f t="shared" si="18"/>
        <v>B</v>
      </c>
      <c r="L378">
        <f t="shared" si="3"/>
        <v>22</v>
      </c>
    </row>
    <row r="379" spans="8:12" ht="12.75">
      <c r="H379">
        <f>GD_CHAM_CONG!C382</f>
        <v>10563</v>
      </c>
      <c r="I379" t="str">
        <f>GD_CHAM_CONG!D382</f>
        <v>Lưu Xuân Cường</v>
      </c>
      <c r="J379" t="str">
        <f>VLOOKUP(H379,GD_LCD_HS_LNS!$B$4:$I$514,8,FALSE)</f>
        <v>B-01</v>
      </c>
      <c r="K379" t="str">
        <f t="shared" si="18"/>
        <v>B</v>
      </c>
      <c r="L379">
        <f t="shared" si="3"/>
        <v>22</v>
      </c>
    </row>
    <row r="380" spans="8:12" ht="12.75">
      <c r="H380">
        <f>GD_CHAM_CONG!C383</f>
        <v>10556</v>
      </c>
      <c r="I380" t="str">
        <f>GD_CHAM_CONG!D383</f>
        <v>Nguyễn Thị Thuỳ Linh</v>
      </c>
      <c r="J380" t="str">
        <f>VLOOKUP(H380,GD_LCD_HS_LNS!$B$4:$I$514,8,FALSE)</f>
        <v>B-02</v>
      </c>
      <c r="K380" t="str">
        <f t="shared" si="18"/>
        <v>B</v>
      </c>
      <c r="L380">
        <f t="shared" si="3"/>
        <v>22</v>
      </c>
    </row>
    <row r="381" spans="8:12" ht="12.75">
      <c r="H381">
        <f>GD_CHAM_CONG!C384</f>
        <v>10797</v>
      </c>
      <c r="I381" t="str">
        <f>GD_CHAM_CONG!D384</f>
        <v>Nguyễn Hữu Hạ</v>
      </c>
      <c r="J381" t="str">
        <f>VLOOKUP(H381,GD_LCD_HS_LNS!$B$4:$I$514,8,FALSE)</f>
        <v>C-02</v>
      </c>
      <c r="K381" t="str">
        <f t="shared" si="18"/>
        <v>C</v>
      </c>
      <c r="L381">
        <f t="shared" si="3"/>
        <v>22</v>
      </c>
    </row>
    <row r="382" spans="8:12" ht="12.75">
      <c r="H382">
        <f>GD_CHAM_CONG!C385</f>
        <v>10803</v>
      </c>
      <c r="I382" t="str">
        <f>GD_CHAM_CONG!D385</f>
        <v>Hà Duyên Lâm</v>
      </c>
      <c r="J382" t="str">
        <f>VLOOKUP(H382,GD_LCD_HS_LNS!$B$4:$I$514,8,FALSE)</f>
        <v>D-09</v>
      </c>
      <c r="K382" t="s">
        <v>187</v>
      </c>
      <c r="L382">
        <f t="shared" si="3"/>
        <v>22</v>
      </c>
    </row>
    <row r="383" spans="8:12" ht="12.75">
      <c r="H383">
        <f>GD_CHAM_CONG!C386</f>
        <v>10800</v>
      </c>
      <c r="I383" t="str">
        <f>GD_CHAM_CONG!D386</f>
        <v>Hoàng Thùy Lan</v>
      </c>
      <c r="J383" t="str">
        <f>VLOOKUP(H383,GD_LCD_HS_LNS!$B$4:$I$514,8,FALSE)</f>
        <v>C-03</v>
      </c>
      <c r="K383" t="str">
        <f t="shared" ref="K383:K395" si="19">LEFT(J383,1)</f>
        <v>C</v>
      </c>
      <c r="L383">
        <f t="shared" si="3"/>
        <v>22</v>
      </c>
    </row>
    <row r="384" spans="8:12" ht="12.75">
      <c r="H384">
        <f>GD_CHAM_CONG!C387</f>
        <v>10801</v>
      </c>
      <c r="I384" t="str">
        <f>GD_CHAM_CONG!D387</f>
        <v>Diệu Linh</v>
      </c>
      <c r="J384" t="str">
        <f>VLOOKUP(H384,GD_LCD_HS_LNS!$B$4:$I$514,8,FALSE)</f>
        <v>C-01</v>
      </c>
      <c r="K384" t="str">
        <f t="shared" si="19"/>
        <v>C</v>
      </c>
      <c r="L384">
        <f t="shared" si="3"/>
        <v>22</v>
      </c>
    </row>
    <row r="385" spans="8:12" ht="12.75">
      <c r="H385">
        <f>GD_CHAM_CONG!C388</f>
        <v>10802</v>
      </c>
      <c r="I385" t="str">
        <f>GD_CHAM_CONG!D388</f>
        <v>Hà Phương Thảo</v>
      </c>
      <c r="J385" t="str">
        <f>VLOOKUP(H385,GD_LCD_HS_LNS!$B$4:$I$514,8,FALSE)</f>
        <v>C-02</v>
      </c>
      <c r="K385" t="str">
        <f t="shared" si="19"/>
        <v>C</v>
      </c>
      <c r="L385">
        <f t="shared" si="3"/>
        <v>22</v>
      </c>
    </row>
    <row r="386" spans="8:12" ht="12.75">
      <c r="H386">
        <f>GD_CHAM_CONG!C389</f>
        <v>10805</v>
      </c>
      <c r="I386" t="str">
        <f>GD_CHAM_CONG!D389</f>
        <v>Trịnh Thị Thu Hằng</v>
      </c>
      <c r="J386" t="str">
        <f>VLOOKUP(H386,GD_LCD_HS_LNS!$B$4:$I$514,8,FALSE)</f>
        <v>C-04</v>
      </c>
      <c r="K386" t="str">
        <f t="shared" si="19"/>
        <v>C</v>
      </c>
      <c r="L386">
        <f t="shared" si="3"/>
        <v>22</v>
      </c>
    </row>
    <row r="387" spans="8:12" ht="12.75">
      <c r="H387">
        <f>GD_CHAM_CONG!C390</f>
        <v>10566</v>
      </c>
      <c r="I387" t="str">
        <f>GD_CHAM_CONG!D390</f>
        <v>Nguyễn Thị Ngọc</v>
      </c>
      <c r="J387" t="str">
        <f>VLOOKUP(H387,GD_LCD_HS_LNS!$B$4:$I$514,8,FALSE)</f>
        <v>C-01</v>
      </c>
      <c r="K387" t="str">
        <f t="shared" si="19"/>
        <v>C</v>
      </c>
      <c r="L387">
        <f t="shared" si="3"/>
        <v>22</v>
      </c>
    </row>
    <row r="388" spans="8:12" ht="12.75">
      <c r="H388">
        <f>GD_CHAM_CONG!C391</f>
        <v>10804</v>
      </c>
      <c r="I388" t="str">
        <f>GD_CHAM_CONG!D391</f>
        <v>Vũ Thị Hoà</v>
      </c>
      <c r="J388" t="str">
        <f>VLOOKUP(H388,GD_LCD_HS_LNS!$B$4:$I$514,8,FALSE)</f>
        <v>C-01</v>
      </c>
      <c r="K388" t="str">
        <f t="shared" si="19"/>
        <v>C</v>
      </c>
      <c r="L388">
        <f t="shared" si="3"/>
        <v>22</v>
      </c>
    </row>
    <row r="389" spans="8:12" ht="12.75">
      <c r="H389">
        <f>GD_CHAM_CONG!C392</f>
        <v>11117</v>
      </c>
      <c r="I389" t="str">
        <f>GD_CHAM_CONG!D392</f>
        <v>Nguyễn Hương Giang</v>
      </c>
      <c r="J389" t="str">
        <f>VLOOKUP(H389,GD_LCD_HS_LNS!$B$4:$I$514,8,FALSE)</f>
        <v>C-02</v>
      </c>
      <c r="K389" t="str">
        <f t="shared" si="19"/>
        <v>C</v>
      </c>
      <c r="L389">
        <f t="shared" si="3"/>
        <v>22</v>
      </c>
    </row>
    <row r="390" spans="8:12" ht="12.75">
      <c r="H390">
        <f>GD_CHAM_CONG!C393</f>
        <v>10735</v>
      </c>
      <c r="I390" t="str">
        <f>GD_CHAM_CONG!D393</f>
        <v>Nguyễn Thị Phương Lan</v>
      </c>
      <c r="J390" t="str">
        <f>VLOOKUP(H390,GD_LCD_HS_LNS!$B$4:$I$514,8,FALSE)</f>
        <v>C-02</v>
      </c>
      <c r="K390" t="str">
        <f t="shared" si="19"/>
        <v>C</v>
      </c>
      <c r="L390">
        <f t="shared" si="3"/>
        <v>22</v>
      </c>
    </row>
    <row r="391" spans="8:12" ht="12.75">
      <c r="H391">
        <f>GD_CHAM_CONG!C394</f>
        <v>10562</v>
      </c>
      <c r="I391" t="str">
        <f>GD_CHAM_CONG!D394</f>
        <v>Phạm Thị Thịnh</v>
      </c>
      <c r="J391" t="str">
        <f>VLOOKUP(H391,GD_LCD_HS_LNS!$B$4:$I$514,8,FALSE)</f>
        <v>C-03</v>
      </c>
      <c r="K391" t="str">
        <f t="shared" si="19"/>
        <v>C</v>
      </c>
      <c r="L391">
        <f t="shared" si="3"/>
        <v>22</v>
      </c>
    </row>
    <row r="392" spans="8:12" ht="12.75">
      <c r="H392">
        <f>GD_CHAM_CONG!C395</f>
        <v>10637</v>
      </c>
      <c r="I392" t="str">
        <f>GD_CHAM_CONG!D395</f>
        <v>Trần Đình Cát</v>
      </c>
      <c r="J392" t="str">
        <f>VLOOKUP(H392,GD_LCD_HS_LNS!$B$4:$I$514,8,FALSE)</f>
        <v>D-08</v>
      </c>
      <c r="K392" t="str">
        <f t="shared" si="19"/>
        <v>D</v>
      </c>
      <c r="L392">
        <f t="shared" si="3"/>
        <v>26</v>
      </c>
    </row>
    <row r="393" spans="8:12" ht="12.75">
      <c r="H393">
        <f>GD_CHAM_CONG!C396</f>
        <v>10799</v>
      </c>
      <c r="I393" t="str">
        <f>GD_CHAM_CONG!D396</f>
        <v>Phương Lan</v>
      </c>
      <c r="J393" t="str">
        <f>VLOOKUP(H393,GD_LCD_HS_LNS!$B$4:$I$514,8,FALSE)</f>
        <v>C-01</v>
      </c>
      <c r="K393" t="str">
        <f t="shared" si="19"/>
        <v>C</v>
      </c>
      <c r="L393">
        <f t="shared" si="3"/>
        <v>22</v>
      </c>
    </row>
    <row r="394" spans="8:12" ht="12.75">
      <c r="H394">
        <f>GD_CHAM_CONG!C397</f>
        <v>11108</v>
      </c>
      <c r="I394" t="str">
        <f>GD_CHAM_CONG!D397</f>
        <v>Phạm Thùy Dung</v>
      </c>
      <c r="J394" t="str">
        <f>VLOOKUP(H394,GD_LCD_HS_LNS!$B$4:$I$514,8,FALSE)</f>
        <v>D-08</v>
      </c>
      <c r="K394" t="str">
        <f t="shared" si="19"/>
        <v>D</v>
      </c>
      <c r="L394">
        <f t="shared" si="3"/>
        <v>26</v>
      </c>
    </row>
    <row r="395" spans="8:12" ht="12.75">
      <c r="H395" s="154">
        <v>10606</v>
      </c>
      <c r="I395" s="154" t="s">
        <v>476</v>
      </c>
      <c r="J395" t="str">
        <f>VLOOKUP(H395,GD_LCD_HS_LNS!$B$4:$I$514,8,FALSE)</f>
        <v>D-06</v>
      </c>
      <c r="K395" t="str">
        <f t="shared" si="19"/>
        <v>D</v>
      </c>
      <c r="L395">
        <f t="shared" si="3"/>
        <v>26</v>
      </c>
    </row>
    <row r="396" spans="8:12" ht="12.75">
      <c r="H396" s="38">
        <v>13777</v>
      </c>
      <c r="I396" s="131" t="s">
        <v>478</v>
      </c>
      <c r="J396" s="235" t="s">
        <v>205</v>
      </c>
      <c r="K396" s="235" t="s">
        <v>45</v>
      </c>
      <c r="L396" s="236">
        <f t="shared" si="3"/>
        <v>26</v>
      </c>
    </row>
    <row r="397" spans="8:12" ht="12.75">
      <c r="H397" s="38">
        <v>13783</v>
      </c>
      <c r="I397" s="131" t="s">
        <v>480</v>
      </c>
      <c r="J397" s="235" t="s">
        <v>205</v>
      </c>
      <c r="K397" s="235" t="s">
        <v>45</v>
      </c>
      <c r="L397" s="236">
        <f t="shared" si="3"/>
        <v>26</v>
      </c>
    </row>
    <row r="398" spans="8:12" ht="12.75">
      <c r="H398" s="38">
        <v>13785</v>
      </c>
      <c r="I398" s="131" t="s">
        <v>481</v>
      </c>
      <c r="J398" s="235" t="s">
        <v>205</v>
      </c>
      <c r="K398" s="235" t="s">
        <v>45</v>
      </c>
      <c r="L398" s="236">
        <f t="shared" si="3"/>
        <v>26</v>
      </c>
    </row>
    <row r="399" spans="8:12" ht="12.75">
      <c r="H399" s="38">
        <v>13786</v>
      </c>
      <c r="I399" s="131" t="s">
        <v>482</v>
      </c>
      <c r="J399" s="235" t="s">
        <v>205</v>
      </c>
      <c r="K399" s="235" t="s">
        <v>45</v>
      </c>
      <c r="L399" s="236">
        <f t="shared" si="3"/>
        <v>26</v>
      </c>
    </row>
    <row r="400" spans="8:12" ht="12.75">
      <c r="H400" s="38">
        <v>13787</v>
      </c>
      <c r="I400" s="131" t="s">
        <v>483</v>
      </c>
      <c r="J400" s="235" t="s">
        <v>205</v>
      </c>
      <c r="K400" s="235" t="s">
        <v>45</v>
      </c>
      <c r="L400" s="236">
        <f t="shared" si="3"/>
        <v>26</v>
      </c>
    </row>
    <row r="401" spans="8:12" ht="12.75">
      <c r="H401" s="38">
        <v>13788</v>
      </c>
      <c r="I401" s="131" t="s">
        <v>484</v>
      </c>
      <c r="J401" s="235" t="s">
        <v>205</v>
      </c>
      <c r="K401" s="235" t="s">
        <v>45</v>
      </c>
      <c r="L401" s="236">
        <f t="shared" si="3"/>
        <v>26</v>
      </c>
    </row>
    <row r="402" spans="8:12" ht="12.75">
      <c r="H402" s="38">
        <v>13789</v>
      </c>
      <c r="I402" s="131" t="s">
        <v>486</v>
      </c>
      <c r="J402" s="235" t="s">
        <v>205</v>
      </c>
      <c r="K402" s="237" t="str">
        <f t="shared" ref="K402:K472" si="20">LEFT(J402,1)</f>
        <v>D</v>
      </c>
      <c r="L402" s="236">
        <f t="shared" si="3"/>
        <v>26</v>
      </c>
    </row>
    <row r="403" spans="8:12" ht="12.75">
      <c r="H403" s="38">
        <v>13790</v>
      </c>
      <c r="I403" s="131" t="s">
        <v>488</v>
      </c>
      <c r="J403" s="235" t="s">
        <v>205</v>
      </c>
      <c r="K403" s="237" t="str">
        <f t="shared" si="20"/>
        <v>D</v>
      </c>
      <c r="L403" s="236">
        <f t="shared" si="3"/>
        <v>26</v>
      </c>
    </row>
    <row r="404" spans="8:12" ht="12.75">
      <c r="H404" s="38">
        <v>13791</v>
      </c>
      <c r="I404" s="131" t="s">
        <v>489</v>
      </c>
      <c r="J404" s="235" t="s">
        <v>205</v>
      </c>
      <c r="K404" s="237" t="str">
        <f t="shared" si="20"/>
        <v>D</v>
      </c>
      <c r="L404" s="236">
        <f t="shared" si="3"/>
        <v>26</v>
      </c>
    </row>
    <row r="405" spans="8:12" ht="12.75">
      <c r="H405" s="38">
        <v>13792</v>
      </c>
      <c r="I405" s="131" t="s">
        <v>491</v>
      </c>
      <c r="J405" s="235" t="s">
        <v>205</v>
      </c>
      <c r="K405" s="237" t="str">
        <f t="shared" si="20"/>
        <v>D</v>
      </c>
      <c r="L405" s="236">
        <f t="shared" si="3"/>
        <v>26</v>
      </c>
    </row>
    <row r="406" spans="8:12" ht="12.75">
      <c r="H406" s="38">
        <v>13793</v>
      </c>
      <c r="I406" s="131" t="s">
        <v>492</v>
      </c>
      <c r="J406" s="235" t="s">
        <v>205</v>
      </c>
      <c r="K406" s="237" t="str">
        <f t="shared" si="20"/>
        <v>D</v>
      </c>
      <c r="L406" s="236">
        <f t="shared" si="3"/>
        <v>26</v>
      </c>
    </row>
    <row r="407" spans="8:12" ht="12.75">
      <c r="H407" s="38">
        <v>13794</v>
      </c>
      <c r="I407" s="131" t="s">
        <v>493</v>
      </c>
      <c r="J407" s="235" t="s">
        <v>205</v>
      </c>
      <c r="K407" s="237" t="str">
        <f t="shared" si="20"/>
        <v>D</v>
      </c>
      <c r="L407" s="236">
        <f t="shared" si="3"/>
        <v>26</v>
      </c>
    </row>
    <row r="408" spans="8:12" ht="12.75">
      <c r="H408" s="38">
        <v>13753</v>
      </c>
      <c r="I408" s="131" t="s">
        <v>495</v>
      </c>
      <c r="J408" s="237" t="s">
        <v>265</v>
      </c>
      <c r="K408" s="237" t="str">
        <f t="shared" si="20"/>
        <v>D</v>
      </c>
      <c r="L408" s="236">
        <f t="shared" si="3"/>
        <v>26</v>
      </c>
    </row>
    <row r="409" spans="8:12" ht="12.75">
      <c r="H409" s="38">
        <v>13758</v>
      </c>
      <c r="I409" s="131" t="s">
        <v>496</v>
      </c>
      <c r="J409" s="237" t="s">
        <v>265</v>
      </c>
      <c r="K409" s="237" t="str">
        <f t="shared" si="20"/>
        <v>D</v>
      </c>
      <c r="L409" s="236">
        <f t="shared" si="3"/>
        <v>26</v>
      </c>
    </row>
    <row r="410" spans="8:12" ht="12.75">
      <c r="H410" s="38">
        <v>13759</v>
      </c>
      <c r="I410" s="131" t="s">
        <v>497</v>
      </c>
      <c r="J410" s="237" t="s">
        <v>265</v>
      </c>
      <c r="K410" s="237" t="str">
        <f t="shared" si="20"/>
        <v>D</v>
      </c>
      <c r="L410" s="236">
        <f t="shared" si="3"/>
        <v>26</v>
      </c>
    </row>
    <row r="411" spans="8:12" ht="12.75">
      <c r="H411" s="38">
        <v>13760</v>
      </c>
      <c r="I411" s="131" t="s">
        <v>499</v>
      </c>
      <c r="J411" s="237" t="s">
        <v>265</v>
      </c>
      <c r="K411" s="237" t="str">
        <f t="shared" si="20"/>
        <v>D</v>
      </c>
      <c r="L411" s="236">
        <f t="shared" si="3"/>
        <v>26</v>
      </c>
    </row>
    <row r="412" spans="8:12" ht="12.75">
      <c r="H412" s="38">
        <v>13762</v>
      </c>
      <c r="I412" s="131" t="s">
        <v>500</v>
      </c>
      <c r="J412" s="237" t="s">
        <v>265</v>
      </c>
      <c r="K412" s="237" t="str">
        <f t="shared" si="20"/>
        <v>D</v>
      </c>
      <c r="L412" s="236">
        <f t="shared" si="3"/>
        <v>26</v>
      </c>
    </row>
    <row r="413" spans="8:12" ht="12.75">
      <c r="H413" s="38">
        <v>13763</v>
      </c>
      <c r="I413" s="131" t="s">
        <v>502</v>
      </c>
      <c r="J413" s="237" t="s">
        <v>265</v>
      </c>
      <c r="K413" s="237" t="str">
        <f t="shared" si="20"/>
        <v>D</v>
      </c>
      <c r="L413" s="236">
        <f t="shared" si="3"/>
        <v>26</v>
      </c>
    </row>
    <row r="414" spans="8:12" ht="12.75">
      <c r="H414" s="38">
        <v>13764</v>
      </c>
      <c r="I414" s="131" t="s">
        <v>503</v>
      </c>
      <c r="J414" s="237" t="s">
        <v>265</v>
      </c>
      <c r="K414" s="237" t="str">
        <f t="shared" si="20"/>
        <v>D</v>
      </c>
      <c r="L414" s="236">
        <f t="shared" si="3"/>
        <v>26</v>
      </c>
    </row>
    <row r="415" spans="8:12" ht="12.75">
      <c r="H415" s="38">
        <v>13765</v>
      </c>
      <c r="I415" s="131" t="s">
        <v>504</v>
      </c>
      <c r="J415" s="237" t="s">
        <v>265</v>
      </c>
      <c r="K415" s="237" t="str">
        <f t="shared" si="20"/>
        <v>D</v>
      </c>
      <c r="L415" s="236">
        <f t="shared" si="3"/>
        <v>26</v>
      </c>
    </row>
    <row r="416" spans="8:12" ht="12.75">
      <c r="H416" s="38">
        <v>13766</v>
      </c>
      <c r="I416" s="131" t="s">
        <v>505</v>
      </c>
      <c r="J416" s="237" t="s">
        <v>265</v>
      </c>
      <c r="K416" s="237" t="str">
        <f t="shared" si="20"/>
        <v>D</v>
      </c>
      <c r="L416" s="236">
        <f t="shared" si="3"/>
        <v>26</v>
      </c>
    </row>
    <row r="417" spans="8:12" ht="12.75">
      <c r="H417" s="38">
        <v>13767</v>
      </c>
      <c r="I417" s="131" t="s">
        <v>506</v>
      </c>
      <c r="J417" s="237" t="s">
        <v>265</v>
      </c>
      <c r="K417" s="237" t="str">
        <f t="shared" si="20"/>
        <v>D</v>
      </c>
      <c r="L417" s="236">
        <f t="shared" si="3"/>
        <v>26</v>
      </c>
    </row>
    <row r="418" spans="8:12" ht="12.75">
      <c r="H418" s="38">
        <v>13769</v>
      </c>
      <c r="I418" s="131" t="s">
        <v>508</v>
      </c>
      <c r="J418" s="237" t="s">
        <v>265</v>
      </c>
      <c r="K418" s="237" t="str">
        <f t="shared" si="20"/>
        <v>D</v>
      </c>
      <c r="L418" s="236">
        <f t="shared" si="3"/>
        <v>26</v>
      </c>
    </row>
    <row r="419" spans="8:12" ht="12.75">
      <c r="H419" s="38">
        <v>13770</v>
      </c>
      <c r="I419" s="131" t="s">
        <v>509</v>
      </c>
      <c r="J419" s="237" t="s">
        <v>265</v>
      </c>
      <c r="K419" s="237" t="str">
        <f t="shared" si="20"/>
        <v>D</v>
      </c>
      <c r="L419" s="236">
        <f t="shared" si="3"/>
        <v>26</v>
      </c>
    </row>
    <row r="420" spans="8:12" ht="12.75">
      <c r="H420" s="38">
        <v>13771</v>
      </c>
      <c r="I420" s="131" t="s">
        <v>511</v>
      </c>
      <c r="J420" s="237" t="s">
        <v>265</v>
      </c>
      <c r="K420" s="237" t="str">
        <f t="shared" si="20"/>
        <v>D</v>
      </c>
      <c r="L420" s="236">
        <f t="shared" si="3"/>
        <v>26</v>
      </c>
    </row>
    <row r="421" spans="8:12" ht="12.75">
      <c r="H421" s="38">
        <v>13772</v>
      </c>
      <c r="I421" s="131" t="s">
        <v>512</v>
      </c>
      <c r="J421" s="237" t="s">
        <v>265</v>
      </c>
      <c r="K421" s="237" t="str">
        <f t="shared" si="20"/>
        <v>D</v>
      </c>
      <c r="L421" s="236">
        <f t="shared" si="3"/>
        <v>26</v>
      </c>
    </row>
    <row r="422" spans="8:12" ht="12.75">
      <c r="H422" s="38">
        <v>13773</v>
      </c>
      <c r="I422" s="131" t="s">
        <v>513</v>
      </c>
      <c r="J422" s="237" t="s">
        <v>265</v>
      </c>
      <c r="K422" s="237" t="str">
        <f t="shared" si="20"/>
        <v>D</v>
      </c>
      <c r="L422" s="236">
        <f t="shared" si="3"/>
        <v>26</v>
      </c>
    </row>
    <row r="423" spans="8:12" ht="12.75">
      <c r="H423" s="38">
        <v>13774</v>
      </c>
      <c r="I423" s="131" t="s">
        <v>515</v>
      </c>
      <c r="J423" s="237" t="s">
        <v>265</v>
      </c>
      <c r="K423" s="237" t="str">
        <f t="shared" si="20"/>
        <v>D</v>
      </c>
      <c r="L423" s="236">
        <f t="shared" si="3"/>
        <v>26</v>
      </c>
    </row>
    <row r="424" spans="8:12" ht="12.75">
      <c r="H424" s="38">
        <v>13775</v>
      </c>
      <c r="I424" s="131" t="s">
        <v>516</v>
      </c>
      <c r="J424" s="237" t="s">
        <v>265</v>
      </c>
      <c r="K424" s="237" t="str">
        <f t="shared" si="20"/>
        <v>D</v>
      </c>
      <c r="L424" s="236">
        <f t="shared" si="3"/>
        <v>26</v>
      </c>
    </row>
    <row r="425" spans="8:12" ht="12.75">
      <c r="H425" s="38">
        <v>13776</v>
      </c>
      <c r="I425" s="131" t="s">
        <v>517</v>
      </c>
      <c r="J425" s="237" t="s">
        <v>265</v>
      </c>
      <c r="K425" s="237" t="str">
        <f t="shared" si="20"/>
        <v>D</v>
      </c>
      <c r="L425" s="236">
        <f t="shared" si="3"/>
        <v>26</v>
      </c>
    </row>
    <row r="426" spans="8:12" ht="12.75">
      <c r="H426" s="38">
        <v>13778</v>
      </c>
      <c r="I426" s="131" t="s">
        <v>518</v>
      </c>
      <c r="J426" s="237" t="s">
        <v>265</v>
      </c>
      <c r="K426" s="237" t="str">
        <f t="shared" si="20"/>
        <v>D</v>
      </c>
      <c r="L426" s="236">
        <f t="shared" si="3"/>
        <v>26</v>
      </c>
    </row>
    <row r="427" spans="8:12" ht="12.75">
      <c r="H427" s="38">
        <v>13779</v>
      </c>
      <c r="I427" s="131" t="s">
        <v>520</v>
      </c>
      <c r="J427" s="237" t="s">
        <v>265</v>
      </c>
      <c r="K427" s="237" t="str">
        <f t="shared" si="20"/>
        <v>D</v>
      </c>
      <c r="L427" s="236">
        <f t="shared" si="3"/>
        <v>26</v>
      </c>
    </row>
    <row r="428" spans="8:12" ht="12.75">
      <c r="H428" s="38">
        <v>13780</v>
      </c>
      <c r="I428" s="131" t="s">
        <v>521</v>
      </c>
      <c r="J428" s="237" t="s">
        <v>265</v>
      </c>
      <c r="K428" s="237" t="str">
        <f t="shared" si="20"/>
        <v>D</v>
      </c>
      <c r="L428" s="236">
        <f t="shared" si="3"/>
        <v>26</v>
      </c>
    </row>
    <row r="429" spans="8:12" ht="12.75">
      <c r="H429" s="38">
        <v>13781</v>
      </c>
      <c r="I429" s="131" t="s">
        <v>522</v>
      </c>
      <c r="J429" s="237" t="s">
        <v>265</v>
      </c>
      <c r="K429" s="237" t="str">
        <f t="shared" si="20"/>
        <v>D</v>
      </c>
      <c r="L429" s="236">
        <f t="shared" si="3"/>
        <v>26</v>
      </c>
    </row>
    <row r="430" spans="8:12" ht="12.75">
      <c r="H430" s="38">
        <v>13782</v>
      </c>
      <c r="I430" s="131" t="s">
        <v>524</v>
      </c>
      <c r="J430" s="237" t="s">
        <v>265</v>
      </c>
      <c r="K430" s="237" t="str">
        <f t="shared" si="20"/>
        <v>D</v>
      </c>
      <c r="L430" s="236">
        <f t="shared" si="3"/>
        <v>26</v>
      </c>
    </row>
    <row r="431" spans="8:12" ht="12.75">
      <c r="H431" s="38">
        <v>13784</v>
      </c>
      <c r="I431" s="131" t="s">
        <v>525</v>
      </c>
      <c r="J431" s="237" t="s">
        <v>265</v>
      </c>
      <c r="K431" s="237" t="str">
        <f t="shared" si="20"/>
        <v>D</v>
      </c>
      <c r="L431" s="236">
        <f t="shared" si="3"/>
        <v>26</v>
      </c>
    </row>
    <row r="432" spans="8:12" ht="12.75">
      <c r="H432" s="38">
        <v>13795</v>
      </c>
      <c r="I432" s="131" t="s">
        <v>526</v>
      </c>
      <c r="J432" s="237" t="s">
        <v>265</v>
      </c>
      <c r="K432" s="237" t="str">
        <f t="shared" si="20"/>
        <v>D</v>
      </c>
      <c r="L432" s="236">
        <f t="shared" si="3"/>
        <v>26</v>
      </c>
    </row>
    <row r="433" spans="8:12" ht="12.75">
      <c r="H433" s="38">
        <v>13715</v>
      </c>
      <c r="I433" s="131" t="s">
        <v>527</v>
      </c>
      <c r="J433" s="235" t="s">
        <v>280</v>
      </c>
      <c r="K433" s="237" t="str">
        <f t="shared" si="20"/>
        <v>D</v>
      </c>
      <c r="L433" s="236">
        <f t="shared" si="3"/>
        <v>26</v>
      </c>
    </row>
    <row r="434" spans="8:12" ht="12.75">
      <c r="H434" s="38">
        <v>13716</v>
      </c>
      <c r="I434" s="131" t="s">
        <v>529</v>
      </c>
      <c r="J434" s="235" t="s">
        <v>280</v>
      </c>
      <c r="K434" s="237" t="str">
        <f t="shared" si="20"/>
        <v>D</v>
      </c>
      <c r="L434" s="236">
        <f t="shared" si="3"/>
        <v>26</v>
      </c>
    </row>
    <row r="435" spans="8:12" ht="12.75">
      <c r="H435" s="38">
        <v>13717</v>
      </c>
      <c r="I435" s="131" t="s">
        <v>530</v>
      </c>
      <c r="J435" s="235" t="s">
        <v>280</v>
      </c>
      <c r="K435" s="237" t="str">
        <f t="shared" si="20"/>
        <v>D</v>
      </c>
      <c r="L435" s="236">
        <f t="shared" si="3"/>
        <v>26</v>
      </c>
    </row>
    <row r="436" spans="8:12" ht="12.75">
      <c r="H436" s="38">
        <v>13718</v>
      </c>
      <c r="I436" s="131" t="s">
        <v>531</v>
      </c>
      <c r="J436" s="235" t="s">
        <v>280</v>
      </c>
      <c r="K436" s="237" t="str">
        <f t="shared" si="20"/>
        <v>D</v>
      </c>
      <c r="L436" s="236">
        <f t="shared" si="3"/>
        <v>26</v>
      </c>
    </row>
    <row r="437" spans="8:12" ht="12.75">
      <c r="H437" s="38">
        <v>13719</v>
      </c>
      <c r="I437" s="131" t="s">
        <v>533</v>
      </c>
      <c r="J437" s="235" t="s">
        <v>280</v>
      </c>
      <c r="K437" s="237" t="str">
        <f t="shared" si="20"/>
        <v>D</v>
      </c>
      <c r="L437" s="236">
        <f t="shared" si="3"/>
        <v>26</v>
      </c>
    </row>
    <row r="438" spans="8:12" ht="12.75">
      <c r="H438" s="38">
        <v>13754</v>
      </c>
      <c r="I438" s="131" t="s">
        <v>534</v>
      </c>
      <c r="J438" s="237" t="s">
        <v>265</v>
      </c>
      <c r="K438" s="237" t="str">
        <f t="shared" si="20"/>
        <v>D</v>
      </c>
      <c r="L438" s="236">
        <f t="shared" si="3"/>
        <v>26</v>
      </c>
    </row>
    <row r="439" spans="8:12" ht="12.75">
      <c r="H439" s="38">
        <v>13755</v>
      </c>
      <c r="I439" s="131" t="s">
        <v>535</v>
      </c>
      <c r="J439" s="237" t="s">
        <v>265</v>
      </c>
      <c r="K439" s="237" t="str">
        <f t="shared" si="20"/>
        <v>D</v>
      </c>
      <c r="L439" s="236">
        <f t="shared" si="3"/>
        <v>26</v>
      </c>
    </row>
    <row r="440" spans="8:12" ht="12.75">
      <c r="H440" s="38">
        <v>13756</v>
      </c>
      <c r="I440" s="131" t="s">
        <v>537</v>
      </c>
      <c r="J440" s="237" t="s">
        <v>265</v>
      </c>
      <c r="K440" s="237" t="str">
        <f t="shared" si="20"/>
        <v>D</v>
      </c>
      <c r="L440" s="236">
        <f t="shared" si="3"/>
        <v>26</v>
      </c>
    </row>
    <row r="441" spans="8:12" ht="12.75">
      <c r="H441" s="38">
        <v>13757</v>
      </c>
      <c r="I441" s="131" t="s">
        <v>538</v>
      </c>
      <c r="J441" s="237" t="s">
        <v>265</v>
      </c>
      <c r="K441" s="237" t="str">
        <f t="shared" si="20"/>
        <v>D</v>
      </c>
      <c r="L441" s="236">
        <f t="shared" si="3"/>
        <v>26</v>
      </c>
    </row>
    <row r="442" spans="8:12" ht="12.75">
      <c r="H442" s="38">
        <v>13768</v>
      </c>
      <c r="I442" s="131" t="s">
        <v>539</v>
      </c>
      <c r="J442" s="237" t="s">
        <v>265</v>
      </c>
      <c r="K442" s="237" t="str">
        <f t="shared" si="20"/>
        <v>D</v>
      </c>
      <c r="L442" s="236">
        <f t="shared" si="3"/>
        <v>26</v>
      </c>
    </row>
    <row r="443" spans="8:12" ht="12.75">
      <c r="H443" s="38">
        <v>13714</v>
      </c>
      <c r="I443" s="131" t="s">
        <v>541</v>
      </c>
      <c r="J443" s="235" t="s">
        <v>280</v>
      </c>
      <c r="K443" s="237" t="str">
        <f t="shared" si="20"/>
        <v>D</v>
      </c>
      <c r="L443" s="236">
        <f t="shared" si="3"/>
        <v>26</v>
      </c>
    </row>
    <row r="444" spans="8:12" ht="12.75">
      <c r="H444" s="38">
        <v>13730</v>
      </c>
      <c r="I444" s="131" t="s">
        <v>542</v>
      </c>
      <c r="J444" s="235" t="s">
        <v>280</v>
      </c>
      <c r="K444" s="237" t="str">
        <f t="shared" si="20"/>
        <v>D</v>
      </c>
      <c r="L444" s="236">
        <f t="shared" si="3"/>
        <v>26</v>
      </c>
    </row>
    <row r="445" spans="8:12" ht="12.75">
      <c r="H445" s="38">
        <v>13731</v>
      </c>
      <c r="I445" s="131" t="s">
        <v>543</v>
      </c>
      <c r="J445" s="235" t="s">
        <v>280</v>
      </c>
      <c r="K445" s="237" t="str">
        <f t="shared" si="20"/>
        <v>D</v>
      </c>
      <c r="L445" s="236">
        <f t="shared" si="3"/>
        <v>26</v>
      </c>
    </row>
    <row r="446" spans="8:12" ht="12.75">
      <c r="H446" s="38">
        <v>13733</v>
      </c>
      <c r="I446" s="131" t="s">
        <v>545</v>
      </c>
      <c r="J446" s="235" t="s">
        <v>280</v>
      </c>
      <c r="K446" s="237" t="str">
        <f t="shared" si="20"/>
        <v>D</v>
      </c>
      <c r="L446" s="236">
        <f t="shared" si="3"/>
        <v>26</v>
      </c>
    </row>
    <row r="447" spans="8:12" ht="12.75">
      <c r="H447" s="38">
        <v>13734</v>
      </c>
      <c r="I447" s="131" t="s">
        <v>546</v>
      </c>
      <c r="J447" s="235" t="s">
        <v>280</v>
      </c>
      <c r="K447" s="237" t="str">
        <f t="shared" si="20"/>
        <v>D</v>
      </c>
      <c r="L447" s="236">
        <f t="shared" si="3"/>
        <v>26</v>
      </c>
    </row>
    <row r="448" spans="8:12" ht="12.75">
      <c r="H448" s="38">
        <v>13735</v>
      </c>
      <c r="I448" s="131" t="s">
        <v>547</v>
      </c>
      <c r="J448" s="235" t="s">
        <v>280</v>
      </c>
      <c r="K448" s="237" t="str">
        <f t="shared" si="20"/>
        <v>D</v>
      </c>
      <c r="L448" s="236">
        <f t="shared" si="3"/>
        <v>26</v>
      </c>
    </row>
    <row r="449" spans="8:12" ht="12.75">
      <c r="H449" s="38">
        <v>13736</v>
      </c>
      <c r="I449" s="131" t="s">
        <v>549</v>
      </c>
      <c r="J449" s="235" t="s">
        <v>280</v>
      </c>
      <c r="K449" s="237" t="str">
        <f t="shared" si="20"/>
        <v>D</v>
      </c>
      <c r="L449" s="236">
        <f t="shared" si="3"/>
        <v>26</v>
      </c>
    </row>
    <row r="450" spans="8:12" ht="12.75">
      <c r="H450" s="38">
        <v>13737</v>
      </c>
      <c r="I450" s="131" t="s">
        <v>550</v>
      </c>
      <c r="J450" s="235" t="s">
        <v>280</v>
      </c>
      <c r="K450" s="237" t="str">
        <f t="shared" si="20"/>
        <v>D</v>
      </c>
      <c r="L450" s="236">
        <f t="shared" si="3"/>
        <v>26</v>
      </c>
    </row>
    <row r="451" spans="8:12" ht="12.75">
      <c r="H451" s="38">
        <v>13738</v>
      </c>
      <c r="I451" s="131" t="s">
        <v>552</v>
      </c>
      <c r="J451" s="235" t="s">
        <v>280</v>
      </c>
      <c r="K451" s="237" t="str">
        <f t="shared" si="20"/>
        <v>D</v>
      </c>
      <c r="L451" s="236">
        <f t="shared" si="3"/>
        <v>26</v>
      </c>
    </row>
    <row r="452" spans="8:12" ht="12.75">
      <c r="H452" s="38">
        <v>13739</v>
      </c>
      <c r="I452" s="131" t="s">
        <v>553</v>
      </c>
      <c r="J452" s="235" t="s">
        <v>280</v>
      </c>
      <c r="K452" s="237" t="str">
        <f t="shared" si="20"/>
        <v>D</v>
      </c>
      <c r="L452" s="236">
        <f t="shared" si="3"/>
        <v>26</v>
      </c>
    </row>
    <row r="453" spans="8:12" ht="12.75">
      <c r="H453" s="38">
        <v>13740</v>
      </c>
      <c r="I453" s="131" t="s">
        <v>554</v>
      </c>
      <c r="J453" s="235" t="s">
        <v>280</v>
      </c>
      <c r="K453" s="237" t="str">
        <f t="shared" si="20"/>
        <v>D</v>
      </c>
      <c r="L453" s="236">
        <f t="shared" si="3"/>
        <v>26</v>
      </c>
    </row>
    <row r="454" spans="8:12" ht="12.75">
      <c r="H454" s="38">
        <v>13741</v>
      </c>
      <c r="I454" s="131" t="s">
        <v>555</v>
      </c>
      <c r="J454" s="235" t="s">
        <v>280</v>
      </c>
      <c r="K454" s="237" t="str">
        <f t="shared" si="20"/>
        <v>D</v>
      </c>
      <c r="L454" s="236">
        <f t="shared" si="3"/>
        <v>26</v>
      </c>
    </row>
    <row r="455" spans="8:12" ht="12.75">
      <c r="H455" s="38">
        <v>13817</v>
      </c>
      <c r="I455" s="131" t="s">
        <v>557</v>
      </c>
      <c r="J455" s="235" t="s">
        <v>280</v>
      </c>
      <c r="K455" s="237" t="str">
        <f t="shared" si="20"/>
        <v>D</v>
      </c>
      <c r="L455" s="236">
        <f t="shared" si="3"/>
        <v>26</v>
      </c>
    </row>
    <row r="456" spans="8:12" ht="12.75">
      <c r="H456" s="38">
        <v>13750</v>
      </c>
      <c r="I456" s="131" t="s">
        <v>558</v>
      </c>
      <c r="J456" s="235" t="s">
        <v>270</v>
      </c>
      <c r="K456" s="237" t="str">
        <f t="shared" si="20"/>
        <v>D</v>
      </c>
      <c r="L456" s="236">
        <f t="shared" si="3"/>
        <v>26</v>
      </c>
    </row>
    <row r="457" spans="8:12" ht="12.75">
      <c r="H457" s="38">
        <v>13751</v>
      </c>
      <c r="I457" s="131" t="s">
        <v>559</v>
      </c>
      <c r="J457" s="235" t="s">
        <v>270</v>
      </c>
      <c r="K457" s="237" t="str">
        <f t="shared" si="20"/>
        <v>D</v>
      </c>
      <c r="L457" s="236">
        <f t="shared" si="3"/>
        <v>26</v>
      </c>
    </row>
    <row r="458" spans="8:12" ht="12.75">
      <c r="H458" s="38">
        <v>13728</v>
      </c>
      <c r="I458" s="131" t="s">
        <v>561</v>
      </c>
      <c r="J458" s="235" t="s">
        <v>282</v>
      </c>
      <c r="K458" s="237" t="str">
        <f t="shared" si="20"/>
        <v>D</v>
      </c>
      <c r="L458" s="236">
        <f t="shared" si="3"/>
        <v>26</v>
      </c>
    </row>
    <row r="459" spans="8:12" ht="12.75">
      <c r="H459" s="38">
        <v>13745</v>
      </c>
      <c r="I459" s="131" t="s">
        <v>562</v>
      </c>
      <c r="J459" s="235" t="s">
        <v>282</v>
      </c>
      <c r="K459" s="237" t="str">
        <f t="shared" si="20"/>
        <v>D</v>
      </c>
      <c r="L459" s="236">
        <f t="shared" si="3"/>
        <v>26</v>
      </c>
    </row>
    <row r="460" spans="8:12" ht="12.75">
      <c r="H460" s="38">
        <v>13746</v>
      </c>
      <c r="I460" s="131" t="s">
        <v>564</v>
      </c>
      <c r="J460" s="235" t="s">
        <v>282</v>
      </c>
      <c r="K460" s="237" t="str">
        <f t="shared" si="20"/>
        <v>D</v>
      </c>
      <c r="L460" s="236">
        <f t="shared" si="3"/>
        <v>26</v>
      </c>
    </row>
    <row r="461" spans="8:12" ht="12.75">
      <c r="H461" s="38">
        <v>13747</v>
      </c>
      <c r="I461" s="131" t="s">
        <v>565</v>
      </c>
      <c r="J461" s="235" t="s">
        <v>282</v>
      </c>
      <c r="K461" s="237" t="str">
        <f t="shared" si="20"/>
        <v>D</v>
      </c>
      <c r="L461" s="236">
        <f t="shared" si="3"/>
        <v>26</v>
      </c>
    </row>
    <row r="462" spans="8:12" ht="12.75">
      <c r="H462" s="38">
        <v>13748</v>
      </c>
      <c r="I462" s="131" t="s">
        <v>566</v>
      </c>
      <c r="J462" s="235" t="s">
        <v>282</v>
      </c>
      <c r="K462" s="237" t="str">
        <f t="shared" si="20"/>
        <v>D</v>
      </c>
      <c r="L462" s="236">
        <f t="shared" si="3"/>
        <v>26</v>
      </c>
    </row>
    <row r="463" spans="8:12" ht="12.75">
      <c r="H463" s="38">
        <v>13749</v>
      </c>
      <c r="I463" s="131" t="s">
        <v>568</v>
      </c>
      <c r="J463" s="235" t="s">
        <v>282</v>
      </c>
      <c r="K463" s="237" t="str">
        <f t="shared" si="20"/>
        <v>D</v>
      </c>
      <c r="L463" s="236">
        <f t="shared" si="3"/>
        <v>26</v>
      </c>
    </row>
    <row r="464" spans="8:12" ht="12.75">
      <c r="H464" s="38">
        <v>13720</v>
      </c>
      <c r="I464" s="131" t="s">
        <v>569</v>
      </c>
      <c r="J464" s="235" t="s">
        <v>280</v>
      </c>
      <c r="K464" s="237" t="str">
        <f t="shared" si="20"/>
        <v>D</v>
      </c>
      <c r="L464" s="236">
        <f t="shared" si="3"/>
        <v>26</v>
      </c>
    </row>
    <row r="465" spans="8:12" ht="12.75">
      <c r="H465" s="38">
        <v>13721</v>
      </c>
      <c r="I465" s="131" t="s">
        <v>570</v>
      </c>
      <c r="J465" s="235" t="s">
        <v>280</v>
      </c>
      <c r="K465" s="237" t="str">
        <f t="shared" si="20"/>
        <v>D</v>
      </c>
      <c r="L465" s="236">
        <f t="shared" si="3"/>
        <v>26</v>
      </c>
    </row>
    <row r="466" spans="8:12" ht="12.75">
      <c r="H466" s="38">
        <v>13722</v>
      </c>
      <c r="I466" s="131" t="s">
        <v>571</v>
      </c>
      <c r="J466" s="235" t="s">
        <v>280</v>
      </c>
      <c r="K466" s="237" t="str">
        <f t="shared" si="20"/>
        <v>D</v>
      </c>
      <c r="L466" s="236">
        <f t="shared" si="3"/>
        <v>26</v>
      </c>
    </row>
    <row r="467" spans="8:12" ht="12.75">
      <c r="H467" s="38">
        <v>13723</v>
      </c>
      <c r="I467" s="131" t="s">
        <v>573</v>
      </c>
      <c r="J467" s="235" t="s">
        <v>280</v>
      </c>
      <c r="K467" s="237" t="str">
        <f t="shared" si="20"/>
        <v>D</v>
      </c>
      <c r="L467" s="236">
        <f t="shared" si="3"/>
        <v>26</v>
      </c>
    </row>
    <row r="468" spans="8:12" ht="12.75">
      <c r="H468" s="38">
        <v>13724</v>
      </c>
      <c r="I468" s="131" t="s">
        <v>574</v>
      </c>
      <c r="J468" s="235" t="s">
        <v>280</v>
      </c>
      <c r="K468" s="237" t="str">
        <f t="shared" si="20"/>
        <v>D</v>
      </c>
      <c r="L468" s="236">
        <f t="shared" si="3"/>
        <v>26</v>
      </c>
    </row>
    <row r="469" spans="8:12" ht="12.75">
      <c r="H469" s="38">
        <v>13725</v>
      </c>
      <c r="I469" s="131" t="s">
        <v>575</v>
      </c>
      <c r="J469" s="235" t="s">
        <v>280</v>
      </c>
      <c r="K469" s="237" t="str">
        <f t="shared" si="20"/>
        <v>D</v>
      </c>
      <c r="L469" s="236">
        <f t="shared" si="3"/>
        <v>26</v>
      </c>
    </row>
    <row r="470" spans="8:12" ht="12.75">
      <c r="H470" s="38">
        <v>13726</v>
      </c>
      <c r="I470" s="131" t="s">
        <v>577</v>
      </c>
      <c r="J470" s="235" t="s">
        <v>280</v>
      </c>
      <c r="K470" s="237" t="str">
        <f t="shared" si="20"/>
        <v>D</v>
      </c>
      <c r="L470" s="236">
        <f t="shared" si="3"/>
        <v>26</v>
      </c>
    </row>
    <row r="471" spans="8:12" ht="12.75">
      <c r="H471" s="38">
        <v>13727</v>
      </c>
      <c r="I471" s="131" t="s">
        <v>578</v>
      </c>
      <c r="J471" s="235" t="s">
        <v>280</v>
      </c>
      <c r="K471" s="237" t="str">
        <f t="shared" si="20"/>
        <v>D</v>
      </c>
      <c r="L471" s="236">
        <f t="shared" si="3"/>
        <v>26</v>
      </c>
    </row>
    <row r="472" spans="8:12" ht="12.75">
      <c r="H472" s="38">
        <v>13729</v>
      </c>
      <c r="I472" s="131" t="s">
        <v>579</v>
      </c>
      <c r="J472" s="235" t="s">
        <v>280</v>
      </c>
      <c r="K472" s="237" t="str">
        <f t="shared" si="20"/>
        <v>D</v>
      </c>
      <c r="L472" s="236">
        <f t="shared" si="3"/>
        <v>26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A1:Z910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ColWidth="14.42578125" defaultRowHeight="15.75" customHeight="1"/>
  <cols>
    <col min="1" max="1" width="6.5703125" customWidth="1"/>
    <col min="2" max="2" width="13.7109375" customWidth="1"/>
    <col min="3" max="3" width="19.5703125" customWidth="1"/>
    <col min="4" max="4" width="33.140625" customWidth="1"/>
    <col min="5" max="5" width="17.42578125" customWidth="1"/>
    <col min="6" max="6" width="17.140625" customWidth="1"/>
    <col min="7" max="7" width="24.42578125" customWidth="1"/>
    <col min="9" max="9" width="25.85546875" customWidth="1"/>
  </cols>
  <sheetData>
    <row r="1" spans="1:26" ht="15.75" customHeight="1">
      <c r="B1" s="26"/>
      <c r="E1" s="25"/>
      <c r="F1" s="27"/>
      <c r="G1" s="28"/>
      <c r="H1" s="25"/>
    </row>
    <row r="2" spans="1:26" ht="15.75" customHeight="1">
      <c r="B2" s="31">
        <v>1</v>
      </c>
      <c r="C2" s="4">
        <v>2</v>
      </c>
      <c r="D2" s="20" t="s">
        <v>23</v>
      </c>
      <c r="E2" s="41" t="s">
        <v>24</v>
      </c>
      <c r="F2" s="4">
        <v>5</v>
      </c>
      <c r="G2" s="20" t="s">
        <v>67</v>
      </c>
      <c r="H2" s="20" t="s">
        <v>68</v>
      </c>
      <c r="I2" s="4">
        <v>8</v>
      </c>
      <c r="J2" s="20" t="s">
        <v>69</v>
      </c>
    </row>
    <row r="3" spans="1:26" ht="15.75" customHeight="1">
      <c r="A3" s="57" t="s">
        <v>3</v>
      </c>
      <c r="B3" s="64" t="s">
        <v>4</v>
      </c>
      <c r="C3" s="57" t="s">
        <v>58</v>
      </c>
      <c r="D3" s="57" t="s">
        <v>54</v>
      </c>
      <c r="E3" s="66" t="s">
        <v>26</v>
      </c>
      <c r="F3" s="57" t="s">
        <v>70</v>
      </c>
      <c r="G3" s="57" t="s">
        <v>71</v>
      </c>
      <c r="H3" s="57" t="s">
        <v>72</v>
      </c>
      <c r="I3" s="57" t="s">
        <v>73</v>
      </c>
      <c r="J3" s="57" t="s">
        <v>74</v>
      </c>
    </row>
    <row r="4" spans="1:26" ht="15.75" customHeight="1">
      <c r="A4" s="36">
        <v>1</v>
      </c>
      <c r="B4" s="97">
        <v>10530</v>
      </c>
      <c r="C4" s="131" t="s">
        <v>135</v>
      </c>
      <c r="D4" s="131" t="s">
        <v>152</v>
      </c>
      <c r="E4" s="132">
        <f>VLOOKUP(G4,DM_LUONG_CHE_DO!$D$8:$L$1000,H4+1,FALSE)</f>
        <v>12671000</v>
      </c>
      <c r="F4" s="143" t="str">
        <f>VLOOKUP(I4,DM_HE_SO_LUONG_NS!$D$6:$I$38,J4+1,FALSE)</f>
        <v>75,000,000</v>
      </c>
      <c r="G4" s="144" t="s">
        <v>137</v>
      </c>
      <c r="H4" s="145">
        <v>1</v>
      </c>
      <c r="I4" s="4" t="s">
        <v>161</v>
      </c>
      <c r="J4" s="4">
        <v>1</v>
      </c>
    </row>
    <row r="5" spans="1:26" ht="15.75" customHeight="1">
      <c r="A5" s="36">
        <v>2</v>
      </c>
      <c r="B5" s="97">
        <v>10532</v>
      </c>
      <c r="C5" s="131" t="s">
        <v>162</v>
      </c>
      <c r="D5" s="131" t="s">
        <v>163</v>
      </c>
      <c r="E5" s="132">
        <f>VLOOKUP(G5,DM_LUONG_CHE_DO!$D$8:$L$1000,H5+1,FALSE)</f>
        <v>10734000</v>
      </c>
      <c r="F5" s="143" t="str">
        <f>VLOOKUP(I5,DM_HE_SO_LUONG_NS!$D$6:$I$38,J5+1,FALSE)</f>
        <v>60,000,000</v>
      </c>
      <c r="G5" s="144" t="s">
        <v>149</v>
      </c>
      <c r="H5" s="145">
        <v>1</v>
      </c>
      <c r="I5" s="4" t="s">
        <v>164</v>
      </c>
      <c r="J5" s="4">
        <v>1</v>
      </c>
    </row>
    <row r="6" spans="1:26" ht="15.75" customHeight="1">
      <c r="A6" s="36">
        <v>3</v>
      </c>
      <c r="B6" s="97">
        <v>10806</v>
      </c>
      <c r="C6" s="131" t="s">
        <v>165</v>
      </c>
      <c r="D6" s="131" t="s">
        <v>163</v>
      </c>
      <c r="E6" s="132">
        <f>VLOOKUP(G6,DM_LUONG_CHE_DO!$D$8:$L$1000,H6+1,FALSE)</f>
        <v>10734000</v>
      </c>
      <c r="F6" s="143" t="str">
        <f>VLOOKUP(I6,DM_HE_SO_LUONG_NS!$D$6:$I$38,J6+1,FALSE)</f>
        <v>60,000,000</v>
      </c>
      <c r="G6" s="144" t="s">
        <v>149</v>
      </c>
      <c r="H6" s="149">
        <v>1</v>
      </c>
      <c r="I6" s="150" t="s">
        <v>164</v>
      </c>
      <c r="J6" s="4">
        <v>1</v>
      </c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 spans="1:26" ht="15.75" customHeight="1">
      <c r="A7" s="36">
        <v>4</v>
      </c>
      <c r="B7" s="97">
        <v>10796</v>
      </c>
      <c r="C7" s="131" t="s">
        <v>168</v>
      </c>
      <c r="D7" s="131" t="s">
        <v>169</v>
      </c>
      <c r="E7" s="132">
        <f>VLOOKUP(G7,DM_LUONG_CHE_DO!$D$8:$L$1000,H7+1,FALSE)</f>
        <v>8603000</v>
      </c>
      <c r="F7" s="143" t="str">
        <f>VLOOKUP(I7,DM_HE_SO_LUONG_NS!$D$6:$I$38,J7+1,FALSE)</f>
        <v>50,000,000</v>
      </c>
      <c r="G7" s="144" t="s">
        <v>151</v>
      </c>
      <c r="H7" s="149">
        <v>1</v>
      </c>
      <c r="I7" s="150" t="s">
        <v>170</v>
      </c>
      <c r="J7" s="4">
        <v>1</v>
      </c>
      <c r="K7" s="151"/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 spans="1:26" ht="15.75" customHeight="1">
      <c r="A8" s="36">
        <v>5</v>
      </c>
      <c r="B8" s="97">
        <v>10555</v>
      </c>
      <c r="C8" s="131" t="s">
        <v>171</v>
      </c>
      <c r="D8" s="131" t="s">
        <v>169</v>
      </c>
      <c r="E8" s="132">
        <f>VLOOKUP(G8,DM_LUONG_CHE_DO!$D$8:$L$1000,H8+1,FALSE)</f>
        <v>5503000</v>
      </c>
      <c r="F8" s="153">
        <f>VLOOKUP(I8,DM_HE_SO_LUONG_NS!$D$6:$I$38,J8+1,FALSE)</f>
        <v>6.33</v>
      </c>
      <c r="G8" s="144" t="s">
        <v>160</v>
      </c>
      <c r="H8" s="149">
        <v>1</v>
      </c>
      <c r="I8" s="154" t="s">
        <v>172</v>
      </c>
      <c r="J8" s="154">
        <v>1</v>
      </c>
      <c r="K8" s="151"/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 spans="1:26" ht="15.75" customHeight="1">
      <c r="A9" s="36">
        <v>6</v>
      </c>
      <c r="B9" s="97">
        <v>10554</v>
      </c>
      <c r="C9" s="131" t="s">
        <v>173</v>
      </c>
      <c r="D9" s="131" t="s">
        <v>174</v>
      </c>
      <c r="E9" s="132">
        <f>VLOOKUP(G9,DM_LUONG_CHE_DO!$D$8:$L$1000,H9+1,FALSE)</f>
        <v>5309000</v>
      </c>
      <c r="F9" s="153">
        <f>VLOOKUP(I9,DM_HE_SO_LUONG_NS!$D$6:$I$38,J9+1,FALSE)</f>
        <v>5.19</v>
      </c>
      <c r="G9" s="144" t="s">
        <v>175</v>
      </c>
      <c r="H9" s="149">
        <v>1</v>
      </c>
      <c r="I9" s="154" t="s">
        <v>176</v>
      </c>
      <c r="J9" s="154">
        <v>1</v>
      </c>
      <c r="K9" s="151"/>
      <c r="L9" s="151"/>
      <c r="M9" s="151"/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 spans="1:26" ht="15.75" customHeight="1">
      <c r="A10" s="36">
        <v>7</v>
      </c>
      <c r="B10" s="97">
        <v>10534</v>
      </c>
      <c r="C10" s="131" t="s">
        <v>177</v>
      </c>
      <c r="D10" s="131" t="s">
        <v>178</v>
      </c>
      <c r="E10" s="132">
        <f>VLOOKUP(G10,DM_LUONG_CHE_DO!$D$8:$L$1000,H10+1,FALSE)</f>
        <v>4534000</v>
      </c>
      <c r="F10" s="153">
        <f>VLOOKUP(I10,DM_HE_SO_LUONG_NS!$D$6:$I$38,J10+1,FALSE)</f>
        <v>2.76</v>
      </c>
      <c r="G10" s="144" t="s">
        <v>179</v>
      </c>
      <c r="H10" s="145">
        <v>1</v>
      </c>
      <c r="I10" s="154" t="s">
        <v>180</v>
      </c>
      <c r="J10" s="154">
        <v>2</v>
      </c>
    </row>
    <row r="11" spans="1:26" ht="15.75" customHeight="1">
      <c r="A11" s="36">
        <v>8</v>
      </c>
      <c r="B11" s="159">
        <v>11084</v>
      </c>
      <c r="C11" s="160" t="s">
        <v>186</v>
      </c>
      <c r="D11" s="160" t="s">
        <v>178</v>
      </c>
      <c r="E11" s="162">
        <f>VLOOKUP(G11,DM_LUONG_CHE_DO!$D$8:$L$1000,H11+1,FALSE)</f>
        <v>4534000</v>
      </c>
      <c r="F11" s="163">
        <f>VLOOKUP(I11,DM_HE_SO_LUONG_NS!$D$6:$I$38,J11+1,FALSE)</f>
        <v>2.2999999999999998</v>
      </c>
      <c r="G11" s="164" t="s">
        <v>179</v>
      </c>
      <c r="H11" s="165">
        <v>1</v>
      </c>
      <c r="I11" s="166" t="s">
        <v>197</v>
      </c>
      <c r="J11" s="166">
        <v>1</v>
      </c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</row>
    <row r="12" spans="1:26" ht="15.75" customHeight="1">
      <c r="A12" s="36">
        <v>9</v>
      </c>
      <c r="B12" s="159">
        <v>11085</v>
      </c>
      <c r="C12" s="160" t="s">
        <v>198</v>
      </c>
      <c r="D12" s="160" t="s">
        <v>178</v>
      </c>
      <c r="E12" s="162">
        <f>VLOOKUP(G12,DM_LUONG_CHE_DO!$D$8:$L$1000,H12+1,FALSE)</f>
        <v>4534000</v>
      </c>
      <c r="F12" s="163">
        <f>VLOOKUP(I12,DM_HE_SO_LUONG_NS!$D$6:$I$38,J12+1,FALSE)</f>
        <v>2.2999999999999998</v>
      </c>
      <c r="G12" s="164" t="s">
        <v>179</v>
      </c>
      <c r="H12" s="165">
        <v>1</v>
      </c>
      <c r="I12" s="166" t="s">
        <v>197</v>
      </c>
      <c r="J12" s="166">
        <v>1</v>
      </c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</row>
    <row r="13" spans="1:26" ht="15.75" customHeight="1">
      <c r="A13" s="36">
        <v>10</v>
      </c>
      <c r="B13" s="159">
        <v>11862</v>
      </c>
      <c r="C13" s="160" t="s">
        <v>199</v>
      </c>
      <c r="D13" s="160" t="s">
        <v>200</v>
      </c>
      <c r="E13" s="162">
        <f>VLOOKUP(G13,DM_LUONG_CHE_DO!$D$8:$L$1000,H13+1,FALSE)</f>
        <v>4534000</v>
      </c>
      <c r="F13" s="163">
        <f>VLOOKUP(I13,DM_HE_SO_LUONG_NS!$D$6:$I$38,J13+1,FALSE)</f>
        <v>2.2999999999999998</v>
      </c>
      <c r="G13" s="164" t="s">
        <v>179</v>
      </c>
      <c r="H13" s="165">
        <v>1</v>
      </c>
      <c r="I13" s="166" t="s">
        <v>197</v>
      </c>
      <c r="J13" s="166">
        <v>1</v>
      </c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</row>
    <row r="14" spans="1:26" ht="15.75" customHeight="1">
      <c r="A14" s="36">
        <v>11</v>
      </c>
      <c r="B14" s="97">
        <v>11767</v>
      </c>
      <c r="C14" s="131" t="s">
        <v>202</v>
      </c>
      <c r="D14" s="131" t="s">
        <v>203</v>
      </c>
      <c r="E14" s="132">
        <f>VLOOKUP(G14,DM_LUONG_CHE_DO!$D$8:$L$1000,H14+1,FALSE)</f>
        <v>3972000</v>
      </c>
      <c r="F14" s="153">
        <f>VLOOKUP(I14,DM_HE_SO_LUONG_NS!$D$6:$I$38,J14+1,FALSE)</f>
        <v>1.8</v>
      </c>
      <c r="G14" s="144" t="s">
        <v>196</v>
      </c>
      <c r="H14" s="145">
        <v>1</v>
      </c>
      <c r="I14" s="154" t="s">
        <v>205</v>
      </c>
      <c r="J14" s="154">
        <v>1</v>
      </c>
    </row>
    <row r="15" spans="1:26" ht="15.75" customHeight="1">
      <c r="A15" s="36">
        <v>12</v>
      </c>
      <c r="B15" s="97">
        <v>10537</v>
      </c>
      <c r="C15" s="131" t="s">
        <v>207</v>
      </c>
      <c r="D15" s="131" t="s">
        <v>195</v>
      </c>
      <c r="E15" s="132">
        <f>VLOOKUP(G15,DM_LUONG_CHE_DO!$D$8:$L$1000,H15+1,FALSE)</f>
        <v>3972000</v>
      </c>
      <c r="F15" s="153">
        <f>VLOOKUP(I15,DM_HE_SO_LUONG_NS!$D$6:$I$38,J15+1,FALSE)</f>
        <v>2.38</v>
      </c>
      <c r="G15" s="144" t="s">
        <v>196</v>
      </c>
      <c r="H15" s="145">
        <v>1</v>
      </c>
      <c r="I15" s="154" t="s">
        <v>216</v>
      </c>
      <c r="J15" s="154">
        <v>4</v>
      </c>
    </row>
    <row r="16" spans="1:26" ht="15.75" customHeight="1">
      <c r="A16" s="36">
        <v>13</v>
      </c>
      <c r="B16" s="97">
        <v>10538</v>
      </c>
      <c r="C16" s="131" t="s">
        <v>217</v>
      </c>
      <c r="D16" s="131" t="s">
        <v>195</v>
      </c>
      <c r="E16" s="132">
        <f>VLOOKUP(G16,DM_LUONG_CHE_DO!$D$8:$L$1000,H16+1,FALSE)</f>
        <v>3972000</v>
      </c>
      <c r="F16" s="153">
        <f>VLOOKUP(I16,DM_HE_SO_LUONG_NS!$D$6:$I$38,J16+1,FALSE)</f>
        <v>2.2000000000000002</v>
      </c>
      <c r="G16" s="144" t="s">
        <v>196</v>
      </c>
      <c r="H16" s="145">
        <v>1</v>
      </c>
      <c r="I16" s="154" t="s">
        <v>218</v>
      </c>
      <c r="J16" s="154">
        <v>3</v>
      </c>
    </row>
    <row r="17" spans="1:10" ht="15.75" customHeight="1">
      <c r="A17" s="36">
        <v>14</v>
      </c>
      <c r="B17" s="97">
        <v>10540</v>
      </c>
      <c r="C17" s="131" t="s">
        <v>219</v>
      </c>
      <c r="D17" s="131" t="s">
        <v>195</v>
      </c>
      <c r="E17" s="132">
        <f>VLOOKUP(G17,DM_LUONG_CHE_DO!$D$8:$L$1000,H17+1,FALSE)</f>
        <v>3972000</v>
      </c>
      <c r="F17" s="153">
        <f>VLOOKUP(I17,DM_HE_SO_LUONG_NS!$D$6:$I$38,J17+1,FALSE)</f>
        <v>1.85</v>
      </c>
      <c r="G17" s="144" t="s">
        <v>196</v>
      </c>
      <c r="H17" s="145">
        <v>1</v>
      </c>
      <c r="I17" s="154" t="s">
        <v>220</v>
      </c>
      <c r="J17" s="154">
        <v>1</v>
      </c>
    </row>
    <row r="18" spans="1:10" ht="15.75" customHeight="1">
      <c r="A18" s="36">
        <v>15</v>
      </c>
      <c r="B18" s="97">
        <v>10542</v>
      </c>
      <c r="C18" s="131" t="s">
        <v>221</v>
      </c>
      <c r="D18" s="131" t="s">
        <v>195</v>
      </c>
      <c r="E18" s="132">
        <f>VLOOKUP(G18,DM_LUONG_CHE_DO!$D$8:$L$1000,H18+1,FALSE)</f>
        <v>4534000</v>
      </c>
      <c r="F18" s="153">
        <f>VLOOKUP(I18,DM_HE_SO_LUONG_NS!$D$6:$I$38,J18+1,FALSE)</f>
        <v>2.6</v>
      </c>
      <c r="G18" s="144" t="s">
        <v>179</v>
      </c>
      <c r="H18" s="145">
        <v>1</v>
      </c>
      <c r="I18" s="154" t="s">
        <v>180</v>
      </c>
      <c r="J18" s="154">
        <v>1</v>
      </c>
    </row>
    <row r="19" spans="1:10" ht="15.75" customHeight="1">
      <c r="A19" s="36">
        <v>16</v>
      </c>
      <c r="B19" s="97">
        <v>10543</v>
      </c>
      <c r="C19" s="131" t="s">
        <v>222</v>
      </c>
      <c r="D19" s="131" t="s">
        <v>195</v>
      </c>
      <c r="E19" s="132">
        <f>VLOOKUP(G19,DM_LUONG_CHE_DO!$D$8:$L$1000,H19+1,FALSE)</f>
        <v>3972000</v>
      </c>
      <c r="F19" s="153">
        <f>VLOOKUP(I19,DM_HE_SO_LUONG_NS!$D$6:$I$38,J19+1,FALSE)</f>
        <v>1.85</v>
      </c>
      <c r="G19" s="144" t="s">
        <v>196</v>
      </c>
      <c r="H19" s="145">
        <v>1</v>
      </c>
      <c r="I19" s="154" t="s">
        <v>220</v>
      </c>
      <c r="J19" s="154">
        <v>1</v>
      </c>
    </row>
    <row r="20" spans="1:10" ht="15.75" customHeight="1">
      <c r="A20" s="36">
        <v>17</v>
      </c>
      <c r="B20" s="97">
        <v>10544</v>
      </c>
      <c r="C20" s="131" t="s">
        <v>223</v>
      </c>
      <c r="D20" s="131" t="s">
        <v>195</v>
      </c>
      <c r="E20" s="132">
        <f>VLOOKUP(G20,DM_LUONG_CHE_DO!$D$8:$L$1000,H20+1,FALSE)</f>
        <v>3972000</v>
      </c>
      <c r="F20" s="153">
        <f>VLOOKUP(I20,DM_HE_SO_LUONG_NS!$D$6:$I$38,J20+1,FALSE)</f>
        <v>1.85</v>
      </c>
      <c r="G20" s="144" t="s">
        <v>196</v>
      </c>
      <c r="H20" s="145">
        <v>1</v>
      </c>
      <c r="I20" s="154" t="s">
        <v>220</v>
      </c>
      <c r="J20" s="154">
        <v>1</v>
      </c>
    </row>
    <row r="21" spans="1:10" ht="15.75" customHeight="1">
      <c r="A21" s="36">
        <v>18</v>
      </c>
      <c r="B21" s="97">
        <v>10545</v>
      </c>
      <c r="C21" s="131" t="s">
        <v>224</v>
      </c>
      <c r="D21" s="131" t="s">
        <v>195</v>
      </c>
      <c r="E21" s="132">
        <f>VLOOKUP(G21,DM_LUONG_CHE_DO!$D$8:$L$1000,H21+1,FALSE)</f>
        <v>4534000</v>
      </c>
      <c r="F21" s="153">
        <f>VLOOKUP(I21,DM_HE_SO_LUONG_NS!$D$6:$I$38,J21+1,FALSE)</f>
        <v>2.6</v>
      </c>
      <c r="G21" s="144" t="s">
        <v>179</v>
      </c>
      <c r="H21" s="145">
        <v>1</v>
      </c>
      <c r="I21" s="154" t="s">
        <v>180</v>
      </c>
      <c r="J21" s="154">
        <v>1</v>
      </c>
    </row>
    <row r="22" spans="1:10" ht="15.75" customHeight="1">
      <c r="A22" s="36">
        <v>19</v>
      </c>
      <c r="B22" s="97">
        <v>10546</v>
      </c>
      <c r="C22" s="131" t="s">
        <v>225</v>
      </c>
      <c r="D22" s="131" t="s">
        <v>195</v>
      </c>
      <c r="E22" s="132">
        <f>VLOOKUP(G22,DM_LUONG_CHE_DO!$D$8:$L$1000,H22+1,FALSE)</f>
        <v>3972000</v>
      </c>
      <c r="F22" s="153">
        <f>VLOOKUP(I22,DM_HE_SO_LUONG_NS!$D$6:$I$38,J22+1,FALSE)</f>
        <v>2.08</v>
      </c>
      <c r="G22" s="144" t="s">
        <v>196</v>
      </c>
      <c r="H22" s="145">
        <v>1</v>
      </c>
      <c r="I22" s="154" t="s">
        <v>218</v>
      </c>
      <c r="J22" s="154">
        <v>2</v>
      </c>
    </row>
    <row r="23" spans="1:10" ht="15.75" customHeight="1">
      <c r="A23" s="36">
        <v>20</v>
      </c>
      <c r="B23" s="97">
        <v>10547</v>
      </c>
      <c r="C23" s="131" t="s">
        <v>226</v>
      </c>
      <c r="D23" s="131" t="s">
        <v>195</v>
      </c>
      <c r="E23" s="132">
        <f>VLOOKUP(G23,DM_LUONG_CHE_DO!$D$8:$L$1000,H23+1,FALSE)</f>
        <v>3972000</v>
      </c>
      <c r="F23" s="153">
        <f>VLOOKUP(I23,DM_HE_SO_LUONG_NS!$D$6:$I$38,J23+1,FALSE)</f>
        <v>1.9</v>
      </c>
      <c r="G23" s="144" t="s">
        <v>196</v>
      </c>
      <c r="H23" s="145">
        <v>1</v>
      </c>
      <c r="I23" s="154" t="s">
        <v>231</v>
      </c>
      <c r="J23" s="154">
        <v>1</v>
      </c>
    </row>
    <row r="24" spans="1:10" ht="12.75">
      <c r="A24" s="36">
        <v>21</v>
      </c>
      <c r="B24" s="97">
        <v>10549</v>
      </c>
      <c r="C24" s="131" t="s">
        <v>232</v>
      </c>
      <c r="D24" s="131" t="s">
        <v>195</v>
      </c>
      <c r="E24" s="132">
        <f>VLOOKUP(G24,DM_LUONG_CHE_DO!$D$8:$L$1000,H24+1,FALSE)</f>
        <v>3972000</v>
      </c>
      <c r="F24" s="153">
        <f>VLOOKUP(I24,DM_HE_SO_LUONG_NS!$D$6:$I$38,J24+1,FALSE)</f>
        <v>2.08</v>
      </c>
      <c r="G24" s="144" t="s">
        <v>196</v>
      </c>
      <c r="H24" s="145">
        <v>1</v>
      </c>
      <c r="I24" s="154" t="s">
        <v>218</v>
      </c>
      <c r="J24" s="154">
        <v>2</v>
      </c>
    </row>
    <row r="25" spans="1:10" ht="12.75">
      <c r="A25" s="36">
        <v>22</v>
      </c>
      <c r="B25" s="97">
        <v>10550</v>
      </c>
      <c r="C25" s="131" t="s">
        <v>241</v>
      </c>
      <c r="D25" s="131" t="s">
        <v>195</v>
      </c>
      <c r="E25" s="132">
        <f>VLOOKUP(G25,DM_LUONG_CHE_DO!$D$8:$L$1000,H25+1,FALSE)</f>
        <v>3972000</v>
      </c>
      <c r="F25" s="153">
        <f>VLOOKUP(I25,DM_HE_SO_LUONG_NS!$D$6:$I$38,J25+1,FALSE)</f>
        <v>2.25</v>
      </c>
      <c r="G25" s="144" t="s">
        <v>196</v>
      </c>
      <c r="H25" s="145">
        <v>1</v>
      </c>
      <c r="I25" s="154" t="s">
        <v>216</v>
      </c>
      <c r="J25" s="154">
        <v>3</v>
      </c>
    </row>
    <row r="26" spans="1:10" ht="12.75">
      <c r="A26" s="36">
        <v>23</v>
      </c>
      <c r="B26" s="97">
        <v>10551</v>
      </c>
      <c r="C26" s="131" t="s">
        <v>244</v>
      </c>
      <c r="D26" s="131" t="s">
        <v>195</v>
      </c>
      <c r="E26" s="132">
        <f>VLOOKUP(G26,DM_LUONG_CHE_DO!$D$8:$L$1000,H26+1,FALSE)</f>
        <v>4534000</v>
      </c>
      <c r="F26" s="153">
        <f>VLOOKUP(I26,DM_HE_SO_LUONG_NS!$D$6:$I$38,J26+1,FALSE)</f>
        <v>2.6</v>
      </c>
      <c r="G26" s="144" t="s">
        <v>179</v>
      </c>
      <c r="H26" s="145">
        <v>1</v>
      </c>
      <c r="I26" s="154" t="s">
        <v>180</v>
      </c>
      <c r="J26" s="154">
        <v>1</v>
      </c>
    </row>
    <row r="27" spans="1:10" ht="12.75">
      <c r="A27" s="36">
        <v>24</v>
      </c>
      <c r="B27" s="97">
        <v>10552</v>
      </c>
      <c r="C27" s="131" t="s">
        <v>251</v>
      </c>
      <c r="D27" s="131" t="s">
        <v>195</v>
      </c>
      <c r="E27" s="132">
        <f>VLOOKUP(G27,DM_LUONG_CHE_DO!$D$8:$L$1000,H27+1,FALSE)</f>
        <v>3972000</v>
      </c>
      <c r="F27" s="153">
        <f>VLOOKUP(I27,DM_HE_SO_LUONG_NS!$D$6:$I$38,J27+1,FALSE)</f>
        <v>2.12</v>
      </c>
      <c r="G27" s="144" t="s">
        <v>196</v>
      </c>
      <c r="H27" s="145">
        <v>1</v>
      </c>
      <c r="I27" s="154" t="s">
        <v>216</v>
      </c>
      <c r="J27" s="154">
        <v>2</v>
      </c>
    </row>
    <row r="28" spans="1:10" ht="12.75">
      <c r="A28" s="36">
        <v>25</v>
      </c>
      <c r="B28" s="97">
        <v>10553</v>
      </c>
      <c r="C28" s="131" t="s">
        <v>253</v>
      </c>
      <c r="D28" s="131" t="s">
        <v>195</v>
      </c>
      <c r="E28" s="132">
        <f>VLOOKUP(G28,DM_LUONG_CHE_DO!$D$8:$L$1000,H28+1,FALSE)</f>
        <v>3972000</v>
      </c>
      <c r="F28" s="153">
        <f>VLOOKUP(I28,DM_HE_SO_LUONG_NS!$D$6:$I$38,J28+1,FALSE)</f>
        <v>2.12</v>
      </c>
      <c r="G28" s="144" t="s">
        <v>196</v>
      </c>
      <c r="H28" s="145">
        <v>1</v>
      </c>
      <c r="I28" s="154" t="s">
        <v>216</v>
      </c>
      <c r="J28" s="154">
        <v>2</v>
      </c>
    </row>
    <row r="29" spans="1:10" ht="12.75">
      <c r="A29" s="36">
        <v>26</v>
      </c>
      <c r="B29" s="97">
        <v>11126</v>
      </c>
      <c r="C29" s="131" t="s">
        <v>257</v>
      </c>
      <c r="D29" s="131" t="s">
        <v>195</v>
      </c>
      <c r="E29" s="132">
        <f>VLOOKUP(G29,DM_LUONG_CHE_DO!$D$8:$L$1000,H29+1,FALSE)</f>
        <v>3972000</v>
      </c>
      <c r="F29" s="153">
        <f>VLOOKUP(I29,DM_HE_SO_LUONG_NS!$D$6:$I$38,J29+1,FALSE)</f>
        <v>1.85</v>
      </c>
      <c r="G29" s="144" t="s">
        <v>196</v>
      </c>
      <c r="H29" s="145">
        <v>1</v>
      </c>
      <c r="I29" s="154" t="s">
        <v>220</v>
      </c>
      <c r="J29" s="154">
        <v>1</v>
      </c>
    </row>
    <row r="30" spans="1:10" ht="12.75">
      <c r="A30" s="36">
        <v>27</v>
      </c>
      <c r="B30" s="97">
        <v>11127</v>
      </c>
      <c r="C30" s="131" t="s">
        <v>268</v>
      </c>
      <c r="D30" s="131" t="s">
        <v>195</v>
      </c>
      <c r="E30" s="132">
        <f>VLOOKUP(G30,DM_LUONG_CHE_DO!$D$8:$L$1000,H30+1,FALSE)</f>
        <v>3972000</v>
      </c>
      <c r="F30" s="153">
        <f>VLOOKUP(I30,DM_HE_SO_LUONG_NS!$D$6:$I$38,J30+1,FALSE)</f>
        <v>1.85</v>
      </c>
      <c r="G30" s="144" t="s">
        <v>196</v>
      </c>
      <c r="H30" s="145">
        <v>1</v>
      </c>
      <c r="I30" s="154" t="s">
        <v>220</v>
      </c>
      <c r="J30" s="154">
        <v>1</v>
      </c>
    </row>
    <row r="31" spans="1:10" ht="12.75">
      <c r="A31" s="36">
        <v>28</v>
      </c>
      <c r="B31" s="97">
        <v>11128</v>
      </c>
      <c r="C31" s="131" t="s">
        <v>279</v>
      </c>
      <c r="D31" s="131" t="s">
        <v>195</v>
      </c>
      <c r="E31" s="132">
        <f>VLOOKUP(G31,DM_LUONG_CHE_DO!$D$8:$L$1000,H31+1,FALSE)</f>
        <v>3972000</v>
      </c>
      <c r="F31" s="153">
        <f>VLOOKUP(I31,DM_HE_SO_LUONG_NS!$D$6:$I$38,J31+1,FALSE)</f>
        <v>1.85</v>
      </c>
      <c r="G31" s="144" t="s">
        <v>196</v>
      </c>
      <c r="H31" s="145">
        <v>1</v>
      </c>
      <c r="I31" s="154" t="s">
        <v>220</v>
      </c>
      <c r="J31" s="154">
        <v>1</v>
      </c>
    </row>
    <row r="32" spans="1:10" ht="12.75">
      <c r="A32" s="36">
        <v>29</v>
      </c>
      <c r="B32" s="97">
        <v>11130</v>
      </c>
      <c r="C32" s="131" t="s">
        <v>285</v>
      </c>
      <c r="D32" s="131" t="s">
        <v>195</v>
      </c>
      <c r="E32" s="132">
        <f>VLOOKUP(G32,DM_LUONG_CHE_DO!$D$8:$L$1000,H32+1,FALSE)</f>
        <v>3972000</v>
      </c>
      <c r="F32" s="153">
        <f>VLOOKUP(I32,DM_HE_SO_LUONG_NS!$D$6:$I$38,J32+1,FALSE)</f>
        <v>1.9</v>
      </c>
      <c r="G32" s="144" t="s">
        <v>196</v>
      </c>
      <c r="H32" s="145">
        <v>1</v>
      </c>
      <c r="I32" s="154" t="s">
        <v>231</v>
      </c>
      <c r="J32" s="154">
        <v>1</v>
      </c>
    </row>
    <row r="33" spans="1:10" ht="12.75">
      <c r="A33" s="36">
        <v>30</v>
      </c>
      <c r="B33" s="97">
        <v>11131</v>
      </c>
      <c r="C33" s="131" t="s">
        <v>286</v>
      </c>
      <c r="D33" s="131" t="s">
        <v>195</v>
      </c>
      <c r="E33" s="132">
        <f>VLOOKUP(G33,DM_LUONG_CHE_DO!$D$8:$L$1000,H33+1,FALSE)</f>
        <v>3972000</v>
      </c>
      <c r="F33" s="153">
        <f>VLOOKUP(I33,DM_HE_SO_LUONG_NS!$D$6:$I$38,J33+1,FALSE)</f>
        <v>1.9</v>
      </c>
      <c r="G33" s="144" t="s">
        <v>196</v>
      </c>
      <c r="H33" s="145">
        <v>1</v>
      </c>
      <c r="I33" s="154" t="s">
        <v>231</v>
      </c>
      <c r="J33" s="154">
        <v>1</v>
      </c>
    </row>
    <row r="34" spans="1:10" ht="12.75">
      <c r="A34" s="36">
        <v>31</v>
      </c>
      <c r="B34" s="97">
        <v>12552</v>
      </c>
      <c r="C34" s="131" t="s">
        <v>287</v>
      </c>
      <c r="D34" s="131" t="s">
        <v>195</v>
      </c>
      <c r="E34" s="132">
        <f>VLOOKUP(G34,DM_LUONG_CHE_DO!$D$8:$L$1000,H34+1,FALSE)</f>
        <v>3972000</v>
      </c>
      <c r="F34" s="153">
        <f>VLOOKUP(I34,DM_HE_SO_LUONG_NS!$D$6:$I$38,J34+1,FALSE)</f>
        <v>1.8</v>
      </c>
      <c r="G34" s="144" t="s">
        <v>196</v>
      </c>
      <c r="H34" s="145">
        <v>1</v>
      </c>
      <c r="I34" s="154" t="s">
        <v>205</v>
      </c>
      <c r="J34" s="154">
        <v>1</v>
      </c>
    </row>
    <row r="35" spans="1:10" ht="12.75">
      <c r="A35" s="36">
        <v>32</v>
      </c>
      <c r="B35" s="97">
        <v>12553</v>
      </c>
      <c r="C35" s="131" t="s">
        <v>288</v>
      </c>
      <c r="D35" s="131" t="s">
        <v>195</v>
      </c>
      <c r="E35" s="132">
        <f>VLOOKUP(G35,DM_LUONG_CHE_DO!$D$8:$L$1000,H35+1,FALSE)</f>
        <v>3972000</v>
      </c>
      <c r="F35" s="153">
        <f>VLOOKUP(I35,DM_HE_SO_LUONG_NS!$D$6:$I$38,J35+1,FALSE)</f>
        <v>1.8</v>
      </c>
      <c r="G35" s="144" t="s">
        <v>196</v>
      </c>
      <c r="H35" s="145">
        <v>1</v>
      </c>
      <c r="I35" s="154" t="s">
        <v>205</v>
      </c>
      <c r="J35" s="154">
        <v>1</v>
      </c>
    </row>
    <row r="36" spans="1:10" ht="12.75">
      <c r="A36" s="36">
        <v>33</v>
      </c>
      <c r="B36" s="97">
        <v>12565</v>
      </c>
      <c r="C36" s="131" t="s">
        <v>289</v>
      </c>
      <c r="D36" s="131" t="s">
        <v>195</v>
      </c>
      <c r="E36" s="132">
        <f>VLOOKUP(G36,DM_LUONG_CHE_DO!$D$8:$L$1000,H36+1,FALSE)</f>
        <v>3972000</v>
      </c>
      <c r="F36" s="153">
        <f>VLOOKUP(I36,DM_HE_SO_LUONG_NS!$D$6:$I$38,J36+1,FALSE)</f>
        <v>1.8</v>
      </c>
      <c r="G36" s="144" t="s">
        <v>196</v>
      </c>
      <c r="H36" s="145">
        <v>1</v>
      </c>
      <c r="I36" s="154" t="s">
        <v>205</v>
      </c>
      <c r="J36" s="154">
        <v>1</v>
      </c>
    </row>
    <row r="37" spans="1:10" ht="12.75">
      <c r="A37" s="36">
        <v>34</v>
      </c>
      <c r="B37" s="97">
        <v>12566</v>
      </c>
      <c r="C37" s="131" t="s">
        <v>290</v>
      </c>
      <c r="D37" s="131" t="s">
        <v>195</v>
      </c>
      <c r="E37" s="132">
        <f>VLOOKUP(G37,DM_LUONG_CHE_DO!$D$8:$L$1000,H37+1,FALSE)</f>
        <v>3972000</v>
      </c>
      <c r="F37" s="153">
        <f>VLOOKUP(I37,DM_HE_SO_LUONG_NS!$D$6:$I$38,J37+1,FALSE)</f>
        <v>1.8</v>
      </c>
      <c r="G37" s="144" t="s">
        <v>196</v>
      </c>
      <c r="H37" s="145">
        <v>1</v>
      </c>
      <c r="I37" s="154" t="s">
        <v>205</v>
      </c>
      <c r="J37" s="154">
        <v>1</v>
      </c>
    </row>
    <row r="38" spans="1:10" ht="12.75">
      <c r="A38" s="36">
        <v>35</v>
      </c>
      <c r="B38" s="97">
        <v>13356</v>
      </c>
      <c r="C38" s="131" t="s">
        <v>291</v>
      </c>
      <c r="D38" s="131" t="s">
        <v>195</v>
      </c>
      <c r="E38" s="132">
        <f>VLOOKUP(G38,DM_LUONG_CHE_DO!$D$8:$L$1000,H38+1,FALSE)</f>
        <v>3972000</v>
      </c>
      <c r="F38" s="153">
        <f>VLOOKUP(I38,DM_HE_SO_LUONG_NS!$D$6:$I$38,J38+1,FALSE)</f>
        <v>1.8</v>
      </c>
      <c r="G38" s="144" t="s">
        <v>196</v>
      </c>
      <c r="H38" s="145">
        <v>1</v>
      </c>
      <c r="I38" s="154" t="s">
        <v>205</v>
      </c>
      <c r="J38" s="154">
        <v>1</v>
      </c>
    </row>
    <row r="39" spans="1:10" ht="12.75">
      <c r="A39" s="36">
        <v>36</v>
      </c>
      <c r="B39" s="97">
        <v>13357</v>
      </c>
      <c r="C39" s="131" t="s">
        <v>292</v>
      </c>
      <c r="D39" s="131" t="s">
        <v>195</v>
      </c>
      <c r="E39" s="132">
        <f>VLOOKUP(G39,DM_LUONG_CHE_DO!$D$8:$L$1000,H39+1,FALSE)</f>
        <v>3972000</v>
      </c>
      <c r="F39" s="153">
        <f>VLOOKUP(I39,DM_HE_SO_LUONG_NS!$D$6:$I$38,J39+1,FALSE)</f>
        <v>1.8</v>
      </c>
      <c r="G39" s="144" t="s">
        <v>196</v>
      </c>
      <c r="H39" s="145">
        <v>1</v>
      </c>
      <c r="I39" s="154" t="s">
        <v>205</v>
      </c>
      <c r="J39" s="154">
        <v>1</v>
      </c>
    </row>
    <row r="40" spans="1:10" ht="12.75">
      <c r="A40" s="36">
        <v>37</v>
      </c>
      <c r="B40" s="97">
        <v>13358</v>
      </c>
      <c r="C40" s="131" t="s">
        <v>293</v>
      </c>
      <c r="D40" s="131" t="s">
        <v>195</v>
      </c>
      <c r="E40" s="132">
        <f>VLOOKUP(G40,DM_LUONG_CHE_DO!$D$8:$L$1000,H40+1,FALSE)</f>
        <v>3972000</v>
      </c>
      <c r="F40" s="153">
        <f>VLOOKUP(I40,DM_HE_SO_LUONG_NS!$D$6:$I$38,J40+1,FALSE)</f>
        <v>1.8</v>
      </c>
      <c r="G40" s="144" t="s">
        <v>196</v>
      </c>
      <c r="H40" s="145">
        <v>1</v>
      </c>
      <c r="I40" s="154" t="s">
        <v>205</v>
      </c>
      <c r="J40" s="154">
        <v>1</v>
      </c>
    </row>
    <row r="41" spans="1:10" ht="12.75">
      <c r="A41" s="36">
        <v>38</v>
      </c>
      <c r="B41" s="97">
        <v>13359</v>
      </c>
      <c r="C41" s="131" t="s">
        <v>294</v>
      </c>
      <c r="D41" s="131" t="s">
        <v>195</v>
      </c>
      <c r="E41" s="132">
        <f>VLOOKUP(G41,DM_LUONG_CHE_DO!$D$8:$L$1000,H41+1,FALSE)</f>
        <v>3972000</v>
      </c>
      <c r="F41" s="153">
        <f>VLOOKUP(I41,DM_HE_SO_LUONG_NS!$D$6:$I$38,J41+1,FALSE)</f>
        <v>1.8</v>
      </c>
      <c r="G41" s="144" t="s">
        <v>196</v>
      </c>
      <c r="H41" s="145">
        <v>1</v>
      </c>
      <c r="I41" s="154" t="s">
        <v>205</v>
      </c>
      <c r="J41" s="154">
        <v>1</v>
      </c>
    </row>
    <row r="42" spans="1:10" ht="12.75">
      <c r="A42" s="36">
        <v>39</v>
      </c>
      <c r="B42" s="97">
        <v>13360</v>
      </c>
      <c r="C42" s="131" t="s">
        <v>295</v>
      </c>
      <c r="D42" s="131" t="s">
        <v>195</v>
      </c>
      <c r="E42" s="132">
        <f>VLOOKUP(G42,DM_LUONG_CHE_DO!$D$8:$L$1000,H42+1,FALSE)</f>
        <v>3972000</v>
      </c>
      <c r="F42" s="153">
        <f>VLOOKUP(I42,DM_HE_SO_LUONG_NS!$D$6:$I$38,J42+1,FALSE)</f>
        <v>1.8</v>
      </c>
      <c r="G42" s="144" t="s">
        <v>196</v>
      </c>
      <c r="H42" s="145">
        <v>1</v>
      </c>
      <c r="I42" s="154" t="s">
        <v>205</v>
      </c>
      <c r="J42" s="154">
        <v>1</v>
      </c>
    </row>
    <row r="43" spans="1:10" ht="12.75">
      <c r="A43" s="36">
        <v>40</v>
      </c>
      <c r="B43" s="97">
        <v>10535</v>
      </c>
      <c r="C43" s="131" t="s">
        <v>296</v>
      </c>
      <c r="D43" s="131" t="s">
        <v>297</v>
      </c>
      <c r="E43" s="132">
        <f>VLOOKUP(G43,DM_LUONG_CHE_DO!$D$8:$L$1000,H43+1,FALSE)</f>
        <v>3488000</v>
      </c>
      <c r="F43" s="153">
        <f>VLOOKUP(I43,DM_HE_SO_LUONG_NS!$D$6:$I$38,J43+1,FALSE)</f>
        <v>2.2000000000000002</v>
      </c>
      <c r="G43" s="144" t="s">
        <v>191</v>
      </c>
      <c r="H43" s="145">
        <v>1</v>
      </c>
      <c r="I43" s="154" t="s">
        <v>246</v>
      </c>
      <c r="J43" s="154">
        <v>1</v>
      </c>
    </row>
    <row r="44" spans="1:10" ht="12.75">
      <c r="A44" s="36">
        <v>41</v>
      </c>
      <c r="B44" s="97">
        <v>13527</v>
      </c>
      <c r="C44" s="131" t="s">
        <v>299</v>
      </c>
      <c r="D44" s="131" t="s">
        <v>300</v>
      </c>
      <c r="E44" s="132">
        <f>VLOOKUP(G44,DM_LUONG_CHE_DO!$D$8:$L$1000,H44+1,FALSE)</f>
        <v>3972000</v>
      </c>
      <c r="F44" s="153">
        <f>VLOOKUP(I44,DM_HE_SO_LUONG_NS!$D$6:$I$38,J44+1,FALSE)</f>
        <v>1.9</v>
      </c>
      <c r="G44" s="144" t="s">
        <v>196</v>
      </c>
      <c r="H44" s="145">
        <v>1</v>
      </c>
      <c r="I44" s="154" t="s">
        <v>231</v>
      </c>
      <c r="J44" s="154">
        <v>1</v>
      </c>
    </row>
    <row r="45" spans="1:10" ht="12.75">
      <c r="A45" s="36">
        <v>42</v>
      </c>
      <c r="B45" s="97">
        <v>13528</v>
      </c>
      <c r="C45" s="131" t="s">
        <v>301</v>
      </c>
      <c r="D45" s="131" t="s">
        <v>300</v>
      </c>
      <c r="E45" s="132">
        <f>VLOOKUP(G45,DM_LUONG_CHE_DO!$D$8:$L$1000,H45+1,FALSE)</f>
        <v>3972000</v>
      </c>
      <c r="F45" s="153">
        <f>VLOOKUP(I45,DM_HE_SO_LUONG_NS!$D$6:$I$38,J45+1,FALSE)</f>
        <v>1.9</v>
      </c>
      <c r="G45" s="144" t="s">
        <v>196</v>
      </c>
      <c r="H45" s="145">
        <v>1</v>
      </c>
      <c r="I45" s="154" t="s">
        <v>231</v>
      </c>
      <c r="J45" s="154">
        <v>1</v>
      </c>
    </row>
    <row r="46" spans="1:10" ht="12.75">
      <c r="A46" s="36">
        <v>43</v>
      </c>
      <c r="B46" s="97">
        <v>10536</v>
      </c>
      <c r="C46" s="131" t="s">
        <v>302</v>
      </c>
      <c r="D46" s="131" t="s">
        <v>303</v>
      </c>
      <c r="E46" s="132">
        <f>VLOOKUP(G46,DM_LUONG_CHE_DO!$D$8:$L$1000,H46+1,FALSE)</f>
        <v>3778000</v>
      </c>
      <c r="F46" s="153">
        <f>VLOOKUP(I46,DM_HE_SO_LUONG_NS!$D$6:$I$38,J46+1,FALSE)</f>
        <v>1.7</v>
      </c>
      <c r="G46" s="144" t="s">
        <v>213</v>
      </c>
      <c r="H46" s="145">
        <v>1</v>
      </c>
      <c r="I46" s="154" t="s">
        <v>265</v>
      </c>
      <c r="J46" s="154">
        <v>2</v>
      </c>
    </row>
    <row r="47" spans="1:10" ht="12.75">
      <c r="A47" s="36">
        <v>44</v>
      </c>
      <c r="B47" s="97">
        <v>11355</v>
      </c>
      <c r="C47" s="131" t="s">
        <v>304</v>
      </c>
      <c r="D47" s="131" t="s">
        <v>303</v>
      </c>
      <c r="E47" s="132">
        <f>VLOOKUP(G47,DM_LUONG_CHE_DO!$D$8:$L$1000,H47+1,FALSE)</f>
        <v>3778000</v>
      </c>
      <c r="F47" s="153">
        <f>VLOOKUP(I47,DM_HE_SO_LUONG_NS!$D$6:$I$38,J47+1,FALSE)</f>
        <v>1.6</v>
      </c>
      <c r="G47" s="144" t="s">
        <v>213</v>
      </c>
      <c r="H47" s="145">
        <v>1</v>
      </c>
      <c r="I47" s="154" t="s">
        <v>265</v>
      </c>
      <c r="J47" s="154">
        <v>1</v>
      </c>
    </row>
    <row r="48" spans="1:10" ht="12.75">
      <c r="A48" s="36">
        <v>45</v>
      </c>
      <c r="B48" s="97">
        <v>12593</v>
      </c>
      <c r="C48" s="131" t="s">
        <v>306</v>
      </c>
      <c r="D48" s="131" t="s">
        <v>303</v>
      </c>
      <c r="E48" s="132">
        <f>VLOOKUP(G48,DM_LUONG_CHE_DO!$D$8:$L$1000,H48+1,FALSE)</f>
        <v>3778000</v>
      </c>
      <c r="F48" s="153">
        <f>VLOOKUP(I48,DM_HE_SO_LUONG_NS!$D$6:$I$38,J48+1,FALSE)</f>
        <v>1.6</v>
      </c>
      <c r="G48" s="144" t="s">
        <v>213</v>
      </c>
      <c r="H48" s="145">
        <v>1</v>
      </c>
      <c r="I48" s="154" t="s">
        <v>265</v>
      </c>
      <c r="J48" s="154">
        <v>1</v>
      </c>
    </row>
    <row r="49" spans="1:10" ht="12.75">
      <c r="A49" s="36">
        <v>46</v>
      </c>
      <c r="B49" s="97">
        <v>12594</v>
      </c>
      <c r="C49" s="131" t="s">
        <v>307</v>
      </c>
      <c r="D49" s="131" t="s">
        <v>303</v>
      </c>
      <c r="E49" s="132">
        <f>VLOOKUP(G49,DM_LUONG_CHE_DO!$D$8:$L$1000,H49+1,FALSE)</f>
        <v>3778000</v>
      </c>
      <c r="F49" s="153">
        <f>VLOOKUP(I49,DM_HE_SO_LUONG_NS!$D$6:$I$38,J49+1,FALSE)</f>
        <v>1.6</v>
      </c>
      <c r="G49" s="144" t="s">
        <v>213</v>
      </c>
      <c r="H49" s="145">
        <v>1</v>
      </c>
      <c r="I49" s="154" t="s">
        <v>265</v>
      </c>
      <c r="J49" s="154">
        <v>1</v>
      </c>
    </row>
    <row r="50" spans="1:10" ht="12.75">
      <c r="A50" s="36">
        <v>47</v>
      </c>
      <c r="B50" s="97">
        <v>12595</v>
      </c>
      <c r="C50" s="131" t="s">
        <v>308</v>
      </c>
      <c r="D50" s="131" t="s">
        <v>303</v>
      </c>
      <c r="E50" s="132">
        <f>VLOOKUP(G50,DM_LUONG_CHE_DO!$D$8:$L$1000,H50+1,FALSE)</f>
        <v>3778000</v>
      </c>
      <c r="F50" s="153">
        <f>VLOOKUP(I50,DM_HE_SO_LUONG_NS!$D$6:$I$38,J50+1,FALSE)</f>
        <v>1.6</v>
      </c>
      <c r="G50" s="144" t="s">
        <v>213</v>
      </c>
      <c r="H50" s="145">
        <v>1</v>
      </c>
      <c r="I50" s="154" t="s">
        <v>265</v>
      </c>
      <c r="J50" s="154">
        <v>1</v>
      </c>
    </row>
    <row r="51" spans="1:10" ht="12.75">
      <c r="A51" s="36">
        <v>48</v>
      </c>
      <c r="B51" s="97">
        <v>13669</v>
      </c>
      <c r="C51" s="131" t="s">
        <v>309</v>
      </c>
      <c r="D51" s="131" t="s">
        <v>303</v>
      </c>
      <c r="E51" s="132">
        <f>VLOOKUP(G51,DM_LUONG_CHE_DO!$D$8:$L$1000,H51+1,FALSE)</f>
        <v>3778000</v>
      </c>
      <c r="F51" s="153">
        <f>VLOOKUP(I51,DM_HE_SO_LUONG_NS!$D$6:$I$38,J51+1,FALSE)</f>
        <v>1.6</v>
      </c>
      <c r="G51" s="144" t="s">
        <v>213</v>
      </c>
      <c r="H51" s="145">
        <v>1</v>
      </c>
      <c r="I51" s="154" t="s">
        <v>265</v>
      </c>
      <c r="J51" s="154">
        <v>1</v>
      </c>
    </row>
    <row r="52" spans="1:10" ht="12.75">
      <c r="A52" s="36">
        <v>49</v>
      </c>
      <c r="B52" s="97">
        <v>13102</v>
      </c>
      <c r="C52" s="131" t="s">
        <v>310</v>
      </c>
      <c r="D52" s="131" t="s">
        <v>311</v>
      </c>
      <c r="E52" s="132">
        <f>VLOOKUP(G52,DM_LUONG_CHE_DO!$D$8:$L$1000,H52+1,FALSE)</f>
        <v>3972000</v>
      </c>
      <c r="F52" s="153">
        <f>VLOOKUP(I52,DM_HE_SO_LUONG_NS!$D$6:$I$38,J52+1,FALSE)</f>
        <v>1.8</v>
      </c>
      <c r="G52" s="144" t="s">
        <v>196</v>
      </c>
      <c r="H52" s="145">
        <v>1</v>
      </c>
      <c r="I52" s="154" t="s">
        <v>205</v>
      </c>
      <c r="J52" s="154">
        <v>1</v>
      </c>
    </row>
    <row r="53" spans="1:10" ht="14.25">
      <c r="A53" s="36">
        <v>50</v>
      </c>
      <c r="B53" s="97">
        <v>10642</v>
      </c>
      <c r="C53" s="198" t="s">
        <v>312</v>
      </c>
      <c r="D53" s="198" t="s">
        <v>169</v>
      </c>
      <c r="E53" s="132">
        <f>VLOOKUP(G53,DM_LUONG_CHE_DO!$D$8:$L$1000,H53+1,FALSE)</f>
        <v>5503000</v>
      </c>
      <c r="F53" s="153">
        <f>VLOOKUP(I53,DM_HE_SO_LUONG_NS!$D$6:$I$38,J53+1,FALSE)</f>
        <v>6.33</v>
      </c>
      <c r="G53" s="144" t="s">
        <v>160</v>
      </c>
      <c r="H53" s="145">
        <v>1</v>
      </c>
      <c r="I53" s="154" t="s">
        <v>172</v>
      </c>
      <c r="J53" s="154">
        <v>1</v>
      </c>
    </row>
    <row r="54" spans="1:10" ht="14.25">
      <c r="A54" s="36">
        <v>51</v>
      </c>
      <c r="B54" s="97">
        <v>10559</v>
      </c>
      <c r="C54" s="198" t="s">
        <v>313</v>
      </c>
      <c r="D54" s="198" t="s">
        <v>314</v>
      </c>
      <c r="E54" s="132">
        <f>VLOOKUP(G54,DM_LUONG_CHE_DO!$D$8:$L$1000,H54+1,FALSE)</f>
        <v>4534000</v>
      </c>
      <c r="F54" s="153">
        <f>VLOOKUP(I54,DM_HE_SO_LUONG_NS!$D$6:$I$38,J54+1,FALSE)</f>
        <v>2.76</v>
      </c>
      <c r="G54" s="144" t="s">
        <v>179</v>
      </c>
      <c r="H54" s="145">
        <v>1</v>
      </c>
      <c r="I54" s="154" t="s">
        <v>180</v>
      </c>
      <c r="J54" s="154">
        <v>2</v>
      </c>
    </row>
    <row r="55" spans="1:10" ht="14.25">
      <c r="A55" s="36">
        <v>52</v>
      </c>
      <c r="B55" s="97">
        <v>10594</v>
      </c>
      <c r="C55" s="198" t="s">
        <v>315</v>
      </c>
      <c r="D55" s="198" t="s">
        <v>314</v>
      </c>
      <c r="E55" s="132">
        <f>VLOOKUP(G55,DM_LUONG_CHE_DO!$D$8:$L$1000,H55+1,FALSE)</f>
        <v>3488000</v>
      </c>
      <c r="F55" s="153">
        <f>VLOOKUP(I55,DM_HE_SO_LUONG_NS!$D$6:$I$38,J55+1,FALSE)</f>
        <v>2.2000000000000002</v>
      </c>
      <c r="G55" s="144" t="s">
        <v>191</v>
      </c>
      <c r="H55" s="145">
        <v>1</v>
      </c>
      <c r="I55" s="154" t="s">
        <v>246</v>
      </c>
      <c r="J55" s="154">
        <v>1</v>
      </c>
    </row>
    <row r="56" spans="1:10" ht="14.25">
      <c r="A56" s="36">
        <v>53</v>
      </c>
      <c r="B56" s="97">
        <v>11146</v>
      </c>
      <c r="C56" s="198" t="s">
        <v>316</v>
      </c>
      <c r="D56" s="198" t="s">
        <v>314</v>
      </c>
      <c r="E56" s="132">
        <f>VLOOKUP(G56,DM_LUONG_CHE_DO!$D$8:$L$1000,H56+1,FALSE)</f>
        <v>3488000</v>
      </c>
      <c r="F56" s="153">
        <f>VLOOKUP(I56,DM_HE_SO_LUONG_NS!$D$6:$I$38,J56+1,FALSE)</f>
        <v>2.6</v>
      </c>
      <c r="G56" s="144" t="s">
        <v>191</v>
      </c>
      <c r="H56" s="145">
        <v>1</v>
      </c>
      <c r="I56" s="154" t="s">
        <v>180</v>
      </c>
      <c r="J56" s="154">
        <v>1</v>
      </c>
    </row>
    <row r="57" spans="1:10" ht="14.25">
      <c r="A57" s="36">
        <v>54</v>
      </c>
      <c r="B57" s="97">
        <v>10623</v>
      </c>
      <c r="C57" s="198" t="s">
        <v>317</v>
      </c>
      <c r="D57" s="198" t="s">
        <v>318</v>
      </c>
      <c r="E57" s="132">
        <f>VLOOKUP(G57,DM_LUONG_CHE_DO!$D$8:$L$1000,H57+1,FALSE)</f>
        <v>4534000</v>
      </c>
      <c r="F57" s="153">
        <f>VLOOKUP(I57,DM_HE_SO_LUONG_NS!$D$6:$I$38,J57+1,FALSE)</f>
        <v>2.6</v>
      </c>
      <c r="G57" s="144" t="s">
        <v>179</v>
      </c>
      <c r="H57" s="145">
        <v>1</v>
      </c>
      <c r="I57" s="154" t="s">
        <v>180</v>
      </c>
      <c r="J57" s="154">
        <v>1</v>
      </c>
    </row>
    <row r="58" spans="1:10" ht="14.25">
      <c r="A58" s="36">
        <v>55</v>
      </c>
      <c r="B58" s="97">
        <v>11129</v>
      </c>
      <c r="C58" s="198" t="s">
        <v>319</v>
      </c>
      <c r="D58" s="198" t="s">
        <v>195</v>
      </c>
      <c r="E58" s="132">
        <f>VLOOKUP(G58,DM_LUONG_CHE_DO!$D$8:$L$1000,H58+1,FALSE)</f>
        <v>4534000</v>
      </c>
      <c r="F58" s="153">
        <f>VLOOKUP(I58,DM_HE_SO_LUONG_NS!$D$6:$I$38,J58+1,FALSE)</f>
        <v>2.6</v>
      </c>
      <c r="G58" s="144" t="s">
        <v>179</v>
      </c>
      <c r="H58" s="145">
        <v>1</v>
      </c>
      <c r="I58" s="154" t="s">
        <v>180</v>
      </c>
      <c r="J58" s="154">
        <v>1</v>
      </c>
    </row>
    <row r="59" spans="1:10" ht="14.25">
      <c r="A59" s="36">
        <v>56</v>
      </c>
      <c r="B59" s="97">
        <v>10561</v>
      </c>
      <c r="C59" s="198" t="s">
        <v>320</v>
      </c>
      <c r="D59" s="198" t="s">
        <v>321</v>
      </c>
      <c r="E59" s="132">
        <f>VLOOKUP(G59,DM_LUONG_CHE_DO!$D$8:$L$1000,H59+1,FALSE)</f>
        <v>3778000</v>
      </c>
      <c r="F59" s="153">
        <f>VLOOKUP(I59,DM_HE_SO_LUONG_NS!$D$6:$I$38,J59+1,FALSE)</f>
        <v>2.2599999999999998</v>
      </c>
      <c r="G59" s="144" t="s">
        <v>213</v>
      </c>
      <c r="H59" s="145">
        <v>1</v>
      </c>
      <c r="I59" s="154" t="s">
        <v>248</v>
      </c>
      <c r="J59" s="154">
        <v>4</v>
      </c>
    </row>
    <row r="60" spans="1:10" ht="14.25">
      <c r="A60" s="36">
        <v>57</v>
      </c>
      <c r="B60" s="97">
        <v>10784</v>
      </c>
      <c r="C60" s="198" t="s">
        <v>322</v>
      </c>
      <c r="D60" s="198" t="s">
        <v>321</v>
      </c>
      <c r="E60" s="132">
        <f>VLOOKUP(G60,DM_LUONG_CHE_DO!$D$8:$L$1000,H60+1,FALSE)</f>
        <v>3488000</v>
      </c>
      <c r="F60" s="153">
        <f>VLOOKUP(I60,DM_HE_SO_LUONG_NS!$D$6:$I$38,J60+1,FALSE)</f>
        <v>1.9</v>
      </c>
      <c r="G60" s="144" t="s">
        <v>191</v>
      </c>
      <c r="H60" s="145">
        <v>1</v>
      </c>
      <c r="I60" s="154" t="s">
        <v>248</v>
      </c>
      <c r="J60" s="154">
        <v>1</v>
      </c>
    </row>
    <row r="61" spans="1:10" ht="14.25">
      <c r="A61" s="36">
        <v>58</v>
      </c>
      <c r="B61" s="97">
        <v>10558</v>
      </c>
      <c r="C61" s="198" t="s">
        <v>323</v>
      </c>
      <c r="D61" s="198" t="s">
        <v>324</v>
      </c>
      <c r="E61" s="132">
        <f>VLOOKUP(G61,DM_LUONG_CHE_DO!$D$8:$L$1000,H61+1,FALSE)</f>
        <v>4534000</v>
      </c>
      <c r="F61" s="153">
        <f>VLOOKUP(I61,DM_HE_SO_LUONG_NS!$D$6:$I$38,J61+1,FALSE)</f>
        <v>2.76</v>
      </c>
      <c r="G61" s="144" t="s">
        <v>179</v>
      </c>
      <c r="H61" s="145">
        <v>1</v>
      </c>
      <c r="I61" s="154" t="s">
        <v>180</v>
      </c>
      <c r="J61" s="154">
        <v>2</v>
      </c>
    </row>
    <row r="62" spans="1:10" ht="12.75">
      <c r="A62" s="36">
        <v>59</v>
      </c>
      <c r="B62" s="97">
        <v>10564</v>
      </c>
      <c r="C62" s="131" t="s">
        <v>325</v>
      </c>
      <c r="D62" s="131" t="s">
        <v>297</v>
      </c>
      <c r="E62" s="132">
        <f>VLOOKUP(G62,DM_LUONG_CHE_DO!$D$8:$L$1000,H62+1,FALSE)</f>
        <v>3488000</v>
      </c>
      <c r="F62" s="153">
        <f>VLOOKUP(I62,DM_HE_SO_LUONG_NS!$D$6:$I$38,J62+1,FALSE)</f>
        <v>2.2000000000000002</v>
      </c>
      <c r="G62" s="144" t="s">
        <v>191</v>
      </c>
      <c r="H62" s="145">
        <v>1</v>
      </c>
      <c r="I62" s="154" t="s">
        <v>246</v>
      </c>
      <c r="J62" s="154">
        <v>1</v>
      </c>
    </row>
    <row r="63" spans="1:10" ht="12.75">
      <c r="A63" s="36">
        <v>60</v>
      </c>
      <c r="B63" s="97">
        <v>10641</v>
      </c>
      <c r="C63" s="131" t="s">
        <v>326</v>
      </c>
      <c r="D63" s="131" t="s">
        <v>169</v>
      </c>
      <c r="E63" s="132">
        <f>VLOOKUP(G63,DM_LUONG_CHE_DO!$D$8:$L$1000,H63+1,FALSE)</f>
        <v>5503000</v>
      </c>
      <c r="F63" s="153">
        <f>VLOOKUP(I63,DM_HE_SO_LUONG_NS!$D$6:$I$38,J63+1,FALSE)</f>
        <v>6.33</v>
      </c>
      <c r="G63" s="144" t="s">
        <v>160</v>
      </c>
      <c r="H63" s="145">
        <v>1</v>
      </c>
      <c r="I63" s="154" t="s">
        <v>172</v>
      </c>
      <c r="J63" s="154">
        <v>1</v>
      </c>
    </row>
    <row r="64" spans="1:10" ht="12.75">
      <c r="A64" s="36">
        <v>61</v>
      </c>
      <c r="B64" s="97">
        <v>10640</v>
      </c>
      <c r="C64" s="131" t="s">
        <v>327</v>
      </c>
      <c r="D64" s="131" t="s">
        <v>174</v>
      </c>
      <c r="E64" s="132">
        <f>VLOOKUP(G64,DM_LUONG_CHE_DO!$D$8:$L$1000,H64+1,FALSE)</f>
        <v>5309000</v>
      </c>
      <c r="F64" s="153">
        <f>VLOOKUP(I64,DM_HE_SO_LUONG_NS!$D$6:$I$38,J64+1,FALSE)</f>
        <v>5.19</v>
      </c>
      <c r="G64" s="144" t="s">
        <v>175</v>
      </c>
      <c r="H64" s="145">
        <v>1</v>
      </c>
      <c r="I64" s="154" t="s">
        <v>176</v>
      </c>
      <c r="J64" s="154">
        <v>1</v>
      </c>
    </row>
    <row r="65" spans="1:10" ht="12.75">
      <c r="A65" s="36">
        <v>62</v>
      </c>
      <c r="B65" s="97">
        <v>10629</v>
      </c>
      <c r="C65" s="131" t="s">
        <v>328</v>
      </c>
      <c r="D65" s="131" t="s">
        <v>182</v>
      </c>
      <c r="E65" s="132">
        <f>VLOOKUP(G65,DM_LUONG_CHE_DO!$D$8:$L$1000,H65+1,FALSE)</f>
        <v>5115000</v>
      </c>
      <c r="F65" s="153">
        <f>VLOOKUP(I65,DM_HE_SO_LUONG_NS!$D$6:$I$38,J65+1,FALSE)</f>
        <v>3.99</v>
      </c>
      <c r="G65" s="144" t="s">
        <v>183</v>
      </c>
      <c r="H65" s="145">
        <v>1</v>
      </c>
      <c r="I65" s="154" t="s">
        <v>234</v>
      </c>
      <c r="J65" s="154">
        <v>1</v>
      </c>
    </row>
    <row r="66" spans="1:10" ht="12.75">
      <c r="A66" s="36">
        <v>63</v>
      </c>
      <c r="B66" s="97">
        <v>10628</v>
      </c>
      <c r="C66" s="131" t="s">
        <v>329</v>
      </c>
      <c r="D66" s="131" t="s">
        <v>330</v>
      </c>
      <c r="E66" s="132">
        <f>VLOOKUP(G66,DM_LUONG_CHE_DO!$D$8:$L$1000,H66+1,FALSE)</f>
        <v>4921000</v>
      </c>
      <c r="F66" s="153">
        <f>VLOOKUP(I66,DM_HE_SO_LUONG_NS!$D$6:$I$38,J66+1,FALSE)</f>
        <v>3.27</v>
      </c>
      <c r="G66" s="144" t="s">
        <v>185</v>
      </c>
      <c r="H66" s="145">
        <v>1</v>
      </c>
      <c r="I66" s="154" t="s">
        <v>238</v>
      </c>
      <c r="J66" s="154">
        <v>1</v>
      </c>
    </row>
    <row r="67" spans="1:10" ht="12.75">
      <c r="A67" s="36">
        <v>64</v>
      </c>
      <c r="B67" s="97">
        <v>12555</v>
      </c>
      <c r="C67" s="131" t="s">
        <v>331</v>
      </c>
      <c r="D67" s="131" t="s">
        <v>332</v>
      </c>
      <c r="E67" s="132">
        <f>VLOOKUP(G67,DM_LUONG_CHE_DO!$D$8:$L$1000,H67+1,FALSE)</f>
        <v>3875000</v>
      </c>
      <c r="F67" s="153">
        <f>VLOOKUP(I67,DM_HE_SO_LUONG_NS!$D$6:$I$38,J67+1,FALSE)</f>
        <v>1.6</v>
      </c>
      <c r="G67" s="144" t="s">
        <v>211</v>
      </c>
      <c r="H67" s="145">
        <v>1</v>
      </c>
      <c r="I67" s="154" t="s">
        <v>265</v>
      </c>
      <c r="J67" s="154">
        <v>1</v>
      </c>
    </row>
    <row r="68" spans="1:10" ht="12.75">
      <c r="A68" s="36">
        <v>65</v>
      </c>
      <c r="B68" s="97">
        <v>12561</v>
      </c>
      <c r="C68" s="131" t="s">
        <v>333</v>
      </c>
      <c r="D68" s="131" t="s">
        <v>332</v>
      </c>
      <c r="E68" s="132">
        <f>VLOOKUP(G68,DM_LUONG_CHE_DO!$D$8:$L$1000,H68+1,FALSE)</f>
        <v>3875000</v>
      </c>
      <c r="F68" s="153">
        <f>VLOOKUP(I68,DM_HE_SO_LUONG_NS!$D$6:$I$38,J68+1,FALSE)</f>
        <v>1.6</v>
      </c>
      <c r="G68" s="144" t="s">
        <v>211</v>
      </c>
      <c r="H68" s="145">
        <v>1</v>
      </c>
      <c r="I68" s="154" t="s">
        <v>265</v>
      </c>
      <c r="J68" s="154">
        <v>1</v>
      </c>
    </row>
    <row r="69" spans="1:10" ht="12.75">
      <c r="A69" s="36">
        <v>66</v>
      </c>
      <c r="B69" s="97">
        <v>12564</v>
      </c>
      <c r="C69" s="131" t="s">
        <v>334</v>
      </c>
      <c r="D69" s="131" t="s">
        <v>332</v>
      </c>
      <c r="E69" s="132">
        <f>VLOOKUP(G69,DM_LUONG_CHE_DO!$D$8:$L$1000,H69+1,FALSE)</f>
        <v>3875000</v>
      </c>
      <c r="F69" s="153">
        <f>VLOOKUP(I69,DM_HE_SO_LUONG_NS!$D$6:$I$38,J69+1,FALSE)</f>
        <v>1.6</v>
      </c>
      <c r="G69" s="144" t="s">
        <v>211</v>
      </c>
      <c r="H69" s="145">
        <v>1</v>
      </c>
      <c r="I69" s="154" t="s">
        <v>265</v>
      </c>
      <c r="J69" s="154">
        <v>1</v>
      </c>
    </row>
    <row r="70" spans="1:10" ht="12.75">
      <c r="A70" s="36">
        <v>67</v>
      </c>
      <c r="B70" s="97">
        <v>12569</v>
      </c>
      <c r="C70" s="131" t="s">
        <v>335</v>
      </c>
      <c r="D70" s="131" t="s">
        <v>332</v>
      </c>
      <c r="E70" s="132">
        <f>VLOOKUP(G70,DM_LUONG_CHE_DO!$D$8:$L$1000,H70+1,FALSE)</f>
        <v>3875000</v>
      </c>
      <c r="F70" s="153">
        <f>VLOOKUP(I70,DM_HE_SO_LUONG_NS!$D$6:$I$38,J70+1,FALSE)</f>
        <v>1.6</v>
      </c>
      <c r="G70" s="144" t="s">
        <v>211</v>
      </c>
      <c r="H70" s="145">
        <v>1</v>
      </c>
      <c r="I70" s="154" t="s">
        <v>265</v>
      </c>
      <c r="J70" s="154">
        <v>1</v>
      </c>
    </row>
    <row r="71" spans="1:10" ht="12.75">
      <c r="A71" s="36">
        <v>68</v>
      </c>
      <c r="B71" s="97">
        <v>12570</v>
      </c>
      <c r="C71" s="131" t="s">
        <v>336</v>
      </c>
      <c r="D71" s="131" t="s">
        <v>332</v>
      </c>
      <c r="E71" s="132">
        <f>VLOOKUP(G71,DM_LUONG_CHE_DO!$D$8:$L$1000,H71+1,FALSE)</f>
        <v>3875000</v>
      </c>
      <c r="F71" s="153">
        <f>VLOOKUP(I71,DM_HE_SO_LUONG_NS!$D$6:$I$38,J71+1,FALSE)</f>
        <v>1.6</v>
      </c>
      <c r="G71" s="144" t="s">
        <v>211</v>
      </c>
      <c r="H71" s="145">
        <v>1</v>
      </c>
      <c r="I71" s="154" t="s">
        <v>265</v>
      </c>
      <c r="J71" s="154">
        <v>1</v>
      </c>
    </row>
    <row r="72" spans="1:10" ht="12.75">
      <c r="A72" s="36">
        <v>69</v>
      </c>
      <c r="B72" s="97">
        <v>13382</v>
      </c>
      <c r="C72" s="131" t="s">
        <v>337</v>
      </c>
      <c r="D72" s="131" t="s">
        <v>332</v>
      </c>
      <c r="E72" s="132">
        <f>VLOOKUP(G72,DM_LUONG_CHE_DO!$D$8:$L$1000,H72+1,FALSE)</f>
        <v>3875000</v>
      </c>
      <c r="F72" s="153">
        <f>VLOOKUP(I72,DM_HE_SO_LUONG_NS!$D$6:$I$38,J72+1,FALSE)</f>
        <v>1.6</v>
      </c>
      <c r="G72" s="144" t="s">
        <v>211</v>
      </c>
      <c r="H72" s="145">
        <v>1</v>
      </c>
      <c r="I72" s="154" t="s">
        <v>265</v>
      </c>
      <c r="J72" s="154">
        <v>1</v>
      </c>
    </row>
    <row r="73" spans="1:10" ht="12.75">
      <c r="A73" s="36">
        <v>70</v>
      </c>
      <c r="B73" s="97">
        <v>10570</v>
      </c>
      <c r="C73" s="131" t="s">
        <v>338</v>
      </c>
      <c r="D73" s="131" t="s">
        <v>339</v>
      </c>
      <c r="E73" s="132">
        <f>VLOOKUP(G73,DM_LUONG_CHE_DO!$D$8:$L$1000,H73+1,FALSE)</f>
        <v>3875000</v>
      </c>
      <c r="F73" s="153">
        <f>VLOOKUP(I73,DM_HE_SO_LUONG_NS!$D$6:$I$38,J73+1,FALSE)</f>
        <v>2.13</v>
      </c>
      <c r="G73" s="144" t="s">
        <v>211</v>
      </c>
      <c r="H73" s="145">
        <v>1</v>
      </c>
      <c r="I73" s="154" t="s">
        <v>231</v>
      </c>
      <c r="J73" s="154">
        <v>3</v>
      </c>
    </row>
    <row r="74" spans="1:10" ht="12.75">
      <c r="A74" s="36">
        <v>71</v>
      </c>
      <c r="B74" s="97">
        <v>10583</v>
      </c>
      <c r="C74" s="131" t="s">
        <v>340</v>
      </c>
      <c r="D74" s="131" t="s">
        <v>339</v>
      </c>
      <c r="E74" s="132">
        <f>VLOOKUP(G74,DM_LUONG_CHE_DO!$D$8:$L$1000,H74+1,FALSE)</f>
        <v>3875000</v>
      </c>
      <c r="F74" s="153">
        <f>VLOOKUP(I74,DM_HE_SO_LUONG_NS!$D$6:$I$38,J74+1,FALSE)</f>
        <v>1.9</v>
      </c>
      <c r="G74" s="144" t="s">
        <v>211</v>
      </c>
      <c r="H74" s="145">
        <v>1</v>
      </c>
      <c r="I74" s="154" t="s">
        <v>231</v>
      </c>
      <c r="J74" s="154">
        <v>1</v>
      </c>
    </row>
    <row r="75" spans="1:10" ht="12.75">
      <c r="A75" s="36">
        <v>72</v>
      </c>
      <c r="B75" s="97">
        <v>10585</v>
      </c>
      <c r="C75" s="131" t="s">
        <v>341</v>
      </c>
      <c r="D75" s="131" t="s">
        <v>339</v>
      </c>
      <c r="E75" s="132">
        <f>VLOOKUP(G75,DM_LUONG_CHE_DO!$D$8:$L$1000,H75+1,FALSE)</f>
        <v>3875000</v>
      </c>
      <c r="F75" s="153">
        <f>VLOOKUP(I75,DM_HE_SO_LUONG_NS!$D$6:$I$38,J75+1,FALSE)</f>
        <v>1.9</v>
      </c>
      <c r="G75" s="144" t="s">
        <v>211</v>
      </c>
      <c r="H75" s="145">
        <v>1</v>
      </c>
      <c r="I75" s="154" t="s">
        <v>231</v>
      </c>
      <c r="J75" s="154">
        <v>1</v>
      </c>
    </row>
    <row r="76" spans="1:10" ht="12.75">
      <c r="A76" s="36">
        <v>73</v>
      </c>
      <c r="B76" s="97">
        <v>10586</v>
      </c>
      <c r="C76" s="131" t="s">
        <v>342</v>
      </c>
      <c r="D76" s="131" t="s">
        <v>339</v>
      </c>
      <c r="E76" s="132">
        <f>VLOOKUP(G76,DM_LUONG_CHE_DO!$D$8:$L$1000,H76+1,FALSE)</f>
        <v>3875000</v>
      </c>
      <c r="F76" s="153">
        <f>VLOOKUP(I76,DM_HE_SO_LUONG_NS!$D$6:$I$38,J76+1,FALSE)</f>
        <v>1.9</v>
      </c>
      <c r="G76" s="144" t="s">
        <v>211</v>
      </c>
      <c r="H76" s="145">
        <v>1</v>
      </c>
      <c r="I76" s="154" t="s">
        <v>231</v>
      </c>
      <c r="J76" s="154">
        <v>1</v>
      </c>
    </row>
    <row r="77" spans="1:10" ht="12.75">
      <c r="A77" s="36">
        <v>74</v>
      </c>
      <c r="B77" s="97">
        <v>10600</v>
      </c>
      <c r="C77" s="131" t="s">
        <v>343</v>
      </c>
      <c r="D77" s="131" t="s">
        <v>339</v>
      </c>
      <c r="E77" s="132">
        <f>VLOOKUP(G77,DM_LUONG_CHE_DO!$D$8:$L$1000,H77+1,FALSE)</f>
        <v>3875000</v>
      </c>
      <c r="F77" s="153">
        <f>VLOOKUP(I77,DM_HE_SO_LUONG_NS!$D$6:$I$38,J77+1,FALSE)</f>
        <v>1.6</v>
      </c>
      <c r="G77" s="144" t="s">
        <v>211</v>
      </c>
      <c r="H77" s="145">
        <v>1</v>
      </c>
      <c r="I77" s="154" t="s">
        <v>265</v>
      </c>
      <c r="J77" s="154">
        <v>1</v>
      </c>
    </row>
    <row r="78" spans="1:10" ht="12.75">
      <c r="A78" s="36">
        <v>75</v>
      </c>
      <c r="B78" s="97">
        <v>10601</v>
      </c>
      <c r="C78" s="131" t="s">
        <v>344</v>
      </c>
      <c r="D78" s="131" t="s">
        <v>339</v>
      </c>
      <c r="E78" s="132">
        <f>VLOOKUP(G78,DM_LUONG_CHE_DO!$D$8:$L$1000,H78+1,FALSE)</f>
        <v>3875000</v>
      </c>
      <c r="F78" s="153">
        <f>VLOOKUP(I78,DM_HE_SO_LUONG_NS!$D$6:$I$38,J78+1,FALSE)</f>
        <v>1.6</v>
      </c>
      <c r="G78" s="144" t="s">
        <v>211</v>
      </c>
      <c r="H78" s="145">
        <v>1</v>
      </c>
      <c r="I78" s="154" t="s">
        <v>265</v>
      </c>
      <c r="J78" s="154">
        <v>1</v>
      </c>
    </row>
    <row r="79" spans="1:10" ht="12.75">
      <c r="A79" s="36">
        <v>76</v>
      </c>
      <c r="B79" s="97">
        <v>10608</v>
      </c>
      <c r="C79" s="131" t="s">
        <v>345</v>
      </c>
      <c r="D79" s="131" t="s">
        <v>339</v>
      </c>
      <c r="E79" s="132">
        <f>VLOOKUP(G79,DM_LUONG_CHE_DO!$D$8:$L$1000,H79+1,FALSE)</f>
        <v>3875000</v>
      </c>
      <c r="F79" s="153">
        <f>VLOOKUP(I79,DM_HE_SO_LUONG_NS!$D$6:$I$38,J79+1,FALSE)</f>
        <v>1.7</v>
      </c>
      <c r="G79" s="144" t="s">
        <v>211</v>
      </c>
      <c r="H79" s="145">
        <v>1</v>
      </c>
      <c r="I79" s="154" t="s">
        <v>265</v>
      </c>
      <c r="J79" s="154">
        <v>2</v>
      </c>
    </row>
    <row r="80" spans="1:10" ht="12.75">
      <c r="A80" s="36">
        <v>77</v>
      </c>
      <c r="B80" s="97">
        <v>10624</v>
      </c>
      <c r="C80" s="131" t="s">
        <v>346</v>
      </c>
      <c r="D80" s="131" t="s">
        <v>339</v>
      </c>
      <c r="E80" s="132">
        <f>VLOOKUP(G80,DM_LUONG_CHE_DO!$D$8:$L$1000,H80+1,FALSE)</f>
        <v>3875000</v>
      </c>
      <c r="F80" s="153">
        <f>VLOOKUP(I80,DM_HE_SO_LUONG_NS!$D$6:$I$38,J80+1,FALSE)</f>
        <v>1.7</v>
      </c>
      <c r="G80" s="144" t="s">
        <v>211</v>
      </c>
      <c r="H80" s="145">
        <v>1</v>
      </c>
      <c r="I80" s="154" t="s">
        <v>265</v>
      </c>
      <c r="J80" s="154">
        <v>2</v>
      </c>
    </row>
    <row r="81" spans="1:26" ht="12.75">
      <c r="A81" s="36">
        <v>78</v>
      </c>
      <c r="B81" s="97">
        <v>10625</v>
      </c>
      <c r="C81" s="131" t="s">
        <v>347</v>
      </c>
      <c r="D81" s="131" t="s">
        <v>339</v>
      </c>
      <c r="E81" s="132">
        <f>VLOOKUP(G81,DM_LUONG_CHE_DO!$D$8:$L$1000,H81+1,FALSE)</f>
        <v>3875000</v>
      </c>
      <c r="F81" s="153">
        <f>VLOOKUP(I81,DM_HE_SO_LUONG_NS!$D$6:$I$38,J81+1,FALSE)</f>
        <v>2.0099999999999998</v>
      </c>
      <c r="G81" s="144" t="s">
        <v>211</v>
      </c>
      <c r="H81" s="145">
        <v>1</v>
      </c>
      <c r="I81" s="154" t="s">
        <v>231</v>
      </c>
      <c r="J81" s="154">
        <v>2</v>
      </c>
    </row>
    <row r="82" spans="1:26" ht="12.75">
      <c r="A82" s="36">
        <v>79</v>
      </c>
      <c r="B82" s="97">
        <v>10633</v>
      </c>
      <c r="C82" s="131" t="s">
        <v>348</v>
      </c>
      <c r="D82" s="131" t="s">
        <v>339</v>
      </c>
      <c r="E82" s="132">
        <f>VLOOKUP(G82,DM_LUONG_CHE_DO!$D$8:$L$1000,H82+1,FALSE)</f>
        <v>4553000</v>
      </c>
      <c r="F82" s="209">
        <v>1.72</v>
      </c>
      <c r="G82" s="144" t="s">
        <v>211</v>
      </c>
      <c r="H82" s="145">
        <v>2</v>
      </c>
      <c r="I82" s="154" t="s">
        <v>265</v>
      </c>
      <c r="J82" s="154">
        <v>4</v>
      </c>
    </row>
    <row r="83" spans="1:26" ht="12.75">
      <c r="A83" s="36">
        <v>80</v>
      </c>
      <c r="B83" s="97">
        <v>10634</v>
      </c>
      <c r="C83" s="131" t="s">
        <v>349</v>
      </c>
      <c r="D83" s="131" t="s">
        <v>339</v>
      </c>
      <c r="E83" s="132">
        <f>VLOOKUP(G83,DM_LUONG_CHE_DO!$D$8:$L$1000,H83+1,FALSE)</f>
        <v>3875000</v>
      </c>
      <c r="F83" s="153">
        <f>VLOOKUP(I83,DM_HE_SO_LUONG_NS!$D$6:$I$38,J83+1,FALSE)</f>
        <v>2.0099999999999998</v>
      </c>
      <c r="G83" s="144" t="s">
        <v>211</v>
      </c>
      <c r="H83" s="145">
        <v>1</v>
      </c>
      <c r="I83" s="154" t="s">
        <v>231</v>
      </c>
      <c r="J83" s="154">
        <v>2</v>
      </c>
    </row>
    <row r="84" spans="1:26" ht="12.75">
      <c r="A84" s="36">
        <v>81</v>
      </c>
      <c r="B84" s="97">
        <v>10635</v>
      </c>
      <c r="C84" s="131" t="s">
        <v>350</v>
      </c>
      <c r="D84" s="131" t="s">
        <v>339</v>
      </c>
      <c r="E84" s="132">
        <f>VLOOKUP(G84,DM_LUONG_CHE_DO!$D$8:$L$1000,H84+1,FALSE)</f>
        <v>4553000</v>
      </c>
      <c r="F84" s="153">
        <f>VLOOKUP(I84,DM_HE_SO_LUONG_NS!$D$6:$I$38,J84+1,FALSE)</f>
        <v>1.8</v>
      </c>
      <c r="G84" s="144" t="s">
        <v>211</v>
      </c>
      <c r="H84" s="145">
        <v>2</v>
      </c>
      <c r="I84" s="154" t="s">
        <v>265</v>
      </c>
      <c r="J84" s="154">
        <v>3</v>
      </c>
    </row>
    <row r="85" spans="1:26" ht="12.75">
      <c r="A85" s="36">
        <v>82</v>
      </c>
      <c r="B85" s="210">
        <v>11104</v>
      </c>
      <c r="C85" s="211" t="s">
        <v>351</v>
      </c>
      <c r="D85" s="211" t="s">
        <v>339</v>
      </c>
      <c r="E85" s="132">
        <f>VLOOKUP(G85,DM_LUONG_CHE_DO!$D$8:$L$1000,H85+1,FALSE)</f>
        <v>3875000</v>
      </c>
      <c r="F85" s="153">
        <f>VLOOKUP(I85,DM_HE_SO_LUONG_NS!$D$6:$I$38,J85+1,FALSE)</f>
        <v>1.6</v>
      </c>
      <c r="G85" s="212" t="s">
        <v>211</v>
      </c>
      <c r="H85" s="213">
        <v>1</v>
      </c>
      <c r="I85" s="214" t="s">
        <v>265</v>
      </c>
      <c r="J85" s="215">
        <v>1</v>
      </c>
    </row>
    <row r="86" spans="1:26" ht="12.75">
      <c r="A86" s="36">
        <v>83</v>
      </c>
      <c r="B86" s="97">
        <v>11105</v>
      </c>
      <c r="C86" s="131" t="s">
        <v>352</v>
      </c>
      <c r="D86" s="131" t="s">
        <v>339</v>
      </c>
      <c r="E86" s="132">
        <f>VLOOKUP(G86,DM_LUONG_CHE_DO!$D$8:$L$1000,H86+1,FALSE)</f>
        <v>3875000</v>
      </c>
      <c r="F86" s="153">
        <f>VLOOKUP(I86,DM_HE_SO_LUONG_NS!$D$6:$I$38,J86+1,FALSE)</f>
        <v>1.6</v>
      </c>
      <c r="G86" s="144" t="s">
        <v>211</v>
      </c>
      <c r="H86" s="145">
        <v>1</v>
      </c>
      <c r="I86" s="154" t="s">
        <v>265</v>
      </c>
      <c r="J86" s="154">
        <v>1</v>
      </c>
    </row>
    <row r="87" spans="1:26" ht="12.75">
      <c r="A87" s="36">
        <v>84</v>
      </c>
      <c r="B87" s="97">
        <v>11107</v>
      </c>
      <c r="C87" s="131" t="s">
        <v>353</v>
      </c>
      <c r="D87" s="131" t="s">
        <v>339</v>
      </c>
      <c r="E87" s="132">
        <f>VLOOKUP(G87,DM_LUONG_CHE_DO!$D$8:$L$1000,H87+1,FALSE)</f>
        <v>3875000</v>
      </c>
      <c r="F87" s="153">
        <f>VLOOKUP(I87,DM_HE_SO_LUONG_NS!$D$6:$I$38,J87+1,FALSE)</f>
        <v>1.6</v>
      </c>
      <c r="G87" s="144" t="s">
        <v>211</v>
      </c>
      <c r="H87" s="145">
        <v>1</v>
      </c>
      <c r="I87" s="154" t="s">
        <v>265</v>
      </c>
      <c r="J87" s="154">
        <v>1</v>
      </c>
    </row>
    <row r="88" spans="1:26" ht="12.75">
      <c r="A88" s="36">
        <v>85</v>
      </c>
      <c r="B88" s="97">
        <v>11109</v>
      </c>
      <c r="C88" s="131" t="s">
        <v>354</v>
      </c>
      <c r="D88" s="131" t="s">
        <v>339</v>
      </c>
      <c r="E88" s="132">
        <f>VLOOKUP(G88,DM_LUONG_CHE_DO!$D$8:$L$1000,H88+1,FALSE)</f>
        <v>3875000</v>
      </c>
      <c r="F88" s="153">
        <f>VLOOKUP(I88,DM_HE_SO_LUONG_NS!$D$6:$I$38,J88+1,FALSE)</f>
        <v>1.6</v>
      </c>
      <c r="G88" s="144" t="s">
        <v>211</v>
      </c>
      <c r="H88" s="145">
        <v>1</v>
      </c>
      <c r="I88" s="154" t="s">
        <v>265</v>
      </c>
      <c r="J88" s="154">
        <v>1</v>
      </c>
    </row>
    <row r="89" spans="1:26" ht="12.75">
      <c r="A89" s="36">
        <v>86</v>
      </c>
      <c r="B89" s="97">
        <v>11766</v>
      </c>
      <c r="C89" s="131" t="s">
        <v>355</v>
      </c>
      <c r="D89" s="131" t="s">
        <v>339</v>
      </c>
      <c r="E89" s="132">
        <f>VLOOKUP(G89,DM_LUONG_CHE_DO!$D$8:$L$1000,H89+1,FALSE)</f>
        <v>3875000</v>
      </c>
      <c r="F89" s="153">
        <f>VLOOKUP(I89,DM_HE_SO_LUONG_NS!$D$6:$I$38,J89+1,FALSE)</f>
        <v>1.6</v>
      </c>
      <c r="G89" s="144" t="s">
        <v>211</v>
      </c>
      <c r="H89" s="145">
        <v>1</v>
      </c>
      <c r="I89" s="154" t="s">
        <v>265</v>
      </c>
      <c r="J89" s="154">
        <v>1</v>
      </c>
    </row>
    <row r="90" spans="1:26" ht="12.75">
      <c r="A90" s="36">
        <v>87</v>
      </c>
      <c r="B90" s="97">
        <v>13096</v>
      </c>
      <c r="C90" s="131" t="s">
        <v>356</v>
      </c>
      <c r="D90" s="131" t="s">
        <v>339</v>
      </c>
      <c r="E90" s="132">
        <f>VLOOKUP(G90,DM_LUONG_CHE_DO!$D$8:$L$1000,H90+1,FALSE)</f>
        <v>3875000</v>
      </c>
      <c r="F90" s="153">
        <f>VLOOKUP(I90,DM_HE_SO_LUONG_NS!$D$6:$I$38,J90+1,FALSE)</f>
        <v>1.6</v>
      </c>
      <c r="G90" s="144" t="s">
        <v>211</v>
      </c>
      <c r="H90" s="145">
        <v>1</v>
      </c>
      <c r="I90" s="154" t="s">
        <v>265</v>
      </c>
      <c r="J90" s="154">
        <v>1</v>
      </c>
    </row>
    <row r="91" spans="1:26" ht="12.75">
      <c r="A91" s="36">
        <v>88</v>
      </c>
      <c r="B91" s="216">
        <v>10778</v>
      </c>
      <c r="C91" s="217" t="s">
        <v>357</v>
      </c>
      <c r="D91" s="217" t="s">
        <v>358</v>
      </c>
      <c r="E91" s="219">
        <f>VLOOKUP(G91,DM_LUONG_CHE_DO!$D$8:$L$1000,H91+1,FALSE)</f>
        <v>3100000</v>
      </c>
      <c r="F91" s="220">
        <f>VLOOKUP(I91,DM_HE_SO_LUONG_NS!$D$6:$I$38,J91+1,FALSE)</f>
        <v>1.56</v>
      </c>
      <c r="G91" s="221" t="s">
        <v>215</v>
      </c>
      <c r="H91" s="222">
        <v>1</v>
      </c>
      <c r="I91" s="223" t="s">
        <v>282</v>
      </c>
      <c r="J91" s="223">
        <v>2</v>
      </c>
      <c r="K91" s="224"/>
      <c r="L91" s="224"/>
      <c r="M91" s="224"/>
      <c r="N91" s="224"/>
      <c r="O91" s="224"/>
      <c r="P91" s="224"/>
      <c r="Q91" s="224"/>
      <c r="R91" s="224"/>
      <c r="S91" s="224"/>
      <c r="T91" s="224"/>
      <c r="U91" s="224"/>
      <c r="V91" s="224"/>
      <c r="W91" s="224"/>
      <c r="X91" s="224"/>
      <c r="Y91" s="224"/>
      <c r="Z91" s="224"/>
    </row>
    <row r="92" spans="1:26" ht="12.75">
      <c r="A92" s="36">
        <v>89</v>
      </c>
      <c r="B92" s="97">
        <v>11765</v>
      </c>
      <c r="C92" s="131" t="s">
        <v>359</v>
      </c>
      <c r="D92" s="131" t="s">
        <v>339</v>
      </c>
      <c r="E92" s="132">
        <f>VLOOKUP(G92,DM_LUONG_CHE_DO!$D$8:$L$1000,H92+1,FALSE)</f>
        <v>3875000</v>
      </c>
      <c r="F92" s="153">
        <f>VLOOKUP(I92,DM_HE_SO_LUONG_NS!$D$6:$I$38,J92+1,FALSE)</f>
        <v>1.6</v>
      </c>
      <c r="G92" s="144" t="s">
        <v>211</v>
      </c>
      <c r="H92" s="145">
        <v>1</v>
      </c>
      <c r="I92" s="154" t="s">
        <v>265</v>
      </c>
      <c r="J92" s="154">
        <v>1</v>
      </c>
    </row>
    <row r="93" spans="1:26" ht="12.75">
      <c r="A93" s="36">
        <v>90</v>
      </c>
      <c r="B93" s="97">
        <v>10631</v>
      </c>
      <c r="C93" s="131" t="s">
        <v>360</v>
      </c>
      <c r="D93" s="131" t="s">
        <v>182</v>
      </c>
      <c r="E93" s="132">
        <f>VLOOKUP(G93,DM_LUONG_CHE_DO!$D$8:$L$1000,H93+1,FALSE)</f>
        <v>5115000</v>
      </c>
      <c r="F93" s="153">
        <f>VLOOKUP(I93,DM_HE_SO_LUONG_NS!$D$6:$I$38,J93+1,FALSE)</f>
        <v>3.99</v>
      </c>
      <c r="G93" s="144" t="s">
        <v>183</v>
      </c>
      <c r="H93" s="145">
        <v>1</v>
      </c>
      <c r="I93" s="154" t="s">
        <v>234</v>
      </c>
      <c r="J93" s="154">
        <v>1</v>
      </c>
    </row>
    <row r="94" spans="1:26" ht="12.75">
      <c r="A94" s="36">
        <v>91</v>
      </c>
      <c r="B94" s="97">
        <v>10630</v>
      </c>
      <c r="C94" s="131" t="s">
        <v>361</v>
      </c>
      <c r="D94" s="131" t="s">
        <v>362</v>
      </c>
      <c r="E94" s="132">
        <f>VLOOKUP(G94,DM_LUONG_CHE_DO!$D$8:$L$1000,H94+1,FALSE)</f>
        <v>4921000</v>
      </c>
      <c r="F94" s="153">
        <f>VLOOKUP(I94,DM_HE_SO_LUONG_NS!$D$6:$I$38,J94+1,FALSE)</f>
        <v>3.27</v>
      </c>
      <c r="G94" s="144" t="s">
        <v>185</v>
      </c>
      <c r="H94" s="145">
        <v>1</v>
      </c>
      <c r="I94" s="154" t="s">
        <v>238</v>
      </c>
      <c r="J94" s="154">
        <v>1</v>
      </c>
    </row>
    <row r="95" spans="1:26" ht="12.75">
      <c r="A95" s="36">
        <v>92</v>
      </c>
      <c r="B95" s="216">
        <v>12549</v>
      </c>
      <c r="C95" s="217" t="s">
        <v>363</v>
      </c>
      <c r="D95" s="217" t="s">
        <v>332</v>
      </c>
      <c r="E95" s="219">
        <f>VLOOKUP(G95,DM_LUONG_CHE_DO!$D$8:$L$1000,H95+1,FALSE)</f>
        <v>3875000</v>
      </c>
      <c r="F95" s="220">
        <f>VLOOKUP(I95,DM_HE_SO_LUONG_NS!$D$6:$I$38,J95+1,FALSE)</f>
        <v>1.6</v>
      </c>
      <c r="G95" s="144" t="s">
        <v>211</v>
      </c>
      <c r="H95" s="145">
        <v>1</v>
      </c>
      <c r="I95" s="154" t="s">
        <v>265</v>
      </c>
      <c r="J95" s="154">
        <v>1</v>
      </c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</row>
    <row r="96" spans="1:26" ht="12.75">
      <c r="A96" s="36">
        <v>93</v>
      </c>
      <c r="B96" s="216">
        <v>12568</v>
      </c>
      <c r="C96" s="217" t="s">
        <v>364</v>
      </c>
      <c r="D96" s="217" t="s">
        <v>332</v>
      </c>
      <c r="E96" s="219">
        <f>VLOOKUP(G96,DM_LUONG_CHE_DO!$D$8:$L$1000,H96+1,FALSE)</f>
        <v>3875000</v>
      </c>
      <c r="F96" s="220">
        <f>VLOOKUP(I96,DM_HE_SO_LUONG_NS!$D$6:$I$38,J96+1,FALSE)</f>
        <v>1.6</v>
      </c>
      <c r="G96" s="144" t="s">
        <v>211</v>
      </c>
      <c r="H96" s="145">
        <v>1</v>
      </c>
      <c r="I96" s="154" t="s">
        <v>265</v>
      </c>
      <c r="J96" s="154">
        <v>1</v>
      </c>
      <c r="K96" s="224"/>
      <c r="L96" s="224"/>
      <c r="M96" s="224"/>
      <c r="N96" s="224"/>
      <c r="O96" s="224"/>
      <c r="P96" s="224"/>
      <c r="Q96" s="224"/>
      <c r="R96" s="224"/>
      <c r="S96" s="224"/>
      <c r="T96" s="224"/>
      <c r="U96" s="224"/>
      <c r="V96" s="224"/>
      <c r="W96" s="224"/>
      <c r="X96" s="224"/>
      <c r="Y96" s="224"/>
      <c r="Z96" s="224"/>
    </row>
    <row r="97" spans="1:26" ht="12.75">
      <c r="A97" s="36">
        <v>94</v>
      </c>
      <c r="B97" s="216">
        <v>12571</v>
      </c>
      <c r="C97" s="217" t="s">
        <v>365</v>
      </c>
      <c r="D97" s="217" t="s">
        <v>332</v>
      </c>
      <c r="E97" s="219">
        <f>VLOOKUP(G97,DM_LUONG_CHE_DO!$D$8:$L$1000,H97+1,FALSE)</f>
        <v>3875000</v>
      </c>
      <c r="F97" s="220">
        <f>VLOOKUP(I97,DM_HE_SO_LUONG_NS!$D$6:$I$38,J97+1,FALSE)</f>
        <v>1.6</v>
      </c>
      <c r="G97" s="144" t="s">
        <v>211</v>
      </c>
      <c r="H97" s="145">
        <v>1</v>
      </c>
      <c r="I97" s="154" t="s">
        <v>265</v>
      </c>
      <c r="J97" s="154">
        <v>1</v>
      </c>
      <c r="K97" s="224"/>
      <c r="L97" s="224"/>
      <c r="M97" s="224"/>
      <c r="N97" s="224"/>
      <c r="O97" s="224"/>
      <c r="P97" s="224"/>
      <c r="Q97" s="224"/>
      <c r="R97" s="224"/>
      <c r="S97" s="224"/>
      <c r="T97" s="224"/>
      <c r="U97" s="224"/>
      <c r="V97" s="224"/>
      <c r="W97" s="224"/>
      <c r="X97" s="224"/>
      <c r="Y97" s="224"/>
      <c r="Z97" s="224"/>
    </row>
    <row r="98" spans="1:26" ht="12.75">
      <c r="A98" s="36">
        <v>95</v>
      </c>
      <c r="B98" s="97">
        <v>13370</v>
      </c>
      <c r="C98" s="131" t="s">
        <v>366</v>
      </c>
      <c r="D98" s="131" t="s">
        <v>332</v>
      </c>
      <c r="E98" s="132">
        <f>VLOOKUP(G98,DM_LUONG_CHE_DO!$D$8:$L$1000,H98+1,FALSE)</f>
        <v>3875000</v>
      </c>
      <c r="F98" s="153">
        <f>VLOOKUP(I98,DM_HE_SO_LUONG_NS!$D$6:$I$38,J98+1,FALSE)</f>
        <v>1.6</v>
      </c>
      <c r="G98" s="144" t="s">
        <v>211</v>
      </c>
      <c r="H98" s="145">
        <v>1</v>
      </c>
      <c r="I98" s="154" t="s">
        <v>265</v>
      </c>
      <c r="J98" s="154">
        <v>1</v>
      </c>
    </row>
    <row r="99" spans="1:26" ht="12.75">
      <c r="A99" s="36">
        <v>96</v>
      </c>
      <c r="B99" s="97">
        <v>13372</v>
      </c>
      <c r="C99" s="131" t="s">
        <v>367</v>
      </c>
      <c r="D99" s="131" t="s">
        <v>332</v>
      </c>
      <c r="E99" s="132">
        <f>VLOOKUP(G99,DM_LUONG_CHE_DO!$D$8:$L$1000,H99+1,FALSE)</f>
        <v>3875000</v>
      </c>
      <c r="F99" s="153">
        <f>VLOOKUP(I99,DM_HE_SO_LUONG_NS!$D$6:$I$38,J99+1,FALSE)</f>
        <v>1.6</v>
      </c>
      <c r="G99" s="144" t="s">
        <v>211</v>
      </c>
      <c r="H99" s="145">
        <v>1</v>
      </c>
      <c r="I99" s="154" t="s">
        <v>265</v>
      </c>
      <c r="J99" s="154">
        <v>1</v>
      </c>
    </row>
    <row r="100" spans="1:26" ht="12.75">
      <c r="A100" s="36">
        <v>97</v>
      </c>
      <c r="B100" s="97">
        <v>13376</v>
      </c>
      <c r="C100" s="131" t="s">
        <v>368</v>
      </c>
      <c r="D100" s="131" t="s">
        <v>332</v>
      </c>
      <c r="E100" s="132">
        <f>VLOOKUP(G100,DM_LUONG_CHE_DO!$D$8:$L$1000,H100+1,FALSE)</f>
        <v>3875000</v>
      </c>
      <c r="F100" s="153">
        <f>VLOOKUP(I100,DM_HE_SO_LUONG_NS!$D$6:$I$38,J100+1,FALSE)</f>
        <v>1.6</v>
      </c>
      <c r="G100" s="144" t="s">
        <v>211</v>
      </c>
      <c r="H100" s="145">
        <v>1</v>
      </c>
      <c r="I100" s="154" t="s">
        <v>265</v>
      </c>
      <c r="J100" s="154">
        <v>1</v>
      </c>
    </row>
    <row r="101" spans="1:26" ht="12.75">
      <c r="A101" s="36">
        <v>98</v>
      </c>
      <c r="B101" s="97">
        <v>13377</v>
      </c>
      <c r="C101" s="131" t="s">
        <v>369</v>
      </c>
      <c r="D101" s="131" t="s">
        <v>332</v>
      </c>
      <c r="E101" s="132">
        <f>VLOOKUP(G101,DM_LUONG_CHE_DO!$D$8:$L$1000,H101+1,FALSE)</f>
        <v>3875000</v>
      </c>
      <c r="F101" s="153">
        <f>VLOOKUP(I101,DM_HE_SO_LUONG_NS!$D$6:$I$38,J101+1,FALSE)</f>
        <v>1.6</v>
      </c>
      <c r="G101" s="144" t="s">
        <v>211</v>
      </c>
      <c r="H101" s="145">
        <v>1</v>
      </c>
      <c r="I101" s="154" t="s">
        <v>265</v>
      </c>
      <c r="J101" s="154">
        <v>1</v>
      </c>
    </row>
    <row r="102" spans="1:26" ht="12.75">
      <c r="A102" s="36">
        <v>99</v>
      </c>
      <c r="B102" s="97">
        <v>13378</v>
      </c>
      <c r="C102" s="131" t="s">
        <v>370</v>
      </c>
      <c r="D102" s="131" t="s">
        <v>332</v>
      </c>
      <c r="E102" s="132">
        <f>VLOOKUP(G102,DM_LUONG_CHE_DO!$D$8:$L$1000,H102+1,FALSE)</f>
        <v>3875000</v>
      </c>
      <c r="F102" s="153">
        <f>VLOOKUP(I102,DM_HE_SO_LUONG_NS!$D$6:$I$38,J102+1,FALSE)</f>
        <v>1.6</v>
      </c>
      <c r="G102" s="144" t="s">
        <v>211</v>
      </c>
      <c r="H102" s="145">
        <v>1</v>
      </c>
      <c r="I102" s="154" t="s">
        <v>265</v>
      </c>
      <c r="J102" s="154">
        <v>1</v>
      </c>
    </row>
    <row r="103" spans="1:26" ht="12.75">
      <c r="A103" s="36">
        <v>100</v>
      </c>
      <c r="B103" s="97">
        <v>13379</v>
      </c>
      <c r="C103" s="131" t="s">
        <v>371</v>
      </c>
      <c r="D103" s="131" t="s">
        <v>332</v>
      </c>
      <c r="E103" s="132">
        <f>VLOOKUP(G103,DM_LUONG_CHE_DO!$D$8:$L$1000,H103+1,FALSE)</f>
        <v>3875000</v>
      </c>
      <c r="F103" s="153">
        <f>VLOOKUP(I103,DM_HE_SO_LUONG_NS!$D$6:$I$38,J103+1,FALSE)</f>
        <v>1.6</v>
      </c>
      <c r="G103" s="144" t="s">
        <v>211</v>
      </c>
      <c r="H103" s="145">
        <v>1</v>
      </c>
      <c r="I103" s="154" t="s">
        <v>265</v>
      </c>
      <c r="J103" s="154">
        <v>1</v>
      </c>
    </row>
    <row r="104" spans="1:26" ht="12.75">
      <c r="A104" s="36">
        <v>101</v>
      </c>
      <c r="B104" s="97">
        <v>13674</v>
      </c>
      <c r="C104" s="131" t="s">
        <v>372</v>
      </c>
      <c r="D104" s="131" t="s">
        <v>332</v>
      </c>
      <c r="E104" s="132">
        <f>VLOOKUP(G104,DM_LUONG_CHE_DO!$D$8:$L$1000,H104+1,FALSE)</f>
        <v>3875000</v>
      </c>
      <c r="F104" s="153">
        <f>VLOOKUP(I104,DM_HE_SO_LUONG_NS!$D$6:$I$38,J104+1,FALSE)</f>
        <v>1.6</v>
      </c>
      <c r="G104" s="144" t="s">
        <v>211</v>
      </c>
      <c r="H104" s="145">
        <v>1</v>
      </c>
      <c r="I104" s="154" t="s">
        <v>265</v>
      </c>
      <c r="J104" s="154">
        <v>1</v>
      </c>
    </row>
    <row r="105" spans="1:26" ht="12.75">
      <c r="A105" s="36">
        <v>102</v>
      </c>
      <c r="B105" s="97">
        <v>13675</v>
      </c>
      <c r="C105" s="131" t="s">
        <v>373</v>
      </c>
      <c r="D105" s="131" t="s">
        <v>332</v>
      </c>
      <c r="E105" s="132">
        <f>VLOOKUP(G105,DM_LUONG_CHE_DO!$D$8:$L$1000,H105+1,FALSE)</f>
        <v>3875000</v>
      </c>
      <c r="F105" s="153">
        <f>VLOOKUP(I105,DM_HE_SO_LUONG_NS!$D$6:$I$38,J105+1,FALSE)</f>
        <v>1.6</v>
      </c>
      <c r="G105" s="144" t="s">
        <v>211</v>
      </c>
      <c r="H105" s="145">
        <v>1</v>
      </c>
      <c r="I105" s="154" t="s">
        <v>265</v>
      </c>
      <c r="J105" s="154">
        <v>1</v>
      </c>
    </row>
    <row r="106" spans="1:26" ht="12.75">
      <c r="A106" s="36">
        <v>103</v>
      </c>
      <c r="B106" s="97">
        <v>13676</v>
      </c>
      <c r="C106" s="131" t="s">
        <v>374</v>
      </c>
      <c r="D106" s="131" t="s">
        <v>332</v>
      </c>
      <c r="E106" s="132">
        <f>VLOOKUP(G106,DM_LUONG_CHE_DO!$D$8:$L$1000,H106+1,FALSE)</f>
        <v>3875000</v>
      </c>
      <c r="F106" s="153">
        <f>VLOOKUP(I106,DM_HE_SO_LUONG_NS!$D$6:$I$38,J106+1,FALSE)</f>
        <v>1.6</v>
      </c>
      <c r="G106" s="144" t="s">
        <v>211</v>
      </c>
      <c r="H106" s="145">
        <v>1</v>
      </c>
      <c r="I106" s="154" t="s">
        <v>265</v>
      </c>
      <c r="J106" s="154">
        <v>1</v>
      </c>
    </row>
    <row r="107" spans="1:26" ht="12.75">
      <c r="A107" s="36">
        <v>104</v>
      </c>
      <c r="B107" s="97">
        <v>10569</v>
      </c>
      <c r="C107" s="131" t="s">
        <v>375</v>
      </c>
      <c r="D107" s="131" t="s">
        <v>339</v>
      </c>
      <c r="E107" s="132">
        <f>VLOOKUP(G107,DM_LUONG_CHE_DO!$D$8:$L$1000,H107+1,FALSE)</f>
        <v>4553000</v>
      </c>
      <c r="F107" s="153">
        <f>VLOOKUP(I107,DM_HE_SO_LUONG_NS!$D$6:$I$38,J107+1,FALSE)</f>
        <v>2.2599999999999998</v>
      </c>
      <c r="G107" s="144" t="s">
        <v>211</v>
      </c>
      <c r="H107" s="145">
        <v>2</v>
      </c>
      <c r="I107" s="154" t="s">
        <v>231</v>
      </c>
      <c r="J107" s="154">
        <v>4</v>
      </c>
    </row>
    <row r="108" spans="1:26" ht="12.75">
      <c r="A108" s="36">
        <v>105</v>
      </c>
      <c r="B108" s="97">
        <v>10571</v>
      </c>
      <c r="C108" s="131" t="s">
        <v>376</v>
      </c>
      <c r="D108" s="131" t="s">
        <v>339</v>
      </c>
      <c r="E108" s="132">
        <f>VLOOKUP(G108,DM_LUONG_CHE_DO!$D$8:$L$1000,H108+1,FALSE)</f>
        <v>3875000</v>
      </c>
      <c r="F108" s="153">
        <f>VLOOKUP(I108,DM_HE_SO_LUONG_NS!$D$6:$I$38,J108+1,FALSE)</f>
        <v>2.13</v>
      </c>
      <c r="G108" s="144" t="s">
        <v>211</v>
      </c>
      <c r="H108" s="145">
        <v>1</v>
      </c>
      <c r="I108" s="154" t="s">
        <v>231</v>
      </c>
      <c r="J108" s="154">
        <v>3</v>
      </c>
    </row>
    <row r="109" spans="1:26" ht="12.75">
      <c r="A109" s="36">
        <v>106</v>
      </c>
      <c r="B109" s="97">
        <v>10578</v>
      </c>
      <c r="C109" s="131" t="s">
        <v>377</v>
      </c>
      <c r="D109" s="131" t="s">
        <v>339</v>
      </c>
      <c r="E109" s="132">
        <f>VLOOKUP(G109,DM_LUONG_CHE_DO!$D$8:$L$1000,H109+1,FALSE)</f>
        <v>3875000</v>
      </c>
      <c r="F109" s="153">
        <f>VLOOKUP(I109,DM_HE_SO_LUONG_NS!$D$6:$I$38,J109+1,FALSE)</f>
        <v>2.0099999999999998</v>
      </c>
      <c r="G109" s="144" t="s">
        <v>211</v>
      </c>
      <c r="H109" s="145">
        <v>1</v>
      </c>
      <c r="I109" s="154" t="s">
        <v>231</v>
      </c>
      <c r="J109" s="154">
        <v>2</v>
      </c>
    </row>
    <row r="110" spans="1:26" ht="12.75">
      <c r="A110" s="36">
        <v>107</v>
      </c>
      <c r="B110" s="97">
        <v>10589</v>
      </c>
      <c r="C110" s="131" t="s">
        <v>378</v>
      </c>
      <c r="D110" s="131" t="s">
        <v>339</v>
      </c>
      <c r="E110" s="132">
        <f>VLOOKUP(G110,DM_LUONG_CHE_DO!$D$8:$L$1000,H110+1,FALSE)</f>
        <v>3875000</v>
      </c>
      <c r="F110" s="153">
        <f>VLOOKUP(I110,DM_HE_SO_LUONG_NS!$D$6:$I$38,J110+1,FALSE)</f>
        <v>1.91</v>
      </c>
      <c r="G110" s="144" t="s">
        <v>211</v>
      </c>
      <c r="H110" s="145">
        <v>1</v>
      </c>
      <c r="I110" s="154" t="s">
        <v>205</v>
      </c>
      <c r="J110" s="154">
        <v>2</v>
      </c>
    </row>
    <row r="111" spans="1:26" ht="12.75">
      <c r="A111" s="36">
        <v>108</v>
      </c>
      <c r="B111" s="97">
        <v>10591</v>
      </c>
      <c r="C111" s="131" t="s">
        <v>379</v>
      </c>
      <c r="D111" s="131" t="s">
        <v>339</v>
      </c>
      <c r="E111" s="132">
        <f>VLOOKUP(G111,DM_LUONG_CHE_DO!$D$8:$L$1000,H111+1,FALSE)</f>
        <v>3875000</v>
      </c>
      <c r="F111" s="153">
        <f>VLOOKUP(I111,DM_HE_SO_LUONG_NS!$D$6:$I$38,J111+1,FALSE)</f>
        <v>1.91</v>
      </c>
      <c r="G111" s="144" t="s">
        <v>211</v>
      </c>
      <c r="H111" s="145">
        <v>1</v>
      </c>
      <c r="I111" s="154" t="s">
        <v>205</v>
      </c>
      <c r="J111" s="154">
        <v>2</v>
      </c>
    </row>
    <row r="112" spans="1:26" ht="12.75">
      <c r="A112" s="36">
        <v>109</v>
      </c>
      <c r="B112" s="97">
        <v>10596</v>
      </c>
      <c r="C112" s="131" t="s">
        <v>380</v>
      </c>
      <c r="D112" s="131" t="s">
        <v>339</v>
      </c>
      <c r="E112" s="132">
        <f>VLOOKUP(G112,DM_LUONG_CHE_DO!$D$8:$L$1000,H112+1,FALSE)</f>
        <v>3875000</v>
      </c>
      <c r="F112" s="153">
        <f>VLOOKUP(I112,DM_HE_SO_LUONG_NS!$D$6:$I$38,J112+1,FALSE)</f>
        <v>1.8</v>
      </c>
      <c r="G112" s="144" t="s">
        <v>211</v>
      </c>
      <c r="H112" s="145">
        <v>1</v>
      </c>
      <c r="I112" s="154" t="s">
        <v>205</v>
      </c>
      <c r="J112" s="154">
        <v>1</v>
      </c>
    </row>
    <row r="113" spans="1:10" ht="12.75">
      <c r="A113" s="36">
        <v>110</v>
      </c>
      <c r="B113" s="97">
        <v>10597</v>
      </c>
      <c r="C113" s="131" t="s">
        <v>381</v>
      </c>
      <c r="D113" s="131" t="s">
        <v>339</v>
      </c>
      <c r="E113" s="132">
        <f>VLOOKUP(G113,DM_LUONG_CHE_DO!$D$8:$L$1000,H113+1,FALSE)</f>
        <v>3875000</v>
      </c>
      <c r="F113" s="153">
        <f>VLOOKUP(I113,DM_HE_SO_LUONG_NS!$D$6:$I$38,J113+1,FALSE)</f>
        <v>1.8</v>
      </c>
      <c r="G113" s="144" t="s">
        <v>211</v>
      </c>
      <c r="H113" s="145">
        <v>1</v>
      </c>
      <c r="I113" s="154" t="s">
        <v>205</v>
      </c>
      <c r="J113" s="154">
        <v>1</v>
      </c>
    </row>
    <row r="114" spans="1:10" ht="12.75">
      <c r="A114" s="36">
        <v>111</v>
      </c>
      <c r="B114" s="97">
        <v>10598</v>
      </c>
      <c r="C114" s="131" t="s">
        <v>382</v>
      </c>
      <c r="D114" s="131" t="s">
        <v>330</v>
      </c>
      <c r="E114" s="132">
        <f>VLOOKUP(G114,DM_LUONG_CHE_DO!$D$8:$L$1000,H114+1,FALSE)</f>
        <v>4921000</v>
      </c>
      <c r="F114" s="153">
        <f>VLOOKUP(I114,DM_HE_SO_LUONG_NS!$D$6:$I$38,J114+1,FALSE)</f>
        <v>3.27</v>
      </c>
      <c r="G114" s="144" t="s">
        <v>185</v>
      </c>
      <c r="H114" s="145">
        <v>1</v>
      </c>
      <c r="I114" s="154" t="s">
        <v>238</v>
      </c>
      <c r="J114" s="154">
        <v>1</v>
      </c>
    </row>
    <row r="115" spans="1:10" ht="12.75">
      <c r="A115" s="36">
        <v>112</v>
      </c>
      <c r="B115" s="97">
        <v>10602</v>
      </c>
      <c r="C115" s="131" t="s">
        <v>383</v>
      </c>
      <c r="D115" s="131" t="s">
        <v>339</v>
      </c>
      <c r="E115" s="132">
        <f>VLOOKUP(G115,DM_LUONG_CHE_DO!$D$8:$L$1000,H115+1,FALSE)</f>
        <v>3875000</v>
      </c>
      <c r="F115" s="153">
        <f>VLOOKUP(I115,DM_HE_SO_LUONG_NS!$D$6:$I$38,J115+1,FALSE)</f>
        <v>1.8</v>
      </c>
      <c r="G115" s="144" t="s">
        <v>211</v>
      </c>
      <c r="H115" s="145">
        <v>1</v>
      </c>
      <c r="I115" s="154" t="s">
        <v>205</v>
      </c>
      <c r="J115" s="154">
        <v>1</v>
      </c>
    </row>
    <row r="116" spans="1:10" ht="12.75">
      <c r="A116" s="36">
        <v>113</v>
      </c>
      <c r="B116" s="97">
        <v>10603</v>
      </c>
      <c r="C116" s="131" t="s">
        <v>343</v>
      </c>
      <c r="D116" s="131" t="s">
        <v>339</v>
      </c>
      <c r="E116" s="132">
        <f>VLOOKUP(G116,DM_LUONG_CHE_DO!$D$8:$L$1000,H116+1,FALSE)</f>
        <v>3875000</v>
      </c>
      <c r="F116" s="153">
        <f>VLOOKUP(I116,DM_HE_SO_LUONG_NS!$D$6:$I$38,J116+1,FALSE)</f>
        <v>1.6</v>
      </c>
      <c r="G116" s="144" t="s">
        <v>211</v>
      </c>
      <c r="H116" s="145">
        <v>1</v>
      </c>
      <c r="I116" s="154" t="s">
        <v>265</v>
      </c>
      <c r="J116" s="154">
        <v>1</v>
      </c>
    </row>
    <row r="117" spans="1:10" ht="12.75">
      <c r="A117" s="36">
        <v>114</v>
      </c>
      <c r="B117" s="97">
        <v>10618</v>
      </c>
      <c r="C117" s="131" t="s">
        <v>384</v>
      </c>
      <c r="D117" s="131" t="s">
        <v>339</v>
      </c>
      <c r="E117" s="132">
        <f>VLOOKUP(G117,DM_LUONG_CHE_DO!$D$8:$L$1000,H117+1,FALSE)</f>
        <v>3875000</v>
      </c>
      <c r="F117" s="153">
        <f>VLOOKUP(I117,DM_HE_SO_LUONG_NS!$D$6:$I$38,J117+1,FALSE)</f>
        <v>1.91</v>
      </c>
      <c r="G117" s="144" t="s">
        <v>211</v>
      </c>
      <c r="H117" s="145">
        <v>1</v>
      </c>
      <c r="I117" s="154" t="s">
        <v>205</v>
      </c>
      <c r="J117" s="154">
        <v>2</v>
      </c>
    </row>
    <row r="118" spans="1:10" ht="12.75">
      <c r="A118" s="36">
        <v>115</v>
      </c>
      <c r="B118" s="97">
        <v>10619</v>
      </c>
      <c r="C118" s="131" t="s">
        <v>385</v>
      </c>
      <c r="D118" s="131" t="s">
        <v>339</v>
      </c>
      <c r="E118" s="132">
        <f>VLOOKUP(G118,DM_LUONG_CHE_DO!$D$8:$L$1000,H118+1,FALSE)</f>
        <v>3875000</v>
      </c>
      <c r="F118" s="153">
        <f>VLOOKUP(I118,DM_HE_SO_LUONG_NS!$D$6:$I$38,J118+1,FALSE)</f>
        <v>2.0099999999999998</v>
      </c>
      <c r="G118" s="144" t="s">
        <v>211</v>
      </c>
      <c r="H118" s="145">
        <v>1</v>
      </c>
      <c r="I118" s="154" t="s">
        <v>231</v>
      </c>
      <c r="J118" s="154">
        <v>2</v>
      </c>
    </row>
    <row r="119" spans="1:10" ht="12.75">
      <c r="A119" s="36">
        <v>116</v>
      </c>
      <c r="B119" s="97">
        <v>10620</v>
      </c>
      <c r="C119" s="131" t="s">
        <v>386</v>
      </c>
      <c r="D119" s="131" t="s">
        <v>339</v>
      </c>
      <c r="E119" s="132">
        <f>VLOOKUP(G119,DM_LUONG_CHE_DO!$D$8:$L$1000,H119+1,FALSE)</f>
        <v>3875000</v>
      </c>
      <c r="F119" s="153">
        <f>VLOOKUP(I119,DM_HE_SO_LUONG_NS!$D$6:$I$38,J119+1,FALSE)</f>
        <v>1.7</v>
      </c>
      <c r="G119" s="144" t="s">
        <v>211</v>
      </c>
      <c r="H119" s="145">
        <v>1</v>
      </c>
      <c r="I119" s="154" t="s">
        <v>265</v>
      </c>
      <c r="J119" s="154">
        <v>2</v>
      </c>
    </row>
    <row r="120" spans="1:10" ht="12.75">
      <c r="A120" s="36">
        <v>117</v>
      </c>
      <c r="B120" s="97">
        <v>10621</v>
      </c>
      <c r="C120" s="131" t="s">
        <v>387</v>
      </c>
      <c r="D120" s="131" t="s">
        <v>339</v>
      </c>
      <c r="E120" s="132">
        <f>VLOOKUP(G120,DM_LUONG_CHE_DO!$D$8:$L$1000,H120+1,FALSE)</f>
        <v>3875000</v>
      </c>
      <c r="F120" s="153">
        <f>VLOOKUP(I120,DM_HE_SO_LUONG_NS!$D$6:$I$38,J120+1,FALSE)</f>
        <v>1.7</v>
      </c>
      <c r="G120" s="144" t="s">
        <v>211</v>
      </c>
      <c r="H120" s="145">
        <v>1</v>
      </c>
      <c r="I120" s="154" t="s">
        <v>265</v>
      </c>
      <c r="J120" s="154">
        <v>2</v>
      </c>
    </row>
    <row r="121" spans="1:10" ht="12.75">
      <c r="A121" s="36">
        <v>118</v>
      </c>
      <c r="B121" s="97">
        <v>11111</v>
      </c>
      <c r="C121" s="131" t="s">
        <v>388</v>
      </c>
      <c r="D121" s="131" t="s">
        <v>339</v>
      </c>
      <c r="E121" s="132">
        <f>VLOOKUP(G121,DM_LUONG_CHE_DO!$D$8:$L$1000,H121+1,FALSE)</f>
        <v>3875000</v>
      </c>
      <c r="F121" s="153">
        <f>VLOOKUP(I121,DM_HE_SO_LUONG_NS!$D$6:$I$38,J121+1,FALSE)</f>
        <v>1.6</v>
      </c>
      <c r="G121" s="144" t="s">
        <v>211</v>
      </c>
      <c r="H121" s="145">
        <v>1</v>
      </c>
      <c r="I121" s="154" t="s">
        <v>265</v>
      </c>
      <c r="J121" s="154">
        <v>1</v>
      </c>
    </row>
    <row r="122" spans="1:10" ht="12.75">
      <c r="A122" s="36">
        <v>119</v>
      </c>
      <c r="B122" s="97">
        <v>11116</v>
      </c>
      <c r="C122" s="131" t="s">
        <v>389</v>
      </c>
      <c r="D122" s="131" t="s">
        <v>339</v>
      </c>
      <c r="E122" s="132">
        <f>VLOOKUP(G122,DM_LUONG_CHE_DO!$D$8:$L$1000,H122+1,FALSE)</f>
        <v>3875000</v>
      </c>
      <c r="F122" s="153">
        <f>VLOOKUP(I122,DM_HE_SO_LUONG_NS!$D$6:$I$38,J122+1,FALSE)</f>
        <v>1.8</v>
      </c>
      <c r="G122" s="144" t="s">
        <v>211</v>
      </c>
      <c r="H122" s="145">
        <v>1</v>
      </c>
      <c r="I122" s="154" t="s">
        <v>205</v>
      </c>
      <c r="J122" s="154">
        <v>1</v>
      </c>
    </row>
    <row r="123" spans="1:10" ht="12.75">
      <c r="A123" s="36">
        <v>120</v>
      </c>
      <c r="B123" s="97">
        <v>11119</v>
      </c>
      <c r="C123" s="131" t="s">
        <v>390</v>
      </c>
      <c r="D123" s="131" t="s">
        <v>339</v>
      </c>
      <c r="E123" s="132">
        <f>VLOOKUP(G123,DM_LUONG_CHE_DO!$D$8:$L$1000,H123+1,FALSE)</f>
        <v>3875000</v>
      </c>
      <c r="F123" s="153">
        <f>VLOOKUP(I123,DM_HE_SO_LUONG_NS!$D$6:$I$38,J123+1,FALSE)</f>
        <v>1.8</v>
      </c>
      <c r="G123" s="144" t="s">
        <v>211</v>
      </c>
      <c r="H123" s="145">
        <v>1</v>
      </c>
      <c r="I123" s="154" t="s">
        <v>205</v>
      </c>
      <c r="J123" s="154">
        <v>1</v>
      </c>
    </row>
    <row r="124" spans="1:10" ht="12.75">
      <c r="A124" s="36">
        <v>121</v>
      </c>
      <c r="B124" s="97">
        <v>11123</v>
      </c>
      <c r="C124" s="131" t="s">
        <v>391</v>
      </c>
      <c r="D124" s="131" t="s">
        <v>339</v>
      </c>
      <c r="E124" s="132">
        <f>VLOOKUP(G124,DM_LUONG_CHE_DO!$D$8:$L$1000,H124+1,FALSE)</f>
        <v>3875000</v>
      </c>
      <c r="F124" s="153">
        <f>VLOOKUP(I124,DM_HE_SO_LUONG_NS!$D$6:$I$38,J124+1,FALSE)</f>
        <v>1.6</v>
      </c>
      <c r="G124" s="144" t="s">
        <v>211</v>
      </c>
      <c r="H124" s="145">
        <v>1</v>
      </c>
      <c r="I124" s="154" t="s">
        <v>265</v>
      </c>
      <c r="J124" s="154">
        <v>1</v>
      </c>
    </row>
    <row r="125" spans="1:10" ht="12.75">
      <c r="A125" s="36">
        <v>122</v>
      </c>
      <c r="B125" s="97">
        <v>11764</v>
      </c>
      <c r="C125" s="131" t="s">
        <v>392</v>
      </c>
      <c r="D125" s="131" t="s">
        <v>339</v>
      </c>
      <c r="E125" s="132">
        <f>VLOOKUP(G125,DM_LUONG_CHE_DO!$D$8:$L$1000,H125+1,FALSE)</f>
        <v>3875000</v>
      </c>
      <c r="F125" s="153">
        <f>VLOOKUP(I125,DM_HE_SO_LUONG_NS!$D$6:$I$38,J125+1,FALSE)</f>
        <v>1.6</v>
      </c>
      <c r="G125" s="144" t="s">
        <v>211</v>
      </c>
      <c r="H125" s="145">
        <v>1</v>
      </c>
      <c r="I125" s="154" t="s">
        <v>265</v>
      </c>
      <c r="J125" s="154">
        <v>1</v>
      </c>
    </row>
    <row r="126" spans="1:10" ht="12.75">
      <c r="A126" s="36">
        <v>123</v>
      </c>
      <c r="B126" s="97">
        <v>12281</v>
      </c>
      <c r="C126" s="131" t="s">
        <v>393</v>
      </c>
      <c r="D126" s="131" t="s">
        <v>339</v>
      </c>
      <c r="E126" s="132">
        <f>VLOOKUP(G126,DM_LUONG_CHE_DO!$D$8:$L$1000,H126+1,FALSE)</f>
        <v>3875000</v>
      </c>
      <c r="F126" s="153">
        <f>VLOOKUP(I126,DM_HE_SO_LUONG_NS!$D$6:$I$38,J126+1,FALSE)</f>
        <v>1.6</v>
      </c>
      <c r="G126" s="144" t="s">
        <v>211</v>
      </c>
      <c r="H126" s="145">
        <v>1</v>
      </c>
      <c r="I126" s="154" t="s">
        <v>265</v>
      </c>
      <c r="J126" s="154">
        <v>1</v>
      </c>
    </row>
    <row r="127" spans="1:10" ht="12.75">
      <c r="A127" s="36">
        <v>124</v>
      </c>
      <c r="B127" s="97">
        <v>13097</v>
      </c>
      <c r="C127" s="131" t="s">
        <v>394</v>
      </c>
      <c r="D127" s="131" t="s">
        <v>339</v>
      </c>
      <c r="E127" s="132">
        <f>VLOOKUP(G127,DM_LUONG_CHE_DO!$D$8:$L$1000,H127+1,FALSE)</f>
        <v>3875000</v>
      </c>
      <c r="F127" s="153">
        <f>VLOOKUP(I127,DM_HE_SO_LUONG_NS!$D$6:$I$38,J127+1,FALSE)</f>
        <v>1.6</v>
      </c>
      <c r="G127" s="144" t="s">
        <v>211</v>
      </c>
      <c r="H127" s="145">
        <v>1</v>
      </c>
      <c r="I127" s="154" t="s">
        <v>265</v>
      </c>
      <c r="J127" s="154">
        <v>1</v>
      </c>
    </row>
    <row r="128" spans="1:10" ht="12.75">
      <c r="A128" s="36">
        <v>125</v>
      </c>
      <c r="B128" s="97">
        <v>13101</v>
      </c>
      <c r="C128" s="131" t="s">
        <v>395</v>
      </c>
      <c r="D128" s="131" t="s">
        <v>339</v>
      </c>
      <c r="E128" s="132">
        <f>VLOOKUP(G128,DM_LUONG_CHE_DO!$D$8:$L$1000,H128+1,FALSE)</f>
        <v>3875000</v>
      </c>
      <c r="F128" s="153">
        <f>VLOOKUP(I128,DM_HE_SO_LUONG_NS!$D$6:$I$38,J128+1,FALSE)</f>
        <v>1.6</v>
      </c>
      <c r="G128" s="144" t="s">
        <v>211</v>
      </c>
      <c r="H128" s="145">
        <v>1</v>
      </c>
      <c r="I128" s="154" t="s">
        <v>265</v>
      </c>
      <c r="J128" s="154">
        <v>1</v>
      </c>
    </row>
    <row r="129" spans="1:26" ht="12.75">
      <c r="A129" s="36">
        <v>126</v>
      </c>
      <c r="B129" s="97">
        <v>13532</v>
      </c>
      <c r="C129" s="131" t="s">
        <v>396</v>
      </c>
      <c r="D129" s="131" t="s">
        <v>339</v>
      </c>
      <c r="E129" s="132">
        <f>VLOOKUP(G129,DM_LUONG_CHE_DO!$D$8:$L$1000,H129+1,FALSE)</f>
        <v>3875000</v>
      </c>
      <c r="F129" s="153">
        <f>VLOOKUP(I129,DM_HE_SO_LUONG_NS!$D$6:$I$38,J129+1,FALSE)</f>
        <v>1.6</v>
      </c>
      <c r="G129" s="144" t="s">
        <v>211</v>
      </c>
      <c r="H129" s="145">
        <v>1</v>
      </c>
      <c r="I129" s="154" t="s">
        <v>265</v>
      </c>
      <c r="J129" s="154">
        <v>1</v>
      </c>
    </row>
    <row r="130" spans="1:26" ht="12.75">
      <c r="A130" s="36">
        <v>127</v>
      </c>
      <c r="B130" s="97">
        <v>11357</v>
      </c>
      <c r="C130" s="131" t="s">
        <v>397</v>
      </c>
      <c r="D130" s="131" t="s">
        <v>339</v>
      </c>
      <c r="E130" s="132">
        <f>VLOOKUP(G130,DM_LUONG_CHE_DO!$D$8:$L$1000,H130+1,FALSE)</f>
        <v>3875000</v>
      </c>
      <c r="F130" s="153">
        <f>VLOOKUP(I130,DM_HE_SO_LUONG_NS!$D$6:$I$38,J130+1,FALSE)</f>
        <v>1.8</v>
      </c>
      <c r="G130" s="144" t="s">
        <v>211</v>
      </c>
      <c r="H130" s="145">
        <v>1</v>
      </c>
      <c r="I130" s="154" t="s">
        <v>205</v>
      </c>
      <c r="J130" s="154">
        <v>1</v>
      </c>
    </row>
    <row r="131" spans="1:26" ht="12.75">
      <c r="A131" s="36">
        <v>128</v>
      </c>
      <c r="B131" s="97">
        <v>201501</v>
      </c>
      <c r="C131" s="131" t="s">
        <v>398</v>
      </c>
      <c r="D131" s="131" t="s">
        <v>339</v>
      </c>
      <c r="E131" s="132">
        <f>VLOOKUP(G131,DM_LUONG_CHE_DO!$D$8:$L$1000,H131+1,FALSE)</f>
        <v>3875000</v>
      </c>
      <c r="F131" s="153">
        <f>VLOOKUP(I131,DM_HE_SO_LUONG_NS!$D$6:$I$38,J131+1,FALSE)</f>
        <v>1.6</v>
      </c>
      <c r="G131" s="144" t="s">
        <v>211</v>
      </c>
      <c r="H131" s="145">
        <v>1</v>
      </c>
      <c r="I131" s="154" t="s">
        <v>265</v>
      </c>
      <c r="J131" s="154">
        <v>1</v>
      </c>
    </row>
    <row r="132" spans="1:26" ht="12.75">
      <c r="A132" s="36">
        <v>129</v>
      </c>
      <c r="B132" s="97">
        <v>10632</v>
      </c>
      <c r="C132" s="131" t="s">
        <v>399</v>
      </c>
      <c r="D132" s="131" t="s">
        <v>362</v>
      </c>
      <c r="E132" s="132">
        <f>VLOOKUP(G132,DM_LUONG_CHE_DO!$D$8:$L$1000,H132+1,FALSE)</f>
        <v>5115000</v>
      </c>
      <c r="F132" s="153">
        <f>VLOOKUP(I132,DM_HE_SO_LUONG_NS!$D$6:$I$38,J132+1,FALSE)</f>
        <v>3.99</v>
      </c>
      <c r="G132" s="144" t="s">
        <v>183</v>
      </c>
      <c r="H132" s="145">
        <v>1</v>
      </c>
      <c r="I132" s="154" t="s">
        <v>234</v>
      </c>
      <c r="J132" s="154">
        <v>1</v>
      </c>
    </row>
    <row r="133" spans="1:26" ht="12.75">
      <c r="A133" s="36">
        <v>130</v>
      </c>
      <c r="B133" s="216">
        <v>12557</v>
      </c>
      <c r="C133" s="217" t="s">
        <v>400</v>
      </c>
      <c r="D133" s="217" t="s">
        <v>332</v>
      </c>
      <c r="E133" s="219">
        <f>VLOOKUP(G133,DM_LUONG_CHE_DO!$D$8:$L$1000,H133+1,FALSE)</f>
        <v>3875000</v>
      </c>
      <c r="F133" s="220">
        <f>VLOOKUP(I133,DM_HE_SO_LUONG_NS!$D$6:$I$38,J133+1,FALSE)</f>
        <v>1.6</v>
      </c>
      <c r="G133" s="144" t="s">
        <v>211</v>
      </c>
      <c r="H133" s="145">
        <v>1</v>
      </c>
      <c r="I133" s="154" t="s">
        <v>265</v>
      </c>
      <c r="J133" s="154">
        <v>1</v>
      </c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4"/>
      <c r="Z133" s="224"/>
    </row>
    <row r="134" spans="1:26" ht="12.75">
      <c r="A134" s="36">
        <v>131</v>
      </c>
      <c r="B134" s="216">
        <v>12559</v>
      </c>
      <c r="C134" s="217" t="s">
        <v>401</v>
      </c>
      <c r="D134" s="217" t="s">
        <v>332</v>
      </c>
      <c r="E134" s="219">
        <f>VLOOKUP(G134,DM_LUONG_CHE_DO!$D$8:$L$1000,H134+1,FALSE)</f>
        <v>3875000</v>
      </c>
      <c r="F134" s="220">
        <f>VLOOKUP(I134,DM_HE_SO_LUONG_NS!$D$6:$I$38,J134+1,FALSE)</f>
        <v>1.6</v>
      </c>
      <c r="G134" s="144" t="s">
        <v>211</v>
      </c>
      <c r="H134" s="145">
        <v>1</v>
      </c>
      <c r="I134" s="154" t="s">
        <v>265</v>
      </c>
      <c r="J134" s="154">
        <v>1</v>
      </c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4"/>
      <c r="Z134" s="224"/>
    </row>
    <row r="135" spans="1:26" ht="12.75">
      <c r="A135" s="36">
        <v>132</v>
      </c>
      <c r="B135" s="97">
        <v>12562</v>
      </c>
      <c r="C135" s="131" t="s">
        <v>402</v>
      </c>
      <c r="D135" s="131" t="s">
        <v>332</v>
      </c>
      <c r="E135" s="132">
        <f>VLOOKUP(G135,DM_LUONG_CHE_DO!$D$8:$L$1000,H135+1,FALSE)</f>
        <v>3875000</v>
      </c>
      <c r="F135" s="153">
        <f>VLOOKUP(I135,DM_HE_SO_LUONG_NS!$D$6:$I$38,J135+1,FALSE)</f>
        <v>1.6</v>
      </c>
      <c r="G135" s="144" t="s">
        <v>211</v>
      </c>
      <c r="H135" s="145">
        <v>1</v>
      </c>
      <c r="I135" s="154" t="s">
        <v>265</v>
      </c>
      <c r="J135" s="154">
        <v>1</v>
      </c>
    </row>
    <row r="136" spans="1:26" ht="12.75">
      <c r="A136" s="36">
        <v>133</v>
      </c>
      <c r="B136" s="216">
        <v>12563</v>
      </c>
      <c r="C136" s="217" t="s">
        <v>403</v>
      </c>
      <c r="D136" s="217" t="s">
        <v>332</v>
      </c>
      <c r="E136" s="219">
        <f>VLOOKUP(G136,DM_LUONG_CHE_DO!$D$8:$L$1000,H136+1,FALSE)</f>
        <v>3875000</v>
      </c>
      <c r="F136" s="220">
        <f>VLOOKUP(I136,DM_HE_SO_LUONG_NS!$D$6:$I$38,J136+1,FALSE)</f>
        <v>1.6</v>
      </c>
      <c r="G136" s="144" t="s">
        <v>211</v>
      </c>
      <c r="H136" s="145">
        <v>1</v>
      </c>
      <c r="I136" s="154" t="s">
        <v>265</v>
      </c>
      <c r="J136" s="154">
        <v>1</v>
      </c>
      <c r="K136" s="224"/>
      <c r="L136" s="224"/>
      <c r="M136" s="224"/>
      <c r="N136" s="224"/>
      <c r="O136" s="224"/>
      <c r="P136" s="224"/>
      <c r="Q136" s="224"/>
      <c r="R136" s="224"/>
      <c r="S136" s="224"/>
      <c r="T136" s="224"/>
      <c r="U136" s="224"/>
      <c r="V136" s="224"/>
      <c r="W136" s="224"/>
      <c r="X136" s="224"/>
      <c r="Y136" s="224"/>
      <c r="Z136" s="224"/>
    </row>
    <row r="137" spans="1:26" ht="12.75">
      <c r="A137" s="36">
        <v>134</v>
      </c>
      <c r="B137" s="216">
        <v>12567</v>
      </c>
      <c r="C137" s="217" t="s">
        <v>404</v>
      </c>
      <c r="D137" s="217" t="s">
        <v>332</v>
      </c>
      <c r="E137" s="219">
        <f>VLOOKUP(G137,DM_LUONG_CHE_DO!$D$8:$L$1000,H137+1,FALSE)</f>
        <v>3875000</v>
      </c>
      <c r="F137" s="220">
        <f>VLOOKUP(I137,DM_HE_SO_LUONG_NS!$D$6:$I$38,J137+1,FALSE)</f>
        <v>1.6</v>
      </c>
      <c r="G137" s="144" t="s">
        <v>211</v>
      </c>
      <c r="H137" s="145">
        <v>1</v>
      </c>
      <c r="I137" s="154" t="s">
        <v>265</v>
      </c>
      <c r="J137" s="154">
        <v>1</v>
      </c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U137" s="224"/>
      <c r="V137" s="224"/>
      <c r="W137" s="224"/>
      <c r="X137" s="224"/>
      <c r="Y137" s="224"/>
      <c r="Z137" s="224"/>
    </row>
    <row r="138" spans="1:26" ht="12.75">
      <c r="A138" s="36">
        <v>135</v>
      </c>
      <c r="B138" s="97">
        <v>13361</v>
      </c>
      <c r="C138" s="131" t="s">
        <v>405</v>
      </c>
      <c r="D138" s="131" t="s">
        <v>332</v>
      </c>
      <c r="E138" s="132">
        <f>VLOOKUP(G138,DM_LUONG_CHE_DO!$D$8:$L$1000,H138+1,FALSE)</f>
        <v>3875000</v>
      </c>
      <c r="F138" s="153">
        <f>VLOOKUP(I138,DM_HE_SO_LUONG_NS!$D$6:$I$38,J138+1,FALSE)</f>
        <v>1.6</v>
      </c>
      <c r="G138" s="144" t="s">
        <v>211</v>
      </c>
      <c r="H138" s="145">
        <v>1</v>
      </c>
      <c r="I138" s="154" t="s">
        <v>265</v>
      </c>
      <c r="J138" s="154">
        <v>1</v>
      </c>
    </row>
    <row r="139" spans="1:26" ht="12.75">
      <c r="A139" s="36">
        <v>136</v>
      </c>
      <c r="B139" s="97">
        <v>13373</v>
      </c>
      <c r="C139" s="131" t="s">
        <v>406</v>
      </c>
      <c r="D139" s="131" t="s">
        <v>332</v>
      </c>
      <c r="E139" s="132">
        <f>VLOOKUP(G139,DM_LUONG_CHE_DO!$D$8:$L$1000,H139+1,FALSE)</f>
        <v>3875000</v>
      </c>
      <c r="F139" s="153">
        <f>VLOOKUP(I139,DM_HE_SO_LUONG_NS!$D$6:$I$38,J139+1,FALSE)</f>
        <v>1.6</v>
      </c>
      <c r="G139" s="144" t="s">
        <v>211</v>
      </c>
      <c r="H139" s="145">
        <v>1</v>
      </c>
      <c r="I139" s="154" t="s">
        <v>265</v>
      </c>
      <c r="J139" s="154">
        <v>1</v>
      </c>
    </row>
    <row r="140" spans="1:26" ht="12.75">
      <c r="A140" s="36">
        <v>137</v>
      </c>
      <c r="B140" s="97">
        <v>13380</v>
      </c>
      <c r="C140" s="131" t="s">
        <v>407</v>
      </c>
      <c r="D140" s="131" t="s">
        <v>332</v>
      </c>
      <c r="E140" s="132">
        <f>VLOOKUP(G140,DM_LUONG_CHE_DO!$D$8:$L$1000,H140+1,FALSE)</f>
        <v>3875000</v>
      </c>
      <c r="F140" s="153">
        <f>VLOOKUP(I140,DM_HE_SO_LUONG_NS!$D$6:$I$38,J140+1,FALSE)</f>
        <v>1.6</v>
      </c>
      <c r="G140" s="144" t="s">
        <v>211</v>
      </c>
      <c r="H140" s="145">
        <v>1</v>
      </c>
      <c r="I140" s="154" t="s">
        <v>265</v>
      </c>
      <c r="J140" s="154">
        <v>1</v>
      </c>
    </row>
    <row r="141" spans="1:26" ht="12.75">
      <c r="A141" s="36">
        <v>138</v>
      </c>
      <c r="B141" s="97">
        <v>13405</v>
      </c>
      <c r="C141" s="131" t="s">
        <v>408</v>
      </c>
      <c r="D141" s="131" t="s">
        <v>332</v>
      </c>
      <c r="E141" s="132">
        <f>VLOOKUP(G141,DM_LUONG_CHE_DO!$D$8:$L$1000,H141+1,FALSE)</f>
        <v>3875000</v>
      </c>
      <c r="F141" s="153">
        <f>VLOOKUP(I141,DM_HE_SO_LUONG_NS!$D$6:$I$38,J141+1,FALSE)</f>
        <v>1.6</v>
      </c>
      <c r="G141" s="144" t="s">
        <v>211</v>
      </c>
      <c r="H141" s="145">
        <v>1</v>
      </c>
      <c r="I141" s="154" t="s">
        <v>265</v>
      </c>
      <c r="J141" s="154">
        <v>1</v>
      </c>
    </row>
    <row r="142" spans="1:26" ht="12.75">
      <c r="A142" s="36">
        <v>139</v>
      </c>
      <c r="B142" s="97">
        <v>13670</v>
      </c>
      <c r="C142" s="131" t="s">
        <v>409</v>
      </c>
      <c r="D142" s="131" t="s">
        <v>332</v>
      </c>
      <c r="E142" s="132">
        <f>VLOOKUP(G142,DM_LUONG_CHE_DO!$D$8:$L$1000,H142+1,FALSE)</f>
        <v>3875000</v>
      </c>
      <c r="F142" s="153">
        <f>VLOOKUP(I142,DM_HE_SO_LUONG_NS!$D$6:$I$38,J142+1,FALSE)</f>
        <v>1.6</v>
      </c>
      <c r="G142" s="144" t="s">
        <v>211</v>
      </c>
      <c r="H142" s="145">
        <v>1</v>
      </c>
      <c r="I142" s="154" t="s">
        <v>265</v>
      </c>
      <c r="J142" s="154">
        <v>1</v>
      </c>
    </row>
    <row r="143" spans="1:26" ht="12.75">
      <c r="A143" s="36">
        <v>140</v>
      </c>
      <c r="B143" s="97">
        <v>13671</v>
      </c>
      <c r="C143" s="131" t="s">
        <v>410</v>
      </c>
      <c r="D143" s="131" t="s">
        <v>332</v>
      </c>
      <c r="E143" s="132">
        <f>VLOOKUP(G143,DM_LUONG_CHE_DO!$D$8:$L$1000,H143+1,FALSE)</f>
        <v>3875000</v>
      </c>
      <c r="F143" s="153">
        <f>VLOOKUP(I143,DM_HE_SO_LUONG_NS!$D$6:$I$38,J143+1,FALSE)</f>
        <v>1.6</v>
      </c>
      <c r="G143" s="144" t="s">
        <v>211</v>
      </c>
      <c r="H143" s="145">
        <v>1</v>
      </c>
      <c r="I143" s="154" t="s">
        <v>265</v>
      </c>
      <c r="J143" s="154">
        <v>1</v>
      </c>
    </row>
    <row r="144" spans="1:26" ht="12.75">
      <c r="A144" s="36">
        <v>141</v>
      </c>
      <c r="B144" s="97">
        <v>13672</v>
      </c>
      <c r="C144" s="131" t="s">
        <v>411</v>
      </c>
      <c r="D144" s="131" t="s">
        <v>332</v>
      </c>
      <c r="E144" s="132">
        <f>VLOOKUP(G144,DM_LUONG_CHE_DO!$D$8:$L$1000,H144+1,FALSE)</f>
        <v>3875000</v>
      </c>
      <c r="F144" s="153">
        <f>VLOOKUP(I144,DM_HE_SO_LUONG_NS!$D$6:$I$38,J144+1,FALSE)</f>
        <v>1.6</v>
      </c>
      <c r="G144" s="144" t="s">
        <v>211</v>
      </c>
      <c r="H144" s="145">
        <v>1</v>
      </c>
      <c r="I144" s="154" t="s">
        <v>265</v>
      </c>
      <c r="J144" s="154">
        <v>1</v>
      </c>
    </row>
    <row r="145" spans="1:10" ht="12.75">
      <c r="A145" s="36">
        <v>142</v>
      </c>
      <c r="B145" s="97">
        <v>13673</v>
      </c>
      <c r="C145" s="131" t="s">
        <v>412</v>
      </c>
      <c r="D145" s="131" t="s">
        <v>332</v>
      </c>
      <c r="E145" s="132">
        <f>VLOOKUP(G145,DM_LUONG_CHE_DO!$D$8:$L$1000,H145+1,FALSE)</f>
        <v>3875000</v>
      </c>
      <c r="F145" s="153">
        <f>VLOOKUP(I145,DM_HE_SO_LUONG_NS!$D$6:$I$38,J145+1,FALSE)</f>
        <v>1.6</v>
      </c>
      <c r="G145" s="144" t="s">
        <v>211</v>
      </c>
      <c r="H145" s="145">
        <v>1</v>
      </c>
      <c r="I145" s="154" t="s">
        <v>265</v>
      </c>
      <c r="J145" s="154">
        <v>1</v>
      </c>
    </row>
    <row r="146" spans="1:10" ht="12.75">
      <c r="A146" s="36">
        <v>143</v>
      </c>
      <c r="B146" s="97">
        <v>10572</v>
      </c>
      <c r="C146" s="131" t="s">
        <v>413</v>
      </c>
      <c r="D146" s="131" t="s">
        <v>339</v>
      </c>
      <c r="E146" s="132">
        <f>VLOOKUP(G146,DM_LUONG_CHE_DO!$D$8:$L$1000,H146+1,FALSE)</f>
        <v>3875000</v>
      </c>
      <c r="F146" s="153">
        <f>VLOOKUP(I146,DM_HE_SO_LUONG_NS!$D$6:$I$38,J146+1,FALSE)</f>
        <v>2.13</v>
      </c>
      <c r="G146" s="144" t="s">
        <v>211</v>
      </c>
      <c r="H146" s="145">
        <v>1</v>
      </c>
      <c r="I146" s="154" t="s">
        <v>231</v>
      </c>
      <c r="J146" s="154">
        <v>3</v>
      </c>
    </row>
    <row r="147" spans="1:10" ht="12.75">
      <c r="A147" s="36">
        <v>144</v>
      </c>
      <c r="B147" s="97">
        <v>10574</v>
      </c>
      <c r="C147" s="131" t="s">
        <v>414</v>
      </c>
      <c r="D147" s="131" t="s">
        <v>339</v>
      </c>
      <c r="E147" s="132">
        <f>VLOOKUP(G147,DM_LUONG_CHE_DO!$D$8:$L$1000,H147+1,FALSE)</f>
        <v>3875000</v>
      </c>
      <c r="F147" s="153">
        <f>VLOOKUP(I147,DM_HE_SO_LUONG_NS!$D$6:$I$38,J147+1,FALSE)</f>
        <v>2.13</v>
      </c>
      <c r="G147" s="144" t="s">
        <v>211</v>
      </c>
      <c r="H147" s="145">
        <v>1</v>
      </c>
      <c r="I147" s="154" t="s">
        <v>231</v>
      </c>
      <c r="J147" s="154">
        <v>3</v>
      </c>
    </row>
    <row r="148" spans="1:10" ht="12.75">
      <c r="A148" s="36">
        <v>145</v>
      </c>
      <c r="B148" s="97">
        <v>10575</v>
      </c>
      <c r="C148" s="131" t="s">
        <v>415</v>
      </c>
      <c r="D148" s="131" t="s">
        <v>416</v>
      </c>
      <c r="E148" s="132">
        <f>VLOOKUP(G148,DM_LUONG_CHE_DO!$D$8:$L$1000,H148+1,FALSE)</f>
        <v>4921000</v>
      </c>
      <c r="F148" s="153">
        <f>VLOOKUP(I148,DM_HE_SO_LUONG_NS!$D$6:$I$38,J148+1,FALSE)</f>
        <v>3.27</v>
      </c>
      <c r="G148" s="144" t="s">
        <v>185</v>
      </c>
      <c r="H148" s="145">
        <v>1</v>
      </c>
      <c r="I148" s="154" t="s">
        <v>238</v>
      </c>
      <c r="J148" s="154">
        <v>1</v>
      </c>
    </row>
    <row r="149" spans="1:10" ht="12.75">
      <c r="A149" s="36">
        <v>146</v>
      </c>
      <c r="B149" s="97">
        <v>10579</v>
      </c>
      <c r="C149" s="131" t="s">
        <v>417</v>
      </c>
      <c r="D149" s="131" t="s">
        <v>339</v>
      </c>
      <c r="E149" s="132">
        <f>VLOOKUP(G149,DM_LUONG_CHE_DO!$D$8:$L$1000,H149+1,FALSE)</f>
        <v>3875000</v>
      </c>
      <c r="F149" s="153">
        <f>VLOOKUP(I149,DM_HE_SO_LUONG_NS!$D$6:$I$38,J149+1,FALSE)</f>
        <v>2.0099999999999998</v>
      </c>
      <c r="G149" s="144" t="s">
        <v>211</v>
      </c>
      <c r="H149" s="145">
        <v>1</v>
      </c>
      <c r="I149" s="154" t="s">
        <v>231</v>
      </c>
      <c r="J149" s="154">
        <v>2</v>
      </c>
    </row>
    <row r="150" spans="1:10" ht="12.75">
      <c r="A150" s="36">
        <v>147</v>
      </c>
      <c r="B150" s="97">
        <v>10581</v>
      </c>
      <c r="C150" s="131" t="s">
        <v>418</v>
      </c>
      <c r="D150" s="131" t="s">
        <v>339</v>
      </c>
      <c r="E150" s="132">
        <f>VLOOKUP(G150,DM_LUONG_CHE_DO!$D$8:$L$1000,H150+1,FALSE)</f>
        <v>3875000</v>
      </c>
      <c r="F150" s="153">
        <f>VLOOKUP(I150,DM_HE_SO_LUONG_NS!$D$6:$I$38,J150+1,FALSE)</f>
        <v>1.9</v>
      </c>
      <c r="G150" s="144" t="s">
        <v>211</v>
      </c>
      <c r="H150" s="145">
        <v>1</v>
      </c>
      <c r="I150" s="154" t="s">
        <v>231</v>
      </c>
      <c r="J150" s="154">
        <v>1</v>
      </c>
    </row>
    <row r="151" spans="1:10" ht="12.75">
      <c r="A151" s="36">
        <v>148</v>
      </c>
      <c r="B151" s="228">
        <v>10587</v>
      </c>
      <c r="C151" s="211" t="s">
        <v>419</v>
      </c>
      <c r="D151" s="211" t="s">
        <v>339</v>
      </c>
      <c r="E151" s="132">
        <f>VLOOKUP(G151,DM_LUONG_CHE_DO!$D$8:$L$1000,H151+1,FALSE)</f>
        <v>3875000</v>
      </c>
      <c r="F151" s="229">
        <f>VLOOKUP(I151,DM_HE_SO_LUONG_NS!$D$6:$I$38,J151+1,FALSE)</f>
        <v>1.9</v>
      </c>
      <c r="G151" s="212" t="s">
        <v>211</v>
      </c>
      <c r="H151" s="213">
        <v>1</v>
      </c>
      <c r="I151" s="214" t="s">
        <v>231</v>
      </c>
      <c r="J151" s="215">
        <v>1</v>
      </c>
    </row>
    <row r="152" spans="1:10" ht="12.75">
      <c r="A152" s="36">
        <v>149</v>
      </c>
      <c r="B152" s="228">
        <v>10592</v>
      </c>
      <c r="C152" s="211" t="s">
        <v>420</v>
      </c>
      <c r="D152" s="211" t="s">
        <v>339</v>
      </c>
      <c r="E152" s="132">
        <f>VLOOKUP(G152,DM_LUONG_CHE_DO!$D$8:$L$1000,H152+1,FALSE)</f>
        <v>3875000</v>
      </c>
      <c r="F152" s="229">
        <f>VLOOKUP(I152,DM_HE_SO_LUONG_NS!$D$6:$I$38,J152+1,FALSE)</f>
        <v>1.8</v>
      </c>
      <c r="G152" s="212" t="s">
        <v>211</v>
      </c>
      <c r="H152" s="213">
        <v>1</v>
      </c>
      <c r="I152" s="214" t="s">
        <v>205</v>
      </c>
      <c r="J152" s="215">
        <v>1</v>
      </c>
    </row>
    <row r="153" spans="1:10" ht="12.75">
      <c r="A153" s="36">
        <v>150</v>
      </c>
      <c r="B153" s="97">
        <v>10604</v>
      </c>
      <c r="C153" s="131" t="s">
        <v>421</v>
      </c>
      <c r="D153" s="131" t="s">
        <v>339</v>
      </c>
      <c r="E153" s="132">
        <f>VLOOKUP(G153,DM_LUONG_CHE_DO!$D$8:$L$1000,H153+1,FALSE)</f>
        <v>3875000</v>
      </c>
      <c r="F153" s="153">
        <f>VLOOKUP(I153,DM_HE_SO_LUONG_NS!$D$6:$I$38,J153+1,FALSE)</f>
        <v>1.8</v>
      </c>
      <c r="G153" s="144" t="s">
        <v>211</v>
      </c>
      <c r="H153" s="145">
        <v>1</v>
      </c>
      <c r="I153" s="154" t="s">
        <v>205</v>
      </c>
      <c r="J153" s="154">
        <v>1</v>
      </c>
    </row>
    <row r="154" spans="1:10" ht="12.75">
      <c r="A154" s="36">
        <v>151</v>
      </c>
      <c r="B154" s="97">
        <v>10605</v>
      </c>
      <c r="C154" s="131" t="s">
        <v>422</v>
      </c>
      <c r="D154" s="131" t="s">
        <v>339</v>
      </c>
      <c r="E154" s="132">
        <f>VLOOKUP(G154,DM_LUONG_CHE_DO!$D$8:$L$1000,H154+1,FALSE)</f>
        <v>3875000</v>
      </c>
      <c r="F154" s="153">
        <f>VLOOKUP(I154,DM_HE_SO_LUONG_NS!$D$6:$I$38,J154+1,FALSE)</f>
        <v>2.13</v>
      </c>
      <c r="G154" s="144" t="s">
        <v>211</v>
      </c>
      <c r="H154" s="145">
        <v>1</v>
      </c>
      <c r="I154" s="154" t="s">
        <v>231</v>
      </c>
      <c r="J154" s="154">
        <v>3</v>
      </c>
    </row>
    <row r="155" spans="1:10" ht="12.75">
      <c r="A155" s="36">
        <v>152</v>
      </c>
      <c r="B155" s="97">
        <v>10611</v>
      </c>
      <c r="C155" s="131" t="s">
        <v>423</v>
      </c>
      <c r="D155" s="131" t="s">
        <v>339</v>
      </c>
      <c r="E155" s="132">
        <f>VLOOKUP(G155,DM_LUONG_CHE_DO!$D$8:$L$1000,H155+1,FALSE)</f>
        <v>3875000</v>
      </c>
      <c r="F155" s="153">
        <f>VLOOKUP(I155,DM_HE_SO_LUONG_NS!$D$6:$I$38,J155+1,FALSE)</f>
        <v>2.13</v>
      </c>
      <c r="G155" s="144" t="s">
        <v>211</v>
      </c>
      <c r="H155" s="145">
        <v>1</v>
      </c>
      <c r="I155" s="154" t="s">
        <v>231</v>
      </c>
      <c r="J155" s="154">
        <v>3</v>
      </c>
    </row>
    <row r="156" spans="1:10" ht="12.75">
      <c r="A156" s="36">
        <v>153</v>
      </c>
      <c r="B156" s="97">
        <v>10612</v>
      </c>
      <c r="C156" s="131" t="s">
        <v>424</v>
      </c>
      <c r="D156" s="131" t="s">
        <v>339</v>
      </c>
      <c r="E156" s="132">
        <f>VLOOKUP(G156,DM_LUONG_CHE_DO!$D$8:$L$1000,H156+1,FALSE)</f>
        <v>3875000</v>
      </c>
      <c r="F156" s="153">
        <f>VLOOKUP(I156,DM_HE_SO_LUONG_NS!$D$6:$I$38,J156+1,FALSE)</f>
        <v>2.0099999999999998</v>
      </c>
      <c r="G156" s="144" t="s">
        <v>211</v>
      </c>
      <c r="H156" s="145">
        <v>1</v>
      </c>
      <c r="I156" s="154" t="s">
        <v>231</v>
      </c>
      <c r="J156" s="154">
        <v>2</v>
      </c>
    </row>
    <row r="157" spans="1:10" ht="12.75">
      <c r="A157" s="36">
        <v>154</v>
      </c>
      <c r="B157" s="97">
        <v>10613</v>
      </c>
      <c r="C157" s="131" t="s">
        <v>425</v>
      </c>
      <c r="D157" s="131" t="s">
        <v>339</v>
      </c>
      <c r="E157" s="132">
        <f>VLOOKUP(G157,DM_LUONG_CHE_DO!$D$8:$L$1000,H157+1,FALSE)</f>
        <v>3875000</v>
      </c>
      <c r="F157" s="153">
        <f>VLOOKUP(I157,DM_HE_SO_LUONG_NS!$D$6:$I$38,J157+1,FALSE)</f>
        <v>2.13</v>
      </c>
      <c r="G157" s="144" t="s">
        <v>211</v>
      </c>
      <c r="H157" s="145">
        <v>1</v>
      </c>
      <c r="I157" s="154" t="s">
        <v>231</v>
      </c>
      <c r="J157" s="154">
        <v>3</v>
      </c>
    </row>
    <row r="158" spans="1:10" ht="12.75">
      <c r="A158" s="36">
        <v>155</v>
      </c>
      <c r="B158" s="97">
        <v>10616</v>
      </c>
      <c r="C158" s="131" t="s">
        <v>426</v>
      </c>
      <c r="D158" s="131" t="s">
        <v>339</v>
      </c>
      <c r="E158" s="132">
        <f>VLOOKUP(G158,DM_LUONG_CHE_DO!$D$8:$L$1000,H158+1,FALSE)</f>
        <v>4921000</v>
      </c>
      <c r="F158" s="153">
        <f>VLOOKUP(I158,DM_HE_SO_LUONG_NS!$D$6:$I$38,J158+1,FALSE)</f>
        <v>3.27</v>
      </c>
      <c r="G158" s="144" t="s">
        <v>185</v>
      </c>
      <c r="H158" s="145">
        <v>1</v>
      </c>
      <c r="I158" s="154" t="s">
        <v>238</v>
      </c>
      <c r="J158" s="154">
        <v>1</v>
      </c>
    </row>
    <row r="159" spans="1:10" ht="12.75">
      <c r="A159" s="36">
        <v>156</v>
      </c>
      <c r="B159" s="97">
        <v>10617</v>
      </c>
      <c r="C159" s="131" t="s">
        <v>427</v>
      </c>
      <c r="D159" s="131" t="s">
        <v>339</v>
      </c>
      <c r="E159" s="132">
        <f>VLOOKUP(G159,DM_LUONG_CHE_DO!$D$8:$L$1000,H159+1,FALSE)</f>
        <v>3875000</v>
      </c>
      <c r="F159" s="153">
        <f>VLOOKUP(I159,DM_HE_SO_LUONG_NS!$D$6:$I$38,J159+1,FALSE)</f>
        <v>2.13</v>
      </c>
      <c r="G159" s="144" t="s">
        <v>211</v>
      </c>
      <c r="H159" s="145">
        <v>1</v>
      </c>
      <c r="I159" s="154" t="s">
        <v>231</v>
      </c>
      <c r="J159" s="154">
        <v>3</v>
      </c>
    </row>
    <row r="160" spans="1:10" ht="12.75">
      <c r="A160" s="36">
        <v>157</v>
      </c>
      <c r="B160" s="97">
        <v>10627</v>
      </c>
      <c r="C160" s="131" t="s">
        <v>386</v>
      </c>
      <c r="D160" s="131" t="s">
        <v>339</v>
      </c>
      <c r="E160" s="132">
        <f>VLOOKUP(G160,DM_LUONG_CHE_DO!$D$8:$L$1000,H160+1,FALSE)</f>
        <v>3875000</v>
      </c>
      <c r="F160" s="153">
        <f>VLOOKUP(I160,DM_HE_SO_LUONG_NS!$D$6:$I$38,J160+1,FALSE)</f>
        <v>2.0099999999999998</v>
      </c>
      <c r="G160" s="144" t="s">
        <v>211</v>
      </c>
      <c r="H160" s="145">
        <v>1</v>
      </c>
      <c r="I160" s="154" t="s">
        <v>231</v>
      </c>
      <c r="J160" s="154">
        <v>2</v>
      </c>
    </row>
    <row r="161" spans="1:10" ht="12.75">
      <c r="A161" s="36">
        <v>158</v>
      </c>
      <c r="B161" s="97">
        <v>11110</v>
      </c>
      <c r="C161" s="131" t="s">
        <v>428</v>
      </c>
      <c r="D161" s="131" t="s">
        <v>339</v>
      </c>
      <c r="E161" s="132">
        <f>VLOOKUP(G161,DM_LUONG_CHE_DO!$D$8:$L$1000,H161+1,FALSE)</f>
        <v>3875000</v>
      </c>
      <c r="F161" s="153">
        <f>VLOOKUP(I161,DM_HE_SO_LUONG_NS!$D$6:$I$38,J161+1,FALSE)</f>
        <v>1.8</v>
      </c>
      <c r="G161" s="144" t="s">
        <v>211</v>
      </c>
      <c r="H161" s="145">
        <v>1</v>
      </c>
      <c r="I161" s="154" t="s">
        <v>205</v>
      </c>
      <c r="J161" s="154">
        <v>1</v>
      </c>
    </row>
    <row r="162" spans="1:10" ht="12.75">
      <c r="A162" s="36">
        <v>159</v>
      </c>
      <c r="B162" s="228">
        <v>11112</v>
      </c>
      <c r="C162" s="211" t="s">
        <v>429</v>
      </c>
      <c r="D162" s="211" t="s">
        <v>339</v>
      </c>
      <c r="E162" s="132">
        <f>VLOOKUP(G162,DM_LUONG_CHE_DO!$D$8:$L$1000,H162+1,FALSE)</f>
        <v>3875000</v>
      </c>
      <c r="F162" s="153">
        <f>VLOOKUP(I162,DM_HE_SO_LUONG_NS!$D$6:$I$38,J162+1,FALSE)</f>
        <v>1.9</v>
      </c>
      <c r="G162" s="212" t="s">
        <v>211</v>
      </c>
      <c r="H162" s="213">
        <v>1</v>
      </c>
      <c r="I162" s="214" t="s">
        <v>231</v>
      </c>
      <c r="J162" s="215">
        <v>1</v>
      </c>
    </row>
    <row r="163" spans="1:10" ht="12.75">
      <c r="A163" s="36">
        <v>160</v>
      </c>
      <c r="B163" s="97">
        <v>11113</v>
      </c>
      <c r="C163" s="131" t="s">
        <v>430</v>
      </c>
      <c r="D163" s="131" t="s">
        <v>339</v>
      </c>
      <c r="E163" s="132">
        <f>VLOOKUP(G163,DM_LUONG_CHE_DO!$D$8:$L$1000,H163+1,FALSE)</f>
        <v>3875000</v>
      </c>
      <c r="F163" s="153">
        <f>VLOOKUP(I163,DM_HE_SO_LUONG_NS!$D$6:$I$38,J163+1,FALSE)</f>
        <v>1.8</v>
      </c>
      <c r="G163" s="144" t="s">
        <v>211</v>
      </c>
      <c r="H163" s="145">
        <v>1</v>
      </c>
      <c r="I163" s="154" t="s">
        <v>205</v>
      </c>
      <c r="J163" s="154">
        <v>1</v>
      </c>
    </row>
    <row r="164" spans="1:10" ht="12.75">
      <c r="A164" s="36">
        <v>161</v>
      </c>
      <c r="B164" s="97">
        <v>11114</v>
      </c>
      <c r="C164" s="131" t="s">
        <v>431</v>
      </c>
      <c r="D164" s="131" t="s">
        <v>339</v>
      </c>
      <c r="E164" s="132">
        <f>VLOOKUP(G164,DM_LUONG_CHE_DO!$D$8:$L$1000,H164+1,FALSE)</f>
        <v>3875000</v>
      </c>
      <c r="F164" s="153">
        <f>VLOOKUP(I164,DM_HE_SO_LUONG_NS!$D$6:$I$38,J164+1,FALSE)</f>
        <v>1.9</v>
      </c>
      <c r="G164" s="144" t="s">
        <v>211</v>
      </c>
      <c r="H164" s="145">
        <v>1</v>
      </c>
      <c r="I164" s="154" t="s">
        <v>231</v>
      </c>
      <c r="J164" s="154">
        <v>1</v>
      </c>
    </row>
    <row r="165" spans="1:10" ht="12.75">
      <c r="A165" s="36">
        <v>162</v>
      </c>
      <c r="B165" s="97">
        <v>11115</v>
      </c>
      <c r="C165" s="131" t="s">
        <v>432</v>
      </c>
      <c r="D165" s="131" t="s">
        <v>339</v>
      </c>
      <c r="E165" s="132">
        <f>VLOOKUP(G165,DM_LUONG_CHE_DO!$D$8:$L$1000,H165+1,FALSE)</f>
        <v>3875000</v>
      </c>
      <c r="F165" s="153">
        <f>VLOOKUP(I165,DM_HE_SO_LUONG_NS!$D$6:$I$38,J165+1,FALSE)</f>
        <v>1.8</v>
      </c>
      <c r="G165" s="144" t="s">
        <v>211</v>
      </c>
      <c r="H165" s="145">
        <v>1</v>
      </c>
      <c r="I165" s="154" t="s">
        <v>205</v>
      </c>
      <c r="J165" s="154">
        <v>1</v>
      </c>
    </row>
    <row r="166" spans="1:10" ht="12.75">
      <c r="A166" s="36">
        <v>163</v>
      </c>
      <c r="B166" s="97">
        <v>11118</v>
      </c>
      <c r="C166" s="131" t="s">
        <v>433</v>
      </c>
      <c r="D166" s="131" t="s">
        <v>339</v>
      </c>
      <c r="E166" s="132">
        <f>VLOOKUP(G166,DM_LUONG_CHE_DO!$D$8:$L$1000,H166+1,FALSE)</f>
        <v>3875000</v>
      </c>
      <c r="F166" s="153">
        <f>VLOOKUP(I166,DM_HE_SO_LUONG_NS!$D$6:$I$38,J166+1,FALSE)</f>
        <v>1.9</v>
      </c>
      <c r="G166" s="144" t="s">
        <v>211</v>
      </c>
      <c r="H166" s="145">
        <v>1</v>
      </c>
      <c r="I166" s="154" t="s">
        <v>231</v>
      </c>
      <c r="J166" s="154">
        <v>1</v>
      </c>
    </row>
    <row r="167" spans="1:10" ht="12.75">
      <c r="A167" s="36">
        <v>164</v>
      </c>
      <c r="B167" s="97">
        <v>11120</v>
      </c>
      <c r="C167" s="131" t="s">
        <v>434</v>
      </c>
      <c r="D167" s="131" t="s">
        <v>339</v>
      </c>
      <c r="E167" s="132">
        <f>VLOOKUP(G167,DM_LUONG_CHE_DO!$D$8:$L$1000,H167+1,FALSE)</f>
        <v>3875000</v>
      </c>
      <c r="F167" s="153">
        <f>VLOOKUP(I167,DM_HE_SO_LUONG_NS!$D$6:$I$38,J167+1,FALSE)</f>
        <v>1.8</v>
      </c>
      <c r="G167" s="144" t="s">
        <v>211</v>
      </c>
      <c r="H167" s="145">
        <v>1</v>
      </c>
      <c r="I167" s="154" t="s">
        <v>205</v>
      </c>
      <c r="J167" s="154">
        <v>1</v>
      </c>
    </row>
    <row r="168" spans="1:10" ht="12.75">
      <c r="A168" s="36">
        <v>165</v>
      </c>
      <c r="B168" s="97">
        <v>11121</v>
      </c>
      <c r="C168" s="131" t="s">
        <v>435</v>
      </c>
      <c r="D168" s="131" t="s">
        <v>339</v>
      </c>
      <c r="E168" s="132">
        <f>VLOOKUP(G168,DM_LUONG_CHE_DO!$D$8:$L$1000,H168+1,FALSE)</f>
        <v>3875000</v>
      </c>
      <c r="F168" s="153">
        <f>VLOOKUP(I168,DM_HE_SO_LUONG_NS!$D$6:$I$38,J168+1,FALSE)</f>
        <v>1.9</v>
      </c>
      <c r="G168" s="144" t="s">
        <v>211</v>
      </c>
      <c r="H168" s="145">
        <v>1</v>
      </c>
      <c r="I168" s="154" t="s">
        <v>231</v>
      </c>
      <c r="J168" s="154">
        <v>1</v>
      </c>
    </row>
    <row r="169" spans="1:10" ht="12.75">
      <c r="A169" s="36">
        <v>166</v>
      </c>
      <c r="B169" s="228">
        <v>11122</v>
      </c>
      <c r="C169" s="211" t="s">
        <v>436</v>
      </c>
      <c r="D169" s="211" t="s">
        <v>339</v>
      </c>
      <c r="E169" s="132">
        <f>VLOOKUP(G169,DM_LUONG_CHE_DO!$D$8:$L$1000,H169+1,FALSE)</f>
        <v>3875000</v>
      </c>
      <c r="F169" s="153">
        <f>VLOOKUP(I169,DM_HE_SO_LUONG_NS!$D$6:$I$38,J169+1,FALSE)</f>
        <v>1.9</v>
      </c>
      <c r="G169" s="212" t="s">
        <v>211</v>
      </c>
      <c r="H169" s="213">
        <v>1</v>
      </c>
      <c r="I169" s="214" t="s">
        <v>231</v>
      </c>
      <c r="J169" s="215">
        <v>1</v>
      </c>
    </row>
    <row r="170" spans="1:10" ht="12.75">
      <c r="A170" s="36">
        <v>167</v>
      </c>
      <c r="B170" s="97">
        <v>10599</v>
      </c>
      <c r="C170" s="131" t="s">
        <v>437</v>
      </c>
      <c r="D170" s="131" t="s">
        <v>339</v>
      </c>
      <c r="E170" s="132">
        <f>VLOOKUP(G170,DM_LUONG_CHE_DO!$D$8:$L$1000,H170+1,FALSE)</f>
        <v>3875000</v>
      </c>
      <c r="F170" s="153">
        <f>VLOOKUP(I170,DM_HE_SO_LUONG_NS!$D$6:$I$38,J170+1,FALSE)</f>
        <v>1.91</v>
      </c>
      <c r="G170" s="144" t="s">
        <v>211</v>
      </c>
      <c r="H170" s="145">
        <v>1</v>
      </c>
      <c r="I170" s="154" t="s">
        <v>205</v>
      </c>
      <c r="J170" s="154">
        <v>2</v>
      </c>
    </row>
    <row r="171" spans="1:10" ht="12.75">
      <c r="A171" s="36">
        <v>168</v>
      </c>
      <c r="B171" s="97">
        <v>10765</v>
      </c>
      <c r="C171" s="131" t="s">
        <v>438</v>
      </c>
      <c r="D171" s="131" t="s">
        <v>297</v>
      </c>
      <c r="E171" s="132">
        <f>VLOOKUP(G171,DM_LUONG_CHE_DO!$D$8:$L$1000,H171+1,FALSE)</f>
        <v>3488000</v>
      </c>
      <c r="F171" s="153">
        <f>VLOOKUP(I171,DM_HE_SO_LUONG_NS!$D$6:$I$38,J171+1,FALSE)</f>
        <v>1.9</v>
      </c>
      <c r="G171" s="144" t="s">
        <v>191</v>
      </c>
      <c r="H171" s="145">
        <v>1</v>
      </c>
      <c r="I171" s="154" t="s">
        <v>248</v>
      </c>
      <c r="J171" s="154">
        <v>1</v>
      </c>
    </row>
    <row r="172" spans="1:10" ht="12.75">
      <c r="A172" s="36">
        <v>169</v>
      </c>
      <c r="B172" s="97">
        <v>10787</v>
      </c>
      <c r="C172" s="131" t="s">
        <v>439</v>
      </c>
      <c r="D172" s="131" t="s">
        <v>169</v>
      </c>
      <c r="E172" s="132">
        <f>VLOOKUP(G172,DM_LUONG_CHE_DO!$D$8:$L$1000,H172+1,FALSE)</f>
        <v>5503000</v>
      </c>
      <c r="F172" s="153">
        <f>VLOOKUP(I172,DM_HE_SO_LUONG_NS!$D$6:$I$38,J172+1,FALSE)</f>
        <v>6.33</v>
      </c>
      <c r="G172" s="144" t="s">
        <v>160</v>
      </c>
      <c r="H172" s="145">
        <v>1</v>
      </c>
      <c r="I172" s="154" t="s">
        <v>172</v>
      </c>
      <c r="J172" s="154">
        <v>1</v>
      </c>
    </row>
    <row r="173" spans="1:10" ht="12.75">
      <c r="A173" s="36">
        <v>170</v>
      </c>
      <c r="B173" s="97">
        <v>10753</v>
      </c>
      <c r="C173" s="131" t="s">
        <v>440</v>
      </c>
      <c r="D173" s="131" t="s">
        <v>174</v>
      </c>
      <c r="E173" s="132">
        <f>VLOOKUP(G173,DM_LUONG_CHE_DO!$D$8:$L$1000,H173+1,FALSE)</f>
        <v>5309000</v>
      </c>
      <c r="F173" s="153">
        <f>VLOOKUP(I173,DM_HE_SO_LUONG_NS!$D$6:$I$38,J173+1,FALSE)</f>
        <v>5.19</v>
      </c>
      <c r="G173" s="144" t="s">
        <v>175</v>
      </c>
      <c r="H173" s="145">
        <v>1</v>
      </c>
      <c r="I173" s="154" t="s">
        <v>176</v>
      </c>
      <c r="J173" s="154">
        <v>1</v>
      </c>
    </row>
    <row r="174" spans="1:10" ht="12.75">
      <c r="A174" s="36">
        <v>171</v>
      </c>
      <c r="B174" s="97">
        <v>10785</v>
      </c>
      <c r="C174" s="131" t="s">
        <v>441</v>
      </c>
      <c r="D174" s="131" t="s">
        <v>174</v>
      </c>
      <c r="E174" s="132">
        <f>VLOOKUP(G174,DM_LUONG_CHE_DO!$D$8:$L$1000,H174+1,FALSE)</f>
        <v>5309000</v>
      </c>
      <c r="F174" s="153">
        <f>VLOOKUP(I174,DM_HE_SO_LUONG_NS!$D$6:$I$38,J174+1,FALSE)</f>
        <v>5.19</v>
      </c>
      <c r="G174" s="144" t="s">
        <v>175</v>
      </c>
      <c r="H174" s="145">
        <v>1</v>
      </c>
      <c r="I174" s="154" t="s">
        <v>176</v>
      </c>
      <c r="J174" s="154">
        <v>1</v>
      </c>
    </row>
    <row r="175" spans="1:10" ht="12.75">
      <c r="A175" s="36">
        <v>172</v>
      </c>
      <c r="B175" s="97">
        <v>10786</v>
      </c>
      <c r="C175" s="131" t="s">
        <v>442</v>
      </c>
      <c r="D175" s="131" t="s">
        <v>174</v>
      </c>
      <c r="E175" s="132">
        <f>VLOOKUP(G175,DM_LUONG_CHE_DO!$D$8:$L$1000,H175+1,FALSE)</f>
        <v>5309000</v>
      </c>
      <c r="F175" s="153">
        <f>VLOOKUP(I175,DM_HE_SO_LUONG_NS!$D$6:$I$38,J175+1,FALSE)</f>
        <v>5.19</v>
      </c>
      <c r="G175" s="144" t="s">
        <v>175</v>
      </c>
      <c r="H175" s="145">
        <v>1</v>
      </c>
      <c r="I175" s="154" t="s">
        <v>176</v>
      </c>
      <c r="J175" s="154">
        <v>1</v>
      </c>
    </row>
    <row r="176" spans="1:10" ht="12.75">
      <c r="A176" s="36">
        <v>173</v>
      </c>
      <c r="B176" s="97">
        <v>10704</v>
      </c>
      <c r="C176" s="131" t="s">
        <v>443</v>
      </c>
      <c r="D176" s="131" t="s">
        <v>362</v>
      </c>
      <c r="E176" s="132">
        <f>VLOOKUP(G176,DM_LUONG_CHE_DO!$D$8:$L$1000,H176+1,FALSE)</f>
        <v>5522000</v>
      </c>
      <c r="F176" s="153">
        <f>VLOOKUP(I176,DM_HE_SO_LUONG_NS!$D$6:$I$38,J176+1,FALSE)</f>
        <v>3.27</v>
      </c>
      <c r="G176" s="144" t="s">
        <v>185</v>
      </c>
      <c r="H176" s="145">
        <v>2</v>
      </c>
      <c r="I176" s="154" t="s">
        <v>238</v>
      </c>
      <c r="J176" s="154">
        <v>1</v>
      </c>
    </row>
    <row r="177" spans="1:10" ht="12.75">
      <c r="A177" s="36">
        <v>174</v>
      </c>
      <c r="B177" s="97">
        <v>10686</v>
      </c>
      <c r="C177" s="131" t="s">
        <v>444</v>
      </c>
      <c r="D177" s="131" t="s">
        <v>445</v>
      </c>
      <c r="E177" s="132">
        <f>VLOOKUP(G177,DM_LUONG_CHE_DO!$D$8:$L$1000,H177+1,FALSE)</f>
        <v>4921000</v>
      </c>
      <c r="F177" s="153">
        <f>VLOOKUP(I177,DM_HE_SO_LUONG_NS!$D$6:$I$38,J177+1,FALSE)</f>
        <v>2.14</v>
      </c>
      <c r="G177" s="144" t="s">
        <v>206</v>
      </c>
      <c r="H177" s="145">
        <v>1</v>
      </c>
      <c r="I177" s="154" t="s">
        <v>267</v>
      </c>
      <c r="J177" s="154">
        <v>4</v>
      </c>
    </row>
    <row r="178" spans="1:10" ht="12.75">
      <c r="A178" s="36">
        <v>175</v>
      </c>
      <c r="B178" s="97">
        <v>10687</v>
      </c>
      <c r="C178" s="131" t="s">
        <v>446</v>
      </c>
      <c r="D178" s="131" t="s">
        <v>445</v>
      </c>
      <c r="E178" s="132">
        <f>VLOOKUP(G178,DM_LUONG_CHE_DO!$D$8:$L$1000,H178+1,FALSE)</f>
        <v>4921000</v>
      </c>
      <c r="F178" s="153">
        <f>VLOOKUP(I178,DM_HE_SO_LUONG_NS!$D$6:$I$38,J178+1,FALSE)</f>
        <v>2.27</v>
      </c>
      <c r="G178" s="144" t="s">
        <v>206</v>
      </c>
      <c r="H178" s="145">
        <v>1</v>
      </c>
      <c r="I178" s="154" t="s">
        <v>267</v>
      </c>
      <c r="J178" s="154">
        <v>5</v>
      </c>
    </row>
    <row r="179" spans="1:10" ht="12.75">
      <c r="A179" s="36">
        <v>176</v>
      </c>
      <c r="B179" s="97">
        <v>10688</v>
      </c>
      <c r="C179" s="131" t="s">
        <v>447</v>
      </c>
      <c r="D179" s="131" t="s">
        <v>445</v>
      </c>
      <c r="E179" s="132">
        <f>VLOOKUP(G179,DM_LUONG_CHE_DO!$D$8:$L$1000,H179+1,FALSE)</f>
        <v>4921000</v>
      </c>
      <c r="F179" s="153">
        <f>VLOOKUP(I179,DM_HE_SO_LUONG_NS!$D$6:$I$38,J179+1,FALSE)</f>
        <v>2.27</v>
      </c>
      <c r="G179" s="144" t="s">
        <v>206</v>
      </c>
      <c r="H179" s="145">
        <v>1</v>
      </c>
      <c r="I179" s="154" t="s">
        <v>267</v>
      </c>
      <c r="J179" s="154">
        <v>5</v>
      </c>
    </row>
    <row r="180" spans="1:10" ht="12.75">
      <c r="A180" s="36">
        <v>177</v>
      </c>
      <c r="B180" s="97">
        <v>10689</v>
      </c>
      <c r="C180" s="131" t="s">
        <v>448</v>
      </c>
      <c r="D180" s="131" t="s">
        <v>445</v>
      </c>
      <c r="E180" s="132">
        <f>VLOOKUP(G180,DM_LUONG_CHE_DO!$D$8:$L$1000,H180+1,FALSE)</f>
        <v>4921000</v>
      </c>
      <c r="F180" s="153">
        <f>VLOOKUP(I180,DM_HE_SO_LUONG_NS!$D$6:$I$38,J180+1,FALSE)</f>
        <v>2.27</v>
      </c>
      <c r="G180" s="144" t="s">
        <v>206</v>
      </c>
      <c r="H180" s="145">
        <v>1</v>
      </c>
      <c r="I180" s="154" t="s">
        <v>267</v>
      </c>
      <c r="J180" s="154">
        <v>5</v>
      </c>
    </row>
    <row r="181" spans="1:10" ht="12.75">
      <c r="A181" s="36">
        <v>178</v>
      </c>
      <c r="B181" s="97">
        <v>10690</v>
      </c>
      <c r="C181" s="131" t="s">
        <v>449</v>
      </c>
      <c r="D181" s="131" t="s">
        <v>445</v>
      </c>
      <c r="E181" s="132">
        <f>VLOOKUP(G181,DM_LUONG_CHE_DO!$D$8:$L$1000,H181+1,FALSE)</f>
        <v>4921000</v>
      </c>
      <c r="F181" s="153">
        <f>VLOOKUP(I181,DM_HE_SO_LUONG_NS!$D$6:$I$38,J181+1,FALSE)</f>
        <v>2.14</v>
      </c>
      <c r="G181" s="144" t="s">
        <v>206</v>
      </c>
      <c r="H181" s="145">
        <v>1</v>
      </c>
      <c r="I181" s="154" t="s">
        <v>267</v>
      </c>
      <c r="J181" s="154">
        <v>4</v>
      </c>
    </row>
    <row r="182" spans="1:10" ht="12.75">
      <c r="A182" s="36">
        <v>179</v>
      </c>
      <c r="B182" s="97">
        <v>10691</v>
      </c>
      <c r="C182" s="131" t="s">
        <v>450</v>
      </c>
      <c r="D182" s="131" t="s">
        <v>445</v>
      </c>
      <c r="E182" s="132">
        <f>VLOOKUP(G182,DM_LUONG_CHE_DO!$D$8:$L$1000,H182+1,FALSE)</f>
        <v>5541000</v>
      </c>
      <c r="F182" s="153">
        <f>VLOOKUP(I182,DM_HE_SO_LUONG_NS!$D$6:$I$38,J182+1,FALSE)</f>
        <v>2.27</v>
      </c>
      <c r="G182" s="144" t="s">
        <v>206</v>
      </c>
      <c r="H182" s="145">
        <v>2</v>
      </c>
      <c r="I182" s="154" t="s">
        <v>267</v>
      </c>
      <c r="J182" s="154">
        <v>5</v>
      </c>
    </row>
    <row r="183" spans="1:10" ht="12.75">
      <c r="A183" s="36">
        <v>180</v>
      </c>
      <c r="B183" s="97">
        <v>10692</v>
      </c>
      <c r="C183" s="131" t="s">
        <v>451</v>
      </c>
      <c r="D183" s="131" t="s">
        <v>445</v>
      </c>
      <c r="E183" s="132">
        <f>VLOOKUP(G183,DM_LUONG_CHE_DO!$D$8:$L$1000,H183+1,FALSE)</f>
        <v>4921000</v>
      </c>
      <c r="F183" s="153">
        <f>VLOOKUP(I183,DM_HE_SO_LUONG_NS!$D$6:$I$38,J183+1,FALSE)</f>
        <v>2.14</v>
      </c>
      <c r="G183" s="144" t="s">
        <v>206</v>
      </c>
      <c r="H183" s="145">
        <v>1</v>
      </c>
      <c r="I183" s="154" t="s">
        <v>267</v>
      </c>
      <c r="J183" s="154">
        <v>4</v>
      </c>
    </row>
    <row r="184" spans="1:10" ht="12.75">
      <c r="A184" s="36">
        <v>181</v>
      </c>
      <c r="B184" s="97">
        <v>10693</v>
      </c>
      <c r="C184" s="131" t="s">
        <v>452</v>
      </c>
      <c r="D184" s="131" t="s">
        <v>445</v>
      </c>
      <c r="E184" s="132">
        <f>VLOOKUP(G184,DM_LUONG_CHE_DO!$D$8:$L$1000,H184+1,FALSE)</f>
        <v>4921000</v>
      </c>
      <c r="F184" s="153">
        <f>VLOOKUP(I184,DM_HE_SO_LUONG_NS!$D$6:$I$38,J184+1,FALSE)</f>
        <v>1.8</v>
      </c>
      <c r="G184" s="144" t="s">
        <v>206</v>
      </c>
      <c r="H184" s="145">
        <v>1</v>
      </c>
      <c r="I184" s="154" t="s">
        <v>267</v>
      </c>
      <c r="J184" s="154">
        <v>1</v>
      </c>
    </row>
    <row r="185" spans="1:10" ht="12.75">
      <c r="A185" s="36">
        <v>182</v>
      </c>
      <c r="B185" s="97">
        <v>10694</v>
      </c>
      <c r="C185" s="131" t="s">
        <v>453</v>
      </c>
      <c r="D185" s="131" t="s">
        <v>445</v>
      </c>
      <c r="E185" s="132">
        <f>VLOOKUP(G185,DM_LUONG_CHE_DO!$D$8:$L$1000,H185+1,FALSE)</f>
        <v>4921000</v>
      </c>
      <c r="F185" s="153">
        <f>VLOOKUP(I185,DM_HE_SO_LUONG_NS!$D$6:$I$38,J185+1,FALSE)</f>
        <v>1.8</v>
      </c>
      <c r="G185" s="144" t="s">
        <v>206</v>
      </c>
      <c r="H185" s="145">
        <v>1</v>
      </c>
      <c r="I185" s="154" t="s">
        <v>267</v>
      </c>
      <c r="J185" s="154">
        <v>1</v>
      </c>
    </row>
    <row r="186" spans="1:10" ht="12.75">
      <c r="A186" s="36">
        <v>183</v>
      </c>
      <c r="B186" s="97">
        <v>10696</v>
      </c>
      <c r="C186" s="131" t="s">
        <v>454</v>
      </c>
      <c r="D186" s="131" t="s">
        <v>445</v>
      </c>
      <c r="E186" s="132">
        <f>VLOOKUP(G186,DM_LUONG_CHE_DO!$D$8:$L$1000,H186+1,FALSE)</f>
        <v>4921000</v>
      </c>
      <c r="F186" s="153">
        <f>VLOOKUP(I186,DM_HE_SO_LUONG_NS!$D$6:$I$38,J186+1,FALSE)</f>
        <v>2.14</v>
      </c>
      <c r="G186" s="144" t="s">
        <v>206</v>
      </c>
      <c r="H186" s="145">
        <v>1</v>
      </c>
      <c r="I186" s="154" t="s">
        <v>267</v>
      </c>
      <c r="J186" s="154">
        <v>4</v>
      </c>
    </row>
    <row r="187" spans="1:10" ht="12.75">
      <c r="A187" s="36">
        <v>184</v>
      </c>
      <c r="B187" s="97">
        <v>10697</v>
      </c>
      <c r="C187" s="131" t="s">
        <v>455</v>
      </c>
      <c r="D187" s="131" t="s">
        <v>445</v>
      </c>
      <c r="E187" s="132">
        <f>VLOOKUP(G187,DM_LUONG_CHE_DO!$D$8:$L$1000,H187+1,FALSE)</f>
        <v>4921000</v>
      </c>
      <c r="F187" s="153">
        <f>VLOOKUP(I187,DM_HE_SO_LUONG_NS!$D$6:$I$38,J187+1,FALSE)</f>
        <v>2.14</v>
      </c>
      <c r="G187" s="144" t="s">
        <v>206</v>
      </c>
      <c r="H187" s="145">
        <v>1</v>
      </c>
      <c r="I187" s="154" t="s">
        <v>267</v>
      </c>
      <c r="J187" s="154">
        <v>4</v>
      </c>
    </row>
    <row r="188" spans="1:10" ht="12.75">
      <c r="A188" s="36">
        <v>185</v>
      </c>
      <c r="B188" s="97">
        <v>10698</v>
      </c>
      <c r="C188" s="131" t="s">
        <v>456</v>
      </c>
      <c r="D188" s="131" t="s">
        <v>445</v>
      </c>
      <c r="E188" s="132">
        <f>VLOOKUP(G188,DM_LUONG_CHE_DO!$D$8:$L$1000,H188+1,FALSE)</f>
        <v>4921000</v>
      </c>
      <c r="F188" s="153">
        <f>VLOOKUP(I188,DM_HE_SO_LUONG_NS!$D$6:$I$38,J188+1,FALSE)</f>
        <v>2.14</v>
      </c>
      <c r="G188" s="144" t="s">
        <v>206</v>
      </c>
      <c r="H188" s="145">
        <v>1</v>
      </c>
      <c r="I188" s="154" t="s">
        <v>267</v>
      </c>
      <c r="J188" s="154">
        <v>4</v>
      </c>
    </row>
    <row r="189" spans="1:10" ht="12.75">
      <c r="A189" s="36">
        <v>186</v>
      </c>
      <c r="B189" s="97">
        <v>10700</v>
      </c>
      <c r="C189" s="131" t="s">
        <v>457</v>
      </c>
      <c r="D189" s="131" t="s">
        <v>445</v>
      </c>
      <c r="E189" s="132">
        <f>VLOOKUP(G189,DM_LUONG_CHE_DO!$D$8:$L$1000,H189+1,FALSE)</f>
        <v>4921000</v>
      </c>
      <c r="F189" s="153">
        <f>VLOOKUP(I189,DM_HE_SO_LUONG_NS!$D$6:$I$38,J189+1,FALSE)</f>
        <v>2.14</v>
      </c>
      <c r="G189" s="144" t="s">
        <v>206</v>
      </c>
      <c r="H189" s="145">
        <v>1</v>
      </c>
      <c r="I189" s="154" t="s">
        <v>267</v>
      </c>
      <c r="J189" s="154">
        <v>4</v>
      </c>
    </row>
    <row r="190" spans="1:10" ht="12.75">
      <c r="A190" s="36">
        <v>187</v>
      </c>
      <c r="B190" s="97">
        <v>10701</v>
      </c>
      <c r="C190" s="131" t="s">
        <v>458</v>
      </c>
      <c r="D190" s="131" t="s">
        <v>445</v>
      </c>
      <c r="E190" s="132">
        <f>VLOOKUP(G190,DM_LUONG_CHE_DO!$D$8:$L$1000,H190+1,FALSE)</f>
        <v>4921000</v>
      </c>
      <c r="F190" s="153">
        <f>VLOOKUP(I190,DM_HE_SO_LUONG_NS!$D$6:$I$38,J190+1,FALSE)</f>
        <v>2.14</v>
      </c>
      <c r="G190" s="144" t="s">
        <v>206</v>
      </c>
      <c r="H190" s="145">
        <v>1</v>
      </c>
      <c r="I190" s="154" t="s">
        <v>267</v>
      </c>
      <c r="J190" s="154">
        <v>4</v>
      </c>
    </row>
    <row r="191" spans="1:10" ht="12.75">
      <c r="A191" s="36">
        <v>188</v>
      </c>
      <c r="B191" s="97">
        <v>10702</v>
      </c>
      <c r="C191" s="131" t="s">
        <v>459</v>
      </c>
      <c r="D191" s="131" t="s">
        <v>445</v>
      </c>
      <c r="E191" s="132">
        <f>VLOOKUP(G191,DM_LUONG_CHE_DO!$D$8:$L$1000,H191+1,FALSE)</f>
        <v>4921000</v>
      </c>
      <c r="F191" s="153">
        <f>VLOOKUP(I191,DM_HE_SO_LUONG_NS!$D$6:$I$38,J191+1,FALSE)</f>
        <v>2.14</v>
      </c>
      <c r="G191" s="144" t="s">
        <v>206</v>
      </c>
      <c r="H191" s="145">
        <v>1</v>
      </c>
      <c r="I191" s="154" t="s">
        <v>267</v>
      </c>
      <c r="J191" s="154">
        <v>4</v>
      </c>
    </row>
    <row r="192" spans="1:10" ht="12.75">
      <c r="A192" s="36">
        <v>189</v>
      </c>
      <c r="B192" s="97">
        <v>10703</v>
      </c>
      <c r="C192" s="131" t="s">
        <v>460</v>
      </c>
      <c r="D192" s="131" t="s">
        <v>445</v>
      </c>
      <c r="E192" s="132">
        <f>VLOOKUP(G192,DM_LUONG_CHE_DO!$D$8:$L$1000,H192+1,FALSE)</f>
        <v>4921000</v>
      </c>
      <c r="F192" s="153">
        <f>VLOOKUP(I192,DM_HE_SO_LUONG_NS!$D$6:$I$38,J192+1,FALSE)</f>
        <v>2.14</v>
      </c>
      <c r="G192" s="144" t="s">
        <v>206</v>
      </c>
      <c r="H192" s="145">
        <v>1</v>
      </c>
      <c r="I192" s="154" t="s">
        <v>267</v>
      </c>
      <c r="J192" s="154">
        <v>4</v>
      </c>
    </row>
    <row r="193" spans="1:10" ht="12.75">
      <c r="A193" s="36">
        <v>190</v>
      </c>
      <c r="B193" s="97">
        <v>11140</v>
      </c>
      <c r="C193" s="131" t="s">
        <v>461</v>
      </c>
      <c r="D193" s="131" t="s">
        <v>445</v>
      </c>
      <c r="E193" s="132">
        <f>VLOOKUP(G193,DM_LUONG_CHE_DO!$D$8:$L$1000,H193+1,FALSE)</f>
        <v>4166000</v>
      </c>
      <c r="F193" s="153">
        <f>VLOOKUP(I193,DM_HE_SO_LUONG_NS!$D$6:$I$38,J193+1,FALSE)</f>
        <v>1.68</v>
      </c>
      <c r="G193" s="144" t="s">
        <v>209</v>
      </c>
      <c r="H193" s="145">
        <v>1</v>
      </c>
      <c r="I193" s="154" t="s">
        <v>270</v>
      </c>
      <c r="J193" s="154">
        <v>1</v>
      </c>
    </row>
    <row r="194" spans="1:10" ht="12.75">
      <c r="A194" s="36">
        <v>191</v>
      </c>
      <c r="B194" s="97">
        <v>10685</v>
      </c>
      <c r="C194" s="131" t="s">
        <v>462</v>
      </c>
      <c r="D194" s="131" t="s">
        <v>182</v>
      </c>
      <c r="E194" s="132">
        <f>VLOOKUP(G194,DM_LUONG_CHE_DO!$D$8:$L$1000,H194+1,FALSE)</f>
        <v>5115000</v>
      </c>
      <c r="F194" s="153">
        <f>VLOOKUP(I194,DM_HE_SO_LUONG_NS!$D$6:$I$38,J194+1,FALSE)</f>
        <v>3.99</v>
      </c>
      <c r="G194" s="144" t="s">
        <v>183</v>
      </c>
      <c r="H194" s="145">
        <v>1</v>
      </c>
      <c r="I194" s="154" t="s">
        <v>234</v>
      </c>
      <c r="J194" s="154">
        <v>1</v>
      </c>
    </row>
    <row r="195" spans="1:10" ht="12.75">
      <c r="A195" s="36">
        <v>192</v>
      </c>
      <c r="B195" s="97">
        <v>10709</v>
      </c>
      <c r="C195" s="131" t="s">
        <v>463</v>
      </c>
      <c r="D195" s="131" t="s">
        <v>362</v>
      </c>
      <c r="E195" s="132">
        <f>VLOOKUP(G195,DM_LUONG_CHE_DO!$D$8:$L$1000,H195+1,FALSE)</f>
        <v>4921000</v>
      </c>
      <c r="F195" s="153">
        <f>VLOOKUP(I195,DM_HE_SO_LUONG_NS!$D$6:$I$38,J195+1,FALSE)</f>
        <v>3.27</v>
      </c>
      <c r="G195" s="144" t="s">
        <v>185</v>
      </c>
      <c r="H195" s="145">
        <v>1</v>
      </c>
      <c r="I195" s="154" t="s">
        <v>238</v>
      </c>
      <c r="J195" s="154">
        <v>1</v>
      </c>
    </row>
    <row r="196" spans="1:10" ht="12.75">
      <c r="A196" s="36">
        <v>193</v>
      </c>
      <c r="B196" s="97">
        <v>10715</v>
      </c>
      <c r="C196" s="233" t="s">
        <v>464</v>
      </c>
      <c r="D196" s="131" t="s">
        <v>362</v>
      </c>
      <c r="E196" s="132">
        <f>VLOOKUP(G196,DM_LUONG_CHE_DO!$D$8:$L$1000,H196+1,FALSE)</f>
        <v>4921000</v>
      </c>
      <c r="F196" s="153">
        <f>VLOOKUP(I196,DM_HE_SO_LUONG_NS!$D$6:$I$38,J196+1,FALSE)</f>
        <v>3.27</v>
      </c>
      <c r="G196" s="144" t="s">
        <v>185</v>
      </c>
      <c r="H196" s="145">
        <v>1</v>
      </c>
      <c r="I196" s="154" t="s">
        <v>238</v>
      </c>
      <c r="J196" s="154">
        <v>1</v>
      </c>
    </row>
    <row r="197" spans="1:10" ht="12.75">
      <c r="A197" s="36">
        <v>194</v>
      </c>
      <c r="B197" s="97">
        <v>10734</v>
      </c>
      <c r="C197" s="131" t="s">
        <v>465</v>
      </c>
      <c r="D197" s="131" t="s">
        <v>362</v>
      </c>
      <c r="E197" s="132">
        <f>VLOOKUP(G197,DM_LUONG_CHE_DO!$D$8:$L$1000,H197+1,FALSE)</f>
        <v>4921000</v>
      </c>
      <c r="F197" s="153">
        <f>VLOOKUP(I197,DM_HE_SO_LUONG_NS!$D$6:$I$38,J197+1,FALSE)</f>
        <v>3.27</v>
      </c>
      <c r="G197" s="144" t="s">
        <v>185</v>
      </c>
      <c r="H197" s="145">
        <v>1</v>
      </c>
      <c r="I197" s="154" t="s">
        <v>238</v>
      </c>
      <c r="J197" s="154">
        <v>1</v>
      </c>
    </row>
    <row r="198" spans="1:10" ht="12.75">
      <c r="A198" s="36">
        <v>195</v>
      </c>
      <c r="B198" s="97">
        <v>10646</v>
      </c>
      <c r="C198" s="131" t="s">
        <v>466</v>
      </c>
      <c r="D198" s="131" t="s">
        <v>445</v>
      </c>
      <c r="E198" s="132">
        <f>VLOOKUP(G198,DM_LUONG_CHE_DO!$D$8:$L$1000,H198+1,FALSE)</f>
        <v>4166000</v>
      </c>
      <c r="F198" s="153">
        <f>VLOOKUP(I198,DM_HE_SO_LUONG_NS!$D$6:$I$38,J198+1,FALSE)</f>
        <v>1.68</v>
      </c>
      <c r="G198" s="144" t="s">
        <v>209</v>
      </c>
      <c r="H198" s="145">
        <v>1</v>
      </c>
      <c r="I198" s="154" t="s">
        <v>270</v>
      </c>
      <c r="J198" s="154">
        <v>1</v>
      </c>
    </row>
    <row r="199" spans="1:10" ht="12.75">
      <c r="A199" s="36">
        <v>196</v>
      </c>
      <c r="B199" s="97">
        <v>10647</v>
      </c>
      <c r="C199" s="131" t="s">
        <v>467</v>
      </c>
      <c r="D199" s="131" t="s">
        <v>468</v>
      </c>
      <c r="E199" s="132">
        <f>VLOOKUP(G199,DM_LUONG_CHE_DO!$D$8:$L$1000,H199+1,FALSE)</f>
        <v>3778000</v>
      </c>
      <c r="F199" s="153">
        <f>VLOOKUP(I199,DM_HE_SO_LUONG_NS!$D$6:$I$38,J199+1,FALSE)</f>
        <v>1.5</v>
      </c>
      <c r="G199" s="144" t="s">
        <v>213</v>
      </c>
      <c r="H199" s="145">
        <v>1</v>
      </c>
      <c r="I199" s="154" t="s">
        <v>280</v>
      </c>
      <c r="J199" s="154">
        <v>1</v>
      </c>
    </row>
    <row r="200" spans="1:10" ht="12.75">
      <c r="A200" s="36">
        <v>197</v>
      </c>
      <c r="B200" s="97">
        <v>10650</v>
      </c>
      <c r="C200" s="131" t="s">
        <v>469</v>
      </c>
      <c r="D200" s="131" t="s">
        <v>468</v>
      </c>
      <c r="E200" s="132">
        <f>VLOOKUP(G200,DM_LUONG_CHE_DO!$D$8:$L$1000,H200+1,FALSE)</f>
        <v>3778000</v>
      </c>
      <c r="F200" s="153">
        <f>VLOOKUP(I200,DM_HE_SO_LUONG_NS!$D$6:$I$38,J200+1,FALSE)</f>
        <v>1.59</v>
      </c>
      <c r="G200" s="144" t="s">
        <v>213</v>
      </c>
      <c r="H200" s="145">
        <v>1</v>
      </c>
      <c r="I200" s="154" t="s">
        <v>280</v>
      </c>
      <c r="J200" s="154">
        <v>2</v>
      </c>
    </row>
    <row r="201" spans="1:10" ht="12.75">
      <c r="A201" s="36">
        <v>198</v>
      </c>
      <c r="B201" s="97">
        <v>10652</v>
      </c>
      <c r="C201" s="131" t="s">
        <v>470</v>
      </c>
      <c r="D201" s="131" t="s">
        <v>468</v>
      </c>
      <c r="E201" s="132">
        <f>VLOOKUP(G201,DM_LUONG_CHE_DO!$D$8:$L$1000,H201+1,FALSE)</f>
        <v>3778000</v>
      </c>
      <c r="F201" s="153">
        <f>VLOOKUP(I201,DM_HE_SO_LUONG_NS!$D$6:$I$38,J201+1,FALSE)</f>
        <v>1.5</v>
      </c>
      <c r="G201" s="144" t="s">
        <v>213</v>
      </c>
      <c r="H201" s="145">
        <v>1</v>
      </c>
      <c r="I201" s="154" t="s">
        <v>280</v>
      </c>
      <c r="J201" s="154">
        <v>1</v>
      </c>
    </row>
    <row r="202" spans="1:10" ht="12.75">
      <c r="A202" s="36">
        <v>199</v>
      </c>
      <c r="B202" s="97">
        <v>10653</v>
      </c>
      <c r="C202" s="131" t="s">
        <v>471</v>
      </c>
      <c r="D202" s="131" t="s">
        <v>468</v>
      </c>
      <c r="E202" s="132">
        <f>VLOOKUP(G202,DM_LUONG_CHE_DO!$D$8:$L$1000,H202+1,FALSE)</f>
        <v>3778000</v>
      </c>
      <c r="F202" s="153">
        <f>VLOOKUP(I202,DM_HE_SO_LUONG_NS!$D$6:$I$38,J202+1,FALSE)</f>
        <v>1.5</v>
      </c>
      <c r="G202" s="144" t="s">
        <v>213</v>
      </c>
      <c r="H202" s="145">
        <v>1</v>
      </c>
      <c r="I202" s="154" t="s">
        <v>280</v>
      </c>
      <c r="J202" s="154">
        <v>1</v>
      </c>
    </row>
    <row r="203" spans="1:10" ht="12.75">
      <c r="A203" s="36">
        <v>200</v>
      </c>
      <c r="B203" s="97">
        <v>10655</v>
      </c>
      <c r="C203" s="131" t="s">
        <v>472</v>
      </c>
      <c r="D203" s="131" t="s">
        <v>468</v>
      </c>
      <c r="E203" s="132">
        <f>VLOOKUP(G203,DM_LUONG_CHE_DO!$D$8:$L$1000,H203+1,FALSE)</f>
        <v>3778000</v>
      </c>
      <c r="F203" s="153">
        <f>VLOOKUP(I203,DM_HE_SO_LUONG_NS!$D$6:$I$38,J203+1,FALSE)</f>
        <v>1.5</v>
      </c>
      <c r="G203" s="144" t="s">
        <v>213</v>
      </c>
      <c r="H203" s="145">
        <v>1</v>
      </c>
      <c r="I203" s="154" t="s">
        <v>280</v>
      </c>
      <c r="J203" s="154">
        <v>1</v>
      </c>
    </row>
    <row r="204" spans="1:10" ht="12.75">
      <c r="A204" s="36">
        <v>201</v>
      </c>
      <c r="B204" s="97">
        <v>10659</v>
      </c>
      <c r="C204" s="131" t="s">
        <v>474</v>
      </c>
      <c r="D204" s="131" t="s">
        <v>468</v>
      </c>
      <c r="E204" s="132">
        <f>VLOOKUP(G204,DM_LUONG_CHE_DO!$D$8:$L$1000,H204+1,FALSE)</f>
        <v>3778000</v>
      </c>
      <c r="F204" s="153">
        <f>VLOOKUP(I204,DM_HE_SO_LUONG_NS!$D$6:$I$38,J204+1,FALSE)</f>
        <v>1.5</v>
      </c>
      <c r="G204" s="144" t="s">
        <v>213</v>
      </c>
      <c r="H204" s="145">
        <v>1</v>
      </c>
      <c r="I204" s="154" t="s">
        <v>280</v>
      </c>
      <c r="J204" s="154">
        <v>1</v>
      </c>
    </row>
    <row r="205" spans="1:10" ht="12.75">
      <c r="A205" s="36">
        <v>202</v>
      </c>
      <c r="B205" s="97">
        <v>10662</v>
      </c>
      <c r="C205" s="131" t="s">
        <v>475</v>
      </c>
      <c r="D205" s="131" t="s">
        <v>468</v>
      </c>
      <c r="E205" s="132">
        <f>VLOOKUP(G205,DM_LUONG_CHE_DO!$D$8:$L$1000,H205+1,FALSE)</f>
        <v>3778000</v>
      </c>
      <c r="F205" s="153">
        <f>VLOOKUP(I205,DM_HE_SO_LUONG_NS!$D$6:$I$38,J205+1,FALSE)</f>
        <v>1.59</v>
      </c>
      <c r="G205" s="144" t="s">
        <v>213</v>
      </c>
      <c r="H205" s="145">
        <v>1</v>
      </c>
      <c r="I205" s="154" t="s">
        <v>280</v>
      </c>
      <c r="J205" s="154">
        <v>2</v>
      </c>
    </row>
    <row r="206" spans="1:10" ht="12.75">
      <c r="A206" s="36">
        <v>203</v>
      </c>
      <c r="B206" s="97">
        <v>10663</v>
      </c>
      <c r="C206" s="131" t="s">
        <v>477</v>
      </c>
      <c r="D206" s="131" t="s">
        <v>468</v>
      </c>
      <c r="E206" s="132">
        <f>VLOOKUP(G206,DM_LUONG_CHE_DO!$D$8:$L$1000,H206+1,FALSE)</f>
        <v>3778000</v>
      </c>
      <c r="F206" s="153">
        <f>VLOOKUP(I206,DM_HE_SO_LUONG_NS!$D$6:$I$38,J206+1,FALSE)</f>
        <v>1.5</v>
      </c>
      <c r="G206" s="144" t="s">
        <v>213</v>
      </c>
      <c r="H206" s="145">
        <v>1</v>
      </c>
      <c r="I206" s="154" t="s">
        <v>280</v>
      </c>
      <c r="J206" s="154">
        <v>1</v>
      </c>
    </row>
    <row r="207" spans="1:10" ht="12.75">
      <c r="A207" s="36">
        <v>204</v>
      </c>
      <c r="B207" s="97">
        <v>10664</v>
      </c>
      <c r="C207" s="131" t="s">
        <v>479</v>
      </c>
      <c r="D207" s="131" t="s">
        <v>468</v>
      </c>
      <c r="E207" s="132">
        <f>VLOOKUP(G207,DM_LUONG_CHE_DO!$D$8:$L$1000,H207+1,FALSE)</f>
        <v>3778000</v>
      </c>
      <c r="F207" s="153">
        <f>VLOOKUP(I207,DM_HE_SO_LUONG_NS!$D$6:$I$38,J207+1,FALSE)</f>
        <v>1.5</v>
      </c>
      <c r="G207" s="144" t="s">
        <v>213</v>
      </c>
      <c r="H207" s="145">
        <v>1</v>
      </c>
      <c r="I207" s="154" t="s">
        <v>280</v>
      </c>
      <c r="J207" s="154">
        <v>1</v>
      </c>
    </row>
    <row r="208" spans="1:10" ht="12.75">
      <c r="A208" s="36">
        <v>205</v>
      </c>
      <c r="B208" s="97">
        <v>10666</v>
      </c>
      <c r="C208" s="131" t="s">
        <v>485</v>
      </c>
      <c r="D208" s="131" t="s">
        <v>468</v>
      </c>
      <c r="E208" s="132">
        <f>VLOOKUP(G208,DM_LUONG_CHE_DO!$D$8:$L$1000,H208+1,FALSE)</f>
        <v>3778000</v>
      </c>
      <c r="F208" s="153">
        <f>VLOOKUP(I208,DM_HE_SO_LUONG_NS!$D$6:$I$38,J208+1,FALSE)</f>
        <v>1.5</v>
      </c>
      <c r="G208" s="144" t="s">
        <v>213</v>
      </c>
      <c r="H208" s="145">
        <v>1</v>
      </c>
      <c r="I208" s="154" t="s">
        <v>280</v>
      </c>
      <c r="J208" s="154">
        <v>1</v>
      </c>
    </row>
    <row r="209" spans="1:10" ht="12.75">
      <c r="A209" s="36">
        <v>206</v>
      </c>
      <c r="B209" s="97">
        <v>10667</v>
      </c>
      <c r="C209" s="131" t="s">
        <v>487</v>
      </c>
      <c r="D209" s="131" t="s">
        <v>468</v>
      </c>
      <c r="E209" s="132">
        <f>VLOOKUP(G209,DM_LUONG_CHE_DO!$D$8:$L$1000,H209+1,FALSE)</f>
        <v>3778000</v>
      </c>
      <c r="F209" s="153">
        <f>VLOOKUP(I209,DM_HE_SO_LUONG_NS!$D$6:$I$38,J209+1,FALSE)</f>
        <v>1.5</v>
      </c>
      <c r="G209" s="144" t="s">
        <v>213</v>
      </c>
      <c r="H209" s="145">
        <v>1</v>
      </c>
      <c r="I209" s="154" t="s">
        <v>280</v>
      </c>
      <c r="J209" s="154">
        <v>1</v>
      </c>
    </row>
    <row r="210" spans="1:10" ht="12.75">
      <c r="A210" s="36">
        <v>207</v>
      </c>
      <c r="B210" s="97">
        <v>10668</v>
      </c>
      <c r="C210" s="131" t="s">
        <v>490</v>
      </c>
      <c r="D210" s="131" t="s">
        <v>468</v>
      </c>
      <c r="E210" s="132">
        <f>VLOOKUP(G210,DM_LUONG_CHE_DO!$D$8:$L$1000,H210+1,FALSE)</f>
        <v>3778000</v>
      </c>
      <c r="F210" s="153">
        <f>VLOOKUP(I210,DM_HE_SO_LUONG_NS!$D$6:$I$38,J210+1,FALSE)</f>
        <v>1.59</v>
      </c>
      <c r="G210" s="144" t="s">
        <v>213</v>
      </c>
      <c r="H210" s="145">
        <v>1</v>
      </c>
      <c r="I210" s="154" t="s">
        <v>280</v>
      </c>
      <c r="J210" s="154">
        <v>2</v>
      </c>
    </row>
    <row r="211" spans="1:10" ht="12.75">
      <c r="A211" s="36">
        <v>208</v>
      </c>
      <c r="B211" s="97">
        <v>10669</v>
      </c>
      <c r="C211" s="131" t="s">
        <v>494</v>
      </c>
      <c r="D211" s="131" t="s">
        <v>468</v>
      </c>
      <c r="E211" s="132">
        <f>VLOOKUP(G211,DM_LUONG_CHE_DO!$D$8:$L$1000,H211+1,FALSE)</f>
        <v>3778000</v>
      </c>
      <c r="F211" s="153">
        <f>VLOOKUP(I211,DM_HE_SO_LUONG_NS!$D$6:$I$38,J211+1,FALSE)</f>
        <v>1.5</v>
      </c>
      <c r="G211" s="144" t="s">
        <v>213</v>
      </c>
      <c r="H211" s="145">
        <v>1</v>
      </c>
      <c r="I211" s="154" t="s">
        <v>280</v>
      </c>
      <c r="J211" s="154">
        <v>1</v>
      </c>
    </row>
    <row r="212" spans="1:10" ht="12.75">
      <c r="A212" s="36">
        <v>209</v>
      </c>
      <c r="B212" s="97">
        <v>10670</v>
      </c>
      <c r="C212" s="131" t="s">
        <v>498</v>
      </c>
      <c r="D212" s="131" t="s">
        <v>468</v>
      </c>
      <c r="E212" s="132">
        <f>VLOOKUP(G212,DM_LUONG_CHE_DO!$D$8:$L$1000,H212+1,FALSE)</f>
        <v>3778000</v>
      </c>
      <c r="F212" s="153">
        <f>VLOOKUP(I212,DM_HE_SO_LUONG_NS!$D$6:$I$38,J212+1,FALSE)</f>
        <v>1.79</v>
      </c>
      <c r="G212" s="144" t="s">
        <v>213</v>
      </c>
      <c r="H212" s="145">
        <v>1</v>
      </c>
      <c r="I212" s="154" t="s">
        <v>280</v>
      </c>
      <c r="J212" s="154">
        <v>4</v>
      </c>
    </row>
    <row r="213" spans="1:10" ht="12.75">
      <c r="A213" s="36">
        <v>210</v>
      </c>
      <c r="B213" s="97">
        <v>10672</v>
      </c>
      <c r="C213" s="131" t="s">
        <v>501</v>
      </c>
      <c r="D213" s="131" t="s">
        <v>468</v>
      </c>
      <c r="E213" s="132">
        <f>VLOOKUP(G213,DM_LUONG_CHE_DO!$D$8:$L$1000,H213+1,FALSE)</f>
        <v>4166000</v>
      </c>
      <c r="F213" s="153">
        <f>VLOOKUP(I213,DM_HE_SO_LUONG_NS!$D$6:$I$38,J213+1,FALSE)</f>
        <v>1.68</v>
      </c>
      <c r="G213" s="144" t="s">
        <v>209</v>
      </c>
      <c r="H213" s="145">
        <v>1</v>
      </c>
      <c r="I213" s="154" t="s">
        <v>270</v>
      </c>
      <c r="J213" s="154">
        <v>1</v>
      </c>
    </row>
    <row r="214" spans="1:10" ht="12.75">
      <c r="A214" s="36">
        <v>211</v>
      </c>
      <c r="B214" s="97">
        <v>10674</v>
      </c>
      <c r="C214" s="131" t="s">
        <v>507</v>
      </c>
      <c r="D214" s="131" t="s">
        <v>468</v>
      </c>
      <c r="E214" s="132">
        <f>VLOOKUP(G214,DM_LUONG_CHE_DO!$D$8:$L$1000,H214+1,FALSE)</f>
        <v>3778000</v>
      </c>
      <c r="F214" s="153">
        <f>VLOOKUP(I214,DM_HE_SO_LUONG_NS!$D$6:$I$38,J214+1,FALSE)</f>
        <v>1.59</v>
      </c>
      <c r="G214" s="144" t="s">
        <v>213</v>
      </c>
      <c r="H214" s="145">
        <v>1</v>
      </c>
      <c r="I214" s="154" t="s">
        <v>280</v>
      </c>
      <c r="J214" s="154">
        <v>2</v>
      </c>
    </row>
    <row r="215" spans="1:10" ht="12.75">
      <c r="A215" s="36">
        <v>212</v>
      </c>
      <c r="B215" s="97">
        <v>10675</v>
      </c>
      <c r="C215" s="131" t="s">
        <v>510</v>
      </c>
      <c r="D215" s="131" t="s">
        <v>468</v>
      </c>
      <c r="E215" s="132">
        <f>VLOOKUP(G215,DM_LUONG_CHE_DO!$D$8:$L$1000,H215+1,FALSE)</f>
        <v>3778000</v>
      </c>
      <c r="F215" s="153">
        <f>VLOOKUP(I215,DM_HE_SO_LUONG_NS!$D$6:$I$38,J215+1,FALSE)</f>
        <v>1.59</v>
      </c>
      <c r="G215" s="144" t="s">
        <v>213</v>
      </c>
      <c r="H215" s="145">
        <v>1</v>
      </c>
      <c r="I215" s="154" t="s">
        <v>280</v>
      </c>
      <c r="J215" s="154">
        <v>2</v>
      </c>
    </row>
    <row r="216" spans="1:10" ht="12.75">
      <c r="A216" s="36">
        <v>213</v>
      </c>
      <c r="B216" s="97">
        <v>10676</v>
      </c>
      <c r="C216" s="131" t="s">
        <v>514</v>
      </c>
      <c r="D216" s="131" t="s">
        <v>445</v>
      </c>
      <c r="E216" s="132">
        <f>VLOOKUP(G216,DM_LUONG_CHE_DO!$D$8:$L$1000,H216+1,FALSE)</f>
        <v>4166000</v>
      </c>
      <c r="F216" s="153">
        <f>VLOOKUP(I216,DM_HE_SO_LUONG_NS!$D$6:$I$38,J216+1,FALSE)</f>
        <v>1.68</v>
      </c>
      <c r="G216" s="144" t="s">
        <v>209</v>
      </c>
      <c r="H216" s="145">
        <v>1</v>
      </c>
      <c r="I216" s="154" t="s">
        <v>270</v>
      </c>
      <c r="J216" s="154">
        <v>1</v>
      </c>
    </row>
    <row r="217" spans="1:10" ht="12.75">
      <c r="A217" s="36">
        <v>214</v>
      </c>
      <c r="B217" s="97">
        <v>10677</v>
      </c>
      <c r="C217" s="131" t="s">
        <v>519</v>
      </c>
      <c r="D217" s="131" t="s">
        <v>468</v>
      </c>
      <c r="E217" s="132">
        <f>VLOOKUP(G217,DM_LUONG_CHE_DO!$D$8:$L$1000,H217+1,FALSE)</f>
        <v>3778000</v>
      </c>
      <c r="F217" s="153">
        <f>VLOOKUP(I217,DM_HE_SO_LUONG_NS!$D$6:$I$38,J217+1,FALSE)</f>
        <v>1.59</v>
      </c>
      <c r="G217" s="144" t="s">
        <v>213</v>
      </c>
      <c r="H217" s="145">
        <v>1</v>
      </c>
      <c r="I217" s="154" t="s">
        <v>280</v>
      </c>
      <c r="J217" s="154">
        <v>2</v>
      </c>
    </row>
    <row r="218" spans="1:10" ht="12.75">
      <c r="A218" s="36">
        <v>215</v>
      </c>
      <c r="B218" s="97">
        <v>10678</v>
      </c>
      <c r="C218" s="131" t="s">
        <v>523</v>
      </c>
      <c r="D218" s="131" t="s">
        <v>468</v>
      </c>
      <c r="E218" s="132">
        <f>VLOOKUP(G218,DM_LUONG_CHE_DO!$D$8:$L$1000,H218+1,FALSE)</f>
        <v>3778000</v>
      </c>
      <c r="F218" s="153">
        <f>VLOOKUP(I218,DM_HE_SO_LUONG_NS!$D$6:$I$38,J218+1,FALSE)</f>
        <v>1.5</v>
      </c>
      <c r="G218" s="144" t="s">
        <v>213</v>
      </c>
      <c r="H218" s="145">
        <v>1</v>
      </c>
      <c r="I218" s="154" t="s">
        <v>280</v>
      </c>
      <c r="J218" s="154">
        <v>1</v>
      </c>
    </row>
    <row r="219" spans="1:10" ht="12.75">
      <c r="A219" s="36">
        <v>216</v>
      </c>
      <c r="B219" s="97">
        <v>10679</v>
      </c>
      <c r="C219" s="131" t="s">
        <v>528</v>
      </c>
      <c r="D219" s="131" t="s">
        <v>468</v>
      </c>
      <c r="E219" s="132">
        <f>VLOOKUP(G219,DM_LUONG_CHE_DO!$D$8:$L$1000,H219+1,FALSE)</f>
        <v>3778000</v>
      </c>
      <c r="F219" s="153">
        <f>VLOOKUP(I219,DM_HE_SO_LUONG_NS!$D$6:$I$38,J219+1,FALSE)</f>
        <v>1.59</v>
      </c>
      <c r="G219" s="144" t="s">
        <v>213</v>
      </c>
      <c r="H219" s="145">
        <v>1</v>
      </c>
      <c r="I219" s="154" t="s">
        <v>280</v>
      </c>
      <c r="J219" s="154">
        <v>2</v>
      </c>
    </row>
    <row r="220" spans="1:10" ht="12.75">
      <c r="A220" s="36">
        <v>217</v>
      </c>
      <c r="B220" s="97">
        <v>10680</v>
      </c>
      <c r="C220" s="131" t="s">
        <v>532</v>
      </c>
      <c r="D220" s="131" t="s">
        <v>468</v>
      </c>
      <c r="E220" s="132">
        <f>VLOOKUP(G220,DM_LUONG_CHE_DO!$D$8:$L$1000,H220+1,FALSE)</f>
        <v>3778000</v>
      </c>
      <c r="F220" s="153">
        <f>VLOOKUP(I220,DM_HE_SO_LUONG_NS!$D$6:$I$38,J220+1,FALSE)</f>
        <v>1.79</v>
      </c>
      <c r="G220" s="144" t="s">
        <v>213</v>
      </c>
      <c r="H220" s="145">
        <v>1</v>
      </c>
      <c r="I220" s="154" t="s">
        <v>280</v>
      </c>
      <c r="J220" s="154">
        <v>4</v>
      </c>
    </row>
    <row r="221" spans="1:10" ht="12.75">
      <c r="A221" s="36">
        <v>218</v>
      </c>
      <c r="B221" s="97">
        <v>11086</v>
      </c>
      <c r="C221" s="131" t="s">
        <v>536</v>
      </c>
      <c r="D221" s="131" t="s">
        <v>468</v>
      </c>
      <c r="E221" s="132">
        <f>VLOOKUP(G221,DM_LUONG_CHE_DO!$D$8:$L$1000,H221+1,FALSE)</f>
        <v>3778000</v>
      </c>
      <c r="F221" s="153">
        <f>VLOOKUP(I221,DM_HE_SO_LUONG_NS!$D$6:$I$38,J221+1,FALSE)</f>
        <v>1.5</v>
      </c>
      <c r="G221" s="144" t="s">
        <v>213</v>
      </c>
      <c r="H221" s="145">
        <v>1</v>
      </c>
      <c r="I221" s="154" t="s">
        <v>280</v>
      </c>
      <c r="J221" s="154">
        <v>1</v>
      </c>
    </row>
    <row r="222" spans="1:10" ht="12.75">
      <c r="A222" s="36">
        <v>219</v>
      </c>
      <c r="B222" s="97">
        <v>11092</v>
      </c>
      <c r="C222" s="131" t="s">
        <v>540</v>
      </c>
      <c r="D222" s="131" t="s">
        <v>468</v>
      </c>
      <c r="E222" s="132">
        <f>VLOOKUP(G222,DM_LUONG_CHE_DO!$D$8:$L$1000,H222+1,FALSE)</f>
        <v>3778000</v>
      </c>
      <c r="F222" s="153">
        <f>VLOOKUP(I222,DM_HE_SO_LUONG_NS!$D$6:$I$38,J222+1,FALSE)</f>
        <v>1.5</v>
      </c>
      <c r="G222" s="144" t="s">
        <v>213</v>
      </c>
      <c r="H222" s="145">
        <v>1</v>
      </c>
      <c r="I222" s="154" t="s">
        <v>280</v>
      </c>
      <c r="J222" s="154">
        <v>1</v>
      </c>
    </row>
    <row r="223" spans="1:10" ht="12.75">
      <c r="A223" s="36">
        <v>220</v>
      </c>
      <c r="B223" s="97">
        <v>11094</v>
      </c>
      <c r="C223" s="131" t="s">
        <v>544</v>
      </c>
      <c r="D223" s="131" t="s">
        <v>468</v>
      </c>
      <c r="E223" s="132">
        <f>VLOOKUP(G223,DM_LUONG_CHE_DO!$D$8:$L$1000,H223+1,FALSE)</f>
        <v>3778000</v>
      </c>
      <c r="F223" s="153">
        <f>VLOOKUP(I223,DM_HE_SO_LUONG_NS!$D$6:$I$38,J223+1,FALSE)</f>
        <v>1.5</v>
      </c>
      <c r="G223" s="144" t="s">
        <v>213</v>
      </c>
      <c r="H223" s="145">
        <v>1</v>
      </c>
      <c r="I223" s="154" t="s">
        <v>280</v>
      </c>
      <c r="J223" s="154">
        <v>1</v>
      </c>
    </row>
    <row r="224" spans="1:10" ht="12.75">
      <c r="A224" s="36">
        <v>221</v>
      </c>
      <c r="B224" s="97">
        <v>11095</v>
      </c>
      <c r="C224" s="131" t="s">
        <v>548</v>
      </c>
      <c r="D224" s="131" t="s">
        <v>468</v>
      </c>
      <c r="E224" s="132">
        <f>VLOOKUP(G224,DM_LUONG_CHE_DO!$D$8:$L$1000,H224+1,FALSE)</f>
        <v>3778000</v>
      </c>
      <c r="F224" s="153">
        <f>VLOOKUP(I224,DM_HE_SO_LUONG_NS!$D$6:$I$38,J224+1,FALSE)</f>
        <v>1.5</v>
      </c>
      <c r="G224" s="144" t="s">
        <v>213</v>
      </c>
      <c r="H224" s="145">
        <v>1</v>
      </c>
      <c r="I224" s="154" t="s">
        <v>280</v>
      </c>
      <c r="J224" s="154">
        <v>1</v>
      </c>
    </row>
    <row r="225" spans="1:10" ht="12.75">
      <c r="A225" s="36">
        <v>222</v>
      </c>
      <c r="B225" s="97">
        <v>11097</v>
      </c>
      <c r="C225" s="131" t="s">
        <v>551</v>
      </c>
      <c r="D225" s="131" t="s">
        <v>468</v>
      </c>
      <c r="E225" s="132">
        <f>VLOOKUP(G225,DM_LUONG_CHE_DO!$D$8:$L$1000,H225+1,FALSE)</f>
        <v>3778000</v>
      </c>
      <c r="F225" s="153">
        <f>VLOOKUP(I225,DM_HE_SO_LUONG_NS!$D$6:$I$38,J225+1,FALSE)</f>
        <v>1.5</v>
      </c>
      <c r="G225" s="144" t="s">
        <v>213</v>
      </c>
      <c r="H225" s="145">
        <v>1</v>
      </c>
      <c r="I225" s="154" t="s">
        <v>280</v>
      </c>
      <c r="J225" s="154">
        <v>1</v>
      </c>
    </row>
    <row r="226" spans="1:10" ht="12.75">
      <c r="A226" s="36">
        <v>223</v>
      </c>
      <c r="B226" s="97">
        <v>11098</v>
      </c>
      <c r="C226" s="131" t="s">
        <v>556</v>
      </c>
      <c r="D226" s="131" t="s">
        <v>468</v>
      </c>
      <c r="E226" s="132">
        <f>VLOOKUP(G226,DM_LUONG_CHE_DO!$D$8:$L$1000,H226+1,FALSE)</f>
        <v>3778000</v>
      </c>
      <c r="F226" s="153">
        <f>VLOOKUP(I226,DM_HE_SO_LUONG_NS!$D$6:$I$38,J226+1,FALSE)</f>
        <v>1.5</v>
      </c>
      <c r="G226" s="144" t="s">
        <v>213</v>
      </c>
      <c r="H226" s="145">
        <v>1</v>
      </c>
      <c r="I226" s="154" t="s">
        <v>280</v>
      </c>
      <c r="J226" s="154">
        <v>1</v>
      </c>
    </row>
    <row r="227" spans="1:10" ht="12.75">
      <c r="A227" s="36">
        <v>224</v>
      </c>
      <c r="B227" s="97">
        <v>12574</v>
      </c>
      <c r="C227" s="131" t="s">
        <v>560</v>
      </c>
      <c r="D227" s="131" t="s">
        <v>468</v>
      </c>
      <c r="E227" s="132">
        <f>VLOOKUP(G227,DM_LUONG_CHE_DO!$D$8:$L$1000,H227+1,FALSE)</f>
        <v>3778000</v>
      </c>
      <c r="F227" s="153">
        <f>VLOOKUP(I227,DM_HE_SO_LUONG_NS!$D$6:$I$38,J227+1,FALSE)</f>
        <v>1.5</v>
      </c>
      <c r="G227" s="144" t="s">
        <v>213</v>
      </c>
      <c r="H227" s="145">
        <v>1</v>
      </c>
      <c r="I227" s="154" t="s">
        <v>280</v>
      </c>
      <c r="J227" s="154">
        <v>1</v>
      </c>
    </row>
    <row r="228" spans="1:10" ht="12.75">
      <c r="A228" s="36">
        <v>225</v>
      </c>
      <c r="B228" s="97">
        <v>12576</v>
      </c>
      <c r="C228" s="131" t="s">
        <v>563</v>
      </c>
      <c r="D228" s="131" t="s">
        <v>468</v>
      </c>
      <c r="E228" s="132">
        <f>VLOOKUP(G228,DM_LUONG_CHE_DO!$D$8:$L$1000,H228+1,FALSE)</f>
        <v>3778000</v>
      </c>
      <c r="F228" s="153">
        <f>VLOOKUP(I228,DM_HE_SO_LUONG_NS!$D$6:$I$38,J228+1,FALSE)</f>
        <v>1.5</v>
      </c>
      <c r="G228" s="144" t="s">
        <v>213</v>
      </c>
      <c r="H228" s="145">
        <v>1</v>
      </c>
      <c r="I228" s="154" t="s">
        <v>280</v>
      </c>
      <c r="J228" s="154">
        <v>1</v>
      </c>
    </row>
    <row r="229" spans="1:10" ht="12.75">
      <c r="A229" s="36">
        <v>226</v>
      </c>
      <c r="B229" s="97">
        <v>12578</v>
      </c>
      <c r="C229" s="131" t="s">
        <v>567</v>
      </c>
      <c r="D229" s="131" t="s">
        <v>468</v>
      </c>
      <c r="E229" s="132">
        <f>VLOOKUP(G229,DM_LUONG_CHE_DO!$D$8:$L$1000,H229+1,FALSE)</f>
        <v>3778000</v>
      </c>
      <c r="F229" s="153">
        <f>VLOOKUP(I229,DM_HE_SO_LUONG_NS!$D$6:$I$38,J229+1,FALSE)</f>
        <v>1.5</v>
      </c>
      <c r="G229" s="144" t="s">
        <v>213</v>
      </c>
      <c r="H229" s="145">
        <v>1</v>
      </c>
      <c r="I229" s="154" t="s">
        <v>280</v>
      </c>
      <c r="J229" s="154">
        <v>1</v>
      </c>
    </row>
    <row r="230" spans="1:10" ht="12.75">
      <c r="A230" s="36">
        <v>227</v>
      </c>
      <c r="B230" s="97">
        <v>12580</v>
      </c>
      <c r="C230" s="131" t="s">
        <v>572</v>
      </c>
      <c r="D230" s="131" t="s">
        <v>468</v>
      </c>
      <c r="E230" s="132">
        <f>VLOOKUP(G230,DM_LUONG_CHE_DO!$D$8:$L$1000,H230+1,FALSE)</f>
        <v>3778000</v>
      </c>
      <c r="F230" s="153">
        <f>VLOOKUP(I230,DM_HE_SO_LUONG_NS!$D$6:$I$38,J230+1,FALSE)</f>
        <v>1.5</v>
      </c>
      <c r="G230" s="144" t="s">
        <v>213</v>
      </c>
      <c r="H230" s="145">
        <v>1</v>
      </c>
      <c r="I230" s="154" t="s">
        <v>280</v>
      </c>
      <c r="J230" s="154">
        <v>1</v>
      </c>
    </row>
    <row r="231" spans="1:10" ht="12.75">
      <c r="A231" s="36">
        <v>228</v>
      </c>
      <c r="B231" s="97">
        <v>12581</v>
      </c>
      <c r="C231" s="131" t="s">
        <v>576</v>
      </c>
      <c r="D231" s="131" t="s">
        <v>468</v>
      </c>
      <c r="E231" s="132">
        <f>VLOOKUP(G231,DM_LUONG_CHE_DO!$D$8:$L$1000,H231+1,FALSE)</f>
        <v>3778000</v>
      </c>
      <c r="F231" s="153">
        <f>VLOOKUP(I231,DM_HE_SO_LUONG_NS!$D$6:$I$38,J231+1,FALSE)</f>
        <v>1.5</v>
      </c>
      <c r="G231" s="144" t="s">
        <v>213</v>
      </c>
      <c r="H231" s="145">
        <v>1</v>
      </c>
      <c r="I231" s="154" t="s">
        <v>280</v>
      </c>
      <c r="J231" s="154">
        <v>1</v>
      </c>
    </row>
    <row r="232" spans="1:10" ht="12.75">
      <c r="A232" s="36">
        <v>229</v>
      </c>
      <c r="B232" s="97">
        <v>12583</v>
      </c>
      <c r="C232" s="131" t="s">
        <v>580</v>
      </c>
      <c r="D232" s="131" t="s">
        <v>468</v>
      </c>
      <c r="E232" s="132">
        <f>VLOOKUP(G232,DM_LUONG_CHE_DO!$D$8:$L$1000,H232+1,FALSE)</f>
        <v>3778000</v>
      </c>
      <c r="F232" s="153">
        <f>VLOOKUP(I232,DM_HE_SO_LUONG_NS!$D$6:$I$38,J232+1,FALSE)</f>
        <v>1.5</v>
      </c>
      <c r="G232" s="144" t="s">
        <v>213</v>
      </c>
      <c r="H232" s="145">
        <v>1</v>
      </c>
      <c r="I232" s="154" t="s">
        <v>280</v>
      </c>
      <c r="J232" s="154">
        <v>1</v>
      </c>
    </row>
    <row r="233" spans="1:10" ht="12.75">
      <c r="A233" s="36">
        <v>230</v>
      </c>
      <c r="B233" s="97">
        <v>12584</v>
      </c>
      <c r="C233" s="131" t="s">
        <v>581</v>
      </c>
      <c r="D233" s="131" t="s">
        <v>468</v>
      </c>
      <c r="E233" s="132">
        <f>VLOOKUP(G233,DM_LUONG_CHE_DO!$D$8:$L$1000,H233+1,FALSE)</f>
        <v>3778000</v>
      </c>
      <c r="F233" s="153">
        <f>VLOOKUP(I233,DM_HE_SO_LUONG_NS!$D$6:$I$38,J233+1,FALSE)</f>
        <v>1.5</v>
      </c>
      <c r="G233" s="144" t="s">
        <v>213</v>
      </c>
      <c r="H233" s="145">
        <v>1</v>
      </c>
      <c r="I233" s="154" t="s">
        <v>280</v>
      </c>
      <c r="J233" s="154">
        <v>1</v>
      </c>
    </row>
    <row r="234" spans="1:10" ht="12.75">
      <c r="A234" s="36">
        <v>231</v>
      </c>
      <c r="B234" s="97">
        <v>12585</v>
      </c>
      <c r="C234" s="131" t="s">
        <v>459</v>
      </c>
      <c r="D234" s="131" t="s">
        <v>468</v>
      </c>
      <c r="E234" s="132">
        <f>VLOOKUP(G234,DM_LUONG_CHE_DO!$D$8:$L$1000,H234+1,FALSE)</f>
        <v>3778000</v>
      </c>
      <c r="F234" s="153">
        <f>VLOOKUP(I234,DM_HE_SO_LUONG_NS!$D$6:$I$38,J234+1,FALSE)</f>
        <v>1.5</v>
      </c>
      <c r="G234" s="144" t="s">
        <v>213</v>
      </c>
      <c r="H234" s="145">
        <v>1</v>
      </c>
      <c r="I234" s="154" t="s">
        <v>280</v>
      </c>
      <c r="J234" s="154">
        <v>1</v>
      </c>
    </row>
    <row r="235" spans="1:10" ht="12.75">
      <c r="A235" s="36">
        <v>232</v>
      </c>
      <c r="B235" s="97">
        <v>12586</v>
      </c>
      <c r="C235" s="131" t="s">
        <v>582</v>
      </c>
      <c r="D235" s="131" t="s">
        <v>468</v>
      </c>
      <c r="E235" s="132">
        <f>VLOOKUP(G235,DM_LUONG_CHE_DO!$D$8:$L$1000,H235+1,FALSE)</f>
        <v>3778000</v>
      </c>
      <c r="F235" s="153">
        <f>VLOOKUP(I235,DM_HE_SO_LUONG_NS!$D$6:$I$38,J235+1,FALSE)</f>
        <v>1.5</v>
      </c>
      <c r="G235" s="144" t="s">
        <v>213</v>
      </c>
      <c r="H235" s="145">
        <v>1</v>
      </c>
      <c r="I235" s="154" t="s">
        <v>280</v>
      </c>
      <c r="J235" s="154">
        <v>1</v>
      </c>
    </row>
    <row r="236" spans="1:10" ht="12.75">
      <c r="A236" s="36">
        <v>233</v>
      </c>
      <c r="B236" s="97">
        <v>12587</v>
      </c>
      <c r="C236" s="131" t="s">
        <v>583</v>
      </c>
      <c r="D236" s="131" t="s">
        <v>468</v>
      </c>
      <c r="E236" s="132">
        <f>VLOOKUP(G236,DM_LUONG_CHE_DO!$D$8:$L$1000,H236+1,FALSE)</f>
        <v>3778000</v>
      </c>
      <c r="F236" s="153">
        <f>VLOOKUP(I236,DM_HE_SO_LUONG_NS!$D$6:$I$38,J236+1,FALSE)</f>
        <v>1.5</v>
      </c>
      <c r="G236" s="144" t="s">
        <v>213</v>
      </c>
      <c r="H236" s="145">
        <v>1</v>
      </c>
      <c r="I236" s="154" t="s">
        <v>280</v>
      </c>
      <c r="J236" s="154">
        <v>1</v>
      </c>
    </row>
    <row r="237" spans="1:10" ht="12.75">
      <c r="A237" s="36">
        <v>234</v>
      </c>
      <c r="B237" s="97">
        <v>12588</v>
      </c>
      <c r="C237" s="131" t="s">
        <v>584</v>
      </c>
      <c r="D237" s="131" t="s">
        <v>468</v>
      </c>
      <c r="E237" s="132">
        <f>VLOOKUP(G237,DM_LUONG_CHE_DO!$D$8:$L$1000,H237+1,FALSE)</f>
        <v>3778000</v>
      </c>
      <c r="F237" s="153">
        <f>VLOOKUP(I237,DM_HE_SO_LUONG_NS!$D$6:$I$38,J237+1,FALSE)</f>
        <v>1.5</v>
      </c>
      <c r="G237" s="144" t="s">
        <v>213</v>
      </c>
      <c r="H237" s="145">
        <v>1</v>
      </c>
      <c r="I237" s="154" t="s">
        <v>280</v>
      </c>
      <c r="J237" s="154">
        <v>1</v>
      </c>
    </row>
    <row r="238" spans="1:10" ht="12.75">
      <c r="A238" s="36">
        <v>235</v>
      </c>
      <c r="B238" s="97">
        <v>12589</v>
      </c>
      <c r="C238" s="131" t="s">
        <v>585</v>
      </c>
      <c r="D238" s="131" t="s">
        <v>468</v>
      </c>
      <c r="E238" s="132">
        <f>VLOOKUP(G238,DM_LUONG_CHE_DO!$D$8:$L$1000,H238+1,FALSE)</f>
        <v>3778000</v>
      </c>
      <c r="F238" s="153">
        <f>VLOOKUP(I238,DM_HE_SO_LUONG_NS!$D$6:$I$38,J238+1,FALSE)</f>
        <v>1.5</v>
      </c>
      <c r="G238" s="144" t="s">
        <v>213</v>
      </c>
      <c r="H238" s="145">
        <v>1</v>
      </c>
      <c r="I238" s="154" t="s">
        <v>280</v>
      </c>
      <c r="J238" s="154">
        <v>1</v>
      </c>
    </row>
    <row r="239" spans="1:10" ht="12.75">
      <c r="A239" s="36">
        <v>236</v>
      </c>
      <c r="B239" s="97">
        <v>12591</v>
      </c>
      <c r="C239" s="131" t="s">
        <v>586</v>
      </c>
      <c r="D239" s="131" t="s">
        <v>468</v>
      </c>
      <c r="E239" s="132">
        <f>VLOOKUP(G239,DM_LUONG_CHE_DO!$D$8:$L$1000,H239+1,FALSE)</f>
        <v>3778000</v>
      </c>
      <c r="F239" s="153">
        <f>VLOOKUP(I239,DM_HE_SO_LUONG_NS!$D$6:$I$38,J239+1,FALSE)</f>
        <v>1.5</v>
      </c>
      <c r="G239" s="144" t="s">
        <v>213</v>
      </c>
      <c r="H239" s="145">
        <v>1</v>
      </c>
      <c r="I239" s="154" t="s">
        <v>280</v>
      </c>
      <c r="J239" s="154">
        <v>1</v>
      </c>
    </row>
    <row r="240" spans="1:10" ht="12.75">
      <c r="A240" s="36">
        <v>237</v>
      </c>
      <c r="B240" s="97">
        <v>12592</v>
      </c>
      <c r="C240" s="131" t="s">
        <v>587</v>
      </c>
      <c r="D240" s="131" t="s">
        <v>468</v>
      </c>
      <c r="E240" s="132">
        <f>VLOOKUP(G240,DM_LUONG_CHE_DO!$D$8:$L$1000,H240+1,FALSE)</f>
        <v>3778000</v>
      </c>
      <c r="F240" s="153">
        <f>VLOOKUP(I240,DM_HE_SO_LUONG_NS!$D$6:$I$38,J240+1,FALSE)</f>
        <v>1.5</v>
      </c>
      <c r="G240" s="144" t="s">
        <v>213</v>
      </c>
      <c r="H240" s="145">
        <v>1</v>
      </c>
      <c r="I240" s="154" t="s">
        <v>280</v>
      </c>
      <c r="J240" s="154">
        <v>1</v>
      </c>
    </row>
    <row r="241" spans="1:10" ht="12.75">
      <c r="A241" s="36">
        <v>238</v>
      </c>
      <c r="B241" s="97">
        <v>13424</v>
      </c>
      <c r="C241" s="131" t="s">
        <v>135</v>
      </c>
      <c r="D241" s="131" t="s">
        <v>468</v>
      </c>
      <c r="E241" s="132">
        <f>VLOOKUP(G241,DM_LUONG_CHE_DO!$D$8:$L$1000,H241+1,FALSE)</f>
        <v>3778000</v>
      </c>
      <c r="F241" s="153">
        <f>VLOOKUP(I241,DM_HE_SO_LUONG_NS!$D$6:$I$38,J241+1,FALSE)</f>
        <v>1.5</v>
      </c>
      <c r="G241" s="144" t="s">
        <v>213</v>
      </c>
      <c r="H241" s="145">
        <v>1</v>
      </c>
      <c r="I241" s="154" t="s">
        <v>280</v>
      </c>
      <c r="J241" s="154">
        <v>1</v>
      </c>
    </row>
    <row r="242" spans="1:10" ht="12.75">
      <c r="A242" s="36">
        <v>239</v>
      </c>
      <c r="B242" s="97">
        <v>13425</v>
      </c>
      <c r="C242" s="131" t="s">
        <v>588</v>
      </c>
      <c r="D242" s="131" t="s">
        <v>468</v>
      </c>
      <c r="E242" s="132">
        <f>VLOOKUP(G242,DM_LUONG_CHE_DO!$D$8:$L$1000,H242+1,FALSE)</f>
        <v>3778000</v>
      </c>
      <c r="F242" s="153">
        <f>VLOOKUP(I242,DM_HE_SO_LUONG_NS!$D$6:$I$38,J242+1,FALSE)</f>
        <v>1.5</v>
      </c>
      <c r="G242" s="144" t="s">
        <v>213</v>
      </c>
      <c r="H242" s="145">
        <v>1</v>
      </c>
      <c r="I242" s="154" t="s">
        <v>280</v>
      </c>
      <c r="J242" s="154">
        <v>1</v>
      </c>
    </row>
    <row r="243" spans="1:10" ht="12.75">
      <c r="A243" s="36">
        <v>240</v>
      </c>
      <c r="B243" s="97">
        <v>13436</v>
      </c>
      <c r="C243" s="131" t="s">
        <v>589</v>
      </c>
      <c r="D243" s="131" t="s">
        <v>468</v>
      </c>
      <c r="E243" s="132">
        <f>VLOOKUP(G243,DM_LUONG_CHE_DO!$D$8:$L$1000,H243+1,FALSE)</f>
        <v>3778000</v>
      </c>
      <c r="F243" s="153">
        <f>VLOOKUP(I243,DM_HE_SO_LUONG_NS!$D$6:$I$38,J243+1,FALSE)</f>
        <v>1.5</v>
      </c>
      <c r="G243" s="144" t="s">
        <v>213</v>
      </c>
      <c r="H243" s="145">
        <v>1</v>
      </c>
      <c r="I243" s="154" t="s">
        <v>280</v>
      </c>
      <c r="J243" s="154">
        <v>1</v>
      </c>
    </row>
    <row r="244" spans="1:10" ht="12.75">
      <c r="A244" s="36">
        <v>241</v>
      </c>
      <c r="B244" s="97">
        <v>13437</v>
      </c>
      <c r="C244" s="131" t="s">
        <v>590</v>
      </c>
      <c r="D244" s="131" t="s">
        <v>468</v>
      </c>
      <c r="E244" s="132">
        <f>VLOOKUP(G244,DM_LUONG_CHE_DO!$D$8:$L$1000,H244+1,FALSE)</f>
        <v>3778000</v>
      </c>
      <c r="F244" s="153">
        <f>VLOOKUP(I244,DM_HE_SO_LUONG_NS!$D$6:$I$38,J244+1,FALSE)</f>
        <v>1.5</v>
      </c>
      <c r="G244" s="144" t="s">
        <v>213</v>
      </c>
      <c r="H244" s="145">
        <v>1</v>
      </c>
      <c r="I244" s="154" t="s">
        <v>280</v>
      </c>
      <c r="J244" s="154">
        <v>1</v>
      </c>
    </row>
    <row r="245" spans="1:10" ht="12.75">
      <c r="A245" s="36">
        <v>242</v>
      </c>
      <c r="B245" s="97">
        <v>13446</v>
      </c>
      <c r="C245" s="131" t="s">
        <v>591</v>
      </c>
      <c r="D245" s="131" t="s">
        <v>468</v>
      </c>
      <c r="E245" s="132">
        <f>VLOOKUP(G245,DM_LUONG_CHE_DO!$D$8:$L$1000,H245+1,FALSE)</f>
        <v>3778000</v>
      </c>
      <c r="F245" s="153">
        <f>VLOOKUP(I245,DM_HE_SO_LUONG_NS!$D$6:$I$38,J245+1,FALSE)</f>
        <v>1.5</v>
      </c>
      <c r="G245" s="144" t="s">
        <v>213</v>
      </c>
      <c r="H245" s="145">
        <v>1</v>
      </c>
      <c r="I245" s="154" t="s">
        <v>280</v>
      </c>
      <c r="J245" s="154">
        <v>1</v>
      </c>
    </row>
    <row r="246" spans="1:10" ht="12.75">
      <c r="A246" s="36">
        <v>243</v>
      </c>
      <c r="B246" s="97">
        <v>13448</v>
      </c>
      <c r="C246" s="131" t="s">
        <v>592</v>
      </c>
      <c r="D246" s="131" t="s">
        <v>468</v>
      </c>
      <c r="E246" s="132">
        <f>VLOOKUP(G246,DM_LUONG_CHE_DO!$D$8:$L$1000,H246+1,FALSE)</f>
        <v>3778000</v>
      </c>
      <c r="F246" s="153">
        <f>VLOOKUP(I246,DM_HE_SO_LUONG_NS!$D$6:$I$38,J246+1,FALSE)</f>
        <v>1.5</v>
      </c>
      <c r="G246" s="144" t="s">
        <v>213</v>
      </c>
      <c r="H246" s="145">
        <v>1</v>
      </c>
      <c r="I246" s="154" t="s">
        <v>280</v>
      </c>
      <c r="J246" s="154">
        <v>1</v>
      </c>
    </row>
    <row r="247" spans="1:10" ht="12.75">
      <c r="A247" s="36">
        <v>244</v>
      </c>
      <c r="B247" s="97">
        <v>13450</v>
      </c>
      <c r="C247" s="131" t="s">
        <v>593</v>
      </c>
      <c r="D247" s="131" t="s">
        <v>468</v>
      </c>
      <c r="E247" s="132">
        <f>VLOOKUP(G247,DM_LUONG_CHE_DO!$D$8:$L$1000,H247+1,FALSE)</f>
        <v>3778000</v>
      </c>
      <c r="F247" s="153">
        <f>VLOOKUP(I247,DM_HE_SO_LUONG_NS!$D$6:$I$38,J247+1,FALSE)</f>
        <v>1.5</v>
      </c>
      <c r="G247" s="144" t="s">
        <v>213</v>
      </c>
      <c r="H247" s="145">
        <v>1</v>
      </c>
      <c r="I247" s="154" t="s">
        <v>280</v>
      </c>
      <c r="J247" s="154">
        <v>1</v>
      </c>
    </row>
    <row r="248" spans="1:10" ht="12.75">
      <c r="A248" s="36">
        <v>245</v>
      </c>
      <c r="B248" s="97">
        <v>13451</v>
      </c>
      <c r="C248" s="131" t="s">
        <v>594</v>
      </c>
      <c r="D248" s="131" t="s">
        <v>468</v>
      </c>
      <c r="E248" s="132">
        <f>VLOOKUP(G248,DM_LUONG_CHE_DO!$D$8:$L$1000,H248+1,FALSE)</f>
        <v>3778000</v>
      </c>
      <c r="F248" s="153">
        <f>VLOOKUP(I248,DM_HE_SO_LUONG_NS!$D$6:$I$38,J248+1,FALSE)</f>
        <v>1.5</v>
      </c>
      <c r="G248" s="144" t="s">
        <v>213</v>
      </c>
      <c r="H248" s="145">
        <v>1</v>
      </c>
      <c r="I248" s="154" t="s">
        <v>280</v>
      </c>
      <c r="J248" s="154">
        <v>1</v>
      </c>
    </row>
    <row r="249" spans="1:10" ht="12.75">
      <c r="A249" s="36">
        <v>246</v>
      </c>
      <c r="B249" s="97">
        <v>13453</v>
      </c>
      <c r="C249" s="131" t="s">
        <v>595</v>
      </c>
      <c r="D249" s="131" t="s">
        <v>468</v>
      </c>
      <c r="E249" s="132">
        <f>VLOOKUP(G249,DM_LUONG_CHE_DO!$D$8:$L$1000,H249+1,FALSE)</f>
        <v>3778000</v>
      </c>
      <c r="F249" s="153">
        <f>VLOOKUP(I249,DM_HE_SO_LUONG_NS!$D$6:$I$38,J249+1,FALSE)</f>
        <v>1.5</v>
      </c>
      <c r="G249" s="144" t="s">
        <v>213</v>
      </c>
      <c r="H249" s="145">
        <v>1</v>
      </c>
      <c r="I249" s="154" t="s">
        <v>280</v>
      </c>
      <c r="J249" s="154">
        <v>1</v>
      </c>
    </row>
    <row r="250" spans="1:10" ht="12.75">
      <c r="A250" s="36">
        <v>247</v>
      </c>
      <c r="B250" s="97">
        <v>13454</v>
      </c>
      <c r="C250" s="131" t="s">
        <v>596</v>
      </c>
      <c r="D250" s="131" t="s">
        <v>468</v>
      </c>
      <c r="E250" s="132">
        <f>VLOOKUP(G250,DM_LUONG_CHE_DO!$D$8:$L$1000,H250+1,FALSE)</f>
        <v>3778000</v>
      </c>
      <c r="F250" s="153">
        <f>VLOOKUP(I250,DM_HE_SO_LUONG_NS!$D$6:$I$38,J250+1,FALSE)</f>
        <v>1.5</v>
      </c>
      <c r="G250" s="144" t="s">
        <v>213</v>
      </c>
      <c r="H250" s="145">
        <v>1</v>
      </c>
      <c r="I250" s="154" t="s">
        <v>280</v>
      </c>
      <c r="J250" s="154">
        <v>1</v>
      </c>
    </row>
    <row r="251" spans="1:10" ht="12.75">
      <c r="A251" s="36">
        <v>248</v>
      </c>
      <c r="B251" s="97">
        <v>13455</v>
      </c>
      <c r="C251" s="131" t="s">
        <v>597</v>
      </c>
      <c r="D251" s="131" t="s">
        <v>468</v>
      </c>
      <c r="E251" s="132">
        <f>VLOOKUP(G251,DM_LUONG_CHE_DO!$D$8:$L$1000,H251+1,FALSE)</f>
        <v>3778000</v>
      </c>
      <c r="F251" s="153">
        <f>VLOOKUP(I251,DM_HE_SO_LUONG_NS!$D$6:$I$38,J251+1,FALSE)</f>
        <v>1.5</v>
      </c>
      <c r="G251" s="144" t="s">
        <v>213</v>
      </c>
      <c r="H251" s="145">
        <v>1</v>
      </c>
      <c r="I251" s="154" t="s">
        <v>280</v>
      </c>
      <c r="J251" s="154">
        <v>1</v>
      </c>
    </row>
    <row r="252" spans="1:10" ht="12.75">
      <c r="A252" s="36">
        <v>249</v>
      </c>
      <c r="B252" s="97">
        <v>13457</v>
      </c>
      <c r="C252" s="131" t="s">
        <v>598</v>
      </c>
      <c r="D252" s="131" t="s">
        <v>468</v>
      </c>
      <c r="E252" s="132">
        <f>VLOOKUP(G252,DM_LUONG_CHE_DO!$D$8:$L$1000,H252+1,FALSE)</f>
        <v>3778000</v>
      </c>
      <c r="F252" s="153">
        <f>VLOOKUP(I252,DM_HE_SO_LUONG_NS!$D$6:$I$38,J252+1,FALSE)</f>
        <v>1.5</v>
      </c>
      <c r="G252" s="144" t="s">
        <v>213</v>
      </c>
      <c r="H252" s="145">
        <v>1</v>
      </c>
      <c r="I252" s="154" t="s">
        <v>280</v>
      </c>
      <c r="J252" s="154">
        <v>1</v>
      </c>
    </row>
    <row r="253" spans="1:10" ht="12.75">
      <c r="A253" s="36">
        <v>250</v>
      </c>
      <c r="B253" s="97">
        <v>13458</v>
      </c>
      <c r="C253" s="131" t="s">
        <v>599</v>
      </c>
      <c r="D253" s="131" t="s">
        <v>468</v>
      </c>
      <c r="E253" s="132">
        <f>VLOOKUP(G253,DM_LUONG_CHE_DO!$D$8:$L$1000,H253+1,FALSE)</f>
        <v>3778000</v>
      </c>
      <c r="F253" s="153">
        <f>VLOOKUP(I253,DM_HE_SO_LUONG_NS!$D$6:$I$38,J253+1,FALSE)</f>
        <v>1.5</v>
      </c>
      <c r="G253" s="144" t="s">
        <v>213</v>
      </c>
      <c r="H253" s="145">
        <v>1</v>
      </c>
      <c r="I253" s="154" t="s">
        <v>280</v>
      </c>
      <c r="J253" s="154">
        <v>1</v>
      </c>
    </row>
    <row r="254" spans="1:10" ht="12.75">
      <c r="A254" s="36">
        <v>251</v>
      </c>
      <c r="B254" s="97">
        <v>13461</v>
      </c>
      <c r="C254" s="131" t="s">
        <v>600</v>
      </c>
      <c r="D254" s="131" t="s">
        <v>468</v>
      </c>
      <c r="E254" s="132">
        <f>VLOOKUP(G254,DM_LUONG_CHE_DO!$D$8:$L$1000,H254+1,FALSE)</f>
        <v>3778000</v>
      </c>
      <c r="F254" s="153">
        <f>VLOOKUP(I254,DM_HE_SO_LUONG_NS!$D$6:$I$38,J254+1,FALSE)</f>
        <v>1.5</v>
      </c>
      <c r="G254" s="144" t="s">
        <v>213</v>
      </c>
      <c r="H254" s="145">
        <v>1</v>
      </c>
      <c r="I254" s="154" t="s">
        <v>280</v>
      </c>
      <c r="J254" s="154">
        <v>1</v>
      </c>
    </row>
    <row r="255" spans="1:10" ht="12.75">
      <c r="A255" s="36">
        <v>252</v>
      </c>
      <c r="B255" s="97">
        <v>13464</v>
      </c>
      <c r="C255" s="131" t="s">
        <v>601</v>
      </c>
      <c r="D255" s="131" t="s">
        <v>468</v>
      </c>
      <c r="E255" s="132">
        <f>VLOOKUP(G255,DM_LUONG_CHE_DO!$D$8:$L$1000,H255+1,FALSE)</f>
        <v>3778000</v>
      </c>
      <c r="F255" s="153">
        <f>VLOOKUP(I255,DM_HE_SO_LUONG_NS!$D$6:$I$38,J255+1,FALSE)</f>
        <v>1.5</v>
      </c>
      <c r="G255" s="144" t="s">
        <v>213</v>
      </c>
      <c r="H255" s="145">
        <v>1</v>
      </c>
      <c r="I255" s="154" t="s">
        <v>280</v>
      </c>
      <c r="J255" s="154">
        <v>1</v>
      </c>
    </row>
    <row r="256" spans="1:10" ht="12.75">
      <c r="A256" s="36">
        <v>253</v>
      </c>
      <c r="B256" s="97">
        <v>13465</v>
      </c>
      <c r="C256" s="131" t="s">
        <v>602</v>
      </c>
      <c r="D256" s="131" t="s">
        <v>468</v>
      </c>
      <c r="E256" s="132">
        <f>VLOOKUP(G256,DM_LUONG_CHE_DO!$D$8:$L$1000,H256+1,FALSE)</f>
        <v>3778000</v>
      </c>
      <c r="F256" s="153">
        <f>VLOOKUP(I256,DM_HE_SO_LUONG_NS!$D$6:$I$38,J256+1,FALSE)</f>
        <v>1.5</v>
      </c>
      <c r="G256" s="144" t="s">
        <v>213</v>
      </c>
      <c r="H256" s="145">
        <v>1</v>
      </c>
      <c r="I256" s="154" t="s">
        <v>280</v>
      </c>
      <c r="J256" s="154">
        <v>1</v>
      </c>
    </row>
    <row r="257" spans="1:10" ht="12.75">
      <c r="A257" s="36">
        <v>254</v>
      </c>
      <c r="B257" s="97">
        <v>13466</v>
      </c>
      <c r="C257" s="131" t="s">
        <v>603</v>
      </c>
      <c r="D257" s="131" t="s">
        <v>468</v>
      </c>
      <c r="E257" s="132">
        <f>VLOOKUP(G257,DM_LUONG_CHE_DO!$D$8:$L$1000,H257+1,FALSE)</f>
        <v>3778000</v>
      </c>
      <c r="F257" s="153">
        <f>VLOOKUP(I257,DM_HE_SO_LUONG_NS!$D$6:$I$38,J257+1,FALSE)</f>
        <v>1.5</v>
      </c>
      <c r="G257" s="144" t="s">
        <v>213</v>
      </c>
      <c r="H257" s="145">
        <v>1</v>
      </c>
      <c r="I257" s="154" t="s">
        <v>280</v>
      </c>
      <c r="J257" s="154">
        <v>1</v>
      </c>
    </row>
    <row r="258" spans="1:10" ht="12.75">
      <c r="A258" s="36">
        <v>255</v>
      </c>
      <c r="B258" s="97">
        <v>13467</v>
      </c>
      <c r="C258" s="131" t="s">
        <v>604</v>
      </c>
      <c r="D258" s="131" t="s">
        <v>468</v>
      </c>
      <c r="E258" s="132">
        <f>VLOOKUP(G258,DM_LUONG_CHE_DO!$D$8:$L$1000,H258+1,FALSE)</f>
        <v>3778000</v>
      </c>
      <c r="F258" s="153">
        <f>VLOOKUP(I258,DM_HE_SO_LUONG_NS!$D$6:$I$38,J258+1,FALSE)</f>
        <v>1.5</v>
      </c>
      <c r="G258" s="144" t="s">
        <v>213</v>
      </c>
      <c r="H258" s="145">
        <v>1</v>
      </c>
      <c r="I258" s="154" t="s">
        <v>280</v>
      </c>
      <c r="J258" s="154">
        <v>1</v>
      </c>
    </row>
    <row r="259" spans="1:10" ht="12.75">
      <c r="A259" s="36">
        <v>256</v>
      </c>
      <c r="B259" s="97">
        <v>13468</v>
      </c>
      <c r="C259" s="131" t="s">
        <v>605</v>
      </c>
      <c r="D259" s="131" t="s">
        <v>468</v>
      </c>
      <c r="E259" s="132">
        <f>VLOOKUP(G259,DM_LUONG_CHE_DO!$D$8:$L$1000,H259+1,FALSE)</f>
        <v>3778000</v>
      </c>
      <c r="F259" s="153">
        <f>VLOOKUP(I259,DM_HE_SO_LUONG_NS!$D$6:$I$38,J259+1,FALSE)</f>
        <v>1.5</v>
      </c>
      <c r="G259" s="144" t="s">
        <v>213</v>
      </c>
      <c r="H259" s="145">
        <v>1</v>
      </c>
      <c r="I259" s="154" t="s">
        <v>280</v>
      </c>
      <c r="J259" s="154">
        <v>1</v>
      </c>
    </row>
    <row r="260" spans="1:10" ht="12.75">
      <c r="A260" s="36">
        <v>257</v>
      </c>
      <c r="B260" s="97">
        <v>11141</v>
      </c>
      <c r="C260" s="131" t="s">
        <v>606</v>
      </c>
      <c r="D260" s="131" t="s">
        <v>468</v>
      </c>
      <c r="E260" s="132">
        <f>VLOOKUP(G260,DM_LUONG_CHE_DO!$D$8:$L$1000,H260+1,FALSE)</f>
        <v>3778000</v>
      </c>
      <c r="F260" s="153">
        <f>VLOOKUP(I260,DM_HE_SO_LUONG_NS!$D$6:$I$38,J260+1,FALSE)</f>
        <v>1.5</v>
      </c>
      <c r="G260" s="144" t="s">
        <v>213</v>
      </c>
      <c r="H260" s="145">
        <v>1</v>
      </c>
      <c r="I260" s="154" t="s">
        <v>280</v>
      </c>
      <c r="J260" s="154">
        <v>1</v>
      </c>
    </row>
    <row r="261" spans="1:10" ht="12.75">
      <c r="A261" s="36">
        <v>258</v>
      </c>
      <c r="B261" s="97">
        <v>10681</v>
      </c>
      <c r="C261" s="131" t="s">
        <v>607</v>
      </c>
      <c r="D261" s="131" t="s">
        <v>445</v>
      </c>
      <c r="E261" s="132">
        <f>VLOOKUP(G261,DM_LUONG_CHE_DO!$D$8:$L$1000,H261+1,FALSE)</f>
        <v>4921000</v>
      </c>
      <c r="F261" s="153">
        <f>VLOOKUP(I261,DM_HE_SO_LUONG_NS!$D$6:$I$38,J261+1,FALSE)</f>
        <v>2.02</v>
      </c>
      <c r="G261" s="144" t="s">
        <v>206</v>
      </c>
      <c r="H261" s="145">
        <v>1</v>
      </c>
      <c r="I261" s="154" t="s">
        <v>267</v>
      </c>
      <c r="J261" s="154">
        <v>3</v>
      </c>
    </row>
    <row r="262" spans="1:10" ht="12.75">
      <c r="A262" s="36">
        <v>259</v>
      </c>
      <c r="B262" s="97">
        <v>10682</v>
      </c>
      <c r="C262" s="131" t="s">
        <v>608</v>
      </c>
      <c r="D262" s="131" t="s">
        <v>445</v>
      </c>
      <c r="E262" s="132">
        <f>VLOOKUP(G262,DM_LUONG_CHE_DO!$D$8:$L$1000,H262+1,FALSE)</f>
        <v>4921000</v>
      </c>
      <c r="F262" s="153">
        <f>VLOOKUP(I262,DM_HE_SO_LUONG_NS!$D$6:$I$38,J262+1,FALSE)</f>
        <v>2.12</v>
      </c>
      <c r="G262" s="144" t="s">
        <v>206</v>
      </c>
      <c r="H262" s="145">
        <v>1</v>
      </c>
      <c r="I262" s="154" t="s">
        <v>270</v>
      </c>
      <c r="J262" s="154">
        <v>5</v>
      </c>
    </row>
    <row r="263" spans="1:10" ht="12.75">
      <c r="A263" s="36">
        <v>260</v>
      </c>
      <c r="B263" s="97">
        <v>10683</v>
      </c>
      <c r="C263" s="131" t="s">
        <v>609</v>
      </c>
      <c r="D263" s="131" t="s">
        <v>445</v>
      </c>
      <c r="E263" s="132">
        <f>VLOOKUP(G263,DM_LUONG_CHE_DO!$D$8:$L$1000,H263+1,FALSE)</f>
        <v>4921000</v>
      </c>
      <c r="F263" s="153">
        <f>VLOOKUP(I263,DM_HE_SO_LUONG_NS!$D$6:$I$38,J263+1,FALSE)</f>
        <v>2.02</v>
      </c>
      <c r="G263" s="144" t="s">
        <v>206</v>
      </c>
      <c r="H263" s="145">
        <v>1</v>
      </c>
      <c r="I263" s="154" t="s">
        <v>267</v>
      </c>
      <c r="J263" s="154">
        <v>3</v>
      </c>
    </row>
    <row r="264" spans="1:10" ht="12.75">
      <c r="A264" s="36">
        <v>261</v>
      </c>
      <c r="B264" s="97">
        <v>10684</v>
      </c>
      <c r="C264" s="131" t="s">
        <v>610</v>
      </c>
      <c r="D264" s="131" t="s">
        <v>445</v>
      </c>
      <c r="E264" s="132">
        <f>VLOOKUP(G264,DM_LUONG_CHE_DO!$D$8:$L$1000,H264+1,FALSE)</f>
        <v>4921000</v>
      </c>
      <c r="F264" s="153">
        <f>VLOOKUP(I264,DM_HE_SO_LUONG_NS!$D$6:$I$38,J264+1,FALSE)</f>
        <v>2.02</v>
      </c>
      <c r="G264" s="144" t="s">
        <v>206</v>
      </c>
      <c r="H264" s="145">
        <v>1</v>
      </c>
      <c r="I264" s="154" t="s">
        <v>267</v>
      </c>
      <c r="J264" s="154">
        <v>3</v>
      </c>
    </row>
    <row r="265" spans="1:10" ht="12.75">
      <c r="A265" s="36">
        <v>262</v>
      </c>
      <c r="B265" s="97">
        <v>10705</v>
      </c>
      <c r="C265" s="131" t="s">
        <v>611</v>
      </c>
      <c r="D265" s="131" t="s">
        <v>445</v>
      </c>
      <c r="E265" s="132">
        <f>VLOOKUP(G265,DM_LUONG_CHE_DO!$D$8:$L$1000,H265+1,FALSE)</f>
        <v>4921000</v>
      </c>
      <c r="F265" s="153">
        <f>VLOOKUP(I265,DM_HE_SO_LUONG_NS!$D$6:$I$38,J265+1,FALSE)</f>
        <v>2.02</v>
      </c>
      <c r="G265" s="144" t="s">
        <v>206</v>
      </c>
      <c r="H265" s="145">
        <v>1</v>
      </c>
      <c r="I265" s="154" t="s">
        <v>267</v>
      </c>
      <c r="J265" s="154">
        <v>3</v>
      </c>
    </row>
    <row r="266" spans="1:10" ht="12.75">
      <c r="A266" s="36">
        <v>263</v>
      </c>
      <c r="B266" s="97">
        <v>10706</v>
      </c>
      <c r="C266" s="131" t="s">
        <v>612</v>
      </c>
      <c r="D266" s="131" t="s">
        <v>445</v>
      </c>
      <c r="E266" s="132">
        <f>VLOOKUP(G266,DM_LUONG_CHE_DO!$D$8:$L$1000,H266+1,FALSE)</f>
        <v>4166000</v>
      </c>
      <c r="F266" s="153">
        <f>VLOOKUP(I266,DM_HE_SO_LUONG_NS!$D$6:$I$38,J266+1,FALSE)</f>
        <v>2.14</v>
      </c>
      <c r="G266" s="144" t="s">
        <v>209</v>
      </c>
      <c r="H266" s="145">
        <v>1</v>
      </c>
      <c r="I266" s="154" t="s">
        <v>267</v>
      </c>
      <c r="J266" s="154">
        <v>4</v>
      </c>
    </row>
    <row r="267" spans="1:10" ht="12.75">
      <c r="A267" s="36">
        <v>264</v>
      </c>
      <c r="B267" s="97">
        <v>10707</v>
      </c>
      <c r="C267" s="131" t="s">
        <v>613</v>
      </c>
      <c r="D267" s="131" t="s">
        <v>445</v>
      </c>
      <c r="E267" s="132">
        <f>VLOOKUP(G267,DM_LUONG_CHE_DO!$D$8:$L$1000,H267+1,FALSE)</f>
        <v>4166000</v>
      </c>
      <c r="F267" s="153">
        <f>VLOOKUP(I267,DM_HE_SO_LUONG_NS!$D$6:$I$38,J267+1,FALSE)</f>
        <v>2.14</v>
      </c>
      <c r="G267" s="144" t="s">
        <v>209</v>
      </c>
      <c r="H267" s="145">
        <v>1</v>
      </c>
      <c r="I267" s="154" t="s">
        <v>267</v>
      </c>
      <c r="J267" s="154">
        <v>4</v>
      </c>
    </row>
    <row r="268" spans="1:10" ht="12.75">
      <c r="A268" s="36">
        <v>265</v>
      </c>
      <c r="B268" s="97">
        <v>10708</v>
      </c>
      <c r="C268" s="131" t="s">
        <v>614</v>
      </c>
      <c r="D268" s="131" t="s">
        <v>445</v>
      </c>
      <c r="E268" s="132">
        <f>VLOOKUP(G268,DM_LUONG_CHE_DO!$D$8:$L$1000,H268+1,FALSE)</f>
        <v>4921000</v>
      </c>
      <c r="F268" s="153">
        <f>VLOOKUP(I268,DM_HE_SO_LUONG_NS!$D$6:$I$38,J268+1,FALSE)</f>
        <v>2.14</v>
      </c>
      <c r="G268" s="144" t="s">
        <v>206</v>
      </c>
      <c r="H268" s="145">
        <v>1</v>
      </c>
      <c r="I268" s="154" t="s">
        <v>267</v>
      </c>
      <c r="J268" s="154">
        <v>4</v>
      </c>
    </row>
    <row r="269" spans="1:10" ht="12.75">
      <c r="A269" s="36">
        <v>266</v>
      </c>
      <c r="B269" s="97">
        <v>10710</v>
      </c>
      <c r="C269" s="131" t="s">
        <v>615</v>
      </c>
      <c r="D269" s="131" t="s">
        <v>445</v>
      </c>
      <c r="E269" s="132">
        <f>VLOOKUP(G269,DM_LUONG_CHE_DO!$D$8:$L$1000,H269+1,FALSE)</f>
        <v>4166000</v>
      </c>
      <c r="F269" s="153">
        <f>VLOOKUP(I269,DM_HE_SO_LUONG_NS!$D$6:$I$38,J269+1,FALSE)</f>
        <v>2.14</v>
      </c>
      <c r="G269" s="144" t="s">
        <v>209</v>
      </c>
      <c r="H269" s="145">
        <v>1</v>
      </c>
      <c r="I269" s="154" t="s">
        <v>267</v>
      </c>
      <c r="J269" s="154">
        <v>4</v>
      </c>
    </row>
    <row r="270" spans="1:10" ht="12.75">
      <c r="A270" s="36">
        <v>267</v>
      </c>
      <c r="B270" s="97">
        <v>10711</v>
      </c>
      <c r="C270" s="131" t="s">
        <v>616</v>
      </c>
      <c r="D270" s="131" t="s">
        <v>445</v>
      </c>
      <c r="E270" s="132">
        <f>VLOOKUP(G270,DM_LUONG_CHE_DO!$D$8:$L$1000,H270+1,FALSE)</f>
        <v>4166000</v>
      </c>
      <c r="F270" s="153">
        <f>VLOOKUP(I270,DM_HE_SO_LUONG_NS!$D$6:$I$38,J270+1,FALSE)</f>
        <v>2.02</v>
      </c>
      <c r="G270" s="144" t="s">
        <v>209</v>
      </c>
      <c r="H270" s="145">
        <v>1</v>
      </c>
      <c r="I270" s="154" t="s">
        <v>267</v>
      </c>
      <c r="J270" s="154">
        <v>3</v>
      </c>
    </row>
    <row r="271" spans="1:10" ht="12.75">
      <c r="A271" s="36">
        <v>268</v>
      </c>
      <c r="B271" s="97">
        <v>10712</v>
      </c>
      <c r="C271" s="131" t="s">
        <v>617</v>
      </c>
      <c r="D271" s="131" t="s">
        <v>445</v>
      </c>
      <c r="E271" s="132">
        <f>VLOOKUP(G271,DM_LUONG_CHE_DO!$D$8:$L$1000,H271+1,FALSE)</f>
        <v>4166000</v>
      </c>
      <c r="F271" s="153">
        <f>VLOOKUP(I271,DM_HE_SO_LUONG_NS!$D$6:$I$38,J271+1,FALSE)</f>
        <v>2.02</v>
      </c>
      <c r="G271" s="144" t="s">
        <v>209</v>
      </c>
      <c r="H271" s="145">
        <v>1</v>
      </c>
      <c r="I271" s="154" t="s">
        <v>267</v>
      </c>
      <c r="J271" s="154">
        <v>3</v>
      </c>
    </row>
    <row r="272" spans="1:10" ht="12.75">
      <c r="A272" s="36">
        <v>269</v>
      </c>
      <c r="B272" s="97">
        <v>10713</v>
      </c>
      <c r="C272" s="131" t="s">
        <v>618</v>
      </c>
      <c r="D272" s="131" t="s">
        <v>445</v>
      </c>
      <c r="E272" s="132">
        <f>VLOOKUP(G272,DM_LUONG_CHE_DO!$D$8:$L$1000,H272+1,FALSE)</f>
        <v>4166000</v>
      </c>
      <c r="F272" s="153">
        <f>VLOOKUP(I272,DM_HE_SO_LUONG_NS!$D$6:$I$38,J272+1,FALSE)</f>
        <v>2.14</v>
      </c>
      <c r="G272" s="144" t="s">
        <v>209</v>
      </c>
      <c r="H272" s="145">
        <v>1</v>
      </c>
      <c r="I272" s="154" t="s">
        <v>267</v>
      </c>
      <c r="J272" s="154">
        <v>4</v>
      </c>
    </row>
    <row r="273" spans="1:10" ht="12.75">
      <c r="A273" s="36">
        <v>270</v>
      </c>
      <c r="B273" s="97">
        <v>10714</v>
      </c>
      <c r="C273" s="131" t="s">
        <v>619</v>
      </c>
      <c r="D273" s="131" t="s">
        <v>445</v>
      </c>
      <c r="E273" s="132">
        <f>VLOOKUP(G273,DM_LUONG_CHE_DO!$D$8:$L$1000,H273+1,FALSE)</f>
        <v>4786000</v>
      </c>
      <c r="F273" s="153">
        <f>VLOOKUP(I273,DM_HE_SO_LUONG_NS!$D$6:$I$38,J273+1,FALSE)</f>
        <v>2.14</v>
      </c>
      <c r="G273" s="144" t="s">
        <v>209</v>
      </c>
      <c r="H273" s="145">
        <v>2</v>
      </c>
      <c r="I273" s="154" t="s">
        <v>267</v>
      </c>
      <c r="J273" s="154">
        <v>4</v>
      </c>
    </row>
    <row r="274" spans="1:10" ht="12.75">
      <c r="A274" s="36">
        <v>271</v>
      </c>
      <c r="B274" s="97">
        <v>10716</v>
      </c>
      <c r="C274" s="131" t="s">
        <v>620</v>
      </c>
      <c r="D274" s="131" t="s">
        <v>445</v>
      </c>
      <c r="E274" s="132">
        <f>VLOOKUP(G274,DM_LUONG_CHE_DO!$D$8:$L$1000,H274+1,FALSE)</f>
        <v>4166000</v>
      </c>
      <c r="F274" s="153">
        <f>VLOOKUP(I274,DM_HE_SO_LUONG_NS!$D$6:$I$38,J274+1,FALSE)</f>
        <v>1.91</v>
      </c>
      <c r="G274" s="144" t="s">
        <v>209</v>
      </c>
      <c r="H274" s="145">
        <v>1</v>
      </c>
      <c r="I274" s="154" t="s">
        <v>267</v>
      </c>
      <c r="J274" s="154">
        <v>2</v>
      </c>
    </row>
    <row r="275" spans="1:10" ht="12.75">
      <c r="A275" s="36">
        <v>272</v>
      </c>
      <c r="B275" s="97">
        <v>10717</v>
      </c>
      <c r="C275" s="131" t="s">
        <v>621</v>
      </c>
      <c r="D275" s="131" t="s">
        <v>445</v>
      </c>
      <c r="E275" s="132">
        <f>VLOOKUP(G275,DM_LUONG_CHE_DO!$D$8:$L$1000,H275+1,FALSE)</f>
        <v>4166000</v>
      </c>
      <c r="F275" s="153">
        <f>VLOOKUP(I275,DM_HE_SO_LUONG_NS!$D$6:$I$38,J275+1,FALSE)</f>
        <v>1.91</v>
      </c>
      <c r="G275" s="144" t="s">
        <v>209</v>
      </c>
      <c r="H275" s="145">
        <v>1</v>
      </c>
      <c r="I275" s="154" t="s">
        <v>267</v>
      </c>
      <c r="J275" s="154">
        <v>2</v>
      </c>
    </row>
    <row r="276" spans="1:10" ht="12.75">
      <c r="A276" s="36">
        <v>273</v>
      </c>
      <c r="B276" s="97">
        <v>10718</v>
      </c>
      <c r="C276" s="131" t="s">
        <v>622</v>
      </c>
      <c r="D276" s="131" t="s">
        <v>445</v>
      </c>
      <c r="E276" s="132">
        <f>VLOOKUP(G276,DM_LUONG_CHE_DO!$D$8:$L$1000,H276+1,FALSE)</f>
        <v>4166000</v>
      </c>
      <c r="F276" s="153">
        <f>VLOOKUP(I276,DM_HE_SO_LUONG_NS!$D$6:$I$38,J276+1,FALSE)</f>
        <v>1.91</v>
      </c>
      <c r="G276" s="144" t="s">
        <v>209</v>
      </c>
      <c r="H276" s="145">
        <v>1</v>
      </c>
      <c r="I276" s="154" t="s">
        <v>267</v>
      </c>
      <c r="J276" s="154">
        <v>2</v>
      </c>
    </row>
    <row r="277" spans="1:10" ht="12.75">
      <c r="A277" s="36">
        <v>274</v>
      </c>
      <c r="B277" s="97">
        <v>10719</v>
      </c>
      <c r="C277" s="131" t="s">
        <v>623</v>
      </c>
      <c r="D277" s="131" t="s">
        <v>445</v>
      </c>
      <c r="E277" s="132">
        <f>VLOOKUP(G277,DM_LUONG_CHE_DO!$D$8:$L$1000,H277+1,FALSE)</f>
        <v>4166000</v>
      </c>
      <c r="F277" s="153">
        <f>VLOOKUP(I277,DM_HE_SO_LUONG_NS!$D$6:$I$38,J277+1,FALSE)</f>
        <v>1.91</v>
      </c>
      <c r="G277" s="144" t="s">
        <v>209</v>
      </c>
      <c r="H277" s="145">
        <v>1</v>
      </c>
      <c r="I277" s="154" t="s">
        <v>267</v>
      </c>
      <c r="J277" s="154">
        <v>2</v>
      </c>
    </row>
    <row r="278" spans="1:10" ht="12.75">
      <c r="A278" s="36">
        <v>275</v>
      </c>
      <c r="B278" s="97">
        <v>10720</v>
      </c>
      <c r="C278" s="131" t="s">
        <v>624</v>
      </c>
      <c r="D278" s="131" t="s">
        <v>445</v>
      </c>
      <c r="E278" s="132">
        <f>VLOOKUP(G278,DM_LUONG_CHE_DO!$D$8:$L$1000,H278+1,FALSE)</f>
        <v>4166000</v>
      </c>
      <c r="F278" s="153">
        <f>VLOOKUP(I278,DM_HE_SO_LUONG_NS!$D$6:$I$38,J278+1,FALSE)</f>
        <v>1.91</v>
      </c>
      <c r="G278" s="144" t="s">
        <v>209</v>
      </c>
      <c r="H278" s="145">
        <v>1</v>
      </c>
      <c r="I278" s="154" t="s">
        <v>267</v>
      </c>
      <c r="J278" s="154">
        <v>2</v>
      </c>
    </row>
    <row r="279" spans="1:10" ht="12.75">
      <c r="A279" s="36">
        <v>276</v>
      </c>
      <c r="B279" s="97">
        <v>10721</v>
      </c>
      <c r="C279" s="131" t="s">
        <v>625</v>
      </c>
      <c r="D279" s="131" t="s">
        <v>445</v>
      </c>
      <c r="E279" s="132">
        <f>VLOOKUP(G279,DM_LUONG_CHE_DO!$D$8:$L$1000,H279+1,FALSE)</f>
        <v>4921000</v>
      </c>
      <c r="F279" s="153">
        <f>VLOOKUP(I279,DM_HE_SO_LUONG_NS!$D$6:$I$38,J279+1,FALSE)</f>
        <v>1.8</v>
      </c>
      <c r="G279" s="144" t="s">
        <v>206</v>
      </c>
      <c r="H279" s="145">
        <v>1</v>
      </c>
      <c r="I279" s="154" t="s">
        <v>267</v>
      </c>
      <c r="J279" s="154">
        <v>1</v>
      </c>
    </row>
    <row r="280" spans="1:10" ht="12.75">
      <c r="A280" s="36">
        <v>277</v>
      </c>
      <c r="B280" s="97">
        <v>10722</v>
      </c>
      <c r="C280" s="131" t="s">
        <v>626</v>
      </c>
      <c r="D280" s="131" t="s">
        <v>445</v>
      </c>
      <c r="E280" s="132">
        <f>VLOOKUP(G280,DM_LUONG_CHE_DO!$D$8:$L$1000,H280+1,FALSE)</f>
        <v>4166000</v>
      </c>
      <c r="F280" s="153">
        <f>VLOOKUP(I280,DM_HE_SO_LUONG_NS!$D$6:$I$38,J280+1,FALSE)</f>
        <v>1.8</v>
      </c>
      <c r="G280" s="144" t="s">
        <v>209</v>
      </c>
      <c r="H280" s="145">
        <v>1</v>
      </c>
      <c r="I280" s="154" t="s">
        <v>267</v>
      </c>
      <c r="J280" s="154">
        <v>1</v>
      </c>
    </row>
    <row r="281" spans="1:10" ht="12.75">
      <c r="A281" s="36">
        <v>278</v>
      </c>
      <c r="B281" s="97">
        <v>10723</v>
      </c>
      <c r="C281" s="131" t="s">
        <v>627</v>
      </c>
      <c r="D281" s="131" t="s">
        <v>445</v>
      </c>
      <c r="E281" s="132">
        <f>VLOOKUP(G281,DM_LUONG_CHE_DO!$D$8:$L$1000,H281+1,FALSE)</f>
        <v>4166000</v>
      </c>
      <c r="F281" s="153">
        <f>VLOOKUP(I281,DM_HE_SO_LUONG_NS!$D$6:$I$38,J281+1,FALSE)</f>
        <v>1.91</v>
      </c>
      <c r="G281" s="144" t="s">
        <v>209</v>
      </c>
      <c r="H281" s="145">
        <v>1</v>
      </c>
      <c r="I281" s="154" t="s">
        <v>267</v>
      </c>
      <c r="J281" s="154">
        <v>2</v>
      </c>
    </row>
    <row r="282" spans="1:10" ht="12.75">
      <c r="A282" s="36">
        <v>279</v>
      </c>
      <c r="B282" s="97">
        <v>10725</v>
      </c>
      <c r="C282" s="131" t="s">
        <v>628</v>
      </c>
      <c r="D282" s="131" t="s">
        <v>445</v>
      </c>
      <c r="E282" s="132">
        <f>VLOOKUP(G282,DM_LUONG_CHE_DO!$D$8:$L$1000,H282+1,FALSE)</f>
        <v>4921000</v>
      </c>
      <c r="F282" s="153">
        <f>VLOOKUP(I282,DM_HE_SO_LUONG_NS!$D$6:$I$38,J282+1,FALSE)</f>
        <v>1.8</v>
      </c>
      <c r="G282" s="144" t="s">
        <v>206</v>
      </c>
      <c r="H282" s="145">
        <v>1</v>
      </c>
      <c r="I282" s="154" t="s">
        <v>267</v>
      </c>
      <c r="J282" s="154">
        <v>1</v>
      </c>
    </row>
    <row r="283" spans="1:10" ht="12.75">
      <c r="A283" s="36">
        <v>280</v>
      </c>
      <c r="B283" s="97">
        <v>10726</v>
      </c>
      <c r="C283" s="131" t="s">
        <v>629</v>
      </c>
      <c r="D283" s="131" t="s">
        <v>445</v>
      </c>
      <c r="E283" s="132">
        <f>VLOOKUP(G283,DM_LUONG_CHE_DO!$D$8:$L$1000,H283+1,FALSE)</f>
        <v>4166000</v>
      </c>
      <c r="F283" s="153">
        <f>VLOOKUP(I283,DM_HE_SO_LUONG_NS!$D$6:$I$38,J283+1,FALSE)</f>
        <v>1.8</v>
      </c>
      <c r="G283" s="144" t="s">
        <v>209</v>
      </c>
      <c r="H283" s="145">
        <v>1</v>
      </c>
      <c r="I283" s="154" t="s">
        <v>267</v>
      </c>
      <c r="J283" s="154">
        <v>1</v>
      </c>
    </row>
    <row r="284" spans="1:10" ht="12.75">
      <c r="A284" s="36">
        <v>281</v>
      </c>
      <c r="B284" s="97">
        <v>10727</v>
      </c>
      <c r="C284" s="131" t="s">
        <v>630</v>
      </c>
      <c r="D284" s="131" t="s">
        <v>445</v>
      </c>
      <c r="E284" s="132">
        <f>VLOOKUP(G284,DM_LUONG_CHE_DO!$D$8:$L$1000,H284+1,FALSE)</f>
        <v>4166000</v>
      </c>
      <c r="F284" s="153">
        <f>VLOOKUP(I284,DM_HE_SO_LUONG_NS!$D$6:$I$38,J284+1,FALSE)</f>
        <v>1.78</v>
      </c>
      <c r="G284" s="144" t="s">
        <v>209</v>
      </c>
      <c r="H284" s="145">
        <v>1</v>
      </c>
      <c r="I284" s="154" t="s">
        <v>270</v>
      </c>
      <c r="J284" s="154">
        <v>2</v>
      </c>
    </row>
    <row r="285" spans="1:10" ht="12.75">
      <c r="A285" s="36">
        <v>282</v>
      </c>
      <c r="B285" s="97">
        <v>10728</v>
      </c>
      <c r="C285" s="131" t="s">
        <v>559</v>
      </c>
      <c r="D285" s="131" t="s">
        <v>445</v>
      </c>
      <c r="E285" s="132">
        <f>VLOOKUP(G285,DM_LUONG_CHE_DO!$D$8:$L$1000,H285+1,FALSE)</f>
        <v>4166000</v>
      </c>
      <c r="F285" s="153">
        <f>VLOOKUP(I285,DM_HE_SO_LUONG_NS!$D$6:$I$38,J285+1,FALSE)</f>
        <v>1.8</v>
      </c>
      <c r="G285" s="144" t="s">
        <v>209</v>
      </c>
      <c r="H285" s="145">
        <v>1</v>
      </c>
      <c r="I285" s="154" t="s">
        <v>267</v>
      </c>
      <c r="J285" s="154">
        <v>1</v>
      </c>
    </row>
    <row r="286" spans="1:10" ht="12.75">
      <c r="A286" s="36">
        <v>283</v>
      </c>
      <c r="B286" s="97">
        <v>10729</v>
      </c>
      <c r="C286" s="131" t="s">
        <v>631</v>
      </c>
      <c r="D286" s="131" t="s">
        <v>445</v>
      </c>
      <c r="E286" s="132">
        <f>VLOOKUP(G286,DM_LUONG_CHE_DO!$D$8:$L$1000,H286+1,FALSE)</f>
        <v>4166000</v>
      </c>
      <c r="F286" s="153">
        <f>VLOOKUP(I286,DM_HE_SO_LUONG_NS!$D$6:$I$38,J286+1,FALSE)</f>
        <v>1.8</v>
      </c>
      <c r="G286" s="144" t="s">
        <v>209</v>
      </c>
      <c r="H286" s="145">
        <v>1</v>
      </c>
      <c r="I286" s="154" t="s">
        <v>267</v>
      </c>
      <c r="J286" s="154">
        <v>1</v>
      </c>
    </row>
    <row r="287" spans="1:10" ht="12.75">
      <c r="A287" s="36">
        <v>284</v>
      </c>
      <c r="B287" s="97">
        <v>10730</v>
      </c>
      <c r="C287" s="131" t="s">
        <v>532</v>
      </c>
      <c r="D287" s="131" t="s">
        <v>445</v>
      </c>
      <c r="E287" s="132">
        <f>VLOOKUP(G287,DM_LUONG_CHE_DO!$D$8:$L$1000,H287+1,FALSE)</f>
        <v>4166000</v>
      </c>
      <c r="F287" s="153">
        <f>VLOOKUP(I287,DM_HE_SO_LUONG_NS!$D$6:$I$38,J287+1,FALSE)</f>
        <v>2.14</v>
      </c>
      <c r="G287" s="144" t="s">
        <v>209</v>
      </c>
      <c r="H287" s="145">
        <v>1</v>
      </c>
      <c r="I287" s="154" t="s">
        <v>267</v>
      </c>
      <c r="J287" s="154">
        <v>4</v>
      </c>
    </row>
    <row r="288" spans="1:10" ht="12.75">
      <c r="A288" s="36">
        <v>285</v>
      </c>
      <c r="B288" s="97">
        <v>10731</v>
      </c>
      <c r="C288" s="131" t="s">
        <v>632</v>
      </c>
      <c r="D288" s="131" t="s">
        <v>445</v>
      </c>
      <c r="E288" s="132">
        <f>VLOOKUP(G288,DM_LUONG_CHE_DO!$D$8:$L$1000,H288+1,FALSE)</f>
        <v>4921000</v>
      </c>
      <c r="F288" s="153">
        <f>VLOOKUP(I288,DM_HE_SO_LUONG_NS!$D$6:$I$38,J288+1,FALSE)</f>
        <v>1.8</v>
      </c>
      <c r="G288" s="144" t="s">
        <v>206</v>
      </c>
      <c r="H288" s="145">
        <v>1</v>
      </c>
      <c r="I288" s="154" t="s">
        <v>267</v>
      </c>
      <c r="J288" s="154">
        <v>1</v>
      </c>
    </row>
    <row r="289" spans="1:10" ht="12.75">
      <c r="A289" s="36">
        <v>286</v>
      </c>
      <c r="B289" s="97">
        <v>10732</v>
      </c>
      <c r="C289" s="131" t="s">
        <v>633</v>
      </c>
      <c r="D289" s="131" t="s">
        <v>445</v>
      </c>
      <c r="E289" s="132">
        <f>VLOOKUP(G289,DM_LUONG_CHE_DO!$D$8:$L$1000,H289+1,FALSE)</f>
        <v>4921000</v>
      </c>
      <c r="F289" s="153">
        <f>VLOOKUP(I289,DM_HE_SO_LUONG_NS!$D$6:$I$38,J289+1,FALSE)</f>
        <v>1.78</v>
      </c>
      <c r="G289" s="144" t="s">
        <v>206</v>
      </c>
      <c r="H289" s="145">
        <v>1</v>
      </c>
      <c r="I289" s="154" t="s">
        <v>270</v>
      </c>
      <c r="J289" s="154">
        <v>2</v>
      </c>
    </row>
    <row r="290" spans="1:10" ht="12.75">
      <c r="A290" s="36">
        <v>287</v>
      </c>
      <c r="B290" s="97">
        <v>10733</v>
      </c>
      <c r="C290" s="131" t="s">
        <v>634</v>
      </c>
      <c r="D290" s="131" t="s">
        <v>445</v>
      </c>
      <c r="E290" s="132">
        <f>VLOOKUP(G290,DM_LUONG_CHE_DO!$D$8:$L$1000,H290+1,FALSE)</f>
        <v>4921000</v>
      </c>
      <c r="F290" s="153">
        <f>VLOOKUP(I290,DM_HE_SO_LUONG_NS!$D$6:$I$38,J290+1,FALSE)</f>
        <v>1.8</v>
      </c>
      <c r="G290" s="144" t="s">
        <v>206</v>
      </c>
      <c r="H290" s="145">
        <v>1</v>
      </c>
      <c r="I290" s="154" t="s">
        <v>267</v>
      </c>
      <c r="J290" s="154">
        <v>1</v>
      </c>
    </row>
    <row r="291" spans="1:10" ht="12.75">
      <c r="A291" s="36">
        <v>288</v>
      </c>
      <c r="B291" s="97">
        <v>11132</v>
      </c>
      <c r="C291" s="131" t="s">
        <v>635</v>
      </c>
      <c r="D291" s="131" t="s">
        <v>445</v>
      </c>
      <c r="E291" s="132">
        <f>VLOOKUP(G291,DM_LUONG_CHE_DO!$D$8:$L$1000,H291+1,FALSE)</f>
        <v>4921000</v>
      </c>
      <c r="F291" s="153">
        <f>VLOOKUP(I291,DM_HE_SO_LUONG_NS!$D$6:$I$38,J291+1,FALSE)</f>
        <v>1.8</v>
      </c>
      <c r="G291" s="144" t="s">
        <v>206</v>
      </c>
      <c r="H291" s="145">
        <v>1</v>
      </c>
      <c r="I291" s="154" t="s">
        <v>267</v>
      </c>
      <c r="J291" s="154">
        <v>1</v>
      </c>
    </row>
    <row r="292" spans="1:10" ht="12.75">
      <c r="A292" s="36">
        <v>289</v>
      </c>
      <c r="B292" s="97">
        <v>11133</v>
      </c>
      <c r="C292" s="131" t="s">
        <v>637</v>
      </c>
      <c r="D292" s="131" t="s">
        <v>445</v>
      </c>
      <c r="E292" s="132">
        <f>VLOOKUP(G292,DM_LUONG_CHE_DO!$D$8:$L$1000,H292+1,FALSE)</f>
        <v>4921000</v>
      </c>
      <c r="F292" s="153">
        <f>VLOOKUP(I292,DM_HE_SO_LUONG_NS!$D$6:$I$38,J292+1,FALSE)</f>
        <v>1.8</v>
      </c>
      <c r="G292" s="144" t="s">
        <v>206</v>
      </c>
      <c r="H292" s="145">
        <v>1</v>
      </c>
      <c r="I292" s="154" t="s">
        <v>267</v>
      </c>
      <c r="J292" s="154">
        <v>1</v>
      </c>
    </row>
    <row r="293" spans="1:10" ht="12.75">
      <c r="A293" s="36">
        <v>290</v>
      </c>
      <c r="B293" s="97">
        <v>11134</v>
      </c>
      <c r="C293" s="131" t="s">
        <v>638</v>
      </c>
      <c r="D293" s="131" t="s">
        <v>445</v>
      </c>
      <c r="E293" s="132">
        <f>VLOOKUP(G293,DM_LUONG_CHE_DO!$D$8:$L$1000,H293+1,FALSE)</f>
        <v>4921000</v>
      </c>
      <c r="F293" s="153">
        <f>VLOOKUP(I293,DM_HE_SO_LUONG_NS!$D$6:$I$38,J293+1,FALSE)</f>
        <v>1.8</v>
      </c>
      <c r="G293" s="144" t="s">
        <v>206</v>
      </c>
      <c r="H293" s="145">
        <v>1</v>
      </c>
      <c r="I293" s="154" t="s">
        <v>267</v>
      </c>
      <c r="J293" s="154">
        <v>1</v>
      </c>
    </row>
    <row r="294" spans="1:10" ht="12.75">
      <c r="A294" s="36">
        <v>291</v>
      </c>
      <c r="B294" s="97">
        <v>11135</v>
      </c>
      <c r="C294" s="131" t="s">
        <v>639</v>
      </c>
      <c r="D294" s="131" t="s">
        <v>445</v>
      </c>
      <c r="E294" s="132">
        <f>VLOOKUP(G294,DM_LUONG_CHE_DO!$D$8:$L$1000,H294+1,FALSE)</f>
        <v>4921000</v>
      </c>
      <c r="F294" s="153">
        <f>VLOOKUP(I294,DM_HE_SO_LUONG_NS!$D$6:$I$38,J294+1,FALSE)</f>
        <v>1.8</v>
      </c>
      <c r="G294" s="144" t="s">
        <v>206</v>
      </c>
      <c r="H294" s="145">
        <v>1</v>
      </c>
      <c r="I294" s="154" t="s">
        <v>267</v>
      </c>
      <c r="J294" s="154">
        <v>1</v>
      </c>
    </row>
    <row r="295" spans="1:10" ht="12.75">
      <c r="A295" s="36">
        <v>292</v>
      </c>
      <c r="B295" s="97">
        <v>11136</v>
      </c>
      <c r="C295" s="131" t="s">
        <v>640</v>
      </c>
      <c r="D295" s="131" t="s">
        <v>445</v>
      </c>
      <c r="E295" s="132">
        <f>VLOOKUP(G295,DM_LUONG_CHE_DO!$D$8:$L$1000,H295+1,FALSE)</f>
        <v>4166000</v>
      </c>
      <c r="F295" s="153">
        <f>VLOOKUP(I295,DM_HE_SO_LUONG_NS!$D$6:$I$38,J295+1,FALSE)</f>
        <v>1.68</v>
      </c>
      <c r="G295" s="144" t="s">
        <v>209</v>
      </c>
      <c r="H295" s="145">
        <v>1</v>
      </c>
      <c r="I295" s="154" t="s">
        <v>270</v>
      </c>
      <c r="J295" s="154">
        <v>1</v>
      </c>
    </row>
    <row r="296" spans="1:10" ht="12.75">
      <c r="A296" s="36">
        <v>293</v>
      </c>
      <c r="B296" s="97">
        <v>11137</v>
      </c>
      <c r="C296" s="131" t="s">
        <v>641</v>
      </c>
      <c r="D296" s="131" t="s">
        <v>445</v>
      </c>
      <c r="E296" s="132">
        <f>VLOOKUP(G296,DM_LUONG_CHE_DO!$D$8:$L$1000,H296+1,FALSE)</f>
        <v>4166000</v>
      </c>
      <c r="F296" s="153">
        <f>VLOOKUP(I296,DM_HE_SO_LUONG_NS!$D$6:$I$38,J296+1,FALSE)</f>
        <v>1.68</v>
      </c>
      <c r="G296" s="144" t="s">
        <v>209</v>
      </c>
      <c r="H296" s="145">
        <v>1</v>
      </c>
      <c r="I296" s="154" t="s">
        <v>270</v>
      </c>
      <c r="J296" s="154">
        <v>1</v>
      </c>
    </row>
    <row r="297" spans="1:10" ht="12.75">
      <c r="A297" s="36">
        <v>294</v>
      </c>
      <c r="B297" s="97">
        <v>11138</v>
      </c>
      <c r="C297" s="131" t="s">
        <v>642</v>
      </c>
      <c r="D297" s="131" t="s">
        <v>445</v>
      </c>
      <c r="E297" s="132">
        <f>VLOOKUP(G297,DM_LUONG_CHE_DO!$D$8:$L$1000,H297+1,FALSE)</f>
        <v>4921000</v>
      </c>
      <c r="F297" s="153">
        <f>VLOOKUP(I297,DM_HE_SO_LUONG_NS!$D$6:$I$38,J297+1,FALSE)</f>
        <v>1.8</v>
      </c>
      <c r="G297" s="144" t="s">
        <v>206</v>
      </c>
      <c r="H297" s="145">
        <v>1</v>
      </c>
      <c r="I297" s="154" t="s">
        <v>267</v>
      </c>
      <c r="J297" s="154">
        <v>1</v>
      </c>
    </row>
    <row r="298" spans="1:10" ht="12.75">
      <c r="A298" s="36">
        <v>295</v>
      </c>
      <c r="B298" s="97">
        <v>11139</v>
      </c>
      <c r="C298" s="131" t="s">
        <v>643</v>
      </c>
      <c r="D298" s="131" t="s">
        <v>445</v>
      </c>
      <c r="E298" s="132">
        <f>VLOOKUP(G298,DM_LUONG_CHE_DO!$D$8:$L$1000,H298+1,FALSE)</f>
        <v>4166000</v>
      </c>
      <c r="F298" s="153">
        <f>VLOOKUP(I298,DM_HE_SO_LUONG_NS!$D$6:$I$38,J298+1,FALSE)</f>
        <v>1.68</v>
      </c>
      <c r="G298" s="144" t="s">
        <v>209</v>
      </c>
      <c r="H298" s="145">
        <v>1</v>
      </c>
      <c r="I298" s="154" t="s">
        <v>270</v>
      </c>
      <c r="J298" s="154">
        <v>1</v>
      </c>
    </row>
    <row r="299" spans="1:10" ht="12.75">
      <c r="A299" s="36">
        <v>296</v>
      </c>
      <c r="B299" s="97">
        <v>11142</v>
      </c>
      <c r="C299" s="131" t="s">
        <v>644</v>
      </c>
      <c r="D299" s="131" t="s">
        <v>445</v>
      </c>
      <c r="E299" s="132">
        <f>VLOOKUP(G299,DM_LUONG_CHE_DO!$D$8:$L$1000,H299+1,FALSE)</f>
        <v>4166000</v>
      </c>
      <c r="F299" s="153">
        <f>VLOOKUP(I299,DM_HE_SO_LUONG_NS!$D$6:$I$38,J299+1,FALSE)</f>
        <v>1.68</v>
      </c>
      <c r="G299" s="144" t="s">
        <v>209</v>
      </c>
      <c r="H299" s="145">
        <v>1</v>
      </c>
      <c r="I299" s="154" t="s">
        <v>270</v>
      </c>
      <c r="J299" s="154">
        <v>1</v>
      </c>
    </row>
    <row r="300" spans="1:10" ht="12.75">
      <c r="A300" s="36">
        <v>297</v>
      </c>
      <c r="B300" s="97">
        <v>11143</v>
      </c>
      <c r="C300" s="131" t="s">
        <v>645</v>
      </c>
      <c r="D300" s="131" t="s">
        <v>445</v>
      </c>
      <c r="E300" s="132">
        <f>VLOOKUP(G300,DM_LUONG_CHE_DO!$D$8:$L$1000,H300+1,FALSE)</f>
        <v>4166000</v>
      </c>
      <c r="F300" s="153">
        <f>VLOOKUP(I300,DM_HE_SO_LUONG_NS!$D$6:$I$38,J300+1,FALSE)</f>
        <v>1.68</v>
      </c>
      <c r="G300" s="144" t="s">
        <v>209</v>
      </c>
      <c r="H300" s="145">
        <v>1</v>
      </c>
      <c r="I300" s="154" t="s">
        <v>270</v>
      </c>
      <c r="J300" s="154">
        <v>1</v>
      </c>
    </row>
    <row r="301" spans="1:10" ht="12.75">
      <c r="A301" s="36">
        <v>298</v>
      </c>
      <c r="B301" s="97">
        <v>11144</v>
      </c>
      <c r="C301" s="131" t="s">
        <v>646</v>
      </c>
      <c r="D301" s="131" t="s">
        <v>445</v>
      </c>
      <c r="E301" s="132">
        <f>VLOOKUP(G301,DM_LUONG_CHE_DO!$D$8:$L$1000,H301+1,FALSE)</f>
        <v>4166000</v>
      </c>
      <c r="F301" s="153">
        <f>VLOOKUP(I301,DM_HE_SO_LUONG_NS!$D$6:$I$38,J301+1,FALSE)</f>
        <v>1.68</v>
      </c>
      <c r="G301" s="144" t="s">
        <v>209</v>
      </c>
      <c r="H301" s="145">
        <v>1</v>
      </c>
      <c r="I301" s="154" t="s">
        <v>270</v>
      </c>
      <c r="J301" s="154">
        <v>1</v>
      </c>
    </row>
    <row r="302" spans="1:10" ht="12.75">
      <c r="A302" s="36">
        <v>299</v>
      </c>
      <c r="B302" s="97">
        <v>11145</v>
      </c>
      <c r="C302" s="131" t="s">
        <v>647</v>
      </c>
      <c r="D302" s="131" t="s">
        <v>445</v>
      </c>
      <c r="E302" s="132">
        <f>VLOOKUP(G302,DM_LUONG_CHE_DO!$D$8:$L$1000,H302+1,FALSE)</f>
        <v>4921000</v>
      </c>
      <c r="F302" s="153">
        <f>VLOOKUP(I302,DM_HE_SO_LUONG_NS!$D$6:$I$38,J302+1,FALSE)</f>
        <v>1.8</v>
      </c>
      <c r="G302" s="144" t="s">
        <v>206</v>
      </c>
      <c r="H302" s="145">
        <v>1</v>
      </c>
      <c r="I302" s="154" t="s">
        <v>267</v>
      </c>
      <c r="J302" s="154">
        <v>1</v>
      </c>
    </row>
    <row r="303" spans="1:10" ht="12.75">
      <c r="A303" s="36">
        <v>300</v>
      </c>
      <c r="B303" s="97">
        <v>13406</v>
      </c>
      <c r="C303" s="131" t="s">
        <v>648</v>
      </c>
      <c r="D303" s="131" t="s">
        <v>445</v>
      </c>
      <c r="E303" s="132">
        <f>VLOOKUP(G303,DM_LUONG_CHE_DO!$D$8:$L$1000,H303+1,FALSE)</f>
        <v>4166000</v>
      </c>
      <c r="F303" s="153">
        <f>VLOOKUP(I303,DM_HE_SO_LUONG_NS!$D$6:$I$38,J303+1,FALSE)</f>
        <v>1.68</v>
      </c>
      <c r="G303" s="144" t="s">
        <v>209</v>
      </c>
      <c r="H303" s="145">
        <v>1</v>
      </c>
      <c r="I303" s="154" t="s">
        <v>270</v>
      </c>
      <c r="J303" s="154">
        <v>1</v>
      </c>
    </row>
    <row r="304" spans="1:10" ht="12.75">
      <c r="A304" s="36">
        <v>301</v>
      </c>
      <c r="B304" s="97">
        <v>13407</v>
      </c>
      <c r="C304" s="131" t="s">
        <v>649</v>
      </c>
      <c r="D304" s="131" t="s">
        <v>445</v>
      </c>
      <c r="E304" s="132">
        <f>VLOOKUP(G304,DM_LUONG_CHE_DO!$D$8:$L$1000,H304+1,FALSE)</f>
        <v>4166000</v>
      </c>
      <c r="F304" s="153">
        <f>VLOOKUP(I304,DM_HE_SO_LUONG_NS!$D$6:$I$38,J304+1,FALSE)</f>
        <v>1.68</v>
      </c>
      <c r="G304" s="144" t="s">
        <v>209</v>
      </c>
      <c r="H304" s="145">
        <v>1</v>
      </c>
      <c r="I304" s="154" t="s">
        <v>270</v>
      </c>
      <c r="J304" s="154">
        <v>1</v>
      </c>
    </row>
    <row r="305" spans="1:10" ht="12.75">
      <c r="A305" s="36">
        <v>302</v>
      </c>
      <c r="B305" s="97">
        <v>13408</v>
      </c>
      <c r="C305" s="131" t="s">
        <v>650</v>
      </c>
      <c r="D305" s="131" t="s">
        <v>445</v>
      </c>
      <c r="E305" s="132">
        <f>VLOOKUP(G305,DM_LUONG_CHE_DO!$D$8:$L$1000,H305+1,FALSE)</f>
        <v>4166000</v>
      </c>
      <c r="F305" s="153">
        <f>VLOOKUP(I305,DM_HE_SO_LUONG_NS!$D$6:$I$38,J305+1,FALSE)</f>
        <v>1.68</v>
      </c>
      <c r="G305" s="144" t="s">
        <v>209</v>
      </c>
      <c r="H305" s="145">
        <v>1</v>
      </c>
      <c r="I305" s="154" t="s">
        <v>270</v>
      </c>
      <c r="J305" s="154">
        <v>1</v>
      </c>
    </row>
    <row r="306" spans="1:10" ht="12.75">
      <c r="A306" s="36">
        <v>303</v>
      </c>
      <c r="B306" s="97">
        <v>13409</v>
      </c>
      <c r="C306" s="131" t="s">
        <v>651</v>
      </c>
      <c r="D306" s="131" t="s">
        <v>445</v>
      </c>
      <c r="E306" s="132">
        <f>VLOOKUP(G306,DM_LUONG_CHE_DO!$D$8:$L$1000,H306+1,FALSE)</f>
        <v>4166000</v>
      </c>
      <c r="F306" s="153">
        <f>VLOOKUP(I306,DM_HE_SO_LUONG_NS!$D$6:$I$38,J306+1,FALSE)</f>
        <v>1.68</v>
      </c>
      <c r="G306" s="144" t="s">
        <v>209</v>
      </c>
      <c r="H306" s="145">
        <v>1</v>
      </c>
      <c r="I306" s="154" t="s">
        <v>270</v>
      </c>
      <c r="J306" s="154">
        <v>1</v>
      </c>
    </row>
    <row r="307" spans="1:10" ht="12.75">
      <c r="A307" s="36">
        <v>304</v>
      </c>
      <c r="B307" s="97">
        <v>13410</v>
      </c>
      <c r="C307" s="131" t="s">
        <v>652</v>
      </c>
      <c r="D307" s="131" t="s">
        <v>445</v>
      </c>
      <c r="E307" s="132">
        <f>VLOOKUP(G307,DM_LUONG_CHE_DO!$D$8:$L$1000,H307+1,FALSE)</f>
        <v>4166000</v>
      </c>
      <c r="F307" s="153">
        <f>VLOOKUP(I307,DM_HE_SO_LUONG_NS!$D$6:$I$38,J307+1,FALSE)</f>
        <v>1.68</v>
      </c>
      <c r="G307" s="144" t="s">
        <v>209</v>
      </c>
      <c r="H307" s="145">
        <v>1</v>
      </c>
      <c r="I307" s="154" t="s">
        <v>270</v>
      </c>
      <c r="J307" s="154">
        <v>1</v>
      </c>
    </row>
    <row r="308" spans="1:10" ht="12.75">
      <c r="A308" s="36">
        <v>305</v>
      </c>
      <c r="B308" s="97">
        <v>13411</v>
      </c>
      <c r="C308" s="131" t="s">
        <v>653</v>
      </c>
      <c r="D308" s="131" t="s">
        <v>445</v>
      </c>
      <c r="E308" s="132">
        <f>VLOOKUP(G308,DM_LUONG_CHE_DO!$D$8:$L$1000,H308+1,FALSE)</f>
        <v>4166000</v>
      </c>
      <c r="F308" s="153">
        <f>VLOOKUP(I308,DM_HE_SO_LUONG_NS!$D$6:$I$38,J308+1,FALSE)</f>
        <v>1.68</v>
      </c>
      <c r="G308" s="144" t="s">
        <v>209</v>
      </c>
      <c r="H308" s="145">
        <v>1</v>
      </c>
      <c r="I308" s="154" t="s">
        <v>270</v>
      </c>
      <c r="J308" s="154">
        <v>1</v>
      </c>
    </row>
    <row r="309" spans="1:10" ht="12.75">
      <c r="A309" s="36">
        <v>306</v>
      </c>
      <c r="B309" s="97">
        <v>13412</v>
      </c>
      <c r="C309" s="131" t="s">
        <v>654</v>
      </c>
      <c r="D309" s="131" t="s">
        <v>445</v>
      </c>
      <c r="E309" s="132">
        <f>VLOOKUP(G309,DM_LUONG_CHE_DO!$D$8:$L$1000,H309+1,FALSE)</f>
        <v>4166000</v>
      </c>
      <c r="F309" s="153">
        <f>VLOOKUP(I309,DM_HE_SO_LUONG_NS!$D$6:$I$38,J309+1,FALSE)</f>
        <v>1.68</v>
      </c>
      <c r="G309" s="144" t="s">
        <v>209</v>
      </c>
      <c r="H309" s="145">
        <v>1</v>
      </c>
      <c r="I309" s="154" t="s">
        <v>270</v>
      </c>
      <c r="J309" s="154">
        <v>1</v>
      </c>
    </row>
    <row r="310" spans="1:10" ht="12.75">
      <c r="A310" s="36">
        <v>307</v>
      </c>
      <c r="B310" s="97">
        <v>13413</v>
      </c>
      <c r="C310" s="131" t="s">
        <v>655</v>
      </c>
      <c r="D310" s="131" t="s">
        <v>445</v>
      </c>
      <c r="E310" s="132">
        <f>VLOOKUP(G310,DM_LUONG_CHE_DO!$D$8:$L$1000,H310+1,FALSE)</f>
        <v>4166000</v>
      </c>
      <c r="F310" s="153">
        <f>VLOOKUP(I310,DM_HE_SO_LUONG_NS!$D$6:$I$38,J310+1,FALSE)</f>
        <v>1.68</v>
      </c>
      <c r="G310" s="144" t="s">
        <v>209</v>
      </c>
      <c r="H310" s="145">
        <v>1</v>
      </c>
      <c r="I310" s="154" t="s">
        <v>270</v>
      </c>
      <c r="J310" s="154">
        <v>1</v>
      </c>
    </row>
    <row r="311" spans="1:10" ht="12.75">
      <c r="A311" s="36">
        <v>308</v>
      </c>
      <c r="B311" s="97">
        <v>13414</v>
      </c>
      <c r="C311" s="131" t="s">
        <v>656</v>
      </c>
      <c r="D311" s="131" t="s">
        <v>445</v>
      </c>
      <c r="E311" s="132">
        <f>VLOOKUP(G311,DM_LUONG_CHE_DO!$D$8:$L$1000,H311+1,FALSE)</f>
        <v>4166000</v>
      </c>
      <c r="F311" s="153">
        <f>VLOOKUP(I311,DM_HE_SO_LUONG_NS!$D$6:$I$38,J311+1,FALSE)</f>
        <v>1.68</v>
      </c>
      <c r="G311" s="144" t="s">
        <v>209</v>
      </c>
      <c r="H311" s="145">
        <v>1</v>
      </c>
      <c r="I311" s="154" t="s">
        <v>270</v>
      </c>
      <c r="J311" s="154">
        <v>1</v>
      </c>
    </row>
    <row r="312" spans="1:10" ht="12.75">
      <c r="A312" s="36">
        <v>309</v>
      </c>
      <c r="B312" s="97">
        <v>13415</v>
      </c>
      <c r="C312" s="131" t="s">
        <v>657</v>
      </c>
      <c r="D312" s="131" t="s">
        <v>445</v>
      </c>
      <c r="E312" s="132">
        <f>VLOOKUP(G312,DM_LUONG_CHE_DO!$D$8:$L$1000,H312+1,FALSE)</f>
        <v>4166000</v>
      </c>
      <c r="F312" s="153">
        <f>VLOOKUP(I312,DM_HE_SO_LUONG_NS!$D$6:$I$38,J312+1,FALSE)</f>
        <v>1.68</v>
      </c>
      <c r="G312" s="144" t="s">
        <v>209</v>
      </c>
      <c r="H312" s="145">
        <v>1</v>
      </c>
      <c r="I312" s="154" t="s">
        <v>270</v>
      </c>
      <c r="J312" s="154">
        <v>1</v>
      </c>
    </row>
    <row r="313" spans="1:10" ht="12.75">
      <c r="A313" s="36">
        <v>310</v>
      </c>
      <c r="B313" s="97">
        <v>13530</v>
      </c>
      <c r="C313" s="131" t="s">
        <v>658</v>
      </c>
      <c r="D313" s="131" t="s">
        <v>445</v>
      </c>
      <c r="E313" s="132">
        <f>VLOOKUP(G313,DM_LUONG_CHE_DO!$D$8:$L$1000,H313+1,FALSE)</f>
        <v>4166000</v>
      </c>
      <c r="F313" s="153">
        <f>VLOOKUP(I313,DM_HE_SO_LUONG_NS!$D$6:$I$38,J313+1,FALSE)</f>
        <v>1.68</v>
      </c>
      <c r="G313" s="144" t="s">
        <v>209</v>
      </c>
      <c r="H313" s="145">
        <v>1</v>
      </c>
      <c r="I313" s="154" t="s">
        <v>270</v>
      </c>
      <c r="J313" s="154">
        <v>1</v>
      </c>
    </row>
    <row r="314" spans="1:10" ht="12.75">
      <c r="A314" s="36">
        <v>311</v>
      </c>
      <c r="B314" s="97">
        <v>13529</v>
      </c>
      <c r="C314" s="131" t="s">
        <v>659</v>
      </c>
      <c r="D314" s="131" t="s">
        <v>445</v>
      </c>
      <c r="E314" s="132">
        <f>VLOOKUP(G314,DM_LUONG_CHE_DO!$D$8:$L$1000,H314+1,FALSE)</f>
        <v>4166000</v>
      </c>
      <c r="F314" s="153">
        <f>VLOOKUP(I314,DM_HE_SO_LUONG_NS!$D$6:$I$38,J314+1,FALSE)</f>
        <v>1.68</v>
      </c>
      <c r="G314" s="144" t="s">
        <v>209</v>
      </c>
      <c r="H314" s="145">
        <v>1</v>
      </c>
      <c r="I314" s="154" t="s">
        <v>270</v>
      </c>
      <c r="J314" s="154">
        <v>1</v>
      </c>
    </row>
    <row r="315" spans="1:10" ht="12.75">
      <c r="A315" s="36">
        <v>312</v>
      </c>
      <c r="B315" s="97">
        <v>10648</v>
      </c>
      <c r="C315" s="131" t="s">
        <v>660</v>
      </c>
      <c r="D315" s="131" t="s">
        <v>445</v>
      </c>
      <c r="E315" s="132">
        <f>VLOOKUP(G315,DM_LUONG_CHE_DO!$D$8:$L$1000,H315+1,FALSE)</f>
        <v>4166000</v>
      </c>
      <c r="F315" s="153">
        <f>VLOOKUP(I315,DM_HE_SO_LUONG_NS!$D$6:$I$38,J315+1,FALSE)</f>
        <v>1.68</v>
      </c>
      <c r="G315" s="144" t="s">
        <v>209</v>
      </c>
      <c r="H315" s="145">
        <v>1</v>
      </c>
      <c r="I315" s="154" t="s">
        <v>270</v>
      </c>
      <c r="J315" s="154">
        <v>1</v>
      </c>
    </row>
    <row r="316" spans="1:10" ht="12.75">
      <c r="A316" s="36">
        <v>313</v>
      </c>
      <c r="B316" s="97">
        <v>10649</v>
      </c>
      <c r="C316" s="131" t="s">
        <v>661</v>
      </c>
      <c r="D316" s="131" t="s">
        <v>445</v>
      </c>
      <c r="E316" s="132">
        <f>VLOOKUP(G316,DM_LUONG_CHE_DO!$D$8:$L$1000,H316+1,FALSE)</f>
        <v>4166000</v>
      </c>
      <c r="F316" s="153">
        <f>VLOOKUP(I316,DM_HE_SO_LUONG_NS!$D$6:$I$38,J316+1,FALSE)</f>
        <v>1.68</v>
      </c>
      <c r="G316" s="144" t="s">
        <v>209</v>
      </c>
      <c r="H316" s="145">
        <v>1</v>
      </c>
      <c r="I316" s="154" t="s">
        <v>270</v>
      </c>
      <c r="J316" s="154">
        <v>1</v>
      </c>
    </row>
    <row r="317" spans="1:10" ht="12.75">
      <c r="A317" s="36">
        <v>314</v>
      </c>
      <c r="B317" s="97">
        <v>10651</v>
      </c>
      <c r="C317" s="131" t="s">
        <v>662</v>
      </c>
      <c r="D317" s="131" t="s">
        <v>445</v>
      </c>
      <c r="E317" s="132">
        <f>VLOOKUP(G317,DM_LUONG_CHE_DO!$D$8:$L$1000,H317+1,FALSE)</f>
        <v>4166000</v>
      </c>
      <c r="F317" s="153">
        <f>VLOOKUP(I317,DM_HE_SO_LUONG_NS!$D$6:$I$38,J317+1,FALSE)</f>
        <v>1.68</v>
      </c>
      <c r="G317" s="144" t="s">
        <v>209</v>
      </c>
      <c r="H317" s="145">
        <v>1</v>
      </c>
      <c r="I317" s="154" t="s">
        <v>270</v>
      </c>
      <c r="J317" s="154">
        <v>1</v>
      </c>
    </row>
    <row r="318" spans="1:10" ht="12.75">
      <c r="A318" s="36">
        <v>315</v>
      </c>
      <c r="B318" s="97">
        <v>10656</v>
      </c>
      <c r="C318" s="131" t="s">
        <v>663</v>
      </c>
      <c r="D318" s="131" t="s">
        <v>445</v>
      </c>
      <c r="E318" s="132">
        <f>VLOOKUP(G318,DM_LUONG_CHE_DO!$D$8:$L$1000,H318+1,FALSE)</f>
        <v>4166000</v>
      </c>
      <c r="F318" s="153">
        <f>VLOOKUP(I318,DM_HE_SO_LUONG_NS!$D$6:$I$38,J318+1,FALSE)</f>
        <v>1.59</v>
      </c>
      <c r="G318" s="144" t="s">
        <v>209</v>
      </c>
      <c r="H318" s="145">
        <v>1</v>
      </c>
      <c r="I318" s="154" t="s">
        <v>280</v>
      </c>
      <c r="J318" s="154">
        <v>2</v>
      </c>
    </row>
    <row r="319" spans="1:10" ht="12.75">
      <c r="A319" s="36">
        <v>316</v>
      </c>
      <c r="B319" s="97">
        <v>10658</v>
      </c>
      <c r="C319" s="131" t="s">
        <v>664</v>
      </c>
      <c r="D319" s="131" t="s">
        <v>445</v>
      </c>
      <c r="E319" s="132">
        <f>VLOOKUP(G319,DM_LUONG_CHE_DO!$D$8:$L$1000,H319+1,FALSE)</f>
        <v>4166000</v>
      </c>
      <c r="F319" s="153">
        <f>VLOOKUP(I319,DM_HE_SO_LUONG_NS!$D$6:$I$38,J319+1,FALSE)</f>
        <v>1.68</v>
      </c>
      <c r="G319" s="144" t="s">
        <v>209</v>
      </c>
      <c r="H319" s="145">
        <v>1</v>
      </c>
      <c r="I319" s="154" t="s">
        <v>270</v>
      </c>
      <c r="J319" s="154">
        <v>1</v>
      </c>
    </row>
    <row r="320" spans="1:10" ht="12.75">
      <c r="A320" s="36">
        <v>317</v>
      </c>
      <c r="B320" s="97">
        <v>10665</v>
      </c>
      <c r="C320" s="131" t="s">
        <v>665</v>
      </c>
      <c r="D320" s="131" t="s">
        <v>445</v>
      </c>
      <c r="E320" s="132">
        <f>VLOOKUP(G320,DM_LUONG_CHE_DO!$D$8:$L$1000,H320+1,FALSE)</f>
        <v>4166000</v>
      </c>
      <c r="F320" s="153">
        <f>VLOOKUP(I320,DM_HE_SO_LUONG_NS!$D$6:$I$38,J320+1,FALSE)</f>
        <v>1.68</v>
      </c>
      <c r="G320" s="144" t="s">
        <v>209</v>
      </c>
      <c r="H320" s="145">
        <v>1</v>
      </c>
      <c r="I320" s="154" t="s">
        <v>270</v>
      </c>
      <c r="J320" s="154">
        <v>1</v>
      </c>
    </row>
    <row r="321" spans="1:10" ht="12.75">
      <c r="A321" s="36">
        <v>318</v>
      </c>
      <c r="B321" s="97">
        <v>10671</v>
      </c>
      <c r="C321" s="131" t="s">
        <v>666</v>
      </c>
      <c r="D321" s="131" t="s">
        <v>445</v>
      </c>
      <c r="E321" s="132">
        <f>VLOOKUP(G321,DM_LUONG_CHE_DO!$D$8:$L$1000,H321+1,FALSE)</f>
        <v>4166000</v>
      </c>
      <c r="F321" s="153">
        <f>VLOOKUP(I321,DM_HE_SO_LUONG_NS!$D$6:$I$38,J321+1,FALSE)</f>
        <v>1.68</v>
      </c>
      <c r="G321" s="144" t="s">
        <v>209</v>
      </c>
      <c r="H321" s="145">
        <v>1</v>
      </c>
      <c r="I321" s="154" t="s">
        <v>270</v>
      </c>
      <c r="J321" s="154">
        <v>1</v>
      </c>
    </row>
    <row r="322" spans="1:10" ht="12.75">
      <c r="A322" s="36">
        <v>319</v>
      </c>
      <c r="B322" s="97">
        <v>10673</v>
      </c>
      <c r="C322" s="131" t="s">
        <v>667</v>
      </c>
      <c r="D322" s="131" t="s">
        <v>445</v>
      </c>
      <c r="E322" s="132">
        <f>VLOOKUP(G322,DM_LUONG_CHE_DO!$D$8:$L$1000,H322+1,FALSE)</f>
        <v>4166000</v>
      </c>
      <c r="F322" s="153">
        <f>VLOOKUP(I322,DM_HE_SO_LUONG_NS!$D$6:$I$38,J322+1,FALSE)</f>
        <v>1.68</v>
      </c>
      <c r="G322" s="144" t="s">
        <v>209</v>
      </c>
      <c r="H322" s="145">
        <v>1</v>
      </c>
      <c r="I322" s="154" t="s">
        <v>270</v>
      </c>
      <c r="J322" s="154">
        <v>1</v>
      </c>
    </row>
    <row r="323" spans="1:10" ht="12.75">
      <c r="A323" s="36">
        <v>320</v>
      </c>
      <c r="B323" s="97">
        <v>11091</v>
      </c>
      <c r="C323" s="131" t="s">
        <v>668</v>
      </c>
      <c r="D323" s="131" t="s">
        <v>445</v>
      </c>
      <c r="E323" s="132">
        <f>VLOOKUP(G323,DM_LUONG_CHE_DO!$D$8:$L$1000,H323+1,FALSE)</f>
        <v>4166000</v>
      </c>
      <c r="F323" s="153">
        <f>VLOOKUP(I323,DM_HE_SO_LUONG_NS!$D$6:$I$38,J323+1,FALSE)</f>
        <v>1.68</v>
      </c>
      <c r="G323" s="144" t="s">
        <v>209</v>
      </c>
      <c r="H323" s="145">
        <v>1</v>
      </c>
      <c r="I323" s="154" t="s">
        <v>270</v>
      </c>
      <c r="J323" s="154">
        <v>1</v>
      </c>
    </row>
    <row r="324" spans="1:10" ht="12.75">
      <c r="A324" s="36">
        <v>321</v>
      </c>
      <c r="B324" s="97">
        <v>11093</v>
      </c>
      <c r="C324" s="131" t="s">
        <v>669</v>
      </c>
      <c r="D324" s="131" t="s">
        <v>445</v>
      </c>
      <c r="E324" s="132">
        <f>VLOOKUP(G324,DM_LUONG_CHE_DO!$D$8:$L$1000,H324+1,FALSE)</f>
        <v>4166000</v>
      </c>
      <c r="F324" s="153">
        <f>VLOOKUP(I324,DM_HE_SO_LUONG_NS!$D$6:$I$38,J324+1,FALSE)</f>
        <v>1.68</v>
      </c>
      <c r="G324" s="144" t="s">
        <v>209</v>
      </c>
      <c r="H324" s="145">
        <v>1</v>
      </c>
      <c r="I324" s="154" t="s">
        <v>270</v>
      </c>
      <c r="J324" s="154">
        <v>1</v>
      </c>
    </row>
    <row r="325" spans="1:10" ht="12.75">
      <c r="A325" s="36">
        <v>322</v>
      </c>
      <c r="B325" s="97">
        <v>12572</v>
      </c>
      <c r="C325" s="131" t="s">
        <v>670</v>
      </c>
      <c r="D325" s="131" t="s">
        <v>445</v>
      </c>
      <c r="E325" s="132">
        <f>VLOOKUP(G325,DM_LUONG_CHE_DO!$D$8:$L$1000,H325+1,FALSE)</f>
        <v>4166000</v>
      </c>
      <c r="F325" s="153">
        <f>VLOOKUP(I325,DM_HE_SO_LUONG_NS!$D$6:$I$38,J325+1,FALSE)</f>
        <v>1.68</v>
      </c>
      <c r="G325" s="144" t="s">
        <v>209</v>
      </c>
      <c r="H325" s="145">
        <v>1</v>
      </c>
      <c r="I325" s="154" t="s">
        <v>270</v>
      </c>
      <c r="J325" s="154">
        <v>1</v>
      </c>
    </row>
    <row r="326" spans="1:10" ht="12.75">
      <c r="A326" s="36">
        <v>323</v>
      </c>
      <c r="B326" s="97">
        <v>12573</v>
      </c>
      <c r="C326" s="131" t="s">
        <v>671</v>
      </c>
      <c r="D326" s="131" t="s">
        <v>445</v>
      </c>
      <c r="E326" s="132">
        <f>VLOOKUP(G326,DM_LUONG_CHE_DO!$D$8:$L$1000,H326+1,FALSE)</f>
        <v>4166000</v>
      </c>
      <c r="F326" s="153">
        <f>VLOOKUP(I326,DM_HE_SO_LUONG_NS!$D$6:$I$38,J326+1,FALSE)</f>
        <v>1.68</v>
      </c>
      <c r="G326" s="144" t="s">
        <v>209</v>
      </c>
      <c r="H326" s="145">
        <v>1</v>
      </c>
      <c r="I326" s="154" t="s">
        <v>270</v>
      </c>
      <c r="J326" s="154">
        <v>1</v>
      </c>
    </row>
    <row r="327" spans="1:10" ht="12.75">
      <c r="A327" s="36">
        <v>324</v>
      </c>
      <c r="B327" s="97">
        <v>12575</v>
      </c>
      <c r="C327" s="131" t="s">
        <v>672</v>
      </c>
      <c r="D327" s="131" t="s">
        <v>445</v>
      </c>
      <c r="E327" s="132">
        <f>VLOOKUP(G327,DM_LUONG_CHE_DO!$D$8:$L$1000,H327+1,FALSE)</f>
        <v>4166000</v>
      </c>
      <c r="F327" s="153">
        <f>VLOOKUP(I327,DM_HE_SO_LUONG_NS!$D$6:$I$38,J327+1,FALSE)</f>
        <v>1.68</v>
      </c>
      <c r="G327" s="144" t="s">
        <v>209</v>
      </c>
      <c r="H327" s="145">
        <v>1</v>
      </c>
      <c r="I327" s="154" t="s">
        <v>270</v>
      </c>
      <c r="J327" s="154">
        <v>1</v>
      </c>
    </row>
    <row r="328" spans="1:10" ht="12.75">
      <c r="A328" s="36">
        <v>325</v>
      </c>
      <c r="B328" s="97">
        <v>12577</v>
      </c>
      <c r="C328" s="131" t="s">
        <v>673</v>
      </c>
      <c r="D328" s="131" t="s">
        <v>445</v>
      </c>
      <c r="E328" s="132">
        <f>VLOOKUP(G328,DM_LUONG_CHE_DO!$D$8:$L$1000,H328+1,FALSE)</f>
        <v>4166000</v>
      </c>
      <c r="F328" s="153">
        <f>VLOOKUP(I328,DM_HE_SO_LUONG_NS!$D$6:$I$38,J328+1,FALSE)</f>
        <v>1.68</v>
      </c>
      <c r="G328" s="144" t="s">
        <v>209</v>
      </c>
      <c r="H328" s="145">
        <v>1</v>
      </c>
      <c r="I328" s="154" t="s">
        <v>270</v>
      </c>
      <c r="J328" s="154">
        <v>1</v>
      </c>
    </row>
    <row r="329" spans="1:10" ht="12.75">
      <c r="A329" s="36">
        <v>326</v>
      </c>
      <c r="B329" s="97">
        <v>12579</v>
      </c>
      <c r="C329" s="131" t="s">
        <v>674</v>
      </c>
      <c r="D329" s="131" t="s">
        <v>445</v>
      </c>
      <c r="E329" s="132">
        <f>VLOOKUP(G329,DM_LUONG_CHE_DO!$D$8:$L$1000,H329+1,FALSE)</f>
        <v>4166000</v>
      </c>
      <c r="F329" s="153">
        <f>VLOOKUP(I329,DM_HE_SO_LUONG_NS!$D$6:$I$38,J329+1,FALSE)</f>
        <v>1.68</v>
      </c>
      <c r="G329" s="144" t="s">
        <v>209</v>
      </c>
      <c r="H329" s="145">
        <v>1</v>
      </c>
      <c r="I329" s="154" t="s">
        <v>270</v>
      </c>
      <c r="J329" s="154">
        <v>1</v>
      </c>
    </row>
    <row r="330" spans="1:10" ht="12.75">
      <c r="A330" s="36">
        <v>327</v>
      </c>
      <c r="B330" s="97">
        <v>10758</v>
      </c>
      <c r="C330" s="131" t="s">
        <v>675</v>
      </c>
      <c r="D330" s="131" t="s">
        <v>362</v>
      </c>
      <c r="E330" s="132">
        <f>VLOOKUP(G330,DM_LUONG_CHE_DO!$D$8:$L$1000,H330+1,FALSE)</f>
        <v>4921000</v>
      </c>
      <c r="F330" s="153">
        <f>VLOOKUP(I330,DM_HE_SO_LUONG_NS!$D$6:$I$38,J330+1,FALSE)</f>
        <v>2.57</v>
      </c>
      <c r="G330" s="144" t="s">
        <v>185</v>
      </c>
      <c r="H330" s="145">
        <v>1</v>
      </c>
      <c r="I330" s="154" t="s">
        <v>240</v>
      </c>
      <c r="J330" s="154">
        <v>1</v>
      </c>
    </row>
    <row r="331" spans="1:10" ht="12.75">
      <c r="A331" s="36">
        <v>328</v>
      </c>
      <c r="B331" s="97">
        <v>10644</v>
      </c>
      <c r="C331" s="131" t="s">
        <v>676</v>
      </c>
      <c r="D331" s="131" t="s">
        <v>677</v>
      </c>
      <c r="E331" s="132">
        <f>VLOOKUP(G331,DM_LUONG_CHE_DO!$D$8:$L$1000,H331+1,FALSE)</f>
        <v>4921000</v>
      </c>
      <c r="F331" s="153">
        <f>VLOOKUP(I331,DM_HE_SO_LUONG_NS!$D$6:$I$38,J331+1,FALSE)</f>
        <v>2.57</v>
      </c>
      <c r="G331" s="144" t="s">
        <v>185</v>
      </c>
      <c r="H331" s="145">
        <v>1</v>
      </c>
      <c r="I331" s="154" t="s">
        <v>240</v>
      </c>
      <c r="J331" s="154">
        <v>1</v>
      </c>
    </row>
    <row r="332" spans="1:10" ht="12.75">
      <c r="A332" s="36">
        <v>329</v>
      </c>
      <c r="B332" s="97">
        <v>10645</v>
      </c>
      <c r="C332" s="131" t="s">
        <v>678</v>
      </c>
      <c r="D332" s="131" t="s">
        <v>677</v>
      </c>
      <c r="E332" s="132">
        <f>VLOOKUP(G332,DM_LUONG_CHE_DO!$D$8:$L$1000,H332+1,FALSE)</f>
        <v>5115000</v>
      </c>
      <c r="F332" s="153">
        <f>VLOOKUP(I332,DM_HE_SO_LUONG_NS!$D$6:$I$38,J332+1,FALSE)</f>
        <v>3.15</v>
      </c>
      <c r="G332" s="144" t="s">
        <v>183</v>
      </c>
      <c r="H332" s="145">
        <v>1</v>
      </c>
      <c r="I332" s="154" t="s">
        <v>236</v>
      </c>
      <c r="J332" s="154">
        <v>1</v>
      </c>
    </row>
    <row r="333" spans="1:10" ht="12.75">
      <c r="A333" s="36">
        <v>330</v>
      </c>
      <c r="B333" s="97">
        <v>13531</v>
      </c>
      <c r="C333" s="131" t="s">
        <v>679</v>
      </c>
      <c r="D333" s="131" t="s">
        <v>680</v>
      </c>
      <c r="E333" s="132">
        <f>VLOOKUP(G333,DM_LUONG_CHE_DO!$D$8:$L$1000,H333+1,FALSE)</f>
        <v>3100000</v>
      </c>
      <c r="F333" s="153">
        <f>VLOOKUP(I333,DM_HE_SO_LUONG_NS!$D$6:$I$38,J333+1,FALSE)</f>
        <v>1.47</v>
      </c>
      <c r="G333" s="144" t="s">
        <v>215</v>
      </c>
      <c r="H333" s="145">
        <v>1</v>
      </c>
      <c r="I333" s="154" t="s">
        <v>282</v>
      </c>
      <c r="J333" s="154">
        <v>1</v>
      </c>
    </row>
    <row r="334" spans="1:10" ht="12.75">
      <c r="A334" s="36">
        <v>331</v>
      </c>
      <c r="B334" s="97">
        <v>12508</v>
      </c>
      <c r="C334" s="131" t="s">
        <v>681</v>
      </c>
      <c r="D334" s="131" t="s">
        <v>682</v>
      </c>
      <c r="E334" s="132">
        <f>VLOOKUP(G334,DM_LUONG_CHE_DO!$D$8:$L$1000,H334+1,FALSE)</f>
        <v>3100000</v>
      </c>
      <c r="F334" s="153">
        <f>VLOOKUP(I334,DM_HE_SO_LUONG_NS!$D$6:$I$38,J334+1,FALSE)</f>
        <v>1.47</v>
      </c>
      <c r="G334" s="144" t="s">
        <v>215</v>
      </c>
      <c r="H334" s="145">
        <v>1</v>
      </c>
      <c r="I334" s="154" t="s">
        <v>282</v>
      </c>
      <c r="J334" s="154">
        <v>1</v>
      </c>
    </row>
    <row r="335" spans="1:10" ht="12.75">
      <c r="A335" s="36">
        <v>332</v>
      </c>
      <c r="B335" s="97">
        <v>12596</v>
      </c>
      <c r="C335" s="131" t="s">
        <v>683</v>
      </c>
      <c r="D335" s="131" t="s">
        <v>682</v>
      </c>
      <c r="E335" s="132">
        <f>VLOOKUP(G335,DM_LUONG_CHE_DO!$D$8:$L$1000,H335+1,FALSE)</f>
        <v>3100000</v>
      </c>
      <c r="F335" s="153">
        <f>VLOOKUP(I335,DM_HE_SO_LUONG_NS!$D$6:$I$38,J335+1,FALSE)</f>
        <v>1.47</v>
      </c>
      <c r="G335" s="144" t="s">
        <v>215</v>
      </c>
      <c r="H335" s="145">
        <v>1</v>
      </c>
      <c r="I335" s="154" t="s">
        <v>282</v>
      </c>
      <c r="J335" s="154">
        <v>1</v>
      </c>
    </row>
    <row r="336" spans="1:10" ht="12.75">
      <c r="A336" s="36">
        <v>333</v>
      </c>
      <c r="B336" s="97">
        <v>12597</v>
      </c>
      <c r="C336" s="131" t="s">
        <v>684</v>
      </c>
      <c r="D336" s="131" t="s">
        <v>682</v>
      </c>
      <c r="E336" s="132">
        <f>VLOOKUP(G336,DM_LUONG_CHE_DO!$D$8:$L$1000,H336+1,FALSE)</f>
        <v>3100000</v>
      </c>
      <c r="F336" s="153">
        <f>VLOOKUP(I336,DM_HE_SO_LUONG_NS!$D$6:$I$38,J336+1,FALSE)</f>
        <v>1.47</v>
      </c>
      <c r="G336" s="144" t="s">
        <v>215</v>
      </c>
      <c r="H336" s="145">
        <v>1</v>
      </c>
      <c r="I336" s="154" t="s">
        <v>282</v>
      </c>
      <c r="J336" s="154">
        <v>1</v>
      </c>
    </row>
    <row r="337" spans="1:10" ht="12.75">
      <c r="A337" s="36">
        <v>334</v>
      </c>
      <c r="B337" s="97">
        <v>13098</v>
      </c>
      <c r="C337" s="131" t="s">
        <v>685</v>
      </c>
      <c r="D337" s="131" t="s">
        <v>682</v>
      </c>
      <c r="E337" s="132">
        <f>VLOOKUP(G337,DM_LUONG_CHE_DO!$D$8:$L$1000,H337+1,FALSE)</f>
        <v>3100000</v>
      </c>
      <c r="F337" s="153">
        <f>VLOOKUP(I337,DM_HE_SO_LUONG_NS!$D$6:$I$38,J337+1,FALSE)</f>
        <v>1.47</v>
      </c>
      <c r="G337" s="144" t="s">
        <v>215</v>
      </c>
      <c r="H337" s="145">
        <v>1</v>
      </c>
      <c r="I337" s="154" t="s">
        <v>282</v>
      </c>
      <c r="J337" s="154">
        <v>1</v>
      </c>
    </row>
    <row r="338" spans="1:10" ht="12.75">
      <c r="A338" s="36">
        <v>335</v>
      </c>
      <c r="B338" s="97">
        <v>13100</v>
      </c>
      <c r="C338" s="131" t="s">
        <v>686</v>
      </c>
      <c r="D338" s="131" t="s">
        <v>682</v>
      </c>
      <c r="E338" s="132">
        <f>VLOOKUP(G338,DM_LUONG_CHE_DO!$D$8:$L$1000,H338+1,FALSE)</f>
        <v>3100000</v>
      </c>
      <c r="F338" s="153">
        <f>VLOOKUP(I338,DM_HE_SO_LUONG_NS!$D$6:$I$38,J338+1,FALSE)</f>
        <v>1.47</v>
      </c>
      <c r="G338" s="144" t="s">
        <v>215</v>
      </c>
      <c r="H338" s="145">
        <v>1</v>
      </c>
      <c r="I338" s="154" t="s">
        <v>282</v>
      </c>
      <c r="J338" s="154">
        <v>1</v>
      </c>
    </row>
    <row r="339" spans="1:10" ht="12.75">
      <c r="A339" s="36">
        <v>336</v>
      </c>
      <c r="B339" s="97">
        <v>10754</v>
      </c>
      <c r="C339" s="131" t="s">
        <v>687</v>
      </c>
      <c r="D339" s="131" t="s">
        <v>358</v>
      </c>
      <c r="E339" s="132">
        <f>VLOOKUP(G339,DM_LUONG_CHE_DO!$D$8:$L$1000,H339+1,FALSE)</f>
        <v>3100000</v>
      </c>
      <c r="F339" s="153">
        <f>VLOOKUP(I339,DM_HE_SO_LUONG_NS!$D$6:$I$38,J339+1,FALSE)</f>
        <v>1.65</v>
      </c>
      <c r="G339" s="144" t="s">
        <v>215</v>
      </c>
      <c r="H339" s="145">
        <v>1</v>
      </c>
      <c r="I339" s="154" t="s">
        <v>282</v>
      </c>
      <c r="J339" s="154">
        <v>3</v>
      </c>
    </row>
    <row r="340" spans="1:10" ht="12.75">
      <c r="A340" s="36">
        <v>337</v>
      </c>
      <c r="B340" s="97">
        <v>10755</v>
      </c>
      <c r="C340" s="131" t="s">
        <v>688</v>
      </c>
      <c r="D340" s="131" t="s">
        <v>358</v>
      </c>
      <c r="E340" s="132">
        <f>VLOOKUP(G340,DM_LUONG_CHE_DO!$D$8:$L$1000,H340+1,FALSE)</f>
        <v>4456000</v>
      </c>
      <c r="F340" s="153">
        <f>VLOOKUP(I340,DM_HE_SO_LUONG_NS!$D$6:$I$38,J340+1,FALSE)</f>
        <v>1.75</v>
      </c>
      <c r="G340" s="144" t="s">
        <v>215</v>
      </c>
      <c r="H340" s="145">
        <v>3</v>
      </c>
      <c r="I340" s="154" t="s">
        <v>282</v>
      </c>
      <c r="J340" s="154">
        <v>4</v>
      </c>
    </row>
    <row r="341" spans="1:10" ht="12.75">
      <c r="A341" s="36">
        <v>338</v>
      </c>
      <c r="B341" s="97">
        <v>10756</v>
      </c>
      <c r="C341" s="131" t="s">
        <v>689</v>
      </c>
      <c r="D341" s="131" t="s">
        <v>358</v>
      </c>
      <c r="E341" s="132">
        <f>VLOOKUP(G341,DM_LUONG_CHE_DO!$D$8:$L$1000,H341+1,FALSE)</f>
        <v>4456000</v>
      </c>
      <c r="F341" s="153">
        <f>VLOOKUP(I341,DM_HE_SO_LUONG_NS!$D$6:$I$38,J341+1,FALSE)</f>
        <v>1.75</v>
      </c>
      <c r="G341" s="144" t="s">
        <v>215</v>
      </c>
      <c r="H341" s="145">
        <v>3</v>
      </c>
      <c r="I341" s="154" t="s">
        <v>282</v>
      </c>
      <c r="J341" s="154">
        <v>4</v>
      </c>
    </row>
    <row r="342" spans="1:10" ht="12.75">
      <c r="A342" s="36">
        <v>339</v>
      </c>
      <c r="B342" s="97">
        <v>10757</v>
      </c>
      <c r="C342" s="131" t="s">
        <v>690</v>
      </c>
      <c r="D342" s="131" t="s">
        <v>445</v>
      </c>
      <c r="E342" s="132">
        <f>VLOOKUP(G342,DM_LUONG_CHE_DO!$D$8:$L$1000,H342+1,FALSE)</f>
        <v>4166000</v>
      </c>
      <c r="F342" s="153">
        <f>VLOOKUP(I342,DM_HE_SO_LUONG_NS!$D$6:$I$38,J342+1,FALSE)</f>
        <v>1.68</v>
      </c>
      <c r="G342" s="144" t="s">
        <v>209</v>
      </c>
      <c r="H342" s="145">
        <v>1</v>
      </c>
      <c r="I342" s="154" t="s">
        <v>270</v>
      </c>
      <c r="J342" s="154">
        <v>1</v>
      </c>
    </row>
    <row r="343" spans="1:10" ht="12.75">
      <c r="A343" s="36">
        <v>340</v>
      </c>
      <c r="B343" s="97">
        <v>10759</v>
      </c>
      <c r="C343" s="131" t="s">
        <v>691</v>
      </c>
      <c r="D343" s="131" t="s">
        <v>358</v>
      </c>
      <c r="E343" s="132">
        <f>VLOOKUP(G343,DM_LUONG_CHE_DO!$D$8:$L$1000,H343+1,FALSE)</f>
        <v>3100000</v>
      </c>
      <c r="F343" s="153">
        <f>VLOOKUP(I343,DM_HE_SO_LUONG_NS!$D$6:$I$38,J343+1,FALSE)</f>
        <v>1.65</v>
      </c>
      <c r="G343" s="144" t="s">
        <v>215</v>
      </c>
      <c r="H343" s="145">
        <v>1</v>
      </c>
      <c r="I343" s="154" t="s">
        <v>282</v>
      </c>
      <c r="J343" s="154">
        <v>3</v>
      </c>
    </row>
    <row r="344" spans="1:10" ht="12.75">
      <c r="A344" s="36">
        <v>341</v>
      </c>
      <c r="B344" s="97">
        <v>10760</v>
      </c>
      <c r="C344" s="131" t="s">
        <v>692</v>
      </c>
      <c r="D344" s="131" t="s">
        <v>358</v>
      </c>
      <c r="E344" s="132">
        <f>VLOOKUP(G344,DM_LUONG_CHE_DO!$D$8:$L$1000,H344+1,FALSE)</f>
        <v>3100000</v>
      </c>
      <c r="F344" s="153">
        <f>VLOOKUP(I344,DM_HE_SO_LUONG_NS!$D$6:$I$38,J344+1,FALSE)</f>
        <v>1.65</v>
      </c>
      <c r="G344" s="144" t="s">
        <v>215</v>
      </c>
      <c r="H344" s="145">
        <v>1</v>
      </c>
      <c r="I344" s="154" t="s">
        <v>282</v>
      </c>
      <c r="J344" s="154">
        <v>3</v>
      </c>
    </row>
    <row r="345" spans="1:10" ht="12.75">
      <c r="A345" s="36">
        <v>342</v>
      </c>
      <c r="B345" s="97">
        <v>10761</v>
      </c>
      <c r="C345" s="131" t="s">
        <v>693</v>
      </c>
      <c r="D345" s="131" t="s">
        <v>358</v>
      </c>
      <c r="E345" s="132">
        <f>VLOOKUP(G345,DM_LUONG_CHE_DO!$D$8:$L$1000,H345+1,FALSE)</f>
        <v>3100000</v>
      </c>
      <c r="F345" s="153">
        <f>VLOOKUP(I345,DM_HE_SO_LUONG_NS!$D$6:$I$38,J345+1,FALSE)</f>
        <v>1.65</v>
      </c>
      <c r="G345" s="144" t="s">
        <v>215</v>
      </c>
      <c r="H345" s="145">
        <v>1</v>
      </c>
      <c r="I345" s="154" t="s">
        <v>282</v>
      </c>
      <c r="J345" s="154">
        <v>3</v>
      </c>
    </row>
    <row r="346" spans="1:10" ht="12.75">
      <c r="A346" s="36">
        <v>343</v>
      </c>
      <c r="B346" s="97">
        <v>10762</v>
      </c>
      <c r="C346" s="131" t="s">
        <v>694</v>
      </c>
      <c r="D346" s="131" t="s">
        <v>358</v>
      </c>
      <c r="E346" s="132">
        <f>VLOOKUP(G346,DM_LUONG_CHE_DO!$D$8:$L$1000,H346+1,FALSE)</f>
        <v>3720000</v>
      </c>
      <c r="F346" s="153">
        <f>VLOOKUP(I346,DM_HE_SO_LUONG_NS!$D$6:$I$38,J346+1,FALSE)</f>
        <v>1.75</v>
      </c>
      <c r="G346" s="144" t="s">
        <v>215</v>
      </c>
      <c r="H346" s="145">
        <v>2</v>
      </c>
      <c r="I346" s="154" t="s">
        <v>282</v>
      </c>
      <c r="J346" s="154">
        <v>4</v>
      </c>
    </row>
    <row r="347" spans="1:10" ht="12.75">
      <c r="A347" s="36">
        <v>344</v>
      </c>
      <c r="B347" s="97">
        <v>10763</v>
      </c>
      <c r="C347" s="131" t="s">
        <v>695</v>
      </c>
      <c r="D347" s="131" t="s">
        <v>358</v>
      </c>
      <c r="E347" s="132">
        <f>VLOOKUP(G347,DM_LUONG_CHE_DO!$D$8:$L$1000,H347+1,FALSE)</f>
        <v>3720000</v>
      </c>
      <c r="F347" s="153">
        <f>VLOOKUP(I347,DM_HE_SO_LUONG_NS!$D$6:$I$38,J347+1,FALSE)</f>
        <v>1.75</v>
      </c>
      <c r="G347" s="144" t="s">
        <v>215</v>
      </c>
      <c r="H347" s="145">
        <v>2</v>
      </c>
      <c r="I347" s="154" t="s">
        <v>282</v>
      </c>
      <c r="J347" s="154">
        <v>4</v>
      </c>
    </row>
    <row r="348" spans="1:10" ht="12.75">
      <c r="A348" s="36">
        <v>345</v>
      </c>
      <c r="B348" s="97">
        <v>10764</v>
      </c>
      <c r="C348" s="131" t="s">
        <v>696</v>
      </c>
      <c r="D348" s="131" t="s">
        <v>358</v>
      </c>
      <c r="E348" s="132">
        <f>VLOOKUP(G348,DM_LUONG_CHE_DO!$D$8:$L$1000,H348+1,FALSE)</f>
        <v>3100000</v>
      </c>
      <c r="F348" s="153">
        <f>VLOOKUP(I348,DM_HE_SO_LUONG_NS!$D$6:$I$38,J348+1,FALSE)</f>
        <v>1.65</v>
      </c>
      <c r="G348" s="144" t="s">
        <v>215</v>
      </c>
      <c r="H348" s="145">
        <v>1</v>
      </c>
      <c r="I348" s="154" t="s">
        <v>282</v>
      </c>
      <c r="J348" s="154">
        <v>3</v>
      </c>
    </row>
    <row r="349" spans="1:10" ht="12.75">
      <c r="A349" s="36">
        <v>346</v>
      </c>
      <c r="B349" s="97">
        <v>10766</v>
      </c>
      <c r="C349" s="131" t="s">
        <v>697</v>
      </c>
      <c r="D349" s="131" t="s">
        <v>358</v>
      </c>
      <c r="E349" s="132">
        <f>VLOOKUP(G349,DM_LUONG_CHE_DO!$D$8:$L$1000,H349+1,FALSE)</f>
        <v>3100000</v>
      </c>
      <c r="F349" s="153">
        <f>VLOOKUP(I349,DM_HE_SO_LUONG_NS!$D$6:$I$38,J349+1,FALSE)</f>
        <v>1.47</v>
      </c>
      <c r="G349" s="144" t="s">
        <v>215</v>
      </c>
      <c r="H349" s="145">
        <v>1</v>
      </c>
      <c r="I349" s="154" t="s">
        <v>282</v>
      </c>
      <c r="J349" s="154">
        <v>1</v>
      </c>
    </row>
    <row r="350" spans="1:10" ht="12.75">
      <c r="A350" s="36">
        <v>347</v>
      </c>
      <c r="B350" s="97">
        <v>10767</v>
      </c>
      <c r="C350" s="131" t="s">
        <v>698</v>
      </c>
      <c r="D350" s="131" t="s">
        <v>358</v>
      </c>
      <c r="E350" s="132">
        <f>VLOOKUP(G350,DM_LUONG_CHE_DO!$D$8:$L$1000,H350+1,FALSE)</f>
        <v>3100000</v>
      </c>
      <c r="F350" s="153">
        <f>VLOOKUP(I350,DM_HE_SO_LUONG_NS!$D$6:$I$38,J350+1,FALSE)</f>
        <v>1.47</v>
      </c>
      <c r="G350" s="144" t="s">
        <v>215</v>
      </c>
      <c r="H350" s="145">
        <v>1</v>
      </c>
      <c r="I350" s="154" t="s">
        <v>282</v>
      </c>
      <c r="J350" s="154">
        <v>1</v>
      </c>
    </row>
    <row r="351" spans="1:10" ht="12.75">
      <c r="A351" s="36">
        <v>348</v>
      </c>
      <c r="B351" s="97">
        <v>10768</v>
      </c>
      <c r="C351" s="131" t="s">
        <v>699</v>
      </c>
      <c r="D351" s="131" t="s">
        <v>358</v>
      </c>
      <c r="E351" s="132">
        <f>VLOOKUP(G351,DM_LUONG_CHE_DO!$D$8:$L$1000,H351+1,FALSE)</f>
        <v>3100000</v>
      </c>
      <c r="F351" s="153">
        <f>VLOOKUP(I351,DM_HE_SO_LUONG_NS!$D$6:$I$38,J351+1,FALSE)</f>
        <v>1.47</v>
      </c>
      <c r="G351" s="144" t="s">
        <v>215</v>
      </c>
      <c r="H351" s="145">
        <v>1</v>
      </c>
      <c r="I351" s="154" t="s">
        <v>282</v>
      </c>
      <c r="J351" s="154">
        <v>1</v>
      </c>
    </row>
    <row r="352" spans="1:10" ht="12.75">
      <c r="A352" s="36">
        <v>349</v>
      </c>
      <c r="B352" s="97">
        <v>10769</v>
      </c>
      <c r="C352" s="131" t="s">
        <v>404</v>
      </c>
      <c r="D352" s="131" t="s">
        <v>358</v>
      </c>
      <c r="E352" s="132">
        <f>VLOOKUP(G352,DM_LUONG_CHE_DO!$D$8:$L$1000,H352+1,FALSE)</f>
        <v>3100000</v>
      </c>
      <c r="F352" s="153">
        <f>VLOOKUP(I352,DM_HE_SO_LUONG_NS!$D$6:$I$38,J352+1,FALSE)</f>
        <v>1.47</v>
      </c>
      <c r="G352" s="144" t="s">
        <v>215</v>
      </c>
      <c r="H352" s="145">
        <v>1</v>
      </c>
      <c r="I352" s="154" t="s">
        <v>282</v>
      </c>
      <c r="J352" s="154">
        <v>1</v>
      </c>
    </row>
    <row r="353" spans="1:10" ht="12.75">
      <c r="A353" s="36">
        <v>350</v>
      </c>
      <c r="B353" s="97">
        <v>10770</v>
      </c>
      <c r="C353" s="131" t="s">
        <v>700</v>
      </c>
      <c r="D353" s="131" t="s">
        <v>358</v>
      </c>
      <c r="E353" s="132">
        <f>VLOOKUP(G353,DM_LUONG_CHE_DO!$D$8:$L$1000,H353+1,FALSE)</f>
        <v>3100000</v>
      </c>
      <c r="F353" s="153">
        <f>VLOOKUP(I353,DM_HE_SO_LUONG_NS!$D$6:$I$38,J353+1,FALSE)</f>
        <v>1.47</v>
      </c>
      <c r="G353" s="144" t="s">
        <v>215</v>
      </c>
      <c r="H353" s="145">
        <v>1</v>
      </c>
      <c r="I353" s="154" t="s">
        <v>282</v>
      </c>
      <c r="J353" s="154">
        <v>1</v>
      </c>
    </row>
    <row r="354" spans="1:10" ht="12.75">
      <c r="A354" s="36">
        <v>351</v>
      </c>
      <c r="B354" s="97">
        <v>10771</v>
      </c>
      <c r="C354" s="131" t="s">
        <v>701</v>
      </c>
      <c r="D354" s="131" t="s">
        <v>358</v>
      </c>
      <c r="E354" s="132">
        <f>VLOOKUP(G354,DM_LUONG_CHE_DO!$D$8:$L$1000,H354+1,FALSE)</f>
        <v>3100000</v>
      </c>
      <c r="F354" s="153">
        <f>VLOOKUP(I354,DM_HE_SO_LUONG_NS!$D$6:$I$38,J354+1,FALSE)</f>
        <v>1.47</v>
      </c>
      <c r="G354" s="144" t="s">
        <v>215</v>
      </c>
      <c r="H354" s="145">
        <v>1</v>
      </c>
      <c r="I354" s="154" t="s">
        <v>282</v>
      </c>
      <c r="J354" s="154">
        <v>1</v>
      </c>
    </row>
    <row r="355" spans="1:10" ht="12.75">
      <c r="A355" s="36">
        <v>352</v>
      </c>
      <c r="B355" s="97">
        <v>10772</v>
      </c>
      <c r="C355" s="131" t="s">
        <v>702</v>
      </c>
      <c r="D355" s="131" t="s">
        <v>358</v>
      </c>
      <c r="E355" s="132">
        <f>VLOOKUP(G355,DM_LUONG_CHE_DO!$D$8:$L$1000,H355+1,FALSE)</f>
        <v>3100000</v>
      </c>
      <c r="F355" s="153">
        <f>VLOOKUP(I355,DM_HE_SO_LUONG_NS!$D$6:$I$38,J355+1,FALSE)</f>
        <v>1.56</v>
      </c>
      <c r="G355" s="144" t="s">
        <v>215</v>
      </c>
      <c r="H355" s="145">
        <v>1</v>
      </c>
      <c r="I355" s="154" t="s">
        <v>282</v>
      </c>
      <c r="J355" s="154">
        <v>2</v>
      </c>
    </row>
    <row r="356" spans="1:10" ht="12.75">
      <c r="A356" s="36">
        <v>353</v>
      </c>
      <c r="B356" s="97">
        <v>10773</v>
      </c>
      <c r="C356" s="131" t="s">
        <v>686</v>
      </c>
      <c r="D356" s="131" t="s">
        <v>358</v>
      </c>
      <c r="E356" s="132">
        <f>VLOOKUP(G356,DM_LUONG_CHE_DO!$D$8:$L$1000,H356+1,FALSE)</f>
        <v>3100000</v>
      </c>
      <c r="F356" s="153">
        <f>VLOOKUP(I356,DM_HE_SO_LUONG_NS!$D$6:$I$38,J356+1,FALSE)</f>
        <v>1.65</v>
      </c>
      <c r="G356" s="144" t="s">
        <v>215</v>
      </c>
      <c r="H356" s="145">
        <v>1</v>
      </c>
      <c r="I356" s="154" t="s">
        <v>282</v>
      </c>
      <c r="J356" s="154">
        <v>3</v>
      </c>
    </row>
    <row r="357" spans="1:10" ht="12.75">
      <c r="A357" s="36">
        <v>354</v>
      </c>
      <c r="B357" s="97">
        <v>10774</v>
      </c>
      <c r="C357" s="131" t="s">
        <v>703</v>
      </c>
      <c r="D357" s="131" t="s">
        <v>358</v>
      </c>
      <c r="E357" s="132">
        <f>VLOOKUP(G357,DM_LUONG_CHE_DO!$D$8:$L$1000,H357+1,FALSE)</f>
        <v>3100000</v>
      </c>
      <c r="F357" s="153">
        <f>VLOOKUP(I357,DM_HE_SO_LUONG_NS!$D$6:$I$38,J357+1,FALSE)</f>
        <v>1.56</v>
      </c>
      <c r="G357" s="144" t="s">
        <v>215</v>
      </c>
      <c r="H357" s="145">
        <v>1</v>
      </c>
      <c r="I357" s="154" t="s">
        <v>282</v>
      </c>
      <c r="J357" s="154">
        <v>2</v>
      </c>
    </row>
    <row r="358" spans="1:10" ht="12.75">
      <c r="A358" s="36">
        <v>355</v>
      </c>
      <c r="B358" s="97">
        <v>10775</v>
      </c>
      <c r="C358" s="131" t="s">
        <v>704</v>
      </c>
      <c r="D358" s="131" t="s">
        <v>358</v>
      </c>
      <c r="E358" s="132">
        <f>VLOOKUP(G358,DM_LUONG_CHE_DO!$D$8:$L$1000,H358+1,FALSE)</f>
        <v>4456000</v>
      </c>
      <c r="F358" s="153">
        <f>VLOOKUP(I358,DM_HE_SO_LUONG_NS!$D$6:$I$38,J358+1,FALSE)</f>
        <v>1.75</v>
      </c>
      <c r="G358" s="144" t="s">
        <v>215</v>
      </c>
      <c r="H358" s="145">
        <v>3</v>
      </c>
      <c r="I358" s="154" t="s">
        <v>282</v>
      </c>
      <c r="J358" s="154">
        <v>4</v>
      </c>
    </row>
    <row r="359" spans="1:10" ht="12.75">
      <c r="A359" s="36">
        <v>356</v>
      </c>
      <c r="B359" s="97">
        <v>10776</v>
      </c>
      <c r="C359" s="131" t="s">
        <v>705</v>
      </c>
      <c r="D359" s="131" t="s">
        <v>358</v>
      </c>
      <c r="E359" s="132">
        <f>VLOOKUP(G359,DM_LUONG_CHE_DO!$D$8:$L$1000,H359+1,FALSE)</f>
        <v>3100000</v>
      </c>
      <c r="F359" s="153">
        <f>VLOOKUP(I359,DM_HE_SO_LUONG_NS!$D$6:$I$38,J359+1,FALSE)</f>
        <v>1.56</v>
      </c>
      <c r="G359" s="144" t="s">
        <v>215</v>
      </c>
      <c r="H359" s="145">
        <v>1</v>
      </c>
      <c r="I359" s="154" t="s">
        <v>282</v>
      </c>
      <c r="J359" s="154">
        <v>2</v>
      </c>
    </row>
    <row r="360" spans="1:10" ht="12.75">
      <c r="A360" s="36">
        <v>357</v>
      </c>
      <c r="B360" s="97">
        <v>10777</v>
      </c>
      <c r="C360" s="131" t="s">
        <v>706</v>
      </c>
      <c r="D360" s="131" t="s">
        <v>358</v>
      </c>
      <c r="E360" s="132">
        <f>VLOOKUP(G360,DM_LUONG_CHE_DO!$D$8:$L$1000,H360+1,FALSE)</f>
        <v>3100000</v>
      </c>
      <c r="F360" s="153">
        <f>VLOOKUP(I360,DM_HE_SO_LUONG_NS!$D$6:$I$38,J360+1,FALSE)</f>
        <v>1.56</v>
      </c>
      <c r="G360" s="144" t="s">
        <v>215</v>
      </c>
      <c r="H360" s="145">
        <v>1</v>
      </c>
      <c r="I360" s="154" t="s">
        <v>282</v>
      </c>
      <c r="J360" s="154">
        <v>2</v>
      </c>
    </row>
    <row r="361" spans="1:10" ht="12.75">
      <c r="A361" s="36">
        <v>358</v>
      </c>
      <c r="B361" s="97">
        <v>10780</v>
      </c>
      <c r="C361" s="131" t="s">
        <v>707</v>
      </c>
      <c r="D361" s="131" t="s">
        <v>358</v>
      </c>
      <c r="E361" s="132">
        <f>VLOOKUP(G361,DM_LUONG_CHE_DO!$D$8:$L$1000,H361+1,FALSE)</f>
        <v>3100000</v>
      </c>
      <c r="F361" s="153">
        <f>VLOOKUP(I361,DM_HE_SO_LUONG_NS!$D$6:$I$38,J361+1,FALSE)</f>
        <v>1.56</v>
      </c>
      <c r="G361" s="144" t="s">
        <v>215</v>
      </c>
      <c r="H361" s="145">
        <v>1</v>
      </c>
      <c r="I361" s="154" t="s">
        <v>282</v>
      </c>
      <c r="J361" s="154">
        <v>2</v>
      </c>
    </row>
    <row r="362" spans="1:10" ht="12.75">
      <c r="A362" s="36">
        <v>359</v>
      </c>
      <c r="B362" s="97">
        <v>10781</v>
      </c>
      <c r="C362" s="131" t="s">
        <v>708</v>
      </c>
      <c r="D362" s="131" t="s">
        <v>358</v>
      </c>
      <c r="E362" s="132">
        <f>VLOOKUP(G362,DM_LUONG_CHE_DO!$D$8:$L$1000,H362+1,FALSE)</f>
        <v>3100000</v>
      </c>
      <c r="F362" s="153">
        <f>VLOOKUP(I362,DM_HE_SO_LUONG_NS!$D$6:$I$38,J362+1,FALSE)</f>
        <v>1.56</v>
      </c>
      <c r="G362" s="144" t="s">
        <v>215</v>
      </c>
      <c r="H362" s="145">
        <v>1</v>
      </c>
      <c r="I362" s="154" t="s">
        <v>282</v>
      </c>
      <c r="J362" s="154">
        <v>2</v>
      </c>
    </row>
    <row r="363" spans="1:10" ht="12.75">
      <c r="A363" s="36">
        <v>360</v>
      </c>
      <c r="B363" s="97">
        <v>10782</v>
      </c>
      <c r="C363" s="131" t="s">
        <v>709</v>
      </c>
      <c r="D363" s="131" t="s">
        <v>358</v>
      </c>
      <c r="E363" s="132">
        <f>VLOOKUP(G363,DM_LUONG_CHE_DO!$D$8:$L$1000,H363+1,FALSE)</f>
        <v>3100000</v>
      </c>
      <c r="F363" s="153">
        <f>VLOOKUP(I363,DM_HE_SO_LUONG_NS!$D$6:$I$38,J363+1,FALSE)</f>
        <v>1.47</v>
      </c>
      <c r="G363" s="144" t="s">
        <v>215</v>
      </c>
      <c r="H363" s="145">
        <v>1</v>
      </c>
      <c r="I363" s="154" t="s">
        <v>282</v>
      </c>
      <c r="J363" s="154">
        <v>1</v>
      </c>
    </row>
    <row r="364" spans="1:10" ht="12.75">
      <c r="A364" s="36">
        <v>361</v>
      </c>
      <c r="B364" s="97">
        <v>10783</v>
      </c>
      <c r="C364" s="131" t="s">
        <v>710</v>
      </c>
      <c r="D364" s="131" t="s">
        <v>358</v>
      </c>
      <c r="E364" s="132">
        <f>VLOOKUP(G364,DM_LUONG_CHE_DO!$D$8:$L$1000,H364+1,FALSE)</f>
        <v>3720000</v>
      </c>
      <c r="F364" s="153">
        <f>VLOOKUP(I364,DM_HE_SO_LUONG_NS!$D$6:$I$38,J364+1,FALSE)</f>
        <v>1.75</v>
      </c>
      <c r="G364" s="144" t="s">
        <v>215</v>
      </c>
      <c r="H364" s="145">
        <v>2</v>
      </c>
      <c r="I364" s="154" t="s">
        <v>282</v>
      </c>
      <c r="J364" s="154">
        <v>4</v>
      </c>
    </row>
    <row r="365" spans="1:10" ht="12.75">
      <c r="A365" s="36">
        <v>362</v>
      </c>
      <c r="B365" s="97">
        <v>11769</v>
      </c>
      <c r="C365" s="131" t="s">
        <v>427</v>
      </c>
      <c r="D365" s="131" t="s">
        <v>358</v>
      </c>
      <c r="E365" s="132">
        <f>VLOOKUP(G365,DM_LUONG_CHE_DO!$D$8:$L$1000,H365+1,FALSE)</f>
        <v>3100000</v>
      </c>
      <c r="F365" s="153">
        <f>VLOOKUP(I365,DM_HE_SO_LUONG_NS!$D$6:$I$38,J365+1,FALSE)</f>
        <v>1.47</v>
      </c>
      <c r="G365" s="144" t="s">
        <v>215</v>
      </c>
      <c r="H365" s="145">
        <v>1</v>
      </c>
      <c r="I365" s="154" t="s">
        <v>282</v>
      </c>
      <c r="J365" s="154">
        <v>1</v>
      </c>
    </row>
    <row r="366" spans="1:10" ht="12.75">
      <c r="A366" s="36">
        <v>363</v>
      </c>
      <c r="B366" s="97">
        <v>201502</v>
      </c>
      <c r="C366" s="131" t="s">
        <v>711</v>
      </c>
      <c r="D366" s="131" t="s">
        <v>712</v>
      </c>
      <c r="E366" s="132">
        <f>VLOOKUP(G366,DM_LUONG_CHE_DO!$D$8:$L$1000,H366+1,FALSE)</f>
        <v>3100000</v>
      </c>
      <c r="F366" s="153">
        <f>VLOOKUP(I366,DM_HE_SO_LUONG_NS!$D$6:$I$38,J366+1,FALSE)</f>
        <v>1.47</v>
      </c>
      <c r="G366" s="144" t="s">
        <v>215</v>
      </c>
      <c r="H366" s="145">
        <v>1</v>
      </c>
      <c r="I366" s="154" t="s">
        <v>282</v>
      </c>
      <c r="J366" s="154">
        <v>1</v>
      </c>
    </row>
    <row r="367" spans="1:10" ht="12.75">
      <c r="A367" s="36">
        <v>364</v>
      </c>
      <c r="B367" s="97">
        <v>11082</v>
      </c>
      <c r="C367" s="131" t="s">
        <v>713</v>
      </c>
      <c r="D367" s="131" t="s">
        <v>714</v>
      </c>
      <c r="E367" s="132">
        <f>VLOOKUP(G367,DM_LUONG_CHE_DO!$D$8:$L$1000,H367+1,FALSE)</f>
        <v>4534000</v>
      </c>
      <c r="F367" s="153">
        <f>VLOOKUP(I367,DM_HE_SO_LUONG_NS!$D$6:$I$38,J367+1,FALSE)</f>
        <v>2.6</v>
      </c>
      <c r="G367" s="144" t="s">
        <v>179</v>
      </c>
      <c r="H367" s="145">
        <v>1</v>
      </c>
      <c r="I367" s="154" t="s">
        <v>180</v>
      </c>
      <c r="J367" s="154">
        <v>1</v>
      </c>
    </row>
    <row r="368" spans="1:10" ht="12.75">
      <c r="A368" s="36">
        <v>365</v>
      </c>
      <c r="B368" s="97">
        <v>11083</v>
      </c>
      <c r="C368" s="131" t="s">
        <v>715</v>
      </c>
      <c r="D368" s="131" t="s">
        <v>714</v>
      </c>
      <c r="E368" s="132">
        <f>VLOOKUP(G368,DM_LUONG_CHE_DO!$D$8:$L$1000,H368+1,FALSE)</f>
        <v>4534000</v>
      </c>
      <c r="F368" s="153">
        <f>VLOOKUP(I368,DM_HE_SO_LUONG_NS!$D$6:$I$38,J368+1,FALSE)</f>
        <v>2.6</v>
      </c>
      <c r="G368" s="144" t="s">
        <v>179</v>
      </c>
      <c r="H368" s="145">
        <v>1</v>
      </c>
      <c r="I368" s="154" t="s">
        <v>180</v>
      </c>
      <c r="J368" s="154">
        <v>1</v>
      </c>
    </row>
    <row r="369" spans="1:26" ht="12.75">
      <c r="A369" s="36">
        <v>366</v>
      </c>
      <c r="B369" s="97">
        <v>10643</v>
      </c>
      <c r="C369" s="131" t="s">
        <v>716</v>
      </c>
      <c r="D369" s="131" t="s">
        <v>677</v>
      </c>
      <c r="E369" s="132">
        <f>VLOOKUP(G369,DM_LUONG_CHE_DO!$D$8:$L$1000,H369+1,FALSE)</f>
        <v>3856000</v>
      </c>
      <c r="F369" s="153">
        <f>VLOOKUP(I369,DM_HE_SO_LUONG_NS!$D$6:$I$38,J369+1,FALSE)</f>
        <v>2.2000000000000002</v>
      </c>
      <c r="G369" s="144" t="s">
        <v>191</v>
      </c>
      <c r="H369" s="145">
        <v>2</v>
      </c>
      <c r="I369" s="154" t="s">
        <v>246</v>
      </c>
      <c r="J369" s="154">
        <v>1</v>
      </c>
    </row>
    <row r="370" spans="1:26" ht="12.75">
      <c r="A370" s="36">
        <v>367</v>
      </c>
      <c r="B370" s="239">
        <v>13049</v>
      </c>
      <c r="C370" s="131" t="s">
        <v>717</v>
      </c>
      <c r="D370" s="131" t="s">
        <v>718</v>
      </c>
      <c r="E370" s="132">
        <f>VLOOKUP(G370,DM_LUONG_CHE_DO!$D$8:$L$1000,H370+1,FALSE)</f>
        <v>4166000</v>
      </c>
      <c r="F370" s="153">
        <f>VLOOKUP(I370,DM_HE_SO_LUONG_NS!$D$6:$I$38,J370+1,FALSE)</f>
        <v>1.85</v>
      </c>
      <c r="G370" s="144" t="s">
        <v>209</v>
      </c>
      <c r="H370" s="145">
        <v>1</v>
      </c>
      <c r="I370" s="154" t="s">
        <v>277</v>
      </c>
      <c r="J370" s="154">
        <v>1</v>
      </c>
    </row>
    <row r="371" spans="1:26" ht="12.75">
      <c r="A371" s="36">
        <v>368</v>
      </c>
      <c r="B371" s="97">
        <v>10595</v>
      </c>
      <c r="C371" s="131" t="s">
        <v>719</v>
      </c>
      <c r="D371" s="131" t="s">
        <v>720</v>
      </c>
      <c r="E371" s="132">
        <f>VLOOKUP(G371,DM_LUONG_CHE_DO!$D$8:$L$1000,H371+1,FALSE)</f>
        <v>3488000</v>
      </c>
      <c r="F371" s="153">
        <f>VLOOKUP(I371,DM_HE_SO_LUONG_NS!$D$6:$I$38,J371+1,FALSE)</f>
        <v>1.9</v>
      </c>
      <c r="G371" s="144" t="s">
        <v>191</v>
      </c>
      <c r="H371" s="145">
        <v>1</v>
      </c>
      <c r="I371" s="154" t="s">
        <v>248</v>
      </c>
      <c r="J371" s="154">
        <v>1</v>
      </c>
    </row>
    <row r="372" spans="1:26" ht="12.75">
      <c r="A372" s="36">
        <v>369</v>
      </c>
      <c r="B372" s="97">
        <v>10793</v>
      </c>
      <c r="C372" s="131" t="s">
        <v>721</v>
      </c>
      <c r="D372" s="131" t="s">
        <v>720</v>
      </c>
      <c r="E372" s="132">
        <f>VLOOKUP(G372,DM_LUONG_CHE_DO!$D$8:$L$1000,H372+1,FALSE)</f>
        <v>3488000</v>
      </c>
      <c r="F372" s="153">
        <f>VLOOKUP(I372,DM_HE_SO_LUONG_NS!$D$6:$I$38,J372+1,FALSE)</f>
        <v>2.6</v>
      </c>
      <c r="G372" s="144" t="s">
        <v>191</v>
      </c>
      <c r="H372" s="145">
        <v>1</v>
      </c>
      <c r="I372" s="154" t="s">
        <v>180</v>
      </c>
      <c r="J372" s="154">
        <v>1</v>
      </c>
    </row>
    <row r="373" spans="1:26" ht="12.75">
      <c r="A373" s="36">
        <v>370</v>
      </c>
      <c r="B373" s="97">
        <v>12660</v>
      </c>
      <c r="C373" s="131" t="s">
        <v>722</v>
      </c>
      <c r="D373" s="131" t="s">
        <v>720</v>
      </c>
      <c r="E373" s="132">
        <f>VLOOKUP(G373,DM_LUONG_CHE_DO!$D$8:$L$1000,H373+1,FALSE)</f>
        <v>4534000</v>
      </c>
      <c r="F373" s="153">
        <f>VLOOKUP(I373,DM_HE_SO_LUONG_NS!$D$6:$I$38,J373+1,FALSE)</f>
        <v>2.2000000000000002</v>
      </c>
      <c r="G373" s="144" t="s">
        <v>179</v>
      </c>
      <c r="H373" s="145">
        <v>1</v>
      </c>
      <c r="I373" s="154" t="s">
        <v>246</v>
      </c>
      <c r="J373" s="154">
        <v>1</v>
      </c>
    </row>
    <row r="374" spans="1:26" ht="12.75">
      <c r="A374" s="36">
        <v>371</v>
      </c>
      <c r="B374" s="97">
        <v>10794</v>
      </c>
      <c r="C374" s="131" t="s">
        <v>723</v>
      </c>
      <c r="D374" s="131" t="s">
        <v>724</v>
      </c>
      <c r="E374" s="132">
        <f>VLOOKUP(G374,DM_LUONG_CHE_DO!$D$8:$L$1000,H374+1,FALSE)</f>
        <v>3488000</v>
      </c>
      <c r="F374" s="153">
        <f>VLOOKUP(I374,DM_HE_SO_LUONG_NS!$D$6:$I$38,J374+1,FALSE)</f>
        <v>2.13</v>
      </c>
      <c r="G374" s="144" t="s">
        <v>191</v>
      </c>
      <c r="H374" s="145">
        <v>1</v>
      </c>
      <c r="I374" s="154" t="s">
        <v>248</v>
      </c>
      <c r="J374" s="154">
        <v>3</v>
      </c>
    </row>
    <row r="375" spans="1:26" ht="12.75">
      <c r="A375" s="36">
        <v>372</v>
      </c>
      <c r="B375" s="97">
        <v>10788</v>
      </c>
      <c r="C375" s="131" t="s">
        <v>725</v>
      </c>
      <c r="D375" s="131" t="s">
        <v>726</v>
      </c>
      <c r="E375" s="132">
        <f>VLOOKUP(G375,DM_LUONG_CHE_DO!$D$8:$L$1000,H375+1,FALSE)</f>
        <v>4534000</v>
      </c>
      <c r="F375" s="153">
        <f>VLOOKUP(I375,DM_HE_SO_LUONG_NS!$D$6:$I$38,J375+1,FALSE)</f>
        <v>2.92</v>
      </c>
      <c r="G375" s="144" t="s">
        <v>179</v>
      </c>
      <c r="H375" s="145">
        <v>1</v>
      </c>
      <c r="I375" s="154" t="s">
        <v>180</v>
      </c>
      <c r="J375" s="154">
        <v>3</v>
      </c>
    </row>
    <row r="376" spans="1:26" ht="12.75">
      <c r="A376" s="36">
        <v>373</v>
      </c>
      <c r="B376" s="97">
        <v>10789</v>
      </c>
      <c r="C376" s="131" t="s">
        <v>727</v>
      </c>
      <c r="D376" s="131" t="s">
        <v>726</v>
      </c>
      <c r="E376" s="132">
        <f>VLOOKUP(G376,DM_LUONG_CHE_DO!$D$8:$L$1000,H376+1,FALSE)</f>
        <v>4534000</v>
      </c>
      <c r="F376" s="153">
        <f>VLOOKUP(I376,DM_HE_SO_LUONG_NS!$D$6:$I$38,J376+1,FALSE)</f>
        <v>2.92</v>
      </c>
      <c r="G376" s="144" t="s">
        <v>179</v>
      </c>
      <c r="H376" s="145">
        <v>1</v>
      </c>
      <c r="I376" s="154" t="s">
        <v>180</v>
      </c>
      <c r="J376" s="154">
        <v>3</v>
      </c>
    </row>
    <row r="377" spans="1:26" ht="12.75">
      <c r="A377" s="36">
        <v>374</v>
      </c>
      <c r="B377" s="97">
        <v>10790</v>
      </c>
      <c r="C377" s="131" t="s">
        <v>728</v>
      </c>
      <c r="D377" s="131" t="s">
        <v>726</v>
      </c>
      <c r="E377" s="132">
        <f>VLOOKUP(G377,DM_LUONG_CHE_DO!$D$8:$L$1000,H377+1,FALSE)</f>
        <v>4534000</v>
      </c>
      <c r="F377" s="153">
        <f>VLOOKUP(I377,DM_HE_SO_LUONG_NS!$D$6:$I$38,J377+1,FALSE)</f>
        <v>2.92</v>
      </c>
      <c r="G377" s="144" t="s">
        <v>179</v>
      </c>
      <c r="H377" s="145">
        <v>1</v>
      </c>
      <c r="I377" s="154" t="s">
        <v>180</v>
      </c>
      <c r="J377" s="154">
        <v>3</v>
      </c>
    </row>
    <row r="378" spans="1:26" ht="12.75">
      <c r="A378" s="36">
        <v>375</v>
      </c>
      <c r="B378" s="97">
        <v>10791</v>
      </c>
      <c r="C378" s="131" t="s">
        <v>730</v>
      </c>
      <c r="D378" s="131" t="s">
        <v>726</v>
      </c>
      <c r="E378" s="132">
        <f>VLOOKUP(G378,DM_LUONG_CHE_DO!$D$8:$L$1000,H378+1,FALSE)</f>
        <v>4534000</v>
      </c>
      <c r="F378" s="153">
        <f>VLOOKUP(I378,DM_HE_SO_LUONG_NS!$D$6:$I$38,J378+1,FALSE)</f>
        <v>2.4700000000000002</v>
      </c>
      <c r="G378" s="144" t="s">
        <v>179</v>
      </c>
      <c r="H378" s="145">
        <v>1</v>
      </c>
      <c r="I378" s="154" t="s">
        <v>246</v>
      </c>
      <c r="J378" s="154">
        <v>3</v>
      </c>
    </row>
    <row r="379" spans="1:26" ht="12.75">
      <c r="A379" s="36">
        <v>376</v>
      </c>
      <c r="B379" s="97">
        <v>11147</v>
      </c>
      <c r="C379" s="131" t="s">
        <v>731</v>
      </c>
      <c r="D379" s="131" t="s">
        <v>726</v>
      </c>
      <c r="E379" s="132">
        <f>VLOOKUP(G379,DM_LUONG_CHE_DO!$D$8:$L$1000,H379+1,FALSE)</f>
        <v>5309000</v>
      </c>
      <c r="F379" s="153">
        <f>VLOOKUP(I379,DM_HE_SO_LUONG_NS!$D$6:$I$38,J379+1,FALSE)</f>
        <v>5.19</v>
      </c>
      <c r="G379" s="144" t="s">
        <v>175</v>
      </c>
      <c r="H379" s="145">
        <v>1</v>
      </c>
      <c r="I379" s="154" t="s">
        <v>176</v>
      </c>
      <c r="J379" s="154">
        <v>1</v>
      </c>
    </row>
    <row r="380" spans="1:26" ht="12.75">
      <c r="A380" s="36">
        <v>377</v>
      </c>
      <c r="B380" s="97">
        <v>10563</v>
      </c>
      <c r="C380" s="131" t="s">
        <v>732</v>
      </c>
      <c r="D380" s="131" t="s">
        <v>169</v>
      </c>
      <c r="E380" s="132">
        <f>VLOOKUP(G380,DM_LUONG_CHE_DO!$D$8:$L$1000,H380+1,FALSE)</f>
        <v>5503000</v>
      </c>
      <c r="F380" s="153">
        <f>VLOOKUP(I380,DM_HE_SO_LUONG_NS!$D$6:$I$38,J380+1,FALSE)</f>
        <v>6.33</v>
      </c>
      <c r="G380" s="144" t="s">
        <v>160</v>
      </c>
      <c r="H380" s="145">
        <v>1</v>
      </c>
      <c r="I380" s="154" t="s">
        <v>172</v>
      </c>
      <c r="J380" s="154">
        <v>1</v>
      </c>
    </row>
    <row r="381" spans="1:26" ht="12.75">
      <c r="A381" s="36">
        <v>378</v>
      </c>
      <c r="B381" s="97">
        <v>10556</v>
      </c>
      <c r="C381" s="131" t="s">
        <v>733</v>
      </c>
      <c r="D381" s="131" t="s">
        <v>174</v>
      </c>
      <c r="E381" s="132">
        <f>VLOOKUP(G381,DM_LUONG_CHE_DO!$D$8:$L$1000,H381+1,FALSE)</f>
        <v>5309000</v>
      </c>
      <c r="F381" s="153">
        <f>VLOOKUP(I381,DM_HE_SO_LUONG_NS!$D$6:$I$38,J381+1,FALSE)</f>
        <v>5.19</v>
      </c>
      <c r="G381" s="144" t="s">
        <v>175</v>
      </c>
      <c r="H381" s="145">
        <v>1</v>
      </c>
      <c r="I381" s="154" t="s">
        <v>176</v>
      </c>
      <c r="J381" s="154">
        <v>1</v>
      </c>
    </row>
    <row r="382" spans="1:26" ht="12.75">
      <c r="A382" s="36">
        <v>379</v>
      </c>
      <c r="B382" s="97">
        <v>10797</v>
      </c>
      <c r="C382" s="131" t="s">
        <v>734</v>
      </c>
      <c r="D382" s="131" t="s">
        <v>735</v>
      </c>
      <c r="E382" s="132">
        <f>VLOOKUP(G382,DM_LUONG_CHE_DO!$D$8:$L$1000,H382+1,FALSE)</f>
        <v>4592000</v>
      </c>
      <c r="F382" s="153">
        <f>VLOOKUP(I382,DM_HE_SO_LUONG_NS!$D$6:$I$38,J382+1,FALSE)</f>
        <v>2.78</v>
      </c>
      <c r="G382" s="144" t="s">
        <v>191</v>
      </c>
      <c r="H382" s="145">
        <v>4</v>
      </c>
      <c r="I382" s="154" t="s">
        <v>246</v>
      </c>
      <c r="J382" s="154">
        <v>5</v>
      </c>
    </row>
    <row r="383" spans="1:26" ht="12.75">
      <c r="A383" s="36">
        <v>380</v>
      </c>
      <c r="B383" s="159">
        <v>10803</v>
      </c>
      <c r="C383" s="160" t="s">
        <v>736</v>
      </c>
      <c r="D383" s="160" t="s">
        <v>737</v>
      </c>
      <c r="E383" s="162">
        <f>VLOOKUP(G383,DM_LUONG_CHE_DO!$D$8:$L$1000,H383+1,FALSE)</f>
        <v>4166000</v>
      </c>
      <c r="F383" s="240">
        <v>2.2000000000000002</v>
      </c>
      <c r="G383" s="164" t="s">
        <v>209</v>
      </c>
      <c r="H383" s="165">
        <v>1</v>
      </c>
      <c r="I383" s="166" t="s">
        <v>267</v>
      </c>
      <c r="J383" s="166">
        <v>5</v>
      </c>
      <c r="K383" s="167"/>
      <c r="L383" s="167"/>
      <c r="M383" s="167"/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</row>
    <row r="384" spans="1:26" ht="12.75">
      <c r="A384" s="36">
        <v>381</v>
      </c>
      <c r="B384" s="97">
        <v>10800</v>
      </c>
      <c r="C384" s="131" t="s">
        <v>738</v>
      </c>
      <c r="D384" s="131" t="s">
        <v>739</v>
      </c>
      <c r="E384" s="132">
        <f>VLOOKUP(G384,DM_LUONG_CHE_DO!$D$8:$L$1000,H384+1,FALSE)</f>
        <v>3488000</v>
      </c>
      <c r="F384" s="153">
        <f>VLOOKUP(I384,DM_HE_SO_LUONG_NS!$D$6:$I$38,J384+1,FALSE)</f>
        <v>2.13</v>
      </c>
      <c r="G384" s="144" t="s">
        <v>191</v>
      </c>
      <c r="H384" s="145">
        <v>1</v>
      </c>
      <c r="I384" s="154" t="s">
        <v>248</v>
      </c>
      <c r="J384" s="154">
        <v>3</v>
      </c>
    </row>
    <row r="385" spans="1:10" ht="12.75">
      <c r="A385" s="36">
        <v>382</v>
      </c>
      <c r="B385" s="97">
        <v>10801</v>
      </c>
      <c r="C385" s="131" t="s">
        <v>741</v>
      </c>
      <c r="D385" s="131" t="s">
        <v>739</v>
      </c>
      <c r="E385" s="132">
        <f>VLOOKUP(G385,DM_LUONG_CHE_DO!$D$8:$L$1000,H385+1,FALSE)</f>
        <v>4534000</v>
      </c>
      <c r="F385" s="153">
        <f>VLOOKUP(I385,DM_HE_SO_LUONG_NS!$D$6:$I$38,J385+1,FALSE)</f>
        <v>2.6</v>
      </c>
      <c r="G385" s="144" t="s">
        <v>179</v>
      </c>
      <c r="H385" s="145">
        <v>1</v>
      </c>
      <c r="I385" s="154" t="s">
        <v>180</v>
      </c>
      <c r="J385" s="154">
        <v>1</v>
      </c>
    </row>
    <row r="386" spans="1:10" ht="12.75">
      <c r="A386" s="36">
        <v>383</v>
      </c>
      <c r="B386" s="97">
        <v>10802</v>
      </c>
      <c r="C386" s="131" t="s">
        <v>742</v>
      </c>
      <c r="D386" s="131" t="s">
        <v>743</v>
      </c>
      <c r="E386" s="132">
        <f>VLOOKUP(G386,DM_LUONG_CHE_DO!$D$8:$L$1000,H386+1,FALSE)</f>
        <v>3488000</v>
      </c>
      <c r="F386" s="153">
        <f>VLOOKUP(I386,DM_HE_SO_LUONG_NS!$D$6:$I$38,J386+1,FALSE)</f>
        <v>2.2000000000000002</v>
      </c>
      <c r="G386" s="144" t="s">
        <v>191</v>
      </c>
      <c r="H386" s="145">
        <v>1</v>
      </c>
      <c r="I386" s="154" t="s">
        <v>246</v>
      </c>
      <c r="J386" s="154">
        <v>1</v>
      </c>
    </row>
    <row r="387" spans="1:10" ht="12.75">
      <c r="A387" s="36">
        <v>384</v>
      </c>
      <c r="B387" s="97">
        <v>10805</v>
      </c>
      <c r="C387" s="131" t="s">
        <v>744</v>
      </c>
      <c r="D387" s="131" t="s">
        <v>745</v>
      </c>
      <c r="E387" s="132">
        <f>VLOOKUP(G387,DM_LUONG_CHE_DO!$D$8:$L$1000,H387+1,FALSE)</f>
        <v>3197000</v>
      </c>
      <c r="F387" s="153">
        <f>VLOOKUP(I387,DM_HE_SO_LUONG_NS!$D$6:$I$38,J387+1,FALSE)</f>
        <v>1.8</v>
      </c>
      <c r="G387" s="144" t="s">
        <v>193</v>
      </c>
      <c r="H387" s="145">
        <v>1</v>
      </c>
      <c r="I387" s="154" t="s">
        <v>250</v>
      </c>
      <c r="J387" s="154">
        <v>3</v>
      </c>
    </row>
    <row r="388" spans="1:10" ht="12.75">
      <c r="A388" s="36">
        <v>385</v>
      </c>
      <c r="B388" s="97">
        <v>10566</v>
      </c>
      <c r="C388" s="131" t="s">
        <v>746</v>
      </c>
      <c r="D388" s="131" t="s">
        <v>747</v>
      </c>
      <c r="E388" s="132">
        <f>VLOOKUP(G388,DM_LUONG_CHE_DO!$D$8:$L$1000,H388+1,FALSE)</f>
        <v>4534000</v>
      </c>
      <c r="F388" s="153">
        <f>VLOOKUP(I388,DM_HE_SO_LUONG_NS!$D$6:$I$38,J388+1,FALSE)</f>
        <v>2.6</v>
      </c>
      <c r="G388" s="144" t="s">
        <v>179</v>
      </c>
      <c r="H388" s="145">
        <v>1</v>
      </c>
      <c r="I388" s="154" t="s">
        <v>180</v>
      </c>
      <c r="J388" s="154">
        <v>1</v>
      </c>
    </row>
    <row r="389" spans="1:10" ht="12.75">
      <c r="A389" s="36">
        <v>386</v>
      </c>
      <c r="B389" s="97">
        <v>10804</v>
      </c>
      <c r="C389" s="131" t="s">
        <v>748</v>
      </c>
      <c r="D389" s="131" t="s">
        <v>749</v>
      </c>
      <c r="E389" s="132">
        <f>VLOOKUP(G389,DM_LUONG_CHE_DO!$D$8:$L$1000,H389+1,FALSE)</f>
        <v>4534000</v>
      </c>
      <c r="F389" s="153">
        <f>VLOOKUP(I389,DM_HE_SO_LUONG_NS!$D$6:$I$38,J389+1,FALSE)</f>
        <v>2.76</v>
      </c>
      <c r="G389" s="144" t="s">
        <v>179</v>
      </c>
      <c r="H389" s="145">
        <v>1</v>
      </c>
      <c r="I389" s="154" t="s">
        <v>180</v>
      </c>
      <c r="J389" s="154">
        <v>2</v>
      </c>
    </row>
    <row r="390" spans="1:10" ht="12.75">
      <c r="A390" s="36">
        <v>387</v>
      </c>
      <c r="B390" s="97">
        <v>11117</v>
      </c>
      <c r="C390" s="131" t="s">
        <v>750</v>
      </c>
      <c r="D390" s="131" t="s">
        <v>339</v>
      </c>
      <c r="E390" s="132">
        <f>VLOOKUP(G390,DM_LUONG_CHE_DO!$D$8:$L$1000,H390+1,FALSE)</f>
        <v>3488000</v>
      </c>
      <c r="F390" s="153">
        <f>VLOOKUP(I390,DM_HE_SO_LUONG_NS!$D$6:$I$38,J390+1,FALSE)</f>
        <v>2.2000000000000002</v>
      </c>
      <c r="G390" s="144" t="s">
        <v>191</v>
      </c>
      <c r="H390" s="145">
        <v>1</v>
      </c>
      <c r="I390" s="154" t="s">
        <v>246</v>
      </c>
      <c r="J390" s="154">
        <v>1</v>
      </c>
    </row>
    <row r="391" spans="1:10" ht="12.75">
      <c r="A391" s="36">
        <v>388</v>
      </c>
      <c r="B391" s="97">
        <v>10735</v>
      </c>
      <c r="C391" s="131" t="s">
        <v>751</v>
      </c>
      <c r="D391" s="131" t="s">
        <v>752</v>
      </c>
      <c r="E391" s="132">
        <f>VLOOKUP(G391,DM_LUONG_CHE_DO!$D$8:$L$1000,H391+1,FALSE)</f>
        <v>3488000</v>
      </c>
      <c r="F391" s="153">
        <f>VLOOKUP(I391,DM_HE_SO_LUONG_NS!$D$6:$I$38,J391+1,FALSE)</f>
        <v>2.2000000000000002</v>
      </c>
      <c r="G391" s="144" t="s">
        <v>191</v>
      </c>
      <c r="H391" s="145">
        <v>1</v>
      </c>
      <c r="I391" s="154" t="s">
        <v>246</v>
      </c>
      <c r="J391" s="154">
        <v>1</v>
      </c>
    </row>
    <row r="392" spans="1:10" ht="12.75">
      <c r="A392" s="36">
        <v>389</v>
      </c>
      <c r="B392" s="97">
        <v>10562</v>
      </c>
      <c r="C392" s="131" t="s">
        <v>753</v>
      </c>
      <c r="D392" s="131" t="s">
        <v>745</v>
      </c>
      <c r="E392" s="132">
        <f>VLOOKUP(G392,DM_LUONG_CHE_DO!$D$8:$L$1000,H392+1,FALSE)</f>
        <v>3488000</v>
      </c>
      <c r="F392" s="153">
        <f>VLOOKUP(I392,DM_HE_SO_LUONG_NS!$D$6:$I$38,J392+1,FALSE)</f>
        <v>1.9</v>
      </c>
      <c r="G392" s="144" t="s">
        <v>191</v>
      </c>
      <c r="H392" s="145">
        <v>1</v>
      </c>
      <c r="I392" s="154" t="s">
        <v>248</v>
      </c>
      <c r="J392" s="154">
        <v>1</v>
      </c>
    </row>
    <row r="393" spans="1:10" ht="12.75">
      <c r="A393" s="36">
        <v>390</v>
      </c>
      <c r="B393" s="97">
        <v>10637</v>
      </c>
      <c r="C393" s="131" t="s">
        <v>754</v>
      </c>
      <c r="D393" s="131" t="s">
        <v>755</v>
      </c>
      <c r="E393" s="132">
        <f>VLOOKUP(G393,DM_LUONG_CHE_DO!$D$8:$L$1000,H393+1,FALSE)</f>
        <v>4553000</v>
      </c>
      <c r="F393" s="209">
        <v>1.72</v>
      </c>
      <c r="G393" s="144" t="s">
        <v>211</v>
      </c>
      <c r="H393" s="145">
        <v>2</v>
      </c>
      <c r="I393" s="154" t="s">
        <v>265</v>
      </c>
      <c r="J393" s="154">
        <v>4</v>
      </c>
    </row>
    <row r="394" spans="1:10" ht="12.75">
      <c r="A394" s="36">
        <v>391</v>
      </c>
      <c r="B394" s="97">
        <v>10799</v>
      </c>
      <c r="C394" s="131" t="s">
        <v>756</v>
      </c>
      <c r="D394" s="131" t="s">
        <v>757</v>
      </c>
      <c r="E394" s="132">
        <f>VLOOKUP(G394,DM_LUONG_CHE_DO!$D$8:$L$1000,H394+1,FALSE)</f>
        <v>4534000</v>
      </c>
      <c r="F394" s="153">
        <f>VLOOKUP(I394,DM_HE_SO_LUONG_NS!$D$6:$I$38,J394+1,FALSE)</f>
        <v>3.1</v>
      </c>
      <c r="G394" s="144" t="s">
        <v>179</v>
      </c>
      <c r="H394" s="145">
        <v>1</v>
      </c>
      <c r="I394" s="154" t="s">
        <v>180</v>
      </c>
      <c r="J394" s="154">
        <v>4</v>
      </c>
    </row>
    <row r="395" spans="1:10" ht="12.75">
      <c r="A395" s="36">
        <v>392</v>
      </c>
      <c r="B395" s="97">
        <v>11108</v>
      </c>
      <c r="C395" s="131" t="s">
        <v>758</v>
      </c>
      <c r="D395" s="131" t="s">
        <v>759</v>
      </c>
      <c r="E395" s="132">
        <f>VLOOKUP(G395,DM_LUONG_CHE_DO!$D$8:$L$1000,H395+1,FALSE)</f>
        <v>3875000</v>
      </c>
      <c r="F395" s="153">
        <f>VLOOKUP(I395,DM_HE_SO_LUONG_NS!$D$6:$I$38,J395+1,FALSE)</f>
        <v>1.6</v>
      </c>
      <c r="G395" s="144" t="s">
        <v>211</v>
      </c>
      <c r="H395" s="145">
        <v>1</v>
      </c>
      <c r="I395" s="154" t="s">
        <v>265</v>
      </c>
      <c r="J395" s="154">
        <v>1</v>
      </c>
    </row>
    <row r="396" spans="1:10" ht="12.75">
      <c r="A396" s="36">
        <v>393</v>
      </c>
      <c r="B396" s="154">
        <v>10606</v>
      </c>
      <c r="C396" s="154" t="s">
        <v>476</v>
      </c>
      <c r="D396" s="131" t="s">
        <v>759</v>
      </c>
      <c r="E396" s="132">
        <f>VLOOKUP(G396,DM_LUONG_CHE_DO!$D$8:$L$1000,H396+1,FALSE)</f>
        <v>3875000</v>
      </c>
      <c r="F396" s="153">
        <f>VLOOKUP(I396,DM_HE_SO_LUONG_NS!$D$6:$I$38,J396+1,FALSE)</f>
        <v>2.13</v>
      </c>
      <c r="G396" s="144" t="s">
        <v>211</v>
      </c>
      <c r="H396" s="145">
        <v>1</v>
      </c>
      <c r="I396" s="154" t="s">
        <v>231</v>
      </c>
      <c r="J396" s="154">
        <v>3</v>
      </c>
    </row>
    <row r="397" spans="1:10" ht="12.75">
      <c r="A397" s="36">
        <v>394</v>
      </c>
      <c r="B397" s="38">
        <v>13777</v>
      </c>
      <c r="C397" s="131" t="s">
        <v>478</v>
      </c>
      <c r="D397" s="131" t="s">
        <v>761</v>
      </c>
      <c r="E397" s="241">
        <v>0</v>
      </c>
      <c r="F397" s="242"/>
      <c r="G397" s="144"/>
      <c r="H397" s="145"/>
      <c r="I397" s="243"/>
      <c r="J397" s="243"/>
    </row>
    <row r="398" spans="1:10" ht="12.75">
      <c r="A398" s="36">
        <v>395</v>
      </c>
      <c r="B398" s="38">
        <v>13783</v>
      </c>
      <c r="C398" s="131" t="s">
        <v>480</v>
      </c>
      <c r="D398" s="131" t="s">
        <v>761</v>
      </c>
      <c r="E398" s="241">
        <v>0</v>
      </c>
      <c r="F398" s="242"/>
      <c r="G398" s="144"/>
      <c r="H398" s="145"/>
      <c r="I398" s="243"/>
      <c r="J398" s="243"/>
    </row>
    <row r="399" spans="1:10" ht="12.75">
      <c r="A399" s="36">
        <v>396</v>
      </c>
      <c r="B399" s="38">
        <v>13785</v>
      </c>
      <c r="C399" s="131" t="s">
        <v>481</v>
      </c>
      <c r="D399" s="131" t="s">
        <v>761</v>
      </c>
      <c r="E399" s="241">
        <v>0</v>
      </c>
      <c r="F399" s="242"/>
      <c r="G399" s="144"/>
      <c r="H399" s="145"/>
      <c r="I399" s="243"/>
      <c r="J399" s="243"/>
    </row>
    <row r="400" spans="1:10" ht="12.75">
      <c r="A400" s="36">
        <v>397</v>
      </c>
      <c r="B400" s="38">
        <v>13786</v>
      </c>
      <c r="C400" s="131" t="s">
        <v>482</v>
      </c>
      <c r="D400" s="131" t="s">
        <v>761</v>
      </c>
      <c r="E400" s="241">
        <v>0</v>
      </c>
      <c r="F400" s="242"/>
      <c r="G400" s="144"/>
      <c r="H400" s="145"/>
      <c r="I400" s="243"/>
      <c r="J400" s="243"/>
    </row>
    <row r="401" spans="1:10" ht="12.75">
      <c r="A401" s="36">
        <v>398</v>
      </c>
      <c r="B401" s="38">
        <v>13787</v>
      </c>
      <c r="C401" s="131" t="s">
        <v>483</v>
      </c>
      <c r="D401" s="131" t="s">
        <v>761</v>
      </c>
      <c r="E401" s="241">
        <v>0</v>
      </c>
      <c r="F401" s="242"/>
      <c r="G401" s="144"/>
      <c r="H401" s="145"/>
      <c r="I401" s="243"/>
      <c r="J401" s="243"/>
    </row>
    <row r="402" spans="1:10" ht="12.75">
      <c r="A402" s="36">
        <v>399</v>
      </c>
      <c r="B402" s="38">
        <v>13788</v>
      </c>
      <c r="C402" s="131" t="s">
        <v>484</v>
      </c>
      <c r="D402" s="131" t="s">
        <v>761</v>
      </c>
      <c r="E402" s="241">
        <v>0</v>
      </c>
      <c r="F402" s="242"/>
      <c r="G402" s="144"/>
      <c r="H402" s="145"/>
      <c r="I402" s="243"/>
      <c r="J402" s="243"/>
    </row>
    <row r="403" spans="1:10" ht="12.75">
      <c r="A403" s="36">
        <v>400</v>
      </c>
      <c r="B403" s="38">
        <v>13789</v>
      </c>
      <c r="C403" s="131" t="s">
        <v>486</v>
      </c>
      <c r="D403" s="131" t="s">
        <v>761</v>
      </c>
      <c r="E403" s="241">
        <v>0</v>
      </c>
      <c r="F403" s="242"/>
      <c r="G403" s="144"/>
      <c r="H403" s="145"/>
      <c r="I403" s="243"/>
      <c r="J403" s="243"/>
    </row>
    <row r="404" spans="1:10" ht="12.75">
      <c r="A404" s="36">
        <v>401</v>
      </c>
      <c r="B404" s="38">
        <v>13790</v>
      </c>
      <c r="C404" s="131" t="s">
        <v>488</v>
      </c>
      <c r="D404" s="131" t="s">
        <v>761</v>
      </c>
      <c r="E404" s="241">
        <v>0</v>
      </c>
      <c r="F404" s="242"/>
      <c r="G404" s="144"/>
      <c r="H404" s="145"/>
      <c r="I404" s="243"/>
      <c r="J404" s="243"/>
    </row>
    <row r="405" spans="1:10" ht="12.75">
      <c r="A405" s="36">
        <v>402</v>
      </c>
      <c r="B405" s="38">
        <v>13791</v>
      </c>
      <c r="C405" s="131" t="s">
        <v>489</v>
      </c>
      <c r="D405" s="131" t="s">
        <v>761</v>
      </c>
      <c r="E405" s="241">
        <v>0</v>
      </c>
      <c r="F405" s="242"/>
      <c r="G405" s="144"/>
      <c r="H405" s="145"/>
      <c r="I405" s="243"/>
      <c r="J405" s="243"/>
    </row>
    <row r="406" spans="1:10" ht="12.75">
      <c r="A406" s="36">
        <v>403</v>
      </c>
      <c r="B406" s="38">
        <v>13792</v>
      </c>
      <c r="C406" s="131" t="s">
        <v>491</v>
      </c>
      <c r="D406" s="131" t="s">
        <v>761</v>
      </c>
      <c r="E406" s="241">
        <v>0</v>
      </c>
      <c r="F406" s="242"/>
      <c r="G406" s="144"/>
      <c r="H406" s="145"/>
      <c r="I406" s="243"/>
      <c r="J406" s="243"/>
    </row>
    <row r="407" spans="1:10" ht="12.75">
      <c r="A407" s="36">
        <v>404</v>
      </c>
      <c r="B407" s="38">
        <v>13793</v>
      </c>
      <c r="C407" s="131" t="s">
        <v>492</v>
      </c>
      <c r="D407" s="131" t="s">
        <v>761</v>
      </c>
      <c r="E407" s="241">
        <v>0</v>
      </c>
      <c r="F407" s="242"/>
      <c r="G407" s="144"/>
      <c r="H407" s="145"/>
      <c r="I407" s="243"/>
      <c r="J407" s="243"/>
    </row>
    <row r="408" spans="1:10" ht="12.75">
      <c r="A408" s="36">
        <v>405</v>
      </c>
      <c r="B408" s="38">
        <v>13794</v>
      </c>
      <c r="C408" s="131" t="s">
        <v>493</v>
      </c>
      <c r="D408" s="131" t="s">
        <v>761</v>
      </c>
      <c r="E408" s="241">
        <v>0</v>
      </c>
      <c r="F408" s="242"/>
      <c r="G408" s="144"/>
      <c r="H408" s="145"/>
      <c r="I408" s="243"/>
      <c r="J408" s="243"/>
    </row>
    <row r="409" spans="1:10" ht="12.75">
      <c r="A409" s="36">
        <v>406</v>
      </c>
      <c r="B409" s="38">
        <v>13753</v>
      </c>
      <c r="C409" s="131" t="s">
        <v>495</v>
      </c>
      <c r="D409" s="131" t="s">
        <v>759</v>
      </c>
      <c r="E409" s="241">
        <v>0</v>
      </c>
      <c r="F409" s="242"/>
      <c r="G409" s="144"/>
      <c r="H409" s="145"/>
      <c r="I409" s="243"/>
      <c r="J409" s="243"/>
    </row>
    <row r="410" spans="1:10" ht="12.75">
      <c r="A410" s="36">
        <v>407</v>
      </c>
      <c r="B410" s="38">
        <v>13758</v>
      </c>
      <c r="C410" s="131" t="s">
        <v>496</v>
      </c>
      <c r="D410" s="131" t="s">
        <v>759</v>
      </c>
      <c r="E410" s="241">
        <v>0</v>
      </c>
      <c r="F410" s="242"/>
      <c r="G410" s="144"/>
      <c r="H410" s="145"/>
      <c r="I410" s="243"/>
      <c r="J410" s="243"/>
    </row>
    <row r="411" spans="1:10" ht="12.75">
      <c r="A411" s="36">
        <v>408</v>
      </c>
      <c r="B411" s="38">
        <v>13759</v>
      </c>
      <c r="C411" s="131" t="s">
        <v>497</v>
      </c>
      <c r="D411" s="131" t="s">
        <v>759</v>
      </c>
      <c r="E411" s="241">
        <v>0</v>
      </c>
      <c r="F411" s="242"/>
      <c r="G411" s="144"/>
      <c r="H411" s="145"/>
      <c r="I411" s="243"/>
      <c r="J411" s="243"/>
    </row>
    <row r="412" spans="1:10" ht="12.75">
      <c r="A412" s="36">
        <v>409</v>
      </c>
      <c r="B412" s="38">
        <v>13760</v>
      </c>
      <c r="C412" s="131" t="s">
        <v>499</v>
      </c>
      <c r="D412" s="131" t="s">
        <v>759</v>
      </c>
      <c r="E412" s="241">
        <v>0</v>
      </c>
      <c r="F412" s="242"/>
      <c r="G412" s="144"/>
      <c r="H412" s="145"/>
      <c r="I412" s="243"/>
      <c r="J412" s="243"/>
    </row>
    <row r="413" spans="1:10" ht="12.75">
      <c r="A413" s="36">
        <v>410</v>
      </c>
      <c r="B413" s="38">
        <v>13762</v>
      </c>
      <c r="C413" s="131" t="s">
        <v>500</v>
      </c>
      <c r="D413" s="131" t="s">
        <v>759</v>
      </c>
      <c r="E413" s="241">
        <v>0</v>
      </c>
      <c r="F413" s="242"/>
      <c r="G413" s="144"/>
      <c r="H413" s="145"/>
      <c r="I413" s="243"/>
      <c r="J413" s="243"/>
    </row>
    <row r="414" spans="1:10" ht="12.75">
      <c r="A414" s="36">
        <v>411</v>
      </c>
      <c r="B414" s="38">
        <v>13763</v>
      </c>
      <c r="C414" s="131" t="s">
        <v>502</v>
      </c>
      <c r="D414" s="131" t="s">
        <v>759</v>
      </c>
      <c r="E414" s="241">
        <v>0</v>
      </c>
      <c r="F414" s="242"/>
      <c r="G414" s="144"/>
      <c r="H414" s="145"/>
      <c r="I414" s="243"/>
      <c r="J414" s="243"/>
    </row>
    <row r="415" spans="1:10" ht="12.75">
      <c r="A415" s="36">
        <v>412</v>
      </c>
      <c r="B415" s="38">
        <v>13764</v>
      </c>
      <c r="C415" s="131" t="s">
        <v>503</v>
      </c>
      <c r="D415" s="131" t="s">
        <v>759</v>
      </c>
      <c r="E415" s="241">
        <v>0</v>
      </c>
      <c r="F415" s="242"/>
      <c r="G415" s="144"/>
      <c r="H415" s="145"/>
      <c r="I415" s="243"/>
      <c r="J415" s="243"/>
    </row>
    <row r="416" spans="1:10" ht="12.75">
      <c r="A416" s="36">
        <v>413</v>
      </c>
      <c r="B416" s="38">
        <v>13765</v>
      </c>
      <c r="C416" s="131" t="s">
        <v>504</v>
      </c>
      <c r="D416" s="131" t="s">
        <v>759</v>
      </c>
      <c r="E416" s="241">
        <v>0</v>
      </c>
      <c r="F416" s="242"/>
      <c r="G416" s="144"/>
      <c r="H416" s="145"/>
      <c r="I416" s="243"/>
      <c r="J416" s="243"/>
    </row>
    <row r="417" spans="1:10" ht="12.75">
      <c r="A417" s="36">
        <v>414</v>
      </c>
      <c r="B417" s="38">
        <v>13766</v>
      </c>
      <c r="C417" s="131" t="s">
        <v>505</v>
      </c>
      <c r="D417" s="131" t="s">
        <v>759</v>
      </c>
      <c r="E417" s="241">
        <v>0</v>
      </c>
      <c r="F417" s="242"/>
      <c r="G417" s="144"/>
      <c r="H417" s="145"/>
      <c r="I417" s="243"/>
      <c r="J417" s="243"/>
    </row>
    <row r="418" spans="1:10" ht="12.75">
      <c r="A418" s="36">
        <v>415</v>
      </c>
      <c r="B418" s="38">
        <v>13767</v>
      </c>
      <c r="C418" s="131" t="s">
        <v>506</v>
      </c>
      <c r="D418" s="131" t="s">
        <v>759</v>
      </c>
      <c r="E418" s="241">
        <v>0</v>
      </c>
      <c r="F418" s="242"/>
      <c r="G418" s="144"/>
      <c r="H418" s="145"/>
      <c r="I418" s="243"/>
      <c r="J418" s="243"/>
    </row>
    <row r="419" spans="1:10" ht="12.75">
      <c r="A419" s="36">
        <v>416</v>
      </c>
      <c r="B419" s="38">
        <v>13769</v>
      </c>
      <c r="C419" s="131" t="s">
        <v>508</v>
      </c>
      <c r="D419" s="131" t="s">
        <v>759</v>
      </c>
      <c r="E419" s="241">
        <v>0</v>
      </c>
      <c r="F419" s="242"/>
      <c r="G419" s="144"/>
      <c r="H419" s="145"/>
      <c r="I419" s="243"/>
      <c r="J419" s="243"/>
    </row>
    <row r="420" spans="1:10" ht="12.75">
      <c r="A420" s="36">
        <v>417</v>
      </c>
      <c r="B420" s="38">
        <v>13770</v>
      </c>
      <c r="C420" s="131" t="s">
        <v>509</v>
      </c>
      <c r="D420" s="131" t="s">
        <v>759</v>
      </c>
      <c r="E420" s="241">
        <v>0</v>
      </c>
      <c r="F420" s="242"/>
      <c r="G420" s="144"/>
      <c r="H420" s="145"/>
      <c r="I420" s="243"/>
      <c r="J420" s="243"/>
    </row>
    <row r="421" spans="1:10" ht="12.75">
      <c r="A421" s="36">
        <v>418</v>
      </c>
      <c r="B421" s="38">
        <v>13771</v>
      </c>
      <c r="C421" s="131" t="s">
        <v>511</v>
      </c>
      <c r="D421" s="131" t="s">
        <v>759</v>
      </c>
      <c r="E421" s="241">
        <v>0</v>
      </c>
      <c r="F421" s="242"/>
      <c r="G421" s="144"/>
      <c r="H421" s="145"/>
      <c r="I421" s="243"/>
      <c r="J421" s="243"/>
    </row>
    <row r="422" spans="1:10" ht="12.75">
      <c r="A422" s="36">
        <v>419</v>
      </c>
      <c r="B422" s="38">
        <v>13772</v>
      </c>
      <c r="C422" s="131" t="s">
        <v>512</v>
      </c>
      <c r="D422" s="131" t="s">
        <v>759</v>
      </c>
      <c r="E422" s="241">
        <v>0</v>
      </c>
      <c r="F422" s="242"/>
      <c r="G422" s="144"/>
      <c r="H422" s="145"/>
      <c r="I422" s="243"/>
      <c r="J422" s="243"/>
    </row>
    <row r="423" spans="1:10" ht="12.75">
      <c r="A423" s="36">
        <v>420</v>
      </c>
      <c r="B423" s="38">
        <v>13773</v>
      </c>
      <c r="C423" s="131" t="s">
        <v>513</v>
      </c>
      <c r="D423" s="131" t="s">
        <v>759</v>
      </c>
      <c r="E423" s="241">
        <v>0</v>
      </c>
      <c r="F423" s="242"/>
      <c r="G423" s="144"/>
      <c r="H423" s="145"/>
      <c r="I423" s="243"/>
      <c r="J423" s="243"/>
    </row>
    <row r="424" spans="1:10" ht="12.75">
      <c r="A424" s="36">
        <v>421</v>
      </c>
      <c r="B424" s="38">
        <v>13774</v>
      </c>
      <c r="C424" s="131" t="s">
        <v>515</v>
      </c>
      <c r="D424" s="131" t="s">
        <v>759</v>
      </c>
      <c r="E424" s="241">
        <v>0</v>
      </c>
      <c r="F424" s="242"/>
      <c r="G424" s="144"/>
      <c r="H424" s="145"/>
      <c r="I424" s="243"/>
      <c r="J424" s="243"/>
    </row>
    <row r="425" spans="1:10" ht="12.75">
      <c r="A425" s="36">
        <v>422</v>
      </c>
      <c r="B425" s="38">
        <v>13775</v>
      </c>
      <c r="C425" s="131" t="s">
        <v>516</v>
      </c>
      <c r="D425" s="131" t="s">
        <v>759</v>
      </c>
      <c r="E425" s="241">
        <v>0</v>
      </c>
      <c r="F425" s="242"/>
      <c r="G425" s="144"/>
      <c r="H425" s="145"/>
      <c r="I425" s="243"/>
      <c r="J425" s="243"/>
    </row>
    <row r="426" spans="1:10" ht="12.75">
      <c r="A426" s="36">
        <v>423</v>
      </c>
      <c r="B426" s="38">
        <v>13776</v>
      </c>
      <c r="C426" s="131" t="s">
        <v>517</v>
      </c>
      <c r="D426" s="131" t="s">
        <v>759</v>
      </c>
      <c r="E426" s="241">
        <v>0</v>
      </c>
      <c r="F426" s="242"/>
      <c r="G426" s="144"/>
      <c r="H426" s="145"/>
      <c r="I426" s="243"/>
      <c r="J426" s="243"/>
    </row>
    <row r="427" spans="1:10" ht="12.75">
      <c r="A427" s="36">
        <v>424</v>
      </c>
      <c r="B427" s="38">
        <v>13778</v>
      </c>
      <c r="C427" s="131" t="s">
        <v>518</v>
      </c>
      <c r="D427" s="131" t="s">
        <v>759</v>
      </c>
      <c r="E427" s="241">
        <v>0</v>
      </c>
      <c r="F427" s="242"/>
      <c r="G427" s="144"/>
      <c r="H427" s="145"/>
      <c r="I427" s="243"/>
      <c r="J427" s="243"/>
    </row>
    <row r="428" spans="1:10" ht="12.75">
      <c r="A428" s="36">
        <v>425</v>
      </c>
      <c r="B428" s="38">
        <v>13779</v>
      </c>
      <c r="C428" s="131" t="s">
        <v>520</v>
      </c>
      <c r="D428" s="131" t="s">
        <v>759</v>
      </c>
      <c r="E428" s="241">
        <v>0</v>
      </c>
      <c r="F428" s="242"/>
      <c r="G428" s="144"/>
      <c r="H428" s="145"/>
      <c r="I428" s="243"/>
      <c r="J428" s="243"/>
    </row>
    <row r="429" spans="1:10" ht="12.75">
      <c r="A429" s="36">
        <v>426</v>
      </c>
      <c r="B429" s="38">
        <v>13780</v>
      </c>
      <c r="C429" s="131" t="s">
        <v>521</v>
      </c>
      <c r="D429" s="131" t="s">
        <v>759</v>
      </c>
      <c r="E429" s="241">
        <v>0</v>
      </c>
      <c r="F429" s="242"/>
      <c r="G429" s="144"/>
      <c r="H429" s="145"/>
      <c r="I429" s="243"/>
      <c r="J429" s="243"/>
    </row>
    <row r="430" spans="1:10" ht="12.75">
      <c r="A430" s="36">
        <v>427</v>
      </c>
      <c r="B430" s="38">
        <v>13781</v>
      </c>
      <c r="C430" s="131" t="s">
        <v>522</v>
      </c>
      <c r="D430" s="131" t="s">
        <v>759</v>
      </c>
      <c r="E430" s="241">
        <v>0</v>
      </c>
      <c r="F430" s="242"/>
      <c r="G430" s="144"/>
      <c r="H430" s="145"/>
      <c r="I430" s="243"/>
      <c r="J430" s="243"/>
    </row>
    <row r="431" spans="1:10" ht="12.75">
      <c r="A431" s="36">
        <v>428</v>
      </c>
      <c r="B431" s="38">
        <v>13782</v>
      </c>
      <c r="C431" s="131" t="s">
        <v>524</v>
      </c>
      <c r="D431" s="131" t="s">
        <v>759</v>
      </c>
      <c r="E431" s="241">
        <v>0</v>
      </c>
      <c r="F431" s="242"/>
      <c r="G431" s="144"/>
      <c r="H431" s="145"/>
      <c r="I431" s="243"/>
      <c r="J431" s="243"/>
    </row>
    <row r="432" spans="1:10" ht="12.75">
      <c r="A432" s="36">
        <v>429</v>
      </c>
      <c r="B432" s="38">
        <v>13784</v>
      </c>
      <c r="C432" s="131" t="s">
        <v>525</v>
      </c>
      <c r="D432" s="131" t="s">
        <v>759</v>
      </c>
      <c r="E432" s="241">
        <v>0</v>
      </c>
      <c r="F432" s="242"/>
      <c r="G432" s="144"/>
      <c r="H432" s="145"/>
      <c r="I432" s="243"/>
      <c r="J432" s="243"/>
    </row>
    <row r="433" spans="1:10" ht="12.75">
      <c r="A433" s="36">
        <v>430</v>
      </c>
      <c r="B433" s="38">
        <v>13795</v>
      </c>
      <c r="C433" s="131" t="s">
        <v>526</v>
      </c>
      <c r="D433" s="131" t="s">
        <v>759</v>
      </c>
      <c r="E433" s="241">
        <v>0</v>
      </c>
      <c r="F433" s="242"/>
      <c r="G433" s="144"/>
      <c r="H433" s="145"/>
      <c r="I433" s="243"/>
      <c r="J433" s="243"/>
    </row>
    <row r="434" spans="1:10" ht="12.75">
      <c r="A434" s="36">
        <v>431</v>
      </c>
      <c r="B434" s="38">
        <v>13715</v>
      </c>
      <c r="C434" s="131" t="s">
        <v>527</v>
      </c>
      <c r="D434" s="131" t="s">
        <v>468</v>
      </c>
      <c r="E434" s="241">
        <v>0</v>
      </c>
      <c r="F434" s="242"/>
      <c r="G434" s="144"/>
      <c r="H434" s="145"/>
      <c r="I434" s="243"/>
      <c r="J434" s="243"/>
    </row>
    <row r="435" spans="1:10" ht="12.75">
      <c r="A435" s="36">
        <v>432</v>
      </c>
      <c r="B435" s="38">
        <v>13716</v>
      </c>
      <c r="C435" s="131" t="s">
        <v>529</v>
      </c>
      <c r="D435" s="131" t="s">
        <v>468</v>
      </c>
      <c r="E435" s="241">
        <v>0</v>
      </c>
      <c r="F435" s="242"/>
      <c r="G435" s="144"/>
      <c r="H435" s="145"/>
      <c r="I435" s="243"/>
      <c r="J435" s="243"/>
    </row>
    <row r="436" spans="1:10" ht="12.75">
      <c r="A436" s="36">
        <v>433</v>
      </c>
      <c r="B436" s="38">
        <v>13717</v>
      </c>
      <c r="C436" s="131" t="s">
        <v>530</v>
      </c>
      <c r="D436" s="131" t="s">
        <v>468</v>
      </c>
      <c r="E436" s="241">
        <v>0</v>
      </c>
      <c r="F436" s="242"/>
      <c r="G436" s="144"/>
      <c r="H436" s="145"/>
      <c r="I436" s="243"/>
      <c r="J436" s="243"/>
    </row>
    <row r="437" spans="1:10" ht="12.75">
      <c r="A437" s="36">
        <v>434</v>
      </c>
      <c r="B437" s="38">
        <v>13718</v>
      </c>
      <c r="C437" s="131" t="s">
        <v>531</v>
      </c>
      <c r="D437" s="131" t="s">
        <v>468</v>
      </c>
      <c r="E437" s="241">
        <v>0</v>
      </c>
      <c r="F437" s="242"/>
      <c r="G437" s="144"/>
      <c r="H437" s="145"/>
      <c r="I437" s="243"/>
      <c r="J437" s="243"/>
    </row>
    <row r="438" spans="1:10" ht="12.75">
      <c r="A438" s="36">
        <v>435</v>
      </c>
      <c r="B438" s="38">
        <v>13719</v>
      </c>
      <c r="C438" s="131" t="s">
        <v>533</v>
      </c>
      <c r="D438" s="131" t="s">
        <v>468</v>
      </c>
      <c r="E438" s="241">
        <v>0</v>
      </c>
      <c r="F438" s="242"/>
      <c r="G438" s="144"/>
      <c r="H438" s="145"/>
      <c r="I438" s="243"/>
      <c r="J438" s="243"/>
    </row>
    <row r="439" spans="1:10" ht="12.75">
      <c r="A439" s="36">
        <v>436</v>
      </c>
      <c r="B439" s="38">
        <v>13754</v>
      </c>
      <c r="C439" s="131" t="s">
        <v>534</v>
      </c>
      <c r="D439" s="131" t="s">
        <v>759</v>
      </c>
      <c r="E439" s="241">
        <v>0</v>
      </c>
      <c r="F439" s="242"/>
      <c r="G439" s="144"/>
      <c r="H439" s="145"/>
      <c r="I439" s="243"/>
      <c r="J439" s="243"/>
    </row>
    <row r="440" spans="1:10" ht="12.75">
      <c r="A440" s="36">
        <v>437</v>
      </c>
      <c r="B440" s="38">
        <v>13755</v>
      </c>
      <c r="C440" s="131" t="s">
        <v>535</v>
      </c>
      <c r="D440" s="131" t="s">
        <v>759</v>
      </c>
      <c r="E440" s="241">
        <v>0</v>
      </c>
      <c r="F440" s="242"/>
      <c r="G440" s="144"/>
      <c r="H440" s="145"/>
      <c r="I440" s="243"/>
      <c r="J440" s="243"/>
    </row>
    <row r="441" spans="1:10" ht="12.75">
      <c r="A441" s="36">
        <v>438</v>
      </c>
      <c r="B441" s="38">
        <v>13756</v>
      </c>
      <c r="C441" s="131" t="s">
        <v>537</v>
      </c>
      <c r="D441" s="131" t="s">
        <v>759</v>
      </c>
      <c r="E441" s="241">
        <v>0</v>
      </c>
      <c r="F441" s="242"/>
      <c r="G441" s="144"/>
      <c r="H441" s="145"/>
      <c r="I441" s="243"/>
      <c r="J441" s="243"/>
    </row>
    <row r="442" spans="1:10" ht="12.75">
      <c r="A442" s="36">
        <v>439</v>
      </c>
      <c r="B442" s="38">
        <v>13757</v>
      </c>
      <c r="C442" s="131" t="s">
        <v>538</v>
      </c>
      <c r="D442" s="131" t="s">
        <v>759</v>
      </c>
      <c r="E442" s="241">
        <v>0</v>
      </c>
      <c r="F442" s="242"/>
      <c r="G442" s="144"/>
      <c r="H442" s="145"/>
      <c r="I442" s="243"/>
      <c r="J442" s="243"/>
    </row>
    <row r="443" spans="1:10" ht="12.75">
      <c r="A443" s="36">
        <v>440</v>
      </c>
      <c r="B443" s="38">
        <v>13768</v>
      </c>
      <c r="C443" s="131" t="s">
        <v>539</v>
      </c>
      <c r="D443" s="131" t="s">
        <v>759</v>
      </c>
      <c r="E443" s="241">
        <v>0</v>
      </c>
      <c r="F443" s="242"/>
      <c r="G443" s="144"/>
      <c r="H443" s="145"/>
      <c r="I443" s="243"/>
      <c r="J443" s="243"/>
    </row>
    <row r="444" spans="1:10" ht="12.75">
      <c r="A444" s="36">
        <v>441</v>
      </c>
      <c r="B444" s="38">
        <v>13714</v>
      </c>
      <c r="C444" s="131" t="s">
        <v>541</v>
      </c>
      <c r="D444" s="131" t="s">
        <v>468</v>
      </c>
      <c r="E444" s="241">
        <v>0</v>
      </c>
      <c r="F444" s="242"/>
      <c r="G444" s="144"/>
      <c r="H444" s="145"/>
      <c r="I444" s="243"/>
      <c r="J444" s="243"/>
    </row>
    <row r="445" spans="1:10" ht="12.75">
      <c r="A445" s="36">
        <v>442</v>
      </c>
      <c r="B445" s="38">
        <v>13730</v>
      </c>
      <c r="C445" s="131" t="s">
        <v>542</v>
      </c>
      <c r="D445" s="131" t="s">
        <v>468</v>
      </c>
      <c r="E445" s="241">
        <v>0</v>
      </c>
      <c r="F445" s="242"/>
      <c r="G445" s="144"/>
      <c r="H445" s="145"/>
      <c r="I445" s="243"/>
      <c r="J445" s="243"/>
    </row>
    <row r="446" spans="1:10" ht="12.75">
      <c r="A446" s="36">
        <v>443</v>
      </c>
      <c r="B446" s="38">
        <v>13731</v>
      </c>
      <c r="C446" s="131" t="s">
        <v>543</v>
      </c>
      <c r="D446" s="131" t="s">
        <v>468</v>
      </c>
      <c r="E446" s="241">
        <v>0</v>
      </c>
      <c r="F446" s="242"/>
      <c r="G446" s="144"/>
      <c r="H446" s="145"/>
      <c r="I446" s="243"/>
      <c r="J446" s="243"/>
    </row>
    <row r="447" spans="1:10" ht="12.75">
      <c r="A447" s="36">
        <v>444</v>
      </c>
      <c r="B447" s="38">
        <v>13733</v>
      </c>
      <c r="C447" s="131" t="s">
        <v>545</v>
      </c>
      <c r="D447" s="131" t="s">
        <v>468</v>
      </c>
      <c r="E447" s="241">
        <v>0</v>
      </c>
      <c r="F447" s="242"/>
      <c r="G447" s="144"/>
      <c r="H447" s="145"/>
      <c r="I447" s="243"/>
      <c r="J447" s="243"/>
    </row>
    <row r="448" spans="1:10" ht="12.75">
      <c r="A448" s="36">
        <v>445</v>
      </c>
      <c r="B448" s="38">
        <v>13734</v>
      </c>
      <c r="C448" s="131" t="s">
        <v>546</v>
      </c>
      <c r="D448" s="131" t="s">
        <v>468</v>
      </c>
      <c r="E448" s="241">
        <v>0</v>
      </c>
      <c r="F448" s="242"/>
      <c r="G448" s="144"/>
      <c r="H448" s="145"/>
      <c r="I448" s="243"/>
      <c r="J448" s="243"/>
    </row>
    <row r="449" spans="1:10" ht="12.75">
      <c r="A449" s="36">
        <v>446</v>
      </c>
      <c r="B449" s="38">
        <v>13735</v>
      </c>
      <c r="C449" s="131" t="s">
        <v>547</v>
      </c>
      <c r="D449" s="131" t="s">
        <v>468</v>
      </c>
      <c r="E449" s="241">
        <v>0</v>
      </c>
      <c r="F449" s="242"/>
      <c r="G449" s="144"/>
      <c r="H449" s="145"/>
      <c r="I449" s="243"/>
      <c r="J449" s="243"/>
    </row>
    <row r="450" spans="1:10" ht="12.75">
      <c r="A450" s="36">
        <v>447</v>
      </c>
      <c r="B450" s="38">
        <v>13736</v>
      </c>
      <c r="C450" s="131" t="s">
        <v>549</v>
      </c>
      <c r="D450" s="131" t="s">
        <v>468</v>
      </c>
      <c r="E450" s="241">
        <v>0</v>
      </c>
      <c r="F450" s="242"/>
      <c r="G450" s="144"/>
      <c r="H450" s="145"/>
      <c r="I450" s="243"/>
      <c r="J450" s="243"/>
    </row>
    <row r="451" spans="1:10" ht="12.75">
      <c r="A451" s="36">
        <v>448</v>
      </c>
      <c r="B451" s="38">
        <v>13737</v>
      </c>
      <c r="C451" s="131" t="s">
        <v>550</v>
      </c>
      <c r="D451" s="131" t="s">
        <v>468</v>
      </c>
      <c r="E451" s="241">
        <v>0</v>
      </c>
      <c r="F451" s="242"/>
      <c r="G451" s="144"/>
      <c r="H451" s="145"/>
      <c r="I451" s="243"/>
      <c r="J451" s="243"/>
    </row>
    <row r="452" spans="1:10" ht="12.75">
      <c r="A452" s="36">
        <v>449</v>
      </c>
      <c r="B452" s="38">
        <v>13738</v>
      </c>
      <c r="C452" s="131" t="s">
        <v>552</v>
      </c>
      <c r="D452" s="131" t="s">
        <v>468</v>
      </c>
      <c r="E452" s="241">
        <v>0</v>
      </c>
      <c r="F452" s="242"/>
      <c r="G452" s="144"/>
      <c r="H452" s="145"/>
      <c r="I452" s="243"/>
      <c r="J452" s="243"/>
    </row>
    <row r="453" spans="1:10" ht="12.75">
      <c r="A453" s="36">
        <v>450</v>
      </c>
      <c r="B453" s="38">
        <v>13739</v>
      </c>
      <c r="C453" s="131" t="s">
        <v>553</v>
      </c>
      <c r="D453" s="131" t="s">
        <v>468</v>
      </c>
      <c r="E453" s="241">
        <v>0</v>
      </c>
      <c r="F453" s="242"/>
      <c r="G453" s="144"/>
      <c r="H453" s="145"/>
      <c r="I453" s="243"/>
      <c r="J453" s="243"/>
    </row>
    <row r="454" spans="1:10" ht="12.75">
      <c r="A454" s="36">
        <v>451</v>
      </c>
      <c r="B454" s="38">
        <v>13740</v>
      </c>
      <c r="C454" s="131" t="s">
        <v>554</v>
      </c>
      <c r="D454" s="131" t="s">
        <v>468</v>
      </c>
      <c r="E454" s="241">
        <v>0</v>
      </c>
      <c r="F454" s="242"/>
      <c r="G454" s="144"/>
      <c r="H454" s="145"/>
      <c r="I454" s="243"/>
      <c r="J454" s="243"/>
    </row>
    <row r="455" spans="1:10" ht="12.75">
      <c r="A455" s="36">
        <v>452</v>
      </c>
      <c r="B455" s="38">
        <v>13741</v>
      </c>
      <c r="C455" s="131" t="s">
        <v>555</v>
      </c>
      <c r="D455" s="131" t="s">
        <v>468</v>
      </c>
      <c r="E455" s="241">
        <v>0</v>
      </c>
      <c r="F455" s="242"/>
      <c r="G455" s="144"/>
      <c r="H455" s="145"/>
      <c r="I455" s="243"/>
      <c r="J455" s="243"/>
    </row>
    <row r="456" spans="1:10" ht="12.75">
      <c r="A456" s="36">
        <v>453</v>
      </c>
      <c r="B456" s="38">
        <v>13817</v>
      </c>
      <c r="C456" s="131" t="s">
        <v>557</v>
      </c>
      <c r="D456" s="131" t="s">
        <v>468</v>
      </c>
      <c r="E456" s="241">
        <v>0</v>
      </c>
      <c r="F456" s="242"/>
      <c r="G456" s="144"/>
      <c r="H456" s="145"/>
      <c r="I456" s="243"/>
      <c r="J456" s="243"/>
    </row>
    <row r="457" spans="1:10" ht="12.75">
      <c r="A457" s="36">
        <v>454</v>
      </c>
      <c r="B457" s="38">
        <v>13750</v>
      </c>
      <c r="C457" s="131" t="s">
        <v>558</v>
      </c>
      <c r="D457" s="131" t="s">
        <v>445</v>
      </c>
      <c r="E457" s="241">
        <v>0</v>
      </c>
      <c r="F457" s="242"/>
      <c r="G457" s="144"/>
      <c r="H457" s="145"/>
      <c r="I457" s="243"/>
      <c r="J457" s="243"/>
    </row>
    <row r="458" spans="1:10" ht="12.75">
      <c r="A458" s="36">
        <v>455</v>
      </c>
      <c r="B458" s="38">
        <v>13751</v>
      </c>
      <c r="C458" s="131" t="s">
        <v>559</v>
      </c>
      <c r="D458" s="131" t="s">
        <v>445</v>
      </c>
      <c r="E458" s="241">
        <v>0</v>
      </c>
      <c r="F458" s="242"/>
      <c r="G458" s="144"/>
      <c r="H458" s="145"/>
      <c r="I458" s="243"/>
      <c r="J458" s="243"/>
    </row>
    <row r="459" spans="1:10" ht="12.75">
      <c r="A459" s="36">
        <v>456</v>
      </c>
      <c r="B459" s="38">
        <v>13728</v>
      </c>
      <c r="C459" s="131" t="s">
        <v>561</v>
      </c>
      <c r="D459" s="131" t="s">
        <v>682</v>
      </c>
      <c r="E459" s="241">
        <v>0</v>
      </c>
      <c r="F459" s="242"/>
      <c r="G459" s="144"/>
      <c r="H459" s="145"/>
      <c r="I459" s="243"/>
      <c r="J459" s="243"/>
    </row>
    <row r="460" spans="1:10" ht="12.75">
      <c r="A460" s="36">
        <v>457</v>
      </c>
      <c r="B460" s="38">
        <v>13745</v>
      </c>
      <c r="C460" s="131" t="s">
        <v>562</v>
      </c>
      <c r="D460" s="131" t="s">
        <v>682</v>
      </c>
      <c r="E460" s="241">
        <v>0</v>
      </c>
      <c r="F460" s="242"/>
      <c r="G460" s="144"/>
      <c r="H460" s="145"/>
      <c r="I460" s="243"/>
      <c r="J460" s="243"/>
    </row>
    <row r="461" spans="1:10" ht="12.75">
      <c r="A461" s="36">
        <v>458</v>
      </c>
      <c r="B461" s="38">
        <v>13746</v>
      </c>
      <c r="C461" s="131" t="s">
        <v>564</v>
      </c>
      <c r="D461" s="131" t="s">
        <v>682</v>
      </c>
      <c r="E461" s="241">
        <v>0</v>
      </c>
      <c r="F461" s="242"/>
      <c r="G461" s="144"/>
      <c r="H461" s="145"/>
      <c r="I461" s="243"/>
      <c r="J461" s="243"/>
    </row>
    <row r="462" spans="1:10" ht="12.75">
      <c r="A462" s="36">
        <v>459</v>
      </c>
      <c r="B462" s="38">
        <v>13747</v>
      </c>
      <c r="C462" s="131" t="s">
        <v>565</v>
      </c>
      <c r="D462" s="131" t="s">
        <v>682</v>
      </c>
      <c r="E462" s="241">
        <v>0</v>
      </c>
      <c r="F462" s="242"/>
      <c r="G462" s="144"/>
      <c r="H462" s="145"/>
      <c r="I462" s="243"/>
      <c r="J462" s="243"/>
    </row>
    <row r="463" spans="1:10" ht="12.75">
      <c r="A463" s="36">
        <v>460</v>
      </c>
      <c r="B463" s="38">
        <v>13748</v>
      </c>
      <c r="C463" s="131" t="s">
        <v>566</v>
      </c>
      <c r="D463" s="131" t="s">
        <v>682</v>
      </c>
      <c r="E463" s="241">
        <v>0</v>
      </c>
      <c r="F463" s="242"/>
      <c r="G463" s="144"/>
      <c r="H463" s="145"/>
      <c r="I463" s="243"/>
      <c r="J463" s="243"/>
    </row>
    <row r="464" spans="1:10" ht="12.75">
      <c r="A464" s="36">
        <v>461</v>
      </c>
      <c r="B464" s="38">
        <v>13749</v>
      </c>
      <c r="C464" s="131" t="s">
        <v>568</v>
      </c>
      <c r="D464" s="131" t="s">
        <v>682</v>
      </c>
      <c r="E464" s="241">
        <v>0</v>
      </c>
      <c r="F464" s="242"/>
      <c r="G464" s="144"/>
      <c r="H464" s="145"/>
      <c r="I464" s="243"/>
      <c r="J464" s="243"/>
    </row>
    <row r="465" spans="1:10" ht="12.75">
      <c r="A465" s="36">
        <v>462</v>
      </c>
      <c r="B465" s="38">
        <v>13720</v>
      </c>
      <c r="C465" s="131" t="s">
        <v>569</v>
      </c>
      <c r="D465" s="131" t="s">
        <v>468</v>
      </c>
      <c r="E465" s="241">
        <v>0</v>
      </c>
      <c r="F465" s="242"/>
      <c r="G465" s="144"/>
      <c r="H465" s="145"/>
      <c r="I465" s="243"/>
      <c r="J465" s="243"/>
    </row>
    <row r="466" spans="1:10" ht="12.75">
      <c r="A466" s="36">
        <v>463</v>
      </c>
      <c r="B466" s="38">
        <v>13721</v>
      </c>
      <c r="C466" s="131" t="s">
        <v>570</v>
      </c>
      <c r="D466" s="131" t="s">
        <v>468</v>
      </c>
      <c r="E466" s="241">
        <v>0</v>
      </c>
      <c r="F466" s="242"/>
      <c r="G466" s="144"/>
      <c r="H466" s="145"/>
      <c r="I466" s="243"/>
      <c r="J466" s="243"/>
    </row>
    <row r="467" spans="1:10" ht="12.75">
      <c r="A467" s="36">
        <v>464</v>
      </c>
      <c r="B467" s="38">
        <v>13722</v>
      </c>
      <c r="C467" s="131" t="s">
        <v>571</v>
      </c>
      <c r="D467" s="131" t="s">
        <v>468</v>
      </c>
      <c r="E467" s="241">
        <v>0</v>
      </c>
      <c r="F467" s="242"/>
      <c r="G467" s="144"/>
      <c r="H467" s="145"/>
      <c r="I467" s="243"/>
      <c r="J467" s="243"/>
    </row>
    <row r="468" spans="1:10" ht="12.75">
      <c r="A468" s="36">
        <v>465</v>
      </c>
      <c r="B468" s="38">
        <v>13723</v>
      </c>
      <c r="C468" s="131" t="s">
        <v>573</v>
      </c>
      <c r="D468" s="131" t="s">
        <v>468</v>
      </c>
      <c r="E468" s="241">
        <v>0</v>
      </c>
      <c r="F468" s="242"/>
      <c r="G468" s="144"/>
      <c r="H468" s="145"/>
      <c r="I468" s="243"/>
      <c r="J468" s="243"/>
    </row>
    <row r="469" spans="1:10" ht="12.75">
      <c r="A469" s="36">
        <v>466</v>
      </c>
      <c r="B469" s="38">
        <v>13724</v>
      </c>
      <c r="C469" s="131" t="s">
        <v>574</v>
      </c>
      <c r="D469" s="131" t="s">
        <v>468</v>
      </c>
      <c r="E469" s="241">
        <v>0</v>
      </c>
      <c r="F469" s="242"/>
      <c r="G469" s="144"/>
      <c r="H469" s="145"/>
      <c r="I469" s="243"/>
      <c r="J469" s="243"/>
    </row>
    <row r="470" spans="1:10" ht="12.75">
      <c r="A470" s="36">
        <v>467</v>
      </c>
      <c r="B470" s="38">
        <v>13725</v>
      </c>
      <c r="C470" s="131" t="s">
        <v>575</v>
      </c>
      <c r="D470" s="131" t="s">
        <v>468</v>
      </c>
      <c r="E470" s="241">
        <v>0</v>
      </c>
      <c r="F470" s="242"/>
      <c r="G470" s="144"/>
      <c r="H470" s="145"/>
      <c r="I470" s="243"/>
      <c r="J470" s="243"/>
    </row>
    <row r="471" spans="1:10" ht="12.75">
      <c r="A471" s="36">
        <v>468</v>
      </c>
      <c r="B471" s="38">
        <v>13726</v>
      </c>
      <c r="C471" s="131" t="s">
        <v>577</v>
      </c>
      <c r="D471" s="131" t="s">
        <v>468</v>
      </c>
      <c r="E471" s="241">
        <v>0</v>
      </c>
      <c r="F471" s="242"/>
      <c r="G471" s="144"/>
      <c r="H471" s="145"/>
      <c r="I471" s="243"/>
      <c r="J471" s="243"/>
    </row>
    <row r="472" spans="1:10" ht="12.75">
      <c r="A472" s="36">
        <v>469</v>
      </c>
      <c r="B472" s="38">
        <v>13727</v>
      </c>
      <c r="C472" s="131" t="s">
        <v>578</v>
      </c>
      <c r="D472" s="131" t="s">
        <v>468</v>
      </c>
      <c r="E472" s="241">
        <v>0</v>
      </c>
      <c r="F472" s="242"/>
      <c r="G472" s="144"/>
      <c r="H472" s="145"/>
      <c r="I472" s="243"/>
      <c r="J472" s="243"/>
    </row>
    <row r="473" spans="1:10" ht="12.75">
      <c r="A473" s="36">
        <v>470</v>
      </c>
      <c r="B473" s="38">
        <v>13729</v>
      </c>
      <c r="C473" s="131" t="s">
        <v>579</v>
      </c>
      <c r="D473" s="131" t="s">
        <v>468</v>
      </c>
      <c r="E473" s="241">
        <v>0</v>
      </c>
      <c r="F473" s="242"/>
      <c r="G473" s="144"/>
      <c r="H473" s="145"/>
      <c r="I473" s="243"/>
      <c r="J473" s="243"/>
    </row>
    <row r="474" spans="1:10" ht="12.75">
      <c r="B474" s="26"/>
      <c r="E474" s="25"/>
      <c r="F474" s="27"/>
      <c r="G474" s="28"/>
      <c r="H474" s="25"/>
    </row>
    <row r="475" spans="1:10" ht="12.75">
      <c r="B475" s="26"/>
      <c r="E475" s="25"/>
      <c r="F475" s="27"/>
      <c r="G475" s="28"/>
      <c r="H475" s="25"/>
    </row>
    <row r="476" spans="1:10" ht="12.75">
      <c r="B476" s="26"/>
      <c r="E476" s="25"/>
      <c r="F476" s="27"/>
      <c r="G476" s="28"/>
      <c r="H476" s="25"/>
    </row>
    <row r="477" spans="1:10" ht="12.75">
      <c r="B477" s="26"/>
      <c r="E477" s="25"/>
      <c r="F477" s="27"/>
      <c r="G477" s="28"/>
      <c r="H477" s="25"/>
    </row>
    <row r="478" spans="1:10" ht="12.75">
      <c r="B478" s="26"/>
      <c r="E478" s="25"/>
      <c r="F478" s="27"/>
      <c r="G478" s="28"/>
      <c r="H478" s="25"/>
    </row>
    <row r="479" spans="1:10" ht="12.75">
      <c r="B479" s="26"/>
      <c r="E479" s="25"/>
      <c r="F479" s="27"/>
      <c r="G479" s="28"/>
      <c r="H479" s="25"/>
    </row>
    <row r="480" spans="1:10" ht="12.75">
      <c r="B480" s="26"/>
      <c r="E480" s="25"/>
      <c r="F480" s="27"/>
      <c r="G480" s="28"/>
      <c r="H480" s="25"/>
    </row>
    <row r="481" spans="2:8" ht="12.75">
      <c r="B481" s="26"/>
      <c r="E481" s="25"/>
      <c r="F481" s="27"/>
      <c r="G481" s="28"/>
      <c r="H481" s="25"/>
    </row>
    <row r="482" spans="2:8" ht="12.75">
      <c r="B482" s="26"/>
      <c r="E482" s="25"/>
      <c r="F482" s="27"/>
      <c r="G482" s="28"/>
      <c r="H482" s="25"/>
    </row>
    <row r="483" spans="2:8" ht="12.75">
      <c r="B483" s="26"/>
      <c r="E483" s="25"/>
      <c r="F483" s="27"/>
      <c r="G483" s="28"/>
      <c r="H483" s="25"/>
    </row>
    <row r="484" spans="2:8" ht="12.75">
      <c r="B484" s="26"/>
      <c r="E484" s="25"/>
      <c r="F484" s="27"/>
      <c r="G484" s="28"/>
      <c r="H484" s="25"/>
    </row>
    <row r="485" spans="2:8" ht="12.75">
      <c r="B485" s="26"/>
      <c r="E485" s="25"/>
      <c r="F485" s="27"/>
      <c r="G485" s="28"/>
      <c r="H485" s="25"/>
    </row>
    <row r="486" spans="2:8" ht="12.75">
      <c r="B486" s="26"/>
      <c r="E486" s="25"/>
      <c r="F486" s="27"/>
      <c r="G486" s="28"/>
      <c r="H486" s="25"/>
    </row>
    <row r="487" spans="2:8" ht="12.75">
      <c r="B487" s="26"/>
      <c r="E487" s="25"/>
      <c r="F487" s="27"/>
      <c r="G487" s="28"/>
      <c r="H487" s="25"/>
    </row>
    <row r="488" spans="2:8" ht="12.75">
      <c r="B488" s="26"/>
      <c r="E488" s="25"/>
      <c r="F488" s="27"/>
      <c r="G488" s="28"/>
      <c r="H488" s="25"/>
    </row>
    <row r="489" spans="2:8" ht="12.75">
      <c r="B489" s="26"/>
      <c r="E489" s="25"/>
      <c r="F489" s="27"/>
      <c r="G489" s="28"/>
      <c r="H489" s="25"/>
    </row>
    <row r="490" spans="2:8" ht="12.75">
      <c r="B490" s="26"/>
      <c r="E490" s="25"/>
      <c r="F490" s="27"/>
      <c r="G490" s="28"/>
      <c r="H490" s="25"/>
    </row>
    <row r="491" spans="2:8" ht="12.75">
      <c r="B491" s="26"/>
      <c r="E491" s="25"/>
      <c r="F491" s="27"/>
      <c r="G491" s="28"/>
      <c r="H491" s="25"/>
    </row>
    <row r="492" spans="2:8" ht="12.75">
      <c r="B492" s="26"/>
      <c r="E492" s="25"/>
      <c r="F492" s="27"/>
      <c r="G492" s="28"/>
      <c r="H492" s="25"/>
    </row>
    <row r="493" spans="2:8" ht="12.75">
      <c r="B493" s="26"/>
      <c r="E493" s="25"/>
      <c r="F493" s="27"/>
      <c r="G493" s="28"/>
      <c r="H493" s="25"/>
    </row>
    <row r="494" spans="2:8" ht="12.75">
      <c r="B494" s="26"/>
      <c r="E494" s="25"/>
      <c r="F494" s="27"/>
      <c r="G494" s="28"/>
      <c r="H494" s="25"/>
    </row>
    <row r="495" spans="2:8" ht="12.75">
      <c r="B495" s="26"/>
      <c r="E495" s="25"/>
      <c r="F495" s="27"/>
      <c r="G495" s="28"/>
      <c r="H495" s="25"/>
    </row>
    <row r="496" spans="2:8" ht="12.75">
      <c r="B496" s="26"/>
      <c r="E496" s="25"/>
      <c r="F496" s="27"/>
      <c r="G496" s="28"/>
      <c r="H496" s="25"/>
    </row>
    <row r="497" spans="2:8" ht="12.75">
      <c r="B497" s="26"/>
      <c r="E497" s="25"/>
      <c r="F497" s="27"/>
      <c r="G497" s="28"/>
      <c r="H497" s="25"/>
    </row>
    <row r="498" spans="2:8" ht="12.75">
      <c r="B498" s="26"/>
      <c r="E498" s="25"/>
      <c r="F498" s="27"/>
      <c r="G498" s="28"/>
      <c r="H498" s="25"/>
    </row>
    <row r="499" spans="2:8" ht="12.75">
      <c r="B499" s="26"/>
      <c r="E499" s="25"/>
      <c r="F499" s="27"/>
      <c r="G499" s="28"/>
      <c r="H499" s="25"/>
    </row>
    <row r="500" spans="2:8" ht="12.75">
      <c r="B500" s="26"/>
      <c r="E500" s="25"/>
      <c r="F500" s="27"/>
      <c r="G500" s="28"/>
      <c r="H500" s="25"/>
    </row>
    <row r="501" spans="2:8" ht="12.75">
      <c r="B501" s="26"/>
      <c r="E501" s="25"/>
      <c r="F501" s="27"/>
      <c r="G501" s="28"/>
      <c r="H501" s="25"/>
    </row>
    <row r="502" spans="2:8" ht="12.75">
      <c r="B502" s="26"/>
      <c r="E502" s="25"/>
      <c r="F502" s="27"/>
      <c r="G502" s="28"/>
      <c r="H502" s="25"/>
    </row>
    <row r="503" spans="2:8" ht="12.75">
      <c r="B503" s="26"/>
      <c r="E503" s="25"/>
      <c r="F503" s="27"/>
      <c r="G503" s="28"/>
      <c r="H503" s="25"/>
    </row>
    <row r="504" spans="2:8" ht="12.75">
      <c r="B504" s="26"/>
      <c r="E504" s="25"/>
      <c r="F504" s="27"/>
      <c r="G504" s="28"/>
      <c r="H504" s="25"/>
    </row>
    <row r="505" spans="2:8" ht="12.75">
      <c r="B505" s="26"/>
      <c r="E505" s="25"/>
      <c r="F505" s="27"/>
      <c r="G505" s="28"/>
      <c r="H505" s="25"/>
    </row>
    <row r="506" spans="2:8" ht="12.75">
      <c r="B506" s="26"/>
      <c r="E506" s="25"/>
      <c r="F506" s="27"/>
      <c r="G506" s="28"/>
      <c r="H506" s="25"/>
    </row>
    <row r="507" spans="2:8" ht="12.75">
      <c r="B507" s="26"/>
      <c r="E507" s="25"/>
      <c r="F507" s="27"/>
      <c r="G507" s="28"/>
      <c r="H507" s="25"/>
    </row>
    <row r="508" spans="2:8" ht="12.75">
      <c r="B508" s="26"/>
      <c r="E508" s="25"/>
      <c r="F508" s="27"/>
      <c r="G508" s="28"/>
      <c r="H508" s="25"/>
    </row>
    <row r="509" spans="2:8" ht="12.75">
      <c r="B509" s="26"/>
      <c r="E509" s="25"/>
      <c r="F509" s="27"/>
      <c r="G509" s="28"/>
      <c r="H509" s="25"/>
    </row>
    <row r="510" spans="2:8" ht="12.75">
      <c r="B510" s="26"/>
      <c r="E510" s="25"/>
      <c r="F510" s="27"/>
      <c r="G510" s="28"/>
      <c r="H510" s="25"/>
    </row>
    <row r="511" spans="2:8" ht="12.75">
      <c r="B511" s="26"/>
      <c r="E511" s="25"/>
      <c r="F511" s="27"/>
      <c r="G511" s="28"/>
      <c r="H511" s="25"/>
    </row>
    <row r="512" spans="2:8" ht="12.75">
      <c r="B512" s="26"/>
      <c r="E512" s="25"/>
      <c r="F512" s="27"/>
      <c r="G512" s="28"/>
      <c r="H512" s="25"/>
    </row>
    <row r="513" spans="2:8" ht="12.75">
      <c r="B513" s="26"/>
      <c r="E513" s="25"/>
      <c r="F513" s="27"/>
      <c r="G513" s="28"/>
      <c r="H513" s="25"/>
    </row>
    <row r="514" spans="2:8" ht="12.75">
      <c r="B514" s="26"/>
      <c r="E514" s="25"/>
      <c r="F514" s="27"/>
      <c r="G514" s="28"/>
      <c r="H514" s="25"/>
    </row>
    <row r="515" spans="2:8" ht="12.75">
      <c r="B515" s="26"/>
      <c r="E515" s="25"/>
      <c r="F515" s="27"/>
      <c r="G515" s="28"/>
      <c r="H515" s="25"/>
    </row>
    <row r="516" spans="2:8" ht="12.75">
      <c r="B516" s="26"/>
      <c r="E516" s="25"/>
      <c r="F516" s="27"/>
      <c r="G516" s="28"/>
      <c r="H516" s="25"/>
    </row>
    <row r="517" spans="2:8" ht="12.75">
      <c r="B517" s="26"/>
      <c r="E517" s="25"/>
      <c r="F517" s="27"/>
      <c r="G517" s="28"/>
      <c r="H517" s="25"/>
    </row>
    <row r="518" spans="2:8" ht="12.75">
      <c r="B518" s="26"/>
      <c r="E518" s="25"/>
      <c r="F518" s="27"/>
      <c r="G518" s="28"/>
      <c r="H518" s="25"/>
    </row>
    <row r="519" spans="2:8" ht="12.75">
      <c r="B519" s="26"/>
      <c r="E519" s="25"/>
      <c r="F519" s="27"/>
      <c r="G519" s="28"/>
      <c r="H519" s="25"/>
    </row>
    <row r="520" spans="2:8" ht="12.75">
      <c r="B520" s="26"/>
      <c r="E520" s="25"/>
      <c r="F520" s="27"/>
      <c r="G520" s="28"/>
      <c r="H520" s="25"/>
    </row>
    <row r="521" spans="2:8" ht="12.75">
      <c r="B521" s="26"/>
      <c r="E521" s="25"/>
      <c r="F521" s="27"/>
      <c r="G521" s="28"/>
      <c r="H521" s="25"/>
    </row>
    <row r="522" spans="2:8" ht="12.75">
      <c r="B522" s="26"/>
      <c r="E522" s="25"/>
      <c r="F522" s="27"/>
      <c r="G522" s="28"/>
      <c r="H522" s="25"/>
    </row>
    <row r="523" spans="2:8" ht="12.75">
      <c r="B523" s="26"/>
      <c r="E523" s="25"/>
      <c r="F523" s="27"/>
      <c r="G523" s="28"/>
      <c r="H523" s="25"/>
    </row>
    <row r="524" spans="2:8" ht="12.75">
      <c r="B524" s="26"/>
      <c r="E524" s="25"/>
      <c r="F524" s="27"/>
      <c r="G524" s="28"/>
      <c r="H524" s="25"/>
    </row>
    <row r="525" spans="2:8" ht="12.75">
      <c r="B525" s="26"/>
      <c r="E525" s="25"/>
      <c r="F525" s="27"/>
      <c r="G525" s="28"/>
      <c r="H525" s="25"/>
    </row>
    <row r="526" spans="2:8" ht="12.75">
      <c r="B526" s="26"/>
      <c r="E526" s="25"/>
      <c r="F526" s="27"/>
      <c r="G526" s="28"/>
      <c r="H526" s="25"/>
    </row>
    <row r="527" spans="2:8" ht="12.75">
      <c r="B527" s="26"/>
      <c r="E527" s="25"/>
      <c r="F527" s="27"/>
      <c r="G527" s="28"/>
      <c r="H527" s="25"/>
    </row>
    <row r="528" spans="2:8" ht="12.75">
      <c r="B528" s="26"/>
      <c r="E528" s="25"/>
      <c r="F528" s="27"/>
      <c r="G528" s="28"/>
      <c r="H528" s="25"/>
    </row>
    <row r="529" spans="2:8" ht="12.75">
      <c r="B529" s="26"/>
      <c r="E529" s="25"/>
      <c r="F529" s="27"/>
      <c r="G529" s="28"/>
      <c r="H529" s="25"/>
    </row>
    <row r="530" spans="2:8" ht="12.75">
      <c r="B530" s="26"/>
      <c r="E530" s="25"/>
      <c r="F530" s="27"/>
      <c r="G530" s="28"/>
      <c r="H530" s="25"/>
    </row>
    <row r="531" spans="2:8" ht="12.75">
      <c r="B531" s="26"/>
      <c r="E531" s="25"/>
      <c r="F531" s="27"/>
      <c r="G531" s="28"/>
      <c r="H531" s="25"/>
    </row>
    <row r="532" spans="2:8" ht="12.75">
      <c r="B532" s="26"/>
      <c r="E532" s="25"/>
      <c r="F532" s="27"/>
      <c r="G532" s="28"/>
      <c r="H532" s="25"/>
    </row>
    <row r="533" spans="2:8" ht="12.75">
      <c r="B533" s="26"/>
      <c r="E533" s="25"/>
      <c r="F533" s="27"/>
      <c r="G533" s="28"/>
      <c r="H533" s="25"/>
    </row>
    <row r="534" spans="2:8" ht="12.75">
      <c r="B534" s="26"/>
      <c r="E534" s="25"/>
      <c r="F534" s="27"/>
      <c r="G534" s="28"/>
      <c r="H534" s="25"/>
    </row>
    <row r="535" spans="2:8" ht="12.75">
      <c r="B535" s="26"/>
      <c r="E535" s="25"/>
      <c r="F535" s="27"/>
      <c r="G535" s="28"/>
      <c r="H535" s="25"/>
    </row>
    <row r="536" spans="2:8" ht="12.75">
      <c r="B536" s="26"/>
      <c r="E536" s="25"/>
      <c r="F536" s="27"/>
      <c r="G536" s="28"/>
      <c r="H536" s="25"/>
    </row>
    <row r="537" spans="2:8" ht="12.75">
      <c r="B537" s="26"/>
      <c r="E537" s="25"/>
      <c r="F537" s="27"/>
      <c r="G537" s="28"/>
      <c r="H537" s="25"/>
    </row>
    <row r="538" spans="2:8" ht="12.75">
      <c r="B538" s="26"/>
      <c r="E538" s="25"/>
      <c r="F538" s="27"/>
      <c r="G538" s="28"/>
      <c r="H538" s="25"/>
    </row>
    <row r="539" spans="2:8" ht="12.75">
      <c r="B539" s="26"/>
      <c r="E539" s="25"/>
      <c r="F539" s="27"/>
      <c r="G539" s="28"/>
      <c r="H539" s="25"/>
    </row>
    <row r="540" spans="2:8" ht="12.75">
      <c r="B540" s="26"/>
      <c r="E540" s="25"/>
      <c r="F540" s="27"/>
      <c r="G540" s="28"/>
      <c r="H540" s="25"/>
    </row>
    <row r="541" spans="2:8" ht="12.75">
      <c r="B541" s="26"/>
      <c r="E541" s="25"/>
      <c r="F541" s="27"/>
      <c r="G541" s="28"/>
      <c r="H541" s="25"/>
    </row>
    <row r="542" spans="2:8" ht="12.75">
      <c r="B542" s="26"/>
      <c r="E542" s="25"/>
      <c r="F542" s="27"/>
      <c r="G542" s="28"/>
      <c r="H542" s="25"/>
    </row>
    <row r="543" spans="2:8" ht="12.75">
      <c r="B543" s="26"/>
      <c r="E543" s="25"/>
      <c r="F543" s="27"/>
      <c r="G543" s="28"/>
      <c r="H543" s="25"/>
    </row>
    <row r="544" spans="2:8" ht="12.75">
      <c r="B544" s="26"/>
      <c r="E544" s="25"/>
      <c r="F544" s="27"/>
      <c r="G544" s="28"/>
      <c r="H544" s="25"/>
    </row>
    <row r="545" spans="2:8" ht="12.75">
      <c r="B545" s="26"/>
      <c r="E545" s="25"/>
      <c r="F545" s="27"/>
      <c r="G545" s="28"/>
      <c r="H545" s="25"/>
    </row>
    <row r="546" spans="2:8" ht="12.75">
      <c r="B546" s="26"/>
      <c r="E546" s="25"/>
      <c r="F546" s="27"/>
      <c r="G546" s="28"/>
      <c r="H546" s="25"/>
    </row>
    <row r="547" spans="2:8" ht="12.75">
      <c r="B547" s="26"/>
      <c r="E547" s="25"/>
      <c r="F547" s="27"/>
      <c r="G547" s="28"/>
      <c r="H547" s="25"/>
    </row>
    <row r="548" spans="2:8" ht="12.75">
      <c r="B548" s="26"/>
      <c r="E548" s="25"/>
      <c r="F548" s="27"/>
      <c r="G548" s="28"/>
      <c r="H548" s="25"/>
    </row>
    <row r="549" spans="2:8" ht="12.75">
      <c r="B549" s="26"/>
      <c r="E549" s="25"/>
      <c r="F549" s="27"/>
      <c r="G549" s="28"/>
      <c r="H549" s="25"/>
    </row>
    <row r="550" spans="2:8" ht="12.75">
      <c r="B550" s="26"/>
      <c r="E550" s="25"/>
      <c r="F550" s="27"/>
      <c r="G550" s="28"/>
      <c r="H550" s="25"/>
    </row>
    <row r="551" spans="2:8" ht="12.75">
      <c r="B551" s="26"/>
      <c r="E551" s="25"/>
      <c r="F551" s="27"/>
      <c r="G551" s="28"/>
      <c r="H551" s="25"/>
    </row>
    <row r="552" spans="2:8" ht="12.75">
      <c r="B552" s="26"/>
      <c r="E552" s="25"/>
      <c r="F552" s="27"/>
      <c r="G552" s="28"/>
      <c r="H552" s="25"/>
    </row>
    <row r="553" spans="2:8" ht="12.75">
      <c r="B553" s="26"/>
      <c r="E553" s="25"/>
      <c r="F553" s="27"/>
      <c r="G553" s="28"/>
      <c r="H553" s="25"/>
    </row>
    <row r="554" spans="2:8" ht="12.75">
      <c r="B554" s="26"/>
      <c r="E554" s="25"/>
      <c r="F554" s="27"/>
      <c r="G554" s="28"/>
      <c r="H554" s="25"/>
    </row>
    <row r="555" spans="2:8" ht="12.75">
      <c r="B555" s="26"/>
      <c r="E555" s="25"/>
      <c r="F555" s="27"/>
      <c r="G555" s="28"/>
      <c r="H555" s="25"/>
    </row>
    <row r="556" spans="2:8" ht="12.75">
      <c r="B556" s="26"/>
      <c r="E556" s="25"/>
      <c r="F556" s="27"/>
      <c r="G556" s="28"/>
      <c r="H556" s="25"/>
    </row>
    <row r="557" spans="2:8" ht="12.75">
      <c r="B557" s="26"/>
      <c r="E557" s="25"/>
      <c r="F557" s="27"/>
      <c r="G557" s="28"/>
      <c r="H557" s="25"/>
    </row>
    <row r="558" spans="2:8" ht="12.75">
      <c r="B558" s="26"/>
      <c r="E558" s="25"/>
      <c r="F558" s="27"/>
      <c r="G558" s="28"/>
      <c r="H558" s="25"/>
    </row>
    <row r="559" spans="2:8" ht="12.75">
      <c r="B559" s="26"/>
      <c r="E559" s="25"/>
      <c r="F559" s="27"/>
      <c r="G559" s="28"/>
      <c r="H559" s="25"/>
    </row>
    <row r="560" spans="2:8" ht="12.75">
      <c r="B560" s="26"/>
      <c r="E560" s="25"/>
      <c r="F560" s="27"/>
      <c r="G560" s="28"/>
      <c r="H560" s="25"/>
    </row>
    <row r="561" spans="2:8" ht="12.75">
      <c r="B561" s="26"/>
      <c r="E561" s="25"/>
      <c r="F561" s="27"/>
      <c r="G561" s="28"/>
      <c r="H561" s="25"/>
    </row>
    <row r="562" spans="2:8" ht="12.75">
      <c r="B562" s="26"/>
      <c r="E562" s="25"/>
      <c r="F562" s="27"/>
      <c r="G562" s="28"/>
      <c r="H562" s="25"/>
    </row>
    <row r="563" spans="2:8" ht="12.75">
      <c r="B563" s="26"/>
      <c r="E563" s="25"/>
      <c r="F563" s="27"/>
      <c r="G563" s="28"/>
      <c r="H563" s="25"/>
    </row>
    <row r="564" spans="2:8" ht="12.75">
      <c r="B564" s="26"/>
      <c r="E564" s="25"/>
      <c r="F564" s="27"/>
      <c r="G564" s="28"/>
      <c r="H564" s="25"/>
    </row>
    <row r="565" spans="2:8" ht="12.75">
      <c r="B565" s="26"/>
      <c r="E565" s="25"/>
      <c r="F565" s="27"/>
      <c r="G565" s="28"/>
      <c r="H565" s="25"/>
    </row>
    <row r="566" spans="2:8" ht="12.75">
      <c r="B566" s="26"/>
      <c r="E566" s="25"/>
      <c r="F566" s="27"/>
      <c r="G566" s="28"/>
      <c r="H566" s="25"/>
    </row>
    <row r="567" spans="2:8" ht="12.75">
      <c r="B567" s="26"/>
      <c r="E567" s="25"/>
      <c r="F567" s="27"/>
      <c r="G567" s="28"/>
      <c r="H567" s="25"/>
    </row>
    <row r="568" spans="2:8" ht="12.75">
      <c r="B568" s="26"/>
      <c r="E568" s="25"/>
      <c r="F568" s="27"/>
      <c r="G568" s="28"/>
      <c r="H568" s="25"/>
    </row>
    <row r="569" spans="2:8" ht="12.75">
      <c r="B569" s="26"/>
      <c r="E569" s="25"/>
      <c r="F569" s="27"/>
      <c r="G569" s="28"/>
      <c r="H569" s="25"/>
    </row>
    <row r="570" spans="2:8" ht="12.75">
      <c r="B570" s="26"/>
      <c r="E570" s="25"/>
      <c r="F570" s="27"/>
      <c r="G570" s="28"/>
      <c r="H570" s="25"/>
    </row>
    <row r="571" spans="2:8" ht="12.75">
      <c r="B571" s="26"/>
      <c r="E571" s="25"/>
      <c r="F571" s="27"/>
      <c r="G571" s="28"/>
      <c r="H571" s="25"/>
    </row>
    <row r="572" spans="2:8" ht="12.75">
      <c r="B572" s="26"/>
      <c r="E572" s="25"/>
      <c r="F572" s="27"/>
      <c r="G572" s="28"/>
      <c r="H572" s="25"/>
    </row>
    <row r="573" spans="2:8" ht="12.75">
      <c r="B573" s="26"/>
      <c r="E573" s="25"/>
      <c r="F573" s="27"/>
      <c r="G573" s="28"/>
      <c r="H573" s="25"/>
    </row>
    <row r="574" spans="2:8" ht="12.75">
      <c r="B574" s="26"/>
      <c r="E574" s="25"/>
      <c r="F574" s="27"/>
      <c r="G574" s="28"/>
      <c r="H574" s="25"/>
    </row>
    <row r="575" spans="2:8" ht="12.75">
      <c r="B575" s="26"/>
      <c r="E575" s="25"/>
      <c r="F575" s="27"/>
      <c r="G575" s="28"/>
      <c r="H575" s="25"/>
    </row>
    <row r="576" spans="2:8" ht="12.75">
      <c r="B576" s="26"/>
      <c r="E576" s="25"/>
      <c r="F576" s="27"/>
      <c r="G576" s="28"/>
      <c r="H576" s="25"/>
    </row>
    <row r="577" spans="2:8" ht="12.75">
      <c r="B577" s="26"/>
      <c r="E577" s="25"/>
      <c r="F577" s="27"/>
      <c r="G577" s="28"/>
      <c r="H577" s="25"/>
    </row>
    <row r="578" spans="2:8" ht="12.75">
      <c r="B578" s="26"/>
      <c r="E578" s="25"/>
      <c r="F578" s="27"/>
      <c r="G578" s="28"/>
      <c r="H578" s="25"/>
    </row>
    <row r="579" spans="2:8" ht="12.75">
      <c r="B579" s="26"/>
      <c r="E579" s="25"/>
      <c r="F579" s="27"/>
      <c r="G579" s="28"/>
      <c r="H579" s="25"/>
    </row>
    <row r="580" spans="2:8" ht="12.75">
      <c r="B580" s="26"/>
      <c r="E580" s="25"/>
      <c r="F580" s="27"/>
      <c r="G580" s="28"/>
      <c r="H580" s="25"/>
    </row>
    <row r="581" spans="2:8" ht="12.75">
      <c r="B581" s="26"/>
      <c r="E581" s="25"/>
      <c r="F581" s="27"/>
      <c r="G581" s="28"/>
      <c r="H581" s="25"/>
    </row>
    <row r="582" spans="2:8" ht="12.75">
      <c r="B582" s="26"/>
      <c r="E582" s="25"/>
      <c r="F582" s="27"/>
      <c r="G582" s="28"/>
      <c r="H582" s="25"/>
    </row>
    <row r="583" spans="2:8" ht="12.75">
      <c r="B583" s="26"/>
      <c r="E583" s="25"/>
      <c r="F583" s="27"/>
      <c r="G583" s="28"/>
      <c r="H583" s="25"/>
    </row>
    <row r="584" spans="2:8" ht="12.75">
      <c r="B584" s="26"/>
      <c r="E584" s="25"/>
      <c r="F584" s="27"/>
      <c r="G584" s="28"/>
      <c r="H584" s="25"/>
    </row>
    <row r="585" spans="2:8" ht="12.75">
      <c r="B585" s="26"/>
      <c r="E585" s="25"/>
      <c r="F585" s="27"/>
      <c r="G585" s="28"/>
      <c r="H585" s="25"/>
    </row>
    <row r="586" spans="2:8" ht="12.75">
      <c r="B586" s="26"/>
      <c r="E586" s="25"/>
      <c r="F586" s="27"/>
      <c r="G586" s="28"/>
      <c r="H586" s="25"/>
    </row>
    <row r="587" spans="2:8" ht="12.75">
      <c r="B587" s="26"/>
      <c r="E587" s="25"/>
      <c r="F587" s="27"/>
      <c r="G587" s="28"/>
      <c r="H587" s="25"/>
    </row>
    <row r="588" spans="2:8" ht="12.75">
      <c r="B588" s="26"/>
      <c r="E588" s="25"/>
      <c r="F588" s="27"/>
      <c r="G588" s="28"/>
      <c r="H588" s="25"/>
    </row>
    <row r="589" spans="2:8" ht="12.75">
      <c r="B589" s="26"/>
      <c r="E589" s="25"/>
      <c r="F589" s="27"/>
      <c r="G589" s="28"/>
      <c r="H589" s="25"/>
    </row>
    <row r="590" spans="2:8" ht="12.75">
      <c r="B590" s="26"/>
      <c r="E590" s="25"/>
      <c r="F590" s="27"/>
      <c r="G590" s="28"/>
      <c r="H590" s="25"/>
    </row>
    <row r="591" spans="2:8" ht="12.75">
      <c r="B591" s="26"/>
      <c r="E591" s="25"/>
      <c r="F591" s="27"/>
      <c r="G591" s="28"/>
      <c r="H591" s="25"/>
    </row>
    <row r="592" spans="2:8" ht="12.75">
      <c r="B592" s="26"/>
      <c r="E592" s="25"/>
      <c r="F592" s="27"/>
      <c r="G592" s="28"/>
      <c r="H592" s="25"/>
    </row>
    <row r="593" spans="2:8" ht="12.75">
      <c r="B593" s="26"/>
      <c r="E593" s="25"/>
      <c r="F593" s="27"/>
      <c r="G593" s="28"/>
      <c r="H593" s="25"/>
    </row>
    <row r="594" spans="2:8" ht="12.75">
      <c r="B594" s="26"/>
      <c r="E594" s="25"/>
      <c r="F594" s="27"/>
      <c r="G594" s="28"/>
      <c r="H594" s="25"/>
    </row>
    <row r="595" spans="2:8" ht="12.75">
      <c r="B595" s="26"/>
      <c r="E595" s="25"/>
      <c r="F595" s="27"/>
      <c r="G595" s="28"/>
      <c r="H595" s="25"/>
    </row>
    <row r="596" spans="2:8" ht="12.75">
      <c r="B596" s="26"/>
      <c r="E596" s="25"/>
      <c r="F596" s="27"/>
      <c r="G596" s="28"/>
      <c r="H596" s="25"/>
    </row>
    <row r="597" spans="2:8" ht="12.75">
      <c r="B597" s="26"/>
      <c r="E597" s="25"/>
      <c r="F597" s="27"/>
      <c r="G597" s="28"/>
      <c r="H597" s="25"/>
    </row>
    <row r="598" spans="2:8" ht="12.75">
      <c r="B598" s="26"/>
      <c r="E598" s="25"/>
      <c r="F598" s="27"/>
      <c r="G598" s="28"/>
      <c r="H598" s="25"/>
    </row>
    <row r="599" spans="2:8" ht="12.75">
      <c r="B599" s="26"/>
      <c r="E599" s="25"/>
      <c r="F599" s="27"/>
      <c r="G599" s="28"/>
      <c r="H599" s="25"/>
    </row>
    <row r="600" spans="2:8" ht="12.75">
      <c r="B600" s="26"/>
      <c r="E600" s="25"/>
      <c r="F600" s="27"/>
      <c r="G600" s="28"/>
      <c r="H600" s="25"/>
    </row>
    <row r="601" spans="2:8" ht="12.75">
      <c r="B601" s="26"/>
      <c r="E601" s="25"/>
      <c r="F601" s="27"/>
      <c r="G601" s="28"/>
      <c r="H601" s="25"/>
    </row>
    <row r="602" spans="2:8" ht="12.75">
      <c r="B602" s="26"/>
      <c r="E602" s="25"/>
      <c r="F602" s="27"/>
      <c r="G602" s="28"/>
      <c r="H602" s="25"/>
    </row>
    <row r="603" spans="2:8" ht="12.75">
      <c r="B603" s="26"/>
      <c r="E603" s="25"/>
      <c r="F603" s="27"/>
      <c r="G603" s="28"/>
      <c r="H603" s="25"/>
    </row>
    <row r="604" spans="2:8" ht="12.75">
      <c r="B604" s="26"/>
      <c r="E604" s="25"/>
      <c r="F604" s="27"/>
      <c r="G604" s="28"/>
      <c r="H604" s="25"/>
    </row>
    <row r="605" spans="2:8" ht="12.75">
      <c r="B605" s="26"/>
      <c r="E605" s="25"/>
      <c r="F605" s="27"/>
      <c r="G605" s="28"/>
      <c r="H605" s="25"/>
    </row>
    <row r="606" spans="2:8" ht="12.75">
      <c r="B606" s="26"/>
      <c r="E606" s="25"/>
      <c r="F606" s="27"/>
      <c r="G606" s="28"/>
      <c r="H606" s="25"/>
    </row>
    <row r="607" spans="2:8" ht="12.75">
      <c r="B607" s="26"/>
      <c r="E607" s="25"/>
      <c r="F607" s="27"/>
      <c r="G607" s="28"/>
      <c r="H607" s="25"/>
    </row>
    <row r="608" spans="2:8" ht="12.75">
      <c r="B608" s="26"/>
      <c r="E608" s="25"/>
      <c r="F608" s="27"/>
      <c r="G608" s="28"/>
      <c r="H608" s="25"/>
    </row>
    <row r="609" spans="2:8" ht="12.75">
      <c r="B609" s="26"/>
      <c r="E609" s="25"/>
      <c r="F609" s="27"/>
      <c r="G609" s="28"/>
      <c r="H609" s="25"/>
    </row>
    <row r="610" spans="2:8" ht="12.75">
      <c r="B610" s="26"/>
      <c r="E610" s="25"/>
      <c r="F610" s="27"/>
      <c r="G610" s="28"/>
      <c r="H610" s="25"/>
    </row>
    <row r="611" spans="2:8" ht="12.75">
      <c r="B611" s="26"/>
      <c r="E611" s="25"/>
      <c r="F611" s="27"/>
      <c r="G611" s="28"/>
      <c r="H611" s="25"/>
    </row>
    <row r="612" spans="2:8" ht="12.75">
      <c r="B612" s="26"/>
      <c r="E612" s="25"/>
      <c r="F612" s="27"/>
      <c r="G612" s="28"/>
      <c r="H612" s="25"/>
    </row>
    <row r="613" spans="2:8" ht="12.75">
      <c r="B613" s="26"/>
      <c r="E613" s="25"/>
      <c r="F613" s="27"/>
      <c r="G613" s="28"/>
      <c r="H613" s="25"/>
    </row>
    <row r="614" spans="2:8" ht="12.75">
      <c r="B614" s="26"/>
      <c r="E614" s="25"/>
      <c r="F614" s="27"/>
      <c r="G614" s="28"/>
      <c r="H614" s="25"/>
    </row>
    <row r="615" spans="2:8" ht="12.75">
      <c r="B615" s="26"/>
      <c r="E615" s="25"/>
      <c r="F615" s="27"/>
      <c r="G615" s="28"/>
      <c r="H615" s="25"/>
    </row>
    <row r="616" spans="2:8" ht="12.75">
      <c r="B616" s="26"/>
      <c r="E616" s="25"/>
      <c r="F616" s="27"/>
      <c r="G616" s="28"/>
      <c r="H616" s="25"/>
    </row>
    <row r="617" spans="2:8" ht="12.75">
      <c r="B617" s="26"/>
      <c r="E617" s="25"/>
      <c r="F617" s="27"/>
      <c r="G617" s="28"/>
      <c r="H617" s="25"/>
    </row>
    <row r="618" spans="2:8" ht="12.75">
      <c r="B618" s="26"/>
      <c r="E618" s="25"/>
      <c r="F618" s="27"/>
      <c r="G618" s="28"/>
      <c r="H618" s="25"/>
    </row>
    <row r="619" spans="2:8" ht="12.75">
      <c r="B619" s="26"/>
      <c r="E619" s="25"/>
      <c r="F619" s="27"/>
      <c r="G619" s="28"/>
      <c r="H619" s="25"/>
    </row>
    <row r="620" spans="2:8" ht="12.75">
      <c r="B620" s="26"/>
      <c r="E620" s="25"/>
      <c r="F620" s="27"/>
      <c r="G620" s="28"/>
      <c r="H620" s="25"/>
    </row>
    <row r="621" spans="2:8" ht="12.75">
      <c r="B621" s="26"/>
      <c r="E621" s="25"/>
      <c r="F621" s="27"/>
      <c r="G621" s="28"/>
      <c r="H621" s="25"/>
    </row>
    <row r="622" spans="2:8" ht="12.75">
      <c r="B622" s="26"/>
      <c r="E622" s="25"/>
      <c r="F622" s="27"/>
      <c r="G622" s="28"/>
      <c r="H622" s="25"/>
    </row>
    <row r="623" spans="2:8" ht="12.75">
      <c r="B623" s="26"/>
      <c r="E623" s="25"/>
      <c r="F623" s="27"/>
      <c r="G623" s="28"/>
      <c r="H623" s="25"/>
    </row>
    <row r="624" spans="2:8" ht="12.75">
      <c r="B624" s="26"/>
      <c r="E624" s="25"/>
      <c r="F624" s="27"/>
      <c r="G624" s="28"/>
      <c r="H624" s="25"/>
    </row>
    <row r="625" spans="2:8" ht="12.75">
      <c r="B625" s="26"/>
      <c r="E625" s="25"/>
      <c r="F625" s="27"/>
      <c r="G625" s="28"/>
      <c r="H625" s="25"/>
    </row>
    <row r="626" spans="2:8" ht="12.75">
      <c r="B626" s="26"/>
      <c r="E626" s="25"/>
      <c r="F626" s="27"/>
      <c r="G626" s="28"/>
      <c r="H626" s="25"/>
    </row>
    <row r="627" spans="2:8" ht="12.75">
      <c r="B627" s="26"/>
      <c r="E627" s="25"/>
      <c r="F627" s="27"/>
      <c r="G627" s="28"/>
      <c r="H627" s="25"/>
    </row>
    <row r="628" spans="2:8" ht="12.75">
      <c r="B628" s="26"/>
      <c r="E628" s="25"/>
      <c r="F628" s="27"/>
      <c r="G628" s="28"/>
      <c r="H628" s="25"/>
    </row>
    <row r="629" spans="2:8" ht="12.75">
      <c r="B629" s="26"/>
      <c r="E629" s="25"/>
      <c r="F629" s="27"/>
      <c r="G629" s="28"/>
      <c r="H629" s="25"/>
    </row>
    <row r="630" spans="2:8" ht="12.75">
      <c r="B630" s="26"/>
      <c r="E630" s="25"/>
      <c r="F630" s="27"/>
      <c r="G630" s="28"/>
      <c r="H630" s="25"/>
    </row>
    <row r="631" spans="2:8" ht="12.75">
      <c r="B631" s="26"/>
      <c r="E631" s="25"/>
      <c r="F631" s="27"/>
      <c r="G631" s="28"/>
      <c r="H631" s="25"/>
    </row>
    <row r="632" spans="2:8" ht="12.75">
      <c r="B632" s="26"/>
      <c r="E632" s="25"/>
      <c r="F632" s="27"/>
      <c r="G632" s="28"/>
      <c r="H632" s="25"/>
    </row>
    <row r="633" spans="2:8" ht="12.75">
      <c r="B633" s="26"/>
      <c r="E633" s="25"/>
      <c r="F633" s="27"/>
      <c r="G633" s="28"/>
      <c r="H633" s="25"/>
    </row>
    <row r="634" spans="2:8" ht="12.75">
      <c r="B634" s="26"/>
      <c r="E634" s="25"/>
      <c r="F634" s="27"/>
      <c r="G634" s="28"/>
      <c r="H634" s="25"/>
    </row>
    <row r="635" spans="2:8" ht="12.75">
      <c r="B635" s="26"/>
      <c r="E635" s="25"/>
      <c r="F635" s="27"/>
      <c r="G635" s="28"/>
      <c r="H635" s="25"/>
    </row>
    <row r="636" spans="2:8" ht="12.75">
      <c r="B636" s="26"/>
      <c r="E636" s="25"/>
      <c r="F636" s="27"/>
      <c r="G636" s="28"/>
      <c r="H636" s="25"/>
    </row>
    <row r="637" spans="2:8" ht="12.75">
      <c r="B637" s="26"/>
      <c r="E637" s="25"/>
      <c r="F637" s="27"/>
      <c r="G637" s="28"/>
      <c r="H637" s="25"/>
    </row>
    <row r="638" spans="2:8" ht="12.75">
      <c r="B638" s="26"/>
      <c r="E638" s="25"/>
      <c r="F638" s="27"/>
      <c r="G638" s="28"/>
      <c r="H638" s="25"/>
    </row>
    <row r="639" spans="2:8" ht="12.75">
      <c r="B639" s="26"/>
      <c r="E639" s="25"/>
      <c r="F639" s="27"/>
      <c r="G639" s="28"/>
      <c r="H639" s="25"/>
    </row>
    <row r="640" spans="2:8" ht="12.75">
      <c r="B640" s="26"/>
      <c r="E640" s="25"/>
      <c r="F640" s="27"/>
      <c r="G640" s="28"/>
      <c r="H640" s="25"/>
    </row>
    <row r="641" spans="2:8" ht="12.75">
      <c r="B641" s="26"/>
      <c r="E641" s="25"/>
      <c r="F641" s="27"/>
      <c r="G641" s="28"/>
      <c r="H641" s="25"/>
    </row>
    <row r="642" spans="2:8" ht="12.75">
      <c r="B642" s="26"/>
      <c r="E642" s="25"/>
      <c r="F642" s="27"/>
      <c r="G642" s="28"/>
      <c r="H642" s="25"/>
    </row>
    <row r="643" spans="2:8" ht="12.75">
      <c r="B643" s="26"/>
      <c r="E643" s="25"/>
      <c r="F643" s="27"/>
      <c r="G643" s="28"/>
      <c r="H643" s="25"/>
    </row>
    <row r="644" spans="2:8" ht="12.75">
      <c r="B644" s="26"/>
      <c r="E644" s="25"/>
      <c r="F644" s="27"/>
      <c r="G644" s="28"/>
      <c r="H644" s="25"/>
    </row>
    <row r="645" spans="2:8" ht="12.75">
      <c r="B645" s="26"/>
      <c r="E645" s="25"/>
      <c r="F645" s="27"/>
      <c r="G645" s="28"/>
      <c r="H645" s="25"/>
    </row>
    <row r="646" spans="2:8" ht="12.75">
      <c r="B646" s="26"/>
      <c r="E646" s="25"/>
      <c r="F646" s="27"/>
      <c r="G646" s="28"/>
      <c r="H646" s="25"/>
    </row>
    <row r="647" spans="2:8" ht="12.75">
      <c r="B647" s="26"/>
      <c r="E647" s="25"/>
      <c r="F647" s="27"/>
      <c r="G647" s="28"/>
      <c r="H647" s="25"/>
    </row>
    <row r="648" spans="2:8" ht="12.75">
      <c r="B648" s="26"/>
      <c r="E648" s="25"/>
      <c r="F648" s="27"/>
      <c r="G648" s="28"/>
      <c r="H648" s="25"/>
    </row>
    <row r="649" spans="2:8" ht="12.75">
      <c r="B649" s="26"/>
      <c r="E649" s="25"/>
      <c r="F649" s="27"/>
      <c r="G649" s="28"/>
      <c r="H649" s="25"/>
    </row>
    <row r="650" spans="2:8" ht="12.75">
      <c r="B650" s="26"/>
      <c r="E650" s="25"/>
      <c r="F650" s="27"/>
      <c r="G650" s="28"/>
      <c r="H650" s="25"/>
    </row>
    <row r="651" spans="2:8" ht="12.75">
      <c r="B651" s="26"/>
      <c r="E651" s="25"/>
      <c r="F651" s="27"/>
      <c r="G651" s="28"/>
      <c r="H651" s="25"/>
    </row>
    <row r="652" spans="2:8" ht="12.75">
      <c r="B652" s="26"/>
      <c r="E652" s="25"/>
      <c r="F652" s="27"/>
      <c r="G652" s="28"/>
      <c r="H652" s="25"/>
    </row>
    <row r="653" spans="2:8" ht="12.75">
      <c r="B653" s="26"/>
      <c r="E653" s="25"/>
      <c r="F653" s="27"/>
      <c r="G653" s="28"/>
      <c r="H653" s="25"/>
    </row>
    <row r="654" spans="2:8" ht="12.75">
      <c r="B654" s="26"/>
      <c r="E654" s="25"/>
      <c r="F654" s="27"/>
      <c r="G654" s="28"/>
      <c r="H654" s="25"/>
    </row>
    <row r="655" spans="2:8" ht="12.75">
      <c r="B655" s="26"/>
      <c r="E655" s="25"/>
      <c r="F655" s="27"/>
      <c r="G655" s="28"/>
      <c r="H655" s="25"/>
    </row>
    <row r="656" spans="2:8" ht="12.75">
      <c r="B656" s="26"/>
      <c r="E656" s="25"/>
      <c r="F656" s="27"/>
      <c r="G656" s="28"/>
      <c r="H656" s="25"/>
    </row>
    <row r="657" spans="2:8" ht="12.75">
      <c r="B657" s="26"/>
      <c r="E657" s="25"/>
      <c r="F657" s="27"/>
      <c r="G657" s="28"/>
      <c r="H657" s="25"/>
    </row>
    <row r="658" spans="2:8" ht="12.75">
      <c r="B658" s="26"/>
      <c r="E658" s="25"/>
      <c r="F658" s="27"/>
      <c r="G658" s="28"/>
      <c r="H658" s="25"/>
    </row>
    <row r="659" spans="2:8" ht="12.75">
      <c r="B659" s="26"/>
      <c r="E659" s="25"/>
      <c r="F659" s="27"/>
      <c r="G659" s="28"/>
      <c r="H659" s="25"/>
    </row>
    <row r="660" spans="2:8" ht="12.75">
      <c r="B660" s="26"/>
      <c r="E660" s="25"/>
      <c r="F660" s="27"/>
      <c r="G660" s="28"/>
      <c r="H660" s="25"/>
    </row>
    <row r="661" spans="2:8" ht="12.75">
      <c r="B661" s="26"/>
      <c r="E661" s="25"/>
      <c r="F661" s="27"/>
      <c r="G661" s="28"/>
      <c r="H661" s="25"/>
    </row>
    <row r="662" spans="2:8" ht="12.75">
      <c r="B662" s="26"/>
      <c r="E662" s="25"/>
      <c r="F662" s="27"/>
      <c r="G662" s="28"/>
      <c r="H662" s="25"/>
    </row>
    <row r="663" spans="2:8" ht="12.75">
      <c r="B663" s="26"/>
      <c r="E663" s="25"/>
      <c r="F663" s="27"/>
      <c r="G663" s="28"/>
      <c r="H663" s="25"/>
    </row>
    <row r="664" spans="2:8" ht="12.75">
      <c r="B664" s="26"/>
      <c r="E664" s="25"/>
      <c r="F664" s="27"/>
      <c r="G664" s="28"/>
      <c r="H664" s="25"/>
    </row>
    <row r="665" spans="2:8" ht="12.75">
      <c r="B665" s="26"/>
      <c r="E665" s="25"/>
      <c r="F665" s="27"/>
      <c r="G665" s="28"/>
      <c r="H665" s="25"/>
    </row>
    <row r="666" spans="2:8" ht="12.75">
      <c r="B666" s="26"/>
      <c r="E666" s="25"/>
      <c r="F666" s="27"/>
      <c r="G666" s="28"/>
      <c r="H666" s="25"/>
    </row>
    <row r="667" spans="2:8" ht="12.75">
      <c r="B667" s="26"/>
      <c r="E667" s="25"/>
      <c r="F667" s="27"/>
      <c r="G667" s="28"/>
      <c r="H667" s="25"/>
    </row>
    <row r="668" spans="2:8" ht="12.75">
      <c r="B668" s="26"/>
      <c r="E668" s="25"/>
      <c r="F668" s="27"/>
      <c r="G668" s="28"/>
      <c r="H668" s="25"/>
    </row>
    <row r="669" spans="2:8" ht="12.75">
      <c r="B669" s="26"/>
      <c r="E669" s="25"/>
      <c r="F669" s="27"/>
      <c r="G669" s="28"/>
      <c r="H669" s="25"/>
    </row>
    <row r="670" spans="2:8" ht="12.75">
      <c r="B670" s="26"/>
      <c r="E670" s="25"/>
      <c r="F670" s="27"/>
      <c r="G670" s="28"/>
      <c r="H670" s="25"/>
    </row>
    <row r="671" spans="2:8" ht="12.75">
      <c r="B671" s="26"/>
      <c r="E671" s="25"/>
      <c r="F671" s="27"/>
      <c r="G671" s="28"/>
      <c r="H671" s="25"/>
    </row>
    <row r="672" spans="2:8" ht="12.75">
      <c r="B672" s="26"/>
      <c r="E672" s="25"/>
      <c r="F672" s="27"/>
      <c r="G672" s="28"/>
      <c r="H672" s="25"/>
    </row>
    <row r="673" spans="2:8" ht="12.75">
      <c r="B673" s="26"/>
      <c r="E673" s="25"/>
      <c r="F673" s="27"/>
      <c r="G673" s="28"/>
      <c r="H673" s="25"/>
    </row>
    <row r="674" spans="2:8" ht="12.75">
      <c r="B674" s="26"/>
      <c r="E674" s="25"/>
      <c r="F674" s="27"/>
      <c r="G674" s="28"/>
      <c r="H674" s="25"/>
    </row>
    <row r="675" spans="2:8" ht="12.75">
      <c r="B675" s="26"/>
      <c r="E675" s="25"/>
      <c r="F675" s="27"/>
      <c r="G675" s="28"/>
      <c r="H675" s="25"/>
    </row>
    <row r="676" spans="2:8" ht="12.75">
      <c r="B676" s="26"/>
      <c r="E676" s="25"/>
      <c r="F676" s="27"/>
      <c r="G676" s="28"/>
      <c r="H676" s="25"/>
    </row>
    <row r="677" spans="2:8" ht="12.75">
      <c r="B677" s="26"/>
      <c r="E677" s="25"/>
      <c r="F677" s="27"/>
      <c r="G677" s="28"/>
      <c r="H677" s="25"/>
    </row>
    <row r="678" spans="2:8" ht="12.75">
      <c r="B678" s="26"/>
      <c r="E678" s="25"/>
      <c r="F678" s="27"/>
      <c r="G678" s="28"/>
      <c r="H678" s="25"/>
    </row>
    <row r="679" spans="2:8" ht="12.75">
      <c r="B679" s="26"/>
      <c r="E679" s="25"/>
      <c r="F679" s="27"/>
      <c r="G679" s="28"/>
      <c r="H679" s="25"/>
    </row>
    <row r="680" spans="2:8" ht="12.75">
      <c r="B680" s="26"/>
      <c r="E680" s="25"/>
      <c r="F680" s="27"/>
      <c r="G680" s="28"/>
      <c r="H680" s="25"/>
    </row>
    <row r="681" spans="2:8" ht="12.75">
      <c r="B681" s="26"/>
      <c r="E681" s="25"/>
      <c r="F681" s="27"/>
      <c r="G681" s="28"/>
      <c r="H681" s="25"/>
    </row>
    <row r="682" spans="2:8" ht="12.75">
      <c r="B682" s="26"/>
      <c r="E682" s="25"/>
      <c r="F682" s="27"/>
      <c r="G682" s="28"/>
      <c r="H682" s="25"/>
    </row>
    <row r="683" spans="2:8" ht="12.75">
      <c r="B683" s="26"/>
      <c r="E683" s="25"/>
      <c r="F683" s="27"/>
      <c r="G683" s="28"/>
      <c r="H683" s="25"/>
    </row>
    <row r="684" spans="2:8" ht="12.75">
      <c r="B684" s="26"/>
      <c r="E684" s="25"/>
      <c r="F684" s="27"/>
      <c r="G684" s="28"/>
      <c r="H684" s="25"/>
    </row>
    <row r="685" spans="2:8" ht="12.75">
      <c r="B685" s="26"/>
      <c r="E685" s="25"/>
      <c r="F685" s="27"/>
      <c r="G685" s="28"/>
      <c r="H685" s="25"/>
    </row>
    <row r="686" spans="2:8" ht="12.75">
      <c r="B686" s="26"/>
      <c r="E686" s="25"/>
      <c r="F686" s="27"/>
      <c r="G686" s="28"/>
      <c r="H686" s="25"/>
    </row>
    <row r="687" spans="2:8" ht="12.75">
      <c r="B687" s="26"/>
      <c r="E687" s="25"/>
      <c r="F687" s="27"/>
      <c r="G687" s="28"/>
      <c r="H687" s="25"/>
    </row>
    <row r="688" spans="2:8" ht="12.75">
      <c r="B688" s="26"/>
      <c r="E688" s="25"/>
      <c r="F688" s="27"/>
      <c r="G688" s="28"/>
      <c r="H688" s="25"/>
    </row>
    <row r="689" spans="2:8" ht="12.75">
      <c r="B689" s="26"/>
      <c r="E689" s="25"/>
      <c r="F689" s="27"/>
      <c r="G689" s="28"/>
      <c r="H689" s="25"/>
    </row>
    <row r="690" spans="2:8" ht="12.75">
      <c r="B690" s="26"/>
      <c r="E690" s="25"/>
      <c r="F690" s="27"/>
      <c r="G690" s="28"/>
      <c r="H690" s="25"/>
    </row>
    <row r="691" spans="2:8" ht="12.75">
      <c r="B691" s="26"/>
      <c r="E691" s="25"/>
      <c r="F691" s="27"/>
      <c r="G691" s="28"/>
      <c r="H691" s="25"/>
    </row>
    <row r="692" spans="2:8" ht="12.75">
      <c r="B692" s="26"/>
      <c r="E692" s="25"/>
      <c r="F692" s="27"/>
      <c r="G692" s="28"/>
      <c r="H692" s="25"/>
    </row>
    <row r="693" spans="2:8" ht="12.75">
      <c r="B693" s="26"/>
      <c r="E693" s="25"/>
      <c r="F693" s="27"/>
      <c r="G693" s="28"/>
      <c r="H693" s="25"/>
    </row>
    <row r="694" spans="2:8" ht="12.75">
      <c r="B694" s="26"/>
      <c r="E694" s="25"/>
      <c r="F694" s="27"/>
      <c r="G694" s="28"/>
      <c r="H694" s="25"/>
    </row>
    <row r="695" spans="2:8" ht="12.75">
      <c r="B695" s="26"/>
      <c r="E695" s="25"/>
      <c r="F695" s="27"/>
      <c r="G695" s="28"/>
      <c r="H695" s="25"/>
    </row>
    <row r="696" spans="2:8" ht="12.75">
      <c r="B696" s="26"/>
      <c r="E696" s="25"/>
      <c r="F696" s="27"/>
      <c r="G696" s="28"/>
      <c r="H696" s="25"/>
    </row>
    <row r="697" spans="2:8" ht="12.75">
      <c r="B697" s="26"/>
      <c r="E697" s="25"/>
      <c r="F697" s="27"/>
      <c r="G697" s="28"/>
      <c r="H697" s="25"/>
    </row>
    <row r="698" spans="2:8" ht="12.75">
      <c r="B698" s="26"/>
      <c r="E698" s="25"/>
      <c r="F698" s="27"/>
      <c r="G698" s="28"/>
      <c r="H698" s="25"/>
    </row>
    <row r="699" spans="2:8" ht="12.75">
      <c r="B699" s="26"/>
      <c r="E699" s="25"/>
      <c r="F699" s="27"/>
      <c r="G699" s="28"/>
      <c r="H699" s="25"/>
    </row>
    <row r="700" spans="2:8" ht="12.75">
      <c r="B700" s="26"/>
      <c r="E700" s="25"/>
      <c r="F700" s="27"/>
      <c r="G700" s="28"/>
      <c r="H700" s="25"/>
    </row>
    <row r="701" spans="2:8" ht="12.75">
      <c r="B701" s="26"/>
      <c r="E701" s="25"/>
      <c r="F701" s="27"/>
      <c r="G701" s="28"/>
      <c r="H701" s="25"/>
    </row>
    <row r="702" spans="2:8" ht="12.75">
      <c r="B702" s="26"/>
      <c r="E702" s="25"/>
      <c r="F702" s="27"/>
      <c r="G702" s="28"/>
      <c r="H702" s="25"/>
    </row>
    <row r="703" spans="2:8" ht="12.75">
      <c r="B703" s="26"/>
      <c r="E703" s="25"/>
      <c r="F703" s="27"/>
      <c r="G703" s="28"/>
      <c r="H703" s="25"/>
    </row>
    <row r="704" spans="2:8" ht="12.75">
      <c r="B704" s="26"/>
      <c r="E704" s="25"/>
      <c r="F704" s="27"/>
      <c r="G704" s="28"/>
      <c r="H704" s="25"/>
    </row>
    <row r="705" spans="2:8" ht="12.75">
      <c r="B705" s="26"/>
      <c r="E705" s="25"/>
      <c r="F705" s="27"/>
      <c r="G705" s="28"/>
      <c r="H705" s="25"/>
    </row>
    <row r="706" spans="2:8" ht="12.75">
      <c r="B706" s="26"/>
      <c r="E706" s="25"/>
      <c r="F706" s="27"/>
      <c r="G706" s="28"/>
      <c r="H706" s="25"/>
    </row>
    <row r="707" spans="2:8" ht="12.75">
      <c r="B707" s="26"/>
      <c r="E707" s="25"/>
      <c r="F707" s="27"/>
      <c r="G707" s="28"/>
      <c r="H707" s="25"/>
    </row>
    <row r="708" spans="2:8" ht="12.75">
      <c r="B708" s="26"/>
      <c r="E708" s="25"/>
      <c r="F708" s="27"/>
      <c r="G708" s="28"/>
      <c r="H708" s="25"/>
    </row>
    <row r="709" spans="2:8" ht="12.75">
      <c r="B709" s="26"/>
      <c r="E709" s="25"/>
      <c r="F709" s="27"/>
      <c r="G709" s="28"/>
      <c r="H709" s="25"/>
    </row>
    <row r="710" spans="2:8" ht="12.75">
      <c r="B710" s="26"/>
      <c r="E710" s="25"/>
      <c r="F710" s="27"/>
      <c r="G710" s="28"/>
      <c r="H710" s="25"/>
    </row>
    <row r="711" spans="2:8" ht="12.75">
      <c r="B711" s="26"/>
      <c r="E711" s="25"/>
      <c r="F711" s="27"/>
      <c r="G711" s="28"/>
      <c r="H711" s="25"/>
    </row>
    <row r="712" spans="2:8" ht="12.75">
      <c r="B712" s="26"/>
      <c r="E712" s="25"/>
      <c r="F712" s="27"/>
      <c r="G712" s="28"/>
      <c r="H712" s="25"/>
    </row>
    <row r="713" spans="2:8" ht="12.75">
      <c r="B713" s="26"/>
      <c r="E713" s="25"/>
      <c r="F713" s="27"/>
      <c r="G713" s="28"/>
      <c r="H713" s="25"/>
    </row>
    <row r="714" spans="2:8" ht="12.75">
      <c r="B714" s="26"/>
      <c r="E714" s="25"/>
      <c r="F714" s="27"/>
      <c r="G714" s="28"/>
      <c r="H714" s="25"/>
    </row>
    <row r="715" spans="2:8" ht="12.75">
      <c r="B715" s="26"/>
      <c r="E715" s="25"/>
      <c r="F715" s="27"/>
      <c r="G715" s="28"/>
      <c r="H715" s="25"/>
    </row>
    <row r="716" spans="2:8" ht="12.75">
      <c r="B716" s="26"/>
      <c r="E716" s="25"/>
      <c r="F716" s="27"/>
      <c r="G716" s="28"/>
      <c r="H716" s="25"/>
    </row>
    <row r="717" spans="2:8" ht="12.75">
      <c r="B717" s="26"/>
      <c r="E717" s="25"/>
      <c r="F717" s="27"/>
      <c r="G717" s="28"/>
      <c r="H717" s="25"/>
    </row>
    <row r="718" spans="2:8" ht="12.75">
      <c r="B718" s="26"/>
      <c r="E718" s="25"/>
      <c r="F718" s="27"/>
      <c r="G718" s="28"/>
      <c r="H718" s="25"/>
    </row>
    <row r="719" spans="2:8" ht="12.75">
      <c r="B719" s="26"/>
      <c r="E719" s="25"/>
      <c r="F719" s="27"/>
      <c r="G719" s="28"/>
      <c r="H719" s="25"/>
    </row>
    <row r="720" spans="2:8" ht="12.75">
      <c r="B720" s="26"/>
      <c r="E720" s="25"/>
      <c r="F720" s="27"/>
      <c r="G720" s="28"/>
      <c r="H720" s="25"/>
    </row>
    <row r="721" spans="2:8" ht="12.75">
      <c r="B721" s="26"/>
      <c r="E721" s="25"/>
      <c r="F721" s="27"/>
      <c r="G721" s="28"/>
      <c r="H721" s="25"/>
    </row>
    <row r="722" spans="2:8" ht="12.75">
      <c r="B722" s="26"/>
      <c r="E722" s="25"/>
      <c r="F722" s="27"/>
      <c r="G722" s="28"/>
      <c r="H722" s="25"/>
    </row>
    <row r="723" spans="2:8" ht="12.75">
      <c r="B723" s="26"/>
      <c r="E723" s="25"/>
      <c r="F723" s="27"/>
      <c r="G723" s="28"/>
      <c r="H723" s="25"/>
    </row>
    <row r="724" spans="2:8" ht="12.75">
      <c r="B724" s="26"/>
      <c r="E724" s="25"/>
      <c r="F724" s="27"/>
      <c r="G724" s="28"/>
      <c r="H724" s="25"/>
    </row>
    <row r="725" spans="2:8" ht="12.75">
      <c r="B725" s="26"/>
      <c r="E725" s="25"/>
      <c r="F725" s="27"/>
      <c r="G725" s="28"/>
      <c r="H725" s="25"/>
    </row>
    <row r="726" spans="2:8" ht="12.75">
      <c r="B726" s="26"/>
      <c r="E726" s="25"/>
      <c r="F726" s="27"/>
      <c r="G726" s="28"/>
      <c r="H726" s="25"/>
    </row>
    <row r="727" spans="2:8" ht="12.75">
      <c r="B727" s="26"/>
      <c r="E727" s="25"/>
      <c r="F727" s="27"/>
      <c r="G727" s="28"/>
      <c r="H727" s="25"/>
    </row>
    <row r="728" spans="2:8" ht="12.75">
      <c r="B728" s="26"/>
      <c r="E728" s="25"/>
      <c r="F728" s="27"/>
      <c r="G728" s="28"/>
      <c r="H728" s="25"/>
    </row>
    <row r="729" spans="2:8" ht="12.75">
      <c r="B729" s="26"/>
      <c r="E729" s="25"/>
      <c r="F729" s="27"/>
      <c r="G729" s="28"/>
      <c r="H729" s="25"/>
    </row>
    <row r="730" spans="2:8" ht="12.75">
      <c r="B730" s="26"/>
      <c r="E730" s="25"/>
      <c r="F730" s="27"/>
      <c r="G730" s="28"/>
      <c r="H730" s="25"/>
    </row>
    <row r="731" spans="2:8" ht="12.75">
      <c r="B731" s="26"/>
      <c r="E731" s="25"/>
      <c r="F731" s="27"/>
      <c r="G731" s="28"/>
      <c r="H731" s="25"/>
    </row>
    <row r="732" spans="2:8" ht="12.75">
      <c r="B732" s="26"/>
      <c r="E732" s="25"/>
      <c r="F732" s="27"/>
      <c r="G732" s="28"/>
      <c r="H732" s="25"/>
    </row>
    <row r="733" spans="2:8" ht="12.75">
      <c r="B733" s="26"/>
      <c r="E733" s="25"/>
      <c r="F733" s="27"/>
      <c r="G733" s="28"/>
      <c r="H733" s="25"/>
    </row>
    <row r="734" spans="2:8" ht="12.75">
      <c r="B734" s="26"/>
      <c r="E734" s="25"/>
      <c r="F734" s="27"/>
      <c r="G734" s="28"/>
      <c r="H734" s="25"/>
    </row>
    <row r="735" spans="2:8" ht="12.75">
      <c r="B735" s="26"/>
      <c r="E735" s="25"/>
      <c r="F735" s="27"/>
      <c r="G735" s="28"/>
      <c r="H735" s="25"/>
    </row>
    <row r="736" spans="2:8" ht="12.75">
      <c r="B736" s="26"/>
      <c r="E736" s="25"/>
      <c r="F736" s="27"/>
      <c r="G736" s="28"/>
      <c r="H736" s="25"/>
    </row>
    <row r="737" spans="2:8" ht="12.75">
      <c r="B737" s="26"/>
      <c r="E737" s="25"/>
      <c r="F737" s="27"/>
      <c r="G737" s="28"/>
      <c r="H737" s="25"/>
    </row>
    <row r="738" spans="2:8" ht="12.75">
      <c r="B738" s="26"/>
      <c r="E738" s="25"/>
      <c r="F738" s="27"/>
      <c r="G738" s="28"/>
      <c r="H738" s="25"/>
    </row>
    <row r="739" spans="2:8" ht="12.75">
      <c r="B739" s="26"/>
      <c r="E739" s="25"/>
      <c r="F739" s="27"/>
      <c r="G739" s="28"/>
      <c r="H739" s="25"/>
    </row>
    <row r="740" spans="2:8" ht="12.75">
      <c r="B740" s="26"/>
      <c r="E740" s="25"/>
      <c r="F740" s="27"/>
      <c r="G740" s="28"/>
      <c r="H740" s="25"/>
    </row>
    <row r="741" spans="2:8" ht="12.75">
      <c r="B741" s="26"/>
      <c r="E741" s="25"/>
      <c r="F741" s="27"/>
      <c r="G741" s="28"/>
      <c r="H741" s="25"/>
    </row>
    <row r="742" spans="2:8" ht="12.75">
      <c r="B742" s="26"/>
      <c r="E742" s="25"/>
      <c r="F742" s="27"/>
      <c r="G742" s="28"/>
      <c r="H742" s="25"/>
    </row>
    <row r="743" spans="2:8" ht="12.75">
      <c r="B743" s="26"/>
      <c r="E743" s="25"/>
      <c r="F743" s="27"/>
      <c r="G743" s="28"/>
      <c r="H743" s="25"/>
    </row>
    <row r="744" spans="2:8" ht="12.75">
      <c r="B744" s="26"/>
      <c r="E744" s="25"/>
      <c r="F744" s="27"/>
      <c r="G744" s="28"/>
      <c r="H744" s="25"/>
    </row>
    <row r="745" spans="2:8" ht="12.75">
      <c r="B745" s="26"/>
      <c r="E745" s="25"/>
      <c r="F745" s="27"/>
      <c r="G745" s="28"/>
      <c r="H745" s="25"/>
    </row>
    <row r="746" spans="2:8" ht="12.75">
      <c r="B746" s="26"/>
      <c r="E746" s="25"/>
      <c r="F746" s="27"/>
      <c r="G746" s="28"/>
      <c r="H746" s="25"/>
    </row>
    <row r="747" spans="2:8" ht="12.75">
      <c r="B747" s="26"/>
      <c r="E747" s="25"/>
      <c r="F747" s="27"/>
      <c r="G747" s="28"/>
      <c r="H747" s="25"/>
    </row>
    <row r="748" spans="2:8" ht="12.75">
      <c r="B748" s="26"/>
      <c r="E748" s="25"/>
      <c r="F748" s="27"/>
      <c r="G748" s="28"/>
      <c r="H748" s="25"/>
    </row>
    <row r="749" spans="2:8" ht="12.75">
      <c r="B749" s="26"/>
      <c r="E749" s="25"/>
      <c r="F749" s="27"/>
      <c r="G749" s="28"/>
      <c r="H749" s="25"/>
    </row>
    <row r="750" spans="2:8" ht="12.75">
      <c r="B750" s="26"/>
      <c r="E750" s="25"/>
      <c r="F750" s="27"/>
      <c r="G750" s="28"/>
      <c r="H750" s="25"/>
    </row>
    <row r="751" spans="2:8" ht="12.75">
      <c r="B751" s="26"/>
      <c r="E751" s="25"/>
      <c r="F751" s="27"/>
      <c r="G751" s="28"/>
      <c r="H751" s="25"/>
    </row>
    <row r="752" spans="2:8" ht="12.75">
      <c r="B752" s="26"/>
      <c r="E752" s="25"/>
      <c r="F752" s="27"/>
      <c r="G752" s="28"/>
      <c r="H752" s="25"/>
    </row>
    <row r="753" spans="2:8" ht="12.75">
      <c r="B753" s="26"/>
      <c r="E753" s="25"/>
      <c r="F753" s="27"/>
      <c r="G753" s="28"/>
      <c r="H753" s="25"/>
    </row>
    <row r="754" spans="2:8" ht="12.75">
      <c r="B754" s="26"/>
      <c r="E754" s="25"/>
      <c r="F754" s="27"/>
      <c r="G754" s="28"/>
      <c r="H754" s="25"/>
    </row>
    <row r="755" spans="2:8" ht="12.75">
      <c r="B755" s="26"/>
      <c r="E755" s="25"/>
      <c r="F755" s="27"/>
      <c r="G755" s="28"/>
      <c r="H755" s="25"/>
    </row>
    <row r="756" spans="2:8" ht="12.75">
      <c r="B756" s="26"/>
      <c r="E756" s="25"/>
      <c r="F756" s="27"/>
      <c r="G756" s="28"/>
      <c r="H756" s="25"/>
    </row>
    <row r="757" spans="2:8" ht="12.75">
      <c r="B757" s="26"/>
      <c r="E757" s="25"/>
      <c r="F757" s="27"/>
      <c r="G757" s="28"/>
      <c r="H757" s="25"/>
    </row>
    <row r="758" spans="2:8" ht="12.75">
      <c r="B758" s="26"/>
      <c r="E758" s="25"/>
      <c r="F758" s="27"/>
      <c r="G758" s="28"/>
      <c r="H758" s="25"/>
    </row>
    <row r="759" spans="2:8" ht="12.75">
      <c r="B759" s="26"/>
      <c r="E759" s="25"/>
      <c r="F759" s="27"/>
      <c r="G759" s="28"/>
      <c r="H759" s="25"/>
    </row>
    <row r="760" spans="2:8" ht="12.75">
      <c r="B760" s="26"/>
      <c r="E760" s="25"/>
      <c r="F760" s="27"/>
      <c r="G760" s="28"/>
      <c r="H760" s="25"/>
    </row>
    <row r="761" spans="2:8" ht="12.75">
      <c r="B761" s="26"/>
      <c r="E761" s="25"/>
      <c r="F761" s="27"/>
      <c r="G761" s="28"/>
      <c r="H761" s="25"/>
    </row>
    <row r="762" spans="2:8" ht="12.75">
      <c r="B762" s="26"/>
      <c r="E762" s="25"/>
      <c r="F762" s="27"/>
      <c r="G762" s="28"/>
      <c r="H762" s="25"/>
    </row>
    <row r="763" spans="2:8" ht="12.75">
      <c r="B763" s="26"/>
      <c r="E763" s="25"/>
      <c r="F763" s="27"/>
      <c r="G763" s="28"/>
      <c r="H763" s="25"/>
    </row>
    <row r="764" spans="2:8" ht="12.75">
      <c r="B764" s="26"/>
      <c r="E764" s="25"/>
      <c r="F764" s="27"/>
      <c r="G764" s="28"/>
      <c r="H764" s="25"/>
    </row>
    <row r="765" spans="2:8" ht="12.75">
      <c r="B765" s="26"/>
      <c r="E765" s="25"/>
      <c r="F765" s="27"/>
      <c r="G765" s="28"/>
      <c r="H765" s="25"/>
    </row>
    <row r="766" spans="2:8" ht="12.75">
      <c r="B766" s="26"/>
      <c r="E766" s="25"/>
      <c r="F766" s="27"/>
      <c r="G766" s="28"/>
      <c r="H766" s="25"/>
    </row>
    <row r="767" spans="2:8" ht="12.75">
      <c r="B767" s="26"/>
      <c r="E767" s="25"/>
      <c r="F767" s="27"/>
      <c r="G767" s="28"/>
      <c r="H767" s="25"/>
    </row>
    <row r="768" spans="2:8" ht="12.75">
      <c r="B768" s="26"/>
      <c r="E768" s="25"/>
      <c r="F768" s="27"/>
      <c r="G768" s="28"/>
      <c r="H768" s="25"/>
    </row>
    <row r="769" spans="2:8" ht="12.75">
      <c r="B769" s="26"/>
      <c r="E769" s="25"/>
      <c r="F769" s="27"/>
      <c r="G769" s="28"/>
      <c r="H769" s="25"/>
    </row>
    <row r="770" spans="2:8" ht="12.75">
      <c r="B770" s="26"/>
      <c r="E770" s="25"/>
      <c r="F770" s="27"/>
      <c r="G770" s="28"/>
      <c r="H770" s="25"/>
    </row>
    <row r="771" spans="2:8" ht="12.75">
      <c r="B771" s="26"/>
      <c r="E771" s="25"/>
      <c r="F771" s="27"/>
      <c r="G771" s="28"/>
      <c r="H771" s="25"/>
    </row>
    <row r="772" spans="2:8" ht="12.75">
      <c r="B772" s="26"/>
      <c r="E772" s="25"/>
      <c r="F772" s="27"/>
      <c r="G772" s="28"/>
      <c r="H772" s="25"/>
    </row>
    <row r="773" spans="2:8" ht="12.75">
      <c r="B773" s="26"/>
      <c r="E773" s="25"/>
      <c r="F773" s="27"/>
      <c r="G773" s="28"/>
      <c r="H773" s="25"/>
    </row>
    <row r="774" spans="2:8" ht="12.75">
      <c r="B774" s="26"/>
      <c r="E774" s="25"/>
      <c r="F774" s="27"/>
      <c r="G774" s="28"/>
      <c r="H774" s="25"/>
    </row>
    <row r="775" spans="2:8" ht="12.75">
      <c r="B775" s="26"/>
      <c r="E775" s="25"/>
      <c r="F775" s="27"/>
      <c r="G775" s="28"/>
      <c r="H775" s="25"/>
    </row>
    <row r="776" spans="2:8" ht="12.75">
      <c r="B776" s="26"/>
      <c r="E776" s="25"/>
      <c r="F776" s="27"/>
      <c r="G776" s="28"/>
      <c r="H776" s="25"/>
    </row>
    <row r="777" spans="2:8" ht="12.75">
      <c r="B777" s="26"/>
      <c r="E777" s="25"/>
      <c r="F777" s="27"/>
      <c r="G777" s="28"/>
      <c r="H777" s="25"/>
    </row>
    <row r="778" spans="2:8" ht="12.75">
      <c r="B778" s="26"/>
      <c r="E778" s="25"/>
      <c r="F778" s="27"/>
      <c r="G778" s="28"/>
      <c r="H778" s="25"/>
    </row>
    <row r="779" spans="2:8" ht="12.75">
      <c r="B779" s="26"/>
      <c r="E779" s="25"/>
      <c r="F779" s="27"/>
      <c r="G779" s="28"/>
      <c r="H779" s="25"/>
    </row>
    <row r="780" spans="2:8" ht="12.75">
      <c r="B780" s="26"/>
      <c r="E780" s="25"/>
      <c r="F780" s="27"/>
      <c r="G780" s="28"/>
      <c r="H780" s="25"/>
    </row>
    <row r="781" spans="2:8" ht="12.75">
      <c r="B781" s="26"/>
      <c r="E781" s="25"/>
      <c r="F781" s="27"/>
      <c r="G781" s="28"/>
      <c r="H781" s="25"/>
    </row>
    <row r="782" spans="2:8" ht="12.75">
      <c r="B782" s="26"/>
      <c r="E782" s="25"/>
      <c r="F782" s="27"/>
      <c r="G782" s="28"/>
      <c r="H782" s="25"/>
    </row>
    <row r="783" spans="2:8" ht="12.75">
      <c r="B783" s="26"/>
      <c r="E783" s="25"/>
      <c r="F783" s="27"/>
      <c r="G783" s="28"/>
      <c r="H783" s="25"/>
    </row>
    <row r="784" spans="2:8" ht="12.75">
      <c r="B784" s="26"/>
      <c r="E784" s="25"/>
      <c r="F784" s="27"/>
      <c r="G784" s="28"/>
      <c r="H784" s="25"/>
    </row>
    <row r="785" spans="2:8" ht="12.75">
      <c r="B785" s="26"/>
      <c r="E785" s="25"/>
      <c r="F785" s="27"/>
      <c r="G785" s="28"/>
      <c r="H785" s="25"/>
    </row>
    <row r="786" spans="2:8" ht="12.75">
      <c r="B786" s="26"/>
      <c r="E786" s="25"/>
      <c r="F786" s="27"/>
      <c r="G786" s="28"/>
      <c r="H786" s="25"/>
    </row>
    <row r="787" spans="2:8" ht="12.75">
      <c r="B787" s="26"/>
      <c r="E787" s="25"/>
      <c r="F787" s="27"/>
      <c r="G787" s="28"/>
      <c r="H787" s="25"/>
    </row>
    <row r="788" spans="2:8" ht="12.75">
      <c r="B788" s="26"/>
      <c r="E788" s="25"/>
      <c r="F788" s="27"/>
      <c r="G788" s="28"/>
      <c r="H788" s="25"/>
    </row>
    <row r="789" spans="2:8" ht="12.75">
      <c r="B789" s="26"/>
      <c r="E789" s="25"/>
      <c r="F789" s="27"/>
      <c r="G789" s="28"/>
      <c r="H789" s="25"/>
    </row>
    <row r="790" spans="2:8" ht="12.75">
      <c r="B790" s="26"/>
      <c r="E790" s="25"/>
      <c r="F790" s="27"/>
      <c r="G790" s="28"/>
      <c r="H790" s="25"/>
    </row>
    <row r="791" spans="2:8" ht="12.75">
      <c r="B791" s="26"/>
      <c r="E791" s="25"/>
      <c r="F791" s="27"/>
      <c r="G791" s="28"/>
      <c r="H791" s="25"/>
    </row>
    <row r="792" spans="2:8" ht="12.75">
      <c r="B792" s="26"/>
      <c r="E792" s="25"/>
      <c r="F792" s="27"/>
      <c r="G792" s="28"/>
      <c r="H792" s="25"/>
    </row>
    <row r="793" spans="2:8" ht="12.75">
      <c r="B793" s="26"/>
      <c r="E793" s="25"/>
      <c r="F793" s="27"/>
      <c r="G793" s="28"/>
      <c r="H793" s="25"/>
    </row>
    <row r="794" spans="2:8" ht="12.75">
      <c r="B794" s="26"/>
      <c r="E794" s="25"/>
      <c r="F794" s="27"/>
      <c r="G794" s="28"/>
      <c r="H794" s="25"/>
    </row>
    <row r="795" spans="2:8" ht="12.75">
      <c r="B795" s="26"/>
      <c r="E795" s="25"/>
      <c r="F795" s="27"/>
      <c r="G795" s="28"/>
      <c r="H795" s="25"/>
    </row>
    <row r="796" spans="2:8" ht="12.75">
      <c r="B796" s="26"/>
      <c r="E796" s="25"/>
      <c r="F796" s="27"/>
      <c r="G796" s="28"/>
      <c r="H796" s="25"/>
    </row>
    <row r="797" spans="2:8" ht="12.75">
      <c r="B797" s="26"/>
      <c r="E797" s="25"/>
      <c r="F797" s="27"/>
      <c r="G797" s="28"/>
      <c r="H797" s="25"/>
    </row>
    <row r="798" spans="2:8" ht="12.75">
      <c r="B798" s="26"/>
      <c r="E798" s="25"/>
      <c r="F798" s="27"/>
      <c r="G798" s="28"/>
      <c r="H798" s="25"/>
    </row>
    <row r="799" spans="2:8" ht="12.75">
      <c r="B799" s="26"/>
      <c r="E799" s="25"/>
      <c r="F799" s="27"/>
      <c r="G799" s="28"/>
      <c r="H799" s="25"/>
    </row>
    <row r="800" spans="2:8" ht="12.75">
      <c r="B800" s="26"/>
      <c r="E800" s="25"/>
      <c r="F800" s="27"/>
      <c r="G800" s="28"/>
      <c r="H800" s="25"/>
    </row>
    <row r="801" spans="2:8" ht="12.75">
      <c r="B801" s="26"/>
      <c r="E801" s="25"/>
      <c r="F801" s="27"/>
      <c r="G801" s="28"/>
      <c r="H801" s="25"/>
    </row>
    <row r="802" spans="2:8" ht="12.75">
      <c r="B802" s="26"/>
      <c r="E802" s="25"/>
      <c r="F802" s="27"/>
      <c r="G802" s="28"/>
      <c r="H802" s="25"/>
    </row>
    <row r="803" spans="2:8" ht="12.75">
      <c r="B803" s="26"/>
      <c r="E803" s="25"/>
      <c r="F803" s="27"/>
      <c r="G803" s="28"/>
      <c r="H803" s="25"/>
    </row>
    <row r="804" spans="2:8" ht="12.75">
      <c r="B804" s="26"/>
      <c r="E804" s="25"/>
      <c r="F804" s="27"/>
      <c r="G804" s="28"/>
      <c r="H804" s="25"/>
    </row>
    <row r="805" spans="2:8" ht="12.75">
      <c r="B805" s="26"/>
      <c r="E805" s="25"/>
      <c r="F805" s="27"/>
      <c r="G805" s="28"/>
      <c r="H805" s="25"/>
    </row>
    <row r="806" spans="2:8" ht="12.75">
      <c r="B806" s="26"/>
      <c r="E806" s="25"/>
      <c r="F806" s="27"/>
      <c r="G806" s="28"/>
      <c r="H806" s="25"/>
    </row>
    <row r="807" spans="2:8" ht="12.75">
      <c r="B807" s="26"/>
      <c r="E807" s="25"/>
      <c r="F807" s="27"/>
      <c r="G807" s="28"/>
      <c r="H807" s="25"/>
    </row>
    <row r="808" spans="2:8" ht="12.75">
      <c r="B808" s="26"/>
      <c r="E808" s="25"/>
      <c r="F808" s="27"/>
      <c r="G808" s="28"/>
      <c r="H808" s="25"/>
    </row>
    <row r="809" spans="2:8" ht="12.75">
      <c r="B809" s="26"/>
      <c r="E809" s="25"/>
      <c r="F809" s="27"/>
      <c r="G809" s="28"/>
      <c r="H809" s="25"/>
    </row>
    <row r="810" spans="2:8" ht="12.75">
      <c r="B810" s="26"/>
      <c r="E810" s="25"/>
      <c r="F810" s="27"/>
      <c r="G810" s="28"/>
      <c r="H810" s="25"/>
    </row>
    <row r="811" spans="2:8" ht="12.75">
      <c r="B811" s="26"/>
      <c r="E811" s="25"/>
      <c r="F811" s="27"/>
      <c r="G811" s="28"/>
      <c r="H811" s="25"/>
    </row>
    <row r="812" spans="2:8" ht="12.75">
      <c r="B812" s="26"/>
      <c r="E812" s="25"/>
      <c r="F812" s="27"/>
      <c r="G812" s="28"/>
      <c r="H812" s="25"/>
    </row>
    <row r="813" spans="2:8" ht="12.75">
      <c r="B813" s="26"/>
      <c r="E813" s="25"/>
      <c r="F813" s="27"/>
      <c r="G813" s="28"/>
      <c r="H813" s="25"/>
    </row>
    <row r="814" spans="2:8" ht="12.75">
      <c r="B814" s="26"/>
      <c r="E814" s="25"/>
      <c r="F814" s="27"/>
      <c r="G814" s="28"/>
      <c r="H814" s="25"/>
    </row>
    <row r="815" spans="2:8" ht="12.75">
      <c r="B815" s="26"/>
      <c r="E815" s="25"/>
      <c r="F815" s="27"/>
      <c r="G815" s="28"/>
      <c r="H815" s="25"/>
    </row>
    <row r="816" spans="2:8" ht="12.75">
      <c r="B816" s="26"/>
      <c r="E816" s="25"/>
      <c r="F816" s="27"/>
      <c r="G816" s="28"/>
      <c r="H816" s="25"/>
    </row>
    <row r="817" spans="2:8" ht="12.75">
      <c r="B817" s="26"/>
      <c r="E817" s="25"/>
      <c r="F817" s="27"/>
      <c r="G817" s="28"/>
      <c r="H817" s="25"/>
    </row>
    <row r="818" spans="2:8" ht="12.75">
      <c r="B818" s="26"/>
      <c r="E818" s="25"/>
      <c r="F818" s="27"/>
      <c r="G818" s="28"/>
      <c r="H818" s="25"/>
    </row>
    <row r="819" spans="2:8" ht="12.75">
      <c r="B819" s="26"/>
      <c r="E819" s="25"/>
      <c r="F819" s="27"/>
      <c r="G819" s="28"/>
      <c r="H819" s="25"/>
    </row>
    <row r="820" spans="2:8" ht="12.75">
      <c r="B820" s="26"/>
      <c r="E820" s="25"/>
      <c r="F820" s="27"/>
      <c r="G820" s="28"/>
      <c r="H820" s="25"/>
    </row>
    <row r="821" spans="2:8" ht="12.75">
      <c r="B821" s="26"/>
      <c r="E821" s="25"/>
      <c r="F821" s="27"/>
      <c r="G821" s="28"/>
      <c r="H821" s="25"/>
    </row>
    <row r="822" spans="2:8" ht="12.75">
      <c r="B822" s="26"/>
      <c r="E822" s="25"/>
      <c r="F822" s="27"/>
      <c r="G822" s="28"/>
      <c r="H822" s="25"/>
    </row>
    <row r="823" spans="2:8" ht="12.75">
      <c r="B823" s="26"/>
      <c r="E823" s="25"/>
      <c r="F823" s="27"/>
      <c r="G823" s="28"/>
      <c r="H823" s="25"/>
    </row>
    <row r="824" spans="2:8" ht="12.75">
      <c r="B824" s="26"/>
      <c r="E824" s="25"/>
      <c r="F824" s="27"/>
      <c r="G824" s="28"/>
      <c r="H824" s="25"/>
    </row>
    <row r="825" spans="2:8" ht="12.75">
      <c r="B825" s="26"/>
      <c r="E825" s="25"/>
      <c r="F825" s="27"/>
      <c r="G825" s="28"/>
      <c r="H825" s="25"/>
    </row>
    <row r="826" spans="2:8" ht="12.75">
      <c r="B826" s="26"/>
      <c r="E826" s="25"/>
      <c r="F826" s="27"/>
      <c r="G826" s="28"/>
      <c r="H826" s="25"/>
    </row>
    <row r="827" spans="2:8" ht="12.75">
      <c r="B827" s="26"/>
      <c r="E827" s="25"/>
      <c r="F827" s="27"/>
      <c r="G827" s="28"/>
      <c r="H827" s="25"/>
    </row>
    <row r="828" spans="2:8" ht="12.75">
      <c r="B828" s="26"/>
      <c r="E828" s="25"/>
      <c r="F828" s="27"/>
      <c r="G828" s="28"/>
      <c r="H828" s="25"/>
    </row>
    <row r="829" spans="2:8" ht="12.75">
      <c r="B829" s="26"/>
      <c r="E829" s="25"/>
      <c r="F829" s="27"/>
      <c r="G829" s="28"/>
      <c r="H829" s="25"/>
    </row>
    <row r="830" spans="2:8" ht="12.75">
      <c r="B830" s="26"/>
      <c r="E830" s="25"/>
      <c r="F830" s="27"/>
      <c r="G830" s="28"/>
      <c r="H830" s="25"/>
    </row>
    <row r="831" spans="2:8" ht="12.75">
      <c r="B831" s="26"/>
      <c r="E831" s="25"/>
      <c r="F831" s="27"/>
      <c r="G831" s="28"/>
      <c r="H831" s="25"/>
    </row>
    <row r="832" spans="2:8" ht="12.75">
      <c r="B832" s="26"/>
      <c r="E832" s="25"/>
      <c r="F832" s="27"/>
      <c r="G832" s="28"/>
      <c r="H832" s="25"/>
    </row>
    <row r="833" spans="2:8" ht="12.75">
      <c r="B833" s="26"/>
      <c r="E833" s="25"/>
      <c r="F833" s="27"/>
      <c r="G833" s="28"/>
      <c r="H833" s="25"/>
    </row>
    <row r="834" spans="2:8" ht="12.75">
      <c r="B834" s="26"/>
      <c r="E834" s="25"/>
      <c r="F834" s="27"/>
      <c r="G834" s="28"/>
      <c r="H834" s="25"/>
    </row>
    <row r="835" spans="2:8" ht="12.75">
      <c r="B835" s="26"/>
      <c r="E835" s="25"/>
      <c r="F835" s="27"/>
      <c r="G835" s="28"/>
      <c r="H835" s="25"/>
    </row>
    <row r="836" spans="2:8" ht="12.75">
      <c r="B836" s="26"/>
      <c r="E836" s="25"/>
      <c r="F836" s="27"/>
      <c r="G836" s="28"/>
      <c r="H836" s="25"/>
    </row>
    <row r="837" spans="2:8" ht="12.75">
      <c r="B837" s="26"/>
      <c r="E837" s="25"/>
      <c r="F837" s="27"/>
      <c r="G837" s="28"/>
      <c r="H837" s="25"/>
    </row>
    <row r="838" spans="2:8" ht="12.75">
      <c r="B838" s="26"/>
      <c r="E838" s="25"/>
      <c r="F838" s="27"/>
      <c r="G838" s="28"/>
      <c r="H838" s="25"/>
    </row>
    <row r="839" spans="2:8" ht="12.75">
      <c r="B839" s="26"/>
      <c r="E839" s="25"/>
      <c r="F839" s="27"/>
      <c r="G839" s="28"/>
      <c r="H839" s="25"/>
    </row>
    <row r="840" spans="2:8" ht="12.75">
      <c r="B840" s="26"/>
      <c r="E840" s="25"/>
      <c r="F840" s="27"/>
      <c r="G840" s="28"/>
      <c r="H840" s="25"/>
    </row>
    <row r="841" spans="2:8" ht="12.75">
      <c r="B841" s="26"/>
      <c r="E841" s="25"/>
      <c r="F841" s="27"/>
      <c r="G841" s="28"/>
      <c r="H841" s="25"/>
    </row>
    <row r="842" spans="2:8" ht="12.75">
      <c r="B842" s="26"/>
      <c r="E842" s="25"/>
      <c r="F842" s="27"/>
      <c r="G842" s="28"/>
      <c r="H842" s="25"/>
    </row>
    <row r="843" spans="2:8" ht="12.75">
      <c r="B843" s="26"/>
      <c r="E843" s="25"/>
      <c r="F843" s="27"/>
      <c r="G843" s="28"/>
      <c r="H843" s="25"/>
    </row>
    <row r="844" spans="2:8" ht="12.75">
      <c r="B844" s="26"/>
      <c r="E844" s="25"/>
      <c r="F844" s="27"/>
      <c r="G844" s="28"/>
      <c r="H844" s="25"/>
    </row>
    <row r="845" spans="2:8" ht="12.75">
      <c r="B845" s="26"/>
      <c r="E845" s="25"/>
      <c r="F845" s="27"/>
      <c r="G845" s="28"/>
      <c r="H845" s="25"/>
    </row>
    <row r="846" spans="2:8" ht="12.75">
      <c r="B846" s="26"/>
      <c r="E846" s="25"/>
      <c r="F846" s="27"/>
      <c r="G846" s="28"/>
      <c r="H846" s="25"/>
    </row>
    <row r="847" spans="2:8" ht="12.75">
      <c r="B847" s="26"/>
      <c r="E847" s="25"/>
      <c r="F847" s="27"/>
      <c r="G847" s="28"/>
      <c r="H847" s="25"/>
    </row>
    <row r="848" spans="2:8" ht="12.75">
      <c r="B848" s="26"/>
      <c r="E848" s="25"/>
      <c r="F848" s="27"/>
      <c r="G848" s="28"/>
      <c r="H848" s="25"/>
    </row>
    <row r="849" spans="2:8" ht="12.75">
      <c r="B849" s="26"/>
      <c r="E849" s="25"/>
      <c r="F849" s="27"/>
      <c r="G849" s="28"/>
      <c r="H849" s="25"/>
    </row>
    <row r="850" spans="2:8" ht="12.75">
      <c r="B850" s="26"/>
      <c r="E850" s="25"/>
      <c r="F850" s="27"/>
      <c r="G850" s="28"/>
      <c r="H850" s="25"/>
    </row>
    <row r="851" spans="2:8" ht="12.75">
      <c r="B851" s="26"/>
      <c r="E851" s="25"/>
      <c r="F851" s="27"/>
      <c r="G851" s="28"/>
      <c r="H851" s="25"/>
    </row>
    <row r="852" spans="2:8" ht="12.75">
      <c r="B852" s="26"/>
      <c r="E852" s="25"/>
      <c r="F852" s="27"/>
      <c r="G852" s="28"/>
      <c r="H852" s="25"/>
    </row>
    <row r="853" spans="2:8" ht="12.75">
      <c r="B853" s="26"/>
      <c r="E853" s="25"/>
      <c r="F853" s="27"/>
      <c r="G853" s="28"/>
      <c r="H853" s="25"/>
    </row>
    <row r="854" spans="2:8" ht="12.75">
      <c r="B854" s="26"/>
      <c r="E854" s="25"/>
      <c r="F854" s="27"/>
      <c r="G854" s="28"/>
      <c r="H854" s="25"/>
    </row>
    <row r="855" spans="2:8" ht="12.75">
      <c r="B855" s="26"/>
      <c r="E855" s="25"/>
      <c r="F855" s="27"/>
      <c r="G855" s="28"/>
      <c r="H855" s="25"/>
    </row>
    <row r="856" spans="2:8" ht="12.75">
      <c r="B856" s="26"/>
      <c r="E856" s="25"/>
      <c r="F856" s="27"/>
      <c r="G856" s="28"/>
      <c r="H856" s="25"/>
    </row>
    <row r="857" spans="2:8" ht="12.75">
      <c r="B857" s="26"/>
      <c r="E857" s="25"/>
      <c r="F857" s="27"/>
      <c r="G857" s="28"/>
      <c r="H857" s="25"/>
    </row>
    <row r="858" spans="2:8" ht="12.75">
      <c r="B858" s="26"/>
      <c r="E858" s="25"/>
      <c r="F858" s="27"/>
      <c r="G858" s="28"/>
      <c r="H858" s="25"/>
    </row>
    <row r="859" spans="2:8" ht="12.75">
      <c r="B859" s="26"/>
      <c r="E859" s="25"/>
      <c r="F859" s="27"/>
      <c r="G859" s="28"/>
      <c r="H859" s="25"/>
    </row>
    <row r="860" spans="2:8" ht="12.75">
      <c r="B860" s="26"/>
      <c r="E860" s="25"/>
      <c r="F860" s="27"/>
      <c r="G860" s="28"/>
      <c r="H860" s="25"/>
    </row>
    <row r="861" spans="2:8" ht="12.75">
      <c r="B861" s="26"/>
      <c r="E861" s="25"/>
      <c r="F861" s="27"/>
      <c r="G861" s="28"/>
      <c r="H861" s="25"/>
    </row>
    <row r="862" spans="2:8" ht="12.75">
      <c r="B862" s="26"/>
      <c r="E862" s="25"/>
      <c r="F862" s="27"/>
      <c r="G862" s="28"/>
      <c r="H862" s="25"/>
    </row>
    <row r="863" spans="2:8" ht="12.75">
      <c r="B863" s="26"/>
      <c r="E863" s="25"/>
      <c r="F863" s="27"/>
      <c r="G863" s="28"/>
      <c r="H863" s="25"/>
    </row>
    <row r="864" spans="2:8" ht="12.75">
      <c r="B864" s="26"/>
      <c r="E864" s="25"/>
      <c r="F864" s="27"/>
      <c r="G864" s="28"/>
      <c r="H864" s="25"/>
    </row>
    <row r="865" spans="2:8" ht="12.75">
      <c r="B865" s="26"/>
      <c r="E865" s="25"/>
      <c r="F865" s="27"/>
      <c r="G865" s="28"/>
      <c r="H865" s="25"/>
    </row>
    <row r="866" spans="2:8" ht="12.75">
      <c r="B866" s="26"/>
      <c r="E866" s="25"/>
      <c r="F866" s="27"/>
      <c r="G866" s="28"/>
      <c r="H866" s="25"/>
    </row>
    <row r="867" spans="2:8" ht="12.75">
      <c r="B867" s="26"/>
      <c r="E867" s="25"/>
      <c r="F867" s="27"/>
      <c r="G867" s="28"/>
      <c r="H867" s="25"/>
    </row>
    <row r="868" spans="2:8" ht="12.75">
      <c r="B868" s="26"/>
      <c r="E868" s="25"/>
      <c r="F868" s="27"/>
      <c r="G868" s="28"/>
      <c r="H868" s="25"/>
    </row>
    <row r="869" spans="2:8" ht="12.75">
      <c r="B869" s="26"/>
      <c r="E869" s="25"/>
      <c r="F869" s="27"/>
      <c r="G869" s="28"/>
      <c r="H869" s="25"/>
    </row>
    <row r="870" spans="2:8" ht="12.75">
      <c r="B870" s="26"/>
      <c r="E870" s="25"/>
      <c r="F870" s="27"/>
      <c r="G870" s="28"/>
      <c r="H870" s="25"/>
    </row>
    <row r="871" spans="2:8" ht="12.75">
      <c r="B871" s="26"/>
      <c r="E871" s="25"/>
      <c r="F871" s="27"/>
      <c r="G871" s="28"/>
      <c r="H871" s="25"/>
    </row>
    <row r="872" spans="2:8" ht="12.75">
      <c r="B872" s="26"/>
      <c r="E872" s="25"/>
      <c r="F872" s="27"/>
      <c r="G872" s="28"/>
      <c r="H872" s="25"/>
    </row>
    <row r="873" spans="2:8" ht="12.75">
      <c r="B873" s="26"/>
      <c r="E873" s="25"/>
      <c r="F873" s="27"/>
      <c r="G873" s="28"/>
      <c r="H873" s="25"/>
    </row>
    <row r="874" spans="2:8" ht="12.75">
      <c r="B874" s="26"/>
      <c r="E874" s="25"/>
      <c r="F874" s="27"/>
      <c r="G874" s="28"/>
      <c r="H874" s="25"/>
    </row>
    <row r="875" spans="2:8" ht="12.75">
      <c r="B875" s="26"/>
      <c r="E875" s="25"/>
      <c r="F875" s="27"/>
      <c r="G875" s="28"/>
      <c r="H875" s="25"/>
    </row>
    <row r="876" spans="2:8" ht="12.75">
      <c r="B876" s="26"/>
      <c r="E876" s="25"/>
      <c r="F876" s="27"/>
      <c r="G876" s="28"/>
      <c r="H876" s="25"/>
    </row>
    <row r="877" spans="2:8" ht="12.75">
      <c r="B877" s="26"/>
      <c r="E877" s="25"/>
      <c r="F877" s="27"/>
      <c r="G877" s="28"/>
      <c r="H877" s="25"/>
    </row>
    <row r="878" spans="2:8" ht="12.75">
      <c r="B878" s="26"/>
      <c r="E878" s="25"/>
      <c r="F878" s="27"/>
      <c r="G878" s="28"/>
      <c r="H878" s="25"/>
    </row>
    <row r="879" spans="2:8" ht="12.75">
      <c r="B879" s="26"/>
      <c r="E879" s="25"/>
      <c r="F879" s="27"/>
      <c r="G879" s="28"/>
      <c r="H879" s="25"/>
    </row>
    <row r="880" spans="2:8" ht="12.75">
      <c r="B880" s="26"/>
      <c r="E880" s="25"/>
      <c r="F880" s="27"/>
      <c r="G880" s="28"/>
      <c r="H880" s="25"/>
    </row>
    <row r="881" spans="2:8" ht="12.75">
      <c r="B881" s="26"/>
      <c r="E881" s="25"/>
      <c r="F881" s="27"/>
      <c r="G881" s="28"/>
      <c r="H881" s="25"/>
    </row>
    <row r="882" spans="2:8" ht="12.75">
      <c r="B882" s="26"/>
      <c r="E882" s="25"/>
      <c r="F882" s="27"/>
      <c r="G882" s="28"/>
      <c r="H882" s="25"/>
    </row>
    <row r="883" spans="2:8" ht="12.75">
      <c r="B883" s="26"/>
      <c r="E883" s="25"/>
      <c r="F883" s="27"/>
      <c r="G883" s="28"/>
      <c r="H883" s="25"/>
    </row>
    <row r="884" spans="2:8" ht="12.75">
      <c r="B884" s="26"/>
      <c r="E884" s="25"/>
      <c r="F884" s="27"/>
      <c r="G884" s="28"/>
      <c r="H884" s="25"/>
    </row>
    <row r="885" spans="2:8" ht="12.75">
      <c r="B885" s="26"/>
      <c r="E885" s="25"/>
      <c r="F885" s="27"/>
      <c r="G885" s="28"/>
      <c r="H885" s="25"/>
    </row>
    <row r="886" spans="2:8" ht="12.75">
      <c r="B886" s="26"/>
      <c r="E886" s="25"/>
      <c r="F886" s="27"/>
      <c r="G886" s="28"/>
      <c r="H886" s="25"/>
    </row>
    <row r="887" spans="2:8" ht="12.75">
      <c r="B887" s="26"/>
      <c r="E887" s="25"/>
      <c r="F887" s="27"/>
      <c r="G887" s="28"/>
      <c r="H887" s="25"/>
    </row>
    <row r="888" spans="2:8" ht="12.75">
      <c r="B888" s="26"/>
      <c r="E888" s="25"/>
      <c r="F888" s="27"/>
      <c r="G888" s="28"/>
      <c r="H888" s="25"/>
    </row>
    <row r="889" spans="2:8" ht="12.75">
      <c r="B889" s="26"/>
      <c r="E889" s="25"/>
      <c r="F889" s="27"/>
      <c r="G889" s="28"/>
      <c r="H889" s="25"/>
    </row>
    <row r="890" spans="2:8" ht="12.75">
      <c r="B890" s="26"/>
      <c r="E890" s="25"/>
      <c r="F890" s="27"/>
      <c r="G890" s="28"/>
      <c r="H890" s="25"/>
    </row>
    <row r="891" spans="2:8" ht="12.75">
      <c r="B891" s="26"/>
      <c r="E891" s="25"/>
      <c r="F891" s="27"/>
      <c r="G891" s="28"/>
      <c r="H891" s="25"/>
    </row>
    <row r="892" spans="2:8" ht="12.75">
      <c r="B892" s="26"/>
      <c r="E892" s="25"/>
      <c r="F892" s="27"/>
      <c r="G892" s="28"/>
      <c r="H892" s="25"/>
    </row>
    <row r="893" spans="2:8" ht="12.75">
      <c r="B893" s="26"/>
      <c r="E893" s="25"/>
      <c r="F893" s="27"/>
      <c r="G893" s="28"/>
      <c r="H893" s="25"/>
    </row>
    <row r="894" spans="2:8" ht="12.75">
      <c r="B894" s="26"/>
      <c r="E894" s="25"/>
      <c r="F894" s="27"/>
      <c r="G894" s="28"/>
      <c r="H894" s="25"/>
    </row>
    <row r="895" spans="2:8" ht="12.75">
      <c r="B895" s="26"/>
      <c r="E895" s="25"/>
      <c r="F895" s="27"/>
      <c r="G895" s="28"/>
      <c r="H895" s="25"/>
    </row>
    <row r="896" spans="2:8" ht="12.75">
      <c r="B896" s="26"/>
      <c r="E896" s="25"/>
      <c r="F896" s="27"/>
      <c r="G896" s="28"/>
      <c r="H896" s="25"/>
    </row>
    <row r="897" spans="2:8" ht="12.75">
      <c r="B897" s="26"/>
      <c r="E897" s="25"/>
      <c r="F897" s="27"/>
      <c r="G897" s="28"/>
      <c r="H897" s="25"/>
    </row>
    <row r="898" spans="2:8" ht="12.75">
      <c r="B898" s="26"/>
      <c r="E898" s="25"/>
      <c r="F898" s="27"/>
      <c r="G898" s="28"/>
      <c r="H898" s="25"/>
    </row>
    <row r="899" spans="2:8" ht="12.75">
      <c r="B899" s="26"/>
      <c r="E899" s="25"/>
      <c r="F899" s="27"/>
      <c r="G899" s="28"/>
      <c r="H899" s="25"/>
    </row>
    <row r="900" spans="2:8" ht="12.75">
      <c r="B900" s="26"/>
      <c r="E900" s="25"/>
      <c r="F900" s="27"/>
      <c r="G900" s="28"/>
      <c r="H900" s="25"/>
    </row>
    <row r="901" spans="2:8" ht="12.75">
      <c r="B901" s="26"/>
      <c r="E901" s="25"/>
      <c r="F901" s="27"/>
      <c r="G901" s="28"/>
      <c r="H901" s="25"/>
    </row>
    <row r="902" spans="2:8" ht="12.75">
      <c r="B902" s="26"/>
      <c r="E902" s="25"/>
      <c r="F902" s="27"/>
      <c r="G902" s="28"/>
      <c r="H902" s="25"/>
    </row>
    <row r="903" spans="2:8" ht="12.75">
      <c r="B903" s="26"/>
      <c r="E903" s="25"/>
      <c r="F903" s="27"/>
      <c r="G903" s="28"/>
      <c r="H903" s="25"/>
    </row>
    <row r="904" spans="2:8" ht="12.75">
      <c r="B904" s="26"/>
      <c r="E904" s="25"/>
      <c r="F904" s="27"/>
      <c r="G904" s="28"/>
      <c r="H904" s="25"/>
    </row>
    <row r="905" spans="2:8" ht="12.75">
      <c r="B905" s="26"/>
      <c r="E905" s="25"/>
      <c r="F905" s="27"/>
      <c r="G905" s="28"/>
      <c r="H905" s="25"/>
    </row>
    <row r="906" spans="2:8" ht="12.75">
      <c r="B906" s="26"/>
      <c r="E906" s="25"/>
      <c r="F906" s="27"/>
      <c r="G906" s="28"/>
      <c r="H906" s="25"/>
    </row>
    <row r="907" spans="2:8" ht="12.75">
      <c r="B907" s="26"/>
      <c r="E907" s="25"/>
      <c r="F907" s="27"/>
      <c r="G907" s="28"/>
      <c r="H907" s="25"/>
    </row>
    <row r="908" spans="2:8" ht="12.75">
      <c r="B908" s="26"/>
      <c r="E908" s="25"/>
      <c r="F908" s="27"/>
      <c r="G908" s="28"/>
      <c r="H908" s="25"/>
    </row>
    <row r="909" spans="2:8" ht="12.75">
      <c r="B909" s="26"/>
      <c r="E909" s="25"/>
      <c r="F909" s="27"/>
      <c r="G909" s="28"/>
      <c r="H909" s="25"/>
    </row>
    <row r="910" spans="2:8" ht="12.75">
      <c r="B910" s="26"/>
      <c r="E910" s="25"/>
      <c r="F910" s="27"/>
      <c r="G910" s="28"/>
      <c r="H910" s="25"/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tabColor rgb="FFFF0000"/>
  </sheetPr>
  <dimension ref="A1:BK797"/>
  <sheetViews>
    <sheetView workbookViewId="0">
      <pane xSplit="5" ySplit="5" topLeftCell="F51" activePane="bottomRight" state="frozen"/>
      <selection pane="topRight" activeCell="F1" sqref="F1"/>
      <selection pane="bottomLeft" activeCell="A6" sqref="A6"/>
      <selection pane="bottomRight" activeCell="R11" sqref="R11"/>
    </sheetView>
  </sheetViews>
  <sheetFormatPr defaultColWidth="14.42578125" defaultRowHeight="15.75" customHeight="1"/>
  <cols>
    <col min="1" max="1" width="4.28515625" hidden="1" customWidth="1"/>
    <col min="2" max="2" width="4.28515625" customWidth="1"/>
    <col min="3" max="3" width="6.42578125" customWidth="1"/>
    <col min="4" max="4" width="20.140625" customWidth="1"/>
    <col min="5" max="5" width="18.7109375" customWidth="1"/>
    <col min="6" max="36" width="2.7109375" style="341" customWidth="1"/>
    <col min="37" max="37" width="4.140625" customWidth="1"/>
    <col min="38" max="56" width="7.140625" customWidth="1"/>
    <col min="57" max="57" width="8.140625" customWidth="1"/>
    <col min="58" max="61" width="9.7109375" customWidth="1"/>
    <col min="62" max="63" width="12.42578125" customWidth="1"/>
  </cols>
  <sheetData>
    <row r="1" spans="1:63" ht="12.75">
      <c r="A1" s="20"/>
      <c r="B1" s="4"/>
      <c r="C1" s="4" t="s">
        <v>18</v>
      </c>
      <c r="D1" s="43">
        <v>42156</v>
      </c>
      <c r="E1" s="4"/>
      <c r="F1" s="263"/>
      <c r="G1" s="263"/>
      <c r="H1" s="263"/>
      <c r="I1" s="263"/>
      <c r="J1" s="263"/>
      <c r="K1" s="263"/>
      <c r="L1" s="263"/>
      <c r="M1" s="263"/>
      <c r="N1" s="263"/>
      <c r="O1" s="263"/>
      <c r="P1" s="263"/>
      <c r="Q1" s="263"/>
      <c r="R1" s="263"/>
      <c r="S1" s="263"/>
      <c r="T1" s="263"/>
      <c r="U1" s="263"/>
      <c r="V1" s="263"/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6"/>
      <c r="BK1" s="56"/>
    </row>
    <row r="2" spans="1:63" ht="12.75">
      <c r="A2" s="20"/>
      <c r="B2" s="4"/>
      <c r="C2" s="4">
        <v>1</v>
      </c>
      <c r="D2" s="4">
        <v>2</v>
      </c>
      <c r="E2" s="4">
        <v>3</v>
      </c>
      <c r="F2" s="263">
        <v>4</v>
      </c>
      <c r="G2" s="263">
        <v>5</v>
      </c>
      <c r="H2" s="263">
        <v>6</v>
      </c>
      <c r="I2" s="263">
        <v>7</v>
      </c>
      <c r="J2" s="263">
        <v>8</v>
      </c>
      <c r="K2" s="263">
        <v>9</v>
      </c>
      <c r="L2" s="263">
        <v>10</v>
      </c>
      <c r="M2" s="263">
        <v>11</v>
      </c>
      <c r="N2" s="263">
        <v>12</v>
      </c>
      <c r="O2" s="263">
        <v>13</v>
      </c>
      <c r="P2" s="263">
        <v>14</v>
      </c>
      <c r="Q2" s="263">
        <v>15</v>
      </c>
      <c r="R2" s="263">
        <v>16</v>
      </c>
      <c r="S2" s="263">
        <v>17</v>
      </c>
      <c r="T2" s="263">
        <v>18</v>
      </c>
      <c r="U2" s="263">
        <v>19</v>
      </c>
      <c r="V2" s="263">
        <v>20</v>
      </c>
      <c r="W2" s="263">
        <v>21</v>
      </c>
      <c r="X2" s="263">
        <v>22</v>
      </c>
      <c r="Y2" s="263">
        <v>23</v>
      </c>
      <c r="Z2" s="263">
        <v>24</v>
      </c>
      <c r="AA2" s="263">
        <v>25</v>
      </c>
      <c r="AB2" s="263">
        <v>26</v>
      </c>
      <c r="AC2" s="263">
        <v>27</v>
      </c>
      <c r="AD2" s="263">
        <v>28</v>
      </c>
      <c r="AE2" s="263">
        <v>29</v>
      </c>
      <c r="AF2" s="263">
        <v>30</v>
      </c>
      <c r="AG2" s="263">
        <v>31</v>
      </c>
      <c r="AH2" s="263">
        <v>32</v>
      </c>
      <c r="AI2" s="263">
        <v>33</v>
      </c>
      <c r="AJ2" s="263">
        <v>34</v>
      </c>
      <c r="AK2" s="4">
        <v>35</v>
      </c>
      <c r="AL2" s="4"/>
      <c r="AM2" s="4">
        <v>37</v>
      </c>
      <c r="AN2" s="4">
        <v>38</v>
      </c>
      <c r="AO2" s="4">
        <v>39</v>
      </c>
      <c r="AP2" s="4">
        <v>40</v>
      </c>
      <c r="AQ2" s="4">
        <v>41</v>
      </c>
      <c r="AR2" s="4">
        <v>42</v>
      </c>
      <c r="AS2" s="4">
        <v>43</v>
      </c>
      <c r="AT2" s="4">
        <v>44</v>
      </c>
      <c r="AU2" s="4">
        <v>45</v>
      </c>
      <c r="AV2" s="4">
        <v>46</v>
      </c>
      <c r="AW2" s="4">
        <v>47</v>
      </c>
      <c r="AX2" s="4">
        <v>48</v>
      </c>
      <c r="AY2" s="4">
        <v>49</v>
      </c>
      <c r="AZ2" s="4">
        <v>50</v>
      </c>
      <c r="BA2" s="4">
        <v>51</v>
      </c>
      <c r="BB2" s="4">
        <v>52</v>
      </c>
      <c r="BC2" s="4">
        <v>53</v>
      </c>
      <c r="BD2" s="4">
        <v>54</v>
      </c>
      <c r="BE2" s="4">
        <v>55</v>
      </c>
      <c r="BF2" s="4">
        <v>56</v>
      </c>
      <c r="BG2" s="4">
        <v>57</v>
      </c>
      <c r="BH2" s="4">
        <v>58</v>
      </c>
      <c r="BI2" s="4">
        <v>59</v>
      </c>
      <c r="BJ2" s="4">
        <v>60</v>
      </c>
      <c r="BK2" s="56"/>
    </row>
    <row r="3" spans="1:63" ht="12.75">
      <c r="A3" s="4"/>
      <c r="B3" s="4"/>
      <c r="D3" s="79" t="s">
        <v>62</v>
      </c>
      <c r="E3" s="79" t="s">
        <v>86</v>
      </c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56"/>
      <c r="BK3" s="56"/>
    </row>
    <row r="4" spans="1:63" ht="12.75">
      <c r="D4" s="79" t="s">
        <v>109</v>
      </c>
      <c r="E4" s="79" t="s">
        <v>110</v>
      </c>
      <c r="F4" s="369" t="s">
        <v>111</v>
      </c>
      <c r="G4" s="370"/>
      <c r="H4" s="370"/>
      <c r="I4" s="370"/>
      <c r="J4" s="370"/>
      <c r="K4" s="370"/>
      <c r="L4" s="370"/>
      <c r="M4" s="370"/>
      <c r="N4" s="370"/>
      <c r="O4" s="370"/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0"/>
      <c r="AI4" s="370"/>
      <c r="AJ4" s="370"/>
      <c r="AK4" s="2"/>
      <c r="AL4" s="111"/>
      <c r="AM4" s="111"/>
      <c r="AN4" s="111"/>
      <c r="AO4" s="111"/>
      <c r="AP4" s="111"/>
      <c r="AQ4" s="111"/>
      <c r="AR4" s="111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J4" s="56"/>
      <c r="BK4" s="56"/>
    </row>
    <row r="5" spans="1:63" ht="16.5" customHeight="1">
      <c r="A5" s="57"/>
      <c r="B5" s="57" t="s">
        <v>3</v>
      </c>
      <c r="C5" s="122" t="s">
        <v>4</v>
      </c>
      <c r="D5" s="57" t="s">
        <v>5</v>
      </c>
      <c r="E5" s="57" t="s">
        <v>6</v>
      </c>
      <c r="F5" s="342">
        <v>1</v>
      </c>
      <c r="G5" s="342">
        <v>2</v>
      </c>
      <c r="H5" s="342">
        <v>3</v>
      </c>
      <c r="I5" s="342">
        <v>4</v>
      </c>
      <c r="J5" s="342">
        <v>5</v>
      </c>
      <c r="K5" s="342">
        <v>6</v>
      </c>
      <c r="L5" s="342">
        <v>7</v>
      </c>
      <c r="M5" s="342">
        <v>8</v>
      </c>
      <c r="N5" s="342">
        <v>9</v>
      </c>
      <c r="O5" s="342">
        <v>10</v>
      </c>
      <c r="P5" s="342">
        <v>11</v>
      </c>
      <c r="Q5" s="342">
        <v>12</v>
      </c>
      <c r="R5" s="342">
        <v>13</v>
      </c>
      <c r="S5" s="342">
        <v>14</v>
      </c>
      <c r="T5" s="342">
        <v>15</v>
      </c>
      <c r="U5" s="342">
        <v>16</v>
      </c>
      <c r="V5" s="342">
        <v>17</v>
      </c>
      <c r="W5" s="342">
        <v>18</v>
      </c>
      <c r="X5" s="342">
        <v>19</v>
      </c>
      <c r="Y5" s="342">
        <v>20</v>
      </c>
      <c r="Z5" s="342">
        <v>21</v>
      </c>
      <c r="AA5" s="342">
        <v>22</v>
      </c>
      <c r="AB5" s="342">
        <v>23</v>
      </c>
      <c r="AC5" s="342">
        <v>24</v>
      </c>
      <c r="AD5" s="342">
        <v>25</v>
      </c>
      <c r="AE5" s="342">
        <v>26</v>
      </c>
      <c r="AF5" s="342">
        <v>27</v>
      </c>
      <c r="AG5" s="342">
        <v>28</v>
      </c>
      <c r="AH5" s="342">
        <v>29</v>
      </c>
      <c r="AI5" s="342">
        <v>30</v>
      </c>
      <c r="AJ5" s="342">
        <v>31</v>
      </c>
      <c r="AK5" s="86"/>
      <c r="AL5" s="123"/>
      <c r="AM5" s="123" t="s">
        <v>46</v>
      </c>
      <c r="AN5" s="123" t="s">
        <v>17</v>
      </c>
      <c r="AO5" s="123" t="s">
        <v>32</v>
      </c>
      <c r="AP5" s="123" t="s">
        <v>34</v>
      </c>
      <c r="AQ5" s="123" t="s">
        <v>36</v>
      </c>
      <c r="AR5" s="123" t="s">
        <v>37</v>
      </c>
      <c r="AS5" s="123" t="s">
        <v>39</v>
      </c>
      <c r="AT5" s="123" t="s">
        <v>44</v>
      </c>
      <c r="AU5" s="123" t="s">
        <v>60</v>
      </c>
      <c r="AV5" s="123" t="s">
        <v>84</v>
      </c>
      <c r="AW5" s="123" t="s">
        <v>104</v>
      </c>
      <c r="AX5" s="123" t="s">
        <v>113</v>
      </c>
      <c r="AY5" s="123" t="s">
        <v>115</v>
      </c>
      <c r="AZ5" s="123" t="s">
        <v>117</v>
      </c>
      <c r="BA5" s="123" t="s">
        <v>118</v>
      </c>
      <c r="BB5" s="123" t="s">
        <v>119</v>
      </c>
      <c r="BC5" s="123" t="s">
        <v>121</v>
      </c>
      <c r="BD5" s="123" t="s">
        <v>122</v>
      </c>
      <c r="BE5" s="123" t="s">
        <v>155</v>
      </c>
      <c r="BF5" s="123" t="s">
        <v>109</v>
      </c>
      <c r="BG5" s="123" t="s">
        <v>128</v>
      </c>
      <c r="BH5" s="123" t="s">
        <v>130</v>
      </c>
      <c r="BI5" s="123" t="s">
        <v>131</v>
      </c>
      <c r="BJ5" s="56" t="s">
        <v>156</v>
      </c>
      <c r="BK5" s="56"/>
    </row>
    <row r="6" spans="1:63" ht="14.25">
      <c r="A6" s="4"/>
      <c r="B6" s="36">
        <v>1</v>
      </c>
      <c r="C6" s="38">
        <v>10530</v>
      </c>
      <c r="D6" s="131" t="s">
        <v>135</v>
      </c>
      <c r="E6" s="131" t="s">
        <v>152</v>
      </c>
      <c r="F6" s="263" t="s">
        <v>157</v>
      </c>
      <c r="G6" s="263" t="s">
        <v>157</v>
      </c>
      <c r="H6" s="263" t="s">
        <v>157</v>
      </c>
      <c r="I6" s="263" t="s">
        <v>157</v>
      </c>
      <c r="J6" s="263" t="s">
        <v>157</v>
      </c>
      <c r="K6" s="263"/>
      <c r="L6" s="263"/>
      <c r="M6" s="263" t="s">
        <v>157</v>
      </c>
      <c r="N6" s="263" t="s">
        <v>157</v>
      </c>
      <c r="O6" s="263" t="s">
        <v>157</v>
      </c>
      <c r="P6" s="263" t="s">
        <v>157</v>
      </c>
      <c r="Q6" s="263" t="s">
        <v>157</v>
      </c>
      <c r="R6" s="263"/>
      <c r="S6" s="263"/>
      <c r="T6" s="263" t="s">
        <v>157</v>
      </c>
      <c r="U6" s="263" t="s">
        <v>157</v>
      </c>
      <c r="V6" s="263" t="s">
        <v>157</v>
      </c>
      <c r="W6" s="263" t="s">
        <v>157</v>
      </c>
      <c r="X6" s="263" t="s">
        <v>157</v>
      </c>
      <c r="Y6" s="263"/>
      <c r="Z6" s="263"/>
      <c r="AA6" s="263" t="s">
        <v>157</v>
      </c>
      <c r="AB6" s="263" t="s">
        <v>157</v>
      </c>
      <c r="AC6" s="263" t="s">
        <v>157</v>
      </c>
      <c r="AD6" s="263" t="s">
        <v>157</v>
      </c>
      <c r="AE6" s="263" t="s">
        <v>157</v>
      </c>
      <c r="AF6" s="263"/>
      <c r="AG6" s="263"/>
      <c r="AH6" s="263" t="s">
        <v>157</v>
      </c>
      <c r="AI6" s="263" t="s">
        <v>157</v>
      </c>
      <c r="AJ6" s="263"/>
      <c r="AK6" s="5"/>
      <c r="AL6" s="152"/>
      <c r="AM6" s="152">
        <f>VLOOKUP(C6,DM_NGAY_CONG_QUY_DINH!$H$3:$L$514,5,FALSE)</f>
        <v>22</v>
      </c>
      <c r="AN6" s="152">
        <f t="shared" ref="AN6:AN475" si="0">COUNTIF(F6:AJ6,"1,X")</f>
        <v>22</v>
      </c>
      <c r="AO6" s="155">
        <f t="shared" ref="AO6:AO475" si="1">COUNTIF(F6:AJ6,"1,OMDNBHXH")</f>
        <v>0</v>
      </c>
      <c r="AP6" s="155">
        <f t="shared" ref="AP6:AP475" si="2">COUNTIF(F6:AJ6,"1,OM")</f>
        <v>0</v>
      </c>
      <c r="AQ6" s="157">
        <f t="shared" ref="AQ6:AQ475" si="3">COUNTIF(F6:AJ6,"1,OMDN")</f>
        <v>0</v>
      </c>
      <c r="AR6" s="155">
        <f t="shared" ref="AR6:AR475" si="4">COUNTIF(F6:AJ6,"1,KHH")</f>
        <v>0</v>
      </c>
      <c r="AS6" s="155">
        <f t="shared" ref="AS6:AS475" si="5">COUNTIF(F6:AJ6,"1,CO")</f>
        <v>0</v>
      </c>
      <c r="AT6" s="155">
        <f t="shared" ref="AT6:AT475" si="6">COUNTIF(F6:AJ6,"1,TS")</f>
        <v>0</v>
      </c>
      <c r="AU6" s="155">
        <f t="shared" ref="AU6:AU475" si="7">COUNTIF(F6:AJ6,"1,ST")</f>
        <v>0</v>
      </c>
      <c r="AV6" s="155">
        <f t="shared" ref="AV6:AV49" si="8">COUNTIF(F6:AJ6,"1,KT")</f>
        <v>0</v>
      </c>
      <c r="AW6" s="155">
        <f t="shared" ref="AW6:AW475" si="9">COUNTIF(F6:AJ6,"1,TNLD")</f>
        <v>0</v>
      </c>
      <c r="AX6" s="155">
        <f t="shared" ref="AX6:AX475" si="10">COUNTIF(F6:AJ6,"1,F")</f>
        <v>0</v>
      </c>
      <c r="AY6" s="155">
        <f t="shared" ref="AY6:AY475" si="11">COUNTIF(F6:AJ6,"1,DD")</f>
        <v>0</v>
      </c>
      <c r="AZ6" s="155">
        <f t="shared" ref="AZ6:AZ49" si="12">COUNTIF(F6:AJ6,"1,CT")</f>
        <v>0</v>
      </c>
      <c r="BA6" s="155">
        <f t="shared" ref="BA6:BA475" si="13">COUNTIF(F6:AJ6,"1,FDB")</f>
        <v>0</v>
      </c>
      <c r="BB6" s="155">
        <f t="shared" ref="BB6:BB475" si="14">COUNTIF(F6:AJ6,"1,H1")</f>
        <v>0</v>
      </c>
      <c r="BC6" s="155">
        <f t="shared" ref="BC6:BC475" si="15">COUNTIF(F6:AJ6,"1,H2")</f>
        <v>0</v>
      </c>
      <c r="BD6" s="155">
        <f t="shared" ref="BD6:BD49" si="16">COUNTIF(F6:AJ6,"1,H3")</f>
        <v>0</v>
      </c>
      <c r="BE6" s="155">
        <f t="shared" ref="BE6:BE475" si="17">COUNTIF(F6:AJ6,"1,T")</f>
        <v>0</v>
      </c>
      <c r="BF6" s="155">
        <f t="shared" ref="BF6:BF475" si="18">COUNTIF(F6:AJ6,"1,L")</f>
        <v>0</v>
      </c>
      <c r="BG6" s="155">
        <f t="shared" ref="BG6:BG475" si="19">COUNTIF(F6:AJ6,"1,DC")</f>
        <v>0</v>
      </c>
      <c r="BH6" s="155">
        <f t="shared" ref="BH6:BH475" si="20">COUNTIF(F6:AJ6,"1,Ro")</f>
        <v>0</v>
      </c>
      <c r="BI6" s="155">
        <f t="shared" ref="BI6:BI475" si="21">COUNTIF(F6:AJ6,"1,Ko")</f>
        <v>0</v>
      </c>
      <c r="BJ6" s="171">
        <v>1</v>
      </c>
      <c r="BK6" s="56"/>
    </row>
    <row r="7" spans="1:63" ht="14.25">
      <c r="A7" s="4"/>
      <c r="B7" s="36">
        <v>2</v>
      </c>
      <c r="C7" s="38">
        <v>10532</v>
      </c>
      <c r="D7" s="131" t="s">
        <v>162</v>
      </c>
      <c r="E7" s="131" t="s">
        <v>163</v>
      </c>
      <c r="F7" s="263" t="s">
        <v>157</v>
      </c>
      <c r="G7" s="263" t="s">
        <v>157</v>
      </c>
      <c r="H7" s="263" t="s">
        <v>157</v>
      </c>
      <c r="I7" s="263" t="s">
        <v>157</v>
      </c>
      <c r="J7" s="263" t="s">
        <v>157</v>
      </c>
      <c r="K7" s="263"/>
      <c r="L7" s="263"/>
      <c r="M7" s="263" t="s">
        <v>157</v>
      </c>
      <c r="N7" s="263" t="s">
        <v>157</v>
      </c>
      <c r="O7" s="263" t="s">
        <v>157</v>
      </c>
      <c r="P7" s="263" t="s">
        <v>157</v>
      </c>
      <c r="Q7" s="263" t="s">
        <v>157</v>
      </c>
      <c r="R7" s="263"/>
      <c r="S7" s="263"/>
      <c r="T7" s="263" t="s">
        <v>157</v>
      </c>
      <c r="U7" s="263" t="s">
        <v>157</v>
      </c>
      <c r="V7" s="263" t="s">
        <v>157</v>
      </c>
      <c r="W7" s="263" t="s">
        <v>157</v>
      </c>
      <c r="X7" s="263" t="s">
        <v>157</v>
      </c>
      <c r="Y7" s="263"/>
      <c r="Z7" s="263"/>
      <c r="AA7" s="263" t="s">
        <v>157</v>
      </c>
      <c r="AB7" s="263" t="s">
        <v>157</v>
      </c>
      <c r="AC7" s="263" t="s">
        <v>157</v>
      </c>
      <c r="AD7" s="263" t="s">
        <v>157</v>
      </c>
      <c r="AE7" s="263" t="s">
        <v>157</v>
      </c>
      <c r="AF7" s="263"/>
      <c r="AG7" s="263"/>
      <c r="AH7" s="263" t="s">
        <v>157</v>
      </c>
      <c r="AI7" s="263" t="s">
        <v>157</v>
      </c>
      <c r="AJ7" s="263"/>
      <c r="AK7" s="5"/>
      <c r="AL7" s="152"/>
      <c r="AM7" s="152">
        <f>VLOOKUP(C7,DM_NGAY_CONG_QUY_DINH!$H$3:$L$514,5,FALSE)</f>
        <v>22</v>
      </c>
      <c r="AN7" s="152">
        <f t="shared" si="0"/>
        <v>22</v>
      </c>
      <c r="AO7" s="155">
        <f t="shared" si="1"/>
        <v>0</v>
      </c>
      <c r="AP7" s="155">
        <f t="shared" si="2"/>
        <v>0</v>
      </c>
      <c r="AQ7" s="157">
        <f t="shared" si="3"/>
        <v>0</v>
      </c>
      <c r="AR7" s="155">
        <f t="shared" si="4"/>
        <v>0</v>
      </c>
      <c r="AS7" s="155">
        <f t="shared" si="5"/>
        <v>0</v>
      </c>
      <c r="AT7" s="155">
        <f t="shared" si="6"/>
        <v>0</v>
      </c>
      <c r="AU7" s="155">
        <f t="shared" si="7"/>
        <v>0</v>
      </c>
      <c r="AV7" s="155">
        <f t="shared" si="8"/>
        <v>0</v>
      </c>
      <c r="AW7" s="155">
        <f t="shared" si="9"/>
        <v>0</v>
      </c>
      <c r="AX7" s="155">
        <f t="shared" si="10"/>
        <v>0</v>
      </c>
      <c r="AY7" s="155">
        <f t="shared" si="11"/>
        <v>0</v>
      </c>
      <c r="AZ7" s="155">
        <f t="shared" si="12"/>
        <v>0</v>
      </c>
      <c r="BA7" s="155">
        <f t="shared" si="13"/>
        <v>0</v>
      </c>
      <c r="BB7" s="155">
        <f t="shared" si="14"/>
        <v>0</v>
      </c>
      <c r="BC7" s="155">
        <f t="shared" si="15"/>
        <v>0</v>
      </c>
      <c r="BD7" s="155">
        <f t="shared" si="16"/>
        <v>0</v>
      </c>
      <c r="BE7" s="155">
        <f t="shared" si="17"/>
        <v>0</v>
      </c>
      <c r="BF7" s="155">
        <f t="shared" si="18"/>
        <v>0</v>
      </c>
      <c r="BG7" s="155">
        <f t="shared" si="19"/>
        <v>0</v>
      </c>
      <c r="BH7" s="155">
        <f t="shared" si="20"/>
        <v>0</v>
      </c>
      <c r="BI7" s="155">
        <f t="shared" si="21"/>
        <v>0</v>
      </c>
      <c r="BJ7" s="171">
        <v>1</v>
      </c>
      <c r="BK7" s="56"/>
    </row>
    <row r="8" spans="1:63" ht="14.25">
      <c r="A8" s="4"/>
      <c r="B8" s="36">
        <v>3</v>
      </c>
      <c r="C8" s="38">
        <v>10806</v>
      </c>
      <c r="D8" s="131" t="s">
        <v>165</v>
      </c>
      <c r="E8" s="131" t="s">
        <v>163</v>
      </c>
      <c r="F8" s="263" t="s">
        <v>157</v>
      </c>
      <c r="G8" s="263" t="s">
        <v>157</v>
      </c>
      <c r="H8" s="263" t="s">
        <v>157</v>
      </c>
      <c r="I8" s="263" t="s">
        <v>157</v>
      </c>
      <c r="J8" s="263" t="s">
        <v>157</v>
      </c>
      <c r="K8" s="263"/>
      <c r="L8" s="263"/>
      <c r="M8" s="263" t="s">
        <v>157</v>
      </c>
      <c r="N8" s="263" t="s">
        <v>157</v>
      </c>
      <c r="O8" s="263" t="s">
        <v>157</v>
      </c>
      <c r="P8" s="263" t="s">
        <v>157</v>
      </c>
      <c r="Q8" s="263" t="s">
        <v>157</v>
      </c>
      <c r="R8" s="263"/>
      <c r="S8" s="263"/>
      <c r="T8" s="263" t="s">
        <v>157</v>
      </c>
      <c r="U8" s="263" t="s">
        <v>157</v>
      </c>
      <c r="V8" s="263" t="s">
        <v>157</v>
      </c>
      <c r="W8" s="263" t="s">
        <v>157</v>
      </c>
      <c r="X8" s="263" t="s">
        <v>157</v>
      </c>
      <c r="Y8" s="263"/>
      <c r="Z8" s="263"/>
      <c r="AA8" s="263" t="s">
        <v>157</v>
      </c>
      <c r="AB8" s="263" t="s">
        <v>157</v>
      </c>
      <c r="AC8" s="263" t="s">
        <v>157</v>
      </c>
      <c r="AD8" s="263" t="s">
        <v>157</v>
      </c>
      <c r="AE8" s="263" t="s">
        <v>157</v>
      </c>
      <c r="AF8" s="263"/>
      <c r="AG8" s="263"/>
      <c r="AH8" s="263" t="s">
        <v>157</v>
      </c>
      <c r="AI8" s="263" t="s">
        <v>157</v>
      </c>
      <c r="AJ8" s="263"/>
      <c r="AK8" s="5"/>
      <c r="AL8" s="152"/>
      <c r="AM8" s="152">
        <f>VLOOKUP(C8,DM_NGAY_CONG_QUY_DINH!$H$3:$L$514,5,FALSE)</f>
        <v>22</v>
      </c>
      <c r="AN8" s="152">
        <f t="shared" si="0"/>
        <v>22</v>
      </c>
      <c r="AO8" s="155">
        <f t="shared" si="1"/>
        <v>0</v>
      </c>
      <c r="AP8" s="155">
        <f t="shared" si="2"/>
        <v>0</v>
      </c>
      <c r="AQ8" s="157">
        <f t="shared" si="3"/>
        <v>0</v>
      </c>
      <c r="AR8" s="155">
        <f t="shared" si="4"/>
        <v>0</v>
      </c>
      <c r="AS8" s="155">
        <f t="shared" si="5"/>
        <v>0</v>
      </c>
      <c r="AT8" s="155">
        <f t="shared" si="6"/>
        <v>0</v>
      </c>
      <c r="AU8" s="155">
        <f t="shared" si="7"/>
        <v>0</v>
      </c>
      <c r="AV8" s="155">
        <f t="shared" si="8"/>
        <v>0</v>
      </c>
      <c r="AW8" s="155">
        <f t="shared" si="9"/>
        <v>0</v>
      </c>
      <c r="AX8" s="155">
        <f t="shared" si="10"/>
        <v>0</v>
      </c>
      <c r="AY8" s="155">
        <f t="shared" si="11"/>
        <v>0</v>
      </c>
      <c r="AZ8" s="155">
        <f t="shared" si="12"/>
        <v>0</v>
      </c>
      <c r="BA8" s="155">
        <f t="shared" si="13"/>
        <v>0</v>
      </c>
      <c r="BB8" s="155">
        <f t="shared" si="14"/>
        <v>0</v>
      </c>
      <c r="BC8" s="155">
        <f t="shared" si="15"/>
        <v>0</v>
      </c>
      <c r="BD8" s="155">
        <f t="shared" si="16"/>
        <v>0</v>
      </c>
      <c r="BE8" s="155">
        <f t="shared" si="17"/>
        <v>0</v>
      </c>
      <c r="BF8" s="155">
        <f t="shared" si="18"/>
        <v>0</v>
      </c>
      <c r="BG8" s="155">
        <f t="shared" si="19"/>
        <v>0</v>
      </c>
      <c r="BH8" s="155">
        <f t="shared" si="20"/>
        <v>0</v>
      </c>
      <c r="BI8" s="155">
        <f t="shared" si="21"/>
        <v>0</v>
      </c>
      <c r="BJ8" s="171">
        <v>1</v>
      </c>
      <c r="BK8" s="56"/>
    </row>
    <row r="9" spans="1:63" ht="14.25">
      <c r="A9" s="4"/>
      <c r="B9" s="36">
        <v>4</v>
      </c>
      <c r="C9" s="38">
        <v>10796</v>
      </c>
      <c r="D9" s="131" t="s">
        <v>168</v>
      </c>
      <c r="E9" s="131" t="s">
        <v>169</v>
      </c>
      <c r="F9" s="263" t="s">
        <v>157</v>
      </c>
      <c r="G9" s="263" t="s">
        <v>157</v>
      </c>
      <c r="H9" s="263" t="s">
        <v>157</v>
      </c>
      <c r="I9" s="263" t="s">
        <v>157</v>
      </c>
      <c r="J9" s="263" t="s">
        <v>157</v>
      </c>
      <c r="K9" s="263"/>
      <c r="L9" s="263"/>
      <c r="M9" s="263" t="s">
        <v>157</v>
      </c>
      <c r="N9" s="263" t="s">
        <v>157</v>
      </c>
      <c r="O9" s="263" t="s">
        <v>157</v>
      </c>
      <c r="P9" s="263" t="s">
        <v>157</v>
      </c>
      <c r="Q9" s="263" t="s">
        <v>157</v>
      </c>
      <c r="R9" s="263"/>
      <c r="S9" s="263"/>
      <c r="T9" s="263" t="s">
        <v>157</v>
      </c>
      <c r="U9" s="263" t="s">
        <v>157</v>
      </c>
      <c r="V9" s="263" t="s">
        <v>157</v>
      </c>
      <c r="W9" s="263" t="s">
        <v>157</v>
      </c>
      <c r="X9" s="263" t="s">
        <v>157</v>
      </c>
      <c r="Y9" s="263"/>
      <c r="Z9" s="263"/>
      <c r="AA9" s="263" t="s">
        <v>157</v>
      </c>
      <c r="AB9" s="263" t="s">
        <v>157</v>
      </c>
      <c r="AC9" s="263" t="s">
        <v>157</v>
      </c>
      <c r="AD9" s="263" t="s">
        <v>157</v>
      </c>
      <c r="AE9" s="263" t="s">
        <v>157</v>
      </c>
      <c r="AF9" s="263"/>
      <c r="AG9" s="263"/>
      <c r="AH9" s="263" t="s">
        <v>157</v>
      </c>
      <c r="AI9" s="263" t="s">
        <v>157</v>
      </c>
      <c r="AJ9" s="263"/>
      <c r="AK9" s="5"/>
      <c r="AL9" s="152"/>
      <c r="AM9" s="152">
        <f>VLOOKUP(C9,DM_NGAY_CONG_QUY_DINH!$H$3:$L$514,5,FALSE)</f>
        <v>22</v>
      </c>
      <c r="AN9" s="152">
        <f t="shared" si="0"/>
        <v>22</v>
      </c>
      <c r="AO9" s="155">
        <f t="shared" si="1"/>
        <v>0</v>
      </c>
      <c r="AP9" s="155">
        <f t="shared" si="2"/>
        <v>0</v>
      </c>
      <c r="AQ9" s="157">
        <f t="shared" si="3"/>
        <v>0</v>
      </c>
      <c r="AR9" s="155">
        <f t="shared" si="4"/>
        <v>0</v>
      </c>
      <c r="AS9" s="155">
        <f t="shared" si="5"/>
        <v>0</v>
      </c>
      <c r="AT9" s="155">
        <f t="shared" si="6"/>
        <v>0</v>
      </c>
      <c r="AU9" s="155">
        <f t="shared" si="7"/>
        <v>0</v>
      </c>
      <c r="AV9" s="155">
        <f t="shared" si="8"/>
        <v>0</v>
      </c>
      <c r="AW9" s="155">
        <f t="shared" si="9"/>
        <v>0</v>
      </c>
      <c r="AX9" s="155">
        <f t="shared" si="10"/>
        <v>0</v>
      </c>
      <c r="AY9" s="155">
        <f t="shared" si="11"/>
        <v>0</v>
      </c>
      <c r="AZ9" s="155">
        <f t="shared" si="12"/>
        <v>0</v>
      </c>
      <c r="BA9" s="155">
        <f t="shared" si="13"/>
        <v>0</v>
      </c>
      <c r="BB9" s="155">
        <f t="shared" si="14"/>
        <v>0</v>
      </c>
      <c r="BC9" s="155">
        <f t="shared" si="15"/>
        <v>0</v>
      </c>
      <c r="BD9" s="155">
        <f t="shared" si="16"/>
        <v>0</v>
      </c>
      <c r="BE9" s="155">
        <f t="shared" si="17"/>
        <v>0</v>
      </c>
      <c r="BF9" s="155">
        <f t="shared" si="18"/>
        <v>0</v>
      </c>
      <c r="BG9" s="155">
        <f t="shared" si="19"/>
        <v>0</v>
      </c>
      <c r="BH9" s="155">
        <f t="shared" si="20"/>
        <v>0</v>
      </c>
      <c r="BI9" s="155">
        <f t="shared" si="21"/>
        <v>0</v>
      </c>
      <c r="BJ9" s="171">
        <v>1</v>
      </c>
      <c r="BK9" s="56"/>
    </row>
    <row r="10" spans="1:63" ht="14.25">
      <c r="A10" s="4"/>
      <c r="B10" s="36">
        <v>5</v>
      </c>
      <c r="C10" s="38">
        <v>10555</v>
      </c>
      <c r="D10" s="131" t="s">
        <v>171</v>
      </c>
      <c r="E10" s="131" t="s">
        <v>169</v>
      </c>
      <c r="F10" s="263" t="s">
        <v>157</v>
      </c>
      <c r="G10" s="263" t="s">
        <v>157</v>
      </c>
      <c r="H10" s="263" t="s">
        <v>157</v>
      </c>
      <c r="I10" s="263" t="s">
        <v>157</v>
      </c>
      <c r="J10" s="263" t="s">
        <v>157</v>
      </c>
      <c r="K10" s="263"/>
      <c r="L10" s="263"/>
      <c r="M10" s="263" t="s">
        <v>157</v>
      </c>
      <c r="N10" s="263" t="s">
        <v>157</v>
      </c>
      <c r="O10" s="263" t="s">
        <v>157</v>
      </c>
      <c r="P10" s="263" t="s">
        <v>157</v>
      </c>
      <c r="Q10" s="263" t="s">
        <v>157</v>
      </c>
      <c r="R10" s="263"/>
      <c r="S10" s="263"/>
      <c r="T10" s="263" t="s">
        <v>157</v>
      </c>
      <c r="U10" s="263" t="s">
        <v>157</v>
      </c>
      <c r="V10" s="263" t="s">
        <v>157</v>
      </c>
      <c r="W10" s="263" t="s">
        <v>157</v>
      </c>
      <c r="X10" s="263" t="s">
        <v>157</v>
      </c>
      <c r="Y10" s="263"/>
      <c r="Z10" s="263"/>
      <c r="AA10" s="263" t="s">
        <v>157</v>
      </c>
      <c r="AB10" s="263" t="s">
        <v>157</v>
      </c>
      <c r="AC10" s="263" t="s">
        <v>157</v>
      </c>
      <c r="AD10" s="263" t="s">
        <v>157</v>
      </c>
      <c r="AE10" s="263" t="s">
        <v>157</v>
      </c>
      <c r="AF10" s="263"/>
      <c r="AG10" s="263"/>
      <c r="AH10" s="263" t="s">
        <v>157</v>
      </c>
      <c r="AI10" s="263" t="s">
        <v>157</v>
      </c>
      <c r="AJ10" s="263"/>
      <c r="AK10" s="5"/>
      <c r="AL10" s="152"/>
      <c r="AM10" s="152">
        <f>VLOOKUP(C10,DM_NGAY_CONG_QUY_DINH!$H$3:$L$514,5,FALSE)</f>
        <v>22</v>
      </c>
      <c r="AN10" s="152">
        <f t="shared" si="0"/>
        <v>22</v>
      </c>
      <c r="AO10" s="155">
        <f t="shared" si="1"/>
        <v>0</v>
      </c>
      <c r="AP10" s="155">
        <f t="shared" si="2"/>
        <v>0</v>
      </c>
      <c r="AQ10" s="157">
        <f t="shared" si="3"/>
        <v>0</v>
      </c>
      <c r="AR10" s="155">
        <f t="shared" si="4"/>
        <v>0</v>
      </c>
      <c r="AS10" s="155">
        <f t="shared" si="5"/>
        <v>0</v>
      </c>
      <c r="AT10" s="155">
        <f t="shared" si="6"/>
        <v>0</v>
      </c>
      <c r="AU10" s="155">
        <f t="shared" si="7"/>
        <v>0</v>
      </c>
      <c r="AV10" s="155">
        <f t="shared" si="8"/>
        <v>0</v>
      </c>
      <c r="AW10" s="155">
        <f t="shared" si="9"/>
        <v>0</v>
      </c>
      <c r="AX10" s="155">
        <f t="shared" si="10"/>
        <v>0</v>
      </c>
      <c r="AY10" s="155">
        <f t="shared" si="11"/>
        <v>0</v>
      </c>
      <c r="AZ10" s="155">
        <f t="shared" si="12"/>
        <v>0</v>
      </c>
      <c r="BA10" s="155">
        <f t="shared" si="13"/>
        <v>0</v>
      </c>
      <c r="BB10" s="155">
        <f t="shared" si="14"/>
        <v>0</v>
      </c>
      <c r="BC10" s="155">
        <f t="shared" si="15"/>
        <v>0</v>
      </c>
      <c r="BD10" s="155">
        <f t="shared" si="16"/>
        <v>0</v>
      </c>
      <c r="BE10" s="155">
        <f t="shared" si="17"/>
        <v>0</v>
      </c>
      <c r="BF10" s="155">
        <f t="shared" si="18"/>
        <v>0</v>
      </c>
      <c r="BG10" s="155">
        <f t="shared" si="19"/>
        <v>0</v>
      </c>
      <c r="BH10" s="155">
        <f t="shared" si="20"/>
        <v>0</v>
      </c>
      <c r="BI10" s="155">
        <f t="shared" si="21"/>
        <v>0</v>
      </c>
      <c r="BJ10" s="171">
        <v>1</v>
      </c>
      <c r="BK10" s="185"/>
    </row>
    <row r="11" spans="1:63" ht="14.25">
      <c r="A11" s="4"/>
      <c r="B11" s="36">
        <v>6</v>
      </c>
      <c r="C11" s="38">
        <v>10554</v>
      </c>
      <c r="D11" s="131" t="s">
        <v>173</v>
      </c>
      <c r="E11" s="131" t="s">
        <v>174</v>
      </c>
      <c r="F11" s="263" t="s">
        <v>157</v>
      </c>
      <c r="G11" s="263" t="s">
        <v>157</v>
      </c>
      <c r="H11" s="263" t="s">
        <v>157</v>
      </c>
      <c r="I11" s="263" t="s">
        <v>157</v>
      </c>
      <c r="J11" s="263" t="s">
        <v>157</v>
      </c>
      <c r="K11" s="263"/>
      <c r="L11" s="263"/>
      <c r="M11" s="263" t="s">
        <v>157</v>
      </c>
      <c r="N11" s="263" t="s">
        <v>157</v>
      </c>
      <c r="O11" s="263" t="s">
        <v>157</v>
      </c>
      <c r="P11" s="263" t="s">
        <v>157</v>
      </c>
      <c r="Q11" s="263" t="s">
        <v>157</v>
      </c>
      <c r="R11" s="263"/>
      <c r="S11" s="263"/>
      <c r="T11" s="263" t="s">
        <v>157</v>
      </c>
      <c r="U11" s="263" t="s">
        <v>157</v>
      </c>
      <c r="V11" s="263" t="s">
        <v>157</v>
      </c>
      <c r="W11" s="263" t="s">
        <v>157</v>
      </c>
      <c r="X11" s="263" t="s">
        <v>157</v>
      </c>
      <c r="Y11" s="263"/>
      <c r="Z11" s="263"/>
      <c r="AA11" s="263" t="s">
        <v>157</v>
      </c>
      <c r="AB11" s="263" t="s">
        <v>157</v>
      </c>
      <c r="AC11" s="263" t="s">
        <v>157</v>
      </c>
      <c r="AD11" s="263" t="s">
        <v>157</v>
      </c>
      <c r="AE11" s="263" t="s">
        <v>157</v>
      </c>
      <c r="AF11" s="263"/>
      <c r="AG11" s="263"/>
      <c r="AH11" s="263" t="s">
        <v>157</v>
      </c>
      <c r="AI11" s="263" t="s">
        <v>157</v>
      </c>
      <c r="AJ11" s="263"/>
      <c r="AK11" s="5"/>
      <c r="AL11" s="152"/>
      <c r="AM11" s="152">
        <f>VLOOKUP(C11,DM_NGAY_CONG_QUY_DINH!$H$3:$L$514,5,FALSE)</f>
        <v>22</v>
      </c>
      <c r="AN11" s="152">
        <f t="shared" si="0"/>
        <v>22</v>
      </c>
      <c r="AO11" s="155">
        <f t="shared" si="1"/>
        <v>0</v>
      </c>
      <c r="AP11" s="155">
        <f t="shared" si="2"/>
        <v>0</v>
      </c>
      <c r="AQ11" s="157">
        <f t="shared" si="3"/>
        <v>0</v>
      </c>
      <c r="AR11" s="155">
        <f t="shared" si="4"/>
        <v>0</v>
      </c>
      <c r="AS11" s="155">
        <f t="shared" si="5"/>
        <v>0</v>
      </c>
      <c r="AT11" s="155">
        <f t="shared" si="6"/>
        <v>0</v>
      </c>
      <c r="AU11" s="155">
        <f t="shared" si="7"/>
        <v>0</v>
      </c>
      <c r="AV11" s="155">
        <f t="shared" si="8"/>
        <v>0</v>
      </c>
      <c r="AW11" s="155">
        <f t="shared" si="9"/>
        <v>0</v>
      </c>
      <c r="AX11" s="155">
        <f t="shared" si="10"/>
        <v>0</v>
      </c>
      <c r="AY11" s="155">
        <f t="shared" si="11"/>
        <v>0</v>
      </c>
      <c r="AZ11" s="155">
        <f t="shared" si="12"/>
        <v>0</v>
      </c>
      <c r="BA11" s="155">
        <f t="shared" si="13"/>
        <v>0</v>
      </c>
      <c r="BB11" s="155">
        <f t="shared" si="14"/>
        <v>0</v>
      </c>
      <c r="BC11" s="155">
        <f t="shared" si="15"/>
        <v>0</v>
      </c>
      <c r="BD11" s="155">
        <f t="shared" si="16"/>
        <v>0</v>
      </c>
      <c r="BE11" s="155">
        <f t="shared" si="17"/>
        <v>0</v>
      </c>
      <c r="BF11" s="155">
        <f t="shared" si="18"/>
        <v>0</v>
      </c>
      <c r="BG11" s="155">
        <f t="shared" si="19"/>
        <v>0</v>
      </c>
      <c r="BH11" s="155">
        <f t="shared" si="20"/>
        <v>0</v>
      </c>
      <c r="BI11" s="155">
        <f t="shared" si="21"/>
        <v>0</v>
      </c>
      <c r="BJ11" s="171">
        <v>1</v>
      </c>
      <c r="BK11" s="185"/>
    </row>
    <row r="12" spans="1:63" ht="14.25">
      <c r="A12" s="4"/>
      <c r="B12" s="36">
        <v>7</v>
      </c>
      <c r="C12" s="38">
        <v>10534</v>
      </c>
      <c r="D12" s="131" t="s">
        <v>177</v>
      </c>
      <c r="E12" s="131" t="s">
        <v>178</v>
      </c>
      <c r="F12" s="263" t="s">
        <v>157</v>
      </c>
      <c r="G12" s="263" t="s">
        <v>157</v>
      </c>
      <c r="H12" s="263" t="s">
        <v>157</v>
      </c>
      <c r="I12" s="263" t="s">
        <v>157</v>
      </c>
      <c r="J12" s="263" t="s">
        <v>157</v>
      </c>
      <c r="K12" s="263" t="s">
        <v>157</v>
      </c>
      <c r="L12" s="263"/>
      <c r="M12" s="263" t="s">
        <v>157</v>
      </c>
      <c r="N12" s="263" t="s">
        <v>157</v>
      </c>
      <c r="O12" s="263" t="s">
        <v>157</v>
      </c>
      <c r="P12" s="263" t="s">
        <v>157</v>
      </c>
      <c r="Q12" s="263" t="s">
        <v>157</v>
      </c>
      <c r="R12" s="263" t="s">
        <v>157</v>
      </c>
      <c r="S12" s="263"/>
      <c r="T12" s="263" t="s">
        <v>157</v>
      </c>
      <c r="U12" s="263" t="s">
        <v>157</v>
      </c>
      <c r="V12" s="263" t="s">
        <v>157</v>
      </c>
      <c r="W12" s="263" t="s">
        <v>157</v>
      </c>
      <c r="X12" s="263" t="s">
        <v>157</v>
      </c>
      <c r="Y12" s="263" t="s">
        <v>157</v>
      </c>
      <c r="Z12" s="263"/>
      <c r="AA12" s="263" t="s">
        <v>157</v>
      </c>
      <c r="AB12" s="263" t="s">
        <v>157</v>
      </c>
      <c r="AC12" s="263" t="s">
        <v>157</v>
      </c>
      <c r="AD12" s="263" t="s">
        <v>157</v>
      </c>
      <c r="AE12" s="263" t="s">
        <v>157</v>
      </c>
      <c r="AF12" s="263" t="s">
        <v>157</v>
      </c>
      <c r="AG12" s="263"/>
      <c r="AH12" s="263" t="s">
        <v>157</v>
      </c>
      <c r="AI12" s="263" t="s">
        <v>157</v>
      </c>
      <c r="AJ12" s="263"/>
      <c r="AK12" s="5"/>
      <c r="AL12" s="152"/>
      <c r="AM12" s="152">
        <f>VLOOKUP(C12,DM_NGAY_CONG_QUY_DINH!$H$3:$L$514,5,FALSE)</f>
        <v>26</v>
      </c>
      <c r="AN12" s="152">
        <f t="shared" si="0"/>
        <v>26</v>
      </c>
      <c r="AO12" s="155">
        <f t="shared" si="1"/>
        <v>0</v>
      </c>
      <c r="AP12" s="155">
        <f t="shared" si="2"/>
        <v>0</v>
      </c>
      <c r="AQ12" s="157">
        <f t="shared" si="3"/>
        <v>0</v>
      </c>
      <c r="AR12" s="155">
        <f t="shared" si="4"/>
        <v>0</v>
      </c>
      <c r="AS12" s="155">
        <f t="shared" si="5"/>
        <v>0</v>
      </c>
      <c r="AT12" s="155">
        <f t="shared" si="6"/>
        <v>0</v>
      </c>
      <c r="AU12" s="155">
        <f t="shared" si="7"/>
        <v>0</v>
      </c>
      <c r="AV12" s="155">
        <f t="shared" si="8"/>
        <v>0</v>
      </c>
      <c r="AW12" s="155">
        <f t="shared" si="9"/>
        <v>0</v>
      </c>
      <c r="AX12" s="155">
        <f t="shared" si="10"/>
        <v>0</v>
      </c>
      <c r="AY12" s="155">
        <f t="shared" si="11"/>
        <v>0</v>
      </c>
      <c r="AZ12" s="155">
        <f t="shared" si="12"/>
        <v>0</v>
      </c>
      <c r="BA12" s="155">
        <f t="shared" si="13"/>
        <v>0</v>
      </c>
      <c r="BB12" s="155">
        <f t="shared" si="14"/>
        <v>0</v>
      </c>
      <c r="BC12" s="155">
        <f t="shared" si="15"/>
        <v>0</v>
      </c>
      <c r="BD12" s="155">
        <f t="shared" si="16"/>
        <v>0</v>
      </c>
      <c r="BE12" s="155">
        <f t="shared" si="17"/>
        <v>0</v>
      </c>
      <c r="BF12" s="155">
        <f t="shared" si="18"/>
        <v>0</v>
      </c>
      <c r="BG12" s="155">
        <f t="shared" si="19"/>
        <v>0</v>
      </c>
      <c r="BH12" s="155">
        <f t="shared" si="20"/>
        <v>0</v>
      </c>
      <c r="BI12" s="155">
        <f t="shared" si="21"/>
        <v>0</v>
      </c>
      <c r="BJ12" s="171">
        <v>1</v>
      </c>
      <c r="BK12" s="185"/>
    </row>
    <row r="13" spans="1:63" ht="14.25">
      <c r="A13" s="4"/>
      <c r="B13" s="36">
        <v>8</v>
      </c>
      <c r="C13" s="38">
        <v>11084</v>
      </c>
      <c r="D13" s="131" t="s">
        <v>186</v>
      </c>
      <c r="E13" s="131" t="s">
        <v>178</v>
      </c>
      <c r="F13" s="263" t="s">
        <v>157</v>
      </c>
      <c r="G13" s="263" t="s">
        <v>157</v>
      </c>
      <c r="H13" s="263" t="s">
        <v>157</v>
      </c>
      <c r="I13" s="263" t="s">
        <v>157</v>
      </c>
      <c r="J13" s="263" t="s">
        <v>157</v>
      </c>
      <c r="K13" s="263" t="s">
        <v>157</v>
      </c>
      <c r="L13" s="263"/>
      <c r="M13" s="263" t="s">
        <v>157</v>
      </c>
      <c r="N13" s="263" t="s">
        <v>157</v>
      </c>
      <c r="O13" s="263" t="s">
        <v>157</v>
      </c>
      <c r="P13" s="263" t="s">
        <v>157</v>
      </c>
      <c r="Q13" s="263" t="s">
        <v>157</v>
      </c>
      <c r="R13" s="263" t="s">
        <v>157</v>
      </c>
      <c r="S13" s="263"/>
      <c r="T13" s="263" t="s">
        <v>157</v>
      </c>
      <c r="U13" s="263" t="s">
        <v>157</v>
      </c>
      <c r="V13" s="263" t="s">
        <v>157</v>
      </c>
      <c r="W13" s="263" t="s">
        <v>157</v>
      </c>
      <c r="X13" s="263" t="s">
        <v>157</v>
      </c>
      <c r="Y13" s="263" t="s">
        <v>157</v>
      </c>
      <c r="Z13" s="263"/>
      <c r="AA13" s="263" t="s">
        <v>157</v>
      </c>
      <c r="AB13" s="263" t="s">
        <v>157</v>
      </c>
      <c r="AC13" s="263" t="s">
        <v>157</v>
      </c>
      <c r="AD13" s="263" t="s">
        <v>157</v>
      </c>
      <c r="AE13" s="263" t="s">
        <v>157</v>
      </c>
      <c r="AF13" s="263" t="s">
        <v>157</v>
      </c>
      <c r="AG13" s="263"/>
      <c r="AH13" s="263" t="s">
        <v>157</v>
      </c>
      <c r="AI13" s="263" t="s">
        <v>157</v>
      </c>
      <c r="AJ13" s="263"/>
      <c r="AK13" s="5"/>
      <c r="AL13" s="152"/>
      <c r="AM13" s="152">
        <f>VLOOKUP(C13,DM_NGAY_CONG_QUY_DINH!$H$3:$L$514,5,FALSE)</f>
        <v>26</v>
      </c>
      <c r="AN13" s="152">
        <f t="shared" si="0"/>
        <v>26</v>
      </c>
      <c r="AO13" s="155">
        <f t="shared" si="1"/>
        <v>0</v>
      </c>
      <c r="AP13" s="155">
        <f t="shared" si="2"/>
        <v>0</v>
      </c>
      <c r="AQ13" s="157">
        <f t="shared" si="3"/>
        <v>0</v>
      </c>
      <c r="AR13" s="155">
        <f t="shared" si="4"/>
        <v>0</v>
      </c>
      <c r="AS13" s="155">
        <f t="shared" si="5"/>
        <v>0</v>
      </c>
      <c r="AT13" s="155">
        <f t="shared" si="6"/>
        <v>0</v>
      </c>
      <c r="AU13" s="155">
        <f t="shared" si="7"/>
        <v>0</v>
      </c>
      <c r="AV13" s="155">
        <f t="shared" si="8"/>
        <v>0</v>
      </c>
      <c r="AW13" s="155">
        <f t="shared" si="9"/>
        <v>0</v>
      </c>
      <c r="AX13" s="155">
        <f t="shared" si="10"/>
        <v>0</v>
      </c>
      <c r="AY13" s="155">
        <f t="shared" si="11"/>
        <v>0</v>
      </c>
      <c r="AZ13" s="155">
        <f t="shared" si="12"/>
        <v>0</v>
      </c>
      <c r="BA13" s="155">
        <f t="shared" si="13"/>
        <v>0</v>
      </c>
      <c r="BB13" s="155">
        <f t="shared" si="14"/>
        <v>0</v>
      </c>
      <c r="BC13" s="155">
        <f t="shared" si="15"/>
        <v>0</v>
      </c>
      <c r="BD13" s="155">
        <f t="shared" si="16"/>
        <v>0</v>
      </c>
      <c r="BE13" s="155">
        <f t="shared" si="17"/>
        <v>0</v>
      </c>
      <c r="BF13" s="155">
        <f t="shared" si="18"/>
        <v>0</v>
      </c>
      <c r="BG13" s="155">
        <f t="shared" si="19"/>
        <v>0</v>
      </c>
      <c r="BH13" s="155">
        <f t="shared" si="20"/>
        <v>0</v>
      </c>
      <c r="BI13" s="155">
        <f t="shared" si="21"/>
        <v>0</v>
      </c>
      <c r="BJ13" s="171">
        <v>1</v>
      </c>
      <c r="BK13" s="185"/>
    </row>
    <row r="14" spans="1:63" ht="14.25">
      <c r="A14" s="4"/>
      <c r="B14" s="36">
        <v>9</v>
      </c>
      <c r="C14" s="38">
        <v>11085</v>
      </c>
      <c r="D14" s="131" t="s">
        <v>198</v>
      </c>
      <c r="E14" s="131" t="s">
        <v>178</v>
      </c>
      <c r="F14" s="263" t="s">
        <v>157</v>
      </c>
      <c r="G14" s="263" t="s">
        <v>157</v>
      </c>
      <c r="H14" s="263" t="s">
        <v>157</v>
      </c>
      <c r="I14" s="263" t="s">
        <v>157</v>
      </c>
      <c r="J14" s="263" t="s">
        <v>157</v>
      </c>
      <c r="K14" s="263" t="s">
        <v>157</v>
      </c>
      <c r="L14" s="263"/>
      <c r="M14" s="263" t="s">
        <v>157</v>
      </c>
      <c r="N14" s="263" t="s">
        <v>157</v>
      </c>
      <c r="O14" s="263" t="s">
        <v>157</v>
      </c>
      <c r="P14" s="263" t="s">
        <v>157</v>
      </c>
      <c r="Q14" s="263" t="s">
        <v>157</v>
      </c>
      <c r="R14" s="263" t="s">
        <v>157</v>
      </c>
      <c r="S14" s="263"/>
      <c r="T14" s="263" t="s">
        <v>157</v>
      </c>
      <c r="U14" s="263" t="s">
        <v>157</v>
      </c>
      <c r="V14" s="263" t="s">
        <v>157</v>
      </c>
      <c r="W14" s="263" t="s">
        <v>157</v>
      </c>
      <c r="X14" s="263" t="s">
        <v>157</v>
      </c>
      <c r="Y14" s="263" t="s">
        <v>157</v>
      </c>
      <c r="Z14" s="263"/>
      <c r="AA14" s="263" t="s">
        <v>157</v>
      </c>
      <c r="AB14" s="263" t="s">
        <v>157</v>
      </c>
      <c r="AC14" s="263" t="s">
        <v>157</v>
      </c>
      <c r="AD14" s="263" t="s">
        <v>157</v>
      </c>
      <c r="AE14" s="263" t="s">
        <v>157</v>
      </c>
      <c r="AF14" s="263" t="s">
        <v>157</v>
      </c>
      <c r="AG14" s="263"/>
      <c r="AH14" s="263" t="s">
        <v>157</v>
      </c>
      <c r="AI14" s="263" t="s">
        <v>157</v>
      </c>
      <c r="AJ14" s="263"/>
      <c r="AK14" s="5"/>
      <c r="AL14" s="152"/>
      <c r="AM14" s="152">
        <f>VLOOKUP(C14,DM_NGAY_CONG_QUY_DINH!$H$3:$L$514,5,FALSE)</f>
        <v>26</v>
      </c>
      <c r="AN14" s="152">
        <f t="shared" si="0"/>
        <v>26</v>
      </c>
      <c r="AO14" s="155">
        <f t="shared" si="1"/>
        <v>0</v>
      </c>
      <c r="AP14" s="155">
        <f t="shared" si="2"/>
        <v>0</v>
      </c>
      <c r="AQ14" s="157">
        <f t="shared" si="3"/>
        <v>0</v>
      </c>
      <c r="AR14" s="155">
        <f t="shared" si="4"/>
        <v>0</v>
      </c>
      <c r="AS14" s="155">
        <f t="shared" si="5"/>
        <v>0</v>
      </c>
      <c r="AT14" s="155">
        <f t="shared" si="6"/>
        <v>0</v>
      </c>
      <c r="AU14" s="155">
        <f t="shared" si="7"/>
        <v>0</v>
      </c>
      <c r="AV14" s="155">
        <f t="shared" si="8"/>
        <v>0</v>
      </c>
      <c r="AW14" s="155">
        <f t="shared" si="9"/>
        <v>0</v>
      </c>
      <c r="AX14" s="155">
        <f t="shared" si="10"/>
        <v>0</v>
      </c>
      <c r="AY14" s="155">
        <f t="shared" si="11"/>
        <v>0</v>
      </c>
      <c r="AZ14" s="155">
        <f t="shared" si="12"/>
        <v>0</v>
      </c>
      <c r="BA14" s="155">
        <f t="shared" si="13"/>
        <v>0</v>
      </c>
      <c r="BB14" s="155">
        <f t="shared" si="14"/>
        <v>0</v>
      </c>
      <c r="BC14" s="155">
        <f t="shared" si="15"/>
        <v>0</v>
      </c>
      <c r="BD14" s="155">
        <f t="shared" si="16"/>
        <v>0</v>
      </c>
      <c r="BE14" s="155">
        <f t="shared" si="17"/>
        <v>0</v>
      </c>
      <c r="BF14" s="155">
        <f t="shared" si="18"/>
        <v>0</v>
      </c>
      <c r="BG14" s="155">
        <f t="shared" si="19"/>
        <v>0</v>
      </c>
      <c r="BH14" s="155">
        <f t="shared" si="20"/>
        <v>0</v>
      </c>
      <c r="BI14" s="155">
        <f t="shared" si="21"/>
        <v>0</v>
      </c>
      <c r="BJ14" s="171">
        <v>1.05</v>
      </c>
      <c r="BK14" s="185"/>
    </row>
    <row r="15" spans="1:63" ht="14.25">
      <c r="A15" s="4"/>
      <c r="B15" s="36">
        <v>10</v>
      </c>
      <c r="C15" s="38">
        <v>11862</v>
      </c>
      <c r="D15" s="131" t="s">
        <v>199</v>
      </c>
      <c r="E15" s="131" t="s">
        <v>200</v>
      </c>
      <c r="F15" s="263" t="s">
        <v>157</v>
      </c>
      <c r="G15" s="263" t="s">
        <v>157</v>
      </c>
      <c r="H15" s="263" t="s">
        <v>157</v>
      </c>
      <c r="I15" s="263" t="s">
        <v>157</v>
      </c>
      <c r="J15" s="263" t="s">
        <v>157</v>
      </c>
      <c r="K15" s="263" t="s">
        <v>157</v>
      </c>
      <c r="L15" s="263"/>
      <c r="M15" s="263" t="s">
        <v>157</v>
      </c>
      <c r="N15" s="263" t="s">
        <v>157</v>
      </c>
      <c r="O15" s="263" t="s">
        <v>157</v>
      </c>
      <c r="P15" s="263" t="s">
        <v>157</v>
      </c>
      <c r="Q15" s="263" t="s">
        <v>157</v>
      </c>
      <c r="R15" s="263" t="s">
        <v>157</v>
      </c>
      <c r="S15" s="263"/>
      <c r="T15" s="263" t="s">
        <v>157</v>
      </c>
      <c r="U15" s="263" t="s">
        <v>157</v>
      </c>
      <c r="V15" s="263" t="s">
        <v>157</v>
      </c>
      <c r="W15" s="263" t="s">
        <v>157</v>
      </c>
      <c r="X15" s="263" t="s">
        <v>157</v>
      </c>
      <c r="Y15" s="263" t="s">
        <v>157</v>
      </c>
      <c r="Z15" s="263"/>
      <c r="AA15" s="263" t="s">
        <v>157</v>
      </c>
      <c r="AB15" s="263" t="s">
        <v>157</v>
      </c>
      <c r="AC15" s="263" t="s">
        <v>157</v>
      </c>
      <c r="AD15" s="263" t="s">
        <v>157</v>
      </c>
      <c r="AE15" s="263" t="s">
        <v>157</v>
      </c>
      <c r="AF15" s="263" t="s">
        <v>157</v>
      </c>
      <c r="AG15" s="263"/>
      <c r="AH15" s="263" t="s">
        <v>157</v>
      </c>
      <c r="AI15" s="263" t="s">
        <v>157</v>
      </c>
      <c r="AJ15" s="263"/>
      <c r="AK15" s="5"/>
      <c r="AL15" s="152"/>
      <c r="AM15" s="152">
        <f>VLOOKUP(C15,DM_NGAY_CONG_QUY_DINH!$H$3:$L$514,5,FALSE)</f>
        <v>26</v>
      </c>
      <c r="AN15" s="152">
        <f t="shared" si="0"/>
        <v>26</v>
      </c>
      <c r="AO15" s="155">
        <f t="shared" si="1"/>
        <v>0</v>
      </c>
      <c r="AP15" s="155">
        <f t="shared" si="2"/>
        <v>0</v>
      </c>
      <c r="AQ15" s="157">
        <f t="shared" si="3"/>
        <v>0</v>
      </c>
      <c r="AR15" s="155">
        <f t="shared" si="4"/>
        <v>0</v>
      </c>
      <c r="AS15" s="155">
        <f t="shared" si="5"/>
        <v>0</v>
      </c>
      <c r="AT15" s="155">
        <f t="shared" si="6"/>
        <v>0</v>
      </c>
      <c r="AU15" s="155">
        <f t="shared" si="7"/>
        <v>0</v>
      </c>
      <c r="AV15" s="155">
        <f t="shared" si="8"/>
        <v>0</v>
      </c>
      <c r="AW15" s="155">
        <f t="shared" si="9"/>
        <v>0</v>
      </c>
      <c r="AX15" s="155">
        <f t="shared" si="10"/>
        <v>0</v>
      </c>
      <c r="AY15" s="155">
        <f t="shared" si="11"/>
        <v>0</v>
      </c>
      <c r="AZ15" s="155">
        <f t="shared" si="12"/>
        <v>0</v>
      </c>
      <c r="BA15" s="155">
        <f t="shared" si="13"/>
        <v>0</v>
      </c>
      <c r="BB15" s="155">
        <f t="shared" si="14"/>
        <v>0</v>
      </c>
      <c r="BC15" s="155">
        <f t="shared" si="15"/>
        <v>0</v>
      </c>
      <c r="BD15" s="155">
        <f t="shared" si="16"/>
        <v>0</v>
      </c>
      <c r="BE15" s="155">
        <f t="shared" si="17"/>
        <v>0</v>
      </c>
      <c r="BF15" s="155">
        <f t="shared" si="18"/>
        <v>0</v>
      </c>
      <c r="BG15" s="155">
        <f t="shared" si="19"/>
        <v>0</v>
      </c>
      <c r="BH15" s="155">
        <f t="shared" si="20"/>
        <v>0</v>
      </c>
      <c r="BI15" s="155">
        <f t="shared" si="21"/>
        <v>0</v>
      </c>
      <c r="BJ15" s="171">
        <v>1</v>
      </c>
      <c r="BK15" s="185"/>
    </row>
    <row r="16" spans="1:63" ht="14.25">
      <c r="A16" s="4"/>
      <c r="B16" s="36">
        <v>11</v>
      </c>
      <c r="C16" s="38">
        <v>11767</v>
      </c>
      <c r="D16" s="131" t="s">
        <v>202</v>
      </c>
      <c r="E16" s="131" t="s">
        <v>203</v>
      </c>
      <c r="F16" s="263" t="s">
        <v>157</v>
      </c>
      <c r="G16" s="263" t="s">
        <v>157</v>
      </c>
      <c r="H16" s="263" t="s">
        <v>157</v>
      </c>
      <c r="I16" s="263" t="s">
        <v>157</v>
      </c>
      <c r="J16" s="263" t="s">
        <v>157</v>
      </c>
      <c r="K16" s="263" t="s">
        <v>157</v>
      </c>
      <c r="L16" s="263"/>
      <c r="M16" s="263" t="s">
        <v>157</v>
      </c>
      <c r="N16" s="263" t="s">
        <v>157</v>
      </c>
      <c r="O16" s="263" t="s">
        <v>157</v>
      </c>
      <c r="P16" s="263" t="s">
        <v>157</v>
      </c>
      <c r="Q16" s="263" t="s">
        <v>157</v>
      </c>
      <c r="R16" s="263" t="s">
        <v>157</v>
      </c>
      <c r="S16" s="263"/>
      <c r="T16" s="263" t="s">
        <v>157</v>
      </c>
      <c r="U16" s="263" t="s">
        <v>157</v>
      </c>
      <c r="V16" s="263" t="s">
        <v>157</v>
      </c>
      <c r="W16" s="263" t="s">
        <v>157</v>
      </c>
      <c r="X16" s="263" t="s">
        <v>157</v>
      </c>
      <c r="Y16" s="263" t="s">
        <v>157</v>
      </c>
      <c r="Z16" s="263"/>
      <c r="AA16" s="263" t="s">
        <v>157</v>
      </c>
      <c r="AB16" s="263" t="s">
        <v>157</v>
      </c>
      <c r="AC16" s="263" t="s">
        <v>157</v>
      </c>
      <c r="AD16" s="263" t="s">
        <v>157</v>
      </c>
      <c r="AE16" s="263" t="s">
        <v>157</v>
      </c>
      <c r="AF16" s="263" t="s">
        <v>157</v>
      </c>
      <c r="AG16" s="263"/>
      <c r="AH16" s="263" t="s">
        <v>157</v>
      </c>
      <c r="AI16" s="263" t="s">
        <v>157</v>
      </c>
      <c r="AJ16" s="263"/>
      <c r="AK16" s="5"/>
      <c r="AL16" s="152"/>
      <c r="AM16" s="152">
        <f>VLOOKUP(C16,DM_NGAY_CONG_QUY_DINH!$H$3:$L$514,5,FALSE)</f>
        <v>26</v>
      </c>
      <c r="AN16" s="152">
        <f t="shared" si="0"/>
        <v>26</v>
      </c>
      <c r="AO16" s="155">
        <f t="shared" si="1"/>
        <v>0</v>
      </c>
      <c r="AP16" s="155">
        <f t="shared" si="2"/>
        <v>0</v>
      </c>
      <c r="AQ16" s="157">
        <f t="shared" si="3"/>
        <v>0</v>
      </c>
      <c r="AR16" s="155">
        <f t="shared" si="4"/>
        <v>0</v>
      </c>
      <c r="AS16" s="155">
        <f t="shared" si="5"/>
        <v>0</v>
      </c>
      <c r="AT16" s="155">
        <f t="shared" si="6"/>
        <v>0</v>
      </c>
      <c r="AU16" s="155">
        <f t="shared" si="7"/>
        <v>0</v>
      </c>
      <c r="AV16" s="155">
        <f t="shared" si="8"/>
        <v>0</v>
      </c>
      <c r="AW16" s="155">
        <f t="shared" si="9"/>
        <v>0</v>
      </c>
      <c r="AX16" s="155">
        <f t="shared" si="10"/>
        <v>0</v>
      </c>
      <c r="AY16" s="155">
        <f t="shared" si="11"/>
        <v>0</v>
      </c>
      <c r="AZ16" s="155">
        <f t="shared" si="12"/>
        <v>0</v>
      </c>
      <c r="BA16" s="155">
        <f t="shared" si="13"/>
        <v>0</v>
      </c>
      <c r="BB16" s="155">
        <f t="shared" si="14"/>
        <v>0</v>
      </c>
      <c r="BC16" s="155">
        <f t="shared" si="15"/>
        <v>0</v>
      </c>
      <c r="BD16" s="155">
        <f t="shared" si="16"/>
        <v>0</v>
      </c>
      <c r="BE16" s="155">
        <f t="shared" si="17"/>
        <v>0</v>
      </c>
      <c r="BF16" s="155">
        <f t="shared" si="18"/>
        <v>0</v>
      </c>
      <c r="BG16" s="155">
        <f t="shared" si="19"/>
        <v>0</v>
      </c>
      <c r="BH16" s="155">
        <f t="shared" si="20"/>
        <v>0</v>
      </c>
      <c r="BI16" s="155">
        <f t="shared" si="21"/>
        <v>0</v>
      </c>
      <c r="BJ16" s="171">
        <v>0.85</v>
      </c>
      <c r="BK16" s="185"/>
    </row>
    <row r="17" spans="1:63" ht="14.25">
      <c r="A17" s="4"/>
      <c r="B17" s="36">
        <v>12</v>
      </c>
      <c r="C17" s="38">
        <v>10537</v>
      </c>
      <c r="D17" s="131" t="s">
        <v>207</v>
      </c>
      <c r="E17" s="131" t="s">
        <v>195</v>
      </c>
      <c r="F17" s="263" t="s">
        <v>157</v>
      </c>
      <c r="G17" s="263" t="s">
        <v>157</v>
      </c>
      <c r="H17" s="263" t="s">
        <v>157</v>
      </c>
      <c r="I17" s="263" t="s">
        <v>157</v>
      </c>
      <c r="J17" s="263" t="s">
        <v>157</v>
      </c>
      <c r="K17" s="263" t="s">
        <v>157</v>
      </c>
      <c r="L17" s="263"/>
      <c r="M17" s="263" t="s">
        <v>157</v>
      </c>
      <c r="N17" s="263" t="s">
        <v>157</v>
      </c>
      <c r="O17" s="263" t="s">
        <v>157</v>
      </c>
      <c r="P17" s="263" t="s">
        <v>157</v>
      </c>
      <c r="Q17" s="263" t="s">
        <v>157</v>
      </c>
      <c r="R17" s="263" t="s">
        <v>157</v>
      </c>
      <c r="S17" s="263"/>
      <c r="T17" s="263" t="s">
        <v>157</v>
      </c>
      <c r="U17" s="263" t="s">
        <v>157</v>
      </c>
      <c r="V17" s="263" t="s">
        <v>157</v>
      </c>
      <c r="W17" s="263" t="s">
        <v>157</v>
      </c>
      <c r="X17" s="263" t="s">
        <v>157</v>
      </c>
      <c r="Y17" s="263" t="s">
        <v>157</v>
      </c>
      <c r="Z17" s="263"/>
      <c r="AA17" s="263" t="s">
        <v>157</v>
      </c>
      <c r="AB17" s="263" t="s">
        <v>157</v>
      </c>
      <c r="AC17" s="263" t="s">
        <v>157</v>
      </c>
      <c r="AD17" s="263" t="s">
        <v>157</v>
      </c>
      <c r="AE17" s="263" t="s">
        <v>157</v>
      </c>
      <c r="AF17" s="263" t="s">
        <v>157</v>
      </c>
      <c r="AG17" s="263"/>
      <c r="AH17" s="263" t="s">
        <v>157</v>
      </c>
      <c r="AI17" s="263" t="s">
        <v>157</v>
      </c>
      <c r="AJ17" s="263"/>
      <c r="AK17" s="5"/>
      <c r="AL17" s="152"/>
      <c r="AM17" s="152">
        <f>VLOOKUP(C17,DM_NGAY_CONG_QUY_DINH!$H$3:$L$514,5,FALSE)</f>
        <v>26</v>
      </c>
      <c r="AN17" s="152">
        <f t="shared" si="0"/>
        <v>26</v>
      </c>
      <c r="AO17" s="155">
        <f t="shared" si="1"/>
        <v>0</v>
      </c>
      <c r="AP17" s="155">
        <f t="shared" si="2"/>
        <v>0</v>
      </c>
      <c r="AQ17" s="157">
        <f t="shared" si="3"/>
        <v>0</v>
      </c>
      <c r="AR17" s="155">
        <f t="shared" si="4"/>
        <v>0</v>
      </c>
      <c r="AS17" s="155">
        <f t="shared" si="5"/>
        <v>0</v>
      </c>
      <c r="AT17" s="155">
        <f t="shared" si="6"/>
        <v>0</v>
      </c>
      <c r="AU17" s="155">
        <f t="shared" si="7"/>
        <v>0</v>
      </c>
      <c r="AV17" s="155">
        <f t="shared" si="8"/>
        <v>0</v>
      </c>
      <c r="AW17" s="155">
        <f t="shared" si="9"/>
        <v>0</v>
      </c>
      <c r="AX17" s="155">
        <f t="shared" si="10"/>
        <v>0</v>
      </c>
      <c r="AY17" s="155">
        <f t="shared" si="11"/>
        <v>0</v>
      </c>
      <c r="AZ17" s="155">
        <f t="shared" si="12"/>
        <v>0</v>
      </c>
      <c r="BA17" s="155">
        <f t="shared" si="13"/>
        <v>0</v>
      </c>
      <c r="BB17" s="155">
        <f t="shared" si="14"/>
        <v>0</v>
      </c>
      <c r="BC17" s="155">
        <f t="shared" si="15"/>
        <v>0</v>
      </c>
      <c r="BD17" s="155">
        <f t="shared" si="16"/>
        <v>0</v>
      </c>
      <c r="BE17" s="155">
        <f t="shared" si="17"/>
        <v>0</v>
      </c>
      <c r="BF17" s="155">
        <f t="shared" si="18"/>
        <v>0</v>
      </c>
      <c r="BG17" s="155">
        <f t="shared" si="19"/>
        <v>0</v>
      </c>
      <c r="BH17" s="155">
        <f t="shared" si="20"/>
        <v>0</v>
      </c>
      <c r="BI17" s="155">
        <f t="shared" si="21"/>
        <v>0</v>
      </c>
      <c r="BJ17" s="171">
        <v>1</v>
      </c>
      <c r="BK17" s="185"/>
    </row>
    <row r="18" spans="1:63" ht="14.25">
      <c r="A18" s="4"/>
      <c r="B18" s="36">
        <v>13</v>
      </c>
      <c r="C18" s="38">
        <v>10538</v>
      </c>
      <c r="D18" s="131" t="s">
        <v>217</v>
      </c>
      <c r="E18" s="131" t="s">
        <v>195</v>
      </c>
      <c r="F18" s="263" t="s">
        <v>157</v>
      </c>
      <c r="G18" s="263" t="s">
        <v>157</v>
      </c>
      <c r="H18" s="263" t="s">
        <v>157</v>
      </c>
      <c r="I18" s="263" t="s">
        <v>157</v>
      </c>
      <c r="J18" s="263" t="s">
        <v>157</v>
      </c>
      <c r="K18" s="263" t="s">
        <v>157</v>
      </c>
      <c r="L18" s="263"/>
      <c r="M18" s="263" t="s">
        <v>157</v>
      </c>
      <c r="N18" s="263" t="s">
        <v>157</v>
      </c>
      <c r="O18" s="263" t="s">
        <v>157</v>
      </c>
      <c r="P18" s="263" t="s">
        <v>157</v>
      </c>
      <c r="Q18" s="263" t="s">
        <v>157</v>
      </c>
      <c r="R18" s="263" t="s">
        <v>157</v>
      </c>
      <c r="S18" s="263"/>
      <c r="T18" s="263" t="s">
        <v>298</v>
      </c>
      <c r="U18" s="263" t="s">
        <v>298</v>
      </c>
      <c r="V18" s="263" t="s">
        <v>298</v>
      </c>
      <c r="W18" s="263" t="s">
        <v>298</v>
      </c>
      <c r="X18" s="263" t="s">
        <v>298</v>
      </c>
      <c r="Y18" s="263" t="s">
        <v>157</v>
      </c>
      <c r="Z18" s="263"/>
      <c r="AA18" s="263" t="s">
        <v>157</v>
      </c>
      <c r="AB18" s="263" t="s">
        <v>157</v>
      </c>
      <c r="AC18" s="263" t="s">
        <v>157</v>
      </c>
      <c r="AD18" s="263" t="s">
        <v>157</v>
      </c>
      <c r="AE18" s="263" t="s">
        <v>157</v>
      </c>
      <c r="AF18" s="263" t="s">
        <v>157</v>
      </c>
      <c r="AG18" s="263"/>
      <c r="AH18" s="263" t="s">
        <v>157</v>
      </c>
      <c r="AI18" s="263" t="s">
        <v>157</v>
      </c>
      <c r="AJ18" s="263"/>
      <c r="AK18" s="5"/>
      <c r="AL18" s="152"/>
      <c r="AM18" s="152">
        <f>VLOOKUP(C18,DM_NGAY_CONG_QUY_DINH!$H$3:$L$514,5,FALSE)</f>
        <v>26</v>
      </c>
      <c r="AN18" s="152">
        <f t="shared" si="0"/>
        <v>21</v>
      </c>
      <c r="AO18" s="155">
        <f t="shared" si="1"/>
        <v>0</v>
      </c>
      <c r="AP18" s="155">
        <f t="shared" si="2"/>
        <v>0</v>
      </c>
      <c r="AQ18" s="157">
        <f t="shared" si="3"/>
        <v>0</v>
      </c>
      <c r="AR18" s="155">
        <f t="shared" si="4"/>
        <v>0</v>
      </c>
      <c r="AS18" s="155">
        <f t="shared" si="5"/>
        <v>0</v>
      </c>
      <c r="AT18" s="155">
        <f t="shared" si="6"/>
        <v>0</v>
      </c>
      <c r="AU18" s="155">
        <f t="shared" si="7"/>
        <v>0</v>
      </c>
      <c r="AV18" s="155">
        <f t="shared" si="8"/>
        <v>0</v>
      </c>
      <c r="AW18" s="155">
        <f t="shared" si="9"/>
        <v>0</v>
      </c>
      <c r="AX18" s="155">
        <f t="shared" si="10"/>
        <v>5</v>
      </c>
      <c r="AY18" s="155">
        <f t="shared" si="11"/>
        <v>0</v>
      </c>
      <c r="AZ18" s="155">
        <f t="shared" si="12"/>
        <v>0</v>
      </c>
      <c r="BA18" s="155">
        <f t="shared" si="13"/>
        <v>0</v>
      </c>
      <c r="BB18" s="155">
        <f t="shared" si="14"/>
        <v>0</v>
      </c>
      <c r="BC18" s="155">
        <f t="shared" si="15"/>
        <v>0</v>
      </c>
      <c r="BD18" s="155">
        <f t="shared" si="16"/>
        <v>0</v>
      </c>
      <c r="BE18" s="155">
        <f t="shared" si="17"/>
        <v>0</v>
      </c>
      <c r="BF18" s="155">
        <f t="shared" si="18"/>
        <v>0</v>
      </c>
      <c r="BG18" s="155">
        <f t="shared" si="19"/>
        <v>0</v>
      </c>
      <c r="BH18" s="155">
        <f t="shared" si="20"/>
        <v>0</v>
      </c>
      <c r="BI18" s="155">
        <f t="shared" si="21"/>
        <v>0</v>
      </c>
      <c r="BJ18" s="171">
        <v>0.9</v>
      </c>
      <c r="BK18" s="185"/>
    </row>
    <row r="19" spans="1:63" ht="14.25">
      <c r="A19" s="4"/>
      <c r="B19" s="36">
        <v>14</v>
      </c>
      <c r="C19" s="38">
        <v>10540</v>
      </c>
      <c r="D19" s="131" t="s">
        <v>219</v>
      </c>
      <c r="E19" s="131" t="s">
        <v>195</v>
      </c>
      <c r="F19" s="263" t="s">
        <v>157</v>
      </c>
      <c r="G19" s="263" t="s">
        <v>157</v>
      </c>
      <c r="H19" s="263" t="s">
        <v>157</v>
      </c>
      <c r="I19" s="263" t="s">
        <v>157</v>
      </c>
      <c r="J19" s="263" t="s">
        <v>157</v>
      </c>
      <c r="K19" s="263" t="s">
        <v>157</v>
      </c>
      <c r="L19" s="263"/>
      <c r="M19" s="263" t="s">
        <v>157</v>
      </c>
      <c r="N19" s="263" t="s">
        <v>157</v>
      </c>
      <c r="O19" s="263" t="s">
        <v>305</v>
      </c>
      <c r="P19" s="263" t="s">
        <v>305</v>
      </c>
      <c r="Q19" s="263" t="s">
        <v>305</v>
      </c>
      <c r="R19" s="263" t="s">
        <v>305</v>
      </c>
      <c r="S19" s="263"/>
      <c r="T19" s="263" t="s">
        <v>305</v>
      </c>
      <c r="U19" s="263" t="s">
        <v>305</v>
      </c>
      <c r="V19" s="263" t="s">
        <v>305</v>
      </c>
      <c r="W19" s="263" t="s">
        <v>305</v>
      </c>
      <c r="X19" s="263" t="s">
        <v>305</v>
      </c>
      <c r="Y19" s="263" t="s">
        <v>305</v>
      </c>
      <c r="Z19" s="263"/>
      <c r="AA19" s="263" t="s">
        <v>305</v>
      </c>
      <c r="AB19" s="263" t="s">
        <v>305</v>
      </c>
      <c r="AC19" s="263" t="s">
        <v>305</v>
      </c>
      <c r="AD19" s="263" t="s">
        <v>305</v>
      </c>
      <c r="AE19" s="263" t="s">
        <v>305</v>
      </c>
      <c r="AF19" s="263" t="s">
        <v>305</v>
      </c>
      <c r="AG19" s="263"/>
      <c r="AH19" s="263" t="s">
        <v>305</v>
      </c>
      <c r="AI19" s="263" t="s">
        <v>305</v>
      </c>
      <c r="AJ19" s="263"/>
      <c r="AK19" s="5"/>
      <c r="AL19" s="152"/>
      <c r="AM19" s="152">
        <f>VLOOKUP(C19,DM_NGAY_CONG_QUY_DINH!$H$3:$L$514,5,FALSE)</f>
        <v>26</v>
      </c>
      <c r="AN19" s="152">
        <f t="shared" si="0"/>
        <v>8</v>
      </c>
      <c r="AO19" s="155">
        <f t="shared" si="1"/>
        <v>0</v>
      </c>
      <c r="AP19" s="155">
        <f t="shared" si="2"/>
        <v>0</v>
      </c>
      <c r="AQ19" s="157">
        <f t="shared" si="3"/>
        <v>0</v>
      </c>
      <c r="AR19" s="155">
        <f t="shared" si="4"/>
        <v>0</v>
      </c>
      <c r="AS19" s="155">
        <f t="shared" si="5"/>
        <v>0</v>
      </c>
      <c r="AT19" s="155">
        <f t="shared" si="6"/>
        <v>18</v>
      </c>
      <c r="AU19" s="155">
        <f t="shared" si="7"/>
        <v>0</v>
      </c>
      <c r="AV19" s="155">
        <f t="shared" si="8"/>
        <v>0</v>
      </c>
      <c r="AW19" s="155">
        <f t="shared" si="9"/>
        <v>0</v>
      </c>
      <c r="AX19" s="155">
        <f t="shared" si="10"/>
        <v>0</v>
      </c>
      <c r="AY19" s="155">
        <f t="shared" si="11"/>
        <v>0</v>
      </c>
      <c r="AZ19" s="155">
        <f t="shared" si="12"/>
        <v>0</v>
      </c>
      <c r="BA19" s="155">
        <f t="shared" si="13"/>
        <v>0</v>
      </c>
      <c r="BB19" s="155">
        <f t="shared" si="14"/>
        <v>0</v>
      </c>
      <c r="BC19" s="155">
        <f t="shared" si="15"/>
        <v>0</v>
      </c>
      <c r="BD19" s="155">
        <f t="shared" si="16"/>
        <v>0</v>
      </c>
      <c r="BE19" s="155">
        <f t="shared" si="17"/>
        <v>0</v>
      </c>
      <c r="BF19" s="155">
        <f t="shared" si="18"/>
        <v>0</v>
      </c>
      <c r="BG19" s="155">
        <f t="shared" si="19"/>
        <v>0</v>
      </c>
      <c r="BH19" s="155">
        <f t="shared" si="20"/>
        <v>0</v>
      </c>
      <c r="BI19" s="155">
        <f t="shared" si="21"/>
        <v>0</v>
      </c>
      <c r="BJ19" s="171">
        <v>1</v>
      </c>
      <c r="BK19" s="185"/>
    </row>
    <row r="20" spans="1:63" ht="14.25">
      <c r="A20" s="4"/>
      <c r="B20" s="36">
        <v>15</v>
      </c>
      <c r="C20" s="38">
        <v>10542</v>
      </c>
      <c r="D20" s="131" t="s">
        <v>221</v>
      </c>
      <c r="E20" s="131" t="s">
        <v>195</v>
      </c>
      <c r="F20" s="263" t="s">
        <v>157</v>
      </c>
      <c r="G20" s="263" t="s">
        <v>157</v>
      </c>
      <c r="H20" s="263" t="s">
        <v>157</v>
      </c>
      <c r="I20" s="263" t="s">
        <v>157</v>
      </c>
      <c r="J20" s="263" t="s">
        <v>157</v>
      </c>
      <c r="K20" s="263" t="s">
        <v>157</v>
      </c>
      <c r="L20" s="263"/>
      <c r="M20" s="263" t="s">
        <v>157</v>
      </c>
      <c r="N20" s="263" t="s">
        <v>157</v>
      </c>
      <c r="O20" s="263" t="s">
        <v>157</v>
      </c>
      <c r="P20" s="263" t="s">
        <v>157</v>
      </c>
      <c r="Q20" s="263" t="s">
        <v>157</v>
      </c>
      <c r="R20" s="263" t="s">
        <v>157</v>
      </c>
      <c r="S20" s="263"/>
      <c r="T20" s="263" t="s">
        <v>157</v>
      </c>
      <c r="U20" s="263" t="s">
        <v>157</v>
      </c>
      <c r="V20" s="263" t="s">
        <v>157</v>
      </c>
      <c r="W20" s="263" t="s">
        <v>157</v>
      </c>
      <c r="X20" s="263" t="s">
        <v>157</v>
      </c>
      <c r="Y20" s="263" t="s">
        <v>157</v>
      </c>
      <c r="Z20" s="263"/>
      <c r="AA20" s="263" t="s">
        <v>157</v>
      </c>
      <c r="AB20" s="263" t="s">
        <v>157</v>
      </c>
      <c r="AC20" s="263" t="s">
        <v>157</v>
      </c>
      <c r="AD20" s="263" t="s">
        <v>157</v>
      </c>
      <c r="AE20" s="263" t="s">
        <v>157</v>
      </c>
      <c r="AF20" s="263" t="s">
        <v>157</v>
      </c>
      <c r="AG20" s="263"/>
      <c r="AH20" s="263" t="s">
        <v>157</v>
      </c>
      <c r="AI20" s="263" t="s">
        <v>157</v>
      </c>
      <c r="AJ20" s="263"/>
      <c r="AK20" s="5"/>
      <c r="AL20" s="152"/>
      <c r="AM20" s="152">
        <f>VLOOKUP(C20,DM_NGAY_CONG_QUY_DINH!$H$3:$L$514,5,FALSE)</f>
        <v>26</v>
      </c>
      <c r="AN20" s="152">
        <f t="shared" si="0"/>
        <v>26</v>
      </c>
      <c r="AO20" s="155">
        <f t="shared" si="1"/>
        <v>0</v>
      </c>
      <c r="AP20" s="155">
        <f t="shared" si="2"/>
        <v>0</v>
      </c>
      <c r="AQ20" s="157">
        <f t="shared" si="3"/>
        <v>0</v>
      </c>
      <c r="AR20" s="155">
        <f t="shared" si="4"/>
        <v>0</v>
      </c>
      <c r="AS20" s="155">
        <f t="shared" si="5"/>
        <v>0</v>
      </c>
      <c r="AT20" s="155">
        <f t="shared" si="6"/>
        <v>0</v>
      </c>
      <c r="AU20" s="155">
        <f t="shared" si="7"/>
        <v>0</v>
      </c>
      <c r="AV20" s="155">
        <f t="shared" si="8"/>
        <v>0</v>
      </c>
      <c r="AW20" s="155">
        <f t="shared" si="9"/>
        <v>0</v>
      </c>
      <c r="AX20" s="155">
        <f t="shared" si="10"/>
        <v>0</v>
      </c>
      <c r="AY20" s="155">
        <f t="shared" si="11"/>
        <v>0</v>
      </c>
      <c r="AZ20" s="155">
        <f t="shared" si="12"/>
        <v>0</v>
      </c>
      <c r="BA20" s="155">
        <f t="shared" si="13"/>
        <v>0</v>
      </c>
      <c r="BB20" s="155">
        <f t="shared" si="14"/>
        <v>0</v>
      </c>
      <c r="BC20" s="155">
        <f t="shared" si="15"/>
        <v>0</v>
      </c>
      <c r="BD20" s="155">
        <f t="shared" si="16"/>
        <v>0</v>
      </c>
      <c r="BE20" s="155">
        <f t="shared" si="17"/>
        <v>0</v>
      </c>
      <c r="BF20" s="155">
        <f t="shared" si="18"/>
        <v>0</v>
      </c>
      <c r="BG20" s="155">
        <f t="shared" si="19"/>
        <v>0</v>
      </c>
      <c r="BH20" s="155">
        <f t="shared" si="20"/>
        <v>0</v>
      </c>
      <c r="BI20" s="155">
        <f t="shared" si="21"/>
        <v>0</v>
      </c>
      <c r="BJ20" s="171">
        <v>1</v>
      </c>
      <c r="BK20" s="185"/>
    </row>
    <row r="21" spans="1:63" ht="14.25">
      <c r="A21" s="4"/>
      <c r="B21" s="36">
        <v>16</v>
      </c>
      <c r="C21" s="38">
        <v>10543</v>
      </c>
      <c r="D21" s="131" t="s">
        <v>222</v>
      </c>
      <c r="E21" s="131" t="s">
        <v>195</v>
      </c>
      <c r="F21" s="263" t="s">
        <v>157</v>
      </c>
      <c r="G21" s="263" t="s">
        <v>157</v>
      </c>
      <c r="H21" s="263" t="s">
        <v>157</v>
      </c>
      <c r="I21" s="263" t="s">
        <v>157</v>
      </c>
      <c r="J21" s="263" t="s">
        <v>157</v>
      </c>
      <c r="K21" s="263" t="s">
        <v>157</v>
      </c>
      <c r="L21" s="263"/>
      <c r="M21" s="263" t="s">
        <v>157</v>
      </c>
      <c r="N21" s="263" t="s">
        <v>157</v>
      </c>
      <c r="O21" s="263" t="s">
        <v>157</v>
      </c>
      <c r="P21" s="263" t="s">
        <v>157</v>
      </c>
      <c r="Q21" s="263" t="s">
        <v>157</v>
      </c>
      <c r="R21" s="263" t="s">
        <v>157</v>
      </c>
      <c r="S21" s="263"/>
      <c r="T21" s="263" t="s">
        <v>157</v>
      </c>
      <c r="U21" s="263" t="s">
        <v>157</v>
      </c>
      <c r="V21" s="263" t="s">
        <v>157</v>
      </c>
      <c r="W21" s="263" t="s">
        <v>157</v>
      </c>
      <c r="X21" s="263" t="s">
        <v>157</v>
      </c>
      <c r="Y21" s="263" t="s">
        <v>157</v>
      </c>
      <c r="Z21" s="263"/>
      <c r="AA21" s="263" t="s">
        <v>157</v>
      </c>
      <c r="AB21" s="263" t="s">
        <v>157</v>
      </c>
      <c r="AC21" s="263" t="s">
        <v>157</v>
      </c>
      <c r="AD21" s="263" t="s">
        <v>157</v>
      </c>
      <c r="AE21" s="263" t="s">
        <v>157</v>
      </c>
      <c r="AF21" s="263" t="s">
        <v>157</v>
      </c>
      <c r="AG21" s="263"/>
      <c r="AH21" s="263" t="s">
        <v>157</v>
      </c>
      <c r="AI21" s="263" t="s">
        <v>157</v>
      </c>
      <c r="AJ21" s="263"/>
      <c r="AK21" s="5"/>
      <c r="AL21" s="152"/>
      <c r="AM21" s="152">
        <f>VLOOKUP(C21,DM_NGAY_CONG_QUY_DINH!$H$3:$L$514,5,FALSE)</f>
        <v>26</v>
      </c>
      <c r="AN21" s="152">
        <f t="shared" si="0"/>
        <v>26</v>
      </c>
      <c r="AO21" s="155">
        <f t="shared" si="1"/>
        <v>0</v>
      </c>
      <c r="AP21" s="155">
        <f t="shared" si="2"/>
        <v>0</v>
      </c>
      <c r="AQ21" s="157">
        <f t="shared" si="3"/>
        <v>0</v>
      </c>
      <c r="AR21" s="155">
        <f t="shared" si="4"/>
        <v>0</v>
      </c>
      <c r="AS21" s="155">
        <f t="shared" si="5"/>
        <v>0</v>
      </c>
      <c r="AT21" s="155">
        <f t="shared" si="6"/>
        <v>0</v>
      </c>
      <c r="AU21" s="155">
        <f t="shared" si="7"/>
        <v>0</v>
      </c>
      <c r="AV21" s="155">
        <f t="shared" si="8"/>
        <v>0</v>
      </c>
      <c r="AW21" s="155">
        <f t="shared" si="9"/>
        <v>0</v>
      </c>
      <c r="AX21" s="155">
        <f t="shared" si="10"/>
        <v>0</v>
      </c>
      <c r="AY21" s="155">
        <f t="shared" si="11"/>
        <v>0</v>
      </c>
      <c r="AZ21" s="155">
        <f t="shared" si="12"/>
        <v>0</v>
      </c>
      <c r="BA21" s="155">
        <f t="shared" si="13"/>
        <v>0</v>
      </c>
      <c r="BB21" s="155">
        <f t="shared" si="14"/>
        <v>0</v>
      </c>
      <c r="BC21" s="155">
        <f t="shared" si="15"/>
        <v>0</v>
      </c>
      <c r="BD21" s="155">
        <f t="shared" si="16"/>
        <v>0</v>
      </c>
      <c r="BE21" s="155">
        <f t="shared" si="17"/>
        <v>0</v>
      </c>
      <c r="BF21" s="155">
        <f t="shared" si="18"/>
        <v>0</v>
      </c>
      <c r="BG21" s="155">
        <f t="shared" si="19"/>
        <v>0</v>
      </c>
      <c r="BH21" s="155">
        <f t="shared" si="20"/>
        <v>0</v>
      </c>
      <c r="BI21" s="155">
        <f t="shared" si="21"/>
        <v>0</v>
      </c>
      <c r="BJ21" s="171">
        <v>1</v>
      </c>
      <c r="BK21" s="185"/>
    </row>
    <row r="22" spans="1:63" ht="14.25">
      <c r="A22" s="4"/>
      <c r="B22" s="36">
        <v>17</v>
      </c>
      <c r="C22" s="38">
        <v>10544</v>
      </c>
      <c r="D22" s="131" t="s">
        <v>223</v>
      </c>
      <c r="E22" s="131" t="s">
        <v>195</v>
      </c>
      <c r="F22" s="263" t="s">
        <v>157</v>
      </c>
      <c r="G22" s="263" t="s">
        <v>157</v>
      </c>
      <c r="H22" s="263" t="s">
        <v>157</v>
      </c>
      <c r="I22" s="263" t="s">
        <v>157</v>
      </c>
      <c r="J22" s="263" t="s">
        <v>157</v>
      </c>
      <c r="K22" s="263" t="s">
        <v>157</v>
      </c>
      <c r="L22" s="263"/>
      <c r="M22" s="263" t="s">
        <v>157</v>
      </c>
      <c r="N22" s="263" t="s">
        <v>157</v>
      </c>
      <c r="O22" s="263" t="s">
        <v>157</v>
      </c>
      <c r="P22" s="263" t="s">
        <v>157</v>
      </c>
      <c r="Q22" s="263" t="s">
        <v>157</v>
      </c>
      <c r="R22" s="263" t="s">
        <v>157</v>
      </c>
      <c r="S22" s="263"/>
      <c r="T22" s="263" t="s">
        <v>157</v>
      </c>
      <c r="U22" s="263" t="s">
        <v>157</v>
      </c>
      <c r="V22" s="263" t="s">
        <v>157</v>
      </c>
      <c r="W22" s="263" t="s">
        <v>157</v>
      </c>
      <c r="X22" s="263" t="s">
        <v>157</v>
      </c>
      <c r="Y22" s="263" t="s">
        <v>157</v>
      </c>
      <c r="Z22" s="263"/>
      <c r="AA22" s="263" t="s">
        <v>157</v>
      </c>
      <c r="AB22" s="263" t="s">
        <v>157</v>
      </c>
      <c r="AC22" s="263" t="s">
        <v>157</v>
      </c>
      <c r="AD22" s="263" t="s">
        <v>157</v>
      </c>
      <c r="AE22" s="263" t="s">
        <v>157</v>
      </c>
      <c r="AF22" s="263" t="s">
        <v>157</v>
      </c>
      <c r="AG22" s="263"/>
      <c r="AH22" s="263" t="s">
        <v>157</v>
      </c>
      <c r="AI22" s="263" t="s">
        <v>157</v>
      </c>
      <c r="AJ22" s="263"/>
      <c r="AK22" s="5"/>
      <c r="AL22" s="152"/>
      <c r="AM22" s="152">
        <f>VLOOKUP(C22,DM_NGAY_CONG_QUY_DINH!$H$3:$L$514,5,FALSE)</f>
        <v>26</v>
      </c>
      <c r="AN22" s="152">
        <f t="shared" si="0"/>
        <v>26</v>
      </c>
      <c r="AO22" s="155">
        <f t="shared" si="1"/>
        <v>0</v>
      </c>
      <c r="AP22" s="155">
        <f t="shared" si="2"/>
        <v>0</v>
      </c>
      <c r="AQ22" s="157">
        <f t="shared" si="3"/>
        <v>0</v>
      </c>
      <c r="AR22" s="155">
        <f t="shared" si="4"/>
        <v>0</v>
      </c>
      <c r="AS22" s="155">
        <f t="shared" si="5"/>
        <v>0</v>
      </c>
      <c r="AT22" s="155">
        <f t="shared" si="6"/>
        <v>0</v>
      </c>
      <c r="AU22" s="155">
        <f t="shared" si="7"/>
        <v>0</v>
      </c>
      <c r="AV22" s="155">
        <f t="shared" si="8"/>
        <v>0</v>
      </c>
      <c r="AW22" s="155">
        <f t="shared" si="9"/>
        <v>0</v>
      </c>
      <c r="AX22" s="155">
        <f t="shared" si="10"/>
        <v>0</v>
      </c>
      <c r="AY22" s="155">
        <f t="shared" si="11"/>
        <v>0</v>
      </c>
      <c r="AZ22" s="155">
        <f t="shared" si="12"/>
        <v>0</v>
      </c>
      <c r="BA22" s="155">
        <f t="shared" si="13"/>
        <v>0</v>
      </c>
      <c r="BB22" s="155">
        <f t="shared" si="14"/>
        <v>0</v>
      </c>
      <c r="BC22" s="155">
        <f t="shared" si="15"/>
        <v>0</v>
      </c>
      <c r="BD22" s="155">
        <f t="shared" si="16"/>
        <v>0</v>
      </c>
      <c r="BE22" s="155">
        <f t="shared" si="17"/>
        <v>0</v>
      </c>
      <c r="BF22" s="155">
        <f t="shared" si="18"/>
        <v>0</v>
      </c>
      <c r="BG22" s="155">
        <f t="shared" si="19"/>
        <v>0</v>
      </c>
      <c r="BH22" s="155">
        <f t="shared" si="20"/>
        <v>0</v>
      </c>
      <c r="BI22" s="155">
        <f t="shared" si="21"/>
        <v>0</v>
      </c>
      <c r="BJ22" s="171">
        <v>1</v>
      </c>
      <c r="BK22" s="185"/>
    </row>
    <row r="23" spans="1:63" ht="14.25">
      <c r="A23" s="4"/>
      <c r="B23" s="36">
        <v>18</v>
      </c>
      <c r="C23" s="38">
        <v>10545</v>
      </c>
      <c r="D23" s="131" t="s">
        <v>224</v>
      </c>
      <c r="E23" s="131" t="s">
        <v>195</v>
      </c>
      <c r="F23" s="263" t="s">
        <v>157</v>
      </c>
      <c r="G23" s="263" t="s">
        <v>157</v>
      </c>
      <c r="H23" s="263" t="s">
        <v>157</v>
      </c>
      <c r="I23" s="263" t="s">
        <v>157</v>
      </c>
      <c r="J23" s="263" t="s">
        <v>157</v>
      </c>
      <c r="K23" s="263" t="s">
        <v>157</v>
      </c>
      <c r="L23" s="263"/>
      <c r="M23" s="263" t="s">
        <v>157</v>
      </c>
      <c r="N23" s="263" t="s">
        <v>157</v>
      </c>
      <c r="O23" s="263" t="s">
        <v>157</v>
      </c>
      <c r="P23" s="263" t="s">
        <v>157</v>
      </c>
      <c r="Q23" s="263" t="s">
        <v>157</v>
      </c>
      <c r="R23" s="263" t="s">
        <v>157</v>
      </c>
      <c r="S23" s="263"/>
      <c r="T23" s="263" t="s">
        <v>157</v>
      </c>
      <c r="U23" s="263" t="s">
        <v>157</v>
      </c>
      <c r="V23" s="263" t="s">
        <v>157</v>
      </c>
      <c r="W23" s="263" t="s">
        <v>157</v>
      </c>
      <c r="X23" s="263" t="s">
        <v>157</v>
      </c>
      <c r="Y23" s="263" t="s">
        <v>157</v>
      </c>
      <c r="Z23" s="263"/>
      <c r="AA23" s="263" t="s">
        <v>157</v>
      </c>
      <c r="AB23" s="263" t="s">
        <v>157</v>
      </c>
      <c r="AC23" s="263" t="s">
        <v>157</v>
      </c>
      <c r="AD23" s="263" t="s">
        <v>157</v>
      </c>
      <c r="AE23" s="263" t="s">
        <v>157</v>
      </c>
      <c r="AF23" s="263" t="s">
        <v>157</v>
      </c>
      <c r="AG23" s="263"/>
      <c r="AH23" s="263" t="s">
        <v>157</v>
      </c>
      <c r="AI23" s="263" t="s">
        <v>157</v>
      </c>
      <c r="AJ23" s="263"/>
      <c r="AK23" s="5"/>
      <c r="AL23" s="152"/>
      <c r="AM23" s="152">
        <f>VLOOKUP(C23,DM_NGAY_CONG_QUY_DINH!$H$3:$L$514,5,FALSE)</f>
        <v>26</v>
      </c>
      <c r="AN23" s="152">
        <f t="shared" si="0"/>
        <v>26</v>
      </c>
      <c r="AO23" s="155">
        <f t="shared" si="1"/>
        <v>0</v>
      </c>
      <c r="AP23" s="155">
        <f t="shared" si="2"/>
        <v>0</v>
      </c>
      <c r="AQ23" s="157">
        <f t="shared" si="3"/>
        <v>0</v>
      </c>
      <c r="AR23" s="155">
        <f t="shared" si="4"/>
        <v>0</v>
      </c>
      <c r="AS23" s="155">
        <f t="shared" si="5"/>
        <v>0</v>
      </c>
      <c r="AT23" s="155">
        <f t="shared" si="6"/>
        <v>0</v>
      </c>
      <c r="AU23" s="155">
        <f t="shared" si="7"/>
        <v>0</v>
      </c>
      <c r="AV23" s="155">
        <f t="shared" si="8"/>
        <v>0</v>
      </c>
      <c r="AW23" s="155">
        <f t="shared" si="9"/>
        <v>0</v>
      </c>
      <c r="AX23" s="155">
        <f t="shared" si="10"/>
        <v>0</v>
      </c>
      <c r="AY23" s="155">
        <f t="shared" si="11"/>
        <v>0</v>
      </c>
      <c r="AZ23" s="155">
        <f t="shared" si="12"/>
        <v>0</v>
      </c>
      <c r="BA23" s="155">
        <f t="shared" si="13"/>
        <v>0</v>
      </c>
      <c r="BB23" s="155">
        <f t="shared" si="14"/>
        <v>0</v>
      </c>
      <c r="BC23" s="155">
        <f t="shared" si="15"/>
        <v>0</v>
      </c>
      <c r="BD23" s="155">
        <f t="shared" si="16"/>
        <v>0</v>
      </c>
      <c r="BE23" s="155">
        <f t="shared" si="17"/>
        <v>0</v>
      </c>
      <c r="BF23" s="155">
        <f t="shared" si="18"/>
        <v>0</v>
      </c>
      <c r="BG23" s="155">
        <f t="shared" si="19"/>
        <v>0</v>
      </c>
      <c r="BH23" s="155">
        <f t="shared" si="20"/>
        <v>0</v>
      </c>
      <c r="BI23" s="155">
        <f t="shared" si="21"/>
        <v>0</v>
      </c>
      <c r="BJ23" s="171">
        <v>1</v>
      </c>
      <c r="BK23" s="185"/>
    </row>
    <row r="24" spans="1:63" ht="14.25">
      <c r="A24" s="4"/>
      <c r="B24" s="36">
        <v>19</v>
      </c>
      <c r="C24" s="38">
        <v>10546</v>
      </c>
      <c r="D24" s="131" t="s">
        <v>225</v>
      </c>
      <c r="E24" s="131" t="s">
        <v>195</v>
      </c>
      <c r="F24" s="263" t="s">
        <v>157</v>
      </c>
      <c r="G24" s="263" t="s">
        <v>157</v>
      </c>
      <c r="H24" s="263" t="s">
        <v>157</v>
      </c>
      <c r="I24" s="263" t="s">
        <v>157</v>
      </c>
      <c r="J24" s="263" t="s">
        <v>157</v>
      </c>
      <c r="K24" s="263" t="s">
        <v>157</v>
      </c>
      <c r="L24" s="263"/>
      <c r="M24" s="263" t="s">
        <v>157</v>
      </c>
      <c r="N24" s="263" t="s">
        <v>157</v>
      </c>
      <c r="O24" s="263" t="s">
        <v>157</v>
      </c>
      <c r="P24" s="263" t="s">
        <v>157</v>
      </c>
      <c r="Q24" s="263" t="s">
        <v>157</v>
      </c>
      <c r="R24" s="263" t="s">
        <v>157</v>
      </c>
      <c r="S24" s="263"/>
      <c r="T24" s="263" t="s">
        <v>157</v>
      </c>
      <c r="U24" s="263" t="s">
        <v>157</v>
      </c>
      <c r="V24" s="263" t="s">
        <v>157</v>
      </c>
      <c r="W24" s="263" t="s">
        <v>157</v>
      </c>
      <c r="X24" s="263" t="s">
        <v>157</v>
      </c>
      <c r="Y24" s="263" t="s">
        <v>157</v>
      </c>
      <c r="Z24" s="263"/>
      <c r="AA24" s="263" t="s">
        <v>157</v>
      </c>
      <c r="AB24" s="263" t="s">
        <v>157</v>
      </c>
      <c r="AC24" s="263" t="s">
        <v>157</v>
      </c>
      <c r="AD24" s="263" t="s">
        <v>157</v>
      </c>
      <c r="AE24" s="263" t="s">
        <v>157</v>
      </c>
      <c r="AF24" s="263" t="s">
        <v>157</v>
      </c>
      <c r="AG24" s="263"/>
      <c r="AH24" s="263" t="s">
        <v>157</v>
      </c>
      <c r="AI24" s="263" t="s">
        <v>157</v>
      </c>
      <c r="AJ24" s="263"/>
      <c r="AK24" s="5"/>
      <c r="AL24" s="152"/>
      <c r="AM24" s="152">
        <f>VLOOKUP(C24,DM_NGAY_CONG_QUY_DINH!$H$3:$L$514,5,FALSE)</f>
        <v>26</v>
      </c>
      <c r="AN24" s="152">
        <f t="shared" si="0"/>
        <v>26</v>
      </c>
      <c r="AO24" s="155">
        <f t="shared" si="1"/>
        <v>0</v>
      </c>
      <c r="AP24" s="155">
        <f t="shared" si="2"/>
        <v>0</v>
      </c>
      <c r="AQ24" s="157">
        <f t="shared" si="3"/>
        <v>0</v>
      </c>
      <c r="AR24" s="155">
        <f t="shared" si="4"/>
        <v>0</v>
      </c>
      <c r="AS24" s="155">
        <f t="shared" si="5"/>
        <v>0</v>
      </c>
      <c r="AT24" s="155">
        <f t="shared" si="6"/>
        <v>0</v>
      </c>
      <c r="AU24" s="155">
        <f t="shared" si="7"/>
        <v>0</v>
      </c>
      <c r="AV24" s="155">
        <f t="shared" si="8"/>
        <v>0</v>
      </c>
      <c r="AW24" s="155">
        <f t="shared" si="9"/>
        <v>0</v>
      </c>
      <c r="AX24" s="155">
        <f t="shared" si="10"/>
        <v>0</v>
      </c>
      <c r="AY24" s="155">
        <f t="shared" si="11"/>
        <v>0</v>
      </c>
      <c r="AZ24" s="155">
        <f t="shared" si="12"/>
        <v>0</v>
      </c>
      <c r="BA24" s="155">
        <f t="shared" si="13"/>
        <v>0</v>
      </c>
      <c r="BB24" s="155">
        <f t="shared" si="14"/>
        <v>0</v>
      </c>
      <c r="BC24" s="155">
        <f t="shared" si="15"/>
        <v>0</v>
      </c>
      <c r="BD24" s="155">
        <f t="shared" si="16"/>
        <v>0</v>
      </c>
      <c r="BE24" s="155">
        <f t="shared" si="17"/>
        <v>0</v>
      </c>
      <c r="BF24" s="155">
        <f t="shared" si="18"/>
        <v>0</v>
      </c>
      <c r="BG24" s="155">
        <f t="shared" si="19"/>
        <v>0</v>
      </c>
      <c r="BH24" s="155">
        <f t="shared" si="20"/>
        <v>0</v>
      </c>
      <c r="BI24" s="155">
        <f t="shared" si="21"/>
        <v>0</v>
      </c>
      <c r="BJ24" s="171">
        <v>1</v>
      </c>
      <c r="BK24" s="185"/>
    </row>
    <row r="25" spans="1:63" ht="14.25">
      <c r="A25" s="4"/>
      <c r="B25" s="36">
        <v>20</v>
      </c>
      <c r="C25" s="38">
        <v>10547</v>
      </c>
      <c r="D25" s="131" t="s">
        <v>226</v>
      </c>
      <c r="E25" s="131" t="s">
        <v>195</v>
      </c>
      <c r="F25" s="263" t="s">
        <v>157</v>
      </c>
      <c r="G25" s="263" t="s">
        <v>157</v>
      </c>
      <c r="H25" s="263" t="s">
        <v>157</v>
      </c>
      <c r="I25" s="263" t="s">
        <v>157</v>
      </c>
      <c r="J25" s="263" t="s">
        <v>157</v>
      </c>
      <c r="K25" s="263" t="s">
        <v>157</v>
      </c>
      <c r="L25" s="263"/>
      <c r="M25" s="263" t="s">
        <v>157</v>
      </c>
      <c r="N25" s="263" t="s">
        <v>157</v>
      </c>
      <c r="O25" s="263" t="s">
        <v>157</v>
      </c>
      <c r="P25" s="263" t="s">
        <v>157</v>
      </c>
      <c r="Q25" s="263" t="s">
        <v>157</v>
      </c>
      <c r="R25" s="263" t="s">
        <v>157</v>
      </c>
      <c r="S25" s="263"/>
      <c r="T25" s="263" t="s">
        <v>157</v>
      </c>
      <c r="U25" s="263" t="s">
        <v>157</v>
      </c>
      <c r="V25" s="263" t="s">
        <v>157</v>
      </c>
      <c r="W25" s="263" t="s">
        <v>157</v>
      </c>
      <c r="X25" s="263" t="s">
        <v>157</v>
      </c>
      <c r="Y25" s="263" t="s">
        <v>157</v>
      </c>
      <c r="Z25" s="263"/>
      <c r="AA25" s="263" t="s">
        <v>157</v>
      </c>
      <c r="AB25" s="263" t="s">
        <v>157</v>
      </c>
      <c r="AC25" s="263" t="s">
        <v>157</v>
      </c>
      <c r="AD25" s="263" t="s">
        <v>157</v>
      </c>
      <c r="AE25" s="263" t="s">
        <v>157</v>
      </c>
      <c r="AF25" s="263" t="s">
        <v>157</v>
      </c>
      <c r="AG25" s="263"/>
      <c r="AH25" s="263" t="s">
        <v>157</v>
      </c>
      <c r="AI25" s="263" t="s">
        <v>157</v>
      </c>
      <c r="AJ25" s="263"/>
      <c r="AK25" s="5"/>
      <c r="AL25" s="152"/>
      <c r="AM25" s="152">
        <f>VLOOKUP(C25,DM_NGAY_CONG_QUY_DINH!$H$3:$L$514,5,FALSE)</f>
        <v>26</v>
      </c>
      <c r="AN25" s="152">
        <f t="shared" si="0"/>
        <v>26</v>
      </c>
      <c r="AO25" s="155">
        <f t="shared" si="1"/>
        <v>0</v>
      </c>
      <c r="AP25" s="155">
        <f t="shared" si="2"/>
        <v>0</v>
      </c>
      <c r="AQ25" s="157">
        <f t="shared" si="3"/>
        <v>0</v>
      </c>
      <c r="AR25" s="155">
        <f t="shared" si="4"/>
        <v>0</v>
      </c>
      <c r="AS25" s="155">
        <f t="shared" si="5"/>
        <v>0</v>
      </c>
      <c r="AT25" s="155">
        <f t="shared" si="6"/>
        <v>0</v>
      </c>
      <c r="AU25" s="155">
        <f t="shared" si="7"/>
        <v>0</v>
      </c>
      <c r="AV25" s="155">
        <f t="shared" si="8"/>
        <v>0</v>
      </c>
      <c r="AW25" s="155">
        <f t="shared" si="9"/>
        <v>0</v>
      </c>
      <c r="AX25" s="155">
        <f t="shared" si="10"/>
        <v>0</v>
      </c>
      <c r="AY25" s="155">
        <f t="shared" si="11"/>
        <v>0</v>
      </c>
      <c r="AZ25" s="155">
        <f t="shared" si="12"/>
        <v>0</v>
      </c>
      <c r="BA25" s="155">
        <f t="shared" si="13"/>
        <v>0</v>
      </c>
      <c r="BB25" s="155">
        <f t="shared" si="14"/>
        <v>0</v>
      </c>
      <c r="BC25" s="155">
        <f t="shared" si="15"/>
        <v>0</v>
      </c>
      <c r="BD25" s="155">
        <f t="shared" si="16"/>
        <v>0</v>
      </c>
      <c r="BE25" s="155">
        <f t="shared" si="17"/>
        <v>0</v>
      </c>
      <c r="BF25" s="155">
        <f t="shared" si="18"/>
        <v>0</v>
      </c>
      <c r="BG25" s="155">
        <f t="shared" si="19"/>
        <v>0</v>
      </c>
      <c r="BH25" s="155">
        <f t="shared" si="20"/>
        <v>0</v>
      </c>
      <c r="BI25" s="155">
        <f t="shared" si="21"/>
        <v>0</v>
      </c>
      <c r="BJ25" s="171">
        <v>0.95</v>
      </c>
      <c r="BK25" s="185"/>
    </row>
    <row r="26" spans="1:63" ht="14.25">
      <c r="A26" s="4"/>
      <c r="B26" s="36">
        <v>21</v>
      </c>
      <c r="C26" s="38">
        <v>10549</v>
      </c>
      <c r="D26" s="131" t="s">
        <v>232</v>
      </c>
      <c r="E26" s="131" t="s">
        <v>195</v>
      </c>
      <c r="F26" s="263" t="s">
        <v>157</v>
      </c>
      <c r="G26" s="263" t="s">
        <v>157</v>
      </c>
      <c r="H26" s="263" t="s">
        <v>157</v>
      </c>
      <c r="I26" s="263" t="s">
        <v>157</v>
      </c>
      <c r="J26" s="263" t="s">
        <v>157</v>
      </c>
      <c r="K26" s="263" t="s">
        <v>157</v>
      </c>
      <c r="L26" s="263"/>
      <c r="M26" s="263" t="s">
        <v>157</v>
      </c>
      <c r="N26" s="263" t="s">
        <v>157</v>
      </c>
      <c r="O26" s="263" t="s">
        <v>157</v>
      </c>
      <c r="P26" s="263" t="s">
        <v>157</v>
      </c>
      <c r="Q26" s="263" t="s">
        <v>157</v>
      </c>
      <c r="R26" s="263" t="s">
        <v>157</v>
      </c>
      <c r="S26" s="263"/>
      <c r="T26" s="263" t="s">
        <v>157</v>
      </c>
      <c r="U26" s="263" t="s">
        <v>157</v>
      </c>
      <c r="V26" s="263" t="s">
        <v>157</v>
      </c>
      <c r="W26" s="263" t="s">
        <v>157</v>
      </c>
      <c r="X26" s="263" t="s">
        <v>157</v>
      </c>
      <c r="Y26" s="263" t="s">
        <v>157</v>
      </c>
      <c r="Z26" s="263"/>
      <c r="AA26" s="263" t="s">
        <v>157</v>
      </c>
      <c r="AB26" s="263" t="s">
        <v>157</v>
      </c>
      <c r="AC26" s="263" t="s">
        <v>157</v>
      </c>
      <c r="AD26" s="263" t="s">
        <v>157</v>
      </c>
      <c r="AE26" s="263" t="s">
        <v>157</v>
      </c>
      <c r="AF26" s="263" t="s">
        <v>157</v>
      </c>
      <c r="AG26" s="263"/>
      <c r="AH26" s="263" t="s">
        <v>157</v>
      </c>
      <c r="AI26" s="263" t="s">
        <v>157</v>
      </c>
      <c r="AJ26" s="263"/>
      <c r="AK26" s="5"/>
      <c r="AL26" s="152"/>
      <c r="AM26" s="152">
        <f>VLOOKUP(C26,DM_NGAY_CONG_QUY_DINH!$H$3:$L$514,5,FALSE)</f>
        <v>26</v>
      </c>
      <c r="AN26" s="152">
        <f t="shared" si="0"/>
        <v>26</v>
      </c>
      <c r="AO26" s="155">
        <f t="shared" si="1"/>
        <v>0</v>
      </c>
      <c r="AP26" s="155">
        <f t="shared" si="2"/>
        <v>0</v>
      </c>
      <c r="AQ26" s="157">
        <f t="shared" si="3"/>
        <v>0</v>
      </c>
      <c r="AR26" s="155">
        <f t="shared" si="4"/>
        <v>0</v>
      </c>
      <c r="AS26" s="155">
        <f t="shared" si="5"/>
        <v>0</v>
      </c>
      <c r="AT26" s="155">
        <f t="shared" si="6"/>
        <v>0</v>
      </c>
      <c r="AU26" s="155">
        <f t="shared" si="7"/>
        <v>0</v>
      </c>
      <c r="AV26" s="155">
        <f t="shared" si="8"/>
        <v>0</v>
      </c>
      <c r="AW26" s="155">
        <f t="shared" si="9"/>
        <v>0</v>
      </c>
      <c r="AX26" s="155">
        <f t="shared" si="10"/>
        <v>0</v>
      </c>
      <c r="AY26" s="155">
        <f t="shared" si="11"/>
        <v>0</v>
      </c>
      <c r="AZ26" s="155">
        <f t="shared" si="12"/>
        <v>0</v>
      </c>
      <c r="BA26" s="155">
        <f t="shared" si="13"/>
        <v>0</v>
      </c>
      <c r="BB26" s="155">
        <f t="shared" si="14"/>
        <v>0</v>
      </c>
      <c r="BC26" s="155">
        <f t="shared" si="15"/>
        <v>0</v>
      </c>
      <c r="BD26" s="155">
        <f t="shared" si="16"/>
        <v>0</v>
      </c>
      <c r="BE26" s="155">
        <f t="shared" si="17"/>
        <v>0</v>
      </c>
      <c r="BF26" s="155">
        <f t="shared" si="18"/>
        <v>0</v>
      </c>
      <c r="BG26" s="155">
        <f t="shared" si="19"/>
        <v>0</v>
      </c>
      <c r="BH26" s="155">
        <f t="shared" si="20"/>
        <v>0</v>
      </c>
      <c r="BI26" s="155">
        <f t="shared" si="21"/>
        <v>0</v>
      </c>
      <c r="BJ26" s="171">
        <v>1</v>
      </c>
      <c r="BK26" s="185"/>
    </row>
    <row r="27" spans="1:63" ht="14.25">
      <c r="A27" s="4"/>
      <c r="B27" s="36">
        <v>22</v>
      </c>
      <c r="C27" s="38">
        <v>10550</v>
      </c>
      <c r="D27" s="131" t="s">
        <v>241</v>
      </c>
      <c r="E27" s="131" t="s">
        <v>195</v>
      </c>
      <c r="F27" s="263" t="s">
        <v>157</v>
      </c>
      <c r="G27" s="263" t="s">
        <v>157</v>
      </c>
      <c r="H27" s="263" t="s">
        <v>157</v>
      </c>
      <c r="I27" s="263" t="s">
        <v>157</v>
      </c>
      <c r="J27" s="263" t="s">
        <v>157</v>
      </c>
      <c r="K27" s="263" t="s">
        <v>157</v>
      </c>
      <c r="L27" s="263"/>
      <c r="M27" s="263" t="s">
        <v>157</v>
      </c>
      <c r="N27" s="263" t="s">
        <v>157</v>
      </c>
      <c r="O27" s="263" t="s">
        <v>157</v>
      </c>
      <c r="P27" s="263" t="s">
        <v>157</v>
      </c>
      <c r="Q27" s="263" t="s">
        <v>157</v>
      </c>
      <c r="R27" s="263" t="s">
        <v>157</v>
      </c>
      <c r="S27" s="263"/>
      <c r="T27" s="263" t="s">
        <v>157</v>
      </c>
      <c r="U27" s="263" t="s">
        <v>157</v>
      </c>
      <c r="V27" s="263" t="s">
        <v>157</v>
      </c>
      <c r="W27" s="263" t="s">
        <v>157</v>
      </c>
      <c r="X27" s="263" t="s">
        <v>157</v>
      </c>
      <c r="Y27" s="263" t="s">
        <v>157</v>
      </c>
      <c r="Z27" s="263"/>
      <c r="AA27" s="263" t="s">
        <v>157</v>
      </c>
      <c r="AB27" s="263" t="s">
        <v>157</v>
      </c>
      <c r="AC27" s="263" t="s">
        <v>157</v>
      </c>
      <c r="AD27" s="263" t="s">
        <v>157</v>
      </c>
      <c r="AE27" s="263" t="s">
        <v>157</v>
      </c>
      <c r="AF27" s="263" t="s">
        <v>157</v>
      </c>
      <c r="AG27" s="263"/>
      <c r="AH27" s="263" t="s">
        <v>157</v>
      </c>
      <c r="AI27" s="263" t="s">
        <v>157</v>
      </c>
      <c r="AJ27" s="263"/>
      <c r="AK27" s="5"/>
      <c r="AL27" s="152"/>
      <c r="AM27" s="152">
        <f>VLOOKUP(C27,DM_NGAY_CONG_QUY_DINH!$H$3:$L$514,5,FALSE)</f>
        <v>26</v>
      </c>
      <c r="AN27" s="152">
        <f t="shared" si="0"/>
        <v>26</v>
      </c>
      <c r="AO27" s="155">
        <f t="shared" si="1"/>
        <v>0</v>
      </c>
      <c r="AP27" s="155">
        <f t="shared" si="2"/>
        <v>0</v>
      </c>
      <c r="AQ27" s="157">
        <f t="shared" si="3"/>
        <v>0</v>
      </c>
      <c r="AR27" s="155">
        <f t="shared" si="4"/>
        <v>0</v>
      </c>
      <c r="AS27" s="155">
        <f t="shared" si="5"/>
        <v>0</v>
      </c>
      <c r="AT27" s="155">
        <f t="shared" si="6"/>
        <v>0</v>
      </c>
      <c r="AU27" s="155">
        <f t="shared" si="7"/>
        <v>0</v>
      </c>
      <c r="AV27" s="155">
        <f t="shared" si="8"/>
        <v>0</v>
      </c>
      <c r="AW27" s="155">
        <f t="shared" si="9"/>
        <v>0</v>
      </c>
      <c r="AX27" s="155">
        <f t="shared" si="10"/>
        <v>0</v>
      </c>
      <c r="AY27" s="155">
        <f t="shared" si="11"/>
        <v>0</v>
      </c>
      <c r="AZ27" s="155">
        <f t="shared" si="12"/>
        <v>0</v>
      </c>
      <c r="BA27" s="155">
        <f t="shared" si="13"/>
        <v>0</v>
      </c>
      <c r="BB27" s="155">
        <f t="shared" si="14"/>
        <v>0</v>
      </c>
      <c r="BC27" s="155">
        <f t="shared" si="15"/>
        <v>0</v>
      </c>
      <c r="BD27" s="155">
        <f t="shared" si="16"/>
        <v>0</v>
      </c>
      <c r="BE27" s="155">
        <f t="shared" si="17"/>
        <v>0</v>
      </c>
      <c r="BF27" s="155">
        <f t="shared" si="18"/>
        <v>0</v>
      </c>
      <c r="BG27" s="155">
        <f t="shared" si="19"/>
        <v>0</v>
      </c>
      <c r="BH27" s="155">
        <f t="shared" si="20"/>
        <v>0</v>
      </c>
      <c r="BI27" s="155">
        <f t="shared" si="21"/>
        <v>0</v>
      </c>
      <c r="BJ27" s="171">
        <v>0.85</v>
      </c>
      <c r="BK27" s="185"/>
    </row>
    <row r="28" spans="1:63" ht="14.25">
      <c r="A28" s="200"/>
      <c r="B28" s="36">
        <v>23</v>
      </c>
      <c r="C28" s="201">
        <v>10551</v>
      </c>
      <c r="D28" s="202" t="s">
        <v>244</v>
      </c>
      <c r="E28" s="202" t="s">
        <v>195</v>
      </c>
      <c r="F28" s="263" t="s">
        <v>157</v>
      </c>
      <c r="G28" s="263" t="s">
        <v>157</v>
      </c>
      <c r="H28" s="263" t="s">
        <v>157</v>
      </c>
      <c r="I28" s="263" t="s">
        <v>157</v>
      </c>
      <c r="J28" s="263" t="s">
        <v>157</v>
      </c>
      <c r="K28" s="263" t="s">
        <v>157</v>
      </c>
      <c r="L28" s="263"/>
      <c r="M28" s="263" t="s">
        <v>157</v>
      </c>
      <c r="N28" s="263" t="s">
        <v>157</v>
      </c>
      <c r="O28" s="263" t="s">
        <v>157</v>
      </c>
      <c r="P28" s="263" t="s">
        <v>157</v>
      </c>
      <c r="Q28" s="263" t="s">
        <v>157</v>
      </c>
      <c r="R28" s="263" t="s">
        <v>157</v>
      </c>
      <c r="S28" s="263"/>
      <c r="T28" s="263" t="s">
        <v>157</v>
      </c>
      <c r="U28" s="263" t="s">
        <v>157</v>
      </c>
      <c r="V28" s="263" t="s">
        <v>157</v>
      </c>
      <c r="W28" s="263" t="s">
        <v>157</v>
      </c>
      <c r="X28" s="263" t="s">
        <v>157</v>
      </c>
      <c r="Y28" s="263" t="s">
        <v>157</v>
      </c>
      <c r="Z28" s="263"/>
      <c r="AA28" s="263" t="s">
        <v>157</v>
      </c>
      <c r="AB28" s="263" t="s">
        <v>157</v>
      </c>
      <c r="AC28" s="263" t="s">
        <v>157</v>
      </c>
      <c r="AD28" s="263" t="s">
        <v>157</v>
      </c>
      <c r="AE28" s="263" t="s">
        <v>157</v>
      </c>
      <c r="AF28" s="263" t="s">
        <v>157</v>
      </c>
      <c r="AG28" s="263"/>
      <c r="AH28" s="263" t="s">
        <v>157</v>
      </c>
      <c r="AI28" s="263" t="s">
        <v>157</v>
      </c>
      <c r="AJ28" s="203"/>
      <c r="AK28" s="204"/>
      <c r="AL28" s="205"/>
      <c r="AM28" s="152">
        <f>VLOOKUP(C28,DM_NGAY_CONG_QUY_DINH!$H$3:$L$514,5,FALSE)</f>
        <v>26</v>
      </c>
      <c r="AN28" s="205">
        <f t="shared" si="0"/>
        <v>26</v>
      </c>
      <c r="AO28" s="206">
        <f t="shared" si="1"/>
        <v>0</v>
      </c>
      <c r="AP28" s="206">
        <f t="shared" si="2"/>
        <v>0</v>
      </c>
      <c r="AQ28" s="207">
        <f t="shared" si="3"/>
        <v>0</v>
      </c>
      <c r="AR28" s="206">
        <f t="shared" si="4"/>
        <v>0</v>
      </c>
      <c r="AS28" s="206">
        <f t="shared" si="5"/>
        <v>0</v>
      </c>
      <c r="AT28" s="206">
        <f t="shared" si="6"/>
        <v>0</v>
      </c>
      <c r="AU28" s="206">
        <f t="shared" si="7"/>
        <v>0</v>
      </c>
      <c r="AV28" s="206">
        <f t="shared" si="8"/>
        <v>0</v>
      </c>
      <c r="AW28" s="206">
        <f t="shared" si="9"/>
        <v>0</v>
      </c>
      <c r="AX28" s="206">
        <f t="shared" si="10"/>
        <v>0</v>
      </c>
      <c r="AY28" s="206">
        <f t="shared" si="11"/>
        <v>0</v>
      </c>
      <c r="AZ28" s="206">
        <f t="shared" si="12"/>
        <v>0</v>
      </c>
      <c r="BA28" s="206">
        <f t="shared" si="13"/>
        <v>0</v>
      </c>
      <c r="BB28" s="206">
        <f t="shared" si="14"/>
        <v>0</v>
      </c>
      <c r="BC28" s="206">
        <f t="shared" si="15"/>
        <v>0</v>
      </c>
      <c r="BD28" s="206">
        <f t="shared" si="16"/>
        <v>0</v>
      </c>
      <c r="BE28" s="206">
        <f t="shared" si="17"/>
        <v>0</v>
      </c>
      <c r="BF28" s="206">
        <f t="shared" si="18"/>
        <v>0</v>
      </c>
      <c r="BG28" s="155">
        <f t="shared" si="19"/>
        <v>0</v>
      </c>
      <c r="BH28" s="155">
        <f t="shared" si="20"/>
        <v>0</v>
      </c>
      <c r="BI28" s="155">
        <f t="shared" si="21"/>
        <v>0</v>
      </c>
      <c r="BJ28" s="171">
        <v>1</v>
      </c>
      <c r="BK28" s="56"/>
    </row>
    <row r="29" spans="1:63" ht="14.25">
      <c r="A29" s="4"/>
      <c r="B29" s="36">
        <v>24</v>
      </c>
      <c r="C29" s="38">
        <v>10552</v>
      </c>
      <c r="D29" s="131" t="s">
        <v>251</v>
      </c>
      <c r="E29" s="131" t="s">
        <v>195</v>
      </c>
      <c r="F29" s="263" t="s">
        <v>157</v>
      </c>
      <c r="G29" s="263" t="s">
        <v>157</v>
      </c>
      <c r="H29" s="263" t="s">
        <v>157</v>
      </c>
      <c r="I29" s="263" t="s">
        <v>157</v>
      </c>
      <c r="J29" s="263" t="s">
        <v>157</v>
      </c>
      <c r="K29" s="263" t="s">
        <v>157</v>
      </c>
      <c r="L29" s="263"/>
      <c r="M29" s="263" t="s">
        <v>157</v>
      </c>
      <c r="N29" s="263" t="s">
        <v>157</v>
      </c>
      <c r="O29" s="263" t="s">
        <v>157</v>
      </c>
      <c r="P29" s="263" t="s">
        <v>157</v>
      </c>
      <c r="Q29" s="263" t="s">
        <v>157</v>
      </c>
      <c r="R29" s="263" t="s">
        <v>157</v>
      </c>
      <c r="S29" s="263"/>
      <c r="T29" s="263" t="s">
        <v>157</v>
      </c>
      <c r="U29" s="263" t="s">
        <v>157</v>
      </c>
      <c r="V29" s="263" t="s">
        <v>157</v>
      </c>
      <c r="W29" s="263" t="s">
        <v>157</v>
      </c>
      <c r="X29" s="263" t="s">
        <v>157</v>
      </c>
      <c r="Y29" s="263" t="s">
        <v>157</v>
      </c>
      <c r="Z29" s="263"/>
      <c r="AA29" s="263" t="s">
        <v>157</v>
      </c>
      <c r="AB29" s="263" t="s">
        <v>157</v>
      </c>
      <c r="AC29" s="263" t="s">
        <v>157</v>
      </c>
      <c r="AD29" s="263" t="s">
        <v>157</v>
      </c>
      <c r="AE29" s="263" t="s">
        <v>157</v>
      </c>
      <c r="AF29" s="263" t="s">
        <v>157</v>
      </c>
      <c r="AG29" s="263"/>
      <c r="AH29" s="263" t="s">
        <v>157</v>
      </c>
      <c r="AI29" s="263" t="s">
        <v>157</v>
      </c>
      <c r="AJ29" s="263"/>
      <c r="AK29" s="5"/>
      <c r="AL29" s="152"/>
      <c r="AM29" s="152">
        <f>VLOOKUP(C29,DM_NGAY_CONG_QUY_DINH!$H$3:$L$514,5,FALSE)</f>
        <v>26</v>
      </c>
      <c r="AN29" s="152">
        <f t="shared" si="0"/>
        <v>26</v>
      </c>
      <c r="AO29" s="155">
        <f t="shared" si="1"/>
        <v>0</v>
      </c>
      <c r="AP29" s="155">
        <f t="shared" si="2"/>
        <v>0</v>
      </c>
      <c r="AQ29" s="157">
        <f t="shared" si="3"/>
        <v>0</v>
      </c>
      <c r="AR29" s="155">
        <f t="shared" si="4"/>
        <v>0</v>
      </c>
      <c r="AS29" s="155">
        <f t="shared" si="5"/>
        <v>0</v>
      </c>
      <c r="AT29" s="155">
        <f t="shared" si="6"/>
        <v>0</v>
      </c>
      <c r="AU29" s="155">
        <f t="shared" si="7"/>
        <v>0</v>
      </c>
      <c r="AV29" s="155">
        <f t="shared" si="8"/>
        <v>0</v>
      </c>
      <c r="AW29" s="155">
        <f t="shared" si="9"/>
        <v>0</v>
      </c>
      <c r="AX29" s="155">
        <f t="shared" si="10"/>
        <v>0</v>
      </c>
      <c r="AY29" s="155">
        <f t="shared" si="11"/>
        <v>0</v>
      </c>
      <c r="AZ29" s="155">
        <f t="shared" si="12"/>
        <v>0</v>
      </c>
      <c r="BA29" s="155">
        <f t="shared" si="13"/>
        <v>0</v>
      </c>
      <c r="BB29" s="155">
        <f t="shared" si="14"/>
        <v>0</v>
      </c>
      <c r="BC29" s="155">
        <f t="shared" si="15"/>
        <v>0</v>
      </c>
      <c r="BD29" s="155">
        <f t="shared" si="16"/>
        <v>0</v>
      </c>
      <c r="BE29" s="155">
        <f t="shared" si="17"/>
        <v>0</v>
      </c>
      <c r="BF29" s="155">
        <f t="shared" si="18"/>
        <v>0</v>
      </c>
      <c r="BG29" s="155">
        <f t="shared" si="19"/>
        <v>0</v>
      </c>
      <c r="BH29" s="155">
        <f t="shared" si="20"/>
        <v>0</v>
      </c>
      <c r="BI29" s="155">
        <f t="shared" si="21"/>
        <v>0</v>
      </c>
      <c r="BJ29" s="171">
        <v>1</v>
      </c>
      <c r="BK29" s="56"/>
    </row>
    <row r="30" spans="1:63" ht="14.25">
      <c r="A30" s="4"/>
      <c r="B30" s="36">
        <v>25</v>
      </c>
      <c r="C30" s="38">
        <v>10553</v>
      </c>
      <c r="D30" s="131" t="s">
        <v>253</v>
      </c>
      <c r="E30" s="131" t="s">
        <v>195</v>
      </c>
      <c r="F30" s="263" t="s">
        <v>157</v>
      </c>
      <c r="G30" s="263" t="s">
        <v>157</v>
      </c>
      <c r="H30" s="263" t="s">
        <v>157</v>
      </c>
      <c r="I30" s="263" t="s">
        <v>157</v>
      </c>
      <c r="J30" s="263" t="s">
        <v>157</v>
      </c>
      <c r="K30" s="263" t="s">
        <v>157</v>
      </c>
      <c r="L30" s="263"/>
      <c r="M30" s="263" t="s">
        <v>157</v>
      </c>
      <c r="N30" s="263" t="s">
        <v>157</v>
      </c>
      <c r="O30" s="263" t="s">
        <v>157</v>
      </c>
      <c r="P30" s="263" t="s">
        <v>157</v>
      </c>
      <c r="Q30" s="263" t="s">
        <v>157</v>
      </c>
      <c r="R30" s="263" t="s">
        <v>157</v>
      </c>
      <c r="S30" s="263"/>
      <c r="T30" s="263" t="s">
        <v>157</v>
      </c>
      <c r="U30" s="263" t="s">
        <v>157</v>
      </c>
      <c r="V30" s="263" t="s">
        <v>157</v>
      </c>
      <c r="W30" s="263" t="s">
        <v>157</v>
      </c>
      <c r="X30" s="263" t="s">
        <v>157</v>
      </c>
      <c r="Y30" s="263" t="s">
        <v>157</v>
      </c>
      <c r="Z30" s="263"/>
      <c r="AA30" s="263" t="s">
        <v>157</v>
      </c>
      <c r="AB30" s="263" t="s">
        <v>157</v>
      </c>
      <c r="AC30" s="263" t="s">
        <v>157</v>
      </c>
      <c r="AD30" s="263" t="s">
        <v>157</v>
      </c>
      <c r="AE30" s="263" t="s">
        <v>157</v>
      </c>
      <c r="AF30" s="263" t="s">
        <v>157</v>
      </c>
      <c r="AG30" s="263"/>
      <c r="AH30" s="263" t="s">
        <v>157</v>
      </c>
      <c r="AI30" s="263" t="s">
        <v>157</v>
      </c>
      <c r="AJ30" s="263"/>
      <c r="AK30" s="5"/>
      <c r="AL30" s="152"/>
      <c r="AM30" s="152">
        <f>VLOOKUP(C30,DM_NGAY_CONG_QUY_DINH!$H$3:$L$514,5,FALSE)</f>
        <v>26</v>
      </c>
      <c r="AN30" s="152">
        <f t="shared" si="0"/>
        <v>26</v>
      </c>
      <c r="AO30" s="155">
        <f t="shared" si="1"/>
        <v>0</v>
      </c>
      <c r="AP30" s="155">
        <f t="shared" si="2"/>
        <v>0</v>
      </c>
      <c r="AQ30" s="157">
        <f t="shared" si="3"/>
        <v>0</v>
      </c>
      <c r="AR30" s="155">
        <f t="shared" si="4"/>
        <v>0</v>
      </c>
      <c r="AS30" s="155">
        <f t="shared" si="5"/>
        <v>0</v>
      </c>
      <c r="AT30" s="155">
        <f t="shared" si="6"/>
        <v>0</v>
      </c>
      <c r="AU30" s="155">
        <f t="shared" si="7"/>
        <v>0</v>
      </c>
      <c r="AV30" s="155">
        <f t="shared" si="8"/>
        <v>0</v>
      </c>
      <c r="AW30" s="155">
        <f t="shared" si="9"/>
        <v>0</v>
      </c>
      <c r="AX30" s="155">
        <f t="shared" si="10"/>
        <v>0</v>
      </c>
      <c r="AY30" s="155">
        <f t="shared" si="11"/>
        <v>0</v>
      </c>
      <c r="AZ30" s="155">
        <f t="shared" si="12"/>
        <v>0</v>
      </c>
      <c r="BA30" s="155">
        <f t="shared" si="13"/>
        <v>0</v>
      </c>
      <c r="BB30" s="155">
        <f t="shared" si="14"/>
        <v>0</v>
      </c>
      <c r="BC30" s="155">
        <f t="shared" si="15"/>
        <v>0</v>
      </c>
      <c r="BD30" s="155">
        <f t="shared" si="16"/>
        <v>0</v>
      </c>
      <c r="BE30" s="155">
        <f t="shared" si="17"/>
        <v>0</v>
      </c>
      <c r="BF30" s="155">
        <f t="shared" si="18"/>
        <v>0</v>
      </c>
      <c r="BG30" s="155">
        <f t="shared" si="19"/>
        <v>0</v>
      </c>
      <c r="BH30" s="155">
        <f t="shared" si="20"/>
        <v>0</v>
      </c>
      <c r="BI30" s="155">
        <f t="shared" si="21"/>
        <v>0</v>
      </c>
      <c r="BJ30" s="171">
        <v>1</v>
      </c>
      <c r="BK30" s="185"/>
    </row>
    <row r="31" spans="1:63" ht="14.25">
      <c r="A31" s="4"/>
      <c r="B31" s="36">
        <v>26</v>
      </c>
      <c r="C31" s="38">
        <v>11126</v>
      </c>
      <c r="D31" s="131" t="s">
        <v>257</v>
      </c>
      <c r="E31" s="131" t="s">
        <v>195</v>
      </c>
      <c r="F31" s="263" t="s">
        <v>157</v>
      </c>
      <c r="G31" s="263" t="s">
        <v>157</v>
      </c>
      <c r="H31" s="263" t="s">
        <v>157</v>
      </c>
      <c r="I31" s="263" t="s">
        <v>157</v>
      </c>
      <c r="J31" s="263" t="s">
        <v>157</v>
      </c>
      <c r="K31" s="263" t="s">
        <v>157</v>
      </c>
      <c r="L31" s="263"/>
      <c r="M31" s="263" t="s">
        <v>157</v>
      </c>
      <c r="N31" s="263" t="s">
        <v>157</v>
      </c>
      <c r="O31" s="263" t="s">
        <v>157</v>
      </c>
      <c r="P31" s="263" t="s">
        <v>157</v>
      </c>
      <c r="Q31" s="263" t="s">
        <v>157</v>
      </c>
      <c r="R31" s="263" t="s">
        <v>157</v>
      </c>
      <c r="S31" s="263"/>
      <c r="T31" s="263" t="s">
        <v>157</v>
      </c>
      <c r="U31" s="263" t="s">
        <v>157</v>
      </c>
      <c r="V31" s="263" t="s">
        <v>157</v>
      </c>
      <c r="W31" s="263" t="s">
        <v>157</v>
      </c>
      <c r="X31" s="263" t="s">
        <v>157</v>
      </c>
      <c r="Y31" s="263" t="s">
        <v>157</v>
      </c>
      <c r="Z31" s="263"/>
      <c r="AA31" s="263" t="s">
        <v>157</v>
      </c>
      <c r="AB31" s="263" t="s">
        <v>157</v>
      </c>
      <c r="AC31" s="263" t="s">
        <v>157</v>
      </c>
      <c r="AD31" s="263" t="s">
        <v>157</v>
      </c>
      <c r="AE31" s="263" t="s">
        <v>157</v>
      </c>
      <c r="AF31" s="263" t="s">
        <v>157</v>
      </c>
      <c r="AG31" s="263"/>
      <c r="AH31" s="263" t="s">
        <v>157</v>
      </c>
      <c r="AI31" s="263" t="s">
        <v>157</v>
      </c>
      <c r="AJ31" s="263"/>
      <c r="AK31" s="5"/>
      <c r="AL31" s="152"/>
      <c r="AM31" s="152">
        <f>VLOOKUP(C31,DM_NGAY_CONG_QUY_DINH!$H$3:$L$514,5,FALSE)</f>
        <v>26</v>
      </c>
      <c r="AN31" s="152">
        <f t="shared" si="0"/>
        <v>26</v>
      </c>
      <c r="AO31" s="155">
        <f t="shared" si="1"/>
        <v>0</v>
      </c>
      <c r="AP31" s="155">
        <f t="shared" si="2"/>
        <v>0</v>
      </c>
      <c r="AQ31" s="157">
        <f t="shared" si="3"/>
        <v>0</v>
      </c>
      <c r="AR31" s="155">
        <f t="shared" si="4"/>
        <v>0</v>
      </c>
      <c r="AS31" s="155">
        <f t="shared" si="5"/>
        <v>0</v>
      </c>
      <c r="AT31" s="155">
        <f t="shared" si="6"/>
        <v>0</v>
      </c>
      <c r="AU31" s="155">
        <f t="shared" si="7"/>
        <v>0</v>
      </c>
      <c r="AV31" s="155">
        <f t="shared" si="8"/>
        <v>0</v>
      </c>
      <c r="AW31" s="155">
        <f t="shared" si="9"/>
        <v>0</v>
      </c>
      <c r="AX31" s="155">
        <f t="shared" si="10"/>
        <v>0</v>
      </c>
      <c r="AY31" s="155">
        <f t="shared" si="11"/>
        <v>0</v>
      </c>
      <c r="AZ31" s="155">
        <f t="shared" si="12"/>
        <v>0</v>
      </c>
      <c r="BA31" s="155">
        <f t="shared" si="13"/>
        <v>0</v>
      </c>
      <c r="BB31" s="155">
        <f t="shared" si="14"/>
        <v>0</v>
      </c>
      <c r="BC31" s="155">
        <f t="shared" si="15"/>
        <v>0</v>
      </c>
      <c r="BD31" s="155">
        <f t="shared" si="16"/>
        <v>0</v>
      </c>
      <c r="BE31" s="155">
        <f t="shared" si="17"/>
        <v>0</v>
      </c>
      <c r="BF31" s="155">
        <f t="shared" si="18"/>
        <v>0</v>
      </c>
      <c r="BG31" s="155">
        <f t="shared" si="19"/>
        <v>0</v>
      </c>
      <c r="BH31" s="155">
        <f t="shared" si="20"/>
        <v>0</v>
      </c>
      <c r="BI31" s="155">
        <f t="shared" si="21"/>
        <v>0</v>
      </c>
      <c r="BJ31" s="171">
        <v>1</v>
      </c>
      <c r="BK31" s="185"/>
    </row>
    <row r="32" spans="1:63" ht="14.25">
      <c r="A32" s="4"/>
      <c r="B32" s="36">
        <v>27</v>
      </c>
      <c r="C32" s="38">
        <v>11127</v>
      </c>
      <c r="D32" s="131" t="s">
        <v>268</v>
      </c>
      <c r="E32" s="131" t="s">
        <v>195</v>
      </c>
      <c r="F32" s="263" t="s">
        <v>157</v>
      </c>
      <c r="G32" s="263" t="s">
        <v>157</v>
      </c>
      <c r="H32" s="263" t="s">
        <v>157</v>
      </c>
      <c r="I32" s="263" t="s">
        <v>157</v>
      </c>
      <c r="J32" s="263" t="s">
        <v>157</v>
      </c>
      <c r="K32" s="263" t="s">
        <v>157</v>
      </c>
      <c r="L32" s="263"/>
      <c r="M32" s="263" t="s">
        <v>157</v>
      </c>
      <c r="N32" s="263" t="s">
        <v>157</v>
      </c>
      <c r="O32" s="263" t="s">
        <v>157</v>
      </c>
      <c r="P32" s="263" t="s">
        <v>157</v>
      </c>
      <c r="Q32" s="263" t="s">
        <v>157</v>
      </c>
      <c r="R32" s="263" t="s">
        <v>157</v>
      </c>
      <c r="S32" s="263"/>
      <c r="T32" s="263" t="s">
        <v>157</v>
      </c>
      <c r="U32" s="263" t="s">
        <v>157</v>
      </c>
      <c r="V32" s="263" t="s">
        <v>157</v>
      </c>
      <c r="W32" s="263" t="s">
        <v>157</v>
      </c>
      <c r="X32" s="263" t="s">
        <v>157</v>
      </c>
      <c r="Y32" s="263" t="s">
        <v>157</v>
      </c>
      <c r="Z32" s="263"/>
      <c r="AA32" s="263" t="s">
        <v>157</v>
      </c>
      <c r="AB32" s="263" t="s">
        <v>157</v>
      </c>
      <c r="AC32" s="263" t="s">
        <v>157</v>
      </c>
      <c r="AD32" s="263" t="s">
        <v>157</v>
      </c>
      <c r="AE32" s="263" t="s">
        <v>157</v>
      </c>
      <c r="AF32" s="263" t="s">
        <v>157</v>
      </c>
      <c r="AG32" s="263"/>
      <c r="AH32" s="263" t="s">
        <v>157</v>
      </c>
      <c r="AI32" s="263" t="s">
        <v>157</v>
      </c>
      <c r="AJ32" s="263"/>
      <c r="AK32" s="5"/>
      <c r="AL32" s="152"/>
      <c r="AM32" s="152">
        <f>VLOOKUP(C32,DM_NGAY_CONG_QUY_DINH!$H$3:$L$514,5,FALSE)</f>
        <v>26</v>
      </c>
      <c r="AN32" s="152">
        <f t="shared" si="0"/>
        <v>26</v>
      </c>
      <c r="AO32" s="155">
        <f t="shared" si="1"/>
        <v>0</v>
      </c>
      <c r="AP32" s="155">
        <f t="shared" si="2"/>
        <v>0</v>
      </c>
      <c r="AQ32" s="157">
        <f t="shared" si="3"/>
        <v>0</v>
      </c>
      <c r="AR32" s="155">
        <f t="shared" si="4"/>
        <v>0</v>
      </c>
      <c r="AS32" s="155">
        <f t="shared" si="5"/>
        <v>0</v>
      </c>
      <c r="AT32" s="155">
        <f t="shared" si="6"/>
        <v>0</v>
      </c>
      <c r="AU32" s="155">
        <f t="shared" si="7"/>
        <v>0</v>
      </c>
      <c r="AV32" s="155">
        <f t="shared" si="8"/>
        <v>0</v>
      </c>
      <c r="AW32" s="155">
        <f t="shared" si="9"/>
        <v>0</v>
      </c>
      <c r="AX32" s="155">
        <f t="shared" si="10"/>
        <v>0</v>
      </c>
      <c r="AY32" s="155">
        <f t="shared" si="11"/>
        <v>0</v>
      </c>
      <c r="AZ32" s="155">
        <f t="shared" si="12"/>
        <v>0</v>
      </c>
      <c r="BA32" s="155">
        <f t="shared" si="13"/>
        <v>0</v>
      </c>
      <c r="BB32" s="155">
        <f t="shared" si="14"/>
        <v>0</v>
      </c>
      <c r="BC32" s="155">
        <f t="shared" si="15"/>
        <v>0</v>
      </c>
      <c r="BD32" s="155">
        <f t="shared" si="16"/>
        <v>0</v>
      </c>
      <c r="BE32" s="155">
        <f t="shared" si="17"/>
        <v>0</v>
      </c>
      <c r="BF32" s="155">
        <f t="shared" si="18"/>
        <v>0</v>
      </c>
      <c r="BG32" s="155">
        <f t="shared" si="19"/>
        <v>0</v>
      </c>
      <c r="BH32" s="155">
        <f t="shared" si="20"/>
        <v>0</v>
      </c>
      <c r="BI32" s="155">
        <f t="shared" si="21"/>
        <v>0</v>
      </c>
      <c r="BJ32" s="171">
        <v>1.05</v>
      </c>
      <c r="BK32" s="185"/>
    </row>
    <row r="33" spans="1:63" ht="14.25">
      <c r="A33" s="4"/>
      <c r="B33" s="36">
        <v>28</v>
      </c>
      <c r="C33" s="38">
        <v>11128</v>
      </c>
      <c r="D33" s="131" t="s">
        <v>279</v>
      </c>
      <c r="E33" s="131" t="s">
        <v>195</v>
      </c>
      <c r="F33" s="263" t="s">
        <v>157</v>
      </c>
      <c r="G33" s="263" t="s">
        <v>157</v>
      </c>
      <c r="H33" s="263" t="s">
        <v>157</v>
      </c>
      <c r="I33" s="263" t="s">
        <v>157</v>
      </c>
      <c r="J33" s="263" t="s">
        <v>157</v>
      </c>
      <c r="K33" s="263" t="s">
        <v>157</v>
      </c>
      <c r="L33" s="263"/>
      <c r="M33" s="263" t="s">
        <v>157</v>
      </c>
      <c r="N33" s="263" t="s">
        <v>157</v>
      </c>
      <c r="O33" s="263" t="s">
        <v>157</v>
      </c>
      <c r="P33" s="263" t="s">
        <v>157</v>
      </c>
      <c r="Q33" s="263" t="s">
        <v>157</v>
      </c>
      <c r="R33" s="263" t="s">
        <v>157</v>
      </c>
      <c r="S33" s="263"/>
      <c r="T33" s="263" t="s">
        <v>157</v>
      </c>
      <c r="U33" s="263" t="s">
        <v>157</v>
      </c>
      <c r="V33" s="263" t="s">
        <v>157</v>
      </c>
      <c r="W33" s="263" t="s">
        <v>157</v>
      </c>
      <c r="X33" s="263" t="s">
        <v>157</v>
      </c>
      <c r="Y33" s="263" t="s">
        <v>157</v>
      </c>
      <c r="Z33" s="263"/>
      <c r="AA33" s="263" t="s">
        <v>157</v>
      </c>
      <c r="AB33" s="263" t="s">
        <v>157</v>
      </c>
      <c r="AC33" s="263" t="s">
        <v>157</v>
      </c>
      <c r="AD33" s="263" t="s">
        <v>157</v>
      </c>
      <c r="AE33" s="263" t="s">
        <v>157</v>
      </c>
      <c r="AF33" s="263" t="s">
        <v>157</v>
      </c>
      <c r="AG33" s="263"/>
      <c r="AH33" s="263" t="s">
        <v>157</v>
      </c>
      <c r="AI33" s="263" t="s">
        <v>157</v>
      </c>
      <c r="AJ33" s="263"/>
      <c r="AK33" s="5"/>
      <c r="AL33" s="152"/>
      <c r="AM33" s="152">
        <f>VLOOKUP(C33,DM_NGAY_CONG_QUY_DINH!$H$3:$L$514,5,FALSE)</f>
        <v>26</v>
      </c>
      <c r="AN33" s="152">
        <f t="shared" si="0"/>
        <v>26</v>
      </c>
      <c r="AO33" s="155">
        <f t="shared" si="1"/>
        <v>0</v>
      </c>
      <c r="AP33" s="155">
        <f t="shared" si="2"/>
        <v>0</v>
      </c>
      <c r="AQ33" s="157">
        <f t="shared" si="3"/>
        <v>0</v>
      </c>
      <c r="AR33" s="155">
        <f t="shared" si="4"/>
        <v>0</v>
      </c>
      <c r="AS33" s="155">
        <f t="shared" si="5"/>
        <v>0</v>
      </c>
      <c r="AT33" s="155">
        <f t="shared" si="6"/>
        <v>0</v>
      </c>
      <c r="AU33" s="155">
        <f t="shared" si="7"/>
        <v>0</v>
      </c>
      <c r="AV33" s="155">
        <f t="shared" si="8"/>
        <v>0</v>
      </c>
      <c r="AW33" s="155">
        <f t="shared" si="9"/>
        <v>0</v>
      </c>
      <c r="AX33" s="155">
        <f t="shared" si="10"/>
        <v>0</v>
      </c>
      <c r="AY33" s="155">
        <f t="shared" si="11"/>
        <v>0</v>
      </c>
      <c r="AZ33" s="155">
        <f t="shared" si="12"/>
        <v>0</v>
      </c>
      <c r="BA33" s="155">
        <f t="shared" si="13"/>
        <v>0</v>
      </c>
      <c r="BB33" s="155">
        <f t="shared" si="14"/>
        <v>0</v>
      </c>
      <c r="BC33" s="155">
        <f t="shared" si="15"/>
        <v>0</v>
      </c>
      <c r="BD33" s="155">
        <f t="shared" si="16"/>
        <v>0</v>
      </c>
      <c r="BE33" s="155">
        <f t="shared" si="17"/>
        <v>0</v>
      </c>
      <c r="BF33" s="155">
        <f t="shared" si="18"/>
        <v>0</v>
      </c>
      <c r="BG33" s="155">
        <f t="shared" si="19"/>
        <v>0</v>
      </c>
      <c r="BH33" s="155">
        <f t="shared" si="20"/>
        <v>0</v>
      </c>
      <c r="BI33" s="155">
        <f t="shared" si="21"/>
        <v>0</v>
      </c>
      <c r="BJ33" s="171">
        <v>1</v>
      </c>
      <c r="BK33" s="185"/>
    </row>
    <row r="34" spans="1:63" ht="14.25">
      <c r="A34" s="4"/>
      <c r="B34" s="36">
        <v>29</v>
      </c>
      <c r="C34" s="38">
        <v>11130</v>
      </c>
      <c r="D34" s="131" t="s">
        <v>285</v>
      </c>
      <c r="E34" s="131" t="s">
        <v>195</v>
      </c>
      <c r="F34" s="263" t="s">
        <v>157</v>
      </c>
      <c r="G34" s="263" t="s">
        <v>157</v>
      </c>
      <c r="H34" s="263" t="s">
        <v>157</v>
      </c>
      <c r="I34" s="263" t="s">
        <v>157</v>
      </c>
      <c r="J34" s="263" t="s">
        <v>157</v>
      </c>
      <c r="K34" s="263" t="s">
        <v>157</v>
      </c>
      <c r="L34" s="263"/>
      <c r="M34" s="263" t="s">
        <v>157</v>
      </c>
      <c r="N34" s="263" t="s">
        <v>157</v>
      </c>
      <c r="O34" s="263" t="s">
        <v>157</v>
      </c>
      <c r="P34" s="263" t="s">
        <v>157</v>
      </c>
      <c r="Q34" s="263" t="s">
        <v>157</v>
      </c>
      <c r="R34" s="263" t="s">
        <v>157</v>
      </c>
      <c r="S34" s="263"/>
      <c r="T34" s="263" t="s">
        <v>157</v>
      </c>
      <c r="U34" s="263" t="s">
        <v>157</v>
      </c>
      <c r="V34" s="263" t="s">
        <v>157</v>
      </c>
      <c r="W34" s="263" t="s">
        <v>157</v>
      </c>
      <c r="X34" s="263" t="s">
        <v>157</v>
      </c>
      <c r="Y34" s="263" t="s">
        <v>157</v>
      </c>
      <c r="Z34" s="263"/>
      <c r="AA34" s="263" t="s">
        <v>157</v>
      </c>
      <c r="AB34" s="263" t="s">
        <v>157</v>
      </c>
      <c r="AC34" s="263" t="s">
        <v>157</v>
      </c>
      <c r="AD34" s="263" t="s">
        <v>157</v>
      </c>
      <c r="AE34" s="263" t="s">
        <v>157</v>
      </c>
      <c r="AF34" s="263" t="s">
        <v>157</v>
      </c>
      <c r="AG34" s="263"/>
      <c r="AH34" s="263" t="s">
        <v>157</v>
      </c>
      <c r="AI34" s="263" t="s">
        <v>157</v>
      </c>
      <c r="AJ34" s="263"/>
      <c r="AK34" s="5"/>
      <c r="AL34" s="152"/>
      <c r="AM34" s="152">
        <f>VLOOKUP(C34,DM_NGAY_CONG_QUY_DINH!$H$3:$L$514,5,FALSE)</f>
        <v>26</v>
      </c>
      <c r="AN34" s="152">
        <f t="shared" si="0"/>
        <v>26</v>
      </c>
      <c r="AO34" s="155">
        <f t="shared" si="1"/>
        <v>0</v>
      </c>
      <c r="AP34" s="155">
        <f t="shared" si="2"/>
        <v>0</v>
      </c>
      <c r="AQ34" s="157">
        <f t="shared" si="3"/>
        <v>0</v>
      </c>
      <c r="AR34" s="155">
        <f t="shared" si="4"/>
        <v>0</v>
      </c>
      <c r="AS34" s="155">
        <f t="shared" si="5"/>
        <v>0</v>
      </c>
      <c r="AT34" s="155">
        <f t="shared" si="6"/>
        <v>0</v>
      </c>
      <c r="AU34" s="155">
        <f t="shared" si="7"/>
        <v>0</v>
      </c>
      <c r="AV34" s="155">
        <f t="shared" si="8"/>
        <v>0</v>
      </c>
      <c r="AW34" s="155">
        <f t="shared" si="9"/>
        <v>0</v>
      </c>
      <c r="AX34" s="155">
        <f t="shared" si="10"/>
        <v>0</v>
      </c>
      <c r="AY34" s="155">
        <f t="shared" si="11"/>
        <v>0</v>
      </c>
      <c r="AZ34" s="155">
        <f t="shared" si="12"/>
        <v>0</v>
      </c>
      <c r="BA34" s="155">
        <f t="shared" si="13"/>
        <v>0</v>
      </c>
      <c r="BB34" s="155">
        <f t="shared" si="14"/>
        <v>0</v>
      </c>
      <c r="BC34" s="155">
        <f t="shared" si="15"/>
        <v>0</v>
      </c>
      <c r="BD34" s="155">
        <f t="shared" si="16"/>
        <v>0</v>
      </c>
      <c r="BE34" s="155">
        <f t="shared" si="17"/>
        <v>0</v>
      </c>
      <c r="BF34" s="155">
        <f t="shared" si="18"/>
        <v>0</v>
      </c>
      <c r="BG34" s="155">
        <f t="shared" si="19"/>
        <v>0</v>
      </c>
      <c r="BH34" s="155">
        <f t="shared" si="20"/>
        <v>0</v>
      </c>
      <c r="BI34" s="155">
        <f t="shared" si="21"/>
        <v>0</v>
      </c>
      <c r="BJ34" s="171">
        <v>1</v>
      </c>
      <c r="BK34" s="185"/>
    </row>
    <row r="35" spans="1:63" ht="14.25">
      <c r="A35" s="4"/>
      <c r="B35" s="36">
        <v>30</v>
      </c>
      <c r="C35" s="38">
        <v>11131</v>
      </c>
      <c r="D35" s="131" t="s">
        <v>286</v>
      </c>
      <c r="E35" s="131" t="s">
        <v>195</v>
      </c>
      <c r="F35" s="263" t="s">
        <v>157</v>
      </c>
      <c r="G35" s="263" t="s">
        <v>157</v>
      </c>
      <c r="H35" s="263" t="s">
        <v>157</v>
      </c>
      <c r="I35" s="263" t="s">
        <v>157</v>
      </c>
      <c r="J35" s="263" t="s">
        <v>157</v>
      </c>
      <c r="K35" s="263" t="s">
        <v>157</v>
      </c>
      <c r="L35" s="263"/>
      <c r="M35" s="263" t="s">
        <v>157</v>
      </c>
      <c r="N35" s="263" t="s">
        <v>157</v>
      </c>
      <c r="O35" s="263" t="s">
        <v>157</v>
      </c>
      <c r="P35" s="263" t="s">
        <v>157</v>
      </c>
      <c r="Q35" s="263" t="s">
        <v>157</v>
      </c>
      <c r="R35" s="263" t="s">
        <v>157</v>
      </c>
      <c r="S35" s="263"/>
      <c r="T35" s="263" t="s">
        <v>157</v>
      </c>
      <c r="U35" s="263" t="s">
        <v>157</v>
      </c>
      <c r="V35" s="263" t="s">
        <v>157</v>
      </c>
      <c r="W35" s="263" t="s">
        <v>157</v>
      </c>
      <c r="X35" s="263" t="s">
        <v>157</v>
      </c>
      <c r="Y35" s="263" t="s">
        <v>157</v>
      </c>
      <c r="Z35" s="263"/>
      <c r="AA35" s="263" t="s">
        <v>157</v>
      </c>
      <c r="AB35" s="263" t="s">
        <v>157</v>
      </c>
      <c r="AC35" s="263" t="s">
        <v>157</v>
      </c>
      <c r="AD35" s="263" t="s">
        <v>157</v>
      </c>
      <c r="AE35" s="263" t="s">
        <v>157</v>
      </c>
      <c r="AF35" s="263" t="s">
        <v>157</v>
      </c>
      <c r="AG35" s="263"/>
      <c r="AH35" s="263" t="s">
        <v>157</v>
      </c>
      <c r="AI35" s="263" t="s">
        <v>157</v>
      </c>
      <c r="AJ35" s="263"/>
      <c r="AK35" s="5"/>
      <c r="AL35" s="152"/>
      <c r="AM35" s="152">
        <f>VLOOKUP(C35,DM_NGAY_CONG_QUY_DINH!$H$3:$L$514,5,FALSE)</f>
        <v>26</v>
      </c>
      <c r="AN35" s="152">
        <f t="shared" si="0"/>
        <v>26</v>
      </c>
      <c r="AO35" s="155">
        <f t="shared" si="1"/>
        <v>0</v>
      </c>
      <c r="AP35" s="155">
        <f t="shared" si="2"/>
        <v>0</v>
      </c>
      <c r="AQ35" s="157">
        <f t="shared" si="3"/>
        <v>0</v>
      </c>
      <c r="AR35" s="155">
        <f t="shared" si="4"/>
        <v>0</v>
      </c>
      <c r="AS35" s="155">
        <f t="shared" si="5"/>
        <v>0</v>
      </c>
      <c r="AT35" s="155">
        <f t="shared" si="6"/>
        <v>0</v>
      </c>
      <c r="AU35" s="155">
        <f t="shared" si="7"/>
        <v>0</v>
      </c>
      <c r="AV35" s="155">
        <f t="shared" si="8"/>
        <v>0</v>
      </c>
      <c r="AW35" s="155">
        <f t="shared" si="9"/>
        <v>0</v>
      </c>
      <c r="AX35" s="155">
        <f t="shared" si="10"/>
        <v>0</v>
      </c>
      <c r="AY35" s="155">
        <f t="shared" si="11"/>
        <v>0</v>
      </c>
      <c r="AZ35" s="155">
        <f t="shared" si="12"/>
        <v>0</v>
      </c>
      <c r="BA35" s="155">
        <f t="shared" si="13"/>
        <v>0</v>
      </c>
      <c r="BB35" s="155">
        <f t="shared" si="14"/>
        <v>0</v>
      </c>
      <c r="BC35" s="155">
        <f t="shared" si="15"/>
        <v>0</v>
      </c>
      <c r="BD35" s="155">
        <f t="shared" si="16"/>
        <v>0</v>
      </c>
      <c r="BE35" s="155">
        <f t="shared" si="17"/>
        <v>0</v>
      </c>
      <c r="BF35" s="155">
        <f t="shared" si="18"/>
        <v>0</v>
      </c>
      <c r="BG35" s="155">
        <f t="shared" si="19"/>
        <v>0</v>
      </c>
      <c r="BH35" s="155">
        <f t="shared" si="20"/>
        <v>0</v>
      </c>
      <c r="BI35" s="155">
        <f t="shared" si="21"/>
        <v>0</v>
      </c>
      <c r="BJ35" s="171">
        <v>1</v>
      </c>
      <c r="BK35" s="185"/>
    </row>
    <row r="36" spans="1:63" ht="14.25">
      <c r="A36" s="4"/>
      <c r="B36" s="36">
        <v>31</v>
      </c>
      <c r="C36" s="38">
        <v>12552</v>
      </c>
      <c r="D36" s="131" t="s">
        <v>287</v>
      </c>
      <c r="E36" s="131" t="s">
        <v>195</v>
      </c>
      <c r="F36" s="263" t="s">
        <v>157</v>
      </c>
      <c r="G36" s="263" t="s">
        <v>157</v>
      </c>
      <c r="H36" s="263" t="s">
        <v>157</v>
      </c>
      <c r="I36" s="263" t="s">
        <v>157</v>
      </c>
      <c r="J36" s="263" t="s">
        <v>157</v>
      </c>
      <c r="K36" s="263" t="s">
        <v>157</v>
      </c>
      <c r="L36" s="263"/>
      <c r="M36" s="263" t="s">
        <v>157</v>
      </c>
      <c r="N36" s="263" t="s">
        <v>157</v>
      </c>
      <c r="O36" s="263" t="s">
        <v>157</v>
      </c>
      <c r="P36" s="263" t="s">
        <v>157</v>
      </c>
      <c r="Q36" s="263" t="s">
        <v>157</v>
      </c>
      <c r="R36" s="263" t="s">
        <v>157</v>
      </c>
      <c r="S36" s="263"/>
      <c r="T36" s="263" t="s">
        <v>157</v>
      </c>
      <c r="U36" s="263" t="s">
        <v>157</v>
      </c>
      <c r="V36" s="263" t="s">
        <v>157</v>
      </c>
      <c r="W36" s="263" t="s">
        <v>157</v>
      </c>
      <c r="X36" s="263" t="s">
        <v>157</v>
      </c>
      <c r="Y36" s="263" t="s">
        <v>157</v>
      </c>
      <c r="Z36" s="263"/>
      <c r="AA36" s="263" t="s">
        <v>157</v>
      </c>
      <c r="AB36" s="263" t="s">
        <v>157</v>
      </c>
      <c r="AC36" s="263" t="s">
        <v>157</v>
      </c>
      <c r="AD36" s="263" t="s">
        <v>157</v>
      </c>
      <c r="AE36" s="263" t="s">
        <v>157</v>
      </c>
      <c r="AF36" s="263" t="s">
        <v>157</v>
      </c>
      <c r="AG36" s="263"/>
      <c r="AH36" s="263" t="s">
        <v>157</v>
      </c>
      <c r="AI36" s="263" t="s">
        <v>157</v>
      </c>
      <c r="AJ36" s="263"/>
      <c r="AK36" s="5"/>
      <c r="AL36" s="152"/>
      <c r="AM36" s="152">
        <f>VLOOKUP(C36,DM_NGAY_CONG_QUY_DINH!$H$3:$L$514,5,FALSE)</f>
        <v>26</v>
      </c>
      <c r="AN36" s="152">
        <f t="shared" si="0"/>
        <v>26</v>
      </c>
      <c r="AO36" s="155">
        <f t="shared" si="1"/>
        <v>0</v>
      </c>
      <c r="AP36" s="155">
        <f t="shared" si="2"/>
        <v>0</v>
      </c>
      <c r="AQ36" s="157">
        <f t="shared" si="3"/>
        <v>0</v>
      </c>
      <c r="AR36" s="155">
        <f t="shared" si="4"/>
        <v>0</v>
      </c>
      <c r="AS36" s="155">
        <f t="shared" si="5"/>
        <v>0</v>
      </c>
      <c r="AT36" s="155">
        <f t="shared" si="6"/>
        <v>0</v>
      </c>
      <c r="AU36" s="155">
        <f t="shared" si="7"/>
        <v>0</v>
      </c>
      <c r="AV36" s="155">
        <f t="shared" si="8"/>
        <v>0</v>
      </c>
      <c r="AW36" s="155">
        <f t="shared" si="9"/>
        <v>0</v>
      </c>
      <c r="AX36" s="155">
        <f t="shared" si="10"/>
        <v>0</v>
      </c>
      <c r="AY36" s="155">
        <f t="shared" si="11"/>
        <v>0</v>
      </c>
      <c r="AZ36" s="155">
        <f t="shared" si="12"/>
        <v>0</v>
      </c>
      <c r="BA36" s="155">
        <f t="shared" si="13"/>
        <v>0</v>
      </c>
      <c r="BB36" s="155">
        <f t="shared" si="14"/>
        <v>0</v>
      </c>
      <c r="BC36" s="155">
        <f t="shared" si="15"/>
        <v>0</v>
      </c>
      <c r="BD36" s="155">
        <f t="shared" si="16"/>
        <v>0</v>
      </c>
      <c r="BE36" s="155">
        <f t="shared" si="17"/>
        <v>0</v>
      </c>
      <c r="BF36" s="155">
        <f t="shared" si="18"/>
        <v>0</v>
      </c>
      <c r="BG36" s="155">
        <f t="shared" si="19"/>
        <v>0</v>
      </c>
      <c r="BH36" s="155">
        <f t="shared" si="20"/>
        <v>0</v>
      </c>
      <c r="BI36" s="155">
        <f t="shared" si="21"/>
        <v>0</v>
      </c>
      <c r="BJ36" s="171">
        <v>0.95</v>
      </c>
      <c r="BK36" s="185"/>
    </row>
    <row r="37" spans="1:63" ht="14.25">
      <c r="A37" s="4"/>
      <c r="B37" s="36">
        <v>32</v>
      </c>
      <c r="C37" s="38">
        <v>12553</v>
      </c>
      <c r="D37" s="131" t="s">
        <v>288</v>
      </c>
      <c r="E37" s="131" t="s">
        <v>195</v>
      </c>
      <c r="F37" s="263" t="s">
        <v>157</v>
      </c>
      <c r="G37" s="263" t="s">
        <v>157</v>
      </c>
      <c r="H37" s="263" t="s">
        <v>157</v>
      </c>
      <c r="I37" s="263" t="s">
        <v>157</v>
      </c>
      <c r="J37" s="263" t="s">
        <v>157</v>
      </c>
      <c r="K37" s="263" t="s">
        <v>157</v>
      </c>
      <c r="L37" s="263"/>
      <c r="M37" s="263" t="s">
        <v>157</v>
      </c>
      <c r="N37" s="263" t="s">
        <v>157</v>
      </c>
      <c r="O37" s="263" t="s">
        <v>157</v>
      </c>
      <c r="P37" s="263" t="s">
        <v>157</v>
      </c>
      <c r="Q37" s="263" t="s">
        <v>157</v>
      </c>
      <c r="R37" s="263" t="s">
        <v>157</v>
      </c>
      <c r="S37" s="263"/>
      <c r="T37" s="263" t="s">
        <v>157</v>
      </c>
      <c r="U37" s="263" t="s">
        <v>157</v>
      </c>
      <c r="V37" s="263" t="s">
        <v>157</v>
      </c>
      <c r="W37" s="263" t="s">
        <v>157</v>
      </c>
      <c r="X37" s="263" t="s">
        <v>157</v>
      </c>
      <c r="Y37" s="263" t="s">
        <v>157</v>
      </c>
      <c r="Z37" s="263"/>
      <c r="AA37" s="263" t="s">
        <v>157</v>
      </c>
      <c r="AB37" s="263" t="s">
        <v>157</v>
      </c>
      <c r="AC37" s="263" t="s">
        <v>157</v>
      </c>
      <c r="AD37" s="263" t="s">
        <v>157</v>
      </c>
      <c r="AE37" s="263" t="s">
        <v>157</v>
      </c>
      <c r="AF37" s="263" t="s">
        <v>157</v>
      </c>
      <c r="AG37" s="263"/>
      <c r="AH37" s="263" t="s">
        <v>157</v>
      </c>
      <c r="AI37" s="263" t="s">
        <v>157</v>
      </c>
      <c r="AJ37" s="263"/>
      <c r="AK37" s="5"/>
      <c r="AL37" s="152"/>
      <c r="AM37" s="152">
        <f>VLOOKUP(C37,DM_NGAY_CONG_QUY_DINH!$H$3:$L$514,5,FALSE)</f>
        <v>26</v>
      </c>
      <c r="AN37" s="152">
        <f t="shared" si="0"/>
        <v>26</v>
      </c>
      <c r="AO37" s="155">
        <f t="shared" si="1"/>
        <v>0</v>
      </c>
      <c r="AP37" s="155">
        <f t="shared" si="2"/>
        <v>0</v>
      </c>
      <c r="AQ37" s="157">
        <f t="shared" si="3"/>
        <v>0</v>
      </c>
      <c r="AR37" s="155">
        <f t="shared" si="4"/>
        <v>0</v>
      </c>
      <c r="AS37" s="155">
        <f t="shared" si="5"/>
        <v>0</v>
      </c>
      <c r="AT37" s="155">
        <f t="shared" si="6"/>
        <v>0</v>
      </c>
      <c r="AU37" s="155">
        <f t="shared" si="7"/>
        <v>0</v>
      </c>
      <c r="AV37" s="155">
        <f t="shared" si="8"/>
        <v>0</v>
      </c>
      <c r="AW37" s="155">
        <f t="shared" si="9"/>
        <v>0</v>
      </c>
      <c r="AX37" s="155">
        <f t="shared" si="10"/>
        <v>0</v>
      </c>
      <c r="AY37" s="155">
        <f t="shared" si="11"/>
        <v>0</v>
      </c>
      <c r="AZ37" s="155">
        <f t="shared" si="12"/>
        <v>0</v>
      </c>
      <c r="BA37" s="155">
        <f t="shared" si="13"/>
        <v>0</v>
      </c>
      <c r="BB37" s="155">
        <f t="shared" si="14"/>
        <v>0</v>
      </c>
      <c r="BC37" s="155">
        <f t="shared" si="15"/>
        <v>0</v>
      </c>
      <c r="BD37" s="155">
        <f t="shared" si="16"/>
        <v>0</v>
      </c>
      <c r="BE37" s="155">
        <f t="shared" si="17"/>
        <v>0</v>
      </c>
      <c r="BF37" s="155">
        <f t="shared" si="18"/>
        <v>0</v>
      </c>
      <c r="BG37" s="155">
        <f t="shared" si="19"/>
        <v>0</v>
      </c>
      <c r="BH37" s="155">
        <f t="shared" si="20"/>
        <v>0</v>
      </c>
      <c r="BI37" s="155">
        <f t="shared" si="21"/>
        <v>0</v>
      </c>
      <c r="BJ37" s="171">
        <v>1.05</v>
      </c>
      <c r="BK37" s="185"/>
    </row>
    <row r="38" spans="1:63" ht="14.25">
      <c r="A38" s="4"/>
      <c r="B38" s="36">
        <v>33</v>
      </c>
      <c r="C38" s="38">
        <v>12565</v>
      </c>
      <c r="D38" s="131" t="s">
        <v>289</v>
      </c>
      <c r="E38" s="131" t="s">
        <v>195</v>
      </c>
      <c r="F38" s="263" t="s">
        <v>157</v>
      </c>
      <c r="G38" s="263" t="s">
        <v>157</v>
      </c>
      <c r="H38" s="263" t="s">
        <v>157</v>
      </c>
      <c r="I38" s="263" t="s">
        <v>157</v>
      </c>
      <c r="J38" s="263" t="s">
        <v>157</v>
      </c>
      <c r="K38" s="263" t="s">
        <v>157</v>
      </c>
      <c r="L38" s="263"/>
      <c r="M38" s="263" t="s">
        <v>157</v>
      </c>
      <c r="N38" s="263" t="s">
        <v>157</v>
      </c>
      <c r="O38" s="263" t="s">
        <v>157</v>
      </c>
      <c r="P38" s="263" t="s">
        <v>157</v>
      </c>
      <c r="Q38" s="263" t="s">
        <v>157</v>
      </c>
      <c r="R38" s="263" t="s">
        <v>157</v>
      </c>
      <c r="S38" s="263"/>
      <c r="T38" s="263" t="s">
        <v>157</v>
      </c>
      <c r="U38" s="263" t="s">
        <v>157</v>
      </c>
      <c r="V38" s="263" t="s">
        <v>157</v>
      </c>
      <c r="W38" s="263" t="s">
        <v>157</v>
      </c>
      <c r="X38" s="263" t="s">
        <v>157</v>
      </c>
      <c r="Y38" s="263" t="s">
        <v>157</v>
      </c>
      <c r="Z38" s="263"/>
      <c r="AA38" s="263" t="s">
        <v>157</v>
      </c>
      <c r="AB38" s="263" t="s">
        <v>157</v>
      </c>
      <c r="AC38" s="263" t="s">
        <v>157</v>
      </c>
      <c r="AD38" s="263" t="s">
        <v>157</v>
      </c>
      <c r="AE38" s="263" t="s">
        <v>157</v>
      </c>
      <c r="AF38" s="263" t="s">
        <v>157</v>
      </c>
      <c r="AG38" s="263"/>
      <c r="AH38" s="263" t="s">
        <v>157</v>
      </c>
      <c r="AI38" s="263" t="s">
        <v>157</v>
      </c>
      <c r="AJ38" s="263"/>
      <c r="AK38" s="5"/>
      <c r="AL38" s="152"/>
      <c r="AM38" s="152">
        <f>VLOOKUP(C38,DM_NGAY_CONG_QUY_DINH!$H$3:$L$514,5,FALSE)</f>
        <v>26</v>
      </c>
      <c r="AN38" s="152">
        <f t="shared" si="0"/>
        <v>26</v>
      </c>
      <c r="AO38" s="155">
        <f t="shared" si="1"/>
        <v>0</v>
      </c>
      <c r="AP38" s="155">
        <f t="shared" si="2"/>
        <v>0</v>
      </c>
      <c r="AQ38" s="157">
        <f t="shared" si="3"/>
        <v>0</v>
      </c>
      <c r="AR38" s="155">
        <f t="shared" si="4"/>
        <v>0</v>
      </c>
      <c r="AS38" s="155">
        <f t="shared" si="5"/>
        <v>0</v>
      </c>
      <c r="AT38" s="155">
        <f t="shared" si="6"/>
        <v>0</v>
      </c>
      <c r="AU38" s="155">
        <f t="shared" si="7"/>
        <v>0</v>
      </c>
      <c r="AV38" s="155">
        <f t="shared" si="8"/>
        <v>0</v>
      </c>
      <c r="AW38" s="155">
        <f t="shared" si="9"/>
        <v>0</v>
      </c>
      <c r="AX38" s="155">
        <f t="shared" si="10"/>
        <v>0</v>
      </c>
      <c r="AY38" s="155">
        <f t="shared" si="11"/>
        <v>0</v>
      </c>
      <c r="AZ38" s="155">
        <f t="shared" si="12"/>
        <v>0</v>
      </c>
      <c r="BA38" s="155">
        <f t="shared" si="13"/>
        <v>0</v>
      </c>
      <c r="BB38" s="155">
        <f t="shared" si="14"/>
        <v>0</v>
      </c>
      <c r="BC38" s="155">
        <f t="shared" si="15"/>
        <v>0</v>
      </c>
      <c r="BD38" s="155">
        <f t="shared" si="16"/>
        <v>0</v>
      </c>
      <c r="BE38" s="155">
        <f t="shared" si="17"/>
        <v>0</v>
      </c>
      <c r="BF38" s="155">
        <f t="shared" si="18"/>
        <v>0</v>
      </c>
      <c r="BG38" s="155">
        <f t="shared" si="19"/>
        <v>0</v>
      </c>
      <c r="BH38" s="155">
        <f t="shared" si="20"/>
        <v>0</v>
      </c>
      <c r="BI38" s="155">
        <f t="shared" si="21"/>
        <v>0</v>
      </c>
      <c r="BJ38" s="171">
        <v>1</v>
      </c>
      <c r="BK38" s="185"/>
    </row>
    <row r="39" spans="1:63" ht="14.25">
      <c r="A39" s="4"/>
      <c r="B39" s="36">
        <v>34</v>
      </c>
      <c r="C39" s="38">
        <v>12566</v>
      </c>
      <c r="D39" s="131" t="s">
        <v>290</v>
      </c>
      <c r="E39" s="131" t="s">
        <v>195</v>
      </c>
      <c r="F39" s="263" t="s">
        <v>157</v>
      </c>
      <c r="G39" s="263" t="s">
        <v>157</v>
      </c>
      <c r="H39" s="263" t="s">
        <v>157</v>
      </c>
      <c r="I39" s="263" t="s">
        <v>157</v>
      </c>
      <c r="J39" s="263" t="s">
        <v>157</v>
      </c>
      <c r="K39" s="263" t="s">
        <v>157</v>
      </c>
      <c r="L39" s="263"/>
      <c r="M39" s="263" t="s">
        <v>157</v>
      </c>
      <c r="N39" s="263" t="s">
        <v>157</v>
      </c>
      <c r="O39" s="263" t="s">
        <v>157</v>
      </c>
      <c r="P39" s="263" t="s">
        <v>157</v>
      </c>
      <c r="Q39" s="263" t="s">
        <v>157</v>
      </c>
      <c r="R39" s="263" t="s">
        <v>157</v>
      </c>
      <c r="S39" s="263"/>
      <c r="T39" s="263" t="s">
        <v>157</v>
      </c>
      <c r="U39" s="263" t="s">
        <v>157</v>
      </c>
      <c r="V39" s="263" t="s">
        <v>157</v>
      </c>
      <c r="W39" s="263" t="s">
        <v>157</v>
      </c>
      <c r="X39" s="263" t="s">
        <v>157</v>
      </c>
      <c r="Y39" s="263" t="s">
        <v>157</v>
      </c>
      <c r="Z39" s="263"/>
      <c r="AA39" s="263" t="s">
        <v>157</v>
      </c>
      <c r="AB39" s="263" t="s">
        <v>157</v>
      </c>
      <c r="AC39" s="263" t="s">
        <v>157</v>
      </c>
      <c r="AD39" s="263" t="s">
        <v>157</v>
      </c>
      <c r="AE39" s="263" t="s">
        <v>157</v>
      </c>
      <c r="AF39" s="263" t="s">
        <v>157</v>
      </c>
      <c r="AG39" s="263"/>
      <c r="AH39" s="263" t="s">
        <v>157</v>
      </c>
      <c r="AI39" s="263" t="s">
        <v>157</v>
      </c>
      <c r="AJ39" s="263"/>
      <c r="AK39" s="5"/>
      <c r="AL39" s="152"/>
      <c r="AM39" s="152">
        <f>VLOOKUP(C39,DM_NGAY_CONG_QUY_DINH!$H$3:$L$514,5,FALSE)</f>
        <v>26</v>
      </c>
      <c r="AN39" s="152">
        <f t="shared" si="0"/>
        <v>26</v>
      </c>
      <c r="AO39" s="155">
        <f t="shared" si="1"/>
        <v>0</v>
      </c>
      <c r="AP39" s="155">
        <f t="shared" si="2"/>
        <v>0</v>
      </c>
      <c r="AQ39" s="157">
        <f t="shared" si="3"/>
        <v>0</v>
      </c>
      <c r="AR39" s="155">
        <f t="shared" si="4"/>
        <v>0</v>
      </c>
      <c r="AS39" s="155">
        <f t="shared" si="5"/>
        <v>0</v>
      </c>
      <c r="AT39" s="155">
        <f t="shared" si="6"/>
        <v>0</v>
      </c>
      <c r="AU39" s="155">
        <f t="shared" si="7"/>
        <v>0</v>
      </c>
      <c r="AV39" s="155">
        <f t="shared" si="8"/>
        <v>0</v>
      </c>
      <c r="AW39" s="155">
        <f t="shared" si="9"/>
        <v>0</v>
      </c>
      <c r="AX39" s="155">
        <f t="shared" si="10"/>
        <v>0</v>
      </c>
      <c r="AY39" s="155">
        <f t="shared" si="11"/>
        <v>0</v>
      </c>
      <c r="AZ39" s="155">
        <f t="shared" si="12"/>
        <v>0</v>
      </c>
      <c r="BA39" s="155">
        <f t="shared" si="13"/>
        <v>0</v>
      </c>
      <c r="BB39" s="155">
        <f t="shared" si="14"/>
        <v>0</v>
      </c>
      <c r="BC39" s="155">
        <f t="shared" si="15"/>
        <v>0</v>
      </c>
      <c r="BD39" s="155">
        <f t="shared" si="16"/>
        <v>0</v>
      </c>
      <c r="BE39" s="155">
        <f t="shared" si="17"/>
        <v>0</v>
      </c>
      <c r="BF39" s="155">
        <f t="shared" si="18"/>
        <v>0</v>
      </c>
      <c r="BG39" s="155">
        <f t="shared" si="19"/>
        <v>0</v>
      </c>
      <c r="BH39" s="155">
        <f t="shared" si="20"/>
        <v>0</v>
      </c>
      <c r="BI39" s="155">
        <f t="shared" si="21"/>
        <v>0</v>
      </c>
      <c r="BJ39" s="171">
        <v>1</v>
      </c>
      <c r="BK39" s="185"/>
    </row>
    <row r="40" spans="1:63" ht="14.25">
      <c r="A40" s="4"/>
      <c r="B40" s="36">
        <v>35</v>
      </c>
      <c r="C40" s="38">
        <v>13356</v>
      </c>
      <c r="D40" s="131" t="s">
        <v>291</v>
      </c>
      <c r="E40" s="131" t="s">
        <v>195</v>
      </c>
      <c r="F40" s="263" t="s">
        <v>157</v>
      </c>
      <c r="G40" s="263" t="s">
        <v>157</v>
      </c>
      <c r="H40" s="263" t="s">
        <v>157</v>
      </c>
      <c r="I40" s="263" t="s">
        <v>157</v>
      </c>
      <c r="J40" s="263" t="s">
        <v>157</v>
      </c>
      <c r="K40" s="263" t="s">
        <v>157</v>
      </c>
      <c r="L40" s="263"/>
      <c r="M40" s="263" t="s">
        <v>157</v>
      </c>
      <c r="N40" s="263" t="s">
        <v>157</v>
      </c>
      <c r="O40" s="263" t="s">
        <v>157</v>
      </c>
      <c r="P40" s="263" t="s">
        <v>157</v>
      </c>
      <c r="Q40" s="263" t="s">
        <v>157</v>
      </c>
      <c r="R40" s="263" t="s">
        <v>157</v>
      </c>
      <c r="S40" s="263"/>
      <c r="T40" s="263" t="s">
        <v>157</v>
      </c>
      <c r="U40" s="263" t="s">
        <v>157</v>
      </c>
      <c r="V40" s="263" t="s">
        <v>157</v>
      </c>
      <c r="W40" s="263" t="s">
        <v>157</v>
      </c>
      <c r="X40" s="263" t="s">
        <v>157</v>
      </c>
      <c r="Y40" s="263" t="s">
        <v>157</v>
      </c>
      <c r="Z40" s="263"/>
      <c r="AA40" s="263" t="s">
        <v>157</v>
      </c>
      <c r="AB40" s="263" t="s">
        <v>157</v>
      </c>
      <c r="AC40" s="263" t="s">
        <v>157</v>
      </c>
      <c r="AD40" s="263" t="s">
        <v>157</v>
      </c>
      <c r="AE40" s="263" t="s">
        <v>157</v>
      </c>
      <c r="AF40" s="263" t="s">
        <v>157</v>
      </c>
      <c r="AG40" s="263"/>
      <c r="AH40" s="263" t="s">
        <v>157</v>
      </c>
      <c r="AI40" s="263" t="s">
        <v>157</v>
      </c>
      <c r="AJ40" s="263"/>
      <c r="AK40" s="5"/>
      <c r="AL40" s="152"/>
      <c r="AM40" s="152">
        <f>VLOOKUP(C40,DM_NGAY_CONG_QUY_DINH!$H$3:$L$514,5,FALSE)</f>
        <v>26</v>
      </c>
      <c r="AN40" s="152">
        <f t="shared" si="0"/>
        <v>26</v>
      </c>
      <c r="AO40" s="155">
        <f t="shared" si="1"/>
        <v>0</v>
      </c>
      <c r="AP40" s="155">
        <f t="shared" si="2"/>
        <v>0</v>
      </c>
      <c r="AQ40" s="157">
        <f t="shared" si="3"/>
        <v>0</v>
      </c>
      <c r="AR40" s="155">
        <f t="shared" si="4"/>
        <v>0</v>
      </c>
      <c r="AS40" s="155">
        <f t="shared" si="5"/>
        <v>0</v>
      </c>
      <c r="AT40" s="155">
        <f t="shared" si="6"/>
        <v>0</v>
      </c>
      <c r="AU40" s="155">
        <f t="shared" si="7"/>
        <v>0</v>
      </c>
      <c r="AV40" s="155">
        <f t="shared" si="8"/>
        <v>0</v>
      </c>
      <c r="AW40" s="155">
        <f t="shared" si="9"/>
        <v>0</v>
      </c>
      <c r="AX40" s="155">
        <f t="shared" si="10"/>
        <v>0</v>
      </c>
      <c r="AY40" s="155">
        <f t="shared" si="11"/>
        <v>0</v>
      </c>
      <c r="AZ40" s="155">
        <f t="shared" si="12"/>
        <v>0</v>
      </c>
      <c r="BA40" s="155">
        <f t="shared" si="13"/>
        <v>0</v>
      </c>
      <c r="BB40" s="155">
        <f t="shared" si="14"/>
        <v>0</v>
      </c>
      <c r="BC40" s="155">
        <f t="shared" si="15"/>
        <v>0</v>
      </c>
      <c r="BD40" s="155">
        <f t="shared" si="16"/>
        <v>0</v>
      </c>
      <c r="BE40" s="155">
        <f t="shared" si="17"/>
        <v>0</v>
      </c>
      <c r="BF40" s="155">
        <f t="shared" si="18"/>
        <v>0</v>
      </c>
      <c r="BG40" s="155">
        <f t="shared" si="19"/>
        <v>0</v>
      </c>
      <c r="BH40" s="155">
        <f t="shared" si="20"/>
        <v>0</v>
      </c>
      <c r="BI40" s="155">
        <f t="shared" si="21"/>
        <v>0</v>
      </c>
      <c r="BJ40" s="225">
        <v>0.9</v>
      </c>
      <c r="BK40" s="4"/>
    </row>
    <row r="41" spans="1:63" ht="14.25">
      <c r="A41" s="4"/>
      <c r="B41" s="36">
        <v>36</v>
      </c>
      <c r="C41" s="38">
        <v>13357</v>
      </c>
      <c r="D41" s="131" t="s">
        <v>292</v>
      </c>
      <c r="E41" s="131" t="s">
        <v>195</v>
      </c>
      <c r="F41" s="263" t="s">
        <v>157</v>
      </c>
      <c r="G41" s="263" t="s">
        <v>157</v>
      </c>
      <c r="H41" s="263" t="s">
        <v>157</v>
      </c>
      <c r="I41" s="263" t="s">
        <v>157</v>
      </c>
      <c r="J41" s="263" t="s">
        <v>157</v>
      </c>
      <c r="K41" s="263" t="s">
        <v>157</v>
      </c>
      <c r="L41" s="263"/>
      <c r="M41" s="263" t="s">
        <v>157</v>
      </c>
      <c r="N41" s="263" t="s">
        <v>157</v>
      </c>
      <c r="O41" s="263" t="s">
        <v>157</v>
      </c>
      <c r="P41" s="263" t="s">
        <v>157</v>
      </c>
      <c r="Q41" s="263" t="s">
        <v>157</v>
      </c>
      <c r="R41" s="263" t="s">
        <v>157</v>
      </c>
      <c r="S41" s="263"/>
      <c r="T41" s="263" t="s">
        <v>157</v>
      </c>
      <c r="U41" s="263" t="s">
        <v>157</v>
      </c>
      <c r="V41" s="263" t="s">
        <v>157</v>
      </c>
      <c r="W41" s="263" t="s">
        <v>157</v>
      </c>
      <c r="X41" s="263" t="s">
        <v>157</v>
      </c>
      <c r="Y41" s="263" t="s">
        <v>157</v>
      </c>
      <c r="Z41" s="263"/>
      <c r="AA41" s="263" t="s">
        <v>157</v>
      </c>
      <c r="AB41" s="263" t="s">
        <v>157</v>
      </c>
      <c r="AC41" s="263" t="s">
        <v>157</v>
      </c>
      <c r="AD41" s="263" t="s">
        <v>157</v>
      </c>
      <c r="AE41" s="263" t="s">
        <v>157</v>
      </c>
      <c r="AF41" s="263" t="s">
        <v>157</v>
      </c>
      <c r="AG41" s="263"/>
      <c r="AH41" s="263" t="s">
        <v>157</v>
      </c>
      <c r="AI41" s="263" t="s">
        <v>157</v>
      </c>
      <c r="AJ41" s="263"/>
      <c r="AK41" s="5"/>
      <c r="AL41" s="152"/>
      <c r="AM41" s="152">
        <f>VLOOKUP(C41,DM_NGAY_CONG_QUY_DINH!$H$3:$L$514,5,FALSE)</f>
        <v>26</v>
      </c>
      <c r="AN41" s="152">
        <f t="shared" si="0"/>
        <v>26</v>
      </c>
      <c r="AO41" s="155">
        <f t="shared" si="1"/>
        <v>0</v>
      </c>
      <c r="AP41" s="155">
        <f t="shared" si="2"/>
        <v>0</v>
      </c>
      <c r="AQ41" s="157">
        <f t="shared" si="3"/>
        <v>0</v>
      </c>
      <c r="AR41" s="155">
        <f t="shared" si="4"/>
        <v>0</v>
      </c>
      <c r="AS41" s="155">
        <f t="shared" si="5"/>
        <v>0</v>
      </c>
      <c r="AT41" s="155">
        <f t="shared" si="6"/>
        <v>0</v>
      </c>
      <c r="AU41" s="155">
        <f t="shared" si="7"/>
        <v>0</v>
      </c>
      <c r="AV41" s="155">
        <f t="shared" si="8"/>
        <v>0</v>
      </c>
      <c r="AW41" s="155">
        <f t="shared" si="9"/>
        <v>0</v>
      </c>
      <c r="AX41" s="155">
        <f t="shared" si="10"/>
        <v>0</v>
      </c>
      <c r="AY41" s="155">
        <f t="shared" si="11"/>
        <v>0</v>
      </c>
      <c r="AZ41" s="155">
        <f t="shared" si="12"/>
        <v>0</v>
      </c>
      <c r="BA41" s="155">
        <f t="shared" si="13"/>
        <v>0</v>
      </c>
      <c r="BB41" s="155">
        <f t="shared" si="14"/>
        <v>0</v>
      </c>
      <c r="BC41" s="155">
        <f t="shared" si="15"/>
        <v>0</v>
      </c>
      <c r="BD41" s="155">
        <f t="shared" si="16"/>
        <v>0</v>
      </c>
      <c r="BE41" s="155">
        <f t="shared" si="17"/>
        <v>0</v>
      </c>
      <c r="BF41" s="155">
        <f t="shared" si="18"/>
        <v>0</v>
      </c>
      <c r="BG41" s="155">
        <f t="shared" si="19"/>
        <v>0</v>
      </c>
      <c r="BH41" s="155">
        <f t="shared" si="20"/>
        <v>0</v>
      </c>
      <c r="BI41" s="155">
        <f t="shared" si="21"/>
        <v>0</v>
      </c>
      <c r="BJ41" s="171">
        <v>1.05</v>
      </c>
      <c r="BK41" s="185"/>
    </row>
    <row r="42" spans="1:63" ht="14.25">
      <c r="A42" s="4"/>
      <c r="B42" s="36">
        <v>37</v>
      </c>
      <c r="C42" s="38">
        <v>13358</v>
      </c>
      <c r="D42" s="131" t="s">
        <v>293</v>
      </c>
      <c r="E42" s="131" t="s">
        <v>195</v>
      </c>
      <c r="F42" s="263" t="s">
        <v>157</v>
      </c>
      <c r="G42" s="263" t="s">
        <v>157</v>
      </c>
      <c r="H42" s="263" t="s">
        <v>157</v>
      </c>
      <c r="I42" s="263" t="s">
        <v>157</v>
      </c>
      <c r="J42" s="263" t="s">
        <v>157</v>
      </c>
      <c r="K42" s="263" t="s">
        <v>157</v>
      </c>
      <c r="L42" s="263"/>
      <c r="M42" s="263" t="s">
        <v>157</v>
      </c>
      <c r="N42" s="263" t="s">
        <v>157</v>
      </c>
      <c r="O42" s="263" t="s">
        <v>157</v>
      </c>
      <c r="P42" s="263" t="s">
        <v>157</v>
      </c>
      <c r="Q42" s="263" t="s">
        <v>157</v>
      </c>
      <c r="R42" s="263" t="s">
        <v>157</v>
      </c>
      <c r="S42" s="263"/>
      <c r="T42" s="263" t="s">
        <v>157</v>
      </c>
      <c r="U42" s="263" t="s">
        <v>157</v>
      </c>
      <c r="V42" s="263" t="s">
        <v>157</v>
      </c>
      <c r="W42" s="263" t="s">
        <v>157</v>
      </c>
      <c r="X42" s="263" t="s">
        <v>157</v>
      </c>
      <c r="Y42" s="263" t="s">
        <v>157</v>
      </c>
      <c r="Z42" s="263"/>
      <c r="AA42" s="263" t="s">
        <v>157</v>
      </c>
      <c r="AB42" s="263" t="s">
        <v>157</v>
      </c>
      <c r="AC42" s="263" t="s">
        <v>157</v>
      </c>
      <c r="AD42" s="263" t="s">
        <v>157</v>
      </c>
      <c r="AE42" s="263" t="s">
        <v>157</v>
      </c>
      <c r="AF42" s="263" t="s">
        <v>157</v>
      </c>
      <c r="AG42" s="263"/>
      <c r="AH42" s="263" t="s">
        <v>157</v>
      </c>
      <c r="AI42" s="263" t="s">
        <v>157</v>
      </c>
      <c r="AJ42" s="263"/>
      <c r="AK42" s="5"/>
      <c r="AL42" s="152"/>
      <c r="AM42" s="152">
        <f>VLOOKUP(C42,DM_NGAY_CONG_QUY_DINH!$H$3:$L$514,5,FALSE)</f>
        <v>26</v>
      </c>
      <c r="AN42" s="152">
        <f t="shared" si="0"/>
        <v>26</v>
      </c>
      <c r="AO42" s="155">
        <f t="shared" si="1"/>
        <v>0</v>
      </c>
      <c r="AP42" s="155">
        <f t="shared" si="2"/>
        <v>0</v>
      </c>
      <c r="AQ42" s="157">
        <f t="shared" si="3"/>
        <v>0</v>
      </c>
      <c r="AR42" s="155">
        <f t="shared" si="4"/>
        <v>0</v>
      </c>
      <c r="AS42" s="155">
        <f t="shared" si="5"/>
        <v>0</v>
      </c>
      <c r="AT42" s="155">
        <f t="shared" si="6"/>
        <v>0</v>
      </c>
      <c r="AU42" s="155">
        <f t="shared" si="7"/>
        <v>0</v>
      </c>
      <c r="AV42" s="155">
        <f t="shared" si="8"/>
        <v>0</v>
      </c>
      <c r="AW42" s="155">
        <f t="shared" si="9"/>
        <v>0</v>
      </c>
      <c r="AX42" s="155">
        <f t="shared" si="10"/>
        <v>0</v>
      </c>
      <c r="AY42" s="155">
        <f t="shared" si="11"/>
        <v>0</v>
      </c>
      <c r="AZ42" s="155">
        <f t="shared" si="12"/>
        <v>0</v>
      </c>
      <c r="BA42" s="155">
        <f t="shared" si="13"/>
        <v>0</v>
      </c>
      <c r="BB42" s="155">
        <f t="shared" si="14"/>
        <v>0</v>
      </c>
      <c r="BC42" s="155">
        <f t="shared" si="15"/>
        <v>0</v>
      </c>
      <c r="BD42" s="155">
        <f t="shared" si="16"/>
        <v>0</v>
      </c>
      <c r="BE42" s="155">
        <f t="shared" si="17"/>
        <v>0</v>
      </c>
      <c r="BF42" s="155">
        <f t="shared" si="18"/>
        <v>0</v>
      </c>
      <c r="BG42" s="155">
        <f t="shared" si="19"/>
        <v>0</v>
      </c>
      <c r="BH42" s="155">
        <f t="shared" si="20"/>
        <v>0</v>
      </c>
      <c r="BI42" s="155">
        <f t="shared" si="21"/>
        <v>0</v>
      </c>
      <c r="BJ42" s="171">
        <v>1</v>
      </c>
      <c r="BK42" s="185"/>
    </row>
    <row r="43" spans="1:63" ht="14.25">
      <c r="A43" s="4"/>
      <c r="B43" s="36">
        <v>38</v>
      </c>
      <c r="C43" s="38">
        <v>13359</v>
      </c>
      <c r="D43" s="131" t="s">
        <v>294</v>
      </c>
      <c r="E43" s="131" t="s">
        <v>195</v>
      </c>
      <c r="F43" s="263" t="s">
        <v>157</v>
      </c>
      <c r="G43" s="263" t="s">
        <v>157</v>
      </c>
      <c r="H43" s="263" t="s">
        <v>157</v>
      </c>
      <c r="I43" s="263" t="s">
        <v>157</v>
      </c>
      <c r="J43" s="263" t="s">
        <v>157</v>
      </c>
      <c r="K43" s="263" t="s">
        <v>157</v>
      </c>
      <c r="L43" s="263"/>
      <c r="M43" s="263" t="s">
        <v>157</v>
      </c>
      <c r="N43" s="263" t="s">
        <v>157</v>
      </c>
      <c r="O43" s="263" t="s">
        <v>157</v>
      </c>
      <c r="P43" s="263" t="s">
        <v>157</v>
      </c>
      <c r="Q43" s="263" t="s">
        <v>157</v>
      </c>
      <c r="R43" s="263" t="s">
        <v>157</v>
      </c>
      <c r="S43" s="263"/>
      <c r="T43" s="263" t="s">
        <v>157</v>
      </c>
      <c r="U43" s="263" t="s">
        <v>157</v>
      </c>
      <c r="V43" s="263" t="s">
        <v>157</v>
      </c>
      <c r="W43" s="263" t="s">
        <v>157</v>
      </c>
      <c r="X43" s="263" t="s">
        <v>157</v>
      </c>
      <c r="Y43" s="263" t="s">
        <v>157</v>
      </c>
      <c r="Z43" s="263"/>
      <c r="AA43" s="263" t="s">
        <v>157</v>
      </c>
      <c r="AB43" s="263" t="s">
        <v>157</v>
      </c>
      <c r="AC43" s="263" t="s">
        <v>157</v>
      </c>
      <c r="AD43" s="263" t="s">
        <v>157</v>
      </c>
      <c r="AE43" s="263" t="s">
        <v>157</v>
      </c>
      <c r="AF43" s="263" t="s">
        <v>157</v>
      </c>
      <c r="AG43" s="263"/>
      <c r="AH43" s="263" t="s">
        <v>157</v>
      </c>
      <c r="AI43" s="263" t="s">
        <v>157</v>
      </c>
      <c r="AJ43" s="263"/>
      <c r="AK43" s="5"/>
      <c r="AL43" s="152"/>
      <c r="AM43" s="152">
        <f>VLOOKUP(C43,DM_NGAY_CONG_QUY_DINH!$H$3:$L$514,5,FALSE)</f>
        <v>26</v>
      </c>
      <c r="AN43" s="152">
        <f t="shared" si="0"/>
        <v>26</v>
      </c>
      <c r="AO43" s="155">
        <f t="shared" si="1"/>
        <v>0</v>
      </c>
      <c r="AP43" s="155">
        <f t="shared" si="2"/>
        <v>0</v>
      </c>
      <c r="AQ43" s="157">
        <f t="shared" si="3"/>
        <v>0</v>
      </c>
      <c r="AR43" s="155">
        <f t="shared" si="4"/>
        <v>0</v>
      </c>
      <c r="AS43" s="155">
        <f t="shared" si="5"/>
        <v>0</v>
      </c>
      <c r="AT43" s="155">
        <f t="shared" si="6"/>
        <v>0</v>
      </c>
      <c r="AU43" s="155">
        <f t="shared" si="7"/>
        <v>0</v>
      </c>
      <c r="AV43" s="155">
        <f t="shared" si="8"/>
        <v>0</v>
      </c>
      <c r="AW43" s="155">
        <f t="shared" si="9"/>
        <v>0</v>
      </c>
      <c r="AX43" s="155">
        <f t="shared" si="10"/>
        <v>0</v>
      </c>
      <c r="AY43" s="155">
        <f t="shared" si="11"/>
        <v>0</v>
      </c>
      <c r="AZ43" s="155">
        <f t="shared" si="12"/>
        <v>0</v>
      </c>
      <c r="BA43" s="155">
        <f t="shared" si="13"/>
        <v>0</v>
      </c>
      <c r="BB43" s="155">
        <f t="shared" si="14"/>
        <v>0</v>
      </c>
      <c r="BC43" s="155">
        <f t="shared" si="15"/>
        <v>0</v>
      </c>
      <c r="BD43" s="155">
        <f t="shared" si="16"/>
        <v>0</v>
      </c>
      <c r="BE43" s="155">
        <f t="shared" si="17"/>
        <v>0</v>
      </c>
      <c r="BF43" s="155">
        <f t="shared" si="18"/>
        <v>0</v>
      </c>
      <c r="BG43" s="155">
        <f t="shared" si="19"/>
        <v>0</v>
      </c>
      <c r="BH43" s="155">
        <f t="shared" si="20"/>
        <v>0</v>
      </c>
      <c r="BI43" s="155">
        <f t="shared" si="21"/>
        <v>0</v>
      </c>
      <c r="BJ43" s="225">
        <v>1</v>
      </c>
      <c r="BK43" s="4"/>
    </row>
    <row r="44" spans="1:63" ht="14.25">
      <c r="A44" s="4"/>
      <c r="B44" s="36">
        <v>39</v>
      </c>
      <c r="C44" s="38">
        <v>13360</v>
      </c>
      <c r="D44" s="131" t="s">
        <v>295</v>
      </c>
      <c r="E44" s="131" t="s">
        <v>195</v>
      </c>
      <c r="F44" s="263" t="s">
        <v>157</v>
      </c>
      <c r="G44" s="263" t="s">
        <v>157</v>
      </c>
      <c r="H44" s="263" t="s">
        <v>157</v>
      </c>
      <c r="I44" s="263" t="s">
        <v>157</v>
      </c>
      <c r="J44" s="263" t="s">
        <v>157</v>
      </c>
      <c r="K44" s="263" t="s">
        <v>157</v>
      </c>
      <c r="L44" s="263"/>
      <c r="M44" s="263" t="s">
        <v>157</v>
      </c>
      <c r="N44" s="263" t="s">
        <v>157</v>
      </c>
      <c r="O44" s="263" t="s">
        <v>157</v>
      </c>
      <c r="P44" s="263" t="s">
        <v>157</v>
      </c>
      <c r="Q44" s="263" t="s">
        <v>157</v>
      </c>
      <c r="R44" s="263" t="s">
        <v>157</v>
      </c>
      <c r="S44" s="263"/>
      <c r="T44" s="263" t="s">
        <v>157</v>
      </c>
      <c r="U44" s="263" t="s">
        <v>157</v>
      </c>
      <c r="V44" s="263" t="s">
        <v>157</v>
      </c>
      <c r="W44" s="263" t="s">
        <v>157</v>
      </c>
      <c r="X44" s="263" t="s">
        <v>157</v>
      </c>
      <c r="Y44" s="263" t="s">
        <v>157</v>
      </c>
      <c r="Z44" s="263"/>
      <c r="AA44" s="263" t="s">
        <v>157</v>
      </c>
      <c r="AB44" s="263" t="s">
        <v>157</v>
      </c>
      <c r="AC44" s="263" t="s">
        <v>157</v>
      </c>
      <c r="AD44" s="263" t="s">
        <v>157</v>
      </c>
      <c r="AE44" s="263" t="s">
        <v>157</v>
      </c>
      <c r="AF44" s="263" t="s">
        <v>157</v>
      </c>
      <c r="AG44" s="263"/>
      <c r="AH44" s="263" t="s">
        <v>157</v>
      </c>
      <c r="AI44" s="263" t="s">
        <v>157</v>
      </c>
      <c r="AJ44" s="263"/>
      <c r="AK44" s="5"/>
      <c r="AL44" s="152"/>
      <c r="AM44" s="152">
        <f>VLOOKUP(C44,DM_NGAY_CONG_QUY_DINH!$H$3:$L$514,5,FALSE)</f>
        <v>26</v>
      </c>
      <c r="AN44" s="152">
        <f t="shared" si="0"/>
        <v>26</v>
      </c>
      <c r="AO44" s="155">
        <f t="shared" si="1"/>
        <v>0</v>
      </c>
      <c r="AP44" s="155">
        <f t="shared" si="2"/>
        <v>0</v>
      </c>
      <c r="AQ44" s="157">
        <f t="shared" si="3"/>
        <v>0</v>
      </c>
      <c r="AR44" s="155">
        <f t="shared" si="4"/>
        <v>0</v>
      </c>
      <c r="AS44" s="155">
        <f t="shared" si="5"/>
        <v>0</v>
      </c>
      <c r="AT44" s="155">
        <f t="shared" si="6"/>
        <v>0</v>
      </c>
      <c r="AU44" s="155">
        <f t="shared" si="7"/>
        <v>0</v>
      </c>
      <c r="AV44" s="155">
        <f t="shared" si="8"/>
        <v>0</v>
      </c>
      <c r="AW44" s="155">
        <f t="shared" si="9"/>
        <v>0</v>
      </c>
      <c r="AX44" s="155">
        <f t="shared" si="10"/>
        <v>0</v>
      </c>
      <c r="AY44" s="155">
        <f t="shared" si="11"/>
        <v>0</v>
      </c>
      <c r="AZ44" s="155">
        <f t="shared" si="12"/>
        <v>0</v>
      </c>
      <c r="BA44" s="155">
        <f t="shared" si="13"/>
        <v>0</v>
      </c>
      <c r="BB44" s="155">
        <f t="shared" si="14"/>
        <v>0</v>
      </c>
      <c r="BC44" s="155">
        <f t="shared" si="15"/>
        <v>0</v>
      </c>
      <c r="BD44" s="155">
        <f t="shared" si="16"/>
        <v>0</v>
      </c>
      <c r="BE44" s="155">
        <f t="shared" si="17"/>
        <v>0</v>
      </c>
      <c r="BF44" s="155">
        <f t="shared" si="18"/>
        <v>0</v>
      </c>
      <c r="BG44" s="155">
        <f t="shared" si="19"/>
        <v>0</v>
      </c>
      <c r="BH44" s="155">
        <f t="shared" si="20"/>
        <v>0</v>
      </c>
      <c r="BI44" s="155">
        <f t="shared" si="21"/>
        <v>0</v>
      </c>
      <c r="BJ44" s="171">
        <v>1.05</v>
      </c>
      <c r="BK44" s="185"/>
    </row>
    <row r="45" spans="1:63" ht="14.25">
      <c r="A45" s="4"/>
      <c r="B45" s="36">
        <v>40</v>
      </c>
      <c r="C45" s="38">
        <v>10535</v>
      </c>
      <c r="D45" s="131" t="s">
        <v>296</v>
      </c>
      <c r="E45" s="131" t="s">
        <v>297</v>
      </c>
      <c r="F45" s="263" t="s">
        <v>157</v>
      </c>
      <c r="G45" s="263" t="s">
        <v>157</v>
      </c>
      <c r="H45" s="263" t="s">
        <v>157</v>
      </c>
      <c r="I45" s="263" t="s">
        <v>157</v>
      </c>
      <c r="J45" s="263" t="s">
        <v>157</v>
      </c>
      <c r="K45" s="263"/>
      <c r="L45" s="263"/>
      <c r="M45" s="263" t="s">
        <v>157</v>
      </c>
      <c r="N45" s="263" t="s">
        <v>157</v>
      </c>
      <c r="O45" s="263" t="s">
        <v>157</v>
      </c>
      <c r="P45" s="263" t="s">
        <v>157</v>
      </c>
      <c r="Q45" s="263" t="s">
        <v>157</v>
      </c>
      <c r="R45" s="263"/>
      <c r="S45" s="263"/>
      <c r="T45" s="263" t="s">
        <v>157</v>
      </c>
      <c r="U45" s="263" t="s">
        <v>157</v>
      </c>
      <c r="V45" s="263" t="s">
        <v>157</v>
      </c>
      <c r="W45" s="263" t="s">
        <v>157</v>
      </c>
      <c r="X45" s="263" t="s">
        <v>157</v>
      </c>
      <c r="Y45" s="263"/>
      <c r="Z45" s="263"/>
      <c r="AA45" s="263" t="s">
        <v>157</v>
      </c>
      <c r="AB45" s="263" t="s">
        <v>157</v>
      </c>
      <c r="AC45" s="263" t="s">
        <v>157</v>
      </c>
      <c r="AD45" s="263" t="s">
        <v>157</v>
      </c>
      <c r="AE45" s="263" t="s">
        <v>157</v>
      </c>
      <c r="AF45" s="263"/>
      <c r="AG45" s="263"/>
      <c r="AH45" s="263" t="s">
        <v>157</v>
      </c>
      <c r="AI45" s="263" t="s">
        <v>157</v>
      </c>
      <c r="AJ45" s="263"/>
      <c r="AK45" s="5"/>
      <c r="AL45" s="152"/>
      <c r="AM45" s="152">
        <f>VLOOKUP(C45,DM_NGAY_CONG_QUY_DINH!$H$3:$L$514,5,FALSE)</f>
        <v>22</v>
      </c>
      <c r="AN45" s="152">
        <f t="shared" si="0"/>
        <v>22</v>
      </c>
      <c r="AO45" s="155">
        <f t="shared" si="1"/>
        <v>0</v>
      </c>
      <c r="AP45" s="155">
        <f t="shared" si="2"/>
        <v>0</v>
      </c>
      <c r="AQ45" s="157">
        <f t="shared" si="3"/>
        <v>0</v>
      </c>
      <c r="AR45" s="155">
        <f t="shared" si="4"/>
        <v>0</v>
      </c>
      <c r="AS45" s="155">
        <f t="shared" si="5"/>
        <v>0</v>
      </c>
      <c r="AT45" s="155">
        <f t="shared" si="6"/>
        <v>0</v>
      </c>
      <c r="AU45" s="155">
        <f t="shared" si="7"/>
        <v>0</v>
      </c>
      <c r="AV45" s="155">
        <f t="shared" si="8"/>
        <v>0</v>
      </c>
      <c r="AW45" s="155">
        <f t="shared" si="9"/>
        <v>0</v>
      </c>
      <c r="AX45" s="155">
        <f t="shared" si="10"/>
        <v>0</v>
      </c>
      <c r="AY45" s="155">
        <f t="shared" si="11"/>
        <v>0</v>
      </c>
      <c r="AZ45" s="155">
        <f t="shared" si="12"/>
        <v>0</v>
      </c>
      <c r="BA45" s="155">
        <f t="shared" si="13"/>
        <v>0</v>
      </c>
      <c r="BB45" s="155">
        <f t="shared" si="14"/>
        <v>0</v>
      </c>
      <c r="BC45" s="155">
        <f t="shared" si="15"/>
        <v>0</v>
      </c>
      <c r="BD45" s="155">
        <f t="shared" si="16"/>
        <v>0</v>
      </c>
      <c r="BE45" s="155">
        <f t="shared" si="17"/>
        <v>0</v>
      </c>
      <c r="BF45" s="155">
        <f t="shared" si="18"/>
        <v>0</v>
      </c>
      <c r="BG45" s="155">
        <f t="shared" si="19"/>
        <v>0</v>
      </c>
      <c r="BH45" s="155">
        <f t="shared" si="20"/>
        <v>0</v>
      </c>
      <c r="BI45" s="155">
        <f t="shared" si="21"/>
        <v>0</v>
      </c>
      <c r="BJ45" s="171">
        <v>1</v>
      </c>
      <c r="BK45" s="185"/>
    </row>
    <row r="46" spans="1:63" ht="14.25">
      <c r="A46" s="4"/>
      <c r="B46" s="36">
        <v>41</v>
      </c>
      <c r="C46" s="38">
        <v>13527</v>
      </c>
      <c r="D46" s="131" t="s">
        <v>299</v>
      </c>
      <c r="E46" s="131" t="s">
        <v>300</v>
      </c>
      <c r="F46" s="263" t="s">
        <v>157</v>
      </c>
      <c r="G46" s="263" t="s">
        <v>157</v>
      </c>
      <c r="H46" s="263" t="s">
        <v>157</v>
      </c>
      <c r="I46" s="263" t="s">
        <v>157</v>
      </c>
      <c r="J46" s="263" t="s">
        <v>157</v>
      </c>
      <c r="K46" s="263" t="s">
        <v>157</v>
      </c>
      <c r="L46" s="263"/>
      <c r="M46" s="263" t="s">
        <v>157</v>
      </c>
      <c r="N46" s="263" t="s">
        <v>157</v>
      </c>
      <c r="O46" s="263" t="s">
        <v>157</v>
      </c>
      <c r="P46" s="263" t="s">
        <v>157</v>
      </c>
      <c r="Q46" s="263" t="s">
        <v>157</v>
      </c>
      <c r="R46" s="263" t="s">
        <v>157</v>
      </c>
      <c r="S46" s="263"/>
      <c r="T46" s="263" t="s">
        <v>157</v>
      </c>
      <c r="U46" s="263" t="s">
        <v>157</v>
      </c>
      <c r="V46" s="263" t="s">
        <v>157</v>
      </c>
      <c r="W46" s="263" t="s">
        <v>157</v>
      </c>
      <c r="X46" s="263" t="s">
        <v>157</v>
      </c>
      <c r="Y46" s="263" t="s">
        <v>157</v>
      </c>
      <c r="Z46" s="263"/>
      <c r="AA46" s="263" t="s">
        <v>157</v>
      </c>
      <c r="AB46" s="263" t="s">
        <v>157</v>
      </c>
      <c r="AC46" s="263" t="s">
        <v>157</v>
      </c>
      <c r="AD46" s="263" t="s">
        <v>157</v>
      </c>
      <c r="AE46" s="263" t="s">
        <v>157</v>
      </c>
      <c r="AF46" s="263" t="s">
        <v>157</v>
      </c>
      <c r="AG46" s="263"/>
      <c r="AH46" s="263" t="s">
        <v>157</v>
      </c>
      <c r="AI46" s="263" t="s">
        <v>157</v>
      </c>
      <c r="AJ46" s="263"/>
      <c r="AK46" s="5"/>
      <c r="AL46" s="152"/>
      <c r="AM46" s="152">
        <f>VLOOKUP(C46,DM_NGAY_CONG_QUY_DINH!$H$3:$L$514,5,FALSE)</f>
        <v>26</v>
      </c>
      <c r="AN46" s="152">
        <f t="shared" si="0"/>
        <v>26</v>
      </c>
      <c r="AO46" s="155">
        <f t="shared" si="1"/>
        <v>0</v>
      </c>
      <c r="AP46" s="155">
        <f t="shared" si="2"/>
        <v>0</v>
      </c>
      <c r="AQ46" s="157">
        <f t="shared" si="3"/>
        <v>0</v>
      </c>
      <c r="AR46" s="155">
        <f t="shared" si="4"/>
        <v>0</v>
      </c>
      <c r="AS46" s="155">
        <f t="shared" si="5"/>
        <v>0</v>
      </c>
      <c r="AT46" s="155">
        <f t="shared" si="6"/>
        <v>0</v>
      </c>
      <c r="AU46" s="155">
        <f t="shared" si="7"/>
        <v>0</v>
      </c>
      <c r="AV46" s="155">
        <f t="shared" si="8"/>
        <v>0</v>
      </c>
      <c r="AW46" s="155">
        <f t="shared" si="9"/>
        <v>0</v>
      </c>
      <c r="AX46" s="155">
        <f t="shared" si="10"/>
        <v>0</v>
      </c>
      <c r="AY46" s="155">
        <f t="shared" si="11"/>
        <v>0</v>
      </c>
      <c r="AZ46" s="155">
        <f t="shared" si="12"/>
        <v>0</v>
      </c>
      <c r="BA46" s="155">
        <f t="shared" si="13"/>
        <v>0</v>
      </c>
      <c r="BB46" s="155">
        <f t="shared" si="14"/>
        <v>0</v>
      </c>
      <c r="BC46" s="155">
        <f t="shared" si="15"/>
        <v>0</v>
      </c>
      <c r="BD46" s="155">
        <f t="shared" si="16"/>
        <v>0</v>
      </c>
      <c r="BE46" s="155">
        <f t="shared" si="17"/>
        <v>0</v>
      </c>
      <c r="BF46" s="155">
        <f t="shared" si="18"/>
        <v>0</v>
      </c>
      <c r="BG46" s="155">
        <f t="shared" si="19"/>
        <v>0</v>
      </c>
      <c r="BH46" s="155">
        <f t="shared" si="20"/>
        <v>0</v>
      </c>
      <c r="BI46" s="155">
        <f t="shared" si="21"/>
        <v>0</v>
      </c>
      <c r="BJ46" s="225">
        <v>1</v>
      </c>
      <c r="BK46" s="3"/>
    </row>
    <row r="47" spans="1:63" ht="14.25">
      <c r="A47" s="4"/>
      <c r="B47" s="36">
        <v>42</v>
      </c>
      <c r="C47" s="38">
        <v>13528</v>
      </c>
      <c r="D47" s="131" t="s">
        <v>301</v>
      </c>
      <c r="E47" s="131" t="s">
        <v>300</v>
      </c>
      <c r="F47" s="263" t="s">
        <v>157</v>
      </c>
      <c r="G47" s="263" t="s">
        <v>157</v>
      </c>
      <c r="H47" s="263" t="s">
        <v>157</v>
      </c>
      <c r="I47" s="263" t="s">
        <v>157</v>
      </c>
      <c r="J47" s="263" t="s">
        <v>157</v>
      </c>
      <c r="K47" s="263" t="s">
        <v>157</v>
      </c>
      <c r="L47" s="263"/>
      <c r="M47" s="263" t="s">
        <v>157</v>
      </c>
      <c r="N47" s="263" t="s">
        <v>157</v>
      </c>
      <c r="O47" s="263" t="s">
        <v>157</v>
      </c>
      <c r="P47" s="263" t="s">
        <v>157</v>
      </c>
      <c r="Q47" s="263" t="s">
        <v>157</v>
      </c>
      <c r="R47" s="263" t="s">
        <v>157</v>
      </c>
      <c r="S47" s="263"/>
      <c r="T47" s="263" t="s">
        <v>157</v>
      </c>
      <c r="U47" s="263" t="s">
        <v>157</v>
      </c>
      <c r="V47" s="263" t="s">
        <v>157</v>
      </c>
      <c r="W47" s="263" t="s">
        <v>157</v>
      </c>
      <c r="X47" s="263" t="s">
        <v>157</v>
      </c>
      <c r="Y47" s="263" t="s">
        <v>157</v>
      </c>
      <c r="Z47" s="263"/>
      <c r="AA47" s="263" t="s">
        <v>157</v>
      </c>
      <c r="AB47" s="263" t="s">
        <v>157</v>
      </c>
      <c r="AC47" s="263" t="s">
        <v>157</v>
      </c>
      <c r="AD47" s="263" t="s">
        <v>157</v>
      </c>
      <c r="AE47" s="263" t="s">
        <v>157</v>
      </c>
      <c r="AF47" s="263" t="s">
        <v>157</v>
      </c>
      <c r="AG47" s="263"/>
      <c r="AH47" s="263" t="s">
        <v>157</v>
      </c>
      <c r="AI47" s="263" t="s">
        <v>157</v>
      </c>
      <c r="AJ47" s="263"/>
      <c r="AK47" s="5"/>
      <c r="AL47" s="152"/>
      <c r="AM47" s="152">
        <f>VLOOKUP(C47,DM_NGAY_CONG_QUY_DINH!$H$3:$L$514,5,FALSE)</f>
        <v>26</v>
      </c>
      <c r="AN47" s="152">
        <f t="shared" si="0"/>
        <v>26</v>
      </c>
      <c r="AO47" s="155">
        <f t="shared" si="1"/>
        <v>0</v>
      </c>
      <c r="AP47" s="155">
        <f t="shared" si="2"/>
        <v>0</v>
      </c>
      <c r="AQ47" s="157">
        <f t="shared" si="3"/>
        <v>0</v>
      </c>
      <c r="AR47" s="155">
        <f t="shared" si="4"/>
        <v>0</v>
      </c>
      <c r="AS47" s="155">
        <f t="shared" si="5"/>
        <v>0</v>
      </c>
      <c r="AT47" s="155">
        <f t="shared" si="6"/>
        <v>0</v>
      </c>
      <c r="AU47" s="155">
        <f t="shared" si="7"/>
        <v>0</v>
      </c>
      <c r="AV47" s="155">
        <f t="shared" si="8"/>
        <v>0</v>
      </c>
      <c r="AW47" s="155">
        <f t="shared" si="9"/>
        <v>0</v>
      </c>
      <c r="AX47" s="155">
        <f t="shared" si="10"/>
        <v>0</v>
      </c>
      <c r="AY47" s="155">
        <f t="shared" si="11"/>
        <v>0</v>
      </c>
      <c r="AZ47" s="155">
        <f t="shared" si="12"/>
        <v>0</v>
      </c>
      <c r="BA47" s="155">
        <f t="shared" si="13"/>
        <v>0</v>
      </c>
      <c r="BB47" s="155">
        <f t="shared" si="14"/>
        <v>0</v>
      </c>
      <c r="BC47" s="155">
        <f t="shared" si="15"/>
        <v>0</v>
      </c>
      <c r="BD47" s="155">
        <f t="shared" si="16"/>
        <v>0</v>
      </c>
      <c r="BE47" s="155">
        <f t="shared" si="17"/>
        <v>0</v>
      </c>
      <c r="BF47" s="155">
        <f t="shared" si="18"/>
        <v>0</v>
      </c>
      <c r="BG47" s="155">
        <f t="shared" si="19"/>
        <v>0</v>
      </c>
      <c r="BH47" s="155">
        <f t="shared" si="20"/>
        <v>0</v>
      </c>
      <c r="BI47" s="155">
        <f t="shared" si="21"/>
        <v>0</v>
      </c>
      <c r="BJ47" s="171">
        <v>1</v>
      </c>
      <c r="BK47" s="185"/>
    </row>
    <row r="48" spans="1:63" ht="14.25">
      <c r="A48" s="4"/>
      <c r="B48" s="36">
        <v>43</v>
      </c>
      <c r="C48" s="38">
        <v>10536</v>
      </c>
      <c r="D48" s="131" t="s">
        <v>302</v>
      </c>
      <c r="E48" s="131" t="s">
        <v>303</v>
      </c>
      <c r="F48" s="263" t="s">
        <v>157</v>
      </c>
      <c r="G48" s="263" t="s">
        <v>157</v>
      </c>
      <c r="H48" s="263" t="s">
        <v>157</v>
      </c>
      <c r="I48" s="263" t="s">
        <v>157</v>
      </c>
      <c r="J48" s="263" t="s">
        <v>157</v>
      </c>
      <c r="K48" s="263" t="s">
        <v>157</v>
      </c>
      <c r="L48" s="263"/>
      <c r="M48" s="263" t="s">
        <v>157</v>
      </c>
      <c r="N48" s="263" t="s">
        <v>157</v>
      </c>
      <c r="O48" s="263" t="s">
        <v>157</v>
      </c>
      <c r="P48" s="263" t="s">
        <v>157</v>
      </c>
      <c r="Q48" s="263" t="s">
        <v>157</v>
      </c>
      <c r="R48" s="263" t="s">
        <v>157</v>
      </c>
      <c r="S48" s="263"/>
      <c r="T48" s="263" t="s">
        <v>157</v>
      </c>
      <c r="U48" s="263" t="s">
        <v>157</v>
      </c>
      <c r="V48" s="263" t="s">
        <v>157</v>
      </c>
      <c r="W48" s="263" t="s">
        <v>157</v>
      </c>
      <c r="X48" s="263" t="s">
        <v>157</v>
      </c>
      <c r="Y48" s="263" t="s">
        <v>157</v>
      </c>
      <c r="Z48" s="263"/>
      <c r="AA48" s="263" t="s">
        <v>157</v>
      </c>
      <c r="AB48" s="263" t="s">
        <v>157</v>
      </c>
      <c r="AC48" s="263" t="s">
        <v>157</v>
      </c>
      <c r="AD48" s="263" t="s">
        <v>157</v>
      </c>
      <c r="AE48" s="263" t="s">
        <v>157</v>
      </c>
      <c r="AF48" s="263" t="s">
        <v>157</v>
      </c>
      <c r="AG48" s="263"/>
      <c r="AH48" s="263" t="s">
        <v>157</v>
      </c>
      <c r="AI48" s="263" t="s">
        <v>157</v>
      </c>
      <c r="AJ48" s="263"/>
      <c r="AK48" s="5"/>
      <c r="AL48" s="152"/>
      <c r="AM48" s="152">
        <f>VLOOKUP(C48,DM_NGAY_CONG_QUY_DINH!$H$3:$L$514,5,FALSE)</f>
        <v>26</v>
      </c>
      <c r="AN48" s="152">
        <f t="shared" si="0"/>
        <v>26</v>
      </c>
      <c r="AO48" s="155">
        <f t="shared" si="1"/>
        <v>0</v>
      </c>
      <c r="AP48" s="155">
        <f t="shared" si="2"/>
        <v>0</v>
      </c>
      <c r="AQ48" s="157">
        <f t="shared" si="3"/>
        <v>0</v>
      </c>
      <c r="AR48" s="155">
        <f t="shared" si="4"/>
        <v>0</v>
      </c>
      <c r="AS48" s="155">
        <f t="shared" si="5"/>
        <v>0</v>
      </c>
      <c r="AT48" s="155">
        <f t="shared" si="6"/>
        <v>0</v>
      </c>
      <c r="AU48" s="155">
        <f t="shared" si="7"/>
        <v>0</v>
      </c>
      <c r="AV48" s="155">
        <f t="shared" si="8"/>
        <v>0</v>
      </c>
      <c r="AW48" s="155">
        <f t="shared" si="9"/>
        <v>0</v>
      </c>
      <c r="AX48" s="155">
        <f t="shared" si="10"/>
        <v>0</v>
      </c>
      <c r="AY48" s="155">
        <f t="shared" si="11"/>
        <v>0</v>
      </c>
      <c r="AZ48" s="155">
        <f t="shared" si="12"/>
        <v>0</v>
      </c>
      <c r="BA48" s="155">
        <f t="shared" si="13"/>
        <v>0</v>
      </c>
      <c r="BB48" s="155">
        <f t="shared" si="14"/>
        <v>0</v>
      </c>
      <c r="BC48" s="155">
        <f t="shared" si="15"/>
        <v>0</v>
      </c>
      <c r="BD48" s="155">
        <f t="shared" si="16"/>
        <v>0</v>
      </c>
      <c r="BE48" s="155">
        <f t="shared" si="17"/>
        <v>0</v>
      </c>
      <c r="BF48" s="155">
        <f t="shared" si="18"/>
        <v>0</v>
      </c>
      <c r="BG48" s="155">
        <f t="shared" si="19"/>
        <v>0</v>
      </c>
      <c r="BH48" s="155">
        <f t="shared" si="20"/>
        <v>0</v>
      </c>
      <c r="BI48" s="155">
        <f t="shared" si="21"/>
        <v>0</v>
      </c>
      <c r="BJ48" s="225">
        <v>1</v>
      </c>
      <c r="BK48" s="185"/>
    </row>
    <row r="49" spans="1:63" ht="14.25">
      <c r="A49" s="4"/>
      <c r="B49" s="36">
        <v>44</v>
      </c>
      <c r="C49" s="38">
        <v>11355</v>
      </c>
      <c r="D49" s="131" t="s">
        <v>304</v>
      </c>
      <c r="E49" s="131" t="s">
        <v>303</v>
      </c>
      <c r="F49" s="263" t="s">
        <v>157</v>
      </c>
      <c r="G49" s="263" t="s">
        <v>157</v>
      </c>
      <c r="H49" s="263" t="s">
        <v>157</v>
      </c>
      <c r="I49" s="263" t="s">
        <v>157</v>
      </c>
      <c r="J49" s="263" t="s">
        <v>157</v>
      </c>
      <c r="K49" s="263" t="s">
        <v>157</v>
      </c>
      <c r="L49" s="263"/>
      <c r="M49" s="263" t="s">
        <v>157</v>
      </c>
      <c r="N49" s="263" t="s">
        <v>157</v>
      </c>
      <c r="O49" s="263" t="s">
        <v>157</v>
      </c>
      <c r="P49" s="263" t="s">
        <v>157</v>
      </c>
      <c r="Q49" s="263" t="s">
        <v>157</v>
      </c>
      <c r="R49" s="263" t="s">
        <v>157</v>
      </c>
      <c r="S49" s="263"/>
      <c r="T49" s="263" t="s">
        <v>157</v>
      </c>
      <c r="U49" s="263" t="s">
        <v>157</v>
      </c>
      <c r="V49" s="263" t="s">
        <v>157</v>
      </c>
      <c r="W49" s="263" t="s">
        <v>157</v>
      </c>
      <c r="X49" s="263" t="s">
        <v>157</v>
      </c>
      <c r="Y49" s="263" t="s">
        <v>157</v>
      </c>
      <c r="Z49" s="263"/>
      <c r="AA49" s="263" t="s">
        <v>157</v>
      </c>
      <c r="AB49" s="263" t="s">
        <v>157</v>
      </c>
      <c r="AC49" s="263" t="s">
        <v>157</v>
      </c>
      <c r="AD49" s="263" t="s">
        <v>157</v>
      </c>
      <c r="AE49" s="263" t="s">
        <v>157</v>
      </c>
      <c r="AF49" s="263" t="s">
        <v>157</v>
      </c>
      <c r="AG49" s="263"/>
      <c r="AH49" s="263" t="s">
        <v>157</v>
      </c>
      <c r="AI49" s="263" t="s">
        <v>157</v>
      </c>
      <c r="AJ49" s="263"/>
      <c r="AK49" s="5"/>
      <c r="AL49" s="152"/>
      <c r="AM49" s="152">
        <f>VLOOKUP(C49,DM_NGAY_CONG_QUY_DINH!$H$3:$L$514,5,FALSE)</f>
        <v>26</v>
      </c>
      <c r="AN49" s="152">
        <f t="shared" si="0"/>
        <v>26</v>
      </c>
      <c r="AO49" s="155">
        <f t="shared" si="1"/>
        <v>0</v>
      </c>
      <c r="AP49" s="155">
        <f t="shared" si="2"/>
        <v>0</v>
      </c>
      <c r="AQ49" s="157">
        <f t="shared" si="3"/>
        <v>0</v>
      </c>
      <c r="AR49" s="155">
        <f t="shared" si="4"/>
        <v>0</v>
      </c>
      <c r="AS49" s="155">
        <f t="shared" si="5"/>
        <v>0</v>
      </c>
      <c r="AT49" s="155">
        <f t="shared" si="6"/>
        <v>0</v>
      </c>
      <c r="AU49" s="155">
        <f t="shared" si="7"/>
        <v>0</v>
      </c>
      <c r="AV49" s="155">
        <f t="shared" si="8"/>
        <v>0</v>
      </c>
      <c r="AW49" s="155">
        <f t="shared" si="9"/>
        <v>0</v>
      </c>
      <c r="AX49" s="155">
        <f t="shared" si="10"/>
        <v>0</v>
      </c>
      <c r="AY49" s="155">
        <f t="shared" si="11"/>
        <v>0</v>
      </c>
      <c r="AZ49" s="155">
        <f t="shared" si="12"/>
        <v>0</v>
      </c>
      <c r="BA49" s="155">
        <f t="shared" si="13"/>
        <v>0</v>
      </c>
      <c r="BB49" s="155">
        <f t="shared" si="14"/>
        <v>0</v>
      </c>
      <c r="BC49" s="155">
        <f t="shared" si="15"/>
        <v>0</v>
      </c>
      <c r="BD49" s="155">
        <f t="shared" si="16"/>
        <v>0</v>
      </c>
      <c r="BE49" s="155">
        <f t="shared" si="17"/>
        <v>0</v>
      </c>
      <c r="BF49" s="155">
        <f t="shared" si="18"/>
        <v>0</v>
      </c>
      <c r="BG49" s="155">
        <f t="shared" si="19"/>
        <v>0</v>
      </c>
      <c r="BH49" s="155">
        <f t="shared" si="20"/>
        <v>0</v>
      </c>
      <c r="BI49" s="155">
        <f t="shared" si="21"/>
        <v>0</v>
      </c>
      <c r="BJ49" s="171">
        <v>1</v>
      </c>
      <c r="BK49" s="185"/>
    </row>
    <row r="50" spans="1:63" ht="14.25">
      <c r="A50" s="4"/>
      <c r="B50" s="36">
        <v>45</v>
      </c>
      <c r="C50" s="38">
        <v>12593</v>
      </c>
      <c r="D50" s="131" t="s">
        <v>306</v>
      </c>
      <c r="E50" s="131" t="s">
        <v>303</v>
      </c>
      <c r="F50" s="263" t="s">
        <v>157</v>
      </c>
      <c r="G50" s="263" t="s">
        <v>157</v>
      </c>
      <c r="H50" s="263" t="s">
        <v>157</v>
      </c>
      <c r="I50" s="263" t="s">
        <v>157</v>
      </c>
      <c r="J50" s="263" t="s">
        <v>157</v>
      </c>
      <c r="K50" s="263" t="s">
        <v>157</v>
      </c>
      <c r="L50" s="263"/>
      <c r="M50" s="263" t="s">
        <v>157</v>
      </c>
      <c r="N50" s="263" t="s">
        <v>157</v>
      </c>
      <c r="O50" s="263" t="s">
        <v>157</v>
      </c>
      <c r="P50" s="263" t="s">
        <v>157</v>
      </c>
      <c r="Q50" s="263" t="s">
        <v>157</v>
      </c>
      <c r="R50" s="263" t="s">
        <v>157</v>
      </c>
      <c r="S50" s="263"/>
      <c r="T50" s="263" t="s">
        <v>157</v>
      </c>
      <c r="U50" s="263" t="s">
        <v>157</v>
      </c>
      <c r="V50" s="263" t="s">
        <v>157</v>
      </c>
      <c r="W50" s="263" t="s">
        <v>157</v>
      </c>
      <c r="X50" s="263" t="s">
        <v>157</v>
      </c>
      <c r="Y50" s="263" t="s">
        <v>157</v>
      </c>
      <c r="Z50" s="263"/>
      <c r="AA50" s="263" t="s">
        <v>157</v>
      </c>
      <c r="AB50" s="263" t="s">
        <v>157</v>
      </c>
      <c r="AC50" s="263" t="s">
        <v>157</v>
      </c>
      <c r="AD50" s="263" t="s">
        <v>157</v>
      </c>
      <c r="AE50" s="263" t="s">
        <v>157</v>
      </c>
      <c r="AF50" s="263" t="s">
        <v>157</v>
      </c>
      <c r="AG50" s="263"/>
      <c r="AH50" s="263" t="s">
        <v>157</v>
      </c>
      <c r="AI50" s="263" t="s">
        <v>157</v>
      </c>
      <c r="AJ50" s="263"/>
      <c r="AK50" s="5"/>
      <c r="AL50" s="152"/>
      <c r="AM50" s="152">
        <f>VLOOKUP(C50,DM_NGAY_CONG_QUY_DINH!$H$3:$L$514,5,FALSE)</f>
        <v>26</v>
      </c>
      <c r="AN50" s="152">
        <f t="shared" si="0"/>
        <v>26</v>
      </c>
      <c r="AO50" s="155">
        <f t="shared" si="1"/>
        <v>0</v>
      </c>
      <c r="AP50" s="155">
        <f t="shared" si="2"/>
        <v>0</v>
      </c>
      <c r="AQ50" s="157">
        <f t="shared" si="3"/>
        <v>0</v>
      </c>
      <c r="AR50" s="155">
        <f t="shared" si="4"/>
        <v>0</v>
      </c>
      <c r="AS50" s="155">
        <f t="shared" si="5"/>
        <v>0</v>
      </c>
      <c r="AT50" s="155">
        <f t="shared" si="6"/>
        <v>0</v>
      </c>
      <c r="AU50" s="155">
        <f t="shared" si="7"/>
        <v>0</v>
      </c>
      <c r="AV50" s="155">
        <f t="shared" ref="AV50:AV475" si="22">COUNTIF(G50:AK50,"1,ST")</f>
        <v>0</v>
      </c>
      <c r="AW50" s="155">
        <f t="shared" si="9"/>
        <v>0</v>
      </c>
      <c r="AX50" s="155">
        <f t="shared" si="10"/>
        <v>0</v>
      </c>
      <c r="AY50" s="155">
        <f t="shared" si="11"/>
        <v>0</v>
      </c>
      <c r="AZ50" s="155">
        <f t="shared" ref="AZ50:AZ475" si="23">COUNTIF(G50:AK50,"1,DD")</f>
        <v>0</v>
      </c>
      <c r="BA50" s="155">
        <f t="shared" si="13"/>
        <v>0</v>
      </c>
      <c r="BB50" s="155">
        <f t="shared" si="14"/>
        <v>0</v>
      </c>
      <c r="BC50" s="155">
        <f t="shared" si="15"/>
        <v>0</v>
      </c>
      <c r="BD50" s="155">
        <f t="shared" ref="BD50:BD475" si="24">COUNTIF(G50:AK50,"1,H2")</f>
        <v>0</v>
      </c>
      <c r="BE50" s="155">
        <f t="shared" si="17"/>
        <v>0</v>
      </c>
      <c r="BF50" s="155">
        <f t="shared" si="18"/>
        <v>0</v>
      </c>
      <c r="BG50" s="155">
        <f t="shared" si="19"/>
        <v>0</v>
      </c>
      <c r="BH50" s="155">
        <f t="shared" si="20"/>
        <v>0</v>
      </c>
      <c r="BI50" s="155">
        <f t="shared" si="21"/>
        <v>0</v>
      </c>
      <c r="BJ50" s="171">
        <v>1</v>
      </c>
      <c r="BK50" s="185"/>
    </row>
    <row r="51" spans="1:63" ht="14.25">
      <c r="A51" s="4"/>
      <c r="B51" s="36">
        <v>46</v>
      </c>
      <c r="C51" s="38">
        <v>12594</v>
      </c>
      <c r="D51" s="131" t="s">
        <v>307</v>
      </c>
      <c r="E51" s="131" t="s">
        <v>303</v>
      </c>
      <c r="F51" s="263" t="s">
        <v>157</v>
      </c>
      <c r="G51" s="263" t="s">
        <v>157</v>
      </c>
      <c r="H51" s="263" t="s">
        <v>157</v>
      </c>
      <c r="I51" s="263" t="s">
        <v>157</v>
      </c>
      <c r="J51" s="263" t="s">
        <v>157</v>
      </c>
      <c r="K51" s="263" t="s">
        <v>157</v>
      </c>
      <c r="L51" s="263"/>
      <c r="M51" s="263" t="s">
        <v>157</v>
      </c>
      <c r="N51" s="263" t="s">
        <v>157</v>
      </c>
      <c r="O51" s="263" t="s">
        <v>157</v>
      </c>
      <c r="P51" s="263" t="s">
        <v>157</v>
      </c>
      <c r="Q51" s="263" t="s">
        <v>157</v>
      </c>
      <c r="R51" s="263" t="s">
        <v>157</v>
      </c>
      <c r="S51" s="263"/>
      <c r="T51" s="263" t="s">
        <v>157</v>
      </c>
      <c r="U51" s="263" t="s">
        <v>157</v>
      </c>
      <c r="V51" s="263" t="s">
        <v>157</v>
      </c>
      <c r="W51" s="263" t="s">
        <v>157</v>
      </c>
      <c r="X51" s="263" t="s">
        <v>157</v>
      </c>
      <c r="Y51" s="263" t="s">
        <v>157</v>
      </c>
      <c r="Z51" s="263"/>
      <c r="AA51" s="263" t="s">
        <v>157</v>
      </c>
      <c r="AB51" s="263" t="s">
        <v>157</v>
      </c>
      <c r="AC51" s="263" t="s">
        <v>157</v>
      </c>
      <c r="AD51" s="263" t="s">
        <v>157</v>
      </c>
      <c r="AE51" s="263" t="s">
        <v>157</v>
      </c>
      <c r="AF51" s="263" t="s">
        <v>157</v>
      </c>
      <c r="AG51" s="263"/>
      <c r="AH51" s="263" t="s">
        <v>157</v>
      </c>
      <c r="AI51" s="263" t="s">
        <v>157</v>
      </c>
      <c r="AJ51" s="263"/>
      <c r="AK51" s="5"/>
      <c r="AL51" s="152"/>
      <c r="AM51" s="152">
        <f>VLOOKUP(C51,DM_NGAY_CONG_QUY_DINH!$H$3:$L$514,5,FALSE)</f>
        <v>26</v>
      </c>
      <c r="AN51" s="152">
        <f t="shared" si="0"/>
        <v>26</v>
      </c>
      <c r="AO51" s="155">
        <f t="shared" si="1"/>
        <v>0</v>
      </c>
      <c r="AP51" s="155">
        <f t="shared" si="2"/>
        <v>0</v>
      </c>
      <c r="AQ51" s="157">
        <f t="shared" si="3"/>
        <v>0</v>
      </c>
      <c r="AR51" s="155">
        <f t="shared" si="4"/>
        <v>0</v>
      </c>
      <c r="AS51" s="155">
        <f t="shared" si="5"/>
        <v>0</v>
      </c>
      <c r="AT51" s="155">
        <f t="shared" si="6"/>
        <v>0</v>
      </c>
      <c r="AU51" s="155">
        <f t="shared" si="7"/>
        <v>0</v>
      </c>
      <c r="AV51" s="155">
        <f t="shared" si="22"/>
        <v>0</v>
      </c>
      <c r="AW51" s="155">
        <f t="shared" si="9"/>
        <v>0</v>
      </c>
      <c r="AX51" s="155">
        <f t="shared" si="10"/>
        <v>0</v>
      </c>
      <c r="AY51" s="155">
        <f t="shared" si="11"/>
        <v>0</v>
      </c>
      <c r="AZ51" s="155">
        <f t="shared" si="23"/>
        <v>0</v>
      </c>
      <c r="BA51" s="155">
        <f t="shared" si="13"/>
        <v>0</v>
      </c>
      <c r="BB51" s="155">
        <f t="shared" si="14"/>
        <v>0</v>
      </c>
      <c r="BC51" s="155">
        <f t="shared" si="15"/>
        <v>0</v>
      </c>
      <c r="BD51" s="155">
        <f t="shared" si="24"/>
        <v>0</v>
      </c>
      <c r="BE51" s="155">
        <f t="shared" si="17"/>
        <v>0</v>
      </c>
      <c r="BF51" s="155">
        <f t="shared" si="18"/>
        <v>0</v>
      </c>
      <c r="BG51" s="155">
        <f t="shared" si="19"/>
        <v>0</v>
      </c>
      <c r="BH51" s="155">
        <f t="shared" si="20"/>
        <v>0</v>
      </c>
      <c r="BI51" s="155">
        <f t="shared" si="21"/>
        <v>0</v>
      </c>
      <c r="BJ51" s="171">
        <v>1</v>
      </c>
      <c r="BK51" s="185"/>
    </row>
    <row r="52" spans="1:63" ht="14.25">
      <c r="A52" s="4"/>
      <c r="B52" s="36">
        <v>47</v>
      </c>
      <c r="C52" s="38">
        <v>12595</v>
      </c>
      <c r="D52" s="131" t="s">
        <v>308</v>
      </c>
      <c r="E52" s="131" t="s">
        <v>303</v>
      </c>
      <c r="F52" s="263" t="s">
        <v>157</v>
      </c>
      <c r="G52" s="263" t="s">
        <v>157</v>
      </c>
      <c r="H52" s="263" t="s">
        <v>157</v>
      </c>
      <c r="I52" s="263" t="s">
        <v>157</v>
      </c>
      <c r="J52" s="263" t="s">
        <v>157</v>
      </c>
      <c r="K52" s="263" t="s">
        <v>157</v>
      </c>
      <c r="L52" s="263"/>
      <c r="M52" s="263" t="s">
        <v>157</v>
      </c>
      <c r="N52" s="263" t="s">
        <v>157</v>
      </c>
      <c r="O52" s="263" t="s">
        <v>157</v>
      </c>
      <c r="P52" s="263" t="s">
        <v>157</v>
      </c>
      <c r="Q52" s="263" t="s">
        <v>157</v>
      </c>
      <c r="R52" s="263" t="s">
        <v>157</v>
      </c>
      <c r="S52" s="263"/>
      <c r="T52" s="263" t="s">
        <v>157</v>
      </c>
      <c r="U52" s="263" t="s">
        <v>157</v>
      </c>
      <c r="V52" s="263" t="s">
        <v>157</v>
      </c>
      <c r="W52" s="263" t="s">
        <v>157</v>
      </c>
      <c r="X52" s="263" t="s">
        <v>157</v>
      </c>
      <c r="Y52" s="263" t="s">
        <v>157</v>
      </c>
      <c r="Z52" s="263"/>
      <c r="AA52" s="263" t="s">
        <v>157</v>
      </c>
      <c r="AB52" s="263" t="s">
        <v>157</v>
      </c>
      <c r="AC52" s="263" t="s">
        <v>157</v>
      </c>
      <c r="AD52" s="263" t="s">
        <v>157</v>
      </c>
      <c r="AE52" s="263" t="s">
        <v>157</v>
      </c>
      <c r="AF52" s="263" t="s">
        <v>157</v>
      </c>
      <c r="AG52" s="263"/>
      <c r="AH52" s="263" t="s">
        <v>157</v>
      </c>
      <c r="AI52" s="263" t="s">
        <v>157</v>
      </c>
      <c r="AJ52" s="263"/>
      <c r="AK52" s="5"/>
      <c r="AL52" s="152"/>
      <c r="AM52" s="152">
        <f>VLOOKUP(C52,DM_NGAY_CONG_QUY_DINH!$H$3:$L$514,5,FALSE)</f>
        <v>26</v>
      </c>
      <c r="AN52" s="152">
        <f t="shared" si="0"/>
        <v>26</v>
      </c>
      <c r="AO52" s="155">
        <f t="shared" si="1"/>
        <v>0</v>
      </c>
      <c r="AP52" s="155">
        <f t="shared" si="2"/>
        <v>0</v>
      </c>
      <c r="AQ52" s="157">
        <f t="shared" si="3"/>
        <v>0</v>
      </c>
      <c r="AR52" s="155">
        <f t="shared" si="4"/>
        <v>0</v>
      </c>
      <c r="AS52" s="155">
        <f t="shared" si="5"/>
        <v>0</v>
      </c>
      <c r="AT52" s="155">
        <f t="shared" si="6"/>
        <v>0</v>
      </c>
      <c r="AU52" s="155">
        <f t="shared" si="7"/>
        <v>0</v>
      </c>
      <c r="AV52" s="155">
        <f t="shared" si="22"/>
        <v>0</v>
      </c>
      <c r="AW52" s="155">
        <f t="shared" si="9"/>
        <v>0</v>
      </c>
      <c r="AX52" s="155">
        <f t="shared" si="10"/>
        <v>0</v>
      </c>
      <c r="AY52" s="155">
        <f t="shared" si="11"/>
        <v>0</v>
      </c>
      <c r="AZ52" s="155">
        <f t="shared" si="23"/>
        <v>0</v>
      </c>
      <c r="BA52" s="155">
        <f t="shared" si="13"/>
        <v>0</v>
      </c>
      <c r="BB52" s="155">
        <f t="shared" si="14"/>
        <v>0</v>
      </c>
      <c r="BC52" s="155">
        <f t="shared" si="15"/>
        <v>0</v>
      </c>
      <c r="BD52" s="155">
        <f t="shared" si="24"/>
        <v>0</v>
      </c>
      <c r="BE52" s="155">
        <f t="shared" si="17"/>
        <v>0</v>
      </c>
      <c r="BF52" s="155">
        <f t="shared" si="18"/>
        <v>0</v>
      </c>
      <c r="BG52" s="155">
        <f t="shared" si="19"/>
        <v>0</v>
      </c>
      <c r="BH52" s="155">
        <f t="shared" si="20"/>
        <v>0</v>
      </c>
      <c r="BI52" s="155">
        <f t="shared" si="21"/>
        <v>0</v>
      </c>
      <c r="BJ52" s="171">
        <v>1</v>
      </c>
      <c r="BK52" s="185"/>
    </row>
    <row r="53" spans="1:63" ht="14.25">
      <c r="A53" s="4"/>
      <c r="B53" s="36">
        <v>48</v>
      </c>
      <c r="C53" s="38">
        <v>13669</v>
      </c>
      <c r="D53" s="131" t="s">
        <v>309</v>
      </c>
      <c r="E53" s="131" t="s">
        <v>303</v>
      </c>
      <c r="F53" s="263" t="s">
        <v>157</v>
      </c>
      <c r="G53" s="263" t="s">
        <v>157</v>
      </c>
      <c r="H53" s="263" t="s">
        <v>157</v>
      </c>
      <c r="I53" s="263" t="s">
        <v>157</v>
      </c>
      <c r="J53" s="263" t="s">
        <v>157</v>
      </c>
      <c r="K53" s="263" t="s">
        <v>157</v>
      </c>
      <c r="L53" s="263"/>
      <c r="M53" s="263" t="s">
        <v>157</v>
      </c>
      <c r="N53" s="263" t="s">
        <v>157</v>
      </c>
      <c r="O53" s="263" t="s">
        <v>157</v>
      </c>
      <c r="P53" s="263" t="s">
        <v>157</v>
      </c>
      <c r="Q53" s="263" t="s">
        <v>157</v>
      </c>
      <c r="R53" s="263" t="s">
        <v>157</v>
      </c>
      <c r="S53" s="263"/>
      <c r="T53" s="263" t="s">
        <v>157</v>
      </c>
      <c r="U53" s="263" t="s">
        <v>157</v>
      </c>
      <c r="V53" s="263" t="s">
        <v>157</v>
      </c>
      <c r="W53" s="263" t="s">
        <v>157</v>
      </c>
      <c r="X53" s="263" t="s">
        <v>157</v>
      </c>
      <c r="Y53" s="263" t="s">
        <v>157</v>
      </c>
      <c r="Z53" s="263"/>
      <c r="AA53" s="263" t="s">
        <v>157</v>
      </c>
      <c r="AB53" s="263" t="s">
        <v>157</v>
      </c>
      <c r="AC53" s="263" t="s">
        <v>157</v>
      </c>
      <c r="AD53" s="263" t="s">
        <v>157</v>
      </c>
      <c r="AE53" s="263" t="s">
        <v>157</v>
      </c>
      <c r="AF53" s="263" t="s">
        <v>157</v>
      </c>
      <c r="AG53" s="263"/>
      <c r="AH53" s="263" t="s">
        <v>157</v>
      </c>
      <c r="AI53" s="263" t="s">
        <v>157</v>
      </c>
      <c r="AJ53" s="263"/>
      <c r="AK53" s="5"/>
      <c r="AL53" s="152"/>
      <c r="AM53" s="152">
        <f>VLOOKUP(C53,DM_NGAY_CONG_QUY_DINH!$H$3:$L$514,5,FALSE)</f>
        <v>26</v>
      </c>
      <c r="AN53" s="152">
        <f t="shared" si="0"/>
        <v>26</v>
      </c>
      <c r="AO53" s="155">
        <f t="shared" si="1"/>
        <v>0</v>
      </c>
      <c r="AP53" s="155">
        <f t="shared" si="2"/>
        <v>0</v>
      </c>
      <c r="AQ53" s="157">
        <f t="shared" si="3"/>
        <v>0</v>
      </c>
      <c r="AR53" s="155">
        <f t="shared" si="4"/>
        <v>0</v>
      </c>
      <c r="AS53" s="155">
        <f t="shared" si="5"/>
        <v>0</v>
      </c>
      <c r="AT53" s="155">
        <f t="shared" si="6"/>
        <v>0</v>
      </c>
      <c r="AU53" s="155">
        <f t="shared" si="7"/>
        <v>0</v>
      </c>
      <c r="AV53" s="155">
        <f t="shared" si="22"/>
        <v>0</v>
      </c>
      <c r="AW53" s="155">
        <f t="shared" si="9"/>
        <v>0</v>
      </c>
      <c r="AX53" s="155">
        <f t="shared" si="10"/>
        <v>0</v>
      </c>
      <c r="AY53" s="155">
        <f t="shared" si="11"/>
        <v>0</v>
      </c>
      <c r="AZ53" s="155">
        <f t="shared" si="23"/>
        <v>0</v>
      </c>
      <c r="BA53" s="155">
        <f t="shared" si="13"/>
        <v>0</v>
      </c>
      <c r="BB53" s="155">
        <f t="shared" si="14"/>
        <v>0</v>
      </c>
      <c r="BC53" s="155">
        <f t="shared" si="15"/>
        <v>0</v>
      </c>
      <c r="BD53" s="155">
        <f t="shared" si="24"/>
        <v>0</v>
      </c>
      <c r="BE53" s="155">
        <f t="shared" si="17"/>
        <v>0</v>
      </c>
      <c r="BF53" s="155">
        <f t="shared" si="18"/>
        <v>0</v>
      </c>
      <c r="BG53" s="155">
        <f t="shared" si="19"/>
        <v>0</v>
      </c>
      <c r="BH53" s="155">
        <f t="shared" si="20"/>
        <v>0</v>
      </c>
      <c r="BI53" s="155">
        <f t="shared" si="21"/>
        <v>0</v>
      </c>
      <c r="BJ53" s="171">
        <v>1</v>
      </c>
      <c r="BK53" s="185"/>
    </row>
    <row r="54" spans="1:63" ht="14.25">
      <c r="A54" s="4"/>
      <c r="B54" s="36">
        <v>49</v>
      </c>
      <c r="C54" s="38">
        <v>13102</v>
      </c>
      <c r="D54" s="131" t="s">
        <v>310</v>
      </c>
      <c r="E54" s="131" t="s">
        <v>311</v>
      </c>
      <c r="F54" s="263" t="s">
        <v>157</v>
      </c>
      <c r="G54" s="263" t="s">
        <v>157</v>
      </c>
      <c r="H54" s="263" t="s">
        <v>157</v>
      </c>
      <c r="I54" s="263" t="s">
        <v>157</v>
      </c>
      <c r="J54" s="263" t="s">
        <v>157</v>
      </c>
      <c r="K54" s="263" t="s">
        <v>157</v>
      </c>
      <c r="L54" s="263"/>
      <c r="M54" s="263" t="s">
        <v>157</v>
      </c>
      <c r="N54" s="263" t="s">
        <v>157</v>
      </c>
      <c r="O54" s="263" t="s">
        <v>157</v>
      </c>
      <c r="P54" s="263" t="s">
        <v>157</v>
      </c>
      <c r="Q54" s="263" t="s">
        <v>157</v>
      </c>
      <c r="R54" s="263" t="s">
        <v>157</v>
      </c>
      <c r="S54" s="263"/>
      <c r="T54" s="263" t="s">
        <v>157</v>
      </c>
      <c r="U54" s="263" t="s">
        <v>157</v>
      </c>
      <c r="V54" s="263" t="s">
        <v>157</v>
      </c>
      <c r="W54" s="263" t="s">
        <v>157</v>
      </c>
      <c r="X54" s="263" t="s">
        <v>157</v>
      </c>
      <c r="Y54" s="263" t="s">
        <v>157</v>
      </c>
      <c r="Z54" s="263"/>
      <c r="AA54" s="263" t="s">
        <v>157</v>
      </c>
      <c r="AB54" s="263" t="s">
        <v>157</v>
      </c>
      <c r="AC54" s="263" t="s">
        <v>157</v>
      </c>
      <c r="AD54" s="263" t="s">
        <v>157</v>
      </c>
      <c r="AE54" s="263" t="s">
        <v>157</v>
      </c>
      <c r="AF54" s="263" t="s">
        <v>157</v>
      </c>
      <c r="AG54" s="263"/>
      <c r="AH54" s="263" t="s">
        <v>157</v>
      </c>
      <c r="AI54" s="263" t="s">
        <v>157</v>
      </c>
      <c r="AJ54" s="263"/>
      <c r="AK54" s="5"/>
      <c r="AL54" s="152"/>
      <c r="AM54" s="152">
        <f>VLOOKUP(C54,DM_NGAY_CONG_QUY_DINH!$H$3:$L$514,5,FALSE)</f>
        <v>26</v>
      </c>
      <c r="AN54" s="152">
        <f t="shared" si="0"/>
        <v>26</v>
      </c>
      <c r="AO54" s="155">
        <f t="shared" si="1"/>
        <v>0</v>
      </c>
      <c r="AP54" s="155">
        <f t="shared" si="2"/>
        <v>0</v>
      </c>
      <c r="AQ54" s="157">
        <f t="shared" si="3"/>
        <v>0</v>
      </c>
      <c r="AR54" s="155">
        <f t="shared" si="4"/>
        <v>0</v>
      </c>
      <c r="AS54" s="155">
        <f t="shared" si="5"/>
        <v>0</v>
      </c>
      <c r="AT54" s="155">
        <f t="shared" si="6"/>
        <v>0</v>
      </c>
      <c r="AU54" s="155">
        <f t="shared" si="7"/>
        <v>0</v>
      </c>
      <c r="AV54" s="155">
        <f t="shared" si="22"/>
        <v>0</v>
      </c>
      <c r="AW54" s="155">
        <f t="shared" si="9"/>
        <v>0</v>
      </c>
      <c r="AX54" s="155">
        <f t="shared" si="10"/>
        <v>0</v>
      </c>
      <c r="AY54" s="155">
        <f t="shared" si="11"/>
        <v>0</v>
      </c>
      <c r="AZ54" s="155">
        <f t="shared" si="23"/>
        <v>0</v>
      </c>
      <c r="BA54" s="155">
        <f t="shared" si="13"/>
        <v>0</v>
      </c>
      <c r="BB54" s="155">
        <f t="shared" si="14"/>
        <v>0</v>
      </c>
      <c r="BC54" s="155">
        <f t="shared" si="15"/>
        <v>0</v>
      </c>
      <c r="BD54" s="155">
        <f t="shared" si="24"/>
        <v>0</v>
      </c>
      <c r="BE54" s="155">
        <f t="shared" si="17"/>
        <v>0</v>
      </c>
      <c r="BF54" s="155">
        <f t="shared" si="18"/>
        <v>0</v>
      </c>
      <c r="BG54" s="155">
        <f t="shared" si="19"/>
        <v>0</v>
      </c>
      <c r="BH54" s="155">
        <f t="shared" si="20"/>
        <v>0</v>
      </c>
      <c r="BI54" s="155">
        <f t="shared" si="21"/>
        <v>0</v>
      </c>
      <c r="BJ54" s="171">
        <v>1</v>
      </c>
      <c r="BK54" s="185"/>
    </row>
    <row r="55" spans="1:63" ht="14.25">
      <c r="A55" s="4"/>
      <c r="B55" s="36">
        <v>50</v>
      </c>
      <c r="C55" s="198">
        <v>10642</v>
      </c>
      <c r="D55" s="198" t="s">
        <v>312</v>
      </c>
      <c r="E55" s="198" t="s">
        <v>169</v>
      </c>
      <c r="F55" s="263" t="s">
        <v>157</v>
      </c>
      <c r="G55" s="263" t="s">
        <v>157</v>
      </c>
      <c r="H55" s="263" t="s">
        <v>157</v>
      </c>
      <c r="I55" s="263" t="s">
        <v>157</v>
      </c>
      <c r="J55" s="263" t="s">
        <v>157</v>
      </c>
      <c r="K55" s="263"/>
      <c r="L55" s="263"/>
      <c r="M55" s="263" t="s">
        <v>157</v>
      </c>
      <c r="N55" s="263" t="s">
        <v>157</v>
      </c>
      <c r="O55" s="263" t="s">
        <v>157</v>
      </c>
      <c r="P55" s="263" t="s">
        <v>157</v>
      </c>
      <c r="Q55" s="263" t="s">
        <v>157</v>
      </c>
      <c r="R55" s="263"/>
      <c r="S55" s="263"/>
      <c r="T55" s="263" t="s">
        <v>157</v>
      </c>
      <c r="U55" s="263" t="s">
        <v>157</v>
      </c>
      <c r="V55" s="263" t="s">
        <v>157</v>
      </c>
      <c r="W55" s="263" t="s">
        <v>157</v>
      </c>
      <c r="X55" s="263" t="s">
        <v>157</v>
      </c>
      <c r="Y55" s="263"/>
      <c r="Z55" s="263"/>
      <c r="AA55" s="263" t="s">
        <v>157</v>
      </c>
      <c r="AB55" s="263" t="s">
        <v>157</v>
      </c>
      <c r="AC55" s="263" t="s">
        <v>157</v>
      </c>
      <c r="AD55" s="263" t="s">
        <v>157</v>
      </c>
      <c r="AE55" s="263" t="s">
        <v>157</v>
      </c>
      <c r="AF55" s="263"/>
      <c r="AG55" s="263"/>
      <c r="AH55" s="263" t="s">
        <v>157</v>
      </c>
      <c r="AI55" s="263" t="s">
        <v>157</v>
      </c>
      <c r="AJ55" s="238"/>
      <c r="AK55" s="5"/>
      <c r="AL55" s="152"/>
      <c r="AM55" s="152">
        <f>VLOOKUP(C55,DM_NGAY_CONG_QUY_DINH!$H$3:$L$514,5,FALSE)</f>
        <v>22</v>
      </c>
      <c r="AN55" s="152">
        <f t="shared" si="0"/>
        <v>22</v>
      </c>
      <c r="AO55" s="155">
        <f t="shared" si="1"/>
        <v>0</v>
      </c>
      <c r="AP55" s="155">
        <f t="shared" si="2"/>
        <v>0</v>
      </c>
      <c r="AQ55" s="157">
        <f t="shared" si="3"/>
        <v>0</v>
      </c>
      <c r="AR55" s="155">
        <f t="shared" si="4"/>
        <v>0</v>
      </c>
      <c r="AS55" s="155">
        <f t="shared" si="5"/>
        <v>0</v>
      </c>
      <c r="AT55" s="155">
        <f t="shared" si="6"/>
        <v>0</v>
      </c>
      <c r="AU55" s="155">
        <f t="shared" si="7"/>
        <v>0</v>
      </c>
      <c r="AV55" s="155">
        <f t="shared" si="22"/>
        <v>0</v>
      </c>
      <c r="AW55" s="155">
        <f t="shared" si="9"/>
        <v>0</v>
      </c>
      <c r="AX55" s="155">
        <f t="shared" si="10"/>
        <v>0</v>
      </c>
      <c r="AY55" s="155">
        <f t="shared" si="11"/>
        <v>0</v>
      </c>
      <c r="AZ55" s="155">
        <f t="shared" si="23"/>
        <v>0</v>
      </c>
      <c r="BA55" s="155">
        <f t="shared" si="13"/>
        <v>0</v>
      </c>
      <c r="BB55" s="155">
        <f t="shared" si="14"/>
        <v>0</v>
      </c>
      <c r="BC55" s="155">
        <f t="shared" si="15"/>
        <v>0</v>
      </c>
      <c r="BD55" s="155">
        <f t="shared" si="24"/>
        <v>0</v>
      </c>
      <c r="BE55" s="155">
        <f t="shared" si="17"/>
        <v>0</v>
      </c>
      <c r="BF55" s="155">
        <f t="shared" si="18"/>
        <v>0</v>
      </c>
      <c r="BG55" s="155">
        <f t="shared" si="19"/>
        <v>0</v>
      </c>
      <c r="BH55" s="155">
        <f t="shared" si="20"/>
        <v>0</v>
      </c>
      <c r="BI55" s="155">
        <f t="shared" si="21"/>
        <v>0</v>
      </c>
      <c r="BJ55" s="171">
        <v>1</v>
      </c>
      <c r="BK55" s="185"/>
    </row>
    <row r="56" spans="1:63" ht="14.25">
      <c r="A56" s="4"/>
      <c r="B56" s="36">
        <v>51</v>
      </c>
      <c r="C56" s="198">
        <v>10559</v>
      </c>
      <c r="D56" s="198" t="s">
        <v>313</v>
      </c>
      <c r="E56" s="198" t="s">
        <v>314</v>
      </c>
      <c r="F56" s="263" t="s">
        <v>157</v>
      </c>
      <c r="G56" s="263" t="s">
        <v>157</v>
      </c>
      <c r="H56" s="263" t="s">
        <v>157</v>
      </c>
      <c r="I56" s="263" t="s">
        <v>157</v>
      </c>
      <c r="J56" s="263" t="s">
        <v>157</v>
      </c>
      <c r="K56" s="263"/>
      <c r="L56" s="263"/>
      <c r="M56" s="263" t="s">
        <v>157</v>
      </c>
      <c r="N56" s="263" t="s">
        <v>157</v>
      </c>
      <c r="O56" s="263" t="s">
        <v>157</v>
      </c>
      <c r="P56" s="263" t="s">
        <v>157</v>
      </c>
      <c r="Q56" s="263" t="s">
        <v>157</v>
      </c>
      <c r="R56" s="263"/>
      <c r="S56" s="263"/>
      <c r="T56" s="263" t="s">
        <v>157</v>
      </c>
      <c r="U56" s="263" t="s">
        <v>157</v>
      </c>
      <c r="V56" s="263" t="s">
        <v>157</v>
      </c>
      <c r="W56" s="263" t="s">
        <v>157</v>
      </c>
      <c r="X56" s="263" t="s">
        <v>157</v>
      </c>
      <c r="Y56" s="263"/>
      <c r="Z56" s="263"/>
      <c r="AA56" s="263" t="s">
        <v>157</v>
      </c>
      <c r="AB56" s="263" t="s">
        <v>157</v>
      </c>
      <c r="AC56" s="263" t="s">
        <v>157</v>
      </c>
      <c r="AD56" s="263" t="s">
        <v>157</v>
      </c>
      <c r="AE56" s="263" t="s">
        <v>157</v>
      </c>
      <c r="AF56" s="263"/>
      <c r="AG56" s="263"/>
      <c r="AH56" s="263" t="s">
        <v>157</v>
      </c>
      <c r="AI56" s="263" t="s">
        <v>157</v>
      </c>
      <c r="AJ56" s="238"/>
      <c r="AK56" s="5"/>
      <c r="AL56" s="152"/>
      <c r="AM56" s="152">
        <f>VLOOKUP(C56,DM_NGAY_CONG_QUY_DINH!$H$3:$L$514,5,FALSE)</f>
        <v>22</v>
      </c>
      <c r="AN56" s="152">
        <f t="shared" si="0"/>
        <v>22</v>
      </c>
      <c r="AO56" s="155">
        <f t="shared" si="1"/>
        <v>0</v>
      </c>
      <c r="AP56" s="155">
        <f t="shared" si="2"/>
        <v>0</v>
      </c>
      <c r="AQ56" s="157">
        <f t="shared" si="3"/>
        <v>0</v>
      </c>
      <c r="AR56" s="155">
        <f t="shared" si="4"/>
        <v>0</v>
      </c>
      <c r="AS56" s="155">
        <f t="shared" si="5"/>
        <v>0</v>
      </c>
      <c r="AT56" s="155">
        <f t="shared" si="6"/>
        <v>0</v>
      </c>
      <c r="AU56" s="155">
        <f t="shared" si="7"/>
        <v>0</v>
      </c>
      <c r="AV56" s="155">
        <f t="shared" si="22"/>
        <v>0</v>
      </c>
      <c r="AW56" s="155">
        <f t="shared" si="9"/>
        <v>0</v>
      </c>
      <c r="AX56" s="155">
        <f t="shared" si="10"/>
        <v>0</v>
      </c>
      <c r="AY56" s="155">
        <f t="shared" si="11"/>
        <v>0</v>
      </c>
      <c r="AZ56" s="155">
        <f t="shared" si="23"/>
        <v>0</v>
      </c>
      <c r="BA56" s="155">
        <f t="shared" si="13"/>
        <v>0</v>
      </c>
      <c r="BB56" s="155">
        <f t="shared" si="14"/>
        <v>0</v>
      </c>
      <c r="BC56" s="155">
        <f t="shared" si="15"/>
        <v>0</v>
      </c>
      <c r="BD56" s="155">
        <f t="shared" si="24"/>
        <v>0</v>
      </c>
      <c r="BE56" s="155">
        <f t="shared" si="17"/>
        <v>0</v>
      </c>
      <c r="BF56" s="155">
        <f t="shared" si="18"/>
        <v>0</v>
      </c>
      <c r="BG56" s="155">
        <f t="shared" si="19"/>
        <v>0</v>
      </c>
      <c r="BH56" s="155">
        <f t="shared" si="20"/>
        <v>0</v>
      </c>
      <c r="BI56" s="155">
        <f t="shared" si="21"/>
        <v>0</v>
      </c>
      <c r="BJ56" s="171">
        <v>1</v>
      </c>
      <c r="BK56" s="185"/>
    </row>
    <row r="57" spans="1:63" ht="14.25">
      <c r="A57" s="4"/>
      <c r="B57" s="36">
        <v>52</v>
      </c>
      <c r="C57" s="198">
        <v>10594</v>
      </c>
      <c r="D57" s="198" t="s">
        <v>315</v>
      </c>
      <c r="E57" s="198" t="s">
        <v>314</v>
      </c>
      <c r="F57" s="263" t="s">
        <v>157</v>
      </c>
      <c r="G57" s="263" t="s">
        <v>157</v>
      </c>
      <c r="H57" s="263" t="s">
        <v>157</v>
      </c>
      <c r="I57" s="263" t="s">
        <v>157</v>
      </c>
      <c r="J57" s="263" t="s">
        <v>157</v>
      </c>
      <c r="K57" s="263"/>
      <c r="L57" s="263"/>
      <c r="M57" s="263" t="s">
        <v>157</v>
      </c>
      <c r="N57" s="263" t="s">
        <v>157</v>
      </c>
      <c r="O57" s="263" t="s">
        <v>157</v>
      </c>
      <c r="P57" s="263" t="s">
        <v>157</v>
      </c>
      <c r="Q57" s="263" t="s">
        <v>157</v>
      </c>
      <c r="R57" s="263"/>
      <c r="S57" s="263"/>
      <c r="T57" s="263" t="s">
        <v>157</v>
      </c>
      <c r="U57" s="263" t="s">
        <v>157</v>
      </c>
      <c r="V57" s="263" t="s">
        <v>157</v>
      </c>
      <c r="W57" s="263" t="s">
        <v>157</v>
      </c>
      <c r="X57" s="263" t="s">
        <v>157</v>
      </c>
      <c r="Y57" s="263"/>
      <c r="Z57" s="263"/>
      <c r="AA57" s="263" t="s">
        <v>157</v>
      </c>
      <c r="AB57" s="263" t="s">
        <v>157</v>
      </c>
      <c r="AC57" s="263" t="s">
        <v>157</v>
      </c>
      <c r="AD57" s="263" t="s">
        <v>157</v>
      </c>
      <c r="AE57" s="263" t="s">
        <v>157</v>
      </c>
      <c r="AF57" s="263"/>
      <c r="AG57" s="263"/>
      <c r="AH57" s="263" t="s">
        <v>157</v>
      </c>
      <c r="AI57" s="263" t="s">
        <v>157</v>
      </c>
      <c r="AJ57" s="238"/>
      <c r="AK57" s="5"/>
      <c r="AL57" s="152"/>
      <c r="AM57" s="152">
        <f>VLOOKUP(C57,DM_NGAY_CONG_QUY_DINH!$H$3:$L$514,5,FALSE)</f>
        <v>22</v>
      </c>
      <c r="AN57" s="152">
        <f t="shared" si="0"/>
        <v>22</v>
      </c>
      <c r="AO57" s="155">
        <f t="shared" si="1"/>
        <v>0</v>
      </c>
      <c r="AP57" s="155">
        <f t="shared" si="2"/>
        <v>0</v>
      </c>
      <c r="AQ57" s="157">
        <f t="shared" si="3"/>
        <v>0</v>
      </c>
      <c r="AR57" s="155">
        <f t="shared" si="4"/>
        <v>0</v>
      </c>
      <c r="AS57" s="155">
        <f t="shared" si="5"/>
        <v>0</v>
      </c>
      <c r="AT57" s="155">
        <f t="shared" si="6"/>
        <v>0</v>
      </c>
      <c r="AU57" s="155">
        <f t="shared" si="7"/>
        <v>0</v>
      </c>
      <c r="AV57" s="155">
        <f t="shared" si="22"/>
        <v>0</v>
      </c>
      <c r="AW57" s="155">
        <f t="shared" si="9"/>
        <v>0</v>
      </c>
      <c r="AX57" s="155">
        <f t="shared" si="10"/>
        <v>0</v>
      </c>
      <c r="AY57" s="155">
        <f t="shared" si="11"/>
        <v>0</v>
      </c>
      <c r="AZ57" s="155">
        <f t="shared" si="23"/>
        <v>0</v>
      </c>
      <c r="BA57" s="155">
        <f t="shared" si="13"/>
        <v>0</v>
      </c>
      <c r="BB57" s="155">
        <f t="shared" si="14"/>
        <v>0</v>
      </c>
      <c r="BC57" s="155">
        <f t="shared" si="15"/>
        <v>0</v>
      </c>
      <c r="BD57" s="155">
        <f t="shared" si="24"/>
        <v>0</v>
      </c>
      <c r="BE57" s="155">
        <f t="shared" si="17"/>
        <v>0</v>
      </c>
      <c r="BF57" s="155">
        <f t="shared" si="18"/>
        <v>0</v>
      </c>
      <c r="BG57" s="155">
        <f t="shared" si="19"/>
        <v>0</v>
      </c>
      <c r="BH57" s="155">
        <f t="shared" si="20"/>
        <v>0</v>
      </c>
      <c r="BI57" s="155">
        <f t="shared" si="21"/>
        <v>0</v>
      </c>
      <c r="BJ57" s="171">
        <v>1</v>
      </c>
      <c r="BK57" s="185"/>
    </row>
    <row r="58" spans="1:63" ht="14.25">
      <c r="A58" s="4"/>
      <c r="B58" s="36">
        <v>53</v>
      </c>
      <c r="C58" s="198">
        <v>11146</v>
      </c>
      <c r="D58" s="198" t="s">
        <v>316</v>
      </c>
      <c r="E58" s="198" t="s">
        <v>314</v>
      </c>
      <c r="F58" s="263" t="s">
        <v>157</v>
      </c>
      <c r="G58" s="263" t="s">
        <v>157</v>
      </c>
      <c r="H58" s="263" t="s">
        <v>157</v>
      </c>
      <c r="I58" s="263" t="s">
        <v>157</v>
      </c>
      <c r="J58" s="263" t="s">
        <v>157</v>
      </c>
      <c r="K58" s="263"/>
      <c r="L58" s="263"/>
      <c r="M58" s="263" t="s">
        <v>157</v>
      </c>
      <c r="N58" s="263" t="s">
        <v>157</v>
      </c>
      <c r="O58" s="263" t="s">
        <v>157</v>
      </c>
      <c r="P58" s="263" t="s">
        <v>157</v>
      </c>
      <c r="Q58" s="263" t="s">
        <v>157</v>
      </c>
      <c r="R58" s="263"/>
      <c r="S58" s="263"/>
      <c r="T58" s="263" t="s">
        <v>157</v>
      </c>
      <c r="U58" s="263" t="s">
        <v>157</v>
      </c>
      <c r="V58" s="263" t="s">
        <v>157</v>
      </c>
      <c r="W58" s="263" t="s">
        <v>157</v>
      </c>
      <c r="X58" s="263" t="s">
        <v>157</v>
      </c>
      <c r="Y58" s="263"/>
      <c r="Z58" s="263"/>
      <c r="AA58" s="263" t="s">
        <v>157</v>
      </c>
      <c r="AB58" s="263" t="s">
        <v>157</v>
      </c>
      <c r="AC58" s="263" t="s">
        <v>157</v>
      </c>
      <c r="AD58" s="263" t="s">
        <v>157</v>
      </c>
      <c r="AE58" s="263" t="s">
        <v>157</v>
      </c>
      <c r="AF58" s="263"/>
      <c r="AG58" s="263"/>
      <c r="AH58" s="263" t="s">
        <v>157</v>
      </c>
      <c r="AI58" s="263" t="s">
        <v>157</v>
      </c>
      <c r="AJ58" s="238"/>
      <c r="AK58" s="5"/>
      <c r="AL58" s="152"/>
      <c r="AM58" s="152">
        <f>VLOOKUP(C58,DM_NGAY_CONG_QUY_DINH!$H$3:$L$514,5,FALSE)</f>
        <v>22</v>
      </c>
      <c r="AN58" s="152">
        <f t="shared" si="0"/>
        <v>22</v>
      </c>
      <c r="AO58" s="155">
        <f t="shared" si="1"/>
        <v>0</v>
      </c>
      <c r="AP58" s="155">
        <f t="shared" si="2"/>
        <v>0</v>
      </c>
      <c r="AQ58" s="157">
        <f t="shared" si="3"/>
        <v>0</v>
      </c>
      <c r="AR58" s="155">
        <f t="shared" si="4"/>
        <v>0</v>
      </c>
      <c r="AS58" s="155">
        <f t="shared" si="5"/>
        <v>0</v>
      </c>
      <c r="AT58" s="155">
        <f t="shared" si="6"/>
        <v>0</v>
      </c>
      <c r="AU58" s="155">
        <f t="shared" si="7"/>
        <v>0</v>
      </c>
      <c r="AV58" s="155">
        <f t="shared" si="22"/>
        <v>0</v>
      </c>
      <c r="AW58" s="155">
        <f t="shared" si="9"/>
        <v>0</v>
      </c>
      <c r="AX58" s="155">
        <f t="shared" si="10"/>
        <v>0</v>
      </c>
      <c r="AY58" s="155">
        <f t="shared" si="11"/>
        <v>0</v>
      </c>
      <c r="AZ58" s="155">
        <f t="shared" si="23"/>
        <v>0</v>
      </c>
      <c r="BA58" s="155">
        <f t="shared" si="13"/>
        <v>0</v>
      </c>
      <c r="BB58" s="155">
        <f t="shared" si="14"/>
        <v>0</v>
      </c>
      <c r="BC58" s="155">
        <f t="shared" si="15"/>
        <v>0</v>
      </c>
      <c r="BD58" s="155">
        <f t="shared" si="24"/>
        <v>0</v>
      </c>
      <c r="BE58" s="155">
        <f t="shared" si="17"/>
        <v>0</v>
      </c>
      <c r="BF58" s="155">
        <f t="shared" si="18"/>
        <v>0</v>
      </c>
      <c r="BG58" s="155">
        <f t="shared" si="19"/>
        <v>0</v>
      </c>
      <c r="BH58" s="155">
        <f t="shared" si="20"/>
        <v>0</v>
      </c>
      <c r="BI58" s="155">
        <f t="shared" si="21"/>
        <v>0</v>
      </c>
      <c r="BJ58" s="171">
        <v>1</v>
      </c>
      <c r="BK58" s="185"/>
    </row>
    <row r="59" spans="1:63" ht="14.25">
      <c r="A59" s="4"/>
      <c r="B59" s="36">
        <v>54</v>
      </c>
      <c r="C59" s="198">
        <v>10623</v>
      </c>
      <c r="D59" s="198" t="s">
        <v>317</v>
      </c>
      <c r="E59" s="198" t="s">
        <v>318</v>
      </c>
      <c r="F59" s="263" t="s">
        <v>157</v>
      </c>
      <c r="G59" s="263" t="s">
        <v>157</v>
      </c>
      <c r="H59" s="263" t="s">
        <v>157</v>
      </c>
      <c r="I59" s="263" t="s">
        <v>157</v>
      </c>
      <c r="J59" s="263" t="s">
        <v>157</v>
      </c>
      <c r="K59" s="263"/>
      <c r="L59" s="263"/>
      <c r="M59" s="263" t="s">
        <v>157</v>
      </c>
      <c r="N59" s="263" t="s">
        <v>157</v>
      </c>
      <c r="O59" s="263" t="s">
        <v>157</v>
      </c>
      <c r="P59" s="263" t="s">
        <v>157</v>
      </c>
      <c r="Q59" s="263" t="s">
        <v>157</v>
      </c>
      <c r="R59" s="263"/>
      <c r="S59" s="263"/>
      <c r="T59" s="263" t="s">
        <v>157</v>
      </c>
      <c r="U59" s="263" t="s">
        <v>157</v>
      </c>
      <c r="V59" s="263" t="s">
        <v>157</v>
      </c>
      <c r="W59" s="263" t="s">
        <v>157</v>
      </c>
      <c r="X59" s="263" t="s">
        <v>157</v>
      </c>
      <c r="Y59" s="263"/>
      <c r="Z59" s="263"/>
      <c r="AA59" s="263" t="s">
        <v>157</v>
      </c>
      <c r="AB59" s="263" t="s">
        <v>157</v>
      </c>
      <c r="AC59" s="263" t="s">
        <v>157</v>
      </c>
      <c r="AD59" s="263" t="s">
        <v>157</v>
      </c>
      <c r="AE59" s="263" t="s">
        <v>157</v>
      </c>
      <c r="AF59" s="263"/>
      <c r="AG59" s="263"/>
      <c r="AH59" s="263" t="s">
        <v>157</v>
      </c>
      <c r="AI59" s="263" t="s">
        <v>157</v>
      </c>
      <c r="AJ59" s="238"/>
      <c r="AK59" s="5"/>
      <c r="AL59" s="152"/>
      <c r="AM59" s="152">
        <f>VLOOKUP(C59,DM_NGAY_CONG_QUY_DINH!$H$3:$L$514,5,FALSE)</f>
        <v>22</v>
      </c>
      <c r="AN59" s="152">
        <f t="shared" si="0"/>
        <v>22</v>
      </c>
      <c r="AO59" s="155">
        <f t="shared" si="1"/>
        <v>0</v>
      </c>
      <c r="AP59" s="155">
        <f t="shared" si="2"/>
        <v>0</v>
      </c>
      <c r="AQ59" s="157">
        <f t="shared" si="3"/>
        <v>0</v>
      </c>
      <c r="AR59" s="155">
        <f t="shared" si="4"/>
        <v>0</v>
      </c>
      <c r="AS59" s="155">
        <f t="shared" si="5"/>
        <v>0</v>
      </c>
      <c r="AT59" s="155">
        <f t="shared" si="6"/>
        <v>0</v>
      </c>
      <c r="AU59" s="155">
        <f t="shared" si="7"/>
        <v>0</v>
      </c>
      <c r="AV59" s="155">
        <f t="shared" si="22"/>
        <v>0</v>
      </c>
      <c r="AW59" s="155">
        <f t="shared" si="9"/>
        <v>0</v>
      </c>
      <c r="AX59" s="155">
        <f t="shared" si="10"/>
        <v>0</v>
      </c>
      <c r="AY59" s="155">
        <f t="shared" si="11"/>
        <v>0</v>
      </c>
      <c r="AZ59" s="155">
        <f t="shared" si="23"/>
        <v>0</v>
      </c>
      <c r="BA59" s="155">
        <f t="shared" si="13"/>
        <v>0</v>
      </c>
      <c r="BB59" s="155">
        <f t="shared" si="14"/>
        <v>0</v>
      </c>
      <c r="BC59" s="155">
        <f t="shared" si="15"/>
        <v>0</v>
      </c>
      <c r="BD59" s="155">
        <f t="shared" si="24"/>
        <v>0</v>
      </c>
      <c r="BE59" s="155">
        <f t="shared" si="17"/>
        <v>0</v>
      </c>
      <c r="BF59" s="155">
        <f t="shared" si="18"/>
        <v>0</v>
      </c>
      <c r="BG59" s="155">
        <f t="shared" si="19"/>
        <v>0</v>
      </c>
      <c r="BH59" s="155">
        <f t="shared" si="20"/>
        <v>0</v>
      </c>
      <c r="BI59" s="155">
        <f t="shared" si="21"/>
        <v>0</v>
      </c>
      <c r="BJ59" s="171">
        <v>1.05</v>
      </c>
      <c r="BK59" s="185"/>
    </row>
    <row r="60" spans="1:63" ht="14.25">
      <c r="A60" s="4"/>
      <c r="B60" s="36">
        <v>55</v>
      </c>
      <c r="C60" s="198">
        <v>11129</v>
      </c>
      <c r="D60" s="198" t="s">
        <v>319</v>
      </c>
      <c r="E60" s="198" t="s">
        <v>195</v>
      </c>
      <c r="F60" s="263" t="s">
        <v>157</v>
      </c>
      <c r="G60" s="263" t="s">
        <v>157</v>
      </c>
      <c r="H60" s="263" t="s">
        <v>157</v>
      </c>
      <c r="I60" s="263" t="s">
        <v>157</v>
      </c>
      <c r="J60" s="263" t="s">
        <v>157</v>
      </c>
      <c r="K60" s="263"/>
      <c r="L60" s="263"/>
      <c r="M60" s="263" t="s">
        <v>157</v>
      </c>
      <c r="N60" s="263" t="s">
        <v>157</v>
      </c>
      <c r="O60" s="263" t="s">
        <v>157</v>
      </c>
      <c r="P60" s="263" t="s">
        <v>157</v>
      </c>
      <c r="Q60" s="263" t="s">
        <v>157</v>
      </c>
      <c r="R60" s="263"/>
      <c r="S60" s="263"/>
      <c r="T60" s="263" t="s">
        <v>157</v>
      </c>
      <c r="U60" s="263" t="s">
        <v>157</v>
      </c>
      <c r="V60" s="263" t="s">
        <v>157</v>
      </c>
      <c r="W60" s="263" t="s">
        <v>157</v>
      </c>
      <c r="X60" s="263" t="s">
        <v>157</v>
      </c>
      <c r="Y60" s="263"/>
      <c r="Z60" s="263"/>
      <c r="AA60" s="263" t="s">
        <v>157</v>
      </c>
      <c r="AB60" s="263" t="s">
        <v>157</v>
      </c>
      <c r="AC60" s="263" t="s">
        <v>157</v>
      </c>
      <c r="AD60" s="263" t="s">
        <v>157</v>
      </c>
      <c r="AE60" s="263" t="s">
        <v>157</v>
      </c>
      <c r="AF60" s="263"/>
      <c r="AG60" s="263"/>
      <c r="AH60" s="263" t="s">
        <v>157</v>
      </c>
      <c r="AI60" s="263" t="s">
        <v>157</v>
      </c>
      <c r="AJ60" s="238"/>
      <c r="AK60" s="5"/>
      <c r="AL60" s="152"/>
      <c r="AM60" s="152">
        <f>VLOOKUP(C60,DM_NGAY_CONG_QUY_DINH!$H$3:$L$514,5,FALSE)</f>
        <v>22</v>
      </c>
      <c r="AN60" s="152">
        <f t="shared" si="0"/>
        <v>22</v>
      </c>
      <c r="AO60" s="155">
        <f t="shared" si="1"/>
        <v>0</v>
      </c>
      <c r="AP60" s="155">
        <f t="shared" si="2"/>
        <v>0</v>
      </c>
      <c r="AQ60" s="157">
        <f t="shared" si="3"/>
        <v>0</v>
      </c>
      <c r="AR60" s="155">
        <f t="shared" si="4"/>
        <v>0</v>
      </c>
      <c r="AS60" s="155">
        <f t="shared" si="5"/>
        <v>0</v>
      </c>
      <c r="AT60" s="155">
        <f t="shared" si="6"/>
        <v>0</v>
      </c>
      <c r="AU60" s="155">
        <f t="shared" si="7"/>
        <v>0</v>
      </c>
      <c r="AV60" s="155">
        <f t="shared" si="22"/>
        <v>0</v>
      </c>
      <c r="AW60" s="155">
        <f t="shared" si="9"/>
        <v>0</v>
      </c>
      <c r="AX60" s="155">
        <f t="shared" si="10"/>
        <v>0</v>
      </c>
      <c r="AY60" s="155">
        <f t="shared" si="11"/>
        <v>0</v>
      </c>
      <c r="AZ60" s="155">
        <f t="shared" si="23"/>
        <v>0</v>
      </c>
      <c r="BA60" s="155">
        <f t="shared" si="13"/>
        <v>0</v>
      </c>
      <c r="BB60" s="155">
        <f t="shared" si="14"/>
        <v>0</v>
      </c>
      <c r="BC60" s="155">
        <f t="shared" si="15"/>
        <v>0</v>
      </c>
      <c r="BD60" s="155">
        <f t="shared" si="24"/>
        <v>0</v>
      </c>
      <c r="BE60" s="155">
        <f t="shared" si="17"/>
        <v>0</v>
      </c>
      <c r="BF60" s="155">
        <f t="shared" si="18"/>
        <v>0</v>
      </c>
      <c r="BG60" s="155">
        <f t="shared" si="19"/>
        <v>0</v>
      </c>
      <c r="BH60" s="155">
        <f t="shared" si="20"/>
        <v>0</v>
      </c>
      <c r="BI60" s="155">
        <f t="shared" si="21"/>
        <v>0</v>
      </c>
      <c r="BJ60" s="171">
        <v>1</v>
      </c>
      <c r="BK60" s="185"/>
    </row>
    <row r="61" spans="1:63" ht="14.25">
      <c r="A61" s="4"/>
      <c r="B61" s="36">
        <v>56</v>
      </c>
      <c r="C61" s="198">
        <v>10561</v>
      </c>
      <c r="D61" s="198" t="s">
        <v>320</v>
      </c>
      <c r="E61" s="198" t="s">
        <v>321</v>
      </c>
      <c r="F61" s="263" t="s">
        <v>157</v>
      </c>
      <c r="G61" s="263" t="s">
        <v>157</v>
      </c>
      <c r="H61" s="263" t="s">
        <v>157</v>
      </c>
      <c r="I61" s="263" t="s">
        <v>157</v>
      </c>
      <c r="J61" s="263" t="s">
        <v>157</v>
      </c>
      <c r="K61" s="263"/>
      <c r="L61" s="263"/>
      <c r="M61" s="263" t="s">
        <v>157</v>
      </c>
      <c r="N61" s="263" t="s">
        <v>157</v>
      </c>
      <c r="O61" s="263" t="s">
        <v>157</v>
      </c>
      <c r="P61" s="263" t="s">
        <v>157</v>
      </c>
      <c r="Q61" s="263" t="s">
        <v>157</v>
      </c>
      <c r="R61" s="263"/>
      <c r="S61" s="263"/>
      <c r="T61" s="263" t="s">
        <v>157</v>
      </c>
      <c r="U61" s="263" t="s">
        <v>157</v>
      </c>
      <c r="V61" s="263" t="s">
        <v>157</v>
      </c>
      <c r="W61" s="263" t="s">
        <v>157</v>
      </c>
      <c r="X61" s="263" t="s">
        <v>157</v>
      </c>
      <c r="Y61" s="263"/>
      <c r="Z61" s="263"/>
      <c r="AA61" s="263" t="s">
        <v>157</v>
      </c>
      <c r="AB61" s="263" t="s">
        <v>157</v>
      </c>
      <c r="AC61" s="263" t="s">
        <v>157</v>
      </c>
      <c r="AD61" s="263" t="s">
        <v>157</v>
      </c>
      <c r="AE61" s="263" t="s">
        <v>157</v>
      </c>
      <c r="AF61" s="263"/>
      <c r="AG61" s="263"/>
      <c r="AH61" s="263" t="s">
        <v>157</v>
      </c>
      <c r="AI61" s="263" t="s">
        <v>157</v>
      </c>
      <c r="AJ61" s="238"/>
      <c r="AK61" s="5"/>
      <c r="AL61" s="152"/>
      <c r="AM61" s="152">
        <f>VLOOKUP(C61,DM_NGAY_CONG_QUY_DINH!$H$3:$L$514,5,FALSE)</f>
        <v>22</v>
      </c>
      <c r="AN61" s="152">
        <f t="shared" si="0"/>
        <v>22</v>
      </c>
      <c r="AO61" s="155">
        <f t="shared" si="1"/>
        <v>0</v>
      </c>
      <c r="AP61" s="155">
        <f t="shared" si="2"/>
        <v>0</v>
      </c>
      <c r="AQ61" s="157">
        <f t="shared" si="3"/>
        <v>0</v>
      </c>
      <c r="AR61" s="155">
        <f t="shared" si="4"/>
        <v>0</v>
      </c>
      <c r="AS61" s="155">
        <f t="shared" si="5"/>
        <v>0</v>
      </c>
      <c r="AT61" s="155">
        <f t="shared" si="6"/>
        <v>0</v>
      </c>
      <c r="AU61" s="155">
        <f t="shared" si="7"/>
        <v>0</v>
      </c>
      <c r="AV61" s="155">
        <f t="shared" si="22"/>
        <v>0</v>
      </c>
      <c r="AW61" s="155">
        <f t="shared" si="9"/>
        <v>0</v>
      </c>
      <c r="AX61" s="155">
        <f t="shared" si="10"/>
        <v>0</v>
      </c>
      <c r="AY61" s="155">
        <f t="shared" si="11"/>
        <v>0</v>
      </c>
      <c r="AZ61" s="155">
        <f t="shared" si="23"/>
        <v>0</v>
      </c>
      <c r="BA61" s="155">
        <f t="shared" si="13"/>
        <v>0</v>
      </c>
      <c r="BB61" s="155">
        <f t="shared" si="14"/>
        <v>0</v>
      </c>
      <c r="BC61" s="155">
        <f t="shared" si="15"/>
        <v>0</v>
      </c>
      <c r="BD61" s="155">
        <f t="shared" si="24"/>
        <v>0</v>
      </c>
      <c r="BE61" s="155">
        <f t="shared" si="17"/>
        <v>0</v>
      </c>
      <c r="BF61" s="155">
        <f t="shared" si="18"/>
        <v>0</v>
      </c>
      <c r="BG61" s="155">
        <f t="shared" si="19"/>
        <v>0</v>
      </c>
      <c r="BH61" s="155">
        <f t="shared" si="20"/>
        <v>0</v>
      </c>
      <c r="BI61" s="155">
        <f t="shared" si="21"/>
        <v>0</v>
      </c>
      <c r="BJ61" s="171">
        <v>1</v>
      </c>
      <c r="BK61" s="185"/>
    </row>
    <row r="62" spans="1:63" ht="14.25">
      <c r="A62" s="4"/>
      <c r="B62" s="36">
        <v>57</v>
      </c>
      <c r="C62" s="198">
        <v>10784</v>
      </c>
      <c r="D62" s="198" t="s">
        <v>322</v>
      </c>
      <c r="E62" s="198" t="s">
        <v>321</v>
      </c>
      <c r="F62" s="263" t="s">
        <v>157</v>
      </c>
      <c r="G62" s="263" t="s">
        <v>157</v>
      </c>
      <c r="H62" s="263" t="s">
        <v>157</v>
      </c>
      <c r="I62" s="263" t="s">
        <v>157</v>
      </c>
      <c r="J62" s="263" t="s">
        <v>157</v>
      </c>
      <c r="K62" s="263"/>
      <c r="L62" s="263"/>
      <c r="M62" s="263" t="s">
        <v>157</v>
      </c>
      <c r="N62" s="263" t="s">
        <v>157</v>
      </c>
      <c r="O62" s="263" t="s">
        <v>157</v>
      </c>
      <c r="P62" s="263" t="s">
        <v>157</v>
      </c>
      <c r="Q62" s="263" t="s">
        <v>157</v>
      </c>
      <c r="R62" s="263"/>
      <c r="S62" s="263"/>
      <c r="T62" s="263" t="s">
        <v>157</v>
      </c>
      <c r="U62" s="263" t="s">
        <v>157</v>
      </c>
      <c r="V62" s="263" t="s">
        <v>157</v>
      </c>
      <c r="W62" s="263" t="s">
        <v>157</v>
      </c>
      <c r="X62" s="263" t="s">
        <v>157</v>
      </c>
      <c r="Y62" s="263"/>
      <c r="Z62" s="263"/>
      <c r="AA62" s="263" t="s">
        <v>157</v>
      </c>
      <c r="AB62" s="263" t="s">
        <v>157</v>
      </c>
      <c r="AC62" s="263" t="s">
        <v>157</v>
      </c>
      <c r="AD62" s="263" t="s">
        <v>157</v>
      </c>
      <c r="AE62" s="263" t="s">
        <v>157</v>
      </c>
      <c r="AF62" s="263"/>
      <c r="AG62" s="263"/>
      <c r="AH62" s="263" t="s">
        <v>157</v>
      </c>
      <c r="AI62" s="263" t="s">
        <v>157</v>
      </c>
      <c r="AJ62" s="238"/>
      <c r="AK62" s="5"/>
      <c r="AL62" s="152"/>
      <c r="AM62" s="152">
        <f>VLOOKUP(C62,DM_NGAY_CONG_QUY_DINH!$H$3:$L$514,5,FALSE)</f>
        <v>22</v>
      </c>
      <c r="AN62" s="152">
        <f t="shared" si="0"/>
        <v>22</v>
      </c>
      <c r="AO62" s="155">
        <f t="shared" si="1"/>
        <v>0</v>
      </c>
      <c r="AP62" s="155">
        <f t="shared" si="2"/>
        <v>0</v>
      </c>
      <c r="AQ62" s="157">
        <f t="shared" si="3"/>
        <v>0</v>
      </c>
      <c r="AR62" s="155">
        <f t="shared" si="4"/>
        <v>0</v>
      </c>
      <c r="AS62" s="155">
        <f t="shared" si="5"/>
        <v>0</v>
      </c>
      <c r="AT62" s="155">
        <f t="shared" si="6"/>
        <v>0</v>
      </c>
      <c r="AU62" s="155">
        <f t="shared" si="7"/>
        <v>0</v>
      </c>
      <c r="AV62" s="155">
        <f t="shared" si="22"/>
        <v>0</v>
      </c>
      <c r="AW62" s="155">
        <f t="shared" si="9"/>
        <v>0</v>
      </c>
      <c r="AX62" s="155">
        <f t="shared" si="10"/>
        <v>0</v>
      </c>
      <c r="AY62" s="155">
        <f t="shared" si="11"/>
        <v>0</v>
      </c>
      <c r="AZ62" s="155">
        <f t="shared" si="23"/>
        <v>0</v>
      </c>
      <c r="BA62" s="155">
        <f t="shared" si="13"/>
        <v>0</v>
      </c>
      <c r="BB62" s="155">
        <f t="shared" si="14"/>
        <v>0</v>
      </c>
      <c r="BC62" s="155">
        <f t="shared" si="15"/>
        <v>0</v>
      </c>
      <c r="BD62" s="155">
        <f t="shared" si="24"/>
        <v>0</v>
      </c>
      <c r="BE62" s="155">
        <f t="shared" si="17"/>
        <v>0</v>
      </c>
      <c r="BF62" s="155">
        <f t="shared" si="18"/>
        <v>0</v>
      </c>
      <c r="BG62" s="155">
        <f t="shared" si="19"/>
        <v>0</v>
      </c>
      <c r="BH62" s="155">
        <f t="shared" si="20"/>
        <v>0</v>
      </c>
      <c r="BI62" s="155">
        <f t="shared" si="21"/>
        <v>0</v>
      </c>
      <c r="BJ62" s="171">
        <v>1</v>
      </c>
      <c r="BK62" s="185"/>
    </row>
    <row r="63" spans="1:63" ht="14.25">
      <c r="A63" s="4"/>
      <c r="B63" s="36">
        <v>58</v>
      </c>
      <c r="C63" s="198">
        <v>10558</v>
      </c>
      <c r="D63" s="198" t="s">
        <v>323</v>
      </c>
      <c r="E63" s="198" t="s">
        <v>324</v>
      </c>
      <c r="F63" s="263" t="s">
        <v>157</v>
      </c>
      <c r="G63" s="263" t="s">
        <v>157</v>
      </c>
      <c r="H63" s="263" t="s">
        <v>157</v>
      </c>
      <c r="I63" s="263" t="s">
        <v>157</v>
      </c>
      <c r="J63" s="263" t="s">
        <v>157</v>
      </c>
      <c r="K63" s="263"/>
      <c r="L63" s="263"/>
      <c r="M63" s="263" t="s">
        <v>157</v>
      </c>
      <c r="N63" s="263" t="s">
        <v>157</v>
      </c>
      <c r="O63" s="263" t="s">
        <v>157</v>
      </c>
      <c r="P63" s="263" t="s">
        <v>157</v>
      </c>
      <c r="Q63" s="263" t="s">
        <v>157</v>
      </c>
      <c r="R63" s="263"/>
      <c r="S63" s="263"/>
      <c r="T63" s="263" t="s">
        <v>157</v>
      </c>
      <c r="U63" s="263" t="s">
        <v>157</v>
      </c>
      <c r="V63" s="263" t="s">
        <v>157</v>
      </c>
      <c r="W63" s="263" t="s">
        <v>157</v>
      </c>
      <c r="X63" s="263" t="s">
        <v>157</v>
      </c>
      <c r="Y63" s="263"/>
      <c r="Z63" s="263"/>
      <c r="AA63" s="263" t="s">
        <v>157</v>
      </c>
      <c r="AB63" s="263" t="s">
        <v>157</v>
      </c>
      <c r="AC63" s="263" t="s">
        <v>157</v>
      </c>
      <c r="AD63" s="263" t="s">
        <v>157</v>
      </c>
      <c r="AE63" s="263" t="s">
        <v>157</v>
      </c>
      <c r="AF63" s="263"/>
      <c r="AG63" s="263"/>
      <c r="AH63" s="263" t="s">
        <v>157</v>
      </c>
      <c r="AI63" s="263" t="s">
        <v>157</v>
      </c>
      <c r="AJ63" s="238"/>
      <c r="AK63" s="5"/>
      <c r="AL63" s="152"/>
      <c r="AM63" s="152">
        <f>VLOOKUP(C63,DM_NGAY_CONG_QUY_DINH!$H$3:$L$514,5,FALSE)</f>
        <v>22</v>
      </c>
      <c r="AN63" s="152">
        <f t="shared" si="0"/>
        <v>22</v>
      </c>
      <c r="AO63" s="155">
        <f t="shared" si="1"/>
        <v>0</v>
      </c>
      <c r="AP63" s="155">
        <f t="shared" si="2"/>
        <v>0</v>
      </c>
      <c r="AQ63" s="157">
        <f t="shared" si="3"/>
        <v>0</v>
      </c>
      <c r="AR63" s="155">
        <f t="shared" si="4"/>
        <v>0</v>
      </c>
      <c r="AS63" s="155">
        <f t="shared" si="5"/>
        <v>0</v>
      </c>
      <c r="AT63" s="155">
        <f t="shared" si="6"/>
        <v>0</v>
      </c>
      <c r="AU63" s="155">
        <f t="shared" si="7"/>
        <v>0</v>
      </c>
      <c r="AV63" s="155">
        <f t="shared" si="22"/>
        <v>0</v>
      </c>
      <c r="AW63" s="155">
        <f t="shared" si="9"/>
        <v>0</v>
      </c>
      <c r="AX63" s="155">
        <f t="shared" si="10"/>
        <v>0</v>
      </c>
      <c r="AY63" s="155">
        <f t="shared" si="11"/>
        <v>0</v>
      </c>
      <c r="AZ63" s="155">
        <f t="shared" si="23"/>
        <v>0</v>
      </c>
      <c r="BA63" s="155">
        <f t="shared" si="13"/>
        <v>0</v>
      </c>
      <c r="BB63" s="155">
        <f t="shared" si="14"/>
        <v>0</v>
      </c>
      <c r="BC63" s="155">
        <f t="shared" si="15"/>
        <v>0</v>
      </c>
      <c r="BD63" s="155">
        <f t="shared" si="24"/>
        <v>0</v>
      </c>
      <c r="BE63" s="155">
        <f t="shared" si="17"/>
        <v>0</v>
      </c>
      <c r="BF63" s="155">
        <f t="shared" si="18"/>
        <v>0</v>
      </c>
      <c r="BG63" s="155">
        <f t="shared" si="19"/>
        <v>0</v>
      </c>
      <c r="BH63" s="155">
        <f t="shared" si="20"/>
        <v>0</v>
      </c>
      <c r="BI63" s="155">
        <f t="shared" si="21"/>
        <v>0</v>
      </c>
      <c r="BJ63" s="171">
        <v>1</v>
      </c>
      <c r="BK63" s="185"/>
    </row>
    <row r="64" spans="1:63" ht="14.25">
      <c r="A64" s="4"/>
      <c r="B64" s="36">
        <v>59</v>
      </c>
      <c r="C64" s="38">
        <v>10564</v>
      </c>
      <c r="D64" s="131" t="s">
        <v>325</v>
      </c>
      <c r="E64" s="131" t="s">
        <v>297</v>
      </c>
      <c r="F64" s="238" t="s">
        <v>157</v>
      </c>
      <c r="G64" s="238" t="s">
        <v>157</v>
      </c>
      <c r="H64" s="238" t="s">
        <v>157</v>
      </c>
      <c r="I64" s="238" t="s">
        <v>157</v>
      </c>
      <c r="J64" s="238" t="s">
        <v>157</v>
      </c>
      <c r="K64" s="263"/>
      <c r="L64" s="263"/>
      <c r="M64" s="238" t="s">
        <v>298</v>
      </c>
      <c r="N64" s="238" t="s">
        <v>298</v>
      </c>
      <c r="O64" s="238" t="s">
        <v>298</v>
      </c>
      <c r="P64" s="238" t="s">
        <v>157</v>
      </c>
      <c r="Q64" s="238" t="s">
        <v>157</v>
      </c>
      <c r="R64" s="263"/>
      <c r="S64" s="263"/>
      <c r="T64" s="238" t="s">
        <v>157</v>
      </c>
      <c r="U64" s="238" t="s">
        <v>157</v>
      </c>
      <c r="V64" s="238" t="s">
        <v>157</v>
      </c>
      <c r="W64" s="238" t="s">
        <v>157</v>
      </c>
      <c r="X64" s="238" t="s">
        <v>157</v>
      </c>
      <c r="Y64" s="263"/>
      <c r="Z64" s="263"/>
      <c r="AA64" s="238" t="s">
        <v>157</v>
      </c>
      <c r="AB64" s="238" t="s">
        <v>157</v>
      </c>
      <c r="AC64" s="238" t="s">
        <v>157</v>
      </c>
      <c r="AD64" s="238" t="s">
        <v>157</v>
      </c>
      <c r="AE64" s="238" t="s">
        <v>157</v>
      </c>
      <c r="AF64" s="263"/>
      <c r="AG64" s="263"/>
      <c r="AH64" s="238" t="s">
        <v>157</v>
      </c>
      <c r="AI64" s="238" t="s">
        <v>157</v>
      </c>
      <c r="AJ64" s="238"/>
      <c r="AK64" s="5"/>
      <c r="AL64" s="152"/>
      <c r="AM64" s="152">
        <f>VLOOKUP(C64,DM_NGAY_CONG_QUY_DINH!$H$3:$L$514,5,FALSE)</f>
        <v>22</v>
      </c>
      <c r="AN64" s="152">
        <f t="shared" si="0"/>
        <v>19</v>
      </c>
      <c r="AO64" s="155">
        <f t="shared" si="1"/>
        <v>0</v>
      </c>
      <c r="AP64" s="155">
        <f t="shared" si="2"/>
        <v>0</v>
      </c>
      <c r="AQ64" s="157">
        <f t="shared" si="3"/>
        <v>0</v>
      </c>
      <c r="AR64" s="155">
        <f t="shared" si="4"/>
        <v>0</v>
      </c>
      <c r="AS64" s="155">
        <f t="shared" si="5"/>
        <v>0</v>
      </c>
      <c r="AT64" s="155">
        <f t="shared" si="6"/>
        <v>0</v>
      </c>
      <c r="AU64" s="155">
        <f t="shared" si="7"/>
        <v>0</v>
      </c>
      <c r="AV64" s="155">
        <f t="shared" si="22"/>
        <v>0</v>
      </c>
      <c r="AW64" s="155">
        <f t="shared" si="9"/>
        <v>0</v>
      </c>
      <c r="AX64" s="155">
        <f t="shared" si="10"/>
        <v>3</v>
      </c>
      <c r="AY64" s="155">
        <f t="shared" si="11"/>
        <v>0</v>
      </c>
      <c r="AZ64" s="155">
        <f t="shared" si="23"/>
        <v>0</v>
      </c>
      <c r="BA64" s="155">
        <f t="shared" si="13"/>
        <v>0</v>
      </c>
      <c r="BB64" s="155">
        <f t="shared" si="14"/>
        <v>0</v>
      </c>
      <c r="BC64" s="155">
        <f t="shared" si="15"/>
        <v>0</v>
      </c>
      <c r="BD64" s="155">
        <f t="shared" si="24"/>
        <v>0</v>
      </c>
      <c r="BE64" s="155">
        <f t="shared" si="17"/>
        <v>0</v>
      </c>
      <c r="BF64" s="155">
        <f t="shared" si="18"/>
        <v>0</v>
      </c>
      <c r="BG64" s="155">
        <f t="shared" si="19"/>
        <v>0</v>
      </c>
      <c r="BH64" s="155">
        <f t="shared" si="20"/>
        <v>0</v>
      </c>
      <c r="BI64" s="155">
        <f t="shared" si="21"/>
        <v>0</v>
      </c>
      <c r="BJ64" s="171">
        <v>1</v>
      </c>
      <c r="BK64" s="230"/>
    </row>
    <row r="65" spans="1:63" ht="14.25">
      <c r="A65" s="4"/>
      <c r="B65" s="36">
        <v>60</v>
      </c>
      <c r="C65" s="38">
        <v>10641</v>
      </c>
      <c r="D65" s="131" t="s">
        <v>326</v>
      </c>
      <c r="E65" s="131" t="s">
        <v>169</v>
      </c>
      <c r="F65" s="238" t="s">
        <v>157</v>
      </c>
      <c r="G65" s="238" t="s">
        <v>157</v>
      </c>
      <c r="H65" s="238" t="s">
        <v>157</v>
      </c>
      <c r="I65" s="238" t="s">
        <v>157</v>
      </c>
      <c r="J65" s="238" t="s">
        <v>157</v>
      </c>
      <c r="K65" s="263"/>
      <c r="L65" s="263"/>
      <c r="M65" s="238" t="s">
        <v>157</v>
      </c>
      <c r="N65" s="238" t="s">
        <v>157</v>
      </c>
      <c r="O65" s="238" t="s">
        <v>157</v>
      </c>
      <c r="P65" s="238" t="s">
        <v>157</v>
      </c>
      <c r="Q65" s="238" t="s">
        <v>157</v>
      </c>
      <c r="R65" s="263"/>
      <c r="S65" s="263"/>
      <c r="T65" s="238" t="s">
        <v>157</v>
      </c>
      <c r="U65" s="238" t="s">
        <v>157</v>
      </c>
      <c r="V65" s="238" t="s">
        <v>157</v>
      </c>
      <c r="W65" s="238" t="s">
        <v>157</v>
      </c>
      <c r="X65" s="238" t="s">
        <v>157</v>
      </c>
      <c r="Y65" s="263"/>
      <c r="Z65" s="263"/>
      <c r="AA65" s="238" t="s">
        <v>157</v>
      </c>
      <c r="AB65" s="238" t="s">
        <v>157</v>
      </c>
      <c r="AC65" s="238" t="s">
        <v>157</v>
      </c>
      <c r="AD65" s="238" t="s">
        <v>157</v>
      </c>
      <c r="AE65" s="238" t="s">
        <v>157</v>
      </c>
      <c r="AF65" s="263"/>
      <c r="AG65" s="263"/>
      <c r="AH65" s="238" t="s">
        <v>157</v>
      </c>
      <c r="AI65" s="238" t="s">
        <v>157</v>
      </c>
      <c r="AJ65" s="238"/>
      <c r="AK65" s="5"/>
      <c r="AL65" s="152"/>
      <c r="AM65" s="152">
        <f>VLOOKUP(C65,DM_NGAY_CONG_QUY_DINH!$H$3:$L$514,5,FALSE)</f>
        <v>22</v>
      </c>
      <c r="AN65" s="152">
        <f t="shared" si="0"/>
        <v>22</v>
      </c>
      <c r="AO65" s="155">
        <f t="shared" si="1"/>
        <v>0</v>
      </c>
      <c r="AP65" s="155">
        <f t="shared" si="2"/>
        <v>0</v>
      </c>
      <c r="AQ65" s="157">
        <f t="shared" si="3"/>
        <v>0</v>
      </c>
      <c r="AR65" s="155">
        <f t="shared" si="4"/>
        <v>0</v>
      </c>
      <c r="AS65" s="155">
        <f t="shared" si="5"/>
        <v>0</v>
      </c>
      <c r="AT65" s="155">
        <f t="shared" si="6"/>
        <v>0</v>
      </c>
      <c r="AU65" s="155">
        <f t="shared" si="7"/>
        <v>0</v>
      </c>
      <c r="AV65" s="155">
        <f t="shared" si="22"/>
        <v>0</v>
      </c>
      <c r="AW65" s="155">
        <f t="shared" si="9"/>
        <v>0</v>
      </c>
      <c r="AX65" s="155">
        <f t="shared" si="10"/>
        <v>0</v>
      </c>
      <c r="AY65" s="155">
        <f t="shared" si="11"/>
        <v>0</v>
      </c>
      <c r="AZ65" s="155">
        <f t="shared" si="23"/>
        <v>0</v>
      </c>
      <c r="BA65" s="155">
        <f t="shared" si="13"/>
        <v>0</v>
      </c>
      <c r="BB65" s="155">
        <f t="shared" si="14"/>
        <v>0</v>
      </c>
      <c r="BC65" s="155">
        <f t="shared" si="15"/>
        <v>0</v>
      </c>
      <c r="BD65" s="155">
        <f t="shared" si="24"/>
        <v>0</v>
      </c>
      <c r="BE65" s="155">
        <f t="shared" si="17"/>
        <v>0</v>
      </c>
      <c r="BF65" s="155">
        <f t="shared" si="18"/>
        <v>0</v>
      </c>
      <c r="BG65" s="155">
        <f t="shared" si="19"/>
        <v>0</v>
      </c>
      <c r="BH65" s="155">
        <f t="shared" si="20"/>
        <v>0</v>
      </c>
      <c r="BI65" s="155">
        <f t="shared" si="21"/>
        <v>0</v>
      </c>
      <c r="BJ65" s="171">
        <v>1</v>
      </c>
      <c r="BK65" s="185"/>
    </row>
    <row r="66" spans="1:63" ht="14.25">
      <c r="A66" s="4"/>
      <c r="B66" s="36">
        <v>61</v>
      </c>
      <c r="C66" s="38">
        <v>10640</v>
      </c>
      <c r="D66" s="131" t="s">
        <v>327</v>
      </c>
      <c r="E66" s="131" t="s">
        <v>174</v>
      </c>
      <c r="F66" s="238" t="s">
        <v>157</v>
      </c>
      <c r="G66" s="238" t="s">
        <v>157</v>
      </c>
      <c r="H66" s="238" t="s">
        <v>157</v>
      </c>
      <c r="I66" s="238" t="s">
        <v>157</v>
      </c>
      <c r="J66" s="238" t="s">
        <v>157</v>
      </c>
      <c r="K66" s="263"/>
      <c r="L66" s="263"/>
      <c r="M66" s="238" t="s">
        <v>157</v>
      </c>
      <c r="N66" s="238" t="s">
        <v>157</v>
      </c>
      <c r="O66" s="238" t="s">
        <v>157</v>
      </c>
      <c r="P66" s="238" t="s">
        <v>157</v>
      </c>
      <c r="Q66" s="238" t="s">
        <v>157</v>
      </c>
      <c r="R66" s="263"/>
      <c r="S66" s="263"/>
      <c r="T66" s="238" t="s">
        <v>157</v>
      </c>
      <c r="U66" s="238" t="s">
        <v>157</v>
      </c>
      <c r="V66" s="238" t="s">
        <v>157</v>
      </c>
      <c r="W66" s="238" t="s">
        <v>157</v>
      </c>
      <c r="X66" s="238" t="s">
        <v>157</v>
      </c>
      <c r="Y66" s="263"/>
      <c r="Z66" s="263"/>
      <c r="AA66" s="238" t="s">
        <v>157</v>
      </c>
      <c r="AB66" s="238" t="s">
        <v>157</v>
      </c>
      <c r="AC66" s="238" t="s">
        <v>157</v>
      </c>
      <c r="AD66" s="238" t="s">
        <v>157</v>
      </c>
      <c r="AE66" s="238" t="s">
        <v>157</v>
      </c>
      <c r="AF66" s="263"/>
      <c r="AG66" s="263"/>
      <c r="AH66" s="238" t="s">
        <v>157</v>
      </c>
      <c r="AI66" s="238" t="s">
        <v>157</v>
      </c>
      <c r="AJ66" s="238"/>
      <c r="AK66" s="5"/>
      <c r="AL66" s="152"/>
      <c r="AM66" s="152">
        <f>VLOOKUP(C66,DM_NGAY_CONG_QUY_DINH!$H$3:$L$514,5,FALSE)</f>
        <v>22</v>
      </c>
      <c r="AN66" s="152">
        <f t="shared" si="0"/>
        <v>22</v>
      </c>
      <c r="AO66" s="155">
        <f t="shared" si="1"/>
        <v>0</v>
      </c>
      <c r="AP66" s="155">
        <f t="shared" si="2"/>
        <v>0</v>
      </c>
      <c r="AQ66" s="157">
        <f t="shared" si="3"/>
        <v>0</v>
      </c>
      <c r="AR66" s="155">
        <f t="shared" si="4"/>
        <v>0</v>
      </c>
      <c r="AS66" s="155">
        <f t="shared" si="5"/>
        <v>0</v>
      </c>
      <c r="AT66" s="155">
        <f t="shared" si="6"/>
        <v>0</v>
      </c>
      <c r="AU66" s="155">
        <f t="shared" si="7"/>
        <v>0</v>
      </c>
      <c r="AV66" s="155">
        <f t="shared" si="22"/>
        <v>0</v>
      </c>
      <c r="AW66" s="155">
        <f t="shared" si="9"/>
        <v>0</v>
      </c>
      <c r="AX66" s="155">
        <f t="shared" si="10"/>
        <v>0</v>
      </c>
      <c r="AY66" s="155">
        <f t="shared" si="11"/>
        <v>0</v>
      </c>
      <c r="AZ66" s="155">
        <f t="shared" si="23"/>
        <v>0</v>
      </c>
      <c r="BA66" s="155">
        <f t="shared" si="13"/>
        <v>0</v>
      </c>
      <c r="BB66" s="155">
        <f t="shared" si="14"/>
        <v>0</v>
      </c>
      <c r="BC66" s="155">
        <f t="shared" si="15"/>
        <v>0</v>
      </c>
      <c r="BD66" s="155">
        <f t="shared" si="24"/>
        <v>0</v>
      </c>
      <c r="BE66" s="155">
        <f t="shared" si="17"/>
        <v>0</v>
      </c>
      <c r="BF66" s="155">
        <f t="shared" si="18"/>
        <v>0</v>
      </c>
      <c r="BG66" s="155">
        <f t="shared" si="19"/>
        <v>0</v>
      </c>
      <c r="BH66" s="155">
        <f t="shared" si="20"/>
        <v>0</v>
      </c>
      <c r="BI66" s="155">
        <f t="shared" si="21"/>
        <v>0</v>
      </c>
      <c r="BJ66" s="171">
        <v>1</v>
      </c>
      <c r="BK66" s="185"/>
    </row>
    <row r="67" spans="1:63" ht="14.25">
      <c r="A67" s="4"/>
      <c r="B67" s="36">
        <v>62</v>
      </c>
      <c r="C67" s="38">
        <v>10629</v>
      </c>
      <c r="D67" s="131" t="s">
        <v>328</v>
      </c>
      <c r="E67" s="131" t="s">
        <v>182</v>
      </c>
      <c r="F67" s="238" t="s">
        <v>305</v>
      </c>
      <c r="G67" s="238" t="s">
        <v>305</v>
      </c>
      <c r="H67" s="238" t="s">
        <v>305</v>
      </c>
      <c r="I67" s="238" t="s">
        <v>305</v>
      </c>
      <c r="J67" s="238" t="s">
        <v>305</v>
      </c>
      <c r="K67" s="238" t="s">
        <v>305</v>
      </c>
      <c r="L67" s="263"/>
      <c r="M67" s="238" t="s">
        <v>305</v>
      </c>
      <c r="N67" s="238" t="s">
        <v>305</v>
      </c>
      <c r="O67" s="238" t="s">
        <v>305</v>
      </c>
      <c r="P67" s="238" t="s">
        <v>305</v>
      </c>
      <c r="Q67" s="238" t="s">
        <v>305</v>
      </c>
      <c r="R67" s="238" t="s">
        <v>305</v>
      </c>
      <c r="S67" s="263"/>
      <c r="T67" s="238" t="s">
        <v>305</v>
      </c>
      <c r="U67" s="238" t="s">
        <v>305</v>
      </c>
      <c r="V67" s="238" t="s">
        <v>305</v>
      </c>
      <c r="W67" s="238" t="s">
        <v>305</v>
      </c>
      <c r="X67" s="238" t="s">
        <v>305</v>
      </c>
      <c r="Y67" s="238" t="s">
        <v>305</v>
      </c>
      <c r="Z67" s="263"/>
      <c r="AA67" s="238" t="s">
        <v>305</v>
      </c>
      <c r="AB67" s="238" t="s">
        <v>305</v>
      </c>
      <c r="AC67" s="238" t="s">
        <v>305</v>
      </c>
      <c r="AD67" s="238" t="s">
        <v>305</v>
      </c>
      <c r="AE67" s="238" t="s">
        <v>305</v>
      </c>
      <c r="AF67" s="238" t="s">
        <v>305</v>
      </c>
      <c r="AG67" s="263"/>
      <c r="AH67" s="238" t="s">
        <v>305</v>
      </c>
      <c r="AI67" s="238" t="s">
        <v>305</v>
      </c>
      <c r="AJ67" s="238"/>
      <c r="AK67" s="5"/>
      <c r="AL67" s="152"/>
      <c r="AM67" s="152">
        <f>VLOOKUP(C67,DM_NGAY_CONG_QUY_DINH!$H$3:$L$514,5,FALSE)</f>
        <v>26</v>
      </c>
      <c r="AN67" s="152">
        <f t="shared" si="0"/>
        <v>0</v>
      </c>
      <c r="AO67" s="155">
        <f t="shared" si="1"/>
        <v>0</v>
      </c>
      <c r="AP67" s="155">
        <f t="shared" si="2"/>
        <v>0</v>
      </c>
      <c r="AQ67" s="157">
        <f t="shared" si="3"/>
        <v>0</v>
      </c>
      <c r="AR67" s="155">
        <f t="shared" si="4"/>
        <v>0</v>
      </c>
      <c r="AS67" s="155">
        <f t="shared" si="5"/>
        <v>0</v>
      </c>
      <c r="AT67" s="155">
        <f t="shared" si="6"/>
        <v>26</v>
      </c>
      <c r="AU67" s="155">
        <f t="shared" si="7"/>
        <v>0</v>
      </c>
      <c r="AV67" s="155">
        <f t="shared" si="22"/>
        <v>0</v>
      </c>
      <c r="AW67" s="155">
        <f t="shared" si="9"/>
        <v>0</v>
      </c>
      <c r="AX67" s="155">
        <f t="shared" si="10"/>
        <v>0</v>
      </c>
      <c r="AY67" s="155">
        <f t="shared" si="11"/>
        <v>0</v>
      </c>
      <c r="AZ67" s="155">
        <f t="shared" si="23"/>
        <v>0</v>
      </c>
      <c r="BA67" s="155">
        <f t="shared" si="13"/>
        <v>0</v>
      </c>
      <c r="BB67" s="155">
        <f t="shared" si="14"/>
        <v>0</v>
      </c>
      <c r="BC67" s="155">
        <f t="shared" si="15"/>
        <v>0</v>
      </c>
      <c r="BD67" s="155">
        <f t="shared" si="24"/>
        <v>0</v>
      </c>
      <c r="BE67" s="155">
        <f t="shared" si="17"/>
        <v>0</v>
      </c>
      <c r="BF67" s="155">
        <f t="shared" si="18"/>
        <v>0</v>
      </c>
      <c r="BG67" s="155">
        <f t="shared" si="19"/>
        <v>0</v>
      </c>
      <c r="BH67" s="155">
        <f t="shared" si="20"/>
        <v>0</v>
      </c>
      <c r="BI67" s="155">
        <f t="shared" si="21"/>
        <v>0</v>
      </c>
      <c r="BJ67" s="171">
        <v>1</v>
      </c>
      <c r="BK67" s="230"/>
    </row>
    <row r="68" spans="1:63" ht="14.25">
      <c r="A68" s="4"/>
      <c r="B68" s="36">
        <v>63</v>
      </c>
      <c r="C68" s="38">
        <v>10628</v>
      </c>
      <c r="D68" s="131" t="s">
        <v>329</v>
      </c>
      <c r="E68" s="131" t="s">
        <v>330</v>
      </c>
      <c r="F68" s="238" t="s">
        <v>157</v>
      </c>
      <c r="G68" s="238" t="s">
        <v>157</v>
      </c>
      <c r="H68" s="238" t="s">
        <v>157</v>
      </c>
      <c r="I68" s="238" t="s">
        <v>157</v>
      </c>
      <c r="J68" s="238" t="s">
        <v>157</v>
      </c>
      <c r="K68" s="238" t="s">
        <v>157</v>
      </c>
      <c r="L68" s="263"/>
      <c r="M68" s="238" t="s">
        <v>157</v>
      </c>
      <c r="N68" s="238" t="s">
        <v>157</v>
      </c>
      <c r="O68" s="238" t="s">
        <v>157</v>
      </c>
      <c r="P68" s="238" t="s">
        <v>157</v>
      </c>
      <c r="Q68" s="238" t="s">
        <v>157</v>
      </c>
      <c r="R68" s="238" t="s">
        <v>157</v>
      </c>
      <c r="S68" s="263"/>
      <c r="T68" s="238" t="s">
        <v>157</v>
      </c>
      <c r="U68" s="238" t="s">
        <v>157</v>
      </c>
      <c r="V68" s="238" t="s">
        <v>157</v>
      </c>
      <c r="W68" s="238" t="s">
        <v>157</v>
      </c>
      <c r="X68" s="238" t="s">
        <v>157</v>
      </c>
      <c r="Y68" s="238" t="s">
        <v>157</v>
      </c>
      <c r="Z68" s="263"/>
      <c r="AA68" s="238" t="s">
        <v>157</v>
      </c>
      <c r="AB68" s="238" t="s">
        <v>157</v>
      </c>
      <c r="AC68" s="238" t="s">
        <v>157</v>
      </c>
      <c r="AD68" s="238" t="s">
        <v>157</v>
      </c>
      <c r="AE68" s="238" t="s">
        <v>157</v>
      </c>
      <c r="AF68" s="238" t="s">
        <v>157</v>
      </c>
      <c r="AG68" s="263"/>
      <c r="AH68" s="238" t="s">
        <v>157</v>
      </c>
      <c r="AI68" s="238" t="s">
        <v>157</v>
      </c>
      <c r="AJ68" s="238"/>
      <c r="AK68" s="5"/>
      <c r="AL68" s="152"/>
      <c r="AM68" s="152">
        <f>VLOOKUP(C68,DM_NGAY_CONG_QUY_DINH!$H$3:$L$514,5,FALSE)</f>
        <v>26</v>
      </c>
      <c r="AN68" s="152">
        <f t="shared" si="0"/>
        <v>26</v>
      </c>
      <c r="AO68" s="155">
        <f t="shared" si="1"/>
        <v>0</v>
      </c>
      <c r="AP68" s="155">
        <f t="shared" si="2"/>
        <v>0</v>
      </c>
      <c r="AQ68" s="157">
        <f t="shared" si="3"/>
        <v>0</v>
      </c>
      <c r="AR68" s="155">
        <f t="shared" si="4"/>
        <v>0</v>
      </c>
      <c r="AS68" s="155">
        <f t="shared" si="5"/>
        <v>0</v>
      </c>
      <c r="AT68" s="155">
        <f t="shared" si="6"/>
        <v>0</v>
      </c>
      <c r="AU68" s="155">
        <f t="shared" si="7"/>
        <v>0</v>
      </c>
      <c r="AV68" s="155">
        <f t="shared" si="22"/>
        <v>0</v>
      </c>
      <c r="AW68" s="155">
        <f t="shared" si="9"/>
        <v>0</v>
      </c>
      <c r="AX68" s="155">
        <f t="shared" si="10"/>
        <v>0</v>
      </c>
      <c r="AY68" s="155">
        <f t="shared" si="11"/>
        <v>0</v>
      </c>
      <c r="AZ68" s="155">
        <f t="shared" si="23"/>
        <v>0</v>
      </c>
      <c r="BA68" s="155">
        <f t="shared" si="13"/>
        <v>0</v>
      </c>
      <c r="BB68" s="155">
        <f t="shared" si="14"/>
        <v>0</v>
      </c>
      <c r="BC68" s="155">
        <f t="shared" si="15"/>
        <v>0</v>
      </c>
      <c r="BD68" s="155">
        <f t="shared" si="24"/>
        <v>0</v>
      </c>
      <c r="BE68" s="155">
        <f t="shared" si="17"/>
        <v>0</v>
      </c>
      <c r="BF68" s="155">
        <f t="shared" si="18"/>
        <v>0</v>
      </c>
      <c r="BG68" s="155">
        <f t="shared" si="19"/>
        <v>0</v>
      </c>
      <c r="BH68" s="155">
        <f t="shared" si="20"/>
        <v>0</v>
      </c>
      <c r="BI68" s="155">
        <f t="shared" si="21"/>
        <v>0</v>
      </c>
      <c r="BJ68" s="171">
        <v>1</v>
      </c>
      <c r="BK68" s="230"/>
    </row>
    <row r="69" spans="1:63" ht="14.25">
      <c r="A69" s="4"/>
      <c r="B69" s="36">
        <v>64</v>
      </c>
      <c r="C69" s="38">
        <v>12555</v>
      </c>
      <c r="D69" s="131" t="s">
        <v>331</v>
      </c>
      <c r="E69" s="131" t="s">
        <v>332</v>
      </c>
      <c r="F69" s="238" t="s">
        <v>157</v>
      </c>
      <c r="G69" s="238" t="s">
        <v>157</v>
      </c>
      <c r="H69" s="238" t="s">
        <v>157</v>
      </c>
      <c r="I69" s="238" t="s">
        <v>157</v>
      </c>
      <c r="J69" s="238" t="s">
        <v>157</v>
      </c>
      <c r="K69" s="238" t="s">
        <v>157</v>
      </c>
      <c r="L69" s="263"/>
      <c r="M69" s="238" t="s">
        <v>157</v>
      </c>
      <c r="N69" s="238" t="s">
        <v>157</v>
      </c>
      <c r="O69" s="238" t="s">
        <v>157</v>
      </c>
      <c r="P69" s="238" t="s">
        <v>157</v>
      </c>
      <c r="Q69" s="238" t="s">
        <v>157</v>
      </c>
      <c r="R69" s="238" t="s">
        <v>157</v>
      </c>
      <c r="S69" s="263"/>
      <c r="T69" s="238" t="s">
        <v>157</v>
      </c>
      <c r="U69" s="238" t="s">
        <v>157</v>
      </c>
      <c r="V69" s="238" t="s">
        <v>157</v>
      </c>
      <c r="W69" s="238" t="s">
        <v>157</v>
      </c>
      <c r="X69" s="238" t="s">
        <v>157</v>
      </c>
      <c r="Y69" s="238" t="s">
        <v>157</v>
      </c>
      <c r="Z69" s="263"/>
      <c r="AA69" s="238" t="s">
        <v>157</v>
      </c>
      <c r="AB69" s="238" t="s">
        <v>157</v>
      </c>
      <c r="AC69" s="238" t="s">
        <v>157</v>
      </c>
      <c r="AD69" s="238" t="s">
        <v>157</v>
      </c>
      <c r="AE69" s="238" t="s">
        <v>157</v>
      </c>
      <c r="AF69" s="238" t="s">
        <v>157</v>
      </c>
      <c r="AG69" s="263"/>
      <c r="AH69" s="238" t="s">
        <v>157</v>
      </c>
      <c r="AI69" s="238" t="s">
        <v>157</v>
      </c>
      <c r="AJ69" s="238"/>
      <c r="AK69" s="5"/>
      <c r="AL69" s="152"/>
      <c r="AM69" s="152">
        <f>VLOOKUP(C69,DM_NGAY_CONG_QUY_DINH!$H$3:$L$514,5,FALSE)</f>
        <v>26</v>
      </c>
      <c r="AN69" s="152">
        <f t="shared" si="0"/>
        <v>26</v>
      </c>
      <c r="AO69" s="155">
        <f t="shared" si="1"/>
        <v>0</v>
      </c>
      <c r="AP69" s="155">
        <f t="shared" si="2"/>
        <v>0</v>
      </c>
      <c r="AQ69" s="157">
        <f t="shared" si="3"/>
        <v>0</v>
      </c>
      <c r="AR69" s="155">
        <f t="shared" si="4"/>
        <v>0</v>
      </c>
      <c r="AS69" s="155">
        <f t="shared" si="5"/>
        <v>0</v>
      </c>
      <c r="AT69" s="155">
        <f t="shared" si="6"/>
        <v>0</v>
      </c>
      <c r="AU69" s="155">
        <f t="shared" si="7"/>
        <v>0</v>
      </c>
      <c r="AV69" s="155">
        <f t="shared" si="22"/>
        <v>0</v>
      </c>
      <c r="AW69" s="155">
        <f t="shared" si="9"/>
        <v>0</v>
      </c>
      <c r="AX69" s="155">
        <f t="shared" si="10"/>
        <v>0</v>
      </c>
      <c r="AY69" s="155">
        <f t="shared" si="11"/>
        <v>0</v>
      </c>
      <c r="AZ69" s="155">
        <f t="shared" si="23"/>
        <v>0</v>
      </c>
      <c r="BA69" s="155">
        <f t="shared" si="13"/>
        <v>0</v>
      </c>
      <c r="BB69" s="155">
        <f t="shared" si="14"/>
        <v>0</v>
      </c>
      <c r="BC69" s="155">
        <f t="shared" si="15"/>
        <v>0</v>
      </c>
      <c r="BD69" s="155">
        <f t="shared" si="24"/>
        <v>0</v>
      </c>
      <c r="BE69" s="155">
        <f t="shared" si="17"/>
        <v>0</v>
      </c>
      <c r="BF69" s="155">
        <f t="shared" si="18"/>
        <v>0</v>
      </c>
      <c r="BG69" s="155">
        <f t="shared" si="19"/>
        <v>0</v>
      </c>
      <c r="BH69" s="155">
        <f t="shared" si="20"/>
        <v>0</v>
      </c>
      <c r="BI69" s="155">
        <f t="shared" si="21"/>
        <v>0</v>
      </c>
      <c r="BJ69" s="171">
        <v>1.05</v>
      </c>
      <c r="BK69" s="230"/>
    </row>
    <row r="70" spans="1:63" ht="14.25">
      <c r="A70" s="4"/>
      <c r="B70" s="36">
        <v>65</v>
      </c>
      <c r="C70" s="38">
        <v>12561</v>
      </c>
      <c r="D70" s="131" t="s">
        <v>333</v>
      </c>
      <c r="E70" s="131" t="s">
        <v>332</v>
      </c>
      <c r="F70" s="238" t="s">
        <v>157</v>
      </c>
      <c r="G70" s="238" t="s">
        <v>157</v>
      </c>
      <c r="H70" s="238" t="s">
        <v>157</v>
      </c>
      <c r="I70" s="238" t="s">
        <v>157</v>
      </c>
      <c r="J70" s="238" t="s">
        <v>157</v>
      </c>
      <c r="K70" s="238" t="s">
        <v>157</v>
      </c>
      <c r="L70" s="263"/>
      <c r="M70" s="238" t="s">
        <v>157</v>
      </c>
      <c r="N70" s="238" t="s">
        <v>157</v>
      </c>
      <c r="O70" s="238" t="s">
        <v>157</v>
      </c>
      <c r="P70" s="238" t="s">
        <v>157</v>
      </c>
      <c r="Q70" s="238" t="s">
        <v>157</v>
      </c>
      <c r="R70" s="238" t="s">
        <v>157</v>
      </c>
      <c r="S70" s="263"/>
      <c r="T70" s="238" t="s">
        <v>157</v>
      </c>
      <c r="U70" s="238" t="s">
        <v>157</v>
      </c>
      <c r="V70" s="238" t="s">
        <v>157</v>
      </c>
      <c r="W70" s="238" t="s">
        <v>157</v>
      </c>
      <c r="X70" s="238" t="s">
        <v>157</v>
      </c>
      <c r="Y70" s="238" t="s">
        <v>157</v>
      </c>
      <c r="Z70" s="263"/>
      <c r="AA70" s="238" t="s">
        <v>157</v>
      </c>
      <c r="AB70" s="238" t="s">
        <v>157</v>
      </c>
      <c r="AC70" s="238" t="s">
        <v>157</v>
      </c>
      <c r="AD70" s="238" t="s">
        <v>157</v>
      </c>
      <c r="AE70" s="238" t="s">
        <v>157</v>
      </c>
      <c r="AF70" s="238" t="s">
        <v>157</v>
      </c>
      <c r="AG70" s="263"/>
      <c r="AH70" s="238" t="s">
        <v>157</v>
      </c>
      <c r="AI70" s="238" t="s">
        <v>157</v>
      </c>
      <c r="AJ70" s="238"/>
      <c r="AK70" s="5"/>
      <c r="AL70" s="152"/>
      <c r="AM70" s="152">
        <f>VLOOKUP(C70,DM_NGAY_CONG_QUY_DINH!$H$3:$L$514,5,FALSE)</f>
        <v>26</v>
      </c>
      <c r="AN70" s="152">
        <f t="shared" si="0"/>
        <v>26</v>
      </c>
      <c r="AO70" s="155">
        <f t="shared" si="1"/>
        <v>0</v>
      </c>
      <c r="AP70" s="155">
        <f t="shared" si="2"/>
        <v>0</v>
      </c>
      <c r="AQ70" s="157">
        <f t="shared" si="3"/>
        <v>0</v>
      </c>
      <c r="AR70" s="155">
        <f t="shared" si="4"/>
        <v>0</v>
      </c>
      <c r="AS70" s="155">
        <f t="shared" si="5"/>
        <v>0</v>
      </c>
      <c r="AT70" s="155">
        <f t="shared" si="6"/>
        <v>0</v>
      </c>
      <c r="AU70" s="155">
        <f t="shared" si="7"/>
        <v>0</v>
      </c>
      <c r="AV70" s="155">
        <f t="shared" si="22"/>
        <v>0</v>
      </c>
      <c r="AW70" s="155">
        <f t="shared" si="9"/>
        <v>0</v>
      </c>
      <c r="AX70" s="155">
        <f t="shared" si="10"/>
        <v>0</v>
      </c>
      <c r="AY70" s="155">
        <f t="shared" si="11"/>
        <v>0</v>
      </c>
      <c r="AZ70" s="155">
        <f t="shared" si="23"/>
        <v>0</v>
      </c>
      <c r="BA70" s="155">
        <f t="shared" si="13"/>
        <v>0</v>
      </c>
      <c r="BB70" s="155">
        <f t="shared" si="14"/>
        <v>0</v>
      </c>
      <c r="BC70" s="155">
        <f t="shared" si="15"/>
        <v>0</v>
      </c>
      <c r="BD70" s="155">
        <f t="shared" si="24"/>
        <v>0</v>
      </c>
      <c r="BE70" s="155">
        <f t="shared" si="17"/>
        <v>0</v>
      </c>
      <c r="BF70" s="155">
        <f t="shared" si="18"/>
        <v>0</v>
      </c>
      <c r="BG70" s="155">
        <f t="shared" si="19"/>
        <v>0</v>
      </c>
      <c r="BH70" s="155">
        <f t="shared" si="20"/>
        <v>0</v>
      </c>
      <c r="BI70" s="155">
        <f t="shared" si="21"/>
        <v>0</v>
      </c>
      <c r="BJ70" s="171">
        <v>1</v>
      </c>
      <c r="BK70" s="230"/>
    </row>
    <row r="71" spans="1:63" ht="14.25">
      <c r="A71" s="4"/>
      <c r="B71" s="36">
        <v>66</v>
      </c>
      <c r="C71" s="38">
        <v>12564</v>
      </c>
      <c r="D71" s="131" t="s">
        <v>334</v>
      </c>
      <c r="E71" s="131" t="s">
        <v>332</v>
      </c>
      <c r="F71" s="238" t="s">
        <v>157</v>
      </c>
      <c r="G71" s="238" t="s">
        <v>157</v>
      </c>
      <c r="H71" s="238" t="s">
        <v>157</v>
      </c>
      <c r="I71" s="238" t="s">
        <v>157</v>
      </c>
      <c r="J71" s="238" t="s">
        <v>157</v>
      </c>
      <c r="K71" s="238" t="s">
        <v>157</v>
      </c>
      <c r="L71" s="263"/>
      <c r="M71" s="238" t="s">
        <v>157</v>
      </c>
      <c r="N71" s="238" t="s">
        <v>157</v>
      </c>
      <c r="O71" s="238" t="s">
        <v>157</v>
      </c>
      <c r="P71" s="238" t="s">
        <v>157</v>
      </c>
      <c r="Q71" s="238" t="s">
        <v>157</v>
      </c>
      <c r="R71" s="238" t="s">
        <v>157</v>
      </c>
      <c r="S71" s="263"/>
      <c r="T71" s="238" t="s">
        <v>157</v>
      </c>
      <c r="U71" s="238" t="s">
        <v>157</v>
      </c>
      <c r="V71" s="238" t="s">
        <v>157</v>
      </c>
      <c r="W71" s="238" t="s">
        <v>157</v>
      </c>
      <c r="X71" s="238" t="s">
        <v>157</v>
      </c>
      <c r="Y71" s="238" t="s">
        <v>157</v>
      </c>
      <c r="Z71" s="263"/>
      <c r="AA71" s="238" t="s">
        <v>157</v>
      </c>
      <c r="AB71" s="238" t="s">
        <v>157</v>
      </c>
      <c r="AC71" s="238" t="s">
        <v>157</v>
      </c>
      <c r="AD71" s="238" t="s">
        <v>157</v>
      </c>
      <c r="AE71" s="238" t="s">
        <v>157</v>
      </c>
      <c r="AF71" s="238" t="s">
        <v>157</v>
      </c>
      <c r="AG71" s="263"/>
      <c r="AH71" s="238" t="s">
        <v>157</v>
      </c>
      <c r="AI71" s="238" t="s">
        <v>157</v>
      </c>
      <c r="AJ71" s="238"/>
      <c r="AK71" s="5"/>
      <c r="AL71" s="152"/>
      <c r="AM71" s="152">
        <f>VLOOKUP(C71,DM_NGAY_CONG_QUY_DINH!$H$3:$L$514,5,FALSE)</f>
        <v>26</v>
      </c>
      <c r="AN71" s="152">
        <f t="shared" si="0"/>
        <v>26</v>
      </c>
      <c r="AO71" s="155">
        <f t="shared" si="1"/>
        <v>0</v>
      </c>
      <c r="AP71" s="155">
        <f t="shared" si="2"/>
        <v>0</v>
      </c>
      <c r="AQ71" s="157">
        <f t="shared" si="3"/>
        <v>0</v>
      </c>
      <c r="AR71" s="155">
        <f t="shared" si="4"/>
        <v>0</v>
      </c>
      <c r="AS71" s="155">
        <f t="shared" si="5"/>
        <v>0</v>
      </c>
      <c r="AT71" s="155">
        <f t="shared" si="6"/>
        <v>0</v>
      </c>
      <c r="AU71" s="155">
        <f t="shared" si="7"/>
        <v>0</v>
      </c>
      <c r="AV71" s="155">
        <f t="shared" si="22"/>
        <v>0</v>
      </c>
      <c r="AW71" s="155">
        <f t="shared" si="9"/>
        <v>0</v>
      </c>
      <c r="AX71" s="155">
        <f t="shared" si="10"/>
        <v>0</v>
      </c>
      <c r="AY71" s="155">
        <f t="shared" si="11"/>
        <v>0</v>
      </c>
      <c r="AZ71" s="155">
        <f t="shared" si="23"/>
        <v>0</v>
      </c>
      <c r="BA71" s="155">
        <f t="shared" si="13"/>
        <v>0</v>
      </c>
      <c r="BB71" s="155">
        <f t="shared" si="14"/>
        <v>0</v>
      </c>
      <c r="BC71" s="155">
        <f t="shared" si="15"/>
        <v>0</v>
      </c>
      <c r="BD71" s="155">
        <f t="shared" si="24"/>
        <v>0</v>
      </c>
      <c r="BE71" s="155">
        <f t="shared" si="17"/>
        <v>0</v>
      </c>
      <c r="BF71" s="155">
        <f t="shared" si="18"/>
        <v>0</v>
      </c>
      <c r="BG71" s="155">
        <f t="shared" si="19"/>
        <v>0</v>
      </c>
      <c r="BH71" s="155">
        <f t="shared" si="20"/>
        <v>0</v>
      </c>
      <c r="BI71" s="155">
        <f t="shared" si="21"/>
        <v>0</v>
      </c>
      <c r="BJ71" s="171">
        <v>1</v>
      </c>
      <c r="BK71" s="232"/>
    </row>
    <row r="72" spans="1:63" ht="14.25">
      <c r="A72" s="4"/>
      <c r="B72" s="36">
        <v>67</v>
      </c>
      <c r="C72" s="38">
        <v>12569</v>
      </c>
      <c r="D72" s="131" t="s">
        <v>335</v>
      </c>
      <c r="E72" s="131" t="s">
        <v>332</v>
      </c>
      <c r="F72" s="238" t="s">
        <v>157</v>
      </c>
      <c r="G72" s="238" t="s">
        <v>157</v>
      </c>
      <c r="H72" s="238" t="s">
        <v>157</v>
      </c>
      <c r="I72" s="238" t="s">
        <v>157</v>
      </c>
      <c r="J72" s="238" t="s">
        <v>157</v>
      </c>
      <c r="K72" s="238" t="s">
        <v>157</v>
      </c>
      <c r="L72" s="263"/>
      <c r="M72" s="238" t="s">
        <v>157</v>
      </c>
      <c r="N72" s="238" t="s">
        <v>157</v>
      </c>
      <c r="O72" s="238" t="s">
        <v>157</v>
      </c>
      <c r="P72" s="238" t="s">
        <v>157</v>
      </c>
      <c r="Q72" s="238" t="s">
        <v>157</v>
      </c>
      <c r="R72" s="238" t="s">
        <v>157</v>
      </c>
      <c r="S72" s="263"/>
      <c r="T72" s="238" t="s">
        <v>157</v>
      </c>
      <c r="U72" s="238" t="s">
        <v>157</v>
      </c>
      <c r="V72" s="238" t="s">
        <v>157</v>
      </c>
      <c r="W72" s="238" t="s">
        <v>157</v>
      </c>
      <c r="X72" s="238" t="s">
        <v>157</v>
      </c>
      <c r="Y72" s="238" t="s">
        <v>157</v>
      </c>
      <c r="Z72" s="263"/>
      <c r="AA72" s="238" t="s">
        <v>157</v>
      </c>
      <c r="AB72" s="238" t="s">
        <v>157</v>
      </c>
      <c r="AC72" s="238" t="s">
        <v>157</v>
      </c>
      <c r="AD72" s="238" t="s">
        <v>157</v>
      </c>
      <c r="AE72" s="238" t="s">
        <v>157</v>
      </c>
      <c r="AF72" s="238" t="s">
        <v>157</v>
      </c>
      <c r="AG72" s="263"/>
      <c r="AH72" s="238" t="s">
        <v>157</v>
      </c>
      <c r="AI72" s="238" t="s">
        <v>157</v>
      </c>
      <c r="AJ72" s="238"/>
      <c r="AK72" s="5"/>
      <c r="AL72" s="152"/>
      <c r="AM72" s="152">
        <f>VLOOKUP(C72,DM_NGAY_CONG_QUY_DINH!$H$3:$L$514,5,FALSE)</f>
        <v>26</v>
      </c>
      <c r="AN72" s="152">
        <f t="shared" si="0"/>
        <v>26</v>
      </c>
      <c r="AO72" s="155">
        <f t="shared" si="1"/>
        <v>0</v>
      </c>
      <c r="AP72" s="155">
        <f t="shared" si="2"/>
        <v>0</v>
      </c>
      <c r="AQ72" s="157">
        <f t="shared" si="3"/>
        <v>0</v>
      </c>
      <c r="AR72" s="155">
        <f t="shared" si="4"/>
        <v>0</v>
      </c>
      <c r="AS72" s="155">
        <f t="shared" si="5"/>
        <v>0</v>
      </c>
      <c r="AT72" s="155">
        <f t="shared" si="6"/>
        <v>0</v>
      </c>
      <c r="AU72" s="155">
        <f t="shared" si="7"/>
        <v>0</v>
      </c>
      <c r="AV72" s="155">
        <f t="shared" si="22"/>
        <v>0</v>
      </c>
      <c r="AW72" s="155">
        <f t="shared" si="9"/>
        <v>0</v>
      </c>
      <c r="AX72" s="155">
        <f t="shared" si="10"/>
        <v>0</v>
      </c>
      <c r="AY72" s="155">
        <f t="shared" si="11"/>
        <v>0</v>
      </c>
      <c r="AZ72" s="155">
        <f t="shared" si="23"/>
        <v>0</v>
      </c>
      <c r="BA72" s="155">
        <f t="shared" si="13"/>
        <v>0</v>
      </c>
      <c r="BB72" s="155">
        <f t="shared" si="14"/>
        <v>0</v>
      </c>
      <c r="BC72" s="155">
        <f t="shared" si="15"/>
        <v>0</v>
      </c>
      <c r="BD72" s="155">
        <f t="shared" si="24"/>
        <v>0</v>
      </c>
      <c r="BE72" s="155">
        <f t="shared" si="17"/>
        <v>0</v>
      </c>
      <c r="BF72" s="155">
        <f t="shared" si="18"/>
        <v>0</v>
      </c>
      <c r="BG72" s="155">
        <f t="shared" si="19"/>
        <v>0</v>
      </c>
      <c r="BH72" s="155">
        <f t="shared" si="20"/>
        <v>0</v>
      </c>
      <c r="BI72" s="155">
        <f t="shared" si="21"/>
        <v>0</v>
      </c>
      <c r="BJ72" s="225">
        <v>1</v>
      </c>
      <c r="BK72" s="232"/>
    </row>
    <row r="73" spans="1:63" ht="14.25">
      <c r="A73" s="4"/>
      <c r="B73" s="36">
        <v>68</v>
      </c>
      <c r="C73" s="38">
        <v>12570</v>
      </c>
      <c r="D73" s="131" t="s">
        <v>336</v>
      </c>
      <c r="E73" s="131" t="s">
        <v>332</v>
      </c>
      <c r="F73" s="238" t="s">
        <v>157</v>
      </c>
      <c r="G73" s="238" t="s">
        <v>157</v>
      </c>
      <c r="H73" s="238" t="s">
        <v>157</v>
      </c>
      <c r="I73" s="238" t="s">
        <v>157</v>
      </c>
      <c r="J73" s="238" t="s">
        <v>157</v>
      </c>
      <c r="K73" s="238" t="s">
        <v>157</v>
      </c>
      <c r="L73" s="263"/>
      <c r="M73" s="238" t="s">
        <v>157</v>
      </c>
      <c r="N73" s="238" t="s">
        <v>157</v>
      </c>
      <c r="O73" s="238" t="s">
        <v>157</v>
      </c>
      <c r="P73" s="238" t="s">
        <v>157</v>
      </c>
      <c r="Q73" s="238" t="s">
        <v>157</v>
      </c>
      <c r="R73" s="238" t="s">
        <v>157</v>
      </c>
      <c r="S73" s="263"/>
      <c r="T73" s="238" t="s">
        <v>157</v>
      </c>
      <c r="U73" s="238" t="s">
        <v>157</v>
      </c>
      <c r="V73" s="238" t="s">
        <v>157</v>
      </c>
      <c r="W73" s="238" t="s">
        <v>157</v>
      </c>
      <c r="X73" s="238" t="s">
        <v>157</v>
      </c>
      <c r="Y73" s="238" t="s">
        <v>157</v>
      </c>
      <c r="Z73" s="263"/>
      <c r="AA73" s="238" t="s">
        <v>157</v>
      </c>
      <c r="AB73" s="238" t="s">
        <v>157</v>
      </c>
      <c r="AC73" s="238" t="s">
        <v>157</v>
      </c>
      <c r="AD73" s="238" t="s">
        <v>157</v>
      </c>
      <c r="AE73" s="238" t="s">
        <v>157</v>
      </c>
      <c r="AF73" s="238" t="s">
        <v>157</v>
      </c>
      <c r="AG73" s="263"/>
      <c r="AH73" s="238" t="s">
        <v>157</v>
      </c>
      <c r="AI73" s="238" t="s">
        <v>157</v>
      </c>
      <c r="AJ73" s="238"/>
      <c r="AK73" s="5"/>
      <c r="AL73" s="152"/>
      <c r="AM73" s="152">
        <f>VLOOKUP(C73,DM_NGAY_CONG_QUY_DINH!$H$3:$L$514,5,FALSE)</f>
        <v>26</v>
      </c>
      <c r="AN73" s="152">
        <f t="shared" si="0"/>
        <v>26</v>
      </c>
      <c r="AO73" s="155">
        <f t="shared" si="1"/>
        <v>0</v>
      </c>
      <c r="AP73" s="155">
        <f t="shared" si="2"/>
        <v>0</v>
      </c>
      <c r="AQ73" s="157">
        <f t="shared" si="3"/>
        <v>0</v>
      </c>
      <c r="AR73" s="155">
        <f t="shared" si="4"/>
        <v>0</v>
      </c>
      <c r="AS73" s="155">
        <f t="shared" si="5"/>
        <v>0</v>
      </c>
      <c r="AT73" s="155">
        <f t="shared" si="6"/>
        <v>0</v>
      </c>
      <c r="AU73" s="155">
        <f t="shared" si="7"/>
        <v>0</v>
      </c>
      <c r="AV73" s="155">
        <f t="shared" si="22"/>
        <v>0</v>
      </c>
      <c r="AW73" s="155">
        <f t="shared" si="9"/>
        <v>0</v>
      </c>
      <c r="AX73" s="155">
        <f t="shared" si="10"/>
        <v>0</v>
      </c>
      <c r="AY73" s="155">
        <f t="shared" si="11"/>
        <v>0</v>
      </c>
      <c r="AZ73" s="155">
        <f t="shared" si="23"/>
        <v>0</v>
      </c>
      <c r="BA73" s="155">
        <f t="shared" si="13"/>
        <v>0</v>
      </c>
      <c r="BB73" s="155">
        <f t="shared" si="14"/>
        <v>0</v>
      </c>
      <c r="BC73" s="155">
        <f t="shared" si="15"/>
        <v>0</v>
      </c>
      <c r="BD73" s="155">
        <f t="shared" si="24"/>
        <v>0</v>
      </c>
      <c r="BE73" s="155">
        <f t="shared" si="17"/>
        <v>0</v>
      </c>
      <c r="BF73" s="155">
        <f t="shared" si="18"/>
        <v>0</v>
      </c>
      <c r="BG73" s="155">
        <f t="shared" si="19"/>
        <v>0</v>
      </c>
      <c r="BH73" s="155">
        <f t="shared" si="20"/>
        <v>0</v>
      </c>
      <c r="BI73" s="155">
        <f t="shared" si="21"/>
        <v>0</v>
      </c>
      <c r="BJ73" s="171">
        <v>1</v>
      </c>
      <c r="BK73" s="230"/>
    </row>
    <row r="74" spans="1:63" ht="14.25">
      <c r="A74" s="4"/>
      <c r="B74" s="36">
        <v>69</v>
      </c>
      <c r="C74" s="38">
        <v>13382</v>
      </c>
      <c r="D74" s="131" t="s">
        <v>337</v>
      </c>
      <c r="E74" s="131" t="s">
        <v>332</v>
      </c>
      <c r="F74" s="238" t="s">
        <v>157</v>
      </c>
      <c r="G74" s="238" t="s">
        <v>157</v>
      </c>
      <c r="H74" s="238" t="s">
        <v>157</v>
      </c>
      <c r="I74" s="238" t="s">
        <v>157</v>
      </c>
      <c r="J74" s="238" t="s">
        <v>157</v>
      </c>
      <c r="K74" s="238" t="s">
        <v>157</v>
      </c>
      <c r="L74" s="263"/>
      <c r="M74" s="238" t="s">
        <v>157</v>
      </c>
      <c r="N74" s="238" t="s">
        <v>157</v>
      </c>
      <c r="O74" s="238" t="s">
        <v>157</v>
      </c>
      <c r="P74" s="238" t="s">
        <v>157</v>
      </c>
      <c r="Q74" s="238" t="s">
        <v>157</v>
      </c>
      <c r="R74" s="238" t="s">
        <v>157</v>
      </c>
      <c r="S74" s="263"/>
      <c r="T74" s="238" t="s">
        <v>157</v>
      </c>
      <c r="U74" s="238" t="s">
        <v>157</v>
      </c>
      <c r="V74" s="238" t="s">
        <v>157</v>
      </c>
      <c r="W74" s="238" t="s">
        <v>157</v>
      </c>
      <c r="X74" s="238" t="s">
        <v>157</v>
      </c>
      <c r="Y74" s="238" t="s">
        <v>157</v>
      </c>
      <c r="Z74" s="263"/>
      <c r="AA74" s="238" t="s">
        <v>157</v>
      </c>
      <c r="AB74" s="238" t="s">
        <v>157</v>
      </c>
      <c r="AC74" s="238" t="s">
        <v>157</v>
      </c>
      <c r="AD74" s="238" t="s">
        <v>157</v>
      </c>
      <c r="AE74" s="238" t="s">
        <v>157</v>
      </c>
      <c r="AF74" s="238" t="s">
        <v>157</v>
      </c>
      <c r="AG74" s="263"/>
      <c r="AH74" s="238" t="s">
        <v>157</v>
      </c>
      <c r="AI74" s="238" t="s">
        <v>157</v>
      </c>
      <c r="AJ74" s="238"/>
      <c r="AK74" s="5"/>
      <c r="AL74" s="152"/>
      <c r="AM74" s="152">
        <f>VLOOKUP(C74,DM_NGAY_CONG_QUY_DINH!$H$3:$L$514,5,FALSE)</f>
        <v>26</v>
      </c>
      <c r="AN74" s="152">
        <f t="shared" si="0"/>
        <v>26</v>
      </c>
      <c r="AO74" s="155">
        <f t="shared" si="1"/>
        <v>0</v>
      </c>
      <c r="AP74" s="155">
        <f t="shared" si="2"/>
        <v>0</v>
      </c>
      <c r="AQ74" s="157">
        <f t="shared" si="3"/>
        <v>0</v>
      </c>
      <c r="AR74" s="155">
        <f t="shared" si="4"/>
        <v>0</v>
      </c>
      <c r="AS74" s="155">
        <f t="shared" si="5"/>
        <v>0</v>
      </c>
      <c r="AT74" s="155">
        <f t="shared" si="6"/>
        <v>0</v>
      </c>
      <c r="AU74" s="155">
        <f t="shared" si="7"/>
        <v>0</v>
      </c>
      <c r="AV74" s="155">
        <f t="shared" si="22"/>
        <v>0</v>
      </c>
      <c r="AW74" s="155">
        <f t="shared" si="9"/>
        <v>0</v>
      </c>
      <c r="AX74" s="155">
        <f t="shared" si="10"/>
        <v>0</v>
      </c>
      <c r="AY74" s="155">
        <f t="shared" si="11"/>
        <v>0</v>
      </c>
      <c r="AZ74" s="155">
        <f t="shared" si="23"/>
        <v>0</v>
      </c>
      <c r="BA74" s="155">
        <f t="shared" si="13"/>
        <v>0</v>
      </c>
      <c r="BB74" s="155">
        <f t="shared" si="14"/>
        <v>0</v>
      </c>
      <c r="BC74" s="155">
        <f t="shared" si="15"/>
        <v>0</v>
      </c>
      <c r="BD74" s="155">
        <f t="shared" si="24"/>
        <v>0</v>
      </c>
      <c r="BE74" s="155">
        <f t="shared" si="17"/>
        <v>0</v>
      </c>
      <c r="BF74" s="155">
        <f t="shared" si="18"/>
        <v>0</v>
      </c>
      <c r="BG74" s="155">
        <f t="shared" si="19"/>
        <v>0</v>
      </c>
      <c r="BH74" s="155">
        <f t="shared" si="20"/>
        <v>0</v>
      </c>
      <c r="BI74" s="155">
        <f t="shared" si="21"/>
        <v>0</v>
      </c>
      <c r="BJ74" s="171">
        <v>1</v>
      </c>
      <c r="BK74" s="230"/>
    </row>
    <row r="75" spans="1:63" ht="14.25">
      <c r="A75" s="4"/>
      <c r="B75" s="36">
        <v>70</v>
      </c>
      <c r="C75" s="38">
        <v>10570</v>
      </c>
      <c r="D75" s="131" t="s">
        <v>338</v>
      </c>
      <c r="E75" s="131" t="s">
        <v>339</v>
      </c>
      <c r="F75" s="238" t="s">
        <v>157</v>
      </c>
      <c r="G75" s="238" t="s">
        <v>157</v>
      </c>
      <c r="H75" s="238" t="s">
        <v>157</v>
      </c>
      <c r="I75" s="238" t="s">
        <v>157</v>
      </c>
      <c r="J75" s="238" t="s">
        <v>157</v>
      </c>
      <c r="K75" s="238" t="s">
        <v>157</v>
      </c>
      <c r="L75" s="263"/>
      <c r="M75" s="238" t="s">
        <v>157</v>
      </c>
      <c r="N75" s="238" t="s">
        <v>157</v>
      </c>
      <c r="O75" s="238" t="s">
        <v>157</v>
      </c>
      <c r="P75" s="238" t="s">
        <v>157</v>
      </c>
      <c r="Q75" s="238" t="s">
        <v>157</v>
      </c>
      <c r="R75" s="238" t="s">
        <v>157</v>
      </c>
      <c r="S75" s="263"/>
      <c r="T75" s="238" t="s">
        <v>157</v>
      </c>
      <c r="U75" s="238" t="s">
        <v>157</v>
      </c>
      <c r="V75" s="238" t="s">
        <v>157</v>
      </c>
      <c r="W75" s="238" t="s">
        <v>157</v>
      </c>
      <c r="X75" s="238" t="s">
        <v>157</v>
      </c>
      <c r="Y75" s="238" t="s">
        <v>157</v>
      </c>
      <c r="Z75" s="263"/>
      <c r="AA75" s="238" t="s">
        <v>157</v>
      </c>
      <c r="AB75" s="238" t="s">
        <v>157</v>
      </c>
      <c r="AC75" s="238" t="s">
        <v>157</v>
      </c>
      <c r="AD75" s="238" t="s">
        <v>157</v>
      </c>
      <c r="AE75" s="238" t="s">
        <v>157</v>
      </c>
      <c r="AF75" s="238" t="s">
        <v>157</v>
      </c>
      <c r="AG75" s="263"/>
      <c r="AH75" s="238" t="s">
        <v>157</v>
      </c>
      <c r="AI75" s="238" t="s">
        <v>157</v>
      </c>
      <c r="AJ75" s="238"/>
      <c r="AK75" s="5"/>
      <c r="AL75" s="152"/>
      <c r="AM75" s="152">
        <f>VLOOKUP(C75,DM_NGAY_CONG_QUY_DINH!$H$3:$L$514,5,FALSE)</f>
        <v>26</v>
      </c>
      <c r="AN75" s="152">
        <f t="shared" si="0"/>
        <v>26</v>
      </c>
      <c r="AO75" s="155">
        <f t="shared" si="1"/>
        <v>0</v>
      </c>
      <c r="AP75" s="155">
        <f t="shared" si="2"/>
        <v>0</v>
      </c>
      <c r="AQ75" s="157">
        <f t="shared" si="3"/>
        <v>0</v>
      </c>
      <c r="AR75" s="155">
        <f t="shared" si="4"/>
        <v>0</v>
      </c>
      <c r="AS75" s="155">
        <f t="shared" si="5"/>
        <v>0</v>
      </c>
      <c r="AT75" s="155">
        <f t="shared" si="6"/>
        <v>0</v>
      </c>
      <c r="AU75" s="155">
        <f t="shared" si="7"/>
        <v>0</v>
      </c>
      <c r="AV75" s="155">
        <f t="shared" si="22"/>
        <v>0</v>
      </c>
      <c r="AW75" s="155">
        <f t="shared" si="9"/>
        <v>0</v>
      </c>
      <c r="AX75" s="155">
        <f t="shared" si="10"/>
        <v>0</v>
      </c>
      <c r="AY75" s="155">
        <f t="shared" si="11"/>
        <v>0</v>
      </c>
      <c r="AZ75" s="155">
        <f t="shared" si="23"/>
        <v>0</v>
      </c>
      <c r="BA75" s="155">
        <f t="shared" si="13"/>
        <v>0</v>
      </c>
      <c r="BB75" s="155">
        <f t="shared" si="14"/>
        <v>0</v>
      </c>
      <c r="BC75" s="155">
        <f t="shared" si="15"/>
        <v>0</v>
      </c>
      <c r="BD75" s="155">
        <f t="shared" si="24"/>
        <v>0</v>
      </c>
      <c r="BE75" s="155">
        <f t="shared" si="17"/>
        <v>0</v>
      </c>
      <c r="BF75" s="155">
        <f t="shared" si="18"/>
        <v>0</v>
      </c>
      <c r="BG75" s="155">
        <f t="shared" si="19"/>
        <v>0</v>
      </c>
      <c r="BH75" s="155">
        <f t="shared" si="20"/>
        <v>0</v>
      </c>
      <c r="BI75" s="155">
        <f t="shared" si="21"/>
        <v>0</v>
      </c>
      <c r="BJ75" s="171">
        <v>1</v>
      </c>
      <c r="BK75" s="230"/>
    </row>
    <row r="76" spans="1:63" ht="14.25">
      <c r="A76" s="4"/>
      <c r="B76" s="36">
        <v>71</v>
      </c>
      <c r="C76" s="38">
        <v>10583</v>
      </c>
      <c r="D76" s="131" t="s">
        <v>340</v>
      </c>
      <c r="E76" s="131" t="s">
        <v>339</v>
      </c>
      <c r="F76" s="238" t="s">
        <v>157</v>
      </c>
      <c r="G76" s="238" t="s">
        <v>157</v>
      </c>
      <c r="H76" s="238" t="s">
        <v>157</v>
      </c>
      <c r="I76" s="238" t="s">
        <v>157</v>
      </c>
      <c r="J76" s="238" t="s">
        <v>157</v>
      </c>
      <c r="K76" s="238" t="s">
        <v>157</v>
      </c>
      <c r="L76" s="263"/>
      <c r="M76" s="238" t="s">
        <v>157</v>
      </c>
      <c r="N76" s="238" t="s">
        <v>157</v>
      </c>
      <c r="O76" s="238" t="s">
        <v>157</v>
      </c>
      <c r="P76" s="238" t="s">
        <v>157</v>
      </c>
      <c r="Q76" s="238" t="s">
        <v>157</v>
      </c>
      <c r="R76" s="238" t="s">
        <v>157</v>
      </c>
      <c r="S76" s="263"/>
      <c r="T76" s="238" t="s">
        <v>157</v>
      </c>
      <c r="U76" s="238" t="s">
        <v>157</v>
      </c>
      <c r="V76" s="238" t="s">
        <v>157</v>
      </c>
      <c r="W76" s="238" t="s">
        <v>157</v>
      </c>
      <c r="X76" s="238" t="s">
        <v>157</v>
      </c>
      <c r="Y76" s="238" t="s">
        <v>157</v>
      </c>
      <c r="Z76" s="263"/>
      <c r="AA76" s="238" t="s">
        <v>157</v>
      </c>
      <c r="AB76" s="238" t="s">
        <v>157</v>
      </c>
      <c r="AC76" s="238" t="s">
        <v>157</v>
      </c>
      <c r="AD76" s="238" t="s">
        <v>157</v>
      </c>
      <c r="AE76" s="238" t="s">
        <v>157</v>
      </c>
      <c r="AF76" s="238" t="s">
        <v>157</v>
      </c>
      <c r="AG76" s="263"/>
      <c r="AH76" s="238" t="s">
        <v>157</v>
      </c>
      <c r="AI76" s="238" t="s">
        <v>157</v>
      </c>
      <c r="AJ76" s="238"/>
      <c r="AK76" s="5"/>
      <c r="AL76" s="152"/>
      <c r="AM76" s="152">
        <f>VLOOKUP(C76,DM_NGAY_CONG_QUY_DINH!$H$3:$L$514,5,FALSE)</f>
        <v>26</v>
      </c>
      <c r="AN76" s="152">
        <f t="shared" si="0"/>
        <v>26</v>
      </c>
      <c r="AO76" s="155">
        <f t="shared" si="1"/>
        <v>0</v>
      </c>
      <c r="AP76" s="155">
        <f t="shared" si="2"/>
        <v>0</v>
      </c>
      <c r="AQ76" s="157">
        <f t="shared" si="3"/>
        <v>0</v>
      </c>
      <c r="AR76" s="155">
        <f t="shared" si="4"/>
        <v>0</v>
      </c>
      <c r="AS76" s="155">
        <f t="shared" si="5"/>
        <v>0</v>
      </c>
      <c r="AT76" s="155">
        <f t="shared" si="6"/>
        <v>0</v>
      </c>
      <c r="AU76" s="155">
        <f t="shared" si="7"/>
        <v>0</v>
      </c>
      <c r="AV76" s="155">
        <f t="shared" si="22"/>
        <v>0</v>
      </c>
      <c r="AW76" s="155">
        <f t="shared" si="9"/>
        <v>0</v>
      </c>
      <c r="AX76" s="155">
        <f t="shared" si="10"/>
        <v>0</v>
      </c>
      <c r="AY76" s="155">
        <f t="shared" si="11"/>
        <v>0</v>
      </c>
      <c r="AZ76" s="155">
        <f t="shared" si="23"/>
        <v>0</v>
      </c>
      <c r="BA76" s="155">
        <f t="shared" si="13"/>
        <v>0</v>
      </c>
      <c r="BB76" s="155">
        <f t="shared" si="14"/>
        <v>0</v>
      </c>
      <c r="BC76" s="155">
        <f t="shared" si="15"/>
        <v>0</v>
      </c>
      <c r="BD76" s="155">
        <f t="shared" si="24"/>
        <v>0</v>
      </c>
      <c r="BE76" s="155">
        <f t="shared" si="17"/>
        <v>0</v>
      </c>
      <c r="BF76" s="155">
        <f t="shared" si="18"/>
        <v>0</v>
      </c>
      <c r="BG76" s="155">
        <f t="shared" si="19"/>
        <v>0</v>
      </c>
      <c r="BH76" s="155">
        <f t="shared" si="20"/>
        <v>0</v>
      </c>
      <c r="BI76" s="155">
        <f t="shared" si="21"/>
        <v>0</v>
      </c>
      <c r="BJ76" s="171">
        <v>1</v>
      </c>
      <c r="BK76" s="230"/>
    </row>
    <row r="77" spans="1:63" ht="14.25">
      <c r="A77" s="4"/>
      <c r="B77" s="36">
        <v>72</v>
      </c>
      <c r="C77" s="38">
        <v>10585</v>
      </c>
      <c r="D77" s="131" t="s">
        <v>341</v>
      </c>
      <c r="E77" s="131" t="s">
        <v>339</v>
      </c>
      <c r="F77" s="238" t="s">
        <v>157</v>
      </c>
      <c r="G77" s="238" t="s">
        <v>157</v>
      </c>
      <c r="H77" s="238" t="s">
        <v>157</v>
      </c>
      <c r="I77" s="238" t="s">
        <v>157</v>
      </c>
      <c r="J77" s="238" t="s">
        <v>157</v>
      </c>
      <c r="K77" s="238" t="s">
        <v>157</v>
      </c>
      <c r="L77" s="263"/>
      <c r="M77" s="238" t="s">
        <v>157</v>
      </c>
      <c r="N77" s="238" t="s">
        <v>157</v>
      </c>
      <c r="O77" s="238" t="s">
        <v>157</v>
      </c>
      <c r="P77" s="238" t="s">
        <v>157</v>
      </c>
      <c r="Q77" s="238" t="s">
        <v>157</v>
      </c>
      <c r="R77" s="238" t="s">
        <v>157</v>
      </c>
      <c r="S77" s="263"/>
      <c r="T77" s="238" t="s">
        <v>157</v>
      </c>
      <c r="U77" s="238" t="s">
        <v>157</v>
      </c>
      <c r="V77" s="238" t="s">
        <v>157</v>
      </c>
      <c r="W77" s="238" t="s">
        <v>157</v>
      </c>
      <c r="X77" s="238" t="s">
        <v>157</v>
      </c>
      <c r="Y77" s="238" t="s">
        <v>157</v>
      </c>
      <c r="Z77" s="263"/>
      <c r="AA77" s="238" t="s">
        <v>157</v>
      </c>
      <c r="AB77" s="238" t="s">
        <v>157</v>
      </c>
      <c r="AC77" s="238" t="s">
        <v>157</v>
      </c>
      <c r="AD77" s="238" t="s">
        <v>157</v>
      </c>
      <c r="AE77" s="238" t="s">
        <v>157</v>
      </c>
      <c r="AF77" s="238" t="s">
        <v>157</v>
      </c>
      <c r="AG77" s="263"/>
      <c r="AH77" s="238" t="s">
        <v>157</v>
      </c>
      <c r="AI77" s="238" t="s">
        <v>157</v>
      </c>
      <c r="AJ77" s="238"/>
      <c r="AK77" s="5"/>
      <c r="AL77" s="152"/>
      <c r="AM77" s="152">
        <f>VLOOKUP(C77,DM_NGAY_CONG_QUY_DINH!$H$3:$L$514,5,FALSE)</f>
        <v>26</v>
      </c>
      <c r="AN77" s="152">
        <f t="shared" si="0"/>
        <v>26</v>
      </c>
      <c r="AO77" s="155">
        <f t="shared" si="1"/>
        <v>0</v>
      </c>
      <c r="AP77" s="155">
        <f t="shared" si="2"/>
        <v>0</v>
      </c>
      <c r="AQ77" s="157">
        <f t="shared" si="3"/>
        <v>0</v>
      </c>
      <c r="AR77" s="155">
        <f t="shared" si="4"/>
        <v>0</v>
      </c>
      <c r="AS77" s="155">
        <f t="shared" si="5"/>
        <v>0</v>
      </c>
      <c r="AT77" s="155">
        <f t="shared" si="6"/>
        <v>0</v>
      </c>
      <c r="AU77" s="155">
        <f t="shared" si="7"/>
        <v>0</v>
      </c>
      <c r="AV77" s="155">
        <f t="shared" si="22"/>
        <v>0</v>
      </c>
      <c r="AW77" s="155">
        <f t="shared" si="9"/>
        <v>0</v>
      </c>
      <c r="AX77" s="155">
        <f t="shared" si="10"/>
        <v>0</v>
      </c>
      <c r="AY77" s="155">
        <f t="shared" si="11"/>
        <v>0</v>
      </c>
      <c r="AZ77" s="155">
        <f t="shared" si="23"/>
        <v>0</v>
      </c>
      <c r="BA77" s="155">
        <f t="shared" si="13"/>
        <v>0</v>
      </c>
      <c r="BB77" s="155">
        <f t="shared" si="14"/>
        <v>0</v>
      </c>
      <c r="BC77" s="155">
        <f t="shared" si="15"/>
        <v>0</v>
      </c>
      <c r="BD77" s="155">
        <f t="shared" si="24"/>
        <v>0</v>
      </c>
      <c r="BE77" s="155">
        <f t="shared" si="17"/>
        <v>0</v>
      </c>
      <c r="BF77" s="155">
        <f t="shared" si="18"/>
        <v>0</v>
      </c>
      <c r="BG77" s="155">
        <f t="shared" si="19"/>
        <v>0</v>
      </c>
      <c r="BH77" s="155">
        <f t="shared" si="20"/>
        <v>0</v>
      </c>
      <c r="BI77" s="155">
        <f t="shared" si="21"/>
        <v>0</v>
      </c>
      <c r="BJ77" s="171">
        <v>1.05</v>
      </c>
      <c r="BK77" s="230"/>
    </row>
    <row r="78" spans="1:63" ht="14.25">
      <c r="A78" s="4"/>
      <c r="B78" s="36">
        <v>73</v>
      </c>
      <c r="C78" s="38">
        <v>10586</v>
      </c>
      <c r="D78" s="131" t="s">
        <v>342</v>
      </c>
      <c r="E78" s="131" t="s">
        <v>339</v>
      </c>
      <c r="F78" s="238" t="s">
        <v>157</v>
      </c>
      <c r="G78" s="238" t="s">
        <v>157</v>
      </c>
      <c r="H78" s="238" t="s">
        <v>157</v>
      </c>
      <c r="I78" s="238" t="s">
        <v>157</v>
      </c>
      <c r="J78" s="238" t="s">
        <v>157</v>
      </c>
      <c r="K78" s="238" t="s">
        <v>157</v>
      </c>
      <c r="L78" s="263"/>
      <c r="M78" s="238" t="s">
        <v>157</v>
      </c>
      <c r="N78" s="238" t="s">
        <v>157</v>
      </c>
      <c r="O78" s="238" t="s">
        <v>157</v>
      </c>
      <c r="P78" s="238" t="s">
        <v>157</v>
      </c>
      <c r="Q78" s="238" t="s">
        <v>157</v>
      </c>
      <c r="R78" s="238" t="s">
        <v>157</v>
      </c>
      <c r="S78" s="263"/>
      <c r="T78" s="238" t="s">
        <v>157</v>
      </c>
      <c r="U78" s="238" t="s">
        <v>157</v>
      </c>
      <c r="V78" s="238" t="s">
        <v>157</v>
      </c>
      <c r="W78" s="238" t="s">
        <v>157</v>
      </c>
      <c r="X78" s="238" t="s">
        <v>157</v>
      </c>
      <c r="Y78" s="238" t="s">
        <v>157</v>
      </c>
      <c r="Z78" s="263"/>
      <c r="AA78" s="238" t="s">
        <v>157</v>
      </c>
      <c r="AB78" s="238" t="s">
        <v>157</v>
      </c>
      <c r="AC78" s="238" t="s">
        <v>157</v>
      </c>
      <c r="AD78" s="238" t="s">
        <v>157</v>
      </c>
      <c r="AE78" s="238" t="s">
        <v>157</v>
      </c>
      <c r="AF78" s="238" t="s">
        <v>157</v>
      </c>
      <c r="AG78" s="263"/>
      <c r="AH78" s="238" t="s">
        <v>157</v>
      </c>
      <c r="AI78" s="238" t="s">
        <v>157</v>
      </c>
      <c r="AJ78" s="238"/>
      <c r="AK78" s="5"/>
      <c r="AL78" s="152"/>
      <c r="AM78" s="152">
        <f>VLOOKUP(C78,DM_NGAY_CONG_QUY_DINH!$H$3:$L$514,5,FALSE)</f>
        <v>26</v>
      </c>
      <c r="AN78" s="152">
        <f t="shared" si="0"/>
        <v>26</v>
      </c>
      <c r="AO78" s="155">
        <f t="shared" si="1"/>
        <v>0</v>
      </c>
      <c r="AP78" s="155">
        <f t="shared" si="2"/>
        <v>0</v>
      </c>
      <c r="AQ78" s="157">
        <f t="shared" si="3"/>
        <v>0</v>
      </c>
      <c r="AR78" s="155">
        <f t="shared" si="4"/>
        <v>0</v>
      </c>
      <c r="AS78" s="155">
        <f t="shared" si="5"/>
        <v>0</v>
      </c>
      <c r="AT78" s="155">
        <f t="shared" si="6"/>
        <v>0</v>
      </c>
      <c r="AU78" s="155">
        <f t="shared" si="7"/>
        <v>0</v>
      </c>
      <c r="AV78" s="155">
        <f t="shared" si="22"/>
        <v>0</v>
      </c>
      <c r="AW78" s="155">
        <f t="shared" si="9"/>
        <v>0</v>
      </c>
      <c r="AX78" s="155">
        <f t="shared" si="10"/>
        <v>0</v>
      </c>
      <c r="AY78" s="155">
        <f t="shared" si="11"/>
        <v>0</v>
      </c>
      <c r="AZ78" s="155">
        <f t="shared" si="23"/>
        <v>0</v>
      </c>
      <c r="BA78" s="155">
        <f t="shared" si="13"/>
        <v>0</v>
      </c>
      <c r="BB78" s="155">
        <f t="shared" si="14"/>
        <v>0</v>
      </c>
      <c r="BC78" s="155">
        <f t="shared" si="15"/>
        <v>0</v>
      </c>
      <c r="BD78" s="155">
        <f t="shared" si="24"/>
        <v>0</v>
      </c>
      <c r="BE78" s="155">
        <f t="shared" si="17"/>
        <v>0</v>
      </c>
      <c r="BF78" s="155">
        <f t="shared" si="18"/>
        <v>0</v>
      </c>
      <c r="BG78" s="155">
        <f t="shared" si="19"/>
        <v>0</v>
      </c>
      <c r="BH78" s="155">
        <f t="shared" si="20"/>
        <v>0</v>
      </c>
      <c r="BI78" s="155">
        <f t="shared" si="21"/>
        <v>0</v>
      </c>
      <c r="BJ78" s="171">
        <v>1</v>
      </c>
      <c r="BK78" s="230"/>
    </row>
    <row r="79" spans="1:63" ht="14.25">
      <c r="A79" s="4"/>
      <c r="B79" s="36">
        <v>74</v>
      </c>
      <c r="C79" s="38">
        <v>10600</v>
      </c>
      <c r="D79" s="131" t="s">
        <v>343</v>
      </c>
      <c r="E79" s="131" t="s">
        <v>339</v>
      </c>
      <c r="F79" s="238" t="s">
        <v>157</v>
      </c>
      <c r="G79" s="238" t="s">
        <v>157</v>
      </c>
      <c r="H79" s="238" t="s">
        <v>157</v>
      </c>
      <c r="I79" s="238" t="s">
        <v>157</v>
      </c>
      <c r="J79" s="238" t="s">
        <v>157</v>
      </c>
      <c r="K79" s="238" t="s">
        <v>157</v>
      </c>
      <c r="L79" s="263"/>
      <c r="M79" s="238" t="s">
        <v>157</v>
      </c>
      <c r="N79" s="238" t="s">
        <v>157</v>
      </c>
      <c r="O79" s="238" t="s">
        <v>473</v>
      </c>
      <c r="P79" s="238" t="s">
        <v>473</v>
      </c>
      <c r="Q79" s="238" t="s">
        <v>157</v>
      </c>
      <c r="R79" s="238" t="s">
        <v>157</v>
      </c>
      <c r="S79" s="263"/>
      <c r="T79" s="238" t="s">
        <v>157</v>
      </c>
      <c r="U79" s="238" t="s">
        <v>157</v>
      </c>
      <c r="V79" s="238" t="s">
        <v>157</v>
      </c>
      <c r="W79" s="238" t="s">
        <v>157</v>
      </c>
      <c r="X79" s="238" t="s">
        <v>157</v>
      </c>
      <c r="Y79" s="238" t="s">
        <v>157</v>
      </c>
      <c r="Z79" s="263"/>
      <c r="AA79" s="238" t="s">
        <v>157</v>
      </c>
      <c r="AB79" s="238" t="s">
        <v>157</v>
      </c>
      <c r="AC79" s="238" t="s">
        <v>157</v>
      </c>
      <c r="AD79" s="238" t="s">
        <v>157</v>
      </c>
      <c r="AE79" s="238" t="s">
        <v>157</v>
      </c>
      <c r="AF79" s="238" t="s">
        <v>157</v>
      </c>
      <c r="AG79" s="263"/>
      <c r="AH79" s="238" t="s">
        <v>157</v>
      </c>
      <c r="AI79" s="238" t="s">
        <v>157</v>
      </c>
      <c r="AJ79" s="238"/>
      <c r="AK79" s="5"/>
      <c r="AL79" s="152"/>
      <c r="AM79" s="152">
        <f>VLOOKUP(C79,DM_NGAY_CONG_QUY_DINH!$H$3:$L$514,5,FALSE)</f>
        <v>26</v>
      </c>
      <c r="AN79" s="152">
        <f t="shared" si="0"/>
        <v>24</v>
      </c>
      <c r="AO79" s="155">
        <f t="shared" si="1"/>
        <v>0</v>
      </c>
      <c r="AP79" s="155">
        <f t="shared" si="2"/>
        <v>2</v>
      </c>
      <c r="AQ79" s="157">
        <f t="shared" si="3"/>
        <v>0</v>
      </c>
      <c r="AR79" s="155">
        <f t="shared" si="4"/>
        <v>0</v>
      </c>
      <c r="AS79" s="155">
        <f t="shared" si="5"/>
        <v>0</v>
      </c>
      <c r="AT79" s="155">
        <f t="shared" si="6"/>
        <v>0</v>
      </c>
      <c r="AU79" s="155">
        <f t="shared" si="7"/>
        <v>0</v>
      </c>
      <c r="AV79" s="155">
        <f t="shared" si="22"/>
        <v>0</v>
      </c>
      <c r="AW79" s="155">
        <f t="shared" si="9"/>
        <v>0</v>
      </c>
      <c r="AX79" s="155">
        <f t="shared" si="10"/>
        <v>0</v>
      </c>
      <c r="AY79" s="155">
        <f t="shared" si="11"/>
        <v>0</v>
      </c>
      <c r="AZ79" s="155">
        <f t="shared" si="23"/>
        <v>0</v>
      </c>
      <c r="BA79" s="155">
        <f t="shared" si="13"/>
        <v>0</v>
      </c>
      <c r="BB79" s="155">
        <f t="shared" si="14"/>
        <v>0</v>
      </c>
      <c r="BC79" s="155">
        <f t="shared" si="15"/>
        <v>0</v>
      </c>
      <c r="BD79" s="155">
        <f t="shared" si="24"/>
        <v>0</v>
      </c>
      <c r="BE79" s="155">
        <f t="shared" si="17"/>
        <v>0</v>
      </c>
      <c r="BF79" s="155">
        <f t="shared" si="18"/>
        <v>0</v>
      </c>
      <c r="BG79" s="155">
        <f t="shared" si="19"/>
        <v>0</v>
      </c>
      <c r="BH79" s="155">
        <f t="shared" si="20"/>
        <v>0</v>
      </c>
      <c r="BI79" s="155">
        <f t="shared" si="21"/>
        <v>0</v>
      </c>
      <c r="BJ79" s="171">
        <v>1</v>
      </c>
      <c r="BK79" s="230"/>
    </row>
    <row r="80" spans="1:63" ht="14.25">
      <c r="A80" s="4"/>
      <c r="B80" s="36">
        <v>75</v>
      </c>
      <c r="C80" s="38">
        <v>10601</v>
      </c>
      <c r="D80" s="131" t="s">
        <v>344</v>
      </c>
      <c r="E80" s="131" t="s">
        <v>339</v>
      </c>
      <c r="F80" s="238" t="s">
        <v>157</v>
      </c>
      <c r="G80" s="238" t="s">
        <v>157</v>
      </c>
      <c r="H80" s="238" t="s">
        <v>157</v>
      </c>
      <c r="I80" s="238" t="s">
        <v>157</v>
      </c>
      <c r="J80" s="238" t="s">
        <v>157</v>
      </c>
      <c r="K80" s="238" t="s">
        <v>157</v>
      </c>
      <c r="L80" s="263"/>
      <c r="M80" s="238" t="s">
        <v>157</v>
      </c>
      <c r="N80" s="238" t="s">
        <v>157</v>
      </c>
      <c r="O80" s="238" t="s">
        <v>157</v>
      </c>
      <c r="P80" s="238" t="s">
        <v>157</v>
      </c>
      <c r="Q80" s="238" t="s">
        <v>157</v>
      </c>
      <c r="R80" s="238" t="s">
        <v>157</v>
      </c>
      <c r="S80" s="263"/>
      <c r="T80" s="238" t="s">
        <v>157</v>
      </c>
      <c r="U80" s="238" t="s">
        <v>157</v>
      </c>
      <c r="V80" s="238" t="s">
        <v>157</v>
      </c>
      <c r="W80" s="238" t="s">
        <v>157</v>
      </c>
      <c r="X80" s="238" t="s">
        <v>157</v>
      </c>
      <c r="Y80" s="238" t="s">
        <v>157</v>
      </c>
      <c r="Z80" s="263"/>
      <c r="AA80" s="238" t="s">
        <v>157</v>
      </c>
      <c r="AB80" s="238" t="s">
        <v>157</v>
      </c>
      <c r="AC80" s="238" t="s">
        <v>157</v>
      </c>
      <c r="AD80" s="238" t="s">
        <v>157</v>
      </c>
      <c r="AE80" s="238" t="s">
        <v>157</v>
      </c>
      <c r="AF80" s="238" t="s">
        <v>157</v>
      </c>
      <c r="AG80" s="263"/>
      <c r="AH80" s="238" t="s">
        <v>157</v>
      </c>
      <c r="AI80" s="238" t="s">
        <v>157</v>
      </c>
      <c r="AJ80" s="238"/>
      <c r="AK80" s="5"/>
      <c r="AL80" s="152"/>
      <c r="AM80" s="152">
        <f>VLOOKUP(C80,DM_NGAY_CONG_QUY_DINH!$H$3:$L$514,5,FALSE)</f>
        <v>26</v>
      </c>
      <c r="AN80" s="152">
        <f t="shared" si="0"/>
        <v>26</v>
      </c>
      <c r="AO80" s="155">
        <f t="shared" si="1"/>
        <v>0</v>
      </c>
      <c r="AP80" s="155">
        <f t="shared" si="2"/>
        <v>0</v>
      </c>
      <c r="AQ80" s="157">
        <f t="shared" si="3"/>
        <v>0</v>
      </c>
      <c r="AR80" s="155">
        <f t="shared" si="4"/>
        <v>0</v>
      </c>
      <c r="AS80" s="155">
        <f t="shared" si="5"/>
        <v>0</v>
      </c>
      <c r="AT80" s="155">
        <f t="shared" si="6"/>
        <v>0</v>
      </c>
      <c r="AU80" s="155">
        <f t="shared" si="7"/>
        <v>0</v>
      </c>
      <c r="AV80" s="155">
        <f t="shared" si="22"/>
        <v>0</v>
      </c>
      <c r="AW80" s="155">
        <f t="shared" si="9"/>
        <v>0</v>
      </c>
      <c r="AX80" s="155">
        <f t="shared" si="10"/>
        <v>0</v>
      </c>
      <c r="AY80" s="155">
        <f t="shared" si="11"/>
        <v>0</v>
      </c>
      <c r="AZ80" s="155">
        <f t="shared" si="23"/>
        <v>0</v>
      </c>
      <c r="BA80" s="155">
        <f t="shared" si="13"/>
        <v>0</v>
      </c>
      <c r="BB80" s="155">
        <f t="shared" si="14"/>
        <v>0</v>
      </c>
      <c r="BC80" s="155">
        <f t="shared" si="15"/>
        <v>0</v>
      </c>
      <c r="BD80" s="155">
        <f t="shared" si="24"/>
        <v>0</v>
      </c>
      <c r="BE80" s="155">
        <f t="shared" si="17"/>
        <v>0</v>
      </c>
      <c r="BF80" s="155">
        <f t="shared" si="18"/>
        <v>0</v>
      </c>
      <c r="BG80" s="155">
        <f t="shared" si="19"/>
        <v>0</v>
      </c>
      <c r="BH80" s="155">
        <f t="shared" si="20"/>
        <v>0</v>
      </c>
      <c r="BI80" s="155">
        <f t="shared" si="21"/>
        <v>0</v>
      </c>
      <c r="BJ80" s="171">
        <v>1</v>
      </c>
      <c r="BK80" s="230"/>
    </row>
    <row r="81" spans="1:63" ht="14.25">
      <c r="A81" s="4"/>
      <c r="B81" s="36">
        <v>76</v>
      </c>
      <c r="C81" s="38">
        <v>10608</v>
      </c>
      <c r="D81" s="131" t="s">
        <v>345</v>
      </c>
      <c r="E81" s="131" t="s">
        <v>339</v>
      </c>
      <c r="F81" s="238" t="s">
        <v>157</v>
      </c>
      <c r="G81" s="238" t="s">
        <v>157</v>
      </c>
      <c r="H81" s="238" t="s">
        <v>157</v>
      </c>
      <c r="I81" s="238" t="s">
        <v>157</v>
      </c>
      <c r="J81" s="238" t="s">
        <v>157</v>
      </c>
      <c r="K81" s="238" t="s">
        <v>157</v>
      </c>
      <c r="L81" s="263"/>
      <c r="M81" s="238" t="s">
        <v>157</v>
      </c>
      <c r="N81" s="238" t="s">
        <v>157</v>
      </c>
      <c r="O81" s="238" t="s">
        <v>157</v>
      </c>
      <c r="P81" s="238" t="s">
        <v>157</v>
      </c>
      <c r="Q81" s="238" t="s">
        <v>157</v>
      </c>
      <c r="R81" s="238" t="s">
        <v>157</v>
      </c>
      <c r="S81" s="263"/>
      <c r="T81" s="238" t="s">
        <v>157</v>
      </c>
      <c r="U81" s="238" t="s">
        <v>157</v>
      </c>
      <c r="V81" s="238" t="s">
        <v>157</v>
      </c>
      <c r="W81" s="238" t="s">
        <v>157</v>
      </c>
      <c r="X81" s="238" t="s">
        <v>157</v>
      </c>
      <c r="Y81" s="238" t="s">
        <v>157</v>
      </c>
      <c r="Z81" s="263"/>
      <c r="AA81" s="238" t="s">
        <v>157</v>
      </c>
      <c r="AB81" s="238" t="s">
        <v>157</v>
      </c>
      <c r="AC81" s="238" t="s">
        <v>157</v>
      </c>
      <c r="AD81" s="238" t="s">
        <v>157</v>
      </c>
      <c r="AE81" s="238" t="s">
        <v>157</v>
      </c>
      <c r="AF81" s="238" t="s">
        <v>157</v>
      </c>
      <c r="AG81" s="263"/>
      <c r="AH81" s="238" t="s">
        <v>157</v>
      </c>
      <c r="AI81" s="238" t="s">
        <v>157</v>
      </c>
      <c r="AJ81" s="238"/>
      <c r="AK81" s="5"/>
      <c r="AL81" s="152"/>
      <c r="AM81" s="152">
        <f>VLOOKUP(C81,DM_NGAY_CONG_QUY_DINH!$H$3:$L$514,5,FALSE)</f>
        <v>26</v>
      </c>
      <c r="AN81" s="152">
        <f t="shared" si="0"/>
        <v>26</v>
      </c>
      <c r="AO81" s="155">
        <f t="shared" si="1"/>
        <v>0</v>
      </c>
      <c r="AP81" s="155">
        <f t="shared" si="2"/>
        <v>0</v>
      </c>
      <c r="AQ81" s="157">
        <f t="shared" si="3"/>
        <v>0</v>
      </c>
      <c r="AR81" s="155">
        <f t="shared" si="4"/>
        <v>0</v>
      </c>
      <c r="AS81" s="155">
        <f t="shared" si="5"/>
        <v>0</v>
      </c>
      <c r="AT81" s="155">
        <f t="shared" si="6"/>
        <v>0</v>
      </c>
      <c r="AU81" s="155">
        <f t="shared" si="7"/>
        <v>0</v>
      </c>
      <c r="AV81" s="155">
        <f t="shared" si="22"/>
        <v>0</v>
      </c>
      <c r="AW81" s="155">
        <f t="shared" si="9"/>
        <v>0</v>
      </c>
      <c r="AX81" s="155">
        <f t="shared" si="10"/>
        <v>0</v>
      </c>
      <c r="AY81" s="155">
        <f t="shared" si="11"/>
        <v>0</v>
      </c>
      <c r="AZ81" s="155">
        <f t="shared" si="23"/>
        <v>0</v>
      </c>
      <c r="BA81" s="155">
        <f t="shared" si="13"/>
        <v>0</v>
      </c>
      <c r="BB81" s="155">
        <f t="shared" si="14"/>
        <v>0</v>
      </c>
      <c r="BC81" s="155">
        <f t="shared" si="15"/>
        <v>0</v>
      </c>
      <c r="BD81" s="155">
        <f t="shared" si="24"/>
        <v>0</v>
      </c>
      <c r="BE81" s="155">
        <f t="shared" si="17"/>
        <v>0</v>
      </c>
      <c r="BF81" s="155">
        <f t="shared" si="18"/>
        <v>0</v>
      </c>
      <c r="BG81" s="155">
        <f t="shared" si="19"/>
        <v>0</v>
      </c>
      <c r="BH81" s="155">
        <f t="shared" si="20"/>
        <v>0</v>
      </c>
      <c r="BI81" s="155">
        <f t="shared" si="21"/>
        <v>0</v>
      </c>
      <c r="BJ81" s="171">
        <v>1.05</v>
      </c>
      <c r="BK81" s="230"/>
    </row>
    <row r="82" spans="1:63" ht="14.25">
      <c r="A82" s="4"/>
      <c r="B82" s="36">
        <v>77</v>
      </c>
      <c r="C82" s="38">
        <v>10624</v>
      </c>
      <c r="D82" s="131" t="s">
        <v>346</v>
      </c>
      <c r="E82" s="131" t="s">
        <v>339</v>
      </c>
      <c r="F82" s="238" t="s">
        <v>305</v>
      </c>
      <c r="G82" s="238" t="s">
        <v>305</v>
      </c>
      <c r="H82" s="238" t="s">
        <v>305</v>
      </c>
      <c r="I82" s="238" t="s">
        <v>305</v>
      </c>
      <c r="J82" s="238" t="s">
        <v>305</v>
      </c>
      <c r="K82" s="238" t="s">
        <v>305</v>
      </c>
      <c r="L82" s="263"/>
      <c r="M82" s="238" t="s">
        <v>305</v>
      </c>
      <c r="N82" s="238" t="s">
        <v>305</v>
      </c>
      <c r="O82" s="238" t="s">
        <v>305</v>
      </c>
      <c r="P82" s="238" t="s">
        <v>305</v>
      </c>
      <c r="Q82" s="238" t="s">
        <v>305</v>
      </c>
      <c r="R82" s="238" t="s">
        <v>305</v>
      </c>
      <c r="S82" s="263"/>
      <c r="T82" s="238" t="s">
        <v>305</v>
      </c>
      <c r="U82" s="238" t="s">
        <v>305</v>
      </c>
      <c r="V82" s="238" t="s">
        <v>305</v>
      </c>
      <c r="W82" s="238" t="s">
        <v>305</v>
      </c>
      <c r="X82" s="238" t="s">
        <v>305</v>
      </c>
      <c r="Y82" s="238" t="s">
        <v>305</v>
      </c>
      <c r="Z82" s="263"/>
      <c r="AA82" s="238" t="s">
        <v>305</v>
      </c>
      <c r="AB82" s="238" t="s">
        <v>305</v>
      </c>
      <c r="AC82" s="238" t="s">
        <v>305</v>
      </c>
      <c r="AD82" s="238" t="s">
        <v>305</v>
      </c>
      <c r="AE82" s="238" t="s">
        <v>305</v>
      </c>
      <c r="AF82" s="238" t="s">
        <v>305</v>
      </c>
      <c r="AG82" s="263"/>
      <c r="AH82" s="238" t="s">
        <v>305</v>
      </c>
      <c r="AI82" s="238" t="s">
        <v>305</v>
      </c>
      <c r="AJ82" s="238"/>
      <c r="AK82" s="5"/>
      <c r="AL82" s="152"/>
      <c r="AM82" s="152">
        <f>VLOOKUP(C82,DM_NGAY_CONG_QUY_DINH!$H$3:$L$514,5,FALSE)</f>
        <v>26</v>
      </c>
      <c r="AN82" s="152">
        <f t="shared" si="0"/>
        <v>0</v>
      </c>
      <c r="AO82" s="155">
        <f t="shared" si="1"/>
        <v>0</v>
      </c>
      <c r="AP82" s="155">
        <f t="shared" si="2"/>
        <v>0</v>
      </c>
      <c r="AQ82" s="157">
        <f t="shared" si="3"/>
        <v>0</v>
      </c>
      <c r="AR82" s="155">
        <f t="shared" si="4"/>
        <v>0</v>
      </c>
      <c r="AS82" s="155">
        <f t="shared" si="5"/>
        <v>0</v>
      </c>
      <c r="AT82" s="155">
        <f t="shared" si="6"/>
        <v>26</v>
      </c>
      <c r="AU82" s="155">
        <f t="shared" si="7"/>
        <v>0</v>
      </c>
      <c r="AV82" s="155">
        <f t="shared" si="22"/>
        <v>0</v>
      </c>
      <c r="AW82" s="155">
        <f t="shared" si="9"/>
        <v>0</v>
      </c>
      <c r="AX82" s="155">
        <f t="shared" si="10"/>
        <v>0</v>
      </c>
      <c r="AY82" s="155">
        <f t="shared" si="11"/>
        <v>0</v>
      </c>
      <c r="AZ82" s="155">
        <f t="shared" si="23"/>
        <v>0</v>
      </c>
      <c r="BA82" s="155">
        <f t="shared" si="13"/>
        <v>0</v>
      </c>
      <c r="BB82" s="155">
        <f t="shared" si="14"/>
        <v>0</v>
      </c>
      <c r="BC82" s="155">
        <f t="shared" si="15"/>
        <v>0</v>
      </c>
      <c r="BD82" s="155">
        <f t="shared" si="24"/>
        <v>0</v>
      </c>
      <c r="BE82" s="155">
        <f t="shared" si="17"/>
        <v>0</v>
      </c>
      <c r="BF82" s="155">
        <f t="shared" si="18"/>
        <v>0</v>
      </c>
      <c r="BG82" s="155">
        <f t="shared" si="19"/>
        <v>0</v>
      </c>
      <c r="BH82" s="155">
        <f t="shared" si="20"/>
        <v>0</v>
      </c>
      <c r="BI82" s="155">
        <f t="shared" si="21"/>
        <v>0</v>
      </c>
      <c r="BJ82" s="171">
        <v>1</v>
      </c>
      <c r="BK82" s="230"/>
    </row>
    <row r="83" spans="1:63" ht="14.25">
      <c r="A83" s="4"/>
      <c r="B83" s="36">
        <v>78</v>
      </c>
      <c r="C83" s="38">
        <v>10625</v>
      </c>
      <c r="D83" s="131" t="s">
        <v>347</v>
      </c>
      <c r="E83" s="131" t="s">
        <v>339</v>
      </c>
      <c r="F83" s="238" t="s">
        <v>157</v>
      </c>
      <c r="G83" s="238" t="s">
        <v>157</v>
      </c>
      <c r="H83" s="238" t="s">
        <v>157</v>
      </c>
      <c r="I83" s="238" t="s">
        <v>157</v>
      </c>
      <c r="J83" s="238" t="s">
        <v>157</v>
      </c>
      <c r="K83" s="238" t="s">
        <v>157</v>
      </c>
      <c r="L83" s="263"/>
      <c r="M83" s="238" t="s">
        <v>157</v>
      </c>
      <c r="N83" s="238" t="s">
        <v>157</v>
      </c>
      <c r="O83" s="238" t="s">
        <v>157</v>
      </c>
      <c r="P83" s="238" t="s">
        <v>157</v>
      </c>
      <c r="Q83" s="238" t="s">
        <v>157</v>
      </c>
      <c r="R83" s="238" t="s">
        <v>157</v>
      </c>
      <c r="S83" s="263"/>
      <c r="T83" s="238" t="s">
        <v>157</v>
      </c>
      <c r="U83" s="238" t="s">
        <v>157</v>
      </c>
      <c r="V83" s="238" t="s">
        <v>157</v>
      </c>
      <c r="W83" s="238" t="s">
        <v>157</v>
      </c>
      <c r="X83" s="238" t="s">
        <v>157</v>
      </c>
      <c r="Y83" s="238" t="s">
        <v>157</v>
      </c>
      <c r="Z83" s="263"/>
      <c r="AA83" s="238" t="s">
        <v>157</v>
      </c>
      <c r="AB83" s="238" t="s">
        <v>157</v>
      </c>
      <c r="AC83" s="238" t="s">
        <v>157</v>
      </c>
      <c r="AD83" s="238" t="s">
        <v>157</v>
      </c>
      <c r="AE83" s="238" t="s">
        <v>157</v>
      </c>
      <c r="AF83" s="238" t="s">
        <v>157</v>
      </c>
      <c r="AG83" s="263"/>
      <c r="AH83" s="238" t="s">
        <v>157</v>
      </c>
      <c r="AI83" s="238" t="s">
        <v>157</v>
      </c>
      <c r="AJ83" s="238"/>
      <c r="AK83" s="5"/>
      <c r="AL83" s="152"/>
      <c r="AM83" s="152">
        <f>VLOOKUP(C83,DM_NGAY_CONG_QUY_DINH!$H$3:$L$514,5,FALSE)</f>
        <v>26</v>
      </c>
      <c r="AN83" s="152">
        <f t="shared" si="0"/>
        <v>26</v>
      </c>
      <c r="AO83" s="155">
        <f t="shared" si="1"/>
        <v>0</v>
      </c>
      <c r="AP83" s="155">
        <f t="shared" si="2"/>
        <v>0</v>
      </c>
      <c r="AQ83" s="157">
        <f t="shared" si="3"/>
        <v>0</v>
      </c>
      <c r="AR83" s="155">
        <f t="shared" si="4"/>
        <v>0</v>
      </c>
      <c r="AS83" s="155">
        <f t="shared" si="5"/>
        <v>0</v>
      </c>
      <c r="AT83" s="155">
        <f t="shared" si="6"/>
        <v>0</v>
      </c>
      <c r="AU83" s="155">
        <f t="shared" si="7"/>
        <v>0</v>
      </c>
      <c r="AV83" s="155">
        <f t="shared" si="22"/>
        <v>0</v>
      </c>
      <c r="AW83" s="155">
        <f t="shared" si="9"/>
        <v>0</v>
      </c>
      <c r="AX83" s="155">
        <f t="shared" si="10"/>
        <v>0</v>
      </c>
      <c r="AY83" s="155">
        <f t="shared" si="11"/>
        <v>0</v>
      </c>
      <c r="AZ83" s="155">
        <f t="shared" si="23"/>
        <v>0</v>
      </c>
      <c r="BA83" s="155">
        <f t="shared" si="13"/>
        <v>0</v>
      </c>
      <c r="BB83" s="155">
        <f t="shared" si="14"/>
        <v>0</v>
      </c>
      <c r="BC83" s="155">
        <f t="shared" si="15"/>
        <v>0</v>
      </c>
      <c r="BD83" s="155">
        <f t="shared" si="24"/>
        <v>0</v>
      </c>
      <c r="BE83" s="155">
        <f t="shared" si="17"/>
        <v>0</v>
      </c>
      <c r="BF83" s="155">
        <f t="shared" si="18"/>
        <v>0</v>
      </c>
      <c r="BG83" s="155">
        <f t="shared" si="19"/>
        <v>0</v>
      </c>
      <c r="BH83" s="155">
        <f t="shared" si="20"/>
        <v>0</v>
      </c>
      <c r="BI83" s="155">
        <f t="shared" si="21"/>
        <v>0</v>
      </c>
      <c r="BJ83" s="171">
        <v>1</v>
      </c>
      <c r="BK83" s="230"/>
    </row>
    <row r="84" spans="1:63" ht="14.25">
      <c r="A84" s="4"/>
      <c r="B84" s="36">
        <v>79</v>
      </c>
      <c r="C84" s="38">
        <v>10633</v>
      </c>
      <c r="D84" s="131" t="s">
        <v>348</v>
      </c>
      <c r="E84" s="131" t="s">
        <v>339</v>
      </c>
      <c r="F84" s="238" t="s">
        <v>157</v>
      </c>
      <c r="G84" s="238" t="s">
        <v>157</v>
      </c>
      <c r="H84" s="238" t="s">
        <v>157</v>
      </c>
      <c r="I84" s="238" t="s">
        <v>157</v>
      </c>
      <c r="J84" s="238" t="s">
        <v>157</v>
      </c>
      <c r="K84" s="238" t="s">
        <v>157</v>
      </c>
      <c r="L84" s="263"/>
      <c r="M84" s="238" t="s">
        <v>157</v>
      </c>
      <c r="N84" s="238" t="s">
        <v>157</v>
      </c>
      <c r="O84" s="238" t="s">
        <v>157</v>
      </c>
      <c r="P84" s="238" t="s">
        <v>157</v>
      </c>
      <c r="Q84" s="238" t="s">
        <v>157</v>
      </c>
      <c r="R84" s="238" t="s">
        <v>157</v>
      </c>
      <c r="S84" s="263"/>
      <c r="T84" s="238" t="s">
        <v>157</v>
      </c>
      <c r="U84" s="238" t="s">
        <v>157</v>
      </c>
      <c r="V84" s="238" t="s">
        <v>157</v>
      </c>
      <c r="W84" s="238" t="s">
        <v>157</v>
      </c>
      <c r="X84" s="238" t="s">
        <v>157</v>
      </c>
      <c r="Y84" s="238" t="s">
        <v>157</v>
      </c>
      <c r="Z84" s="263"/>
      <c r="AA84" s="238" t="s">
        <v>157</v>
      </c>
      <c r="AB84" s="238" t="s">
        <v>157</v>
      </c>
      <c r="AC84" s="238" t="s">
        <v>157</v>
      </c>
      <c r="AD84" s="238" t="s">
        <v>157</v>
      </c>
      <c r="AE84" s="238" t="s">
        <v>157</v>
      </c>
      <c r="AF84" s="238" t="s">
        <v>157</v>
      </c>
      <c r="AG84" s="263"/>
      <c r="AH84" s="238" t="s">
        <v>157</v>
      </c>
      <c r="AI84" s="238" t="s">
        <v>157</v>
      </c>
      <c r="AJ84" s="238"/>
      <c r="AK84" s="5"/>
      <c r="AL84" s="152"/>
      <c r="AM84" s="152">
        <f>VLOOKUP(C84,DM_NGAY_CONG_QUY_DINH!$H$3:$L$514,5,FALSE)</f>
        <v>26</v>
      </c>
      <c r="AN84" s="152">
        <f t="shared" si="0"/>
        <v>26</v>
      </c>
      <c r="AO84" s="155">
        <f t="shared" si="1"/>
        <v>0</v>
      </c>
      <c r="AP84" s="155">
        <f t="shared" si="2"/>
        <v>0</v>
      </c>
      <c r="AQ84" s="157">
        <f t="shared" si="3"/>
        <v>0</v>
      </c>
      <c r="AR84" s="155">
        <f t="shared" si="4"/>
        <v>0</v>
      </c>
      <c r="AS84" s="155">
        <f t="shared" si="5"/>
        <v>0</v>
      </c>
      <c r="AT84" s="155">
        <f t="shared" si="6"/>
        <v>0</v>
      </c>
      <c r="AU84" s="155">
        <f t="shared" si="7"/>
        <v>0</v>
      </c>
      <c r="AV84" s="155">
        <f t="shared" si="22"/>
        <v>0</v>
      </c>
      <c r="AW84" s="155">
        <f t="shared" si="9"/>
        <v>0</v>
      </c>
      <c r="AX84" s="155">
        <f t="shared" si="10"/>
        <v>0</v>
      </c>
      <c r="AY84" s="155">
        <f t="shared" si="11"/>
        <v>0</v>
      </c>
      <c r="AZ84" s="155">
        <f t="shared" si="23"/>
        <v>0</v>
      </c>
      <c r="BA84" s="155">
        <f t="shared" si="13"/>
        <v>0</v>
      </c>
      <c r="BB84" s="155">
        <f t="shared" si="14"/>
        <v>0</v>
      </c>
      <c r="BC84" s="155">
        <f t="shared" si="15"/>
        <v>0</v>
      </c>
      <c r="BD84" s="155">
        <f t="shared" si="24"/>
        <v>0</v>
      </c>
      <c r="BE84" s="155">
        <f t="shared" si="17"/>
        <v>0</v>
      </c>
      <c r="BF84" s="155">
        <f t="shared" si="18"/>
        <v>0</v>
      </c>
      <c r="BG84" s="155">
        <f t="shared" si="19"/>
        <v>0</v>
      </c>
      <c r="BH84" s="155">
        <f t="shared" si="20"/>
        <v>0</v>
      </c>
      <c r="BI84" s="155">
        <f t="shared" si="21"/>
        <v>0</v>
      </c>
      <c r="BJ84" s="171">
        <v>1.05</v>
      </c>
      <c r="BK84" s="230"/>
    </row>
    <row r="85" spans="1:63" ht="14.25">
      <c r="A85" s="4"/>
      <c r="B85" s="36">
        <v>80</v>
      </c>
      <c r="C85" s="38">
        <v>10634</v>
      </c>
      <c r="D85" s="131" t="s">
        <v>349</v>
      </c>
      <c r="E85" s="131" t="s">
        <v>339</v>
      </c>
      <c r="F85" s="238" t="s">
        <v>157</v>
      </c>
      <c r="G85" s="238" t="s">
        <v>157</v>
      </c>
      <c r="H85" s="238" t="s">
        <v>157</v>
      </c>
      <c r="I85" s="238" t="s">
        <v>157</v>
      </c>
      <c r="J85" s="238" t="s">
        <v>157</v>
      </c>
      <c r="K85" s="238" t="s">
        <v>157</v>
      </c>
      <c r="L85" s="263"/>
      <c r="M85" s="238" t="s">
        <v>157</v>
      </c>
      <c r="N85" s="238" t="s">
        <v>157</v>
      </c>
      <c r="O85" s="238" t="s">
        <v>157</v>
      </c>
      <c r="P85" s="238" t="s">
        <v>157</v>
      </c>
      <c r="Q85" s="238" t="s">
        <v>157</v>
      </c>
      <c r="R85" s="238" t="s">
        <v>157</v>
      </c>
      <c r="S85" s="263"/>
      <c r="T85" s="238" t="s">
        <v>157</v>
      </c>
      <c r="U85" s="238" t="s">
        <v>157</v>
      </c>
      <c r="V85" s="238" t="s">
        <v>157</v>
      </c>
      <c r="W85" s="238" t="s">
        <v>157</v>
      </c>
      <c r="X85" s="238" t="s">
        <v>157</v>
      </c>
      <c r="Y85" s="238" t="s">
        <v>157</v>
      </c>
      <c r="Z85" s="263"/>
      <c r="AA85" s="238" t="s">
        <v>157</v>
      </c>
      <c r="AB85" s="238" t="s">
        <v>157</v>
      </c>
      <c r="AC85" s="238" t="s">
        <v>157</v>
      </c>
      <c r="AD85" s="238" t="s">
        <v>157</v>
      </c>
      <c r="AE85" s="238" t="s">
        <v>157</v>
      </c>
      <c r="AF85" s="238" t="s">
        <v>157</v>
      </c>
      <c r="AG85" s="263"/>
      <c r="AH85" s="238" t="s">
        <v>157</v>
      </c>
      <c r="AI85" s="238" t="s">
        <v>157</v>
      </c>
      <c r="AJ85" s="238"/>
      <c r="AK85" s="5"/>
      <c r="AL85" s="152"/>
      <c r="AM85" s="152">
        <f>VLOOKUP(C85,DM_NGAY_CONG_QUY_DINH!$H$3:$L$514,5,FALSE)</f>
        <v>26</v>
      </c>
      <c r="AN85" s="152">
        <f t="shared" si="0"/>
        <v>26</v>
      </c>
      <c r="AO85" s="155">
        <f t="shared" si="1"/>
        <v>0</v>
      </c>
      <c r="AP85" s="155">
        <f t="shared" si="2"/>
        <v>0</v>
      </c>
      <c r="AQ85" s="157">
        <f t="shared" si="3"/>
        <v>0</v>
      </c>
      <c r="AR85" s="155">
        <f t="shared" si="4"/>
        <v>0</v>
      </c>
      <c r="AS85" s="155">
        <f t="shared" si="5"/>
        <v>0</v>
      </c>
      <c r="AT85" s="155">
        <f t="shared" si="6"/>
        <v>0</v>
      </c>
      <c r="AU85" s="155">
        <f t="shared" si="7"/>
        <v>0</v>
      </c>
      <c r="AV85" s="155">
        <f t="shared" si="22"/>
        <v>0</v>
      </c>
      <c r="AW85" s="155">
        <f t="shared" si="9"/>
        <v>0</v>
      </c>
      <c r="AX85" s="155">
        <f t="shared" si="10"/>
        <v>0</v>
      </c>
      <c r="AY85" s="155">
        <f t="shared" si="11"/>
        <v>0</v>
      </c>
      <c r="AZ85" s="155">
        <f t="shared" si="23"/>
        <v>0</v>
      </c>
      <c r="BA85" s="155">
        <f t="shared" si="13"/>
        <v>0</v>
      </c>
      <c r="BB85" s="155">
        <f t="shared" si="14"/>
        <v>0</v>
      </c>
      <c r="BC85" s="155">
        <f t="shared" si="15"/>
        <v>0</v>
      </c>
      <c r="BD85" s="155">
        <f t="shared" si="24"/>
        <v>0</v>
      </c>
      <c r="BE85" s="155">
        <f t="shared" si="17"/>
        <v>0</v>
      </c>
      <c r="BF85" s="155">
        <f t="shared" si="18"/>
        <v>0</v>
      </c>
      <c r="BG85" s="155">
        <f t="shared" si="19"/>
        <v>0</v>
      </c>
      <c r="BH85" s="155">
        <f t="shared" si="20"/>
        <v>0</v>
      </c>
      <c r="BI85" s="155">
        <f t="shared" si="21"/>
        <v>0</v>
      </c>
      <c r="BJ85" s="171">
        <v>1</v>
      </c>
      <c r="BK85" s="232"/>
    </row>
    <row r="86" spans="1:63" ht="14.25">
      <c r="A86" s="4"/>
      <c r="B86" s="36">
        <v>81</v>
      </c>
      <c r="C86" s="38">
        <v>10635</v>
      </c>
      <c r="D86" s="131" t="s">
        <v>350</v>
      </c>
      <c r="E86" s="131" t="s">
        <v>339</v>
      </c>
      <c r="F86" s="238" t="s">
        <v>157</v>
      </c>
      <c r="G86" s="238" t="s">
        <v>157</v>
      </c>
      <c r="H86" s="238" t="s">
        <v>157</v>
      </c>
      <c r="I86" s="238" t="s">
        <v>157</v>
      </c>
      <c r="J86" s="238" t="s">
        <v>157</v>
      </c>
      <c r="K86" s="238" t="s">
        <v>157</v>
      </c>
      <c r="L86" s="263"/>
      <c r="M86" s="238" t="s">
        <v>157</v>
      </c>
      <c r="N86" s="238" t="s">
        <v>157</v>
      </c>
      <c r="O86" s="238" t="s">
        <v>157</v>
      </c>
      <c r="P86" s="238" t="s">
        <v>157</v>
      </c>
      <c r="Q86" s="238" t="s">
        <v>157</v>
      </c>
      <c r="R86" s="238" t="s">
        <v>157</v>
      </c>
      <c r="S86" s="263"/>
      <c r="T86" s="238" t="s">
        <v>157</v>
      </c>
      <c r="U86" s="238" t="s">
        <v>157</v>
      </c>
      <c r="V86" s="238" t="s">
        <v>157</v>
      </c>
      <c r="W86" s="238" t="s">
        <v>157</v>
      </c>
      <c r="X86" s="238" t="s">
        <v>157</v>
      </c>
      <c r="Y86" s="238" t="s">
        <v>157</v>
      </c>
      <c r="Z86" s="263"/>
      <c r="AA86" s="238" t="s">
        <v>157</v>
      </c>
      <c r="AB86" s="238" t="s">
        <v>157</v>
      </c>
      <c r="AC86" s="238" t="s">
        <v>157</v>
      </c>
      <c r="AD86" s="238" t="s">
        <v>157</v>
      </c>
      <c r="AE86" s="238" t="s">
        <v>157</v>
      </c>
      <c r="AF86" s="238" t="s">
        <v>157</v>
      </c>
      <c r="AG86" s="263"/>
      <c r="AH86" s="238" t="s">
        <v>157</v>
      </c>
      <c r="AI86" s="238" t="s">
        <v>157</v>
      </c>
      <c r="AJ86" s="238"/>
      <c r="AK86" s="5"/>
      <c r="AL86" s="152"/>
      <c r="AM86" s="152">
        <f>VLOOKUP(C86,DM_NGAY_CONG_QUY_DINH!$H$3:$L$514,5,FALSE)</f>
        <v>26</v>
      </c>
      <c r="AN86" s="152">
        <f t="shared" si="0"/>
        <v>26</v>
      </c>
      <c r="AO86" s="155">
        <f t="shared" si="1"/>
        <v>0</v>
      </c>
      <c r="AP86" s="155">
        <f t="shared" si="2"/>
        <v>0</v>
      </c>
      <c r="AQ86" s="157">
        <f t="shared" si="3"/>
        <v>0</v>
      </c>
      <c r="AR86" s="155">
        <f t="shared" si="4"/>
        <v>0</v>
      </c>
      <c r="AS86" s="155">
        <f t="shared" si="5"/>
        <v>0</v>
      </c>
      <c r="AT86" s="155">
        <f t="shared" si="6"/>
        <v>0</v>
      </c>
      <c r="AU86" s="155">
        <f t="shared" si="7"/>
        <v>0</v>
      </c>
      <c r="AV86" s="155">
        <f t="shared" si="22"/>
        <v>0</v>
      </c>
      <c r="AW86" s="155">
        <f t="shared" si="9"/>
        <v>0</v>
      </c>
      <c r="AX86" s="155">
        <f t="shared" si="10"/>
        <v>0</v>
      </c>
      <c r="AY86" s="155">
        <f t="shared" si="11"/>
        <v>0</v>
      </c>
      <c r="AZ86" s="155">
        <f t="shared" si="23"/>
        <v>0</v>
      </c>
      <c r="BA86" s="155">
        <f t="shared" si="13"/>
        <v>0</v>
      </c>
      <c r="BB86" s="155">
        <f t="shared" si="14"/>
        <v>0</v>
      </c>
      <c r="BC86" s="155">
        <f t="shared" si="15"/>
        <v>0</v>
      </c>
      <c r="BD86" s="155">
        <f t="shared" si="24"/>
        <v>0</v>
      </c>
      <c r="BE86" s="155">
        <f t="shared" si="17"/>
        <v>0</v>
      </c>
      <c r="BF86" s="155">
        <f t="shared" si="18"/>
        <v>0</v>
      </c>
      <c r="BG86" s="155">
        <f t="shared" si="19"/>
        <v>0</v>
      </c>
      <c r="BH86" s="155">
        <f t="shared" si="20"/>
        <v>0</v>
      </c>
      <c r="BI86" s="155">
        <f t="shared" si="21"/>
        <v>0</v>
      </c>
      <c r="BJ86" s="171">
        <v>1</v>
      </c>
      <c r="BK86" s="230"/>
    </row>
    <row r="87" spans="1:63" ht="14.25">
      <c r="A87" s="4"/>
      <c r="B87" s="36">
        <v>82</v>
      </c>
      <c r="C87" s="227">
        <v>11104</v>
      </c>
      <c r="D87" s="211" t="s">
        <v>351</v>
      </c>
      <c r="E87" s="211" t="s">
        <v>339</v>
      </c>
      <c r="F87" s="238" t="s">
        <v>157</v>
      </c>
      <c r="G87" s="238" t="s">
        <v>157</v>
      </c>
      <c r="H87" s="238" t="s">
        <v>157</v>
      </c>
      <c r="I87" s="238" t="s">
        <v>157</v>
      </c>
      <c r="J87" s="238" t="s">
        <v>157</v>
      </c>
      <c r="K87" s="238" t="s">
        <v>157</v>
      </c>
      <c r="L87" s="263"/>
      <c r="M87" s="238" t="s">
        <v>157</v>
      </c>
      <c r="N87" s="238" t="s">
        <v>157</v>
      </c>
      <c r="O87" s="238" t="s">
        <v>157</v>
      </c>
      <c r="P87" s="238" t="s">
        <v>157</v>
      </c>
      <c r="Q87" s="238" t="s">
        <v>157</v>
      </c>
      <c r="R87" s="238" t="s">
        <v>157</v>
      </c>
      <c r="S87" s="263"/>
      <c r="T87" s="238" t="s">
        <v>157</v>
      </c>
      <c r="U87" s="238" t="s">
        <v>157</v>
      </c>
      <c r="V87" s="238" t="s">
        <v>157</v>
      </c>
      <c r="W87" s="238" t="s">
        <v>157</v>
      </c>
      <c r="X87" s="238" t="s">
        <v>157</v>
      </c>
      <c r="Y87" s="238" t="s">
        <v>298</v>
      </c>
      <c r="Z87" s="263"/>
      <c r="AA87" s="238" t="s">
        <v>298</v>
      </c>
      <c r="AB87" s="238" t="s">
        <v>298</v>
      </c>
      <c r="AC87" s="238" t="s">
        <v>298</v>
      </c>
      <c r="AD87" s="238" t="s">
        <v>298</v>
      </c>
      <c r="AE87" s="238" t="s">
        <v>298</v>
      </c>
      <c r="AF87" s="238" t="s">
        <v>298</v>
      </c>
      <c r="AG87" s="263"/>
      <c r="AH87" s="238" t="s">
        <v>298</v>
      </c>
      <c r="AI87" s="263"/>
      <c r="AJ87" s="238"/>
      <c r="AK87" s="5"/>
      <c r="AL87" s="152"/>
      <c r="AM87" s="152">
        <f>VLOOKUP(C87,DM_NGAY_CONG_QUY_DINH!$H$3:$L$514,5,FALSE)</f>
        <v>26</v>
      </c>
      <c r="AN87" s="152">
        <f t="shared" si="0"/>
        <v>17</v>
      </c>
      <c r="AO87" s="155">
        <f t="shared" si="1"/>
        <v>0</v>
      </c>
      <c r="AP87" s="155">
        <f t="shared" si="2"/>
        <v>0</v>
      </c>
      <c r="AQ87" s="157">
        <f t="shared" si="3"/>
        <v>0</v>
      </c>
      <c r="AR87" s="155">
        <f t="shared" si="4"/>
        <v>0</v>
      </c>
      <c r="AS87" s="155">
        <f t="shared" si="5"/>
        <v>0</v>
      </c>
      <c r="AT87" s="155">
        <f t="shared" si="6"/>
        <v>0</v>
      </c>
      <c r="AU87" s="155">
        <f t="shared" si="7"/>
        <v>0</v>
      </c>
      <c r="AV87" s="155">
        <f t="shared" si="22"/>
        <v>0</v>
      </c>
      <c r="AW87" s="155">
        <f t="shared" si="9"/>
        <v>0</v>
      </c>
      <c r="AX87" s="155">
        <f t="shared" si="10"/>
        <v>8</v>
      </c>
      <c r="AY87" s="155">
        <f t="shared" si="11"/>
        <v>0</v>
      </c>
      <c r="AZ87" s="155">
        <f t="shared" si="23"/>
        <v>0</v>
      </c>
      <c r="BA87" s="155">
        <f t="shared" si="13"/>
        <v>0</v>
      </c>
      <c r="BB87" s="155">
        <f t="shared" si="14"/>
        <v>0</v>
      </c>
      <c r="BC87" s="155">
        <f t="shared" si="15"/>
        <v>0</v>
      </c>
      <c r="BD87" s="155">
        <f t="shared" si="24"/>
        <v>0</v>
      </c>
      <c r="BE87" s="155">
        <f t="shared" si="17"/>
        <v>0</v>
      </c>
      <c r="BF87" s="155">
        <f t="shared" si="18"/>
        <v>0</v>
      </c>
      <c r="BG87" s="155">
        <f t="shared" si="19"/>
        <v>0</v>
      </c>
      <c r="BH87" s="155">
        <f t="shared" si="20"/>
        <v>0</v>
      </c>
      <c r="BI87" s="155">
        <f t="shared" si="21"/>
        <v>0</v>
      </c>
      <c r="BJ87" s="171">
        <v>1</v>
      </c>
      <c r="BK87" s="230"/>
    </row>
    <row r="88" spans="1:63" ht="14.25">
      <c r="A88" s="4"/>
      <c r="B88" s="36">
        <v>83</v>
      </c>
      <c r="C88" s="38">
        <v>11105</v>
      </c>
      <c r="D88" s="131" t="s">
        <v>352</v>
      </c>
      <c r="E88" s="131" t="s">
        <v>339</v>
      </c>
      <c r="F88" s="238" t="s">
        <v>157</v>
      </c>
      <c r="G88" s="238" t="s">
        <v>157</v>
      </c>
      <c r="H88" s="238" t="s">
        <v>157</v>
      </c>
      <c r="I88" s="238" t="s">
        <v>157</v>
      </c>
      <c r="J88" s="238" t="s">
        <v>157</v>
      </c>
      <c r="K88" s="238" t="s">
        <v>157</v>
      </c>
      <c r="L88" s="263"/>
      <c r="M88" s="238" t="s">
        <v>157</v>
      </c>
      <c r="N88" s="238" t="s">
        <v>157</v>
      </c>
      <c r="O88" s="238" t="s">
        <v>157</v>
      </c>
      <c r="P88" s="238" t="s">
        <v>157</v>
      </c>
      <c r="Q88" s="238" t="s">
        <v>157</v>
      </c>
      <c r="R88" s="238" t="s">
        <v>157</v>
      </c>
      <c r="S88" s="263"/>
      <c r="T88" s="238" t="s">
        <v>157</v>
      </c>
      <c r="U88" s="238" t="s">
        <v>157</v>
      </c>
      <c r="V88" s="238" t="s">
        <v>157</v>
      </c>
      <c r="W88" s="238" t="s">
        <v>157</v>
      </c>
      <c r="X88" s="238" t="s">
        <v>157</v>
      </c>
      <c r="Y88" s="238" t="s">
        <v>157</v>
      </c>
      <c r="Z88" s="263"/>
      <c r="AA88" s="238" t="s">
        <v>157</v>
      </c>
      <c r="AB88" s="238" t="s">
        <v>157</v>
      </c>
      <c r="AC88" s="238" t="s">
        <v>157</v>
      </c>
      <c r="AD88" s="238" t="s">
        <v>157</v>
      </c>
      <c r="AE88" s="238" t="s">
        <v>157</v>
      </c>
      <c r="AF88" s="238" t="s">
        <v>157</v>
      </c>
      <c r="AG88" s="263"/>
      <c r="AH88" s="238" t="s">
        <v>157</v>
      </c>
      <c r="AI88" s="238" t="s">
        <v>157</v>
      </c>
      <c r="AJ88" s="238"/>
      <c r="AK88" s="5"/>
      <c r="AL88" s="152"/>
      <c r="AM88" s="152">
        <f>VLOOKUP(C88,DM_NGAY_CONG_QUY_DINH!$H$3:$L$514,5,FALSE)</f>
        <v>26</v>
      </c>
      <c r="AN88" s="152">
        <f t="shared" si="0"/>
        <v>26</v>
      </c>
      <c r="AO88" s="155">
        <f t="shared" si="1"/>
        <v>0</v>
      </c>
      <c r="AP88" s="155">
        <f t="shared" si="2"/>
        <v>0</v>
      </c>
      <c r="AQ88" s="157">
        <f t="shared" si="3"/>
        <v>0</v>
      </c>
      <c r="AR88" s="155">
        <f t="shared" si="4"/>
        <v>0</v>
      </c>
      <c r="AS88" s="155">
        <f t="shared" si="5"/>
        <v>0</v>
      </c>
      <c r="AT88" s="155">
        <f t="shared" si="6"/>
        <v>0</v>
      </c>
      <c r="AU88" s="155">
        <f t="shared" si="7"/>
        <v>0</v>
      </c>
      <c r="AV88" s="155">
        <f t="shared" si="22"/>
        <v>0</v>
      </c>
      <c r="AW88" s="155">
        <f t="shared" si="9"/>
        <v>0</v>
      </c>
      <c r="AX88" s="155">
        <f t="shared" si="10"/>
        <v>0</v>
      </c>
      <c r="AY88" s="155">
        <f t="shared" si="11"/>
        <v>0</v>
      </c>
      <c r="AZ88" s="155">
        <f t="shared" si="23"/>
        <v>0</v>
      </c>
      <c r="BA88" s="155">
        <f t="shared" si="13"/>
        <v>0</v>
      </c>
      <c r="BB88" s="155">
        <f t="shared" si="14"/>
        <v>0</v>
      </c>
      <c r="BC88" s="155">
        <f t="shared" si="15"/>
        <v>0</v>
      </c>
      <c r="BD88" s="155">
        <f t="shared" si="24"/>
        <v>0</v>
      </c>
      <c r="BE88" s="155">
        <f t="shared" si="17"/>
        <v>0</v>
      </c>
      <c r="BF88" s="155">
        <f t="shared" si="18"/>
        <v>0</v>
      </c>
      <c r="BG88" s="155">
        <f t="shared" si="19"/>
        <v>0</v>
      </c>
      <c r="BH88" s="155">
        <f t="shared" si="20"/>
        <v>0</v>
      </c>
      <c r="BI88" s="155">
        <f t="shared" si="21"/>
        <v>0</v>
      </c>
      <c r="BJ88" s="171">
        <v>0.98</v>
      </c>
      <c r="BK88" s="230"/>
    </row>
    <row r="89" spans="1:63" ht="14.25">
      <c r="A89" s="4"/>
      <c r="B89" s="36">
        <v>84</v>
      </c>
      <c r="C89" s="38">
        <v>11107</v>
      </c>
      <c r="D89" s="131" t="s">
        <v>353</v>
      </c>
      <c r="E89" s="131" t="s">
        <v>339</v>
      </c>
      <c r="F89" s="238" t="s">
        <v>157</v>
      </c>
      <c r="G89" s="238" t="s">
        <v>157</v>
      </c>
      <c r="H89" s="238" t="s">
        <v>157</v>
      </c>
      <c r="I89" s="238" t="s">
        <v>157</v>
      </c>
      <c r="J89" s="238" t="s">
        <v>157</v>
      </c>
      <c r="K89" s="238" t="s">
        <v>157</v>
      </c>
      <c r="L89" s="263"/>
      <c r="M89" s="238" t="s">
        <v>157</v>
      </c>
      <c r="N89" s="238" t="s">
        <v>157</v>
      </c>
      <c r="O89" s="238" t="s">
        <v>157</v>
      </c>
      <c r="P89" s="238" t="s">
        <v>157</v>
      </c>
      <c r="Q89" s="238" t="s">
        <v>157</v>
      </c>
      <c r="R89" s="238" t="s">
        <v>157</v>
      </c>
      <c r="S89" s="263"/>
      <c r="T89" s="238" t="s">
        <v>157</v>
      </c>
      <c r="U89" s="238" t="s">
        <v>157</v>
      </c>
      <c r="V89" s="238" t="s">
        <v>157</v>
      </c>
      <c r="W89" s="238" t="s">
        <v>157</v>
      </c>
      <c r="X89" s="238" t="s">
        <v>157</v>
      </c>
      <c r="Y89" s="238" t="s">
        <v>157</v>
      </c>
      <c r="Z89" s="263"/>
      <c r="AA89" s="238" t="s">
        <v>157</v>
      </c>
      <c r="AB89" s="238" t="s">
        <v>157</v>
      </c>
      <c r="AC89" s="238" t="s">
        <v>157</v>
      </c>
      <c r="AD89" s="238" t="s">
        <v>157</v>
      </c>
      <c r="AE89" s="238" t="s">
        <v>157</v>
      </c>
      <c r="AF89" s="238" t="s">
        <v>157</v>
      </c>
      <c r="AG89" s="263"/>
      <c r="AH89" s="238" t="s">
        <v>157</v>
      </c>
      <c r="AI89" s="238" t="s">
        <v>157</v>
      </c>
      <c r="AJ89" s="238"/>
      <c r="AK89" s="5"/>
      <c r="AL89" s="152"/>
      <c r="AM89" s="152">
        <f>VLOOKUP(C89,DM_NGAY_CONG_QUY_DINH!$H$3:$L$514,5,FALSE)</f>
        <v>26</v>
      </c>
      <c r="AN89" s="152">
        <f t="shared" si="0"/>
        <v>26</v>
      </c>
      <c r="AO89" s="155">
        <f t="shared" si="1"/>
        <v>0</v>
      </c>
      <c r="AP89" s="155">
        <f t="shared" si="2"/>
        <v>0</v>
      </c>
      <c r="AQ89" s="157">
        <f t="shared" si="3"/>
        <v>0</v>
      </c>
      <c r="AR89" s="155">
        <f t="shared" si="4"/>
        <v>0</v>
      </c>
      <c r="AS89" s="155">
        <f t="shared" si="5"/>
        <v>0</v>
      </c>
      <c r="AT89" s="155">
        <f t="shared" si="6"/>
        <v>0</v>
      </c>
      <c r="AU89" s="155">
        <f t="shared" si="7"/>
        <v>0</v>
      </c>
      <c r="AV89" s="155">
        <f t="shared" si="22"/>
        <v>0</v>
      </c>
      <c r="AW89" s="155">
        <f t="shared" si="9"/>
        <v>0</v>
      </c>
      <c r="AX89" s="155">
        <f t="shared" si="10"/>
        <v>0</v>
      </c>
      <c r="AY89" s="155">
        <f t="shared" si="11"/>
        <v>0</v>
      </c>
      <c r="AZ89" s="155">
        <f t="shared" si="23"/>
        <v>0</v>
      </c>
      <c r="BA89" s="155">
        <f t="shared" si="13"/>
        <v>0</v>
      </c>
      <c r="BB89" s="155">
        <f t="shared" si="14"/>
        <v>0</v>
      </c>
      <c r="BC89" s="155">
        <f t="shared" si="15"/>
        <v>0</v>
      </c>
      <c r="BD89" s="155">
        <f t="shared" si="24"/>
        <v>0</v>
      </c>
      <c r="BE89" s="155">
        <f t="shared" si="17"/>
        <v>0</v>
      </c>
      <c r="BF89" s="155">
        <f t="shared" si="18"/>
        <v>0</v>
      </c>
      <c r="BG89" s="155">
        <f t="shared" si="19"/>
        <v>0</v>
      </c>
      <c r="BH89" s="155">
        <f t="shared" si="20"/>
        <v>0</v>
      </c>
      <c r="BI89" s="155">
        <f t="shared" si="21"/>
        <v>0</v>
      </c>
      <c r="BJ89" s="171">
        <v>1</v>
      </c>
      <c r="BK89" s="230"/>
    </row>
    <row r="90" spans="1:63" ht="14.25">
      <c r="A90" s="4"/>
      <c r="B90" s="36">
        <v>85</v>
      </c>
      <c r="C90" s="38">
        <v>11109</v>
      </c>
      <c r="D90" s="131" t="s">
        <v>354</v>
      </c>
      <c r="E90" s="131" t="s">
        <v>339</v>
      </c>
      <c r="F90" s="238" t="s">
        <v>157</v>
      </c>
      <c r="G90" s="238" t="s">
        <v>157</v>
      </c>
      <c r="H90" s="238" t="s">
        <v>157</v>
      </c>
      <c r="I90" s="238" t="s">
        <v>157</v>
      </c>
      <c r="J90" s="238" t="s">
        <v>157</v>
      </c>
      <c r="K90" s="238" t="s">
        <v>157</v>
      </c>
      <c r="L90" s="263"/>
      <c r="M90" s="238" t="s">
        <v>157</v>
      </c>
      <c r="N90" s="238" t="s">
        <v>157</v>
      </c>
      <c r="O90" s="238" t="s">
        <v>157</v>
      </c>
      <c r="P90" s="238" t="s">
        <v>157</v>
      </c>
      <c r="Q90" s="238" t="s">
        <v>157</v>
      </c>
      <c r="R90" s="238" t="s">
        <v>157</v>
      </c>
      <c r="S90" s="263"/>
      <c r="T90" s="238" t="s">
        <v>157</v>
      </c>
      <c r="U90" s="238" t="s">
        <v>157</v>
      </c>
      <c r="V90" s="238" t="s">
        <v>157</v>
      </c>
      <c r="W90" s="238" t="s">
        <v>157</v>
      </c>
      <c r="X90" s="238" t="s">
        <v>157</v>
      </c>
      <c r="Y90" s="238" t="s">
        <v>157</v>
      </c>
      <c r="Z90" s="263"/>
      <c r="AA90" s="238" t="s">
        <v>157</v>
      </c>
      <c r="AB90" s="238" t="s">
        <v>157</v>
      </c>
      <c r="AC90" s="238" t="s">
        <v>157</v>
      </c>
      <c r="AD90" s="238" t="s">
        <v>157</v>
      </c>
      <c r="AE90" s="238" t="s">
        <v>157</v>
      </c>
      <c r="AF90" s="238" t="s">
        <v>157</v>
      </c>
      <c r="AG90" s="263"/>
      <c r="AH90" s="238" t="s">
        <v>157</v>
      </c>
      <c r="AI90" s="238" t="s">
        <v>157</v>
      </c>
      <c r="AJ90" s="238"/>
      <c r="AK90" s="5"/>
      <c r="AL90" s="152"/>
      <c r="AM90" s="152">
        <f>VLOOKUP(C90,DM_NGAY_CONG_QUY_DINH!$H$3:$L$514,5,FALSE)</f>
        <v>26</v>
      </c>
      <c r="AN90" s="152">
        <f t="shared" si="0"/>
        <v>26</v>
      </c>
      <c r="AO90" s="155">
        <f t="shared" si="1"/>
        <v>0</v>
      </c>
      <c r="AP90" s="155">
        <f t="shared" si="2"/>
        <v>0</v>
      </c>
      <c r="AQ90" s="157">
        <f t="shared" si="3"/>
        <v>0</v>
      </c>
      <c r="AR90" s="155">
        <f t="shared" si="4"/>
        <v>0</v>
      </c>
      <c r="AS90" s="155">
        <f t="shared" si="5"/>
        <v>0</v>
      </c>
      <c r="AT90" s="155">
        <f t="shared" si="6"/>
        <v>0</v>
      </c>
      <c r="AU90" s="155">
        <f t="shared" si="7"/>
        <v>0</v>
      </c>
      <c r="AV90" s="155">
        <f t="shared" si="22"/>
        <v>0</v>
      </c>
      <c r="AW90" s="155">
        <f t="shared" si="9"/>
        <v>0</v>
      </c>
      <c r="AX90" s="155">
        <f t="shared" si="10"/>
        <v>0</v>
      </c>
      <c r="AY90" s="155">
        <f t="shared" si="11"/>
        <v>0</v>
      </c>
      <c r="AZ90" s="155">
        <f t="shared" si="23"/>
        <v>0</v>
      </c>
      <c r="BA90" s="155">
        <f t="shared" si="13"/>
        <v>0</v>
      </c>
      <c r="BB90" s="155">
        <f t="shared" si="14"/>
        <v>0</v>
      </c>
      <c r="BC90" s="155">
        <f t="shared" si="15"/>
        <v>0</v>
      </c>
      <c r="BD90" s="155">
        <f t="shared" si="24"/>
        <v>0</v>
      </c>
      <c r="BE90" s="155">
        <f t="shared" si="17"/>
        <v>0</v>
      </c>
      <c r="BF90" s="155">
        <f t="shared" si="18"/>
        <v>0</v>
      </c>
      <c r="BG90" s="155">
        <f t="shared" si="19"/>
        <v>0</v>
      </c>
      <c r="BH90" s="155">
        <f t="shared" si="20"/>
        <v>0</v>
      </c>
      <c r="BI90" s="155">
        <f t="shared" si="21"/>
        <v>0</v>
      </c>
      <c r="BJ90" s="171">
        <v>1</v>
      </c>
      <c r="BK90" s="230"/>
    </row>
    <row r="91" spans="1:63" ht="14.25">
      <c r="A91" s="4"/>
      <c r="B91" s="36">
        <v>86</v>
      </c>
      <c r="C91" s="38">
        <v>11766</v>
      </c>
      <c r="D91" s="131" t="s">
        <v>355</v>
      </c>
      <c r="E91" s="131" t="s">
        <v>339</v>
      </c>
      <c r="F91" s="238" t="s">
        <v>157</v>
      </c>
      <c r="G91" s="238" t="s">
        <v>157</v>
      </c>
      <c r="H91" s="238" t="s">
        <v>157</v>
      </c>
      <c r="I91" s="238" t="s">
        <v>157</v>
      </c>
      <c r="J91" s="238" t="s">
        <v>157</v>
      </c>
      <c r="K91" s="238" t="s">
        <v>157</v>
      </c>
      <c r="L91" s="263"/>
      <c r="M91" s="238" t="s">
        <v>157</v>
      </c>
      <c r="N91" s="238" t="s">
        <v>157</v>
      </c>
      <c r="O91" s="238" t="s">
        <v>157</v>
      </c>
      <c r="P91" s="238" t="s">
        <v>157</v>
      </c>
      <c r="Q91" s="238" t="s">
        <v>157</v>
      </c>
      <c r="R91" s="238" t="s">
        <v>157</v>
      </c>
      <c r="S91" s="263"/>
      <c r="T91" s="238" t="s">
        <v>157</v>
      </c>
      <c r="U91" s="238" t="s">
        <v>157</v>
      </c>
      <c r="V91" s="238" t="s">
        <v>157</v>
      </c>
      <c r="W91" s="238" t="s">
        <v>157</v>
      </c>
      <c r="X91" s="238" t="s">
        <v>157</v>
      </c>
      <c r="Y91" s="238" t="s">
        <v>157</v>
      </c>
      <c r="Z91" s="263"/>
      <c r="AA91" s="238" t="s">
        <v>157</v>
      </c>
      <c r="AB91" s="238" t="s">
        <v>157</v>
      </c>
      <c r="AC91" s="238" t="s">
        <v>157</v>
      </c>
      <c r="AD91" s="238" t="s">
        <v>157</v>
      </c>
      <c r="AE91" s="238" t="s">
        <v>157</v>
      </c>
      <c r="AF91" s="238" t="s">
        <v>157</v>
      </c>
      <c r="AG91" s="263"/>
      <c r="AH91" s="238" t="s">
        <v>157</v>
      </c>
      <c r="AI91" s="238" t="s">
        <v>157</v>
      </c>
      <c r="AJ91" s="238"/>
      <c r="AK91" s="5"/>
      <c r="AL91" s="152"/>
      <c r="AM91" s="152">
        <f>VLOOKUP(C91,DM_NGAY_CONG_QUY_DINH!$H$3:$L$514,5,FALSE)</f>
        <v>26</v>
      </c>
      <c r="AN91" s="152">
        <f t="shared" si="0"/>
        <v>26</v>
      </c>
      <c r="AO91" s="155">
        <f t="shared" si="1"/>
        <v>0</v>
      </c>
      <c r="AP91" s="155">
        <f t="shared" si="2"/>
        <v>0</v>
      </c>
      <c r="AQ91" s="157">
        <f t="shared" si="3"/>
        <v>0</v>
      </c>
      <c r="AR91" s="155">
        <f t="shared" si="4"/>
        <v>0</v>
      </c>
      <c r="AS91" s="155">
        <f t="shared" si="5"/>
        <v>0</v>
      </c>
      <c r="AT91" s="155">
        <f t="shared" si="6"/>
        <v>0</v>
      </c>
      <c r="AU91" s="155">
        <f t="shared" si="7"/>
        <v>0</v>
      </c>
      <c r="AV91" s="155">
        <f t="shared" si="22"/>
        <v>0</v>
      </c>
      <c r="AW91" s="155">
        <f t="shared" si="9"/>
        <v>0</v>
      </c>
      <c r="AX91" s="155">
        <f t="shared" si="10"/>
        <v>0</v>
      </c>
      <c r="AY91" s="155">
        <f t="shared" si="11"/>
        <v>0</v>
      </c>
      <c r="AZ91" s="155">
        <f t="shared" si="23"/>
        <v>0</v>
      </c>
      <c r="BA91" s="155">
        <f t="shared" si="13"/>
        <v>0</v>
      </c>
      <c r="BB91" s="155">
        <f t="shared" si="14"/>
        <v>0</v>
      </c>
      <c r="BC91" s="155">
        <f t="shared" si="15"/>
        <v>0</v>
      </c>
      <c r="BD91" s="155">
        <f t="shared" si="24"/>
        <v>0</v>
      </c>
      <c r="BE91" s="155">
        <f t="shared" si="17"/>
        <v>0</v>
      </c>
      <c r="BF91" s="155">
        <f t="shared" si="18"/>
        <v>0</v>
      </c>
      <c r="BG91" s="155">
        <f t="shared" si="19"/>
        <v>0</v>
      </c>
      <c r="BH91" s="155">
        <f t="shared" si="20"/>
        <v>0</v>
      </c>
      <c r="BI91" s="155">
        <f t="shared" si="21"/>
        <v>0</v>
      </c>
      <c r="BJ91" s="171">
        <v>1</v>
      </c>
      <c r="BK91" s="230"/>
    </row>
    <row r="92" spans="1:63" ht="14.25">
      <c r="A92" s="4"/>
      <c r="B92" s="36">
        <v>87</v>
      </c>
      <c r="C92" s="38">
        <v>13096</v>
      </c>
      <c r="D92" s="131" t="s">
        <v>356</v>
      </c>
      <c r="E92" s="131" t="s">
        <v>339</v>
      </c>
      <c r="F92" s="238" t="s">
        <v>157</v>
      </c>
      <c r="G92" s="238" t="s">
        <v>157</v>
      </c>
      <c r="H92" s="238" t="s">
        <v>157</v>
      </c>
      <c r="I92" s="238" t="s">
        <v>157</v>
      </c>
      <c r="J92" s="238" t="s">
        <v>157</v>
      </c>
      <c r="K92" s="238" t="s">
        <v>157</v>
      </c>
      <c r="L92" s="263"/>
      <c r="M92" s="238" t="s">
        <v>157</v>
      </c>
      <c r="N92" s="238" t="s">
        <v>157</v>
      </c>
      <c r="O92" s="238" t="s">
        <v>157</v>
      </c>
      <c r="P92" s="238" t="s">
        <v>157</v>
      </c>
      <c r="Q92" s="238" t="s">
        <v>157</v>
      </c>
      <c r="R92" s="238" t="s">
        <v>157</v>
      </c>
      <c r="S92" s="263"/>
      <c r="T92" s="238" t="s">
        <v>157</v>
      </c>
      <c r="U92" s="238" t="s">
        <v>157</v>
      </c>
      <c r="V92" s="238" t="s">
        <v>157</v>
      </c>
      <c r="W92" s="238" t="s">
        <v>157</v>
      </c>
      <c r="X92" s="238" t="s">
        <v>157</v>
      </c>
      <c r="Y92" s="238" t="s">
        <v>157</v>
      </c>
      <c r="Z92" s="263"/>
      <c r="AA92" s="238" t="s">
        <v>157</v>
      </c>
      <c r="AB92" s="238" t="s">
        <v>157</v>
      </c>
      <c r="AC92" s="238" t="s">
        <v>157</v>
      </c>
      <c r="AD92" s="238" t="s">
        <v>157</v>
      </c>
      <c r="AE92" s="238" t="s">
        <v>157</v>
      </c>
      <c r="AF92" s="238" t="s">
        <v>157</v>
      </c>
      <c r="AG92" s="263"/>
      <c r="AH92" s="238" t="s">
        <v>157</v>
      </c>
      <c r="AI92" s="238" t="s">
        <v>157</v>
      </c>
      <c r="AJ92" s="238"/>
      <c r="AK92" s="5"/>
      <c r="AL92" s="152"/>
      <c r="AM92" s="152">
        <f>VLOOKUP(C92,DM_NGAY_CONG_QUY_DINH!$H$3:$L$514,5,FALSE)</f>
        <v>26</v>
      </c>
      <c r="AN92" s="152">
        <f t="shared" si="0"/>
        <v>26</v>
      </c>
      <c r="AO92" s="155">
        <f t="shared" si="1"/>
        <v>0</v>
      </c>
      <c r="AP92" s="155">
        <f t="shared" si="2"/>
        <v>0</v>
      </c>
      <c r="AQ92" s="157">
        <f t="shared" si="3"/>
        <v>0</v>
      </c>
      <c r="AR92" s="155">
        <f t="shared" si="4"/>
        <v>0</v>
      </c>
      <c r="AS92" s="155">
        <f t="shared" si="5"/>
        <v>0</v>
      </c>
      <c r="AT92" s="155">
        <f t="shared" si="6"/>
        <v>0</v>
      </c>
      <c r="AU92" s="155">
        <f t="shared" si="7"/>
        <v>0</v>
      </c>
      <c r="AV92" s="155">
        <f t="shared" si="22"/>
        <v>0</v>
      </c>
      <c r="AW92" s="155">
        <f t="shared" si="9"/>
        <v>0</v>
      </c>
      <c r="AX92" s="155">
        <f t="shared" si="10"/>
        <v>0</v>
      </c>
      <c r="AY92" s="155">
        <f t="shared" si="11"/>
        <v>0</v>
      </c>
      <c r="AZ92" s="155">
        <f t="shared" si="23"/>
        <v>0</v>
      </c>
      <c r="BA92" s="155">
        <f t="shared" si="13"/>
        <v>0</v>
      </c>
      <c r="BB92" s="155">
        <f t="shared" si="14"/>
        <v>0</v>
      </c>
      <c r="BC92" s="155">
        <f t="shared" si="15"/>
        <v>0</v>
      </c>
      <c r="BD92" s="155">
        <f t="shared" si="24"/>
        <v>0</v>
      </c>
      <c r="BE92" s="155">
        <f t="shared" si="17"/>
        <v>0</v>
      </c>
      <c r="BF92" s="155">
        <f t="shared" si="18"/>
        <v>0</v>
      </c>
      <c r="BG92" s="155">
        <f t="shared" si="19"/>
        <v>0</v>
      </c>
      <c r="BH92" s="155">
        <f t="shared" si="20"/>
        <v>0</v>
      </c>
      <c r="BI92" s="155">
        <f t="shared" si="21"/>
        <v>0</v>
      </c>
      <c r="BJ92" s="171">
        <v>1</v>
      </c>
      <c r="BK92" s="230"/>
    </row>
    <row r="93" spans="1:63" ht="14.25">
      <c r="A93" s="4"/>
      <c r="B93" s="36">
        <v>88</v>
      </c>
      <c r="C93" s="38">
        <v>10778</v>
      </c>
      <c r="D93" s="131" t="s">
        <v>357</v>
      </c>
      <c r="E93" s="131" t="s">
        <v>358</v>
      </c>
      <c r="F93" s="238" t="s">
        <v>157</v>
      </c>
      <c r="G93" s="238" t="s">
        <v>157</v>
      </c>
      <c r="H93" s="238" t="s">
        <v>157</v>
      </c>
      <c r="I93" s="238" t="s">
        <v>157</v>
      </c>
      <c r="J93" s="238" t="s">
        <v>157</v>
      </c>
      <c r="K93" s="238" t="s">
        <v>157</v>
      </c>
      <c r="L93" s="263"/>
      <c r="M93" s="238" t="s">
        <v>157</v>
      </c>
      <c r="N93" s="238" t="s">
        <v>157</v>
      </c>
      <c r="O93" s="238" t="s">
        <v>157</v>
      </c>
      <c r="P93" s="238" t="s">
        <v>157</v>
      </c>
      <c r="Q93" s="238" t="s">
        <v>157</v>
      </c>
      <c r="R93" s="238" t="s">
        <v>157</v>
      </c>
      <c r="S93" s="263"/>
      <c r="T93" s="238" t="s">
        <v>157</v>
      </c>
      <c r="U93" s="238" t="s">
        <v>157</v>
      </c>
      <c r="V93" s="238" t="s">
        <v>157</v>
      </c>
      <c r="W93" s="238" t="s">
        <v>157</v>
      </c>
      <c r="X93" s="238" t="s">
        <v>157</v>
      </c>
      <c r="Y93" s="238" t="s">
        <v>157</v>
      </c>
      <c r="Z93" s="263"/>
      <c r="AA93" s="238" t="s">
        <v>157</v>
      </c>
      <c r="AB93" s="238" t="s">
        <v>157</v>
      </c>
      <c r="AC93" s="238" t="s">
        <v>157</v>
      </c>
      <c r="AD93" s="238" t="s">
        <v>157</v>
      </c>
      <c r="AE93" s="238" t="s">
        <v>157</v>
      </c>
      <c r="AF93" s="238" t="s">
        <v>157</v>
      </c>
      <c r="AG93" s="263"/>
      <c r="AH93" s="238" t="s">
        <v>157</v>
      </c>
      <c r="AI93" s="238" t="s">
        <v>157</v>
      </c>
      <c r="AJ93" s="238"/>
      <c r="AK93" s="5"/>
      <c r="AL93" s="152"/>
      <c r="AM93" s="152">
        <f>VLOOKUP(C93,DM_NGAY_CONG_QUY_DINH!$H$3:$L$514,5,FALSE)</f>
        <v>26</v>
      </c>
      <c r="AN93" s="152">
        <f t="shared" si="0"/>
        <v>26</v>
      </c>
      <c r="AO93" s="155">
        <f t="shared" si="1"/>
        <v>0</v>
      </c>
      <c r="AP93" s="155">
        <f t="shared" si="2"/>
        <v>0</v>
      </c>
      <c r="AQ93" s="157">
        <f t="shared" si="3"/>
        <v>0</v>
      </c>
      <c r="AR93" s="155">
        <f t="shared" si="4"/>
        <v>0</v>
      </c>
      <c r="AS93" s="155">
        <f t="shared" si="5"/>
        <v>0</v>
      </c>
      <c r="AT93" s="155">
        <f t="shared" si="6"/>
        <v>0</v>
      </c>
      <c r="AU93" s="155">
        <f t="shared" si="7"/>
        <v>0</v>
      </c>
      <c r="AV93" s="155">
        <f t="shared" si="22"/>
        <v>0</v>
      </c>
      <c r="AW93" s="155">
        <f t="shared" si="9"/>
        <v>0</v>
      </c>
      <c r="AX93" s="155">
        <f t="shared" si="10"/>
        <v>0</v>
      </c>
      <c r="AY93" s="155">
        <f t="shared" si="11"/>
        <v>0</v>
      </c>
      <c r="AZ93" s="155">
        <f t="shared" si="23"/>
        <v>0</v>
      </c>
      <c r="BA93" s="155">
        <f t="shared" si="13"/>
        <v>0</v>
      </c>
      <c r="BB93" s="155">
        <f t="shared" si="14"/>
        <v>0</v>
      </c>
      <c r="BC93" s="155">
        <f t="shared" si="15"/>
        <v>0</v>
      </c>
      <c r="BD93" s="155">
        <f t="shared" si="24"/>
        <v>0</v>
      </c>
      <c r="BE93" s="155">
        <f t="shared" si="17"/>
        <v>0</v>
      </c>
      <c r="BF93" s="155">
        <f t="shared" si="18"/>
        <v>0</v>
      </c>
      <c r="BG93" s="155">
        <f t="shared" si="19"/>
        <v>0</v>
      </c>
      <c r="BH93" s="155">
        <f t="shared" si="20"/>
        <v>0</v>
      </c>
      <c r="BI93" s="155">
        <f t="shared" si="21"/>
        <v>0</v>
      </c>
      <c r="BJ93" s="171">
        <v>1</v>
      </c>
      <c r="BK93" s="230"/>
    </row>
    <row r="94" spans="1:63" ht="14.25">
      <c r="A94" s="4"/>
      <c r="B94" s="36">
        <v>89</v>
      </c>
      <c r="C94" s="38">
        <v>11765</v>
      </c>
      <c r="D94" s="131" t="s">
        <v>359</v>
      </c>
      <c r="E94" s="131" t="s">
        <v>339</v>
      </c>
      <c r="F94" s="238" t="s">
        <v>157</v>
      </c>
      <c r="G94" s="238" t="s">
        <v>157</v>
      </c>
      <c r="H94" s="238" t="s">
        <v>157</v>
      </c>
      <c r="I94" s="238" t="s">
        <v>157</v>
      </c>
      <c r="J94" s="238" t="s">
        <v>157</v>
      </c>
      <c r="K94" s="238" t="s">
        <v>157</v>
      </c>
      <c r="L94" s="263"/>
      <c r="M94" s="238" t="s">
        <v>157</v>
      </c>
      <c r="N94" s="238" t="s">
        <v>157</v>
      </c>
      <c r="O94" s="238" t="s">
        <v>157</v>
      </c>
      <c r="P94" s="238" t="s">
        <v>157</v>
      </c>
      <c r="Q94" s="238" t="s">
        <v>157</v>
      </c>
      <c r="R94" s="238" t="s">
        <v>157</v>
      </c>
      <c r="S94" s="263"/>
      <c r="T94" s="238" t="s">
        <v>157</v>
      </c>
      <c r="U94" s="238" t="s">
        <v>157</v>
      </c>
      <c r="V94" s="238" t="s">
        <v>157</v>
      </c>
      <c r="W94" s="238" t="s">
        <v>157</v>
      </c>
      <c r="X94" s="238" t="s">
        <v>157</v>
      </c>
      <c r="Y94" s="238" t="s">
        <v>157</v>
      </c>
      <c r="Z94" s="263"/>
      <c r="AA94" s="238" t="s">
        <v>157</v>
      </c>
      <c r="AB94" s="238" t="s">
        <v>157</v>
      </c>
      <c r="AC94" s="238" t="s">
        <v>157</v>
      </c>
      <c r="AD94" s="238" t="s">
        <v>157</v>
      </c>
      <c r="AE94" s="238" t="s">
        <v>157</v>
      </c>
      <c r="AF94" s="238" t="s">
        <v>157</v>
      </c>
      <c r="AG94" s="263"/>
      <c r="AH94" s="238" t="s">
        <v>157</v>
      </c>
      <c r="AI94" s="238" t="s">
        <v>157</v>
      </c>
      <c r="AJ94" s="238"/>
      <c r="AK94" s="5"/>
      <c r="AL94" s="152"/>
      <c r="AM94" s="152">
        <f>VLOOKUP(C94,DM_NGAY_CONG_QUY_DINH!$H$3:$L$514,5,FALSE)</f>
        <v>26</v>
      </c>
      <c r="AN94" s="152">
        <f t="shared" si="0"/>
        <v>26</v>
      </c>
      <c r="AO94" s="155">
        <f t="shared" si="1"/>
        <v>0</v>
      </c>
      <c r="AP94" s="155">
        <f t="shared" si="2"/>
        <v>0</v>
      </c>
      <c r="AQ94" s="157">
        <f t="shared" si="3"/>
        <v>0</v>
      </c>
      <c r="AR94" s="155">
        <f t="shared" si="4"/>
        <v>0</v>
      </c>
      <c r="AS94" s="155">
        <f t="shared" si="5"/>
        <v>0</v>
      </c>
      <c r="AT94" s="155">
        <f t="shared" si="6"/>
        <v>0</v>
      </c>
      <c r="AU94" s="155">
        <f t="shared" si="7"/>
        <v>0</v>
      </c>
      <c r="AV94" s="155">
        <f t="shared" si="22"/>
        <v>0</v>
      </c>
      <c r="AW94" s="155">
        <f t="shared" si="9"/>
        <v>0</v>
      </c>
      <c r="AX94" s="155">
        <f t="shared" si="10"/>
        <v>0</v>
      </c>
      <c r="AY94" s="155">
        <f t="shared" si="11"/>
        <v>0</v>
      </c>
      <c r="AZ94" s="155">
        <f t="shared" si="23"/>
        <v>0</v>
      </c>
      <c r="BA94" s="155">
        <f t="shared" si="13"/>
        <v>0</v>
      </c>
      <c r="BB94" s="155">
        <f t="shared" si="14"/>
        <v>0</v>
      </c>
      <c r="BC94" s="155">
        <f t="shared" si="15"/>
        <v>0</v>
      </c>
      <c r="BD94" s="155">
        <f t="shared" si="24"/>
        <v>0</v>
      </c>
      <c r="BE94" s="155">
        <f t="shared" si="17"/>
        <v>0</v>
      </c>
      <c r="BF94" s="155">
        <f t="shared" si="18"/>
        <v>0</v>
      </c>
      <c r="BG94" s="155">
        <f t="shared" si="19"/>
        <v>0</v>
      </c>
      <c r="BH94" s="155">
        <f t="shared" si="20"/>
        <v>0</v>
      </c>
      <c r="BI94" s="155">
        <f t="shared" si="21"/>
        <v>0</v>
      </c>
      <c r="BJ94" s="171">
        <v>1.05</v>
      </c>
      <c r="BK94" s="230"/>
    </row>
    <row r="95" spans="1:63" ht="14.25">
      <c r="A95" s="4"/>
      <c r="B95" s="36">
        <v>90</v>
      </c>
      <c r="C95" s="38">
        <v>10631</v>
      </c>
      <c r="D95" s="131" t="s">
        <v>360</v>
      </c>
      <c r="E95" s="131" t="s">
        <v>182</v>
      </c>
      <c r="F95" s="238" t="s">
        <v>157</v>
      </c>
      <c r="G95" s="238" t="s">
        <v>157</v>
      </c>
      <c r="H95" s="238" t="s">
        <v>157</v>
      </c>
      <c r="I95" s="238" t="s">
        <v>157</v>
      </c>
      <c r="J95" s="238" t="s">
        <v>157</v>
      </c>
      <c r="K95" s="238" t="s">
        <v>157</v>
      </c>
      <c r="L95" s="263"/>
      <c r="M95" s="238" t="s">
        <v>157</v>
      </c>
      <c r="N95" s="238" t="s">
        <v>157</v>
      </c>
      <c r="O95" s="238" t="s">
        <v>157</v>
      </c>
      <c r="P95" s="238" t="s">
        <v>157</v>
      </c>
      <c r="Q95" s="238" t="s">
        <v>157</v>
      </c>
      <c r="R95" s="238" t="s">
        <v>157</v>
      </c>
      <c r="S95" s="263"/>
      <c r="T95" s="238" t="s">
        <v>157</v>
      </c>
      <c r="U95" s="238" t="s">
        <v>157</v>
      </c>
      <c r="V95" s="238" t="s">
        <v>157</v>
      </c>
      <c r="W95" s="238" t="s">
        <v>157</v>
      </c>
      <c r="X95" s="238" t="s">
        <v>157</v>
      </c>
      <c r="Y95" s="238" t="s">
        <v>157</v>
      </c>
      <c r="Z95" s="263"/>
      <c r="AA95" s="238" t="s">
        <v>157</v>
      </c>
      <c r="AB95" s="238" t="s">
        <v>157</v>
      </c>
      <c r="AC95" s="238" t="s">
        <v>157</v>
      </c>
      <c r="AD95" s="238" t="s">
        <v>157</v>
      </c>
      <c r="AE95" s="238" t="s">
        <v>157</v>
      </c>
      <c r="AF95" s="238" t="s">
        <v>157</v>
      </c>
      <c r="AG95" s="263"/>
      <c r="AH95" s="238" t="s">
        <v>157</v>
      </c>
      <c r="AI95" s="238" t="s">
        <v>157</v>
      </c>
      <c r="AJ95" s="238"/>
      <c r="AK95" s="5"/>
      <c r="AL95" s="152"/>
      <c r="AM95" s="152">
        <f>VLOOKUP(C95,DM_NGAY_CONG_QUY_DINH!$H$3:$L$514,5,FALSE)</f>
        <v>26</v>
      </c>
      <c r="AN95" s="152">
        <f t="shared" si="0"/>
        <v>26</v>
      </c>
      <c r="AO95" s="155">
        <f t="shared" si="1"/>
        <v>0</v>
      </c>
      <c r="AP95" s="155">
        <f t="shared" si="2"/>
        <v>0</v>
      </c>
      <c r="AQ95" s="157">
        <f t="shared" si="3"/>
        <v>0</v>
      </c>
      <c r="AR95" s="155">
        <f t="shared" si="4"/>
        <v>0</v>
      </c>
      <c r="AS95" s="155">
        <f t="shared" si="5"/>
        <v>0</v>
      </c>
      <c r="AT95" s="155">
        <f t="shared" si="6"/>
        <v>0</v>
      </c>
      <c r="AU95" s="155">
        <f t="shared" si="7"/>
        <v>0</v>
      </c>
      <c r="AV95" s="155">
        <f t="shared" si="22"/>
        <v>0</v>
      </c>
      <c r="AW95" s="155">
        <f t="shared" si="9"/>
        <v>0</v>
      </c>
      <c r="AX95" s="155">
        <f t="shared" si="10"/>
        <v>0</v>
      </c>
      <c r="AY95" s="155">
        <f t="shared" si="11"/>
        <v>0</v>
      </c>
      <c r="AZ95" s="155">
        <f t="shared" si="23"/>
        <v>0</v>
      </c>
      <c r="BA95" s="155">
        <f t="shared" si="13"/>
        <v>0</v>
      </c>
      <c r="BB95" s="155">
        <f t="shared" si="14"/>
        <v>0</v>
      </c>
      <c r="BC95" s="155">
        <f t="shared" si="15"/>
        <v>0</v>
      </c>
      <c r="BD95" s="155">
        <f t="shared" si="24"/>
        <v>0</v>
      </c>
      <c r="BE95" s="155">
        <f t="shared" si="17"/>
        <v>0</v>
      </c>
      <c r="BF95" s="155">
        <f t="shared" si="18"/>
        <v>0</v>
      </c>
      <c r="BG95" s="155">
        <f t="shared" si="19"/>
        <v>0</v>
      </c>
      <c r="BH95" s="155">
        <f t="shared" si="20"/>
        <v>0</v>
      </c>
      <c r="BI95" s="155">
        <f t="shared" si="21"/>
        <v>0</v>
      </c>
      <c r="BJ95" s="171">
        <v>1</v>
      </c>
      <c r="BK95" s="230"/>
    </row>
    <row r="96" spans="1:63" ht="14.25">
      <c r="A96" s="4"/>
      <c r="B96" s="36">
        <v>91</v>
      </c>
      <c r="C96" s="38">
        <v>10630</v>
      </c>
      <c r="D96" s="131" t="s">
        <v>361</v>
      </c>
      <c r="E96" s="131" t="s">
        <v>362</v>
      </c>
      <c r="F96" s="238" t="s">
        <v>157</v>
      </c>
      <c r="G96" s="238" t="s">
        <v>157</v>
      </c>
      <c r="H96" s="238" t="s">
        <v>157</v>
      </c>
      <c r="I96" s="238" t="s">
        <v>157</v>
      </c>
      <c r="J96" s="238" t="s">
        <v>157</v>
      </c>
      <c r="K96" s="238" t="s">
        <v>157</v>
      </c>
      <c r="L96" s="263"/>
      <c r="M96" s="238" t="s">
        <v>157</v>
      </c>
      <c r="N96" s="238" t="s">
        <v>157</v>
      </c>
      <c r="O96" s="238" t="s">
        <v>157</v>
      </c>
      <c r="P96" s="238" t="s">
        <v>157</v>
      </c>
      <c r="Q96" s="238" t="s">
        <v>157</v>
      </c>
      <c r="R96" s="238" t="s">
        <v>157</v>
      </c>
      <c r="S96" s="263"/>
      <c r="T96" s="238" t="s">
        <v>157</v>
      </c>
      <c r="U96" s="238" t="s">
        <v>157</v>
      </c>
      <c r="V96" s="238" t="s">
        <v>157</v>
      </c>
      <c r="W96" s="238" t="s">
        <v>157</v>
      </c>
      <c r="X96" s="238" t="s">
        <v>157</v>
      </c>
      <c r="Y96" s="238" t="s">
        <v>157</v>
      </c>
      <c r="Z96" s="263"/>
      <c r="AA96" s="238" t="s">
        <v>157</v>
      </c>
      <c r="AB96" s="238" t="s">
        <v>157</v>
      </c>
      <c r="AC96" s="238" t="s">
        <v>157</v>
      </c>
      <c r="AD96" s="238" t="s">
        <v>157</v>
      </c>
      <c r="AE96" s="238" t="s">
        <v>157</v>
      </c>
      <c r="AF96" s="238" t="s">
        <v>157</v>
      </c>
      <c r="AG96" s="263"/>
      <c r="AH96" s="238" t="s">
        <v>157</v>
      </c>
      <c r="AI96" s="238" t="s">
        <v>157</v>
      </c>
      <c r="AJ96" s="238"/>
      <c r="AK96" s="5"/>
      <c r="AL96" s="152"/>
      <c r="AM96" s="152">
        <f>VLOOKUP(C96,DM_NGAY_CONG_QUY_DINH!$H$3:$L$514,5,FALSE)</f>
        <v>26</v>
      </c>
      <c r="AN96" s="152">
        <f t="shared" si="0"/>
        <v>26</v>
      </c>
      <c r="AO96" s="155">
        <f t="shared" si="1"/>
        <v>0</v>
      </c>
      <c r="AP96" s="155">
        <f t="shared" si="2"/>
        <v>0</v>
      </c>
      <c r="AQ96" s="157">
        <f t="shared" si="3"/>
        <v>0</v>
      </c>
      <c r="AR96" s="155">
        <f t="shared" si="4"/>
        <v>0</v>
      </c>
      <c r="AS96" s="155">
        <f t="shared" si="5"/>
        <v>0</v>
      </c>
      <c r="AT96" s="155">
        <f t="shared" si="6"/>
        <v>0</v>
      </c>
      <c r="AU96" s="155">
        <f t="shared" si="7"/>
        <v>0</v>
      </c>
      <c r="AV96" s="155">
        <f t="shared" si="22"/>
        <v>0</v>
      </c>
      <c r="AW96" s="155">
        <f t="shared" si="9"/>
        <v>0</v>
      </c>
      <c r="AX96" s="155">
        <f t="shared" si="10"/>
        <v>0</v>
      </c>
      <c r="AY96" s="155">
        <f t="shared" si="11"/>
        <v>0</v>
      </c>
      <c r="AZ96" s="155">
        <f t="shared" si="23"/>
        <v>0</v>
      </c>
      <c r="BA96" s="155">
        <f t="shared" si="13"/>
        <v>0</v>
      </c>
      <c r="BB96" s="155">
        <f t="shared" si="14"/>
        <v>0</v>
      </c>
      <c r="BC96" s="155">
        <f t="shared" si="15"/>
        <v>0</v>
      </c>
      <c r="BD96" s="155">
        <f t="shared" si="24"/>
        <v>0</v>
      </c>
      <c r="BE96" s="155">
        <f t="shared" si="17"/>
        <v>0</v>
      </c>
      <c r="BF96" s="155">
        <f t="shared" si="18"/>
        <v>0</v>
      </c>
      <c r="BG96" s="155">
        <f t="shared" si="19"/>
        <v>0</v>
      </c>
      <c r="BH96" s="155">
        <f t="shared" si="20"/>
        <v>0</v>
      </c>
      <c r="BI96" s="155">
        <f t="shared" si="21"/>
        <v>0</v>
      </c>
      <c r="BJ96" s="171">
        <v>1</v>
      </c>
      <c r="BK96" s="230"/>
    </row>
    <row r="97" spans="1:63" ht="14.25">
      <c r="A97" s="4"/>
      <c r="B97" s="36">
        <v>92</v>
      </c>
      <c r="C97" s="38">
        <v>12549</v>
      </c>
      <c r="D97" s="131" t="s">
        <v>363</v>
      </c>
      <c r="E97" s="131" t="s">
        <v>332</v>
      </c>
      <c r="F97" s="238" t="s">
        <v>157</v>
      </c>
      <c r="G97" s="238" t="s">
        <v>157</v>
      </c>
      <c r="H97" s="238" t="s">
        <v>157</v>
      </c>
      <c r="I97" s="238" t="s">
        <v>157</v>
      </c>
      <c r="J97" s="238" t="s">
        <v>157</v>
      </c>
      <c r="K97" s="238" t="s">
        <v>157</v>
      </c>
      <c r="L97" s="263"/>
      <c r="M97" s="238" t="s">
        <v>157</v>
      </c>
      <c r="N97" s="238" t="s">
        <v>157</v>
      </c>
      <c r="O97" s="238" t="s">
        <v>157</v>
      </c>
      <c r="P97" s="238" t="s">
        <v>157</v>
      </c>
      <c r="Q97" s="238" t="s">
        <v>157</v>
      </c>
      <c r="R97" s="238" t="s">
        <v>157</v>
      </c>
      <c r="S97" s="263"/>
      <c r="T97" s="238" t="s">
        <v>157</v>
      </c>
      <c r="U97" s="238" t="s">
        <v>157</v>
      </c>
      <c r="V97" s="238" t="s">
        <v>157</v>
      </c>
      <c r="W97" s="238" t="s">
        <v>157</v>
      </c>
      <c r="X97" s="238" t="s">
        <v>157</v>
      </c>
      <c r="Y97" s="238" t="s">
        <v>157</v>
      </c>
      <c r="Z97" s="263"/>
      <c r="AA97" s="238" t="s">
        <v>157</v>
      </c>
      <c r="AB97" s="238" t="s">
        <v>157</v>
      </c>
      <c r="AC97" s="238" t="s">
        <v>157</v>
      </c>
      <c r="AD97" s="238" t="s">
        <v>157</v>
      </c>
      <c r="AE97" s="238" t="s">
        <v>157</v>
      </c>
      <c r="AF97" s="238" t="s">
        <v>157</v>
      </c>
      <c r="AG97" s="263"/>
      <c r="AH97" s="238" t="s">
        <v>157</v>
      </c>
      <c r="AI97" s="238" t="s">
        <v>157</v>
      </c>
      <c r="AJ97" s="238"/>
      <c r="AK97" s="5"/>
      <c r="AL97" s="152"/>
      <c r="AM97" s="152">
        <f>VLOOKUP(C97,DM_NGAY_CONG_QUY_DINH!$H$3:$L$514,5,FALSE)</f>
        <v>26</v>
      </c>
      <c r="AN97" s="152">
        <f t="shared" si="0"/>
        <v>26</v>
      </c>
      <c r="AO97" s="155">
        <f t="shared" si="1"/>
        <v>0</v>
      </c>
      <c r="AP97" s="155">
        <f t="shared" si="2"/>
        <v>0</v>
      </c>
      <c r="AQ97" s="157">
        <f t="shared" si="3"/>
        <v>0</v>
      </c>
      <c r="AR97" s="155">
        <f t="shared" si="4"/>
        <v>0</v>
      </c>
      <c r="AS97" s="155">
        <f t="shared" si="5"/>
        <v>0</v>
      </c>
      <c r="AT97" s="155">
        <f t="shared" si="6"/>
        <v>0</v>
      </c>
      <c r="AU97" s="155">
        <f t="shared" si="7"/>
        <v>0</v>
      </c>
      <c r="AV97" s="155">
        <f t="shared" si="22"/>
        <v>0</v>
      </c>
      <c r="AW97" s="155">
        <f t="shared" si="9"/>
        <v>0</v>
      </c>
      <c r="AX97" s="155">
        <f t="shared" si="10"/>
        <v>0</v>
      </c>
      <c r="AY97" s="155">
        <f t="shared" si="11"/>
        <v>0</v>
      </c>
      <c r="AZ97" s="155">
        <f t="shared" si="23"/>
        <v>0</v>
      </c>
      <c r="BA97" s="155">
        <f t="shared" si="13"/>
        <v>0</v>
      </c>
      <c r="BB97" s="155">
        <f t="shared" si="14"/>
        <v>0</v>
      </c>
      <c r="BC97" s="155">
        <f t="shared" si="15"/>
        <v>0</v>
      </c>
      <c r="BD97" s="155">
        <f t="shared" si="24"/>
        <v>0</v>
      </c>
      <c r="BE97" s="155">
        <f t="shared" si="17"/>
        <v>0</v>
      </c>
      <c r="BF97" s="155">
        <f t="shared" si="18"/>
        <v>0</v>
      </c>
      <c r="BG97" s="155">
        <f t="shared" si="19"/>
        <v>0</v>
      </c>
      <c r="BH97" s="155">
        <f t="shared" si="20"/>
        <v>0</v>
      </c>
      <c r="BI97" s="155">
        <f t="shared" si="21"/>
        <v>0</v>
      </c>
      <c r="BJ97" s="171">
        <v>0.89</v>
      </c>
      <c r="BK97" s="230"/>
    </row>
    <row r="98" spans="1:63" ht="14.25">
      <c r="A98" s="4"/>
      <c r="B98" s="36">
        <v>93</v>
      </c>
      <c r="C98" s="38">
        <v>12568</v>
      </c>
      <c r="D98" s="131" t="s">
        <v>364</v>
      </c>
      <c r="E98" s="131" t="s">
        <v>332</v>
      </c>
      <c r="F98" s="238" t="s">
        <v>157</v>
      </c>
      <c r="G98" s="238" t="s">
        <v>157</v>
      </c>
      <c r="H98" s="238" t="s">
        <v>157</v>
      </c>
      <c r="I98" s="238" t="s">
        <v>157</v>
      </c>
      <c r="J98" s="238" t="s">
        <v>157</v>
      </c>
      <c r="K98" s="238" t="s">
        <v>157</v>
      </c>
      <c r="L98" s="263"/>
      <c r="M98" s="238" t="s">
        <v>157</v>
      </c>
      <c r="N98" s="238" t="s">
        <v>157</v>
      </c>
      <c r="O98" s="238" t="s">
        <v>157</v>
      </c>
      <c r="P98" s="238" t="s">
        <v>157</v>
      </c>
      <c r="Q98" s="238" t="s">
        <v>157</v>
      </c>
      <c r="R98" s="238" t="s">
        <v>157</v>
      </c>
      <c r="S98" s="263"/>
      <c r="T98" s="238" t="s">
        <v>157</v>
      </c>
      <c r="U98" s="238" t="s">
        <v>157</v>
      </c>
      <c r="V98" s="238" t="s">
        <v>157</v>
      </c>
      <c r="W98" s="238" t="s">
        <v>157</v>
      </c>
      <c r="X98" s="238" t="s">
        <v>157</v>
      </c>
      <c r="Y98" s="238" t="s">
        <v>157</v>
      </c>
      <c r="Z98" s="263"/>
      <c r="AA98" s="238" t="s">
        <v>157</v>
      </c>
      <c r="AB98" s="238" t="s">
        <v>157</v>
      </c>
      <c r="AC98" s="238" t="s">
        <v>157</v>
      </c>
      <c r="AD98" s="238" t="s">
        <v>157</v>
      </c>
      <c r="AE98" s="238" t="s">
        <v>157</v>
      </c>
      <c r="AF98" s="238" t="s">
        <v>157</v>
      </c>
      <c r="AG98" s="263"/>
      <c r="AH98" s="238" t="s">
        <v>157</v>
      </c>
      <c r="AI98" s="238" t="s">
        <v>157</v>
      </c>
      <c r="AJ98" s="238"/>
      <c r="AK98" s="5"/>
      <c r="AL98" s="152"/>
      <c r="AM98" s="152">
        <f>VLOOKUP(C98,DM_NGAY_CONG_QUY_DINH!$H$3:$L$514,5,FALSE)</f>
        <v>26</v>
      </c>
      <c r="AN98" s="152">
        <f t="shared" si="0"/>
        <v>26</v>
      </c>
      <c r="AO98" s="155">
        <f t="shared" si="1"/>
        <v>0</v>
      </c>
      <c r="AP98" s="155">
        <f t="shared" si="2"/>
        <v>0</v>
      </c>
      <c r="AQ98" s="157">
        <f t="shared" si="3"/>
        <v>0</v>
      </c>
      <c r="AR98" s="155">
        <f t="shared" si="4"/>
        <v>0</v>
      </c>
      <c r="AS98" s="155">
        <f t="shared" si="5"/>
        <v>0</v>
      </c>
      <c r="AT98" s="155">
        <f t="shared" si="6"/>
        <v>0</v>
      </c>
      <c r="AU98" s="155">
        <f t="shared" si="7"/>
        <v>0</v>
      </c>
      <c r="AV98" s="155">
        <f t="shared" si="22"/>
        <v>0</v>
      </c>
      <c r="AW98" s="155">
        <f t="shared" si="9"/>
        <v>0</v>
      </c>
      <c r="AX98" s="155">
        <f t="shared" si="10"/>
        <v>0</v>
      </c>
      <c r="AY98" s="155">
        <f t="shared" si="11"/>
        <v>0</v>
      </c>
      <c r="AZ98" s="155">
        <f t="shared" si="23"/>
        <v>0</v>
      </c>
      <c r="BA98" s="155">
        <f t="shared" si="13"/>
        <v>0</v>
      </c>
      <c r="BB98" s="155">
        <f t="shared" si="14"/>
        <v>0</v>
      </c>
      <c r="BC98" s="155">
        <f t="shared" si="15"/>
        <v>0</v>
      </c>
      <c r="BD98" s="155">
        <f t="shared" si="24"/>
        <v>0</v>
      </c>
      <c r="BE98" s="155">
        <f t="shared" si="17"/>
        <v>0</v>
      </c>
      <c r="BF98" s="155">
        <f t="shared" si="18"/>
        <v>0</v>
      </c>
      <c r="BG98" s="155">
        <f t="shared" si="19"/>
        <v>0</v>
      </c>
      <c r="BH98" s="155">
        <f t="shared" si="20"/>
        <v>0</v>
      </c>
      <c r="BI98" s="155">
        <f t="shared" si="21"/>
        <v>0</v>
      </c>
      <c r="BJ98" s="225">
        <v>1</v>
      </c>
      <c r="BK98" s="232"/>
    </row>
    <row r="99" spans="1:63" ht="14.25">
      <c r="A99" s="4"/>
      <c r="B99" s="36">
        <v>94</v>
      </c>
      <c r="C99" s="38">
        <v>12571</v>
      </c>
      <c r="D99" s="131" t="s">
        <v>365</v>
      </c>
      <c r="E99" s="131" t="s">
        <v>332</v>
      </c>
      <c r="F99" s="238" t="s">
        <v>157</v>
      </c>
      <c r="G99" s="238" t="s">
        <v>157</v>
      </c>
      <c r="H99" s="238" t="s">
        <v>157</v>
      </c>
      <c r="I99" s="238" t="s">
        <v>157</v>
      </c>
      <c r="J99" s="238" t="s">
        <v>157</v>
      </c>
      <c r="K99" s="238" t="s">
        <v>157</v>
      </c>
      <c r="L99" s="263"/>
      <c r="M99" s="238" t="s">
        <v>157</v>
      </c>
      <c r="N99" s="238" t="s">
        <v>157</v>
      </c>
      <c r="O99" s="238" t="s">
        <v>157</v>
      </c>
      <c r="P99" s="238" t="s">
        <v>157</v>
      </c>
      <c r="Q99" s="238" t="s">
        <v>157</v>
      </c>
      <c r="R99" s="238" t="s">
        <v>157</v>
      </c>
      <c r="S99" s="263"/>
      <c r="T99" s="238" t="s">
        <v>157</v>
      </c>
      <c r="U99" s="238" t="s">
        <v>157</v>
      </c>
      <c r="V99" s="238" t="s">
        <v>157</v>
      </c>
      <c r="W99" s="238" t="s">
        <v>157</v>
      </c>
      <c r="X99" s="238" t="s">
        <v>157</v>
      </c>
      <c r="Y99" s="238" t="s">
        <v>157</v>
      </c>
      <c r="Z99" s="263"/>
      <c r="AA99" s="238" t="s">
        <v>157</v>
      </c>
      <c r="AB99" s="238" t="s">
        <v>157</v>
      </c>
      <c r="AC99" s="238" t="s">
        <v>157</v>
      </c>
      <c r="AD99" s="238" t="s">
        <v>157</v>
      </c>
      <c r="AE99" s="238" t="s">
        <v>157</v>
      </c>
      <c r="AF99" s="238" t="s">
        <v>157</v>
      </c>
      <c r="AG99" s="263"/>
      <c r="AH99" s="238" t="s">
        <v>157</v>
      </c>
      <c r="AI99" s="238" t="s">
        <v>157</v>
      </c>
      <c r="AJ99" s="238"/>
      <c r="AK99" s="5"/>
      <c r="AL99" s="152"/>
      <c r="AM99" s="152">
        <f>VLOOKUP(C99,DM_NGAY_CONG_QUY_DINH!$H$3:$L$514,5,FALSE)</f>
        <v>26</v>
      </c>
      <c r="AN99" s="152">
        <f t="shared" si="0"/>
        <v>26</v>
      </c>
      <c r="AO99" s="155">
        <f t="shared" si="1"/>
        <v>0</v>
      </c>
      <c r="AP99" s="155">
        <f t="shared" si="2"/>
        <v>0</v>
      </c>
      <c r="AQ99" s="157">
        <f t="shared" si="3"/>
        <v>0</v>
      </c>
      <c r="AR99" s="155">
        <f t="shared" si="4"/>
        <v>0</v>
      </c>
      <c r="AS99" s="155">
        <f t="shared" si="5"/>
        <v>0</v>
      </c>
      <c r="AT99" s="155">
        <f t="shared" si="6"/>
        <v>0</v>
      </c>
      <c r="AU99" s="155">
        <f t="shared" si="7"/>
        <v>0</v>
      </c>
      <c r="AV99" s="155">
        <f t="shared" si="22"/>
        <v>0</v>
      </c>
      <c r="AW99" s="155">
        <f t="shared" si="9"/>
        <v>0</v>
      </c>
      <c r="AX99" s="155">
        <f t="shared" si="10"/>
        <v>0</v>
      </c>
      <c r="AY99" s="155">
        <f t="shared" si="11"/>
        <v>0</v>
      </c>
      <c r="AZ99" s="155">
        <f t="shared" si="23"/>
        <v>0</v>
      </c>
      <c r="BA99" s="155">
        <f t="shared" si="13"/>
        <v>0</v>
      </c>
      <c r="BB99" s="155">
        <f t="shared" si="14"/>
        <v>0</v>
      </c>
      <c r="BC99" s="155">
        <f t="shared" si="15"/>
        <v>0</v>
      </c>
      <c r="BD99" s="155">
        <f t="shared" si="24"/>
        <v>0</v>
      </c>
      <c r="BE99" s="155">
        <f t="shared" si="17"/>
        <v>0</v>
      </c>
      <c r="BF99" s="155">
        <f t="shared" si="18"/>
        <v>0</v>
      </c>
      <c r="BG99" s="155">
        <f t="shared" si="19"/>
        <v>0</v>
      </c>
      <c r="BH99" s="155">
        <f t="shared" si="20"/>
        <v>0</v>
      </c>
      <c r="BI99" s="155">
        <f t="shared" si="21"/>
        <v>0</v>
      </c>
      <c r="BJ99" s="171">
        <v>1.05</v>
      </c>
      <c r="BK99" s="230"/>
    </row>
    <row r="100" spans="1:63" ht="14.25">
      <c r="A100" s="4"/>
      <c r="B100" s="36">
        <v>95</v>
      </c>
      <c r="C100" s="38">
        <v>13370</v>
      </c>
      <c r="D100" s="131" t="s">
        <v>366</v>
      </c>
      <c r="E100" s="131" t="s">
        <v>332</v>
      </c>
      <c r="F100" s="238" t="s">
        <v>157</v>
      </c>
      <c r="G100" s="238" t="s">
        <v>157</v>
      </c>
      <c r="H100" s="238" t="s">
        <v>157</v>
      </c>
      <c r="I100" s="238" t="s">
        <v>157</v>
      </c>
      <c r="J100" s="238" t="s">
        <v>157</v>
      </c>
      <c r="K100" s="238" t="s">
        <v>157</v>
      </c>
      <c r="L100" s="263"/>
      <c r="M100" s="238" t="s">
        <v>157</v>
      </c>
      <c r="N100" s="238" t="s">
        <v>157</v>
      </c>
      <c r="O100" s="238" t="s">
        <v>157</v>
      </c>
      <c r="P100" s="238" t="s">
        <v>157</v>
      </c>
      <c r="Q100" s="238" t="s">
        <v>157</v>
      </c>
      <c r="R100" s="238" t="s">
        <v>157</v>
      </c>
      <c r="S100" s="263"/>
      <c r="T100" s="238" t="s">
        <v>157</v>
      </c>
      <c r="U100" s="238" t="s">
        <v>157</v>
      </c>
      <c r="V100" s="238" t="s">
        <v>157</v>
      </c>
      <c r="W100" s="238" t="s">
        <v>157</v>
      </c>
      <c r="X100" s="238" t="s">
        <v>157</v>
      </c>
      <c r="Y100" s="238" t="s">
        <v>157</v>
      </c>
      <c r="Z100" s="263"/>
      <c r="AA100" s="238" t="s">
        <v>157</v>
      </c>
      <c r="AB100" s="238" t="s">
        <v>157</v>
      </c>
      <c r="AC100" s="238" t="s">
        <v>157</v>
      </c>
      <c r="AD100" s="238" t="s">
        <v>157</v>
      </c>
      <c r="AE100" s="238" t="s">
        <v>157</v>
      </c>
      <c r="AF100" s="238" t="s">
        <v>157</v>
      </c>
      <c r="AG100" s="263"/>
      <c r="AH100" s="238" t="s">
        <v>157</v>
      </c>
      <c r="AI100" s="238" t="s">
        <v>157</v>
      </c>
      <c r="AJ100" s="238"/>
      <c r="AK100" s="5"/>
      <c r="AL100" s="152"/>
      <c r="AM100" s="152">
        <f>VLOOKUP(C100,DM_NGAY_CONG_QUY_DINH!$H$3:$L$514,5,FALSE)</f>
        <v>26</v>
      </c>
      <c r="AN100" s="152">
        <f t="shared" si="0"/>
        <v>26</v>
      </c>
      <c r="AO100" s="155">
        <f t="shared" si="1"/>
        <v>0</v>
      </c>
      <c r="AP100" s="155">
        <f t="shared" si="2"/>
        <v>0</v>
      </c>
      <c r="AQ100" s="157">
        <f t="shared" si="3"/>
        <v>0</v>
      </c>
      <c r="AR100" s="155">
        <f t="shared" si="4"/>
        <v>0</v>
      </c>
      <c r="AS100" s="155">
        <f t="shared" si="5"/>
        <v>0</v>
      </c>
      <c r="AT100" s="155">
        <f t="shared" si="6"/>
        <v>0</v>
      </c>
      <c r="AU100" s="155">
        <f t="shared" si="7"/>
        <v>0</v>
      </c>
      <c r="AV100" s="155">
        <f t="shared" si="22"/>
        <v>0</v>
      </c>
      <c r="AW100" s="155">
        <f t="shared" si="9"/>
        <v>0</v>
      </c>
      <c r="AX100" s="155">
        <f t="shared" si="10"/>
        <v>0</v>
      </c>
      <c r="AY100" s="155">
        <f t="shared" si="11"/>
        <v>0</v>
      </c>
      <c r="AZ100" s="155">
        <f t="shared" si="23"/>
        <v>0</v>
      </c>
      <c r="BA100" s="155">
        <f t="shared" si="13"/>
        <v>0</v>
      </c>
      <c r="BB100" s="155">
        <f t="shared" si="14"/>
        <v>0</v>
      </c>
      <c r="BC100" s="155">
        <f t="shared" si="15"/>
        <v>0</v>
      </c>
      <c r="BD100" s="155">
        <f t="shared" si="24"/>
        <v>0</v>
      </c>
      <c r="BE100" s="155">
        <f t="shared" si="17"/>
        <v>0</v>
      </c>
      <c r="BF100" s="155">
        <f t="shared" si="18"/>
        <v>0</v>
      </c>
      <c r="BG100" s="155">
        <f t="shared" si="19"/>
        <v>0</v>
      </c>
      <c r="BH100" s="155">
        <f t="shared" si="20"/>
        <v>0</v>
      </c>
      <c r="BI100" s="155">
        <f t="shared" si="21"/>
        <v>0</v>
      </c>
      <c r="BJ100" s="171">
        <v>1</v>
      </c>
      <c r="BK100" s="230"/>
    </row>
    <row r="101" spans="1:63" ht="14.25">
      <c r="A101" s="4"/>
      <c r="B101" s="36">
        <v>96</v>
      </c>
      <c r="C101" s="38">
        <v>13372</v>
      </c>
      <c r="D101" s="131" t="s">
        <v>367</v>
      </c>
      <c r="E101" s="131" t="s">
        <v>332</v>
      </c>
      <c r="F101" s="238" t="s">
        <v>157</v>
      </c>
      <c r="G101" s="238" t="s">
        <v>157</v>
      </c>
      <c r="H101" s="238" t="s">
        <v>157</v>
      </c>
      <c r="I101" s="238" t="s">
        <v>157</v>
      </c>
      <c r="J101" s="238" t="s">
        <v>157</v>
      </c>
      <c r="K101" s="238" t="s">
        <v>157</v>
      </c>
      <c r="L101" s="263"/>
      <c r="M101" s="238" t="s">
        <v>157</v>
      </c>
      <c r="N101" s="238" t="s">
        <v>157</v>
      </c>
      <c r="O101" s="238" t="s">
        <v>157</v>
      </c>
      <c r="P101" s="238" t="s">
        <v>157</v>
      </c>
      <c r="Q101" s="238" t="s">
        <v>157</v>
      </c>
      <c r="R101" s="238" t="s">
        <v>157</v>
      </c>
      <c r="S101" s="263"/>
      <c r="T101" s="238" t="s">
        <v>157</v>
      </c>
      <c r="U101" s="238" t="s">
        <v>157</v>
      </c>
      <c r="V101" s="238" t="s">
        <v>157</v>
      </c>
      <c r="W101" s="238" t="s">
        <v>157</v>
      </c>
      <c r="X101" s="238" t="s">
        <v>157</v>
      </c>
      <c r="Y101" s="238" t="s">
        <v>157</v>
      </c>
      <c r="Z101" s="263"/>
      <c r="AA101" s="238" t="s">
        <v>157</v>
      </c>
      <c r="AB101" s="238" t="s">
        <v>157</v>
      </c>
      <c r="AC101" s="238" t="s">
        <v>157</v>
      </c>
      <c r="AD101" s="238" t="s">
        <v>157</v>
      </c>
      <c r="AE101" s="238" t="s">
        <v>157</v>
      </c>
      <c r="AF101" s="238" t="s">
        <v>157</v>
      </c>
      <c r="AG101" s="263"/>
      <c r="AH101" s="238" t="s">
        <v>157</v>
      </c>
      <c r="AI101" s="238" t="s">
        <v>157</v>
      </c>
      <c r="AJ101" s="238"/>
      <c r="AK101" s="5"/>
      <c r="AL101" s="152"/>
      <c r="AM101" s="152">
        <f>VLOOKUP(C101,DM_NGAY_CONG_QUY_DINH!$H$3:$L$514,5,FALSE)</f>
        <v>26</v>
      </c>
      <c r="AN101" s="152">
        <f t="shared" si="0"/>
        <v>26</v>
      </c>
      <c r="AO101" s="155">
        <f t="shared" si="1"/>
        <v>0</v>
      </c>
      <c r="AP101" s="155">
        <f t="shared" si="2"/>
        <v>0</v>
      </c>
      <c r="AQ101" s="157">
        <f t="shared" si="3"/>
        <v>0</v>
      </c>
      <c r="AR101" s="155">
        <f t="shared" si="4"/>
        <v>0</v>
      </c>
      <c r="AS101" s="155">
        <f t="shared" si="5"/>
        <v>0</v>
      </c>
      <c r="AT101" s="155">
        <f t="shared" si="6"/>
        <v>0</v>
      </c>
      <c r="AU101" s="155">
        <f t="shared" si="7"/>
        <v>0</v>
      </c>
      <c r="AV101" s="155">
        <f t="shared" si="22"/>
        <v>0</v>
      </c>
      <c r="AW101" s="155">
        <f t="shared" si="9"/>
        <v>0</v>
      </c>
      <c r="AX101" s="155">
        <f t="shared" si="10"/>
        <v>0</v>
      </c>
      <c r="AY101" s="155">
        <f t="shared" si="11"/>
        <v>0</v>
      </c>
      <c r="AZ101" s="155">
        <f t="shared" si="23"/>
        <v>0</v>
      </c>
      <c r="BA101" s="155">
        <f t="shared" si="13"/>
        <v>0</v>
      </c>
      <c r="BB101" s="155">
        <f t="shared" si="14"/>
        <v>0</v>
      </c>
      <c r="BC101" s="155">
        <f t="shared" si="15"/>
        <v>0</v>
      </c>
      <c r="BD101" s="155">
        <f t="shared" si="24"/>
        <v>0</v>
      </c>
      <c r="BE101" s="155">
        <f t="shared" si="17"/>
        <v>0</v>
      </c>
      <c r="BF101" s="155">
        <f t="shared" si="18"/>
        <v>0</v>
      </c>
      <c r="BG101" s="155">
        <f t="shared" si="19"/>
        <v>0</v>
      </c>
      <c r="BH101" s="155">
        <f t="shared" si="20"/>
        <v>0</v>
      </c>
      <c r="BI101" s="155">
        <f t="shared" si="21"/>
        <v>0</v>
      </c>
      <c r="BJ101" s="171">
        <v>1</v>
      </c>
      <c r="BK101" s="230"/>
    </row>
    <row r="102" spans="1:63" ht="14.25">
      <c r="A102" s="4"/>
      <c r="B102" s="36">
        <v>97</v>
      </c>
      <c r="C102" s="38">
        <v>13376</v>
      </c>
      <c r="D102" s="131" t="s">
        <v>368</v>
      </c>
      <c r="E102" s="131" t="s">
        <v>332</v>
      </c>
      <c r="F102" s="238" t="s">
        <v>157</v>
      </c>
      <c r="G102" s="238" t="s">
        <v>157</v>
      </c>
      <c r="H102" s="238" t="s">
        <v>157</v>
      </c>
      <c r="I102" s="238" t="s">
        <v>157</v>
      </c>
      <c r="J102" s="238" t="s">
        <v>157</v>
      </c>
      <c r="K102" s="238" t="s">
        <v>157</v>
      </c>
      <c r="L102" s="263"/>
      <c r="M102" s="238" t="s">
        <v>157</v>
      </c>
      <c r="N102" s="238" t="s">
        <v>157</v>
      </c>
      <c r="O102" s="238" t="s">
        <v>157</v>
      </c>
      <c r="P102" s="238" t="s">
        <v>157</v>
      </c>
      <c r="Q102" s="238" t="s">
        <v>157</v>
      </c>
      <c r="R102" s="238" t="s">
        <v>157</v>
      </c>
      <c r="S102" s="263"/>
      <c r="T102" s="238" t="s">
        <v>157</v>
      </c>
      <c r="U102" s="238" t="s">
        <v>157</v>
      </c>
      <c r="V102" s="238" t="s">
        <v>157</v>
      </c>
      <c r="W102" s="238" t="s">
        <v>157</v>
      </c>
      <c r="X102" s="238" t="s">
        <v>157</v>
      </c>
      <c r="Y102" s="238" t="s">
        <v>157</v>
      </c>
      <c r="Z102" s="263"/>
      <c r="AA102" s="238" t="s">
        <v>157</v>
      </c>
      <c r="AB102" s="238" t="s">
        <v>157</v>
      </c>
      <c r="AC102" s="238" t="s">
        <v>157</v>
      </c>
      <c r="AD102" s="238" t="s">
        <v>157</v>
      </c>
      <c r="AE102" s="238" t="s">
        <v>157</v>
      </c>
      <c r="AF102" s="238" t="s">
        <v>157</v>
      </c>
      <c r="AG102" s="263"/>
      <c r="AH102" s="238" t="s">
        <v>157</v>
      </c>
      <c r="AI102" s="238" t="s">
        <v>157</v>
      </c>
      <c r="AJ102" s="238"/>
      <c r="AK102" s="5"/>
      <c r="AL102" s="152"/>
      <c r="AM102" s="152">
        <f>VLOOKUP(C102,DM_NGAY_CONG_QUY_DINH!$H$3:$L$514,5,FALSE)</f>
        <v>26</v>
      </c>
      <c r="AN102" s="152">
        <f t="shared" si="0"/>
        <v>26</v>
      </c>
      <c r="AO102" s="155">
        <f t="shared" si="1"/>
        <v>0</v>
      </c>
      <c r="AP102" s="155">
        <f t="shared" si="2"/>
        <v>0</v>
      </c>
      <c r="AQ102" s="157">
        <f t="shared" si="3"/>
        <v>0</v>
      </c>
      <c r="AR102" s="155">
        <f t="shared" si="4"/>
        <v>0</v>
      </c>
      <c r="AS102" s="155">
        <f t="shared" si="5"/>
        <v>0</v>
      </c>
      <c r="AT102" s="155">
        <f t="shared" si="6"/>
        <v>0</v>
      </c>
      <c r="AU102" s="155">
        <f t="shared" si="7"/>
        <v>0</v>
      </c>
      <c r="AV102" s="155">
        <f t="shared" si="22"/>
        <v>0</v>
      </c>
      <c r="AW102" s="155">
        <f t="shared" si="9"/>
        <v>0</v>
      </c>
      <c r="AX102" s="155">
        <f t="shared" si="10"/>
        <v>0</v>
      </c>
      <c r="AY102" s="155">
        <f t="shared" si="11"/>
        <v>0</v>
      </c>
      <c r="AZ102" s="155">
        <f t="shared" si="23"/>
        <v>0</v>
      </c>
      <c r="BA102" s="155">
        <f t="shared" si="13"/>
        <v>0</v>
      </c>
      <c r="BB102" s="155">
        <f t="shared" si="14"/>
        <v>0</v>
      </c>
      <c r="BC102" s="155">
        <f t="shared" si="15"/>
        <v>0</v>
      </c>
      <c r="BD102" s="155">
        <f t="shared" si="24"/>
        <v>0</v>
      </c>
      <c r="BE102" s="155">
        <f t="shared" si="17"/>
        <v>0</v>
      </c>
      <c r="BF102" s="155">
        <f t="shared" si="18"/>
        <v>0</v>
      </c>
      <c r="BG102" s="155">
        <f t="shared" si="19"/>
        <v>0</v>
      </c>
      <c r="BH102" s="155">
        <f t="shared" si="20"/>
        <v>0</v>
      </c>
      <c r="BI102" s="155">
        <f t="shared" si="21"/>
        <v>0</v>
      </c>
      <c r="BJ102" s="171">
        <v>1</v>
      </c>
      <c r="BK102" s="230"/>
    </row>
    <row r="103" spans="1:63" ht="14.25">
      <c r="A103" s="4"/>
      <c r="B103" s="36">
        <v>98</v>
      </c>
      <c r="C103" s="38">
        <v>13377</v>
      </c>
      <c r="D103" s="131" t="s">
        <v>369</v>
      </c>
      <c r="E103" s="131" t="s">
        <v>332</v>
      </c>
      <c r="F103" s="238" t="s">
        <v>157</v>
      </c>
      <c r="G103" s="238" t="s">
        <v>157</v>
      </c>
      <c r="H103" s="238" t="s">
        <v>157</v>
      </c>
      <c r="I103" s="238" t="s">
        <v>157</v>
      </c>
      <c r="J103" s="238" t="s">
        <v>157</v>
      </c>
      <c r="K103" s="238" t="s">
        <v>157</v>
      </c>
      <c r="L103" s="263"/>
      <c r="M103" s="238" t="s">
        <v>157</v>
      </c>
      <c r="N103" s="238" t="s">
        <v>157</v>
      </c>
      <c r="O103" s="238" t="s">
        <v>157</v>
      </c>
      <c r="P103" s="238" t="s">
        <v>157</v>
      </c>
      <c r="Q103" s="238" t="s">
        <v>157</v>
      </c>
      <c r="R103" s="238" t="s">
        <v>157</v>
      </c>
      <c r="S103" s="263"/>
      <c r="T103" s="238" t="s">
        <v>157</v>
      </c>
      <c r="U103" s="238" t="s">
        <v>157</v>
      </c>
      <c r="V103" s="238" t="s">
        <v>157</v>
      </c>
      <c r="W103" s="238" t="s">
        <v>157</v>
      </c>
      <c r="X103" s="238" t="s">
        <v>157</v>
      </c>
      <c r="Y103" s="238" t="s">
        <v>157</v>
      </c>
      <c r="Z103" s="263"/>
      <c r="AA103" s="238" t="s">
        <v>157</v>
      </c>
      <c r="AB103" s="238" t="s">
        <v>157</v>
      </c>
      <c r="AC103" s="238" t="s">
        <v>157</v>
      </c>
      <c r="AD103" s="238" t="s">
        <v>157</v>
      </c>
      <c r="AE103" s="238" t="s">
        <v>157</v>
      </c>
      <c r="AF103" s="238" t="s">
        <v>157</v>
      </c>
      <c r="AG103" s="263"/>
      <c r="AH103" s="238" t="s">
        <v>157</v>
      </c>
      <c r="AI103" s="238" t="s">
        <v>157</v>
      </c>
      <c r="AJ103" s="238"/>
      <c r="AK103" s="5"/>
      <c r="AL103" s="152"/>
      <c r="AM103" s="152">
        <f>VLOOKUP(C103,DM_NGAY_CONG_QUY_DINH!$H$3:$L$514,5,FALSE)</f>
        <v>26</v>
      </c>
      <c r="AN103" s="152">
        <f t="shared" si="0"/>
        <v>26</v>
      </c>
      <c r="AO103" s="155">
        <f t="shared" si="1"/>
        <v>0</v>
      </c>
      <c r="AP103" s="155">
        <f t="shared" si="2"/>
        <v>0</v>
      </c>
      <c r="AQ103" s="157">
        <f t="shared" si="3"/>
        <v>0</v>
      </c>
      <c r="AR103" s="155">
        <f t="shared" si="4"/>
        <v>0</v>
      </c>
      <c r="AS103" s="155">
        <f t="shared" si="5"/>
        <v>0</v>
      </c>
      <c r="AT103" s="155">
        <f t="shared" si="6"/>
        <v>0</v>
      </c>
      <c r="AU103" s="155">
        <f t="shared" si="7"/>
        <v>0</v>
      </c>
      <c r="AV103" s="155">
        <f t="shared" si="22"/>
        <v>0</v>
      </c>
      <c r="AW103" s="155">
        <f t="shared" si="9"/>
        <v>0</v>
      </c>
      <c r="AX103" s="155">
        <f t="shared" si="10"/>
        <v>0</v>
      </c>
      <c r="AY103" s="155">
        <f t="shared" si="11"/>
        <v>0</v>
      </c>
      <c r="AZ103" s="155">
        <f t="shared" si="23"/>
        <v>0</v>
      </c>
      <c r="BA103" s="155">
        <f t="shared" si="13"/>
        <v>0</v>
      </c>
      <c r="BB103" s="155">
        <f t="shared" si="14"/>
        <v>0</v>
      </c>
      <c r="BC103" s="155">
        <f t="shared" si="15"/>
        <v>0</v>
      </c>
      <c r="BD103" s="155">
        <f t="shared" si="24"/>
        <v>0</v>
      </c>
      <c r="BE103" s="155">
        <f t="shared" si="17"/>
        <v>0</v>
      </c>
      <c r="BF103" s="155">
        <f t="shared" si="18"/>
        <v>0</v>
      </c>
      <c r="BG103" s="155">
        <f t="shared" si="19"/>
        <v>0</v>
      </c>
      <c r="BH103" s="155">
        <f t="shared" si="20"/>
        <v>0</v>
      </c>
      <c r="BI103" s="155">
        <f t="shared" si="21"/>
        <v>0</v>
      </c>
      <c r="BJ103" s="171">
        <v>1</v>
      </c>
      <c r="BK103" s="230"/>
    </row>
    <row r="104" spans="1:63" ht="14.25">
      <c r="A104" s="4"/>
      <c r="B104" s="36">
        <v>99</v>
      </c>
      <c r="C104" s="38">
        <v>13378</v>
      </c>
      <c r="D104" s="131" t="s">
        <v>370</v>
      </c>
      <c r="E104" s="131" t="s">
        <v>332</v>
      </c>
      <c r="F104" s="238" t="s">
        <v>157</v>
      </c>
      <c r="G104" s="238" t="s">
        <v>157</v>
      </c>
      <c r="H104" s="238" t="s">
        <v>157</v>
      </c>
      <c r="I104" s="238" t="s">
        <v>157</v>
      </c>
      <c r="J104" s="238" t="s">
        <v>157</v>
      </c>
      <c r="K104" s="238" t="s">
        <v>157</v>
      </c>
      <c r="L104" s="263"/>
      <c r="M104" s="238" t="s">
        <v>157</v>
      </c>
      <c r="N104" s="238" t="s">
        <v>157</v>
      </c>
      <c r="O104" s="238" t="s">
        <v>157</v>
      </c>
      <c r="P104" s="238" t="s">
        <v>157</v>
      </c>
      <c r="Q104" s="238" t="s">
        <v>157</v>
      </c>
      <c r="R104" s="238" t="s">
        <v>157</v>
      </c>
      <c r="S104" s="263"/>
      <c r="T104" s="238" t="s">
        <v>157</v>
      </c>
      <c r="U104" s="238" t="s">
        <v>157</v>
      </c>
      <c r="V104" s="238" t="s">
        <v>157</v>
      </c>
      <c r="W104" s="238" t="s">
        <v>157</v>
      </c>
      <c r="X104" s="238" t="s">
        <v>157</v>
      </c>
      <c r="Y104" s="238" t="s">
        <v>157</v>
      </c>
      <c r="Z104" s="263"/>
      <c r="AA104" s="238" t="s">
        <v>157</v>
      </c>
      <c r="AB104" s="238" t="s">
        <v>157</v>
      </c>
      <c r="AC104" s="238" t="s">
        <v>157</v>
      </c>
      <c r="AD104" s="238" t="s">
        <v>157</v>
      </c>
      <c r="AE104" s="238" t="s">
        <v>157</v>
      </c>
      <c r="AF104" s="238" t="s">
        <v>157</v>
      </c>
      <c r="AG104" s="263"/>
      <c r="AH104" s="238" t="s">
        <v>157</v>
      </c>
      <c r="AI104" s="238" t="s">
        <v>157</v>
      </c>
      <c r="AJ104" s="238"/>
      <c r="AK104" s="5"/>
      <c r="AL104" s="152"/>
      <c r="AM104" s="152">
        <f>VLOOKUP(C104,DM_NGAY_CONG_QUY_DINH!$H$3:$L$514,5,FALSE)</f>
        <v>26</v>
      </c>
      <c r="AN104" s="152">
        <f t="shared" si="0"/>
        <v>26</v>
      </c>
      <c r="AO104" s="155">
        <f t="shared" si="1"/>
        <v>0</v>
      </c>
      <c r="AP104" s="155">
        <f t="shared" si="2"/>
        <v>0</v>
      </c>
      <c r="AQ104" s="157">
        <f t="shared" si="3"/>
        <v>0</v>
      </c>
      <c r="AR104" s="155">
        <f t="shared" si="4"/>
        <v>0</v>
      </c>
      <c r="AS104" s="155">
        <f t="shared" si="5"/>
        <v>0</v>
      </c>
      <c r="AT104" s="155">
        <f t="shared" si="6"/>
        <v>0</v>
      </c>
      <c r="AU104" s="155">
        <f t="shared" si="7"/>
        <v>0</v>
      </c>
      <c r="AV104" s="155">
        <f t="shared" si="22"/>
        <v>0</v>
      </c>
      <c r="AW104" s="155">
        <f t="shared" si="9"/>
        <v>0</v>
      </c>
      <c r="AX104" s="155">
        <f t="shared" si="10"/>
        <v>0</v>
      </c>
      <c r="AY104" s="155">
        <f t="shared" si="11"/>
        <v>0</v>
      </c>
      <c r="AZ104" s="155">
        <f t="shared" si="23"/>
        <v>0</v>
      </c>
      <c r="BA104" s="155">
        <f t="shared" si="13"/>
        <v>0</v>
      </c>
      <c r="BB104" s="155">
        <f t="shared" si="14"/>
        <v>0</v>
      </c>
      <c r="BC104" s="155">
        <f t="shared" si="15"/>
        <v>0</v>
      </c>
      <c r="BD104" s="155">
        <f t="shared" si="24"/>
        <v>0</v>
      </c>
      <c r="BE104" s="155">
        <f t="shared" si="17"/>
        <v>0</v>
      </c>
      <c r="BF104" s="155">
        <f t="shared" si="18"/>
        <v>0</v>
      </c>
      <c r="BG104" s="155">
        <f t="shared" si="19"/>
        <v>0</v>
      </c>
      <c r="BH104" s="155">
        <f t="shared" si="20"/>
        <v>0</v>
      </c>
      <c r="BI104" s="155">
        <f t="shared" si="21"/>
        <v>0</v>
      </c>
      <c r="BJ104" s="171">
        <v>0.98</v>
      </c>
      <c r="BK104" s="230"/>
    </row>
    <row r="105" spans="1:63" ht="14.25">
      <c r="A105" s="4"/>
      <c r="B105" s="36">
        <v>100</v>
      </c>
      <c r="C105" s="38">
        <v>13379</v>
      </c>
      <c r="D105" s="131" t="s">
        <v>371</v>
      </c>
      <c r="E105" s="131" t="s">
        <v>332</v>
      </c>
      <c r="F105" s="238" t="s">
        <v>157</v>
      </c>
      <c r="G105" s="238" t="s">
        <v>157</v>
      </c>
      <c r="H105" s="238" t="s">
        <v>157</v>
      </c>
      <c r="I105" s="238" t="s">
        <v>157</v>
      </c>
      <c r="J105" s="238" t="s">
        <v>157</v>
      </c>
      <c r="K105" s="238" t="s">
        <v>157</v>
      </c>
      <c r="L105" s="263"/>
      <c r="M105" s="238" t="s">
        <v>157</v>
      </c>
      <c r="N105" s="238" t="s">
        <v>157</v>
      </c>
      <c r="O105" s="238" t="s">
        <v>157</v>
      </c>
      <c r="P105" s="238" t="s">
        <v>157</v>
      </c>
      <c r="Q105" s="238" t="s">
        <v>157</v>
      </c>
      <c r="R105" s="238" t="s">
        <v>157</v>
      </c>
      <c r="S105" s="263"/>
      <c r="T105" s="238" t="s">
        <v>157</v>
      </c>
      <c r="U105" s="238" t="s">
        <v>157</v>
      </c>
      <c r="V105" s="238" t="s">
        <v>157</v>
      </c>
      <c r="W105" s="238" t="s">
        <v>157</v>
      </c>
      <c r="X105" s="238" t="s">
        <v>157</v>
      </c>
      <c r="Y105" s="238" t="s">
        <v>157</v>
      </c>
      <c r="Z105" s="263"/>
      <c r="AA105" s="238" t="s">
        <v>157</v>
      </c>
      <c r="AB105" s="238" t="s">
        <v>157</v>
      </c>
      <c r="AC105" s="238" t="s">
        <v>157</v>
      </c>
      <c r="AD105" s="238" t="s">
        <v>157</v>
      </c>
      <c r="AE105" s="238" t="s">
        <v>157</v>
      </c>
      <c r="AF105" s="238" t="s">
        <v>157</v>
      </c>
      <c r="AG105" s="263"/>
      <c r="AH105" s="238" t="s">
        <v>157</v>
      </c>
      <c r="AI105" s="238" t="s">
        <v>157</v>
      </c>
      <c r="AJ105" s="238"/>
      <c r="AK105" s="5"/>
      <c r="AL105" s="152"/>
      <c r="AM105" s="152">
        <f>VLOOKUP(C105,DM_NGAY_CONG_QUY_DINH!$H$3:$L$514,5,FALSE)</f>
        <v>26</v>
      </c>
      <c r="AN105" s="152">
        <f t="shared" si="0"/>
        <v>26</v>
      </c>
      <c r="AO105" s="155">
        <f t="shared" si="1"/>
        <v>0</v>
      </c>
      <c r="AP105" s="155">
        <f t="shared" si="2"/>
        <v>0</v>
      </c>
      <c r="AQ105" s="157">
        <f t="shared" si="3"/>
        <v>0</v>
      </c>
      <c r="AR105" s="155">
        <f t="shared" si="4"/>
        <v>0</v>
      </c>
      <c r="AS105" s="155">
        <f t="shared" si="5"/>
        <v>0</v>
      </c>
      <c r="AT105" s="155">
        <f t="shared" si="6"/>
        <v>0</v>
      </c>
      <c r="AU105" s="155">
        <f t="shared" si="7"/>
        <v>0</v>
      </c>
      <c r="AV105" s="155">
        <f t="shared" si="22"/>
        <v>0</v>
      </c>
      <c r="AW105" s="155">
        <f t="shared" si="9"/>
        <v>0</v>
      </c>
      <c r="AX105" s="155">
        <f t="shared" si="10"/>
        <v>0</v>
      </c>
      <c r="AY105" s="155">
        <f t="shared" si="11"/>
        <v>0</v>
      </c>
      <c r="AZ105" s="155">
        <f t="shared" si="23"/>
        <v>0</v>
      </c>
      <c r="BA105" s="155">
        <f t="shared" si="13"/>
        <v>0</v>
      </c>
      <c r="BB105" s="155">
        <f t="shared" si="14"/>
        <v>0</v>
      </c>
      <c r="BC105" s="155">
        <f t="shared" si="15"/>
        <v>0</v>
      </c>
      <c r="BD105" s="155">
        <f t="shared" si="24"/>
        <v>0</v>
      </c>
      <c r="BE105" s="155">
        <f t="shared" si="17"/>
        <v>0</v>
      </c>
      <c r="BF105" s="155">
        <f t="shared" si="18"/>
        <v>0</v>
      </c>
      <c r="BG105" s="155">
        <f t="shared" si="19"/>
        <v>0</v>
      </c>
      <c r="BH105" s="155">
        <f t="shared" si="20"/>
        <v>0</v>
      </c>
      <c r="BI105" s="155">
        <f t="shared" si="21"/>
        <v>0</v>
      </c>
      <c r="BJ105" s="171">
        <v>1</v>
      </c>
      <c r="BK105" s="230"/>
    </row>
    <row r="106" spans="1:63" ht="14.25">
      <c r="A106" s="4"/>
      <c r="B106" s="36">
        <v>101</v>
      </c>
      <c r="C106" s="38">
        <v>13674</v>
      </c>
      <c r="D106" s="131" t="s">
        <v>372</v>
      </c>
      <c r="E106" s="131" t="s">
        <v>332</v>
      </c>
      <c r="F106" s="238" t="s">
        <v>157</v>
      </c>
      <c r="G106" s="238" t="s">
        <v>157</v>
      </c>
      <c r="H106" s="238" t="s">
        <v>157</v>
      </c>
      <c r="I106" s="238" t="s">
        <v>157</v>
      </c>
      <c r="J106" s="238" t="s">
        <v>157</v>
      </c>
      <c r="K106" s="238" t="s">
        <v>157</v>
      </c>
      <c r="L106" s="263"/>
      <c r="M106" s="238" t="s">
        <v>157</v>
      </c>
      <c r="N106" s="238" t="s">
        <v>157</v>
      </c>
      <c r="O106" s="238" t="s">
        <v>157</v>
      </c>
      <c r="P106" s="238" t="s">
        <v>157</v>
      </c>
      <c r="Q106" s="238" t="s">
        <v>157</v>
      </c>
      <c r="R106" s="238" t="s">
        <v>157</v>
      </c>
      <c r="S106" s="263"/>
      <c r="T106" s="238" t="s">
        <v>157</v>
      </c>
      <c r="U106" s="238" t="s">
        <v>157</v>
      </c>
      <c r="V106" s="238" t="s">
        <v>157</v>
      </c>
      <c r="W106" s="238" t="s">
        <v>157</v>
      </c>
      <c r="X106" s="238" t="s">
        <v>157</v>
      </c>
      <c r="Y106" s="238" t="s">
        <v>157</v>
      </c>
      <c r="Z106" s="263"/>
      <c r="AA106" s="238" t="s">
        <v>157</v>
      </c>
      <c r="AB106" s="238" t="s">
        <v>157</v>
      </c>
      <c r="AC106" s="238" t="s">
        <v>157</v>
      </c>
      <c r="AD106" s="238" t="s">
        <v>157</v>
      </c>
      <c r="AE106" s="238" t="s">
        <v>157</v>
      </c>
      <c r="AF106" s="238" t="s">
        <v>157</v>
      </c>
      <c r="AG106" s="263"/>
      <c r="AH106" s="238" t="s">
        <v>157</v>
      </c>
      <c r="AI106" s="238" t="s">
        <v>157</v>
      </c>
      <c r="AJ106" s="238"/>
      <c r="AK106" s="5"/>
      <c r="AL106" s="152"/>
      <c r="AM106" s="152">
        <f>VLOOKUP(C106,DM_NGAY_CONG_QUY_DINH!$H$3:$L$514,5,FALSE)</f>
        <v>26</v>
      </c>
      <c r="AN106" s="152">
        <f t="shared" si="0"/>
        <v>26</v>
      </c>
      <c r="AO106" s="155">
        <f t="shared" si="1"/>
        <v>0</v>
      </c>
      <c r="AP106" s="155">
        <f t="shared" si="2"/>
        <v>0</v>
      </c>
      <c r="AQ106" s="157">
        <f t="shared" si="3"/>
        <v>0</v>
      </c>
      <c r="AR106" s="155">
        <f t="shared" si="4"/>
        <v>0</v>
      </c>
      <c r="AS106" s="155">
        <f t="shared" si="5"/>
        <v>0</v>
      </c>
      <c r="AT106" s="155">
        <f t="shared" si="6"/>
        <v>0</v>
      </c>
      <c r="AU106" s="155">
        <f t="shared" si="7"/>
        <v>0</v>
      </c>
      <c r="AV106" s="155">
        <f t="shared" si="22"/>
        <v>0</v>
      </c>
      <c r="AW106" s="155">
        <f t="shared" si="9"/>
        <v>0</v>
      </c>
      <c r="AX106" s="155">
        <f t="shared" si="10"/>
        <v>0</v>
      </c>
      <c r="AY106" s="155">
        <f t="shared" si="11"/>
        <v>0</v>
      </c>
      <c r="AZ106" s="155">
        <f t="shared" si="23"/>
        <v>0</v>
      </c>
      <c r="BA106" s="155">
        <f t="shared" si="13"/>
        <v>0</v>
      </c>
      <c r="BB106" s="155">
        <f t="shared" si="14"/>
        <v>0</v>
      </c>
      <c r="BC106" s="155">
        <f t="shared" si="15"/>
        <v>0</v>
      </c>
      <c r="BD106" s="155">
        <f t="shared" si="24"/>
        <v>0</v>
      </c>
      <c r="BE106" s="155">
        <f t="shared" si="17"/>
        <v>0</v>
      </c>
      <c r="BF106" s="155">
        <f t="shared" si="18"/>
        <v>0</v>
      </c>
      <c r="BG106" s="155">
        <f t="shared" si="19"/>
        <v>0</v>
      </c>
      <c r="BH106" s="155">
        <f t="shared" si="20"/>
        <v>0</v>
      </c>
      <c r="BI106" s="155">
        <f t="shared" si="21"/>
        <v>0</v>
      </c>
      <c r="BJ106" s="171">
        <v>0.98</v>
      </c>
      <c r="BK106" s="230"/>
    </row>
    <row r="107" spans="1:63" ht="14.25">
      <c r="A107" s="4"/>
      <c r="B107" s="36">
        <v>102</v>
      </c>
      <c r="C107" s="38">
        <v>13675</v>
      </c>
      <c r="D107" s="131" t="s">
        <v>373</v>
      </c>
      <c r="E107" s="131" t="s">
        <v>332</v>
      </c>
      <c r="F107" s="238" t="s">
        <v>157</v>
      </c>
      <c r="G107" s="238" t="s">
        <v>157</v>
      </c>
      <c r="H107" s="238" t="s">
        <v>157</v>
      </c>
      <c r="I107" s="238" t="s">
        <v>157</v>
      </c>
      <c r="J107" s="238" t="s">
        <v>157</v>
      </c>
      <c r="K107" s="238" t="s">
        <v>157</v>
      </c>
      <c r="L107" s="263"/>
      <c r="M107" s="238" t="s">
        <v>157</v>
      </c>
      <c r="N107" s="238" t="s">
        <v>157</v>
      </c>
      <c r="O107" s="238" t="s">
        <v>157</v>
      </c>
      <c r="P107" s="238" t="s">
        <v>157</v>
      </c>
      <c r="Q107" s="238" t="s">
        <v>157</v>
      </c>
      <c r="R107" s="238" t="s">
        <v>157</v>
      </c>
      <c r="S107" s="263"/>
      <c r="T107" s="238" t="s">
        <v>157</v>
      </c>
      <c r="U107" s="238" t="s">
        <v>157</v>
      </c>
      <c r="V107" s="238" t="s">
        <v>157</v>
      </c>
      <c r="W107" s="238" t="s">
        <v>157</v>
      </c>
      <c r="X107" s="238" t="s">
        <v>157</v>
      </c>
      <c r="Y107" s="238" t="s">
        <v>157</v>
      </c>
      <c r="Z107" s="263"/>
      <c r="AA107" s="238" t="s">
        <v>157</v>
      </c>
      <c r="AB107" s="238" t="s">
        <v>157</v>
      </c>
      <c r="AC107" s="238" t="s">
        <v>157</v>
      </c>
      <c r="AD107" s="238" t="s">
        <v>157</v>
      </c>
      <c r="AE107" s="238" t="s">
        <v>157</v>
      </c>
      <c r="AF107" s="238" t="s">
        <v>157</v>
      </c>
      <c r="AG107" s="263"/>
      <c r="AH107" s="238" t="s">
        <v>157</v>
      </c>
      <c r="AI107" s="238" t="s">
        <v>157</v>
      </c>
      <c r="AJ107" s="238"/>
      <c r="AK107" s="5"/>
      <c r="AL107" s="152"/>
      <c r="AM107" s="152">
        <f>VLOOKUP(C107,DM_NGAY_CONG_QUY_DINH!$H$3:$L$514,5,FALSE)</f>
        <v>26</v>
      </c>
      <c r="AN107" s="152">
        <f t="shared" si="0"/>
        <v>26</v>
      </c>
      <c r="AO107" s="155">
        <f t="shared" si="1"/>
        <v>0</v>
      </c>
      <c r="AP107" s="155">
        <f t="shared" si="2"/>
        <v>0</v>
      </c>
      <c r="AQ107" s="157">
        <f t="shared" si="3"/>
        <v>0</v>
      </c>
      <c r="AR107" s="155">
        <f t="shared" si="4"/>
        <v>0</v>
      </c>
      <c r="AS107" s="155">
        <f t="shared" si="5"/>
        <v>0</v>
      </c>
      <c r="AT107" s="155">
        <f t="shared" si="6"/>
        <v>0</v>
      </c>
      <c r="AU107" s="155">
        <f t="shared" si="7"/>
        <v>0</v>
      </c>
      <c r="AV107" s="155">
        <f t="shared" si="22"/>
        <v>0</v>
      </c>
      <c r="AW107" s="155">
        <f t="shared" si="9"/>
        <v>0</v>
      </c>
      <c r="AX107" s="155">
        <f t="shared" si="10"/>
        <v>0</v>
      </c>
      <c r="AY107" s="155">
        <f t="shared" si="11"/>
        <v>0</v>
      </c>
      <c r="AZ107" s="155">
        <f t="shared" si="23"/>
        <v>0</v>
      </c>
      <c r="BA107" s="155">
        <f t="shared" si="13"/>
        <v>0</v>
      </c>
      <c r="BB107" s="155">
        <f t="shared" si="14"/>
        <v>0</v>
      </c>
      <c r="BC107" s="155">
        <f t="shared" si="15"/>
        <v>0</v>
      </c>
      <c r="BD107" s="155">
        <f t="shared" si="24"/>
        <v>0</v>
      </c>
      <c r="BE107" s="155">
        <f t="shared" si="17"/>
        <v>0</v>
      </c>
      <c r="BF107" s="155">
        <f t="shared" si="18"/>
        <v>0</v>
      </c>
      <c r="BG107" s="155">
        <f t="shared" si="19"/>
        <v>0</v>
      </c>
      <c r="BH107" s="155">
        <f t="shared" si="20"/>
        <v>0</v>
      </c>
      <c r="BI107" s="155">
        <f t="shared" si="21"/>
        <v>0</v>
      </c>
      <c r="BJ107" s="171">
        <v>1</v>
      </c>
      <c r="BK107" s="230"/>
    </row>
    <row r="108" spans="1:63" ht="14.25">
      <c r="A108" s="4"/>
      <c r="B108" s="36">
        <v>103</v>
      </c>
      <c r="C108" s="38">
        <v>13676</v>
      </c>
      <c r="D108" s="131" t="s">
        <v>374</v>
      </c>
      <c r="E108" s="131" t="s">
        <v>332</v>
      </c>
      <c r="F108" s="238" t="s">
        <v>157</v>
      </c>
      <c r="G108" s="238" t="s">
        <v>157</v>
      </c>
      <c r="H108" s="238" t="s">
        <v>157</v>
      </c>
      <c r="I108" s="238" t="s">
        <v>157</v>
      </c>
      <c r="J108" s="238" t="s">
        <v>157</v>
      </c>
      <c r="K108" s="238" t="s">
        <v>157</v>
      </c>
      <c r="L108" s="263"/>
      <c r="M108" s="238" t="s">
        <v>157</v>
      </c>
      <c r="N108" s="238" t="s">
        <v>157</v>
      </c>
      <c r="O108" s="238" t="s">
        <v>157</v>
      </c>
      <c r="P108" s="238" t="s">
        <v>157</v>
      </c>
      <c r="Q108" s="238" t="s">
        <v>157</v>
      </c>
      <c r="R108" s="238" t="s">
        <v>157</v>
      </c>
      <c r="S108" s="263"/>
      <c r="T108" s="238" t="s">
        <v>157</v>
      </c>
      <c r="U108" s="238" t="s">
        <v>157</v>
      </c>
      <c r="V108" s="238" t="s">
        <v>157</v>
      </c>
      <c r="W108" s="238" t="s">
        <v>157</v>
      </c>
      <c r="X108" s="238" t="s">
        <v>157</v>
      </c>
      <c r="Y108" s="238" t="s">
        <v>157</v>
      </c>
      <c r="Z108" s="263"/>
      <c r="AA108" s="238" t="s">
        <v>157</v>
      </c>
      <c r="AB108" s="238" t="s">
        <v>157</v>
      </c>
      <c r="AC108" s="238" t="s">
        <v>157</v>
      </c>
      <c r="AD108" s="238" t="s">
        <v>157</v>
      </c>
      <c r="AE108" s="238" t="s">
        <v>157</v>
      </c>
      <c r="AF108" s="238" t="s">
        <v>157</v>
      </c>
      <c r="AG108" s="263"/>
      <c r="AH108" s="238" t="s">
        <v>157</v>
      </c>
      <c r="AI108" s="238" t="s">
        <v>157</v>
      </c>
      <c r="AJ108" s="238"/>
      <c r="AK108" s="5"/>
      <c r="AL108" s="152"/>
      <c r="AM108" s="152">
        <f>VLOOKUP(C108,DM_NGAY_CONG_QUY_DINH!$H$3:$L$514,5,FALSE)</f>
        <v>26</v>
      </c>
      <c r="AN108" s="152">
        <f t="shared" si="0"/>
        <v>26</v>
      </c>
      <c r="AO108" s="155">
        <f t="shared" si="1"/>
        <v>0</v>
      </c>
      <c r="AP108" s="155">
        <f t="shared" si="2"/>
        <v>0</v>
      </c>
      <c r="AQ108" s="157">
        <f t="shared" si="3"/>
        <v>0</v>
      </c>
      <c r="AR108" s="155">
        <f t="shared" si="4"/>
        <v>0</v>
      </c>
      <c r="AS108" s="155">
        <f t="shared" si="5"/>
        <v>0</v>
      </c>
      <c r="AT108" s="155">
        <f t="shared" si="6"/>
        <v>0</v>
      </c>
      <c r="AU108" s="155">
        <f t="shared" si="7"/>
        <v>0</v>
      </c>
      <c r="AV108" s="155">
        <f t="shared" si="22"/>
        <v>0</v>
      </c>
      <c r="AW108" s="155">
        <f t="shared" si="9"/>
        <v>0</v>
      </c>
      <c r="AX108" s="155">
        <f t="shared" si="10"/>
        <v>0</v>
      </c>
      <c r="AY108" s="155">
        <f t="shared" si="11"/>
        <v>0</v>
      </c>
      <c r="AZ108" s="155">
        <f t="shared" si="23"/>
        <v>0</v>
      </c>
      <c r="BA108" s="155">
        <f t="shared" si="13"/>
        <v>0</v>
      </c>
      <c r="BB108" s="155">
        <f t="shared" si="14"/>
        <v>0</v>
      </c>
      <c r="BC108" s="155">
        <f t="shared" si="15"/>
        <v>0</v>
      </c>
      <c r="BD108" s="155">
        <f t="shared" si="24"/>
        <v>0</v>
      </c>
      <c r="BE108" s="155">
        <f t="shared" si="17"/>
        <v>0</v>
      </c>
      <c r="BF108" s="155">
        <f t="shared" si="18"/>
        <v>0</v>
      </c>
      <c r="BG108" s="155">
        <f t="shared" si="19"/>
        <v>0</v>
      </c>
      <c r="BH108" s="155">
        <f t="shared" si="20"/>
        <v>0</v>
      </c>
      <c r="BI108" s="155">
        <f t="shared" si="21"/>
        <v>0</v>
      </c>
      <c r="BJ108" s="171">
        <v>1</v>
      </c>
      <c r="BK108" s="230"/>
    </row>
    <row r="109" spans="1:63" ht="14.25">
      <c r="A109" s="4"/>
      <c r="B109" s="36">
        <v>104</v>
      </c>
      <c r="C109" s="38">
        <v>10569</v>
      </c>
      <c r="D109" s="131" t="s">
        <v>375</v>
      </c>
      <c r="E109" s="131" t="s">
        <v>339</v>
      </c>
      <c r="F109" s="238" t="s">
        <v>157</v>
      </c>
      <c r="G109" s="238" t="s">
        <v>157</v>
      </c>
      <c r="H109" s="238" t="s">
        <v>157</v>
      </c>
      <c r="I109" s="238" t="s">
        <v>157</v>
      </c>
      <c r="J109" s="238" t="s">
        <v>157</v>
      </c>
      <c r="K109" s="238" t="s">
        <v>157</v>
      </c>
      <c r="L109" s="263"/>
      <c r="M109" s="238" t="s">
        <v>157</v>
      </c>
      <c r="N109" s="238" t="s">
        <v>157</v>
      </c>
      <c r="O109" s="238" t="s">
        <v>157</v>
      </c>
      <c r="P109" s="238" t="s">
        <v>157</v>
      </c>
      <c r="Q109" s="238" t="s">
        <v>157</v>
      </c>
      <c r="R109" s="238" t="s">
        <v>157</v>
      </c>
      <c r="S109" s="263"/>
      <c r="T109" s="238" t="s">
        <v>157</v>
      </c>
      <c r="U109" s="238" t="s">
        <v>157</v>
      </c>
      <c r="V109" s="238" t="s">
        <v>157</v>
      </c>
      <c r="W109" s="238" t="s">
        <v>157</v>
      </c>
      <c r="X109" s="238" t="s">
        <v>157</v>
      </c>
      <c r="Y109" s="238" t="s">
        <v>157</v>
      </c>
      <c r="Z109" s="263"/>
      <c r="AA109" s="238" t="s">
        <v>157</v>
      </c>
      <c r="AB109" s="238" t="s">
        <v>157</v>
      </c>
      <c r="AC109" s="238" t="s">
        <v>157</v>
      </c>
      <c r="AD109" s="238" t="s">
        <v>157</v>
      </c>
      <c r="AE109" s="238" t="s">
        <v>157</v>
      </c>
      <c r="AF109" s="238" t="s">
        <v>157</v>
      </c>
      <c r="AG109" s="263"/>
      <c r="AH109" s="238" t="s">
        <v>157</v>
      </c>
      <c r="AI109" s="238" t="s">
        <v>157</v>
      </c>
      <c r="AJ109" s="238"/>
      <c r="AK109" s="5"/>
      <c r="AL109" s="152"/>
      <c r="AM109" s="152">
        <f>VLOOKUP(C109,DM_NGAY_CONG_QUY_DINH!$H$3:$L$514,5,FALSE)</f>
        <v>26</v>
      </c>
      <c r="AN109" s="152">
        <f t="shared" si="0"/>
        <v>26</v>
      </c>
      <c r="AO109" s="155">
        <f t="shared" si="1"/>
        <v>0</v>
      </c>
      <c r="AP109" s="155">
        <f t="shared" si="2"/>
        <v>0</v>
      </c>
      <c r="AQ109" s="157">
        <f t="shared" si="3"/>
        <v>0</v>
      </c>
      <c r="AR109" s="155">
        <f t="shared" si="4"/>
        <v>0</v>
      </c>
      <c r="AS109" s="155">
        <f t="shared" si="5"/>
        <v>0</v>
      </c>
      <c r="AT109" s="155">
        <f t="shared" si="6"/>
        <v>0</v>
      </c>
      <c r="AU109" s="155">
        <f t="shared" si="7"/>
        <v>0</v>
      </c>
      <c r="AV109" s="155">
        <f t="shared" si="22"/>
        <v>0</v>
      </c>
      <c r="AW109" s="155">
        <f t="shared" si="9"/>
        <v>0</v>
      </c>
      <c r="AX109" s="155">
        <f t="shared" si="10"/>
        <v>0</v>
      </c>
      <c r="AY109" s="155">
        <f t="shared" si="11"/>
        <v>0</v>
      </c>
      <c r="AZ109" s="155">
        <f t="shared" si="23"/>
        <v>0</v>
      </c>
      <c r="BA109" s="155">
        <f t="shared" si="13"/>
        <v>0</v>
      </c>
      <c r="BB109" s="155">
        <f t="shared" si="14"/>
        <v>0</v>
      </c>
      <c r="BC109" s="155">
        <f t="shared" si="15"/>
        <v>0</v>
      </c>
      <c r="BD109" s="155">
        <f t="shared" si="24"/>
        <v>0</v>
      </c>
      <c r="BE109" s="155">
        <f t="shared" si="17"/>
        <v>0</v>
      </c>
      <c r="BF109" s="155">
        <f t="shared" si="18"/>
        <v>0</v>
      </c>
      <c r="BG109" s="155">
        <f t="shared" si="19"/>
        <v>0</v>
      </c>
      <c r="BH109" s="155">
        <f t="shared" si="20"/>
        <v>0</v>
      </c>
      <c r="BI109" s="155">
        <f t="shared" si="21"/>
        <v>0</v>
      </c>
      <c r="BJ109" s="171">
        <v>1.05</v>
      </c>
      <c r="BK109" s="230"/>
    </row>
    <row r="110" spans="1:63" ht="14.25">
      <c r="A110" s="4"/>
      <c r="B110" s="36">
        <v>105</v>
      </c>
      <c r="C110" s="38">
        <v>10571</v>
      </c>
      <c r="D110" s="131" t="s">
        <v>376</v>
      </c>
      <c r="E110" s="131" t="s">
        <v>339</v>
      </c>
      <c r="F110" s="238" t="s">
        <v>157</v>
      </c>
      <c r="G110" s="238" t="s">
        <v>157</v>
      </c>
      <c r="H110" s="238" t="s">
        <v>157</v>
      </c>
      <c r="I110" s="238" t="s">
        <v>157</v>
      </c>
      <c r="J110" s="238" t="s">
        <v>157</v>
      </c>
      <c r="K110" s="238" t="s">
        <v>157</v>
      </c>
      <c r="L110" s="263"/>
      <c r="M110" s="238" t="s">
        <v>157</v>
      </c>
      <c r="N110" s="238" t="s">
        <v>157</v>
      </c>
      <c r="O110" s="238" t="s">
        <v>157</v>
      </c>
      <c r="P110" s="238" t="s">
        <v>157</v>
      </c>
      <c r="Q110" s="238" t="s">
        <v>157</v>
      </c>
      <c r="R110" s="238" t="s">
        <v>157</v>
      </c>
      <c r="S110" s="263"/>
      <c r="T110" s="238" t="s">
        <v>157</v>
      </c>
      <c r="U110" s="238" t="s">
        <v>157</v>
      </c>
      <c r="V110" s="238" t="s">
        <v>157</v>
      </c>
      <c r="W110" s="238" t="s">
        <v>157</v>
      </c>
      <c r="X110" s="238" t="s">
        <v>157</v>
      </c>
      <c r="Y110" s="238" t="s">
        <v>157</v>
      </c>
      <c r="Z110" s="263"/>
      <c r="AA110" s="238" t="s">
        <v>157</v>
      </c>
      <c r="AB110" s="238" t="s">
        <v>157</v>
      </c>
      <c r="AC110" s="238" t="s">
        <v>157</v>
      </c>
      <c r="AD110" s="238" t="s">
        <v>157</v>
      </c>
      <c r="AE110" s="238" t="s">
        <v>157</v>
      </c>
      <c r="AF110" s="238" t="s">
        <v>157</v>
      </c>
      <c r="AG110" s="263"/>
      <c r="AH110" s="238" t="s">
        <v>157</v>
      </c>
      <c r="AI110" s="238" t="s">
        <v>157</v>
      </c>
      <c r="AJ110" s="238"/>
      <c r="AK110" s="5"/>
      <c r="AL110" s="152"/>
      <c r="AM110" s="152">
        <f>VLOOKUP(C110,DM_NGAY_CONG_QUY_DINH!$H$3:$L$514,5,FALSE)</f>
        <v>26</v>
      </c>
      <c r="AN110" s="152">
        <f t="shared" si="0"/>
        <v>26</v>
      </c>
      <c r="AO110" s="155">
        <f t="shared" si="1"/>
        <v>0</v>
      </c>
      <c r="AP110" s="155">
        <f t="shared" si="2"/>
        <v>0</v>
      </c>
      <c r="AQ110" s="157">
        <f t="shared" si="3"/>
        <v>0</v>
      </c>
      <c r="AR110" s="155">
        <f t="shared" si="4"/>
        <v>0</v>
      </c>
      <c r="AS110" s="155">
        <f t="shared" si="5"/>
        <v>0</v>
      </c>
      <c r="AT110" s="155">
        <f t="shared" si="6"/>
        <v>0</v>
      </c>
      <c r="AU110" s="155">
        <f t="shared" si="7"/>
        <v>0</v>
      </c>
      <c r="AV110" s="155">
        <f t="shared" si="22"/>
        <v>0</v>
      </c>
      <c r="AW110" s="155">
        <f t="shared" si="9"/>
        <v>0</v>
      </c>
      <c r="AX110" s="155">
        <f t="shared" si="10"/>
        <v>0</v>
      </c>
      <c r="AY110" s="155">
        <f t="shared" si="11"/>
        <v>0</v>
      </c>
      <c r="AZ110" s="155">
        <f t="shared" si="23"/>
        <v>0</v>
      </c>
      <c r="BA110" s="155">
        <f t="shared" si="13"/>
        <v>0</v>
      </c>
      <c r="BB110" s="155">
        <f t="shared" si="14"/>
        <v>0</v>
      </c>
      <c r="BC110" s="155">
        <f t="shared" si="15"/>
        <v>0</v>
      </c>
      <c r="BD110" s="155">
        <f t="shared" si="24"/>
        <v>0</v>
      </c>
      <c r="BE110" s="155">
        <f t="shared" si="17"/>
        <v>0</v>
      </c>
      <c r="BF110" s="155">
        <f t="shared" si="18"/>
        <v>0</v>
      </c>
      <c r="BG110" s="155">
        <f t="shared" si="19"/>
        <v>0</v>
      </c>
      <c r="BH110" s="155">
        <f t="shared" si="20"/>
        <v>0</v>
      </c>
      <c r="BI110" s="155">
        <f t="shared" si="21"/>
        <v>0</v>
      </c>
      <c r="BJ110" s="171">
        <v>1</v>
      </c>
      <c r="BK110" s="230"/>
    </row>
    <row r="111" spans="1:63" ht="14.25">
      <c r="A111" s="4"/>
      <c r="B111" s="36">
        <v>106</v>
      </c>
      <c r="C111" s="38">
        <v>10578</v>
      </c>
      <c r="D111" s="131" t="s">
        <v>377</v>
      </c>
      <c r="E111" s="131" t="s">
        <v>339</v>
      </c>
      <c r="F111" s="238" t="s">
        <v>157</v>
      </c>
      <c r="G111" s="238" t="s">
        <v>157</v>
      </c>
      <c r="H111" s="238" t="s">
        <v>157</v>
      </c>
      <c r="I111" s="238" t="s">
        <v>157</v>
      </c>
      <c r="J111" s="238" t="s">
        <v>157</v>
      </c>
      <c r="K111" s="238" t="s">
        <v>157</v>
      </c>
      <c r="L111" s="263"/>
      <c r="M111" s="238" t="s">
        <v>157</v>
      </c>
      <c r="N111" s="238" t="s">
        <v>157</v>
      </c>
      <c r="O111" s="238" t="s">
        <v>157</v>
      </c>
      <c r="P111" s="238" t="s">
        <v>157</v>
      </c>
      <c r="Q111" s="238" t="s">
        <v>157</v>
      </c>
      <c r="R111" s="238" t="s">
        <v>157</v>
      </c>
      <c r="S111" s="263"/>
      <c r="T111" s="238" t="s">
        <v>157</v>
      </c>
      <c r="U111" s="238" t="s">
        <v>157</v>
      </c>
      <c r="V111" s="238" t="s">
        <v>157</v>
      </c>
      <c r="W111" s="238" t="s">
        <v>157</v>
      </c>
      <c r="X111" s="238" t="s">
        <v>157</v>
      </c>
      <c r="Y111" s="238" t="s">
        <v>157</v>
      </c>
      <c r="Z111" s="263"/>
      <c r="AA111" s="238" t="s">
        <v>157</v>
      </c>
      <c r="AB111" s="238" t="s">
        <v>157</v>
      </c>
      <c r="AC111" s="238" t="s">
        <v>157</v>
      </c>
      <c r="AD111" s="238" t="s">
        <v>157</v>
      </c>
      <c r="AE111" s="238" t="s">
        <v>157</v>
      </c>
      <c r="AF111" s="238" t="s">
        <v>157</v>
      </c>
      <c r="AG111" s="263"/>
      <c r="AH111" s="238" t="s">
        <v>157</v>
      </c>
      <c r="AI111" s="238" t="s">
        <v>157</v>
      </c>
      <c r="AJ111" s="238"/>
      <c r="AK111" s="5"/>
      <c r="AL111" s="152"/>
      <c r="AM111" s="152">
        <f>VLOOKUP(C111,DM_NGAY_CONG_QUY_DINH!$H$3:$L$514,5,FALSE)</f>
        <v>26</v>
      </c>
      <c r="AN111" s="152">
        <f t="shared" si="0"/>
        <v>26</v>
      </c>
      <c r="AO111" s="155">
        <f t="shared" si="1"/>
        <v>0</v>
      </c>
      <c r="AP111" s="155">
        <f t="shared" si="2"/>
        <v>0</v>
      </c>
      <c r="AQ111" s="157">
        <f t="shared" si="3"/>
        <v>0</v>
      </c>
      <c r="AR111" s="155">
        <f t="shared" si="4"/>
        <v>0</v>
      </c>
      <c r="AS111" s="155">
        <f t="shared" si="5"/>
        <v>0</v>
      </c>
      <c r="AT111" s="155">
        <f t="shared" si="6"/>
        <v>0</v>
      </c>
      <c r="AU111" s="155">
        <f t="shared" si="7"/>
        <v>0</v>
      </c>
      <c r="AV111" s="155">
        <f t="shared" si="22"/>
        <v>0</v>
      </c>
      <c r="AW111" s="155">
        <f t="shared" si="9"/>
        <v>0</v>
      </c>
      <c r="AX111" s="155">
        <f t="shared" si="10"/>
        <v>0</v>
      </c>
      <c r="AY111" s="155">
        <f t="shared" si="11"/>
        <v>0</v>
      </c>
      <c r="AZ111" s="155">
        <f t="shared" si="23"/>
        <v>0</v>
      </c>
      <c r="BA111" s="155">
        <f t="shared" si="13"/>
        <v>0</v>
      </c>
      <c r="BB111" s="155">
        <f t="shared" si="14"/>
        <v>0</v>
      </c>
      <c r="BC111" s="155">
        <f t="shared" si="15"/>
        <v>0</v>
      </c>
      <c r="BD111" s="155">
        <f t="shared" si="24"/>
        <v>0</v>
      </c>
      <c r="BE111" s="155">
        <f t="shared" si="17"/>
        <v>0</v>
      </c>
      <c r="BF111" s="155">
        <f t="shared" si="18"/>
        <v>0</v>
      </c>
      <c r="BG111" s="155">
        <f t="shared" si="19"/>
        <v>0</v>
      </c>
      <c r="BH111" s="155">
        <f t="shared" si="20"/>
        <v>0</v>
      </c>
      <c r="BI111" s="155">
        <f t="shared" si="21"/>
        <v>0</v>
      </c>
      <c r="BJ111" s="171">
        <v>1</v>
      </c>
      <c r="BK111" s="230"/>
    </row>
    <row r="112" spans="1:63" ht="14.25">
      <c r="A112" s="4"/>
      <c r="B112" s="36">
        <v>107</v>
      </c>
      <c r="C112" s="38">
        <v>10589</v>
      </c>
      <c r="D112" s="131" t="s">
        <v>378</v>
      </c>
      <c r="E112" s="131" t="s">
        <v>339</v>
      </c>
      <c r="F112" s="238" t="s">
        <v>157</v>
      </c>
      <c r="G112" s="238" t="s">
        <v>157</v>
      </c>
      <c r="H112" s="238" t="s">
        <v>157</v>
      </c>
      <c r="I112" s="238" t="s">
        <v>157</v>
      </c>
      <c r="J112" s="238" t="s">
        <v>157</v>
      </c>
      <c r="K112" s="238" t="s">
        <v>157</v>
      </c>
      <c r="L112" s="263"/>
      <c r="M112" s="238" t="s">
        <v>157</v>
      </c>
      <c r="N112" s="238" t="s">
        <v>157</v>
      </c>
      <c r="O112" s="238" t="s">
        <v>157</v>
      </c>
      <c r="P112" s="238" t="s">
        <v>157</v>
      </c>
      <c r="Q112" s="238" t="s">
        <v>157</v>
      </c>
      <c r="R112" s="238" t="s">
        <v>157</v>
      </c>
      <c r="S112" s="263"/>
      <c r="T112" s="238" t="s">
        <v>157</v>
      </c>
      <c r="U112" s="238" t="s">
        <v>157</v>
      </c>
      <c r="V112" s="238" t="s">
        <v>157</v>
      </c>
      <c r="W112" s="238" t="s">
        <v>157</v>
      </c>
      <c r="X112" s="238" t="s">
        <v>157</v>
      </c>
      <c r="Y112" s="238" t="s">
        <v>157</v>
      </c>
      <c r="Z112" s="263"/>
      <c r="AA112" s="238" t="s">
        <v>157</v>
      </c>
      <c r="AB112" s="238" t="s">
        <v>157</v>
      </c>
      <c r="AC112" s="238" t="s">
        <v>157</v>
      </c>
      <c r="AD112" s="238" t="s">
        <v>157</v>
      </c>
      <c r="AE112" s="238" t="s">
        <v>157</v>
      </c>
      <c r="AF112" s="238" t="s">
        <v>157</v>
      </c>
      <c r="AG112" s="263"/>
      <c r="AH112" s="238" t="s">
        <v>157</v>
      </c>
      <c r="AI112" s="238" t="s">
        <v>157</v>
      </c>
      <c r="AJ112" s="238"/>
      <c r="AK112" s="5"/>
      <c r="AL112" s="152"/>
      <c r="AM112" s="152">
        <f>VLOOKUP(C112,DM_NGAY_CONG_QUY_DINH!$H$3:$L$514,5,FALSE)</f>
        <v>26</v>
      </c>
      <c r="AN112" s="152">
        <f t="shared" si="0"/>
        <v>26</v>
      </c>
      <c r="AO112" s="155">
        <f t="shared" si="1"/>
        <v>0</v>
      </c>
      <c r="AP112" s="155">
        <f t="shared" si="2"/>
        <v>0</v>
      </c>
      <c r="AQ112" s="157">
        <f t="shared" si="3"/>
        <v>0</v>
      </c>
      <c r="AR112" s="155">
        <f t="shared" si="4"/>
        <v>0</v>
      </c>
      <c r="AS112" s="155">
        <f t="shared" si="5"/>
        <v>0</v>
      </c>
      <c r="AT112" s="155">
        <f t="shared" si="6"/>
        <v>0</v>
      </c>
      <c r="AU112" s="155">
        <f t="shared" si="7"/>
        <v>0</v>
      </c>
      <c r="AV112" s="155">
        <f t="shared" si="22"/>
        <v>0</v>
      </c>
      <c r="AW112" s="155">
        <f t="shared" si="9"/>
        <v>0</v>
      </c>
      <c r="AX112" s="155">
        <f t="shared" si="10"/>
        <v>0</v>
      </c>
      <c r="AY112" s="155">
        <f t="shared" si="11"/>
        <v>0</v>
      </c>
      <c r="AZ112" s="155">
        <f t="shared" si="23"/>
        <v>0</v>
      </c>
      <c r="BA112" s="155">
        <f t="shared" si="13"/>
        <v>0</v>
      </c>
      <c r="BB112" s="155">
        <f t="shared" si="14"/>
        <v>0</v>
      </c>
      <c r="BC112" s="155">
        <f t="shared" si="15"/>
        <v>0</v>
      </c>
      <c r="BD112" s="155">
        <f t="shared" si="24"/>
        <v>0</v>
      </c>
      <c r="BE112" s="155">
        <f t="shared" si="17"/>
        <v>0</v>
      </c>
      <c r="BF112" s="155">
        <f t="shared" si="18"/>
        <v>0</v>
      </c>
      <c r="BG112" s="155">
        <f t="shared" si="19"/>
        <v>0</v>
      </c>
      <c r="BH112" s="155">
        <f t="shared" si="20"/>
        <v>0</v>
      </c>
      <c r="BI112" s="155">
        <f t="shared" si="21"/>
        <v>0</v>
      </c>
      <c r="BJ112" s="171">
        <v>1.05</v>
      </c>
      <c r="BK112" s="230"/>
    </row>
    <row r="113" spans="1:63" ht="14.25">
      <c r="A113" s="4"/>
      <c r="B113" s="36">
        <v>108</v>
      </c>
      <c r="C113" s="38">
        <v>10591</v>
      </c>
      <c r="D113" s="131" t="s">
        <v>379</v>
      </c>
      <c r="E113" s="131" t="s">
        <v>339</v>
      </c>
      <c r="F113" s="238" t="s">
        <v>157</v>
      </c>
      <c r="G113" s="238" t="s">
        <v>157</v>
      </c>
      <c r="H113" s="238" t="s">
        <v>157</v>
      </c>
      <c r="I113" s="238" t="s">
        <v>157</v>
      </c>
      <c r="J113" s="238" t="s">
        <v>157</v>
      </c>
      <c r="K113" s="238" t="s">
        <v>157</v>
      </c>
      <c r="L113" s="263"/>
      <c r="M113" s="238" t="s">
        <v>157</v>
      </c>
      <c r="N113" s="238" t="s">
        <v>157</v>
      </c>
      <c r="O113" s="238" t="s">
        <v>157</v>
      </c>
      <c r="P113" s="238" t="s">
        <v>157</v>
      </c>
      <c r="Q113" s="238" t="s">
        <v>157</v>
      </c>
      <c r="R113" s="238" t="s">
        <v>157</v>
      </c>
      <c r="S113" s="263"/>
      <c r="T113" s="238" t="s">
        <v>157</v>
      </c>
      <c r="U113" s="238" t="s">
        <v>157</v>
      </c>
      <c r="V113" s="238" t="s">
        <v>157</v>
      </c>
      <c r="W113" s="238" t="s">
        <v>157</v>
      </c>
      <c r="X113" s="238" t="s">
        <v>157</v>
      </c>
      <c r="Y113" s="238" t="s">
        <v>157</v>
      </c>
      <c r="Z113" s="263"/>
      <c r="AA113" s="238" t="s">
        <v>157</v>
      </c>
      <c r="AB113" s="238" t="s">
        <v>157</v>
      </c>
      <c r="AC113" s="238" t="s">
        <v>157</v>
      </c>
      <c r="AD113" s="238" t="s">
        <v>157</v>
      </c>
      <c r="AE113" s="238" t="s">
        <v>157</v>
      </c>
      <c r="AF113" s="238" t="s">
        <v>157</v>
      </c>
      <c r="AG113" s="263"/>
      <c r="AH113" s="238" t="s">
        <v>157</v>
      </c>
      <c r="AI113" s="238" t="s">
        <v>157</v>
      </c>
      <c r="AJ113" s="238"/>
      <c r="AK113" s="5"/>
      <c r="AL113" s="152"/>
      <c r="AM113" s="152">
        <f>VLOOKUP(C113,DM_NGAY_CONG_QUY_DINH!$H$3:$L$514,5,FALSE)</f>
        <v>26</v>
      </c>
      <c r="AN113" s="152">
        <f t="shared" si="0"/>
        <v>26</v>
      </c>
      <c r="AO113" s="155">
        <f t="shared" si="1"/>
        <v>0</v>
      </c>
      <c r="AP113" s="155">
        <f t="shared" si="2"/>
        <v>0</v>
      </c>
      <c r="AQ113" s="157">
        <f t="shared" si="3"/>
        <v>0</v>
      </c>
      <c r="AR113" s="155">
        <f t="shared" si="4"/>
        <v>0</v>
      </c>
      <c r="AS113" s="155">
        <f t="shared" si="5"/>
        <v>0</v>
      </c>
      <c r="AT113" s="155">
        <f t="shared" si="6"/>
        <v>0</v>
      </c>
      <c r="AU113" s="155">
        <f t="shared" si="7"/>
        <v>0</v>
      </c>
      <c r="AV113" s="155">
        <f t="shared" si="22"/>
        <v>0</v>
      </c>
      <c r="AW113" s="155">
        <f t="shared" si="9"/>
        <v>0</v>
      </c>
      <c r="AX113" s="155">
        <f t="shared" si="10"/>
        <v>0</v>
      </c>
      <c r="AY113" s="155">
        <f t="shared" si="11"/>
        <v>0</v>
      </c>
      <c r="AZ113" s="155">
        <f t="shared" si="23"/>
        <v>0</v>
      </c>
      <c r="BA113" s="155">
        <f t="shared" si="13"/>
        <v>0</v>
      </c>
      <c r="BB113" s="155">
        <f t="shared" si="14"/>
        <v>0</v>
      </c>
      <c r="BC113" s="155">
        <f t="shared" si="15"/>
        <v>0</v>
      </c>
      <c r="BD113" s="155">
        <f t="shared" si="24"/>
        <v>0</v>
      </c>
      <c r="BE113" s="155">
        <f t="shared" si="17"/>
        <v>0</v>
      </c>
      <c r="BF113" s="155">
        <f t="shared" si="18"/>
        <v>0</v>
      </c>
      <c r="BG113" s="155">
        <f t="shared" si="19"/>
        <v>0</v>
      </c>
      <c r="BH113" s="155">
        <f t="shared" si="20"/>
        <v>0</v>
      </c>
      <c r="BI113" s="155">
        <f t="shared" si="21"/>
        <v>0</v>
      </c>
      <c r="BJ113" s="171">
        <v>0.95</v>
      </c>
      <c r="BK113" s="232"/>
    </row>
    <row r="114" spans="1:63" ht="14.25">
      <c r="A114" s="4"/>
      <c r="B114" s="36">
        <v>109</v>
      </c>
      <c r="C114" s="38">
        <v>10596</v>
      </c>
      <c r="D114" s="131" t="s">
        <v>380</v>
      </c>
      <c r="E114" s="131" t="s">
        <v>339</v>
      </c>
      <c r="F114" s="238" t="s">
        <v>157</v>
      </c>
      <c r="G114" s="238" t="s">
        <v>157</v>
      </c>
      <c r="H114" s="238" t="s">
        <v>157</v>
      </c>
      <c r="I114" s="238" t="s">
        <v>157</v>
      </c>
      <c r="J114" s="238" t="s">
        <v>157</v>
      </c>
      <c r="K114" s="238" t="s">
        <v>157</v>
      </c>
      <c r="L114" s="263"/>
      <c r="M114" s="238" t="s">
        <v>157</v>
      </c>
      <c r="N114" s="238" t="s">
        <v>157</v>
      </c>
      <c r="O114" s="238" t="s">
        <v>157</v>
      </c>
      <c r="P114" s="238" t="s">
        <v>157</v>
      </c>
      <c r="Q114" s="238" t="s">
        <v>157</v>
      </c>
      <c r="R114" s="238" t="s">
        <v>157</v>
      </c>
      <c r="S114" s="263"/>
      <c r="T114" s="238" t="s">
        <v>157</v>
      </c>
      <c r="U114" s="238" t="s">
        <v>157</v>
      </c>
      <c r="V114" s="238" t="s">
        <v>157</v>
      </c>
      <c r="W114" s="238" t="s">
        <v>157</v>
      </c>
      <c r="X114" s="238" t="s">
        <v>157</v>
      </c>
      <c r="Y114" s="238" t="s">
        <v>157</v>
      </c>
      <c r="Z114" s="263"/>
      <c r="AA114" s="238" t="s">
        <v>157</v>
      </c>
      <c r="AB114" s="238" t="s">
        <v>157</v>
      </c>
      <c r="AC114" s="238" t="s">
        <v>157</v>
      </c>
      <c r="AD114" s="238" t="s">
        <v>157</v>
      </c>
      <c r="AE114" s="238" t="s">
        <v>157</v>
      </c>
      <c r="AF114" s="238" t="s">
        <v>157</v>
      </c>
      <c r="AG114" s="263"/>
      <c r="AH114" s="238" t="s">
        <v>157</v>
      </c>
      <c r="AI114" s="238" t="s">
        <v>157</v>
      </c>
      <c r="AJ114" s="238"/>
      <c r="AK114" s="5"/>
      <c r="AL114" s="152"/>
      <c r="AM114" s="152">
        <f>VLOOKUP(C114,DM_NGAY_CONG_QUY_DINH!$H$3:$L$514,5,FALSE)</f>
        <v>26</v>
      </c>
      <c r="AN114" s="152">
        <f t="shared" si="0"/>
        <v>26</v>
      </c>
      <c r="AO114" s="155">
        <f t="shared" si="1"/>
        <v>0</v>
      </c>
      <c r="AP114" s="155">
        <f t="shared" si="2"/>
        <v>0</v>
      </c>
      <c r="AQ114" s="157">
        <f t="shared" si="3"/>
        <v>0</v>
      </c>
      <c r="AR114" s="155">
        <f t="shared" si="4"/>
        <v>0</v>
      </c>
      <c r="AS114" s="155">
        <f t="shared" si="5"/>
        <v>0</v>
      </c>
      <c r="AT114" s="155">
        <f t="shared" si="6"/>
        <v>0</v>
      </c>
      <c r="AU114" s="155">
        <f t="shared" si="7"/>
        <v>0</v>
      </c>
      <c r="AV114" s="155">
        <f t="shared" si="22"/>
        <v>0</v>
      </c>
      <c r="AW114" s="155">
        <f t="shared" si="9"/>
        <v>0</v>
      </c>
      <c r="AX114" s="155">
        <f t="shared" si="10"/>
        <v>0</v>
      </c>
      <c r="AY114" s="155">
        <f t="shared" si="11"/>
        <v>0</v>
      </c>
      <c r="AZ114" s="155">
        <f t="shared" si="23"/>
        <v>0</v>
      </c>
      <c r="BA114" s="155">
        <f t="shared" si="13"/>
        <v>0</v>
      </c>
      <c r="BB114" s="155">
        <f t="shared" si="14"/>
        <v>0</v>
      </c>
      <c r="BC114" s="155">
        <f t="shared" si="15"/>
        <v>0</v>
      </c>
      <c r="BD114" s="155">
        <f t="shared" si="24"/>
        <v>0</v>
      </c>
      <c r="BE114" s="155">
        <f t="shared" si="17"/>
        <v>0</v>
      </c>
      <c r="BF114" s="155">
        <f t="shared" si="18"/>
        <v>0</v>
      </c>
      <c r="BG114" s="155">
        <f t="shared" si="19"/>
        <v>0</v>
      </c>
      <c r="BH114" s="155">
        <f t="shared" si="20"/>
        <v>0</v>
      </c>
      <c r="BI114" s="155">
        <f t="shared" si="21"/>
        <v>0</v>
      </c>
      <c r="BJ114" s="171">
        <v>1</v>
      </c>
      <c r="BK114" s="230"/>
    </row>
    <row r="115" spans="1:63" ht="14.25">
      <c r="A115" s="4"/>
      <c r="B115" s="36">
        <v>110</v>
      </c>
      <c r="C115" s="38">
        <v>10597</v>
      </c>
      <c r="D115" s="131" t="s">
        <v>381</v>
      </c>
      <c r="E115" s="131" t="s">
        <v>339</v>
      </c>
      <c r="F115" s="238" t="s">
        <v>157</v>
      </c>
      <c r="G115" s="238" t="s">
        <v>157</v>
      </c>
      <c r="H115" s="238" t="s">
        <v>157</v>
      </c>
      <c r="I115" s="238" t="s">
        <v>157</v>
      </c>
      <c r="J115" s="238" t="s">
        <v>157</v>
      </c>
      <c r="K115" s="238" t="s">
        <v>157</v>
      </c>
      <c r="L115" s="263"/>
      <c r="M115" s="238" t="s">
        <v>157</v>
      </c>
      <c r="N115" s="238" t="s">
        <v>157</v>
      </c>
      <c r="O115" s="238" t="s">
        <v>157</v>
      </c>
      <c r="P115" s="238" t="s">
        <v>157</v>
      </c>
      <c r="Q115" s="238" t="s">
        <v>157</v>
      </c>
      <c r="R115" s="238" t="s">
        <v>157</v>
      </c>
      <c r="S115" s="263"/>
      <c r="T115" s="238" t="s">
        <v>157</v>
      </c>
      <c r="U115" s="238" t="s">
        <v>157</v>
      </c>
      <c r="V115" s="238" t="s">
        <v>157</v>
      </c>
      <c r="W115" s="238" t="s">
        <v>636</v>
      </c>
      <c r="X115" s="238" t="s">
        <v>636</v>
      </c>
      <c r="Y115" s="238" t="s">
        <v>636</v>
      </c>
      <c r="Z115" s="263"/>
      <c r="AA115" s="238" t="s">
        <v>636</v>
      </c>
      <c r="AB115" s="238" t="s">
        <v>636</v>
      </c>
      <c r="AC115" s="238" t="s">
        <v>636</v>
      </c>
      <c r="AD115" s="238" t="s">
        <v>636</v>
      </c>
      <c r="AE115" s="238" t="s">
        <v>636</v>
      </c>
      <c r="AF115" s="238" t="s">
        <v>636</v>
      </c>
      <c r="AG115" s="263"/>
      <c r="AH115" s="238" t="s">
        <v>636</v>
      </c>
      <c r="AI115" s="238" t="s">
        <v>636</v>
      </c>
      <c r="AJ115" s="238"/>
      <c r="AK115" s="5"/>
      <c r="AL115" s="152"/>
      <c r="AM115" s="152">
        <f>VLOOKUP(C115,DM_NGAY_CONG_QUY_DINH!$H$3:$L$514,5,FALSE)</f>
        <v>26</v>
      </c>
      <c r="AN115" s="152">
        <f t="shared" si="0"/>
        <v>15</v>
      </c>
      <c r="AO115" s="155">
        <f t="shared" si="1"/>
        <v>0</v>
      </c>
      <c r="AP115" s="155">
        <f t="shared" si="2"/>
        <v>0</v>
      </c>
      <c r="AQ115" s="157">
        <f t="shared" si="3"/>
        <v>0</v>
      </c>
      <c r="AR115" s="155">
        <f t="shared" si="4"/>
        <v>0</v>
      </c>
      <c r="AS115" s="155">
        <f t="shared" si="5"/>
        <v>0</v>
      </c>
      <c r="AT115" s="155">
        <f t="shared" si="6"/>
        <v>0</v>
      </c>
      <c r="AU115" s="155">
        <f t="shared" si="7"/>
        <v>0</v>
      </c>
      <c r="AV115" s="155">
        <f t="shared" si="22"/>
        <v>0</v>
      </c>
      <c r="AW115" s="155">
        <f t="shared" si="9"/>
        <v>0</v>
      </c>
      <c r="AX115" s="155">
        <f t="shared" si="10"/>
        <v>0</v>
      </c>
      <c r="AY115" s="155">
        <f t="shared" si="11"/>
        <v>0</v>
      </c>
      <c r="AZ115" s="155">
        <f t="shared" si="23"/>
        <v>0</v>
      </c>
      <c r="BA115" s="155">
        <f t="shared" si="13"/>
        <v>0</v>
      </c>
      <c r="BB115" s="155">
        <f t="shared" si="14"/>
        <v>0</v>
      </c>
      <c r="BC115" s="155">
        <f t="shared" si="15"/>
        <v>0</v>
      </c>
      <c r="BD115" s="155">
        <f t="shared" si="24"/>
        <v>0</v>
      </c>
      <c r="BE115" s="155">
        <f t="shared" si="17"/>
        <v>0</v>
      </c>
      <c r="BF115" s="155">
        <f t="shared" si="18"/>
        <v>0</v>
      </c>
      <c r="BG115" s="155">
        <f t="shared" si="19"/>
        <v>11</v>
      </c>
      <c r="BH115" s="155">
        <f t="shared" si="20"/>
        <v>0</v>
      </c>
      <c r="BI115" s="155">
        <f t="shared" si="21"/>
        <v>0</v>
      </c>
      <c r="BJ115" s="171">
        <v>1</v>
      </c>
      <c r="BK115" s="230"/>
    </row>
    <row r="116" spans="1:63" ht="14.25">
      <c r="A116" s="4"/>
      <c r="B116" s="36">
        <v>111</v>
      </c>
      <c r="C116" s="38">
        <v>10598</v>
      </c>
      <c r="D116" s="131" t="s">
        <v>382</v>
      </c>
      <c r="E116" s="131" t="s">
        <v>330</v>
      </c>
      <c r="F116" s="238" t="s">
        <v>157</v>
      </c>
      <c r="G116" s="238" t="s">
        <v>157</v>
      </c>
      <c r="H116" s="238" t="s">
        <v>157</v>
      </c>
      <c r="I116" s="238" t="s">
        <v>157</v>
      </c>
      <c r="J116" s="238" t="s">
        <v>157</v>
      </c>
      <c r="K116" s="238" t="s">
        <v>157</v>
      </c>
      <c r="L116" s="263"/>
      <c r="M116" s="238" t="s">
        <v>157</v>
      </c>
      <c r="N116" s="238" t="s">
        <v>157</v>
      </c>
      <c r="O116" s="238" t="s">
        <v>157</v>
      </c>
      <c r="P116" s="238" t="s">
        <v>157</v>
      </c>
      <c r="Q116" s="238" t="s">
        <v>157</v>
      </c>
      <c r="R116" s="238" t="s">
        <v>157</v>
      </c>
      <c r="S116" s="263"/>
      <c r="T116" s="238" t="s">
        <v>157</v>
      </c>
      <c r="U116" s="238" t="s">
        <v>157</v>
      </c>
      <c r="V116" s="238" t="s">
        <v>157</v>
      </c>
      <c r="W116" s="238" t="s">
        <v>157</v>
      </c>
      <c r="X116" s="238" t="s">
        <v>157</v>
      </c>
      <c r="Y116" s="238" t="s">
        <v>157</v>
      </c>
      <c r="Z116" s="263"/>
      <c r="AA116" s="238" t="s">
        <v>157</v>
      </c>
      <c r="AB116" s="238" t="s">
        <v>157</v>
      </c>
      <c r="AC116" s="238" t="s">
        <v>157</v>
      </c>
      <c r="AD116" s="238" t="s">
        <v>157</v>
      </c>
      <c r="AE116" s="238" t="s">
        <v>157</v>
      </c>
      <c r="AF116" s="238" t="s">
        <v>157</v>
      </c>
      <c r="AG116" s="263"/>
      <c r="AH116" s="238" t="s">
        <v>157</v>
      </c>
      <c r="AI116" s="238" t="s">
        <v>157</v>
      </c>
      <c r="AJ116" s="238"/>
      <c r="AK116" s="5"/>
      <c r="AL116" s="152"/>
      <c r="AM116" s="152">
        <f>VLOOKUP(C116,DM_NGAY_CONG_QUY_DINH!$H$3:$L$514,5,FALSE)</f>
        <v>26</v>
      </c>
      <c r="AN116" s="152">
        <f t="shared" si="0"/>
        <v>26</v>
      </c>
      <c r="AO116" s="155">
        <f t="shared" si="1"/>
        <v>0</v>
      </c>
      <c r="AP116" s="155">
        <f t="shared" si="2"/>
        <v>0</v>
      </c>
      <c r="AQ116" s="157">
        <f t="shared" si="3"/>
        <v>0</v>
      </c>
      <c r="AR116" s="155">
        <f t="shared" si="4"/>
        <v>0</v>
      </c>
      <c r="AS116" s="155">
        <f t="shared" si="5"/>
        <v>0</v>
      </c>
      <c r="AT116" s="155">
        <f t="shared" si="6"/>
        <v>0</v>
      </c>
      <c r="AU116" s="155">
        <f t="shared" si="7"/>
        <v>0</v>
      </c>
      <c r="AV116" s="155">
        <f t="shared" si="22"/>
        <v>0</v>
      </c>
      <c r="AW116" s="155">
        <f t="shared" si="9"/>
        <v>0</v>
      </c>
      <c r="AX116" s="155">
        <f t="shared" si="10"/>
        <v>0</v>
      </c>
      <c r="AY116" s="155">
        <f t="shared" si="11"/>
        <v>0</v>
      </c>
      <c r="AZ116" s="155">
        <f t="shared" si="23"/>
        <v>0</v>
      </c>
      <c r="BA116" s="155">
        <f t="shared" si="13"/>
        <v>0</v>
      </c>
      <c r="BB116" s="155">
        <f t="shared" si="14"/>
        <v>0</v>
      </c>
      <c r="BC116" s="155">
        <f t="shared" si="15"/>
        <v>0</v>
      </c>
      <c r="BD116" s="155">
        <f t="shared" si="24"/>
        <v>0</v>
      </c>
      <c r="BE116" s="155">
        <f t="shared" si="17"/>
        <v>0</v>
      </c>
      <c r="BF116" s="155">
        <f t="shared" si="18"/>
        <v>0</v>
      </c>
      <c r="BG116" s="155">
        <f t="shared" si="19"/>
        <v>0</v>
      </c>
      <c r="BH116" s="155">
        <f t="shared" si="20"/>
        <v>0</v>
      </c>
      <c r="BI116" s="155">
        <f t="shared" si="21"/>
        <v>0</v>
      </c>
      <c r="BJ116" s="171">
        <v>0.95</v>
      </c>
      <c r="BK116" s="230"/>
    </row>
    <row r="117" spans="1:63" ht="14.25">
      <c r="A117" s="4"/>
      <c r="B117" s="36">
        <v>112</v>
      </c>
      <c r="C117" s="38">
        <v>10602</v>
      </c>
      <c r="D117" s="131" t="s">
        <v>383</v>
      </c>
      <c r="E117" s="131" t="s">
        <v>339</v>
      </c>
      <c r="F117" s="238" t="s">
        <v>157</v>
      </c>
      <c r="G117" s="238" t="s">
        <v>157</v>
      </c>
      <c r="H117" s="238" t="s">
        <v>157</v>
      </c>
      <c r="I117" s="238" t="s">
        <v>157</v>
      </c>
      <c r="J117" s="238" t="s">
        <v>157</v>
      </c>
      <c r="K117" s="238" t="s">
        <v>157</v>
      </c>
      <c r="L117" s="263"/>
      <c r="M117" s="238" t="s">
        <v>157</v>
      </c>
      <c r="N117" s="238" t="s">
        <v>157</v>
      </c>
      <c r="O117" s="238" t="s">
        <v>157</v>
      </c>
      <c r="P117" s="238" t="s">
        <v>157</v>
      </c>
      <c r="Q117" s="238" t="s">
        <v>157</v>
      </c>
      <c r="R117" s="238" t="s">
        <v>157</v>
      </c>
      <c r="S117" s="263"/>
      <c r="T117" s="238" t="s">
        <v>157</v>
      </c>
      <c r="U117" s="238" t="s">
        <v>157</v>
      </c>
      <c r="V117" s="238" t="s">
        <v>157</v>
      </c>
      <c r="W117" s="238" t="s">
        <v>157</v>
      </c>
      <c r="X117" s="238" t="s">
        <v>157</v>
      </c>
      <c r="Y117" s="238" t="s">
        <v>157</v>
      </c>
      <c r="Z117" s="263"/>
      <c r="AA117" s="238" t="s">
        <v>157</v>
      </c>
      <c r="AB117" s="238" t="s">
        <v>157</v>
      </c>
      <c r="AC117" s="238" t="s">
        <v>157</v>
      </c>
      <c r="AD117" s="238" t="s">
        <v>157</v>
      </c>
      <c r="AE117" s="238" t="s">
        <v>157</v>
      </c>
      <c r="AF117" s="238" t="s">
        <v>157</v>
      </c>
      <c r="AG117" s="263"/>
      <c r="AH117" s="238" t="s">
        <v>157</v>
      </c>
      <c r="AI117" s="238" t="s">
        <v>157</v>
      </c>
      <c r="AJ117" s="238"/>
      <c r="AK117" s="5"/>
      <c r="AL117" s="152"/>
      <c r="AM117" s="152">
        <f>VLOOKUP(C117,DM_NGAY_CONG_QUY_DINH!$H$3:$L$514,5,FALSE)</f>
        <v>26</v>
      </c>
      <c r="AN117" s="152">
        <f t="shared" si="0"/>
        <v>26</v>
      </c>
      <c r="AO117" s="155">
        <f t="shared" si="1"/>
        <v>0</v>
      </c>
      <c r="AP117" s="155">
        <f t="shared" si="2"/>
        <v>0</v>
      </c>
      <c r="AQ117" s="157">
        <f t="shared" si="3"/>
        <v>0</v>
      </c>
      <c r="AR117" s="155">
        <f t="shared" si="4"/>
        <v>0</v>
      </c>
      <c r="AS117" s="155">
        <f t="shared" si="5"/>
        <v>0</v>
      </c>
      <c r="AT117" s="155">
        <f t="shared" si="6"/>
        <v>0</v>
      </c>
      <c r="AU117" s="155">
        <f t="shared" si="7"/>
        <v>0</v>
      </c>
      <c r="AV117" s="155">
        <f t="shared" si="22"/>
        <v>0</v>
      </c>
      <c r="AW117" s="155">
        <f t="shared" si="9"/>
        <v>0</v>
      </c>
      <c r="AX117" s="155">
        <f t="shared" si="10"/>
        <v>0</v>
      </c>
      <c r="AY117" s="155">
        <f t="shared" si="11"/>
        <v>0</v>
      </c>
      <c r="AZ117" s="155">
        <f t="shared" si="23"/>
        <v>0</v>
      </c>
      <c r="BA117" s="155">
        <f t="shared" si="13"/>
        <v>0</v>
      </c>
      <c r="BB117" s="155">
        <f t="shared" si="14"/>
        <v>0</v>
      </c>
      <c r="BC117" s="155">
        <f t="shared" si="15"/>
        <v>0</v>
      </c>
      <c r="BD117" s="155">
        <f t="shared" si="24"/>
        <v>0</v>
      </c>
      <c r="BE117" s="155">
        <f t="shared" si="17"/>
        <v>0</v>
      </c>
      <c r="BF117" s="155">
        <f t="shared" si="18"/>
        <v>0</v>
      </c>
      <c r="BG117" s="155">
        <f t="shared" si="19"/>
        <v>0</v>
      </c>
      <c r="BH117" s="155">
        <f t="shared" si="20"/>
        <v>0</v>
      </c>
      <c r="BI117" s="155">
        <f t="shared" si="21"/>
        <v>0</v>
      </c>
      <c r="BJ117" s="171">
        <v>1.05</v>
      </c>
      <c r="BK117" s="230"/>
    </row>
    <row r="118" spans="1:63" ht="14.25">
      <c r="A118" s="4"/>
      <c r="B118" s="36">
        <v>113</v>
      </c>
      <c r="C118" s="38">
        <v>10603</v>
      </c>
      <c r="D118" s="131" t="s">
        <v>343</v>
      </c>
      <c r="E118" s="131" t="s">
        <v>339</v>
      </c>
      <c r="F118" s="238" t="s">
        <v>157</v>
      </c>
      <c r="G118" s="238" t="s">
        <v>157</v>
      </c>
      <c r="H118" s="238" t="s">
        <v>157</v>
      </c>
      <c r="I118" s="238" t="s">
        <v>157</v>
      </c>
      <c r="J118" s="238" t="s">
        <v>157</v>
      </c>
      <c r="K118" s="238" t="s">
        <v>157</v>
      </c>
      <c r="L118" s="263"/>
      <c r="M118" s="238" t="s">
        <v>157</v>
      </c>
      <c r="N118" s="238" t="s">
        <v>157</v>
      </c>
      <c r="O118" s="238" t="s">
        <v>157</v>
      </c>
      <c r="P118" s="238" t="s">
        <v>157</v>
      </c>
      <c r="Q118" s="238" t="s">
        <v>157</v>
      </c>
      <c r="R118" s="238" t="s">
        <v>157</v>
      </c>
      <c r="S118" s="263"/>
      <c r="T118" s="238" t="s">
        <v>157</v>
      </c>
      <c r="U118" s="238" t="s">
        <v>157</v>
      </c>
      <c r="V118" s="238" t="s">
        <v>157</v>
      </c>
      <c r="W118" s="238" t="s">
        <v>157</v>
      </c>
      <c r="X118" s="238" t="s">
        <v>157</v>
      </c>
      <c r="Y118" s="238" t="s">
        <v>157</v>
      </c>
      <c r="Z118" s="263"/>
      <c r="AA118" s="238" t="s">
        <v>157</v>
      </c>
      <c r="AB118" s="238" t="s">
        <v>157</v>
      </c>
      <c r="AC118" s="238" t="s">
        <v>157</v>
      </c>
      <c r="AD118" s="238" t="s">
        <v>157</v>
      </c>
      <c r="AE118" s="238" t="s">
        <v>157</v>
      </c>
      <c r="AF118" s="238" t="s">
        <v>157</v>
      </c>
      <c r="AG118" s="263"/>
      <c r="AH118" s="238" t="s">
        <v>157</v>
      </c>
      <c r="AI118" s="238" t="s">
        <v>157</v>
      </c>
      <c r="AJ118" s="238"/>
      <c r="AK118" s="5"/>
      <c r="AL118" s="152"/>
      <c r="AM118" s="152">
        <f>VLOOKUP(C118,DM_NGAY_CONG_QUY_DINH!$H$3:$L$514,5,FALSE)</f>
        <v>26</v>
      </c>
      <c r="AN118" s="152">
        <f t="shared" si="0"/>
        <v>26</v>
      </c>
      <c r="AO118" s="155">
        <f t="shared" si="1"/>
        <v>0</v>
      </c>
      <c r="AP118" s="155">
        <f t="shared" si="2"/>
        <v>0</v>
      </c>
      <c r="AQ118" s="157">
        <f t="shared" si="3"/>
        <v>0</v>
      </c>
      <c r="AR118" s="155">
        <f t="shared" si="4"/>
        <v>0</v>
      </c>
      <c r="AS118" s="155">
        <f t="shared" si="5"/>
        <v>0</v>
      </c>
      <c r="AT118" s="155">
        <f t="shared" si="6"/>
        <v>0</v>
      </c>
      <c r="AU118" s="155">
        <f t="shared" si="7"/>
        <v>0</v>
      </c>
      <c r="AV118" s="155">
        <f t="shared" si="22"/>
        <v>0</v>
      </c>
      <c r="AW118" s="155">
        <f t="shared" si="9"/>
        <v>0</v>
      </c>
      <c r="AX118" s="155">
        <f t="shared" si="10"/>
        <v>0</v>
      </c>
      <c r="AY118" s="155">
        <f t="shared" si="11"/>
        <v>0</v>
      </c>
      <c r="AZ118" s="155">
        <f t="shared" si="23"/>
        <v>0</v>
      </c>
      <c r="BA118" s="155">
        <f t="shared" si="13"/>
        <v>0</v>
      </c>
      <c r="BB118" s="155">
        <f t="shared" si="14"/>
        <v>0</v>
      </c>
      <c r="BC118" s="155">
        <f t="shared" si="15"/>
        <v>0</v>
      </c>
      <c r="BD118" s="155">
        <f t="shared" si="24"/>
        <v>0</v>
      </c>
      <c r="BE118" s="155">
        <f t="shared" si="17"/>
        <v>0</v>
      </c>
      <c r="BF118" s="155">
        <f t="shared" si="18"/>
        <v>0</v>
      </c>
      <c r="BG118" s="155">
        <f t="shared" si="19"/>
        <v>0</v>
      </c>
      <c r="BH118" s="155">
        <f t="shared" si="20"/>
        <v>0</v>
      </c>
      <c r="BI118" s="155">
        <f t="shared" si="21"/>
        <v>0</v>
      </c>
      <c r="BJ118" s="225">
        <v>1</v>
      </c>
      <c r="BK118" s="232"/>
    </row>
    <row r="119" spans="1:63" ht="14.25">
      <c r="A119" s="4"/>
      <c r="B119" s="36">
        <v>114</v>
      </c>
      <c r="C119" s="38">
        <v>10618</v>
      </c>
      <c r="D119" s="131" t="s">
        <v>384</v>
      </c>
      <c r="E119" s="131" t="s">
        <v>339</v>
      </c>
      <c r="F119" s="238" t="s">
        <v>157</v>
      </c>
      <c r="G119" s="238" t="s">
        <v>473</v>
      </c>
      <c r="H119" s="238" t="s">
        <v>473</v>
      </c>
      <c r="I119" s="238" t="s">
        <v>473</v>
      </c>
      <c r="J119" s="238" t="s">
        <v>473</v>
      </c>
      <c r="K119" s="238" t="s">
        <v>473</v>
      </c>
      <c r="L119" s="263"/>
      <c r="M119" s="238" t="s">
        <v>473</v>
      </c>
      <c r="N119" s="238" t="s">
        <v>473</v>
      </c>
      <c r="O119" s="238" t="s">
        <v>473</v>
      </c>
      <c r="P119" s="238" t="s">
        <v>473</v>
      </c>
      <c r="Q119" s="238" t="s">
        <v>473</v>
      </c>
      <c r="R119" s="238" t="s">
        <v>157</v>
      </c>
      <c r="S119" s="263"/>
      <c r="T119" s="238" t="s">
        <v>157</v>
      </c>
      <c r="U119" s="238" t="s">
        <v>157</v>
      </c>
      <c r="V119" s="238" t="s">
        <v>157</v>
      </c>
      <c r="W119" s="238" t="s">
        <v>157</v>
      </c>
      <c r="X119" s="238" t="s">
        <v>157</v>
      </c>
      <c r="Y119" s="238" t="s">
        <v>157</v>
      </c>
      <c r="Z119" s="263"/>
      <c r="AA119" s="238" t="s">
        <v>157</v>
      </c>
      <c r="AB119" s="238" t="s">
        <v>157</v>
      </c>
      <c r="AC119" s="238" t="s">
        <v>157</v>
      </c>
      <c r="AD119" s="238" t="s">
        <v>157</v>
      </c>
      <c r="AE119" s="238" t="s">
        <v>157</v>
      </c>
      <c r="AF119" s="238" t="s">
        <v>157</v>
      </c>
      <c r="AG119" s="263"/>
      <c r="AH119" s="238" t="s">
        <v>157</v>
      </c>
      <c r="AI119" s="238" t="s">
        <v>157</v>
      </c>
      <c r="AJ119" s="238"/>
      <c r="AK119" s="5"/>
      <c r="AL119" s="152"/>
      <c r="AM119" s="152">
        <f>VLOOKUP(C119,DM_NGAY_CONG_QUY_DINH!$H$3:$L$514,5,FALSE)</f>
        <v>26</v>
      </c>
      <c r="AN119" s="152">
        <f t="shared" si="0"/>
        <v>16</v>
      </c>
      <c r="AO119" s="155">
        <f t="shared" si="1"/>
        <v>0</v>
      </c>
      <c r="AP119" s="155">
        <f t="shared" si="2"/>
        <v>10</v>
      </c>
      <c r="AQ119" s="157">
        <f t="shared" si="3"/>
        <v>0</v>
      </c>
      <c r="AR119" s="155">
        <f t="shared" si="4"/>
        <v>0</v>
      </c>
      <c r="AS119" s="155">
        <f t="shared" si="5"/>
        <v>0</v>
      </c>
      <c r="AT119" s="155">
        <f t="shared" si="6"/>
        <v>0</v>
      </c>
      <c r="AU119" s="155">
        <f t="shared" si="7"/>
        <v>0</v>
      </c>
      <c r="AV119" s="155">
        <f t="shared" si="22"/>
        <v>0</v>
      </c>
      <c r="AW119" s="155">
        <f t="shared" si="9"/>
        <v>0</v>
      </c>
      <c r="AX119" s="155">
        <f t="shared" si="10"/>
        <v>0</v>
      </c>
      <c r="AY119" s="155">
        <f t="shared" si="11"/>
        <v>0</v>
      </c>
      <c r="AZ119" s="155">
        <f t="shared" si="23"/>
        <v>0</v>
      </c>
      <c r="BA119" s="155">
        <f t="shared" si="13"/>
        <v>0</v>
      </c>
      <c r="BB119" s="155">
        <f t="shared" si="14"/>
        <v>0</v>
      </c>
      <c r="BC119" s="155">
        <f t="shared" si="15"/>
        <v>0</v>
      </c>
      <c r="BD119" s="155">
        <f t="shared" si="24"/>
        <v>0</v>
      </c>
      <c r="BE119" s="155">
        <f t="shared" si="17"/>
        <v>0</v>
      </c>
      <c r="BF119" s="155">
        <f t="shared" si="18"/>
        <v>0</v>
      </c>
      <c r="BG119" s="155">
        <f t="shared" si="19"/>
        <v>0</v>
      </c>
      <c r="BH119" s="155">
        <f t="shared" si="20"/>
        <v>0</v>
      </c>
      <c r="BI119" s="155">
        <f t="shared" si="21"/>
        <v>0</v>
      </c>
      <c r="BJ119" s="171">
        <v>0.69</v>
      </c>
      <c r="BK119" s="230"/>
    </row>
    <row r="120" spans="1:63" ht="14.25">
      <c r="A120" s="4"/>
      <c r="B120" s="36">
        <v>115</v>
      </c>
      <c r="C120" s="38">
        <v>10619</v>
      </c>
      <c r="D120" s="131" t="s">
        <v>385</v>
      </c>
      <c r="E120" s="131" t="s">
        <v>339</v>
      </c>
      <c r="F120" s="238" t="s">
        <v>157</v>
      </c>
      <c r="G120" s="238" t="s">
        <v>157</v>
      </c>
      <c r="H120" s="238" t="s">
        <v>157</v>
      </c>
      <c r="I120" s="238" t="s">
        <v>157</v>
      </c>
      <c r="J120" s="238" t="s">
        <v>157</v>
      </c>
      <c r="K120" s="238" t="s">
        <v>157</v>
      </c>
      <c r="L120" s="263"/>
      <c r="M120" s="238" t="s">
        <v>157</v>
      </c>
      <c r="N120" s="238" t="s">
        <v>157</v>
      </c>
      <c r="O120" s="238" t="s">
        <v>157</v>
      </c>
      <c r="P120" s="238" t="s">
        <v>157</v>
      </c>
      <c r="Q120" s="238" t="s">
        <v>157</v>
      </c>
      <c r="R120" s="238" t="s">
        <v>157</v>
      </c>
      <c r="S120" s="263"/>
      <c r="T120" s="238" t="s">
        <v>157</v>
      </c>
      <c r="U120" s="238" t="s">
        <v>157</v>
      </c>
      <c r="V120" s="238" t="s">
        <v>157</v>
      </c>
      <c r="W120" s="238" t="s">
        <v>157</v>
      </c>
      <c r="X120" s="238" t="s">
        <v>157</v>
      </c>
      <c r="Y120" s="238" t="s">
        <v>157</v>
      </c>
      <c r="Z120" s="263"/>
      <c r="AA120" s="238" t="s">
        <v>157</v>
      </c>
      <c r="AB120" s="238" t="s">
        <v>157</v>
      </c>
      <c r="AC120" s="238" t="s">
        <v>157</v>
      </c>
      <c r="AD120" s="238" t="s">
        <v>157</v>
      </c>
      <c r="AE120" s="238" t="s">
        <v>157</v>
      </c>
      <c r="AF120" s="238" t="s">
        <v>157</v>
      </c>
      <c r="AG120" s="263"/>
      <c r="AH120" s="238" t="s">
        <v>157</v>
      </c>
      <c r="AI120" s="238" t="s">
        <v>157</v>
      </c>
      <c r="AJ120" s="238"/>
      <c r="AK120" s="5"/>
      <c r="AL120" s="152"/>
      <c r="AM120" s="152">
        <f>VLOOKUP(C120,DM_NGAY_CONG_QUY_DINH!$H$3:$L$514,5,FALSE)</f>
        <v>26</v>
      </c>
      <c r="AN120" s="152">
        <f t="shared" si="0"/>
        <v>26</v>
      </c>
      <c r="AO120" s="155">
        <f t="shared" si="1"/>
        <v>0</v>
      </c>
      <c r="AP120" s="155">
        <f t="shared" si="2"/>
        <v>0</v>
      </c>
      <c r="AQ120" s="157">
        <f t="shared" si="3"/>
        <v>0</v>
      </c>
      <c r="AR120" s="155">
        <f t="shared" si="4"/>
        <v>0</v>
      </c>
      <c r="AS120" s="155">
        <f t="shared" si="5"/>
        <v>0</v>
      </c>
      <c r="AT120" s="155">
        <f t="shared" si="6"/>
        <v>0</v>
      </c>
      <c r="AU120" s="155">
        <f t="shared" si="7"/>
        <v>0</v>
      </c>
      <c r="AV120" s="155">
        <f t="shared" si="22"/>
        <v>0</v>
      </c>
      <c r="AW120" s="155">
        <f t="shared" si="9"/>
        <v>0</v>
      </c>
      <c r="AX120" s="155">
        <f t="shared" si="10"/>
        <v>0</v>
      </c>
      <c r="AY120" s="155">
        <f t="shared" si="11"/>
        <v>0</v>
      </c>
      <c r="AZ120" s="155">
        <f t="shared" si="23"/>
        <v>0</v>
      </c>
      <c r="BA120" s="155">
        <f t="shared" si="13"/>
        <v>0</v>
      </c>
      <c r="BB120" s="155">
        <f t="shared" si="14"/>
        <v>0</v>
      </c>
      <c r="BC120" s="155">
        <f t="shared" si="15"/>
        <v>0</v>
      </c>
      <c r="BD120" s="155">
        <f t="shared" si="24"/>
        <v>0</v>
      </c>
      <c r="BE120" s="155">
        <f t="shared" si="17"/>
        <v>0</v>
      </c>
      <c r="BF120" s="155">
        <f t="shared" si="18"/>
        <v>0</v>
      </c>
      <c r="BG120" s="155">
        <f t="shared" si="19"/>
        <v>0</v>
      </c>
      <c r="BH120" s="155">
        <f t="shared" si="20"/>
        <v>0</v>
      </c>
      <c r="BI120" s="155">
        <f t="shared" si="21"/>
        <v>0</v>
      </c>
      <c r="BJ120" s="171">
        <v>1</v>
      </c>
      <c r="BK120" s="230"/>
    </row>
    <row r="121" spans="1:63" ht="14.25">
      <c r="A121" s="4"/>
      <c r="B121" s="36">
        <v>116</v>
      </c>
      <c r="C121" s="38">
        <v>10620</v>
      </c>
      <c r="D121" s="131" t="s">
        <v>386</v>
      </c>
      <c r="E121" s="131" t="s">
        <v>339</v>
      </c>
      <c r="F121" s="238" t="s">
        <v>305</v>
      </c>
      <c r="G121" s="238" t="s">
        <v>305</v>
      </c>
      <c r="H121" s="238" t="s">
        <v>305</v>
      </c>
      <c r="I121" s="238" t="s">
        <v>305</v>
      </c>
      <c r="J121" s="238" t="s">
        <v>305</v>
      </c>
      <c r="K121" s="238" t="s">
        <v>305</v>
      </c>
      <c r="L121" s="263"/>
      <c r="M121" s="238" t="s">
        <v>305</v>
      </c>
      <c r="N121" s="238" t="s">
        <v>305</v>
      </c>
      <c r="O121" s="238" t="s">
        <v>305</v>
      </c>
      <c r="P121" s="238" t="s">
        <v>305</v>
      </c>
      <c r="Q121" s="238" t="s">
        <v>305</v>
      </c>
      <c r="R121" s="238" t="s">
        <v>305</v>
      </c>
      <c r="S121" s="263"/>
      <c r="T121" s="238" t="s">
        <v>305</v>
      </c>
      <c r="U121" s="238" t="s">
        <v>305</v>
      </c>
      <c r="V121" s="238" t="s">
        <v>305</v>
      </c>
      <c r="W121" s="238" t="s">
        <v>305</v>
      </c>
      <c r="X121" s="238" t="s">
        <v>305</v>
      </c>
      <c r="Y121" s="238" t="s">
        <v>305</v>
      </c>
      <c r="Z121" s="263"/>
      <c r="AA121" s="238" t="s">
        <v>305</v>
      </c>
      <c r="AB121" s="238" t="s">
        <v>305</v>
      </c>
      <c r="AC121" s="238" t="s">
        <v>305</v>
      </c>
      <c r="AD121" s="238" t="s">
        <v>305</v>
      </c>
      <c r="AE121" s="238" t="s">
        <v>305</v>
      </c>
      <c r="AF121" s="238" t="s">
        <v>305</v>
      </c>
      <c r="AG121" s="263"/>
      <c r="AH121" s="238" t="s">
        <v>305</v>
      </c>
      <c r="AI121" s="238" t="s">
        <v>305</v>
      </c>
      <c r="AJ121" s="238"/>
      <c r="AK121" s="5"/>
      <c r="AL121" s="152"/>
      <c r="AM121" s="152">
        <f>VLOOKUP(C121,DM_NGAY_CONG_QUY_DINH!$H$3:$L$514,5,FALSE)</f>
        <v>26</v>
      </c>
      <c r="AN121" s="152">
        <f t="shared" si="0"/>
        <v>0</v>
      </c>
      <c r="AO121" s="155">
        <f t="shared" si="1"/>
        <v>0</v>
      </c>
      <c r="AP121" s="155">
        <f t="shared" si="2"/>
        <v>0</v>
      </c>
      <c r="AQ121" s="157">
        <f t="shared" si="3"/>
        <v>0</v>
      </c>
      <c r="AR121" s="155">
        <f t="shared" si="4"/>
        <v>0</v>
      </c>
      <c r="AS121" s="155">
        <f t="shared" si="5"/>
        <v>0</v>
      </c>
      <c r="AT121" s="155">
        <f t="shared" si="6"/>
        <v>26</v>
      </c>
      <c r="AU121" s="155">
        <f t="shared" si="7"/>
        <v>0</v>
      </c>
      <c r="AV121" s="155">
        <f t="shared" si="22"/>
        <v>0</v>
      </c>
      <c r="AW121" s="155">
        <f t="shared" si="9"/>
        <v>0</v>
      </c>
      <c r="AX121" s="155">
        <f t="shared" si="10"/>
        <v>0</v>
      </c>
      <c r="AY121" s="155">
        <f t="shared" si="11"/>
        <v>0</v>
      </c>
      <c r="AZ121" s="155">
        <f t="shared" si="23"/>
        <v>0</v>
      </c>
      <c r="BA121" s="155">
        <f t="shared" si="13"/>
        <v>0</v>
      </c>
      <c r="BB121" s="155">
        <f t="shared" si="14"/>
        <v>0</v>
      </c>
      <c r="BC121" s="155">
        <f t="shared" si="15"/>
        <v>0</v>
      </c>
      <c r="BD121" s="155">
        <f t="shared" si="24"/>
        <v>0</v>
      </c>
      <c r="BE121" s="155">
        <f t="shared" si="17"/>
        <v>0</v>
      </c>
      <c r="BF121" s="155">
        <f t="shared" si="18"/>
        <v>0</v>
      </c>
      <c r="BG121" s="155">
        <f t="shared" si="19"/>
        <v>0</v>
      </c>
      <c r="BH121" s="155">
        <f t="shared" si="20"/>
        <v>0</v>
      </c>
      <c r="BI121" s="155">
        <f t="shared" si="21"/>
        <v>0</v>
      </c>
      <c r="BJ121" s="171">
        <v>1</v>
      </c>
      <c r="BK121" s="230"/>
    </row>
    <row r="122" spans="1:63" ht="14.25">
      <c r="A122" s="4"/>
      <c r="B122" s="36">
        <v>117</v>
      </c>
      <c r="C122" s="38">
        <v>10621</v>
      </c>
      <c r="D122" s="131" t="s">
        <v>387</v>
      </c>
      <c r="E122" s="131" t="s">
        <v>339</v>
      </c>
      <c r="F122" s="238" t="s">
        <v>157</v>
      </c>
      <c r="G122" s="238" t="s">
        <v>157</v>
      </c>
      <c r="H122" s="238" t="s">
        <v>157</v>
      </c>
      <c r="I122" s="238" t="s">
        <v>157</v>
      </c>
      <c r="J122" s="238" t="s">
        <v>157</v>
      </c>
      <c r="K122" s="238" t="s">
        <v>157</v>
      </c>
      <c r="L122" s="263"/>
      <c r="M122" s="238" t="s">
        <v>157</v>
      </c>
      <c r="N122" s="238" t="s">
        <v>157</v>
      </c>
      <c r="O122" s="238" t="s">
        <v>157</v>
      </c>
      <c r="P122" s="238" t="s">
        <v>157</v>
      </c>
      <c r="Q122" s="238" t="s">
        <v>157</v>
      </c>
      <c r="R122" s="238" t="s">
        <v>157</v>
      </c>
      <c r="S122" s="263"/>
      <c r="T122" s="238" t="s">
        <v>157</v>
      </c>
      <c r="U122" s="238" t="s">
        <v>157</v>
      </c>
      <c r="V122" s="238" t="s">
        <v>157</v>
      </c>
      <c r="W122" s="238" t="s">
        <v>157</v>
      </c>
      <c r="X122" s="238" t="s">
        <v>157</v>
      </c>
      <c r="Y122" s="238" t="s">
        <v>157</v>
      </c>
      <c r="Z122" s="263"/>
      <c r="AA122" s="238" t="s">
        <v>157</v>
      </c>
      <c r="AB122" s="238" t="s">
        <v>157</v>
      </c>
      <c r="AC122" s="238" t="s">
        <v>157</v>
      </c>
      <c r="AD122" s="238" t="s">
        <v>157</v>
      </c>
      <c r="AE122" s="238" t="s">
        <v>157</v>
      </c>
      <c r="AF122" s="238" t="s">
        <v>157</v>
      </c>
      <c r="AG122" s="263"/>
      <c r="AH122" s="238" t="s">
        <v>157</v>
      </c>
      <c r="AI122" s="238" t="s">
        <v>157</v>
      </c>
      <c r="AJ122" s="238"/>
      <c r="AK122" s="5"/>
      <c r="AL122" s="152"/>
      <c r="AM122" s="152">
        <f>VLOOKUP(C122,DM_NGAY_CONG_QUY_DINH!$H$3:$L$514,5,FALSE)</f>
        <v>26</v>
      </c>
      <c r="AN122" s="152">
        <f t="shared" si="0"/>
        <v>26</v>
      </c>
      <c r="AO122" s="155">
        <f t="shared" si="1"/>
        <v>0</v>
      </c>
      <c r="AP122" s="155">
        <f t="shared" si="2"/>
        <v>0</v>
      </c>
      <c r="AQ122" s="157">
        <f t="shared" si="3"/>
        <v>0</v>
      </c>
      <c r="AR122" s="155">
        <f t="shared" si="4"/>
        <v>0</v>
      </c>
      <c r="AS122" s="155">
        <f t="shared" si="5"/>
        <v>0</v>
      </c>
      <c r="AT122" s="155">
        <f t="shared" si="6"/>
        <v>0</v>
      </c>
      <c r="AU122" s="155">
        <f t="shared" si="7"/>
        <v>0</v>
      </c>
      <c r="AV122" s="155">
        <f t="shared" si="22"/>
        <v>0</v>
      </c>
      <c r="AW122" s="155">
        <f t="shared" si="9"/>
        <v>0</v>
      </c>
      <c r="AX122" s="155">
        <f t="shared" si="10"/>
        <v>0</v>
      </c>
      <c r="AY122" s="155">
        <f t="shared" si="11"/>
        <v>0</v>
      </c>
      <c r="AZ122" s="155">
        <f t="shared" si="23"/>
        <v>0</v>
      </c>
      <c r="BA122" s="155">
        <f t="shared" si="13"/>
        <v>0</v>
      </c>
      <c r="BB122" s="155">
        <f t="shared" si="14"/>
        <v>0</v>
      </c>
      <c r="BC122" s="155">
        <f t="shared" si="15"/>
        <v>0</v>
      </c>
      <c r="BD122" s="155">
        <f t="shared" si="24"/>
        <v>0</v>
      </c>
      <c r="BE122" s="155">
        <f t="shared" si="17"/>
        <v>0</v>
      </c>
      <c r="BF122" s="155">
        <f t="shared" si="18"/>
        <v>0</v>
      </c>
      <c r="BG122" s="155">
        <f t="shared" si="19"/>
        <v>0</v>
      </c>
      <c r="BH122" s="155">
        <f t="shared" si="20"/>
        <v>0</v>
      </c>
      <c r="BI122" s="155">
        <f t="shared" si="21"/>
        <v>0</v>
      </c>
      <c r="BJ122" s="171">
        <v>1</v>
      </c>
      <c r="BK122" s="230"/>
    </row>
    <row r="123" spans="1:63" ht="14.25">
      <c r="A123" s="4"/>
      <c r="B123" s="36">
        <v>118</v>
      </c>
      <c r="C123" s="38">
        <v>11111</v>
      </c>
      <c r="D123" s="131" t="s">
        <v>388</v>
      </c>
      <c r="E123" s="131" t="s">
        <v>339</v>
      </c>
      <c r="F123" s="238" t="s">
        <v>157</v>
      </c>
      <c r="G123" s="238" t="s">
        <v>157</v>
      </c>
      <c r="H123" s="238" t="s">
        <v>157</v>
      </c>
      <c r="I123" s="238" t="s">
        <v>157</v>
      </c>
      <c r="J123" s="238" t="s">
        <v>157</v>
      </c>
      <c r="K123" s="238" t="s">
        <v>157</v>
      </c>
      <c r="L123" s="263"/>
      <c r="M123" s="238" t="s">
        <v>157</v>
      </c>
      <c r="N123" s="238" t="s">
        <v>157</v>
      </c>
      <c r="O123" s="238" t="s">
        <v>157</v>
      </c>
      <c r="P123" s="238" t="s">
        <v>157</v>
      </c>
      <c r="Q123" s="238" t="s">
        <v>157</v>
      </c>
      <c r="R123" s="238" t="s">
        <v>157</v>
      </c>
      <c r="S123" s="263"/>
      <c r="T123" s="238" t="s">
        <v>157</v>
      </c>
      <c r="U123" s="238" t="s">
        <v>157</v>
      </c>
      <c r="V123" s="238" t="s">
        <v>157</v>
      </c>
      <c r="W123" s="238" t="s">
        <v>157</v>
      </c>
      <c r="X123" s="238" t="s">
        <v>157</v>
      </c>
      <c r="Y123" s="238" t="s">
        <v>157</v>
      </c>
      <c r="Z123" s="263"/>
      <c r="AA123" s="238" t="s">
        <v>157</v>
      </c>
      <c r="AB123" s="238" t="s">
        <v>157</v>
      </c>
      <c r="AC123" s="238" t="s">
        <v>157</v>
      </c>
      <c r="AD123" s="238" t="s">
        <v>157</v>
      </c>
      <c r="AE123" s="238" t="s">
        <v>157</v>
      </c>
      <c r="AF123" s="238" t="s">
        <v>157</v>
      </c>
      <c r="AG123" s="263"/>
      <c r="AH123" s="238" t="s">
        <v>157</v>
      </c>
      <c r="AI123" s="238" t="s">
        <v>157</v>
      </c>
      <c r="AJ123" s="238"/>
      <c r="AK123" s="5"/>
      <c r="AL123" s="152"/>
      <c r="AM123" s="152">
        <f>VLOOKUP(C123,DM_NGAY_CONG_QUY_DINH!$H$3:$L$514,5,FALSE)</f>
        <v>26</v>
      </c>
      <c r="AN123" s="152">
        <f t="shared" si="0"/>
        <v>26</v>
      </c>
      <c r="AO123" s="155">
        <f t="shared" si="1"/>
        <v>0</v>
      </c>
      <c r="AP123" s="155">
        <f t="shared" si="2"/>
        <v>0</v>
      </c>
      <c r="AQ123" s="157">
        <f t="shared" si="3"/>
        <v>0</v>
      </c>
      <c r="AR123" s="155">
        <f t="shared" si="4"/>
        <v>0</v>
      </c>
      <c r="AS123" s="155">
        <f t="shared" si="5"/>
        <v>0</v>
      </c>
      <c r="AT123" s="155">
        <f t="shared" si="6"/>
        <v>0</v>
      </c>
      <c r="AU123" s="155">
        <f t="shared" si="7"/>
        <v>0</v>
      </c>
      <c r="AV123" s="155">
        <f t="shared" si="22"/>
        <v>0</v>
      </c>
      <c r="AW123" s="155">
        <f t="shared" si="9"/>
        <v>0</v>
      </c>
      <c r="AX123" s="155">
        <f t="shared" si="10"/>
        <v>0</v>
      </c>
      <c r="AY123" s="155">
        <f t="shared" si="11"/>
        <v>0</v>
      </c>
      <c r="AZ123" s="155">
        <f t="shared" si="23"/>
        <v>0</v>
      </c>
      <c r="BA123" s="155">
        <f t="shared" si="13"/>
        <v>0</v>
      </c>
      <c r="BB123" s="155">
        <f t="shared" si="14"/>
        <v>0</v>
      </c>
      <c r="BC123" s="155">
        <f t="shared" si="15"/>
        <v>0</v>
      </c>
      <c r="BD123" s="155">
        <f t="shared" si="24"/>
        <v>0</v>
      </c>
      <c r="BE123" s="155">
        <f t="shared" si="17"/>
        <v>0</v>
      </c>
      <c r="BF123" s="155">
        <f t="shared" si="18"/>
        <v>0</v>
      </c>
      <c r="BG123" s="155">
        <f t="shared" si="19"/>
        <v>0</v>
      </c>
      <c r="BH123" s="155">
        <f t="shared" si="20"/>
        <v>0</v>
      </c>
      <c r="BI123" s="155">
        <f t="shared" si="21"/>
        <v>0</v>
      </c>
      <c r="BJ123" s="171">
        <v>1</v>
      </c>
      <c r="BK123" s="230"/>
    </row>
    <row r="124" spans="1:63" ht="14.25">
      <c r="A124" s="4"/>
      <c r="B124" s="36">
        <v>119</v>
      </c>
      <c r="C124" s="38">
        <v>11116</v>
      </c>
      <c r="D124" s="131" t="s">
        <v>389</v>
      </c>
      <c r="E124" s="131" t="s">
        <v>339</v>
      </c>
      <c r="F124" s="238" t="s">
        <v>157</v>
      </c>
      <c r="G124" s="238" t="s">
        <v>157</v>
      </c>
      <c r="H124" s="238" t="s">
        <v>157</v>
      </c>
      <c r="I124" s="238" t="s">
        <v>157</v>
      </c>
      <c r="J124" s="238" t="s">
        <v>157</v>
      </c>
      <c r="K124" s="238" t="s">
        <v>157</v>
      </c>
      <c r="L124" s="263"/>
      <c r="M124" s="238" t="s">
        <v>157</v>
      </c>
      <c r="N124" s="238" t="s">
        <v>157</v>
      </c>
      <c r="O124" s="238" t="s">
        <v>157</v>
      </c>
      <c r="P124" s="238" t="s">
        <v>157</v>
      </c>
      <c r="Q124" s="238" t="s">
        <v>157</v>
      </c>
      <c r="R124" s="238" t="s">
        <v>157</v>
      </c>
      <c r="S124" s="263"/>
      <c r="T124" s="238" t="s">
        <v>157</v>
      </c>
      <c r="U124" s="238" t="s">
        <v>157</v>
      </c>
      <c r="V124" s="238" t="s">
        <v>157</v>
      </c>
      <c r="W124" s="238" t="s">
        <v>157</v>
      </c>
      <c r="X124" s="238" t="s">
        <v>157</v>
      </c>
      <c r="Y124" s="238" t="s">
        <v>157</v>
      </c>
      <c r="Z124" s="263"/>
      <c r="AA124" s="238" t="s">
        <v>157</v>
      </c>
      <c r="AB124" s="238" t="s">
        <v>157</v>
      </c>
      <c r="AC124" s="238" t="s">
        <v>157</v>
      </c>
      <c r="AD124" s="238" t="s">
        <v>157</v>
      </c>
      <c r="AE124" s="238" t="s">
        <v>157</v>
      </c>
      <c r="AF124" s="238" t="s">
        <v>157</v>
      </c>
      <c r="AG124" s="263"/>
      <c r="AH124" s="238" t="s">
        <v>157</v>
      </c>
      <c r="AI124" s="238" t="s">
        <v>157</v>
      </c>
      <c r="AJ124" s="238"/>
      <c r="AK124" s="5"/>
      <c r="AL124" s="152"/>
      <c r="AM124" s="152">
        <f>VLOOKUP(C124,DM_NGAY_CONG_QUY_DINH!$H$3:$L$514,5,FALSE)</f>
        <v>26</v>
      </c>
      <c r="AN124" s="152">
        <f t="shared" si="0"/>
        <v>26</v>
      </c>
      <c r="AO124" s="155">
        <f t="shared" si="1"/>
        <v>0</v>
      </c>
      <c r="AP124" s="155">
        <f t="shared" si="2"/>
        <v>0</v>
      </c>
      <c r="AQ124" s="157">
        <f t="shared" si="3"/>
        <v>0</v>
      </c>
      <c r="AR124" s="155">
        <f t="shared" si="4"/>
        <v>0</v>
      </c>
      <c r="AS124" s="155">
        <f t="shared" si="5"/>
        <v>0</v>
      </c>
      <c r="AT124" s="155">
        <f t="shared" si="6"/>
        <v>0</v>
      </c>
      <c r="AU124" s="155">
        <f t="shared" si="7"/>
        <v>0</v>
      </c>
      <c r="AV124" s="155">
        <f t="shared" si="22"/>
        <v>0</v>
      </c>
      <c r="AW124" s="155">
        <f t="shared" si="9"/>
        <v>0</v>
      </c>
      <c r="AX124" s="155">
        <f t="shared" si="10"/>
        <v>0</v>
      </c>
      <c r="AY124" s="155">
        <f t="shared" si="11"/>
        <v>0</v>
      </c>
      <c r="AZ124" s="155">
        <f t="shared" si="23"/>
        <v>0</v>
      </c>
      <c r="BA124" s="155">
        <f t="shared" si="13"/>
        <v>0</v>
      </c>
      <c r="BB124" s="155">
        <f t="shared" si="14"/>
        <v>0</v>
      </c>
      <c r="BC124" s="155">
        <f t="shared" si="15"/>
        <v>0</v>
      </c>
      <c r="BD124" s="155">
        <f t="shared" si="24"/>
        <v>0</v>
      </c>
      <c r="BE124" s="155">
        <f t="shared" si="17"/>
        <v>0</v>
      </c>
      <c r="BF124" s="155">
        <f t="shared" si="18"/>
        <v>0</v>
      </c>
      <c r="BG124" s="155">
        <f t="shared" si="19"/>
        <v>0</v>
      </c>
      <c r="BH124" s="155">
        <f t="shared" si="20"/>
        <v>0</v>
      </c>
      <c r="BI124" s="155">
        <f t="shared" si="21"/>
        <v>0</v>
      </c>
      <c r="BJ124" s="171">
        <v>0.85</v>
      </c>
      <c r="BK124" s="230"/>
    </row>
    <row r="125" spans="1:63" ht="14.25">
      <c r="A125" s="4"/>
      <c r="B125" s="36">
        <v>120</v>
      </c>
      <c r="C125" s="38">
        <v>11119</v>
      </c>
      <c r="D125" s="131" t="s">
        <v>390</v>
      </c>
      <c r="E125" s="131" t="s">
        <v>339</v>
      </c>
      <c r="F125" s="238" t="s">
        <v>157</v>
      </c>
      <c r="G125" s="238" t="s">
        <v>157</v>
      </c>
      <c r="H125" s="238" t="s">
        <v>157</v>
      </c>
      <c r="I125" s="238" t="s">
        <v>157</v>
      </c>
      <c r="J125" s="238" t="s">
        <v>157</v>
      </c>
      <c r="K125" s="238" t="s">
        <v>157</v>
      </c>
      <c r="L125" s="263"/>
      <c r="M125" s="238" t="s">
        <v>157</v>
      </c>
      <c r="N125" s="238" t="s">
        <v>157</v>
      </c>
      <c r="O125" s="238" t="s">
        <v>157</v>
      </c>
      <c r="P125" s="238" t="s">
        <v>157</v>
      </c>
      <c r="Q125" s="238" t="s">
        <v>157</v>
      </c>
      <c r="R125" s="238" t="s">
        <v>157</v>
      </c>
      <c r="S125" s="263"/>
      <c r="T125" s="238" t="s">
        <v>157</v>
      </c>
      <c r="U125" s="238" t="s">
        <v>157</v>
      </c>
      <c r="V125" s="238" t="s">
        <v>157</v>
      </c>
      <c r="W125" s="238" t="s">
        <v>157</v>
      </c>
      <c r="X125" s="238" t="s">
        <v>157</v>
      </c>
      <c r="Y125" s="238" t="s">
        <v>157</v>
      </c>
      <c r="Z125" s="263"/>
      <c r="AA125" s="238" t="s">
        <v>157</v>
      </c>
      <c r="AB125" s="238" t="s">
        <v>157</v>
      </c>
      <c r="AC125" s="238" t="s">
        <v>157</v>
      </c>
      <c r="AD125" s="238" t="s">
        <v>157</v>
      </c>
      <c r="AE125" s="238" t="s">
        <v>157</v>
      </c>
      <c r="AF125" s="238" t="s">
        <v>157</v>
      </c>
      <c r="AG125" s="263"/>
      <c r="AH125" s="238" t="s">
        <v>157</v>
      </c>
      <c r="AI125" s="238" t="s">
        <v>157</v>
      </c>
      <c r="AJ125" s="238"/>
      <c r="AK125" s="5"/>
      <c r="AL125" s="152"/>
      <c r="AM125" s="152">
        <f>VLOOKUP(C125,DM_NGAY_CONG_QUY_DINH!$H$3:$L$514,5,FALSE)</f>
        <v>26</v>
      </c>
      <c r="AN125" s="152">
        <f t="shared" si="0"/>
        <v>26</v>
      </c>
      <c r="AO125" s="155">
        <f t="shared" si="1"/>
        <v>0</v>
      </c>
      <c r="AP125" s="155">
        <f t="shared" si="2"/>
        <v>0</v>
      </c>
      <c r="AQ125" s="157">
        <f t="shared" si="3"/>
        <v>0</v>
      </c>
      <c r="AR125" s="155">
        <f t="shared" si="4"/>
        <v>0</v>
      </c>
      <c r="AS125" s="155">
        <f t="shared" si="5"/>
        <v>0</v>
      </c>
      <c r="AT125" s="155">
        <f t="shared" si="6"/>
        <v>0</v>
      </c>
      <c r="AU125" s="155">
        <f t="shared" si="7"/>
        <v>0</v>
      </c>
      <c r="AV125" s="155">
        <f t="shared" si="22"/>
        <v>0</v>
      </c>
      <c r="AW125" s="155">
        <f t="shared" si="9"/>
        <v>0</v>
      </c>
      <c r="AX125" s="155">
        <f t="shared" si="10"/>
        <v>0</v>
      </c>
      <c r="AY125" s="155">
        <f t="shared" si="11"/>
        <v>0</v>
      </c>
      <c r="AZ125" s="155">
        <f t="shared" si="23"/>
        <v>0</v>
      </c>
      <c r="BA125" s="155">
        <f t="shared" si="13"/>
        <v>0</v>
      </c>
      <c r="BB125" s="155">
        <f t="shared" si="14"/>
        <v>0</v>
      </c>
      <c r="BC125" s="155">
        <f t="shared" si="15"/>
        <v>0</v>
      </c>
      <c r="BD125" s="155">
        <f t="shared" si="24"/>
        <v>0</v>
      </c>
      <c r="BE125" s="155">
        <f t="shared" si="17"/>
        <v>0</v>
      </c>
      <c r="BF125" s="155">
        <f t="shared" si="18"/>
        <v>0</v>
      </c>
      <c r="BG125" s="155">
        <f t="shared" si="19"/>
        <v>0</v>
      </c>
      <c r="BH125" s="155">
        <f t="shared" si="20"/>
        <v>0</v>
      </c>
      <c r="BI125" s="155">
        <f t="shared" si="21"/>
        <v>0</v>
      </c>
      <c r="BJ125" s="171">
        <v>1</v>
      </c>
      <c r="BK125" s="230"/>
    </row>
    <row r="126" spans="1:63" ht="14.25">
      <c r="A126" s="4"/>
      <c r="B126" s="36">
        <v>121</v>
      </c>
      <c r="C126" s="38">
        <v>11123</v>
      </c>
      <c r="D126" s="131" t="s">
        <v>391</v>
      </c>
      <c r="E126" s="131" t="s">
        <v>339</v>
      </c>
      <c r="F126" s="238" t="s">
        <v>157</v>
      </c>
      <c r="G126" s="238" t="s">
        <v>157</v>
      </c>
      <c r="H126" s="238" t="s">
        <v>157</v>
      </c>
      <c r="I126" s="238" t="s">
        <v>157</v>
      </c>
      <c r="J126" s="238" t="s">
        <v>157</v>
      </c>
      <c r="K126" s="238" t="s">
        <v>157</v>
      </c>
      <c r="L126" s="263"/>
      <c r="M126" s="238" t="s">
        <v>157</v>
      </c>
      <c r="N126" s="238" t="s">
        <v>157</v>
      </c>
      <c r="O126" s="238" t="s">
        <v>157</v>
      </c>
      <c r="P126" s="238" t="s">
        <v>157</v>
      </c>
      <c r="Q126" s="238" t="s">
        <v>157</v>
      </c>
      <c r="R126" s="238" t="s">
        <v>157</v>
      </c>
      <c r="S126" s="263"/>
      <c r="T126" s="238" t="s">
        <v>157</v>
      </c>
      <c r="U126" s="238" t="s">
        <v>157</v>
      </c>
      <c r="V126" s="238" t="s">
        <v>157</v>
      </c>
      <c r="W126" s="238" t="s">
        <v>157</v>
      </c>
      <c r="X126" s="238" t="s">
        <v>157</v>
      </c>
      <c r="Y126" s="238" t="s">
        <v>157</v>
      </c>
      <c r="Z126" s="263"/>
      <c r="AA126" s="238" t="s">
        <v>157</v>
      </c>
      <c r="AB126" s="238" t="s">
        <v>157</v>
      </c>
      <c r="AC126" s="238" t="s">
        <v>157</v>
      </c>
      <c r="AD126" s="238" t="s">
        <v>157</v>
      </c>
      <c r="AE126" s="238" t="s">
        <v>157</v>
      </c>
      <c r="AF126" s="238" t="s">
        <v>157</v>
      </c>
      <c r="AG126" s="263"/>
      <c r="AH126" s="238" t="s">
        <v>157</v>
      </c>
      <c r="AI126" s="238" t="s">
        <v>157</v>
      </c>
      <c r="AJ126" s="238"/>
      <c r="AK126" s="5"/>
      <c r="AL126" s="152"/>
      <c r="AM126" s="152">
        <f>VLOOKUP(C126,DM_NGAY_CONG_QUY_DINH!$H$3:$L$514,5,FALSE)</f>
        <v>26</v>
      </c>
      <c r="AN126" s="152">
        <f t="shared" si="0"/>
        <v>26</v>
      </c>
      <c r="AO126" s="155">
        <f t="shared" si="1"/>
        <v>0</v>
      </c>
      <c r="AP126" s="155">
        <f t="shared" si="2"/>
        <v>0</v>
      </c>
      <c r="AQ126" s="157">
        <f t="shared" si="3"/>
        <v>0</v>
      </c>
      <c r="AR126" s="155">
        <f t="shared" si="4"/>
        <v>0</v>
      </c>
      <c r="AS126" s="155">
        <f t="shared" si="5"/>
        <v>0</v>
      </c>
      <c r="AT126" s="155">
        <f t="shared" si="6"/>
        <v>0</v>
      </c>
      <c r="AU126" s="155">
        <f t="shared" si="7"/>
        <v>0</v>
      </c>
      <c r="AV126" s="155">
        <f t="shared" si="22"/>
        <v>0</v>
      </c>
      <c r="AW126" s="155">
        <f t="shared" si="9"/>
        <v>0</v>
      </c>
      <c r="AX126" s="155">
        <f t="shared" si="10"/>
        <v>0</v>
      </c>
      <c r="AY126" s="155">
        <f t="shared" si="11"/>
        <v>0</v>
      </c>
      <c r="AZ126" s="155">
        <f t="shared" si="23"/>
        <v>0</v>
      </c>
      <c r="BA126" s="155">
        <f t="shared" si="13"/>
        <v>0</v>
      </c>
      <c r="BB126" s="155">
        <f t="shared" si="14"/>
        <v>0</v>
      </c>
      <c r="BC126" s="155">
        <f t="shared" si="15"/>
        <v>0</v>
      </c>
      <c r="BD126" s="155">
        <f t="shared" si="24"/>
        <v>0</v>
      </c>
      <c r="BE126" s="155">
        <f t="shared" si="17"/>
        <v>0</v>
      </c>
      <c r="BF126" s="155">
        <f t="shared" si="18"/>
        <v>0</v>
      </c>
      <c r="BG126" s="155">
        <f t="shared" si="19"/>
        <v>0</v>
      </c>
      <c r="BH126" s="155">
        <f t="shared" si="20"/>
        <v>0</v>
      </c>
      <c r="BI126" s="155">
        <f t="shared" si="21"/>
        <v>0</v>
      </c>
      <c r="BJ126" s="171">
        <v>0.88</v>
      </c>
      <c r="BK126" s="230"/>
    </row>
    <row r="127" spans="1:63" ht="14.25">
      <c r="A127" s="4"/>
      <c r="B127" s="36">
        <v>122</v>
      </c>
      <c r="C127" s="38">
        <v>11764</v>
      </c>
      <c r="D127" s="131" t="s">
        <v>392</v>
      </c>
      <c r="E127" s="131" t="s">
        <v>339</v>
      </c>
      <c r="F127" s="238" t="s">
        <v>305</v>
      </c>
      <c r="G127" s="238" t="s">
        <v>305</v>
      </c>
      <c r="H127" s="238" t="s">
        <v>305</v>
      </c>
      <c r="I127" s="238" t="s">
        <v>305</v>
      </c>
      <c r="J127" s="238" t="s">
        <v>305</v>
      </c>
      <c r="K127" s="238" t="s">
        <v>305</v>
      </c>
      <c r="L127" s="263"/>
      <c r="M127" s="238" t="s">
        <v>305</v>
      </c>
      <c r="N127" s="238" t="s">
        <v>305</v>
      </c>
      <c r="O127" s="238" t="s">
        <v>305</v>
      </c>
      <c r="P127" s="238" t="s">
        <v>305</v>
      </c>
      <c r="Q127" s="238" t="s">
        <v>305</v>
      </c>
      <c r="R127" s="238" t="s">
        <v>305</v>
      </c>
      <c r="S127" s="263"/>
      <c r="T127" s="238" t="s">
        <v>305</v>
      </c>
      <c r="U127" s="238" t="s">
        <v>305</v>
      </c>
      <c r="V127" s="238" t="s">
        <v>305</v>
      </c>
      <c r="W127" s="238" t="s">
        <v>305</v>
      </c>
      <c r="X127" s="238" t="s">
        <v>305</v>
      </c>
      <c r="Y127" s="238" t="s">
        <v>305</v>
      </c>
      <c r="Z127" s="263"/>
      <c r="AA127" s="238" t="s">
        <v>305</v>
      </c>
      <c r="AB127" s="238" t="s">
        <v>305</v>
      </c>
      <c r="AC127" s="238" t="s">
        <v>305</v>
      </c>
      <c r="AD127" s="238" t="s">
        <v>305</v>
      </c>
      <c r="AE127" s="238" t="s">
        <v>305</v>
      </c>
      <c r="AF127" s="238" t="s">
        <v>305</v>
      </c>
      <c r="AG127" s="263"/>
      <c r="AH127" s="238" t="s">
        <v>305</v>
      </c>
      <c r="AI127" s="238" t="s">
        <v>305</v>
      </c>
      <c r="AJ127" s="238"/>
      <c r="AK127" s="5"/>
      <c r="AL127" s="152"/>
      <c r="AM127" s="152">
        <f>VLOOKUP(C127,DM_NGAY_CONG_QUY_DINH!$H$3:$L$514,5,FALSE)</f>
        <v>26</v>
      </c>
      <c r="AN127" s="152">
        <f t="shared" si="0"/>
        <v>0</v>
      </c>
      <c r="AO127" s="155">
        <f t="shared" si="1"/>
        <v>0</v>
      </c>
      <c r="AP127" s="155">
        <f t="shared" si="2"/>
        <v>0</v>
      </c>
      <c r="AQ127" s="157">
        <f t="shared" si="3"/>
        <v>0</v>
      </c>
      <c r="AR127" s="155">
        <f t="shared" si="4"/>
        <v>0</v>
      </c>
      <c r="AS127" s="155">
        <f t="shared" si="5"/>
        <v>0</v>
      </c>
      <c r="AT127" s="155">
        <f t="shared" si="6"/>
        <v>26</v>
      </c>
      <c r="AU127" s="155">
        <f t="shared" si="7"/>
        <v>0</v>
      </c>
      <c r="AV127" s="155">
        <f t="shared" si="22"/>
        <v>0</v>
      </c>
      <c r="AW127" s="155">
        <f t="shared" si="9"/>
        <v>0</v>
      </c>
      <c r="AX127" s="155">
        <f t="shared" si="10"/>
        <v>0</v>
      </c>
      <c r="AY127" s="155">
        <f t="shared" si="11"/>
        <v>0</v>
      </c>
      <c r="AZ127" s="155">
        <f t="shared" si="23"/>
        <v>0</v>
      </c>
      <c r="BA127" s="155">
        <f t="shared" si="13"/>
        <v>0</v>
      </c>
      <c r="BB127" s="155">
        <f t="shared" si="14"/>
        <v>0</v>
      </c>
      <c r="BC127" s="155">
        <f t="shared" si="15"/>
        <v>0</v>
      </c>
      <c r="BD127" s="155">
        <f t="shared" si="24"/>
        <v>0</v>
      </c>
      <c r="BE127" s="155">
        <f t="shared" si="17"/>
        <v>0</v>
      </c>
      <c r="BF127" s="155">
        <f t="shared" si="18"/>
        <v>0</v>
      </c>
      <c r="BG127" s="155">
        <f t="shared" si="19"/>
        <v>0</v>
      </c>
      <c r="BH127" s="155">
        <f t="shared" si="20"/>
        <v>0</v>
      </c>
      <c r="BI127" s="155">
        <f t="shared" si="21"/>
        <v>0</v>
      </c>
      <c r="BJ127" s="171">
        <v>1</v>
      </c>
      <c r="BK127" s="230"/>
    </row>
    <row r="128" spans="1:63" ht="14.25">
      <c r="A128" s="4"/>
      <c r="B128" s="36">
        <v>123</v>
      </c>
      <c r="C128" s="38">
        <v>12281</v>
      </c>
      <c r="D128" s="131" t="s">
        <v>393</v>
      </c>
      <c r="E128" s="131" t="s">
        <v>339</v>
      </c>
      <c r="F128" s="238" t="s">
        <v>305</v>
      </c>
      <c r="G128" s="238" t="s">
        <v>305</v>
      </c>
      <c r="H128" s="238" t="s">
        <v>305</v>
      </c>
      <c r="I128" s="238" t="s">
        <v>305</v>
      </c>
      <c r="J128" s="238" t="s">
        <v>305</v>
      </c>
      <c r="K128" s="238" t="s">
        <v>305</v>
      </c>
      <c r="L128" s="263"/>
      <c r="M128" s="238" t="s">
        <v>305</v>
      </c>
      <c r="N128" s="238" t="s">
        <v>305</v>
      </c>
      <c r="O128" s="238" t="s">
        <v>305</v>
      </c>
      <c r="P128" s="238" t="s">
        <v>305</v>
      </c>
      <c r="Q128" s="238" t="s">
        <v>305</v>
      </c>
      <c r="R128" s="238" t="s">
        <v>305</v>
      </c>
      <c r="S128" s="263"/>
      <c r="T128" s="238" t="s">
        <v>305</v>
      </c>
      <c r="U128" s="238" t="s">
        <v>305</v>
      </c>
      <c r="V128" s="238" t="s">
        <v>305</v>
      </c>
      <c r="W128" s="238" t="s">
        <v>305</v>
      </c>
      <c r="X128" s="238" t="s">
        <v>305</v>
      </c>
      <c r="Y128" s="238" t="s">
        <v>305</v>
      </c>
      <c r="Z128" s="263"/>
      <c r="AA128" s="238" t="s">
        <v>305</v>
      </c>
      <c r="AB128" s="238" t="s">
        <v>305</v>
      </c>
      <c r="AC128" s="238" t="s">
        <v>305</v>
      </c>
      <c r="AD128" s="238" t="s">
        <v>305</v>
      </c>
      <c r="AE128" s="238" t="s">
        <v>305</v>
      </c>
      <c r="AF128" s="238" t="s">
        <v>305</v>
      </c>
      <c r="AG128" s="263"/>
      <c r="AH128" s="238" t="s">
        <v>305</v>
      </c>
      <c r="AI128" s="238" t="s">
        <v>305</v>
      </c>
      <c r="AJ128" s="238"/>
      <c r="AK128" s="5"/>
      <c r="AL128" s="152"/>
      <c r="AM128" s="152">
        <f>VLOOKUP(C128,DM_NGAY_CONG_QUY_DINH!$H$3:$L$514,5,FALSE)</f>
        <v>26</v>
      </c>
      <c r="AN128" s="152">
        <f t="shared" si="0"/>
        <v>0</v>
      </c>
      <c r="AO128" s="155">
        <f t="shared" si="1"/>
        <v>0</v>
      </c>
      <c r="AP128" s="155">
        <f t="shared" si="2"/>
        <v>0</v>
      </c>
      <c r="AQ128" s="157">
        <f t="shared" si="3"/>
        <v>0</v>
      </c>
      <c r="AR128" s="155">
        <f t="shared" si="4"/>
        <v>0</v>
      </c>
      <c r="AS128" s="155">
        <f t="shared" si="5"/>
        <v>0</v>
      </c>
      <c r="AT128" s="155">
        <f t="shared" si="6"/>
        <v>26</v>
      </c>
      <c r="AU128" s="155">
        <f t="shared" si="7"/>
        <v>0</v>
      </c>
      <c r="AV128" s="155">
        <f t="shared" si="22"/>
        <v>0</v>
      </c>
      <c r="AW128" s="155">
        <f t="shared" si="9"/>
        <v>0</v>
      </c>
      <c r="AX128" s="155">
        <f t="shared" si="10"/>
        <v>0</v>
      </c>
      <c r="AY128" s="155">
        <f t="shared" si="11"/>
        <v>0</v>
      </c>
      <c r="AZ128" s="155">
        <f t="shared" si="23"/>
        <v>0</v>
      </c>
      <c r="BA128" s="155">
        <f t="shared" si="13"/>
        <v>0</v>
      </c>
      <c r="BB128" s="155">
        <f t="shared" si="14"/>
        <v>0</v>
      </c>
      <c r="BC128" s="155">
        <f t="shared" si="15"/>
        <v>0</v>
      </c>
      <c r="BD128" s="155">
        <f t="shared" si="24"/>
        <v>0</v>
      </c>
      <c r="BE128" s="155">
        <f t="shared" si="17"/>
        <v>0</v>
      </c>
      <c r="BF128" s="155">
        <f t="shared" si="18"/>
        <v>0</v>
      </c>
      <c r="BG128" s="155">
        <f t="shared" si="19"/>
        <v>0</v>
      </c>
      <c r="BH128" s="155">
        <f t="shared" si="20"/>
        <v>0</v>
      </c>
      <c r="BI128" s="155">
        <f t="shared" si="21"/>
        <v>0</v>
      </c>
      <c r="BJ128" s="171">
        <v>1</v>
      </c>
      <c r="BK128" s="230"/>
    </row>
    <row r="129" spans="1:63" ht="14.25">
      <c r="A129" s="4"/>
      <c r="B129" s="36">
        <v>124</v>
      </c>
      <c r="C129" s="38">
        <v>13097</v>
      </c>
      <c r="D129" s="131" t="s">
        <v>394</v>
      </c>
      <c r="E129" s="131" t="s">
        <v>339</v>
      </c>
      <c r="F129" s="238" t="s">
        <v>157</v>
      </c>
      <c r="G129" s="238" t="s">
        <v>157</v>
      </c>
      <c r="H129" s="238" t="s">
        <v>157</v>
      </c>
      <c r="I129" s="238" t="s">
        <v>157</v>
      </c>
      <c r="J129" s="238" t="s">
        <v>157</v>
      </c>
      <c r="K129" s="238" t="s">
        <v>157</v>
      </c>
      <c r="L129" s="263"/>
      <c r="M129" s="238" t="s">
        <v>157</v>
      </c>
      <c r="N129" s="238" t="s">
        <v>157</v>
      </c>
      <c r="O129" s="238" t="s">
        <v>157</v>
      </c>
      <c r="P129" s="238" t="s">
        <v>157</v>
      </c>
      <c r="Q129" s="238" t="s">
        <v>157</v>
      </c>
      <c r="R129" s="238" t="s">
        <v>157</v>
      </c>
      <c r="S129" s="263"/>
      <c r="T129" s="238" t="s">
        <v>157</v>
      </c>
      <c r="U129" s="238" t="s">
        <v>157</v>
      </c>
      <c r="V129" s="238" t="s">
        <v>157</v>
      </c>
      <c r="W129" s="238" t="s">
        <v>157</v>
      </c>
      <c r="X129" s="238" t="s">
        <v>157</v>
      </c>
      <c r="Y129" s="238" t="s">
        <v>157</v>
      </c>
      <c r="Z129" s="263"/>
      <c r="AA129" s="238" t="s">
        <v>157</v>
      </c>
      <c r="AB129" s="238" t="s">
        <v>157</v>
      </c>
      <c r="AC129" s="238" t="s">
        <v>157</v>
      </c>
      <c r="AD129" s="238" t="s">
        <v>157</v>
      </c>
      <c r="AE129" s="238" t="s">
        <v>157</v>
      </c>
      <c r="AF129" s="238" t="s">
        <v>157</v>
      </c>
      <c r="AG129" s="263"/>
      <c r="AH129" s="238" t="s">
        <v>157</v>
      </c>
      <c r="AI129" s="238" t="s">
        <v>157</v>
      </c>
      <c r="AJ129" s="238"/>
      <c r="AK129" s="5"/>
      <c r="AL129" s="152"/>
      <c r="AM129" s="152">
        <f>VLOOKUP(C129,DM_NGAY_CONG_QUY_DINH!$H$3:$L$514,5,FALSE)</f>
        <v>26</v>
      </c>
      <c r="AN129" s="152">
        <f t="shared" si="0"/>
        <v>26</v>
      </c>
      <c r="AO129" s="155">
        <f t="shared" si="1"/>
        <v>0</v>
      </c>
      <c r="AP129" s="155">
        <f t="shared" si="2"/>
        <v>0</v>
      </c>
      <c r="AQ129" s="157">
        <f t="shared" si="3"/>
        <v>0</v>
      </c>
      <c r="AR129" s="155">
        <f t="shared" si="4"/>
        <v>0</v>
      </c>
      <c r="AS129" s="155">
        <f t="shared" si="5"/>
        <v>0</v>
      </c>
      <c r="AT129" s="155">
        <f t="shared" si="6"/>
        <v>0</v>
      </c>
      <c r="AU129" s="155">
        <f t="shared" si="7"/>
        <v>0</v>
      </c>
      <c r="AV129" s="155">
        <f t="shared" si="22"/>
        <v>0</v>
      </c>
      <c r="AW129" s="155">
        <f t="shared" si="9"/>
        <v>0</v>
      </c>
      <c r="AX129" s="155">
        <f t="shared" si="10"/>
        <v>0</v>
      </c>
      <c r="AY129" s="155">
        <f t="shared" si="11"/>
        <v>0</v>
      </c>
      <c r="AZ129" s="155">
        <f t="shared" si="23"/>
        <v>0</v>
      </c>
      <c r="BA129" s="155">
        <f t="shared" si="13"/>
        <v>0</v>
      </c>
      <c r="BB129" s="155">
        <f t="shared" si="14"/>
        <v>0</v>
      </c>
      <c r="BC129" s="155">
        <f t="shared" si="15"/>
        <v>0</v>
      </c>
      <c r="BD129" s="155">
        <f t="shared" si="24"/>
        <v>0</v>
      </c>
      <c r="BE129" s="155">
        <f t="shared" si="17"/>
        <v>0</v>
      </c>
      <c r="BF129" s="155">
        <f t="shared" si="18"/>
        <v>0</v>
      </c>
      <c r="BG129" s="155">
        <f t="shared" si="19"/>
        <v>0</v>
      </c>
      <c r="BH129" s="155">
        <f t="shared" si="20"/>
        <v>0</v>
      </c>
      <c r="BI129" s="155">
        <f t="shared" si="21"/>
        <v>0</v>
      </c>
      <c r="BJ129" s="171">
        <v>1</v>
      </c>
      <c r="BK129" s="232"/>
    </row>
    <row r="130" spans="1:63" ht="14.25">
      <c r="A130" s="4"/>
      <c r="B130" s="36">
        <v>125</v>
      </c>
      <c r="C130" s="38">
        <v>13101</v>
      </c>
      <c r="D130" s="131" t="s">
        <v>395</v>
      </c>
      <c r="E130" s="131" t="s">
        <v>339</v>
      </c>
      <c r="F130" s="238" t="s">
        <v>157</v>
      </c>
      <c r="G130" s="238" t="s">
        <v>157</v>
      </c>
      <c r="H130" s="238" t="s">
        <v>157</v>
      </c>
      <c r="I130" s="238" t="s">
        <v>157</v>
      </c>
      <c r="J130" s="238" t="s">
        <v>157</v>
      </c>
      <c r="K130" s="238" t="s">
        <v>157</v>
      </c>
      <c r="L130" s="263"/>
      <c r="M130" s="238" t="s">
        <v>157</v>
      </c>
      <c r="N130" s="238" t="s">
        <v>157</v>
      </c>
      <c r="O130" s="238" t="s">
        <v>157</v>
      </c>
      <c r="P130" s="238" t="s">
        <v>157</v>
      </c>
      <c r="Q130" s="238" t="s">
        <v>157</v>
      </c>
      <c r="R130" s="238" t="s">
        <v>157</v>
      </c>
      <c r="S130" s="263"/>
      <c r="T130" s="238" t="s">
        <v>157</v>
      </c>
      <c r="U130" s="238" t="s">
        <v>157</v>
      </c>
      <c r="V130" s="238" t="s">
        <v>157</v>
      </c>
      <c r="W130" s="238" t="s">
        <v>157</v>
      </c>
      <c r="X130" s="238" t="s">
        <v>157</v>
      </c>
      <c r="Y130" s="238" t="s">
        <v>157</v>
      </c>
      <c r="Z130" s="263"/>
      <c r="AA130" s="238" t="s">
        <v>157</v>
      </c>
      <c r="AB130" s="238" t="s">
        <v>157</v>
      </c>
      <c r="AC130" s="238" t="s">
        <v>157</v>
      </c>
      <c r="AD130" s="238" t="s">
        <v>157</v>
      </c>
      <c r="AE130" s="238" t="s">
        <v>157</v>
      </c>
      <c r="AF130" s="238" t="s">
        <v>157</v>
      </c>
      <c r="AG130" s="263"/>
      <c r="AH130" s="238" t="s">
        <v>157</v>
      </c>
      <c r="AI130" s="238" t="s">
        <v>157</v>
      </c>
      <c r="AJ130" s="238"/>
      <c r="AK130" s="5"/>
      <c r="AL130" s="152"/>
      <c r="AM130" s="152">
        <f>VLOOKUP(C130,DM_NGAY_CONG_QUY_DINH!$H$3:$L$514,5,FALSE)</f>
        <v>26</v>
      </c>
      <c r="AN130" s="152">
        <f t="shared" si="0"/>
        <v>26</v>
      </c>
      <c r="AO130" s="155">
        <f t="shared" si="1"/>
        <v>0</v>
      </c>
      <c r="AP130" s="155">
        <f t="shared" si="2"/>
        <v>0</v>
      </c>
      <c r="AQ130" s="157">
        <f t="shared" si="3"/>
        <v>0</v>
      </c>
      <c r="AR130" s="155">
        <f t="shared" si="4"/>
        <v>0</v>
      </c>
      <c r="AS130" s="155">
        <f t="shared" si="5"/>
        <v>0</v>
      </c>
      <c r="AT130" s="155">
        <f t="shared" si="6"/>
        <v>0</v>
      </c>
      <c r="AU130" s="155">
        <f t="shared" si="7"/>
        <v>0</v>
      </c>
      <c r="AV130" s="155">
        <f t="shared" si="22"/>
        <v>0</v>
      </c>
      <c r="AW130" s="155">
        <f t="shared" si="9"/>
        <v>0</v>
      </c>
      <c r="AX130" s="155">
        <f t="shared" si="10"/>
        <v>0</v>
      </c>
      <c r="AY130" s="155">
        <f t="shared" si="11"/>
        <v>0</v>
      </c>
      <c r="AZ130" s="155">
        <f t="shared" si="23"/>
        <v>0</v>
      </c>
      <c r="BA130" s="155">
        <f t="shared" si="13"/>
        <v>0</v>
      </c>
      <c r="BB130" s="155">
        <f t="shared" si="14"/>
        <v>0</v>
      </c>
      <c r="BC130" s="155">
        <f t="shared" si="15"/>
        <v>0</v>
      </c>
      <c r="BD130" s="155">
        <f t="shared" si="24"/>
        <v>0</v>
      </c>
      <c r="BE130" s="155">
        <f t="shared" si="17"/>
        <v>0</v>
      </c>
      <c r="BF130" s="155">
        <f t="shared" si="18"/>
        <v>0</v>
      </c>
      <c r="BG130" s="155">
        <f t="shared" si="19"/>
        <v>0</v>
      </c>
      <c r="BH130" s="155">
        <f t="shared" si="20"/>
        <v>0</v>
      </c>
      <c r="BI130" s="155">
        <f t="shared" si="21"/>
        <v>0</v>
      </c>
      <c r="BJ130" s="171">
        <v>1</v>
      </c>
      <c r="BK130" s="230"/>
    </row>
    <row r="131" spans="1:63" ht="14.25">
      <c r="A131" s="4"/>
      <c r="B131" s="36">
        <v>126</v>
      </c>
      <c r="C131" s="38">
        <v>13532</v>
      </c>
      <c r="D131" s="131" t="s">
        <v>396</v>
      </c>
      <c r="E131" s="131" t="s">
        <v>339</v>
      </c>
      <c r="F131" s="238" t="s">
        <v>157</v>
      </c>
      <c r="G131" s="238" t="s">
        <v>157</v>
      </c>
      <c r="H131" s="238" t="s">
        <v>157</v>
      </c>
      <c r="I131" s="238" t="s">
        <v>157</v>
      </c>
      <c r="J131" s="238" t="s">
        <v>157</v>
      </c>
      <c r="K131" s="238" t="s">
        <v>157</v>
      </c>
      <c r="L131" s="263"/>
      <c r="M131" s="238" t="s">
        <v>157</v>
      </c>
      <c r="N131" s="238" t="s">
        <v>157</v>
      </c>
      <c r="O131" s="238" t="s">
        <v>157</v>
      </c>
      <c r="P131" s="238" t="s">
        <v>157</v>
      </c>
      <c r="Q131" s="238" t="s">
        <v>157</v>
      </c>
      <c r="R131" s="238" t="s">
        <v>157</v>
      </c>
      <c r="S131" s="263"/>
      <c r="T131" s="238" t="s">
        <v>157</v>
      </c>
      <c r="U131" s="238" t="s">
        <v>157</v>
      </c>
      <c r="V131" s="238" t="s">
        <v>157</v>
      </c>
      <c r="W131" s="238" t="s">
        <v>157</v>
      </c>
      <c r="X131" s="238" t="s">
        <v>157</v>
      </c>
      <c r="Y131" s="238" t="s">
        <v>157</v>
      </c>
      <c r="Z131" s="263"/>
      <c r="AA131" s="238" t="s">
        <v>157</v>
      </c>
      <c r="AB131" s="238" t="s">
        <v>157</v>
      </c>
      <c r="AC131" s="238" t="s">
        <v>157</v>
      </c>
      <c r="AD131" s="238" t="s">
        <v>157</v>
      </c>
      <c r="AE131" s="238" t="s">
        <v>157</v>
      </c>
      <c r="AF131" s="238" t="s">
        <v>157</v>
      </c>
      <c r="AG131" s="263"/>
      <c r="AH131" s="238" t="s">
        <v>157</v>
      </c>
      <c r="AI131" s="238" t="s">
        <v>157</v>
      </c>
      <c r="AJ131" s="238"/>
      <c r="AK131" s="5"/>
      <c r="AL131" s="152"/>
      <c r="AM131" s="152">
        <f>VLOOKUP(C131,DM_NGAY_CONG_QUY_DINH!$H$3:$L$514,5,FALSE)</f>
        <v>26</v>
      </c>
      <c r="AN131" s="152">
        <f t="shared" si="0"/>
        <v>26</v>
      </c>
      <c r="AO131" s="155">
        <f t="shared" si="1"/>
        <v>0</v>
      </c>
      <c r="AP131" s="155">
        <f t="shared" si="2"/>
        <v>0</v>
      </c>
      <c r="AQ131" s="157">
        <f t="shared" si="3"/>
        <v>0</v>
      </c>
      <c r="AR131" s="155">
        <f t="shared" si="4"/>
        <v>0</v>
      </c>
      <c r="AS131" s="155">
        <f t="shared" si="5"/>
        <v>0</v>
      </c>
      <c r="AT131" s="155">
        <f t="shared" si="6"/>
        <v>0</v>
      </c>
      <c r="AU131" s="155">
        <f t="shared" si="7"/>
        <v>0</v>
      </c>
      <c r="AV131" s="155">
        <f t="shared" si="22"/>
        <v>0</v>
      </c>
      <c r="AW131" s="155">
        <f t="shared" si="9"/>
        <v>0</v>
      </c>
      <c r="AX131" s="155">
        <f t="shared" si="10"/>
        <v>0</v>
      </c>
      <c r="AY131" s="155">
        <f t="shared" si="11"/>
        <v>0</v>
      </c>
      <c r="AZ131" s="155">
        <f t="shared" si="23"/>
        <v>0</v>
      </c>
      <c r="BA131" s="155">
        <f t="shared" si="13"/>
        <v>0</v>
      </c>
      <c r="BB131" s="155">
        <f t="shared" si="14"/>
        <v>0</v>
      </c>
      <c r="BC131" s="155">
        <f t="shared" si="15"/>
        <v>0</v>
      </c>
      <c r="BD131" s="155">
        <f t="shared" si="24"/>
        <v>0</v>
      </c>
      <c r="BE131" s="155">
        <f t="shared" si="17"/>
        <v>0</v>
      </c>
      <c r="BF131" s="155">
        <f t="shared" si="18"/>
        <v>0</v>
      </c>
      <c r="BG131" s="155">
        <f t="shared" si="19"/>
        <v>0</v>
      </c>
      <c r="BH131" s="155">
        <f t="shared" si="20"/>
        <v>0</v>
      </c>
      <c r="BI131" s="155">
        <f t="shared" si="21"/>
        <v>0</v>
      </c>
      <c r="BJ131" s="171">
        <v>1</v>
      </c>
      <c r="BK131" s="230"/>
    </row>
    <row r="132" spans="1:63" ht="14.25">
      <c r="A132" s="4"/>
      <c r="B132" s="36">
        <v>127</v>
      </c>
      <c r="C132" s="38">
        <v>11357</v>
      </c>
      <c r="D132" s="131" t="s">
        <v>397</v>
      </c>
      <c r="E132" s="131" t="s">
        <v>339</v>
      </c>
      <c r="F132" s="238" t="s">
        <v>473</v>
      </c>
      <c r="G132" s="238" t="s">
        <v>473</v>
      </c>
      <c r="H132" s="238" t="s">
        <v>157</v>
      </c>
      <c r="I132" s="238" t="s">
        <v>157</v>
      </c>
      <c r="J132" s="238" t="s">
        <v>157</v>
      </c>
      <c r="K132" s="238" t="s">
        <v>157</v>
      </c>
      <c r="L132" s="263"/>
      <c r="M132" s="238" t="s">
        <v>157</v>
      </c>
      <c r="N132" s="238" t="s">
        <v>157</v>
      </c>
      <c r="O132" s="238" t="s">
        <v>157</v>
      </c>
      <c r="P132" s="238" t="s">
        <v>157</v>
      </c>
      <c r="Q132" s="238" t="s">
        <v>157</v>
      </c>
      <c r="R132" s="238" t="s">
        <v>157</v>
      </c>
      <c r="S132" s="263"/>
      <c r="T132" s="238" t="s">
        <v>157</v>
      </c>
      <c r="U132" s="238" t="s">
        <v>157</v>
      </c>
      <c r="V132" s="238" t="s">
        <v>157</v>
      </c>
      <c r="W132" s="238" t="s">
        <v>157</v>
      </c>
      <c r="X132" s="238" t="s">
        <v>157</v>
      </c>
      <c r="Y132" s="238" t="s">
        <v>157</v>
      </c>
      <c r="Z132" s="263"/>
      <c r="AA132" s="238" t="s">
        <v>157</v>
      </c>
      <c r="AB132" s="238" t="s">
        <v>157</v>
      </c>
      <c r="AC132" s="238" t="s">
        <v>157</v>
      </c>
      <c r="AD132" s="238" t="s">
        <v>157</v>
      </c>
      <c r="AE132" s="238" t="s">
        <v>157</v>
      </c>
      <c r="AF132" s="238" t="s">
        <v>157</v>
      </c>
      <c r="AG132" s="263"/>
      <c r="AH132" s="238" t="s">
        <v>157</v>
      </c>
      <c r="AI132" s="238" t="s">
        <v>157</v>
      </c>
      <c r="AJ132" s="238"/>
      <c r="AK132" s="5"/>
      <c r="AL132" s="152"/>
      <c r="AM132" s="152">
        <f>VLOOKUP(C132,DM_NGAY_CONG_QUY_DINH!$H$3:$L$514,5,FALSE)</f>
        <v>26</v>
      </c>
      <c r="AN132" s="152">
        <f t="shared" si="0"/>
        <v>24</v>
      </c>
      <c r="AO132" s="155">
        <f t="shared" si="1"/>
        <v>0</v>
      </c>
      <c r="AP132" s="155">
        <f t="shared" si="2"/>
        <v>2</v>
      </c>
      <c r="AQ132" s="157">
        <f t="shared" si="3"/>
        <v>0</v>
      </c>
      <c r="AR132" s="155">
        <f t="shared" si="4"/>
        <v>0</v>
      </c>
      <c r="AS132" s="155">
        <f t="shared" si="5"/>
        <v>0</v>
      </c>
      <c r="AT132" s="155">
        <f t="shared" si="6"/>
        <v>0</v>
      </c>
      <c r="AU132" s="155">
        <f t="shared" si="7"/>
        <v>0</v>
      </c>
      <c r="AV132" s="155">
        <f t="shared" si="22"/>
        <v>0</v>
      </c>
      <c r="AW132" s="155">
        <f t="shared" si="9"/>
        <v>0</v>
      </c>
      <c r="AX132" s="155">
        <f t="shared" si="10"/>
        <v>0</v>
      </c>
      <c r="AY132" s="155">
        <f t="shared" si="11"/>
        <v>0</v>
      </c>
      <c r="AZ132" s="155">
        <f t="shared" si="23"/>
        <v>0</v>
      </c>
      <c r="BA132" s="155">
        <f t="shared" si="13"/>
        <v>0</v>
      </c>
      <c r="BB132" s="155">
        <f t="shared" si="14"/>
        <v>0</v>
      </c>
      <c r="BC132" s="155">
        <f t="shared" si="15"/>
        <v>0</v>
      </c>
      <c r="BD132" s="155">
        <f t="shared" si="24"/>
        <v>0</v>
      </c>
      <c r="BE132" s="155">
        <f t="shared" si="17"/>
        <v>0</v>
      </c>
      <c r="BF132" s="155">
        <f t="shared" si="18"/>
        <v>0</v>
      </c>
      <c r="BG132" s="155">
        <f t="shared" si="19"/>
        <v>0</v>
      </c>
      <c r="BH132" s="155">
        <f t="shared" si="20"/>
        <v>0</v>
      </c>
      <c r="BI132" s="155">
        <f t="shared" si="21"/>
        <v>0</v>
      </c>
      <c r="BJ132" s="171">
        <v>1.05</v>
      </c>
      <c r="BK132" s="230"/>
    </row>
    <row r="133" spans="1:63" ht="14.25">
      <c r="A133" s="4"/>
      <c r="B133" s="36">
        <v>128</v>
      </c>
      <c r="C133" s="38">
        <v>201501</v>
      </c>
      <c r="D133" s="131" t="s">
        <v>398</v>
      </c>
      <c r="E133" s="131" t="s">
        <v>339</v>
      </c>
      <c r="F133" s="263"/>
      <c r="G133" s="263"/>
      <c r="H133" s="263"/>
      <c r="I133" s="263"/>
      <c r="J133" s="263"/>
      <c r="K133" s="263"/>
      <c r="L133" s="263"/>
      <c r="M133" s="238" t="s">
        <v>157</v>
      </c>
      <c r="N133" s="238" t="s">
        <v>157</v>
      </c>
      <c r="O133" s="238" t="s">
        <v>157</v>
      </c>
      <c r="P133" s="238" t="s">
        <v>157</v>
      </c>
      <c r="Q133" s="238" t="s">
        <v>157</v>
      </c>
      <c r="R133" s="238" t="s">
        <v>157</v>
      </c>
      <c r="S133" s="263"/>
      <c r="T133" s="238" t="s">
        <v>157</v>
      </c>
      <c r="U133" s="238" t="s">
        <v>157</v>
      </c>
      <c r="V133" s="238" t="s">
        <v>157</v>
      </c>
      <c r="W133" s="238" t="s">
        <v>157</v>
      </c>
      <c r="X133" s="238" t="s">
        <v>157</v>
      </c>
      <c r="Y133" s="238" t="s">
        <v>157</v>
      </c>
      <c r="Z133" s="263"/>
      <c r="AA133" s="238" t="s">
        <v>157</v>
      </c>
      <c r="AB133" s="238" t="s">
        <v>157</v>
      </c>
      <c r="AC133" s="238" t="s">
        <v>157</v>
      </c>
      <c r="AD133" s="238" t="s">
        <v>157</v>
      </c>
      <c r="AE133" s="238" t="s">
        <v>157</v>
      </c>
      <c r="AF133" s="238" t="s">
        <v>157</v>
      </c>
      <c r="AG133" s="263"/>
      <c r="AH133" s="238" t="s">
        <v>157</v>
      </c>
      <c r="AI133" s="238" t="s">
        <v>157</v>
      </c>
      <c r="AJ133" s="238"/>
      <c r="AK133" s="5"/>
      <c r="AL133" s="152"/>
      <c r="AM133" s="152">
        <f>VLOOKUP(C133,DM_NGAY_CONG_QUY_DINH!$H$3:$L$514,5,FALSE)</f>
        <v>26</v>
      </c>
      <c r="AN133" s="152">
        <f t="shared" si="0"/>
        <v>20</v>
      </c>
      <c r="AO133" s="155">
        <f t="shared" si="1"/>
        <v>0</v>
      </c>
      <c r="AP133" s="155">
        <f t="shared" si="2"/>
        <v>0</v>
      </c>
      <c r="AQ133" s="157">
        <f t="shared" si="3"/>
        <v>0</v>
      </c>
      <c r="AR133" s="155">
        <f t="shared" si="4"/>
        <v>0</v>
      </c>
      <c r="AS133" s="155">
        <f t="shared" si="5"/>
        <v>0</v>
      </c>
      <c r="AT133" s="155">
        <f t="shared" si="6"/>
        <v>0</v>
      </c>
      <c r="AU133" s="155">
        <f t="shared" si="7"/>
        <v>0</v>
      </c>
      <c r="AV133" s="155">
        <f t="shared" si="22"/>
        <v>0</v>
      </c>
      <c r="AW133" s="155">
        <f t="shared" si="9"/>
        <v>0</v>
      </c>
      <c r="AX133" s="155">
        <f t="shared" si="10"/>
        <v>0</v>
      </c>
      <c r="AY133" s="155">
        <f t="shared" si="11"/>
        <v>0</v>
      </c>
      <c r="AZ133" s="155">
        <f t="shared" si="23"/>
        <v>0</v>
      </c>
      <c r="BA133" s="155">
        <f t="shared" si="13"/>
        <v>0</v>
      </c>
      <c r="BB133" s="155">
        <f t="shared" si="14"/>
        <v>0</v>
      </c>
      <c r="BC133" s="155">
        <f t="shared" si="15"/>
        <v>0</v>
      </c>
      <c r="BD133" s="155">
        <f t="shared" si="24"/>
        <v>0</v>
      </c>
      <c r="BE133" s="155">
        <f t="shared" si="17"/>
        <v>0</v>
      </c>
      <c r="BF133" s="155">
        <f t="shared" si="18"/>
        <v>0</v>
      </c>
      <c r="BG133" s="155">
        <f t="shared" si="19"/>
        <v>0</v>
      </c>
      <c r="BH133" s="155">
        <f t="shared" si="20"/>
        <v>0</v>
      </c>
      <c r="BI133" s="155">
        <f t="shared" si="21"/>
        <v>0</v>
      </c>
      <c r="BJ133" s="171">
        <v>1</v>
      </c>
      <c r="BK133" s="230"/>
    </row>
    <row r="134" spans="1:63" ht="14.25">
      <c r="A134" s="4"/>
      <c r="B134" s="36">
        <v>129</v>
      </c>
      <c r="C134" s="38">
        <v>10632</v>
      </c>
      <c r="D134" s="131" t="s">
        <v>399</v>
      </c>
      <c r="E134" s="131" t="s">
        <v>362</v>
      </c>
      <c r="F134" s="238" t="s">
        <v>157</v>
      </c>
      <c r="G134" s="238" t="s">
        <v>157</v>
      </c>
      <c r="H134" s="238" t="s">
        <v>157</v>
      </c>
      <c r="I134" s="238" t="s">
        <v>157</v>
      </c>
      <c r="J134" s="238" t="s">
        <v>157</v>
      </c>
      <c r="K134" s="238" t="s">
        <v>157</v>
      </c>
      <c r="L134" s="263"/>
      <c r="M134" s="238" t="s">
        <v>157</v>
      </c>
      <c r="N134" s="238" t="s">
        <v>157</v>
      </c>
      <c r="O134" s="238" t="s">
        <v>157</v>
      </c>
      <c r="P134" s="238" t="s">
        <v>157</v>
      </c>
      <c r="Q134" s="238" t="s">
        <v>157</v>
      </c>
      <c r="R134" s="238" t="s">
        <v>157</v>
      </c>
      <c r="S134" s="263"/>
      <c r="T134" s="238" t="s">
        <v>157</v>
      </c>
      <c r="U134" s="238" t="s">
        <v>157</v>
      </c>
      <c r="V134" s="238" t="s">
        <v>157</v>
      </c>
      <c r="W134" s="238" t="s">
        <v>157</v>
      </c>
      <c r="X134" s="238" t="s">
        <v>157</v>
      </c>
      <c r="Y134" s="238" t="s">
        <v>157</v>
      </c>
      <c r="Z134" s="263"/>
      <c r="AA134" s="238" t="s">
        <v>157</v>
      </c>
      <c r="AB134" s="238" t="s">
        <v>157</v>
      </c>
      <c r="AC134" s="238" t="s">
        <v>157</v>
      </c>
      <c r="AD134" s="238" t="s">
        <v>157</v>
      </c>
      <c r="AE134" s="238" t="s">
        <v>157</v>
      </c>
      <c r="AF134" s="238" t="s">
        <v>157</v>
      </c>
      <c r="AG134" s="263"/>
      <c r="AH134" s="238" t="s">
        <v>157</v>
      </c>
      <c r="AI134" s="238" t="s">
        <v>157</v>
      </c>
      <c r="AJ134" s="238"/>
      <c r="AK134" s="5"/>
      <c r="AL134" s="152"/>
      <c r="AM134" s="152">
        <f>VLOOKUP(C134,DM_NGAY_CONG_QUY_DINH!$H$3:$L$514,5,FALSE)</f>
        <v>26</v>
      </c>
      <c r="AN134" s="152">
        <f t="shared" si="0"/>
        <v>26</v>
      </c>
      <c r="AO134" s="155">
        <f t="shared" si="1"/>
        <v>0</v>
      </c>
      <c r="AP134" s="155">
        <f t="shared" si="2"/>
        <v>0</v>
      </c>
      <c r="AQ134" s="157">
        <f t="shared" si="3"/>
        <v>0</v>
      </c>
      <c r="AR134" s="155">
        <f t="shared" si="4"/>
        <v>0</v>
      </c>
      <c r="AS134" s="155">
        <f t="shared" si="5"/>
        <v>0</v>
      </c>
      <c r="AT134" s="155">
        <f t="shared" si="6"/>
        <v>0</v>
      </c>
      <c r="AU134" s="155">
        <f t="shared" si="7"/>
        <v>0</v>
      </c>
      <c r="AV134" s="155">
        <f t="shared" si="22"/>
        <v>0</v>
      </c>
      <c r="AW134" s="155">
        <f t="shared" si="9"/>
        <v>0</v>
      </c>
      <c r="AX134" s="155">
        <f t="shared" si="10"/>
        <v>0</v>
      </c>
      <c r="AY134" s="155">
        <f t="shared" si="11"/>
        <v>0</v>
      </c>
      <c r="AZ134" s="155">
        <f t="shared" si="23"/>
        <v>0</v>
      </c>
      <c r="BA134" s="155">
        <f t="shared" si="13"/>
        <v>0</v>
      </c>
      <c r="BB134" s="155">
        <f t="shared" si="14"/>
        <v>0</v>
      </c>
      <c r="BC134" s="155">
        <f t="shared" si="15"/>
        <v>0</v>
      </c>
      <c r="BD134" s="155">
        <f t="shared" si="24"/>
        <v>0</v>
      </c>
      <c r="BE134" s="155">
        <f t="shared" si="17"/>
        <v>0</v>
      </c>
      <c r="BF134" s="155">
        <f t="shared" si="18"/>
        <v>0</v>
      </c>
      <c r="BG134" s="155">
        <f t="shared" si="19"/>
        <v>0</v>
      </c>
      <c r="BH134" s="155">
        <f t="shared" si="20"/>
        <v>0</v>
      </c>
      <c r="BI134" s="155">
        <f t="shared" si="21"/>
        <v>0</v>
      </c>
      <c r="BJ134" s="171">
        <v>1</v>
      </c>
      <c r="BK134" s="230"/>
    </row>
    <row r="135" spans="1:63" ht="14.25">
      <c r="A135" s="4"/>
      <c r="B135" s="36">
        <v>130</v>
      </c>
      <c r="C135" s="38">
        <v>12557</v>
      </c>
      <c r="D135" s="131" t="s">
        <v>400</v>
      </c>
      <c r="E135" s="131" t="s">
        <v>332</v>
      </c>
      <c r="F135" s="238" t="s">
        <v>157</v>
      </c>
      <c r="G135" s="238" t="s">
        <v>157</v>
      </c>
      <c r="H135" s="238" t="s">
        <v>157</v>
      </c>
      <c r="I135" s="238" t="s">
        <v>157</v>
      </c>
      <c r="J135" s="238" t="s">
        <v>157</v>
      </c>
      <c r="K135" s="238" t="s">
        <v>157</v>
      </c>
      <c r="L135" s="263"/>
      <c r="M135" s="238" t="s">
        <v>157</v>
      </c>
      <c r="N135" s="238" t="s">
        <v>157</v>
      </c>
      <c r="O135" s="238" t="s">
        <v>157</v>
      </c>
      <c r="P135" s="238" t="s">
        <v>157</v>
      </c>
      <c r="Q135" s="238" t="s">
        <v>157</v>
      </c>
      <c r="R135" s="238" t="s">
        <v>157</v>
      </c>
      <c r="S135" s="263"/>
      <c r="T135" s="238" t="s">
        <v>157</v>
      </c>
      <c r="U135" s="238" t="s">
        <v>157</v>
      </c>
      <c r="V135" s="238" t="s">
        <v>157</v>
      </c>
      <c r="W135" s="238" t="s">
        <v>157</v>
      </c>
      <c r="X135" s="238" t="s">
        <v>157</v>
      </c>
      <c r="Y135" s="238" t="s">
        <v>157</v>
      </c>
      <c r="Z135" s="263"/>
      <c r="AA135" s="238" t="s">
        <v>157</v>
      </c>
      <c r="AB135" s="238" t="s">
        <v>157</v>
      </c>
      <c r="AC135" s="238" t="s">
        <v>157</v>
      </c>
      <c r="AD135" s="238" t="s">
        <v>157</v>
      </c>
      <c r="AE135" s="238" t="s">
        <v>157</v>
      </c>
      <c r="AF135" s="238" t="s">
        <v>157</v>
      </c>
      <c r="AG135" s="263"/>
      <c r="AH135" s="238" t="s">
        <v>157</v>
      </c>
      <c r="AI135" s="238" t="s">
        <v>157</v>
      </c>
      <c r="AJ135" s="238"/>
      <c r="AK135" s="5"/>
      <c r="AL135" s="152"/>
      <c r="AM135" s="152">
        <f>VLOOKUP(C135,DM_NGAY_CONG_QUY_DINH!$H$3:$L$514,5,FALSE)</f>
        <v>26</v>
      </c>
      <c r="AN135" s="152">
        <f t="shared" si="0"/>
        <v>26</v>
      </c>
      <c r="AO135" s="155">
        <f t="shared" si="1"/>
        <v>0</v>
      </c>
      <c r="AP135" s="155">
        <f t="shared" si="2"/>
        <v>0</v>
      </c>
      <c r="AQ135" s="157">
        <f t="shared" si="3"/>
        <v>0</v>
      </c>
      <c r="AR135" s="155">
        <f t="shared" si="4"/>
        <v>0</v>
      </c>
      <c r="AS135" s="155">
        <f t="shared" si="5"/>
        <v>0</v>
      </c>
      <c r="AT135" s="155">
        <f t="shared" si="6"/>
        <v>0</v>
      </c>
      <c r="AU135" s="155">
        <f t="shared" si="7"/>
        <v>0</v>
      </c>
      <c r="AV135" s="155">
        <f t="shared" si="22"/>
        <v>0</v>
      </c>
      <c r="AW135" s="155">
        <f t="shared" si="9"/>
        <v>0</v>
      </c>
      <c r="AX135" s="155">
        <f t="shared" si="10"/>
        <v>0</v>
      </c>
      <c r="AY135" s="155">
        <f t="shared" si="11"/>
        <v>0</v>
      </c>
      <c r="AZ135" s="155">
        <f t="shared" si="23"/>
        <v>0</v>
      </c>
      <c r="BA135" s="155">
        <f t="shared" si="13"/>
        <v>0</v>
      </c>
      <c r="BB135" s="155">
        <f t="shared" si="14"/>
        <v>0</v>
      </c>
      <c r="BC135" s="155">
        <f t="shared" si="15"/>
        <v>0</v>
      </c>
      <c r="BD135" s="155">
        <f t="shared" si="24"/>
        <v>0</v>
      </c>
      <c r="BE135" s="155">
        <f t="shared" si="17"/>
        <v>0</v>
      </c>
      <c r="BF135" s="155">
        <f t="shared" si="18"/>
        <v>0</v>
      </c>
      <c r="BG135" s="155">
        <f t="shared" si="19"/>
        <v>0</v>
      </c>
      <c r="BH135" s="155">
        <f t="shared" si="20"/>
        <v>0</v>
      </c>
      <c r="BI135" s="155">
        <f t="shared" si="21"/>
        <v>0</v>
      </c>
      <c r="BJ135" s="171">
        <v>1</v>
      </c>
      <c r="BK135" s="230"/>
    </row>
    <row r="136" spans="1:63" ht="14.25">
      <c r="A136" s="4"/>
      <c r="B136" s="36">
        <v>131</v>
      </c>
      <c r="C136" s="38">
        <v>12559</v>
      </c>
      <c r="D136" s="131" t="s">
        <v>401</v>
      </c>
      <c r="E136" s="131" t="s">
        <v>332</v>
      </c>
      <c r="F136" s="238" t="s">
        <v>157</v>
      </c>
      <c r="G136" s="238" t="s">
        <v>157</v>
      </c>
      <c r="H136" s="238" t="s">
        <v>157</v>
      </c>
      <c r="I136" s="238" t="s">
        <v>157</v>
      </c>
      <c r="J136" s="238" t="s">
        <v>157</v>
      </c>
      <c r="K136" s="238" t="s">
        <v>157</v>
      </c>
      <c r="L136" s="263"/>
      <c r="M136" s="238" t="s">
        <v>157</v>
      </c>
      <c r="N136" s="238" t="s">
        <v>157</v>
      </c>
      <c r="O136" s="238" t="s">
        <v>157</v>
      </c>
      <c r="P136" s="238" t="s">
        <v>157</v>
      </c>
      <c r="Q136" s="238" t="s">
        <v>157</v>
      </c>
      <c r="R136" s="238" t="s">
        <v>157</v>
      </c>
      <c r="S136" s="263"/>
      <c r="T136" s="238" t="s">
        <v>157</v>
      </c>
      <c r="U136" s="238" t="s">
        <v>157</v>
      </c>
      <c r="V136" s="238" t="s">
        <v>157</v>
      </c>
      <c r="W136" s="238" t="s">
        <v>157</v>
      </c>
      <c r="X136" s="238" t="s">
        <v>157</v>
      </c>
      <c r="Y136" s="238" t="s">
        <v>157</v>
      </c>
      <c r="Z136" s="263"/>
      <c r="AA136" s="238" t="s">
        <v>157</v>
      </c>
      <c r="AB136" s="238" t="s">
        <v>157</v>
      </c>
      <c r="AC136" s="238" t="s">
        <v>157</v>
      </c>
      <c r="AD136" s="238" t="s">
        <v>157</v>
      </c>
      <c r="AE136" s="238" t="s">
        <v>157</v>
      </c>
      <c r="AF136" s="238" t="s">
        <v>157</v>
      </c>
      <c r="AG136" s="263"/>
      <c r="AH136" s="238" t="s">
        <v>157</v>
      </c>
      <c r="AI136" s="238" t="s">
        <v>157</v>
      </c>
      <c r="AJ136" s="238"/>
      <c r="AK136" s="5"/>
      <c r="AL136" s="152"/>
      <c r="AM136" s="152">
        <f>VLOOKUP(C136,DM_NGAY_CONG_QUY_DINH!$H$3:$L$514,5,FALSE)</f>
        <v>26</v>
      </c>
      <c r="AN136" s="152">
        <f t="shared" si="0"/>
        <v>26</v>
      </c>
      <c r="AO136" s="155">
        <f t="shared" si="1"/>
        <v>0</v>
      </c>
      <c r="AP136" s="155">
        <f t="shared" si="2"/>
        <v>0</v>
      </c>
      <c r="AQ136" s="157">
        <f t="shared" si="3"/>
        <v>0</v>
      </c>
      <c r="AR136" s="155">
        <f t="shared" si="4"/>
        <v>0</v>
      </c>
      <c r="AS136" s="155">
        <f t="shared" si="5"/>
        <v>0</v>
      </c>
      <c r="AT136" s="155">
        <f t="shared" si="6"/>
        <v>0</v>
      </c>
      <c r="AU136" s="155">
        <f t="shared" si="7"/>
        <v>0</v>
      </c>
      <c r="AV136" s="155">
        <f t="shared" si="22"/>
        <v>0</v>
      </c>
      <c r="AW136" s="155">
        <f t="shared" si="9"/>
        <v>0</v>
      </c>
      <c r="AX136" s="155">
        <f t="shared" si="10"/>
        <v>0</v>
      </c>
      <c r="AY136" s="155">
        <f t="shared" si="11"/>
        <v>0</v>
      </c>
      <c r="AZ136" s="155">
        <f t="shared" si="23"/>
        <v>0</v>
      </c>
      <c r="BA136" s="155">
        <f t="shared" si="13"/>
        <v>0</v>
      </c>
      <c r="BB136" s="155">
        <f t="shared" si="14"/>
        <v>0</v>
      </c>
      <c r="BC136" s="155">
        <f t="shared" si="15"/>
        <v>0</v>
      </c>
      <c r="BD136" s="155">
        <f t="shared" si="24"/>
        <v>0</v>
      </c>
      <c r="BE136" s="155">
        <f t="shared" si="17"/>
        <v>0</v>
      </c>
      <c r="BF136" s="155">
        <f t="shared" si="18"/>
        <v>0</v>
      </c>
      <c r="BG136" s="155">
        <f t="shared" si="19"/>
        <v>0</v>
      </c>
      <c r="BH136" s="155">
        <f t="shared" si="20"/>
        <v>0</v>
      </c>
      <c r="BI136" s="155">
        <f t="shared" si="21"/>
        <v>0</v>
      </c>
      <c r="BJ136" s="171">
        <v>1</v>
      </c>
      <c r="BK136" s="230"/>
    </row>
    <row r="137" spans="1:63" ht="14.25">
      <c r="A137" s="4"/>
      <c r="B137" s="36">
        <v>132</v>
      </c>
      <c r="C137" s="38">
        <v>12562</v>
      </c>
      <c r="D137" s="131" t="s">
        <v>402</v>
      </c>
      <c r="E137" s="131" t="s">
        <v>332</v>
      </c>
      <c r="F137" s="238" t="s">
        <v>157</v>
      </c>
      <c r="G137" s="238" t="s">
        <v>157</v>
      </c>
      <c r="H137" s="238" t="s">
        <v>157</v>
      </c>
      <c r="I137" s="238" t="s">
        <v>157</v>
      </c>
      <c r="J137" s="238" t="s">
        <v>157</v>
      </c>
      <c r="K137" s="238" t="s">
        <v>157</v>
      </c>
      <c r="L137" s="263"/>
      <c r="M137" s="238" t="s">
        <v>473</v>
      </c>
      <c r="N137" s="238" t="s">
        <v>473</v>
      </c>
      <c r="O137" s="238" t="s">
        <v>473</v>
      </c>
      <c r="P137" s="238" t="s">
        <v>473</v>
      </c>
      <c r="Q137" s="238" t="s">
        <v>473</v>
      </c>
      <c r="R137" s="238" t="s">
        <v>157</v>
      </c>
      <c r="S137" s="263"/>
      <c r="T137" s="238" t="s">
        <v>473</v>
      </c>
      <c r="U137" s="238" t="s">
        <v>473</v>
      </c>
      <c r="V137" s="238" t="s">
        <v>473</v>
      </c>
      <c r="W137" s="238" t="s">
        <v>473</v>
      </c>
      <c r="X137" s="238" t="s">
        <v>473</v>
      </c>
      <c r="Y137" s="238" t="s">
        <v>473</v>
      </c>
      <c r="Z137" s="263"/>
      <c r="AA137" s="238" t="s">
        <v>473</v>
      </c>
      <c r="AB137" s="238" t="s">
        <v>473</v>
      </c>
      <c r="AC137" s="238" t="s">
        <v>473</v>
      </c>
      <c r="AD137" s="238" t="s">
        <v>473</v>
      </c>
      <c r="AE137" s="238" t="s">
        <v>473</v>
      </c>
      <c r="AF137" s="238" t="s">
        <v>473</v>
      </c>
      <c r="AG137" s="263"/>
      <c r="AH137" s="238" t="s">
        <v>157</v>
      </c>
      <c r="AI137" s="238" t="s">
        <v>157</v>
      </c>
      <c r="AJ137" s="238"/>
      <c r="AK137" s="5"/>
      <c r="AL137" s="152"/>
      <c r="AM137" s="152">
        <f>VLOOKUP(C137,DM_NGAY_CONG_QUY_DINH!$H$3:$L$514,5,FALSE)</f>
        <v>26</v>
      </c>
      <c r="AN137" s="152">
        <f t="shared" si="0"/>
        <v>9</v>
      </c>
      <c r="AO137" s="155">
        <f t="shared" si="1"/>
        <v>0</v>
      </c>
      <c r="AP137" s="155">
        <f t="shared" si="2"/>
        <v>17</v>
      </c>
      <c r="AQ137" s="157">
        <f t="shared" si="3"/>
        <v>0</v>
      </c>
      <c r="AR137" s="155">
        <f t="shared" si="4"/>
        <v>0</v>
      </c>
      <c r="AS137" s="155">
        <f t="shared" si="5"/>
        <v>0</v>
      </c>
      <c r="AT137" s="155">
        <f t="shared" si="6"/>
        <v>0</v>
      </c>
      <c r="AU137" s="155">
        <f t="shared" si="7"/>
        <v>0</v>
      </c>
      <c r="AV137" s="155">
        <f t="shared" si="22"/>
        <v>0</v>
      </c>
      <c r="AW137" s="155">
        <f t="shared" si="9"/>
        <v>0</v>
      </c>
      <c r="AX137" s="155">
        <f t="shared" si="10"/>
        <v>0</v>
      </c>
      <c r="AY137" s="155">
        <f t="shared" si="11"/>
        <v>0</v>
      </c>
      <c r="AZ137" s="155">
        <f t="shared" si="23"/>
        <v>0</v>
      </c>
      <c r="BA137" s="155">
        <f t="shared" si="13"/>
        <v>0</v>
      </c>
      <c r="BB137" s="155">
        <f t="shared" si="14"/>
        <v>0</v>
      </c>
      <c r="BC137" s="155">
        <f t="shared" si="15"/>
        <v>0</v>
      </c>
      <c r="BD137" s="155">
        <f t="shared" si="24"/>
        <v>0</v>
      </c>
      <c r="BE137" s="155">
        <f t="shared" si="17"/>
        <v>0</v>
      </c>
      <c r="BF137" s="155">
        <f t="shared" si="18"/>
        <v>0</v>
      </c>
      <c r="BG137" s="155">
        <f t="shared" si="19"/>
        <v>0</v>
      </c>
      <c r="BH137" s="155">
        <f t="shared" si="20"/>
        <v>0</v>
      </c>
      <c r="BI137" s="155">
        <f t="shared" si="21"/>
        <v>0</v>
      </c>
      <c r="BJ137" s="171">
        <v>0.69</v>
      </c>
      <c r="BK137" s="230"/>
    </row>
    <row r="138" spans="1:63" ht="14.25">
      <c r="A138" s="4"/>
      <c r="B138" s="36">
        <v>133</v>
      </c>
      <c r="C138" s="38">
        <v>12563</v>
      </c>
      <c r="D138" s="131" t="s">
        <v>403</v>
      </c>
      <c r="E138" s="131" t="s">
        <v>332</v>
      </c>
      <c r="F138" s="238" t="s">
        <v>157</v>
      </c>
      <c r="G138" s="238" t="s">
        <v>157</v>
      </c>
      <c r="H138" s="238" t="s">
        <v>157</v>
      </c>
      <c r="I138" s="238" t="s">
        <v>157</v>
      </c>
      <c r="J138" s="238" t="s">
        <v>157</v>
      </c>
      <c r="K138" s="238" t="s">
        <v>157</v>
      </c>
      <c r="L138" s="263"/>
      <c r="M138" s="238" t="s">
        <v>157</v>
      </c>
      <c r="N138" s="238" t="s">
        <v>157</v>
      </c>
      <c r="O138" s="238" t="s">
        <v>157</v>
      </c>
      <c r="P138" s="238" t="s">
        <v>157</v>
      </c>
      <c r="Q138" s="238" t="s">
        <v>157</v>
      </c>
      <c r="R138" s="238" t="s">
        <v>157</v>
      </c>
      <c r="S138" s="263"/>
      <c r="T138" s="238" t="s">
        <v>157</v>
      </c>
      <c r="U138" s="238" t="s">
        <v>157</v>
      </c>
      <c r="V138" s="238" t="s">
        <v>157</v>
      </c>
      <c r="W138" s="238" t="s">
        <v>157</v>
      </c>
      <c r="X138" s="238" t="s">
        <v>157</v>
      </c>
      <c r="Y138" s="238" t="s">
        <v>157</v>
      </c>
      <c r="Z138" s="263"/>
      <c r="AA138" s="238" t="s">
        <v>157</v>
      </c>
      <c r="AB138" s="238" t="s">
        <v>157</v>
      </c>
      <c r="AC138" s="238" t="s">
        <v>157</v>
      </c>
      <c r="AD138" s="238" t="s">
        <v>157</v>
      </c>
      <c r="AE138" s="238" t="s">
        <v>157</v>
      </c>
      <c r="AF138" s="238" t="s">
        <v>157</v>
      </c>
      <c r="AG138" s="263"/>
      <c r="AH138" s="238" t="s">
        <v>157</v>
      </c>
      <c r="AI138" s="238" t="s">
        <v>157</v>
      </c>
      <c r="AJ138" s="238"/>
      <c r="AK138" s="5"/>
      <c r="AL138" s="152"/>
      <c r="AM138" s="152">
        <f>VLOOKUP(C138,DM_NGAY_CONG_QUY_DINH!$H$3:$L$514,5,FALSE)</f>
        <v>26</v>
      </c>
      <c r="AN138" s="152">
        <f t="shared" si="0"/>
        <v>26</v>
      </c>
      <c r="AO138" s="155">
        <f t="shared" si="1"/>
        <v>0</v>
      </c>
      <c r="AP138" s="155">
        <f t="shared" si="2"/>
        <v>0</v>
      </c>
      <c r="AQ138" s="157">
        <f t="shared" si="3"/>
        <v>0</v>
      </c>
      <c r="AR138" s="155">
        <f t="shared" si="4"/>
        <v>0</v>
      </c>
      <c r="AS138" s="155">
        <f t="shared" si="5"/>
        <v>0</v>
      </c>
      <c r="AT138" s="155">
        <f t="shared" si="6"/>
        <v>0</v>
      </c>
      <c r="AU138" s="155">
        <f t="shared" si="7"/>
        <v>0</v>
      </c>
      <c r="AV138" s="155">
        <f t="shared" si="22"/>
        <v>0</v>
      </c>
      <c r="AW138" s="155">
        <f t="shared" si="9"/>
        <v>0</v>
      </c>
      <c r="AX138" s="155">
        <f t="shared" si="10"/>
        <v>0</v>
      </c>
      <c r="AY138" s="155">
        <f t="shared" si="11"/>
        <v>0</v>
      </c>
      <c r="AZ138" s="155">
        <f t="shared" si="23"/>
        <v>0</v>
      </c>
      <c r="BA138" s="155">
        <f t="shared" si="13"/>
        <v>0</v>
      </c>
      <c r="BB138" s="155">
        <f t="shared" si="14"/>
        <v>0</v>
      </c>
      <c r="BC138" s="155">
        <f t="shared" si="15"/>
        <v>0</v>
      </c>
      <c r="BD138" s="155">
        <f t="shared" si="24"/>
        <v>0</v>
      </c>
      <c r="BE138" s="155">
        <f t="shared" si="17"/>
        <v>0</v>
      </c>
      <c r="BF138" s="155">
        <f t="shared" si="18"/>
        <v>0</v>
      </c>
      <c r="BG138" s="155">
        <f t="shared" si="19"/>
        <v>0</v>
      </c>
      <c r="BH138" s="155">
        <f t="shared" si="20"/>
        <v>0</v>
      </c>
      <c r="BI138" s="155">
        <f t="shared" si="21"/>
        <v>0</v>
      </c>
      <c r="BJ138" s="171">
        <v>1</v>
      </c>
      <c r="BK138" s="230"/>
    </row>
    <row r="139" spans="1:63" ht="14.25">
      <c r="A139" s="4"/>
      <c r="B139" s="36">
        <v>134</v>
      </c>
      <c r="C139" s="38">
        <v>12567</v>
      </c>
      <c r="D139" s="131" t="s">
        <v>404</v>
      </c>
      <c r="E139" s="131" t="s">
        <v>332</v>
      </c>
      <c r="F139" s="238" t="s">
        <v>157</v>
      </c>
      <c r="G139" s="238" t="s">
        <v>157</v>
      </c>
      <c r="H139" s="238" t="s">
        <v>157</v>
      </c>
      <c r="I139" s="238" t="s">
        <v>157</v>
      </c>
      <c r="J139" s="238" t="s">
        <v>157</v>
      </c>
      <c r="K139" s="238" t="s">
        <v>157</v>
      </c>
      <c r="L139" s="263"/>
      <c r="M139" s="238" t="s">
        <v>157</v>
      </c>
      <c r="N139" s="238" t="s">
        <v>157</v>
      </c>
      <c r="O139" s="238" t="s">
        <v>157</v>
      </c>
      <c r="P139" s="238" t="s">
        <v>157</v>
      </c>
      <c r="Q139" s="238" t="s">
        <v>157</v>
      </c>
      <c r="R139" s="238" t="s">
        <v>157</v>
      </c>
      <c r="S139" s="263"/>
      <c r="T139" s="238" t="s">
        <v>157</v>
      </c>
      <c r="U139" s="238" t="s">
        <v>157</v>
      </c>
      <c r="V139" s="238" t="s">
        <v>157</v>
      </c>
      <c r="W139" s="238" t="s">
        <v>157</v>
      </c>
      <c r="X139" s="238" t="s">
        <v>157</v>
      </c>
      <c r="Y139" s="238" t="s">
        <v>157</v>
      </c>
      <c r="Z139" s="263"/>
      <c r="AA139" s="238" t="s">
        <v>157</v>
      </c>
      <c r="AB139" s="238" t="s">
        <v>157</v>
      </c>
      <c r="AC139" s="238" t="s">
        <v>157</v>
      </c>
      <c r="AD139" s="238" t="s">
        <v>157</v>
      </c>
      <c r="AE139" s="238" t="s">
        <v>157</v>
      </c>
      <c r="AF139" s="238" t="s">
        <v>157</v>
      </c>
      <c r="AG139" s="263"/>
      <c r="AH139" s="238" t="s">
        <v>157</v>
      </c>
      <c r="AI139" s="238" t="s">
        <v>157</v>
      </c>
      <c r="AJ139" s="238"/>
      <c r="AK139" s="5"/>
      <c r="AL139" s="152"/>
      <c r="AM139" s="152">
        <f>VLOOKUP(C139,DM_NGAY_CONG_QUY_DINH!$H$3:$L$514,5,FALSE)</f>
        <v>26</v>
      </c>
      <c r="AN139" s="152">
        <f t="shared" si="0"/>
        <v>26</v>
      </c>
      <c r="AO139" s="155">
        <f t="shared" si="1"/>
        <v>0</v>
      </c>
      <c r="AP139" s="155">
        <f t="shared" si="2"/>
        <v>0</v>
      </c>
      <c r="AQ139" s="157">
        <f t="shared" si="3"/>
        <v>0</v>
      </c>
      <c r="AR139" s="155">
        <f t="shared" si="4"/>
        <v>0</v>
      </c>
      <c r="AS139" s="155">
        <f t="shared" si="5"/>
        <v>0</v>
      </c>
      <c r="AT139" s="155">
        <f t="shared" si="6"/>
        <v>0</v>
      </c>
      <c r="AU139" s="155">
        <f t="shared" si="7"/>
        <v>0</v>
      </c>
      <c r="AV139" s="155">
        <f t="shared" si="22"/>
        <v>0</v>
      </c>
      <c r="AW139" s="155">
        <f t="shared" si="9"/>
        <v>0</v>
      </c>
      <c r="AX139" s="155">
        <f t="shared" si="10"/>
        <v>0</v>
      </c>
      <c r="AY139" s="155">
        <f t="shared" si="11"/>
        <v>0</v>
      </c>
      <c r="AZ139" s="155">
        <f t="shared" si="23"/>
        <v>0</v>
      </c>
      <c r="BA139" s="155">
        <f t="shared" si="13"/>
        <v>0</v>
      </c>
      <c r="BB139" s="155">
        <f t="shared" si="14"/>
        <v>0</v>
      </c>
      <c r="BC139" s="155">
        <f t="shared" si="15"/>
        <v>0</v>
      </c>
      <c r="BD139" s="155">
        <f t="shared" si="24"/>
        <v>0</v>
      </c>
      <c r="BE139" s="155">
        <f t="shared" si="17"/>
        <v>0</v>
      </c>
      <c r="BF139" s="155">
        <f t="shared" si="18"/>
        <v>0</v>
      </c>
      <c r="BG139" s="155">
        <f t="shared" si="19"/>
        <v>0</v>
      </c>
      <c r="BH139" s="155">
        <f t="shared" si="20"/>
        <v>0</v>
      </c>
      <c r="BI139" s="155">
        <f t="shared" si="21"/>
        <v>0</v>
      </c>
      <c r="BJ139" s="171">
        <v>1</v>
      </c>
      <c r="BK139" s="230"/>
    </row>
    <row r="140" spans="1:63" ht="14.25">
      <c r="A140" s="4"/>
      <c r="B140" s="36">
        <v>135</v>
      </c>
      <c r="C140" s="38">
        <v>13361</v>
      </c>
      <c r="D140" s="131" t="s">
        <v>405</v>
      </c>
      <c r="E140" s="131" t="s">
        <v>332</v>
      </c>
      <c r="F140" s="238" t="s">
        <v>157</v>
      </c>
      <c r="G140" s="238" t="s">
        <v>157</v>
      </c>
      <c r="H140" s="238" t="s">
        <v>157</v>
      </c>
      <c r="I140" s="238" t="s">
        <v>157</v>
      </c>
      <c r="J140" s="238" t="s">
        <v>157</v>
      </c>
      <c r="K140" s="238" t="s">
        <v>157</v>
      </c>
      <c r="L140" s="263"/>
      <c r="M140" s="238" t="s">
        <v>157</v>
      </c>
      <c r="N140" s="238" t="s">
        <v>157</v>
      </c>
      <c r="O140" s="238" t="s">
        <v>157</v>
      </c>
      <c r="P140" s="238" t="s">
        <v>157</v>
      </c>
      <c r="Q140" s="238" t="s">
        <v>157</v>
      </c>
      <c r="R140" s="238" t="s">
        <v>157</v>
      </c>
      <c r="S140" s="263"/>
      <c r="T140" s="238" t="s">
        <v>157</v>
      </c>
      <c r="U140" s="238" t="s">
        <v>157</v>
      </c>
      <c r="V140" s="238" t="s">
        <v>157</v>
      </c>
      <c r="W140" s="238" t="s">
        <v>157</v>
      </c>
      <c r="X140" s="238" t="s">
        <v>157</v>
      </c>
      <c r="Y140" s="238" t="s">
        <v>157</v>
      </c>
      <c r="Z140" s="263"/>
      <c r="AA140" s="238" t="s">
        <v>157</v>
      </c>
      <c r="AB140" s="238" t="s">
        <v>157</v>
      </c>
      <c r="AC140" s="238" t="s">
        <v>157</v>
      </c>
      <c r="AD140" s="238" t="s">
        <v>157</v>
      </c>
      <c r="AE140" s="238" t="s">
        <v>157</v>
      </c>
      <c r="AF140" s="238" t="s">
        <v>157</v>
      </c>
      <c r="AG140" s="263"/>
      <c r="AH140" s="238" t="s">
        <v>157</v>
      </c>
      <c r="AI140" s="238" t="s">
        <v>157</v>
      </c>
      <c r="AJ140" s="238"/>
      <c r="AK140" s="5"/>
      <c r="AL140" s="152"/>
      <c r="AM140" s="152">
        <f>VLOOKUP(C140,DM_NGAY_CONG_QUY_DINH!$H$3:$L$514,5,FALSE)</f>
        <v>26</v>
      </c>
      <c r="AN140" s="152">
        <f t="shared" si="0"/>
        <v>26</v>
      </c>
      <c r="AO140" s="155">
        <f t="shared" si="1"/>
        <v>0</v>
      </c>
      <c r="AP140" s="155">
        <f t="shared" si="2"/>
        <v>0</v>
      </c>
      <c r="AQ140" s="157">
        <f t="shared" si="3"/>
        <v>0</v>
      </c>
      <c r="AR140" s="155">
        <f t="shared" si="4"/>
        <v>0</v>
      </c>
      <c r="AS140" s="155">
        <f t="shared" si="5"/>
        <v>0</v>
      </c>
      <c r="AT140" s="155">
        <f t="shared" si="6"/>
        <v>0</v>
      </c>
      <c r="AU140" s="155">
        <f t="shared" si="7"/>
        <v>0</v>
      </c>
      <c r="AV140" s="155">
        <f t="shared" si="22"/>
        <v>0</v>
      </c>
      <c r="AW140" s="155">
        <f t="shared" si="9"/>
        <v>0</v>
      </c>
      <c r="AX140" s="155">
        <f t="shared" si="10"/>
        <v>0</v>
      </c>
      <c r="AY140" s="155">
        <f t="shared" si="11"/>
        <v>0</v>
      </c>
      <c r="AZ140" s="155">
        <f t="shared" si="23"/>
        <v>0</v>
      </c>
      <c r="BA140" s="155">
        <f t="shared" si="13"/>
        <v>0</v>
      </c>
      <c r="BB140" s="155">
        <f t="shared" si="14"/>
        <v>0</v>
      </c>
      <c r="BC140" s="155">
        <f t="shared" si="15"/>
        <v>0</v>
      </c>
      <c r="BD140" s="155">
        <f t="shared" si="24"/>
        <v>0</v>
      </c>
      <c r="BE140" s="155">
        <f t="shared" si="17"/>
        <v>0</v>
      </c>
      <c r="BF140" s="155">
        <f t="shared" si="18"/>
        <v>0</v>
      </c>
      <c r="BG140" s="155">
        <f t="shared" si="19"/>
        <v>0</v>
      </c>
      <c r="BH140" s="155">
        <f t="shared" si="20"/>
        <v>0</v>
      </c>
      <c r="BI140" s="155">
        <f t="shared" si="21"/>
        <v>0</v>
      </c>
      <c r="BJ140" s="171">
        <v>1</v>
      </c>
      <c r="BK140" s="230"/>
    </row>
    <row r="141" spans="1:63" ht="14.25">
      <c r="A141" s="4"/>
      <c r="B141" s="36">
        <v>136</v>
      </c>
      <c r="C141" s="38">
        <v>13373</v>
      </c>
      <c r="D141" s="131" t="s">
        <v>406</v>
      </c>
      <c r="E141" s="131" t="s">
        <v>332</v>
      </c>
      <c r="F141" s="238" t="s">
        <v>157</v>
      </c>
      <c r="G141" s="238" t="s">
        <v>157</v>
      </c>
      <c r="H141" s="238" t="s">
        <v>157</v>
      </c>
      <c r="I141" s="238" t="s">
        <v>157</v>
      </c>
      <c r="J141" s="238" t="s">
        <v>157</v>
      </c>
      <c r="K141" s="238" t="s">
        <v>157</v>
      </c>
      <c r="L141" s="263"/>
      <c r="M141" s="238" t="s">
        <v>157</v>
      </c>
      <c r="N141" s="238" t="s">
        <v>157</v>
      </c>
      <c r="O141" s="238" t="s">
        <v>157</v>
      </c>
      <c r="P141" s="238" t="s">
        <v>157</v>
      </c>
      <c r="Q141" s="238" t="s">
        <v>157</v>
      </c>
      <c r="R141" s="238" t="s">
        <v>157</v>
      </c>
      <c r="S141" s="263"/>
      <c r="T141" s="238" t="s">
        <v>157</v>
      </c>
      <c r="U141" s="238" t="s">
        <v>157</v>
      </c>
      <c r="V141" s="238" t="s">
        <v>157</v>
      </c>
      <c r="W141" s="238" t="s">
        <v>157</v>
      </c>
      <c r="X141" s="238" t="s">
        <v>157</v>
      </c>
      <c r="Y141" s="238" t="s">
        <v>157</v>
      </c>
      <c r="Z141" s="263"/>
      <c r="AA141" s="238" t="s">
        <v>157</v>
      </c>
      <c r="AB141" s="238" t="s">
        <v>157</v>
      </c>
      <c r="AC141" s="238" t="s">
        <v>157</v>
      </c>
      <c r="AD141" s="238" t="s">
        <v>157</v>
      </c>
      <c r="AE141" s="238" t="s">
        <v>157</v>
      </c>
      <c r="AF141" s="238" t="s">
        <v>157</v>
      </c>
      <c r="AG141" s="263"/>
      <c r="AH141" s="238" t="s">
        <v>157</v>
      </c>
      <c r="AI141" s="238" t="s">
        <v>157</v>
      </c>
      <c r="AJ141" s="238"/>
      <c r="AK141" s="5"/>
      <c r="AL141" s="152"/>
      <c r="AM141" s="152">
        <f>VLOOKUP(C141,DM_NGAY_CONG_QUY_DINH!$H$3:$L$514,5,FALSE)</f>
        <v>26</v>
      </c>
      <c r="AN141" s="152">
        <f t="shared" si="0"/>
        <v>26</v>
      </c>
      <c r="AO141" s="155">
        <f t="shared" si="1"/>
        <v>0</v>
      </c>
      <c r="AP141" s="155">
        <f t="shared" si="2"/>
        <v>0</v>
      </c>
      <c r="AQ141" s="157">
        <f t="shared" si="3"/>
        <v>0</v>
      </c>
      <c r="AR141" s="155">
        <f t="shared" si="4"/>
        <v>0</v>
      </c>
      <c r="AS141" s="155">
        <f t="shared" si="5"/>
        <v>0</v>
      </c>
      <c r="AT141" s="155">
        <f t="shared" si="6"/>
        <v>0</v>
      </c>
      <c r="AU141" s="155">
        <f t="shared" si="7"/>
        <v>0</v>
      </c>
      <c r="AV141" s="155">
        <f t="shared" si="22"/>
        <v>0</v>
      </c>
      <c r="AW141" s="155">
        <f t="shared" si="9"/>
        <v>0</v>
      </c>
      <c r="AX141" s="155">
        <f t="shared" si="10"/>
        <v>0</v>
      </c>
      <c r="AY141" s="155">
        <f t="shared" si="11"/>
        <v>0</v>
      </c>
      <c r="AZ141" s="155">
        <f t="shared" si="23"/>
        <v>0</v>
      </c>
      <c r="BA141" s="155">
        <f t="shared" si="13"/>
        <v>0</v>
      </c>
      <c r="BB141" s="155">
        <f t="shared" si="14"/>
        <v>0</v>
      </c>
      <c r="BC141" s="155">
        <f t="shared" si="15"/>
        <v>0</v>
      </c>
      <c r="BD141" s="155">
        <f t="shared" si="24"/>
        <v>0</v>
      </c>
      <c r="BE141" s="155">
        <f t="shared" si="17"/>
        <v>0</v>
      </c>
      <c r="BF141" s="155">
        <f t="shared" si="18"/>
        <v>0</v>
      </c>
      <c r="BG141" s="155">
        <f t="shared" si="19"/>
        <v>0</v>
      </c>
      <c r="BH141" s="155">
        <f t="shared" si="20"/>
        <v>0</v>
      </c>
      <c r="BI141" s="155">
        <f t="shared" si="21"/>
        <v>0</v>
      </c>
      <c r="BJ141" s="171">
        <v>0.93</v>
      </c>
      <c r="BK141" s="230"/>
    </row>
    <row r="142" spans="1:63" ht="14.25">
      <c r="A142" s="4"/>
      <c r="B142" s="36">
        <v>137</v>
      </c>
      <c r="C142" s="38">
        <v>13380</v>
      </c>
      <c r="D142" s="131" t="s">
        <v>407</v>
      </c>
      <c r="E142" s="131" t="s">
        <v>332</v>
      </c>
      <c r="F142" s="238" t="s">
        <v>157</v>
      </c>
      <c r="G142" s="238" t="s">
        <v>157</v>
      </c>
      <c r="H142" s="238" t="s">
        <v>157</v>
      </c>
      <c r="I142" s="238" t="s">
        <v>157</v>
      </c>
      <c r="J142" s="238" t="s">
        <v>157</v>
      </c>
      <c r="K142" s="238" t="s">
        <v>157</v>
      </c>
      <c r="L142" s="263"/>
      <c r="M142" s="238" t="s">
        <v>157</v>
      </c>
      <c r="N142" s="238" t="s">
        <v>157</v>
      </c>
      <c r="O142" s="238" t="s">
        <v>157</v>
      </c>
      <c r="P142" s="238" t="s">
        <v>157</v>
      </c>
      <c r="Q142" s="238" t="s">
        <v>157</v>
      </c>
      <c r="R142" s="238" t="s">
        <v>157</v>
      </c>
      <c r="S142" s="263"/>
      <c r="T142" s="238" t="s">
        <v>157</v>
      </c>
      <c r="U142" s="238" t="s">
        <v>157</v>
      </c>
      <c r="V142" s="238" t="s">
        <v>157</v>
      </c>
      <c r="W142" s="238" t="s">
        <v>157</v>
      </c>
      <c r="X142" s="238" t="s">
        <v>157</v>
      </c>
      <c r="Y142" s="238" t="s">
        <v>157</v>
      </c>
      <c r="Z142" s="263"/>
      <c r="AA142" s="238" t="s">
        <v>157</v>
      </c>
      <c r="AB142" s="238" t="s">
        <v>157</v>
      </c>
      <c r="AC142" s="238" t="s">
        <v>157</v>
      </c>
      <c r="AD142" s="238" t="s">
        <v>157</v>
      </c>
      <c r="AE142" s="238" t="s">
        <v>157</v>
      </c>
      <c r="AF142" s="238" t="s">
        <v>157</v>
      </c>
      <c r="AG142" s="263"/>
      <c r="AH142" s="238" t="s">
        <v>157</v>
      </c>
      <c r="AI142" s="238" t="s">
        <v>157</v>
      </c>
      <c r="AJ142" s="238"/>
      <c r="AK142" s="5"/>
      <c r="AL142" s="152"/>
      <c r="AM142" s="152">
        <f>VLOOKUP(C142,DM_NGAY_CONG_QUY_DINH!$H$3:$L$514,5,FALSE)</f>
        <v>26</v>
      </c>
      <c r="AN142" s="152">
        <f t="shared" si="0"/>
        <v>26</v>
      </c>
      <c r="AO142" s="155">
        <f t="shared" si="1"/>
        <v>0</v>
      </c>
      <c r="AP142" s="155">
        <f t="shared" si="2"/>
        <v>0</v>
      </c>
      <c r="AQ142" s="157">
        <f t="shared" si="3"/>
        <v>0</v>
      </c>
      <c r="AR142" s="155">
        <f t="shared" si="4"/>
        <v>0</v>
      </c>
      <c r="AS142" s="155">
        <f t="shared" si="5"/>
        <v>0</v>
      </c>
      <c r="AT142" s="155">
        <f t="shared" si="6"/>
        <v>0</v>
      </c>
      <c r="AU142" s="155">
        <f t="shared" si="7"/>
        <v>0</v>
      </c>
      <c r="AV142" s="155">
        <f t="shared" si="22"/>
        <v>0</v>
      </c>
      <c r="AW142" s="155">
        <f t="shared" si="9"/>
        <v>0</v>
      </c>
      <c r="AX142" s="155">
        <f t="shared" si="10"/>
        <v>0</v>
      </c>
      <c r="AY142" s="155">
        <f t="shared" si="11"/>
        <v>0</v>
      </c>
      <c r="AZ142" s="155">
        <f t="shared" si="23"/>
        <v>0</v>
      </c>
      <c r="BA142" s="155">
        <f t="shared" si="13"/>
        <v>0</v>
      </c>
      <c r="BB142" s="155">
        <f t="shared" si="14"/>
        <v>0</v>
      </c>
      <c r="BC142" s="155">
        <f t="shared" si="15"/>
        <v>0</v>
      </c>
      <c r="BD142" s="155">
        <f t="shared" si="24"/>
        <v>0</v>
      </c>
      <c r="BE142" s="155">
        <f t="shared" si="17"/>
        <v>0</v>
      </c>
      <c r="BF142" s="155">
        <f t="shared" si="18"/>
        <v>0</v>
      </c>
      <c r="BG142" s="155">
        <f t="shared" si="19"/>
        <v>0</v>
      </c>
      <c r="BH142" s="155">
        <f t="shared" si="20"/>
        <v>0</v>
      </c>
      <c r="BI142" s="155">
        <f t="shared" si="21"/>
        <v>0</v>
      </c>
      <c r="BJ142" s="171">
        <v>0.98</v>
      </c>
      <c r="BK142" s="230"/>
    </row>
    <row r="143" spans="1:63" ht="14.25">
      <c r="A143" s="4"/>
      <c r="B143" s="36">
        <v>138</v>
      </c>
      <c r="C143" s="38">
        <v>13405</v>
      </c>
      <c r="D143" s="131" t="s">
        <v>408</v>
      </c>
      <c r="E143" s="131" t="s">
        <v>332</v>
      </c>
      <c r="F143" s="238" t="s">
        <v>157</v>
      </c>
      <c r="G143" s="238" t="s">
        <v>157</v>
      </c>
      <c r="H143" s="238" t="s">
        <v>157</v>
      </c>
      <c r="I143" s="238" t="s">
        <v>157</v>
      </c>
      <c r="J143" s="238" t="s">
        <v>157</v>
      </c>
      <c r="K143" s="238" t="s">
        <v>157</v>
      </c>
      <c r="L143" s="263"/>
      <c r="M143" s="238" t="s">
        <v>157</v>
      </c>
      <c r="N143" s="238" t="s">
        <v>157</v>
      </c>
      <c r="O143" s="238" t="s">
        <v>157</v>
      </c>
      <c r="P143" s="238" t="s">
        <v>157</v>
      </c>
      <c r="Q143" s="238" t="s">
        <v>157</v>
      </c>
      <c r="R143" s="238" t="s">
        <v>157</v>
      </c>
      <c r="S143" s="263"/>
      <c r="T143" s="238" t="s">
        <v>157</v>
      </c>
      <c r="U143" s="238" t="s">
        <v>157</v>
      </c>
      <c r="V143" s="238" t="s">
        <v>157</v>
      </c>
      <c r="W143" s="238" t="s">
        <v>157</v>
      </c>
      <c r="X143" s="238" t="s">
        <v>157</v>
      </c>
      <c r="Y143" s="238" t="s">
        <v>157</v>
      </c>
      <c r="Z143" s="263"/>
      <c r="AA143" s="238" t="s">
        <v>157</v>
      </c>
      <c r="AB143" s="238" t="s">
        <v>157</v>
      </c>
      <c r="AC143" s="238" t="s">
        <v>157</v>
      </c>
      <c r="AD143" s="238" t="s">
        <v>157</v>
      </c>
      <c r="AE143" s="238" t="s">
        <v>157</v>
      </c>
      <c r="AF143" s="238" t="s">
        <v>157</v>
      </c>
      <c r="AG143" s="263"/>
      <c r="AH143" s="238" t="s">
        <v>157</v>
      </c>
      <c r="AI143" s="238" t="s">
        <v>157</v>
      </c>
      <c r="AJ143" s="238"/>
      <c r="AK143" s="5"/>
      <c r="AL143" s="152"/>
      <c r="AM143" s="152">
        <f>VLOOKUP(C143,DM_NGAY_CONG_QUY_DINH!$H$3:$L$514,5,FALSE)</f>
        <v>26</v>
      </c>
      <c r="AN143" s="152">
        <f t="shared" si="0"/>
        <v>26</v>
      </c>
      <c r="AO143" s="155">
        <f t="shared" si="1"/>
        <v>0</v>
      </c>
      <c r="AP143" s="155">
        <f t="shared" si="2"/>
        <v>0</v>
      </c>
      <c r="AQ143" s="157">
        <f t="shared" si="3"/>
        <v>0</v>
      </c>
      <c r="AR143" s="155">
        <f t="shared" si="4"/>
        <v>0</v>
      </c>
      <c r="AS143" s="155">
        <f t="shared" si="5"/>
        <v>0</v>
      </c>
      <c r="AT143" s="155">
        <f t="shared" si="6"/>
        <v>0</v>
      </c>
      <c r="AU143" s="155">
        <f t="shared" si="7"/>
        <v>0</v>
      </c>
      <c r="AV143" s="155">
        <f t="shared" si="22"/>
        <v>0</v>
      </c>
      <c r="AW143" s="155">
        <f t="shared" si="9"/>
        <v>0</v>
      </c>
      <c r="AX143" s="155">
        <f t="shared" si="10"/>
        <v>0</v>
      </c>
      <c r="AY143" s="155">
        <f t="shared" si="11"/>
        <v>0</v>
      </c>
      <c r="AZ143" s="155">
        <f t="shared" si="23"/>
        <v>0</v>
      </c>
      <c r="BA143" s="155">
        <f t="shared" si="13"/>
        <v>0</v>
      </c>
      <c r="BB143" s="155">
        <f t="shared" si="14"/>
        <v>0</v>
      </c>
      <c r="BC143" s="155">
        <f t="shared" si="15"/>
        <v>0</v>
      </c>
      <c r="BD143" s="155">
        <f t="shared" si="24"/>
        <v>0</v>
      </c>
      <c r="BE143" s="155">
        <f t="shared" si="17"/>
        <v>0</v>
      </c>
      <c r="BF143" s="155">
        <f t="shared" si="18"/>
        <v>0</v>
      </c>
      <c r="BG143" s="155">
        <f t="shared" si="19"/>
        <v>0</v>
      </c>
      <c r="BH143" s="155">
        <f t="shared" si="20"/>
        <v>0</v>
      </c>
      <c r="BI143" s="155">
        <f t="shared" si="21"/>
        <v>0</v>
      </c>
      <c r="BJ143" s="225">
        <v>0.95</v>
      </c>
      <c r="BK143" s="232"/>
    </row>
    <row r="144" spans="1:63" ht="14.25">
      <c r="A144" s="4"/>
      <c r="B144" s="36">
        <v>139</v>
      </c>
      <c r="C144" s="38">
        <v>13670</v>
      </c>
      <c r="D144" s="131" t="s">
        <v>409</v>
      </c>
      <c r="E144" s="131" t="s">
        <v>332</v>
      </c>
      <c r="F144" s="238" t="s">
        <v>157</v>
      </c>
      <c r="G144" s="238" t="s">
        <v>157</v>
      </c>
      <c r="H144" s="238" t="s">
        <v>157</v>
      </c>
      <c r="I144" s="238" t="s">
        <v>157</v>
      </c>
      <c r="J144" s="238" t="s">
        <v>157</v>
      </c>
      <c r="K144" s="238" t="s">
        <v>157</v>
      </c>
      <c r="L144" s="263"/>
      <c r="M144" s="238" t="s">
        <v>157</v>
      </c>
      <c r="N144" s="238" t="s">
        <v>157</v>
      </c>
      <c r="O144" s="238" t="s">
        <v>157</v>
      </c>
      <c r="P144" s="238" t="s">
        <v>157</v>
      </c>
      <c r="Q144" s="238" t="s">
        <v>157</v>
      </c>
      <c r="R144" s="238" t="s">
        <v>157</v>
      </c>
      <c r="S144" s="263"/>
      <c r="T144" s="238" t="s">
        <v>157</v>
      </c>
      <c r="U144" s="238" t="s">
        <v>157</v>
      </c>
      <c r="V144" s="238" t="s">
        <v>157</v>
      </c>
      <c r="W144" s="238" t="s">
        <v>157</v>
      </c>
      <c r="X144" s="238" t="s">
        <v>157</v>
      </c>
      <c r="Y144" s="238" t="s">
        <v>157</v>
      </c>
      <c r="Z144" s="263"/>
      <c r="AA144" s="238" t="s">
        <v>157</v>
      </c>
      <c r="AB144" s="238" t="s">
        <v>157</v>
      </c>
      <c r="AC144" s="238" t="s">
        <v>157</v>
      </c>
      <c r="AD144" s="238" t="s">
        <v>157</v>
      </c>
      <c r="AE144" s="238" t="s">
        <v>157</v>
      </c>
      <c r="AF144" s="238" t="s">
        <v>157</v>
      </c>
      <c r="AG144" s="263"/>
      <c r="AH144" s="238" t="s">
        <v>157</v>
      </c>
      <c r="AI144" s="238" t="s">
        <v>157</v>
      </c>
      <c r="AJ144" s="238"/>
      <c r="AK144" s="5"/>
      <c r="AL144" s="152"/>
      <c r="AM144" s="152">
        <f>VLOOKUP(C144,DM_NGAY_CONG_QUY_DINH!$H$3:$L$514,5,FALSE)</f>
        <v>26</v>
      </c>
      <c r="AN144" s="152">
        <f t="shared" si="0"/>
        <v>26</v>
      </c>
      <c r="AO144" s="155">
        <f t="shared" si="1"/>
        <v>0</v>
      </c>
      <c r="AP144" s="155">
        <f t="shared" si="2"/>
        <v>0</v>
      </c>
      <c r="AQ144" s="157">
        <f t="shared" si="3"/>
        <v>0</v>
      </c>
      <c r="AR144" s="155">
        <f t="shared" si="4"/>
        <v>0</v>
      </c>
      <c r="AS144" s="155">
        <f t="shared" si="5"/>
        <v>0</v>
      </c>
      <c r="AT144" s="155">
        <f t="shared" si="6"/>
        <v>0</v>
      </c>
      <c r="AU144" s="155">
        <f t="shared" si="7"/>
        <v>0</v>
      </c>
      <c r="AV144" s="155">
        <f t="shared" si="22"/>
        <v>0</v>
      </c>
      <c r="AW144" s="155">
        <f t="shared" si="9"/>
        <v>0</v>
      </c>
      <c r="AX144" s="155">
        <f t="shared" si="10"/>
        <v>0</v>
      </c>
      <c r="AY144" s="155">
        <f t="shared" si="11"/>
        <v>0</v>
      </c>
      <c r="AZ144" s="155">
        <f t="shared" si="23"/>
        <v>0</v>
      </c>
      <c r="BA144" s="155">
        <f t="shared" si="13"/>
        <v>0</v>
      </c>
      <c r="BB144" s="155">
        <f t="shared" si="14"/>
        <v>0</v>
      </c>
      <c r="BC144" s="155">
        <f t="shared" si="15"/>
        <v>0</v>
      </c>
      <c r="BD144" s="155">
        <f t="shared" si="24"/>
        <v>0</v>
      </c>
      <c r="BE144" s="155">
        <f t="shared" si="17"/>
        <v>0</v>
      </c>
      <c r="BF144" s="155">
        <f t="shared" si="18"/>
        <v>0</v>
      </c>
      <c r="BG144" s="155">
        <f t="shared" si="19"/>
        <v>0</v>
      </c>
      <c r="BH144" s="155">
        <f t="shared" si="20"/>
        <v>0</v>
      </c>
      <c r="BI144" s="155">
        <f t="shared" si="21"/>
        <v>0</v>
      </c>
      <c r="BJ144" s="171">
        <v>1.05</v>
      </c>
      <c r="BK144" s="230"/>
    </row>
    <row r="145" spans="1:63" ht="14.25">
      <c r="A145" s="4"/>
      <c r="B145" s="36">
        <v>140</v>
      </c>
      <c r="C145" s="38">
        <v>13671</v>
      </c>
      <c r="D145" s="131" t="s">
        <v>410</v>
      </c>
      <c r="E145" s="131" t="s">
        <v>332</v>
      </c>
      <c r="F145" s="238" t="s">
        <v>473</v>
      </c>
      <c r="G145" s="238" t="s">
        <v>473</v>
      </c>
      <c r="H145" s="238" t="s">
        <v>157</v>
      </c>
      <c r="I145" s="238" t="s">
        <v>157</v>
      </c>
      <c r="J145" s="238" t="s">
        <v>157</v>
      </c>
      <c r="K145" s="238" t="s">
        <v>157</v>
      </c>
      <c r="L145" s="263"/>
      <c r="M145" s="238" t="s">
        <v>157</v>
      </c>
      <c r="N145" s="238" t="s">
        <v>157</v>
      </c>
      <c r="O145" s="238" t="s">
        <v>157</v>
      </c>
      <c r="P145" s="238" t="s">
        <v>157</v>
      </c>
      <c r="Q145" s="238" t="s">
        <v>157</v>
      </c>
      <c r="R145" s="238" t="s">
        <v>157</v>
      </c>
      <c r="S145" s="263"/>
      <c r="T145" s="238" t="s">
        <v>157</v>
      </c>
      <c r="U145" s="238" t="s">
        <v>157</v>
      </c>
      <c r="V145" s="238" t="s">
        <v>157</v>
      </c>
      <c r="W145" s="238" t="s">
        <v>157</v>
      </c>
      <c r="X145" s="238" t="s">
        <v>157</v>
      </c>
      <c r="Y145" s="238" t="s">
        <v>157</v>
      </c>
      <c r="Z145" s="263"/>
      <c r="AA145" s="238" t="s">
        <v>157</v>
      </c>
      <c r="AB145" s="238" t="s">
        <v>157</v>
      </c>
      <c r="AC145" s="238" t="s">
        <v>157</v>
      </c>
      <c r="AD145" s="238" t="s">
        <v>157</v>
      </c>
      <c r="AE145" s="238" t="s">
        <v>157</v>
      </c>
      <c r="AF145" s="238" t="s">
        <v>157</v>
      </c>
      <c r="AG145" s="263"/>
      <c r="AH145" s="238" t="s">
        <v>157</v>
      </c>
      <c r="AI145" s="238" t="s">
        <v>157</v>
      </c>
      <c r="AJ145" s="238"/>
      <c r="AK145" s="5"/>
      <c r="AL145" s="152"/>
      <c r="AM145" s="152">
        <f>VLOOKUP(C145,DM_NGAY_CONG_QUY_DINH!$H$3:$L$514,5,FALSE)</f>
        <v>26</v>
      </c>
      <c r="AN145" s="152">
        <f t="shared" si="0"/>
        <v>24</v>
      </c>
      <c r="AO145" s="155">
        <f t="shared" si="1"/>
        <v>0</v>
      </c>
      <c r="AP145" s="155">
        <f t="shared" si="2"/>
        <v>2</v>
      </c>
      <c r="AQ145" s="157">
        <f t="shared" si="3"/>
        <v>0</v>
      </c>
      <c r="AR145" s="155">
        <f t="shared" si="4"/>
        <v>0</v>
      </c>
      <c r="AS145" s="155">
        <f t="shared" si="5"/>
        <v>0</v>
      </c>
      <c r="AT145" s="155">
        <f t="shared" si="6"/>
        <v>0</v>
      </c>
      <c r="AU145" s="155">
        <f t="shared" si="7"/>
        <v>0</v>
      </c>
      <c r="AV145" s="155">
        <f t="shared" si="22"/>
        <v>0</v>
      </c>
      <c r="AW145" s="155">
        <f t="shared" si="9"/>
        <v>0</v>
      </c>
      <c r="AX145" s="155">
        <f t="shared" si="10"/>
        <v>0</v>
      </c>
      <c r="AY145" s="155">
        <f t="shared" si="11"/>
        <v>0</v>
      </c>
      <c r="AZ145" s="155">
        <f t="shared" si="23"/>
        <v>0</v>
      </c>
      <c r="BA145" s="155">
        <f t="shared" si="13"/>
        <v>0</v>
      </c>
      <c r="BB145" s="155">
        <f t="shared" si="14"/>
        <v>0</v>
      </c>
      <c r="BC145" s="155">
        <f t="shared" si="15"/>
        <v>0</v>
      </c>
      <c r="BD145" s="155">
        <f t="shared" si="24"/>
        <v>0</v>
      </c>
      <c r="BE145" s="155">
        <f t="shared" si="17"/>
        <v>0</v>
      </c>
      <c r="BF145" s="155">
        <f t="shared" si="18"/>
        <v>0</v>
      </c>
      <c r="BG145" s="155">
        <f t="shared" si="19"/>
        <v>0</v>
      </c>
      <c r="BH145" s="155">
        <f t="shared" si="20"/>
        <v>0</v>
      </c>
      <c r="BI145" s="155">
        <f t="shared" si="21"/>
        <v>0</v>
      </c>
      <c r="BJ145" s="171">
        <v>0.92</v>
      </c>
      <c r="BK145" s="230"/>
    </row>
    <row r="146" spans="1:63" ht="14.25">
      <c r="A146" s="4"/>
      <c r="B146" s="36">
        <v>141</v>
      </c>
      <c r="C146" s="38">
        <v>13672</v>
      </c>
      <c r="D146" s="131" t="s">
        <v>411</v>
      </c>
      <c r="E146" s="131" t="s">
        <v>332</v>
      </c>
      <c r="F146" s="238" t="s">
        <v>157</v>
      </c>
      <c r="G146" s="238" t="s">
        <v>157</v>
      </c>
      <c r="H146" s="238" t="s">
        <v>157</v>
      </c>
      <c r="I146" s="238" t="s">
        <v>157</v>
      </c>
      <c r="J146" s="238" t="s">
        <v>157</v>
      </c>
      <c r="K146" s="238" t="s">
        <v>157</v>
      </c>
      <c r="L146" s="263"/>
      <c r="M146" s="238" t="s">
        <v>157</v>
      </c>
      <c r="N146" s="238" t="s">
        <v>157</v>
      </c>
      <c r="O146" s="238" t="s">
        <v>157</v>
      </c>
      <c r="P146" s="238" t="s">
        <v>157</v>
      </c>
      <c r="Q146" s="238" t="s">
        <v>157</v>
      </c>
      <c r="R146" s="238" t="s">
        <v>157</v>
      </c>
      <c r="S146" s="263"/>
      <c r="T146" s="238" t="s">
        <v>157</v>
      </c>
      <c r="U146" s="238" t="s">
        <v>157</v>
      </c>
      <c r="V146" s="238" t="s">
        <v>157</v>
      </c>
      <c r="W146" s="238" t="s">
        <v>157</v>
      </c>
      <c r="X146" s="238" t="s">
        <v>157</v>
      </c>
      <c r="Y146" s="238" t="s">
        <v>157</v>
      </c>
      <c r="Z146" s="263"/>
      <c r="AA146" s="238" t="s">
        <v>157</v>
      </c>
      <c r="AB146" s="238" t="s">
        <v>157</v>
      </c>
      <c r="AC146" s="238" t="s">
        <v>157</v>
      </c>
      <c r="AD146" s="238" t="s">
        <v>157</v>
      </c>
      <c r="AE146" s="238" t="s">
        <v>157</v>
      </c>
      <c r="AF146" s="238" t="s">
        <v>157</v>
      </c>
      <c r="AG146" s="263"/>
      <c r="AH146" s="238" t="s">
        <v>157</v>
      </c>
      <c r="AI146" s="238" t="s">
        <v>157</v>
      </c>
      <c r="AJ146" s="238"/>
      <c r="AK146" s="5"/>
      <c r="AL146" s="152"/>
      <c r="AM146" s="152">
        <f>VLOOKUP(C146,DM_NGAY_CONG_QUY_DINH!$H$3:$L$514,5,FALSE)</f>
        <v>26</v>
      </c>
      <c r="AN146" s="152">
        <f t="shared" si="0"/>
        <v>26</v>
      </c>
      <c r="AO146" s="155">
        <f t="shared" si="1"/>
        <v>0</v>
      </c>
      <c r="AP146" s="155">
        <f t="shared" si="2"/>
        <v>0</v>
      </c>
      <c r="AQ146" s="157">
        <f t="shared" si="3"/>
        <v>0</v>
      </c>
      <c r="AR146" s="155">
        <f t="shared" si="4"/>
        <v>0</v>
      </c>
      <c r="AS146" s="155">
        <f t="shared" si="5"/>
        <v>0</v>
      </c>
      <c r="AT146" s="155">
        <f t="shared" si="6"/>
        <v>0</v>
      </c>
      <c r="AU146" s="155">
        <f t="shared" si="7"/>
        <v>0</v>
      </c>
      <c r="AV146" s="155">
        <f t="shared" si="22"/>
        <v>0</v>
      </c>
      <c r="AW146" s="155">
        <f t="shared" si="9"/>
        <v>0</v>
      </c>
      <c r="AX146" s="155">
        <f t="shared" si="10"/>
        <v>0</v>
      </c>
      <c r="AY146" s="155">
        <f t="shared" si="11"/>
        <v>0</v>
      </c>
      <c r="AZ146" s="155">
        <f t="shared" si="23"/>
        <v>0</v>
      </c>
      <c r="BA146" s="155">
        <f t="shared" si="13"/>
        <v>0</v>
      </c>
      <c r="BB146" s="155">
        <f t="shared" si="14"/>
        <v>0</v>
      </c>
      <c r="BC146" s="155">
        <f t="shared" si="15"/>
        <v>0</v>
      </c>
      <c r="BD146" s="155">
        <f t="shared" si="24"/>
        <v>0</v>
      </c>
      <c r="BE146" s="155">
        <f t="shared" si="17"/>
        <v>0</v>
      </c>
      <c r="BF146" s="155">
        <f t="shared" si="18"/>
        <v>0</v>
      </c>
      <c r="BG146" s="155">
        <f t="shared" si="19"/>
        <v>0</v>
      </c>
      <c r="BH146" s="155">
        <f t="shared" si="20"/>
        <v>0</v>
      </c>
      <c r="BI146" s="155">
        <f t="shared" si="21"/>
        <v>0</v>
      </c>
      <c r="BJ146" s="171">
        <v>1</v>
      </c>
      <c r="BK146" s="230"/>
    </row>
    <row r="147" spans="1:63" ht="14.25">
      <c r="A147" s="4"/>
      <c r="B147" s="36">
        <v>142</v>
      </c>
      <c r="C147" s="38">
        <v>13673</v>
      </c>
      <c r="D147" s="131" t="s">
        <v>412</v>
      </c>
      <c r="E147" s="131" t="s">
        <v>332</v>
      </c>
      <c r="F147" s="238" t="s">
        <v>157</v>
      </c>
      <c r="G147" s="238" t="s">
        <v>157</v>
      </c>
      <c r="H147" s="238" t="s">
        <v>157</v>
      </c>
      <c r="I147" s="238" t="s">
        <v>157</v>
      </c>
      <c r="J147" s="238" t="s">
        <v>157</v>
      </c>
      <c r="K147" s="238" t="s">
        <v>157</v>
      </c>
      <c r="L147" s="263"/>
      <c r="M147" s="238" t="s">
        <v>157</v>
      </c>
      <c r="N147" s="238" t="s">
        <v>157</v>
      </c>
      <c r="O147" s="238" t="s">
        <v>157</v>
      </c>
      <c r="P147" s="238" t="s">
        <v>157</v>
      </c>
      <c r="Q147" s="238" t="s">
        <v>157</v>
      </c>
      <c r="R147" s="238" t="s">
        <v>157</v>
      </c>
      <c r="S147" s="263"/>
      <c r="T147" s="238" t="s">
        <v>157</v>
      </c>
      <c r="U147" s="238" t="s">
        <v>157</v>
      </c>
      <c r="V147" s="238" t="s">
        <v>157</v>
      </c>
      <c r="W147" s="238" t="s">
        <v>157</v>
      </c>
      <c r="X147" s="238" t="s">
        <v>157</v>
      </c>
      <c r="Y147" s="238" t="s">
        <v>157</v>
      </c>
      <c r="Z147" s="263"/>
      <c r="AA147" s="238" t="s">
        <v>157</v>
      </c>
      <c r="AB147" s="238" t="s">
        <v>157</v>
      </c>
      <c r="AC147" s="238" t="s">
        <v>157</v>
      </c>
      <c r="AD147" s="238" t="s">
        <v>157</v>
      </c>
      <c r="AE147" s="238" t="s">
        <v>157</v>
      </c>
      <c r="AF147" s="238" t="s">
        <v>157</v>
      </c>
      <c r="AG147" s="263"/>
      <c r="AH147" s="238" t="s">
        <v>157</v>
      </c>
      <c r="AI147" s="238" t="s">
        <v>157</v>
      </c>
      <c r="AJ147" s="238"/>
      <c r="AK147" s="5"/>
      <c r="AL147" s="152"/>
      <c r="AM147" s="152">
        <f>VLOOKUP(C147,DM_NGAY_CONG_QUY_DINH!$H$3:$L$514,5,FALSE)</f>
        <v>26</v>
      </c>
      <c r="AN147" s="152">
        <f t="shared" si="0"/>
        <v>26</v>
      </c>
      <c r="AO147" s="155">
        <f t="shared" si="1"/>
        <v>0</v>
      </c>
      <c r="AP147" s="155">
        <f t="shared" si="2"/>
        <v>0</v>
      </c>
      <c r="AQ147" s="157">
        <f t="shared" si="3"/>
        <v>0</v>
      </c>
      <c r="AR147" s="155">
        <f t="shared" si="4"/>
        <v>0</v>
      </c>
      <c r="AS147" s="155">
        <f t="shared" si="5"/>
        <v>0</v>
      </c>
      <c r="AT147" s="155">
        <f t="shared" si="6"/>
        <v>0</v>
      </c>
      <c r="AU147" s="155">
        <f t="shared" si="7"/>
        <v>0</v>
      </c>
      <c r="AV147" s="155">
        <f t="shared" si="22"/>
        <v>0</v>
      </c>
      <c r="AW147" s="155">
        <f t="shared" si="9"/>
        <v>0</v>
      </c>
      <c r="AX147" s="155">
        <f t="shared" si="10"/>
        <v>0</v>
      </c>
      <c r="AY147" s="155">
        <f t="shared" si="11"/>
        <v>0</v>
      </c>
      <c r="AZ147" s="155">
        <f t="shared" si="23"/>
        <v>0</v>
      </c>
      <c r="BA147" s="155">
        <f t="shared" si="13"/>
        <v>0</v>
      </c>
      <c r="BB147" s="155">
        <f t="shared" si="14"/>
        <v>0</v>
      </c>
      <c r="BC147" s="155">
        <f t="shared" si="15"/>
        <v>0</v>
      </c>
      <c r="BD147" s="155">
        <f t="shared" si="24"/>
        <v>0</v>
      </c>
      <c r="BE147" s="155">
        <f t="shared" si="17"/>
        <v>0</v>
      </c>
      <c r="BF147" s="155">
        <f t="shared" si="18"/>
        <v>0</v>
      </c>
      <c r="BG147" s="155">
        <f t="shared" si="19"/>
        <v>0</v>
      </c>
      <c r="BH147" s="155">
        <f t="shared" si="20"/>
        <v>0</v>
      </c>
      <c r="BI147" s="155">
        <f t="shared" si="21"/>
        <v>0</v>
      </c>
      <c r="BJ147" s="171">
        <v>0.99</v>
      </c>
      <c r="BK147" s="230"/>
    </row>
    <row r="148" spans="1:63" ht="14.25">
      <c r="A148" s="4"/>
      <c r="B148" s="36">
        <v>143</v>
      </c>
      <c r="C148" s="38">
        <v>10572</v>
      </c>
      <c r="D148" s="131" t="s">
        <v>413</v>
      </c>
      <c r="E148" s="131" t="s">
        <v>339</v>
      </c>
      <c r="F148" s="238" t="s">
        <v>157</v>
      </c>
      <c r="G148" s="238" t="s">
        <v>157</v>
      </c>
      <c r="H148" s="238" t="s">
        <v>157</v>
      </c>
      <c r="I148" s="238" t="s">
        <v>157</v>
      </c>
      <c r="J148" s="238" t="s">
        <v>157</v>
      </c>
      <c r="K148" s="238" t="s">
        <v>157</v>
      </c>
      <c r="L148" s="263"/>
      <c r="M148" s="238" t="s">
        <v>157</v>
      </c>
      <c r="N148" s="238" t="s">
        <v>157</v>
      </c>
      <c r="O148" s="238" t="s">
        <v>157</v>
      </c>
      <c r="P148" s="238" t="s">
        <v>157</v>
      </c>
      <c r="Q148" s="238" t="s">
        <v>157</v>
      </c>
      <c r="R148" s="238" t="s">
        <v>157</v>
      </c>
      <c r="S148" s="263"/>
      <c r="T148" s="238" t="s">
        <v>157</v>
      </c>
      <c r="U148" s="238" t="s">
        <v>157</v>
      </c>
      <c r="V148" s="238" t="s">
        <v>157</v>
      </c>
      <c r="W148" s="238" t="s">
        <v>157</v>
      </c>
      <c r="X148" s="238" t="s">
        <v>157</v>
      </c>
      <c r="Y148" s="238" t="s">
        <v>157</v>
      </c>
      <c r="Z148" s="263"/>
      <c r="AA148" s="238" t="s">
        <v>157</v>
      </c>
      <c r="AB148" s="238" t="s">
        <v>157</v>
      </c>
      <c r="AC148" s="238" t="s">
        <v>157</v>
      </c>
      <c r="AD148" s="238" t="s">
        <v>157</v>
      </c>
      <c r="AE148" s="238" t="s">
        <v>157</v>
      </c>
      <c r="AF148" s="238" t="s">
        <v>157</v>
      </c>
      <c r="AG148" s="263"/>
      <c r="AH148" s="238" t="s">
        <v>157</v>
      </c>
      <c r="AI148" s="238" t="s">
        <v>157</v>
      </c>
      <c r="AJ148" s="238"/>
      <c r="AK148" s="5"/>
      <c r="AL148" s="152"/>
      <c r="AM148" s="152">
        <f>VLOOKUP(C148,DM_NGAY_CONG_QUY_DINH!$H$3:$L$514,5,FALSE)</f>
        <v>26</v>
      </c>
      <c r="AN148" s="152">
        <f t="shared" si="0"/>
        <v>26</v>
      </c>
      <c r="AO148" s="155">
        <f t="shared" si="1"/>
        <v>0</v>
      </c>
      <c r="AP148" s="155">
        <f t="shared" si="2"/>
        <v>0</v>
      </c>
      <c r="AQ148" s="157">
        <f t="shared" si="3"/>
        <v>0</v>
      </c>
      <c r="AR148" s="155">
        <f t="shared" si="4"/>
        <v>0</v>
      </c>
      <c r="AS148" s="155">
        <f t="shared" si="5"/>
        <v>0</v>
      </c>
      <c r="AT148" s="155">
        <f t="shared" si="6"/>
        <v>0</v>
      </c>
      <c r="AU148" s="155">
        <f t="shared" si="7"/>
        <v>0</v>
      </c>
      <c r="AV148" s="155">
        <f t="shared" si="22"/>
        <v>0</v>
      </c>
      <c r="AW148" s="155">
        <f t="shared" si="9"/>
        <v>0</v>
      </c>
      <c r="AX148" s="155">
        <f t="shared" si="10"/>
        <v>0</v>
      </c>
      <c r="AY148" s="155">
        <f t="shared" si="11"/>
        <v>0</v>
      </c>
      <c r="AZ148" s="155">
        <f t="shared" si="23"/>
        <v>0</v>
      </c>
      <c r="BA148" s="155">
        <f t="shared" si="13"/>
        <v>0</v>
      </c>
      <c r="BB148" s="155">
        <f t="shared" si="14"/>
        <v>0</v>
      </c>
      <c r="BC148" s="155">
        <f t="shared" si="15"/>
        <v>0</v>
      </c>
      <c r="BD148" s="155">
        <f t="shared" si="24"/>
        <v>0</v>
      </c>
      <c r="BE148" s="155">
        <f t="shared" si="17"/>
        <v>0</v>
      </c>
      <c r="BF148" s="155">
        <f t="shared" si="18"/>
        <v>0</v>
      </c>
      <c r="BG148" s="155">
        <f t="shared" si="19"/>
        <v>0</v>
      </c>
      <c r="BH148" s="155">
        <f t="shared" si="20"/>
        <v>0</v>
      </c>
      <c r="BI148" s="155">
        <f t="shared" si="21"/>
        <v>0</v>
      </c>
      <c r="BJ148" s="171">
        <v>1</v>
      </c>
      <c r="BK148" s="230"/>
    </row>
    <row r="149" spans="1:63" ht="14.25">
      <c r="A149" s="4"/>
      <c r="B149" s="36">
        <v>144</v>
      </c>
      <c r="C149" s="38">
        <v>10574</v>
      </c>
      <c r="D149" s="131" t="s">
        <v>414</v>
      </c>
      <c r="E149" s="131" t="s">
        <v>339</v>
      </c>
      <c r="F149" s="238" t="s">
        <v>157</v>
      </c>
      <c r="G149" s="238" t="s">
        <v>157</v>
      </c>
      <c r="H149" s="238" t="s">
        <v>157</v>
      </c>
      <c r="I149" s="238" t="s">
        <v>157</v>
      </c>
      <c r="J149" s="238" t="s">
        <v>157</v>
      </c>
      <c r="K149" s="238" t="s">
        <v>157</v>
      </c>
      <c r="L149" s="263"/>
      <c r="M149" s="238" t="s">
        <v>157</v>
      </c>
      <c r="N149" s="238" t="s">
        <v>157</v>
      </c>
      <c r="O149" s="238" t="s">
        <v>157</v>
      </c>
      <c r="P149" s="238" t="s">
        <v>157</v>
      </c>
      <c r="Q149" s="238" t="s">
        <v>157</v>
      </c>
      <c r="R149" s="238" t="s">
        <v>157</v>
      </c>
      <c r="S149" s="263"/>
      <c r="T149" s="238" t="s">
        <v>157</v>
      </c>
      <c r="U149" s="238" t="s">
        <v>157</v>
      </c>
      <c r="V149" s="238" t="s">
        <v>157</v>
      </c>
      <c r="W149" s="238" t="s">
        <v>157</v>
      </c>
      <c r="X149" s="238" t="s">
        <v>157</v>
      </c>
      <c r="Y149" s="238" t="s">
        <v>157</v>
      </c>
      <c r="Z149" s="263"/>
      <c r="AA149" s="238" t="s">
        <v>157</v>
      </c>
      <c r="AB149" s="238" t="s">
        <v>157</v>
      </c>
      <c r="AC149" s="238" t="s">
        <v>157</v>
      </c>
      <c r="AD149" s="238" t="s">
        <v>157</v>
      </c>
      <c r="AE149" s="238" t="s">
        <v>157</v>
      </c>
      <c r="AF149" s="238" t="s">
        <v>157</v>
      </c>
      <c r="AG149" s="263"/>
      <c r="AH149" s="238" t="s">
        <v>157</v>
      </c>
      <c r="AI149" s="238" t="s">
        <v>157</v>
      </c>
      <c r="AJ149" s="238"/>
      <c r="AK149" s="5"/>
      <c r="AL149" s="152"/>
      <c r="AM149" s="152">
        <f>VLOOKUP(C149,DM_NGAY_CONG_QUY_DINH!$H$3:$L$514,5,FALSE)</f>
        <v>26</v>
      </c>
      <c r="AN149" s="152">
        <f t="shared" si="0"/>
        <v>26</v>
      </c>
      <c r="AO149" s="155">
        <f t="shared" si="1"/>
        <v>0</v>
      </c>
      <c r="AP149" s="155">
        <f t="shared" si="2"/>
        <v>0</v>
      </c>
      <c r="AQ149" s="157">
        <f t="shared" si="3"/>
        <v>0</v>
      </c>
      <c r="AR149" s="155">
        <f t="shared" si="4"/>
        <v>0</v>
      </c>
      <c r="AS149" s="155">
        <f t="shared" si="5"/>
        <v>0</v>
      </c>
      <c r="AT149" s="155">
        <f t="shared" si="6"/>
        <v>0</v>
      </c>
      <c r="AU149" s="155">
        <f t="shared" si="7"/>
        <v>0</v>
      </c>
      <c r="AV149" s="155">
        <f t="shared" si="22"/>
        <v>0</v>
      </c>
      <c r="AW149" s="155">
        <f t="shared" si="9"/>
        <v>0</v>
      </c>
      <c r="AX149" s="155">
        <f t="shared" si="10"/>
        <v>0</v>
      </c>
      <c r="AY149" s="155">
        <f t="shared" si="11"/>
        <v>0</v>
      </c>
      <c r="AZ149" s="155">
        <f t="shared" si="23"/>
        <v>0</v>
      </c>
      <c r="BA149" s="155">
        <f t="shared" si="13"/>
        <v>0</v>
      </c>
      <c r="BB149" s="155">
        <f t="shared" si="14"/>
        <v>0</v>
      </c>
      <c r="BC149" s="155">
        <f t="shared" si="15"/>
        <v>0</v>
      </c>
      <c r="BD149" s="155">
        <f t="shared" si="24"/>
        <v>0</v>
      </c>
      <c r="BE149" s="155">
        <f t="shared" si="17"/>
        <v>0</v>
      </c>
      <c r="BF149" s="155">
        <f t="shared" si="18"/>
        <v>0</v>
      </c>
      <c r="BG149" s="155">
        <f t="shared" si="19"/>
        <v>0</v>
      </c>
      <c r="BH149" s="155">
        <f t="shared" si="20"/>
        <v>0</v>
      </c>
      <c r="BI149" s="155">
        <f t="shared" si="21"/>
        <v>0</v>
      </c>
      <c r="BJ149" s="171">
        <v>1</v>
      </c>
      <c r="BK149" s="230"/>
    </row>
    <row r="150" spans="1:63" ht="14.25">
      <c r="A150" s="4"/>
      <c r="B150" s="36">
        <v>145</v>
      </c>
      <c r="C150" s="38">
        <v>10575</v>
      </c>
      <c r="D150" s="131" t="s">
        <v>415</v>
      </c>
      <c r="E150" s="131" t="s">
        <v>416</v>
      </c>
      <c r="F150" s="238" t="s">
        <v>157</v>
      </c>
      <c r="G150" s="238" t="s">
        <v>157</v>
      </c>
      <c r="H150" s="238" t="s">
        <v>157</v>
      </c>
      <c r="I150" s="238" t="s">
        <v>157</v>
      </c>
      <c r="J150" s="238" t="s">
        <v>157</v>
      </c>
      <c r="K150" s="238" t="s">
        <v>157</v>
      </c>
      <c r="L150" s="263"/>
      <c r="M150" s="238" t="s">
        <v>157</v>
      </c>
      <c r="N150" s="238" t="s">
        <v>157</v>
      </c>
      <c r="O150" s="238" t="s">
        <v>157</v>
      </c>
      <c r="P150" s="238" t="s">
        <v>157</v>
      </c>
      <c r="Q150" s="238" t="s">
        <v>157</v>
      </c>
      <c r="R150" s="238" t="s">
        <v>157</v>
      </c>
      <c r="S150" s="263"/>
      <c r="T150" s="238" t="s">
        <v>157</v>
      </c>
      <c r="U150" s="238" t="s">
        <v>157</v>
      </c>
      <c r="V150" s="238" t="s">
        <v>157</v>
      </c>
      <c r="W150" s="238" t="s">
        <v>157</v>
      </c>
      <c r="X150" s="238" t="s">
        <v>157</v>
      </c>
      <c r="Y150" s="238" t="s">
        <v>157</v>
      </c>
      <c r="Z150" s="263"/>
      <c r="AA150" s="238" t="s">
        <v>157</v>
      </c>
      <c r="AB150" s="238" t="s">
        <v>157</v>
      </c>
      <c r="AC150" s="238" t="s">
        <v>157</v>
      </c>
      <c r="AD150" s="238" t="s">
        <v>157</v>
      </c>
      <c r="AE150" s="238" t="s">
        <v>157</v>
      </c>
      <c r="AF150" s="238" t="s">
        <v>157</v>
      </c>
      <c r="AG150" s="263"/>
      <c r="AH150" s="238" t="s">
        <v>157</v>
      </c>
      <c r="AI150" s="238" t="s">
        <v>157</v>
      </c>
      <c r="AJ150" s="238"/>
      <c r="AK150" s="5"/>
      <c r="AL150" s="152"/>
      <c r="AM150" s="152">
        <f>VLOOKUP(C150,DM_NGAY_CONG_QUY_DINH!$H$3:$L$514,5,FALSE)</f>
        <v>26</v>
      </c>
      <c r="AN150" s="152">
        <f t="shared" si="0"/>
        <v>26</v>
      </c>
      <c r="AO150" s="155">
        <f t="shared" si="1"/>
        <v>0</v>
      </c>
      <c r="AP150" s="155">
        <f t="shared" si="2"/>
        <v>0</v>
      </c>
      <c r="AQ150" s="157">
        <f t="shared" si="3"/>
        <v>0</v>
      </c>
      <c r="AR150" s="155">
        <f t="shared" si="4"/>
        <v>0</v>
      </c>
      <c r="AS150" s="155">
        <f t="shared" si="5"/>
        <v>0</v>
      </c>
      <c r="AT150" s="155">
        <f t="shared" si="6"/>
        <v>0</v>
      </c>
      <c r="AU150" s="155">
        <f t="shared" si="7"/>
        <v>0</v>
      </c>
      <c r="AV150" s="155">
        <f t="shared" si="22"/>
        <v>0</v>
      </c>
      <c r="AW150" s="155">
        <f t="shared" si="9"/>
        <v>0</v>
      </c>
      <c r="AX150" s="155">
        <f t="shared" si="10"/>
        <v>0</v>
      </c>
      <c r="AY150" s="155">
        <f t="shared" si="11"/>
        <v>0</v>
      </c>
      <c r="AZ150" s="155">
        <f t="shared" si="23"/>
        <v>0</v>
      </c>
      <c r="BA150" s="155">
        <f t="shared" si="13"/>
        <v>0</v>
      </c>
      <c r="BB150" s="155">
        <f t="shared" si="14"/>
        <v>0</v>
      </c>
      <c r="BC150" s="155">
        <f t="shared" si="15"/>
        <v>0</v>
      </c>
      <c r="BD150" s="155">
        <f t="shared" si="24"/>
        <v>0</v>
      </c>
      <c r="BE150" s="155">
        <f t="shared" si="17"/>
        <v>0</v>
      </c>
      <c r="BF150" s="155">
        <f t="shared" si="18"/>
        <v>0</v>
      </c>
      <c r="BG150" s="155">
        <f t="shared" si="19"/>
        <v>0</v>
      </c>
      <c r="BH150" s="155">
        <f t="shared" si="20"/>
        <v>0</v>
      </c>
      <c r="BI150" s="155">
        <f t="shared" si="21"/>
        <v>0</v>
      </c>
      <c r="BJ150" s="171">
        <v>1</v>
      </c>
      <c r="BK150" s="230"/>
    </row>
    <row r="151" spans="1:63" ht="14.25">
      <c r="A151" s="4"/>
      <c r="B151" s="36">
        <v>146</v>
      </c>
      <c r="C151" s="38">
        <v>10579</v>
      </c>
      <c r="D151" s="131" t="s">
        <v>417</v>
      </c>
      <c r="E151" s="131" t="s">
        <v>339</v>
      </c>
      <c r="F151" s="238" t="s">
        <v>157</v>
      </c>
      <c r="G151" s="238" t="s">
        <v>157</v>
      </c>
      <c r="H151" s="238" t="s">
        <v>157</v>
      </c>
      <c r="I151" s="238" t="s">
        <v>157</v>
      </c>
      <c r="J151" s="238" t="s">
        <v>157</v>
      </c>
      <c r="K151" s="238" t="s">
        <v>157</v>
      </c>
      <c r="L151" s="263"/>
      <c r="M151" s="238" t="s">
        <v>298</v>
      </c>
      <c r="N151" s="238" t="s">
        <v>298</v>
      </c>
      <c r="O151" s="238" t="s">
        <v>298</v>
      </c>
      <c r="P151" s="238" t="s">
        <v>298</v>
      </c>
      <c r="Q151" s="238" t="s">
        <v>298</v>
      </c>
      <c r="R151" s="238" t="s">
        <v>729</v>
      </c>
      <c r="S151" s="263"/>
      <c r="T151" s="238" t="s">
        <v>298</v>
      </c>
      <c r="U151" s="238" t="s">
        <v>298</v>
      </c>
      <c r="V151" s="238" t="s">
        <v>298</v>
      </c>
      <c r="W151" s="238" t="s">
        <v>298</v>
      </c>
      <c r="X151" s="238" t="s">
        <v>298</v>
      </c>
      <c r="Y151" s="238" t="s">
        <v>298</v>
      </c>
      <c r="Z151" s="263"/>
      <c r="AA151" s="238" t="s">
        <v>298</v>
      </c>
      <c r="AB151" s="238" t="s">
        <v>157</v>
      </c>
      <c r="AC151" s="238" t="s">
        <v>157</v>
      </c>
      <c r="AD151" s="238" t="s">
        <v>157</v>
      </c>
      <c r="AE151" s="238" t="s">
        <v>157</v>
      </c>
      <c r="AF151" s="238" t="s">
        <v>157</v>
      </c>
      <c r="AG151" s="263"/>
      <c r="AH151" s="238" t="s">
        <v>157</v>
      </c>
      <c r="AI151" s="238" t="s">
        <v>157</v>
      </c>
      <c r="AJ151" s="238"/>
      <c r="AK151" s="5"/>
      <c r="AL151" s="152"/>
      <c r="AM151" s="152">
        <f>VLOOKUP(C151,DM_NGAY_CONG_QUY_DINH!$H$3:$L$514,5,FALSE)</f>
        <v>26</v>
      </c>
      <c r="AN151" s="152">
        <f t="shared" si="0"/>
        <v>13</v>
      </c>
      <c r="AO151" s="155">
        <f t="shared" si="1"/>
        <v>0</v>
      </c>
      <c r="AP151" s="155">
        <f t="shared" si="2"/>
        <v>0</v>
      </c>
      <c r="AQ151" s="157">
        <f t="shared" si="3"/>
        <v>0</v>
      </c>
      <c r="AR151" s="155">
        <f t="shared" si="4"/>
        <v>0</v>
      </c>
      <c r="AS151" s="155">
        <f t="shared" si="5"/>
        <v>0</v>
      </c>
      <c r="AT151" s="155">
        <f t="shared" si="6"/>
        <v>0</v>
      </c>
      <c r="AU151" s="155">
        <f t="shared" si="7"/>
        <v>0</v>
      </c>
      <c r="AV151" s="155">
        <f t="shared" si="22"/>
        <v>0</v>
      </c>
      <c r="AW151" s="155">
        <f t="shared" si="9"/>
        <v>0</v>
      </c>
      <c r="AX151" s="155">
        <f t="shared" si="10"/>
        <v>12</v>
      </c>
      <c r="AY151" s="155">
        <f t="shared" si="11"/>
        <v>0</v>
      </c>
      <c r="AZ151" s="155">
        <f t="shared" si="23"/>
        <v>0</v>
      </c>
      <c r="BA151" s="155">
        <f t="shared" si="13"/>
        <v>0</v>
      </c>
      <c r="BB151" s="155">
        <f t="shared" si="14"/>
        <v>0</v>
      </c>
      <c r="BC151" s="155">
        <f t="shared" si="15"/>
        <v>0</v>
      </c>
      <c r="BD151" s="155">
        <f t="shared" si="24"/>
        <v>0</v>
      </c>
      <c r="BE151" s="155">
        <f t="shared" si="17"/>
        <v>0</v>
      </c>
      <c r="BF151" s="155">
        <f t="shared" si="18"/>
        <v>0</v>
      </c>
      <c r="BG151" s="155">
        <f t="shared" si="19"/>
        <v>0</v>
      </c>
      <c r="BH151" s="155">
        <f t="shared" si="20"/>
        <v>0</v>
      </c>
      <c r="BI151" s="155">
        <f t="shared" si="21"/>
        <v>0</v>
      </c>
      <c r="BJ151" s="171">
        <v>1</v>
      </c>
      <c r="BK151" s="230"/>
    </row>
    <row r="152" spans="1:63" ht="14.25">
      <c r="A152" s="4"/>
      <c r="B152" s="36">
        <v>147</v>
      </c>
      <c r="C152" s="38">
        <v>10581</v>
      </c>
      <c r="D152" s="131" t="s">
        <v>418</v>
      </c>
      <c r="E152" s="131" t="s">
        <v>339</v>
      </c>
      <c r="F152" s="238" t="s">
        <v>157</v>
      </c>
      <c r="G152" s="238" t="s">
        <v>157</v>
      </c>
      <c r="H152" s="238" t="s">
        <v>157</v>
      </c>
      <c r="I152" s="238" t="s">
        <v>157</v>
      </c>
      <c r="J152" s="238" t="s">
        <v>157</v>
      </c>
      <c r="K152" s="238" t="s">
        <v>157</v>
      </c>
      <c r="L152" s="263"/>
      <c r="M152" s="238" t="s">
        <v>157</v>
      </c>
      <c r="N152" s="238" t="s">
        <v>157</v>
      </c>
      <c r="O152" s="238" t="s">
        <v>157</v>
      </c>
      <c r="P152" s="238" t="s">
        <v>157</v>
      </c>
      <c r="Q152" s="238" t="s">
        <v>157</v>
      </c>
      <c r="R152" s="238" t="s">
        <v>157</v>
      </c>
      <c r="S152" s="263"/>
      <c r="T152" s="238" t="s">
        <v>157</v>
      </c>
      <c r="U152" s="238" t="s">
        <v>157</v>
      </c>
      <c r="V152" s="238" t="s">
        <v>157</v>
      </c>
      <c r="W152" s="238" t="s">
        <v>157</v>
      </c>
      <c r="X152" s="238" t="s">
        <v>157</v>
      </c>
      <c r="Y152" s="238" t="s">
        <v>157</v>
      </c>
      <c r="Z152" s="263"/>
      <c r="AA152" s="238" t="s">
        <v>157</v>
      </c>
      <c r="AB152" s="238" t="s">
        <v>157</v>
      </c>
      <c r="AC152" s="238" t="s">
        <v>157</v>
      </c>
      <c r="AD152" s="238" t="s">
        <v>157</v>
      </c>
      <c r="AE152" s="238" t="s">
        <v>157</v>
      </c>
      <c r="AF152" s="238" t="s">
        <v>157</v>
      </c>
      <c r="AG152" s="263"/>
      <c r="AH152" s="238" t="s">
        <v>157</v>
      </c>
      <c r="AI152" s="238" t="s">
        <v>157</v>
      </c>
      <c r="AJ152" s="238"/>
      <c r="AK152" s="5"/>
      <c r="AL152" s="152"/>
      <c r="AM152" s="152">
        <f>VLOOKUP(C152,DM_NGAY_CONG_QUY_DINH!$H$3:$L$514,5,FALSE)</f>
        <v>26</v>
      </c>
      <c r="AN152" s="152">
        <f t="shared" si="0"/>
        <v>26</v>
      </c>
      <c r="AO152" s="155">
        <f t="shared" si="1"/>
        <v>0</v>
      </c>
      <c r="AP152" s="155">
        <f t="shared" si="2"/>
        <v>0</v>
      </c>
      <c r="AQ152" s="157">
        <f t="shared" si="3"/>
        <v>0</v>
      </c>
      <c r="AR152" s="155">
        <f t="shared" si="4"/>
        <v>0</v>
      </c>
      <c r="AS152" s="155">
        <f t="shared" si="5"/>
        <v>0</v>
      </c>
      <c r="AT152" s="155">
        <f t="shared" si="6"/>
        <v>0</v>
      </c>
      <c r="AU152" s="155">
        <f t="shared" si="7"/>
        <v>0</v>
      </c>
      <c r="AV152" s="155">
        <f t="shared" si="22"/>
        <v>0</v>
      </c>
      <c r="AW152" s="155">
        <f t="shared" si="9"/>
        <v>0</v>
      </c>
      <c r="AX152" s="155">
        <f t="shared" si="10"/>
        <v>0</v>
      </c>
      <c r="AY152" s="155">
        <f t="shared" si="11"/>
        <v>0</v>
      </c>
      <c r="AZ152" s="155">
        <f t="shared" si="23"/>
        <v>0</v>
      </c>
      <c r="BA152" s="155">
        <f t="shared" si="13"/>
        <v>0</v>
      </c>
      <c r="BB152" s="155">
        <f t="shared" si="14"/>
        <v>0</v>
      </c>
      <c r="BC152" s="155">
        <f t="shared" si="15"/>
        <v>0</v>
      </c>
      <c r="BD152" s="155">
        <f t="shared" si="24"/>
        <v>0</v>
      </c>
      <c r="BE152" s="155">
        <f t="shared" si="17"/>
        <v>0</v>
      </c>
      <c r="BF152" s="155">
        <f t="shared" si="18"/>
        <v>0</v>
      </c>
      <c r="BG152" s="155">
        <f t="shared" si="19"/>
        <v>0</v>
      </c>
      <c r="BH152" s="155">
        <f t="shared" si="20"/>
        <v>0</v>
      </c>
      <c r="BI152" s="155">
        <f t="shared" si="21"/>
        <v>0</v>
      </c>
      <c r="BJ152" s="171">
        <v>1.05</v>
      </c>
      <c r="BK152" s="230"/>
    </row>
    <row r="153" spans="1:63" ht="14.25">
      <c r="A153" s="4"/>
      <c r="B153" s="36">
        <v>148</v>
      </c>
      <c r="C153" s="234">
        <v>10587</v>
      </c>
      <c r="D153" s="211" t="s">
        <v>419</v>
      </c>
      <c r="E153" s="211" t="s">
        <v>339</v>
      </c>
      <c r="F153" s="238" t="s">
        <v>740</v>
      </c>
      <c r="G153" s="238" t="s">
        <v>740</v>
      </c>
      <c r="H153" s="238" t="s">
        <v>740</v>
      </c>
      <c r="I153" s="238" t="s">
        <v>740</v>
      </c>
      <c r="J153" s="238" t="s">
        <v>740</v>
      </c>
      <c r="K153" s="238" t="s">
        <v>298</v>
      </c>
      <c r="L153" s="263"/>
      <c r="M153" s="238" t="s">
        <v>298</v>
      </c>
      <c r="N153" s="238" t="s">
        <v>298</v>
      </c>
      <c r="O153" s="238" t="s">
        <v>298</v>
      </c>
      <c r="P153" s="238" t="s">
        <v>298</v>
      </c>
      <c r="Q153" s="238" t="s">
        <v>298</v>
      </c>
      <c r="R153" s="238" t="s">
        <v>298</v>
      </c>
      <c r="S153" s="263"/>
      <c r="T153" s="238" t="s">
        <v>298</v>
      </c>
      <c r="U153" s="238" t="s">
        <v>298</v>
      </c>
      <c r="V153" s="238" t="s">
        <v>298</v>
      </c>
      <c r="W153" s="238" t="s">
        <v>298</v>
      </c>
      <c r="X153" s="238" t="s">
        <v>298</v>
      </c>
      <c r="Y153" s="238" t="s">
        <v>298</v>
      </c>
      <c r="Z153" s="263"/>
      <c r="AA153" s="238" t="s">
        <v>298</v>
      </c>
      <c r="AB153" s="238" t="s">
        <v>298</v>
      </c>
      <c r="AC153" s="238" t="s">
        <v>298</v>
      </c>
      <c r="AD153" s="238" t="s">
        <v>473</v>
      </c>
      <c r="AE153" s="238" t="s">
        <v>473</v>
      </c>
      <c r="AF153" s="238" t="s">
        <v>473</v>
      </c>
      <c r="AG153" s="263"/>
      <c r="AH153" s="238" t="s">
        <v>473</v>
      </c>
      <c r="AI153" s="238" t="s">
        <v>473</v>
      </c>
      <c r="AJ153" s="238"/>
      <c r="AK153" s="5"/>
      <c r="AL153" s="152"/>
      <c r="AM153" s="152">
        <f>VLOOKUP(C153,DM_NGAY_CONG_QUY_DINH!$H$3:$L$514,5,FALSE)</f>
        <v>26</v>
      </c>
      <c r="AN153" s="152">
        <f t="shared" si="0"/>
        <v>0</v>
      </c>
      <c r="AO153" s="155">
        <f t="shared" si="1"/>
        <v>0</v>
      </c>
      <c r="AP153" s="155">
        <f t="shared" si="2"/>
        <v>5</v>
      </c>
      <c r="AQ153" s="157">
        <f t="shared" si="3"/>
        <v>0</v>
      </c>
      <c r="AR153" s="155">
        <f t="shared" si="4"/>
        <v>0</v>
      </c>
      <c r="AS153" s="155">
        <f t="shared" si="5"/>
        <v>0</v>
      </c>
      <c r="AT153" s="155">
        <f t="shared" si="6"/>
        <v>0</v>
      </c>
      <c r="AU153" s="155">
        <f t="shared" si="7"/>
        <v>0</v>
      </c>
      <c r="AV153" s="155">
        <f t="shared" si="22"/>
        <v>0</v>
      </c>
      <c r="AW153" s="155">
        <f t="shared" si="9"/>
        <v>0</v>
      </c>
      <c r="AX153" s="155">
        <f t="shared" si="10"/>
        <v>16</v>
      </c>
      <c r="AY153" s="155">
        <f t="shared" si="11"/>
        <v>0</v>
      </c>
      <c r="AZ153" s="155">
        <f t="shared" si="23"/>
        <v>0</v>
      </c>
      <c r="BA153" s="155">
        <f t="shared" si="13"/>
        <v>0</v>
      </c>
      <c r="BB153" s="155">
        <f t="shared" si="14"/>
        <v>0</v>
      </c>
      <c r="BC153" s="155">
        <f t="shared" si="15"/>
        <v>0</v>
      </c>
      <c r="BD153" s="155">
        <f t="shared" si="24"/>
        <v>0</v>
      </c>
      <c r="BE153" s="155">
        <f t="shared" si="17"/>
        <v>0</v>
      </c>
      <c r="BF153" s="155">
        <f t="shared" si="18"/>
        <v>0</v>
      </c>
      <c r="BG153" s="155">
        <f t="shared" si="19"/>
        <v>0</v>
      </c>
      <c r="BH153" s="155">
        <f t="shared" si="20"/>
        <v>0</v>
      </c>
      <c r="BI153" s="155">
        <f t="shared" si="21"/>
        <v>0</v>
      </c>
      <c r="BJ153" s="171">
        <v>1</v>
      </c>
      <c r="BK153" s="230"/>
    </row>
    <row r="154" spans="1:63" ht="14.25">
      <c r="A154" s="4"/>
      <c r="B154" s="36">
        <v>149</v>
      </c>
      <c r="C154" s="234">
        <v>10592</v>
      </c>
      <c r="D154" s="211" t="s">
        <v>420</v>
      </c>
      <c r="E154" s="211" t="s">
        <v>339</v>
      </c>
      <c r="F154" s="238" t="s">
        <v>157</v>
      </c>
      <c r="G154" s="238" t="s">
        <v>157</v>
      </c>
      <c r="H154" s="238" t="s">
        <v>157</v>
      </c>
      <c r="I154" s="238" t="s">
        <v>157</v>
      </c>
      <c r="J154" s="238" t="s">
        <v>157</v>
      </c>
      <c r="K154" s="238" t="s">
        <v>157</v>
      </c>
      <c r="L154" s="263"/>
      <c r="M154" s="238" t="s">
        <v>157</v>
      </c>
      <c r="N154" s="238" t="s">
        <v>157</v>
      </c>
      <c r="O154" s="238" t="s">
        <v>157</v>
      </c>
      <c r="P154" s="238" t="s">
        <v>157</v>
      </c>
      <c r="Q154" s="238" t="s">
        <v>157</v>
      </c>
      <c r="R154" s="238" t="s">
        <v>157</v>
      </c>
      <c r="S154" s="263"/>
      <c r="T154" s="238" t="s">
        <v>157</v>
      </c>
      <c r="U154" s="244" t="s">
        <v>157</v>
      </c>
      <c r="V154" s="263"/>
      <c r="W154" s="263"/>
      <c r="X154" s="263"/>
      <c r="Y154" s="263"/>
      <c r="Z154" s="263"/>
      <c r="AA154" s="263"/>
      <c r="AB154" s="263"/>
      <c r="AC154" s="263"/>
      <c r="AD154" s="263"/>
      <c r="AE154" s="263"/>
      <c r="AF154" s="263"/>
      <c r="AG154" s="263"/>
      <c r="AH154" s="263"/>
      <c r="AI154" s="263"/>
      <c r="AJ154" s="238"/>
      <c r="AK154" s="5"/>
      <c r="AL154" s="152"/>
      <c r="AM154" s="152">
        <f>VLOOKUP(C154,DM_NGAY_CONG_QUY_DINH!$H$3:$L$514,5,FALSE)</f>
        <v>26</v>
      </c>
      <c r="AN154" s="152">
        <f t="shared" si="0"/>
        <v>14</v>
      </c>
      <c r="AO154" s="155">
        <f t="shared" si="1"/>
        <v>0</v>
      </c>
      <c r="AP154" s="155">
        <f t="shared" si="2"/>
        <v>0</v>
      </c>
      <c r="AQ154" s="157">
        <f t="shared" si="3"/>
        <v>0</v>
      </c>
      <c r="AR154" s="155">
        <f t="shared" si="4"/>
        <v>0</v>
      </c>
      <c r="AS154" s="155">
        <f t="shared" si="5"/>
        <v>0</v>
      </c>
      <c r="AT154" s="155">
        <f t="shared" si="6"/>
        <v>0</v>
      </c>
      <c r="AU154" s="155">
        <f t="shared" si="7"/>
        <v>0</v>
      </c>
      <c r="AV154" s="155">
        <f t="shared" si="22"/>
        <v>0</v>
      </c>
      <c r="AW154" s="155">
        <f t="shared" si="9"/>
        <v>0</v>
      </c>
      <c r="AX154" s="155">
        <f t="shared" si="10"/>
        <v>0</v>
      </c>
      <c r="AY154" s="155">
        <f t="shared" si="11"/>
        <v>0</v>
      </c>
      <c r="AZ154" s="155">
        <f t="shared" si="23"/>
        <v>0</v>
      </c>
      <c r="BA154" s="155">
        <f t="shared" si="13"/>
        <v>0</v>
      </c>
      <c r="BB154" s="155">
        <f t="shared" si="14"/>
        <v>0</v>
      </c>
      <c r="BC154" s="155">
        <f t="shared" si="15"/>
        <v>0</v>
      </c>
      <c r="BD154" s="155">
        <f t="shared" si="24"/>
        <v>0</v>
      </c>
      <c r="BE154" s="155">
        <f t="shared" si="17"/>
        <v>0</v>
      </c>
      <c r="BF154" s="155">
        <f t="shared" si="18"/>
        <v>0</v>
      </c>
      <c r="BG154" s="155">
        <f t="shared" si="19"/>
        <v>0</v>
      </c>
      <c r="BH154" s="155">
        <f t="shared" si="20"/>
        <v>0</v>
      </c>
      <c r="BI154" s="155">
        <f t="shared" si="21"/>
        <v>0</v>
      </c>
      <c r="BJ154" s="171">
        <v>1</v>
      </c>
      <c r="BK154" s="230"/>
    </row>
    <row r="155" spans="1:63" ht="14.25">
      <c r="A155" s="4"/>
      <c r="B155" s="36">
        <v>150</v>
      </c>
      <c r="C155" s="38">
        <v>10604</v>
      </c>
      <c r="D155" s="131" t="s">
        <v>421</v>
      </c>
      <c r="E155" s="131" t="s">
        <v>339</v>
      </c>
      <c r="F155" s="238" t="s">
        <v>157</v>
      </c>
      <c r="G155" s="238" t="s">
        <v>157</v>
      </c>
      <c r="H155" s="238" t="s">
        <v>157</v>
      </c>
      <c r="I155" s="238" t="s">
        <v>157</v>
      </c>
      <c r="J155" s="238" t="s">
        <v>157</v>
      </c>
      <c r="K155" s="238" t="s">
        <v>157</v>
      </c>
      <c r="L155" s="263"/>
      <c r="M155" s="238" t="s">
        <v>157</v>
      </c>
      <c r="N155" s="238" t="s">
        <v>157</v>
      </c>
      <c r="O155" s="238" t="s">
        <v>157</v>
      </c>
      <c r="P155" s="238" t="s">
        <v>157</v>
      </c>
      <c r="Q155" s="238" t="s">
        <v>157</v>
      </c>
      <c r="R155" s="238" t="s">
        <v>157</v>
      </c>
      <c r="S155" s="263"/>
      <c r="T155" s="238" t="s">
        <v>157</v>
      </c>
      <c r="U155" s="238" t="s">
        <v>157</v>
      </c>
      <c r="V155" s="238" t="s">
        <v>157</v>
      </c>
      <c r="W155" s="238" t="s">
        <v>157</v>
      </c>
      <c r="X155" s="238" t="s">
        <v>157</v>
      </c>
      <c r="Y155" s="238" t="s">
        <v>157</v>
      </c>
      <c r="Z155" s="263"/>
      <c r="AA155" s="238" t="s">
        <v>157</v>
      </c>
      <c r="AB155" s="238" t="s">
        <v>157</v>
      </c>
      <c r="AC155" s="238" t="s">
        <v>157</v>
      </c>
      <c r="AD155" s="238" t="s">
        <v>157</v>
      </c>
      <c r="AE155" s="238" t="s">
        <v>157</v>
      </c>
      <c r="AF155" s="238" t="s">
        <v>157</v>
      </c>
      <c r="AG155" s="263"/>
      <c r="AH155" s="238" t="s">
        <v>157</v>
      </c>
      <c r="AI155" s="238" t="s">
        <v>157</v>
      </c>
      <c r="AJ155" s="238"/>
      <c r="AK155" s="5"/>
      <c r="AL155" s="152"/>
      <c r="AM155" s="152">
        <f>VLOOKUP(C155,DM_NGAY_CONG_QUY_DINH!$H$3:$L$514,5,FALSE)</f>
        <v>26</v>
      </c>
      <c r="AN155" s="152">
        <f t="shared" si="0"/>
        <v>26</v>
      </c>
      <c r="AO155" s="155">
        <f t="shared" si="1"/>
        <v>0</v>
      </c>
      <c r="AP155" s="155">
        <f t="shared" si="2"/>
        <v>0</v>
      </c>
      <c r="AQ155" s="157">
        <f t="shared" si="3"/>
        <v>0</v>
      </c>
      <c r="AR155" s="155">
        <f t="shared" si="4"/>
        <v>0</v>
      </c>
      <c r="AS155" s="155">
        <f t="shared" si="5"/>
        <v>0</v>
      </c>
      <c r="AT155" s="155">
        <f t="shared" si="6"/>
        <v>0</v>
      </c>
      <c r="AU155" s="155">
        <f t="shared" si="7"/>
        <v>0</v>
      </c>
      <c r="AV155" s="155">
        <f t="shared" si="22"/>
        <v>0</v>
      </c>
      <c r="AW155" s="155">
        <f t="shared" si="9"/>
        <v>0</v>
      </c>
      <c r="AX155" s="155">
        <f t="shared" si="10"/>
        <v>0</v>
      </c>
      <c r="AY155" s="155">
        <f t="shared" si="11"/>
        <v>0</v>
      </c>
      <c r="AZ155" s="155">
        <f t="shared" si="23"/>
        <v>0</v>
      </c>
      <c r="BA155" s="155">
        <f t="shared" si="13"/>
        <v>0</v>
      </c>
      <c r="BB155" s="155">
        <f t="shared" si="14"/>
        <v>0</v>
      </c>
      <c r="BC155" s="155">
        <f t="shared" si="15"/>
        <v>0</v>
      </c>
      <c r="BD155" s="155">
        <f t="shared" si="24"/>
        <v>0</v>
      </c>
      <c r="BE155" s="155">
        <f t="shared" si="17"/>
        <v>0</v>
      </c>
      <c r="BF155" s="155">
        <f t="shared" si="18"/>
        <v>0</v>
      </c>
      <c r="BG155" s="155">
        <f t="shared" si="19"/>
        <v>0</v>
      </c>
      <c r="BH155" s="155">
        <f t="shared" si="20"/>
        <v>0</v>
      </c>
      <c r="BI155" s="155">
        <f t="shared" si="21"/>
        <v>0</v>
      </c>
      <c r="BJ155" s="171">
        <v>1</v>
      </c>
      <c r="BK155" s="230"/>
    </row>
    <row r="156" spans="1:63" ht="14.25">
      <c r="A156" s="4"/>
      <c r="B156" s="36">
        <v>151</v>
      </c>
      <c r="C156" s="38">
        <v>10605</v>
      </c>
      <c r="D156" s="131" t="s">
        <v>422</v>
      </c>
      <c r="E156" s="131" t="s">
        <v>339</v>
      </c>
      <c r="F156" s="238" t="s">
        <v>760</v>
      </c>
      <c r="G156" s="238" t="s">
        <v>473</v>
      </c>
      <c r="H156" s="238" t="s">
        <v>157</v>
      </c>
      <c r="I156" s="238" t="s">
        <v>157</v>
      </c>
      <c r="J156" s="238" t="s">
        <v>157</v>
      </c>
      <c r="K156" s="238" t="s">
        <v>157</v>
      </c>
      <c r="L156" s="263"/>
      <c r="M156" s="238" t="s">
        <v>157</v>
      </c>
      <c r="N156" s="238" t="s">
        <v>157</v>
      </c>
      <c r="O156" s="238" t="s">
        <v>157</v>
      </c>
      <c r="P156" s="238" t="s">
        <v>157</v>
      </c>
      <c r="Q156" s="238" t="s">
        <v>157</v>
      </c>
      <c r="R156" s="238" t="s">
        <v>157</v>
      </c>
      <c r="S156" s="263"/>
      <c r="T156" s="238" t="s">
        <v>157</v>
      </c>
      <c r="U156" s="238" t="s">
        <v>157</v>
      </c>
      <c r="V156" s="238" t="s">
        <v>157</v>
      </c>
      <c r="W156" s="238" t="s">
        <v>157</v>
      </c>
      <c r="X156" s="238" t="s">
        <v>157</v>
      </c>
      <c r="Y156" s="238" t="s">
        <v>157</v>
      </c>
      <c r="Z156" s="263"/>
      <c r="AA156" s="238" t="s">
        <v>157</v>
      </c>
      <c r="AB156" s="238" t="s">
        <v>473</v>
      </c>
      <c r="AC156" s="238" t="s">
        <v>473</v>
      </c>
      <c r="AD156" s="238" t="s">
        <v>473</v>
      </c>
      <c r="AE156" s="238" t="s">
        <v>473</v>
      </c>
      <c r="AF156" s="238" t="s">
        <v>473</v>
      </c>
      <c r="AG156" s="263"/>
      <c r="AH156" s="238" t="s">
        <v>473</v>
      </c>
      <c r="AI156" s="238" t="s">
        <v>473</v>
      </c>
      <c r="AJ156" s="238"/>
      <c r="AK156" s="5"/>
      <c r="AL156" s="152"/>
      <c r="AM156" s="152">
        <f>VLOOKUP(C156,DM_NGAY_CONG_QUY_DINH!$H$3:$L$514,5,FALSE)</f>
        <v>26</v>
      </c>
      <c r="AN156" s="152">
        <f t="shared" si="0"/>
        <v>17</v>
      </c>
      <c r="AO156" s="155">
        <f t="shared" si="1"/>
        <v>0</v>
      </c>
      <c r="AP156" s="155">
        <f t="shared" si="2"/>
        <v>8</v>
      </c>
      <c r="AQ156" s="157">
        <f t="shared" si="3"/>
        <v>0</v>
      </c>
      <c r="AR156" s="155">
        <f t="shared" si="4"/>
        <v>0</v>
      </c>
      <c r="AS156" s="155">
        <f t="shared" si="5"/>
        <v>1</v>
      </c>
      <c r="AT156" s="155">
        <f t="shared" si="6"/>
        <v>0</v>
      </c>
      <c r="AU156" s="155">
        <f t="shared" si="7"/>
        <v>0</v>
      </c>
      <c r="AV156" s="155">
        <f t="shared" si="22"/>
        <v>0</v>
      </c>
      <c r="AW156" s="155">
        <f t="shared" si="9"/>
        <v>0</v>
      </c>
      <c r="AX156" s="155">
        <f t="shared" si="10"/>
        <v>0</v>
      </c>
      <c r="AY156" s="155">
        <f t="shared" si="11"/>
        <v>0</v>
      </c>
      <c r="AZ156" s="155">
        <f t="shared" si="23"/>
        <v>0</v>
      </c>
      <c r="BA156" s="155">
        <f t="shared" si="13"/>
        <v>0</v>
      </c>
      <c r="BB156" s="155">
        <f t="shared" si="14"/>
        <v>0</v>
      </c>
      <c r="BC156" s="155">
        <f t="shared" si="15"/>
        <v>0</v>
      </c>
      <c r="BD156" s="155">
        <f t="shared" si="24"/>
        <v>0</v>
      </c>
      <c r="BE156" s="155">
        <f t="shared" si="17"/>
        <v>0</v>
      </c>
      <c r="BF156" s="155">
        <f t="shared" si="18"/>
        <v>0</v>
      </c>
      <c r="BG156" s="155">
        <f t="shared" si="19"/>
        <v>0</v>
      </c>
      <c r="BH156" s="155">
        <f t="shared" si="20"/>
        <v>0</v>
      </c>
      <c r="BI156" s="155">
        <f t="shared" si="21"/>
        <v>0</v>
      </c>
      <c r="BJ156" s="171">
        <v>1</v>
      </c>
      <c r="BK156" s="230"/>
    </row>
    <row r="157" spans="1:63" ht="14.25">
      <c r="A157" s="4"/>
      <c r="B157" s="36">
        <v>152</v>
      </c>
      <c r="C157" s="38">
        <v>10611</v>
      </c>
      <c r="D157" s="131" t="s">
        <v>423</v>
      </c>
      <c r="E157" s="131" t="s">
        <v>339</v>
      </c>
      <c r="F157" s="238" t="s">
        <v>157</v>
      </c>
      <c r="G157" s="238" t="s">
        <v>157</v>
      </c>
      <c r="H157" s="238" t="s">
        <v>157</v>
      </c>
      <c r="I157" s="238" t="s">
        <v>157</v>
      </c>
      <c r="J157" s="238" t="s">
        <v>157</v>
      </c>
      <c r="K157" s="238" t="s">
        <v>157</v>
      </c>
      <c r="L157" s="263"/>
      <c r="M157" s="238" t="s">
        <v>157</v>
      </c>
      <c r="N157" s="238" t="s">
        <v>157</v>
      </c>
      <c r="O157" s="238" t="s">
        <v>157</v>
      </c>
      <c r="P157" s="238" t="s">
        <v>157</v>
      </c>
      <c r="Q157" s="238" t="s">
        <v>157</v>
      </c>
      <c r="R157" s="238" t="s">
        <v>157</v>
      </c>
      <c r="S157" s="263"/>
      <c r="T157" s="238" t="s">
        <v>157</v>
      </c>
      <c r="U157" s="238" t="s">
        <v>157</v>
      </c>
      <c r="V157" s="238" t="s">
        <v>157</v>
      </c>
      <c r="W157" s="238" t="s">
        <v>157</v>
      </c>
      <c r="X157" s="238" t="s">
        <v>157</v>
      </c>
      <c r="Y157" s="238" t="s">
        <v>157</v>
      </c>
      <c r="Z157" s="263"/>
      <c r="AA157" s="238" t="s">
        <v>157</v>
      </c>
      <c r="AB157" s="238" t="s">
        <v>157</v>
      </c>
      <c r="AC157" s="238" t="s">
        <v>157</v>
      </c>
      <c r="AD157" s="238" t="s">
        <v>157</v>
      </c>
      <c r="AE157" s="238" t="s">
        <v>157</v>
      </c>
      <c r="AF157" s="238" t="s">
        <v>157</v>
      </c>
      <c r="AG157" s="263"/>
      <c r="AH157" s="238" t="s">
        <v>157</v>
      </c>
      <c r="AI157" s="238" t="s">
        <v>157</v>
      </c>
      <c r="AJ157" s="238"/>
      <c r="AK157" s="5"/>
      <c r="AL157" s="152"/>
      <c r="AM157" s="152">
        <f>VLOOKUP(C157,DM_NGAY_CONG_QUY_DINH!$H$3:$L$514,5,FALSE)</f>
        <v>26</v>
      </c>
      <c r="AN157" s="152">
        <f t="shared" si="0"/>
        <v>26</v>
      </c>
      <c r="AO157" s="155">
        <f t="shared" si="1"/>
        <v>0</v>
      </c>
      <c r="AP157" s="155">
        <f t="shared" si="2"/>
        <v>0</v>
      </c>
      <c r="AQ157" s="157">
        <f t="shared" si="3"/>
        <v>0</v>
      </c>
      <c r="AR157" s="155">
        <f t="shared" si="4"/>
        <v>0</v>
      </c>
      <c r="AS157" s="155">
        <f t="shared" si="5"/>
        <v>0</v>
      </c>
      <c r="AT157" s="155">
        <f t="shared" si="6"/>
        <v>0</v>
      </c>
      <c r="AU157" s="155">
        <f t="shared" si="7"/>
        <v>0</v>
      </c>
      <c r="AV157" s="155">
        <f t="shared" si="22"/>
        <v>0</v>
      </c>
      <c r="AW157" s="155">
        <f t="shared" si="9"/>
        <v>0</v>
      </c>
      <c r="AX157" s="155">
        <f t="shared" si="10"/>
        <v>0</v>
      </c>
      <c r="AY157" s="155">
        <f t="shared" si="11"/>
        <v>0</v>
      </c>
      <c r="AZ157" s="155">
        <f t="shared" si="23"/>
        <v>0</v>
      </c>
      <c r="BA157" s="155">
        <f t="shared" si="13"/>
        <v>0</v>
      </c>
      <c r="BB157" s="155">
        <f t="shared" si="14"/>
        <v>0</v>
      </c>
      <c r="BC157" s="155">
        <f t="shared" si="15"/>
        <v>0</v>
      </c>
      <c r="BD157" s="155">
        <f t="shared" si="24"/>
        <v>0</v>
      </c>
      <c r="BE157" s="155">
        <f t="shared" si="17"/>
        <v>0</v>
      </c>
      <c r="BF157" s="155">
        <f t="shared" si="18"/>
        <v>0</v>
      </c>
      <c r="BG157" s="155">
        <f t="shared" si="19"/>
        <v>0</v>
      </c>
      <c r="BH157" s="155">
        <f t="shared" si="20"/>
        <v>0</v>
      </c>
      <c r="BI157" s="155">
        <f t="shared" si="21"/>
        <v>0</v>
      </c>
      <c r="BJ157" s="171">
        <v>1.05</v>
      </c>
      <c r="BK157" s="230"/>
    </row>
    <row r="158" spans="1:63" ht="14.25">
      <c r="A158" s="4"/>
      <c r="B158" s="36">
        <v>153</v>
      </c>
      <c r="C158" s="38">
        <v>10612</v>
      </c>
      <c r="D158" s="131" t="s">
        <v>424</v>
      </c>
      <c r="E158" s="131" t="s">
        <v>339</v>
      </c>
      <c r="F158" s="238" t="s">
        <v>157</v>
      </c>
      <c r="G158" s="238" t="s">
        <v>157</v>
      </c>
      <c r="H158" s="238" t="s">
        <v>157</v>
      </c>
      <c r="I158" s="238" t="s">
        <v>157</v>
      </c>
      <c r="J158" s="238" t="s">
        <v>157</v>
      </c>
      <c r="K158" s="238" t="s">
        <v>157</v>
      </c>
      <c r="L158" s="263"/>
      <c r="M158" s="238" t="s">
        <v>157</v>
      </c>
      <c r="N158" s="238" t="s">
        <v>157</v>
      </c>
      <c r="O158" s="238" t="s">
        <v>157</v>
      </c>
      <c r="P158" s="238" t="s">
        <v>157</v>
      </c>
      <c r="Q158" s="238" t="s">
        <v>157</v>
      </c>
      <c r="R158" s="238" t="s">
        <v>157</v>
      </c>
      <c r="S158" s="263"/>
      <c r="T158" s="238" t="s">
        <v>157</v>
      </c>
      <c r="U158" s="238" t="s">
        <v>157</v>
      </c>
      <c r="V158" s="238" t="s">
        <v>157</v>
      </c>
      <c r="W158" s="238" t="s">
        <v>157</v>
      </c>
      <c r="X158" s="238" t="s">
        <v>157</v>
      </c>
      <c r="Y158" s="238" t="s">
        <v>157</v>
      </c>
      <c r="Z158" s="263"/>
      <c r="AA158" s="238" t="s">
        <v>157</v>
      </c>
      <c r="AB158" s="238" t="s">
        <v>157</v>
      </c>
      <c r="AC158" s="238" t="s">
        <v>157</v>
      </c>
      <c r="AD158" s="238" t="s">
        <v>157</v>
      </c>
      <c r="AE158" s="238" t="s">
        <v>157</v>
      </c>
      <c r="AF158" s="238" t="s">
        <v>157</v>
      </c>
      <c r="AG158" s="263"/>
      <c r="AH158" s="238" t="s">
        <v>157</v>
      </c>
      <c r="AI158" s="238" t="s">
        <v>157</v>
      </c>
      <c r="AJ158" s="238"/>
      <c r="AK158" s="5"/>
      <c r="AL158" s="152"/>
      <c r="AM158" s="152">
        <f>VLOOKUP(C158,DM_NGAY_CONG_QUY_DINH!$H$3:$L$514,5,FALSE)</f>
        <v>26</v>
      </c>
      <c r="AN158" s="152">
        <f t="shared" si="0"/>
        <v>26</v>
      </c>
      <c r="AO158" s="155">
        <f t="shared" si="1"/>
        <v>0</v>
      </c>
      <c r="AP158" s="155">
        <f t="shared" si="2"/>
        <v>0</v>
      </c>
      <c r="AQ158" s="157">
        <f t="shared" si="3"/>
        <v>0</v>
      </c>
      <c r="AR158" s="155">
        <f t="shared" si="4"/>
        <v>0</v>
      </c>
      <c r="AS158" s="155">
        <f t="shared" si="5"/>
        <v>0</v>
      </c>
      <c r="AT158" s="155">
        <f t="shared" si="6"/>
        <v>0</v>
      </c>
      <c r="AU158" s="155">
        <f t="shared" si="7"/>
        <v>0</v>
      </c>
      <c r="AV158" s="155">
        <f t="shared" si="22"/>
        <v>0</v>
      </c>
      <c r="AW158" s="155">
        <f t="shared" si="9"/>
        <v>0</v>
      </c>
      <c r="AX158" s="155">
        <f t="shared" si="10"/>
        <v>0</v>
      </c>
      <c r="AY158" s="155">
        <f t="shared" si="11"/>
        <v>0</v>
      </c>
      <c r="AZ158" s="155">
        <f t="shared" si="23"/>
        <v>0</v>
      </c>
      <c r="BA158" s="155">
        <f t="shared" si="13"/>
        <v>0</v>
      </c>
      <c r="BB158" s="155">
        <f t="shared" si="14"/>
        <v>0</v>
      </c>
      <c r="BC158" s="155">
        <f t="shared" si="15"/>
        <v>0</v>
      </c>
      <c r="BD158" s="155">
        <f t="shared" si="24"/>
        <v>0</v>
      </c>
      <c r="BE158" s="155">
        <f t="shared" si="17"/>
        <v>0</v>
      </c>
      <c r="BF158" s="155">
        <f t="shared" si="18"/>
        <v>0</v>
      </c>
      <c r="BG158" s="155">
        <f t="shared" si="19"/>
        <v>0</v>
      </c>
      <c r="BH158" s="155">
        <f t="shared" si="20"/>
        <v>0</v>
      </c>
      <c r="BI158" s="155">
        <f t="shared" si="21"/>
        <v>0</v>
      </c>
      <c r="BJ158" s="171">
        <v>0.89</v>
      </c>
      <c r="BK158" s="232"/>
    </row>
    <row r="159" spans="1:63" ht="14.25">
      <c r="A159" s="4"/>
      <c r="B159" s="36">
        <v>154</v>
      </c>
      <c r="C159" s="38">
        <v>10613</v>
      </c>
      <c r="D159" s="131" t="s">
        <v>425</v>
      </c>
      <c r="E159" s="131" t="s">
        <v>339</v>
      </c>
      <c r="F159" s="238" t="s">
        <v>157</v>
      </c>
      <c r="G159" s="238" t="s">
        <v>157</v>
      </c>
      <c r="H159" s="238" t="s">
        <v>157</v>
      </c>
      <c r="I159" s="238" t="s">
        <v>157</v>
      </c>
      <c r="J159" s="238" t="s">
        <v>157</v>
      </c>
      <c r="K159" s="238" t="s">
        <v>157</v>
      </c>
      <c r="L159" s="263"/>
      <c r="M159" s="238" t="s">
        <v>157</v>
      </c>
      <c r="N159" s="238" t="s">
        <v>157</v>
      </c>
      <c r="O159" s="238" t="s">
        <v>157</v>
      </c>
      <c r="P159" s="238" t="s">
        <v>157</v>
      </c>
      <c r="Q159" s="238" t="s">
        <v>157</v>
      </c>
      <c r="R159" s="238" t="s">
        <v>157</v>
      </c>
      <c r="S159" s="263"/>
      <c r="T159" s="238" t="s">
        <v>157</v>
      </c>
      <c r="U159" s="238" t="s">
        <v>157</v>
      </c>
      <c r="V159" s="238" t="s">
        <v>157</v>
      </c>
      <c r="W159" s="238" t="s">
        <v>157</v>
      </c>
      <c r="X159" s="238" t="s">
        <v>157</v>
      </c>
      <c r="Y159" s="238" t="s">
        <v>157</v>
      </c>
      <c r="Z159" s="263"/>
      <c r="AA159" s="238" t="s">
        <v>157</v>
      </c>
      <c r="AB159" s="238" t="s">
        <v>157</v>
      </c>
      <c r="AC159" s="238" t="s">
        <v>157</v>
      </c>
      <c r="AD159" s="238" t="s">
        <v>157</v>
      </c>
      <c r="AE159" s="238" t="s">
        <v>157</v>
      </c>
      <c r="AF159" s="238" t="s">
        <v>157</v>
      </c>
      <c r="AG159" s="263"/>
      <c r="AH159" s="238" t="s">
        <v>157</v>
      </c>
      <c r="AI159" s="238" t="s">
        <v>157</v>
      </c>
      <c r="AJ159" s="238"/>
      <c r="AK159" s="5"/>
      <c r="AL159" s="152"/>
      <c r="AM159" s="152">
        <f>VLOOKUP(C159,DM_NGAY_CONG_QUY_DINH!$H$3:$L$514,5,FALSE)</f>
        <v>26</v>
      </c>
      <c r="AN159" s="152">
        <f t="shared" si="0"/>
        <v>26</v>
      </c>
      <c r="AO159" s="155">
        <f t="shared" si="1"/>
        <v>0</v>
      </c>
      <c r="AP159" s="155">
        <f t="shared" si="2"/>
        <v>0</v>
      </c>
      <c r="AQ159" s="157">
        <f t="shared" si="3"/>
        <v>0</v>
      </c>
      <c r="AR159" s="155">
        <f t="shared" si="4"/>
        <v>0</v>
      </c>
      <c r="AS159" s="155">
        <f t="shared" si="5"/>
        <v>0</v>
      </c>
      <c r="AT159" s="155">
        <f t="shared" si="6"/>
        <v>0</v>
      </c>
      <c r="AU159" s="155">
        <f t="shared" si="7"/>
        <v>0</v>
      </c>
      <c r="AV159" s="155">
        <f t="shared" si="22"/>
        <v>0</v>
      </c>
      <c r="AW159" s="155">
        <f t="shared" si="9"/>
        <v>0</v>
      </c>
      <c r="AX159" s="155">
        <f t="shared" si="10"/>
        <v>0</v>
      </c>
      <c r="AY159" s="155">
        <f t="shared" si="11"/>
        <v>0</v>
      </c>
      <c r="AZ159" s="155">
        <f t="shared" si="23"/>
        <v>0</v>
      </c>
      <c r="BA159" s="155">
        <f t="shared" si="13"/>
        <v>0</v>
      </c>
      <c r="BB159" s="155">
        <f t="shared" si="14"/>
        <v>0</v>
      </c>
      <c r="BC159" s="155">
        <f t="shared" si="15"/>
        <v>0</v>
      </c>
      <c r="BD159" s="155">
        <f t="shared" si="24"/>
        <v>0</v>
      </c>
      <c r="BE159" s="155">
        <f t="shared" si="17"/>
        <v>0</v>
      </c>
      <c r="BF159" s="155">
        <f t="shared" si="18"/>
        <v>0</v>
      </c>
      <c r="BG159" s="155">
        <f t="shared" si="19"/>
        <v>0</v>
      </c>
      <c r="BH159" s="155">
        <f t="shared" si="20"/>
        <v>0</v>
      </c>
      <c r="BI159" s="155">
        <f t="shared" si="21"/>
        <v>0</v>
      </c>
      <c r="BJ159" s="225">
        <v>0.97</v>
      </c>
      <c r="BK159" s="244"/>
    </row>
    <row r="160" spans="1:63" ht="14.25">
      <c r="A160" s="4"/>
      <c r="B160" s="36">
        <v>155</v>
      </c>
      <c r="C160" s="38">
        <v>10616</v>
      </c>
      <c r="D160" s="131" t="s">
        <v>426</v>
      </c>
      <c r="E160" s="131" t="s">
        <v>339</v>
      </c>
      <c r="F160" s="238" t="s">
        <v>157</v>
      </c>
      <c r="G160" s="238" t="s">
        <v>157</v>
      </c>
      <c r="H160" s="238" t="s">
        <v>157</v>
      </c>
      <c r="I160" s="238" t="s">
        <v>157</v>
      </c>
      <c r="J160" s="238" t="s">
        <v>157</v>
      </c>
      <c r="K160" s="238" t="s">
        <v>157</v>
      </c>
      <c r="L160" s="263"/>
      <c r="M160" s="238" t="s">
        <v>157</v>
      </c>
      <c r="N160" s="238" t="s">
        <v>157</v>
      </c>
      <c r="O160" s="238" t="s">
        <v>157</v>
      </c>
      <c r="P160" s="238" t="s">
        <v>157</v>
      </c>
      <c r="Q160" s="238" t="s">
        <v>157</v>
      </c>
      <c r="R160" s="238" t="s">
        <v>157</v>
      </c>
      <c r="S160" s="263"/>
      <c r="T160" s="238" t="s">
        <v>157</v>
      </c>
      <c r="U160" s="238" t="s">
        <v>157</v>
      </c>
      <c r="V160" s="238" t="s">
        <v>157</v>
      </c>
      <c r="W160" s="238" t="s">
        <v>157</v>
      </c>
      <c r="X160" s="238" t="s">
        <v>157</v>
      </c>
      <c r="Y160" s="238" t="s">
        <v>157</v>
      </c>
      <c r="Z160" s="263"/>
      <c r="AA160" s="238" t="s">
        <v>157</v>
      </c>
      <c r="AB160" s="238" t="s">
        <v>157</v>
      </c>
      <c r="AC160" s="238" t="s">
        <v>157</v>
      </c>
      <c r="AD160" s="238" t="s">
        <v>157</v>
      </c>
      <c r="AE160" s="238" t="s">
        <v>157</v>
      </c>
      <c r="AF160" s="238" t="s">
        <v>157</v>
      </c>
      <c r="AG160" s="263"/>
      <c r="AH160" s="238" t="s">
        <v>157</v>
      </c>
      <c r="AI160" s="238" t="s">
        <v>157</v>
      </c>
      <c r="AJ160" s="238"/>
      <c r="AK160" s="5"/>
      <c r="AL160" s="152"/>
      <c r="AM160" s="152">
        <f>VLOOKUP(C160,DM_NGAY_CONG_QUY_DINH!$H$3:$L$514,5,FALSE)</f>
        <v>26</v>
      </c>
      <c r="AN160" s="152">
        <f t="shared" si="0"/>
        <v>26</v>
      </c>
      <c r="AO160" s="155">
        <f t="shared" si="1"/>
        <v>0</v>
      </c>
      <c r="AP160" s="155">
        <f t="shared" si="2"/>
        <v>0</v>
      </c>
      <c r="AQ160" s="157">
        <f t="shared" si="3"/>
        <v>0</v>
      </c>
      <c r="AR160" s="155">
        <f t="shared" si="4"/>
        <v>0</v>
      </c>
      <c r="AS160" s="155">
        <f t="shared" si="5"/>
        <v>0</v>
      </c>
      <c r="AT160" s="155">
        <f t="shared" si="6"/>
        <v>0</v>
      </c>
      <c r="AU160" s="155">
        <f t="shared" si="7"/>
        <v>0</v>
      </c>
      <c r="AV160" s="155">
        <f t="shared" si="22"/>
        <v>0</v>
      </c>
      <c r="AW160" s="155">
        <f t="shared" si="9"/>
        <v>0</v>
      </c>
      <c r="AX160" s="155">
        <f t="shared" si="10"/>
        <v>0</v>
      </c>
      <c r="AY160" s="155">
        <f t="shared" si="11"/>
        <v>0</v>
      </c>
      <c r="AZ160" s="155">
        <f t="shared" si="23"/>
        <v>0</v>
      </c>
      <c r="BA160" s="155">
        <f t="shared" si="13"/>
        <v>0</v>
      </c>
      <c r="BB160" s="155">
        <f t="shared" si="14"/>
        <v>0</v>
      </c>
      <c r="BC160" s="155">
        <f t="shared" si="15"/>
        <v>0</v>
      </c>
      <c r="BD160" s="155">
        <f t="shared" si="24"/>
        <v>0</v>
      </c>
      <c r="BE160" s="155">
        <f t="shared" si="17"/>
        <v>0</v>
      </c>
      <c r="BF160" s="155">
        <f t="shared" si="18"/>
        <v>0</v>
      </c>
      <c r="BG160" s="155">
        <f t="shared" si="19"/>
        <v>0</v>
      </c>
      <c r="BH160" s="155">
        <f t="shared" si="20"/>
        <v>0</v>
      </c>
      <c r="BI160" s="155">
        <f t="shared" si="21"/>
        <v>0</v>
      </c>
      <c r="BJ160" s="171">
        <v>1</v>
      </c>
      <c r="BK160" s="230"/>
    </row>
    <row r="161" spans="1:63" ht="14.25">
      <c r="A161" s="4"/>
      <c r="B161" s="36">
        <v>156</v>
      </c>
      <c r="C161" s="38">
        <v>10617</v>
      </c>
      <c r="D161" s="131" t="s">
        <v>427</v>
      </c>
      <c r="E161" s="131" t="s">
        <v>339</v>
      </c>
      <c r="F161" s="238" t="s">
        <v>157</v>
      </c>
      <c r="G161" s="238" t="s">
        <v>157</v>
      </c>
      <c r="H161" s="238" t="s">
        <v>157</v>
      </c>
      <c r="I161" s="238" t="s">
        <v>157</v>
      </c>
      <c r="J161" s="238" t="s">
        <v>157</v>
      </c>
      <c r="K161" s="238" t="s">
        <v>157</v>
      </c>
      <c r="L161" s="263"/>
      <c r="M161" s="238" t="s">
        <v>157</v>
      </c>
      <c r="N161" s="238" t="s">
        <v>157</v>
      </c>
      <c r="O161" s="238" t="s">
        <v>157</v>
      </c>
      <c r="P161" s="238" t="s">
        <v>157</v>
      </c>
      <c r="Q161" s="238" t="s">
        <v>157</v>
      </c>
      <c r="R161" s="238" t="s">
        <v>157</v>
      </c>
      <c r="S161" s="263"/>
      <c r="T161" s="238" t="s">
        <v>157</v>
      </c>
      <c r="U161" s="238" t="s">
        <v>157</v>
      </c>
      <c r="V161" s="238" t="s">
        <v>157</v>
      </c>
      <c r="W161" s="238" t="s">
        <v>157</v>
      </c>
      <c r="X161" s="238" t="s">
        <v>157</v>
      </c>
      <c r="Y161" s="238" t="s">
        <v>157</v>
      </c>
      <c r="Z161" s="263"/>
      <c r="AA161" s="238" t="s">
        <v>157</v>
      </c>
      <c r="AB161" s="238" t="s">
        <v>157</v>
      </c>
      <c r="AC161" s="238" t="s">
        <v>157</v>
      </c>
      <c r="AD161" s="238" t="s">
        <v>157</v>
      </c>
      <c r="AE161" s="238" t="s">
        <v>157</v>
      </c>
      <c r="AF161" s="238" t="s">
        <v>157</v>
      </c>
      <c r="AG161" s="263"/>
      <c r="AH161" s="238" t="s">
        <v>157</v>
      </c>
      <c r="AI161" s="238" t="s">
        <v>157</v>
      </c>
      <c r="AJ161" s="238"/>
      <c r="AK161" s="5"/>
      <c r="AL161" s="152"/>
      <c r="AM161" s="152">
        <f>VLOOKUP(C161,DM_NGAY_CONG_QUY_DINH!$H$3:$L$514,5,FALSE)</f>
        <v>26</v>
      </c>
      <c r="AN161" s="152">
        <f t="shared" si="0"/>
        <v>26</v>
      </c>
      <c r="AO161" s="155">
        <f t="shared" si="1"/>
        <v>0</v>
      </c>
      <c r="AP161" s="155">
        <f t="shared" si="2"/>
        <v>0</v>
      </c>
      <c r="AQ161" s="157">
        <f t="shared" si="3"/>
        <v>0</v>
      </c>
      <c r="AR161" s="155">
        <f t="shared" si="4"/>
        <v>0</v>
      </c>
      <c r="AS161" s="155">
        <f t="shared" si="5"/>
        <v>0</v>
      </c>
      <c r="AT161" s="155">
        <f t="shared" si="6"/>
        <v>0</v>
      </c>
      <c r="AU161" s="155">
        <f t="shared" si="7"/>
        <v>0</v>
      </c>
      <c r="AV161" s="155">
        <f t="shared" si="22"/>
        <v>0</v>
      </c>
      <c r="AW161" s="155">
        <f t="shared" si="9"/>
        <v>0</v>
      </c>
      <c r="AX161" s="155">
        <f t="shared" si="10"/>
        <v>0</v>
      </c>
      <c r="AY161" s="155">
        <f t="shared" si="11"/>
        <v>0</v>
      </c>
      <c r="AZ161" s="155">
        <f t="shared" si="23"/>
        <v>0</v>
      </c>
      <c r="BA161" s="155">
        <f t="shared" si="13"/>
        <v>0</v>
      </c>
      <c r="BB161" s="155">
        <f t="shared" si="14"/>
        <v>0</v>
      </c>
      <c r="BC161" s="155">
        <f t="shared" si="15"/>
        <v>0</v>
      </c>
      <c r="BD161" s="155">
        <f t="shared" si="24"/>
        <v>0</v>
      </c>
      <c r="BE161" s="155">
        <f t="shared" si="17"/>
        <v>0</v>
      </c>
      <c r="BF161" s="155">
        <f t="shared" si="18"/>
        <v>0</v>
      </c>
      <c r="BG161" s="155">
        <f t="shared" si="19"/>
        <v>0</v>
      </c>
      <c r="BH161" s="155">
        <f t="shared" si="20"/>
        <v>0</v>
      </c>
      <c r="BI161" s="155">
        <f t="shared" si="21"/>
        <v>0</v>
      </c>
      <c r="BJ161" s="171">
        <v>1</v>
      </c>
      <c r="BK161" s="230"/>
    </row>
    <row r="162" spans="1:63" ht="14.25">
      <c r="A162" s="4"/>
      <c r="B162" s="36">
        <v>157</v>
      </c>
      <c r="C162" s="38">
        <v>10627</v>
      </c>
      <c r="D162" s="131" t="s">
        <v>386</v>
      </c>
      <c r="E162" s="131" t="s">
        <v>339</v>
      </c>
      <c r="F162" s="238" t="s">
        <v>157</v>
      </c>
      <c r="G162" s="238" t="s">
        <v>157</v>
      </c>
      <c r="H162" s="238" t="s">
        <v>157</v>
      </c>
      <c r="I162" s="238" t="s">
        <v>157</v>
      </c>
      <c r="J162" s="238" t="s">
        <v>157</v>
      </c>
      <c r="K162" s="238" t="s">
        <v>157</v>
      </c>
      <c r="L162" s="263"/>
      <c r="M162" s="238" t="s">
        <v>157</v>
      </c>
      <c r="N162" s="238" t="s">
        <v>157</v>
      </c>
      <c r="O162" s="238" t="s">
        <v>157</v>
      </c>
      <c r="P162" s="238" t="s">
        <v>157</v>
      </c>
      <c r="Q162" s="238" t="s">
        <v>157</v>
      </c>
      <c r="R162" s="238" t="s">
        <v>157</v>
      </c>
      <c r="S162" s="263"/>
      <c r="T162" s="238" t="s">
        <v>157</v>
      </c>
      <c r="U162" s="238" t="s">
        <v>157</v>
      </c>
      <c r="V162" s="238" t="s">
        <v>157</v>
      </c>
      <c r="W162" s="238" t="s">
        <v>157</v>
      </c>
      <c r="X162" s="238" t="s">
        <v>157</v>
      </c>
      <c r="Y162" s="238" t="s">
        <v>157</v>
      </c>
      <c r="Z162" s="263"/>
      <c r="AA162" s="238" t="s">
        <v>157</v>
      </c>
      <c r="AB162" s="238" t="s">
        <v>157</v>
      </c>
      <c r="AC162" s="238" t="s">
        <v>157</v>
      </c>
      <c r="AD162" s="238" t="s">
        <v>157</v>
      </c>
      <c r="AE162" s="238" t="s">
        <v>157</v>
      </c>
      <c r="AF162" s="238" t="s">
        <v>157</v>
      </c>
      <c r="AG162" s="263"/>
      <c r="AH162" s="238" t="s">
        <v>157</v>
      </c>
      <c r="AI162" s="238" t="s">
        <v>157</v>
      </c>
      <c r="AJ162" s="238"/>
      <c r="AK162" s="5"/>
      <c r="AL162" s="152"/>
      <c r="AM162" s="152">
        <f>VLOOKUP(C162,DM_NGAY_CONG_QUY_DINH!$H$3:$L$514,5,FALSE)</f>
        <v>26</v>
      </c>
      <c r="AN162" s="152">
        <f t="shared" si="0"/>
        <v>26</v>
      </c>
      <c r="AO162" s="155">
        <f t="shared" si="1"/>
        <v>0</v>
      </c>
      <c r="AP162" s="155">
        <f t="shared" si="2"/>
        <v>0</v>
      </c>
      <c r="AQ162" s="157">
        <f t="shared" si="3"/>
        <v>0</v>
      </c>
      <c r="AR162" s="155">
        <f t="shared" si="4"/>
        <v>0</v>
      </c>
      <c r="AS162" s="155">
        <f t="shared" si="5"/>
        <v>0</v>
      </c>
      <c r="AT162" s="155">
        <f t="shared" si="6"/>
        <v>0</v>
      </c>
      <c r="AU162" s="155">
        <f t="shared" si="7"/>
        <v>0</v>
      </c>
      <c r="AV162" s="155">
        <f t="shared" si="22"/>
        <v>0</v>
      </c>
      <c r="AW162" s="155">
        <f t="shared" si="9"/>
        <v>0</v>
      </c>
      <c r="AX162" s="155">
        <f t="shared" si="10"/>
        <v>0</v>
      </c>
      <c r="AY162" s="155">
        <f t="shared" si="11"/>
        <v>0</v>
      </c>
      <c r="AZ162" s="155">
        <f t="shared" si="23"/>
        <v>0</v>
      </c>
      <c r="BA162" s="155">
        <f t="shared" si="13"/>
        <v>0</v>
      </c>
      <c r="BB162" s="155">
        <f t="shared" si="14"/>
        <v>0</v>
      </c>
      <c r="BC162" s="155">
        <f t="shared" si="15"/>
        <v>0</v>
      </c>
      <c r="BD162" s="155">
        <f t="shared" si="24"/>
        <v>0</v>
      </c>
      <c r="BE162" s="155">
        <f t="shared" si="17"/>
        <v>0</v>
      </c>
      <c r="BF162" s="155">
        <f t="shared" si="18"/>
        <v>0</v>
      </c>
      <c r="BG162" s="155">
        <f t="shared" si="19"/>
        <v>0</v>
      </c>
      <c r="BH162" s="155">
        <f t="shared" si="20"/>
        <v>0</v>
      </c>
      <c r="BI162" s="155">
        <f t="shared" si="21"/>
        <v>0</v>
      </c>
      <c r="BJ162" s="171">
        <v>0.94</v>
      </c>
      <c r="BK162" s="230"/>
    </row>
    <row r="163" spans="1:63" ht="14.25">
      <c r="A163" s="4"/>
      <c r="B163" s="36">
        <v>158</v>
      </c>
      <c r="C163" s="38">
        <v>11110</v>
      </c>
      <c r="D163" s="131" t="s">
        <v>428</v>
      </c>
      <c r="E163" s="131" t="s">
        <v>339</v>
      </c>
      <c r="F163" s="238" t="s">
        <v>157</v>
      </c>
      <c r="G163" s="238" t="s">
        <v>157</v>
      </c>
      <c r="H163" s="238" t="s">
        <v>157</v>
      </c>
      <c r="I163" s="238" t="s">
        <v>157</v>
      </c>
      <c r="J163" s="238" t="s">
        <v>157</v>
      </c>
      <c r="K163" s="238" t="s">
        <v>157</v>
      </c>
      <c r="L163" s="263"/>
      <c r="M163" s="238" t="s">
        <v>157</v>
      </c>
      <c r="N163" s="238" t="s">
        <v>157</v>
      </c>
      <c r="O163" s="238" t="s">
        <v>157</v>
      </c>
      <c r="P163" s="238" t="s">
        <v>157</v>
      </c>
      <c r="Q163" s="238" t="s">
        <v>157</v>
      </c>
      <c r="R163" s="238" t="s">
        <v>157</v>
      </c>
      <c r="S163" s="263"/>
      <c r="T163" s="238" t="s">
        <v>157</v>
      </c>
      <c r="U163" s="238" t="s">
        <v>157</v>
      </c>
      <c r="V163" s="238" t="s">
        <v>157</v>
      </c>
      <c r="W163" s="238" t="s">
        <v>157</v>
      </c>
      <c r="X163" s="238" t="s">
        <v>157</v>
      </c>
      <c r="Y163" s="238" t="s">
        <v>157</v>
      </c>
      <c r="Z163" s="263"/>
      <c r="AA163" s="238" t="s">
        <v>157</v>
      </c>
      <c r="AB163" s="238" t="s">
        <v>157</v>
      </c>
      <c r="AC163" s="238" t="s">
        <v>157</v>
      </c>
      <c r="AD163" s="238" t="s">
        <v>157</v>
      </c>
      <c r="AE163" s="238" t="s">
        <v>157</v>
      </c>
      <c r="AF163" s="238" t="s">
        <v>157</v>
      </c>
      <c r="AG163" s="263"/>
      <c r="AH163" s="238" t="s">
        <v>157</v>
      </c>
      <c r="AI163" s="238" t="s">
        <v>157</v>
      </c>
      <c r="AJ163" s="238"/>
      <c r="AK163" s="5"/>
      <c r="AL163" s="152"/>
      <c r="AM163" s="152">
        <f>VLOOKUP(C163,DM_NGAY_CONG_QUY_DINH!$H$3:$L$514,5,FALSE)</f>
        <v>26</v>
      </c>
      <c r="AN163" s="152">
        <f t="shared" si="0"/>
        <v>26</v>
      </c>
      <c r="AO163" s="155">
        <f t="shared" si="1"/>
        <v>0</v>
      </c>
      <c r="AP163" s="155">
        <f t="shared" si="2"/>
        <v>0</v>
      </c>
      <c r="AQ163" s="157">
        <f t="shared" si="3"/>
        <v>0</v>
      </c>
      <c r="AR163" s="155">
        <f t="shared" si="4"/>
        <v>0</v>
      </c>
      <c r="AS163" s="155">
        <f t="shared" si="5"/>
        <v>0</v>
      </c>
      <c r="AT163" s="155">
        <f t="shared" si="6"/>
        <v>0</v>
      </c>
      <c r="AU163" s="155">
        <f t="shared" si="7"/>
        <v>0</v>
      </c>
      <c r="AV163" s="155">
        <f t="shared" si="22"/>
        <v>0</v>
      </c>
      <c r="AW163" s="155">
        <f t="shared" si="9"/>
        <v>0</v>
      </c>
      <c r="AX163" s="155">
        <f t="shared" si="10"/>
        <v>0</v>
      </c>
      <c r="AY163" s="155">
        <f t="shared" si="11"/>
        <v>0</v>
      </c>
      <c r="AZ163" s="155">
        <f t="shared" si="23"/>
        <v>0</v>
      </c>
      <c r="BA163" s="155">
        <f t="shared" si="13"/>
        <v>0</v>
      </c>
      <c r="BB163" s="155">
        <f t="shared" si="14"/>
        <v>0</v>
      </c>
      <c r="BC163" s="155">
        <f t="shared" si="15"/>
        <v>0</v>
      </c>
      <c r="BD163" s="155">
        <f t="shared" si="24"/>
        <v>0</v>
      </c>
      <c r="BE163" s="155">
        <f t="shared" si="17"/>
        <v>0</v>
      </c>
      <c r="BF163" s="155">
        <f t="shared" si="18"/>
        <v>0</v>
      </c>
      <c r="BG163" s="155">
        <f t="shared" si="19"/>
        <v>0</v>
      </c>
      <c r="BH163" s="155">
        <f t="shared" si="20"/>
        <v>0</v>
      </c>
      <c r="BI163" s="155">
        <f t="shared" si="21"/>
        <v>0</v>
      </c>
      <c r="BJ163" s="225">
        <v>1</v>
      </c>
      <c r="BK163" s="232"/>
    </row>
    <row r="164" spans="1:63" ht="14.25">
      <c r="A164" s="4"/>
      <c r="B164" s="36">
        <v>159</v>
      </c>
      <c r="C164" s="234">
        <v>11112</v>
      </c>
      <c r="D164" s="211" t="s">
        <v>429</v>
      </c>
      <c r="E164" s="211" t="s">
        <v>339</v>
      </c>
      <c r="F164" s="238" t="s">
        <v>157</v>
      </c>
      <c r="G164" s="238" t="s">
        <v>157</v>
      </c>
      <c r="H164" s="238" t="s">
        <v>157</v>
      </c>
      <c r="I164" s="238" t="s">
        <v>157</v>
      </c>
      <c r="J164" s="238" t="s">
        <v>157</v>
      </c>
      <c r="K164" s="238" t="s">
        <v>157</v>
      </c>
      <c r="L164" s="263"/>
      <c r="M164" s="238" t="s">
        <v>157</v>
      </c>
      <c r="N164" s="238" t="s">
        <v>157</v>
      </c>
      <c r="O164" s="238" t="s">
        <v>157</v>
      </c>
      <c r="P164" s="238" t="s">
        <v>157</v>
      </c>
      <c r="Q164" s="238" t="s">
        <v>157</v>
      </c>
      <c r="R164" s="238" t="s">
        <v>157</v>
      </c>
      <c r="S164" s="263"/>
      <c r="T164" s="238" t="s">
        <v>157</v>
      </c>
      <c r="U164" s="238" t="s">
        <v>157</v>
      </c>
      <c r="V164" s="238" t="s">
        <v>157</v>
      </c>
      <c r="W164" s="238" t="s">
        <v>157</v>
      </c>
      <c r="X164" s="238" t="s">
        <v>157</v>
      </c>
      <c r="Y164" s="238" t="s">
        <v>157</v>
      </c>
      <c r="Z164" s="263"/>
      <c r="AA164" s="238" t="s">
        <v>157</v>
      </c>
      <c r="AB164" s="238" t="s">
        <v>157</v>
      </c>
      <c r="AC164" s="238" t="s">
        <v>157</v>
      </c>
      <c r="AD164" s="238" t="s">
        <v>157</v>
      </c>
      <c r="AE164" s="238" t="s">
        <v>157</v>
      </c>
      <c r="AF164" s="238" t="s">
        <v>157</v>
      </c>
      <c r="AG164" s="263"/>
      <c r="AH164" s="238" t="s">
        <v>157</v>
      </c>
      <c r="AI164" s="263"/>
      <c r="AJ164" s="238"/>
      <c r="AK164" s="5"/>
      <c r="AL164" s="152"/>
      <c r="AM164" s="152">
        <f>VLOOKUP(C164,DM_NGAY_CONG_QUY_DINH!$H$3:$L$514,5,FALSE)</f>
        <v>26</v>
      </c>
      <c r="AN164" s="152">
        <f t="shared" si="0"/>
        <v>25</v>
      </c>
      <c r="AO164" s="155">
        <f t="shared" si="1"/>
        <v>0</v>
      </c>
      <c r="AP164" s="155">
        <f t="shared" si="2"/>
        <v>0</v>
      </c>
      <c r="AQ164" s="157">
        <f t="shared" si="3"/>
        <v>0</v>
      </c>
      <c r="AR164" s="155">
        <f t="shared" si="4"/>
        <v>0</v>
      </c>
      <c r="AS164" s="155">
        <f t="shared" si="5"/>
        <v>0</v>
      </c>
      <c r="AT164" s="155">
        <f t="shared" si="6"/>
        <v>0</v>
      </c>
      <c r="AU164" s="155">
        <f t="shared" si="7"/>
        <v>0</v>
      </c>
      <c r="AV164" s="155">
        <f t="shared" si="22"/>
        <v>0</v>
      </c>
      <c r="AW164" s="155">
        <f t="shared" si="9"/>
        <v>0</v>
      </c>
      <c r="AX164" s="155">
        <f t="shared" si="10"/>
        <v>0</v>
      </c>
      <c r="AY164" s="155">
        <f t="shared" si="11"/>
        <v>0</v>
      </c>
      <c r="AZ164" s="155">
        <f t="shared" si="23"/>
        <v>0</v>
      </c>
      <c r="BA164" s="155">
        <f t="shared" si="13"/>
        <v>0</v>
      </c>
      <c r="BB164" s="155">
        <f t="shared" si="14"/>
        <v>0</v>
      </c>
      <c r="BC164" s="155">
        <f t="shared" si="15"/>
        <v>0</v>
      </c>
      <c r="BD164" s="155">
        <f t="shared" si="24"/>
        <v>0</v>
      </c>
      <c r="BE164" s="155">
        <f t="shared" si="17"/>
        <v>0</v>
      </c>
      <c r="BF164" s="155">
        <f t="shared" si="18"/>
        <v>0</v>
      </c>
      <c r="BG164" s="155">
        <f t="shared" si="19"/>
        <v>0</v>
      </c>
      <c r="BH164" s="155">
        <f t="shared" si="20"/>
        <v>0</v>
      </c>
      <c r="BI164" s="155">
        <f t="shared" si="21"/>
        <v>0</v>
      </c>
      <c r="BJ164" s="225">
        <v>1</v>
      </c>
      <c r="BK164" s="244"/>
    </row>
    <row r="165" spans="1:63" ht="14.25">
      <c r="A165" s="4"/>
      <c r="B165" s="36">
        <v>160</v>
      </c>
      <c r="C165" s="38">
        <v>11113</v>
      </c>
      <c r="D165" s="131" t="s">
        <v>430</v>
      </c>
      <c r="E165" s="131" t="s">
        <v>339</v>
      </c>
      <c r="F165" s="238" t="s">
        <v>157</v>
      </c>
      <c r="G165" s="238" t="s">
        <v>157</v>
      </c>
      <c r="H165" s="238" t="s">
        <v>157</v>
      </c>
      <c r="I165" s="238" t="s">
        <v>157</v>
      </c>
      <c r="J165" s="238" t="s">
        <v>157</v>
      </c>
      <c r="K165" s="238" t="s">
        <v>157</v>
      </c>
      <c r="L165" s="263"/>
      <c r="M165" s="238" t="s">
        <v>157</v>
      </c>
      <c r="N165" s="238" t="s">
        <v>157</v>
      </c>
      <c r="O165" s="238" t="s">
        <v>157</v>
      </c>
      <c r="P165" s="238" t="s">
        <v>157</v>
      </c>
      <c r="Q165" s="238" t="s">
        <v>157</v>
      </c>
      <c r="R165" s="238" t="s">
        <v>157</v>
      </c>
      <c r="S165" s="263"/>
      <c r="T165" s="238" t="s">
        <v>157</v>
      </c>
      <c r="U165" s="238" t="s">
        <v>157</v>
      </c>
      <c r="V165" s="238" t="s">
        <v>157</v>
      </c>
      <c r="W165" s="238" t="s">
        <v>157</v>
      </c>
      <c r="X165" s="238" t="s">
        <v>157</v>
      </c>
      <c r="Y165" s="238" t="s">
        <v>157</v>
      </c>
      <c r="Z165" s="263"/>
      <c r="AA165" s="238" t="s">
        <v>157</v>
      </c>
      <c r="AB165" s="238" t="s">
        <v>157</v>
      </c>
      <c r="AC165" s="238" t="s">
        <v>157</v>
      </c>
      <c r="AD165" s="238" t="s">
        <v>157</v>
      </c>
      <c r="AE165" s="238" t="s">
        <v>157</v>
      </c>
      <c r="AF165" s="238" t="s">
        <v>157</v>
      </c>
      <c r="AG165" s="263"/>
      <c r="AH165" s="238" t="s">
        <v>157</v>
      </c>
      <c r="AI165" s="238" t="s">
        <v>157</v>
      </c>
      <c r="AJ165" s="238"/>
      <c r="AK165" s="5"/>
      <c r="AL165" s="152"/>
      <c r="AM165" s="152">
        <f>VLOOKUP(C165,DM_NGAY_CONG_QUY_DINH!$H$3:$L$514,5,FALSE)</f>
        <v>26</v>
      </c>
      <c r="AN165" s="152">
        <f t="shared" si="0"/>
        <v>26</v>
      </c>
      <c r="AO165" s="155">
        <f t="shared" si="1"/>
        <v>0</v>
      </c>
      <c r="AP165" s="155">
        <f t="shared" si="2"/>
        <v>0</v>
      </c>
      <c r="AQ165" s="157">
        <f t="shared" si="3"/>
        <v>0</v>
      </c>
      <c r="AR165" s="155">
        <f t="shared" si="4"/>
        <v>0</v>
      </c>
      <c r="AS165" s="155">
        <f t="shared" si="5"/>
        <v>0</v>
      </c>
      <c r="AT165" s="155">
        <f t="shared" si="6"/>
        <v>0</v>
      </c>
      <c r="AU165" s="155">
        <f t="shared" si="7"/>
        <v>0</v>
      </c>
      <c r="AV165" s="155">
        <f t="shared" si="22"/>
        <v>0</v>
      </c>
      <c r="AW165" s="155">
        <f t="shared" si="9"/>
        <v>0</v>
      </c>
      <c r="AX165" s="155">
        <f t="shared" si="10"/>
        <v>0</v>
      </c>
      <c r="AY165" s="155">
        <f t="shared" si="11"/>
        <v>0</v>
      </c>
      <c r="AZ165" s="155">
        <f t="shared" si="23"/>
        <v>0</v>
      </c>
      <c r="BA165" s="155">
        <f t="shared" si="13"/>
        <v>0</v>
      </c>
      <c r="BB165" s="155">
        <f t="shared" si="14"/>
        <v>0</v>
      </c>
      <c r="BC165" s="155">
        <f t="shared" si="15"/>
        <v>0</v>
      </c>
      <c r="BD165" s="155">
        <f t="shared" si="24"/>
        <v>0</v>
      </c>
      <c r="BE165" s="155">
        <f t="shared" si="17"/>
        <v>0</v>
      </c>
      <c r="BF165" s="155">
        <f t="shared" si="18"/>
        <v>0</v>
      </c>
      <c r="BG165" s="155">
        <f t="shared" si="19"/>
        <v>0</v>
      </c>
      <c r="BH165" s="155">
        <f t="shared" si="20"/>
        <v>0</v>
      </c>
      <c r="BI165" s="155">
        <f t="shared" si="21"/>
        <v>0</v>
      </c>
      <c r="BJ165" s="225">
        <v>1</v>
      </c>
      <c r="BK165" s="244"/>
    </row>
    <row r="166" spans="1:63" ht="14.25">
      <c r="A166" s="4"/>
      <c r="B166" s="36">
        <v>161</v>
      </c>
      <c r="C166" s="38">
        <v>11114</v>
      </c>
      <c r="D166" s="131" t="s">
        <v>431</v>
      </c>
      <c r="E166" s="131" t="s">
        <v>339</v>
      </c>
      <c r="F166" s="238" t="s">
        <v>157</v>
      </c>
      <c r="G166" s="238" t="s">
        <v>157</v>
      </c>
      <c r="H166" s="238" t="s">
        <v>157</v>
      </c>
      <c r="I166" s="238" t="s">
        <v>157</v>
      </c>
      <c r="J166" s="238" t="s">
        <v>157</v>
      </c>
      <c r="K166" s="238" t="s">
        <v>157</v>
      </c>
      <c r="L166" s="263"/>
      <c r="M166" s="238" t="s">
        <v>157</v>
      </c>
      <c r="N166" s="238" t="s">
        <v>157</v>
      </c>
      <c r="O166" s="238" t="s">
        <v>157</v>
      </c>
      <c r="P166" s="238" t="s">
        <v>157</v>
      </c>
      <c r="Q166" s="238" t="s">
        <v>157</v>
      </c>
      <c r="R166" s="238" t="s">
        <v>157</v>
      </c>
      <c r="S166" s="263"/>
      <c r="T166" s="238" t="s">
        <v>157</v>
      </c>
      <c r="U166" s="238" t="s">
        <v>157</v>
      </c>
      <c r="V166" s="238" t="s">
        <v>157</v>
      </c>
      <c r="W166" s="238" t="s">
        <v>157</v>
      </c>
      <c r="X166" s="238" t="s">
        <v>157</v>
      </c>
      <c r="Y166" s="238" t="s">
        <v>157</v>
      </c>
      <c r="Z166" s="263"/>
      <c r="AA166" s="238" t="s">
        <v>157</v>
      </c>
      <c r="AB166" s="238" t="s">
        <v>157</v>
      </c>
      <c r="AC166" s="238" t="s">
        <v>157</v>
      </c>
      <c r="AD166" s="238" t="s">
        <v>157</v>
      </c>
      <c r="AE166" s="238" t="s">
        <v>157</v>
      </c>
      <c r="AF166" s="238" t="s">
        <v>157</v>
      </c>
      <c r="AG166" s="263"/>
      <c r="AH166" s="238" t="s">
        <v>157</v>
      </c>
      <c r="AI166" s="238" t="s">
        <v>157</v>
      </c>
      <c r="AJ166" s="238"/>
      <c r="AK166" s="5"/>
      <c r="AL166" s="152"/>
      <c r="AM166" s="152">
        <f>VLOOKUP(C166,DM_NGAY_CONG_QUY_DINH!$H$3:$L$514,5,FALSE)</f>
        <v>26</v>
      </c>
      <c r="AN166" s="152">
        <f t="shared" si="0"/>
        <v>26</v>
      </c>
      <c r="AO166" s="155">
        <f t="shared" si="1"/>
        <v>0</v>
      </c>
      <c r="AP166" s="155">
        <f t="shared" si="2"/>
        <v>0</v>
      </c>
      <c r="AQ166" s="157">
        <f t="shared" si="3"/>
        <v>0</v>
      </c>
      <c r="AR166" s="155">
        <f t="shared" si="4"/>
        <v>0</v>
      </c>
      <c r="AS166" s="155">
        <f t="shared" si="5"/>
        <v>0</v>
      </c>
      <c r="AT166" s="155">
        <f t="shared" si="6"/>
        <v>0</v>
      </c>
      <c r="AU166" s="155">
        <f t="shared" si="7"/>
        <v>0</v>
      </c>
      <c r="AV166" s="155">
        <f t="shared" si="22"/>
        <v>0</v>
      </c>
      <c r="AW166" s="155">
        <f t="shared" si="9"/>
        <v>0</v>
      </c>
      <c r="AX166" s="155">
        <f t="shared" si="10"/>
        <v>0</v>
      </c>
      <c r="AY166" s="155">
        <f t="shared" si="11"/>
        <v>0</v>
      </c>
      <c r="AZ166" s="155">
        <f t="shared" si="23"/>
        <v>0</v>
      </c>
      <c r="BA166" s="155">
        <f t="shared" si="13"/>
        <v>0</v>
      </c>
      <c r="BB166" s="155">
        <f t="shared" si="14"/>
        <v>0</v>
      </c>
      <c r="BC166" s="155">
        <f t="shared" si="15"/>
        <v>0</v>
      </c>
      <c r="BD166" s="155">
        <f t="shared" si="24"/>
        <v>0</v>
      </c>
      <c r="BE166" s="155">
        <f t="shared" si="17"/>
        <v>0</v>
      </c>
      <c r="BF166" s="155">
        <f t="shared" si="18"/>
        <v>0</v>
      </c>
      <c r="BG166" s="155">
        <f t="shared" si="19"/>
        <v>0</v>
      </c>
      <c r="BH166" s="155">
        <f t="shared" si="20"/>
        <v>0</v>
      </c>
      <c r="BI166" s="155">
        <f t="shared" si="21"/>
        <v>0</v>
      </c>
      <c r="BJ166" s="171">
        <v>0.97</v>
      </c>
      <c r="BK166" s="230"/>
    </row>
    <row r="167" spans="1:63" ht="14.25">
      <c r="A167" s="4"/>
      <c r="B167" s="36">
        <v>162</v>
      </c>
      <c r="C167" s="38">
        <v>11115</v>
      </c>
      <c r="D167" s="131" t="s">
        <v>432</v>
      </c>
      <c r="E167" s="131" t="s">
        <v>339</v>
      </c>
      <c r="F167" s="238" t="s">
        <v>157</v>
      </c>
      <c r="G167" s="238" t="s">
        <v>157</v>
      </c>
      <c r="H167" s="238" t="s">
        <v>157</v>
      </c>
      <c r="I167" s="238" t="s">
        <v>157</v>
      </c>
      <c r="J167" s="238" t="s">
        <v>157</v>
      </c>
      <c r="K167" s="238" t="s">
        <v>157</v>
      </c>
      <c r="L167" s="263"/>
      <c r="M167" s="238" t="s">
        <v>157</v>
      </c>
      <c r="N167" s="238" t="s">
        <v>157</v>
      </c>
      <c r="O167" s="238" t="s">
        <v>157</v>
      </c>
      <c r="P167" s="238" t="s">
        <v>157</v>
      </c>
      <c r="Q167" s="238" t="s">
        <v>157</v>
      </c>
      <c r="R167" s="238" t="s">
        <v>157</v>
      </c>
      <c r="S167" s="263"/>
      <c r="T167" s="238" t="s">
        <v>157</v>
      </c>
      <c r="U167" s="238" t="s">
        <v>157</v>
      </c>
      <c r="V167" s="238" t="s">
        <v>157</v>
      </c>
      <c r="W167" s="238" t="s">
        <v>157</v>
      </c>
      <c r="X167" s="238" t="s">
        <v>157</v>
      </c>
      <c r="Y167" s="238" t="s">
        <v>157</v>
      </c>
      <c r="Z167" s="263"/>
      <c r="AA167" s="238" t="s">
        <v>157</v>
      </c>
      <c r="AB167" s="238" t="s">
        <v>157</v>
      </c>
      <c r="AC167" s="238" t="s">
        <v>157</v>
      </c>
      <c r="AD167" s="238" t="s">
        <v>157</v>
      </c>
      <c r="AE167" s="238" t="s">
        <v>157</v>
      </c>
      <c r="AF167" s="238" t="s">
        <v>157</v>
      </c>
      <c r="AG167" s="263"/>
      <c r="AH167" s="238" t="s">
        <v>157</v>
      </c>
      <c r="AI167" s="238" t="s">
        <v>157</v>
      </c>
      <c r="AJ167" s="238"/>
      <c r="AK167" s="5"/>
      <c r="AL167" s="152"/>
      <c r="AM167" s="152">
        <f>VLOOKUP(C167,DM_NGAY_CONG_QUY_DINH!$H$3:$L$514,5,FALSE)</f>
        <v>26</v>
      </c>
      <c r="AN167" s="152">
        <f t="shared" si="0"/>
        <v>26</v>
      </c>
      <c r="AO167" s="155">
        <f t="shared" si="1"/>
        <v>0</v>
      </c>
      <c r="AP167" s="155">
        <f t="shared" si="2"/>
        <v>0</v>
      </c>
      <c r="AQ167" s="157">
        <f t="shared" si="3"/>
        <v>0</v>
      </c>
      <c r="AR167" s="155">
        <f t="shared" si="4"/>
        <v>0</v>
      </c>
      <c r="AS167" s="155">
        <f t="shared" si="5"/>
        <v>0</v>
      </c>
      <c r="AT167" s="155">
        <f t="shared" si="6"/>
        <v>0</v>
      </c>
      <c r="AU167" s="155">
        <f t="shared" si="7"/>
        <v>0</v>
      </c>
      <c r="AV167" s="155">
        <f t="shared" si="22"/>
        <v>0</v>
      </c>
      <c r="AW167" s="155">
        <f t="shared" si="9"/>
        <v>0</v>
      </c>
      <c r="AX167" s="155">
        <f t="shared" si="10"/>
        <v>0</v>
      </c>
      <c r="AY167" s="155">
        <f t="shared" si="11"/>
        <v>0</v>
      </c>
      <c r="AZ167" s="155">
        <f t="shared" si="23"/>
        <v>0</v>
      </c>
      <c r="BA167" s="155">
        <f t="shared" si="13"/>
        <v>0</v>
      </c>
      <c r="BB167" s="155">
        <f t="shared" si="14"/>
        <v>0</v>
      </c>
      <c r="BC167" s="155">
        <f t="shared" si="15"/>
        <v>0</v>
      </c>
      <c r="BD167" s="155">
        <f t="shared" si="24"/>
        <v>0</v>
      </c>
      <c r="BE167" s="155">
        <f t="shared" si="17"/>
        <v>0</v>
      </c>
      <c r="BF167" s="155">
        <f t="shared" si="18"/>
        <v>0</v>
      </c>
      <c r="BG167" s="155">
        <f t="shared" si="19"/>
        <v>0</v>
      </c>
      <c r="BH167" s="155">
        <f t="shared" si="20"/>
        <v>0</v>
      </c>
      <c r="BI167" s="155">
        <f t="shared" si="21"/>
        <v>0</v>
      </c>
      <c r="BJ167" s="171">
        <v>1</v>
      </c>
      <c r="BK167" s="230"/>
    </row>
    <row r="168" spans="1:63" ht="14.25">
      <c r="A168" s="4"/>
      <c r="B168" s="36">
        <v>163</v>
      </c>
      <c r="C168" s="38">
        <v>11118</v>
      </c>
      <c r="D168" s="131" t="s">
        <v>433</v>
      </c>
      <c r="E168" s="131" t="s">
        <v>339</v>
      </c>
      <c r="F168" s="238" t="s">
        <v>305</v>
      </c>
      <c r="G168" s="238" t="s">
        <v>305</v>
      </c>
      <c r="H168" s="238" t="s">
        <v>305</v>
      </c>
      <c r="I168" s="238" t="s">
        <v>305</v>
      </c>
      <c r="J168" s="238" t="s">
        <v>305</v>
      </c>
      <c r="K168" s="238" t="s">
        <v>305</v>
      </c>
      <c r="L168" s="263"/>
      <c r="M168" s="238" t="s">
        <v>305</v>
      </c>
      <c r="N168" s="238" t="s">
        <v>305</v>
      </c>
      <c r="O168" s="238" t="s">
        <v>305</v>
      </c>
      <c r="P168" s="238" t="s">
        <v>305</v>
      </c>
      <c r="Q168" s="238" t="s">
        <v>305</v>
      </c>
      <c r="R168" s="238" t="s">
        <v>305</v>
      </c>
      <c r="S168" s="263"/>
      <c r="T168" s="238" t="s">
        <v>740</v>
      </c>
      <c r="U168" s="238" t="s">
        <v>740</v>
      </c>
      <c r="V168" s="238" t="s">
        <v>740</v>
      </c>
      <c r="W168" s="238" t="s">
        <v>740</v>
      </c>
      <c r="X168" s="238" t="s">
        <v>740</v>
      </c>
      <c r="Y168" s="238" t="s">
        <v>740</v>
      </c>
      <c r="Z168" s="263"/>
      <c r="AA168" s="238" t="s">
        <v>157</v>
      </c>
      <c r="AB168" s="238" t="s">
        <v>157</v>
      </c>
      <c r="AC168" s="238" t="s">
        <v>157</v>
      </c>
      <c r="AD168" s="238" t="s">
        <v>157</v>
      </c>
      <c r="AE168" s="238" t="s">
        <v>157</v>
      </c>
      <c r="AF168" s="238" t="s">
        <v>157</v>
      </c>
      <c r="AG168" s="263"/>
      <c r="AH168" s="238" t="s">
        <v>157</v>
      </c>
      <c r="AI168" s="238" t="s">
        <v>157</v>
      </c>
      <c r="AJ168" s="238"/>
      <c r="AK168" s="5"/>
      <c r="AL168" s="152"/>
      <c r="AM168" s="152">
        <f>VLOOKUP(C168,DM_NGAY_CONG_QUY_DINH!$H$3:$L$514,5,FALSE)</f>
        <v>26</v>
      </c>
      <c r="AN168" s="152">
        <f t="shared" si="0"/>
        <v>8</v>
      </c>
      <c r="AO168" s="155">
        <f t="shared" si="1"/>
        <v>0</v>
      </c>
      <c r="AP168" s="155">
        <f t="shared" si="2"/>
        <v>0</v>
      </c>
      <c r="AQ168" s="157">
        <f t="shared" si="3"/>
        <v>0</v>
      </c>
      <c r="AR168" s="155">
        <f t="shared" si="4"/>
        <v>0</v>
      </c>
      <c r="AS168" s="155">
        <f t="shared" si="5"/>
        <v>0</v>
      </c>
      <c r="AT168" s="155">
        <f t="shared" si="6"/>
        <v>12</v>
      </c>
      <c r="AU168" s="155">
        <f t="shared" si="7"/>
        <v>0</v>
      </c>
      <c r="AV168" s="155">
        <f t="shared" si="22"/>
        <v>0</v>
      </c>
      <c r="AW168" s="155">
        <f t="shared" si="9"/>
        <v>0</v>
      </c>
      <c r="AX168" s="155">
        <f t="shared" si="10"/>
        <v>0</v>
      </c>
      <c r="AY168" s="155">
        <f t="shared" si="11"/>
        <v>0</v>
      </c>
      <c r="AZ168" s="155">
        <f t="shared" si="23"/>
        <v>0</v>
      </c>
      <c r="BA168" s="155">
        <f t="shared" si="13"/>
        <v>0</v>
      </c>
      <c r="BB168" s="155">
        <f t="shared" si="14"/>
        <v>0</v>
      </c>
      <c r="BC168" s="155">
        <f t="shared" si="15"/>
        <v>0</v>
      </c>
      <c r="BD168" s="155">
        <f t="shared" si="24"/>
        <v>0</v>
      </c>
      <c r="BE168" s="155">
        <f t="shared" si="17"/>
        <v>0</v>
      </c>
      <c r="BF168" s="155">
        <f t="shared" si="18"/>
        <v>0</v>
      </c>
      <c r="BG168" s="155">
        <f t="shared" si="19"/>
        <v>0</v>
      </c>
      <c r="BH168" s="155">
        <f t="shared" si="20"/>
        <v>0</v>
      </c>
      <c r="BI168" s="155">
        <f t="shared" si="21"/>
        <v>0</v>
      </c>
      <c r="BJ168" s="171">
        <v>1</v>
      </c>
      <c r="BK168" s="230"/>
    </row>
    <row r="169" spans="1:63" ht="14.25">
      <c r="A169" s="4"/>
      <c r="B169" s="36">
        <v>164</v>
      </c>
      <c r="C169" s="38">
        <v>11120</v>
      </c>
      <c r="D169" s="131" t="s">
        <v>434</v>
      </c>
      <c r="E169" s="131" t="s">
        <v>339</v>
      </c>
      <c r="F169" s="238" t="s">
        <v>157</v>
      </c>
      <c r="G169" s="238" t="s">
        <v>157</v>
      </c>
      <c r="H169" s="238" t="s">
        <v>157</v>
      </c>
      <c r="I169" s="238" t="s">
        <v>157</v>
      </c>
      <c r="J169" s="238" t="s">
        <v>157</v>
      </c>
      <c r="K169" s="238" t="s">
        <v>157</v>
      </c>
      <c r="L169" s="263"/>
      <c r="M169" s="238" t="s">
        <v>157</v>
      </c>
      <c r="N169" s="238" t="s">
        <v>157</v>
      </c>
      <c r="O169" s="238" t="s">
        <v>473</v>
      </c>
      <c r="P169" s="238" t="s">
        <v>157</v>
      </c>
      <c r="Q169" s="238" t="s">
        <v>157</v>
      </c>
      <c r="R169" s="238" t="s">
        <v>157</v>
      </c>
      <c r="S169" s="263"/>
      <c r="T169" s="238" t="s">
        <v>157</v>
      </c>
      <c r="U169" s="238" t="s">
        <v>157</v>
      </c>
      <c r="V169" s="238" t="s">
        <v>157</v>
      </c>
      <c r="W169" s="238" t="s">
        <v>157</v>
      </c>
      <c r="X169" s="238" t="s">
        <v>157</v>
      </c>
      <c r="Y169" s="238" t="s">
        <v>157</v>
      </c>
      <c r="Z169" s="263"/>
      <c r="AA169" s="238" t="s">
        <v>157</v>
      </c>
      <c r="AB169" s="238" t="s">
        <v>157</v>
      </c>
      <c r="AC169" s="238" t="s">
        <v>157</v>
      </c>
      <c r="AD169" s="238" t="s">
        <v>157</v>
      </c>
      <c r="AE169" s="238" t="s">
        <v>157</v>
      </c>
      <c r="AF169" s="238" t="s">
        <v>157</v>
      </c>
      <c r="AG169" s="263"/>
      <c r="AH169" s="238" t="s">
        <v>157</v>
      </c>
      <c r="AI169" s="238" t="s">
        <v>157</v>
      </c>
      <c r="AJ169" s="238"/>
      <c r="AK169" s="5"/>
      <c r="AL169" s="152"/>
      <c r="AM169" s="152">
        <f>VLOOKUP(C169,DM_NGAY_CONG_QUY_DINH!$H$3:$L$514,5,FALSE)</f>
        <v>26</v>
      </c>
      <c r="AN169" s="152">
        <f t="shared" si="0"/>
        <v>25</v>
      </c>
      <c r="AO169" s="155">
        <f t="shared" si="1"/>
        <v>0</v>
      </c>
      <c r="AP169" s="155">
        <f t="shared" si="2"/>
        <v>1</v>
      </c>
      <c r="AQ169" s="157">
        <f t="shared" si="3"/>
        <v>0</v>
      </c>
      <c r="AR169" s="155">
        <f t="shared" si="4"/>
        <v>0</v>
      </c>
      <c r="AS169" s="155">
        <f t="shared" si="5"/>
        <v>0</v>
      </c>
      <c r="AT169" s="155">
        <f t="shared" si="6"/>
        <v>0</v>
      </c>
      <c r="AU169" s="155">
        <f t="shared" si="7"/>
        <v>0</v>
      </c>
      <c r="AV169" s="155">
        <f t="shared" si="22"/>
        <v>0</v>
      </c>
      <c r="AW169" s="155">
        <f t="shared" si="9"/>
        <v>0</v>
      </c>
      <c r="AX169" s="155">
        <f t="shared" si="10"/>
        <v>0</v>
      </c>
      <c r="AY169" s="155">
        <f t="shared" si="11"/>
        <v>0</v>
      </c>
      <c r="AZ169" s="155">
        <f t="shared" si="23"/>
        <v>0</v>
      </c>
      <c r="BA169" s="155">
        <f t="shared" si="13"/>
        <v>0</v>
      </c>
      <c r="BB169" s="155">
        <f t="shared" si="14"/>
        <v>0</v>
      </c>
      <c r="BC169" s="155">
        <f t="shared" si="15"/>
        <v>0</v>
      </c>
      <c r="BD169" s="155">
        <f t="shared" si="24"/>
        <v>0</v>
      </c>
      <c r="BE169" s="155">
        <f t="shared" si="17"/>
        <v>0</v>
      </c>
      <c r="BF169" s="155">
        <f t="shared" si="18"/>
        <v>0</v>
      </c>
      <c r="BG169" s="155">
        <f t="shared" si="19"/>
        <v>0</v>
      </c>
      <c r="BH169" s="155">
        <f t="shared" si="20"/>
        <v>0</v>
      </c>
      <c r="BI169" s="155">
        <f t="shared" si="21"/>
        <v>0</v>
      </c>
      <c r="BJ169" s="171">
        <v>0.92</v>
      </c>
      <c r="BK169" s="230"/>
    </row>
    <row r="170" spans="1:63" ht="14.25">
      <c r="A170" s="4"/>
      <c r="B170" s="36">
        <v>165</v>
      </c>
      <c r="C170" s="38">
        <v>11121</v>
      </c>
      <c r="D170" s="131" t="s">
        <v>435</v>
      </c>
      <c r="E170" s="131" t="s">
        <v>339</v>
      </c>
      <c r="F170" s="238" t="s">
        <v>157</v>
      </c>
      <c r="G170" s="238" t="s">
        <v>157</v>
      </c>
      <c r="H170" s="238" t="s">
        <v>157</v>
      </c>
      <c r="I170" s="238" t="s">
        <v>157</v>
      </c>
      <c r="J170" s="238" t="s">
        <v>157</v>
      </c>
      <c r="K170" s="238" t="s">
        <v>157</v>
      </c>
      <c r="L170" s="263"/>
      <c r="M170" s="238" t="s">
        <v>157</v>
      </c>
      <c r="N170" s="238" t="s">
        <v>157</v>
      </c>
      <c r="O170" s="238" t="s">
        <v>157</v>
      </c>
      <c r="P170" s="238" t="s">
        <v>157</v>
      </c>
      <c r="Q170" s="238" t="s">
        <v>157</v>
      </c>
      <c r="R170" s="238" t="s">
        <v>157</v>
      </c>
      <c r="S170" s="263"/>
      <c r="T170" s="238" t="s">
        <v>157</v>
      </c>
      <c r="U170" s="238" t="s">
        <v>157</v>
      </c>
      <c r="V170" s="238" t="s">
        <v>157</v>
      </c>
      <c r="W170" s="238" t="s">
        <v>157</v>
      </c>
      <c r="X170" s="238" t="s">
        <v>157</v>
      </c>
      <c r="Y170" s="238" t="s">
        <v>157</v>
      </c>
      <c r="Z170" s="263"/>
      <c r="AA170" s="238" t="s">
        <v>157</v>
      </c>
      <c r="AB170" s="238" t="s">
        <v>157</v>
      </c>
      <c r="AC170" s="238" t="s">
        <v>157</v>
      </c>
      <c r="AD170" s="238" t="s">
        <v>157</v>
      </c>
      <c r="AE170" s="238" t="s">
        <v>157</v>
      </c>
      <c r="AF170" s="238" t="s">
        <v>157</v>
      </c>
      <c r="AG170" s="263"/>
      <c r="AH170" s="238" t="s">
        <v>157</v>
      </c>
      <c r="AI170" s="238" t="s">
        <v>157</v>
      </c>
      <c r="AJ170" s="238"/>
      <c r="AK170" s="5"/>
      <c r="AL170" s="152"/>
      <c r="AM170" s="152">
        <f>VLOOKUP(C170,DM_NGAY_CONG_QUY_DINH!$H$3:$L$514,5,FALSE)</f>
        <v>26</v>
      </c>
      <c r="AN170" s="152">
        <f t="shared" si="0"/>
        <v>26</v>
      </c>
      <c r="AO170" s="155">
        <f t="shared" si="1"/>
        <v>0</v>
      </c>
      <c r="AP170" s="155">
        <f t="shared" si="2"/>
        <v>0</v>
      </c>
      <c r="AQ170" s="157">
        <f t="shared" si="3"/>
        <v>0</v>
      </c>
      <c r="AR170" s="155">
        <f t="shared" si="4"/>
        <v>0</v>
      </c>
      <c r="AS170" s="155">
        <f t="shared" si="5"/>
        <v>0</v>
      </c>
      <c r="AT170" s="155">
        <f t="shared" si="6"/>
        <v>0</v>
      </c>
      <c r="AU170" s="155">
        <f t="shared" si="7"/>
        <v>0</v>
      </c>
      <c r="AV170" s="155">
        <f t="shared" si="22"/>
        <v>0</v>
      </c>
      <c r="AW170" s="155">
        <f t="shared" si="9"/>
        <v>0</v>
      </c>
      <c r="AX170" s="155">
        <f t="shared" si="10"/>
        <v>0</v>
      </c>
      <c r="AY170" s="155">
        <f t="shared" si="11"/>
        <v>0</v>
      </c>
      <c r="AZ170" s="155">
        <f t="shared" si="23"/>
        <v>0</v>
      </c>
      <c r="BA170" s="155">
        <f t="shared" si="13"/>
        <v>0</v>
      </c>
      <c r="BB170" s="155">
        <f t="shared" si="14"/>
        <v>0</v>
      </c>
      <c r="BC170" s="155">
        <f t="shared" si="15"/>
        <v>0</v>
      </c>
      <c r="BD170" s="155">
        <f t="shared" si="24"/>
        <v>0</v>
      </c>
      <c r="BE170" s="155">
        <f t="shared" si="17"/>
        <v>0</v>
      </c>
      <c r="BF170" s="155">
        <f t="shared" si="18"/>
        <v>0</v>
      </c>
      <c r="BG170" s="155">
        <f t="shared" si="19"/>
        <v>0</v>
      </c>
      <c r="BH170" s="155">
        <f t="shared" si="20"/>
        <v>0</v>
      </c>
      <c r="BI170" s="155">
        <f t="shared" si="21"/>
        <v>0</v>
      </c>
      <c r="BJ170" s="171">
        <v>1</v>
      </c>
      <c r="BK170" s="230"/>
    </row>
    <row r="171" spans="1:63" ht="14.25">
      <c r="A171" s="4"/>
      <c r="B171" s="36">
        <v>166</v>
      </c>
      <c r="C171" s="234">
        <v>11122</v>
      </c>
      <c r="D171" s="211" t="s">
        <v>436</v>
      </c>
      <c r="E171" s="211" t="s">
        <v>339</v>
      </c>
      <c r="F171" s="238" t="s">
        <v>157</v>
      </c>
      <c r="G171" s="238" t="s">
        <v>157</v>
      </c>
      <c r="H171" s="238" t="s">
        <v>157</v>
      </c>
      <c r="I171" s="238" t="s">
        <v>157</v>
      </c>
      <c r="J171" s="238" t="s">
        <v>157</v>
      </c>
      <c r="K171" s="238" t="s">
        <v>157</v>
      </c>
      <c r="L171" s="263"/>
      <c r="M171" s="238" t="s">
        <v>157</v>
      </c>
      <c r="N171" s="238" t="s">
        <v>157</v>
      </c>
      <c r="O171" s="238" t="s">
        <v>157</v>
      </c>
      <c r="P171" s="238" t="s">
        <v>157</v>
      </c>
      <c r="Q171" s="238" t="s">
        <v>157</v>
      </c>
      <c r="R171" s="238" t="s">
        <v>157</v>
      </c>
      <c r="S171" s="263"/>
      <c r="T171" s="238" t="s">
        <v>157</v>
      </c>
      <c r="U171" s="238" t="s">
        <v>157</v>
      </c>
      <c r="V171" s="238" t="s">
        <v>157</v>
      </c>
      <c r="W171" s="238" t="s">
        <v>157</v>
      </c>
      <c r="X171" s="238" t="s">
        <v>157</v>
      </c>
      <c r="Y171" s="238" t="s">
        <v>157</v>
      </c>
      <c r="Z171" s="263"/>
      <c r="AA171" s="238" t="s">
        <v>157</v>
      </c>
      <c r="AB171" s="238" t="s">
        <v>157</v>
      </c>
      <c r="AC171" s="238" t="s">
        <v>157</v>
      </c>
      <c r="AD171" s="238" t="s">
        <v>157</v>
      </c>
      <c r="AE171" s="263"/>
      <c r="AF171" s="263"/>
      <c r="AG171" s="263"/>
      <c r="AH171" s="263"/>
      <c r="AI171" s="263"/>
      <c r="AJ171" s="238"/>
      <c r="AK171" s="5"/>
      <c r="AL171" s="152"/>
      <c r="AM171" s="152">
        <f>VLOOKUP(C171,DM_NGAY_CONG_QUY_DINH!$H$3:$L$514,5,FALSE)</f>
        <v>26</v>
      </c>
      <c r="AN171" s="152">
        <f t="shared" si="0"/>
        <v>22</v>
      </c>
      <c r="AO171" s="155">
        <f t="shared" si="1"/>
        <v>0</v>
      </c>
      <c r="AP171" s="155">
        <f t="shared" si="2"/>
        <v>0</v>
      </c>
      <c r="AQ171" s="157">
        <f t="shared" si="3"/>
        <v>0</v>
      </c>
      <c r="AR171" s="155">
        <f t="shared" si="4"/>
        <v>0</v>
      </c>
      <c r="AS171" s="155">
        <f t="shared" si="5"/>
        <v>0</v>
      </c>
      <c r="AT171" s="155">
        <f t="shared" si="6"/>
        <v>0</v>
      </c>
      <c r="AU171" s="155">
        <f t="shared" si="7"/>
        <v>0</v>
      </c>
      <c r="AV171" s="155">
        <f t="shared" si="22"/>
        <v>0</v>
      </c>
      <c r="AW171" s="155">
        <f t="shared" si="9"/>
        <v>0</v>
      </c>
      <c r="AX171" s="155">
        <f t="shared" si="10"/>
        <v>0</v>
      </c>
      <c r="AY171" s="155">
        <f t="shared" si="11"/>
        <v>0</v>
      </c>
      <c r="AZ171" s="155">
        <f t="shared" si="23"/>
        <v>0</v>
      </c>
      <c r="BA171" s="155">
        <f t="shared" si="13"/>
        <v>0</v>
      </c>
      <c r="BB171" s="155">
        <f t="shared" si="14"/>
        <v>0</v>
      </c>
      <c r="BC171" s="155">
        <f t="shared" si="15"/>
        <v>0</v>
      </c>
      <c r="BD171" s="155">
        <f t="shared" si="24"/>
        <v>0</v>
      </c>
      <c r="BE171" s="155">
        <f t="shared" si="17"/>
        <v>0</v>
      </c>
      <c r="BF171" s="155">
        <f t="shared" si="18"/>
        <v>0</v>
      </c>
      <c r="BG171" s="155">
        <f t="shared" si="19"/>
        <v>0</v>
      </c>
      <c r="BH171" s="155">
        <f t="shared" si="20"/>
        <v>0</v>
      </c>
      <c r="BI171" s="155">
        <f t="shared" si="21"/>
        <v>0</v>
      </c>
      <c r="BJ171" s="171">
        <v>1</v>
      </c>
      <c r="BK171" s="230"/>
    </row>
    <row r="172" spans="1:63" ht="14.25">
      <c r="A172" s="4"/>
      <c r="B172" s="36">
        <v>167</v>
      </c>
      <c r="C172" s="38">
        <v>10599</v>
      </c>
      <c r="D172" s="131" t="s">
        <v>437</v>
      </c>
      <c r="E172" s="131" t="s">
        <v>339</v>
      </c>
      <c r="F172" s="263" t="s">
        <v>157</v>
      </c>
      <c r="G172" s="263" t="s">
        <v>157</v>
      </c>
      <c r="H172" s="263" t="s">
        <v>157</v>
      </c>
      <c r="I172" s="263" t="s">
        <v>157</v>
      </c>
      <c r="J172" s="263" t="s">
        <v>157</v>
      </c>
      <c r="K172" s="263" t="s">
        <v>157</v>
      </c>
      <c r="L172" s="263"/>
      <c r="M172" s="263" t="s">
        <v>157</v>
      </c>
      <c r="N172" s="263" t="s">
        <v>157</v>
      </c>
      <c r="O172" s="263" t="s">
        <v>157</v>
      </c>
      <c r="P172" s="263" t="s">
        <v>157</v>
      </c>
      <c r="Q172" s="263" t="s">
        <v>157</v>
      </c>
      <c r="R172" s="263" t="s">
        <v>157</v>
      </c>
      <c r="S172" s="263"/>
      <c r="T172" s="263" t="s">
        <v>157</v>
      </c>
      <c r="U172" s="263" t="s">
        <v>157</v>
      </c>
      <c r="V172" s="263" t="s">
        <v>157</v>
      </c>
      <c r="W172" s="263" t="s">
        <v>157</v>
      </c>
      <c r="X172" s="263" t="s">
        <v>157</v>
      </c>
      <c r="Y172" s="263" t="s">
        <v>157</v>
      </c>
      <c r="Z172" s="263"/>
      <c r="AA172" s="263" t="s">
        <v>157</v>
      </c>
      <c r="AB172" s="263" t="s">
        <v>157</v>
      </c>
      <c r="AC172" s="263" t="s">
        <v>157</v>
      </c>
      <c r="AD172" s="263" t="s">
        <v>157</v>
      </c>
      <c r="AE172" s="263" t="s">
        <v>157</v>
      </c>
      <c r="AF172" s="263" t="s">
        <v>157</v>
      </c>
      <c r="AG172" s="263"/>
      <c r="AH172" s="263" t="s">
        <v>157</v>
      </c>
      <c r="AI172" s="263" t="s">
        <v>157</v>
      </c>
      <c r="AJ172" s="263"/>
      <c r="AK172" s="5"/>
      <c r="AL172" s="152"/>
      <c r="AM172" s="152">
        <f>VLOOKUP(C172,DM_NGAY_CONG_QUY_DINH!$H$3:$L$514,5,FALSE)</f>
        <v>26</v>
      </c>
      <c r="AN172" s="152">
        <f t="shared" si="0"/>
        <v>26</v>
      </c>
      <c r="AO172" s="155">
        <f t="shared" si="1"/>
        <v>0</v>
      </c>
      <c r="AP172" s="155">
        <f t="shared" si="2"/>
        <v>0</v>
      </c>
      <c r="AQ172" s="157">
        <f t="shared" si="3"/>
        <v>0</v>
      </c>
      <c r="AR172" s="155">
        <f t="shared" si="4"/>
        <v>0</v>
      </c>
      <c r="AS172" s="155">
        <f t="shared" si="5"/>
        <v>0</v>
      </c>
      <c r="AT172" s="155">
        <f t="shared" si="6"/>
        <v>0</v>
      </c>
      <c r="AU172" s="155">
        <f t="shared" si="7"/>
        <v>0</v>
      </c>
      <c r="AV172" s="155">
        <f t="shared" si="22"/>
        <v>0</v>
      </c>
      <c r="AW172" s="155">
        <f t="shared" si="9"/>
        <v>0</v>
      </c>
      <c r="AX172" s="155">
        <f t="shared" si="10"/>
        <v>0</v>
      </c>
      <c r="AY172" s="155">
        <f t="shared" si="11"/>
        <v>0</v>
      </c>
      <c r="AZ172" s="155">
        <f t="shared" si="23"/>
        <v>0</v>
      </c>
      <c r="BA172" s="155">
        <f t="shared" si="13"/>
        <v>0</v>
      </c>
      <c r="BB172" s="155">
        <f t="shared" si="14"/>
        <v>0</v>
      </c>
      <c r="BC172" s="155">
        <f t="shared" si="15"/>
        <v>0</v>
      </c>
      <c r="BD172" s="155">
        <f t="shared" si="24"/>
        <v>0</v>
      </c>
      <c r="BE172" s="155">
        <f t="shared" si="17"/>
        <v>0</v>
      </c>
      <c r="BF172" s="155">
        <f t="shared" si="18"/>
        <v>0</v>
      </c>
      <c r="BG172" s="155">
        <f t="shared" si="19"/>
        <v>0</v>
      </c>
      <c r="BH172" s="155">
        <f t="shared" si="20"/>
        <v>0</v>
      </c>
      <c r="BI172" s="155">
        <f t="shared" si="21"/>
        <v>0</v>
      </c>
      <c r="BJ172" s="171">
        <v>1</v>
      </c>
      <c r="BK172" s="248"/>
    </row>
    <row r="173" spans="1:63" ht="14.25">
      <c r="A173" s="4"/>
      <c r="B173" s="36">
        <v>168</v>
      </c>
      <c r="C173" s="38">
        <v>10765</v>
      </c>
      <c r="D173" s="131" t="s">
        <v>438</v>
      </c>
      <c r="E173" s="131" t="s">
        <v>297</v>
      </c>
      <c r="F173" s="263" t="s">
        <v>157</v>
      </c>
      <c r="G173" s="263" t="s">
        <v>157</v>
      </c>
      <c r="H173" s="263" t="s">
        <v>157</v>
      </c>
      <c r="I173" s="263" t="s">
        <v>157</v>
      </c>
      <c r="J173" s="263" t="s">
        <v>157</v>
      </c>
      <c r="K173" s="263"/>
      <c r="L173" s="263"/>
      <c r="M173" s="263" t="s">
        <v>157</v>
      </c>
      <c r="N173" s="263" t="s">
        <v>157</v>
      </c>
      <c r="O173" s="263" t="s">
        <v>157</v>
      </c>
      <c r="P173" s="263" t="s">
        <v>157</v>
      </c>
      <c r="Q173" s="263" t="s">
        <v>157</v>
      </c>
      <c r="R173" s="263"/>
      <c r="S173" s="263"/>
      <c r="T173" s="263" t="s">
        <v>157</v>
      </c>
      <c r="U173" s="263" t="s">
        <v>157</v>
      </c>
      <c r="V173" s="263" t="s">
        <v>157</v>
      </c>
      <c r="W173" s="263" t="s">
        <v>157</v>
      </c>
      <c r="X173" s="263" t="s">
        <v>157</v>
      </c>
      <c r="Y173" s="263"/>
      <c r="Z173" s="263"/>
      <c r="AA173" s="263" t="s">
        <v>157</v>
      </c>
      <c r="AB173" s="263" t="s">
        <v>157</v>
      </c>
      <c r="AC173" s="263" t="s">
        <v>157</v>
      </c>
      <c r="AD173" s="263" t="s">
        <v>157</v>
      </c>
      <c r="AE173" s="263" t="s">
        <v>157</v>
      </c>
      <c r="AF173" s="263"/>
      <c r="AG173" s="263"/>
      <c r="AH173" s="263" t="s">
        <v>157</v>
      </c>
      <c r="AI173" s="263" t="s">
        <v>157</v>
      </c>
      <c r="AJ173" s="263"/>
      <c r="AK173" s="5"/>
      <c r="AL173" s="152"/>
      <c r="AM173" s="152">
        <f>VLOOKUP(C173,DM_NGAY_CONG_QUY_DINH!$H$3:$L$514,5,FALSE)</f>
        <v>22</v>
      </c>
      <c r="AN173" s="152">
        <f t="shared" si="0"/>
        <v>22</v>
      </c>
      <c r="AO173" s="155">
        <f t="shared" si="1"/>
        <v>0</v>
      </c>
      <c r="AP173" s="155">
        <f t="shared" si="2"/>
        <v>0</v>
      </c>
      <c r="AQ173" s="157">
        <f t="shared" si="3"/>
        <v>0</v>
      </c>
      <c r="AR173" s="155">
        <f t="shared" si="4"/>
        <v>0</v>
      </c>
      <c r="AS173" s="155">
        <f t="shared" si="5"/>
        <v>0</v>
      </c>
      <c r="AT173" s="155">
        <f t="shared" si="6"/>
        <v>0</v>
      </c>
      <c r="AU173" s="155">
        <f t="shared" si="7"/>
        <v>0</v>
      </c>
      <c r="AV173" s="155">
        <f t="shared" si="22"/>
        <v>0</v>
      </c>
      <c r="AW173" s="155">
        <f t="shared" si="9"/>
        <v>0</v>
      </c>
      <c r="AX173" s="155">
        <f t="shared" si="10"/>
        <v>0</v>
      </c>
      <c r="AY173" s="155">
        <f t="shared" si="11"/>
        <v>0</v>
      </c>
      <c r="AZ173" s="155">
        <f t="shared" si="23"/>
        <v>0</v>
      </c>
      <c r="BA173" s="155">
        <f t="shared" si="13"/>
        <v>0</v>
      </c>
      <c r="BB173" s="155">
        <f t="shared" si="14"/>
        <v>0</v>
      </c>
      <c r="BC173" s="155">
        <f t="shared" si="15"/>
        <v>0</v>
      </c>
      <c r="BD173" s="155">
        <f t="shared" si="24"/>
        <v>0</v>
      </c>
      <c r="BE173" s="155">
        <f t="shared" si="17"/>
        <v>0</v>
      </c>
      <c r="BF173" s="155">
        <f t="shared" si="18"/>
        <v>0</v>
      </c>
      <c r="BG173" s="155">
        <f t="shared" si="19"/>
        <v>0</v>
      </c>
      <c r="BH173" s="155">
        <f t="shared" si="20"/>
        <v>0</v>
      </c>
      <c r="BI173" s="155">
        <f t="shared" si="21"/>
        <v>0</v>
      </c>
      <c r="BJ173" s="171">
        <v>1</v>
      </c>
      <c r="BK173" s="248"/>
    </row>
    <row r="174" spans="1:63" ht="14.25">
      <c r="A174" s="4"/>
      <c r="B174" s="36">
        <v>169</v>
      </c>
      <c r="C174" s="38">
        <v>10787</v>
      </c>
      <c r="D174" s="131" t="s">
        <v>439</v>
      </c>
      <c r="E174" s="131" t="s">
        <v>169</v>
      </c>
      <c r="F174" s="263" t="s">
        <v>157</v>
      </c>
      <c r="G174" s="263" t="s">
        <v>157</v>
      </c>
      <c r="H174" s="263" t="s">
        <v>157</v>
      </c>
      <c r="I174" s="263" t="s">
        <v>157</v>
      </c>
      <c r="J174" s="263" t="s">
        <v>157</v>
      </c>
      <c r="K174" s="263"/>
      <c r="L174" s="263"/>
      <c r="M174" s="263" t="s">
        <v>157</v>
      </c>
      <c r="N174" s="263" t="s">
        <v>157</v>
      </c>
      <c r="O174" s="263" t="s">
        <v>157</v>
      </c>
      <c r="P174" s="263" t="s">
        <v>157</v>
      </c>
      <c r="Q174" s="263" t="s">
        <v>157</v>
      </c>
      <c r="R174" s="263"/>
      <c r="S174" s="263"/>
      <c r="T174" s="263" t="s">
        <v>157</v>
      </c>
      <c r="U174" s="263" t="s">
        <v>157</v>
      </c>
      <c r="V174" s="263" t="s">
        <v>157</v>
      </c>
      <c r="W174" s="263" t="s">
        <v>157</v>
      </c>
      <c r="X174" s="263" t="s">
        <v>157</v>
      </c>
      <c r="Y174" s="263"/>
      <c r="Z174" s="263"/>
      <c r="AA174" s="263" t="s">
        <v>157</v>
      </c>
      <c r="AB174" s="263" t="s">
        <v>157</v>
      </c>
      <c r="AC174" s="263" t="s">
        <v>157</v>
      </c>
      <c r="AD174" s="263" t="s">
        <v>157</v>
      </c>
      <c r="AE174" s="263" t="s">
        <v>157</v>
      </c>
      <c r="AF174" s="263"/>
      <c r="AG174" s="263"/>
      <c r="AH174" s="263" t="s">
        <v>157</v>
      </c>
      <c r="AI174" s="263" t="s">
        <v>157</v>
      </c>
      <c r="AJ174" s="263"/>
      <c r="AK174" s="5"/>
      <c r="AL174" s="152"/>
      <c r="AM174" s="152">
        <f>VLOOKUP(C174,DM_NGAY_CONG_QUY_DINH!$H$3:$L$514,5,FALSE)</f>
        <v>22</v>
      </c>
      <c r="AN174" s="152">
        <f t="shared" si="0"/>
        <v>22</v>
      </c>
      <c r="AO174" s="155">
        <f t="shared" si="1"/>
        <v>0</v>
      </c>
      <c r="AP174" s="155">
        <f t="shared" si="2"/>
        <v>0</v>
      </c>
      <c r="AQ174" s="157">
        <f t="shared" si="3"/>
        <v>0</v>
      </c>
      <c r="AR174" s="155">
        <f t="shared" si="4"/>
        <v>0</v>
      </c>
      <c r="AS174" s="155">
        <f t="shared" si="5"/>
        <v>0</v>
      </c>
      <c r="AT174" s="155">
        <f t="shared" si="6"/>
        <v>0</v>
      </c>
      <c r="AU174" s="155">
        <f t="shared" si="7"/>
        <v>0</v>
      </c>
      <c r="AV174" s="155">
        <f t="shared" si="22"/>
        <v>0</v>
      </c>
      <c r="AW174" s="155">
        <f t="shared" si="9"/>
        <v>0</v>
      </c>
      <c r="AX174" s="155">
        <f t="shared" si="10"/>
        <v>0</v>
      </c>
      <c r="AY174" s="155">
        <f t="shared" si="11"/>
        <v>0</v>
      </c>
      <c r="AZ174" s="155">
        <f t="shared" si="23"/>
        <v>0</v>
      </c>
      <c r="BA174" s="155">
        <f t="shared" si="13"/>
        <v>0</v>
      </c>
      <c r="BB174" s="155">
        <f t="shared" si="14"/>
        <v>0</v>
      </c>
      <c r="BC174" s="155">
        <f t="shared" si="15"/>
        <v>0</v>
      </c>
      <c r="BD174" s="155">
        <f t="shared" si="24"/>
        <v>0</v>
      </c>
      <c r="BE174" s="155">
        <f t="shared" si="17"/>
        <v>0</v>
      </c>
      <c r="BF174" s="155">
        <f t="shared" si="18"/>
        <v>0</v>
      </c>
      <c r="BG174" s="155">
        <f t="shared" si="19"/>
        <v>0</v>
      </c>
      <c r="BH174" s="155">
        <f t="shared" si="20"/>
        <v>0</v>
      </c>
      <c r="BI174" s="155">
        <f t="shared" si="21"/>
        <v>0</v>
      </c>
      <c r="BJ174" s="171">
        <v>1</v>
      </c>
      <c r="BK174" s="249"/>
    </row>
    <row r="175" spans="1:63" ht="14.25">
      <c r="A175" s="4"/>
      <c r="B175" s="36">
        <v>170</v>
      </c>
      <c r="C175" s="38">
        <v>10753</v>
      </c>
      <c r="D175" s="131" t="s">
        <v>440</v>
      </c>
      <c r="E175" s="131" t="s">
        <v>174</v>
      </c>
      <c r="F175" s="263" t="s">
        <v>157</v>
      </c>
      <c r="G175" s="263" t="s">
        <v>157</v>
      </c>
      <c r="H175" s="263" t="s">
        <v>157</v>
      </c>
      <c r="I175" s="263" t="s">
        <v>157</v>
      </c>
      <c r="J175" s="263" t="s">
        <v>157</v>
      </c>
      <c r="K175" s="263"/>
      <c r="L175" s="263"/>
      <c r="M175" s="263" t="s">
        <v>157</v>
      </c>
      <c r="N175" s="263" t="s">
        <v>157</v>
      </c>
      <c r="O175" s="263" t="s">
        <v>157</v>
      </c>
      <c r="P175" s="263" t="s">
        <v>157</v>
      </c>
      <c r="Q175" s="263" t="s">
        <v>157</v>
      </c>
      <c r="R175" s="263"/>
      <c r="S175" s="263"/>
      <c r="T175" s="263" t="s">
        <v>157</v>
      </c>
      <c r="U175" s="263" t="s">
        <v>157</v>
      </c>
      <c r="V175" s="263" t="s">
        <v>157</v>
      </c>
      <c r="W175" s="263" t="s">
        <v>157</v>
      </c>
      <c r="X175" s="263" t="s">
        <v>157</v>
      </c>
      <c r="Y175" s="263"/>
      <c r="Z175" s="263"/>
      <c r="AA175" s="263" t="s">
        <v>157</v>
      </c>
      <c r="AB175" s="263" t="s">
        <v>157</v>
      </c>
      <c r="AC175" s="263" t="s">
        <v>157</v>
      </c>
      <c r="AD175" s="263" t="s">
        <v>157</v>
      </c>
      <c r="AE175" s="263" t="s">
        <v>157</v>
      </c>
      <c r="AF175" s="263"/>
      <c r="AG175" s="263"/>
      <c r="AH175" s="263" t="s">
        <v>157</v>
      </c>
      <c r="AI175" s="263" t="s">
        <v>157</v>
      </c>
      <c r="AJ175" s="263"/>
      <c r="AK175" s="5"/>
      <c r="AL175" s="152"/>
      <c r="AM175" s="152">
        <f>VLOOKUP(C175,DM_NGAY_CONG_QUY_DINH!$H$3:$L$514,5,FALSE)</f>
        <v>22</v>
      </c>
      <c r="AN175" s="152">
        <f t="shared" si="0"/>
        <v>22</v>
      </c>
      <c r="AO175" s="155">
        <f t="shared" si="1"/>
        <v>0</v>
      </c>
      <c r="AP175" s="155">
        <f t="shared" si="2"/>
        <v>0</v>
      </c>
      <c r="AQ175" s="157">
        <f t="shared" si="3"/>
        <v>0</v>
      </c>
      <c r="AR175" s="155">
        <f t="shared" si="4"/>
        <v>0</v>
      </c>
      <c r="AS175" s="155">
        <f t="shared" si="5"/>
        <v>0</v>
      </c>
      <c r="AT175" s="155">
        <f t="shared" si="6"/>
        <v>0</v>
      </c>
      <c r="AU175" s="155">
        <f t="shared" si="7"/>
        <v>0</v>
      </c>
      <c r="AV175" s="155">
        <f t="shared" si="22"/>
        <v>0</v>
      </c>
      <c r="AW175" s="155">
        <f t="shared" si="9"/>
        <v>0</v>
      </c>
      <c r="AX175" s="155">
        <f t="shared" si="10"/>
        <v>0</v>
      </c>
      <c r="AY175" s="155">
        <f t="shared" si="11"/>
        <v>0</v>
      </c>
      <c r="AZ175" s="155">
        <f t="shared" si="23"/>
        <v>0</v>
      </c>
      <c r="BA175" s="155">
        <f t="shared" si="13"/>
        <v>0</v>
      </c>
      <c r="BB175" s="155">
        <f t="shared" si="14"/>
        <v>0</v>
      </c>
      <c r="BC175" s="155">
        <f t="shared" si="15"/>
        <v>0</v>
      </c>
      <c r="BD175" s="155">
        <f t="shared" si="24"/>
        <v>0</v>
      </c>
      <c r="BE175" s="155">
        <f t="shared" si="17"/>
        <v>0</v>
      </c>
      <c r="BF175" s="155">
        <f t="shared" si="18"/>
        <v>0</v>
      </c>
      <c r="BG175" s="155">
        <f t="shared" si="19"/>
        <v>0</v>
      </c>
      <c r="BH175" s="155">
        <f t="shared" si="20"/>
        <v>0</v>
      </c>
      <c r="BI175" s="155">
        <f t="shared" si="21"/>
        <v>0</v>
      </c>
      <c r="BJ175" s="171">
        <v>1</v>
      </c>
      <c r="BK175" s="248"/>
    </row>
    <row r="176" spans="1:63" ht="14.25">
      <c r="A176" s="4"/>
      <c r="B176" s="36">
        <v>171</v>
      </c>
      <c r="C176" s="38">
        <v>10785</v>
      </c>
      <c r="D176" s="131" t="s">
        <v>441</v>
      </c>
      <c r="E176" s="131" t="s">
        <v>174</v>
      </c>
      <c r="F176" s="263" t="s">
        <v>157</v>
      </c>
      <c r="G176" s="263" t="s">
        <v>157</v>
      </c>
      <c r="H176" s="263" t="s">
        <v>157</v>
      </c>
      <c r="I176" s="263" t="s">
        <v>157</v>
      </c>
      <c r="J176" s="263" t="s">
        <v>157</v>
      </c>
      <c r="K176" s="263"/>
      <c r="L176" s="263"/>
      <c r="M176" s="263" t="s">
        <v>157</v>
      </c>
      <c r="N176" s="263" t="s">
        <v>157</v>
      </c>
      <c r="O176" s="263" t="s">
        <v>157</v>
      </c>
      <c r="P176" s="263" t="s">
        <v>157</v>
      </c>
      <c r="Q176" s="263" t="s">
        <v>157</v>
      </c>
      <c r="R176" s="263"/>
      <c r="S176" s="263"/>
      <c r="T176" s="263" t="s">
        <v>157</v>
      </c>
      <c r="U176" s="263" t="s">
        <v>157</v>
      </c>
      <c r="V176" s="263" t="s">
        <v>157</v>
      </c>
      <c r="W176" s="263" t="s">
        <v>157</v>
      </c>
      <c r="X176" s="263" t="s">
        <v>157</v>
      </c>
      <c r="Y176" s="263"/>
      <c r="Z176" s="263"/>
      <c r="AA176" s="263" t="s">
        <v>157</v>
      </c>
      <c r="AB176" s="263" t="s">
        <v>157</v>
      </c>
      <c r="AC176" s="263" t="s">
        <v>157</v>
      </c>
      <c r="AD176" s="263" t="s">
        <v>157</v>
      </c>
      <c r="AE176" s="263" t="s">
        <v>157</v>
      </c>
      <c r="AF176" s="263"/>
      <c r="AG176" s="263"/>
      <c r="AH176" s="263" t="s">
        <v>157</v>
      </c>
      <c r="AI176" s="263" t="s">
        <v>157</v>
      </c>
      <c r="AJ176" s="263"/>
      <c r="AK176" s="5"/>
      <c r="AL176" s="152"/>
      <c r="AM176" s="152">
        <f>VLOOKUP(C176,DM_NGAY_CONG_QUY_DINH!$H$3:$L$514,5,FALSE)</f>
        <v>22</v>
      </c>
      <c r="AN176" s="152">
        <f t="shared" si="0"/>
        <v>22</v>
      </c>
      <c r="AO176" s="155">
        <f t="shared" si="1"/>
        <v>0</v>
      </c>
      <c r="AP176" s="155">
        <f t="shared" si="2"/>
        <v>0</v>
      </c>
      <c r="AQ176" s="157">
        <f t="shared" si="3"/>
        <v>0</v>
      </c>
      <c r="AR176" s="155">
        <f t="shared" si="4"/>
        <v>0</v>
      </c>
      <c r="AS176" s="155">
        <f t="shared" si="5"/>
        <v>0</v>
      </c>
      <c r="AT176" s="155">
        <f t="shared" si="6"/>
        <v>0</v>
      </c>
      <c r="AU176" s="155">
        <f t="shared" si="7"/>
        <v>0</v>
      </c>
      <c r="AV176" s="155">
        <f t="shared" si="22"/>
        <v>0</v>
      </c>
      <c r="AW176" s="155">
        <f t="shared" si="9"/>
        <v>0</v>
      </c>
      <c r="AX176" s="155">
        <f t="shared" si="10"/>
        <v>0</v>
      </c>
      <c r="AY176" s="155">
        <f t="shared" si="11"/>
        <v>0</v>
      </c>
      <c r="AZ176" s="155">
        <f t="shared" si="23"/>
        <v>0</v>
      </c>
      <c r="BA176" s="155">
        <f t="shared" si="13"/>
        <v>0</v>
      </c>
      <c r="BB176" s="155">
        <f t="shared" si="14"/>
        <v>0</v>
      </c>
      <c r="BC176" s="155">
        <f t="shared" si="15"/>
        <v>0</v>
      </c>
      <c r="BD176" s="155">
        <f t="shared" si="24"/>
        <v>0</v>
      </c>
      <c r="BE176" s="155">
        <f t="shared" si="17"/>
        <v>0</v>
      </c>
      <c r="BF176" s="155">
        <f t="shared" si="18"/>
        <v>0</v>
      </c>
      <c r="BG176" s="155">
        <f t="shared" si="19"/>
        <v>0</v>
      </c>
      <c r="BH176" s="155">
        <f t="shared" si="20"/>
        <v>0</v>
      </c>
      <c r="BI176" s="155">
        <f t="shared" si="21"/>
        <v>0</v>
      </c>
      <c r="BJ176" s="171">
        <v>1</v>
      </c>
      <c r="BK176" s="248"/>
    </row>
    <row r="177" spans="1:63" ht="14.25">
      <c r="A177" s="4"/>
      <c r="B177" s="36">
        <v>172</v>
      </c>
      <c r="C177" s="38">
        <v>10786</v>
      </c>
      <c r="D177" s="131" t="s">
        <v>442</v>
      </c>
      <c r="E177" s="131" t="s">
        <v>174</v>
      </c>
      <c r="F177" s="263" t="s">
        <v>157</v>
      </c>
      <c r="G177" s="263" t="s">
        <v>157</v>
      </c>
      <c r="H177" s="263" t="s">
        <v>157</v>
      </c>
      <c r="I177" s="263" t="s">
        <v>157</v>
      </c>
      <c r="J177" s="263" t="s">
        <v>157</v>
      </c>
      <c r="K177" s="263"/>
      <c r="L177" s="263"/>
      <c r="M177" s="263" t="s">
        <v>157</v>
      </c>
      <c r="N177" s="263" t="s">
        <v>157</v>
      </c>
      <c r="O177" s="263" t="s">
        <v>157</v>
      </c>
      <c r="P177" s="263" t="s">
        <v>157</v>
      </c>
      <c r="Q177" s="263" t="s">
        <v>157</v>
      </c>
      <c r="R177" s="263"/>
      <c r="S177" s="263"/>
      <c r="T177" s="263" t="s">
        <v>157</v>
      </c>
      <c r="U177" s="263" t="s">
        <v>157</v>
      </c>
      <c r="V177" s="263" t="s">
        <v>157</v>
      </c>
      <c r="W177" s="263" t="s">
        <v>157</v>
      </c>
      <c r="X177" s="263" t="s">
        <v>157</v>
      </c>
      <c r="Y177" s="263"/>
      <c r="Z177" s="263"/>
      <c r="AA177" s="263" t="s">
        <v>157</v>
      </c>
      <c r="AB177" s="263" t="s">
        <v>157</v>
      </c>
      <c r="AC177" s="263" t="s">
        <v>157</v>
      </c>
      <c r="AD177" s="263" t="s">
        <v>157</v>
      </c>
      <c r="AE177" s="263" t="s">
        <v>157</v>
      </c>
      <c r="AF177" s="263"/>
      <c r="AG177" s="263"/>
      <c r="AH177" s="263" t="s">
        <v>157</v>
      </c>
      <c r="AI177" s="263" t="s">
        <v>157</v>
      </c>
      <c r="AJ177" s="263"/>
      <c r="AK177" s="5"/>
      <c r="AL177" s="152"/>
      <c r="AM177" s="152">
        <f>VLOOKUP(C177,DM_NGAY_CONG_QUY_DINH!$H$3:$L$514,5,FALSE)</f>
        <v>22</v>
      </c>
      <c r="AN177" s="152">
        <f t="shared" si="0"/>
        <v>22</v>
      </c>
      <c r="AO177" s="155">
        <f t="shared" si="1"/>
        <v>0</v>
      </c>
      <c r="AP177" s="155">
        <f t="shared" si="2"/>
        <v>0</v>
      </c>
      <c r="AQ177" s="157">
        <f t="shared" si="3"/>
        <v>0</v>
      </c>
      <c r="AR177" s="155">
        <f t="shared" si="4"/>
        <v>0</v>
      </c>
      <c r="AS177" s="155">
        <f t="shared" si="5"/>
        <v>0</v>
      </c>
      <c r="AT177" s="155">
        <f t="shared" si="6"/>
        <v>0</v>
      </c>
      <c r="AU177" s="155">
        <f t="shared" si="7"/>
        <v>0</v>
      </c>
      <c r="AV177" s="155">
        <f t="shared" si="22"/>
        <v>0</v>
      </c>
      <c r="AW177" s="155">
        <f t="shared" si="9"/>
        <v>0</v>
      </c>
      <c r="AX177" s="155">
        <f t="shared" si="10"/>
        <v>0</v>
      </c>
      <c r="AY177" s="155">
        <f t="shared" si="11"/>
        <v>0</v>
      </c>
      <c r="AZ177" s="155">
        <f t="shared" si="23"/>
        <v>0</v>
      </c>
      <c r="BA177" s="155">
        <f t="shared" si="13"/>
        <v>0</v>
      </c>
      <c r="BB177" s="155">
        <f t="shared" si="14"/>
        <v>0</v>
      </c>
      <c r="BC177" s="155">
        <f t="shared" si="15"/>
        <v>0</v>
      </c>
      <c r="BD177" s="155">
        <f t="shared" si="24"/>
        <v>0</v>
      </c>
      <c r="BE177" s="155">
        <f t="shared" si="17"/>
        <v>0</v>
      </c>
      <c r="BF177" s="155">
        <f t="shared" si="18"/>
        <v>0</v>
      </c>
      <c r="BG177" s="155">
        <f t="shared" si="19"/>
        <v>0</v>
      </c>
      <c r="BH177" s="155">
        <f t="shared" si="20"/>
        <v>0</v>
      </c>
      <c r="BI177" s="155">
        <f t="shared" si="21"/>
        <v>0</v>
      </c>
      <c r="BJ177" s="171">
        <v>1</v>
      </c>
      <c r="BK177" s="248"/>
    </row>
    <row r="178" spans="1:63" ht="14.25">
      <c r="A178" s="4"/>
      <c r="B178" s="36">
        <v>173</v>
      </c>
      <c r="C178" s="38">
        <v>10704</v>
      </c>
      <c r="D178" s="131" t="s">
        <v>443</v>
      </c>
      <c r="E178" s="131" t="s">
        <v>362</v>
      </c>
      <c r="F178" s="263" t="s">
        <v>157</v>
      </c>
      <c r="G178" s="263" t="s">
        <v>157</v>
      </c>
      <c r="H178" s="263" t="s">
        <v>157</v>
      </c>
      <c r="I178" s="263" t="s">
        <v>157</v>
      </c>
      <c r="J178" s="263" t="s">
        <v>157</v>
      </c>
      <c r="K178" s="263" t="s">
        <v>157</v>
      </c>
      <c r="L178" s="263"/>
      <c r="M178" s="263" t="s">
        <v>157</v>
      </c>
      <c r="N178" s="263" t="s">
        <v>157</v>
      </c>
      <c r="O178" s="263" t="s">
        <v>157</v>
      </c>
      <c r="P178" s="263" t="s">
        <v>157</v>
      </c>
      <c r="Q178" s="263" t="s">
        <v>157</v>
      </c>
      <c r="R178" s="263" t="s">
        <v>157</v>
      </c>
      <c r="S178" s="263"/>
      <c r="T178" s="263" t="s">
        <v>157</v>
      </c>
      <c r="U178" s="263" t="s">
        <v>157</v>
      </c>
      <c r="V178" s="263" t="s">
        <v>157</v>
      </c>
      <c r="W178" s="263" t="s">
        <v>157</v>
      </c>
      <c r="X178" s="263" t="s">
        <v>157</v>
      </c>
      <c r="Y178" s="263" t="s">
        <v>157</v>
      </c>
      <c r="Z178" s="263"/>
      <c r="AA178" s="263" t="s">
        <v>157</v>
      </c>
      <c r="AB178" s="263" t="s">
        <v>157</v>
      </c>
      <c r="AC178" s="263" t="s">
        <v>157</v>
      </c>
      <c r="AD178" s="263" t="s">
        <v>157</v>
      </c>
      <c r="AE178" s="263" t="s">
        <v>157</v>
      </c>
      <c r="AF178" s="263" t="s">
        <v>157</v>
      </c>
      <c r="AG178" s="263"/>
      <c r="AH178" s="263" t="s">
        <v>157</v>
      </c>
      <c r="AI178" s="263" t="s">
        <v>157</v>
      </c>
      <c r="AJ178" s="263"/>
      <c r="AK178" s="5"/>
      <c r="AL178" s="152"/>
      <c r="AM178" s="152">
        <f>VLOOKUP(C178,DM_NGAY_CONG_QUY_DINH!$H$3:$L$514,5,FALSE)</f>
        <v>26</v>
      </c>
      <c r="AN178" s="152">
        <f t="shared" si="0"/>
        <v>26</v>
      </c>
      <c r="AO178" s="155">
        <f t="shared" si="1"/>
        <v>0</v>
      </c>
      <c r="AP178" s="155">
        <f t="shared" si="2"/>
        <v>0</v>
      </c>
      <c r="AQ178" s="157">
        <f t="shared" si="3"/>
        <v>0</v>
      </c>
      <c r="AR178" s="155">
        <f t="shared" si="4"/>
        <v>0</v>
      </c>
      <c r="AS178" s="155">
        <f t="shared" si="5"/>
        <v>0</v>
      </c>
      <c r="AT178" s="155">
        <f t="shared" si="6"/>
        <v>0</v>
      </c>
      <c r="AU178" s="155">
        <f t="shared" si="7"/>
        <v>0</v>
      </c>
      <c r="AV178" s="155">
        <f t="shared" si="22"/>
        <v>0</v>
      </c>
      <c r="AW178" s="155">
        <f t="shared" si="9"/>
        <v>0</v>
      </c>
      <c r="AX178" s="155">
        <f t="shared" si="10"/>
        <v>0</v>
      </c>
      <c r="AY178" s="155">
        <f t="shared" si="11"/>
        <v>0</v>
      </c>
      <c r="AZ178" s="155">
        <f t="shared" si="23"/>
        <v>0</v>
      </c>
      <c r="BA178" s="155">
        <f t="shared" si="13"/>
        <v>0</v>
      </c>
      <c r="BB178" s="155">
        <f t="shared" si="14"/>
        <v>0</v>
      </c>
      <c r="BC178" s="155">
        <f t="shared" si="15"/>
        <v>0</v>
      </c>
      <c r="BD178" s="155">
        <f t="shared" si="24"/>
        <v>0</v>
      </c>
      <c r="BE178" s="155">
        <f t="shared" si="17"/>
        <v>0</v>
      </c>
      <c r="BF178" s="155">
        <f t="shared" si="18"/>
        <v>0</v>
      </c>
      <c r="BG178" s="155">
        <f t="shared" si="19"/>
        <v>0</v>
      </c>
      <c r="BH178" s="155">
        <f t="shared" si="20"/>
        <v>0</v>
      </c>
      <c r="BI178" s="155">
        <f t="shared" si="21"/>
        <v>0</v>
      </c>
      <c r="BJ178" s="225">
        <v>1</v>
      </c>
      <c r="BK178" s="251"/>
    </row>
    <row r="179" spans="1:63" ht="14.25">
      <c r="A179" s="4"/>
      <c r="B179" s="36">
        <v>174</v>
      </c>
      <c r="C179" s="38">
        <v>10686</v>
      </c>
      <c r="D179" s="131" t="s">
        <v>444</v>
      </c>
      <c r="E179" s="131" t="s">
        <v>445</v>
      </c>
      <c r="F179" s="263" t="s">
        <v>157</v>
      </c>
      <c r="G179" s="263" t="s">
        <v>157</v>
      </c>
      <c r="H179" s="263" t="s">
        <v>157</v>
      </c>
      <c r="I179" s="263" t="s">
        <v>157</v>
      </c>
      <c r="J179" s="263" t="s">
        <v>157</v>
      </c>
      <c r="K179" s="263" t="s">
        <v>157</v>
      </c>
      <c r="L179" s="263"/>
      <c r="M179" s="263" t="s">
        <v>157</v>
      </c>
      <c r="N179" s="263" t="s">
        <v>157</v>
      </c>
      <c r="O179" s="263" t="s">
        <v>157</v>
      </c>
      <c r="P179" s="263" t="s">
        <v>157</v>
      </c>
      <c r="Q179" s="263" t="s">
        <v>157</v>
      </c>
      <c r="R179" s="263" t="s">
        <v>157</v>
      </c>
      <c r="S179" s="263"/>
      <c r="T179" s="263" t="s">
        <v>157</v>
      </c>
      <c r="U179" s="263" t="s">
        <v>157</v>
      </c>
      <c r="V179" s="263" t="s">
        <v>157</v>
      </c>
      <c r="W179" s="263" t="s">
        <v>157</v>
      </c>
      <c r="X179" s="263" t="s">
        <v>157</v>
      </c>
      <c r="Y179" s="263" t="s">
        <v>157</v>
      </c>
      <c r="Z179" s="263"/>
      <c r="AA179" s="263" t="s">
        <v>157</v>
      </c>
      <c r="AB179" s="263" t="s">
        <v>157</v>
      </c>
      <c r="AC179" s="263" t="s">
        <v>157</v>
      </c>
      <c r="AD179" s="263" t="s">
        <v>157</v>
      </c>
      <c r="AE179" s="263" t="s">
        <v>157</v>
      </c>
      <c r="AF179" s="263" t="s">
        <v>157</v>
      </c>
      <c r="AG179" s="263"/>
      <c r="AH179" s="263" t="s">
        <v>157</v>
      </c>
      <c r="AI179" s="263" t="s">
        <v>157</v>
      </c>
      <c r="AJ179" s="263"/>
      <c r="AK179" s="5"/>
      <c r="AL179" s="152"/>
      <c r="AM179" s="152">
        <f>VLOOKUP(C179,DM_NGAY_CONG_QUY_DINH!$H$3:$L$514,5,FALSE)</f>
        <v>26</v>
      </c>
      <c r="AN179" s="152">
        <f t="shared" si="0"/>
        <v>26</v>
      </c>
      <c r="AO179" s="155">
        <f t="shared" si="1"/>
        <v>0</v>
      </c>
      <c r="AP179" s="155">
        <f t="shared" si="2"/>
        <v>0</v>
      </c>
      <c r="AQ179" s="157">
        <f t="shared" si="3"/>
        <v>0</v>
      </c>
      <c r="AR179" s="155">
        <f t="shared" si="4"/>
        <v>0</v>
      </c>
      <c r="AS179" s="155">
        <f t="shared" si="5"/>
        <v>0</v>
      </c>
      <c r="AT179" s="155">
        <f t="shared" si="6"/>
        <v>0</v>
      </c>
      <c r="AU179" s="155">
        <f t="shared" si="7"/>
        <v>0</v>
      </c>
      <c r="AV179" s="155">
        <f t="shared" si="22"/>
        <v>0</v>
      </c>
      <c r="AW179" s="155">
        <f t="shared" si="9"/>
        <v>0</v>
      </c>
      <c r="AX179" s="155">
        <f t="shared" si="10"/>
        <v>0</v>
      </c>
      <c r="AY179" s="155">
        <f t="shared" si="11"/>
        <v>0</v>
      </c>
      <c r="AZ179" s="155">
        <f t="shared" si="23"/>
        <v>0</v>
      </c>
      <c r="BA179" s="155">
        <f t="shared" si="13"/>
        <v>0</v>
      </c>
      <c r="BB179" s="155">
        <f t="shared" si="14"/>
        <v>0</v>
      </c>
      <c r="BC179" s="155">
        <f t="shared" si="15"/>
        <v>0</v>
      </c>
      <c r="BD179" s="155">
        <f t="shared" si="24"/>
        <v>0</v>
      </c>
      <c r="BE179" s="155">
        <f t="shared" si="17"/>
        <v>0</v>
      </c>
      <c r="BF179" s="155">
        <f t="shared" si="18"/>
        <v>0</v>
      </c>
      <c r="BG179" s="155">
        <f t="shared" si="19"/>
        <v>0</v>
      </c>
      <c r="BH179" s="155">
        <f t="shared" si="20"/>
        <v>0</v>
      </c>
      <c r="BI179" s="155">
        <f t="shared" si="21"/>
        <v>0</v>
      </c>
      <c r="BJ179" s="171">
        <v>1</v>
      </c>
      <c r="BK179" s="248"/>
    </row>
    <row r="180" spans="1:63" ht="14.25">
      <c r="A180" s="4"/>
      <c r="B180" s="36">
        <v>175</v>
      </c>
      <c r="C180" s="38">
        <v>10687</v>
      </c>
      <c r="D180" s="131" t="s">
        <v>446</v>
      </c>
      <c r="E180" s="131" t="s">
        <v>445</v>
      </c>
      <c r="F180" s="263" t="s">
        <v>157</v>
      </c>
      <c r="G180" s="263" t="s">
        <v>157</v>
      </c>
      <c r="H180" s="263" t="s">
        <v>157</v>
      </c>
      <c r="I180" s="263" t="s">
        <v>157</v>
      </c>
      <c r="J180" s="263" t="s">
        <v>157</v>
      </c>
      <c r="K180" s="263" t="s">
        <v>157</v>
      </c>
      <c r="L180" s="263"/>
      <c r="M180" s="263" t="s">
        <v>157</v>
      </c>
      <c r="N180" s="263" t="s">
        <v>157</v>
      </c>
      <c r="O180" s="263" t="s">
        <v>157</v>
      </c>
      <c r="P180" s="263" t="s">
        <v>157</v>
      </c>
      <c r="Q180" s="263" t="s">
        <v>157</v>
      </c>
      <c r="R180" s="263" t="s">
        <v>157</v>
      </c>
      <c r="S180" s="263"/>
      <c r="T180" s="263" t="s">
        <v>157</v>
      </c>
      <c r="U180" s="263" t="s">
        <v>157</v>
      </c>
      <c r="V180" s="263" t="s">
        <v>157</v>
      </c>
      <c r="W180" s="263" t="s">
        <v>157</v>
      </c>
      <c r="X180" s="263" t="s">
        <v>157</v>
      </c>
      <c r="Y180" s="263" t="s">
        <v>157</v>
      </c>
      <c r="Z180" s="263"/>
      <c r="AA180" s="263" t="s">
        <v>157</v>
      </c>
      <c r="AB180" s="263" t="s">
        <v>157</v>
      </c>
      <c r="AC180" s="263" t="s">
        <v>157</v>
      </c>
      <c r="AD180" s="263" t="s">
        <v>157</v>
      </c>
      <c r="AE180" s="263" t="s">
        <v>157</v>
      </c>
      <c r="AF180" s="263" t="s">
        <v>157</v>
      </c>
      <c r="AG180" s="263"/>
      <c r="AH180" s="263" t="s">
        <v>157</v>
      </c>
      <c r="AI180" s="263" t="s">
        <v>157</v>
      </c>
      <c r="AJ180" s="263"/>
      <c r="AK180" s="5"/>
      <c r="AL180" s="152"/>
      <c r="AM180" s="152">
        <f>VLOOKUP(C180,DM_NGAY_CONG_QUY_DINH!$H$3:$L$514,5,FALSE)</f>
        <v>26</v>
      </c>
      <c r="AN180" s="152">
        <f t="shared" si="0"/>
        <v>26</v>
      </c>
      <c r="AO180" s="155">
        <f t="shared" si="1"/>
        <v>0</v>
      </c>
      <c r="AP180" s="155">
        <f t="shared" si="2"/>
        <v>0</v>
      </c>
      <c r="AQ180" s="157">
        <f t="shared" si="3"/>
        <v>0</v>
      </c>
      <c r="AR180" s="155">
        <f t="shared" si="4"/>
        <v>0</v>
      </c>
      <c r="AS180" s="155">
        <f t="shared" si="5"/>
        <v>0</v>
      </c>
      <c r="AT180" s="155">
        <f t="shared" si="6"/>
        <v>0</v>
      </c>
      <c r="AU180" s="155">
        <f t="shared" si="7"/>
        <v>0</v>
      </c>
      <c r="AV180" s="155">
        <f t="shared" si="22"/>
        <v>0</v>
      </c>
      <c r="AW180" s="155">
        <f t="shared" si="9"/>
        <v>0</v>
      </c>
      <c r="AX180" s="155">
        <f t="shared" si="10"/>
        <v>0</v>
      </c>
      <c r="AY180" s="155">
        <f t="shared" si="11"/>
        <v>0</v>
      </c>
      <c r="AZ180" s="155">
        <f t="shared" si="23"/>
        <v>0</v>
      </c>
      <c r="BA180" s="155">
        <f t="shared" si="13"/>
        <v>0</v>
      </c>
      <c r="BB180" s="155">
        <f t="shared" si="14"/>
        <v>0</v>
      </c>
      <c r="BC180" s="155">
        <f t="shared" si="15"/>
        <v>0</v>
      </c>
      <c r="BD180" s="155">
        <f t="shared" si="24"/>
        <v>0</v>
      </c>
      <c r="BE180" s="155">
        <f t="shared" si="17"/>
        <v>0</v>
      </c>
      <c r="BF180" s="155">
        <f t="shared" si="18"/>
        <v>0</v>
      </c>
      <c r="BG180" s="155">
        <f t="shared" si="19"/>
        <v>0</v>
      </c>
      <c r="BH180" s="155">
        <f t="shared" si="20"/>
        <v>0</v>
      </c>
      <c r="BI180" s="155">
        <f t="shared" si="21"/>
        <v>0</v>
      </c>
      <c r="BJ180" s="171">
        <v>1</v>
      </c>
      <c r="BK180" s="251"/>
    </row>
    <row r="181" spans="1:63" ht="14.25">
      <c r="A181" s="4"/>
      <c r="B181" s="36">
        <v>176</v>
      </c>
      <c r="C181" s="38">
        <v>10688</v>
      </c>
      <c r="D181" s="131" t="s">
        <v>447</v>
      </c>
      <c r="E181" s="131" t="s">
        <v>445</v>
      </c>
      <c r="F181" s="263" t="s">
        <v>157</v>
      </c>
      <c r="G181" s="263" t="s">
        <v>157</v>
      </c>
      <c r="H181" s="263" t="s">
        <v>157</v>
      </c>
      <c r="I181" s="263" t="s">
        <v>157</v>
      </c>
      <c r="J181" s="263" t="s">
        <v>157</v>
      </c>
      <c r="K181" s="263" t="s">
        <v>157</v>
      </c>
      <c r="L181" s="263"/>
      <c r="M181" s="263" t="s">
        <v>157</v>
      </c>
      <c r="N181" s="263" t="s">
        <v>157</v>
      </c>
      <c r="O181" s="263" t="s">
        <v>157</v>
      </c>
      <c r="P181" s="263" t="s">
        <v>157</v>
      </c>
      <c r="Q181" s="263" t="s">
        <v>157</v>
      </c>
      <c r="R181" s="263" t="s">
        <v>157</v>
      </c>
      <c r="S181" s="263"/>
      <c r="T181" s="263" t="s">
        <v>157</v>
      </c>
      <c r="U181" s="263" t="s">
        <v>157</v>
      </c>
      <c r="V181" s="263" t="s">
        <v>157</v>
      </c>
      <c r="W181" s="263" t="s">
        <v>157</v>
      </c>
      <c r="X181" s="263" t="s">
        <v>157</v>
      </c>
      <c r="Y181" s="263" t="s">
        <v>157</v>
      </c>
      <c r="Z181" s="263"/>
      <c r="AA181" s="263" t="s">
        <v>157</v>
      </c>
      <c r="AB181" s="263" t="s">
        <v>157</v>
      </c>
      <c r="AC181" s="263" t="s">
        <v>157</v>
      </c>
      <c r="AD181" s="263" t="s">
        <v>157</v>
      </c>
      <c r="AE181" s="263" t="s">
        <v>157</v>
      </c>
      <c r="AF181" s="263" t="s">
        <v>157</v>
      </c>
      <c r="AG181" s="263"/>
      <c r="AH181" s="263" t="s">
        <v>157</v>
      </c>
      <c r="AI181" s="263" t="s">
        <v>157</v>
      </c>
      <c r="AJ181" s="263"/>
      <c r="AK181" s="5"/>
      <c r="AL181" s="152"/>
      <c r="AM181" s="152">
        <f>VLOOKUP(C181,DM_NGAY_CONG_QUY_DINH!$H$3:$L$514,5,FALSE)</f>
        <v>26</v>
      </c>
      <c r="AN181" s="152">
        <f t="shared" si="0"/>
        <v>26</v>
      </c>
      <c r="AO181" s="155">
        <f t="shared" si="1"/>
        <v>0</v>
      </c>
      <c r="AP181" s="155">
        <f t="shared" si="2"/>
        <v>0</v>
      </c>
      <c r="AQ181" s="157">
        <f t="shared" si="3"/>
        <v>0</v>
      </c>
      <c r="AR181" s="155">
        <f t="shared" si="4"/>
        <v>0</v>
      </c>
      <c r="AS181" s="155">
        <f t="shared" si="5"/>
        <v>0</v>
      </c>
      <c r="AT181" s="155">
        <f t="shared" si="6"/>
        <v>0</v>
      </c>
      <c r="AU181" s="155">
        <f t="shared" si="7"/>
        <v>0</v>
      </c>
      <c r="AV181" s="155">
        <f t="shared" si="22"/>
        <v>0</v>
      </c>
      <c r="AW181" s="155">
        <f t="shared" si="9"/>
        <v>0</v>
      </c>
      <c r="AX181" s="155">
        <f t="shared" si="10"/>
        <v>0</v>
      </c>
      <c r="AY181" s="155">
        <f t="shared" si="11"/>
        <v>0</v>
      </c>
      <c r="AZ181" s="155">
        <f t="shared" si="23"/>
        <v>0</v>
      </c>
      <c r="BA181" s="155">
        <f t="shared" si="13"/>
        <v>0</v>
      </c>
      <c r="BB181" s="155">
        <f t="shared" si="14"/>
        <v>0</v>
      </c>
      <c r="BC181" s="155">
        <f t="shared" si="15"/>
        <v>0</v>
      </c>
      <c r="BD181" s="155">
        <f t="shared" si="24"/>
        <v>0</v>
      </c>
      <c r="BE181" s="155">
        <f t="shared" si="17"/>
        <v>0</v>
      </c>
      <c r="BF181" s="155">
        <f t="shared" si="18"/>
        <v>0</v>
      </c>
      <c r="BG181" s="155">
        <f t="shared" si="19"/>
        <v>0</v>
      </c>
      <c r="BH181" s="155">
        <f t="shared" si="20"/>
        <v>0</v>
      </c>
      <c r="BI181" s="155">
        <f t="shared" si="21"/>
        <v>0</v>
      </c>
      <c r="BJ181" s="171">
        <v>1</v>
      </c>
      <c r="BK181" s="248"/>
    </row>
    <row r="182" spans="1:63" ht="14.25">
      <c r="A182" s="4"/>
      <c r="B182" s="36">
        <v>177</v>
      </c>
      <c r="C182" s="38">
        <v>10689</v>
      </c>
      <c r="D182" s="131" t="s">
        <v>448</v>
      </c>
      <c r="E182" s="131" t="s">
        <v>445</v>
      </c>
      <c r="F182" s="263" t="s">
        <v>157</v>
      </c>
      <c r="G182" s="263" t="s">
        <v>157</v>
      </c>
      <c r="H182" s="263" t="s">
        <v>157</v>
      </c>
      <c r="I182" s="263" t="s">
        <v>157</v>
      </c>
      <c r="J182" s="263" t="s">
        <v>157</v>
      </c>
      <c r="K182" s="263" t="s">
        <v>157</v>
      </c>
      <c r="L182" s="263"/>
      <c r="M182" s="263" t="s">
        <v>157</v>
      </c>
      <c r="N182" s="263" t="s">
        <v>157</v>
      </c>
      <c r="O182" s="263" t="s">
        <v>157</v>
      </c>
      <c r="P182" s="263" t="s">
        <v>157</v>
      </c>
      <c r="Q182" s="263" t="s">
        <v>157</v>
      </c>
      <c r="R182" s="263" t="s">
        <v>157</v>
      </c>
      <c r="S182" s="263"/>
      <c r="T182" s="263" t="s">
        <v>157</v>
      </c>
      <c r="U182" s="263" t="s">
        <v>157</v>
      </c>
      <c r="V182" s="263" t="s">
        <v>157</v>
      </c>
      <c r="W182" s="263" t="s">
        <v>157</v>
      </c>
      <c r="X182" s="263" t="s">
        <v>157</v>
      </c>
      <c r="Y182" s="263" t="s">
        <v>157</v>
      </c>
      <c r="Z182" s="263"/>
      <c r="AA182" s="263" t="s">
        <v>157</v>
      </c>
      <c r="AB182" s="263" t="s">
        <v>157</v>
      </c>
      <c r="AC182" s="263" t="s">
        <v>157</v>
      </c>
      <c r="AD182" s="263" t="s">
        <v>157</v>
      </c>
      <c r="AE182" s="263" t="s">
        <v>157</v>
      </c>
      <c r="AF182" s="263" t="s">
        <v>157</v>
      </c>
      <c r="AG182" s="263"/>
      <c r="AH182" s="263" t="s">
        <v>157</v>
      </c>
      <c r="AI182" s="263" t="s">
        <v>157</v>
      </c>
      <c r="AJ182" s="263"/>
      <c r="AK182" s="5"/>
      <c r="AL182" s="152"/>
      <c r="AM182" s="152">
        <f>VLOOKUP(C182,DM_NGAY_CONG_QUY_DINH!$H$3:$L$514,5,FALSE)</f>
        <v>26</v>
      </c>
      <c r="AN182" s="152">
        <f t="shared" si="0"/>
        <v>26</v>
      </c>
      <c r="AO182" s="155">
        <f t="shared" si="1"/>
        <v>0</v>
      </c>
      <c r="AP182" s="155">
        <f t="shared" si="2"/>
        <v>0</v>
      </c>
      <c r="AQ182" s="157">
        <f t="shared" si="3"/>
        <v>0</v>
      </c>
      <c r="AR182" s="155">
        <f t="shared" si="4"/>
        <v>0</v>
      </c>
      <c r="AS182" s="155">
        <f t="shared" si="5"/>
        <v>0</v>
      </c>
      <c r="AT182" s="155">
        <f t="shared" si="6"/>
        <v>0</v>
      </c>
      <c r="AU182" s="155">
        <f t="shared" si="7"/>
        <v>0</v>
      </c>
      <c r="AV182" s="155">
        <f t="shared" si="22"/>
        <v>0</v>
      </c>
      <c r="AW182" s="155">
        <f t="shared" si="9"/>
        <v>0</v>
      </c>
      <c r="AX182" s="155">
        <f t="shared" si="10"/>
        <v>0</v>
      </c>
      <c r="AY182" s="155">
        <f t="shared" si="11"/>
        <v>0</v>
      </c>
      <c r="AZ182" s="155">
        <f t="shared" si="23"/>
        <v>0</v>
      </c>
      <c r="BA182" s="155">
        <f t="shared" si="13"/>
        <v>0</v>
      </c>
      <c r="BB182" s="155">
        <f t="shared" si="14"/>
        <v>0</v>
      </c>
      <c r="BC182" s="155">
        <f t="shared" si="15"/>
        <v>0</v>
      </c>
      <c r="BD182" s="155">
        <f t="shared" si="24"/>
        <v>0</v>
      </c>
      <c r="BE182" s="155">
        <f t="shared" si="17"/>
        <v>0</v>
      </c>
      <c r="BF182" s="155">
        <f t="shared" si="18"/>
        <v>0</v>
      </c>
      <c r="BG182" s="155">
        <f t="shared" si="19"/>
        <v>0</v>
      </c>
      <c r="BH182" s="155">
        <f t="shared" si="20"/>
        <v>0</v>
      </c>
      <c r="BI182" s="155">
        <f t="shared" si="21"/>
        <v>0</v>
      </c>
      <c r="BJ182" s="171">
        <v>1</v>
      </c>
      <c r="BK182" s="248"/>
    </row>
    <row r="183" spans="1:63" ht="14.25">
      <c r="A183" s="4"/>
      <c r="B183" s="36">
        <v>178</v>
      </c>
      <c r="C183" s="38">
        <v>10690</v>
      </c>
      <c r="D183" s="131" t="s">
        <v>449</v>
      </c>
      <c r="E183" s="131" t="s">
        <v>445</v>
      </c>
      <c r="F183" s="263" t="s">
        <v>157</v>
      </c>
      <c r="G183" s="263" t="s">
        <v>157</v>
      </c>
      <c r="H183" s="263" t="s">
        <v>157</v>
      </c>
      <c r="I183" s="263" t="s">
        <v>157</v>
      </c>
      <c r="J183" s="263" t="s">
        <v>157</v>
      </c>
      <c r="K183" s="263" t="s">
        <v>157</v>
      </c>
      <c r="L183" s="263"/>
      <c r="M183" s="263" t="s">
        <v>157</v>
      </c>
      <c r="N183" s="263" t="s">
        <v>157</v>
      </c>
      <c r="O183" s="263" t="s">
        <v>157</v>
      </c>
      <c r="P183" s="263" t="s">
        <v>157</v>
      </c>
      <c r="Q183" s="263" t="s">
        <v>157</v>
      </c>
      <c r="R183" s="263" t="s">
        <v>157</v>
      </c>
      <c r="S183" s="263"/>
      <c r="T183" s="263" t="s">
        <v>157</v>
      </c>
      <c r="U183" s="263" t="s">
        <v>157</v>
      </c>
      <c r="V183" s="263" t="s">
        <v>157</v>
      </c>
      <c r="W183" s="263" t="s">
        <v>157</v>
      </c>
      <c r="X183" s="263" t="s">
        <v>157</v>
      </c>
      <c r="Y183" s="263" t="s">
        <v>157</v>
      </c>
      <c r="Z183" s="263"/>
      <c r="AA183" s="263" t="s">
        <v>157</v>
      </c>
      <c r="AB183" s="263" t="s">
        <v>157</v>
      </c>
      <c r="AC183" s="263" t="s">
        <v>157</v>
      </c>
      <c r="AD183" s="263" t="s">
        <v>157</v>
      </c>
      <c r="AE183" s="263" t="s">
        <v>157</v>
      </c>
      <c r="AF183" s="263" t="s">
        <v>157</v>
      </c>
      <c r="AG183" s="263"/>
      <c r="AH183" s="263" t="s">
        <v>157</v>
      </c>
      <c r="AI183" s="263" t="s">
        <v>157</v>
      </c>
      <c r="AJ183" s="263"/>
      <c r="AK183" s="5"/>
      <c r="AL183" s="152"/>
      <c r="AM183" s="152">
        <f>VLOOKUP(C183,DM_NGAY_CONG_QUY_DINH!$H$3:$L$514,5,FALSE)</f>
        <v>26</v>
      </c>
      <c r="AN183" s="152">
        <f t="shared" si="0"/>
        <v>26</v>
      </c>
      <c r="AO183" s="155">
        <f t="shared" si="1"/>
        <v>0</v>
      </c>
      <c r="AP183" s="155">
        <f t="shared" si="2"/>
        <v>0</v>
      </c>
      <c r="AQ183" s="157">
        <f t="shared" si="3"/>
        <v>0</v>
      </c>
      <c r="AR183" s="155">
        <f t="shared" si="4"/>
        <v>0</v>
      </c>
      <c r="AS183" s="155">
        <f t="shared" si="5"/>
        <v>0</v>
      </c>
      <c r="AT183" s="155">
        <f t="shared" si="6"/>
        <v>0</v>
      </c>
      <c r="AU183" s="155">
        <f t="shared" si="7"/>
        <v>0</v>
      </c>
      <c r="AV183" s="155">
        <f t="shared" si="22"/>
        <v>0</v>
      </c>
      <c r="AW183" s="155">
        <f t="shared" si="9"/>
        <v>0</v>
      </c>
      <c r="AX183" s="155">
        <f t="shared" si="10"/>
        <v>0</v>
      </c>
      <c r="AY183" s="155">
        <f t="shared" si="11"/>
        <v>0</v>
      </c>
      <c r="AZ183" s="155">
        <f t="shared" si="23"/>
        <v>0</v>
      </c>
      <c r="BA183" s="155">
        <f t="shared" si="13"/>
        <v>0</v>
      </c>
      <c r="BB183" s="155">
        <f t="shared" si="14"/>
        <v>0</v>
      </c>
      <c r="BC183" s="155">
        <f t="shared" si="15"/>
        <v>0</v>
      </c>
      <c r="BD183" s="155">
        <f t="shared" si="24"/>
        <v>0</v>
      </c>
      <c r="BE183" s="155">
        <f t="shared" si="17"/>
        <v>0</v>
      </c>
      <c r="BF183" s="155">
        <f t="shared" si="18"/>
        <v>0</v>
      </c>
      <c r="BG183" s="155">
        <f t="shared" si="19"/>
        <v>0</v>
      </c>
      <c r="BH183" s="155">
        <f t="shared" si="20"/>
        <v>0</v>
      </c>
      <c r="BI183" s="155">
        <f t="shared" si="21"/>
        <v>0</v>
      </c>
      <c r="BJ183" s="171">
        <v>1</v>
      </c>
      <c r="BK183" s="248"/>
    </row>
    <row r="184" spans="1:63" ht="14.25">
      <c r="A184" s="4"/>
      <c r="B184" s="36">
        <v>179</v>
      </c>
      <c r="C184" s="38">
        <v>10691</v>
      </c>
      <c r="D184" s="131" t="s">
        <v>450</v>
      </c>
      <c r="E184" s="131" t="s">
        <v>445</v>
      </c>
      <c r="F184" s="263" t="s">
        <v>157</v>
      </c>
      <c r="G184" s="263" t="s">
        <v>157</v>
      </c>
      <c r="H184" s="263" t="s">
        <v>157</v>
      </c>
      <c r="I184" s="263" t="s">
        <v>157</v>
      </c>
      <c r="J184" s="263" t="s">
        <v>157</v>
      </c>
      <c r="K184" s="263" t="s">
        <v>157</v>
      </c>
      <c r="L184" s="263"/>
      <c r="M184" s="263" t="s">
        <v>157</v>
      </c>
      <c r="N184" s="263" t="s">
        <v>157</v>
      </c>
      <c r="O184" s="263" t="s">
        <v>157</v>
      </c>
      <c r="P184" s="263" t="s">
        <v>157</v>
      </c>
      <c r="Q184" s="263" t="s">
        <v>157</v>
      </c>
      <c r="R184" s="263" t="s">
        <v>157</v>
      </c>
      <c r="S184" s="263"/>
      <c r="T184" s="263" t="s">
        <v>157</v>
      </c>
      <c r="U184" s="263" t="s">
        <v>157</v>
      </c>
      <c r="V184" s="263" t="s">
        <v>157</v>
      </c>
      <c r="W184" s="263" t="s">
        <v>157</v>
      </c>
      <c r="X184" s="263" t="s">
        <v>157</v>
      </c>
      <c r="Y184" s="263" t="s">
        <v>157</v>
      </c>
      <c r="Z184" s="263"/>
      <c r="AA184" s="263" t="s">
        <v>157</v>
      </c>
      <c r="AB184" s="263" t="s">
        <v>157</v>
      </c>
      <c r="AC184" s="263" t="s">
        <v>157</v>
      </c>
      <c r="AD184" s="263" t="s">
        <v>157</v>
      </c>
      <c r="AE184" s="263" t="s">
        <v>157</v>
      </c>
      <c r="AF184" s="263" t="s">
        <v>157</v>
      </c>
      <c r="AG184" s="263"/>
      <c r="AH184" s="263" t="s">
        <v>157</v>
      </c>
      <c r="AI184" s="263" t="s">
        <v>157</v>
      </c>
      <c r="AJ184" s="263"/>
      <c r="AK184" s="5"/>
      <c r="AL184" s="152"/>
      <c r="AM184" s="152">
        <f>VLOOKUP(C184,DM_NGAY_CONG_QUY_DINH!$H$3:$L$514,5,FALSE)</f>
        <v>26</v>
      </c>
      <c r="AN184" s="152">
        <f t="shared" si="0"/>
        <v>26</v>
      </c>
      <c r="AO184" s="155">
        <f t="shared" si="1"/>
        <v>0</v>
      </c>
      <c r="AP184" s="155">
        <f t="shared" si="2"/>
        <v>0</v>
      </c>
      <c r="AQ184" s="157">
        <f t="shared" si="3"/>
        <v>0</v>
      </c>
      <c r="AR184" s="155">
        <f t="shared" si="4"/>
        <v>0</v>
      </c>
      <c r="AS184" s="155">
        <f t="shared" si="5"/>
        <v>0</v>
      </c>
      <c r="AT184" s="155">
        <f t="shared" si="6"/>
        <v>0</v>
      </c>
      <c r="AU184" s="155">
        <f t="shared" si="7"/>
        <v>0</v>
      </c>
      <c r="AV184" s="155">
        <f t="shared" si="22"/>
        <v>0</v>
      </c>
      <c r="AW184" s="155">
        <f t="shared" si="9"/>
        <v>0</v>
      </c>
      <c r="AX184" s="155">
        <f t="shared" si="10"/>
        <v>0</v>
      </c>
      <c r="AY184" s="155">
        <f t="shared" si="11"/>
        <v>0</v>
      </c>
      <c r="AZ184" s="155">
        <f t="shared" si="23"/>
        <v>0</v>
      </c>
      <c r="BA184" s="155">
        <f t="shared" si="13"/>
        <v>0</v>
      </c>
      <c r="BB184" s="155">
        <f t="shared" si="14"/>
        <v>0</v>
      </c>
      <c r="BC184" s="155">
        <f t="shared" si="15"/>
        <v>0</v>
      </c>
      <c r="BD184" s="155">
        <f t="shared" si="24"/>
        <v>0</v>
      </c>
      <c r="BE184" s="155">
        <f t="shared" si="17"/>
        <v>0</v>
      </c>
      <c r="BF184" s="155">
        <f t="shared" si="18"/>
        <v>0</v>
      </c>
      <c r="BG184" s="155">
        <f t="shared" si="19"/>
        <v>0</v>
      </c>
      <c r="BH184" s="155">
        <f t="shared" si="20"/>
        <v>0</v>
      </c>
      <c r="BI184" s="155">
        <f t="shared" si="21"/>
        <v>0</v>
      </c>
      <c r="BJ184" s="171">
        <v>1</v>
      </c>
      <c r="BK184" s="248"/>
    </row>
    <row r="185" spans="1:63" ht="14.25">
      <c r="A185" s="4"/>
      <c r="B185" s="36">
        <v>180</v>
      </c>
      <c r="C185" s="38">
        <v>10692</v>
      </c>
      <c r="D185" s="131" t="s">
        <v>451</v>
      </c>
      <c r="E185" s="131" t="s">
        <v>445</v>
      </c>
      <c r="F185" s="263" t="s">
        <v>157</v>
      </c>
      <c r="G185" s="263" t="s">
        <v>157</v>
      </c>
      <c r="H185" s="263" t="s">
        <v>157</v>
      </c>
      <c r="I185" s="263" t="s">
        <v>157</v>
      </c>
      <c r="J185" s="263" t="s">
        <v>157</v>
      </c>
      <c r="K185" s="263" t="s">
        <v>157</v>
      </c>
      <c r="L185" s="263"/>
      <c r="M185" s="263" t="s">
        <v>157</v>
      </c>
      <c r="N185" s="263" t="s">
        <v>157</v>
      </c>
      <c r="O185" s="263" t="s">
        <v>157</v>
      </c>
      <c r="P185" s="263" t="s">
        <v>157</v>
      </c>
      <c r="Q185" s="263" t="s">
        <v>157</v>
      </c>
      <c r="R185" s="263" t="s">
        <v>157</v>
      </c>
      <c r="S185" s="263"/>
      <c r="T185" s="263" t="s">
        <v>157</v>
      </c>
      <c r="U185" s="263" t="s">
        <v>157</v>
      </c>
      <c r="V185" s="263" t="s">
        <v>157</v>
      </c>
      <c r="W185" s="263" t="s">
        <v>157</v>
      </c>
      <c r="X185" s="263" t="s">
        <v>157</v>
      </c>
      <c r="Y185" s="263" t="s">
        <v>157</v>
      </c>
      <c r="Z185" s="263"/>
      <c r="AA185" s="263" t="s">
        <v>157</v>
      </c>
      <c r="AB185" s="263" t="s">
        <v>157</v>
      </c>
      <c r="AC185" s="263" t="s">
        <v>157</v>
      </c>
      <c r="AD185" s="263" t="s">
        <v>157</v>
      </c>
      <c r="AE185" s="263" t="s">
        <v>157</v>
      </c>
      <c r="AF185" s="263" t="s">
        <v>157</v>
      </c>
      <c r="AG185" s="263"/>
      <c r="AH185" s="263" t="s">
        <v>157</v>
      </c>
      <c r="AI185" s="263" t="s">
        <v>157</v>
      </c>
      <c r="AJ185" s="263"/>
      <c r="AK185" s="5"/>
      <c r="AL185" s="152"/>
      <c r="AM185" s="152">
        <f>VLOOKUP(C185,DM_NGAY_CONG_QUY_DINH!$H$3:$L$514,5,FALSE)</f>
        <v>26</v>
      </c>
      <c r="AN185" s="152">
        <f t="shared" si="0"/>
        <v>26</v>
      </c>
      <c r="AO185" s="155">
        <f t="shared" si="1"/>
        <v>0</v>
      </c>
      <c r="AP185" s="155">
        <f t="shared" si="2"/>
        <v>0</v>
      </c>
      <c r="AQ185" s="157">
        <f t="shared" si="3"/>
        <v>0</v>
      </c>
      <c r="AR185" s="155">
        <f t="shared" si="4"/>
        <v>0</v>
      </c>
      <c r="AS185" s="155">
        <f t="shared" si="5"/>
        <v>0</v>
      </c>
      <c r="AT185" s="155">
        <f t="shared" si="6"/>
        <v>0</v>
      </c>
      <c r="AU185" s="155">
        <f t="shared" si="7"/>
        <v>0</v>
      </c>
      <c r="AV185" s="155">
        <f t="shared" si="22"/>
        <v>0</v>
      </c>
      <c r="AW185" s="155">
        <f t="shared" si="9"/>
        <v>0</v>
      </c>
      <c r="AX185" s="155">
        <f t="shared" si="10"/>
        <v>0</v>
      </c>
      <c r="AY185" s="155">
        <f t="shared" si="11"/>
        <v>0</v>
      </c>
      <c r="AZ185" s="155">
        <f t="shared" si="23"/>
        <v>0</v>
      </c>
      <c r="BA185" s="155">
        <f t="shared" si="13"/>
        <v>0</v>
      </c>
      <c r="BB185" s="155">
        <f t="shared" si="14"/>
        <v>0</v>
      </c>
      <c r="BC185" s="155">
        <f t="shared" si="15"/>
        <v>0</v>
      </c>
      <c r="BD185" s="155">
        <f t="shared" si="24"/>
        <v>0</v>
      </c>
      <c r="BE185" s="155">
        <f t="shared" si="17"/>
        <v>0</v>
      </c>
      <c r="BF185" s="155">
        <f t="shared" si="18"/>
        <v>0</v>
      </c>
      <c r="BG185" s="155">
        <f t="shared" si="19"/>
        <v>0</v>
      </c>
      <c r="BH185" s="155">
        <f t="shared" si="20"/>
        <v>0</v>
      </c>
      <c r="BI185" s="155">
        <f t="shared" si="21"/>
        <v>0</v>
      </c>
      <c r="BJ185" s="171">
        <v>1.05</v>
      </c>
      <c r="BK185" s="248"/>
    </row>
    <row r="186" spans="1:63" ht="14.25">
      <c r="A186" s="4"/>
      <c r="B186" s="36">
        <v>181</v>
      </c>
      <c r="C186" s="38">
        <v>10693</v>
      </c>
      <c r="D186" s="131" t="s">
        <v>452</v>
      </c>
      <c r="E186" s="131" t="s">
        <v>445</v>
      </c>
      <c r="F186" s="263" t="s">
        <v>157</v>
      </c>
      <c r="G186" s="263" t="s">
        <v>157</v>
      </c>
      <c r="H186" s="263" t="s">
        <v>157</v>
      </c>
      <c r="I186" s="263" t="s">
        <v>157</v>
      </c>
      <c r="J186" s="263" t="s">
        <v>157</v>
      </c>
      <c r="K186" s="263" t="s">
        <v>157</v>
      </c>
      <c r="L186" s="263"/>
      <c r="M186" s="263" t="s">
        <v>157</v>
      </c>
      <c r="N186" s="263" t="s">
        <v>157</v>
      </c>
      <c r="O186" s="263" t="s">
        <v>157</v>
      </c>
      <c r="P186" s="263" t="s">
        <v>157</v>
      </c>
      <c r="Q186" s="263" t="s">
        <v>157</v>
      </c>
      <c r="R186" s="263" t="s">
        <v>157</v>
      </c>
      <c r="S186" s="263"/>
      <c r="T186" s="263" t="s">
        <v>157</v>
      </c>
      <c r="U186" s="263" t="s">
        <v>157</v>
      </c>
      <c r="V186" s="263" t="s">
        <v>157</v>
      </c>
      <c r="W186" s="263" t="s">
        <v>157</v>
      </c>
      <c r="X186" s="263" t="s">
        <v>157</v>
      </c>
      <c r="Y186" s="263" t="s">
        <v>157</v>
      </c>
      <c r="Z186" s="263"/>
      <c r="AA186" s="263" t="s">
        <v>157</v>
      </c>
      <c r="AB186" s="263" t="s">
        <v>157</v>
      </c>
      <c r="AC186" s="263" t="s">
        <v>157</v>
      </c>
      <c r="AD186" s="263" t="s">
        <v>157</v>
      </c>
      <c r="AE186" s="263" t="s">
        <v>157</v>
      </c>
      <c r="AF186" s="263" t="s">
        <v>157</v>
      </c>
      <c r="AG186" s="263"/>
      <c r="AH186" s="263" t="s">
        <v>157</v>
      </c>
      <c r="AI186" s="263" t="s">
        <v>157</v>
      </c>
      <c r="AJ186" s="263"/>
      <c r="AK186" s="5"/>
      <c r="AL186" s="152"/>
      <c r="AM186" s="152">
        <f>VLOOKUP(C186,DM_NGAY_CONG_QUY_DINH!$H$3:$L$514,5,FALSE)</f>
        <v>26</v>
      </c>
      <c r="AN186" s="152">
        <f t="shared" si="0"/>
        <v>26</v>
      </c>
      <c r="AO186" s="155">
        <f t="shared" si="1"/>
        <v>0</v>
      </c>
      <c r="AP186" s="155">
        <f t="shared" si="2"/>
        <v>0</v>
      </c>
      <c r="AQ186" s="157">
        <f t="shared" si="3"/>
        <v>0</v>
      </c>
      <c r="AR186" s="155">
        <f t="shared" si="4"/>
        <v>0</v>
      </c>
      <c r="AS186" s="155">
        <f t="shared" si="5"/>
        <v>0</v>
      </c>
      <c r="AT186" s="155">
        <f t="shared" si="6"/>
        <v>0</v>
      </c>
      <c r="AU186" s="155">
        <f t="shared" si="7"/>
        <v>0</v>
      </c>
      <c r="AV186" s="155">
        <f t="shared" si="22"/>
        <v>0</v>
      </c>
      <c r="AW186" s="155">
        <f t="shared" si="9"/>
        <v>0</v>
      </c>
      <c r="AX186" s="155">
        <f t="shared" si="10"/>
        <v>0</v>
      </c>
      <c r="AY186" s="155">
        <f t="shared" si="11"/>
        <v>0</v>
      </c>
      <c r="AZ186" s="155">
        <f t="shared" si="23"/>
        <v>0</v>
      </c>
      <c r="BA186" s="155">
        <f t="shared" si="13"/>
        <v>0</v>
      </c>
      <c r="BB186" s="155">
        <f t="shared" si="14"/>
        <v>0</v>
      </c>
      <c r="BC186" s="155">
        <f t="shared" si="15"/>
        <v>0</v>
      </c>
      <c r="BD186" s="155">
        <f t="shared" si="24"/>
        <v>0</v>
      </c>
      <c r="BE186" s="155">
        <f t="shared" si="17"/>
        <v>0</v>
      </c>
      <c r="BF186" s="155">
        <f t="shared" si="18"/>
        <v>0</v>
      </c>
      <c r="BG186" s="155">
        <f t="shared" si="19"/>
        <v>0</v>
      </c>
      <c r="BH186" s="155">
        <f t="shared" si="20"/>
        <v>0</v>
      </c>
      <c r="BI186" s="155">
        <f t="shared" si="21"/>
        <v>0</v>
      </c>
      <c r="BJ186" s="171">
        <v>1.05</v>
      </c>
      <c r="BK186" s="248"/>
    </row>
    <row r="187" spans="1:63" ht="14.25">
      <c r="A187" s="4"/>
      <c r="B187" s="36">
        <v>182</v>
      </c>
      <c r="C187" s="38">
        <v>10694</v>
      </c>
      <c r="D187" s="131" t="s">
        <v>453</v>
      </c>
      <c r="E187" s="131" t="s">
        <v>445</v>
      </c>
      <c r="F187" s="263" t="s">
        <v>157</v>
      </c>
      <c r="G187" s="263" t="s">
        <v>157</v>
      </c>
      <c r="H187" s="263" t="s">
        <v>157</v>
      </c>
      <c r="I187" s="263" t="s">
        <v>157</v>
      </c>
      <c r="J187" s="263" t="s">
        <v>157</v>
      </c>
      <c r="K187" s="263" t="s">
        <v>157</v>
      </c>
      <c r="L187" s="263"/>
      <c r="M187" s="263" t="s">
        <v>157</v>
      </c>
      <c r="N187" s="263" t="s">
        <v>157</v>
      </c>
      <c r="O187" s="263" t="s">
        <v>157</v>
      </c>
      <c r="P187" s="263" t="s">
        <v>157</v>
      </c>
      <c r="Q187" s="263" t="s">
        <v>157</v>
      </c>
      <c r="R187" s="263" t="s">
        <v>157</v>
      </c>
      <c r="S187" s="263"/>
      <c r="T187" s="263" t="s">
        <v>157</v>
      </c>
      <c r="U187" s="263" t="s">
        <v>157</v>
      </c>
      <c r="V187" s="263" t="s">
        <v>157</v>
      </c>
      <c r="W187" s="263" t="s">
        <v>157</v>
      </c>
      <c r="X187" s="263" t="s">
        <v>157</v>
      </c>
      <c r="Y187" s="263" t="s">
        <v>157</v>
      </c>
      <c r="Z187" s="263"/>
      <c r="AA187" s="263" t="s">
        <v>157</v>
      </c>
      <c r="AB187" s="263" t="s">
        <v>157</v>
      </c>
      <c r="AC187" s="263" t="s">
        <v>157</v>
      </c>
      <c r="AD187" s="263" t="s">
        <v>157</v>
      </c>
      <c r="AE187" s="263" t="s">
        <v>157</v>
      </c>
      <c r="AF187" s="263" t="s">
        <v>157</v>
      </c>
      <c r="AG187" s="263"/>
      <c r="AH187" s="263" t="s">
        <v>157</v>
      </c>
      <c r="AI187" s="263" t="s">
        <v>157</v>
      </c>
      <c r="AJ187" s="263"/>
      <c r="AK187" s="5"/>
      <c r="AL187" s="152"/>
      <c r="AM187" s="152">
        <f>VLOOKUP(C187,DM_NGAY_CONG_QUY_DINH!$H$3:$L$514,5,FALSE)</f>
        <v>26</v>
      </c>
      <c r="AN187" s="152">
        <f t="shared" si="0"/>
        <v>26</v>
      </c>
      <c r="AO187" s="155">
        <f t="shared" si="1"/>
        <v>0</v>
      </c>
      <c r="AP187" s="155">
        <f t="shared" si="2"/>
        <v>0</v>
      </c>
      <c r="AQ187" s="157">
        <f t="shared" si="3"/>
        <v>0</v>
      </c>
      <c r="AR187" s="155">
        <f t="shared" si="4"/>
        <v>0</v>
      </c>
      <c r="AS187" s="155">
        <f t="shared" si="5"/>
        <v>0</v>
      </c>
      <c r="AT187" s="155">
        <f t="shared" si="6"/>
        <v>0</v>
      </c>
      <c r="AU187" s="155">
        <f t="shared" si="7"/>
        <v>0</v>
      </c>
      <c r="AV187" s="155">
        <f t="shared" si="22"/>
        <v>0</v>
      </c>
      <c r="AW187" s="155">
        <f t="shared" si="9"/>
        <v>0</v>
      </c>
      <c r="AX187" s="155">
        <f t="shared" si="10"/>
        <v>0</v>
      </c>
      <c r="AY187" s="155">
        <f t="shared" si="11"/>
        <v>0</v>
      </c>
      <c r="AZ187" s="155">
        <f t="shared" si="23"/>
        <v>0</v>
      </c>
      <c r="BA187" s="155">
        <f t="shared" si="13"/>
        <v>0</v>
      </c>
      <c r="BB187" s="155">
        <f t="shared" si="14"/>
        <v>0</v>
      </c>
      <c r="BC187" s="155">
        <f t="shared" si="15"/>
        <v>0</v>
      </c>
      <c r="BD187" s="155">
        <f t="shared" si="24"/>
        <v>0</v>
      </c>
      <c r="BE187" s="155">
        <f t="shared" si="17"/>
        <v>0</v>
      </c>
      <c r="BF187" s="155">
        <f t="shared" si="18"/>
        <v>0</v>
      </c>
      <c r="BG187" s="155">
        <f t="shared" si="19"/>
        <v>0</v>
      </c>
      <c r="BH187" s="155">
        <f t="shared" si="20"/>
        <v>0</v>
      </c>
      <c r="BI187" s="155">
        <f t="shared" si="21"/>
        <v>0</v>
      </c>
      <c r="BJ187" s="171">
        <v>1</v>
      </c>
      <c r="BK187" s="248"/>
    </row>
    <row r="188" spans="1:63" ht="14.25">
      <c r="A188" s="4"/>
      <c r="B188" s="36">
        <v>183</v>
      </c>
      <c r="C188" s="38">
        <v>10696</v>
      </c>
      <c r="D188" s="131" t="s">
        <v>454</v>
      </c>
      <c r="E188" s="131" t="s">
        <v>445</v>
      </c>
      <c r="F188" s="263" t="s">
        <v>157</v>
      </c>
      <c r="G188" s="263" t="s">
        <v>157</v>
      </c>
      <c r="H188" s="263" t="s">
        <v>157</v>
      </c>
      <c r="I188" s="263" t="s">
        <v>157</v>
      </c>
      <c r="J188" s="263" t="s">
        <v>157</v>
      </c>
      <c r="K188" s="263" t="s">
        <v>157</v>
      </c>
      <c r="L188" s="263"/>
      <c r="M188" s="263" t="s">
        <v>157</v>
      </c>
      <c r="N188" s="263" t="s">
        <v>157</v>
      </c>
      <c r="O188" s="263" t="s">
        <v>157</v>
      </c>
      <c r="P188" s="263" t="s">
        <v>157</v>
      </c>
      <c r="Q188" s="263" t="s">
        <v>157</v>
      </c>
      <c r="R188" s="263" t="s">
        <v>157</v>
      </c>
      <c r="S188" s="263"/>
      <c r="T188" s="263" t="s">
        <v>157</v>
      </c>
      <c r="U188" s="263" t="s">
        <v>157</v>
      </c>
      <c r="V188" s="263" t="s">
        <v>157</v>
      </c>
      <c r="W188" s="263" t="s">
        <v>157</v>
      </c>
      <c r="X188" s="263" t="s">
        <v>157</v>
      </c>
      <c r="Y188" s="263" t="s">
        <v>157</v>
      </c>
      <c r="Z188" s="263"/>
      <c r="AA188" s="263" t="s">
        <v>157</v>
      </c>
      <c r="AB188" s="263" t="s">
        <v>157</v>
      </c>
      <c r="AC188" s="263" t="s">
        <v>157</v>
      </c>
      <c r="AD188" s="263" t="s">
        <v>157</v>
      </c>
      <c r="AE188" s="263" t="s">
        <v>157</v>
      </c>
      <c r="AF188" s="263" t="s">
        <v>157</v>
      </c>
      <c r="AG188" s="263"/>
      <c r="AH188" s="263" t="s">
        <v>157</v>
      </c>
      <c r="AI188" s="263" t="s">
        <v>157</v>
      </c>
      <c r="AJ188" s="263"/>
      <c r="AK188" s="5"/>
      <c r="AL188" s="152"/>
      <c r="AM188" s="152">
        <f>VLOOKUP(C188,DM_NGAY_CONG_QUY_DINH!$H$3:$L$514,5,FALSE)</f>
        <v>26</v>
      </c>
      <c r="AN188" s="152">
        <f t="shared" si="0"/>
        <v>26</v>
      </c>
      <c r="AO188" s="155">
        <f t="shared" si="1"/>
        <v>0</v>
      </c>
      <c r="AP188" s="155">
        <f t="shared" si="2"/>
        <v>0</v>
      </c>
      <c r="AQ188" s="157">
        <f t="shared" si="3"/>
        <v>0</v>
      </c>
      <c r="AR188" s="155">
        <f t="shared" si="4"/>
        <v>0</v>
      </c>
      <c r="AS188" s="155">
        <f t="shared" si="5"/>
        <v>0</v>
      </c>
      <c r="AT188" s="155">
        <f t="shared" si="6"/>
        <v>0</v>
      </c>
      <c r="AU188" s="155">
        <f t="shared" si="7"/>
        <v>0</v>
      </c>
      <c r="AV188" s="155">
        <f t="shared" si="22"/>
        <v>0</v>
      </c>
      <c r="AW188" s="155">
        <f t="shared" si="9"/>
        <v>0</v>
      </c>
      <c r="AX188" s="155">
        <f t="shared" si="10"/>
        <v>0</v>
      </c>
      <c r="AY188" s="155">
        <f t="shared" si="11"/>
        <v>0</v>
      </c>
      <c r="AZ188" s="155">
        <f t="shared" si="23"/>
        <v>0</v>
      </c>
      <c r="BA188" s="155">
        <f t="shared" si="13"/>
        <v>0</v>
      </c>
      <c r="BB188" s="155">
        <f t="shared" si="14"/>
        <v>0</v>
      </c>
      <c r="BC188" s="155">
        <f t="shared" si="15"/>
        <v>0</v>
      </c>
      <c r="BD188" s="155">
        <f t="shared" si="24"/>
        <v>0</v>
      </c>
      <c r="BE188" s="155">
        <f t="shared" si="17"/>
        <v>0</v>
      </c>
      <c r="BF188" s="155">
        <f t="shared" si="18"/>
        <v>0</v>
      </c>
      <c r="BG188" s="155">
        <f t="shared" si="19"/>
        <v>0</v>
      </c>
      <c r="BH188" s="155">
        <f t="shared" si="20"/>
        <v>0</v>
      </c>
      <c r="BI188" s="155">
        <f t="shared" si="21"/>
        <v>0</v>
      </c>
      <c r="BJ188" s="171">
        <v>0.9</v>
      </c>
      <c r="BK188" s="248"/>
    </row>
    <row r="189" spans="1:63" ht="14.25">
      <c r="A189" s="4"/>
      <c r="B189" s="36">
        <v>184</v>
      </c>
      <c r="C189" s="38">
        <v>10697</v>
      </c>
      <c r="D189" s="131" t="s">
        <v>455</v>
      </c>
      <c r="E189" s="131" t="s">
        <v>445</v>
      </c>
      <c r="F189" s="263" t="s">
        <v>157</v>
      </c>
      <c r="G189" s="263" t="s">
        <v>157</v>
      </c>
      <c r="H189" s="263" t="s">
        <v>157</v>
      </c>
      <c r="I189" s="263" t="s">
        <v>157</v>
      </c>
      <c r="J189" s="263" t="s">
        <v>157</v>
      </c>
      <c r="K189" s="263" t="s">
        <v>157</v>
      </c>
      <c r="L189" s="263"/>
      <c r="M189" s="263" t="s">
        <v>157</v>
      </c>
      <c r="N189" s="263" t="s">
        <v>157</v>
      </c>
      <c r="O189" s="263" t="s">
        <v>157</v>
      </c>
      <c r="P189" s="263" t="s">
        <v>157</v>
      </c>
      <c r="Q189" s="263" t="s">
        <v>157</v>
      </c>
      <c r="R189" s="263" t="s">
        <v>157</v>
      </c>
      <c r="S189" s="263"/>
      <c r="T189" s="263" t="s">
        <v>157</v>
      </c>
      <c r="U189" s="263" t="s">
        <v>157</v>
      </c>
      <c r="V189" s="263" t="s">
        <v>157</v>
      </c>
      <c r="W189" s="263" t="s">
        <v>157</v>
      </c>
      <c r="X189" s="263" t="s">
        <v>157</v>
      </c>
      <c r="Y189" s="263" t="s">
        <v>157</v>
      </c>
      <c r="Z189" s="263"/>
      <c r="AA189" s="263" t="s">
        <v>157</v>
      </c>
      <c r="AB189" s="263" t="s">
        <v>157</v>
      </c>
      <c r="AC189" s="263" t="s">
        <v>157</v>
      </c>
      <c r="AD189" s="263" t="s">
        <v>157</v>
      </c>
      <c r="AE189" s="263" t="s">
        <v>157</v>
      </c>
      <c r="AF189" s="263" t="s">
        <v>157</v>
      </c>
      <c r="AG189" s="263"/>
      <c r="AH189" s="263" t="s">
        <v>157</v>
      </c>
      <c r="AI189" s="263" t="s">
        <v>157</v>
      </c>
      <c r="AJ189" s="263"/>
      <c r="AK189" s="5"/>
      <c r="AL189" s="152"/>
      <c r="AM189" s="152">
        <f>VLOOKUP(C189,DM_NGAY_CONG_QUY_DINH!$H$3:$L$514,5,FALSE)</f>
        <v>26</v>
      </c>
      <c r="AN189" s="152">
        <f t="shared" si="0"/>
        <v>26</v>
      </c>
      <c r="AO189" s="155">
        <f t="shared" si="1"/>
        <v>0</v>
      </c>
      <c r="AP189" s="155">
        <f t="shared" si="2"/>
        <v>0</v>
      </c>
      <c r="AQ189" s="157">
        <f t="shared" si="3"/>
        <v>0</v>
      </c>
      <c r="AR189" s="155">
        <f t="shared" si="4"/>
        <v>0</v>
      </c>
      <c r="AS189" s="155">
        <f t="shared" si="5"/>
        <v>0</v>
      </c>
      <c r="AT189" s="155">
        <f t="shared" si="6"/>
        <v>0</v>
      </c>
      <c r="AU189" s="155">
        <f t="shared" si="7"/>
        <v>0</v>
      </c>
      <c r="AV189" s="155">
        <f t="shared" si="22"/>
        <v>0</v>
      </c>
      <c r="AW189" s="155">
        <f t="shared" si="9"/>
        <v>0</v>
      </c>
      <c r="AX189" s="155">
        <f t="shared" si="10"/>
        <v>0</v>
      </c>
      <c r="AY189" s="155">
        <f t="shared" si="11"/>
        <v>0</v>
      </c>
      <c r="AZ189" s="155">
        <f t="shared" si="23"/>
        <v>0</v>
      </c>
      <c r="BA189" s="155">
        <f t="shared" si="13"/>
        <v>0</v>
      </c>
      <c r="BB189" s="155">
        <f t="shared" si="14"/>
        <v>0</v>
      </c>
      <c r="BC189" s="155">
        <f t="shared" si="15"/>
        <v>0</v>
      </c>
      <c r="BD189" s="155">
        <f t="shared" si="24"/>
        <v>0</v>
      </c>
      <c r="BE189" s="155">
        <f t="shared" si="17"/>
        <v>0</v>
      </c>
      <c r="BF189" s="155">
        <f t="shared" si="18"/>
        <v>0</v>
      </c>
      <c r="BG189" s="155">
        <f t="shared" si="19"/>
        <v>0</v>
      </c>
      <c r="BH189" s="155">
        <f t="shared" si="20"/>
        <v>0</v>
      </c>
      <c r="BI189" s="155">
        <f t="shared" si="21"/>
        <v>0</v>
      </c>
      <c r="BJ189" s="171">
        <v>1</v>
      </c>
      <c r="BK189" s="248"/>
    </row>
    <row r="190" spans="1:63" ht="14.25">
      <c r="A190" s="4"/>
      <c r="B190" s="36">
        <v>185</v>
      </c>
      <c r="C190" s="38">
        <v>10698</v>
      </c>
      <c r="D190" s="131" t="s">
        <v>456</v>
      </c>
      <c r="E190" s="131" t="s">
        <v>445</v>
      </c>
      <c r="F190" s="263" t="s">
        <v>157</v>
      </c>
      <c r="G190" s="263" t="s">
        <v>157</v>
      </c>
      <c r="H190" s="263" t="s">
        <v>157</v>
      </c>
      <c r="I190" s="263" t="s">
        <v>157</v>
      </c>
      <c r="J190" s="263" t="s">
        <v>157</v>
      </c>
      <c r="K190" s="263" t="s">
        <v>157</v>
      </c>
      <c r="L190" s="263"/>
      <c r="M190" s="263" t="s">
        <v>157</v>
      </c>
      <c r="N190" s="263" t="s">
        <v>157</v>
      </c>
      <c r="O190" s="263" t="s">
        <v>157</v>
      </c>
      <c r="P190" s="263" t="s">
        <v>157</v>
      </c>
      <c r="Q190" s="263" t="s">
        <v>157</v>
      </c>
      <c r="R190" s="263" t="s">
        <v>157</v>
      </c>
      <c r="S190" s="263"/>
      <c r="T190" s="263" t="s">
        <v>157</v>
      </c>
      <c r="U190" s="263" t="s">
        <v>157</v>
      </c>
      <c r="V190" s="263" t="s">
        <v>157</v>
      </c>
      <c r="W190" s="263" t="s">
        <v>157</v>
      </c>
      <c r="X190" s="263" t="s">
        <v>157</v>
      </c>
      <c r="Y190" s="263" t="s">
        <v>157</v>
      </c>
      <c r="Z190" s="263"/>
      <c r="AA190" s="263" t="s">
        <v>157</v>
      </c>
      <c r="AB190" s="263" t="s">
        <v>157</v>
      </c>
      <c r="AC190" s="263" t="s">
        <v>157</v>
      </c>
      <c r="AD190" s="263" t="s">
        <v>157</v>
      </c>
      <c r="AE190" s="263" t="s">
        <v>157</v>
      </c>
      <c r="AF190" s="263" t="s">
        <v>157</v>
      </c>
      <c r="AG190" s="263"/>
      <c r="AH190" s="263" t="s">
        <v>157</v>
      </c>
      <c r="AI190" s="263" t="s">
        <v>157</v>
      </c>
      <c r="AJ190" s="263"/>
      <c r="AK190" s="5"/>
      <c r="AL190" s="152"/>
      <c r="AM190" s="152">
        <f>VLOOKUP(C190,DM_NGAY_CONG_QUY_DINH!$H$3:$L$514,5,FALSE)</f>
        <v>26</v>
      </c>
      <c r="AN190" s="152">
        <f t="shared" si="0"/>
        <v>26</v>
      </c>
      <c r="AO190" s="155">
        <f t="shared" si="1"/>
        <v>0</v>
      </c>
      <c r="AP190" s="155">
        <f t="shared" si="2"/>
        <v>0</v>
      </c>
      <c r="AQ190" s="157">
        <f t="shared" si="3"/>
        <v>0</v>
      </c>
      <c r="AR190" s="155">
        <f t="shared" si="4"/>
        <v>0</v>
      </c>
      <c r="AS190" s="155">
        <f t="shared" si="5"/>
        <v>0</v>
      </c>
      <c r="AT190" s="155">
        <f t="shared" si="6"/>
        <v>0</v>
      </c>
      <c r="AU190" s="155">
        <f t="shared" si="7"/>
        <v>0</v>
      </c>
      <c r="AV190" s="155">
        <f t="shared" si="22"/>
        <v>0</v>
      </c>
      <c r="AW190" s="155">
        <f t="shared" si="9"/>
        <v>0</v>
      </c>
      <c r="AX190" s="155">
        <f t="shared" si="10"/>
        <v>0</v>
      </c>
      <c r="AY190" s="155">
        <f t="shared" si="11"/>
        <v>0</v>
      </c>
      <c r="AZ190" s="155">
        <f t="shared" si="23"/>
        <v>0</v>
      </c>
      <c r="BA190" s="155">
        <f t="shared" si="13"/>
        <v>0</v>
      </c>
      <c r="BB190" s="155">
        <f t="shared" si="14"/>
        <v>0</v>
      </c>
      <c r="BC190" s="155">
        <f t="shared" si="15"/>
        <v>0</v>
      </c>
      <c r="BD190" s="155">
        <f t="shared" si="24"/>
        <v>0</v>
      </c>
      <c r="BE190" s="155">
        <f t="shared" si="17"/>
        <v>0</v>
      </c>
      <c r="BF190" s="155">
        <f t="shared" si="18"/>
        <v>0</v>
      </c>
      <c r="BG190" s="155">
        <f t="shared" si="19"/>
        <v>0</v>
      </c>
      <c r="BH190" s="155">
        <f t="shared" si="20"/>
        <v>0</v>
      </c>
      <c r="BI190" s="155">
        <f t="shared" si="21"/>
        <v>0</v>
      </c>
      <c r="BJ190" s="171">
        <v>1</v>
      </c>
      <c r="BK190" s="248"/>
    </row>
    <row r="191" spans="1:63" ht="14.25">
      <c r="A191" s="4"/>
      <c r="B191" s="36">
        <v>186</v>
      </c>
      <c r="C191" s="38">
        <v>10700</v>
      </c>
      <c r="D191" s="131" t="s">
        <v>457</v>
      </c>
      <c r="E191" s="131" t="s">
        <v>445</v>
      </c>
      <c r="F191" s="263" t="s">
        <v>157</v>
      </c>
      <c r="G191" s="263" t="s">
        <v>157</v>
      </c>
      <c r="H191" s="263" t="s">
        <v>157</v>
      </c>
      <c r="I191" s="263" t="s">
        <v>157</v>
      </c>
      <c r="J191" s="263" t="s">
        <v>157</v>
      </c>
      <c r="K191" s="263" t="s">
        <v>157</v>
      </c>
      <c r="L191" s="263"/>
      <c r="M191" s="263" t="s">
        <v>157</v>
      </c>
      <c r="N191" s="263" t="s">
        <v>157</v>
      </c>
      <c r="O191" s="263" t="s">
        <v>157</v>
      </c>
      <c r="P191" s="263" t="s">
        <v>157</v>
      </c>
      <c r="Q191" s="263" t="s">
        <v>157</v>
      </c>
      <c r="R191" s="263" t="s">
        <v>157</v>
      </c>
      <c r="S191" s="263"/>
      <c r="T191" s="263" t="s">
        <v>157</v>
      </c>
      <c r="U191" s="263" t="s">
        <v>157</v>
      </c>
      <c r="V191" s="263" t="s">
        <v>157</v>
      </c>
      <c r="W191" s="263" t="s">
        <v>157</v>
      </c>
      <c r="X191" s="263" t="s">
        <v>157</v>
      </c>
      <c r="Y191" s="263" t="s">
        <v>157</v>
      </c>
      <c r="Z191" s="263"/>
      <c r="AA191" s="263" t="s">
        <v>157</v>
      </c>
      <c r="AB191" s="263" t="s">
        <v>157</v>
      </c>
      <c r="AC191" s="263" t="s">
        <v>157</v>
      </c>
      <c r="AD191" s="263" t="s">
        <v>157</v>
      </c>
      <c r="AE191" s="263" t="s">
        <v>157</v>
      </c>
      <c r="AF191" s="263" t="s">
        <v>157</v>
      </c>
      <c r="AG191" s="263"/>
      <c r="AH191" s="263" t="s">
        <v>157</v>
      </c>
      <c r="AI191" s="263" t="s">
        <v>157</v>
      </c>
      <c r="AJ191" s="263"/>
      <c r="AK191" s="5"/>
      <c r="AL191" s="152"/>
      <c r="AM191" s="152">
        <f>VLOOKUP(C191,DM_NGAY_CONG_QUY_DINH!$H$3:$L$514,5,FALSE)</f>
        <v>26</v>
      </c>
      <c r="AN191" s="152">
        <f t="shared" si="0"/>
        <v>26</v>
      </c>
      <c r="AO191" s="155">
        <f t="shared" si="1"/>
        <v>0</v>
      </c>
      <c r="AP191" s="155">
        <f t="shared" si="2"/>
        <v>0</v>
      </c>
      <c r="AQ191" s="157">
        <f t="shared" si="3"/>
        <v>0</v>
      </c>
      <c r="AR191" s="155">
        <f t="shared" si="4"/>
        <v>0</v>
      </c>
      <c r="AS191" s="155">
        <f t="shared" si="5"/>
        <v>0</v>
      </c>
      <c r="AT191" s="155">
        <f t="shared" si="6"/>
        <v>0</v>
      </c>
      <c r="AU191" s="155">
        <f t="shared" si="7"/>
        <v>0</v>
      </c>
      <c r="AV191" s="155">
        <f t="shared" si="22"/>
        <v>0</v>
      </c>
      <c r="AW191" s="155">
        <f t="shared" si="9"/>
        <v>0</v>
      </c>
      <c r="AX191" s="155">
        <f t="shared" si="10"/>
        <v>0</v>
      </c>
      <c r="AY191" s="155">
        <f t="shared" si="11"/>
        <v>0</v>
      </c>
      <c r="AZ191" s="155">
        <f t="shared" si="23"/>
        <v>0</v>
      </c>
      <c r="BA191" s="155">
        <f t="shared" si="13"/>
        <v>0</v>
      </c>
      <c r="BB191" s="155">
        <f t="shared" si="14"/>
        <v>0</v>
      </c>
      <c r="BC191" s="155">
        <f t="shared" si="15"/>
        <v>0</v>
      </c>
      <c r="BD191" s="155">
        <f t="shared" si="24"/>
        <v>0</v>
      </c>
      <c r="BE191" s="155">
        <f t="shared" si="17"/>
        <v>0</v>
      </c>
      <c r="BF191" s="155">
        <f t="shared" si="18"/>
        <v>0</v>
      </c>
      <c r="BG191" s="155">
        <f t="shared" si="19"/>
        <v>0</v>
      </c>
      <c r="BH191" s="155">
        <f t="shared" si="20"/>
        <v>0</v>
      </c>
      <c r="BI191" s="155">
        <f t="shared" si="21"/>
        <v>0</v>
      </c>
      <c r="BJ191" s="171">
        <v>1</v>
      </c>
      <c r="BK191" s="248"/>
    </row>
    <row r="192" spans="1:63" ht="14.25">
      <c r="A192" s="4"/>
      <c r="B192" s="36">
        <v>187</v>
      </c>
      <c r="C192" s="38">
        <v>10701</v>
      </c>
      <c r="D192" s="131" t="s">
        <v>458</v>
      </c>
      <c r="E192" s="131" t="s">
        <v>445</v>
      </c>
      <c r="F192" s="263" t="s">
        <v>157</v>
      </c>
      <c r="G192" s="263" t="s">
        <v>157</v>
      </c>
      <c r="H192" s="263" t="s">
        <v>157</v>
      </c>
      <c r="I192" s="263" t="s">
        <v>157</v>
      </c>
      <c r="J192" s="263" t="s">
        <v>157</v>
      </c>
      <c r="K192" s="263" t="s">
        <v>157</v>
      </c>
      <c r="L192" s="263"/>
      <c r="M192" s="263" t="s">
        <v>157</v>
      </c>
      <c r="N192" s="263" t="s">
        <v>157</v>
      </c>
      <c r="O192" s="263" t="s">
        <v>157</v>
      </c>
      <c r="P192" s="263" t="s">
        <v>157</v>
      </c>
      <c r="Q192" s="263" t="s">
        <v>157</v>
      </c>
      <c r="R192" s="263" t="s">
        <v>157</v>
      </c>
      <c r="S192" s="263"/>
      <c r="T192" s="263" t="s">
        <v>157</v>
      </c>
      <c r="U192" s="263" t="s">
        <v>157</v>
      </c>
      <c r="V192" s="263" t="s">
        <v>157</v>
      </c>
      <c r="W192" s="263" t="s">
        <v>157</v>
      </c>
      <c r="X192" s="263" t="s">
        <v>157</v>
      </c>
      <c r="Y192" s="263" t="s">
        <v>157</v>
      </c>
      <c r="Z192" s="263"/>
      <c r="AA192" s="263" t="s">
        <v>157</v>
      </c>
      <c r="AB192" s="263" t="s">
        <v>157</v>
      </c>
      <c r="AC192" s="263" t="s">
        <v>157</v>
      </c>
      <c r="AD192" s="263" t="s">
        <v>157</v>
      </c>
      <c r="AE192" s="263" t="s">
        <v>157</v>
      </c>
      <c r="AF192" s="263" t="s">
        <v>157</v>
      </c>
      <c r="AG192" s="263"/>
      <c r="AH192" s="263" t="s">
        <v>157</v>
      </c>
      <c r="AI192" s="263" t="s">
        <v>157</v>
      </c>
      <c r="AJ192" s="263"/>
      <c r="AK192" s="5"/>
      <c r="AL192" s="152"/>
      <c r="AM192" s="152">
        <f>VLOOKUP(C192,DM_NGAY_CONG_QUY_DINH!$H$3:$L$514,5,FALSE)</f>
        <v>26</v>
      </c>
      <c r="AN192" s="152">
        <f t="shared" si="0"/>
        <v>26</v>
      </c>
      <c r="AO192" s="155">
        <f t="shared" si="1"/>
        <v>0</v>
      </c>
      <c r="AP192" s="155">
        <f t="shared" si="2"/>
        <v>0</v>
      </c>
      <c r="AQ192" s="157">
        <f t="shared" si="3"/>
        <v>0</v>
      </c>
      <c r="AR192" s="155">
        <f t="shared" si="4"/>
        <v>0</v>
      </c>
      <c r="AS192" s="155">
        <f t="shared" si="5"/>
        <v>0</v>
      </c>
      <c r="AT192" s="155">
        <f t="shared" si="6"/>
        <v>0</v>
      </c>
      <c r="AU192" s="155">
        <f t="shared" si="7"/>
        <v>0</v>
      </c>
      <c r="AV192" s="155">
        <f t="shared" si="22"/>
        <v>0</v>
      </c>
      <c r="AW192" s="155">
        <f t="shared" si="9"/>
        <v>0</v>
      </c>
      <c r="AX192" s="155">
        <f t="shared" si="10"/>
        <v>0</v>
      </c>
      <c r="AY192" s="155">
        <f t="shared" si="11"/>
        <v>0</v>
      </c>
      <c r="AZ192" s="155">
        <f t="shared" si="23"/>
        <v>0</v>
      </c>
      <c r="BA192" s="155">
        <f t="shared" si="13"/>
        <v>0</v>
      </c>
      <c r="BB192" s="155">
        <f t="shared" si="14"/>
        <v>0</v>
      </c>
      <c r="BC192" s="155">
        <f t="shared" si="15"/>
        <v>0</v>
      </c>
      <c r="BD192" s="155">
        <f t="shared" si="24"/>
        <v>0</v>
      </c>
      <c r="BE192" s="155">
        <f t="shared" si="17"/>
        <v>0</v>
      </c>
      <c r="BF192" s="155">
        <f t="shared" si="18"/>
        <v>0</v>
      </c>
      <c r="BG192" s="155">
        <f t="shared" si="19"/>
        <v>0</v>
      </c>
      <c r="BH192" s="155">
        <f t="shared" si="20"/>
        <v>0</v>
      </c>
      <c r="BI192" s="155">
        <f t="shared" si="21"/>
        <v>0</v>
      </c>
      <c r="BJ192" s="171">
        <v>1</v>
      </c>
      <c r="BK192" s="248"/>
    </row>
    <row r="193" spans="1:63" ht="14.25">
      <c r="A193" s="4"/>
      <c r="B193" s="36">
        <v>188</v>
      </c>
      <c r="C193" s="38">
        <v>10702</v>
      </c>
      <c r="D193" s="131" t="s">
        <v>459</v>
      </c>
      <c r="E193" s="131" t="s">
        <v>445</v>
      </c>
      <c r="F193" s="263" t="s">
        <v>157</v>
      </c>
      <c r="G193" s="263" t="s">
        <v>157</v>
      </c>
      <c r="H193" s="263" t="s">
        <v>157</v>
      </c>
      <c r="I193" s="263" t="s">
        <v>157</v>
      </c>
      <c r="J193" s="263" t="s">
        <v>157</v>
      </c>
      <c r="K193" s="263" t="s">
        <v>157</v>
      </c>
      <c r="L193" s="263"/>
      <c r="M193" s="263" t="s">
        <v>157</v>
      </c>
      <c r="N193" s="263" t="s">
        <v>157</v>
      </c>
      <c r="O193" s="263" t="s">
        <v>157</v>
      </c>
      <c r="P193" s="263" t="s">
        <v>157</v>
      </c>
      <c r="Q193" s="263" t="s">
        <v>157</v>
      </c>
      <c r="R193" s="263" t="s">
        <v>157</v>
      </c>
      <c r="S193" s="263"/>
      <c r="T193" s="263" t="s">
        <v>157</v>
      </c>
      <c r="U193" s="263" t="s">
        <v>157</v>
      </c>
      <c r="V193" s="263" t="s">
        <v>157</v>
      </c>
      <c r="W193" s="263" t="s">
        <v>157</v>
      </c>
      <c r="X193" s="263" t="s">
        <v>157</v>
      </c>
      <c r="Y193" s="263" t="s">
        <v>157</v>
      </c>
      <c r="Z193" s="263"/>
      <c r="AA193" s="263" t="s">
        <v>157</v>
      </c>
      <c r="AB193" s="263" t="s">
        <v>157</v>
      </c>
      <c r="AC193" s="263" t="s">
        <v>157</v>
      </c>
      <c r="AD193" s="263" t="s">
        <v>157</v>
      </c>
      <c r="AE193" s="263" t="s">
        <v>157</v>
      </c>
      <c r="AF193" s="263" t="s">
        <v>157</v>
      </c>
      <c r="AG193" s="263"/>
      <c r="AH193" s="263" t="s">
        <v>157</v>
      </c>
      <c r="AI193" s="263" t="s">
        <v>157</v>
      </c>
      <c r="AJ193" s="263"/>
      <c r="AK193" s="5"/>
      <c r="AL193" s="152"/>
      <c r="AM193" s="152">
        <f>VLOOKUP(C193,DM_NGAY_CONG_QUY_DINH!$H$3:$L$514,5,FALSE)</f>
        <v>26</v>
      </c>
      <c r="AN193" s="152">
        <f t="shared" si="0"/>
        <v>26</v>
      </c>
      <c r="AO193" s="155">
        <f t="shared" si="1"/>
        <v>0</v>
      </c>
      <c r="AP193" s="155">
        <f t="shared" si="2"/>
        <v>0</v>
      </c>
      <c r="AQ193" s="157">
        <f t="shared" si="3"/>
        <v>0</v>
      </c>
      <c r="AR193" s="155">
        <f t="shared" si="4"/>
        <v>0</v>
      </c>
      <c r="AS193" s="155">
        <f t="shared" si="5"/>
        <v>0</v>
      </c>
      <c r="AT193" s="155">
        <f t="shared" si="6"/>
        <v>0</v>
      </c>
      <c r="AU193" s="155">
        <f t="shared" si="7"/>
        <v>0</v>
      </c>
      <c r="AV193" s="155">
        <f t="shared" si="22"/>
        <v>0</v>
      </c>
      <c r="AW193" s="155">
        <f t="shared" si="9"/>
        <v>0</v>
      </c>
      <c r="AX193" s="155">
        <f t="shared" si="10"/>
        <v>0</v>
      </c>
      <c r="AY193" s="155">
        <f t="shared" si="11"/>
        <v>0</v>
      </c>
      <c r="AZ193" s="155">
        <f t="shared" si="23"/>
        <v>0</v>
      </c>
      <c r="BA193" s="155">
        <f t="shared" si="13"/>
        <v>0</v>
      </c>
      <c r="BB193" s="155">
        <f t="shared" si="14"/>
        <v>0</v>
      </c>
      <c r="BC193" s="155">
        <f t="shared" si="15"/>
        <v>0</v>
      </c>
      <c r="BD193" s="155">
        <f t="shared" si="24"/>
        <v>0</v>
      </c>
      <c r="BE193" s="155">
        <f t="shared" si="17"/>
        <v>0</v>
      </c>
      <c r="BF193" s="155">
        <f t="shared" si="18"/>
        <v>0</v>
      </c>
      <c r="BG193" s="155">
        <f t="shared" si="19"/>
        <v>0</v>
      </c>
      <c r="BH193" s="155">
        <f t="shared" si="20"/>
        <v>0</v>
      </c>
      <c r="BI193" s="155">
        <f t="shared" si="21"/>
        <v>0</v>
      </c>
      <c r="BJ193" s="171">
        <v>1</v>
      </c>
      <c r="BK193" s="248"/>
    </row>
    <row r="194" spans="1:63" ht="14.25">
      <c r="A194" s="4"/>
      <c r="B194" s="36">
        <v>189</v>
      </c>
      <c r="C194" s="38">
        <v>10703</v>
      </c>
      <c r="D194" s="131" t="s">
        <v>460</v>
      </c>
      <c r="E194" s="131" t="s">
        <v>445</v>
      </c>
      <c r="F194" s="263" t="s">
        <v>157</v>
      </c>
      <c r="G194" s="263" t="s">
        <v>157</v>
      </c>
      <c r="H194" s="263" t="s">
        <v>157</v>
      </c>
      <c r="I194" s="263" t="s">
        <v>157</v>
      </c>
      <c r="J194" s="263" t="s">
        <v>157</v>
      </c>
      <c r="K194" s="263" t="s">
        <v>157</v>
      </c>
      <c r="L194" s="263"/>
      <c r="M194" s="263" t="s">
        <v>157</v>
      </c>
      <c r="N194" s="263" t="s">
        <v>157</v>
      </c>
      <c r="O194" s="263" t="s">
        <v>157</v>
      </c>
      <c r="P194" s="263" t="s">
        <v>157</v>
      </c>
      <c r="Q194" s="263" t="s">
        <v>157</v>
      </c>
      <c r="R194" s="263" t="s">
        <v>157</v>
      </c>
      <c r="S194" s="263"/>
      <c r="T194" s="263" t="s">
        <v>157</v>
      </c>
      <c r="U194" s="263" t="s">
        <v>157</v>
      </c>
      <c r="V194" s="263" t="s">
        <v>157</v>
      </c>
      <c r="W194" s="263" t="s">
        <v>157</v>
      </c>
      <c r="X194" s="263" t="s">
        <v>157</v>
      </c>
      <c r="Y194" s="263" t="s">
        <v>157</v>
      </c>
      <c r="Z194" s="263"/>
      <c r="AA194" s="263" t="s">
        <v>157</v>
      </c>
      <c r="AB194" s="263" t="s">
        <v>157</v>
      </c>
      <c r="AC194" s="263" t="s">
        <v>157</v>
      </c>
      <c r="AD194" s="263" t="s">
        <v>157</v>
      </c>
      <c r="AE194" s="263" t="s">
        <v>157</v>
      </c>
      <c r="AF194" s="263" t="s">
        <v>157</v>
      </c>
      <c r="AG194" s="263"/>
      <c r="AH194" s="263" t="s">
        <v>157</v>
      </c>
      <c r="AI194" s="263" t="s">
        <v>157</v>
      </c>
      <c r="AJ194" s="263"/>
      <c r="AK194" s="5"/>
      <c r="AL194" s="152"/>
      <c r="AM194" s="152">
        <f>VLOOKUP(C194,DM_NGAY_CONG_QUY_DINH!$H$3:$L$514,5,FALSE)</f>
        <v>26</v>
      </c>
      <c r="AN194" s="152">
        <f t="shared" si="0"/>
        <v>26</v>
      </c>
      <c r="AO194" s="155">
        <f t="shared" si="1"/>
        <v>0</v>
      </c>
      <c r="AP194" s="155">
        <f t="shared" si="2"/>
        <v>0</v>
      </c>
      <c r="AQ194" s="157">
        <f t="shared" si="3"/>
        <v>0</v>
      </c>
      <c r="AR194" s="155">
        <f t="shared" si="4"/>
        <v>0</v>
      </c>
      <c r="AS194" s="155">
        <f t="shared" si="5"/>
        <v>0</v>
      </c>
      <c r="AT194" s="155">
        <f t="shared" si="6"/>
        <v>0</v>
      </c>
      <c r="AU194" s="155">
        <f t="shared" si="7"/>
        <v>0</v>
      </c>
      <c r="AV194" s="155">
        <f t="shared" si="22"/>
        <v>0</v>
      </c>
      <c r="AW194" s="155">
        <f t="shared" si="9"/>
        <v>0</v>
      </c>
      <c r="AX194" s="155">
        <f t="shared" si="10"/>
        <v>0</v>
      </c>
      <c r="AY194" s="155">
        <f t="shared" si="11"/>
        <v>0</v>
      </c>
      <c r="AZ194" s="155">
        <f t="shared" si="23"/>
        <v>0</v>
      </c>
      <c r="BA194" s="155">
        <f t="shared" si="13"/>
        <v>0</v>
      </c>
      <c r="BB194" s="155">
        <f t="shared" si="14"/>
        <v>0</v>
      </c>
      <c r="BC194" s="155">
        <f t="shared" si="15"/>
        <v>0</v>
      </c>
      <c r="BD194" s="155">
        <f t="shared" si="24"/>
        <v>0</v>
      </c>
      <c r="BE194" s="155">
        <f t="shared" si="17"/>
        <v>0</v>
      </c>
      <c r="BF194" s="155">
        <f t="shared" si="18"/>
        <v>0</v>
      </c>
      <c r="BG194" s="155">
        <f t="shared" si="19"/>
        <v>0</v>
      </c>
      <c r="BH194" s="155">
        <f t="shared" si="20"/>
        <v>0</v>
      </c>
      <c r="BI194" s="155">
        <f t="shared" si="21"/>
        <v>0</v>
      </c>
      <c r="BJ194" s="171">
        <v>1</v>
      </c>
      <c r="BK194" s="248"/>
    </row>
    <row r="195" spans="1:63" ht="14.25">
      <c r="A195" s="4"/>
      <c r="B195" s="36">
        <v>190</v>
      </c>
      <c r="C195" s="38">
        <v>11140</v>
      </c>
      <c r="D195" s="131" t="s">
        <v>461</v>
      </c>
      <c r="E195" s="131" t="s">
        <v>445</v>
      </c>
      <c r="F195" s="263" t="s">
        <v>157</v>
      </c>
      <c r="G195" s="263" t="s">
        <v>157</v>
      </c>
      <c r="H195" s="263" t="s">
        <v>157</v>
      </c>
      <c r="I195" s="263" t="s">
        <v>157</v>
      </c>
      <c r="J195" s="263" t="s">
        <v>157</v>
      </c>
      <c r="K195" s="263" t="s">
        <v>157</v>
      </c>
      <c r="L195" s="263"/>
      <c r="M195" s="263" t="s">
        <v>157</v>
      </c>
      <c r="N195" s="263" t="s">
        <v>157</v>
      </c>
      <c r="O195" s="263" t="s">
        <v>157</v>
      </c>
      <c r="P195" s="263" t="s">
        <v>157</v>
      </c>
      <c r="Q195" s="263" t="s">
        <v>157</v>
      </c>
      <c r="R195" s="263" t="s">
        <v>157</v>
      </c>
      <c r="S195" s="263"/>
      <c r="T195" s="263" t="s">
        <v>157</v>
      </c>
      <c r="U195" s="263" t="s">
        <v>157</v>
      </c>
      <c r="V195" s="263" t="s">
        <v>157</v>
      </c>
      <c r="W195" s="263" t="s">
        <v>157</v>
      </c>
      <c r="X195" s="263" t="s">
        <v>157</v>
      </c>
      <c r="Y195" s="263" t="s">
        <v>157</v>
      </c>
      <c r="Z195" s="263"/>
      <c r="AA195" s="263" t="s">
        <v>157</v>
      </c>
      <c r="AB195" s="263" t="s">
        <v>157</v>
      </c>
      <c r="AC195" s="263" t="s">
        <v>157</v>
      </c>
      <c r="AD195" s="263" t="s">
        <v>157</v>
      </c>
      <c r="AE195" s="263" t="s">
        <v>157</v>
      </c>
      <c r="AF195" s="263" t="s">
        <v>157</v>
      </c>
      <c r="AG195" s="263"/>
      <c r="AH195" s="263" t="s">
        <v>157</v>
      </c>
      <c r="AI195" s="263" t="s">
        <v>157</v>
      </c>
      <c r="AJ195" s="263"/>
      <c r="AK195" s="5"/>
      <c r="AL195" s="152"/>
      <c r="AM195" s="152">
        <f>VLOOKUP(C195,DM_NGAY_CONG_QUY_DINH!$H$3:$L$514,5,FALSE)</f>
        <v>26</v>
      </c>
      <c r="AN195" s="152">
        <f t="shared" si="0"/>
        <v>26</v>
      </c>
      <c r="AO195" s="155">
        <f t="shared" si="1"/>
        <v>0</v>
      </c>
      <c r="AP195" s="155">
        <f t="shared" si="2"/>
        <v>0</v>
      </c>
      <c r="AQ195" s="157">
        <f t="shared" si="3"/>
        <v>0</v>
      </c>
      <c r="AR195" s="155">
        <f t="shared" si="4"/>
        <v>0</v>
      </c>
      <c r="AS195" s="155">
        <f t="shared" si="5"/>
        <v>0</v>
      </c>
      <c r="AT195" s="155">
        <f t="shared" si="6"/>
        <v>0</v>
      </c>
      <c r="AU195" s="155">
        <f t="shared" si="7"/>
        <v>0</v>
      </c>
      <c r="AV195" s="155">
        <f t="shared" si="22"/>
        <v>0</v>
      </c>
      <c r="AW195" s="155">
        <f t="shared" si="9"/>
        <v>0</v>
      </c>
      <c r="AX195" s="155">
        <f t="shared" si="10"/>
        <v>0</v>
      </c>
      <c r="AY195" s="155">
        <f t="shared" si="11"/>
        <v>0</v>
      </c>
      <c r="AZ195" s="155">
        <f t="shared" si="23"/>
        <v>0</v>
      </c>
      <c r="BA195" s="155">
        <f t="shared" si="13"/>
        <v>0</v>
      </c>
      <c r="BB195" s="155">
        <f t="shared" si="14"/>
        <v>0</v>
      </c>
      <c r="BC195" s="155">
        <f t="shared" si="15"/>
        <v>0</v>
      </c>
      <c r="BD195" s="155">
        <f t="shared" si="24"/>
        <v>0</v>
      </c>
      <c r="BE195" s="155">
        <f t="shared" si="17"/>
        <v>0</v>
      </c>
      <c r="BF195" s="155">
        <f t="shared" si="18"/>
        <v>0</v>
      </c>
      <c r="BG195" s="155">
        <f t="shared" si="19"/>
        <v>0</v>
      </c>
      <c r="BH195" s="155">
        <f t="shared" si="20"/>
        <v>0</v>
      </c>
      <c r="BI195" s="155">
        <f t="shared" si="21"/>
        <v>0</v>
      </c>
      <c r="BJ195" s="171">
        <v>1</v>
      </c>
      <c r="BK195" s="248"/>
    </row>
    <row r="196" spans="1:63" ht="14.25">
      <c r="A196" s="4"/>
      <c r="B196" s="36">
        <v>191</v>
      </c>
      <c r="C196" s="38">
        <v>10685</v>
      </c>
      <c r="D196" s="131" t="s">
        <v>462</v>
      </c>
      <c r="E196" s="131" t="s">
        <v>182</v>
      </c>
      <c r="F196" s="263" t="s">
        <v>157</v>
      </c>
      <c r="G196" s="263" t="s">
        <v>157</v>
      </c>
      <c r="H196" s="263" t="s">
        <v>157</v>
      </c>
      <c r="I196" s="263" t="s">
        <v>157</v>
      </c>
      <c r="J196" s="263" t="s">
        <v>157</v>
      </c>
      <c r="K196" s="263" t="s">
        <v>157</v>
      </c>
      <c r="L196" s="263"/>
      <c r="M196" s="263" t="s">
        <v>157</v>
      </c>
      <c r="N196" s="263" t="s">
        <v>157</v>
      </c>
      <c r="O196" s="263" t="s">
        <v>157</v>
      </c>
      <c r="P196" s="263" t="s">
        <v>157</v>
      </c>
      <c r="Q196" s="263" t="s">
        <v>157</v>
      </c>
      <c r="R196" s="263" t="s">
        <v>157</v>
      </c>
      <c r="S196" s="263"/>
      <c r="T196" s="263" t="s">
        <v>157</v>
      </c>
      <c r="U196" s="263" t="s">
        <v>157</v>
      </c>
      <c r="V196" s="263" t="s">
        <v>157</v>
      </c>
      <c r="W196" s="263" t="s">
        <v>157</v>
      </c>
      <c r="X196" s="263" t="s">
        <v>157</v>
      </c>
      <c r="Y196" s="263" t="s">
        <v>157</v>
      </c>
      <c r="Z196" s="263"/>
      <c r="AA196" s="263" t="s">
        <v>157</v>
      </c>
      <c r="AB196" s="263" t="s">
        <v>157</v>
      </c>
      <c r="AC196" s="263" t="s">
        <v>157</v>
      </c>
      <c r="AD196" s="263" t="s">
        <v>157</v>
      </c>
      <c r="AE196" s="263" t="s">
        <v>157</v>
      </c>
      <c r="AF196" s="263" t="s">
        <v>157</v>
      </c>
      <c r="AG196" s="263"/>
      <c r="AH196" s="263" t="s">
        <v>157</v>
      </c>
      <c r="AI196" s="263" t="s">
        <v>157</v>
      </c>
      <c r="AJ196" s="263"/>
      <c r="AK196" s="5"/>
      <c r="AL196" s="152"/>
      <c r="AM196" s="152">
        <f>VLOOKUP(C196,DM_NGAY_CONG_QUY_DINH!$H$3:$L$514,5,FALSE)</f>
        <v>26</v>
      </c>
      <c r="AN196" s="152">
        <f t="shared" si="0"/>
        <v>26</v>
      </c>
      <c r="AO196" s="155">
        <f t="shared" si="1"/>
        <v>0</v>
      </c>
      <c r="AP196" s="155">
        <f t="shared" si="2"/>
        <v>0</v>
      </c>
      <c r="AQ196" s="157">
        <f t="shared" si="3"/>
        <v>0</v>
      </c>
      <c r="AR196" s="155">
        <f t="shared" si="4"/>
        <v>0</v>
      </c>
      <c r="AS196" s="155">
        <f t="shared" si="5"/>
        <v>0</v>
      </c>
      <c r="AT196" s="155">
        <f t="shared" si="6"/>
        <v>0</v>
      </c>
      <c r="AU196" s="155">
        <f t="shared" si="7"/>
        <v>0</v>
      </c>
      <c r="AV196" s="155">
        <f t="shared" si="22"/>
        <v>0</v>
      </c>
      <c r="AW196" s="155">
        <f t="shared" si="9"/>
        <v>0</v>
      </c>
      <c r="AX196" s="155">
        <f t="shared" si="10"/>
        <v>0</v>
      </c>
      <c r="AY196" s="155">
        <f t="shared" si="11"/>
        <v>0</v>
      </c>
      <c r="AZ196" s="155">
        <f t="shared" si="23"/>
        <v>0</v>
      </c>
      <c r="BA196" s="155">
        <f t="shared" si="13"/>
        <v>0</v>
      </c>
      <c r="BB196" s="155">
        <f t="shared" si="14"/>
        <v>0</v>
      </c>
      <c r="BC196" s="155">
        <f t="shared" si="15"/>
        <v>0</v>
      </c>
      <c r="BD196" s="155">
        <f t="shared" si="24"/>
        <v>0</v>
      </c>
      <c r="BE196" s="155">
        <f t="shared" si="17"/>
        <v>0</v>
      </c>
      <c r="BF196" s="155">
        <f t="shared" si="18"/>
        <v>0</v>
      </c>
      <c r="BG196" s="155">
        <f t="shared" si="19"/>
        <v>0</v>
      </c>
      <c r="BH196" s="155">
        <f t="shared" si="20"/>
        <v>0</v>
      </c>
      <c r="BI196" s="155">
        <f t="shared" si="21"/>
        <v>0</v>
      </c>
      <c r="BJ196" s="171">
        <v>1</v>
      </c>
      <c r="BK196" s="248"/>
    </row>
    <row r="197" spans="1:63" ht="14.25">
      <c r="A197" s="4"/>
      <c r="B197" s="36">
        <v>192</v>
      </c>
      <c r="C197" s="38">
        <v>10709</v>
      </c>
      <c r="D197" s="131" t="s">
        <v>463</v>
      </c>
      <c r="E197" s="131" t="s">
        <v>362</v>
      </c>
      <c r="F197" s="263" t="s">
        <v>157</v>
      </c>
      <c r="G197" s="263" t="s">
        <v>157</v>
      </c>
      <c r="H197" s="263" t="s">
        <v>157</v>
      </c>
      <c r="I197" s="263" t="s">
        <v>157</v>
      </c>
      <c r="J197" s="263" t="s">
        <v>157</v>
      </c>
      <c r="K197" s="263" t="s">
        <v>157</v>
      </c>
      <c r="L197" s="263"/>
      <c r="M197" s="263" t="s">
        <v>157</v>
      </c>
      <c r="N197" s="263" t="s">
        <v>157</v>
      </c>
      <c r="O197" s="263" t="s">
        <v>157</v>
      </c>
      <c r="P197" s="263" t="s">
        <v>157</v>
      </c>
      <c r="Q197" s="263" t="s">
        <v>157</v>
      </c>
      <c r="R197" s="263" t="s">
        <v>157</v>
      </c>
      <c r="S197" s="263"/>
      <c r="T197" s="263" t="s">
        <v>157</v>
      </c>
      <c r="U197" s="263" t="s">
        <v>157</v>
      </c>
      <c r="V197" s="263" t="s">
        <v>157</v>
      </c>
      <c r="W197" s="263" t="s">
        <v>157</v>
      </c>
      <c r="X197" s="263" t="s">
        <v>157</v>
      </c>
      <c r="Y197" s="263" t="s">
        <v>157</v>
      </c>
      <c r="Z197" s="263"/>
      <c r="AA197" s="263" t="s">
        <v>157</v>
      </c>
      <c r="AB197" s="263" t="s">
        <v>157</v>
      </c>
      <c r="AC197" s="263" t="s">
        <v>157</v>
      </c>
      <c r="AD197" s="263" t="s">
        <v>157</v>
      </c>
      <c r="AE197" s="263" t="s">
        <v>157</v>
      </c>
      <c r="AF197" s="263" t="s">
        <v>157</v>
      </c>
      <c r="AG197" s="263"/>
      <c r="AH197" s="263" t="s">
        <v>157</v>
      </c>
      <c r="AI197" s="263" t="s">
        <v>157</v>
      </c>
      <c r="AJ197" s="263"/>
      <c r="AK197" s="5"/>
      <c r="AL197" s="152"/>
      <c r="AM197" s="152">
        <f>VLOOKUP(C197,DM_NGAY_CONG_QUY_DINH!$H$3:$L$514,5,FALSE)</f>
        <v>26</v>
      </c>
      <c r="AN197" s="152">
        <f t="shared" si="0"/>
        <v>26</v>
      </c>
      <c r="AO197" s="155">
        <f t="shared" si="1"/>
        <v>0</v>
      </c>
      <c r="AP197" s="155">
        <f t="shared" si="2"/>
        <v>0</v>
      </c>
      <c r="AQ197" s="157">
        <f t="shared" si="3"/>
        <v>0</v>
      </c>
      <c r="AR197" s="155">
        <f t="shared" si="4"/>
        <v>0</v>
      </c>
      <c r="AS197" s="155">
        <f t="shared" si="5"/>
        <v>0</v>
      </c>
      <c r="AT197" s="155">
        <f t="shared" si="6"/>
        <v>0</v>
      </c>
      <c r="AU197" s="155">
        <f t="shared" si="7"/>
        <v>0</v>
      </c>
      <c r="AV197" s="155">
        <f t="shared" si="22"/>
        <v>0</v>
      </c>
      <c r="AW197" s="155">
        <f t="shared" si="9"/>
        <v>0</v>
      </c>
      <c r="AX197" s="155">
        <f t="shared" si="10"/>
        <v>0</v>
      </c>
      <c r="AY197" s="155">
        <f t="shared" si="11"/>
        <v>0</v>
      </c>
      <c r="AZ197" s="155">
        <f t="shared" si="23"/>
        <v>0</v>
      </c>
      <c r="BA197" s="155">
        <f t="shared" si="13"/>
        <v>0</v>
      </c>
      <c r="BB197" s="155">
        <f t="shared" si="14"/>
        <v>0</v>
      </c>
      <c r="BC197" s="155">
        <f t="shared" si="15"/>
        <v>0</v>
      </c>
      <c r="BD197" s="155">
        <f t="shared" si="24"/>
        <v>0</v>
      </c>
      <c r="BE197" s="155">
        <f t="shared" si="17"/>
        <v>0</v>
      </c>
      <c r="BF197" s="155">
        <f t="shared" si="18"/>
        <v>0</v>
      </c>
      <c r="BG197" s="155">
        <f t="shared" si="19"/>
        <v>0</v>
      </c>
      <c r="BH197" s="155">
        <f t="shared" si="20"/>
        <v>0</v>
      </c>
      <c r="BI197" s="155">
        <f t="shared" si="21"/>
        <v>0</v>
      </c>
      <c r="BJ197" s="171">
        <v>1</v>
      </c>
      <c r="BK197" s="248"/>
    </row>
    <row r="198" spans="1:63" ht="14.25">
      <c r="A198" s="4"/>
      <c r="B198" s="36">
        <v>193</v>
      </c>
      <c r="C198" s="38">
        <v>10715</v>
      </c>
      <c r="D198" s="233" t="s">
        <v>464</v>
      </c>
      <c r="E198" s="131" t="s">
        <v>362</v>
      </c>
      <c r="F198" s="263" t="s">
        <v>157</v>
      </c>
      <c r="G198" s="263" t="s">
        <v>157</v>
      </c>
      <c r="H198" s="263" t="s">
        <v>157</v>
      </c>
      <c r="I198" s="263" t="s">
        <v>157</v>
      </c>
      <c r="J198" s="263" t="s">
        <v>157</v>
      </c>
      <c r="K198" s="263" t="s">
        <v>157</v>
      </c>
      <c r="L198" s="263"/>
      <c r="M198" s="263" t="s">
        <v>157</v>
      </c>
      <c r="N198" s="263" t="s">
        <v>157</v>
      </c>
      <c r="O198" s="263" t="s">
        <v>157</v>
      </c>
      <c r="P198" s="263" t="s">
        <v>157</v>
      </c>
      <c r="Q198" s="263" t="s">
        <v>157</v>
      </c>
      <c r="R198" s="263" t="s">
        <v>157</v>
      </c>
      <c r="S198" s="263"/>
      <c r="T198" s="263" t="s">
        <v>157</v>
      </c>
      <c r="U198" s="263" t="s">
        <v>157</v>
      </c>
      <c r="V198" s="263" t="s">
        <v>157</v>
      </c>
      <c r="W198" s="263" t="s">
        <v>157</v>
      </c>
      <c r="X198" s="263" t="s">
        <v>157</v>
      </c>
      <c r="Y198" s="263" t="s">
        <v>157</v>
      </c>
      <c r="Z198" s="263"/>
      <c r="AA198" s="263" t="s">
        <v>157</v>
      </c>
      <c r="AB198" s="263" t="s">
        <v>157</v>
      </c>
      <c r="AC198" s="263" t="s">
        <v>157</v>
      </c>
      <c r="AD198" s="263" t="s">
        <v>157</v>
      </c>
      <c r="AE198" s="263" t="s">
        <v>157</v>
      </c>
      <c r="AF198" s="263" t="s">
        <v>157</v>
      </c>
      <c r="AG198" s="263"/>
      <c r="AH198" s="263" t="s">
        <v>157</v>
      </c>
      <c r="AI198" s="263" t="s">
        <v>157</v>
      </c>
      <c r="AJ198" s="263"/>
      <c r="AK198" s="5"/>
      <c r="AL198" s="152"/>
      <c r="AM198" s="152">
        <f>VLOOKUP(C198,DM_NGAY_CONG_QUY_DINH!$H$3:$L$514,5,FALSE)</f>
        <v>26</v>
      </c>
      <c r="AN198" s="152">
        <f t="shared" si="0"/>
        <v>26</v>
      </c>
      <c r="AO198" s="155">
        <f t="shared" si="1"/>
        <v>0</v>
      </c>
      <c r="AP198" s="155">
        <f t="shared" si="2"/>
        <v>0</v>
      </c>
      <c r="AQ198" s="157">
        <f t="shared" si="3"/>
        <v>0</v>
      </c>
      <c r="AR198" s="155">
        <f t="shared" si="4"/>
        <v>0</v>
      </c>
      <c r="AS198" s="155">
        <f t="shared" si="5"/>
        <v>0</v>
      </c>
      <c r="AT198" s="155">
        <f t="shared" si="6"/>
        <v>0</v>
      </c>
      <c r="AU198" s="155">
        <f t="shared" si="7"/>
        <v>0</v>
      </c>
      <c r="AV198" s="155">
        <f t="shared" si="22"/>
        <v>0</v>
      </c>
      <c r="AW198" s="155">
        <f t="shared" si="9"/>
        <v>0</v>
      </c>
      <c r="AX198" s="155">
        <f t="shared" si="10"/>
        <v>0</v>
      </c>
      <c r="AY198" s="155">
        <f t="shared" si="11"/>
        <v>0</v>
      </c>
      <c r="AZ198" s="155">
        <f t="shared" si="23"/>
        <v>0</v>
      </c>
      <c r="BA198" s="155">
        <f t="shared" si="13"/>
        <v>0</v>
      </c>
      <c r="BB198" s="155">
        <f t="shared" si="14"/>
        <v>0</v>
      </c>
      <c r="BC198" s="155">
        <f t="shared" si="15"/>
        <v>0</v>
      </c>
      <c r="BD198" s="155">
        <f t="shared" si="24"/>
        <v>0</v>
      </c>
      <c r="BE198" s="155">
        <f t="shared" si="17"/>
        <v>0</v>
      </c>
      <c r="BF198" s="155">
        <f t="shared" si="18"/>
        <v>0</v>
      </c>
      <c r="BG198" s="155">
        <f t="shared" si="19"/>
        <v>0</v>
      </c>
      <c r="BH198" s="155">
        <f t="shared" si="20"/>
        <v>0</v>
      </c>
      <c r="BI198" s="155">
        <f t="shared" si="21"/>
        <v>0</v>
      </c>
      <c r="BJ198" s="171">
        <v>1</v>
      </c>
      <c r="BK198" s="248"/>
    </row>
    <row r="199" spans="1:63" ht="14.25">
      <c r="A199" s="4"/>
      <c r="B199" s="36">
        <v>194</v>
      </c>
      <c r="C199" s="38">
        <v>10734</v>
      </c>
      <c r="D199" s="131" t="s">
        <v>465</v>
      </c>
      <c r="E199" s="131" t="s">
        <v>362</v>
      </c>
      <c r="F199" s="263" t="s">
        <v>157</v>
      </c>
      <c r="G199" s="263" t="s">
        <v>157</v>
      </c>
      <c r="H199" s="263" t="s">
        <v>157</v>
      </c>
      <c r="I199" s="263" t="s">
        <v>157</v>
      </c>
      <c r="J199" s="263" t="s">
        <v>157</v>
      </c>
      <c r="K199" s="263" t="s">
        <v>157</v>
      </c>
      <c r="L199" s="263"/>
      <c r="M199" s="263" t="s">
        <v>157</v>
      </c>
      <c r="N199" s="263" t="s">
        <v>157</v>
      </c>
      <c r="O199" s="263" t="s">
        <v>157</v>
      </c>
      <c r="P199" s="263" t="s">
        <v>157</v>
      </c>
      <c r="Q199" s="263" t="s">
        <v>157</v>
      </c>
      <c r="R199" s="263" t="s">
        <v>157</v>
      </c>
      <c r="S199" s="263"/>
      <c r="T199" s="263" t="s">
        <v>157</v>
      </c>
      <c r="U199" s="263" t="s">
        <v>157</v>
      </c>
      <c r="V199" s="263" t="s">
        <v>157</v>
      </c>
      <c r="W199" s="263" t="s">
        <v>157</v>
      </c>
      <c r="X199" s="263" t="s">
        <v>157</v>
      </c>
      <c r="Y199" s="263" t="s">
        <v>157</v>
      </c>
      <c r="Z199" s="263"/>
      <c r="AA199" s="263" t="s">
        <v>157</v>
      </c>
      <c r="AB199" s="263" t="s">
        <v>157</v>
      </c>
      <c r="AC199" s="263" t="s">
        <v>157</v>
      </c>
      <c r="AD199" s="263" t="s">
        <v>157</v>
      </c>
      <c r="AE199" s="263" t="s">
        <v>157</v>
      </c>
      <c r="AF199" s="263" t="s">
        <v>157</v>
      </c>
      <c r="AG199" s="263"/>
      <c r="AH199" s="263" t="s">
        <v>157</v>
      </c>
      <c r="AI199" s="263" t="s">
        <v>157</v>
      </c>
      <c r="AJ199" s="263"/>
      <c r="AK199" s="5"/>
      <c r="AL199" s="152"/>
      <c r="AM199" s="152">
        <f>VLOOKUP(C199,DM_NGAY_CONG_QUY_DINH!$H$3:$L$514,5,FALSE)</f>
        <v>26</v>
      </c>
      <c r="AN199" s="152">
        <f t="shared" si="0"/>
        <v>26</v>
      </c>
      <c r="AO199" s="155">
        <f t="shared" si="1"/>
        <v>0</v>
      </c>
      <c r="AP199" s="155">
        <f t="shared" si="2"/>
        <v>0</v>
      </c>
      <c r="AQ199" s="157">
        <f t="shared" si="3"/>
        <v>0</v>
      </c>
      <c r="AR199" s="155">
        <f t="shared" si="4"/>
        <v>0</v>
      </c>
      <c r="AS199" s="155">
        <f t="shared" si="5"/>
        <v>0</v>
      </c>
      <c r="AT199" s="155">
        <f t="shared" si="6"/>
        <v>0</v>
      </c>
      <c r="AU199" s="155">
        <f t="shared" si="7"/>
        <v>0</v>
      </c>
      <c r="AV199" s="155">
        <f t="shared" si="22"/>
        <v>0</v>
      </c>
      <c r="AW199" s="155">
        <f t="shared" si="9"/>
        <v>0</v>
      </c>
      <c r="AX199" s="155">
        <f t="shared" si="10"/>
        <v>0</v>
      </c>
      <c r="AY199" s="155">
        <f t="shared" si="11"/>
        <v>0</v>
      </c>
      <c r="AZ199" s="155">
        <f t="shared" si="23"/>
        <v>0</v>
      </c>
      <c r="BA199" s="155">
        <f t="shared" si="13"/>
        <v>0</v>
      </c>
      <c r="BB199" s="155">
        <f t="shared" si="14"/>
        <v>0</v>
      </c>
      <c r="BC199" s="155">
        <f t="shared" si="15"/>
        <v>0</v>
      </c>
      <c r="BD199" s="155">
        <f t="shared" si="24"/>
        <v>0</v>
      </c>
      <c r="BE199" s="155">
        <f t="shared" si="17"/>
        <v>0</v>
      </c>
      <c r="BF199" s="155">
        <f t="shared" si="18"/>
        <v>0</v>
      </c>
      <c r="BG199" s="155">
        <f t="shared" si="19"/>
        <v>0</v>
      </c>
      <c r="BH199" s="155">
        <f t="shared" si="20"/>
        <v>0</v>
      </c>
      <c r="BI199" s="155">
        <f t="shared" si="21"/>
        <v>0</v>
      </c>
      <c r="BJ199" s="171">
        <v>1</v>
      </c>
      <c r="BK199" s="248"/>
    </row>
    <row r="200" spans="1:63" ht="14.25">
      <c r="A200" s="4"/>
      <c r="B200" s="36">
        <v>195</v>
      </c>
      <c r="C200" s="38">
        <v>10646</v>
      </c>
      <c r="D200" s="131" t="s">
        <v>466</v>
      </c>
      <c r="E200" s="131" t="s">
        <v>445</v>
      </c>
      <c r="F200" s="263" t="s">
        <v>157</v>
      </c>
      <c r="G200" s="263" t="s">
        <v>157</v>
      </c>
      <c r="H200" s="263" t="s">
        <v>157</v>
      </c>
      <c r="I200" s="263" t="s">
        <v>157</v>
      </c>
      <c r="J200" s="263" t="s">
        <v>157</v>
      </c>
      <c r="K200" s="263" t="s">
        <v>157</v>
      </c>
      <c r="L200" s="263"/>
      <c r="M200" s="263" t="s">
        <v>157</v>
      </c>
      <c r="N200" s="263" t="s">
        <v>157</v>
      </c>
      <c r="O200" s="263" t="s">
        <v>157</v>
      </c>
      <c r="P200" s="263" t="s">
        <v>157</v>
      </c>
      <c r="Q200" s="263" t="s">
        <v>157</v>
      </c>
      <c r="R200" s="263" t="s">
        <v>157</v>
      </c>
      <c r="S200" s="263"/>
      <c r="T200" s="263" t="s">
        <v>157</v>
      </c>
      <c r="U200" s="263" t="s">
        <v>157</v>
      </c>
      <c r="V200" s="263" t="s">
        <v>157</v>
      </c>
      <c r="W200" s="263" t="s">
        <v>157</v>
      </c>
      <c r="X200" s="263" t="s">
        <v>157</v>
      </c>
      <c r="Y200" s="263" t="s">
        <v>157</v>
      </c>
      <c r="Z200" s="263"/>
      <c r="AA200" s="263" t="s">
        <v>157</v>
      </c>
      <c r="AB200" s="263" t="s">
        <v>157</v>
      </c>
      <c r="AC200" s="263" t="s">
        <v>157</v>
      </c>
      <c r="AD200" s="263" t="s">
        <v>157</v>
      </c>
      <c r="AE200" s="263" t="s">
        <v>157</v>
      </c>
      <c r="AF200" s="263" t="s">
        <v>157</v>
      </c>
      <c r="AG200" s="263"/>
      <c r="AH200" s="263" t="s">
        <v>157</v>
      </c>
      <c r="AI200" s="263" t="s">
        <v>157</v>
      </c>
      <c r="AJ200" s="263"/>
      <c r="AK200" s="5"/>
      <c r="AL200" s="152"/>
      <c r="AM200" s="152">
        <f>VLOOKUP(C200,DM_NGAY_CONG_QUY_DINH!$H$3:$L$514,5,FALSE)</f>
        <v>26</v>
      </c>
      <c r="AN200" s="152">
        <f t="shared" si="0"/>
        <v>26</v>
      </c>
      <c r="AO200" s="155">
        <f t="shared" si="1"/>
        <v>0</v>
      </c>
      <c r="AP200" s="155">
        <f t="shared" si="2"/>
        <v>0</v>
      </c>
      <c r="AQ200" s="157">
        <f t="shared" si="3"/>
        <v>0</v>
      </c>
      <c r="AR200" s="155">
        <f t="shared" si="4"/>
        <v>0</v>
      </c>
      <c r="AS200" s="155">
        <f t="shared" si="5"/>
        <v>0</v>
      </c>
      <c r="AT200" s="155">
        <f t="shared" si="6"/>
        <v>0</v>
      </c>
      <c r="AU200" s="155">
        <f t="shared" si="7"/>
        <v>0</v>
      </c>
      <c r="AV200" s="155">
        <f t="shared" si="22"/>
        <v>0</v>
      </c>
      <c r="AW200" s="155">
        <f t="shared" si="9"/>
        <v>0</v>
      </c>
      <c r="AX200" s="155">
        <f t="shared" si="10"/>
        <v>0</v>
      </c>
      <c r="AY200" s="155">
        <f t="shared" si="11"/>
        <v>0</v>
      </c>
      <c r="AZ200" s="155">
        <f t="shared" si="23"/>
        <v>0</v>
      </c>
      <c r="BA200" s="155">
        <f t="shared" si="13"/>
        <v>0</v>
      </c>
      <c r="BB200" s="155">
        <f t="shared" si="14"/>
        <v>0</v>
      </c>
      <c r="BC200" s="155">
        <f t="shared" si="15"/>
        <v>0</v>
      </c>
      <c r="BD200" s="155">
        <f t="shared" si="24"/>
        <v>0</v>
      </c>
      <c r="BE200" s="155">
        <f t="shared" si="17"/>
        <v>0</v>
      </c>
      <c r="BF200" s="155">
        <f t="shared" si="18"/>
        <v>0</v>
      </c>
      <c r="BG200" s="155">
        <f t="shared" si="19"/>
        <v>0</v>
      </c>
      <c r="BH200" s="155">
        <f t="shared" si="20"/>
        <v>0</v>
      </c>
      <c r="BI200" s="155">
        <f t="shared" si="21"/>
        <v>0</v>
      </c>
      <c r="BJ200" s="171">
        <v>0.9</v>
      </c>
      <c r="BK200" s="248"/>
    </row>
    <row r="201" spans="1:63" ht="14.25">
      <c r="A201" s="4"/>
      <c r="B201" s="36">
        <v>196</v>
      </c>
      <c r="C201" s="38">
        <v>10647</v>
      </c>
      <c r="D201" s="131" t="s">
        <v>467</v>
      </c>
      <c r="E201" s="131" t="s">
        <v>468</v>
      </c>
      <c r="F201" s="263" t="s">
        <v>157</v>
      </c>
      <c r="G201" s="263" t="s">
        <v>157</v>
      </c>
      <c r="H201" s="263" t="s">
        <v>157</v>
      </c>
      <c r="I201" s="263" t="s">
        <v>157</v>
      </c>
      <c r="J201" s="263" t="s">
        <v>157</v>
      </c>
      <c r="K201" s="263" t="s">
        <v>157</v>
      </c>
      <c r="L201" s="263"/>
      <c r="M201" s="263" t="s">
        <v>298</v>
      </c>
      <c r="N201" s="263" t="s">
        <v>298</v>
      </c>
      <c r="O201" s="263" t="s">
        <v>298</v>
      </c>
      <c r="P201" s="263" t="s">
        <v>298</v>
      </c>
      <c r="Q201" s="263" t="s">
        <v>298</v>
      </c>
      <c r="R201" s="263" t="s">
        <v>298</v>
      </c>
      <c r="S201" s="263"/>
      <c r="T201" s="263" t="s">
        <v>157</v>
      </c>
      <c r="U201" s="263" t="s">
        <v>157</v>
      </c>
      <c r="V201" s="263" t="s">
        <v>157</v>
      </c>
      <c r="W201" s="263" t="s">
        <v>157</v>
      </c>
      <c r="X201" s="263" t="s">
        <v>157</v>
      </c>
      <c r="Y201" s="263" t="s">
        <v>157</v>
      </c>
      <c r="Z201" s="263"/>
      <c r="AA201" s="263" t="s">
        <v>157</v>
      </c>
      <c r="AB201" s="263" t="s">
        <v>157</v>
      </c>
      <c r="AC201" s="263" t="s">
        <v>157</v>
      </c>
      <c r="AD201" s="263" t="s">
        <v>157</v>
      </c>
      <c r="AE201" s="263" t="s">
        <v>157</v>
      </c>
      <c r="AF201" s="263" t="s">
        <v>157</v>
      </c>
      <c r="AG201" s="263"/>
      <c r="AH201" s="263" t="s">
        <v>157</v>
      </c>
      <c r="AI201" s="263" t="s">
        <v>157</v>
      </c>
      <c r="AJ201" s="263"/>
      <c r="AK201" s="5"/>
      <c r="AL201" s="152"/>
      <c r="AM201" s="152">
        <f>VLOOKUP(C201,DM_NGAY_CONG_QUY_DINH!$H$3:$L$514,5,FALSE)</f>
        <v>26</v>
      </c>
      <c r="AN201" s="152">
        <f t="shared" si="0"/>
        <v>20</v>
      </c>
      <c r="AO201" s="155">
        <f t="shared" si="1"/>
        <v>0</v>
      </c>
      <c r="AP201" s="155">
        <f t="shared" si="2"/>
        <v>0</v>
      </c>
      <c r="AQ201" s="157">
        <f t="shared" si="3"/>
        <v>0</v>
      </c>
      <c r="AR201" s="155">
        <f t="shared" si="4"/>
        <v>0</v>
      </c>
      <c r="AS201" s="155">
        <f t="shared" si="5"/>
        <v>0</v>
      </c>
      <c r="AT201" s="155">
        <f t="shared" si="6"/>
        <v>0</v>
      </c>
      <c r="AU201" s="155">
        <f t="shared" si="7"/>
        <v>0</v>
      </c>
      <c r="AV201" s="155">
        <f t="shared" si="22"/>
        <v>0</v>
      </c>
      <c r="AW201" s="155">
        <f t="shared" si="9"/>
        <v>0</v>
      </c>
      <c r="AX201" s="155">
        <f t="shared" si="10"/>
        <v>6</v>
      </c>
      <c r="AY201" s="155">
        <f t="shared" si="11"/>
        <v>0</v>
      </c>
      <c r="AZ201" s="155">
        <f t="shared" si="23"/>
        <v>0</v>
      </c>
      <c r="BA201" s="155">
        <f t="shared" si="13"/>
        <v>0</v>
      </c>
      <c r="BB201" s="155">
        <f t="shared" si="14"/>
        <v>0</v>
      </c>
      <c r="BC201" s="155">
        <f t="shared" si="15"/>
        <v>0</v>
      </c>
      <c r="BD201" s="155">
        <f t="shared" si="24"/>
        <v>0</v>
      </c>
      <c r="BE201" s="155">
        <f t="shared" si="17"/>
        <v>0</v>
      </c>
      <c r="BF201" s="155">
        <f t="shared" si="18"/>
        <v>0</v>
      </c>
      <c r="BG201" s="155">
        <f t="shared" si="19"/>
        <v>0</v>
      </c>
      <c r="BH201" s="155">
        <f t="shared" si="20"/>
        <v>0</v>
      </c>
      <c r="BI201" s="155">
        <f t="shared" si="21"/>
        <v>0</v>
      </c>
      <c r="BJ201" s="171">
        <v>1</v>
      </c>
      <c r="BK201" s="248"/>
    </row>
    <row r="202" spans="1:63" ht="14.25">
      <c r="A202" s="4"/>
      <c r="B202" s="36">
        <v>197</v>
      </c>
      <c r="C202" s="38">
        <v>10650</v>
      </c>
      <c r="D202" s="131" t="s">
        <v>469</v>
      </c>
      <c r="E202" s="131" t="s">
        <v>468</v>
      </c>
      <c r="F202" s="263" t="s">
        <v>157</v>
      </c>
      <c r="G202" s="263" t="s">
        <v>157</v>
      </c>
      <c r="H202" s="263" t="s">
        <v>157</v>
      </c>
      <c r="I202" s="263" t="s">
        <v>157</v>
      </c>
      <c r="J202" s="263" t="s">
        <v>157</v>
      </c>
      <c r="K202" s="263" t="s">
        <v>157</v>
      </c>
      <c r="L202" s="263"/>
      <c r="M202" s="263" t="s">
        <v>157</v>
      </c>
      <c r="N202" s="263" t="s">
        <v>157</v>
      </c>
      <c r="O202" s="263" t="s">
        <v>157</v>
      </c>
      <c r="P202" s="263" t="s">
        <v>157</v>
      </c>
      <c r="Q202" s="263" t="s">
        <v>157</v>
      </c>
      <c r="R202" s="263" t="s">
        <v>157</v>
      </c>
      <c r="S202" s="263"/>
      <c r="T202" s="263" t="s">
        <v>157</v>
      </c>
      <c r="U202" s="263" t="s">
        <v>157</v>
      </c>
      <c r="V202" s="263" t="s">
        <v>157</v>
      </c>
      <c r="W202" s="263" t="s">
        <v>157</v>
      </c>
      <c r="X202" s="263" t="s">
        <v>157</v>
      </c>
      <c r="Y202" s="263" t="s">
        <v>157</v>
      </c>
      <c r="Z202" s="263"/>
      <c r="AA202" s="263" t="s">
        <v>157</v>
      </c>
      <c r="AB202" s="263" t="s">
        <v>157</v>
      </c>
      <c r="AC202" s="263" t="s">
        <v>157</v>
      </c>
      <c r="AD202" s="263" t="s">
        <v>157</v>
      </c>
      <c r="AE202" s="263" t="s">
        <v>157</v>
      </c>
      <c r="AF202" s="263" t="s">
        <v>157</v>
      </c>
      <c r="AG202" s="263"/>
      <c r="AH202" s="263" t="s">
        <v>157</v>
      </c>
      <c r="AI202" s="263" t="s">
        <v>157</v>
      </c>
      <c r="AJ202" s="263"/>
      <c r="AK202" s="5"/>
      <c r="AL202" s="152"/>
      <c r="AM202" s="152">
        <f>VLOOKUP(C202,DM_NGAY_CONG_QUY_DINH!$H$3:$L$514,5,FALSE)</f>
        <v>26</v>
      </c>
      <c r="AN202" s="152">
        <f t="shared" si="0"/>
        <v>26</v>
      </c>
      <c r="AO202" s="155">
        <f t="shared" si="1"/>
        <v>0</v>
      </c>
      <c r="AP202" s="155">
        <f t="shared" si="2"/>
        <v>0</v>
      </c>
      <c r="AQ202" s="157">
        <f t="shared" si="3"/>
        <v>0</v>
      </c>
      <c r="AR202" s="155">
        <f t="shared" si="4"/>
        <v>0</v>
      </c>
      <c r="AS202" s="155">
        <f t="shared" si="5"/>
        <v>0</v>
      </c>
      <c r="AT202" s="155">
        <f t="shared" si="6"/>
        <v>0</v>
      </c>
      <c r="AU202" s="155">
        <f t="shared" si="7"/>
        <v>0</v>
      </c>
      <c r="AV202" s="155">
        <f t="shared" si="22"/>
        <v>0</v>
      </c>
      <c r="AW202" s="155">
        <f t="shared" si="9"/>
        <v>0</v>
      </c>
      <c r="AX202" s="155">
        <f t="shared" si="10"/>
        <v>0</v>
      </c>
      <c r="AY202" s="155">
        <f t="shared" si="11"/>
        <v>0</v>
      </c>
      <c r="AZ202" s="155">
        <f t="shared" si="23"/>
        <v>0</v>
      </c>
      <c r="BA202" s="155">
        <f t="shared" si="13"/>
        <v>0</v>
      </c>
      <c r="BB202" s="155">
        <f t="shared" si="14"/>
        <v>0</v>
      </c>
      <c r="BC202" s="155">
        <f t="shared" si="15"/>
        <v>0</v>
      </c>
      <c r="BD202" s="155">
        <f t="shared" si="24"/>
        <v>0</v>
      </c>
      <c r="BE202" s="155">
        <f t="shared" si="17"/>
        <v>0</v>
      </c>
      <c r="BF202" s="155">
        <f t="shared" si="18"/>
        <v>0</v>
      </c>
      <c r="BG202" s="155">
        <f t="shared" si="19"/>
        <v>0</v>
      </c>
      <c r="BH202" s="155">
        <f t="shared" si="20"/>
        <v>0</v>
      </c>
      <c r="BI202" s="155">
        <f t="shared" si="21"/>
        <v>0</v>
      </c>
      <c r="BJ202" s="171">
        <v>1</v>
      </c>
      <c r="BK202" s="248"/>
    </row>
    <row r="203" spans="1:63" ht="14.25">
      <c r="A203" s="4"/>
      <c r="B203" s="36">
        <v>198</v>
      </c>
      <c r="C203" s="38">
        <v>10652</v>
      </c>
      <c r="D203" s="131" t="s">
        <v>470</v>
      </c>
      <c r="E203" s="131" t="s">
        <v>468</v>
      </c>
      <c r="F203" s="263" t="s">
        <v>298</v>
      </c>
      <c r="G203" s="263" t="s">
        <v>298</v>
      </c>
      <c r="H203" s="263" t="s">
        <v>298</v>
      </c>
      <c r="I203" s="263" t="s">
        <v>298</v>
      </c>
      <c r="J203" s="263" t="s">
        <v>298</v>
      </c>
      <c r="K203" s="263" t="s">
        <v>298</v>
      </c>
      <c r="L203" s="263"/>
      <c r="M203" s="263" t="s">
        <v>157</v>
      </c>
      <c r="N203" s="263" t="s">
        <v>157</v>
      </c>
      <c r="O203" s="263" t="s">
        <v>157</v>
      </c>
      <c r="P203" s="263" t="s">
        <v>157</v>
      </c>
      <c r="Q203" s="263" t="s">
        <v>157</v>
      </c>
      <c r="R203" s="263" t="s">
        <v>157</v>
      </c>
      <c r="S203" s="263"/>
      <c r="T203" s="263" t="s">
        <v>157</v>
      </c>
      <c r="U203" s="263" t="s">
        <v>157</v>
      </c>
      <c r="V203" s="263" t="s">
        <v>157</v>
      </c>
      <c r="W203" s="263" t="s">
        <v>157</v>
      </c>
      <c r="X203" s="263" t="s">
        <v>157</v>
      </c>
      <c r="Y203" s="263" t="s">
        <v>157</v>
      </c>
      <c r="Z203" s="263"/>
      <c r="AA203" s="263" t="s">
        <v>157</v>
      </c>
      <c r="AB203" s="263" t="s">
        <v>157</v>
      </c>
      <c r="AC203" s="263" t="s">
        <v>157</v>
      </c>
      <c r="AD203" s="263" t="s">
        <v>157</v>
      </c>
      <c r="AE203" s="263" t="s">
        <v>157</v>
      </c>
      <c r="AF203" s="263" t="s">
        <v>157</v>
      </c>
      <c r="AG203" s="263"/>
      <c r="AH203" s="263" t="s">
        <v>157</v>
      </c>
      <c r="AI203" s="263" t="s">
        <v>157</v>
      </c>
      <c r="AJ203" s="263"/>
      <c r="AK203" s="5"/>
      <c r="AL203" s="152"/>
      <c r="AM203" s="152">
        <f>VLOOKUP(C203,DM_NGAY_CONG_QUY_DINH!$H$3:$L$514,5,FALSE)</f>
        <v>26</v>
      </c>
      <c r="AN203" s="152">
        <f t="shared" si="0"/>
        <v>20</v>
      </c>
      <c r="AO203" s="155">
        <f t="shared" si="1"/>
        <v>0</v>
      </c>
      <c r="AP203" s="155">
        <f t="shared" si="2"/>
        <v>0</v>
      </c>
      <c r="AQ203" s="157">
        <f t="shared" si="3"/>
        <v>0</v>
      </c>
      <c r="AR203" s="155">
        <f t="shared" si="4"/>
        <v>0</v>
      </c>
      <c r="AS203" s="155">
        <f t="shared" si="5"/>
        <v>0</v>
      </c>
      <c r="AT203" s="155">
        <f t="shared" si="6"/>
        <v>0</v>
      </c>
      <c r="AU203" s="155">
        <f t="shared" si="7"/>
        <v>0</v>
      </c>
      <c r="AV203" s="155">
        <f t="shared" si="22"/>
        <v>0</v>
      </c>
      <c r="AW203" s="155">
        <f t="shared" si="9"/>
        <v>0</v>
      </c>
      <c r="AX203" s="155">
        <f t="shared" si="10"/>
        <v>6</v>
      </c>
      <c r="AY203" s="155">
        <f t="shared" si="11"/>
        <v>0</v>
      </c>
      <c r="AZ203" s="155">
        <f t="shared" si="23"/>
        <v>0</v>
      </c>
      <c r="BA203" s="155">
        <f t="shared" si="13"/>
        <v>0</v>
      </c>
      <c r="BB203" s="155">
        <f t="shared" si="14"/>
        <v>0</v>
      </c>
      <c r="BC203" s="155">
        <f t="shared" si="15"/>
        <v>0</v>
      </c>
      <c r="BD203" s="155">
        <f t="shared" si="24"/>
        <v>0</v>
      </c>
      <c r="BE203" s="155">
        <f t="shared" si="17"/>
        <v>0</v>
      </c>
      <c r="BF203" s="155">
        <f t="shared" si="18"/>
        <v>0</v>
      </c>
      <c r="BG203" s="155">
        <f t="shared" si="19"/>
        <v>0</v>
      </c>
      <c r="BH203" s="155">
        <f t="shared" si="20"/>
        <v>0</v>
      </c>
      <c r="BI203" s="155">
        <f t="shared" si="21"/>
        <v>0</v>
      </c>
      <c r="BJ203" s="171">
        <v>0.95</v>
      </c>
      <c r="BK203" s="248"/>
    </row>
    <row r="204" spans="1:63" ht="14.25">
      <c r="A204" s="4"/>
      <c r="B204" s="36">
        <v>199</v>
      </c>
      <c r="C204" s="38">
        <v>10653</v>
      </c>
      <c r="D204" s="131" t="s">
        <v>471</v>
      </c>
      <c r="E204" s="131" t="s">
        <v>468</v>
      </c>
      <c r="F204" s="263" t="s">
        <v>157</v>
      </c>
      <c r="G204" s="263" t="s">
        <v>157</v>
      </c>
      <c r="H204" s="263" t="s">
        <v>157</v>
      </c>
      <c r="I204" s="263" t="s">
        <v>157</v>
      </c>
      <c r="J204" s="263" t="s">
        <v>157</v>
      </c>
      <c r="K204" s="263" t="s">
        <v>157</v>
      </c>
      <c r="L204" s="263"/>
      <c r="M204" s="263" t="s">
        <v>157</v>
      </c>
      <c r="N204" s="263" t="s">
        <v>157</v>
      </c>
      <c r="O204" s="263" t="s">
        <v>157</v>
      </c>
      <c r="P204" s="263" t="s">
        <v>157</v>
      </c>
      <c r="Q204" s="263" t="s">
        <v>157</v>
      </c>
      <c r="R204" s="263" t="s">
        <v>157</v>
      </c>
      <c r="S204" s="263"/>
      <c r="T204" s="263" t="s">
        <v>157</v>
      </c>
      <c r="U204" s="263" t="s">
        <v>157</v>
      </c>
      <c r="V204" s="263" t="s">
        <v>157</v>
      </c>
      <c r="W204" s="263" t="s">
        <v>157</v>
      </c>
      <c r="X204" s="263" t="s">
        <v>157</v>
      </c>
      <c r="Y204" s="263" t="s">
        <v>157</v>
      </c>
      <c r="Z204" s="263"/>
      <c r="AA204" s="263" t="s">
        <v>157</v>
      </c>
      <c r="AB204" s="263" t="s">
        <v>157</v>
      </c>
      <c r="AC204" s="263" t="s">
        <v>157</v>
      </c>
      <c r="AD204" s="263" t="s">
        <v>157</v>
      </c>
      <c r="AE204" s="263" t="s">
        <v>157</v>
      </c>
      <c r="AF204" s="263" t="s">
        <v>157</v>
      </c>
      <c r="AG204" s="263"/>
      <c r="AH204" s="263" t="s">
        <v>157</v>
      </c>
      <c r="AI204" s="263" t="s">
        <v>157</v>
      </c>
      <c r="AJ204" s="263"/>
      <c r="AK204" s="5"/>
      <c r="AL204" s="152"/>
      <c r="AM204" s="152">
        <f>VLOOKUP(C204,DM_NGAY_CONG_QUY_DINH!$H$3:$L$514,5,FALSE)</f>
        <v>26</v>
      </c>
      <c r="AN204" s="152">
        <f t="shared" si="0"/>
        <v>26</v>
      </c>
      <c r="AO204" s="155">
        <f t="shared" si="1"/>
        <v>0</v>
      </c>
      <c r="AP204" s="155">
        <f t="shared" si="2"/>
        <v>0</v>
      </c>
      <c r="AQ204" s="157">
        <f t="shared" si="3"/>
        <v>0</v>
      </c>
      <c r="AR204" s="155">
        <f t="shared" si="4"/>
        <v>0</v>
      </c>
      <c r="AS204" s="155">
        <f t="shared" si="5"/>
        <v>0</v>
      </c>
      <c r="AT204" s="155">
        <f t="shared" si="6"/>
        <v>0</v>
      </c>
      <c r="AU204" s="155">
        <f t="shared" si="7"/>
        <v>0</v>
      </c>
      <c r="AV204" s="155">
        <f t="shared" si="22"/>
        <v>0</v>
      </c>
      <c r="AW204" s="155">
        <f t="shared" si="9"/>
        <v>0</v>
      </c>
      <c r="AX204" s="155">
        <f t="shared" si="10"/>
        <v>0</v>
      </c>
      <c r="AY204" s="155">
        <f t="shared" si="11"/>
        <v>0</v>
      </c>
      <c r="AZ204" s="155">
        <f t="shared" si="23"/>
        <v>0</v>
      </c>
      <c r="BA204" s="155">
        <f t="shared" si="13"/>
        <v>0</v>
      </c>
      <c r="BB204" s="155">
        <f t="shared" si="14"/>
        <v>0</v>
      </c>
      <c r="BC204" s="155">
        <f t="shared" si="15"/>
        <v>0</v>
      </c>
      <c r="BD204" s="155">
        <f t="shared" si="24"/>
        <v>0</v>
      </c>
      <c r="BE204" s="155">
        <f t="shared" si="17"/>
        <v>0</v>
      </c>
      <c r="BF204" s="155">
        <f t="shared" si="18"/>
        <v>0</v>
      </c>
      <c r="BG204" s="155">
        <f t="shared" si="19"/>
        <v>0</v>
      </c>
      <c r="BH204" s="155">
        <f t="shared" si="20"/>
        <v>0</v>
      </c>
      <c r="BI204" s="155">
        <f t="shared" si="21"/>
        <v>0</v>
      </c>
      <c r="BJ204" s="171">
        <v>1</v>
      </c>
      <c r="BK204" s="248"/>
    </row>
    <row r="205" spans="1:63" ht="14.25">
      <c r="A205" s="4"/>
      <c r="B205" s="36">
        <v>200</v>
      </c>
      <c r="C205" s="38">
        <v>10655</v>
      </c>
      <c r="D205" s="131" t="s">
        <v>472</v>
      </c>
      <c r="E205" s="131" t="s">
        <v>468</v>
      </c>
      <c r="F205" s="263" t="s">
        <v>157</v>
      </c>
      <c r="G205" s="263" t="s">
        <v>157</v>
      </c>
      <c r="H205" s="263" t="s">
        <v>157</v>
      </c>
      <c r="I205" s="263" t="s">
        <v>157</v>
      </c>
      <c r="J205" s="263" t="s">
        <v>157</v>
      </c>
      <c r="K205" s="263" t="s">
        <v>157</v>
      </c>
      <c r="L205" s="263"/>
      <c r="M205" s="263" t="s">
        <v>157</v>
      </c>
      <c r="N205" s="263" t="s">
        <v>157</v>
      </c>
      <c r="O205" s="263" t="s">
        <v>157</v>
      </c>
      <c r="P205" s="263" t="s">
        <v>157</v>
      </c>
      <c r="Q205" s="263" t="s">
        <v>157</v>
      </c>
      <c r="R205" s="263" t="s">
        <v>157</v>
      </c>
      <c r="S205" s="263"/>
      <c r="T205" s="263" t="s">
        <v>157</v>
      </c>
      <c r="U205" s="263" t="s">
        <v>157</v>
      </c>
      <c r="V205" s="263" t="s">
        <v>157</v>
      </c>
      <c r="W205" s="263" t="s">
        <v>157</v>
      </c>
      <c r="X205" s="263" t="s">
        <v>157</v>
      </c>
      <c r="Y205" s="263" t="s">
        <v>157</v>
      </c>
      <c r="Z205" s="263"/>
      <c r="AA205" s="263" t="s">
        <v>157</v>
      </c>
      <c r="AB205" s="263" t="s">
        <v>157</v>
      </c>
      <c r="AC205" s="263" t="s">
        <v>157</v>
      </c>
      <c r="AD205" s="263" t="s">
        <v>157</v>
      </c>
      <c r="AE205" s="263" t="s">
        <v>157</v>
      </c>
      <c r="AF205" s="263" t="s">
        <v>157</v>
      </c>
      <c r="AG205" s="263"/>
      <c r="AH205" s="263" t="s">
        <v>157</v>
      </c>
      <c r="AI205" s="263" t="s">
        <v>157</v>
      </c>
      <c r="AJ205" s="263"/>
      <c r="AK205" s="5"/>
      <c r="AL205" s="152"/>
      <c r="AM205" s="152">
        <f>VLOOKUP(C205,DM_NGAY_CONG_QUY_DINH!$H$3:$L$514,5,FALSE)</f>
        <v>26</v>
      </c>
      <c r="AN205" s="152">
        <f t="shared" si="0"/>
        <v>26</v>
      </c>
      <c r="AO205" s="155">
        <f t="shared" si="1"/>
        <v>0</v>
      </c>
      <c r="AP205" s="155">
        <f t="shared" si="2"/>
        <v>0</v>
      </c>
      <c r="AQ205" s="157">
        <f t="shared" si="3"/>
        <v>0</v>
      </c>
      <c r="AR205" s="155">
        <f t="shared" si="4"/>
        <v>0</v>
      </c>
      <c r="AS205" s="155">
        <f t="shared" si="5"/>
        <v>0</v>
      </c>
      <c r="AT205" s="155">
        <f t="shared" si="6"/>
        <v>0</v>
      </c>
      <c r="AU205" s="155">
        <f t="shared" si="7"/>
        <v>0</v>
      </c>
      <c r="AV205" s="155">
        <f t="shared" si="22"/>
        <v>0</v>
      </c>
      <c r="AW205" s="155">
        <f t="shared" si="9"/>
        <v>0</v>
      </c>
      <c r="AX205" s="155">
        <f t="shared" si="10"/>
        <v>0</v>
      </c>
      <c r="AY205" s="155">
        <f t="shared" si="11"/>
        <v>0</v>
      </c>
      <c r="AZ205" s="155">
        <f t="shared" si="23"/>
        <v>0</v>
      </c>
      <c r="BA205" s="155">
        <f t="shared" si="13"/>
        <v>0</v>
      </c>
      <c r="BB205" s="155">
        <f t="shared" si="14"/>
        <v>0</v>
      </c>
      <c r="BC205" s="155">
        <f t="shared" si="15"/>
        <v>0</v>
      </c>
      <c r="BD205" s="155">
        <f t="shared" si="24"/>
        <v>0</v>
      </c>
      <c r="BE205" s="155">
        <f t="shared" si="17"/>
        <v>0</v>
      </c>
      <c r="BF205" s="155">
        <f t="shared" si="18"/>
        <v>0</v>
      </c>
      <c r="BG205" s="155">
        <f t="shared" si="19"/>
        <v>0</v>
      </c>
      <c r="BH205" s="155">
        <f t="shared" si="20"/>
        <v>0</v>
      </c>
      <c r="BI205" s="155">
        <f t="shared" si="21"/>
        <v>0</v>
      </c>
      <c r="BJ205" s="171">
        <v>0.9</v>
      </c>
      <c r="BK205" s="248"/>
    </row>
    <row r="206" spans="1:63" ht="14.25">
      <c r="A206" s="4"/>
      <c r="B206" s="36">
        <v>201</v>
      </c>
      <c r="C206" s="38">
        <v>10659</v>
      </c>
      <c r="D206" s="131" t="s">
        <v>474</v>
      </c>
      <c r="E206" s="131" t="s">
        <v>468</v>
      </c>
      <c r="F206" s="263" t="s">
        <v>157</v>
      </c>
      <c r="G206" s="263" t="s">
        <v>157</v>
      </c>
      <c r="H206" s="263" t="s">
        <v>157</v>
      </c>
      <c r="I206" s="263" t="s">
        <v>157</v>
      </c>
      <c r="J206" s="263" t="s">
        <v>157</v>
      </c>
      <c r="K206" s="263" t="s">
        <v>157</v>
      </c>
      <c r="L206" s="263"/>
      <c r="M206" s="263" t="s">
        <v>157</v>
      </c>
      <c r="N206" s="263" t="s">
        <v>157</v>
      </c>
      <c r="O206" s="263" t="s">
        <v>157</v>
      </c>
      <c r="P206" s="263" t="s">
        <v>157</v>
      </c>
      <c r="Q206" s="263" t="s">
        <v>157</v>
      </c>
      <c r="R206" s="263" t="s">
        <v>157</v>
      </c>
      <c r="S206" s="263"/>
      <c r="T206" s="263" t="s">
        <v>157</v>
      </c>
      <c r="U206" s="263" t="s">
        <v>157</v>
      </c>
      <c r="V206" s="263" t="s">
        <v>157</v>
      </c>
      <c r="W206" s="263" t="s">
        <v>157</v>
      </c>
      <c r="X206" s="263" t="s">
        <v>157</v>
      </c>
      <c r="Y206" s="263" t="s">
        <v>157</v>
      </c>
      <c r="Z206" s="263"/>
      <c r="AA206" s="263" t="s">
        <v>157</v>
      </c>
      <c r="AB206" s="263" t="s">
        <v>157</v>
      </c>
      <c r="AC206" s="263" t="s">
        <v>157</v>
      </c>
      <c r="AD206" s="263" t="s">
        <v>157</v>
      </c>
      <c r="AE206" s="263" t="s">
        <v>157</v>
      </c>
      <c r="AF206" s="263" t="s">
        <v>157</v>
      </c>
      <c r="AG206" s="263"/>
      <c r="AH206" s="263" t="s">
        <v>157</v>
      </c>
      <c r="AI206" s="263" t="s">
        <v>157</v>
      </c>
      <c r="AJ206" s="263"/>
      <c r="AK206" s="5"/>
      <c r="AL206" s="152"/>
      <c r="AM206" s="152">
        <f>VLOOKUP(C206,DM_NGAY_CONG_QUY_DINH!$H$3:$L$514,5,FALSE)</f>
        <v>26</v>
      </c>
      <c r="AN206" s="152">
        <f t="shared" si="0"/>
        <v>26</v>
      </c>
      <c r="AO206" s="155">
        <f t="shared" si="1"/>
        <v>0</v>
      </c>
      <c r="AP206" s="155">
        <f t="shared" si="2"/>
        <v>0</v>
      </c>
      <c r="AQ206" s="157">
        <f t="shared" si="3"/>
        <v>0</v>
      </c>
      <c r="AR206" s="155">
        <f t="shared" si="4"/>
        <v>0</v>
      </c>
      <c r="AS206" s="155">
        <f t="shared" si="5"/>
        <v>0</v>
      </c>
      <c r="AT206" s="155">
        <f t="shared" si="6"/>
        <v>0</v>
      </c>
      <c r="AU206" s="155">
        <f t="shared" si="7"/>
        <v>0</v>
      </c>
      <c r="AV206" s="155">
        <f t="shared" si="22"/>
        <v>0</v>
      </c>
      <c r="AW206" s="155">
        <f t="shared" si="9"/>
        <v>0</v>
      </c>
      <c r="AX206" s="155">
        <f t="shared" si="10"/>
        <v>0</v>
      </c>
      <c r="AY206" s="155">
        <f t="shared" si="11"/>
        <v>0</v>
      </c>
      <c r="AZ206" s="155">
        <f t="shared" si="23"/>
        <v>0</v>
      </c>
      <c r="BA206" s="155">
        <f t="shared" si="13"/>
        <v>0</v>
      </c>
      <c r="BB206" s="155">
        <f t="shared" si="14"/>
        <v>0</v>
      </c>
      <c r="BC206" s="155">
        <f t="shared" si="15"/>
        <v>0</v>
      </c>
      <c r="BD206" s="155">
        <f t="shared" si="24"/>
        <v>0</v>
      </c>
      <c r="BE206" s="155">
        <f t="shared" si="17"/>
        <v>0</v>
      </c>
      <c r="BF206" s="155">
        <f t="shared" si="18"/>
        <v>0</v>
      </c>
      <c r="BG206" s="155">
        <f t="shared" si="19"/>
        <v>0</v>
      </c>
      <c r="BH206" s="155">
        <f t="shared" si="20"/>
        <v>0</v>
      </c>
      <c r="BI206" s="155">
        <f t="shared" si="21"/>
        <v>0</v>
      </c>
      <c r="BJ206" s="171">
        <v>1.05</v>
      </c>
      <c r="BK206" s="248"/>
    </row>
    <row r="207" spans="1:63" ht="14.25">
      <c r="A207" s="4"/>
      <c r="B207" s="36">
        <v>202</v>
      </c>
      <c r="C207" s="38">
        <v>10662</v>
      </c>
      <c r="D207" s="131" t="s">
        <v>475</v>
      </c>
      <c r="E207" s="131" t="s">
        <v>468</v>
      </c>
      <c r="F207" s="263" t="s">
        <v>157</v>
      </c>
      <c r="G207" s="263" t="s">
        <v>157</v>
      </c>
      <c r="H207" s="263" t="s">
        <v>157</v>
      </c>
      <c r="I207" s="263" t="s">
        <v>157</v>
      </c>
      <c r="J207" s="263" t="s">
        <v>157</v>
      </c>
      <c r="K207" s="263" t="s">
        <v>157</v>
      </c>
      <c r="L207" s="263"/>
      <c r="M207" s="263" t="s">
        <v>157</v>
      </c>
      <c r="N207" s="263" t="s">
        <v>157</v>
      </c>
      <c r="O207" s="263" t="s">
        <v>157</v>
      </c>
      <c r="P207" s="263" t="s">
        <v>157</v>
      </c>
      <c r="Q207" s="263" t="s">
        <v>157</v>
      </c>
      <c r="R207" s="263" t="s">
        <v>157</v>
      </c>
      <c r="S207" s="263"/>
      <c r="T207" s="263" t="s">
        <v>157</v>
      </c>
      <c r="U207" s="263" t="s">
        <v>157</v>
      </c>
      <c r="V207" s="263" t="s">
        <v>157</v>
      </c>
      <c r="W207" s="263" t="s">
        <v>157</v>
      </c>
      <c r="X207" s="263" t="s">
        <v>157</v>
      </c>
      <c r="Y207" s="263" t="s">
        <v>157</v>
      </c>
      <c r="Z207" s="263"/>
      <c r="AA207" s="263" t="s">
        <v>157</v>
      </c>
      <c r="AB207" s="263" t="s">
        <v>157</v>
      </c>
      <c r="AC207" s="263" t="s">
        <v>157</v>
      </c>
      <c r="AD207" s="263" t="s">
        <v>157</v>
      </c>
      <c r="AE207" s="263" t="s">
        <v>157</v>
      </c>
      <c r="AF207" s="263" t="s">
        <v>157</v>
      </c>
      <c r="AG207" s="263"/>
      <c r="AH207" s="263" t="s">
        <v>157</v>
      </c>
      <c r="AI207" s="263" t="s">
        <v>157</v>
      </c>
      <c r="AJ207" s="263"/>
      <c r="AK207" s="5"/>
      <c r="AL207" s="152"/>
      <c r="AM207" s="152">
        <f>VLOOKUP(C207,DM_NGAY_CONG_QUY_DINH!$H$3:$L$514,5,FALSE)</f>
        <v>26</v>
      </c>
      <c r="AN207" s="152">
        <f t="shared" si="0"/>
        <v>26</v>
      </c>
      <c r="AO207" s="155">
        <f t="shared" si="1"/>
        <v>0</v>
      </c>
      <c r="AP207" s="155">
        <f t="shared" si="2"/>
        <v>0</v>
      </c>
      <c r="AQ207" s="157">
        <f t="shared" si="3"/>
        <v>0</v>
      </c>
      <c r="AR207" s="155">
        <f t="shared" si="4"/>
        <v>0</v>
      </c>
      <c r="AS207" s="155">
        <f t="shared" si="5"/>
        <v>0</v>
      </c>
      <c r="AT207" s="155">
        <f t="shared" si="6"/>
        <v>0</v>
      </c>
      <c r="AU207" s="155">
        <f t="shared" si="7"/>
        <v>0</v>
      </c>
      <c r="AV207" s="155">
        <f t="shared" si="22"/>
        <v>0</v>
      </c>
      <c r="AW207" s="155">
        <f t="shared" si="9"/>
        <v>0</v>
      </c>
      <c r="AX207" s="155">
        <f t="shared" si="10"/>
        <v>0</v>
      </c>
      <c r="AY207" s="155">
        <f t="shared" si="11"/>
        <v>0</v>
      </c>
      <c r="AZ207" s="155">
        <f t="shared" si="23"/>
        <v>0</v>
      </c>
      <c r="BA207" s="155">
        <f t="shared" si="13"/>
        <v>0</v>
      </c>
      <c r="BB207" s="155">
        <f t="shared" si="14"/>
        <v>0</v>
      </c>
      <c r="BC207" s="155">
        <f t="shared" si="15"/>
        <v>0</v>
      </c>
      <c r="BD207" s="155">
        <f t="shared" si="24"/>
        <v>0</v>
      </c>
      <c r="BE207" s="155">
        <f t="shared" si="17"/>
        <v>0</v>
      </c>
      <c r="BF207" s="155">
        <f t="shared" si="18"/>
        <v>0</v>
      </c>
      <c r="BG207" s="155">
        <f t="shared" si="19"/>
        <v>0</v>
      </c>
      <c r="BH207" s="155">
        <f t="shared" si="20"/>
        <v>0</v>
      </c>
      <c r="BI207" s="155">
        <f t="shared" si="21"/>
        <v>0</v>
      </c>
      <c r="BJ207" s="171">
        <v>1</v>
      </c>
      <c r="BK207" s="248"/>
    </row>
    <row r="208" spans="1:63" ht="14.25">
      <c r="A208" s="4"/>
      <c r="B208" s="36">
        <v>203</v>
      </c>
      <c r="C208" s="38">
        <v>10663</v>
      </c>
      <c r="D208" s="131" t="s">
        <v>477</v>
      </c>
      <c r="E208" s="131" t="s">
        <v>468</v>
      </c>
      <c r="F208" s="263" t="s">
        <v>157</v>
      </c>
      <c r="G208" s="263" t="s">
        <v>157</v>
      </c>
      <c r="H208" s="263" t="s">
        <v>157</v>
      </c>
      <c r="I208" s="263" t="s">
        <v>157</v>
      </c>
      <c r="J208" s="263" t="s">
        <v>157</v>
      </c>
      <c r="K208" s="263" t="s">
        <v>157</v>
      </c>
      <c r="L208" s="263"/>
      <c r="M208" s="263" t="s">
        <v>157</v>
      </c>
      <c r="N208" s="263" t="s">
        <v>157</v>
      </c>
      <c r="O208" s="263" t="s">
        <v>157</v>
      </c>
      <c r="P208" s="263" t="s">
        <v>157</v>
      </c>
      <c r="Q208" s="263" t="s">
        <v>157</v>
      </c>
      <c r="R208" s="263" t="s">
        <v>157</v>
      </c>
      <c r="S208" s="263"/>
      <c r="T208" s="263" t="s">
        <v>157</v>
      </c>
      <c r="U208" s="263" t="s">
        <v>157</v>
      </c>
      <c r="V208" s="263" t="s">
        <v>157</v>
      </c>
      <c r="W208" s="263" t="s">
        <v>157</v>
      </c>
      <c r="X208" s="263" t="s">
        <v>157</v>
      </c>
      <c r="Y208" s="263" t="s">
        <v>157</v>
      </c>
      <c r="Z208" s="263"/>
      <c r="AA208" s="263" t="s">
        <v>157</v>
      </c>
      <c r="AB208" s="263" t="s">
        <v>157</v>
      </c>
      <c r="AC208" s="263" t="s">
        <v>157</v>
      </c>
      <c r="AD208" s="263" t="s">
        <v>157</v>
      </c>
      <c r="AE208" s="263" t="s">
        <v>157</v>
      </c>
      <c r="AF208" s="263" t="s">
        <v>157</v>
      </c>
      <c r="AG208" s="263"/>
      <c r="AH208" s="263" t="s">
        <v>157</v>
      </c>
      <c r="AI208" s="263" t="s">
        <v>157</v>
      </c>
      <c r="AJ208" s="263"/>
      <c r="AK208" s="5"/>
      <c r="AL208" s="152"/>
      <c r="AM208" s="152">
        <f>VLOOKUP(C208,DM_NGAY_CONG_QUY_DINH!$H$3:$L$514,5,FALSE)</f>
        <v>26</v>
      </c>
      <c r="AN208" s="152">
        <f t="shared" si="0"/>
        <v>26</v>
      </c>
      <c r="AO208" s="155">
        <f t="shared" si="1"/>
        <v>0</v>
      </c>
      <c r="AP208" s="155">
        <f t="shared" si="2"/>
        <v>0</v>
      </c>
      <c r="AQ208" s="157">
        <f t="shared" si="3"/>
        <v>0</v>
      </c>
      <c r="AR208" s="155">
        <f t="shared" si="4"/>
        <v>0</v>
      </c>
      <c r="AS208" s="155">
        <f t="shared" si="5"/>
        <v>0</v>
      </c>
      <c r="AT208" s="155">
        <f t="shared" si="6"/>
        <v>0</v>
      </c>
      <c r="AU208" s="155">
        <f t="shared" si="7"/>
        <v>0</v>
      </c>
      <c r="AV208" s="155">
        <f t="shared" si="22"/>
        <v>0</v>
      </c>
      <c r="AW208" s="155">
        <f t="shared" si="9"/>
        <v>0</v>
      </c>
      <c r="AX208" s="155">
        <f t="shared" si="10"/>
        <v>0</v>
      </c>
      <c r="AY208" s="155">
        <f t="shared" si="11"/>
        <v>0</v>
      </c>
      <c r="AZ208" s="155">
        <f t="shared" si="23"/>
        <v>0</v>
      </c>
      <c r="BA208" s="155">
        <f t="shared" si="13"/>
        <v>0</v>
      </c>
      <c r="BB208" s="155">
        <f t="shared" si="14"/>
        <v>0</v>
      </c>
      <c r="BC208" s="155">
        <f t="shared" si="15"/>
        <v>0</v>
      </c>
      <c r="BD208" s="155">
        <f t="shared" si="24"/>
        <v>0</v>
      </c>
      <c r="BE208" s="155">
        <f t="shared" si="17"/>
        <v>0</v>
      </c>
      <c r="BF208" s="155">
        <f t="shared" si="18"/>
        <v>0</v>
      </c>
      <c r="BG208" s="155">
        <f t="shared" si="19"/>
        <v>0</v>
      </c>
      <c r="BH208" s="155">
        <f t="shared" si="20"/>
        <v>0</v>
      </c>
      <c r="BI208" s="155">
        <f t="shared" si="21"/>
        <v>0</v>
      </c>
      <c r="BJ208" s="171">
        <v>0.9</v>
      </c>
      <c r="BK208" s="248"/>
    </row>
    <row r="209" spans="1:63" ht="14.25">
      <c r="A209" s="4"/>
      <c r="B209" s="36">
        <v>204</v>
      </c>
      <c r="C209" s="38">
        <v>10664</v>
      </c>
      <c r="D209" s="131" t="s">
        <v>479</v>
      </c>
      <c r="E209" s="131" t="s">
        <v>468</v>
      </c>
      <c r="F209" s="263" t="s">
        <v>157</v>
      </c>
      <c r="G209" s="263" t="s">
        <v>157</v>
      </c>
      <c r="H209" s="263" t="s">
        <v>157</v>
      </c>
      <c r="I209" s="263" t="s">
        <v>157</v>
      </c>
      <c r="J209" s="263" t="s">
        <v>157</v>
      </c>
      <c r="K209" s="263" t="s">
        <v>157</v>
      </c>
      <c r="L209" s="263"/>
      <c r="M209" s="263" t="s">
        <v>157</v>
      </c>
      <c r="N209" s="263" t="s">
        <v>157</v>
      </c>
      <c r="O209" s="263" t="s">
        <v>157</v>
      </c>
      <c r="P209" s="263" t="s">
        <v>157</v>
      </c>
      <c r="Q209" s="263" t="s">
        <v>157</v>
      </c>
      <c r="R209" s="263" t="s">
        <v>157</v>
      </c>
      <c r="S209" s="263"/>
      <c r="T209" s="263" t="s">
        <v>157</v>
      </c>
      <c r="U209" s="263" t="s">
        <v>157</v>
      </c>
      <c r="V209" s="263" t="s">
        <v>157</v>
      </c>
      <c r="W209" s="263" t="s">
        <v>157</v>
      </c>
      <c r="X209" s="263" t="s">
        <v>157</v>
      </c>
      <c r="Y209" s="263" t="s">
        <v>157</v>
      </c>
      <c r="Z209" s="263"/>
      <c r="AA209" s="263" t="s">
        <v>157</v>
      </c>
      <c r="AB209" s="263" t="s">
        <v>157</v>
      </c>
      <c r="AC209" s="263" t="s">
        <v>157</v>
      </c>
      <c r="AD209" s="263" t="s">
        <v>157</v>
      </c>
      <c r="AE209" s="263" t="s">
        <v>157</v>
      </c>
      <c r="AF209" s="263" t="s">
        <v>157</v>
      </c>
      <c r="AG209" s="263"/>
      <c r="AH209" s="263" t="s">
        <v>157</v>
      </c>
      <c r="AI209" s="263" t="s">
        <v>157</v>
      </c>
      <c r="AJ209" s="263"/>
      <c r="AK209" s="5"/>
      <c r="AL209" s="152"/>
      <c r="AM209" s="152">
        <f>VLOOKUP(C209,DM_NGAY_CONG_QUY_DINH!$H$3:$L$514,5,FALSE)</f>
        <v>26</v>
      </c>
      <c r="AN209" s="152">
        <f t="shared" si="0"/>
        <v>26</v>
      </c>
      <c r="AO209" s="155">
        <f t="shared" si="1"/>
        <v>0</v>
      </c>
      <c r="AP209" s="155">
        <f t="shared" si="2"/>
        <v>0</v>
      </c>
      <c r="AQ209" s="157">
        <f t="shared" si="3"/>
        <v>0</v>
      </c>
      <c r="AR209" s="155">
        <f t="shared" si="4"/>
        <v>0</v>
      </c>
      <c r="AS209" s="155">
        <f t="shared" si="5"/>
        <v>0</v>
      </c>
      <c r="AT209" s="155">
        <f t="shared" si="6"/>
        <v>0</v>
      </c>
      <c r="AU209" s="155">
        <f t="shared" si="7"/>
        <v>0</v>
      </c>
      <c r="AV209" s="155">
        <f t="shared" si="22"/>
        <v>0</v>
      </c>
      <c r="AW209" s="155">
        <f t="shared" si="9"/>
        <v>0</v>
      </c>
      <c r="AX209" s="155">
        <f t="shared" si="10"/>
        <v>0</v>
      </c>
      <c r="AY209" s="155">
        <f t="shared" si="11"/>
        <v>0</v>
      </c>
      <c r="AZ209" s="155">
        <f t="shared" si="23"/>
        <v>0</v>
      </c>
      <c r="BA209" s="155">
        <f t="shared" si="13"/>
        <v>0</v>
      </c>
      <c r="BB209" s="155">
        <f t="shared" si="14"/>
        <v>0</v>
      </c>
      <c r="BC209" s="155">
        <f t="shared" si="15"/>
        <v>0</v>
      </c>
      <c r="BD209" s="155">
        <f t="shared" si="24"/>
        <v>0</v>
      </c>
      <c r="BE209" s="155">
        <f t="shared" si="17"/>
        <v>0</v>
      </c>
      <c r="BF209" s="155">
        <f t="shared" si="18"/>
        <v>0</v>
      </c>
      <c r="BG209" s="155">
        <f t="shared" si="19"/>
        <v>0</v>
      </c>
      <c r="BH209" s="155">
        <f t="shared" si="20"/>
        <v>0</v>
      </c>
      <c r="BI209" s="155">
        <f t="shared" si="21"/>
        <v>0</v>
      </c>
      <c r="BJ209" s="171">
        <v>1</v>
      </c>
      <c r="BK209" s="248"/>
    </row>
    <row r="210" spans="1:63" ht="14.25">
      <c r="A210" s="4"/>
      <c r="B210" s="36">
        <v>205</v>
      </c>
      <c r="C210" s="38">
        <v>10666</v>
      </c>
      <c r="D210" s="131" t="s">
        <v>485</v>
      </c>
      <c r="E210" s="131" t="s">
        <v>468</v>
      </c>
      <c r="F210" s="263" t="s">
        <v>157</v>
      </c>
      <c r="G210" s="263" t="s">
        <v>157</v>
      </c>
      <c r="H210" s="263" t="s">
        <v>157</v>
      </c>
      <c r="I210" s="263" t="s">
        <v>157</v>
      </c>
      <c r="J210" s="263" t="s">
        <v>157</v>
      </c>
      <c r="K210" s="263" t="s">
        <v>157</v>
      </c>
      <c r="L210" s="263"/>
      <c r="M210" s="263" t="s">
        <v>157</v>
      </c>
      <c r="N210" s="263" t="s">
        <v>157</v>
      </c>
      <c r="O210" s="263" t="s">
        <v>157</v>
      </c>
      <c r="P210" s="263" t="s">
        <v>157</v>
      </c>
      <c r="Q210" s="263" t="s">
        <v>157</v>
      </c>
      <c r="R210" s="263" t="s">
        <v>157</v>
      </c>
      <c r="S210" s="263"/>
      <c r="T210" s="263" t="s">
        <v>157</v>
      </c>
      <c r="U210" s="263" t="s">
        <v>298</v>
      </c>
      <c r="V210" s="263" t="s">
        <v>298</v>
      </c>
      <c r="W210" s="263" t="s">
        <v>298</v>
      </c>
      <c r="X210" s="263" t="s">
        <v>157</v>
      </c>
      <c r="Y210" s="263" t="s">
        <v>157</v>
      </c>
      <c r="Z210" s="263"/>
      <c r="AA210" s="263" t="s">
        <v>157</v>
      </c>
      <c r="AB210" s="263" t="s">
        <v>157</v>
      </c>
      <c r="AC210" s="263" t="s">
        <v>157</v>
      </c>
      <c r="AD210" s="263" t="s">
        <v>157</v>
      </c>
      <c r="AE210" s="263" t="s">
        <v>157</v>
      </c>
      <c r="AF210" s="263" t="s">
        <v>157</v>
      </c>
      <c r="AG210" s="263"/>
      <c r="AH210" s="263" t="s">
        <v>157</v>
      </c>
      <c r="AI210" s="263" t="s">
        <v>157</v>
      </c>
      <c r="AJ210" s="263"/>
      <c r="AK210" s="5"/>
      <c r="AL210" s="152"/>
      <c r="AM210" s="152">
        <f>VLOOKUP(C210,DM_NGAY_CONG_QUY_DINH!$H$3:$L$514,5,FALSE)</f>
        <v>26</v>
      </c>
      <c r="AN210" s="152">
        <f t="shared" si="0"/>
        <v>23</v>
      </c>
      <c r="AO210" s="155">
        <f t="shared" si="1"/>
        <v>0</v>
      </c>
      <c r="AP210" s="155">
        <f t="shared" si="2"/>
        <v>0</v>
      </c>
      <c r="AQ210" s="157">
        <f t="shared" si="3"/>
        <v>0</v>
      </c>
      <c r="AR210" s="155">
        <f t="shared" si="4"/>
        <v>0</v>
      </c>
      <c r="AS210" s="155">
        <f t="shared" si="5"/>
        <v>0</v>
      </c>
      <c r="AT210" s="155">
        <f t="shared" si="6"/>
        <v>0</v>
      </c>
      <c r="AU210" s="155">
        <f t="shared" si="7"/>
        <v>0</v>
      </c>
      <c r="AV210" s="155">
        <f t="shared" si="22"/>
        <v>0</v>
      </c>
      <c r="AW210" s="155">
        <f t="shared" si="9"/>
        <v>0</v>
      </c>
      <c r="AX210" s="155">
        <f t="shared" si="10"/>
        <v>3</v>
      </c>
      <c r="AY210" s="155">
        <f t="shared" si="11"/>
        <v>0</v>
      </c>
      <c r="AZ210" s="155">
        <f t="shared" si="23"/>
        <v>0</v>
      </c>
      <c r="BA210" s="155">
        <f t="shared" si="13"/>
        <v>0</v>
      </c>
      <c r="BB210" s="155">
        <f t="shared" si="14"/>
        <v>0</v>
      </c>
      <c r="BC210" s="155">
        <f t="shared" si="15"/>
        <v>0</v>
      </c>
      <c r="BD210" s="155">
        <f t="shared" si="24"/>
        <v>0</v>
      </c>
      <c r="BE210" s="155">
        <f t="shared" si="17"/>
        <v>0</v>
      </c>
      <c r="BF210" s="155">
        <f t="shared" si="18"/>
        <v>0</v>
      </c>
      <c r="BG210" s="155">
        <f t="shared" si="19"/>
        <v>0</v>
      </c>
      <c r="BH210" s="155">
        <f t="shared" si="20"/>
        <v>0</v>
      </c>
      <c r="BI210" s="155">
        <f t="shared" si="21"/>
        <v>0</v>
      </c>
      <c r="BJ210" s="171">
        <v>1</v>
      </c>
      <c r="BK210" s="248"/>
    </row>
    <row r="211" spans="1:63" ht="14.25">
      <c r="A211" s="4"/>
      <c r="B211" s="36">
        <v>206</v>
      </c>
      <c r="C211" s="38">
        <v>10667</v>
      </c>
      <c r="D211" s="131" t="s">
        <v>487</v>
      </c>
      <c r="E211" s="131" t="s">
        <v>468</v>
      </c>
      <c r="F211" s="263" t="s">
        <v>157</v>
      </c>
      <c r="G211" s="263" t="s">
        <v>157</v>
      </c>
      <c r="H211" s="263" t="s">
        <v>157</v>
      </c>
      <c r="I211" s="263" t="s">
        <v>157</v>
      </c>
      <c r="J211" s="263" t="s">
        <v>157</v>
      </c>
      <c r="K211" s="263" t="s">
        <v>157</v>
      </c>
      <c r="L211" s="263"/>
      <c r="M211" s="263" t="s">
        <v>157</v>
      </c>
      <c r="N211" s="263" t="s">
        <v>157</v>
      </c>
      <c r="O211" s="263" t="s">
        <v>157</v>
      </c>
      <c r="P211" s="263" t="s">
        <v>157</v>
      </c>
      <c r="Q211" s="263" t="s">
        <v>157</v>
      </c>
      <c r="R211" s="263" t="s">
        <v>157</v>
      </c>
      <c r="S211" s="263"/>
      <c r="T211" s="263" t="s">
        <v>157</v>
      </c>
      <c r="U211" s="263" t="s">
        <v>157</v>
      </c>
      <c r="V211" s="263" t="s">
        <v>157</v>
      </c>
      <c r="W211" s="263" t="s">
        <v>157</v>
      </c>
      <c r="X211" s="263" t="s">
        <v>157</v>
      </c>
      <c r="Y211" s="263" t="s">
        <v>157</v>
      </c>
      <c r="Z211" s="263"/>
      <c r="AA211" s="263" t="s">
        <v>157</v>
      </c>
      <c r="AB211" s="263" t="s">
        <v>157</v>
      </c>
      <c r="AC211" s="263" t="s">
        <v>157</v>
      </c>
      <c r="AD211" s="263" t="s">
        <v>157</v>
      </c>
      <c r="AE211" s="263" t="s">
        <v>157</v>
      </c>
      <c r="AF211" s="263" t="s">
        <v>157</v>
      </c>
      <c r="AG211" s="263"/>
      <c r="AH211" s="263" t="s">
        <v>157</v>
      </c>
      <c r="AI211" s="263" t="s">
        <v>157</v>
      </c>
      <c r="AJ211" s="263"/>
      <c r="AK211" s="5"/>
      <c r="AL211" s="152"/>
      <c r="AM211" s="152">
        <f>VLOOKUP(C211,DM_NGAY_CONG_QUY_DINH!$H$3:$L$514,5,FALSE)</f>
        <v>26</v>
      </c>
      <c r="AN211" s="152">
        <f t="shared" si="0"/>
        <v>26</v>
      </c>
      <c r="AO211" s="155">
        <f t="shared" si="1"/>
        <v>0</v>
      </c>
      <c r="AP211" s="155">
        <f t="shared" si="2"/>
        <v>0</v>
      </c>
      <c r="AQ211" s="157">
        <f t="shared" si="3"/>
        <v>0</v>
      </c>
      <c r="AR211" s="155">
        <f t="shared" si="4"/>
        <v>0</v>
      </c>
      <c r="AS211" s="155">
        <f t="shared" si="5"/>
        <v>0</v>
      </c>
      <c r="AT211" s="155">
        <f t="shared" si="6"/>
        <v>0</v>
      </c>
      <c r="AU211" s="155">
        <f t="shared" si="7"/>
        <v>0</v>
      </c>
      <c r="AV211" s="155">
        <f t="shared" si="22"/>
        <v>0</v>
      </c>
      <c r="AW211" s="155">
        <f t="shared" si="9"/>
        <v>0</v>
      </c>
      <c r="AX211" s="155">
        <f t="shared" si="10"/>
        <v>0</v>
      </c>
      <c r="AY211" s="155">
        <f t="shared" si="11"/>
        <v>0</v>
      </c>
      <c r="AZ211" s="155">
        <f t="shared" si="23"/>
        <v>0</v>
      </c>
      <c r="BA211" s="155">
        <f t="shared" si="13"/>
        <v>0</v>
      </c>
      <c r="BB211" s="155">
        <f t="shared" si="14"/>
        <v>0</v>
      </c>
      <c r="BC211" s="155">
        <f t="shared" si="15"/>
        <v>0</v>
      </c>
      <c r="BD211" s="155">
        <f t="shared" si="24"/>
        <v>0</v>
      </c>
      <c r="BE211" s="155">
        <f t="shared" si="17"/>
        <v>0</v>
      </c>
      <c r="BF211" s="155">
        <f t="shared" si="18"/>
        <v>0</v>
      </c>
      <c r="BG211" s="155">
        <f t="shared" si="19"/>
        <v>0</v>
      </c>
      <c r="BH211" s="155">
        <f t="shared" si="20"/>
        <v>0</v>
      </c>
      <c r="BI211" s="155">
        <f t="shared" si="21"/>
        <v>0</v>
      </c>
      <c r="BJ211" s="171">
        <v>1</v>
      </c>
      <c r="BK211" s="248"/>
    </row>
    <row r="212" spans="1:63" ht="14.25">
      <c r="A212" s="4"/>
      <c r="B212" s="36">
        <v>207</v>
      </c>
      <c r="C212" s="38">
        <v>10668</v>
      </c>
      <c r="D212" s="131" t="s">
        <v>490</v>
      </c>
      <c r="E212" s="131" t="s">
        <v>468</v>
      </c>
      <c r="F212" s="263" t="s">
        <v>157</v>
      </c>
      <c r="G212" s="263" t="s">
        <v>157</v>
      </c>
      <c r="H212" s="263" t="s">
        <v>157</v>
      </c>
      <c r="I212" s="263" t="s">
        <v>157</v>
      </c>
      <c r="J212" s="263" t="s">
        <v>157</v>
      </c>
      <c r="K212" s="263" t="s">
        <v>157</v>
      </c>
      <c r="L212" s="263"/>
      <c r="M212" s="263" t="s">
        <v>157</v>
      </c>
      <c r="N212" s="263" t="s">
        <v>157</v>
      </c>
      <c r="O212" s="263" t="s">
        <v>157</v>
      </c>
      <c r="P212" s="263" t="s">
        <v>157</v>
      </c>
      <c r="Q212" s="263" t="s">
        <v>157</v>
      </c>
      <c r="R212" s="263" t="s">
        <v>157</v>
      </c>
      <c r="S212" s="263"/>
      <c r="T212" s="263" t="s">
        <v>157</v>
      </c>
      <c r="U212" s="263" t="s">
        <v>157</v>
      </c>
      <c r="V212" s="263" t="s">
        <v>157</v>
      </c>
      <c r="W212" s="263" t="s">
        <v>157</v>
      </c>
      <c r="X212" s="263" t="s">
        <v>157</v>
      </c>
      <c r="Y212" s="263" t="s">
        <v>157</v>
      </c>
      <c r="Z212" s="263"/>
      <c r="AA212" s="263" t="s">
        <v>157</v>
      </c>
      <c r="AB212" s="263" t="s">
        <v>157</v>
      </c>
      <c r="AC212" s="263" t="s">
        <v>157</v>
      </c>
      <c r="AD212" s="263" t="s">
        <v>157</v>
      </c>
      <c r="AE212" s="263" t="s">
        <v>157</v>
      </c>
      <c r="AF212" s="263" t="s">
        <v>157</v>
      </c>
      <c r="AG212" s="263"/>
      <c r="AH212" s="263" t="s">
        <v>157</v>
      </c>
      <c r="AI212" s="263" t="s">
        <v>157</v>
      </c>
      <c r="AJ212" s="263"/>
      <c r="AK212" s="5"/>
      <c r="AL212" s="152"/>
      <c r="AM212" s="152">
        <f>VLOOKUP(C212,DM_NGAY_CONG_QUY_DINH!$H$3:$L$514,5,FALSE)</f>
        <v>26</v>
      </c>
      <c r="AN212" s="152">
        <f t="shared" si="0"/>
        <v>26</v>
      </c>
      <c r="AO212" s="155">
        <f t="shared" si="1"/>
        <v>0</v>
      </c>
      <c r="AP212" s="155">
        <f t="shared" si="2"/>
        <v>0</v>
      </c>
      <c r="AQ212" s="157">
        <f t="shared" si="3"/>
        <v>0</v>
      </c>
      <c r="AR212" s="155">
        <f t="shared" si="4"/>
        <v>0</v>
      </c>
      <c r="AS212" s="155">
        <f t="shared" si="5"/>
        <v>0</v>
      </c>
      <c r="AT212" s="155">
        <f t="shared" si="6"/>
        <v>0</v>
      </c>
      <c r="AU212" s="155">
        <f t="shared" si="7"/>
        <v>0</v>
      </c>
      <c r="AV212" s="155">
        <f t="shared" si="22"/>
        <v>0</v>
      </c>
      <c r="AW212" s="155">
        <f t="shared" si="9"/>
        <v>0</v>
      </c>
      <c r="AX212" s="155">
        <f t="shared" si="10"/>
        <v>0</v>
      </c>
      <c r="AY212" s="155">
        <f t="shared" si="11"/>
        <v>0</v>
      </c>
      <c r="AZ212" s="155">
        <f t="shared" si="23"/>
        <v>0</v>
      </c>
      <c r="BA212" s="155">
        <f t="shared" si="13"/>
        <v>0</v>
      </c>
      <c r="BB212" s="155">
        <f t="shared" si="14"/>
        <v>0</v>
      </c>
      <c r="BC212" s="155">
        <f t="shared" si="15"/>
        <v>0</v>
      </c>
      <c r="BD212" s="155">
        <f t="shared" si="24"/>
        <v>0</v>
      </c>
      <c r="BE212" s="155">
        <f t="shared" si="17"/>
        <v>0</v>
      </c>
      <c r="BF212" s="155">
        <f t="shared" si="18"/>
        <v>0</v>
      </c>
      <c r="BG212" s="155">
        <f t="shared" si="19"/>
        <v>0</v>
      </c>
      <c r="BH212" s="155">
        <f t="shared" si="20"/>
        <v>0</v>
      </c>
      <c r="BI212" s="155">
        <f t="shared" si="21"/>
        <v>0</v>
      </c>
      <c r="BJ212" s="171">
        <v>1</v>
      </c>
      <c r="BK212" s="248"/>
    </row>
    <row r="213" spans="1:63" ht="14.25">
      <c r="A213" s="4"/>
      <c r="B213" s="36">
        <v>208</v>
      </c>
      <c r="C213" s="38">
        <v>10669</v>
      </c>
      <c r="D213" s="131" t="s">
        <v>494</v>
      </c>
      <c r="E213" s="131" t="s">
        <v>468</v>
      </c>
      <c r="F213" s="263" t="s">
        <v>157</v>
      </c>
      <c r="G213" s="263" t="s">
        <v>157</v>
      </c>
      <c r="H213" s="263" t="s">
        <v>157</v>
      </c>
      <c r="I213" s="263" t="s">
        <v>157</v>
      </c>
      <c r="J213" s="263" t="s">
        <v>157</v>
      </c>
      <c r="K213" s="263" t="s">
        <v>157</v>
      </c>
      <c r="L213" s="263"/>
      <c r="M213" s="263" t="s">
        <v>157</v>
      </c>
      <c r="N213" s="263" t="s">
        <v>157</v>
      </c>
      <c r="O213" s="263" t="s">
        <v>157</v>
      </c>
      <c r="P213" s="263" t="s">
        <v>157</v>
      </c>
      <c r="Q213" s="263" t="s">
        <v>157</v>
      </c>
      <c r="R213" s="263" t="s">
        <v>157</v>
      </c>
      <c r="S213" s="263"/>
      <c r="T213" s="263" t="s">
        <v>157</v>
      </c>
      <c r="U213" s="263" t="s">
        <v>157</v>
      </c>
      <c r="V213" s="263" t="s">
        <v>157</v>
      </c>
      <c r="W213" s="263" t="s">
        <v>157</v>
      </c>
      <c r="X213" s="263" t="s">
        <v>157</v>
      </c>
      <c r="Y213" s="263" t="s">
        <v>157</v>
      </c>
      <c r="Z213" s="263"/>
      <c r="AA213" s="263" t="s">
        <v>157</v>
      </c>
      <c r="AB213" s="263" t="s">
        <v>157</v>
      </c>
      <c r="AC213" s="263" t="s">
        <v>157</v>
      </c>
      <c r="AD213" s="263" t="s">
        <v>157</v>
      </c>
      <c r="AE213" s="263" t="s">
        <v>157</v>
      </c>
      <c r="AF213" s="263" t="s">
        <v>157</v>
      </c>
      <c r="AG213" s="263"/>
      <c r="AH213" s="263" t="s">
        <v>157</v>
      </c>
      <c r="AI213" s="263" t="s">
        <v>157</v>
      </c>
      <c r="AJ213" s="263"/>
      <c r="AK213" s="5"/>
      <c r="AL213" s="152"/>
      <c r="AM213" s="152">
        <f>VLOOKUP(C213,DM_NGAY_CONG_QUY_DINH!$H$3:$L$514,5,FALSE)</f>
        <v>26</v>
      </c>
      <c r="AN213" s="152">
        <f t="shared" si="0"/>
        <v>26</v>
      </c>
      <c r="AO213" s="155">
        <f t="shared" si="1"/>
        <v>0</v>
      </c>
      <c r="AP213" s="155">
        <f t="shared" si="2"/>
        <v>0</v>
      </c>
      <c r="AQ213" s="157">
        <f t="shared" si="3"/>
        <v>0</v>
      </c>
      <c r="AR213" s="155">
        <f t="shared" si="4"/>
        <v>0</v>
      </c>
      <c r="AS213" s="155">
        <f t="shared" si="5"/>
        <v>0</v>
      </c>
      <c r="AT213" s="155">
        <f t="shared" si="6"/>
        <v>0</v>
      </c>
      <c r="AU213" s="155">
        <f t="shared" si="7"/>
        <v>0</v>
      </c>
      <c r="AV213" s="155">
        <f t="shared" si="22"/>
        <v>0</v>
      </c>
      <c r="AW213" s="155">
        <f t="shared" si="9"/>
        <v>0</v>
      </c>
      <c r="AX213" s="155">
        <f t="shared" si="10"/>
        <v>0</v>
      </c>
      <c r="AY213" s="155">
        <f t="shared" si="11"/>
        <v>0</v>
      </c>
      <c r="AZ213" s="155">
        <f t="shared" si="23"/>
        <v>0</v>
      </c>
      <c r="BA213" s="155">
        <f t="shared" si="13"/>
        <v>0</v>
      </c>
      <c r="BB213" s="155">
        <f t="shared" si="14"/>
        <v>0</v>
      </c>
      <c r="BC213" s="155">
        <f t="shared" si="15"/>
        <v>0</v>
      </c>
      <c r="BD213" s="155">
        <f t="shared" si="24"/>
        <v>0</v>
      </c>
      <c r="BE213" s="155">
        <f t="shared" si="17"/>
        <v>0</v>
      </c>
      <c r="BF213" s="155">
        <f t="shared" si="18"/>
        <v>0</v>
      </c>
      <c r="BG213" s="155">
        <f t="shared" si="19"/>
        <v>0</v>
      </c>
      <c r="BH213" s="155">
        <f t="shared" si="20"/>
        <v>0</v>
      </c>
      <c r="BI213" s="155">
        <f t="shared" si="21"/>
        <v>0</v>
      </c>
      <c r="BJ213" s="171">
        <v>1</v>
      </c>
      <c r="BK213" s="248"/>
    </row>
    <row r="214" spans="1:63" ht="14.25">
      <c r="A214" s="4"/>
      <c r="B214" s="36">
        <v>209</v>
      </c>
      <c r="C214" s="38">
        <v>10670</v>
      </c>
      <c r="D214" s="131" t="s">
        <v>498</v>
      </c>
      <c r="E214" s="131" t="s">
        <v>468</v>
      </c>
      <c r="F214" s="263" t="s">
        <v>157</v>
      </c>
      <c r="G214" s="263" t="s">
        <v>157</v>
      </c>
      <c r="H214" s="263" t="s">
        <v>157</v>
      </c>
      <c r="I214" s="263" t="s">
        <v>157</v>
      </c>
      <c r="J214" s="263" t="s">
        <v>157</v>
      </c>
      <c r="K214" s="263" t="s">
        <v>157</v>
      </c>
      <c r="L214" s="263"/>
      <c r="M214" s="263" t="s">
        <v>157</v>
      </c>
      <c r="N214" s="263" t="s">
        <v>157</v>
      </c>
      <c r="O214" s="263" t="s">
        <v>157</v>
      </c>
      <c r="P214" s="263" t="s">
        <v>157</v>
      </c>
      <c r="Q214" s="263" t="s">
        <v>157</v>
      </c>
      <c r="R214" s="263" t="s">
        <v>157</v>
      </c>
      <c r="S214" s="263"/>
      <c r="T214" s="263" t="s">
        <v>157</v>
      </c>
      <c r="U214" s="263" t="s">
        <v>157</v>
      </c>
      <c r="V214" s="263" t="s">
        <v>157</v>
      </c>
      <c r="W214" s="263" t="s">
        <v>157</v>
      </c>
      <c r="X214" s="263" t="s">
        <v>157</v>
      </c>
      <c r="Y214" s="263" t="s">
        <v>157</v>
      </c>
      <c r="Z214" s="263"/>
      <c r="AA214" s="263" t="s">
        <v>157</v>
      </c>
      <c r="AB214" s="263" t="s">
        <v>157</v>
      </c>
      <c r="AC214" s="263" t="s">
        <v>157</v>
      </c>
      <c r="AD214" s="263" t="s">
        <v>157</v>
      </c>
      <c r="AE214" s="263" t="s">
        <v>157</v>
      </c>
      <c r="AF214" s="263" t="s">
        <v>157</v>
      </c>
      <c r="AG214" s="263"/>
      <c r="AH214" s="263" t="s">
        <v>157</v>
      </c>
      <c r="AI214" s="263" t="s">
        <v>157</v>
      </c>
      <c r="AJ214" s="263"/>
      <c r="AK214" s="5"/>
      <c r="AL214" s="152"/>
      <c r="AM214" s="152">
        <f>VLOOKUP(C214,DM_NGAY_CONG_QUY_DINH!$H$3:$L$514,5,FALSE)</f>
        <v>26</v>
      </c>
      <c r="AN214" s="152">
        <f t="shared" si="0"/>
        <v>26</v>
      </c>
      <c r="AO214" s="155">
        <f t="shared" si="1"/>
        <v>0</v>
      </c>
      <c r="AP214" s="155">
        <f t="shared" si="2"/>
        <v>0</v>
      </c>
      <c r="AQ214" s="157">
        <f t="shared" si="3"/>
        <v>0</v>
      </c>
      <c r="AR214" s="155">
        <f t="shared" si="4"/>
        <v>0</v>
      </c>
      <c r="AS214" s="155">
        <f t="shared" si="5"/>
        <v>0</v>
      </c>
      <c r="AT214" s="155">
        <f t="shared" si="6"/>
        <v>0</v>
      </c>
      <c r="AU214" s="155">
        <f t="shared" si="7"/>
        <v>0</v>
      </c>
      <c r="AV214" s="155">
        <f t="shared" si="22"/>
        <v>0</v>
      </c>
      <c r="AW214" s="155">
        <f t="shared" si="9"/>
        <v>0</v>
      </c>
      <c r="AX214" s="155">
        <f t="shared" si="10"/>
        <v>0</v>
      </c>
      <c r="AY214" s="155">
        <f t="shared" si="11"/>
        <v>0</v>
      </c>
      <c r="AZ214" s="155">
        <f t="shared" si="23"/>
        <v>0</v>
      </c>
      <c r="BA214" s="155">
        <f t="shared" si="13"/>
        <v>0</v>
      </c>
      <c r="BB214" s="155">
        <f t="shared" si="14"/>
        <v>0</v>
      </c>
      <c r="BC214" s="155">
        <f t="shared" si="15"/>
        <v>0</v>
      </c>
      <c r="BD214" s="155">
        <f t="shared" si="24"/>
        <v>0</v>
      </c>
      <c r="BE214" s="155">
        <f t="shared" si="17"/>
        <v>0</v>
      </c>
      <c r="BF214" s="155">
        <f t="shared" si="18"/>
        <v>0</v>
      </c>
      <c r="BG214" s="155">
        <f t="shared" si="19"/>
        <v>0</v>
      </c>
      <c r="BH214" s="155">
        <f t="shared" si="20"/>
        <v>0</v>
      </c>
      <c r="BI214" s="155">
        <f t="shared" si="21"/>
        <v>0</v>
      </c>
      <c r="BJ214" s="171">
        <v>1</v>
      </c>
      <c r="BK214" s="248"/>
    </row>
    <row r="215" spans="1:63" ht="14.25">
      <c r="A215" s="4"/>
      <c r="B215" s="36">
        <v>210</v>
      </c>
      <c r="C215" s="38">
        <v>10672</v>
      </c>
      <c r="D215" s="131" t="s">
        <v>501</v>
      </c>
      <c r="E215" s="131" t="s">
        <v>468</v>
      </c>
      <c r="F215" s="263" t="s">
        <v>157</v>
      </c>
      <c r="G215" s="263" t="s">
        <v>157</v>
      </c>
      <c r="H215" s="263" t="s">
        <v>157</v>
      </c>
      <c r="I215" s="263" t="s">
        <v>157</v>
      </c>
      <c r="J215" s="263" t="s">
        <v>157</v>
      </c>
      <c r="K215" s="263" t="s">
        <v>157</v>
      </c>
      <c r="L215" s="263"/>
      <c r="M215" s="263" t="s">
        <v>157</v>
      </c>
      <c r="N215" s="263" t="s">
        <v>157</v>
      </c>
      <c r="O215" s="263" t="s">
        <v>157</v>
      </c>
      <c r="P215" s="263" t="s">
        <v>157</v>
      </c>
      <c r="Q215" s="263" t="s">
        <v>157</v>
      </c>
      <c r="R215" s="263" t="s">
        <v>157</v>
      </c>
      <c r="S215" s="263"/>
      <c r="T215" s="263" t="s">
        <v>157</v>
      </c>
      <c r="U215" s="263" t="s">
        <v>157</v>
      </c>
      <c r="V215" s="263" t="s">
        <v>157</v>
      </c>
      <c r="W215" s="263" t="s">
        <v>157</v>
      </c>
      <c r="X215" s="263" t="s">
        <v>157</v>
      </c>
      <c r="Y215" s="263" t="s">
        <v>157</v>
      </c>
      <c r="Z215" s="263"/>
      <c r="AA215" s="263" t="s">
        <v>157</v>
      </c>
      <c r="AB215" s="263" t="s">
        <v>157</v>
      </c>
      <c r="AC215" s="263" t="s">
        <v>157</v>
      </c>
      <c r="AD215" s="263" t="s">
        <v>157</v>
      </c>
      <c r="AE215" s="263" t="s">
        <v>157</v>
      </c>
      <c r="AF215" s="263" t="s">
        <v>157</v>
      </c>
      <c r="AG215" s="263"/>
      <c r="AH215" s="263" t="s">
        <v>157</v>
      </c>
      <c r="AI215" s="263" t="s">
        <v>157</v>
      </c>
      <c r="AJ215" s="263"/>
      <c r="AK215" s="5"/>
      <c r="AL215" s="152"/>
      <c r="AM215" s="152">
        <f>VLOOKUP(C215,DM_NGAY_CONG_QUY_DINH!$H$3:$L$514,5,FALSE)</f>
        <v>26</v>
      </c>
      <c r="AN215" s="152">
        <f t="shared" si="0"/>
        <v>26</v>
      </c>
      <c r="AO215" s="155">
        <f t="shared" si="1"/>
        <v>0</v>
      </c>
      <c r="AP215" s="155">
        <f t="shared" si="2"/>
        <v>0</v>
      </c>
      <c r="AQ215" s="157">
        <f t="shared" si="3"/>
        <v>0</v>
      </c>
      <c r="AR215" s="155">
        <f t="shared" si="4"/>
        <v>0</v>
      </c>
      <c r="AS215" s="155">
        <f t="shared" si="5"/>
        <v>0</v>
      </c>
      <c r="AT215" s="155">
        <f t="shared" si="6"/>
        <v>0</v>
      </c>
      <c r="AU215" s="155">
        <f t="shared" si="7"/>
        <v>0</v>
      </c>
      <c r="AV215" s="155">
        <f t="shared" si="22"/>
        <v>0</v>
      </c>
      <c r="AW215" s="155">
        <f t="shared" si="9"/>
        <v>0</v>
      </c>
      <c r="AX215" s="155">
        <f t="shared" si="10"/>
        <v>0</v>
      </c>
      <c r="AY215" s="155">
        <f t="shared" si="11"/>
        <v>0</v>
      </c>
      <c r="AZ215" s="155">
        <f t="shared" si="23"/>
        <v>0</v>
      </c>
      <c r="BA215" s="155">
        <f t="shared" si="13"/>
        <v>0</v>
      </c>
      <c r="BB215" s="155">
        <f t="shared" si="14"/>
        <v>0</v>
      </c>
      <c r="BC215" s="155">
        <f t="shared" si="15"/>
        <v>0</v>
      </c>
      <c r="BD215" s="155">
        <f t="shared" si="24"/>
        <v>0</v>
      </c>
      <c r="BE215" s="155">
        <f t="shared" si="17"/>
        <v>0</v>
      </c>
      <c r="BF215" s="155">
        <f t="shared" si="18"/>
        <v>0</v>
      </c>
      <c r="BG215" s="155">
        <f t="shared" si="19"/>
        <v>0</v>
      </c>
      <c r="BH215" s="155">
        <f t="shared" si="20"/>
        <v>0</v>
      </c>
      <c r="BI215" s="155">
        <f t="shared" si="21"/>
        <v>0</v>
      </c>
      <c r="BJ215" s="171">
        <v>1</v>
      </c>
      <c r="BK215" s="248"/>
    </row>
    <row r="216" spans="1:63" ht="14.25">
      <c r="A216" s="4"/>
      <c r="B216" s="36">
        <v>211</v>
      </c>
      <c r="C216" s="38">
        <v>10674</v>
      </c>
      <c r="D216" s="131" t="s">
        <v>507</v>
      </c>
      <c r="E216" s="131" t="s">
        <v>468</v>
      </c>
      <c r="F216" s="263" t="s">
        <v>298</v>
      </c>
      <c r="G216" s="263" t="s">
        <v>298</v>
      </c>
      <c r="H216" s="263" t="s">
        <v>298</v>
      </c>
      <c r="I216" s="263" t="s">
        <v>298</v>
      </c>
      <c r="J216" s="263" t="s">
        <v>298</v>
      </c>
      <c r="K216" s="263" t="s">
        <v>298</v>
      </c>
      <c r="L216" s="263"/>
      <c r="M216" s="263" t="s">
        <v>157</v>
      </c>
      <c r="N216" s="263" t="s">
        <v>157</v>
      </c>
      <c r="O216" s="263" t="s">
        <v>157</v>
      </c>
      <c r="P216" s="263" t="s">
        <v>157</v>
      </c>
      <c r="Q216" s="263" t="s">
        <v>157</v>
      </c>
      <c r="R216" s="263" t="s">
        <v>157</v>
      </c>
      <c r="S216" s="263"/>
      <c r="T216" s="263" t="s">
        <v>157</v>
      </c>
      <c r="U216" s="263" t="s">
        <v>157</v>
      </c>
      <c r="V216" s="263" t="s">
        <v>157</v>
      </c>
      <c r="W216" s="263" t="s">
        <v>157</v>
      </c>
      <c r="X216" s="263" t="s">
        <v>157</v>
      </c>
      <c r="Y216" s="263" t="s">
        <v>157</v>
      </c>
      <c r="Z216" s="263"/>
      <c r="AA216" s="263" t="s">
        <v>157</v>
      </c>
      <c r="AB216" s="263" t="s">
        <v>157</v>
      </c>
      <c r="AC216" s="263" t="s">
        <v>157</v>
      </c>
      <c r="AD216" s="263" t="s">
        <v>157</v>
      </c>
      <c r="AE216" s="263" t="s">
        <v>157</v>
      </c>
      <c r="AF216" s="263" t="s">
        <v>157</v>
      </c>
      <c r="AG216" s="263"/>
      <c r="AH216" s="263" t="s">
        <v>157</v>
      </c>
      <c r="AI216" s="263" t="s">
        <v>157</v>
      </c>
      <c r="AJ216" s="263"/>
      <c r="AK216" s="5"/>
      <c r="AL216" s="152"/>
      <c r="AM216" s="152">
        <f>VLOOKUP(C216,DM_NGAY_CONG_QUY_DINH!$H$3:$L$514,5,FALSE)</f>
        <v>26</v>
      </c>
      <c r="AN216" s="152">
        <f t="shared" si="0"/>
        <v>20</v>
      </c>
      <c r="AO216" s="155">
        <f t="shared" si="1"/>
        <v>0</v>
      </c>
      <c r="AP216" s="155">
        <f t="shared" si="2"/>
        <v>0</v>
      </c>
      <c r="AQ216" s="157">
        <f t="shared" si="3"/>
        <v>0</v>
      </c>
      <c r="AR216" s="155">
        <f t="shared" si="4"/>
        <v>0</v>
      </c>
      <c r="AS216" s="155">
        <f t="shared" si="5"/>
        <v>0</v>
      </c>
      <c r="AT216" s="155">
        <f t="shared" si="6"/>
        <v>0</v>
      </c>
      <c r="AU216" s="155">
        <f t="shared" si="7"/>
        <v>0</v>
      </c>
      <c r="AV216" s="155">
        <f t="shared" si="22"/>
        <v>0</v>
      </c>
      <c r="AW216" s="155">
        <f t="shared" si="9"/>
        <v>0</v>
      </c>
      <c r="AX216" s="155">
        <f t="shared" si="10"/>
        <v>6</v>
      </c>
      <c r="AY216" s="155">
        <f t="shared" si="11"/>
        <v>0</v>
      </c>
      <c r="AZ216" s="155">
        <f t="shared" si="23"/>
        <v>0</v>
      </c>
      <c r="BA216" s="155">
        <f t="shared" si="13"/>
        <v>0</v>
      </c>
      <c r="BB216" s="155">
        <f t="shared" si="14"/>
        <v>0</v>
      </c>
      <c r="BC216" s="155">
        <f t="shared" si="15"/>
        <v>0</v>
      </c>
      <c r="BD216" s="155">
        <f t="shared" si="24"/>
        <v>0</v>
      </c>
      <c r="BE216" s="155">
        <f t="shared" si="17"/>
        <v>0</v>
      </c>
      <c r="BF216" s="155">
        <f t="shared" si="18"/>
        <v>0</v>
      </c>
      <c r="BG216" s="155">
        <f t="shared" si="19"/>
        <v>0</v>
      </c>
      <c r="BH216" s="155">
        <f t="shared" si="20"/>
        <v>0</v>
      </c>
      <c r="BI216" s="155">
        <f t="shared" si="21"/>
        <v>0</v>
      </c>
      <c r="BJ216" s="225">
        <v>1</v>
      </c>
      <c r="BK216" s="251"/>
    </row>
    <row r="217" spans="1:63" ht="14.25">
      <c r="A217" s="4"/>
      <c r="B217" s="36">
        <v>212</v>
      </c>
      <c r="C217" s="38">
        <v>10675</v>
      </c>
      <c r="D217" s="131" t="s">
        <v>510</v>
      </c>
      <c r="E217" s="131" t="s">
        <v>468</v>
      </c>
      <c r="F217" s="263" t="s">
        <v>157</v>
      </c>
      <c r="G217" s="263" t="s">
        <v>157</v>
      </c>
      <c r="H217" s="263" t="s">
        <v>157</v>
      </c>
      <c r="I217" s="263" t="s">
        <v>157</v>
      </c>
      <c r="J217" s="263" t="s">
        <v>157</v>
      </c>
      <c r="K217" s="263" t="s">
        <v>157</v>
      </c>
      <c r="L217" s="263"/>
      <c r="M217" s="263" t="s">
        <v>157</v>
      </c>
      <c r="N217" s="263" t="s">
        <v>157</v>
      </c>
      <c r="O217" s="263" t="s">
        <v>157</v>
      </c>
      <c r="P217" s="263" t="s">
        <v>157</v>
      </c>
      <c r="Q217" s="263" t="s">
        <v>157</v>
      </c>
      <c r="R217" s="263" t="s">
        <v>157</v>
      </c>
      <c r="S217" s="263"/>
      <c r="T217" s="263" t="s">
        <v>157</v>
      </c>
      <c r="U217" s="263" t="s">
        <v>157</v>
      </c>
      <c r="V217" s="263" t="s">
        <v>157</v>
      </c>
      <c r="W217" s="263" t="s">
        <v>157</v>
      </c>
      <c r="X217" s="263" t="s">
        <v>157</v>
      </c>
      <c r="Y217" s="263" t="s">
        <v>157</v>
      </c>
      <c r="Z217" s="263"/>
      <c r="AA217" s="263" t="s">
        <v>157</v>
      </c>
      <c r="AB217" s="263" t="s">
        <v>157</v>
      </c>
      <c r="AC217" s="263" t="s">
        <v>157</v>
      </c>
      <c r="AD217" s="263" t="s">
        <v>157</v>
      </c>
      <c r="AE217" s="263" t="s">
        <v>157</v>
      </c>
      <c r="AF217" s="263" t="s">
        <v>157</v>
      </c>
      <c r="AG217" s="263"/>
      <c r="AH217" s="263" t="s">
        <v>157</v>
      </c>
      <c r="AI217" s="263" t="s">
        <v>157</v>
      </c>
      <c r="AJ217" s="263"/>
      <c r="AK217" s="5"/>
      <c r="AL217" s="152"/>
      <c r="AM217" s="152">
        <f>VLOOKUP(C217,DM_NGAY_CONG_QUY_DINH!$H$3:$L$514,5,FALSE)</f>
        <v>26</v>
      </c>
      <c r="AN217" s="152">
        <f t="shared" si="0"/>
        <v>26</v>
      </c>
      <c r="AO217" s="155">
        <f t="shared" si="1"/>
        <v>0</v>
      </c>
      <c r="AP217" s="155">
        <f t="shared" si="2"/>
        <v>0</v>
      </c>
      <c r="AQ217" s="157">
        <f t="shared" si="3"/>
        <v>0</v>
      </c>
      <c r="AR217" s="155">
        <f t="shared" si="4"/>
        <v>0</v>
      </c>
      <c r="AS217" s="155">
        <f t="shared" si="5"/>
        <v>0</v>
      </c>
      <c r="AT217" s="155">
        <f t="shared" si="6"/>
        <v>0</v>
      </c>
      <c r="AU217" s="155">
        <f t="shared" si="7"/>
        <v>0</v>
      </c>
      <c r="AV217" s="155">
        <f t="shared" si="22"/>
        <v>0</v>
      </c>
      <c r="AW217" s="155">
        <f t="shared" si="9"/>
        <v>0</v>
      </c>
      <c r="AX217" s="155">
        <f t="shared" si="10"/>
        <v>0</v>
      </c>
      <c r="AY217" s="155">
        <f t="shared" si="11"/>
        <v>0</v>
      </c>
      <c r="AZ217" s="155">
        <f t="shared" si="23"/>
        <v>0</v>
      </c>
      <c r="BA217" s="155">
        <f t="shared" si="13"/>
        <v>0</v>
      </c>
      <c r="BB217" s="155">
        <f t="shared" si="14"/>
        <v>0</v>
      </c>
      <c r="BC217" s="155">
        <f t="shared" si="15"/>
        <v>0</v>
      </c>
      <c r="BD217" s="155">
        <f t="shared" si="24"/>
        <v>0</v>
      </c>
      <c r="BE217" s="155">
        <f t="shared" si="17"/>
        <v>0</v>
      </c>
      <c r="BF217" s="155">
        <f t="shared" si="18"/>
        <v>0</v>
      </c>
      <c r="BG217" s="155">
        <f t="shared" si="19"/>
        <v>0</v>
      </c>
      <c r="BH217" s="155">
        <f t="shared" si="20"/>
        <v>0</v>
      </c>
      <c r="BI217" s="155">
        <f t="shared" si="21"/>
        <v>0</v>
      </c>
      <c r="BJ217" s="171">
        <v>1</v>
      </c>
      <c r="BK217" s="248"/>
    </row>
    <row r="218" spans="1:63" ht="14.25">
      <c r="A218" s="4"/>
      <c r="B218" s="36">
        <v>213</v>
      </c>
      <c r="C218" s="38">
        <v>10676</v>
      </c>
      <c r="D218" s="131" t="s">
        <v>514</v>
      </c>
      <c r="E218" s="131" t="s">
        <v>445</v>
      </c>
      <c r="F218" s="263" t="s">
        <v>157</v>
      </c>
      <c r="G218" s="263" t="s">
        <v>157</v>
      </c>
      <c r="H218" s="263" t="s">
        <v>157</v>
      </c>
      <c r="I218" s="263" t="s">
        <v>157</v>
      </c>
      <c r="J218" s="263" t="s">
        <v>157</v>
      </c>
      <c r="K218" s="263" t="s">
        <v>157</v>
      </c>
      <c r="L218" s="263"/>
      <c r="M218" s="263" t="s">
        <v>157</v>
      </c>
      <c r="N218" s="263" t="s">
        <v>157</v>
      </c>
      <c r="O218" s="263" t="s">
        <v>157</v>
      </c>
      <c r="P218" s="263" t="s">
        <v>157</v>
      </c>
      <c r="Q218" s="263" t="s">
        <v>157</v>
      </c>
      <c r="R218" s="263" t="s">
        <v>157</v>
      </c>
      <c r="S218" s="263"/>
      <c r="T218" s="263" t="s">
        <v>157</v>
      </c>
      <c r="U218" s="263" t="s">
        <v>157</v>
      </c>
      <c r="V218" s="263" t="s">
        <v>157</v>
      </c>
      <c r="W218" s="263" t="s">
        <v>157</v>
      </c>
      <c r="X218" s="263" t="s">
        <v>157</v>
      </c>
      <c r="Y218" s="263" t="s">
        <v>157</v>
      </c>
      <c r="Z218" s="263"/>
      <c r="AA218" s="263" t="s">
        <v>157</v>
      </c>
      <c r="AB218" s="263" t="s">
        <v>157</v>
      </c>
      <c r="AC218" s="263" t="s">
        <v>157</v>
      </c>
      <c r="AD218" s="263" t="s">
        <v>157</v>
      </c>
      <c r="AE218" s="263" t="s">
        <v>157</v>
      </c>
      <c r="AF218" s="263" t="s">
        <v>157</v>
      </c>
      <c r="AG218" s="263"/>
      <c r="AH218" s="263" t="s">
        <v>157</v>
      </c>
      <c r="AI218" s="263" t="s">
        <v>157</v>
      </c>
      <c r="AJ218" s="263"/>
      <c r="AK218" s="5"/>
      <c r="AL218" s="152"/>
      <c r="AM218" s="152">
        <f>VLOOKUP(C218,DM_NGAY_CONG_QUY_DINH!$H$3:$L$514,5,FALSE)</f>
        <v>26</v>
      </c>
      <c r="AN218" s="152">
        <f t="shared" si="0"/>
        <v>26</v>
      </c>
      <c r="AO218" s="155">
        <f t="shared" si="1"/>
        <v>0</v>
      </c>
      <c r="AP218" s="155">
        <f t="shared" si="2"/>
        <v>0</v>
      </c>
      <c r="AQ218" s="157">
        <f t="shared" si="3"/>
        <v>0</v>
      </c>
      <c r="AR218" s="155">
        <f t="shared" si="4"/>
        <v>0</v>
      </c>
      <c r="AS218" s="155">
        <f t="shared" si="5"/>
        <v>0</v>
      </c>
      <c r="AT218" s="155">
        <f t="shared" si="6"/>
        <v>0</v>
      </c>
      <c r="AU218" s="155">
        <f t="shared" si="7"/>
        <v>0</v>
      </c>
      <c r="AV218" s="155">
        <f t="shared" si="22"/>
        <v>0</v>
      </c>
      <c r="AW218" s="155">
        <f t="shared" si="9"/>
        <v>0</v>
      </c>
      <c r="AX218" s="155">
        <f t="shared" si="10"/>
        <v>0</v>
      </c>
      <c r="AY218" s="155">
        <f t="shared" si="11"/>
        <v>0</v>
      </c>
      <c r="AZ218" s="155">
        <f t="shared" si="23"/>
        <v>0</v>
      </c>
      <c r="BA218" s="155">
        <f t="shared" si="13"/>
        <v>0</v>
      </c>
      <c r="BB218" s="155">
        <f t="shared" si="14"/>
        <v>0</v>
      </c>
      <c r="BC218" s="155">
        <f t="shared" si="15"/>
        <v>0</v>
      </c>
      <c r="BD218" s="155">
        <f t="shared" si="24"/>
        <v>0</v>
      </c>
      <c r="BE218" s="155">
        <f t="shared" si="17"/>
        <v>0</v>
      </c>
      <c r="BF218" s="155">
        <f t="shared" si="18"/>
        <v>0</v>
      </c>
      <c r="BG218" s="155">
        <f t="shared" si="19"/>
        <v>0</v>
      </c>
      <c r="BH218" s="155">
        <f t="shared" si="20"/>
        <v>0</v>
      </c>
      <c r="BI218" s="155">
        <f t="shared" si="21"/>
        <v>0</v>
      </c>
      <c r="BJ218" s="171">
        <v>1.05</v>
      </c>
      <c r="BK218" s="248"/>
    </row>
    <row r="219" spans="1:63" ht="14.25">
      <c r="A219" s="4"/>
      <c r="B219" s="36">
        <v>214</v>
      </c>
      <c r="C219" s="38">
        <v>10677</v>
      </c>
      <c r="D219" s="131" t="s">
        <v>519</v>
      </c>
      <c r="E219" s="131" t="s">
        <v>468</v>
      </c>
      <c r="F219" s="263" t="s">
        <v>157</v>
      </c>
      <c r="G219" s="263" t="s">
        <v>157</v>
      </c>
      <c r="H219" s="263" t="s">
        <v>157</v>
      </c>
      <c r="I219" s="263" t="s">
        <v>157</v>
      </c>
      <c r="J219" s="263" t="s">
        <v>157</v>
      </c>
      <c r="K219" s="263" t="s">
        <v>157</v>
      </c>
      <c r="L219" s="263"/>
      <c r="M219" s="263" t="s">
        <v>157</v>
      </c>
      <c r="N219" s="263" t="s">
        <v>157</v>
      </c>
      <c r="O219" s="263" t="s">
        <v>157</v>
      </c>
      <c r="P219" s="263" t="s">
        <v>157</v>
      </c>
      <c r="Q219" s="263" t="s">
        <v>157</v>
      </c>
      <c r="R219" s="263" t="s">
        <v>157</v>
      </c>
      <c r="S219" s="263"/>
      <c r="T219" s="263" t="s">
        <v>157</v>
      </c>
      <c r="U219" s="263" t="s">
        <v>157</v>
      </c>
      <c r="V219" s="263" t="s">
        <v>157</v>
      </c>
      <c r="W219" s="263" t="s">
        <v>157</v>
      </c>
      <c r="X219" s="263" t="s">
        <v>157</v>
      </c>
      <c r="Y219" s="263" t="s">
        <v>157</v>
      </c>
      <c r="Z219" s="263"/>
      <c r="AA219" s="263" t="s">
        <v>157</v>
      </c>
      <c r="AB219" s="263" t="s">
        <v>157</v>
      </c>
      <c r="AC219" s="263" t="s">
        <v>157</v>
      </c>
      <c r="AD219" s="263" t="s">
        <v>157</v>
      </c>
      <c r="AE219" s="263" t="s">
        <v>157</v>
      </c>
      <c r="AF219" s="263" t="s">
        <v>157</v>
      </c>
      <c r="AG219" s="263"/>
      <c r="AH219" s="263" t="s">
        <v>157</v>
      </c>
      <c r="AI219" s="263" t="s">
        <v>157</v>
      </c>
      <c r="AJ219" s="263"/>
      <c r="AK219" s="5"/>
      <c r="AL219" s="152"/>
      <c r="AM219" s="152">
        <f>VLOOKUP(C219,DM_NGAY_CONG_QUY_DINH!$H$3:$L$514,5,FALSE)</f>
        <v>26</v>
      </c>
      <c r="AN219" s="152">
        <f t="shared" si="0"/>
        <v>26</v>
      </c>
      <c r="AO219" s="155">
        <f t="shared" si="1"/>
        <v>0</v>
      </c>
      <c r="AP219" s="155">
        <f t="shared" si="2"/>
        <v>0</v>
      </c>
      <c r="AQ219" s="157">
        <f t="shared" si="3"/>
        <v>0</v>
      </c>
      <c r="AR219" s="155">
        <f t="shared" si="4"/>
        <v>0</v>
      </c>
      <c r="AS219" s="155">
        <f t="shared" si="5"/>
        <v>0</v>
      </c>
      <c r="AT219" s="155">
        <f t="shared" si="6"/>
        <v>0</v>
      </c>
      <c r="AU219" s="155">
        <f t="shared" si="7"/>
        <v>0</v>
      </c>
      <c r="AV219" s="155">
        <f t="shared" si="22"/>
        <v>0</v>
      </c>
      <c r="AW219" s="155">
        <f t="shared" si="9"/>
        <v>0</v>
      </c>
      <c r="AX219" s="155">
        <f t="shared" si="10"/>
        <v>0</v>
      </c>
      <c r="AY219" s="155">
        <f t="shared" si="11"/>
        <v>0</v>
      </c>
      <c r="AZ219" s="155">
        <f t="shared" si="23"/>
        <v>0</v>
      </c>
      <c r="BA219" s="155">
        <f t="shared" si="13"/>
        <v>0</v>
      </c>
      <c r="BB219" s="155">
        <f t="shared" si="14"/>
        <v>0</v>
      </c>
      <c r="BC219" s="155">
        <f t="shared" si="15"/>
        <v>0</v>
      </c>
      <c r="BD219" s="155">
        <f t="shared" si="24"/>
        <v>0</v>
      </c>
      <c r="BE219" s="155">
        <f t="shared" si="17"/>
        <v>0</v>
      </c>
      <c r="BF219" s="155">
        <f t="shared" si="18"/>
        <v>0</v>
      </c>
      <c r="BG219" s="155">
        <f t="shared" si="19"/>
        <v>0</v>
      </c>
      <c r="BH219" s="155">
        <f t="shared" si="20"/>
        <v>0</v>
      </c>
      <c r="BI219" s="155">
        <f t="shared" si="21"/>
        <v>0</v>
      </c>
      <c r="BJ219" s="171">
        <v>1</v>
      </c>
      <c r="BK219" s="248"/>
    </row>
    <row r="220" spans="1:63" ht="14.25">
      <c r="A220" s="4"/>
      <c r="B220" s="36">
        <v>215</v>
      </c>
      <c r="C220" s="38">
        <v>10678</v>
      </c>
      <c r="D220" s="131" t="s">
        <v>523</v>
      </c>
      <c r="E220" s="131" t="s">
        <v>468</v>
      </c>
      <c r="F220" s="263" t="s">
        <v>157</v>
      </c>
      <c r="G220" s="263" t="s">
        <v>157</v>
      </c>
      <c r="H220" s="263" t="s">
        <v>157</v>
      </c>
      <c r="I220" s="263" t="s">
        <v>157</v>
      </c>
      <c r="J220" s="263" t="s">
        <v>157</v>
      </c>
      <c r="K220" s="263" t="s">
        <v>157</v>
      </c>
      <c r="L220" s="263"/>
      <c r="M220" s="263" t="s">
        <v>157</v>
      </c>
      <c r="N220" s="263" t="s">
        <v>157</v>
      </c>
      <c r="O220" s="263" t="s">
        <v>157</v>
      </c>
      <c r="P220" s="263" t="s">
        <v>157</v>
      </c>
      <c r="Q220" s="263" t="s">
        <v>157</v>
      </c>
      <c r="R220" s="263" t="s">
        <v>157</v>
      </c>
      <c r="S220" s="263"/>
      <c r="T220" s="263" t="s">
        <v>157</v>
      </c>
      <c r="U220" s="263" t="s">
        <v>157</v>
      </c>
      <c r="V220" s="263" t="s">
        <v>157</v>
      </c>
      <c r="W220" s="263" t="s">
        <v>157</v>
      </c>
      <c r="X220" s="263" t="s">
        <v>157</v>
      </c>
      <c r="Y220" s="263" t="s">
        <v>157</v>
      </c>
      <c r="Z220" s="263"/>
      <c r="AA220" s="263" t="s">
        <v>157</v>
      </c>
      <c r="AB220" s="263" t="s">
        <v>157</v>
      </c>
      <c r="AC220" s="263" t="s">
        <v>157</v>
      </c>
      <c r="AD220" s="263" t="s">
        <v>157</v>
      </c>
      <c r="AE220" s="263" t="s">
        <v>157</v>
      </c>
      <c r="AF220" s="263" t="s">
        <v>157</v>
      </c>
      <c r="AG220" s="263"/>
      <c r="AH220" s="263" t="s">
        <v>157</v>
      </c>
      <c r="AI220" s="263" t="s">
        <v>157</v>
      </c>
      <c r="AJ220" s="263"/>
      <c r="AK220" s="5"/>
      <c r="AL220" s="152"/>
      <c r="AM220" s="152">
        <f>VLOOKUP(C220,DM_NGAY_CONG_QUY_DINH!$H$3:$L$514,5,FALSE)</f>
        <v>26</v>
      </c>
      <c r="AN220" s="152">
        <f t="shared" si="0"/>
        <v>26</v>
      </c>
      <c r="AO220" s="155">
        <f t="shared" si="1"/>
        <v>0</v>
      </c>
      <c r="AP220" s="155">
        <f t="shared" si="2"/>
        <v>0</v>
      </c>
      <c r="AQ220" s="157">
        <f t="shared" si="3"/>
        <v>0</v>
      </c>
      <c r="AR220" s="155">
        <f t="shared" si="4"/>
        <v>0</v>
      </c>
      <c r="AS220" s="155">
        <f t="shared" si="5"/>
        <v>0</v>
      </c>
      <c r="AT220" s="155">
        <f t="shared" si="6"/>
        <v>0</v>
      </c>
      <c r="AU220" s="155">
        <f t="shared" si="7"/>
        <v>0</v>
      </c>
      <c r="AV220" s="155">
        <f t="shared" si="22"/>
        <v>0</v>
      </c>
      <c r="AW220" s="155">
        <f t="shared" si="9"/>
        <v>0</v>
      </c>
      <c r="AX220" s="155">
        <f t="shared" si="10"/>
        <v>0</v>
      </c>
      <c r="AY220" s="155">
        <f t="shared" si="11"/>
        <v>0</v>
      </c>
      <c r="AZ220" s="155">
        <f t="shared" si="23"/>
        <v>0</v>
      </c>
      <c r="BA220" s="155">
        <f t="shared" si="13"/>
        <v>0</v>
      </c>
      <c r="BB220" s="155">
        <f t="shared" si="14"/>
        <v>0</v>
      </c>
      <c r="BC220" s="155">
        <f t="shared" si="15"/>
        <v>0</v>
      </c>
      <c r="BD220" s="155">
        <f t="shared" si="24"/>
        <v>0</v>
      </c>
      <c r="BE220" s="155">
        <f t="shared" si="17"/>
        <v>0</v>
      </c>
      <c r="BF220" s="155">
        <f t="shared" si="18"/>
        <v>0</v>
      </c>
      <c r="BG220" s="155">
        <f t="shared" si="19"/>
        <v>0</v>
      </c>
      <c r="BH220" s="155">
        <f t="shared" si="20"/>
        <v>0</v>
      </c>
      <c r="BI220" s="155">
        <f t="shared" si="21"/>
        <v>0</v>
      </c>
      <c r="BJ220" s="171">
        <v>1</v>
      </c>
      <c r="BK220" s="248"/>
    </row>
    <row r="221" spans="1:63" ht="14.25">
      <c r="A221" s="4"/>
      <c r="B221" s="36">
        <v>216</v>
      </c>
      <c r="C221" s="38">
        <v>10679</v>
      </c>
      <c r="D221" s="131" t="s">
        <v>528</v>
      </c>
      <c r="E221" s="131" t="s">
        <v>468</v>
      </c>
      <c r="F221" s="263" t="s">
        <v>157</v>
      </c>
      <c r="G221" s="263" t="s">
        <v>762</v>
      </c>
      <c r="H221" s="263" t="s">
        <v>762</v>
      </c>
      <c r="I221" s="263" t="s">
        <v>157</v>
      </c>
      <c r="J221" s="263" t="s">
        <v>157</v>
      </c>
      <c r="K221" s="263" t="s">
        <v>157</v>
      </c>
      <c r="L221" s="263"/>
      <c r="M221" s="263" t="s">
        <v>157</v>
      </c>
      <c r="N221" s="263" t="s">
        <v>157</v>
      </c>
      <c r="O221" s="263" t="s">
        <v>157</v>
      </c>
      <c r="P221" s="263" t="s">
        <v>157</v>
      </c>
      <c r="Q221" s="263" t="s">
        <v>157</v>
      </c>
      <c r="R221" s="263" t="s">
        <v>157</v>
      </c>
      <c r="S221" s="263"/>
      <c r="T221" s="263" t="s">
        <v>157</v>
      </c>
      <c r="U221" s="263" t="s">
        <v>157</v>
      </c>
      <c r="V221" s="263" t="s">
        <v>157</v>
      </c>
      <c r="W221" s="263" t="s">
        <v>157</v>
      </c>
      <c r="X221" s="263" t="s">
        <v>157</v>
      </c>
      <c r="Y221" s="263" t="s">
        <v>157</v>
      </c>
      <c r="Z221" s="263"/>
      <c r="AA221" s="263" t="s">
        <v>157</v>
      </c>
      <c r="AB221" s="263" t="s">
        <v>157</v>
      </c>
      <c r="AC221" s="263" t="s">
        <v>157</v>
      </c>
      <c r="AD221" s="263" t="s">
        <v>157</v>
      </c>
      <c r="AE221" s="263" t="s">
        <v>157</v>
      </c>
      <c r="AF221" s="263" t="s">
        <v>157</v>
      </c>
      <c r="AG221" s="263"/>
      <c r="AH221" s="263" t="s">
        <v>157</v>
      </c>
      <c r="AI221" s="263" t="s">
        <v>157</v>
      </c>
      <c r="AJ221" s="263"/>
      <c r="AK221" s="5"/>
      <c r="AL221" s="152"/>
      <c r="AM221" s="152">
        <f>VLOOKUP(C221,DM_NGAY_CONG_QUY_DINH!$H$3:$L$514,5,FALSE)</f>
        <v>26</v>
      </c>
      <c r="AN221" s="152">
        <f t="shared" si="0"/>
        <v>24</v>
      </c>
      <c r="AO221" s="155">
        <f t="shared" si="1"/>
        <v>0</v>
      </c>
      <c r="AP221" s="155">
        <f t="shared" si="2"/>
        <v>2</v>
      </c>
      <c r="AQ221" s="157">
        <f t="shared" si="3"/>
        <v>0</v>
      </c>
      <c r="AR221" s="155">
        <f t="shared" si="4"/>
        <v>0</v>
      </c>
      <c r="AS221" s="155">
        <f t="shared" si="5"/>
        <v>0</v>
      </c>
      <c r="AT221" s="155">
        <f t="shared" si="6"/>
        <v>0</v>
      </c>
      <c r="AU221" s="155">
        <f t="shared" si="7"/>
        <v>0</v>
      </c>
      <c r="AV221" s="155">
        <f t="shared" si="22"/>
        <v>0</v>
      </c>
      <c r="AW221" s="155">
        <f t="shared" si="9"/>
        <v>0</v>
      </c>
      <c r="AX221" s="155">
        <f t="shared" si="10"/>
        <v>0</v>
      </c>
      <c r="AY221" s="155">
        <f t="shared" si="11"/>
        <v>0</v>
      </c>
      <c r="AZ221" s="155">
        <f t="shared" si="23"/>
        <v>0</v>
      </c>
      <c r="BA221" s="155">
        <f t="shared" si="13"/>
        <v>0</v>
      </c>
      <c r="BB221" s="155">
        <f t="shared" si="14"/>
        <v>0</v>
      </c>
      <c r="BC221" s="155">
        <f t="shared" si="15"/>
        <v>0</v>
      </c>
      <c r="BD221" s="155">
        <f t="shared" si="24"/>
        <v>0</v>
      </c>
      <c r="BE221" s="155">
        <f t="shared" si="17"/>
        <v>0</v>
      </c>
      <c r="BF221" s="155">
        <f t="shared" si="18"/>
        <v>0</v>
      </c>
      <c r="BG221" s="155">
        <f t="shared" si="19"/>
        <v>0</v>
      </c>
      <c r="BH221" s="155">
        <f t="shared" si="20"/>
        <v>0</v>
      </c>
      <c r="BI221" s="155">
        <f t="shared" si="21"/>
        <v>0</v>
      </c>
      <c r="BJ221" s="171">
        <v>1</v>
      </c>
      <c r="BK221" s="248"/>
    </row>
    <row r="222" spans="1:63" ht="14.25">
      <c r="A222" s="4"/>
      <c r="B222" s="36">
        <v>217</v>
      </c>
      <c r="C222" s="38">
        <v>10680</v>
      </c>
      <c r="D222" s="131" t="s">
        <v>532</v>
      </c>
      <c r="E222" s="131" t="s">
        <v>468</v>
      </c>
      <c r="F222" s="263" t="s">
        <v>157</v>
      </c>
      <c r="G222" s="263" t="s">
        <v>157</v>
      </c>
      <c r="H222" s="263" t="s">
        <v>157</v>
      </c>
      <c r="I222" s="263" t="s">
        <v>157</v>
      </c>
      <c r="J222" s="263" t="s">
        <v>157</v>
      </c>
      <c r="K222" s="263" t="s">
        <v>157</v>
      </c>
      <c r="L222" s="263"/>
      <c r="M222" s="263" t="s">
        <v>157</v>
      </c>
      <c r="N222" s="263" t="s">
        <v>157</v>
      </c>
      <c r="O222" s="263" t="s">
        <v>157</v>
      </c>
      <c r="P222" s="263" t="s">
        <v>157</v>
      </c>
      <c r="Q222" s="263" t="s">
        <v>157</v>
      </c>
      <c r="R222" s="263" t="s">
        <v>157</v>
      </c>
      <c r="S222" s="263"/>
      <c r="T222" s="263" t="s">
        <v>157</v>
      </c>
      <c r="U222" s="263" t="s">
        <v>157</v>
      </c>
      <c r="V222" s="263" t="s">
        <v>157</v>
      </c>
      <c r="W222" s="263" t="s">
        <v>157</v>
      </c>
      <c r="X222" s="263" t="s">
        <v>157</v>
      </c>
      <c r="Y222" s="263" t="s">
        <v>157</v>
      </c>
      <c r="Z222" s="263"/>
      <c r="AA222" s="263" t="s">
        <v>157</v>
      </c>
      <c r="AB222" s="263" t="s">
        <v>157</v>
      </c>
      <c r="AC222" s="263" t="s">
        <v>157</v>
      </c>
      <c r="AD222" s="263" t="s">
        <v>157</v>
      </c>
      <c r="AE222" s="263" t="s">
        <v>157</v>
      </c>
      <c r="AF222" s="263" t="s">
        <v>157</v>
      </c>
      <c r="AG222" s="263"/>
      <c r="AH222" s="263" t="s">
        <v>157</v>
      </c>
      <c r="AI222" s="263" t="s">
        <v>157</v>
      </c>
      <c r="AJ222" s="263"/>
      <c r="AK222" s="5"/>
      <c r="AL222" s="152"/>
      <c r="AM222" s="152">
        <f>VLOOKUP(C222,DM_NGAY_CONG_QUY_DINH!$H$3:$L$514,5,FALSE)</f>
        <v>26</v>
      </c>
      <c r="AN222" s="152">
        <f t="shared" si="0"/>
        <v>26</v>
      </c>
      <c r="AO222" s="155">
        <f t="shared" si="1"/>
        <v>0</v>
      </c>
      <c r="AP222" s="155">
        <f t="shared" si="2"/>
        <v>0</v>
      </c>
      <c r="AQ222" s="157">
        <f t="shared" si="3"/>
        <v>0</v>
      </c>
      <c r="AR222" s="155">
        <f t="shared" si="4"/>
        <v>0</v>
      </c>
      <c r="AS222" s="155">
        <f t="shared" si="5"/>
        <v>0</v>
      </c>
      <c r="AT222" s="155">
        <f t="shared" si="6"/>
        <v>0</v>
      </c>
      <c r="AU222" s="155">
        <f t="shared" si="7"/>
        <v>0</v>
      </c>
      <c r="AV222" s="155">
        <f t="shared" si="22"/>
        <v>0</v>
      </c>
      <c r="AW222" s="155">
        <f t="shared" si="9"/>
        <v>0</v>
      </c>
      <c r="AX222" s="155">
        <f t="shared" si="10"/>
        <v>0</v>
      </c>
      <c r="AY222" s="155">
        <f t="shared" si="11"/>
        <v>0</v>
      </c>
      <c r="AZ222" s="155">
        <f t="shared" si="23"/>
        <v>0</v>
      </c>
      <c r="BA222" s="155">
        <f t="shared" si="13"/>
        <v>0</v>
      </c>
      <c r="BB222" s="155">
        <f t="shared" si="14"/>
        <v>0</v>
      </c>
      <c r="BC222" s="155">
        <f t="shared" si="15"/>
        <v>0</v>
      </c>
      <c r="BD222" s="155">
        <f t="shared" si="24"/>
        <v>0</v>
      </c>
      <c r="BE222" s="155">
        <f t="shared" si="17"/>
        <v>0</v>
      </c>
      <c r="BF222" s="155">
        <f t="shared" si="18"/>
        <v>0</v>
      </c>
      <c r="BG222" s="155">
        <f t="shared" si="19"/>
        <v>0</v>
      </c>
      <c r="BH222" s="155">
        <f t="shared" si="20"/>
        <v>0</v>
      </c>
      <c r="BI222" s="155">
        <f t="shared" si="21"/>
        <v>0</v>
      </c>
      <c r="BJ222" s="171">
        <v>1.05</v>
      </c>
      <c r="BK222" s="248"/>
    </row>
    <row r="223" spans="1:63" ht="14.25">
      <c r="A223" s="4"/>
      <c r="B223" s="36">
        <v>218</v>
      </c>
      <c r="C223" s="38">
        <v>11086</v>
      </c>
      <c r="D223" s="131" t="s">
        <v>536</v>
      </c>
      <c r="E223" s="131" t="s">
        <v>468</v>
      </c>
      <c r="F223" s="263" t="s">
        <v>157</v>
      </c>
      <c r="G223" s="263" t="s">
        <v>157</v>
      </c>
      <c r="H223" s="263" t="s">
        <v>157</v>
      </c>
      <c r="I223" s="263" t="s">
        <v>157</v>
      </c>
      <c r="J223" s="263" t="s">
        <v>157</v>
      </c>
      <c r="K223" s="263" t="s">
        <v>157</v>
      </c>
      <c r="L223" s="263"/>
      <c r="M223" s="263" t="s">
        <v>157</v>
      </c>
      <c r="N223" s="263" t="s">
        <v>157</v>
      </c>
      <c r="O223" s="263" t="s">
        <v>157</v>
      </c>
      <c r="P223" s="263" t="s">
        <v>157</v>
      </c>
      <c r="Q223" s="263" t="s">
        <v>157</v>
      </c>
      <c r="R223" s="263" t="s">
        <v>157</v>
      </c>
      <c r="S223" s="263"/>
      <c r="T223" s="263" t="s">
        <v>157</v>
      </c>
      <c r="U223" s="263" t="s">
        <v>157</v>
      </c>
      <c r="V223" s="263" t="s">
        <v>157</v>
      </c>
      <c r="W223" s="263" t="s">
        <v>157</v>
      </c>
      <c r="X223" s="263" t="s">
        <v>157</v>
      </c>
      <c r="Y223" s="263" t="s">
        <v>157</v>
      </c>
      <c r="Z223" s="263"/>
      <c r="AA223" s="263" t="s">
        <v>157</v>
      </c>
      <c r="AB223" s="263" t="s">
        <v>157</v>
      </c>
      <c r="AC223" s="263" t="s">
        <v>157</v>
      </c>
      <c r="AD223" s="263" t="s">
        <v>157</v>
      </c>
      <c r="AE223" s="263" t="s">
        <v>157</v>
      </c>
      <c r="AF223" s="263" t="s">
        <v>157</v>
      </c>
      <c r="AG223" s="263"/>
      <c r="AH223" s="263" t="s">
        <v>157</v>
      </c>
      <c r="AI223" s="263" t="s">
        <v>157</v>
      </c>
      <c r="AJ223" s="263"/>
      <c r="AK223" s="5"/>
      <c r="AL223" s="152"/>
      <c r="AM223" s="152">
        <f>VLOOKUP(C223,DM_NGAY_CONG_QUY_DINH!$H$3:$L$514,5,FALSE)</f>
        <v>26</v>
      </c>
      <c r="AN223" s="152">
        <f t="shared" si="0"/>
        <v>26</v>
      </c>
      <c r="AO223" s="155">
        <f t="shared" si="1"/>
        <v>0</v>
      </c>
      <c r="AP223" s="155">
        <f t="shared" si="2"/>
        <v>0</v>
      </c>
      <c r="AQ223" s="157">
        <f t="shared" si="3"/>
        <v>0</v>
      </c>
      <c r="AR223" s="155">
        <f t="shared" si="4"/>
        <v>0</v>
      </c>
      <c r="AS223" s="155">
        <f t="shared" si="5"/>
        <v>0</v>
      </c>
      <c r="AT223" s="155">
        <f t="shared" si="6"/>
        <v>0</v>
      </c>
      <c r="AU223" s="155">
        <f t="shared" si="7"/>
        <v>0</v>
      </c>
      <c r="AV223" s="155">
        <f t="shared" si="22"/>
        <v>0</v>
      </c>
      <c r="AW223" s="155">
        <f t="shared" si="9"/>
        <v>0</v>
      </c>
      <c r="AX223" s="155">
        <f t="shared" si="10"/>
        <v>0</v>
      </c>
      <c r="AY223" s="155">
        <f t="shared" si="11"/>
        <v>0</v>
      </c>
      <c r="AZ223" s="155">
        <f t="shared" si="23"/>
        <v>0</v>
      </c>
      <c r="BA223" s="155">
        <f t="shared" si="13"/>
        <v>0</v>
      </c>
      <c r="BB223" s="155">
        <f t="shared" si="14"/>
        <v>0</v>
      </c>
      <c r="BC223" s="155">
        <f t="shared" si="15"/>
        <v>0</v>
      </c>
      <c r="BD223" s="155">
        <f t="shared" si="24"/>
        <v>0</v>
      </c>
      <c r="BE223" s="155">
        <f t="shared" si="17"/>
        <v>0</v>
      </c>
      <c r="BF223" s="155">
        <f t="shared" si="18"/>
        <v>0</v>
      </c>
      <c r="BG223" s="155">
        <f t="shared" si="19"/>
        <v>0</v>
      </c>
      <c r="BH223" s="155">
        <f t="shared" si="20"/>
        <v>0</v>
      </c>
      <c r="BI223" s="155">
        <f t="shared" si="21"/>
        <v>0</v>
      </c>
      <c r="BJ223" s="171">
        <v>1</v>
      </c>
      <c r="BK223" s="248"/>
    </row>
    <row r="224" spans="1:63" ht="14.25">
      <c r="A224" s="4"/>
      <c r="B224" s="36">
        <v>219</v>
      </c>
      <c r="C224" s="38">
        <v>11092</v>
      </c>
      <c r="D224" s="131" t="s">
        <v>540</v>
      </c>
      <c r="E224" s="131" t="s">
        <v>468</v>
      </c>
      <c r="F224" s="263" t="s">
        <v>157</v>
      </c>
      <c r="G224" s="263" t="s">
        <v>157</v>
      </c>
      <c r="H224" s="263" t="s">
        <v>157</v>
      </c>
      <c r="I224" s="263" t="s">
        <v>157</v>
      </c>
      <c r="J224" s="263" t="s">
        <v>157</v>
      </c>
      <c r="K224" s="263" t="s">
        <v>157</v>
      </c>
      <c r="L224" s="263"/>
      <c r="M224" s="263" t="s">
        <v>157</v>
      </c>
      <c r="N224" s="263" t="s">
        <v>157</v>
      </c>
      <c r="O224" s="263" t="s">
        <v>157</v>
      </c>
      <c r="P224" s="263" t="s">
        <v>157</v>
      </c>
      <c r="Q224" s="263" t="s">
        <v>157</v>
      </c>
      <c r="R224" s="263" t="s">
        <v>157</v>
      </c>
      <c r="S224" s="263"/>
      <c r="T224" s="263" t="s">
        <v>157</v>
      </c>
      <c r="U224" s="263" t="s">
        <v>157</v>
      </c>
      <c r="V224" s="263" t="s">
        <v>157</v>
      </c>
      <c r="W224" s="263" t="s">
        <v>157</v>
      </c>
      <c r="X224" s="263" t="s">
        <v>157</v>
      </c>
      <c r="Y224" s="263" t="s">
        <v>157</v>
      </c>
      <c r="Z224" s="263"/>
      <c r="AA224" s="263" t="s">
        <v>157</v>
      </c>
      <c r="AB224" s="263" t="s">
        <v>157</v>
      </c>
      <c r="AC224" s="263" t="s">
        <v>157</v>
      </c>
      <c r="AD224" s="263" t="s">
        <v>157</v>
      </c>
      <c r="AE224" s="263" t="s">
        <v>157</v>
      </c>
      <c r="AF224" s="263" t="s">
        <v>157</v>
      </c>
      <c r="AG224" s="263"/>
      <c r="AH224" s="263" t="s">
        <v>157</v>
      </c>
      <c r="AI224" s="263" t="s">
        <v>157</v>
      </c>
      <c r="AJ224" s="263"/>
      <c r="AK224" s="5"/>
      <c r="AL224" s="152"/>
      <c r="AM224" s="152">
        <f>VLOOKUP(C224,DM_NGAY_CONG_QUY_DINH!$H$3:$L$514,5,FALSE)</f>
        <v>26</v>
      </c>
      <c r="AN224" s="152">
        <f t="shared" si="0"/>
        <v>26</v>
      </c>
      <c r="AO224" s="155">
        <f t="shared" si="1"/>
        <v>0</v>
      </c>
      <c r="AP224" s="155">
        <f t="shared" si="2"/>
        <v>0</v>
      </c>
      <c r="AQ224" s="157">
        <f t="shared" si="3"/>
        <v>0</v>
      </c>
      <c r="AR224" s="155">
        <f t="shared" si="4"/>
        <v>0</v>
      </c>
      <c r="AS224" s="155">
        <f t="shared" si="5"/>
        <v>0</v>
      </c>
      <c r="AT224" s="155">
        <f t="shared" si="6"/>
        <v>0</v>
      </c>
      <c r="AU224" s="155">
        <f t="shared" si="7"/>
        <v>0</v>
      </c>
      <c r="AV224" s="155">
        <f t="shared" si="22"/>
        <v>0</v>
      </c>
      <c r="AW224" s="155">
        <f t="shared" si="9"/>
        <v>0</v>
      </c>
      <c r="AX224" s="155">
        <f t="shared" si="10"/>
        <v>0</v>
      </c>
      <c r="AY224" s="155">
        <f t="shared" si="11"/>
        <v>0</v>
      </c>
      <c r="AZ224" s="155">
        <f t="shared" si="23"/>
        <v>0</v>
      </c>
      <c r="BA224" s="155">
        <f t="shared" si="13"/>
        <v>0</v>
      </c>
      <c r="BB224" s="155">
        <f t="shared" si="14"/>
        <v>0</v>
      </c>
      <c r="BC224" s="155">
        <f t="shared" si="15"/>
        <v>0</v>
      </c>
      <c r="BD224" s="155">
        <f t="shared" si="24"/>
        <v>0</v>
      </c>
      <c r="BE224" s="155">
        <f t="shared" si="17"/>
        <v>0</v>
      </c>
      <c r="BF224" s="155">
        <f t="shared" si="18"/>
        <v>0</v>
      </c>
      <c r="BG224" s="155">
        <f t="shared" si="19"/>
        <v>0</v>
      </c>
      <c r="BH224" s="155">
        <f t="shared" si="20"/>
        <v>0</v>
      </c>
      <c r="BI224" s="155">
        <f t="shared" si="21"/>
        <v>0</v>
      </c>
      <c r="BJ224" s="171">
        <v>1</v>
      </c>
      <c r="BK224" s="251"/>
    </row>
    <row r="225" spans="1:63" ht="14.25">
      <c r="A225" s="4"/>
      <c r="B225" s="36">
        <v>220</v>
      </c>
      <c r="C225" s="38">
        <v>11094</v>
      </c>
      <c r="D225" s="131" t="s">
        <v>544</v>
      </c>
      <c r="E225" s="131" t="s">
        <v>468</v>
      </c>
      <c r="F225" s="263" t="s">
        <v>157</v>
      </c>
      <c r="G225" s="263" t="s">
        <v>157</v>
      </c>
      <c r="H225" s="263" t="s">
        <v>157</v>
      </c>
      <c r="I225" s="263" t="s">
        <v>157</v>
      </c>
      <c r="J225" s="263" t="s">
        <v>157</v>
      </c>
      <c r="K225" s="263" t="s">
        <v>157</v>
      </c>
      <c r="L225" s="263"/>
      <c r="M225" s="263" t="s">
        <v>157</v>
      </c>
      <c r="N225" s="263" t="s">
        <v>157</v>
      </c>
      <c r="O225" s="263" t="s">
        <v>157</v>
      </c>
      <c r="P225" s="263" t="s">
        <v>157</v>
      </c>
      <c r="Q225" s="263" t="s">
        <v>157</v>
      </c>
      <c r="R225" s="263" t="s">
        <v>157</v>
      </c>
      <c r="S225" s="263"/>
      <c r="T225" s="263" t="s">
        <v>157</v>
      </c>
      <c r="U225" s="263" t="s">
        <v>157</v>
      </c>
      <c r="V225" s="263" t="s">
        <v>157</v>
      </c>
      <c r="W225" s="263" t="s">
        <v>157</v>
      </c>
      <c r="X225" s="263" t="s">
        <v>157</v>
      </c>
      <c r="Y225" s="263" t="s">
        <v>157</v>
      </c>
      <c r="Z225" s="263"/>
      <c r="AA225" s="263" t="s">
        <v>157</v>
      </c>
      <c r="AB225" s="263" t="s">
        <v>157</v>
      </c>
      <c r="AC225" s="263" t="s">
        <v>157</v>
      </c>
      <c r="AD225" s="263" t="s">
        <v>157</v>
      </c>
      <c r="AE225" s="263" t="s">
        <v>157</v>
      </c>
      <c r="AF225" s="263" t="s">
        <v>157</v>
      </c>
      <c r="AG225" s="263"/>
      <c r="AH225" s="263" t="s">
        <v>157</v>
      </c>
      <c r="AI225" s="263" t="s">
        <v>157</v>
      </c>
      <c r="AJ225" s="263"/>
      <c r="AK225" s="5"/>
      <c r="AL225" s="152"/>
      <c r="AM225" s="152">
        <f>VLOOKUP(C225,DM_NGAY_CONG_QUY_DINH!$H$3:$L$514,5,FALSE)</f>
        <v>26</v>
      </c>
      <c r="AN225" s="152">
        <f t="shared" si="0"/>
        <v>26</v>
      </c>
      <c r="AO225" s="155">
        <f t="shared" si="1"/>
        <v>0</v>
      </c>
      <c r="AP225" s="155">
        <f t="shared" si="2"/>
        <v>0</v>
      </c>
      <c r="AQ225" s="157">
        <f t="shared" si="3"/>
        <v>0</v>
      </c>
      <c r="AR225" s="155">
        <f t="shared" si="4"/>
        <v>0</v>
      </c>
      <c r="AS225" s="155">
        <f t="shared" si="5"/>
        <v>0</v>
      </c>
      <c r="AT225" s="155">
        <f t="shared" si="6"/>
        <v>0</v>
      </c>
      <c r="AU225" s="155">
        <f t="shared" si="7"/>
        <v>0</v>
      </c>
      <c r="AV225" s="155">
        <f t="shared" si="22"/>
        <v>0</v>
      </c>
      <c r="AW225" s="155">
        <f t="shared" si="9"/>
        <v>0</v>
      </c>
      <c r="AX225" s="155">
        <f t="shared" si="10"/>
        <v>0</v>
      </c>
      <c r="AY225" s="155">
        <f t="shared" si="11"/>
        <v>0</v>
      </c>
      <c r="AZ225" s="155">
        <f t="shared" si="23"/>
        <v>0</v>
      </c>
      <c r="BA225" s="155">
        <f t="shared" si="13"/>
        <v>0</v>
      </c>
      <c r="BB225" s="155">
        <f t="shared" si="14"/>
        <v>0</v>
      </c>
      <c r="BC225" s="155">
        <f t="shared" si="15"/>
        <v>0</v>
      </c>
      <c r="BD225" s="155">
        <f t="shared" si="24"/>
        <v>0</v>
      </c>
      <c r="BE225" s="155">
        <f t="shared" si="17"/>
        <v>0</v>
      </c>
      <c r="BF225" s="155">
        <f t="shared" si="18"/>
        <v>0</v>
      </c>
      <c r="BG225" s="155">
        <f t="shared" si="19"/>
        <v>0</v>
      </c>
      <c r="BH225" s="155">
        <f t="shared" si="20"/>
        <v>0</v>
      </c>
      <c r="BI225" s="155">
        <f t="shared" si="21"/>
        <v>0</v>
      </c>
      <c r="BJ225" s="225">
        <v>1</v>
      </c>
      <c r="BK225" s="251"/>
    </row>
    <row r="226" spans="1:63" ht="14.25">
      <c r="A226" s="4"/>
      <c r="B226" s="36">
        <v>221</v>
      </c>
      <c r="C226" s="38">
        <v>11095</v>
      </c>
      <c r="D226" s="131" t="s">
        <v>548</v>
      </c>
      <c r="E226" s="131" t="s">
        <v>468</v>
      </c>
      <c r="F226" s="263" t="s">
        <v>157</v>
      </c>
      <c r="G226" s="263" t="s">
        <v>157</v>
      </c>
      <c r="H226" s="263" t="s">
        <v>157</v>
      </c>
      <c r="I226" s="263" t="s">
        <v>157</v>
      </c>
      <c r="J226" s="263" t="s">
        <v>157</v>
      </c>
      <c r="K226" s="263" t="s">
        <v>157</v>
      </c>
      <c r="L226" s="263"/>
      <c r="M226" s="263" t="s">
        <v>157</v>
      </c>
      <c r="N226" s="263" t="s">
        <v>157</v>
      </c>
      <c r="O226" s="263" t="s">
        <v>157</v>
      </c>
      <c r="P226" s="263" t="s">
        <v>157</v>
      </c>
      <c r="Q226" s="263" t="s">
        <v>157</v>
      </c>
      <c r="R226" s="263" t="s">
        <v>157</v>
      </c>
      <c r="S226" s="263"/>
      <c r="T226" s="263" t="s">
        <v>157</v>
      </c>
      <c r="U226" s="263" t="s">
        <v>157</v>
      </c>
      <c r="V226" s="263" t="s">
        <v>157</v>
      </c>
      <c r="W226" s="263" t="s">
        <v>157</v>
      </c>
      <c r="X226" s="263" t="s">
        <v>157</v>
      </c>
      <c r="Y226" s="263" t="s">
        <v>157</v>
      </c>
      <c r="Z226" s="263"/>
      <c r="AA226" s="263" t="s">
        <v>157</v>
      </c>
      <c r="AB226" s="263" t="s">
        <v>157</v>
      </c>
      <c r="AC226" s="263" t="s">
        <v>157</v>
      </c>
      <c r="AD226" s="263" t="s">
        <v>157</v>
      </c>
      <c r="AE226" s="263" t="s">
        <v>157</v>
      </c>
      <c r="AF226" s="263" t="s">
        <v>157</v>
      </c>
      <c r="AG226" s="263"/>
      <c r="AH226" s="263" t="s">
        <v>157</v>
      </c>
      <c r="AI226" s="263" t="s">
        <v>157</v>
      </c>
      <c r="AJ226" s="263"/>
      <c r="AK226" s="5"/>
      <c r="AL226" s="152"/>
      <c r="AM226" s="152">
        <f>VLOOKUP(C226,DM_NGAY_CONG_QUY_DINH!$H$3:$L$514,5,FALSE)</f>
        <v>26</v>
      </c>
      <c r="AN226" s="152">
        <f t="shared" si="0"/>
        <v>26</v>
      </c>
      <c r="AO226" s="155">
        <f t="shared" si="1"/>
        <v>0</v>
      </c>
      <c r="AP226" s="155">
        <f t="shared" si="2"/>
        <v>0</v>
      </c>
      <c r="AQ226" s="157">
        <f t="shared" si="3"/>
        <v>0</v>
      </c>
      <c r="AR226" s="155">
        <f t="shared" si="4"/>
        <v>0</v>
      </c>
      <c r="AS226" s="155">
        <f t="shared" si="5"/>
        <v>0</v>
      </c>
      <c r="AT226" s="155">
        <f t="shared" si="6"/>
        <v>0</v>
      </c>
      <c r="AU226" s="155">
        <f t="shared" si="7"/>
        <v>0</v>
      </c>
      <c r="AV226" s="155">
        <f t="shared" si="22"/>
        <v>0</v>
      </c>
      <c r="AW226" s="155">
        <f t="shared" si="9"/>
        <v>0</v>
      </c>
      <c r="AX226" s="155">
        <f t="shared" si="10"/>
        <v>0</v>
      </c>
      <c r="AY226" s="155">
        <f t="shared" si="11"/>
        <v>0</v>
      </c>
      <c r="AZ226" s="155">
        <f t="shared" si="23"/>
        <v>0</v>
      </c>
      <c r="BA226" s="155">
        <f t="shared" si="13"/>
        <v>0</v>
      </c>
      <c r="BB226" s="155">
        <f t="shared" si="14"/>
        <v>0</v>
      </c>
      <c r="BC226" s="155">
        <f t="shared" si="15"/>
        <v>0</v>
      </c>
      <c r="BD226" s="155">
        <f t="shared" si="24"/>
        <v>0</v>
      </c>
      <c r="BE226" s="155">
        <f t="shared" si="17"/>
        <v>0</v>
      </c>
      <c r="BF226" s="155">
        <f t="shared" si="18"/>
        <v>0</v>
      </c>
      <c r="BG226" s="155">
        <f t="shared" si="19"/>
        <v>0</v>
      </c>
      <c r="BH226" s="155">
        <f t="shared" si="20"/>
        <v>0</v>
      </c>
      <c r="BI226" s="155">
        <f t="shared" si="21"/>
        <v>0</v>
      </c>
      <c r="BJ226" s="171">
        <v>1</v>
      </c>
      <c r="BK226" s="248"/>
    </row>
    <row r="227" spans="1:63" ht="14.25">
      <c r="A227" s="4"/>
      <c r="B227" s="36">
        <v>222</v>
      </c>
      <c r="C227" s="38">
        <v>11097</v>
      </c>
      <c r="D227" s="131" t="s">
        <v>551</v>
      </c>
      <c r="E227" s="131" t="s">
        <v>468</v>
      </c>
      <c r="F227" s="263" t="s">
        <v>157</v>
      </c>
      <c r="G227" s="263" t="s">
        <v>157</v>
      </c>
      <c r="H227" s="263" t="s">
        <v>157</v>
      </c>
      <c r="I227" s="263" t="s">
        <v>157</v>
      </c>
      <c r="J227" s="263" t="s">
        <v>157</v>
      </c>
      <c r="K227" s="263" t="s">
        <v>157</v>
      </c>
      <c r="L227" s="263"/>
      <c r="M227" s="263" t="s">
        <v>157</v>
      </c>
      <c r="N227" s="263" t="s">
        <v>157</v>
      </c>
      <c r="O227" s="263" t="s">
        <v>157</v>
      </c>
      <c r="P227" s="263" t="s">
        <v>157</v>
      </c>
      <c r="Q227" s="263" t="s">
        <v>157</v>
      </c>
      <c r="R227" s="263" t="s">
        <v>157</v>
      </c>
      <c r="S227" s="263"/>
      <c r="T227" s="263" t="s">
        <v>157</v>
      </c>
      <c r="U227" s="263" t="s">
        <v>157</v>
      </c>
      <c r="V227" s="263" t="s">
        <v>157</v>
      </c>
      <c r="W227" s="263" t="s">
        <v>157</v>
      </c>
      <c r="X227" s="263" t="s">
        <v>157</v>
      </c>
      <c r="Y227" s="263" t="s">
        <v>157</v>
      </c>
      <c r="Z227" s="263"/>
      <c r="AA227" s="263" t="s">
        <v>157</v>
      </c>
      <c r="AB227" s="263" t="s">
        <v>157</v>
      </c>
      <c r="AC227" s="263" t="s">
        <v>157</v>
      </c>
      <c r="AD227" s="263" t="s">
        <v>157</v>
      </c>
      <c r="AE227" s="263" t="s">
        <v>157</v>
      </c>
      <c r="AF227" s="263" t="s">
        <v>157</v>
      </c>
      <c r="AG227" s="263"/>
      <c r="AH227" s="263" t="s">
        <v>157</v>
      </c>
      <c r="AI227" s="263" t="s">
        <v>157</v>
      </c>
      <c r="AJ227" s="263"/>
      <c r="AK227" s="5"/>
      <c r="AL227" s="152"/>
      <c r="AM227" s="152">
        <f>VLOOKUP(C227,DM_NGAY_CONG_QUY_DINH!$H$3:$L$514,5,FALSE)</f>
        <v>26</v>
      </c>
      <c r="AN227" s="152">
        <f t="shared" si="0"/>
        <v>26</v>
      </c>
      <c r="AO227" s="155">
        <f t="shared" si="1"/>
        <v>0</v>
      </c>
      <c r="AP227" s="155">
        <f t="shared" si="2"/>
        <v>0</v>
      </c>
      <c r="AQ227" s="157">
        <f t="shared" si="3"/>
        <v>0</v>
      </c>
      <c r="AR227" s="155">
        <f t="shared" si="4"/>
        <v>0</v>
      </c>
      <c r="AS227" s="155">
        <f t="shared" si="5"/>
        <v>0</v>
      </c>
      <c r="AT227" s="155">
        <f t="shared" si="6"/>
        <v>0</v>
      </c>
      <c r="AU227" s="155">
        <f t="shared" si="7"/>
        <v>0</v>
      </c>
      <c r="AV227" s="155">
        <f t="shared" si="22"/>
        <v>0</v>
      </c>
      <c r="AW227" s="155">
        <f t="shared" si="9"/>
        <v>0</v>
      </c>
      <c r="AX227" s="155">
        <f t="shared" si="10"/>
        <v>0</v>
      </c>
      <c r="AY227" s="155">
        <f t="shared" si="11"/>
        <v>0</v>
      </c>
      <c r="AZ227" s="155">
        <f t="shared" si="23"/>
        <v>0</v>
      </c>
      <c r="BA227" s="155">
        <f t="shared" si="13"/>
        <v>0</v>
      </c>
      <c r="BB227" s="155">
        <f t="shared" si="14"/>
        <v>0</v>
      </c>
      <c r="BC227" s="155">
        <f t="shared" si="15"/>
        <v>0</v>
      </c>
      <c r="BD227" s="155">
        <f t="shared" si="24"/>
        <v>0</v>
      </c>
      <c r="BE227" s="155">
        <f t="shared" si="17"/>
        <v>0</v>
      </c>
      <c r="BF227" s="155">
        <f t="shared" si="18"/>
        <v>0</v>
      </c>
      <c r="BG227" s="155">
        <f t="shared" si="19"/>
        <v>0</v>
      </c>
      <c r="BH227" s="155">
        <f t="shared" si="20"/>
        <v>0</v>
      </c>
      <c r="BI227" s="155">
        <f t="shared" si="21"/>
        <v>0</v>
      </c>
      <c r="BJ227" s="171">
        <v>1.05</v>
      </c>
      <c r="BK227" s="248"/>
    </row>
    <row r="228" spans="1:63" ht="14.25">
      <c r="A228" s="4"/>
      <c r="B228" s="36">
        <v>223</v>
      </c>
      <c r="C228" s="38">
        <v>11098</v>
      </c>
      <c r="D228" s="131" t="s">
        <v>556</v>
      </c>
      <c r="E228" s="131" t="s">
        <v>468</v>
      </c>
      <c r="F228" s="263" t="s">
        <v>157</v>
      </c>
      <c r="G228" s="263" t="s">
        <v>157</v>
      </c>
      <c r="H228" s="263" t="s">
        <v>157</v>
      </c>
      <c r="I228" s="263" t="s">
        <v>157</v>
      </c>
      <c r="J228" s="263" t="s">
        <v>157</v>
      </c>
      <c r="K228" s="263" t="s">
        <v>157</v>
      </c>
      <c r="L228" s="263"/>
      <c r="M228" s="263" t="s">
        <v>157</v>
      </c>
      <c r="N228" s="263" t="s">
        <v>157</v>
      </c>
      <c r="O228" s="263" t="s">
        <v>157</v>
      </c>
      <c r="P228" s="263" t="s">
        <v>157</v>
      </c>
      <c r="Q228" s="263" t="s">
        <v>157</v>
      </c>
      <c r="R228" s="263" t="s">
        <v>157</v>
      </c>
      <c r="S228" s="263"/>
      <c r="T228" s="263" t="s">
        <v>157</v>
      </c>
      <c r="U228" s="263" t="s">
        <v>157</v>
      </c>
      <c r="V228" s="263" t="s">
        <v>157</v>
      </c>
      <c r="W228" s="263" t="s">
        <v>157</v>
      </c>
      <c r="X228" s="263" t="s">
        <v>157</v>
      </c>
      <c r="Y228" s="263" t="s">
        <v>157</v>
      </c>
      <c r="Z228" s="263"/>
      <c r="AA228" s="263" t="s">
        <v>157</v>
      </c>
      <c r="AB228" s="263" t="s">
        <v>157</v>
      </c>
      <c r="AC228" s="263" t="s">
        <v>157</v>
      </c>
      <c r="AD228" s="263" t="s">
        <v>157</v>
      </c>
      <c r="AE228" s="263" t="s">
        <v>157</v>
      </c>
      <c r="AF228" s="263" t="s">
        <v>157</v>
      </c>
      <c r="AG228" s="263"/>
      <c r="AH228" s="263" t="s">
        <v>157</v>
      </c>
      <c r="AI228" s="263" t="s">
        <v>157</v>
      </c>
      <c r="AJ228" s="263"/>
      <c r="AK228" s="5"/>
      <c r="AL228" s="152"/>
      <c r="AM228" s="152">
        <f>VLOOKUP(C228,DM_NGAY_CONG_QUY_DINH!$H$3:$L$514,5,FALSE)</f>
        <v>26</v>
      </c>
      <c r="AN228" s="152">
        <f t="shared" si="0"/>
        <v>26</v>
      </c>
      <c r="AO228" s="155">
        <f t="shared" si="1"/>
        <v>0</v>
      </c>
      <c r="AP228" s="155">
        <f t="shared" si="2"/>
        <v>0</v>
      </c>
      <c r="AQ228" s="157">
        <f t="shared" si="3"/>
        <v>0</v>
      </c>
      <c r="AR228" s="155">
        <f t="shared" si="4"/>
        <v>0</v>
      </c>
      <c r="AS228" s="155">
        <f t="shared" si="5"/>
        <v>0</v>
      </c>
      <c r="AT228" s="155">
        <f t="shared" si="6"/>
        <v>0</v>
      </c>
      <c r="AU228" s="155">
        <f t="shared" si="7"/>
        <v>0</v>
      </c>
      <c r="AV228" s="155">
        <f t="shared" si="22"/>
        <v>0</v>
      </c>
      <c r="AW228" s="155">
        <f t="shared" si="9"/>
        <v>0</v>
      </c>
      <c r="AX228" s="155">
        <f t="shared" si="10"/>
        <v>0</v>
      </c>
      <c r="AY228" s="155">
        <f t="shared" si="11"/>
        <v>0</v>
      </c>
      <c r="AZ228" s="155">
        <f t="shared" si="23"/>
        <v>0</v>
      </c>
      <c r="BA228" s="155">
        <f t="shared" si="13"/>
        <v>0</v>
      </c>
      <c r="BB228" s="155">
        <f t="shared" si="14"/>
        <v>0</v>
      </c>
      <c r="BC228" s="155">
        <f t="shared" si="15"/>
        <v>0</v>
      </c>
      <c r="BD228" s="155">
        <f t="shared" si="24"/>
        <v>0</v>
      </c>
      <c r="BE228" s="155">
        <f t="shared" si="17"/>
        <v>0</v>
      </c>
      <c r="BF228" s="155">
        <f t="shared" si="18"/>
        <v>0</v>
      </c>
      <c r="BG228" s="155">
        <f t="shared" si="19"/>
        <v>0</v>
      </c>
      <c r="BH228" s="155">
        <f t="shared" si="20"/>
        <v>0</v>
      </c>
      <c r="BI228" s="155">
        <f t="shared" si="21"/>
        <v>0</v>
      </c>
      <c r="BJ228" s="171">
        <v>1</v>
      </c>
      <c r="BK228" s="248"/>
    </row>
    <row r="229" spans="1:63" ht="14.25">
      <c r="A229" s="4"/>
      <c r="B229" s="36">
        <v>224</v>
      </c>
      <c r="C229" s="38">
        <v>12574</v>
      </c>
      <c r="D229" s="131" t="s">
        <v>560</v>
      </c>
      <c r="E229" s="131" t="s">
        <v>468</v>
      </c>
      <c r="F229" s="263" t="s">
        <v>157</v>
      </c>
      <c r="G229" s="263" t="s">
        <v>157</v>
      </c>
      <c r="H229" s="263" t="s">
        <v>157</v>
      </c>
      <c r="I229" s="263" t="s">
        <v>157</v>
      </c>
      <c r="J229" s="263" t="s">
        <v>157</v>
      </c>
      <c r="K229" s="263" t="s">
        <v>157</v>
      </c>
      <c r="L229" s="263"/>
      <c r="M229" s="263" t="s">
        <v>157</v>
      </c>
      <c r="N229" s="263" t="s">
        <v>157</v>
      </c>
      <c r="O229" s="263" t="s">
        <v>157</v>
      </c>
      <c r="P229" s="263" t="s">
        <v>157</v>
      </c>
      <c r="Q229" s="263" t="s">
        <v>157</v>
      </c>
      <c r="R229" s="263" t="s">
        <v>157</v>
      </c>
      <c r="S229" s="263"/>
      <c r="T229" s="263" t="s">
        <v>157</v>
      </c>
      <c r="U229" s="263" t="s">
        <v>157</v>
      </c>
      <c r="V229" s="263" t="s">
        <v>157</v>
      </c>
      <c r="W229" s="263" t="s">
        <v>157</v>
      </c>
      <c r="X229" s="263" t="s">
        <v>157</v>
      </c>
      <c r="Y229" s="263" t="s">
        <v>157</v>
      </c>
      <c r="Z229" s="263"/>
      <c r="AA229" s="263" t="s">
        <v>157</v>
      </c>
      <c r="AB229" s="263" t="s">
        <v>157</v>
      </c>
      <c r="AC229" s="263" t="s">
        <v>157</v>
      </c>
      <c r="AD229" s="263" t="s">
        <v>157</v>
      </c>
      <c r="AE229" s="263" t="s">
        <v>157</v>
      </c>
      <c r="AF229" s="263" t="s">
        <v>157</v>
      </c>
      <c r="AG229" s="263"/>
      <c r="AH229" s="263" t="s">
        <v>157</v>
      </c>
      <c r="AI229" s="263" t="s">
        <v>157</v>
      </c>
      <c r="AJ229" s="263"/>
      <c r="AK229" s="5"/>
      <c r="AL229" s="152"/>
      <c r="AM229" s="152">
        <f>VLOOKUP(C229,DM_NGAY_CONG_QUY_DINH!$H$3:$L$514,5,FALSE)</f>
        <v>26</v>
      </c>
      <c r="AN229" s="152">
        <f t="shared" si="0"/>
        <v>26</v>
      </c>
      <c r="AO229" s="155">
        <f t="shared" si="1"/>
        <v>0</v>
      </c>
      <c r="AP229" s="155">
        <f t="shared" si="2"/>
        <v>0</v>
      </c>
      <c r="AQ229" s="157">
        <f t="shared" si="3"/>
        <v>0</v>
      </c>
      <c r="AR229" s="155">
        <f t="shared" si="4"/>
        <v>0</v>
      </c>
      <c r="AS229" s="155">
        <f t="shared" si="5"/>
        <v>0</v>
      </c>
      <c r="AT229" s="155">
        <f t="shared" si="6"/>
        <v>0</v>
      </c>
      <c r="AU229" s="155">
        <f t="shared" si="7"/>
        <v>0</v>
      </c>
      <c r="AV229" s="155">
        <f t="shared" si="22"/>
        <v>0</v>
      </c>
      <c r="AW229" s="155">
        <f t="shared" si="9"/>
        <v>0</v>
      </c>
      <c r="AX229" s="155">
        <f t="shared" si="10"/>
        <v>0</v>
      </c>
      <c r="AY229" s="155">
        <f t="shared" si="11"/>
        <v>0</v>
      </c>
      <c r="AZ229" s="155">
        <f t="shared" si="23"/>
        <v>0</v>
      </c>
      <c r="BA229" s="155">
        <f t="shared" si="13"/>
        <v>0</v>
      </c>
      <c r="BB229" s="155">
        <f t="shared" si="14"/>
        <v>0</v>
      </c>
      <c r="BC229" s="155">
        <f t="shared" si="15"/>
        <v>0</v>
      </c>
      <c r="BD229" s="155">
        <f t="shared" si="24"/>
        <v>0</v>
      </c>
      <c r="BE229" s="155">
        <f t="shared" si="17"/>
        <v>0</v>
      </c>
      <c r="BF229" s="155">
        <f t="shared" si="18"/>
        <v>0</v>
      </c>
      <c r="BG229" s="155">
        <f t="shared" si="19"/>
        <v>0</v>
      </c>
      <c r="BH229" s="155">
        <f t="shared" si="20"/>
        <v>0</v>
      </c>
      <c r="BI229" s="155">
        <f t="shared" si="21"/>
        <v>0</v>
      </c>
      <c r="BJ229" s="171">
        <v>1</v>
      </c>
      <c r="BK229" s="248"/>
    </row>
    <row r="230" spans="1:63" ht="14.25">
      <c r="A230" s="4"/>
      <c r="B230" s="36">
        <v>225</v>
      </c>
      <c r="C230" s="38">
        <v>12576</v>
      </c>
      <c r="D230" s="131" t="s">
        <v>563</v>
      </c>
      <c r="E230" s="131" t="s">
        <v>468</v>
      </c>
      <c r="F230" s="263" t="s">
        <v>157</v>
      </c>
      <c r="G230" s="263" t="s">
        <v>157</v>
      </c>
      <c r="H230" s="263" t="s">
        <v>157</v>
      </c>
      <c r="I230" s="263" t="s">
        <v>157</v>
      </c>
      <c r="J230" s="263" t="s">
        <v>157</v>
      </c>
      <c r="K230" s="263" t="s">
        <v>157</v>
      </c>
      <c r="L230" s="263"/>
      <c r="M230" s="263" t="s">
        <v>157</v>
      </c>
      <c r="N230" s="263" t="s">
        <v>157</v>
      </c>
      <c r="O230" s="263" t="s">
        <v>157</v>
      </c>
      <c r="P230" s="263" t="s">
        <v>157</v>
      </c>
      <c r="Q230" s="263" t="s">
        <v>157</v>
      </c>
      <c r="R230" s="263" t="s">
        <v>157</v>
      </c>
      <c r="S230" s="263"/>
      <c r="T230" s="263" t="s">
        <v>157</v>
      </c>
      <c r="U230" s="263" t="s">
        <v>157</v>
      </c>
      <c r="V230" s="263" t="s">
        <v>157</v>
      </c>
      <c r="W230" s="263" t="s">
        <v>157</v>
      </c>
      <c r="X230" s="263" t="s">
        <v>157</v>
      </c>
      <c r="Y230" s="263" t="s">
        <v>157</v>
      </c>
      <c r="Z230" s="263"/>
      <c r="AA230" s="263" t="s">
        <v>157</v>
      </c>
      <c r="AB230" s="263" t="s">
        <v>157</v>
      </c>
      <c r="AC230" s="263" t="s">
        <v>157</v>
      </c>
      <c r="AD230" s="263" t="s">
        <v>157</v>
      </c>
      <c r="AE230" s="263" t="s">
        <v>157</v>
      </c>
      <c r="AF230" s="263" t="s">
        <v>157</v>
      </c>
      <c r="AG230" s="263"/>
      <c r="AH230" s="263" t="s">
        <v>157</v>
      </c>
      <c r="AI230" s="263" t="s">
        <v>157</v>
      </c>
      <c r="AJ230" s="263"/>
      <c r="AK230" s="5"/>
      <c r="AL230" s="152"/>
      <c r="AM230" s="152">
        <f>VLOOKUP(C230,DM_NGAY_CONG_QUY_DINH!$H$3:$L$514,5,FALSE)</f>
        <v>26</v>
      </c>
      <c r="AN230" s="152">
        <f t="shared" si="0"/>
        <v>26</v>
      </c>
      <c r="AO230" s="155">
        <f t="shared" si="1"/>
        <v>0</v>
      </c>
      <c r="AP230" s="155">
        <f t="shared" si="2"/>
        <v>0</v>
      </c>
      <c r="AQ230" s="157">
        <f t="shared" si="3"/>
        <v>0</v>
      </c>
      <c r="AR230" s="155">
        <f t="shared" si="4"/>
        <v>0</v>
      </c>
      <c r="AS230" s="155">
        <f t="shared" si="5"/>
        <v>0</v>
      </c>
      <c r="AT230" s="155">
        <f t="shared" si="6"/>
        <v>0</v>
      </c>
      <c r="AU230" s="155">
        <f t="shared" si="7"/>
        <v>0</v>
      </c>
      <c r="AV230" s="155">
        <f t="shared" si="22"/>
        <v>0</v>
      </c>
      <c r="AW230" s="155">
        <f t="shared" si="9"/>
        <v>0</v>
      </c>
      <c r="AX230" s="155">
        <f t="shared" si="10"/>
        <v>0</v>
      </c>
      <c r="AY230" s="155">
        <f t="shared" si="11"/>
        <v>0</v>
      </c>
      <c r="AZ230" s="155">
        <f t="shared" si="23"/>
        <v>0</v>
      </c>
      <c r="BA230" s="155">
        <f t="shared" si="13"/>
        <v>0</v>
      </c>
      <c r="BB230" s="155">
        <f t="shared" si="14"/>
        <v>0</v>
      </c>
      <c r="BC230" s="155">
        <f t="shared" si="15"/>
        <v>0</v>
      </c>
      <c r="BD230" s="155">
        <f t="shared" si="24"/>
        <v>0</v>
      </c>
      <c r="BE230" s="155">
        <f t="shared" si="17"/>
        <v>0</v>
      </c>
      <c r="BF230" s="155">
        <f t="shared" si="18"/>
        <v>0</v>
      </c>
      <c r="BG230" s="155">
        <f t="shared" si="19"/>
        <v>0</v>
      </c>
      <c r="BH230" s="155">
        <f t="shared" si="20"/>
        <v>0</v>
      </c>
      <c r="BI230" s="155">
        <f t="shared" si="21"/>
        <v>0</v>
      </c>
      <c r="BJ230" s="171">
        <v>1</v>
      </c>
      <c r="BK230" s="251"/>
    </row>
    <row r="231" spans="1:63" ht="14.25">
      <c r="A231" s="4"/>
      <c r="B231" s="36">
        <v>226</v>
      </c>
      <c r="C231" s="38">
        <v>12578</v>
      </c>
      <c r="D231" s="131" t="s">
        <v>567</v>
      </c>
      <c r="E231" s="131" t="s">
        <v>468</v>
      </c>
      <c r="F231" s="263" t="s">
        <v>157</v>
      </c>
      <c r="G231" s="263" t="s">
        <v>157</v>
      </c>
      <c r="H231" s="263" t="s">
        <v>157</v>
      </c>
      <c r="I231" s="263" t="s">
        <v>157</v>
      </c>
      <c r="J231" s="263" t="s">
        <v>157</v>
      </c>
      <c r="K231" s="263" t="s">
        <v>157</v>
      </c>
      <c r="L231" s="263"/>
      <c r="M231" s="263" t="s">
        <v>157</v>
      </c>
      <c r="N231" s="263" t="s">
        <v>157</v>
      </c>
      <c r="O231" s="263" t="s">
        <v>157</v>
      </c>
      <c r="P231" s="263" t="s">
        <v>157</v>
      </c>
      <c r="Q231" s="263" t="s">
        <v>157</v>
      </c>
      <c r="R231" s="263" t="s">
        <v>157</v>
      </c>
      <c r="S231" s="263"/>
      <c r="T231" s="263" t="s">
        <v>157</v>
      </c>
      <c r="U231" s="263" t="s">
        <v>157</v>
      </c>
      <c r="V231" s="263" t="s">
        <v>157</v>
      </c>
      <c r="W231" s="263" t="s">
        <v>157</v>
      </c>
      <c r="X231" s="263" t="s">
        <v>157</v>
      </c>
      <c r="Y231" s="263" t="s">
        <v>157</v>
      </c>
      <c r="Z231" s="263"/>
      <c r="AA231" s="263" t="s">
        <v>157</v>
      </c>
      <c r="AB231" s="263" t="s">
        <v>157</v>
      </c>
      <c r="AC231" s="263" t="s">
        <v>157</v>
      </c>
      <c r="AD231" s="263" t="s">
        <v>157</v>
      </c>
      <c r="AE231" s="263" t="s">
        <v>157</v>
      </c>
      <c r="AF231" s="263" t="s">
        <v>157</v>
      </c>
      <c r="AG231" s="263"/>
      <c r="AH231" s="263" t="s">
        <v>157</v>
      </c>
      <c r="AI231" s="263" t="s">
        <v>157</v>
      </c>
      <c r="AJ231" s="263"/>
      <c r="AK231" s="5"/>
      <c r="AL231" s="152"/>
      <c r="AM231" s="152">
        <f>VLOOKUP(C231,DM_NGAY_CONG_QUY_DINH!$H$3:$L$514,5,FALSE)</f>
        <v>26</v>
      </c>
      <c r="AN231" s="152">
        <f t="shared" si="0"/>
        <v>26</v>
      </c>
      <c r="AO231" s="155">
        <f t="shared" si="1"/>
        <v>0</v>
      </c>
      <c r="AP231" s="155">
        <f t="shared" si="2"/>
        <v>0</v>
      </c>
      <c r="AQ231" s="157">
        <f t="shared" si="3"/>
        <v>0</v>
      </c>
      <c r="AR231" s="155">
        <f t="shared" si="4"/>
        <v>0</v>
      </c>
      <c r="AS231" s="155">
        <f t="shared" si="5"/>
        <v>0</v>
      </c>
      <c r="AT231" s="155">
        <f t="shared" si="6"/>
        <v>0</v>
      </c>
      <c r="AU231" s="155">
        <f t="shared" si="7"/>
        <v>0</v>
      </c>
      <c r="AV231" s="155">
        <f t="shared" si="22"/>
        <v>0</v>
      </c>
      <c r="AW231" s="155">
        <f t="shared" si="9"/>
        <v>0</v>
      </c>
      <c r="AX231" s="155">
        <f t="shared" si="10"/>
        <v>0</v>
      </c>
      <c r="AY231" s="155">
        <f t="shared" si="11"/>
        <v>0</v>
      </c>
      <c r="AZ231" s="155">
        <f t="shared" si="23"/>
        <v>0</v>
      </c>
      <c r="BA231" s="155">
        <f t="shared" si="13"/>
        <v>0</v>
      </c>
      <c r="BB231" s="155">
        <f t="shared" si="14"/>
        <v>0</v>
      </c>
      <c r="BC231" s="155">
        <f t="shared" si="15"/>
        <v>0</v>
      </c>
      <c r="BD231" s="155">
        <f t="shared" si="24"/>
        <v>0</v>
      </c>
      <c r="BE231" s="155">
        <f t="shared" si="17"/>
        <v>0</v>
      </c>
      <c r="BF231" s="155">
        <f t="shared" si="18"/>
        <v>0</v>
      </c>
      <c r="BG231" s="155">
        <f t="shared" si="19"/>
        <v>0</v>
      </c>
      <c r="BH231" s="155">
        <f t="shared" si="20"/>
        <v>0</v>
      </c>
      <c r="BI231" s="155">
        <f t="shared" si="21"/>
        <v>0</v>
      </c>
      <c r="BJ231" s="171">
        <v>1</v>
      </c>
      <c r="BK231" s="248"/>
    </row>
    <row r="232" spans="1:63" ht="14.25">
      <c r="A232" s="4"/>
      <c r="B232" s="36">
        <v>227</v>
      </c>
      <c r="C232" s="38">
        <v>12580</v>
      </c>
      <c r="D232" s="131" t="s">
        <v>572</v>
      </c>
      <c r="E232" s="131" t="s">
        <v>468</v>
      </c>
      <c r="F232" s="263" t="s">
        <v>762</v>
      </c>
      <c r="G232" s="263" t="s">
        <v>762</v>
      </c>
      <c r="H232" s="263" t="s">
        <v>762</v>
      </c>
      <c r="I232" s="263" t="s">
        <v>157</v>
      </c>
      <c r="J232" s="263" t="s">
        <v>157</v>
      </c>
      <c r="K232" s="263" t="s">
        <v>157</v>
      </c>
      <c r="L232" s="263"/>
      <c r="M232" s="263" t="s">
        <v>157</v>
      </c>
      <c r="N232" s="263" t="s">
        <v>157</v>
      </c>
      <c r="O232" s="263" t="s">
        <v>157</v>
      </c>
      <c r="P232" s="263" t="s">
        <v>157</v>
      </c>
      <c r="Q232" s="263" t="s">
        <v>157</v>
      </c>
      <c r="R232" s="263" t="s">
        <v>157</v>
      </c>
      <c r="S232" s="263"/>
      <c r="T232" s="263" t="s">
        <v>157</v>
      </c>
      <c r="U232" s="263" t="s">
        <v>157</v>
      </c>
      <c r="V232" s="263" t="s">
        <v>157</v>
      </c>
      <c r="W232" s="263" t="s">
        <v>157</v>
      </c>
      <c r="X232" s="263" t="s">
        <v>157</v>
      </c>
      <c r="Y232" s="263" t="s">
        <v>157</v>
      </c>
      <c r="Z232" s="263"/>
      <c r="AA232" s="263" t="s">
        <v>157</v>
      </c>
      <c r="AB232" s="263" t="s">
        <v>157</v>
      </c>
      <c r="AC232" s="263" t="s">
        <v>157</v>
      </c>
      <c r="AD232" s="263" t="s">
        <v>157</v>
      </c>
      <c r="AE232" s="263" t="s">
        <v>157</v>
      </c>
      <c r="AF232" s="263" t="s">
        <v>157</v>
      </c>
      <c r="AG232" s="263"/>
      <c r="AH232" s="263" t="s">
        <v>157</v>
      </c>
      <c r="AI232" s="263" t="s">
        <v>157</v>
      </c>
      <c r="AJ232" s="263"/>
      <c r="AK232" s="5"/>
      <c r="AL232" s="152"/>
      <c r="AM232" s="152">
        <f>VLOOKUP(C232,DM_NGAY_CONG_QUY_DINH!$H$3:$L$514,5,FALSE)</f>
        <v>26</v>
      </c>
      <c r="AN232" s="152">
        <f t="shared" si="0"/>
        <v>23</v>
      </c>
      <c r="AO232" s="155">
        <f t="shared" si="1"/>
        <v>0</v>
      </c>
      <c r="AP232" s="155">
        <f t="shared" si="2"/>
        <v>3</v>
      </c>
      <c r="AQ232" s="157">
        <f t="shared" si="3"/>
        <v>0</v>
      </c>
      <c r="AR232" s="155">
        <f t="shared" si="4"/>
        <v>0</v>
      </c>
      <c r="AS232" s="155">
        <f t="shared" si="5"/>
        <v>0</v>
      </c>
      <c r="AT232" s="155">
        <f t="shared" si="6"/>
        <v>0</v>
      </c>
      <c r="AU232" s="155">
        <f t="shared" si="7"/>
        <v>0</v>
      </c>
      <c r="AV232" s="155">
        <f t="shared" si="22"/>
        <v>0</v>
      </c>
      <c r="AW232" s="155">
        <f t="shared" si="9"/>
        <v>0</v>
      </c>
      <c r="AX232" s="155">
        <f t="shared" si="10"/>
        <v>0</v>
      </c>
      <c r="AY232" s="155">
        <f t="shared" si="11"/>
        <v>0</v>
      </c>
      <c r="AZ232" s="155">
        <f t="shared" si="23"/>
        <v>0</v>
      </c>
      <c r="BA232" s="155">
        <f t="shared" si="13"/>
        <v>0</v>
      </c>
      <c r="BB232" s="155">
        <f t="shared" si="14"/>
        <v>0</v>
      </c>
      <c r="BC232" s="155">
        <f t="shared" si="15"/>
        <v>0</v>
      </c>
      <c r="BD232" s="155">
        <f t="shared" si="24"/>
        <v>0</v>
      </c>
      <c r="BE232" s="155">
        <f t="shared" si="17"/>
        <v>0</v>
      </c>
      <c r="BF232" s="155">
        <f t="shared" si="18"/>
        <v>0</v>
      </c>
      <c r="BG232" s="155">
        <f t="shared" si="19"/>
        <v>0</v>
      </c>
      <c r="BH232" s="155">
        <f t="shared" si="20"/>
        <v>0</v>
      </c>
      <c r="BI232" s="155">
        <f t="shared" si="21"/>
        <v>0</v>
      </c>
      <c r="BJ232" s="171">
        <v>1</v>
      </c>
      <c r="BK232" s="248"/>
    </row>
    <row r="233" spans="1:63" ht="14.25">
      <c r="A233" s="4"/>
      <c r="B233" s="36">
        <v>228</v>
      </c>
      <c r="C233" s="38">
        <v>12581</v>
      </c>
      <c r="D233" s="131" t="s">
        <v>576</v>
      </c>
      <c r="E233" s="131" t="s">
        <v>468</v>
      </c>
      <c r="F233" s="263" t="s">
        <v>157</v>
      </c>
      <c r="G233" s="263" t="s">
        <v>157</v>
      </c>
      <c r="H233" s="263" t="s">
        <v>157</v>
      </c>
      <c r="I233" s="263" t="s">
        <v>157</v>
      </c>
      <c r="J233" s="263" t="s">
        <v>157</v>
      </c>
      <c r="K233" s="263" t="s">
        <v>157</v>
      </c>
      <c r="L233" s="263"/>
      <c r="M233" s="263" t="s">
        <v>157</v>
      </c>
      <c r="N233" s="263" t="s">
        <v>157</v>
      </c>
      <c r="O233" s="263" t="s">
        <v>157</v>
      </c>
      <c r="P233" s="263" t="s">
        <v>157</v>
      </c>
      <c r="Q233" s="263" t="s">
        <v>157</v>
      </c>
      <c r="R233" s="263" t="s">
        <v>157</v>
      </c>
      <c r="S233" s="263"/>
      <c r="T233" s="263" t="s">
        <v>157</v>
      </c>
      <c r="U233" s="263" t="s">
        <v>157</v>
      </c>
      <c r="V233" s="263" t="s">
        <v>157</v>
      </c>
      <c r="W233" s="263" t="s">
        <v>157</v>
      </c>
      <c r="X233" s="263" t="s">
        <v>157</v>
      </c>
      <c r="Y233" s="263" t="s">
        <v>157</v>
      </c>
      <c r="Z233" s="263"/>
      <c r="AA233" s="263" t="s">
        <v>157</v>
      </c>
      <c r="AB233" s="263" t="s">
        <v>157</v>
      </c>
      <c r="AC233" s="263" t="s">
        <v>157</v>
      </c>
      <c r="AD233" s="263" t="s">
        <v>157</v>
      </c>
      <c r="AE233" s="263" t="s">
        <v>157</v>
      </c>
      <c r="AF233" s="263" t="s">
        <v>157</v>
      </c>
      <c r="AG233" s="263"/>
      <c r="AH233" s="263" t="s">
        <v>157</v>
      </c>
      <c r="AI233" s="263" t="s">
        <v>157</v>
      </c>
      <c r="AJ233" s="263"/>
      <c r="AK233" s="5"/>
      <c r="AL233" s="152"/>
      <c r="AM233" s="152">
        <f>VLOOKUP(C233,DM_NGAY_CONG_QUY_DINH!$H$3:$L$514,5,FALSE)</f>
        <v>26</v>
      </c>
      <c r="AN233" s="152">
        <f t="shared" si="0"/>
        <v>26</v>
      </c>
      <c r="AO233" s="155">
        <f t="shared" si="1"/>
        <v>0</v>
      </c>
      <c r="AP233" s="155">
        <f t="shared" si="2"/>
        <v>0</v>
      </c>
      <c r="AQ233" s="157">
        <f t="shared" si="3"/>
        <v>0</v>
      </c>
      <c r="AR233" s="155">
        <f t="shared" si="4"/>
        <v>0</v>
      </c>
      <c r="AS233" s="155">
        <f t="shared" si="5"/>
        <v>0</v>
      </c>
      <c r="AT233" s="155">
        <f t="shared" si="6"/>
        <v>0</v>
      </c>
      <c r="AU233" s="155">
        <f t="shared" si="7"/>
        <v>0</v>
      </c>
      <c r="AV233" s="155">
        <f t="shared" si="22"/>
        <v>0</v>
      </c>
      <c r="AW233" s="155">
        <f t="shared" si="9"/>
        <v>0</v>
      </c>
      <c r="AX233" s="155">
        <f t="shared" si="10"/>
        <v>0</v>
      </c>
      <c r="AY233" s="155">
        <f t="shared" si="11"/>
        <v>0</v>
      </c>
      <c r="AZ233" s="155">
        <f t="shared" si="23"/>
        <v>0</v>
      </c>
      <c r="BA233" s="155">
        <f t="shared" si="13"/>
        <v>0</v>
      </c>
      <c r="BB233" s="155">
        <f t="shared" si="14"/>
        <v>0</v>
      </c>
      <c r="BC233" s="155">
        <f t="shared" si="15"/>
        <v>0</v>
      </c>
      <c r="BD233" s="155">
        <f t="shared" si="24"/>
        <v>0</v>
      </c>
      <c r="BE233" s="155">
        <f t="shared" si="17"/>
        <v>0</v>
      </c>
      <c r="BF233" s="155">
        <f t="shared" si="18"/>
        <v>0</v>
      </c>
      <c r="BG233" s="155">
        <f t="shared" si="19"/>
        <v>0</v>
      </c>
      <c r="BH233" s="155">
        <f t="shared" si="20"/>
        <v>0</v>
      </c>
      <c r="BI233" s="155">
        <f t="shared" si="21"/>
        <v>0</v>
      </c>
      <c r="BJ233" s="225">
        <v>1</v>
      </c>
      <c r="BK233" s="251"/>
    </row>
    <row r="234" spans="1:63" ht="14.25">
      <c r="A234" s="4"/>
      <c r="B234" s="36">
        <v>229</v>
      </c>
      <c r="C234" s="38">
        <v>12583</v>
      </c>
      <c r="D234" s="131" t="s">
        <v>580</v>
      </c>
      <c r="E234" s="131" t="s">
        <v>468</v>
      </c>
      <c r="F234" s="263" t="s">
        <v>157</v>
      </c>
      <c r="G234" s="263" t="s">
        <v>157</v>
      </c>
      <c r="H234" s="263" t="s">
        <v>157</v>
      </c>
      <c r="I234" s="263" t="s">
        <v>157</v>
      </c>
      <c r="J234" s="263" t="s">
        <v>157</v>
      </c>
      <c r="K234" s="263" t="s">
        <v>157</v>
      </c>
      <c r="L234" s="263"/>
      <c r="M234" s="263" t="s">
        <v>157</v>
      </c>
      <c r="N234" s="263" t="s">
        <v>157</v>
      </c>
      <c r="O234" s="263" t="s">
        <v>157</v>
      </c>
      <c r="P234" s="263" t="s">
        <v>157</v>
      </c>
      <c r="Q234" s="263" t="s">
        <v>157</v>
      </c>
      <c r="R234" s="263" t="s">
        <v>157</v>
      </c>
      <c r="S234" s="263"/>
      <c r="T234" s="263" t="s">
        <v>157</v>
      </c>
      <c r="U234" s="263" t="s">
        <v>157</v>
      </c>
      <c r="V234" s="263" t="s">
        <v>157</v>
      </c>
      <c r="W234" s="263" t="s">
        <v>157</v>
      </c>
      <c r="X234" s="263" t="s">
        <v>157</v>
      </c>
      <c r="Y234" s="263" t="s">
        <v>157</v>
      </c>
      <c r="Z234" s="263"/>
      <c r="AA234" s="263" t="s">
        <v>157</v>
      </c>
      <c r="AB234" s="263" t="s">
        <v>157</v>
      </c>
      <c r="AC234" s="263" t="s">
        <v>157</v>
      </c>
      <c r="AD234" s="263" t="s">
        <v>157</v>
      </c>
      <c r="AE234" s="263" t="s">
        <v>157</v>
      </c>
      <c r="AF234" s="263" t="s">
        <v>157</v>
      </c>
      <c r="AG234" s="263"/>
      <c r="AH234" s="263" t="s">
        <v>157</v>
      </c>
      <c r="AI234" s="263" t="s">
        <v>157</v>
      </c>
      <c r="AJ234" s="263"/>
      <c r="AK234" s="5"/>
      <c r="AL234" s="152"/>
      <c r="AM234" s="152">
        <f>VLOOKUP(C234,DM_NGAY_CONG_QUY_DINH!$H$3:$L$514,5,FALSE)</f>
        <v>26</v>
      </c>
      <c r="AN234" s="152">
        <f t="shared" si="0"/>
        <v>26</v>
      </c>
      <c r="AO234" s="155">
        <f t="shared" si="1"/>
        <v>0</v>
      </c>
      <c r="AP234" s="155">
        <f t="shared" si="2"/>
        <v>0</v>
      </c>
      <c r="AQ234" s="157">
        <f t="shared" si="3"/>
        <v>0</v>
      </c>
      <c r="AR234" s="155">
        <f t="shared" si="4"/>
        <v>0</v>
      </c>
      <c r="AS234" s="155">
        <f t="shared" si="5"/>
        <v>0</v>
      </c>
      <c r="AT234" s="155">
        <f t="shared" si="6"/>
        <v>0</v>
      </c>
      <c r="AU234" s="155">
        <f t="shared" si="7"/>
        <v>0</v>
      </c>
      <c r="AV234" s="155">
        <f t="shared" si="22"/>
        <v>0</v>
      </c>
      <c r="AW234" s="155">
        <f t="shared" si="9"/>
        <v>0</v>
      </c>
      <c r="AX234" s="155">
        <f t="shared" si="10"/>
        <v>0</v>
      </c>
      <c r="AY234" s="155">
        <f t="shared" si="11"/>
        <v>0</v>
      </c>
      <c r="AZ234" s="155">
        <f t="shared" si="23"/>
        <v>0</v>
      </c>
      <c r="BA234" s="155">
        <f t="shared" si="13"/>
        <v>0</v>
      </c>
      <c r="BB234" s="155">
        <f t="shared" si="14"/>
        <v>0</v>
      </c>
      <c r="BC234" s="155">
        <f t="shared" si="15"/>
        <v>0</v>
      </c>
      <c r="BD234" s="155">
        <f t="shared" si="24"/>
        <v>0</v>
      </c>
      <c r="BE234" s="155">
        <f t="shared" si="17"/>
        <v>0</v>
      </c>
      <c r="BF234" s="155">
        <f t="shared" si="18"/>
        <v>0</v>
      </c>
      <c r="BG234" s="155">
        <f t="shared" si="19"/>
        <v>0</v>
      </c>
      <c r="BH234" s="155">
        <f t="shared" si="20"/>
        <v>0</v>
      </c>
      <c r="BI234" s="155">
        <f t="shared" si="21"/>
        <v>0</v>
      </c>
      <c r="BJ234" s="171">
        <v>1</v>
      </c>
      <c r="BK234" s="248"/>
    </row>
    <row r="235" spans="1:63" ht="14.25">
      <c r="A235" s="4"/>
      <c r="B235" s="36">
        <v>230</v>
      </c>
      <c r="C235" s="38">
        <v>12584</v>
      </c>
      <c r="D235" s="131" t="s">
        <v>581</v>
      </c>
      <c r="E235" s="131" t="s">
        <v>468</v>
      </c>
      <c r="F235" s="263" t="s">
        <v>157</v>
      </c>
      <c r="G235" s="263" t="s">
        <v>157</v>
      </c>
      <c r="H235" s="263" t="s">
        <v>157</v>
      </c>
      <c r="I235" s="263" t="s">
        <v>157</v>
      </c>
      <c r="J235" s="263" t="s">
        <v>157</v>
      </c>
      <c r="K235" s="263" t="s">
        <v>157</v>
      </c>
      <c r="L235" s="263"/>
      <c r="M235" s="263" t="s">
        <v>157</v>
      </c>
      <c r="N235" s="263" t="s">
        <v>157</v>
      </c>
      <c r="O235" s="263" t="s">
        <v>157</v>
      </c>
      <c r="P235" s="263" t="s">
        <v>157</v>
      </c>
      <c r="Q235" s="263" t="s">
        <v>157</v>
      </c>
      <c r="R235" s="263" t="s">
        <v>157</v>
      </c>
      <c r="S235" s="263"/>
      <c r="T235" s="263" t="s">
        <v>157</v>
      </c>
      <c r="U235" s="263" t="s">
        <v>157</v>
      </c>
      <c r="V235" s="263" t="s">
        <v>157</v>
      </c>
      <c r="W235" s="263" t="s">
        <v>157</v>
      </c>
      <c r="X235" s="263" t="s">
        <v>157</v>
      </c>
      <c r="Y235" s="263" t="s">
        <v>157</v>
      </c>
      <c r="Z235" s="263"/>
      <c r="AA235" s="263" t="s">
        <v>157</v>
      </c>
      <c r="AB235" s="263" t="s">
        <v>157</v>
      </c>
      <c r="AC235" s="263" t="s">
        <v>157</v>
      </c>
      <c r="AD235" s="263" t="s">
        <v>157</v>
      </c>
      <c r="AE235" s="263" t="s">
        <v>157</v>
      </c>
      <c r="AF235" s="263" t="s">
        <v>157</v>
      </c>
      <c r="AG235" s="263"/>
      <c r="AH235" s="263" t="s">
        <v>157</v>
      </c>
      <c r="AI235" s="263" t="s">
        <v>157</v>
      </c>
      <c r="AJ235" s="263"/>
      <c r="AK235" s="5"/>
      <c r="AL235" s="152"/>
      <c r="AM235" s="152">
        <f>VLOOKUP(C235,DM_NGAY_CONG_QUY_DINH!$H$3:$L$514,5,FALSE)</f>
        <v>26</v>
      </c>
      <c r="AN235" s="152">
        <f t="shared" si="0"/>
        <v>26</v>
      </c>
      <c r="AO235" s="155">
        <f t="shared" si="1"/>
        <v>0</v>
      </c>
      <c r="AP235" s="155">
        <f t="shared" si="2"/>
        <v>0</v>
      </c>
      <c r="AQ235" s="157">
        <f t="shared" si="3"/>
        <v>0</v>
      </c>
      <c r="AR235" s="155">
        <f t="shared" si="4"/>
        <v>0</v>
      </c>
      <c r="AS235" s="155">
        <f t="shared" si="5"/>
        <v>0</v>
      </c>
      <c r="AT235" s="155">
        <f t="shared" si="6"/>
        <v>0</v>
      </c>
      <c r="AU235" s="155">
        <f t="shared" si="7"/>
        <v>0</v>
      </c>
      <c r="AV235" s="155">
        <f t="shared" si="22"/>
        <v>0</v>
      </c>
      <c r="AW235" s="155">
        <f t="shared" si="9"/>
        <v>0</v>
      </c>
      <c r="AX235" s="155">
        <f t="shared" si="10"/>
        <v>0</v>
      </c>
      <c r="AY235" s="155">
        <f t="shared" si="11"/>
        <v>0</v>
      </c>
      <c r="AZ235" s="155">
        <f t="shared" si="23"/>
        <v>0</v>
      </c>
      <c r="BA235" s="155">
        <f t="shared" si="13"/>
        <v>0</v>
      </c>
      <c r="BB235" s="155">
        <f t="shared" si="14"/>
        <v>0</v>
      </c>
      <c r="BC235" s="155">
        <f t="shared" si="15"/>
        <v>0</v>
      </c>
      <c r="BD235" s="155">
        <f t="shared" si="24"/>
        <v>0</v>
      </c>
      <c r="BE235" s="155">
        <f t="shared" si="17"/>
        <v>0</v>
      </c>
      <c r="BF235" s="155">
        <f t="shared" si="18"/>
        <v>0</v>
      </c>
      <c r="BG235" s="155">
        <f t="shared" si="19"/>
        <v>0</v>
      </c>
      <c r="BH235" s="155">
        <f t="shared" si="20"/>
        <v>0</v>
      </c>
      <c r="BI235" s="155">
        <f t="shared" si="21"/>
        <v>0</v>
      </c>
      <c r="BJ235" s="171">
        <v>1</v>
      </c>
      <c r="BK235" s="248"/>
    </row>
    <row r="236" spans="1:63" ht="14.25">
      <c r="A236" s="4"/>
      <c r="B236" s="36">
        <v>231</v>
      </c>
      <c r="C236" s="38">
        <v>12585</v>
      </c>
      <c r="D236" s="131" t="s">
        <v>459</v>
      </c>
      <c r="E236" s="131" t="s">
        <v>468</v>
      </c>
      <c r="F236" s="263" t="s">
        <v>157</v>
      </c>
      <c r="G236" s="263" t="s">
        <v>157</v>
      </c>
      <c r="H236" s="263" t="s">
        <v>157</v>
      </c>
      <c r="I236" s="263" t="s">
        <v>157</v>
      </c>
      <c r="J236" s="263" t="s">
        <v>157</v>
      </c>
      <c r="K236" s="263" t="s">
        <v>157</v>
      </c>
      <c r="L236" s="263"/>
      <c r="M236" s="263" t="s">
        <v>157</v>
      </c>
      <c r="N236" s="263" t="s">
        <v>157</v>
      </c>
      <c r="O236" s="263" t="s">
        <v>157</v>
      </c>
      <c r="P236" s="263" t="s">
        <v>157</v>
      </c>
      <c r="Q236" s="263" t="s">
        <v>157</v>
      </c>
      <c r="R236" s="263" t="s">
        <v>157</v>
      </c>
      <c r="S236" s="263"/>
      <c r="T236" s="263" t="s">
        <v>157</v>
      </c>
      <c r="U236" s="263" t="s">
        <v>157</v>
      </c>
      <c r="V236" s="263" t="s">
        <v>157</v>
      </c>
      <c r="W236" s="263" t="s">
        <v>157</v>
      </c>
      <c r="X236" s="263" t="s">
        <v>157</v>
      </c>
      <c r="Y236" s="263" t="s">
        <v>157</v>
      </c>
      <c r="Z236" s="263"/>
      <c r="AA236" s="263" t="s">
        <v>157</v>
      </c>
      <c r="AB236" s="263" t="s">
        <v>157</v>
      </c>
      <c r="AC236" s="263" t="s">
        <v>157</v>
      </c>
      <c r="AD236" s="263" t="s">
        <v>157</v>
      </c>
      <c r="AE236" s="263" t="s">
        <v>157</v>
      </c>
      <c r="AF236" s="263" t="s">
        <v>157</v>
      </c>
      <c r="AG236" s="263"/>
      <c r="AH236" s="263" t="s">
        <v>157</v>
      </c>
      <c r="AI236" s="263" t="s">
        <v>157</v>
      </c>
      <c r="AJ236" s="263"/>
      <c r="AK236" s="5"/>
      <c r="AL236" s="152"/>
      <c r="AM236" s="152">
        <f>VLOOKUP(C236,DM_NGAY_CONG_QUY_DINH!$H$3:$L$514,5,FALSE)</f>
        <v>26</v>
      </c>
      <c r="AN236" s="152">
        <f t="shared" si="0"/>
        <v>26</v>
      </c>
      <c r="AO236" s="155">
        <f t="shared" si="1"/>
        <v>0</v>
      </c>
      <c r="AP236" s="155">
        <f t="shared" si="2"/>
        <v>0</v>
      </c>
      <c r="AQ236" s="157">
        <f t="shared" si="3"/>
        <v>0</v>
      </c>
      <c r="AR236" s="155">
        <f t="shared" si="4"/>
        <v>0</v>
      </c>
      <c r="AS236" s="155">
        <f t="shared" si="5"/>
        <v>0</v>
      </c>
      <c r="AT236" s="155">
        <f t="shared" si="6"/>
        <v>0</v>
      </c>
      <c r="AU236" s="155">
        <f t="shared" si="7"/>
        <v>0</v>
      </c>
      <c r="AV236" s="155">
        <f t="shared" si="22"/>
        <v>0</v>
      </c>
      <c r="AW236" s="155">
        <f t="shared" si="9"/>
        <v>0</v>
      </c>
      <c r="AX236" s="155">
        <f t="shared" si="10"/>
        <v>0</v>
      </c>
      <c r="AY236" s="155">
        <f t="shared" si="11"/>
        <v>0</v>
      </c>
      <c r="AZ236" s="155">
        <f t="shared" si="23"/>
        <v>0</v>
      </c>
      <c r="BA236" s="155">
        <f t="shared" si="13"/>
        <v>0</v>
      </c>
      <c r="BB236" s="155">
        <f t="shared" si="14"/>
        <v>0</v>
      </c>
      <c r="BC236" s="155">
        <f t="shared" si="15"/>
        <v>0</v>
      </c>
      <c r="BD236" s="155">
        <f t="shared" si="24"/>
        <v>0</v>
      </c>
      <c r="BE236" s="155">
        <f t="shared" si="17"/>
        <v>0</v>
      </c>
      <c r="BF236" s="155">
        <f t="shared" si="18"/>
        <v>0</v>
      </c>
      <c r="BG236" s="155">
        <f t="shared" si="19"/>
        <v>0</v>
      </c>
      <c r="BH236" s="155">
        <f t="shared" si="20"/>
        <v>0</v>
      </c>
      <c r="BI236" s="155">
        <f t="shared" si="21"/>
        <v>0</v>
      </c>
      <c r="BJ236" s="171">
        <v>0.95</v>
      </c>
      <c r="BK236" s="248"/>
    </row>
    <row r="237" spans="1:63" ht="14.25">
      <c r="A237" s="4"/>
      <c r="B237" s="36">
        <v>232</v>
      </c>
      <c r="C237" s="38">
        <v>12586</v>
      </c>
      <c r="D237" s="131" t="s">
        <v>582</v>
      </c>
      <c r="E237" s="131" t="s">
        <v>468</v>
      </c>
      <c r="F237" s="263" t="s">
        <v>298</v>
      </c>
      <c r="G237" s="263" t="s">
        <v>298</v>
      </c>
      <c r="H237" s="263" t="s">
        <v>298</v>
      </c>
      <c r="I237" s="263" t="s">
        <v>157</v>
      </c>
      <c r="J237" s="263" t="s">
        <v>157</v>
      </c>
      <c r="K237" s="263" t="s">
        <v>157</v>
      </c>
      <c r="L237" s="263"/>
      <c r="M237" s="263" t="s">
        <v>157</v>
      </c>
      <c r="N237" s="263" t="s">
        <v>157</v>
      </c>
      <c r="O237" s="263" t="s">
        <v>157</v>
      </c>
      <c r="P237" s="263" t="s">
        <v>157</v>
      </c>
      <c r="Q237" s="263" t="s">
        <v>157</v>
      </c>
      <c r="R237" s="263" t="s">
        <v>157</v>
      </c>
      <c r="S237" s="263"/>
      <c r="T237" s="263" t="s">
        <v>157</v>
      </c>
      <c r="U237" s="263" t="s">
        <v>157</v>
      </c>
      <c r="V237" s="263" t="s">
        <v>157</v>
      </c>
      <c r="W237" s="263" t="s">
        <v>157</v>
      </c>
      <c r="X237" s="263" t="s">
        <v>157</v>
      </c>
      <c r="Y237" s="263" t="s">
        <v>157</v>
      </c>
      <c r="Z237" s="263"/>
      <c r="AA237" s="263" t="s">
        <v>157</v>
      </c>
      <c r="AB237" s="263" t="s">
        <v>157</v>
      </c>
      <c r="AC237" s="263" t="s">
        <v>157</v>
      </c>
      <c r="AD237" s="263" t="s">
        <v>157</v>
      </c>
      <c r="AE237" s="263" t="s">
        <v>157</v>
      </c>
      <c r="AF237" s="263" t="s">
        <v>157</v>
      </c>
      <c r="AG237" s="263"/>
      <c r="AH237" s="263" t="s">
        <v>157</v>
      </c>
      <c r="AI237" s="263" t="s">
        <v>157</v>
      </c>
      <c r="AJ237" s="263"/>
      <c r="AK237" s="5"/>
      <c r="AL237" s="152"/>
      <c r="AM237" s="152">
        <f>VLOOKUP(C237,DM_NGAY_CONG_QUY_DINH!$H$3:$L$514,5,FALSE)</f>
        <v>26</v>
      </c>
      <c r="AN237" s="152">
        <f t="shared" si="0"/>
        <v>23</v>
      </c>
      <c r="AO237" s="155">
        <f t="shared" si="1"/>
        <v>0</v>
      </c>
      <c r="AP237" s="155">
        <f t="shared" si="2"/>
        <v>0</v>
      </c>
      <c r="AQ237" s="157">
        <f t="shared" si="3"/>
        <v>0</v>
      </c>
      <c r="AR237" s="155">
        <f t="shared" si="4"/>
        <v>0</v>
      </c>
      <c r="AS237" s="155">
        <f t="shared" si="5"/>
        <v>0</v>
      </c>
      <c r="AT237" s="155">
        <f t="shared" si="6"/>
        <v>0</v>
      </c>
      <c r="AU237" s="155">
        <f t="shared" si="7"/>
        <v>0</v>
      </c>
      <c r="AV237" s="155">
        <f t="shared" si="22"/>
        <v>0</v>
      </c>
      <c r="AW237" s="155">
        <f t="shared" si="9"/>
        <v>0</v>
      </c>
      <c r="AX237" s="155">
        <f t="shared" si="10"/>
        <v>3</v>
      </c>
      <c r="AY237" s="155">
        <f t="shared" si="11"/>
        <v>0</v>
      </c>
      <c r="AZ237" s="155">
        <f t="shared" si="23"/>
        <v>0</v>
      </c>
      <c r="BA237" s="155">
        <f t="shared" si="13"/>
        <v>0</v>
      </c>
      <c r="BB237" s="155">
        <f t="shared" si="14"/>
        <v>0</v>
      </c>
      <c r="BC237" s="155">
        <f t="shared" si="15"/>
        <v>0</v>
      </c>
      <c r="BD237" s="155">
        <f t="shared" si="24"/>
        <v>0</v>
      </c>
      <c r="BE237" s="155">
        <f t="shared" si="17"/>
        <v>0</v>
      </c>
      <c r="BF237" s="155">
        <f t="shared" si="18"/>
        <v>0</v>
      </c>
      <c r="BG237" s="155">
        <f t="shared" si="19"/>
        <v>0</v>
      </c>
      <c r="BH237" s="155">
        <f t="shared" si="20"/>
        <v>0</v>
      </c>
      <c r="BI237" s="155">
        <f t="shared" si="21"/>
        <v>0</v>
      </c>
      <c r="BJ237" s="171">
        <v>1</v>
      </c>
      <c r="BK237" s="251"/>
    </row>
    <row r="238" spans="1:63" ht="14.25">
      <c r="A238" s="4"/>
      <c r="B238" s="36">
        <v>233</v>
      </c>
      <c r="C238" s="38">
        <v>12587</v>
      </c>
      <c r="D238" s="131" t="s">
        <v>583</v>
      </c>
      <c r="E238" s="131" t="s">
        <v>468</v>
      </c>
      <c r="F238" s="263" t="s">
        <v>157</v>
      </c>
      <c r="G238" s="263" t="s">
        <v>157</v>
      </c>
      <c r="H238" s="263" t="s">
        <v>157</v>
      </c>
      <c r="I238" s="263" t="s">
        <v>157</v>
      </c>
      <c r="J238" s="263" t="s">
        <v>157</v>
      </c>
      <c r="K238" s="263" t="s">
        <v>157</v>
      </c>
      <c r="L238" s="263"/>
      <c r="M238" s="263" t="s">
        <v>157</v>
      </c>
      <c r="N238" s="263" t="s">
        <v>157</v>
      </c>
      <c r="O238" s="263" t="s">
        <v>157</v>
      </c>
      <c r="P238" s="263" t="s">
        <v>157</v>
      </c>
      <c r="Q238" s="263" t="s">
        <v>157</v>
      </c>
      <c r="R238" s="263" t="s">
        <v>157</v>
      </c>
      <c r="S238" s="263"/>
      <c r="T238" s="263" t="s">
        <v>157</v>
      </c>
      <c r="U238" s="263" t="s">
        <v>157</v>
      </c>
      <c r="V238" s="263" t="s">
        <v>157</v>
      </c>
      <c r="W238" s="263" t="s">
        <v>157</v>
      </c>
      <c r="X238" s="263" t="s">
        <v>157</v>
      </c>
      <c r="Y238" s="263" t="s">
        <v>157</v>
      </c>
      <c r="Z238" s="263"/>
      <c r="AA238" s="263" t="s">
        <v>157</v>
      </c>
      <c r="AB238" s="263" t="s">
        <v>157</v>
      </c>
      <c r="AC238" s="263" t="s">
        <v>157</v>
      </c>
      <c r="AD238" s="263" t="s">
        <v>157</v>
      </c>
      <c r="AE238" s="263" t="s">
        <v>157</v>
      </c>
      <c r="AF238" s="263" t="s">
        <v>157</v>
      </c>
      <c r="AG238" s="263"/>
      <c r="AH238" s="263" t="s">
        <v>157</v>
      </c>
      <c r="AI238" s="263" t="s">
        <v>157</v>
      </c>
      <c r="AJ238" s="263"/>
      <c r="AK238" s="5"/>
      <c r="AL238" s="152"/>
      <c r="AM238" s="152">
        <f>VLOOKUP(C238,DM_NGAY_CONG_QUY_DINH!$H$3:$L$514,5,FALSE)</f>
        <v>26</v>
      </c>
      <c r="AN238" s="152">
        <f t="shared" si="0"/>
        <v>26</v>
      </c>
      <c r="AO238" s="155">
        <f t="shared" si="1"/>
        <v>0</v>
      </c>
      <c r="AP238" s="155">
        <f t="shared" si="2"/>
        <v>0</v>
      </c>
      <c r="AQ238" s="157">
        <f t="shared" si="3"/>
        <v>0</v>
      </c>
      <c r="AR238" s="155">
        <f t="shared" si="4"/>
        <v>0</v>
      </c>
      <c r="AS238" s="155">
        <f t="shared" si="5"/>
        <v>0</v>
      </c>
      <c r="AT238" s="155">
        <f t="shared" si="6"/>
        <v>0</v>
      </c>
      <c r="AU238" s="155">
        <f t="shared" si="7"/>
        <v>0</v>
      </c>
      <c r="AV238" s="155">
        <f t="shared" si="22"/>
        <v>0</v>
      </c>
      <c r="AW238" s="155">
        <f t="shared" si="9"/>
        <v>0</v>
      </c>
      <c r="AX238" s="155">
        <f t="shared" si="10"/>
        <v>0</v>
      </c>
      <c r="AY238" s="155">
        <f t="shared" si="11"/>
        <v>0</v>
      </c>
      <c r="AZ238" s="155">
        <f t="shared" si="23"/>
        <v>0</v>
      </c>
      <c r="BA238" s="155">
        <f t="shared" si="13"/>
        <v>0</v>
      </c>
      <c r="BB238" s="155">
        <f t="shared" si="14"/>
        <v>0</v>
      </c>
      <c r="BC238" s="155">
        <f t="shared" si="15"/>
        <v>0</v>
      </c>
      <c r="BD238" s="155">
        <f t="shared" si="24"/>
        <v>0</v>
      </c>
      <c r="BE238" s="155">
        <f t="shared" si="17"/>
        <v>0</v>
      </c>
      <c r="BF238" s="155">
        <f t="shared" si="18"/>
        <v>0</v>
      </c>
      <c r="BG238" s="155">
        <f t="shared" si="19"/>
        <v>0</v>
      </c>
      <c r="BH238" s="155">
        <f t="shared" si="20"/>
        <v>0</v>
      </c>
      <c r="BI238" s="155">
        <f t="shared" si="21"/>
        <v>0</v>
      </c>
      <c r="BJ238" s="171">
        <v>1</v>
      </c>
      <c r="BK238" s="248"/>
    </row>
    <row r="239" spans="1:63" ht="14.25">
      <c r="A239" s="4"/>
      <c r="B239" s="36">
        <v>234</v>
      </c>
      <c r="C239" s="38">
        <v>12588</v>
      </c>
      <c r="D239" s="131" t="s">
        <v>584</v>
      </c>
      <c r="E239" s="131" t="s">
        <v>468</v>
      </c>
      <c r="F239" s="263" t="s">
        <v>157</v>
      </c>
      <c r="G239" s="263" t="s">
        <v>157</v>
      </c>
      <c r="H239" s="263" t="s">
        <v>157</v>
      </c>
      <c r="I239" s="263" t="s">
        <v>157</v>
      </c>
      <c r="J239" s="263" t="s">
        <v>157</v>
      </c>
      <c r="K239" s="263" t="s">
        <v>157</v>
      </c>
      <c r="L239" s="263"/>
      <c r="M239" s="263" t="s">
        <v>157</v>
      </c>
      <c r="N239" s="263" t="s">
        <v>157</v>
      </c>
      <c r="O239" s="263" t="s">
        <v>157</v>
      </c>
      <c r="P239" s="263" t="s">
        <v>157</v>
      </c>
      <c r="Q239" s="263" t="s">
        <v>157</v>
      </c>
      <c r="R239" s="263" t="s">
        <v>157</v>
      </c>
      <c r="S239" s="263"/>
      <c r="T239" s="263" t="s">
        <v>157</v>
      </c>
      <c r="U239" s="263" t="s">
        <v>157</v>
      </c>
      <c r="V239" s="263" t="s">
        <v>157</v>
      </c>
      <c r="W239" s="263" t="s">
        <v>157</v>
      </c>
      <c r="X239" s="263" t="s">
        <v>157</v>
      </c>
      <c r="Y239" s="263" t="s">
        <v>157</v>
      </c>
      <c r="Z239" s="263"/>
      <c r="AA239" s="263" t="s">
        <v>157</v>
      </c>
      <c r="AB239" s="263" t="s">
        <v>157</v>
      </c>
      <c r="AC239" s="263" t="s">
        <v>157</v>
      </c>
      <c r="AD239" s="263" t="s">
        <v>157</v>
      </c>
      <c r="AE239" s="263" t="s">
        <v>157</v>
      </c>
      <c r="AF239" s="263" t="s">
        <v>157</v>
      </c>
      <c r="AG239" s="263"/>
      <c r="AH239" s="263" t="s">
        <v>157</v>
      </c>
      <c r="AI239" s="263" t="s">
        <v>157</v>
      </c>
      <c r="AJ239" s="263"/>
      <c r="AK239" s="5"/>
      <c r="AL239" s="152"/>
      <c r="AM239" s="152">
        <f>VLOOKUP(C239,DM_NGAY_CONG_QUY_DINH!$H$3:$L$514,5,FALSE)</f>
        <v>26</v>
      </c>
      <c r="AN239" s="152">
        <f t="shared" si="0"/>
        <v>26</v>
      </c>
      <c r="AO239" s="155">
        <f t="shared" si="1"/>
        <v>0</v>
      </c>
      <c r="AP239" s="155">
        <f t="shared" si="2"/>
        <v>0</v>
      </c>
      <c r="AQ239" s="157">
        <f t="shared" si="3"/>
        <v>0</v>
      </c>
      <c r="AR239" s="155">
        <f t="shared" si="4"/>
        <v>0</v>
      </c>
      <c r="AS239" s="155">
        <f t="shared" si="5"/>
        <v>0</v>
      </c>
      <c r="AT239" s="155">
        <f t="shared" si="6"/>
        <v>0</v>
      </c>
      <c r="AU239" s="155">
        <f t="shared" si="7"/>
        <v>0</v>
      </c>
      <c r="AV239" s="155">
        <f t="shared" si="22"/>
        <v>0</v>
      </c>
      <c r="AW239" s="155">
        <f t="shared" si="9"/>
        <v>0</v>
      </c>
      <c r="AX239" s="155">
        <f t="shared" si="10"/>
        <v>0</v>
      </c>
      <c r="AY239" s="155">
        <f t="shared" si="11"/>
        <v>0</v>
      </c>
      <c r="AZ239" s="155">
        <f t="shared" si="23"/>
        <v>0</v>
      </c>
      <c r="BA239" s="155">
        <f t="shared" si="13"/>
        <v>0</v>
      </c>
      <c r="BB239" s="155">
        <f t="shared" si="14"/>
        <v>0</v>
      </c>
      <c r="BC239" s="155">
        <f t="shared" si="15"/>
        <v>0</v>
      </c>
      <c r="BD239" s="155">
        <f t="shared" si="24"/>
        <v>0</v>
      </c>
      <c r="BE239" s="155">
        <f t="shared" si="17"/>
        <v>0</v>
      </c>
      <c r="BF239" s="155">
        <f t="shared" si="18"/>
        <v>0</v>
      </c>
      <c r="BG239" s="155">
        <f t="shared" si="19"/>
        <v>0</v>
      </c>
      <c r="BH239" s="155">
        <f t="shared" si="20"/>
        <v>0</v>
      </c>
      <c r="BI239" s="155">
        <f t="shared" si="21"/>
        <v>0</v>
      </c>
      <c r="BJ239" s="171">
        <v>1</v>
      </c>
      <c r="BK239" s="248"/>
    </row>
    <row r="240" spans="1:63" ht="14.25">
      <c r="A240" s="4"/>
      <c r="B240" s="36">
        <v>235</v>
      </c>
      <c r="C240" s="38">
        <v>12589</v>
      </c>
      <c r="D240" s="131" t="s">
        <v>585</v>
      </c>
      <c r="E240" s="131" t="s">
        <v>468</v>
      </c>
      <c r="F240" s="263" t="s">
        <v>157</v>
      </c>
      <c r="G240" s="263" t="s">
        <v>157</v>
      </c>
      <c r="H240" s="263" t="s">
        <v>157</v>
      </c>
      <c r="I240" s="263" t="s">
        <v>157</v>
      </c>
      <c r="J240" s="263" t="s">
        <v>157</v>
      </c>
      <c r="K240" s="263" t="s">
        <v>157</v>
      </c>
      <c r="L240" s="263"/>
      <c r="M240" s="263" t="s">
        <v>157</v>
      </c>
      <c r="N240" s="263" t="s">
        <v>157</v>
      </c>
      <c r="O240" s="263" t="s">
        <v>157</v>
      </c>
      <c r="P240" s="263" t="s">
        <v>157</v>
      </c>
      <c r="Q240" s="263" t="s">
        <v>157</v>
      </c>
      <c r="R240" s="263" t="s">
        <v>157</v>
      </c>
      <c r="S240" s="263"/>
      <c r="T240" s="263" t="s">
        <v>157</v>
      </c>
      <c r="U240" s="263" t="s">
        <v>157</v>
      </c>
      <c r="V240" s="263" t="s">
        <v>157</v>
      </c>
      <c r="W240" s="263" t="s">
        <v>157</v>
      </c>
      <c r="X240" s="263" t="s">
        <v>157</v>
      </c>
      <c r="Y240" s="263" t="s">
        <v>157</v>
      </c>
      <c r="Z240" s="263"/>
      <c r="AA240" s="263" t="s">
        <v>157</v>
      </c>
      <c r="AB240" s="263" t="s">
        <v>157</v>
      </c>
      <c r="AC240" s="263" t="s">
        <v>157</v>
      </c>
      <c r="AD240" s="263" t="s">
        <v>157</v>
      </c>
      <c r="AE240" s="263" t="s">
        <v>157</v>
      </c>
      <c r="AF240" s="263" t="s">
        <v>157</v>
      </c>
      <c r="AG240" s="263"/>
      <c r="AH240" s="263" t="s">
        <v>157</v>
      </c>
      <c r="AI240" s="263" t="s">
        <v>157</v>
      </c>
      <c r="AJ240" s="263"/>
      <c r="AK240" s="5"/>
      <c r="AL240" s="152"/>
      <c r="AM240" s="152">
        <f>VLOOKUP(C240,DM_NGAY_CONG_QUY_DINH!$H$3:$L$514,5,FALSE)</f>
        <v>26</v>
      </c>
      <c r="AN240" s="152">
        <f t="shared" si="0"/>
        <v>26</v>
      </c>
      <c r="AO240" s="155">
        <f t="shared" si="1"/>
        <v>0</v>
      </c>
      <c r="AP240" s="155">
        <f t="shared" si="2"/>
        <v>0</v>
      </c>
      <c r="AQ240" s="157">
        <f t="shared" si="3"/>
        <v>0</v>
      </c>
      <c r="AR240" s="155">
        <f t="shared" si="4"/>
        <v>0</v>
      </c>
      <c r="AS240" s="155">
        <f t="shared" si="5"/>
        <v>0</v>
      </c>
      <c r="AT240" s="155">
        <f t="shared" si="6"/>
        <v>0</v>
      </c>
      <c r="AU240" s="155">
        <f t="shared" si="7"/>
        <v>0</v>
      </c>
      <c r="AV240" s="155">
        <f t="shared" si="22"/>
        <v>0</v>
      </c>
      <c r="AW240" s="155">
        <f t="shared" si="9"/>
        <v>0</v>
      </c>
      <c r="AX240" s="155">
        <f t="shared" si="10"/>
        <v>0</v>
      </c>
      <c r="AY240" s="155">
        <f t="shared" si="11"/>
        <v>0</v>
      </c>
      <c r="AZ240" s="155">
        <f t="shared" si="23"/>
        <v>0</v>
      </c>
      <c r="BA240" s="155">
        <f t="shared" si="13"/>
        <v>0</v>
      </c>
      <c r="BB240" s="155">
        <f t="shared" si="14"/>
        <v>0</v>
      </c>
      <c r="BC240" s="155">
        <f t="shared" si="15"/>
        <v>0</v>
      </c>
      <c r="BD240" s="155">
        <f t="shared" si="24"/>
        <v>0</v>
      </c>
      <c r="BE240" s="155">
        <f t="shared" si="17"/>
        <v>0</v>
      </c>
      <c r="BF240" s="155">
        <f t="shared" si="18"/>
        <v>0</v>
      </c>
      <c r="BG240" s="155">
        <f t="shared" si="19"/>
        <v>0</v>
      </c>
      <c r="BH240" s="155">
        <f t="shared" si="20"/>
        <v>0</v>
      </c>
      <c r="BI240" s="155">
        <f t="shared" si="21"/>
        <v>0</v>
      </c>
      <c r="BJ240" s="171">
        <v>1</v>
      </c>
      <c r="BK240" s="248"/>
    </row>
    <row r="241" spans="1:63" ht="14.25">
      <c r="A241" s="4"/>
      <c r="B241" s="36">
        <v>236</v>
      </c>
      <c r="C241" s="38">
        <v>12591</v>
      </c>
      <c r="D241" s="131" t="s">
        <v>586</v>
      </c>
      <c r="E241" s="131" t="s">
        <v>468</v>
      </c>
      <c r="F241" s="263" t="s">
        <v>157</v>
      </c>
      <c r="G241" s="263" t="s">
        <v>157</v>
      </c>
      <c r="H241" s="263" t="s">
        <v>157</v>
      </c>
      <c r="I241" s="263" t="s">
        <v>157</v>
      </c>
      <c r="J241" s="263" t="s">
        <v>157</v>
      </c>
      <c r="K241" s="263" t="s">
        <v>157</v>
      </c>
      <c r="L241" s="263"/>
      <c r="M241" s="263" t="s">
        <v>157</v>
      </c>
      <c r="N241" s="263" t="s">
        <v>157</v>
      </c>
      <c r="O241" s="263" t="s">
        <v>157</v>
      </c>
      <c r="P241" s="263" t="s">
        <v>157</v>
      </c>
      <c r="Q241" s="263" t="s">
        <v>157</v>
      </c>
      <c r="R241" s="263" t="s">
        <v>157</v>
      </c>
      <c r="S241" s="263"/>
      <c r="T241" s="263" t="s">
        <v>157</v>
      </c>
      <c r="U241" s="263" t="s">
        <v>157</v>
      </c>
      <c r="V241" s="263" t="s">
        <v>157</v>
      </c>
      <c r="W241" s="263" t="s">
        <v>157</v>
      </c>
      <c r="X241" s="263" t="s">
        <v>157</v>
      </c>
      <c r="Y241" s="263" t="s">
        <v>157</v>
      </c>
      <c r="Z241" s="263"/>
      <c r="AA241" s="263" t="s">
        <v>157</v>
      </c>
      <c r="AB241" s="263" t="s">
        <v>157</v>
      </c>
      <c r="AC241" s="263" t="s">
        <v>157</v>
      </c>
      <c r="AD241" s="263" t="s">
        <v>157</v>
      </c>
      <c r="AE241" s="263" t="s">
        <v>157</v>
      </c>
      <c r="AF241" s="263" t="s">
        <v>157</v>
      </c>
      <c r="AG241" s="263"/>
      <c r="AH241" s="263" t="s">
        <v>157</v>
      </c>
      <c r="AI241" s="263" t="s">
        <v>157</v>
      </c>
      <c r="AJ241" s="263"/>
      <c r="AK241" s="5"/>
      <c r="AL241" s="152"/>
      <c r="AM241" s="152">
        <f>VLOOKUP(C241,DM_NGAY_CONG_QUY_DINH!$H$3:$L$514,5,FALSE)</f>
        <v>26</v>
      </c>
      <c r="AN241" s="152">
        <f t="shared" si="0"/>
        <v>26</v>
      </c>
      <c r="AO241" s="155">
        <f t="shared" si="1"/>
        <v>0</v>
      </c>
      <c r="AP241" s="155">
        <f t="shared" si="2"/>
        <v>0</v>
      </c>
      <c r="AQ241" s="157">
        <f t="shared" si="3"/>
        <v>0</v>
      </c>
      <c r="AR241" s="155">
        <f t="shared" si="4"/>
        <v>0</v>
      </c>
      <c r="AS241" s="155">
        <f t="shared" si="5"/>
        <v>0</v>
      </c>
      <c r="AT241" s="155">
        <f t="shared" si="6"/>
        <v>0</v>
      </c>
      <c r="AU241" s="155">
        <f t="shared" si="7"/>
        <v>0</v>
      </c>
      <c r="AV241" s="155">
        <f t="shared" si="22"/>
        <v>0</v>
      </c>
      <c r="AW241" s="155">
        <f t="shared" si="9"/>
        <v>0</v>
      </c>
      <c r="AX241" s="155">
        <f t="shared" si="10"/>
        <v>0</v>
      </c>
      <c r="AY241" s="155">
        <f t="shared" si="11"/>
        <v>0</v>
      </c>
      <c r="AZ241" s="155">
        <f t="shared" si="23"/>
        <v>0</v>
      </c>
      <c r="BA241" s="155">
        <f t="shared" si="13"/>
        <v>0</v>
      </c>
      <c r="BB241" s="155">
        <f t="shared" si="14"/>
        <v>0</v>
      </c>
      <c r="BC241" s="155">
        <f t="shared" si="15"/>
        <v>0</v>
      </c>
      <c r="BD241" s="155">
        <f t="shared" si="24"/>
        <v>0</v>
      </c>
      <c r="BE241" s="155">
        <f t="shared" si="17"/>
        <v>0</v>
      </c>
      <c r="BF241" s="155">
        <f t="shared" si="18"/>
        <v>0</v>
      </c>
      <c r="BG241" s="155">
        <f t="shared" si="19"/>
        <v>0</v>
      </c>
      <c r="BH241" s="155">
        <f t="shared" si="20"/>
        <v>0</v>
      </c>
      <c r="BI241" s="155">
        <f t="shared" si="21"/>
        <v>0</v>
      </c>
      <c r="BJ241" s="171">
        <v>1</v>
      </c>
      <c r="BK241" s="248"/>
    </row>
    <row r="242" spans="1:63" ht="14.25">
      <c r="A242" s="4"/>
      <c r="B242" s="36">
        <v>237</v>
      </c>
      <c r="C242" s="38">
        <v>12592</v>
      </c>
      <c r="D242" s="131" t="s">
        <v>587</v>
      </c>
      <c r="E242" s="131" t="s">
        <v>468</v>
      </c>
      <c r="F242" s="263" t="s">
        <v>157</v>
      </c>
      <c r="G242" s="263" t="s">
        <v>157</v>
      </c>
      <c r="H242" s="263" t="s">
        <v>157</v>
      </c>
      <c r="I242" s="263" t="s">
        <v>157</v>
      </c>
      <c r="J242" s="263" t="s">
        <v>157</v>
      </c>
      <c r="K242" s="263" t="s">
        <v>157</v>
      </c>
      <c r="L242" s="263"/>
      <c r="M242" s="263" t="s">
        <v>157</v>
      </c>
      <c r="N242" s="263" t="s">
        <v>157</v>
      </c>
      <c r="O242" s="263" t="s">
        <v>157</v>
      </c>
      <c r="P242" s="263" t="s">
        <v>157</v>
      </c>
      <c r="Q242" s="263" t="s">
        <v>157</v>
      </c>
      <c r="R242" s="263" t="s">
        <v>157</v>
      </c>
      <c r="S242" s="263"/>
      <c r="T242" s="263" t="s">
        <v>157</v>
      </c>
      <c r="U242" s="263" t="s">
        <v>157</v>
      </c>
      <c r="V242" s="263" t="s">
        <v>157</v>
      </c>
      <c r="W242" s="263" t="s">
        <v>157</v>
      </c>
      <c r="X242" s="263" t="s">
        <v>157</v>
      </c>
      <c r="Y242" s="263" t="s">
        <v>157</v>
      </c>
      <c r="Z242" s="263"/>
      <c r="AA242" s="263" t="s">
        <v>157</v>
      </c>
      <c r="AB242" s="263" t="s">
        <v>157</v>
      </c>
      <c r="AC242" s="263" t="s">
        <v>157</v>
      </c>
      <c r="AD242" s="263" t="s">
        <v>157</v>
      </c>
      <c r="AE242" s="263" t="s">
        <v>157</v>
      </c>
      <c r="AF242" s="263" t="s">
        <v>157</v>
      </c>
      <c r="AG242" s="263"/>
      <c r="AH242" s="263" t="s">
        <v>157</v>
      </c>
      <c r="AI242" s="263" t="s">
        <v>157</v>
      </c>
      <c r="AJ242" s="263"/>
      <c r="AK242" s="5"/>
      <c r="AL242" s="152"/>
      <c r="AM242" s="152">
        <f>VLOOKUP(C242,DM_NGAY_CONG_QUY_DINH!$H$3:$L$514,5,FALSE)</f>
        <v>26</v>
      </c>
      <c r="AN242" s="152">
        <f t="shared" si="0"/>
        <v>26</v>
      </c>
      <c r="AO242" s="155">
        <f t="shared" si="1"/>
        <v>0</v>
      </c>
      <c r="AP242" s="155">
        <f t="shared" si="2"/>
        <v>0</v>
      </c>
      <c r="AQ242" s="157">
        <f t="shared" si="3"/>
        <v>0</v>
      </c>
      <c r="AR242" s="155">
        <f t="shared" si="4"/>
        <v>0</v>
      </c>
      <c r="AS242" s="155">
        <f t="shared" si="5"/>
        <v>0</v>
      </c>
      <c r="AT242" s="155">
        <f t="shared" si="6"/>
        <v>0</v>
      </c>
      <c r="AU242" s="155">
        <f t="shared" si="7"/>
        <v>0</v>
      </c>
      <c r="AV242" s="155">
        <f t="shared" si="22"/>
        <v>0</v>
      </c>
      <c r="AW242" s="155">
        <f t="shared" si="9"/>
        <v>0</v>
      </c>
      <c r="AX242" s="155">
        <f t="shared" si="10"/>
        <v>0</v>
      </c>
      <c r="AY242" s="155">
        <f t="shared" si="11"/>
        <v>0</v>
      </c>
      <c r="AZ242" s="155">
        <f t="shared" si="23"/>
        <v>0</v>
      </c>
      <c r="BA242" s="155">
        <f t="shared" si="13"/>
        <v>0</v>
      </c>
      <c r="BB242" s="155">
        <f t="shared" si="14"/>
        <v>0</v>
      </c>
      <c r="BC242" s="155">
        <f t="shared" si="15"/>
        <v>0</v>
      </c>
      <c r="BD242" s="155">
        <f t="shared" si="24"/>
        <v>0</v>
      </c>
      <c r="BE242" s="155">
        <f t="shared" si="17"/>
        <v>0</v>
      </c>
      <c r="BF242" s="155">
        <f t="shared" si="18"/>
        <v>0</v>
      </c>
      <c r="BG242" s="155">
        <f t="shared" si="19"/>
        <v>0</v>
      </c>
      <c r="BH242" s="155">
        <f t="shared" si="20"/>
        <v>0</v>
      </c>
      <c r="BI242" s="155">
        <f t="shared" si="21"/>
        <v>0</v>
      </c>
      <c r="BJ242" s="171">
        <v>1</v>
      </c>
      <c r="BK242" s="248"/>
    </row>
    <row r="243" spans="1:63" ht="14.25">
      <c r="A243" s="4"/>
      <c r="B243" s="36">
        <v>238</v>
      </c>
      <c r="C243" s="38">
        <v>13424</v>
      </c>
      <c r="D243" s="131" t="s">
        <v>135</v>
      </c>
      <c r="E243" s="131" t="s">
        <v>468</v>
      </c>
      <c r="F243" s="263" t="s">
        <v>157</v>
      </c>
      <c r="G243" s="263" t="s">
        <v>157</v>
      </c>
      <c r="H243" s="263" t="s">
        <v>157</v>
      </c>
      <c r="I243" s="263" t="s">
        <v>157</v>
      </c>
      <c r="J243" s="263" t="s">
        <v>157</v>
      </c>
      <c r="K243" s="263" t="s">
        <v>157</v>
      </c>
      <c r="L243" s="263"/>
      <c r="M243" s="263" t="s">
        <v>157</v>
      </c>
      <c r="N243" s="263" t="s">
        <v>157</v>
      </c>
      <c r="O243" s="263" t="s">
        <v>157</v>
      </c>
      <c r="P243" s="263" t="s">
        <v>157</v>
      </c>
      <c r="Q243" s="263" t="s">
        <v>157</v>
      </c>
      <c r="R243" s="263" t="s">
        <v>157</v>
      </c>
      <c r="S243" s="263"/>
      <c r="T243" s="263" t="s">
        <v>157</v>
      </c>
      <c r="U243" s="263" t="s">
        <v>157</v>
      </c>
      <c r="V243" s="263" t="s">
        <v>157</v>
      </c>
      <c r="W243" s="263" t="s">
        <v>157</v>
      </c>
      <c r="X243" s="263" t="s">
        <v>157</v>
      </c>
      <c r="Y243" s="263" t="s">
        <v>157</v>
      </c>
      <c r="Z243" s="263"/>
      <c r="AA243" s="263" t="s">
        <v>157</v>
      </c>
      <c r="AB243" s="263" t="s">
        <v>157</v>
      </c>
      <c r="AC243" s="263" t="s">
        <v>157</v>
      </c>
      <c r="AD243" s="263" t="s">
        <v>157</v>
      </c>
      <c r="AE243" s="263" t="s">
        <v>157</v>
      </c>
      <c r="AF243" s="263" t="s">
        <v>157</v>
      </c>
      <c r="AG243" s="263"/>
      <c r="AH243" s="263" t="s">
        <v>157</v>
      </c>
      <c r="AI243" s="263" t="s">
        <v>157</v>
      </c>
      <c r="AJ243" s="263"/>
      <c r="AK243" s="5"/>
      <c r="AL243" s="152"/>
      <c r="AM243" s="152">
        <f>VLOOKUP(C243,DM_NGAY_CONG_QUY_DINH!$H$3:$L$514,5,FALSE)</f>
        <v>26</v>
      </c>
      <c r="AN243" s="152">
        <f t="shared" si="0"/>
        <v>26</v>
      </c>
      <c r="AO243" s="155">
        <f t="shared" si="1"/>
        <v>0</v>
      </c>
      <c r="AP243" s="155">
        <f t="shared" si="2"/>
        <v>0</v>
      </c>
      <c r="AQ243" s="157">
        <f t="shared" si="3"/>
        <v>0</v>
      </c>
      <c r="AR243" s="155">
        <f t="shared" si="4"/>
        <v>0</v>
      </c>
      <c r="AS243" s="155">
        <f t="shared" si="5"/>
        <v>0</v>
      </c>
      <c r="AT243" s="155">
        <f t="shared" si="6"/>
        <v>0</v>
      </c>
      <c r="AU243" s="155">
        <f t="shared" si="7"/>
        <v>0</v>
      </c>
      <c r="AV243" s="155">
        <f t="shared" si="22"/>
        <v>0</v>
      </c>
      <c r="AW243" s="155">
        <f t="shared" si="9"/>
        <v>0</v>
      </c>
      <c r="AX243" s="155">
        <f t="shared" si="10"/>
        <v>0</v>
      </c>
      <c r="AY243" s="155">
        <f t="shared" si="11"/>
        <v>0</v>
      </c>
      <c r="AZ243" s="155">
        <f t="shared" si="23"/>
        <v>0</v>
      </c>
      <c r="BA243" s="155">
        <f t="shared" si="13"/>
        <v>0</v>
      </c>
      <c r="BB243" s="155">
        <f t="shared" si="14"/>
        <v>0</v>
      </c>
      <c r="BC243" s="155">
        <f t="shared" si="15"/>
        <v>0</v>
      </c>
      <c r="BD243" s="155">
        <f t="shared" si="24"/>
        <v>0</v>
      </c>
      <c r="BE243" s="155">
        <f t="shared" si="17"/>
        <v>0</v>
      </c>
      <c r="BF243" s="155">
        <f t="shared" si="18"/>
        <v>0</v>
      </c>
      <c r="BG243" s="155">
        <f t="shared" si="19"/>
        <v>0</v>
      </c>
      <c r="BH243" s="155">
        <f t="shared" si="20"/>
        <v>0</v>
      </c>
      <c r="BI243" s="155">
        <f t="shared" si="21"/>
        <v>0</v>
      </c>
      <c r="BJ243" s="171">
        <v>1.05</v>
      </c>
      <c r="BK243" s="248"/>
    </row>
    <row r="244" spans="1:63" ht="14.25">
      <c r="A244" s="4"/>
      <c r="B244" s="36">
        <v>239</v>
      </c>
      <c r="C244" s="38">
        <v>13425</v>
      </c>
      <c r="D244" s="131" t="s">
        <v>588</v>
      </c>
      <c r="E244" s="131" t="s">
        <v>468</v>
      </c>
      <c r="F244" s="263" t="s">
        <v>157</v>
      </c>
      <c r="G244" s="263" t="s">
        <v>157</v>
      </c>
      <c r="H244" s="263" t="s">
        <v>157</v>
      </c>
      <c r="I244" s="263" t="s">
        <v>157</v>
      </c>
      <c r="J244" s="263" t="s">
        <v>157</v>
      </c>
      <c r="K244" s="263" t="s">
        <v>157</v>
      </c>
      <c r="L244" s="263"/>
      <c r="M244" s="263" t="s">
        <v>157</v>
      </c>
      <c r="N244" s="263" t="s">
        <v>157</v>
      </c>
      <c r="O244" s="263" t="s">
        <v>157</v>
      </c>
      <c r="P244" s="263" t="s">
        <v>157</v>
      </c>
      <c r="Q244" s="263" t="s">
        <v>157</v>
      </c>
      <c r="R244" s="263" t="s">
        <v>157</v>
      </c>
      <c r="S244" s="263"/>
      <c r="T244" s="263" t="s">
        <v>157</v>
      </c>
      <c r="U244" s="263" t="s">
        <v>157</v>
      </c>
      <c r="V244" s="263" t="s">
        <v>157</v>
      </c>
      <c r="W244" s="263" t="s">
        <v>157</v>
      </c>
      <c r="X244" s="263" t="s">
        <v>157</v>
      </c>
      <c r="Y244" s="263" t="s">
        <v>157</v>
      </c>
      <c r="Z244" s="263"/>
      <c r="AA244" s="263" t="s">
        <v>157</v>
      </c>
      <c r="AB244" s="263" t="s">
        <v>157</v>
      </c>
      <c r="AC244" s="263" t="s">
        <v>157</v>
      </c>
      <c r="AD244" s="263" t="s">
        <v>157</v>
      </c>
      <c r="AE244" s="263" t="s">
        <v>157</v>
      </c>
      <c r="AF244" s="263" t="s">
        <v>157</v>
      </c>
      <c r="AG244" s="263"/>
      <c r="AH244" s="263" t="s">
        <v>157</v>
      </c>
      <c r="AI244" s="263" t="s">
        <v>157</v>
      </c>
      <c r="AJ244" s="263"/>
      <c r="AK244" s="5"/>
      <c r="AL244" s="152"/>
      <c r="AM244" s="152">
        <f>VLOOKUP(C244,DM_NGAY_CONG_QUY_DINH!$H$3:$L$514,5,FALSE)</f>
        <v>26</v>
      </c>
      <c r="AN244" s="152">
        <f t="shared" si="0"/>
        <v>26</v>
      </c>
      <c r="AO244" s="155">
        <f t="shared" si="1"/>
        <v>0</v>
      </c>
      <c r="AP244" s="155">
        <f t="shared" si="2"/>
        <v>0</v>
      </c>
      <c r="AQ244" s="157">
        <f t="shared" si="3"/>
        <v>0</v>
      </c>
      <c r="AR244" s="155">
        <f t="shared" si="4"/>
        <v>0</v>
      </c>
      <c r="AS244" s="155">
        <f t="shared" si="5"/>
        <v>0</v>
      </c>
      <c r="AT244" s="155">
        <f t="shared" si="6"/>
        <v>0</v>
      </c>
      <c r="AU244" s="155">
        <f t="shared" si="7"/>
        <v>0</v>
      </c>
      <c r="AV244" s="155">
        <f t="shared" si="22"/>
        <v>0</v>
      </c>
      <c r="AW244" s="155">
        <f t="shared" si="9"/>
        <v>0</v>
      </c>
      <c r="AX244" s="155">
        <f t="shared" si="10"/>
        <v>0</v>
      </c>
      <c r="AY244" s="155">
        <f t="shared" si="11"/>
        <v>0</v>
      </c>
      <c r="AZ244" s="155">
        <f t="shared" si="23"/>
        <v>0</v>
      </c>
      <c r="BA244" s="155">
        <f t="shared" si="13"/>
        <v>0</v>
      </c>
      <c r="BB244" s="155">
        <f t="shared" si="14"/>
        <v>0</v>
      </c>
      <c r="BC244" s="155">
        <f t="shared" si="15"/>
        <v>0</v>
      </c>
      <c r="BD244" s="155">
        <f t="shared" si="24"/>
        <v>0</v>
      </c>
      <c r="BE244" s="155">
        <f t="shared" si="17"/>
        <v>0</v>
      </c>
      <c r="BF244" s="155">
        <f t="shared" si="18"/>
        <v>0</v>
      </c>
      <c r="BG244" s="155">
        <f t="shared" si="19"/>
        <v>0</v>
      </c>
      <c r="BH244" s="155">
        <f t="shared" si="20"/>
        <v>0</v>
      </c>
      <c r="BI244" s="155">
        <f t="shared" si="21"/>
        <v>0</v>
      </c>
      <c r="BJ244" s="171">
        <v>1.05</v>
      </c>
      <c r="BK244" s="248"/>
    </row>
    <row r="245" spans="1:63" ht="14.25">
      <c r="A245" s="4"/>
      <c r="B245" s="36">
        <v>240</v>
      </c>
      <c r="C245" s="38">
        <v>13436</v>
      </c>
      <c r="D245" s="131" t="s">
        <v>589</v>
      </c>
      <c r="E245" s="131" t="s">
        <v>468</v>
      </c>
      <c r="F245" s="263" t="s">
        <v>157</v>
      </c>
      <c r="G245" s="263" t="s">
        <v>157</v>
      </c>
      <c r="H245" s="263" t="s">
        <v>157</v>
      </c>
      <c r="I245" s="263" t="s">
        <v>157</v>
      </c>
      <c r="J245" s="263" t="s">
        <v>157</v>
      </c>
      <c r="K245" s="263" t="s">
        <v>157</v>
      </c>
      <c r="L245" s="263"/>
      <c r="M245" s="263" t="s">
        <v>157</v>
      </c>
      <c r="N245" s="263" t="s">
        <v>157</v>
      </c>
      <c r="O245" s="263" t="s">
        <v>157</v>
      </c>
      <c r="P245" s="263" t="s">
        <v>157</v>
      </c>
      <c r="Q245" s="263" t="s">
        <v>157</v>
      </c>
      <c r="R245" s="263" t="s">
        <v>157</v>
      </c>
      <c r="S245" s="263"/>
      <c r="T245" s="263" t="s">
        <v>157</v>
      </c>
      <c r="U245" s="263" t="s">
        <v>157</v>
      </c>
      <c r="V245" s="263" t="s">
        <v>157</v>
      </c>
      <c r="W245" s="263" t="s">
        <v>157</v>
      </c>
      <c r="X245" s="263" t="s">
        <v>157</v>
      </c>
      <c r="Y245" s="263" t="s">
        <v>157</v>
      </c>
      <c r="Z245" s="263"/>
      <c r="AA245" s="263" t="s">
        <v>157</v>
      </c>
      <c r="AB245" s="263" t="s">
        <v>157</v>
      </c>
      <c r="AC245" s="263" t="s">
        <v>157</v>
      </c>
      <c r="AD245" s="263" t="s">
        <v>157</v>
      </c>
      <c r="AE245" s="263" t="s">
        <v>157</v>
      </c>
      <c r="AF245" s="263" t="s">
        <v>157</v>
      </c>
      <c r="AG245" s="263"/>
      <c r="AH245" s="263" t="s">
        <v>157</v>
      </c>
      <c r="AI245" s="263" t="s">
        <v>157</v>
      </c>
      <c r="AJ245" s="263"/>
      <c r="AK245" s="5"/>
      <c r="AL245" s="152"/>
      <c r="AM245" s="152">
        <f>VLOOKUP(C245,DM_NGAY_CONG_QUY_DINH!$H$3:$L$514,5,FALSE)</f>
        <v>26</v>
      </c>
      <c r="AN245" s="152">
        <f t="shared" si="0"/>
        <v>26</v>
      </c>
      <c r="AO245" s="155">
        <f t="shared" si="1"/>
        <v>0</v>
      </c>
      <c r="AP245" s="155">
        <f t="shared" si="2"/>
        <v>0</v>
      </c>
      <c r="AQ245" s="157">
        <f t="shared" si="3"/>
        <v>0</v>
      </c>
      <c r="AR245" s="155">
        <f t="shared" si="4"/>
        <v>0</v>
      </c>
      <c r="AS245" s="155">
        <f t="shared" si="5"/>
        <v>0</v>
      </c>
      <c r="AT245" s="155">
        <f t="shared" si="6"/>
        <v>0</v>
      </c>
      <c r="AU245" s="155">
        <f t="shared" si="7"/>
        <v>0</v>
      </c>
      <c r="AV245" s="155">
        <f t="shared" si="22"/>
        <v>0</v>
      </c>
      <c r="AW245" s="155">
        <f t="shared" si="9"/>
        <v>0</v>
      </c>
      <c r="AX245" s="155">
        <f t="shared" si="10"/>
        <v>0</v>
      </c>
      <c r="AY245" s="155">
        <f t="shared" si="11"/>
        <v>0</v>
      </c>
      <c r="AZ245" s="155">
        <f t="shared" si="23"/>
        <v>0</v>
      </c>
      <c r="BA245" s="155">
        <f t="shared" si="13"/>
        <v>0</v>
      </c>
      <c r="BB245" s="155">
        <f t="shared" si="14"/>
        <v>0</v>
      </c>
      <c r="BC245" s="155">
        <f t="shared" si="15"/>
        <v>0</v>
      </c>
      <c r="BD245" s="155">
        <f t="shared" si="24"/>
        <v>0</v>
      </c>
      <c r="BE245" s="155">
        <f t="shared" si="17"/>
        <v>0</v>
      </c>
      <c r="BF245" s="155">
        <f t="shared" si="18"/>
        <v>0</v>
      </c>
      <c r="BG245" s="155">
        <f t="shared" si="19"/>
        <v>0</v>
      </c>
      <c r="BH245" s="155">
        <f t="shared" si="20"/>
        <v>0</v>
      </c>
      <c r="BI245" s="155">
        <f t="shared" si="21"/>
        <v>0</v>
      </c>
      <c r="BJ245" s="171">
        <v>1</v>
      </c>
      <c r="BK245" s="248"/>
    </row>
    <row r="246" spans="1:63" ht="14.25">
      <c r="A246" s="4"/>
      <c r="B246" s="36">
        <v>241</v>
      </c>
      <c r="C246" s="38">
        <v>13437</v>
      </c>
      <c r="D246" s="131" t="s">
        <v>590</v>
      </c>
      <c r="E246" s="131" t="s">
        <v>468</v>
      </c>
      <c r="F246" s="263" t="s">
        <v>157</v>
      </c>
      <c r="G246" s="263" t="s">
        <v>157</v>
      </c>
      <c r="H246" s="263" t="s">
        <v>157</v>
      </c>
      <c r="I246" s="263" t="s">
        <v>157</v>
      </c>
      <c r="J246" s="263" t="s">
        <v>157</v>
      </c>
      <c r="K246" s="263" t="s">
        <v>157</v>
      </c>
      <c r="L246" s="263"/>
      <c r="M246" s="263" t="s">
        <v>157</v>
      </c>
      <c r="N246" s="263" t="s">
        <v>157</v>
      </c>
      <c r="O246" s="263" t="s">
        <v>157</v>
      </c>
      <c r="P246" s="263" t="s">
        <v>157</v>
      </c>
      <c r="Q246" s="263" t="s">
        <v>157</v>
      </c>
      <c r="R246" s="263" t="s">
        <v>157</v>
      </c>
      <c r="S246" s="263"/>
      <c r="T246" s="263" t="s">
        <v>157</v>
      </c>
      <c r="U246" s="263" t="s">
        <v>157</v>
      </c>
      <c r="V246" s="263" t="s">
        <v>157</v>
      </c>
      <c r="W246" s="263" t="s">
        <v>157</v>
      </c>
      <c r="X246" s="263" t="s">
        <v>157</v>
      </c>
      <c r="Y246" s="263" t="s">
        <v>157</v>
      </c>
      <c r="Z246" s="263"/>
      <c r="AA246" s="263" t="s">
        <v>157</v>
      </c>
      <c r="AB246" s="263" t="s">
        <v>157</v>
      </c>
      <c r="AC246" s="263" t="s">
        <v>157</v>
      </c>
      <c r="AD246" s="263" t="s">
        <v>157</v>
      </c>
      <c r="AE246" s="263" t="s">
        <v>157</v>
      </c>
      <c r="AF246" s="263" t="s">
        <v>157</v>
      </c>
      <c r="AG246" s="263"/>
      <c r="AH246" s="263" t="s">
        <v>157</v>
      </c>
      <c r="AI246" s="263" t="s">
        <v>157</v>
      </c>
      <c r="AJ246" s="263"/>
      <c r="AK246" s="5"/>
      <c r="AL246" s="152"/>
      <c r="AM246" s="152">
        <f>VLOOKUP(C246,DM_NGAY_CONG_QUY_DINH!$H$3:$L$514,5,FALSE)</f>
        <v>26</v>
      </c>
      <c r="AN246" s="152">
        <f t="shared" si="0"/>
        <v>26</v>
      </c>
      <c r="AO246" s="155">
        <f t="shared" si="1"/>
        <v>0</v>
      </c>
      <c r="AP246" s="155">
        <f t="shared" si="2"/>
        <v>0</v>
      </c>
      <c r="AQ246" s="157">
        <f t="shared" si="3"/>
        <v>0</v>
      </c>
      <c r="AR246" s="155">
        <f t="shared" si="4"/>
        <v>0</v>
      </c>
      <c r="AS246" s="155">
        <f t="shared" si="5"/>
        <v>0</v>
      </c>
      <c r="AT246" s="155">
        <f t="shared" si="6"/>
        <v>0</v>
      </c>
      <c r="AU246" s="155">
        <f t="shared" si="7"/>
        <v>0</v>
      </c>
      <c r="AV246" s="155">
        <f t="shared" si="22"/>
        <v>0</v>
      </c>
      <c r="AW246" s="155">
        <f t="shared" si="9"/>
        <v>0</v>
      </c>
      <c r="AX246" s="155">
        <f t="shared" si="10"/>
        <v>0</v>
      </c>
      <c r="AY246" s="155">
        <f t="shared" si="11"/>
        <v>0</v>
      </c>
      <c r="AZ246" s="155">
        <f t="shared" si="23"/>
        <v>0</v>
      </c>
      <c r="BA246" s="155">
        <f t="shared" si="13"/>
        <v>0</v>
      </c>
      <c r="BB246" s="155">
        <f t="shared" si="14"/>
        <v>0</v>
      </c>
      <c r="BC246" s="155">
        <f t="shared" si="15"/>
        <v>0</v>
      </c>
      <c r="BD246" s="155">
        <f t="shared" si="24"/>
        <v>0</v>
      </c>
      <c r="BE246" s="155">
        <f t="shared" si="17"/>
        <v>0</v>
      </c>
      <c r="BF246" s="155">
        <f t="shared" si="18"/>
        <v>0</v>
      </c>
      <c r="BG246" s="155">
        <f t="shared" si="19"/>
        <v>0</v>
      </c>
      <c r="BH246" s="155">
        <f t="shared" si="20"/>
        <v>0</v>
      </c>
      <c r="BI246" s="155">
        <f t="shared" si="21"/>
        <v>0</v>
      </c>
      <c r="BJ246" s="171">
        <v>1.05</v>
      </c>
      <c r="BK246" s="248"/>
    </row>
    <row r="247" spans="1:63" ht="14.25">
      <c r="A247" s="4"/>
      <c r="B247" s="36">
        <v>242</v>
      </c>
      <c r="C247" s="38">
        <v>13446</v>
      </c>
      <c r="D247" s="131" t="s">
        <v>591</v>
      </c>
      <c r="E247" s="131" t="s">
        <v>468</v>
      </c>
      <c r="F247" s="263" t="s">
        <v>157</v>
      </c>
      <c r="G247" s="263" t="s">
        <v>157</v>
      </c>
      <c r="H247" s="263" t="s">
        <v>157</v>
      </c>
      <c r="I247" s="263" t="s">
        <v>157</v>
      </c>
      <c r="J247" s="263" t="s">
        <v>157</v>
      </c>
      <c r="K247" s="263" t="s">
        <v>157</v>
      </c>
      <c r="L247" s="263"/>
      <c r="M247" s="263" t="s">
        <v>157</v>
      </c>
      <c r="N247" s="263" t="s">
        <v>157</v>
      </c>
      <c r="O247" s="263" t="s">
        <v>157</v>
      </c>
      <c r="P247" s="263" t="s">
        <v>157</v>
      </c>
      <c r="Q247" s="263" t="s">
        <v>157</v>
      </c>
      <c r="R247" s="263" t="s">
        <v>157</v>
      </c>
      <c r="S247" s="263"/>
      <c r="T247" s="263" t="s">
        <v>157</v>
      </c>
      <c r="U247" s="263" t="s">
        <v>157</v>
      </c>
      <c r="V247" s="263" t="s">
        <v>157</v>
      </c>
      <c r="W247" s="263" t="s">
        <v>157</v>
      </c>
      <c r="X247" s="263" t="s">
        <v>157</v>
      </c>
      <c r="Y247" s="263" t="s">
        <v>157</v>
      </c>
      <c r="Z247" s="263"/>
      <c r="AA247" s="263" t="s">
        <v>157</v>
      </c>
      <c r="AB247" s="263" t="s">
        <v>157</v>
      </c>
      <c r="AC247" s="263" t="s">
        <v>157</v>
      </c>
      <c r="AD247" s="263" t="s">
        <v>157</v>
      </c>
      <c r="AE247" s="263" t="s">
        <v>157</v>
      </c>
      <c r="AF247" s="263" t="s">
        <v>157</v>
      </c>
      <c r="AG247" s="263"/>
      <c r="AH247" s="263" t="s">
        <v>157</v>
      </c>
      <c r="AI247" s="263" t="s">
        <v>157</v>
      </c>
      <c r="AJ247" s="263"/>
      <c r="AK247" s="5"/>
      <c r="AL247" s="152"/>
      <c r="AM247" s="152">
        <f>VLOOKUP(C247,DM_NGAY_CONG_QUY_DINH!$H$3:$L$514,5,FALSE)</f>
        <v>26</v>
      </c>
      <c r="AN247" s="152">
        <f t="shared" si="0"/>
        <v>26</v>
      </c>
      <c r="AO247" s="155">
        <f t="shared" si="1"/>
        <v>0</v>
      </c>
      <c r="AP247" s="155">
        <f t="shared" si="2"/>
        <v>0</v>
      </c>
      <c r="AQ247" s="157">
        <f t="shared" si="3"/>
        <v>0</v>
      </c>
      <c r="AR247" s="155">
        <f t="shared" si="4"/>
        <v>0</v>
      </c>
      <c r="AS247" s="155">
        <f t="shared" si="5"/>
        <v>0</v>
      </c>
      <c r="AT247" s="155">
        <f t="shared" si="6"/>
        <v>0</v>
      </c>
      <c r="AU247" s="155">
        <f t="shared" si="7"/>
        <v>0</v>
      </c>
      <c r="AV247" s="155">
        <f t="shared" si="22"/>
        <v>0</v>
      </c>
      <c r="AW247" s="155">
        <f t="shared" si="9"/>
        <v>0</v>
      </c>
      <c r="AX247" s="155">
        <f t="shared" si="10"/>
        <v>0</v>
      </c>
      <c r="AY247" s="155">
        <f t="shared" si="11"/>
        <v>0</v>
      </c>
      <c r="AZ247" s="155">
        <f t="shared" si="23"/>
        <v>0</v>
      </c>
      <c r="BA247" s="155">
        <f t="shared" si="13"/>
        <v>0</v>
      </c>
      <c r="BB247" s="155">
        <f t="shared" si="14"/>
        <v>0</v>
      </c>
      <c r="BC247" s="155">
        <f t="shared" si="15"/>
        <v>0</v>
      </c>
      <c r="BD247" s="155">
        <f t="shared" si="24"/>
        <v>0</v>
      </c>
      <c r="BE247" s="155">
        <f t="shared" si="17"/>
        <v>0</v>
      </c>
      <c r="BF247" s="155">
        <f t="shared" si="18"/>
        <v>0</v>
      </c>
      <c r="BG247" s="155">
        <f t="shared" si="19"/>
        <v>0</v>
      </c>
      <c r="BH247" s="155">
        <f t="shared" si="20"/>
        <v>0</v>
      </c>
      <c r="BI247" s="155">
        <f t="shared" si="21"/>
        <v>0</v>
      </c>
      <c r="BJ247" s="171">
        <v>0.95</v>
      </c>
      <c r="BK247" s="248"/>
    </row>
    <row r="248" spans="1:63" ht="14.25">
      <c r="A248" s="4"/>
      <c r="B248" s="36">
        <v>243</v>
      </c>
      <c r="C248" s="38">
        <v>13448</v>
      </c>
      <c r="D248" s="131" t="s">
        <v>592</v>
      </c>
      <c r="E248" s="131" t="s">
        <v>468</v>
      </c>
      <c r="F248" s="263" t="s">
        <v>157</v>
      </c>
      <c r="G248" s="263" t="s">
        <v>157</v>
      </c>
      <c r="H248" s="263" t="s">
        <v>157</v>
      </c>
      <c r="I248" s="263" t="s">
        <v>157</v>
      </c>
      <c r="J248" s="263" t="s">
        <v>157</v>
      </c>
      <c r="K248" s="263" t="s">
        <v>157</v>
      </c>
      <c r="L248" s="263"/>
      <c r="M248" s="263" t="s">
        <v>157</v>
      </c>
      <c r="N248" s="263" t="s">
        <v>157</v>
      </c>
      <c r="O248" s="263" t="s">
        <v>157</v>
      </c>
      <c r="P248" s="263" t="s">
        <v>157</v>
      </c>
      <c r="Q248" s="263" t="s">
        <v>157</v>
      </c>
      <c r="R248" s="263" t="s">
        <v>157</v>
      </c>
      <c r="S248" s="263"/>
      <c r="T248" s="263" t="s">
        <v>157</v>
      </c>
      <c r="U248" s="263" t="s">
        <v>157</v>
      </c>
      <c r="V248" s="263" t="s">
        <v>157</v>
      </c>
      <c r="W248" s="263" t="s">
        <v>157</v>
      </c>
      <c r="X248" s="263" t="s">
        <v>157</v>
      </c>
      <c r="Y248" s="263" t="s">
        <v>157</v>
      </c>
      <c r="Z248" s="263"/>
      <c r="AA248" s="263" t="s">
        <v>157</v>
      </c>
      <c r="AB248" s="263" t="s">
        <v>157</v>
      </c>
      <c r="AC248" s="263" t="s">
        <v>157</v>
      </c>
      <c r="AD248" s="263" t="s">
        <v>157</v>
      </c>
      <c r="AE248" s="263" t="s">
        <v>157</v>
      </c>
      <c r="AF248" s="263" t="s">
        <v>157</v>
      </c>
      <c r="AG248" s="263"/>
      <c r="AH248" s="263" t="s">
        <v>157</v>
      </c>
      <c r="AI248" s="263" t="s">
        <v>157</v>
      </c>
      <c r="AJ248" s="263"/>
      <c r="AK248" s="5"/>
      <c r="AL248" s="152"/>
      <c r="AM248" s="152">
        <f>VLOOKUP(C248,DM_NGAY_CONG_QUY_DINH!$H$3:$L$514,5,FALSE)</f>
        <v>26</v>
      </c>
      <c r="AN248" s="152">
        <f t="shared" si="0"/>
        <v>26</v>
      </c>
      <c r="AO248" s="155">
        <f t="shared" si="1"/>
        <v>0</v>
      </c>
      <c r="AP248" s="155">
        <f t="shared" si="2"/>
        <v>0</v>
      </c>
      <c r="AQ248" s="157">
        <f t="shared" si="3"/>
        <v>0</v>
      </c>
      <c r="AR248" s="155">
        <f t="shared" si="4"/>
        <v>0</v>
      </c>
      <c r="AS248" s="155">
        <f t="shared" si="5"/>
        <v>0</v>
      </c>
      <c r="AT248" s="155">
        <f t="shared" si="6"/>
        <v>0</v>
      </c>
      <c r="AU248" s="155">
        <f t="shared" si="7"/>
        <v>0</v>
      </c>
      <c r="AV248" s="155">
        <f t="shared" si="22"/>
        <v>0</v>
      </c>
      <c r="AW248" s="155">
        <f t="shared" si="9"/>
        <v>0</v>
      </c>
      <c r="AX248" s="155">
        <f t="shared" si="10"/>
        <v>0</v>
      </c>
      <c r="AY248" s="155">
        <f t="shared" si="11"/>
        <v>0</v>
      </c>
      <c r="AZ248" s="155">
        <f t="shared" si="23"/>
        <v>0</v>
      </c>
      <c r="BA248" s="155">
        <f t="shared" si="13"/>
        <v>0</v>
      </c>
      <c r="BB248" s="155">
        <f t="shared" si="14"/>
        <v>0</v>
      </c>
      <c r="BC248" s="155">
        <f t="shared" si="15"/>
        <v>0</v>
      </c>
      <c r="BD248" s="155">
        <f t="shared" si="24"/>
        <v>0</v>
      </c>
      <c r="BE248" s="155">
        <f t="shared" si="17"/>
        <v>0</v>
      </c>
      <c r="BF248" s="155">
        <f t="shared" si="18"/>
        <v>0</v>
      </c>
      <c r="BG248" s="155">
        <f t="shared" si="19"/>
        <v>0</v>
      </c>
      <c r="BH248" s="155">
        <f t="shared" si="20"/>
        <v>0</v>
      </c>
      <c r="BI248" s="155">
        <f t="shared" si="21"/>
        <v>0</v>
      </c>
      <c r="BJ248" s="171">
        <v>1</v>
      </c>
      <c r="BK248" s="248"/>
    </row>
    <row r="249" spans="1:63" ht="14.25">
      <c r="A249" s="4"/>
      <c r="B249" s="36">
        <v>244</v>
      </c>
      <c r="C249" s="38">
        <v>13450</v>
      </c>
      <c r="D249" s="131" t="s">
        <v>593</v>
      </c>
      <c r="E249" s="131" t="s">
        <v>468</v>
      </c>
      <c r="F249" s="263" t="s">
        <v>157</v>
      </c>
      <c r="G249" s="263" t="s">
        <v>157</v>
      </c>
      <c r="H249" s="263" t="s">
        <v>157</v>
      </c>
      <c r="I249" s="263" t="s">
        <v>157</v>
      </c>
      <c r="J249" s="263" t="s">
        <v>157</v>
      </c>
      <c r="K249" s="263" t="s">
        <v>157</v>
      </c>
      <c r="L249" s="263"/>
      <c r="M249" s="263" t="s">
        <v>157</v>
      </c>
      <c r="N249" s="263" t="s">
        <v>157</v>
      </c>
      <c r="O249" s="263" t="s">
        <v>157</v>
      </c>
      <c r="P249" s="263" t="s">
        <v>157</v>
      </c>
      <c r="Q249" s="263" t="s">
        <v>157</v>
      </c>
      <c r="R249" s="263" t="s">
        <v>157</v>
      </c>
      <c r="S249" s="263"/>
      <c r="T249" s="263" t="s">
        <v>157</v>
      </c>
      <c r="U249" s="263" t="s">
        <v>157</v>
      </c>
      <c r="V249" s="263" t="s">
        <v>157</v>
      </c>
      <c r="W249" s="263" t="s">
        <v>157</v>
      </c>
      <c r="X249" s="263" t="s">
        <v>157</v>
      </c>
      <c r="Y249" s="263" t="s">
        <v>157</v>
      </c>
      <c r="Z249" s="263"/>
      <c r="AA249" s="263" t="s">
        <v>157</v>
      </c>
      <c r="AB249" s="263" t="s">
        <v>157</v>
      </c>
      <c r="AC249" s="263" t="s">
        <v>157</v>
      </c>
      <c r="AD249" s="263" t="s">
        <v>157</v>
      </c>
      <c r="AE249" s="263" t="s">
        <v>157</v>
      </c>
      <c r="AF249" s="263" t="s">
        <v>157</v>
      </c>
      <c r="AG249" s="263"/>
      <c r="AH249" s="263" t="s">
        <v>157</v>
      </c>
      <c r="AI249" s="263" t="s">
        <v>157</v>
      </c>
      <c r="AJ249" s="263"/>
      <c r="AK249" s="5"/>
      <c r="AL249" s="152"/>
      <c r="AM249" s="152">
        <f>VLOOKUP(C249,DM_NGAY_CONG_QUY_DINH!$H$3:$L$514,5,FALSE)</f>
        <v>26</v>
      </c>
      <c r="AN249" s="152">
        <f t="shared" si="0"/>
        <v>26</v>
      </c>
      <c r="AO249" s="155">
        <f t="shared" si="1"/>
        <v>0</v>
      </c>
      <c r="AP249" s="155">
        <f t="shared" si="2"/>
        <v>0</v>
      </c>
      <c r="AQ249" s="157">
        <f t="shared" si="3"/>
        <v>0</v>
      </c>
      <c r="AR249" s="155">
        <f t="shared" si="4"/>
        <v>0</v>
      </c>
      <c r="AS249" s="155">
        <f t="shared" si="5"/>
        <v>0</v>
      </c>
      <c r="AT249" s="155">
        <f t="shared" si="6"/>
        <v>0</v>
      </c>
      <c r="AU249" s="155">
        <f t="shared" si="7"/>
        <v>0</v>
      </c>
      <c r="AV249" s="155">
        <f t="shared" si="22"/>
        <v>0</v>
      </c>
      <c r="AW249" s="155">
        <f t="shared" si="9"/>
        <v>0</v>
      </c>
      <c r="AX249" s="155">
        <f t="shared" si="10"/>
        <v>0</v>
      </c>
      <c r="AY249" s="155">
        <f t="shared" si="11"/>
        <v>0</v>
      </c>
      <c r="AZ249" s="155">
        <f t="shared" si="23"/>
        <v>0</v>
      </c>
      <c r="BA249" s="155">
        <f t="shared" si="13"/>
        <v>0</v>
      </c>
      <c r="BB249" s="155">
        <f t="shared" si="14"/>
        <v>0</v>
      </c>
      <c r="BC249" s="155">
        <f t="shared" si="15"/>
        <v>0</v>
      </c>
      <c r="BD249" s="155">
        <f t="shared" si="24"/>
        <v>0</v>
      </c>
      <c r="BE249" s="155">
        <f t="shared" si="17"/>
        <v>0</v>
      </c>
      <c r="BF249" s="155">
        <f t="shared" si="18"/>
        <v>0</v>
      </c>
      <c r="BG249" s="155">
        <f t="shared" si="19"/>
        <v>0</v>
      </c>
      <c r="BH249" s="155">
        <f t="shared" si="20"/>
        <v>0</v>
      </c>
      <c r="BI249" s="155">
        <f t="shared" si="21"/>
        <v>0</v>
      </c>
      <c r="BJ249" s="171">
        <v>1</v>
      </c>
      <c r="BK249" s="248"/>
    </row>
    <row r="250" spans="1:63" ht="14.25">
      <c r="A250" s="4"/>
      <c r="B250" s="36">
        <v>245</v>
      </c>
      <c r="C250" s="38">
        <v>13451</v>
      </c>
      <c r="D250" s="131" t="s">
        <v>594</v>
      </c>
      <c r="E250" s="131" t="s">
        <v>468</v>
      </c>
      <c r="F250" s="263" t="s">
        <v>157</v>
      </c>
      <c r="G250" s="263" t="s">
        <v>157</v>
      </c>
      <c r="H250" s="263" t="s">
        <v>157</v>
      </c>
      <c r="I250" s="263" t="s">
        <v>157</v>
      </c>
      <c r="J250" s="263" t="s">
        <v>157</v>
      </c>
      <c r="K250" s="263" t="s">
        <v>157</v>
      </c>
      <c r="L250" s="263"/>
      <c r="M250" s="263" t="s">
        <v>157</v>
      </c>
      <c r="N250" s="263" t="s">
        <v>157</v>
      </c>
      <c r="O250" s="263" t="s">
        <v>157</v>
      </c>
      <c r="P250" s="263" t="s">
        <v>157</v>
      </c>
      <c r="Q250" s="263" t="s">
        <v>157</v>
      </c>
      <c r="R250" s="263" t="s">
        <v>157</v>
      </c>
      <c r="S250" s="263"/>
      <c r="T250" s="263" t="s">
        <v>157</v>
      </c>
      <c r="U250" s="263" t="s">
        <v>157</v>
      </c>
      <c r="V250" s="263" t="s">
        <v>157</v>
      </c>
      <c r="W250" s="263" t="s">
        <v>157</v>
      </c>
      <c r="X250" s="263" t="s">
        <v>157</v>
      </c>
      <c r="Y250" s="263" t="s">
        <v>157</v>
      </c>
      <c r="Z250" s="263"/>
      <c r="AA250" s="263" t="s">
        <v>157</v>
      </c>
      <c r="AB250" s="263" t="s">
        <v>157</v>
      </c>
      <c r="AC250" s="263" t="s">
        <v>157</v>
      </c>
      <c r="AD250" s="263" t="s">
        <v>157</v>
      </c>
      <c r="AE250" s="263" t="s">
        <v>157</v>
      </c>
      <c r="AF250" s="263" t="s">
        <v>157</v>
      </c>
      <c r="AG250" s="263"/>
      <c r="AH250" s="263" t="s">
        <v>157</v>
      </c>
      <c r="AI250" s="263" t="s">
        <v>157</v>
      </c>
      <c r="AJ250" s="263"/>
      <c r="AK250" s="5"/>
      <c r="AL250" s="152"/>
      <c r="AM250" s="152">
        <f>VLOOKUP(C250,DM_NGAY_CONG_QUY_DINH!$H$3:$L$514,5,FALSE)</f>
        <v>26</v>
      </c>
      <c r="AN250" s="152">
        <f t="shared" si="0"/>
        <v>26</v>
      </c>
      <c r="AO250" s="155">
        <f t="shared" si="1"/>
        <v>0</v>
      </c>
      <c r="AP250" s="155">
        <f t="shared" si="2"/>
        <v>0</v>
      </c>
      <c r="AQ250" s="157">
        <f t="shared" si="3"/>
        <v>0</v>
      </c>
      <c r="AR250" s="155">
        <f t="shared" si="4"/>
        <v>0</v>
      </c>
      <c r="AS250" s="155">
        <f t="shared" si="5"/>
        <v>0</v>
      </c>
      <c r="AT250" s="155">
        <f t="shared" si="6"/>
        <v>0</v>
      </c>
      <c r="AU250" s="155">
        <f t="shared" si="7"/>
        <v>0</v>
      </c>
      <c r="AV250" s="155">
        <f t="shared" si="22"/>
        <v>0</v>
      </c>
      <c r="AW250" s="155">
        <f t="shared" si="9"/>
        <v>0</v>
      </c>
      <c r="AX250" s="155">
        <f t="shared" si="10"/>
        <v>0</v>
      </c>
      <c r="AY250" s="155">
        <f t="shared" si="11"/>
        <v>0</v>
      </c>
      <c r="AZ250" s="155">
        <f t="shared" si="23"/>
        <v>0</v>
      </c>
      <c r="BA250" s="155">
        <f t="shared" si="13"/>
        <v>0</v>
      </c>
      <c r="BB250" s="155">
        <f t="shared" si="14"/>
        <v>0</v>
      </c>
      <c r="BC250" s="155">
        <f t="shared" si="15"/>
        <v>0</v>
      </c>
      <c r="BD250" s="155">
        <f t="shared" si="24"/>
        <v>0</v>
      </c>
      <c r="BE250" s="155">
        <f t="shared" si="17"/>
        <v>0</v>
      </c>
      <c r="BF250" s="155">
        <f t="shared" si="18"/>
        <v>0</v>
      </c>
      <c r="BG250" s="155">
        <f t="shared" si="19"/>
        <v>0</v>
      </c>
      <c r="BH250" s="155">
        <f t="shared" si="20"/>
        <v>0</v>
      </c>
      <c r="BI250" s="155">
        <f t="shared" si="21"/>
        <v>0</v>
      </c>
      <c r="BJ250" s="171">
        <v>1</v>
      </c>
      <c r="BK250" s="248"/>
    </row>
    <row r="251" spans="1:63" ht="14.25">
      <c r="A251" s="4"/>
      <c r="B251" s="36">
        <v>246</v>
      </c>
      <c r="C251" s="38">
        <v>13453</v>
      </c>
      <c r="D251" s="131" t="s">
        <v>595</v>
      </c>
      <c r="E251" s="131" t="s">
        <v>468</v>
      </c>
      <c r="F251" s="263" t="s">
        <v>157</v>
      </c>
      <c r="G251" s="263" t="s">
        <v>157</v>
      </c>
      <c r="H251" s="263" t="s">
        <v>157</v>
      </c>
      <c r="I251" s="263" t="s">
        <v>157</v>
      </c>
      <c r="J251" s="263" t="s">
        <v>157</v>
      </c>
      <c r="K251" s="263" t="s">
        <v>157</v>
      </c>
      <c r="L251" s="263"/>
      <c r="M251" s="263" t="s">
        <v>157</v>
      </c>
      <c r="N251" s="263" t="s">
        <v>157</v>
      </c>
      <c r="O251" s="263" t="s">
        <v>157</v>
      </c>
      <c r="P251" s="263" t="s">
        <v>157</v>
      </c>
      <c r="Q251" s="263" t="s">
        <v>157</v>
      </c>
      <c r="R251" s="263" t="s">
        <v>157</v>
      </c>
      <c r="S251" s="263"/>
      <c r="T251" s="263" t="s">
        <v>157</v>
      </c>
      <c r="U251" s="263" t="s">
        <v>157</v>
      </c>
      <c r="V251" s="263" t="s">
        <v>157</v>
      </c>
      <c r="W251" s="263" t="s">
        <v>157</v>
      </c>
      <c r="X251" s="263" t="s">
        <v>157</v>
      </c>
      <c r="Y251" s="263" t="s">
        <v>157</v>
      </c>
      <c r="Z251" s="263"/>
      <c r="AA251" s="263" t="s">
        <v>157</v>
      </c>
      <c r="AB251" s="263" t="s">
        <v>157</v>
      </c>
      <c r="AC251" s="263" t="s">
        <v>157</v>
      </c>
      <c r="AD251" s="263" t="s">
        <v>157</v>
      </c>
      <c r="AE251" s="263" t="s">
        <v>157</v>
      </c>
      <c r="AF251" s="263" t="s">
        <v>157</v>
      </c>
      <c r="AG251" s="263"/>
      <c r="AH251" s="263" t="s">
        <v>157</v>
      </c>
      <c r="AI251" s="263" t="s">
        <v>157</v>
      </c>
      <c r="AJ251" s="263"/>
      <c r="AK251" s="5"/>
      <c r="AL251" s="152"/>
      <c r="AM251" s="152">
        <f>VLOOKUP(C251,DM_NGAY_CONG_QUY_DINH!$H$3:$L$514,5,FALSE)</f>
        <v>26</v>
      </c>
      <c r="AN251" s="152">
        <f t="shared" si="0"/>
        <v>26</v>
      </c>
      <c r="AO251" s="155">
        <f t="shared" si="1"/>
        <v>0</v>
      </c>
      <c r="AP251" s="155">
        <f t="shared" si="2"/>
        <v>0</v>
      </c>
      <c r="AQ251" s="157">
        <f t="shared" si="3"/>
        <v>0</v>
      </c>
      <c r="AR251" s="155">
        <f t="shared" si="4"/>
        <v>0</v>
      </c>
      <c r="AS251" s="155">
        <f t="shared" si="5"/>
        <v>0</v>
      </c>
      <c r="AT251" s="155">
        <f t="shared" si="6"/>
        <v>0</v>
      </c>
      <c r="AU251" s="155">
        <f t="shared" si="7"/>
        <v>0</v>
      </c>
      <c r="AV251" s="155">
        <f t="shared" si="22"/>
        <v>0</v>
      </c>
      <c r="AW251" s="155">
        <f t="shared" si="9"/>
        <v>0</v>
      </c>
      <c r="AX251" s="155">
        <f t="shared" si="10"/>
        <v>0</v>
      </c>
      <c r="AY251" s="155">
        <f t="shared" si="11"/>
        <v>0</v>
      </c>
      <c r="AZ251" s="155">
        <f t="shared" si="23"/>
        <v>0</v>
      </c>
      <c r="BA251" s="155">
        <f t="shared" si="13"/>
        <v>0</v>
      </c>
      <c r="BB251" s="155">
        <f t="shared" si="14"/>
        <v>0</v>
      </c>
      <c r="BC251" s="155">
        <f t="shared" si="15"/>
        <v>0</v>
      </c>
      <c r="BD251" s="155">
        <f t="shared" si="24"/>
        <v>0</v>
      </c>
      <c r="BE251" s="155">
        <f t="shared" si="17"/>
        <v>0</v>
      </c>
      <c r="BF251" s="155">
        <f t="shared" si="18"/>
        <v>0</v>
      </c>
      <c r="BG251" s="155">
        <f t="shared" si="19"/>
        <v>0</v>
      </c>
      <c r="BH251" s="155">
        <f t="shared" si="20"/>
        <v>0</v>
      </c>
      <c r="BI251" s="155">
        <f t="shared" si="21"/>
        <v>0</v>
      </c>
      <c r="BJ251" s="171">
        <v>1</v>
      </c>
      <c r="BK251" s="248"/>
    </row>
    <row r="252" spans="1:63" ht="14.25">
      <c r="A252" s="4"/>
      <c r="B252" s="36">
        <v>247</v>
      </c>
      <c r="C252" s="38">
        <v>13454</v>
      </c>
      <c r="D252" s="131" t="s">
        <v>596</v>
      </c>
      <c r="E252" s="131" t="s">
        <v>468</v>
      </c>
      <c r="F252" s="263" t="s">
        <v>157</v>
      </c>
      <c r="G252" s="263" t="s">
        <v>157</v>
      </c>
      <c r="H252" s="263" t="s">
        <v>157</v>
      </c>
      <c r="I252" s="263" t="s">
        <v>157</v>
      </c>
      <c r="J252" s="263" t="s">
        <v>157</v>
      </c>
      <c r="K252" s="263" t="s">
        <v>157</v>
      </c>
      <c r="L252" s="263"/>
      <c r="M252" s="263" t="s">
        <v>157</v>
      </c>
      <c r="N252" s="263" t="s">
        <v>157</v>
      </c>
      <c r="O252" s="263" t="s">
        <v>157</v>
      </c>
      <c r="P252" s="263" t="s">
        <v>157</v>
      </c>
      <c r="Q252" s="263" t="s">
        <v>157</v>
      </c>
      <c r="R252" s="263" t="s">
        <v>157</v>
      </c>
      <c r="S252" s="263"/>
      <c r="T252" s="263" t="s">
        <v>157</v>
      </c>
      <c r="U252" s="263" t="s">
        <v>157</v>
      </c>
      <c r="V252" s="263" t="s">
        <v>157</v>
      </c>
      <c r="W252" s="263" t="s">
        <v>157</v>
      </c>
      <c r="X252" s="263" t="s">
        <v>157</v>
      </c>
      <c r="Y252" s="263" t="s">
        <v>157</v>
      </c>
      <c r="Z252" s="263"/>
      <c r="AA252" s="263" t="s">
        <v>157</v>
      </c>
      <c r="AB252" s="263" t="s">
        <v>157</v>
      </c>
      <c r="AC252" s="263" t="s">
        <v>157</v>
      </c>
      <c r="AD252" s="263" t="s">
        <v>157</v>
      </c>
      <c r="AE252" s="263" t="s">
        <v>157</v>
      </c>
      <c r="AF252" s="263" t="s">
        <v>157</v>
      </c>
      <c r="AG252" s="263"/>
      <c r="AH252" s="263" t="s">
        <v>157</v>
      </c>
      <c r="AI252" s="263" t="s">
        <v>157</v>
      </c>
      <c r="AJ252" s="263"/>
      <c r="AK252" s="5"/>
      <c r="AL252" s="152"/>
      <c r="AM252" s="152">
        <f>VLOOKUP(C252,DM_NGAY_CONG_QUY_DINH!$H$3:$L$514,5,FALSE)</f>
        <v>26</v>
      </c>
      <c r="AN252" s="152">
        <f t="shared" si="0"/>
        <v>26</v>
      </c>
      <c r="AO252" s="155">
        <f t="shared" si="1"/>
        <v>0</v>
      </c>
      <c r="AP252" s="155">
        <f t="shared" si="2"/>
        <v>0</v>
      </c>
      <c r="AQ252" s="157">
        <f t="shared" si="3"/>
        <v>0</v>
      </c>
      <c r="AR252" s="155">
        <f t="shared" si="4"/>
        <v>0</v>
      </c>
      <c r="AS252" s="155">
        <f t="shared" si="5"/>
        <v>0</v>
      </c>
      <c r="AT252" s="155">
        <f t="shared" si="6"/>
        <v>0</v>
      </c>
      <c r="AU252" s="155">
        <f t="shared" si="7"/>
        <v>0</v>
      </c>
      <c r="AV252" s="155">
        <f t="shared" si="22"/>
        <v>0</v>
      </c>
      <c r="AW252" s="155">
        <f t="shared" si="9"/>
        <v>0</v>
      </c>
      <c r="AX252" s="155">
        <f t="shared" si="10"/>
        <v>0</v>
      </c>
      <c r="AY252" s="155">
        <f t="shared" si="11"/>
        <v>0</v>
      </c>
      <c r="AZ252" s="155">
        <f t="shared" si="23"/>
        <v>0</v>
      </c>
      <c r="BA252" s="155">
        <f t="shared" si="13"/>
        <v>0</v>
      </c>
      <c r="BB252" s="155">
        <f t="shared" si="14"/>
        <v>0</v>
      </c>
      <c r="BC252" s="155">
        <f t="shared" si="15"/>
        <v>0</v>
      </c>
      <c r="BD252" s="155">
        <f t="shared" si="24"/>
        <v>0</v>
      </c>
      <c r="BE252" s="155">
        <f t="shared" si="17"/>
        <v>0</v>
      </c>
      <c r="BF252" s="155">
        <f t="shared" si="18"/>
        <v>0</v>
      </c>
      <c r="BG252" s="155">
        <f t="shared" si="19"/>
        <v>0</v>
      </c>
      <c r="BH252" s="155">
        <f t="shared" si="20"/>
        <v>0</v>
      </c>
      <c r="BI252" s="155">
        <f t="shared" si="21"/>
        <v>0</v>
      </c>
      <c r="BJ252" s="171">
        <v>1</v>
      </c>
      <c r="BK252" s="248"/>
    </row>
    <row r="253" spans="1:63" ht="14.25">
      <c r="A253" s="4"/>
      <c r="B253" s="36">
        <v>248</v>
      </c>
      <c r="C253" s="38">
        <v>13455</v>
      </c>
      <c r="D253" s="131" t="s">
        <v>597</v>
      </c>
      <c r="E253" s="131" t="s">
        <v>468</v>
      </c>
      <c r="F253" s="263" t="s">
        <v>157</v>
      </c>
      <c r="G253" s="263" t="s">
        <v>157</v>
      </c>
      <c r="H253" s="263" t="s">
        <v>157</v>
      </c>
      <c r="I253" s="263" t="s">
        <v>157</v>
      </c>
      <c r="J253" s="263" t="s">
        <v>157</v>
      </c>
      <c r="K253" s="263" t="s">
        <v>157</v>
      </c>
      <c r="L253" s="263"/>
      <c r="M253" s="263" t="s">
        <v>157</v>
      </c>
      <c r="N253" s="263" t="s">
        <v>157</v>
      </c>
      <c r="O253" s="263" t="s">
        <v>157</v>
      </c>
      <c r="P253" s="263" t="s">
        <v>157</v>
      </c>
      <c r="Q253" s="263" t="s">
        <v>157</v>
      </c>
      <c r="R253" s="263" t="s">
        <v>157</v>
      </c>
      <c r="S253" s="263"/>
      <c r="T253" s="263" t="s">
        <v>157</v>
      </c>
      <c r="U253" s="263" t="s">
        <v>157</v>
      </c>
      <c r="V253" s="263" t="s">
        <v>157</v>
      </c>
      <c r="W253" s="263" t="s">
        <v>157</v>
      </c>
      <c r="X253" s="263" t="s">
        <v>157</v>
      </c>
      <c r="Y253" s="263" t="s">
        <v>157</v>
      </c>
      <c r="Z253" s="263"/>
      <c r="AA253" s="263" t="s">
        <v>157</v>
      </c>
      <c r="AB253" s="263" t="s">
        <v>157</v>
      </c>
      <c r="AC253" s="263" t="s">
        <v>157</v>
      </c>
      <c r="AD253" s="263" t="s">
        <v>157</v>
      </c>
      <c r="AE253" s="263" t="s">
        <v>157</v>
      </c>
      <c r="AF253" s="263" t="s">
        <v>157</v>
      </c>
      <c r="AG253" s="263"/>
      <c r="AH253" s="263" t="s">
        <v>157</v>
      </c>
      <c r="AI253" s="263" t="s">
        <v>157</v>
      </c>
      <c r="AJ253" s="263"/>
      <c r="AK253" s="5"/>
      <c r="AL253" s="152"/>
      <c r="AM253" s="152">
        <f>VLOOKUP(C253,DM_NGAY_CONG_QUY_DINH!$H$3:$L$514,5,FALSE)</f>
        <v>26</v>
      </c>
      <c r="AN253" s="152">
        <f t="shared" si="0"/>
        <v>26</v>
      </c>
      <c r="AO253" s="155">
        <f t="shared" si="1"/>
        <v>0</v>
      </c>
      <c r="AP253" s="155">
        <f t="shared" si="2"/>
        <v>0</v>
      </c>
      <c r="AQ253" s="157">
        <f t="shared" si="3"/>
        <v>0</v>
      </c>
      <c r="AR253" s="155">
        <f t="shared" si="4"/>
        <v>0</v>
      </c>
      <c r="AS253" s="155">
        <f t="shared" si="5"/>
        <v>0</v>
      </c>
      <c r="AT253" s="155">
        <f t="shared" si="6"/>
        <v>0</v>
      </c>
      <c r="AU253" s="155">
        <f t="shared" si="7"/>
        <v>0</v>
      </c>
      <c r="AV253" s="155">
        <f t="shared" si="22"/>
        <v>0</v>
      </c>
      <c r="AW253" s="155">
        <f t="shared" si="9"/>
        <v>0</v>
      </c>
      <c r="AX253" s="155">
        <f t="shared" si="10"/>
        <v>0</v>
      </c>
      <c r="AY253" s="155">
        <f t="shared" si="11"/>
        <v>0</v>
      </c>
      <c r="AZ253" s="155">
        <f t="shared" si="23"/>
        <v>0</v>
      </c>
      <c r="BA253" s="155">
        <f t="shared" si="13"/>
        <v>0</v>
      </c>
      <c r="BB253" s="155">
        <f t="shared" si="14"/>
        <v>0</v>
      </c>
      <c r="BC253" s="155">
        <f t="shared" si="15"/>
        <v>0</v>
      </c>
      <c r="BD253" s="155">
        <f t="shared" si="24"/>
        <v>0</v>
      </c>
      <c r="BE253" s="155">
        <f t="shared" si="17"/>
        <v>0</v>
      </c>
      <c r="BF253" s="155">
        <f t="shared" si="18"/>
        <v>0</v>
      </c>
      <c r="BG253" s="155">
        <f t="shared" si="19"/>
        <v>0</v>
      </c>
      <c r="BH253" s="155">
        <f t="shared" si="20"/>
        <v>0</v>
      </c>
      <c r="BI253" s="155">
        <f t="shared" si="21"/>
        <v>0</v>
      </c>
      <c r="BJ253" s="171">
        <v>1</v>
      </c>
      <c r="BK253" s="248"/>
    </row>
    <row r="254" spans="1:63" ht="14.25">
      <c r="A254" s="4"/>
      <c r="B254" s="36">
        <v>249</v>
      </c>
      <c r="C254" s="38">
        <v>13457</v>
      </c>
      <c r="D254" s="131" t="s">
        <v>598</v>
      </c>
      <c r="E254" s="131" t="s">
        <v>468</v>
      </c>
      <c r="F254" s="263" t="s">
        <v>157</v>
      </c>
      <c r="G254" s="263" t="s">
        <v>157</v>
      </c>
      <c r="H254" s="263" t="s">
        <v>157</v>
      </c>
      <c r="I254" s="263" t="s">
        <v>157</v>
      </c>
      <c r="J254" s="263" t="s">
        <v>157</v>
      </c>
      <c r="K254" s="263" t="s">
        <v>157</v>
      </c>
      <c r="L254" s="263"/>
      <c r="M254" s="263" t="s">
        <v>157</v>
      </c>
      <c r="N254" s="263" t="s">
        <v>157</v>
      </c>
      <c r="O254" s="263" t="s">
        <v>157</v>
      </c>
      <c r="P254" s="263" t="s">
        <v>157</v>
      </c>
      <c r="Q254" s="263" t="s">
        <v>157</v>
      </c>
      <c r="R254" s="263" t="s">
        <v>157</v>
      </c>
      <c r="S254" s="263"/>
      <c r="T254" s="263" t="s">
        <v>157</v>
      </c>
      <c r="U254" s="263" t="s">
        <v>157</v>
      </c>
      <c r="V254" s="263" t="s">
        <v>157</v>
      </c>
      <c r="W254" s="263" t="s">
        <v>157</v>
      </c>
      <c r="X254" s="263" t="s">
        <v>157</v>
      </c>
      <c r="Y254" s="263" t="s">
        <v>157</v>
      </c>
      <c r="Z254" s="263"/>
      <c r="AA254" s="263" t="s">
        <v>157</v>
      </c>
      <c r="AB254" s="263" t="s">
        <v>157</v>
      </c>
      <c r="AC254" s="263" t="s">
        <v>157</v>
      </c>
      <c r="AD254" s="263" t="s">
        <v>157</v>
      </c>
      <c r="AE254" s="263" t="s">
        <v>157</v>
      </c>
      <c r="AF254" s="263" t="s">
        <v>157</v>
      </c>
      <c r="AG254" s="263"/>
      <c r="AH254" s="263" t="s">
        <v>157</v>
      </c>
      <c r="AI254" s="263" t="s">
        <v>157</v>
      </c>
      <c r="AJ254" s="263"/>
      <c r="AK254" s="5"/>
      <c r="AL254" s="152"/>
      <c r="AM254" s="152">
        <f>VLOOKUP(C254,DM_NGAY_CONG_QUY_DINH!$H$3:$L$514,5,FALSE)</f>
        <v>26</v>
      </c>
      <c r="AN254" s="152">
        <f t="shared" si="0"/>
        <v>26</v>
      </c>
      <c r="AO254" s="155">
        <f t="shared" si="1"/>
        <v>0</v>
      </c>
      <c r="AP254" s="155">
        <f t="shared" si="2"/>
        <v>0</v>
      </c>
      <c r="AQ254" s="157">
        <f t="shared" si="3"/>
        <v>0</v>
      </c>
      <c r="AR254" s="155">
        <f t="shared" si="4"/>
        <v>0</v>
      </c>
      <c r="AS254" s="155">
        <f t="shared" si="5"/>
        <v>0</v>
      </c>
      <c r="AT254" s="155">
        <f t="shared" si="6"/>
        <v>0</v>
      </c>
      <c r="AU254" s="155">
        <f t="shared" si="7"/>
        <v>0</v>
      </c>
      <c r="AV254" s="155">
        <f t="shared" si="22"/>
        <v>0</v>
      </c>
      <c r="AW254" s="155">
        <f t="shared" si="9"/>
        <v>0</v>
      </c>
      <c r="AX254" s="155">
        <f t="shared" si="10"/>
        <v>0</v>
      </c>
      <c r="AY254" s="155">
        <f t="shared" si="11"/>
        <v>0</v>
      </c>
      <c r="AZ254" s="155">
        <f t="shared" si="23"/>
        <v>0</v>
      </c>
      <c r="BA254" s="155">
        <f t="shared" si="13"/>
        <v>0</v>
      </c>
      <c r="BB254" s="155">
        <f t="shared" si="14"/>
        <v>0</v>
      </c>
      <c r="BC254" s="155">
        <f t="shared" si="15"/>
        <v>0</v>
      </c>
      <c r="BD254" s="155">
        <f t="shared" si="24"/>
        <v>0</v>
      </c>
      <c r="BE254" s="155">
        <f t="shared" si="17"/>
        <v>0</v>
      </c>
      <c r="BF254" s="155">
        <f t="shared" si="18"/>
        <v>0</v>
      </c>
      <c r="BG254" s="155">
        <f t="shared" si="19"/>
        <v>0</v>
      </c>
      <c r="BH254" s="155">
        <f t="shared" si="20"/>
        <v>0</v>
      </c>
      <c r="BI254" s="155">
        <f t="shared" si="21"/>
        <v>0</v>
      </c>
      <c r="BJ254" s="171">
        <v>1</v>
      </c>
      <c r="BK254" s="248"/>
    </row>
    <row r="255" spans="1:63" ht="14.25">
      <c r="A255" s="4"/>
      <c r="B255" s="36">
        <v>250</v>
      </c>
      <c r="C255" s="38">
        <v>13458</v>
      </c>
      <c r="D255" s="131" t="s">
        <v>599</v>
      </c>
      <c r="E255" s="131" t="s">
        <v>468</v>
      </c>
      <c r="F255" s="263" t="s">
        <v>157</v>
      </c>
      <c r="G255" s="263" t="s">
        <v>157</v>
      </c>
      <c r="H255" s="263" t="s">
        <v>157</v>
      </c>
      <c r="I255" s="263" t="s">
        <v>157</v>
      </c>
      <c r="J255" s="263" t="s">
        <v>157</v>
      </c>
      <c r="K255" s="263" t="s">
        <v>157</v>
      </c>
      <c r="L255" s="263"/>
      <c r="M255" s="263" t="s">
        <v>157</v>
      </c>
      <c r="N255" s="263" t="s">
        <v>157</v>
      </c>
      <c r="O255" s="263" t="s">
        <v>157</v>
      </c>
      <c r="P255" s="263" t="s">
        <v>157</v>
      </c>
      <c r="Q255" s="263" t="s">
        <v>157</v>
      </c>
      <c r="R255" s="263" t="s">
        <v>157</v>
      </c>
      <c r="S255" s="263"/>
      <c r="T255" s="263" t="s">
        <v>157</v>
      </c>
      <c r="U255" s="263" t="s">
        <v>157</v>
      </c>
      <c r="V255" s="263" t="s">
        <v>157</v>
      </c>
      <c r="W255" s="263" t="s">
        <v>157</v>
      </c>
      <c r="X255" s="263" t="s">
        <v>157</v>
      </c>
      <c r="Y255" s="263" t="s">
        <v>157</v>
      </c>
      <c r="Z255" s="263"/>
      <c r="AA255" s="263" t="s">
        <v>157</v>
      </c>
      <c r="AB255" s="263" t="s">
        <v>157</v>
      </c>
      <c r="AC255" s="263" t="s">
        <v>157</v>
      </c>
      <c r="AD255" s="263" t="s">
        <v>157</v>
      </c>
      <c r="AE255" s="263" t="s">
        <v>157</v>
      </c>
      <c r="AF255" s="263" t="s">
        <v>157</v>
      </c>
      <c r="AG255" s="263"/>
      <c r="AH255" s="263" t="s">
        <v>157</v>
      </c>
      <c r="AI255" s="263" t="s">
        <v>157</v>
      </c>
      <c r="AJ255" s="263"/>
      <c r="AK255" s="5"/>
      <c r="AL255" s="152"/>
      <c r="AM255" s="152">
        <f>VLOOKUP(C255,DM_NGAY_CONG_QUY_DINH!$H$3:$L$514,5,FALSE)</f>
        <v>26</v>
      </c>
      <c r="AN255" s="152">
        <f t="shared" si="0"/>
        <v>26</v>
      </c>
      <c r="AO255" s="155">
        <f t="shared" si="1"/>
        <v>0</v>
      </c>
      <c r="AP255" s="155">
        <f t="shared" si="2"/>
        <v>0</v>
      </c>
      <c r="AQ255" s="157">
        <f t="shared" si="3"/>
        <v>0</v>
      </c>
      <c r="AR255" s="155">
        <f t="shared" si="4"/>
        <v>0</v>
      </c>
      <c r="AS255" s="155">
        <f t="shared" si="5"/>
        <v>0</v>
      </c>
      <c r="AT255" s="155">
        <f t="shared" si="6"/>
        <v>0</v>
      </c>
      <c r="AU255" s="155">
        <f t="shared" si="7"/>
        <v>0</v>
      </c>
      <c r="AV255" s="155">
        <f t="shared" si="22"/>
        <v>0</v>
      </c>
      <c r="AW255" s="155">
        <f t="shared" si="9"/>
        <v>0</v>
      </c>
      <c r="AX255" s="155">
        <f t="shared" si="10"/>
        <v>0</v>
      </c>
      <c r="AY255" s="155">
        <f t="shared" si="11"/>
        <v>0</v>
      </c>
      <c r="AZ255" s="155">
        <f t="shared" si="23"/>
        <v>0</v>
      </c>
      <c r="BA255" s="155">
        <f t="shared" si="13"/>
        <v>0</v>
      </c>
      <c r="BB255" s="155">
        <f t="shared" si="14"/>
        <v>0</v>
      </c>
      <c r="BC255" s="155">
        <f t="shared" si="15"/>
        <v>0</v>
      </c>
      <c r="BD255" s="155">
        <f t="shared" si="24"/>
        <v>0</v>
      </c>
      <c r="BE255" s="155">
        <f t="shared" si="17"/>
        <v>0</v>
      </c>
      <c r="BF255" s="155">
        <f t="shared" si="18"/>
        <v>0</v>
      </c>
      <c r="BG255" s="155">
        <f t="shared" si="19"/>
        <v>0</v>
      </c>
      <c r="BH255" s="155">
        <f t="shared" si="20"/>
        <v>0</v>
      </c>
      <c r="BI255" s="155">
        <f t="shared" si="21"/>
        <v>0</v>
      </c>
      <c r="BJ255" s="171">
        <v>1</v>
      </c>
      <c r="BK255" s="248"/>
    </row>
    <row r="256" spans="1:63" ht="14.25">
      <c r="A256" s="4"/>
      <c r="B256" s="36">
        <v>251</v>
      </c>
      <c r="C256" s="38">
        <v>13461</v>
      </c>
      <c r="D256" s="131" t="s">
        <v>600</v>
      </c>
      <c r="E256" s="131" t="s">
        <v>468</v>
      </c>
      <c r="F256" s="263" t="s">
        <v>157</v>
      </c>
      <c r="G256" s="263" t="s">
        <v>157</v>
      </c>
      <c r="H256" s="263" t="s">
        <v>157</v>
      </c>
      <c r="I256" s="263" t="s">
        <v>157</v>
      </c>
      <c r="J256" s="263" t="s">
        <v>157</v>
      </c>
      <c r="K256" s="263" t="s">
        <v>157</v>
      </c>
      <c r="L256" s="263"/>
      <c r="M256" s="263" t="s">
        <v>157</v>
      </c>
      <c r="N256" s="263" t="s">
        <v>157</v>
      </c>
      <c r="O256" s="263" t="s">
        <v>157</v>
      </c>
      <c r="P256" s="263" t="s">
        <v>157</v>
      </c>
      <c r="Q256" s="263" t="s">
        <v>157</v>
      </c>
      <c r="R256" s="263" t="s">
        <v>157</v>
      </c>
      <c r="S256" s="263"/>
      <c r="T256" s="263" t="s">
        <v>157</v>
      </c>
      <c r="U256" s="263" t="s">
        <v>157</v>
      </c>
      <c r="V256" s="263" t="s">
        <v>157</v>
      </c>
      <c r="W256" s="263" t="s">
        <v>157</v>
      </c>
      <c r="X256" s="263" t="s">
        <v>157</v>
      </c>
      <c r="Y256" s="263" t="s">
        <v>157</v>
      </c>
      <c r="Z256" s="263"/>
      <c r="AA256" s="263" t="s">
        <v>157</v>
      </c>
      <c r="AB256" s="263" t="s">
        <v>157</v>
      </c>
      <c r="AC256" s="263" t="s">
        <v>157</v>
      </c>
      <c r="AD256" s="263" t="s">
        <v>157</v>
      </c>
      <c r="AE256" s="263" t="s">
        <v>157</v>
      </c>
      <c r="AF256" s="263" t="s">
        <v>157</v>
      </c>
      <c r="AG256" s="263"/>
      <c r="AH256" s="263" t="s">
        <v>157</v>
      </c>
      <c r="AI256" s="263" t="s">
        <v>157</v>
      </c>
      <c r="AJ256" s="263"/>
      <c r="AK256" s="5"/>
      <c r="AL256" s="152"/>
      <c r="AM256" s="152">
        <f>VLOOKUP(C256,DM_NGAY_CONG_QUY_DINH!$H$3:$L$514,5,FALSE)</f>
        <v>26</v>
      </c>
      <c r="AN256" s="152">
        <f t="shared" si="0"/>
        <v>26</v>
      </c>
      <c r="AO256" s="155">
        <f t="shared" si="1"/>
        <v>0</v>
      </c>
      <c r="AP256" s="155">
        <f t="shared" si="2"/>
        <v>0</v>
      </c>
      <c r="AQ256" s="157">
        <f t="shared" si="3"/>
        <v>0</v>
      </c>
      <c r="AR256" s="155">
        <f t="shared" si="4"/>
        <v>0</v>
      </c>
      <c r="AS256" s="155">
        <f t="shared" si="5"/>
        <v>0</v>
      </c>
      <c r="AT256" s="155">
        <f t="shared" si="6"/>
        <v>0</v>
      </c>
      <c r="AU256" s="155">
        <f t="shared" si="7"/>
        <v>0</v>
      </c>
      <c r="AV256" s="155">
        <f t="shared" si="22"/>
        <v>0</v>
      </c>
      <c r="AW256" s="155">
        <f t="shared" si="9"/>
        <v>0</v>
      </c>
      <c r="AX256" s="155">
        <f t="shared" si="10"/>
        <v>0</v>
      </c>
      <c r="AY256" s="155">
        <f t="shared" si="11"/>
        <v>0</v>
      </c>
      <c r="AZ256" s="155">
        <f t="shared" si="23"/>
        <v>0</v>
      </c>
      <c r="BA256" s="155">
        <f t="shared" si="13"/>
        <v>0</v>
      </c>
      <c r="BB256" s="155">
        <f t="shared" si="14"/>
        <v>0</v>
      </c>
      <c r="BC256" s="155">
        <f t="shared" si="15"/>
        <v>0</v>
      </c>
      <c r="BD256" s="155">
        <f t="shared" si="24"/>
        <v>0</v>
      </c>
      <c r="BE256" s="155">
        <f t="shared" si="17"/>
        <v>0</v>
      </c>
      <c r="BF256" s="155">
        <f t="shared" si="18"/>
        <v>0</v>
      </c>
      <c r="BG256" s="155">
        <f t="shared" si="19"/>
        <v>0</v>
      </c>
      <c r="BH256" s="155">
        <f t="shared" si="20"/>
        <v>0</v>
      </c>
      <c r="BI256" s="155">
        <f t="shared" si="21"/>
        <v>0</v>
      </c>
      <c r="BJ256" s="171">
        <v>1</v>
      </c>
      <c r="BK256" s="248"/>
    </row>
    <row r="257" spans="1:63" ht="14.25">
      <c r="A257" s="4"/>
      <c r="B257" s="36">
        <v>252</v>
      </c>
      <c r="C257" s="38">
        <v>13464</v>
      </c>
      <c r="D257" s="131" t="s">
        <v>601</v>
      </c>
      <c r="E257" s="131" t="s">
        <v>468</v>
      </c>
      <c r="F257" s="263" t="s">
        <v>157</v>
      </c>
      <c r="G257" s="263" t="s">
        <v>157</v>
      </c>
      <c r="H257" s="263" t="s">
        <v>157</v>
      </c>
      <c r="I257" s="263" t="s">
        <v>157</v>
      </c>
      <c r="J257" s="263" t="s">
        <v>157</v>
      </c>
      <c r="K257" s="263" t="s">
        <v>157</v>
      </c>
      <c r="L257" s="263"/>
      <c r="M257" s="263" t="s">
        <v>157</v>
      </c>
      <c r="N257" s="263" t="s">
        <v>157</v>
      </c>
      <c r="O257" s="263" t="s">
        <v>157</v>
      </c>
      <c r="P257" s="263" t="s">
        <v>157</v>
      </c>
      <c r="Q257" s="263" t="s">
        <v>157</v>
      </c>
      <c r="R257" s="263" t="s">
        <v>157</v>
      </c>
      <c r="S257" s="263"/>
      <c r="T257" s="263" t="s">
        <v>157</v>
      </c>
      <c r="U257" s="263" t="s">
        <v>157</v>
      </c>
      <c r="V257" s="263" t="s">
        <v>157</v>
      </c>
      <c r="W257" s="263" t="s">
        <v>157</v>
      </c>
      <c r="X257" s="263" t="s">
        <v>157</v>
      </c>
      <c r="Y257" s="263" t="s">
        <v>157</v>
      </c>
      <c r="Z257" s="263"/>
      <c r="AA257" s="263" t="s">
        <v>157</v>
      </c>
      <c r="AB257" s="263" t="s">
        <v>157</v>
      </c>
      <c r="AC257" s="263" t="s">
        <v>157</v>
      </c>
      <c r="AD257" s="263" t="s">
        <v>157</v>
      </c>
      <c r="AE257" s="263" t="s">
        <v>157</v>
      </c>
      <c r="AF257" s="263" t="s">
        <v>157</v>
      </c>
      <c r="AG257" s="263"/>
      <c r="AH257" s="263" t="s">
        <v>157</v>
      </c>
      <c r="AI257" s="263" t="s">
        <v>157</v>
      </c>
      <c r="AJ257" s="263"/>
      <c r="AK257" s="5"/>
      <c r="AL257" s="152"/>
      <c r="AM257" s="152">
        <f>VLOOKUP(C257,DM_NGAY_CONG_QUY_DINH!$H$3:$L$514,5,FALSE)</f>
        <v>26</v>
      </c>
      <c r="AN257" s="152">
        <f t="shared" si="0"/>
        <v>26</v>
      </c>
      <c r="AO257" s="155">
        <f t="shared" si="1"/>
        <v>0</v>
      </c>
      <c r="AP257" s="155">
        <f t="shared" si="2"/>
        <v>0</v>
      </c>
      <c r="AQ257" s="157">
        <f t="shared" si="3"/>
        <v>0</v>
      </c>
      <c r="AR257" s="155">
        <f t="shared" si="4"/>
        <v>0</v>
      </c>
      <c r="AS257" s="155">
        <f t="shared" si="5"/>
        <v>0</v>
      </c>
      <c r="AT257" s="155">
        <f t="shared" si="6"/>
        <v>0</v>
      </c>
      <c r="AU257" s="155">
        <f t="shared" si="7"/>
        <v>0</v>
      </c>
      <c r="AV257" s="155">
        <f t="shared" si="22"/>
        <v>0</v>
      </c>
      <c r="AW257" s="155">
        <f t="shared" si="9"/>
        <v>0</v>
      </c>
      <c r="AX257" s="155">
        <f t="shared" si="10"/>
        <v>0</v>
      </c>
      <c r="AY257" s="155">
        <f t="shared" si="11"/>
        <v>0</v>
      </c>
      <c r="AZ257" s="155">
        <f t="shared" si="23"/>
        <v>0</v>
      </c>
      <c r="BA257" s="155">
        <f t="shared" si="13"/>
        <v>0</v>
      </c>
      <c r="BB257" s="155">
        <f t="shared" si="14"/>
        <v>0</v>
      </c>
      <c r="BC257" s="155">
        <f t="shared" si="15"/>
        <v>0</v>
      </c>
      <c r="BD257" s="155">
        <f t="shared" si="24"/>
        <v>0</v>
      </c>
      <c r="BE257" s="155">
        <f t="shared" si="17"/>
        <v>0</v>
      </c>
      <c r="BF257" s="155">
        <f t="shared" si="18"/>
        <v>0</v>
      </c>
      <c r="BG257" s="155">
        <f t="shared" si="19"/>
        <v>0</v>
      </c>
      <c r="BH257" s="155">
        <f t="shared" si="20"/>
        <v>0</v>
      </c>
      <c r="BI257" s="155">
        <f t="shared" si="21"/>
        <v>0</v>
      </c>
      <c r="BJ257" s="171">
        <v>0.9</v>
      </c>
      <c r="BK257" s="248"/>
    </row>
    <row r="258" spans="1:63" ht="14.25">
      <c r="A258" s="4"/>
      <c r="B258" s="36">
        <v>253</v>
      </c>
      <c r="C258" s="38">
        <v>13465</v>
      </c>
      <c r="D258" s="131" t="s">
        <v>602</v>
      </c>
      <c r="E258" s="131" t="s">
        <v>468</v>
      </c>
      <c r="F258" s="263" t="s">
        <v>157</v>
      </c>
      <c r="G258" s="263" t="s">
        <v>157</v>
      </c>
      <c r="H258" s="263" t="s">
        <v>157</v>
      </c>
      <c r="I258" s="263" t="s">
        <v>157</v>
      </c>
      <c r="J258" s="263" t="s">
        <v>157</v>
      </c>
      <c r="K258" s="263" t="s">
        <v>157</v>
      </c>
      <c r="L258" s="263"/>
      <c r="M258" s="263" t="s">
        <v>157</v>
      </c>
      <c r="N258" s="263" t="s">
        <v>157</v>
      </c>
      <c r="O258" s="263" t="s">
        <v>157</v>
      </c>
      <c r="P258" s="263" t="s">
        <v>157</v>
      </c>
      <c r="Q258" s="263" t="s">
        <v>157</v>
      </c>
      <c r="R258" s="263" t="s">
        <v>157</v>
      </c>
      <c r="S258" s="263"/>
      <c r="T258" s="263" t="s">
        <v>157</v>
      </c>
      <c r="U258" s="263" t="s">
        <v>157</v>
      </c>
      <c r="V258" s="263" t="s">
        <v>157</v>
      </c>
      <c r="W258" s="263" t="s">
        <v>157</v>
      </c>
      <c r="X258" s="263" t="s">
        <v>157</v>
      </c>
      <c r="Y258" s="263" t="s">
        <v>157</v>
      </c>
      <c r="Z258" s="263"/>
      <c r="AA258" s="263" t="s">
        <v>157</v>
      </c>
      <c r="AB258" s="263" t="s">
        <v>157</v>
      </c>
      <c r="AC258" s="263" t="s">
        <v>157</v>
      </c>
      <c r="AD258" s="263" t="s">
        <v>157</v>
      </c>
      <c r="AE258" s="263" t="s">
        <v>157</v>
      </c>
      <c r="AF258" s="263" t="s">
        <v>157</v>
      </c>
      <c r="AG258" s="263"/>
      <c r="AH258" s="263" t="s">
        <v>157</v>
      </c>
      <c r="AI258" s="263" t="s">
        <v>157</v>
      </c>
      <c r="AJ258" s="263"/>
      <c r="AK258" s="5"/>
      <c r="AL258" s="152"/>
      <c r="AM258" s="152">
        <f>VLOOKUP(C258,DM_NGAY_CONG_QUY_DINH!$H$3:$L$514,5,FALSE)</f>
        <v>26</v>
      </c>
      <c r="AN258" s="152">
        <f t="shared" si="0"/>
        <v>26</v>
      </c>
      <c r="AO258" s="155">
        <f t="shared" si="1"/>
        <v>0</v>
      </c>
      <c r="AP258" s="155">
        <f t="shared" si="2"/>
        <v>0</v>
      </c>
      <c r="AQ258" s="157">
        <f t="shared" si="3"/>
        <v>0</v>
      </c>
      <c r="AR258" s="155">
        <f t="shared" si="4"/>
        <v>0</v>
      </c>
      <c r="AS258" s="155">
        <f t="shared" si="5"/>
        <v>0</v>
      </c>
      <c r="AT258" s="155">
        <f t="shared" si="6"/>
        <v>0</v>
      </c>
      <c r="AU258" s="155">
        <f t="shared" si="7"/>
        <v>0</v>
      </c>
      <c r="AV258" s="155">
        <f t="shared" si="22"/>
        <v>0</v>
      </c>
      <c r="AW258" s="155">
        <f t="shared" si="9"/>
        <v>0</v>
      </c>
      <c r="AX258" s="155">
        <f t="shared" si="10"/>
        <v>0</v>
      </c>
      <c r="AY258" s="155">
        <f t="shared" si="11"/>
        <v>0</v>
      </c>
      <c r="AZ258" s="155">
        <f t="shared" si="23"/>
        <v>0</v>
      </c>
      <c r="BA258" s="155">
        <f t="shared" si="13"/>
        <v>0</v>
      </c>
      <c r="BB258" s="155">
        <f t="shared" si="14"/>
        <v>0</v>
      </c>
      <c r="BC258" s="155">
        <f t="shared" si="15"/>
        <v>0</v>
      </c>
      <c r="BD258" s="155">
        <f t="shared" si="24"/>
        <v>0</v>
      </c>
      <c r="BE258" s="155">
        <f t="shared" si="17"/>
        <v>0</v>
      </c>
      <c r="BF258" s="155">
        <f t="shared" si="18"/>
        <v>0</v>
      </c>
      <c r="BG258" s="155">
        <f t="shared" si="19"/>
        <v>0</v>
      </c>
      <c r="BH258" s="155">
        <f t="shared" si="20"/>
        <v>0</v>
      </c>
      <c r="BI258" s="155">
        <f t="shared" si="21"/>
        <v>0</v>
      </c>
      <c r="BJ258" s="171">
        <v>1.05</v>
      </c>
      <c r="BK258" s="248"/>
    </row>
    <row r="259" spans="1:63" ht="14.25">
      <c r="A259" s="4"/>
      <c r="B259" s="36">
        <v>254</v>
      </c>
      <c r="C259" s="38">
        <v>13466</v>
      </c>
      <c r="D259" s="131" t="s">
        <v>603</v>
      </c>
      <c r="E259" s="131" t="s">
        <v>468</v>
      </c>
      <c r="F259" s="263" t="s">
        <v>157</v>
      </c>
      <c r="G259" s="263" t="s">
        <v>157</v>
      </c>
      <c r="H259" s="263" t="s">
        <v>157</v>
      </c>
      <c r="I259" s="263" t="s">
        <v>157</v>
      </c>
      <c r="J259" s="263" t="s">
        <v>157</v>
      </c>
      <c r="K259" s="263" t="s">
        <v>157</v>
      </c>
      <c r="L259" s="263"/>
      <c r="M259" s="263" t="s">
        <v>157</v>
      </c>
      <c r="N259" s="263" t="s">
        <v>157</v>
      </c>
      <c r="O259" s="263" t="s">
        <v>157</v>
      </c>
      <c r="P259" s="263" t="s">
        <v>157</v>
      </c>
      <c r="Q259" s="263" t="s">
        <v>157</v>
      </c>
      <c r="R259" s="263" t="s">
        <v>157</v>
      </c>
      <c r="S259" s="263"/>
      <c r="T259" s="263" t="s">
        <v>157</v>
      </c>
      <c r="U259" s="263" t="s">
        <v>157</v>
      </c>
      <c r="V259" s="263" t="s">
        <v>157</v>
      </c>
      <c r="W259" s="263" t="s">
        <v>157</v>
      </c>
      <c r="X259" s="263" t="s">
        <v>157</v>
      </c>
      <c r="Y259" s="263" t="s">
        <v>157</v>
      </c>
      <c r="Z259" s="263"/>
      <c r="AA259" s="263" t="s">
        <v>157</v>
      </c>
      <c r="AB259" s="263" t="s">
        <v>157</v>
      </c>
      <c r="AC259" s="263" t="s">
        <v>157</v>
      </c>
      <c r="AD259" s="263" t="s">
        <v>157</v>
      </c>
      <c r="AE259" s="263" t="s">
        <v>157</v>
      </c>
      <c r="AF259" s="263" t="s">
        <v>157</v>
      </c>
      <c r="AG259" s="263"/>
      <c r="AH259" s="263" t="s">
        <v>157</v>
      </c>
      <c r="AI259" s="263" t="s">
        <v>157</v>
      </c>
      <c r="AJ259" s="263"/>
      <c r="AK259" s="5"/>
      <c r="AL259" s="152"/>
      <c r="AM259" s="152">
        <f>VLOOKUP(C259,DM_NGAY_CONG_QUY_DINH!$H$3:$L$514,5,FALSE)</f>
        <v>26</v>
      </c>
      <c r="AN259" s="152">
        <f t="shared" si="0"/>
        <v>26</v>
      </c>
      <c r="AO259" s="155">
        <f t="shared" si="1"/>
        <v>0</v>
      </c>
      <c r="AP259" s="155">
        <f t="shared" si="2"/>
        <v>0</v>
      </c>
      <c r="AQ259" s="157">
        <f t="shared" si="3"/>
        <v>0</v>
      </c>
      <c r="AR259" s="155">
        <f t="shared" si="4"/>
        <v>0</v>
      </c>
      <c r="AS259" s="155">
        <f t="shared" si="5"/>
        <v>0</v>
      </c>
      <c r="AT259" s="155">
        <f t="shared" si="6"/>
        <v>0</v>
      </c>
      <c r="AU259" s="155">
        <f t="shared" si="7"/>
        <v>0</v>
      </c>
      <c r="AV259" s="155">
        <f t="shared" si="22"/>
        <v>0</v>
      </c>
      <c r="AW259" s="155">
        <f t="shared" si="9"/>
        <v>0</v>
      </c>
      <c r="AX259" s="155">
        <f t="shared" si="10"/>
        <v>0</v>
      </c>
      <c r="AY259" s="155">
        <f t="shared" si="11"/>
        <v>0</v>
      </c>
      <c r="AZ259" s="155">
        <f t="shared" si="23"/>
        <v>0</v>
      </c>
      <c r="BA259" s="155">
        <f t="shared" si="13"/>
        <v>0</v>
      </c>
      <c r="BB259" s="155">
        <f t="shared" si="14"/>
        <v>0</v>
      </c>
      <c r="BC259" s="155">
        <f t="shared" si="15"/>
        <v>0</v>
      </c>
      <c r="BD259" s="155">
        <f t="shared" si="24"/>
        <v>0</v>
      </c>
      <c r="BE259" s="155">
        <f t="shared" si="17"/>
        <v>0</v>
      </c>
      <c r="BF259" s="155">
        <f t="shared" si="18"/>
        <v>0</v>
      </c>
      <c r="BG259" s="155">
        <f t="shared" si="19"/>
        <v>0</v>
      </c>
      <c r="BH259" s="155">
        <f t="shared" si="20"/>
        <v>0</v>
      </c>
      <c r="BI259" s="155">
        <f t="shared" si="21"/>
        <v>0</v>
      </c>
      <c r="BJ259" s="171">
        <v>1</v>
      </c>
      <c r="BK259" s="248"/>
    </row>
    <row r="260" spans="1:63" ht="14.25">
      <c r="A260" s="4"/>
      <c r="B260" s="36">
        <v>255</v>
      </c>
      <c r="C260" s="38">
        <v>13467</v>
      </c>
      <c r="D260" s="131" t="s">
        <v>604</v>
      </c>
      <c r="E260" s="131" t="s">
        <v>468</v>
      </c>
      <c r="F260" s="263" t="s">
        <v>157</v>
      </c>
      <c r="G260" s="263" t="s">
        <v>157</v>
      </c>
      <c r="H260" s="263" t="s">
        <v>157</v>
      </c>
      <c r="I260" s="263" t="s">
        <v>157</v>
      </c>
      <c r="J260" s="263" t="s">
        <v>157</v>
      </c>
      <c r="K260" s="263" t="s">
        <v>157</v>
      </c>
      <c r="L260" s="263"/>
      <c r="M260" s="263" t="s">
        <v>157</v>
      </c>
      <c r="N260" s="263" t="s">
        <v>157</v>
      </c>
      <c r="O260" s="263" t="s">
        <v>157</v>
      </c>
      <c r="P260" s="263" t="s">
        <v>157</v>
      </c>
      <c r="Q260" s="263" t="s">
        <v>157</v>
      </c>
      <c r="R260" s="263" t="s">
        <v>157</v>
      </c>
      <c r="S260" s="263"/>
      <c r="T260" s="263" t="s">
        <v>157</v>
      </c>
      <c r="U260" s="263" t="s">
        <v>157</v>
      </c>
      <c r="V260" s="263" t="s">
        <v>157</v>
      </c>
      <c r="W260" s="263" t="s">
        <v>157</v>
      </c>
      <c r="X260" s="263" t="s">
        <v>157</v>
      </c>
      <c r="Y260" s="263" t="s">
        <v>157</v>
      </c>
      <c r="Z260" s="263"/>
      <c r="AA260" s="263" t="s">
        <v>157</v>
      </c>
      <c r="AB260" s="263" t="s">
        <v>157</v>
      </c>
      <c r="AC260" s="263" t="s">
        <v>157</v>
      </c>
      <c r="AD260" s="263" t="s">
        <v>157</v>
      </c>
      <c r="AE260" s="263" t="s">
        <v>157</v>
      </c>
      <c r="AF260" s="263" t="s">
        <v>157</v>
      </c>
      <c r="AG260" s="263"/>
      <c r="AH260" s="263" t="s">
        <v>157</v>
      </c>
      <c r="AI260" s="263" t="s">
        <v>157</v>
      </c>
      <c r="AJ260" s="263"/>
      <c r="AK260" s="5"/>
      <c r="AL260" s="152"/>
      <c r="AM260" s="152">
        <f>VLOOKUP(C260,DM_NGAY_CONG_QUY_DINH!$H$3:$L$514,5,FALSE)</f>
        <v>26</v>
      </c>
      <c r="AN260" s="152">
        <f t="shared" si="0"/>
        <v>26</v>
      </c>
      <c r="AO260" s="155">
        <f t="shared" si="1"/>
        <v>0</v>
      </c>
      <c r="AP260" s="155">
        <f t="shared" si="2"/>
        <v>0</v>
      </c>
      <c r="AQ260" s="157">
        <f t="shared" si="3"/>
        <v>0</v>
      </c>
      <c r="AR260" s="155">
        <f t="shared" si="4"/>
        <v>0</v>
      </c>
      <c r="AS260" s="155">
        <f t="shared" si="5"/>
        <v>0</v>
      </c>
      <c r="AT260" s="155">
        <f t="shared" si="6"/>
        <v>0</v>
      </c>
      <c r="AU260" s="155">
        <f t="shared" si="7"/>
        <v>0</v>
      </c>
      <c r="AV260" s="155">
        <f t="shared" si="22"/>
        <v>0</v>
      </c>
      <c r="AW260" s="155">
        <f t="shared" si="9"/>
        <v>0</v>
      </c>
      <c r="AX260" s="155">
        <f t="shared" si="10"/>
        <v>0</v>
      </c>
      <c r="AY260" s="155">
        <f t="shared" si="11"/>
        <v>0</v>
      </c>
      <c r="AZ260" s="155">
        <f t="shared" si="23"/>
        <v>0</v>
      </c>
      <c r="BA260" s="155">
        <f t="shared" si="13"/>
        <v>0</v>
      </c>
      <c r="BB260" s="155">
        <f t="shared" si="14"/>
        <v>0</v>
      </c>
      <c r="BC260" s="155">
        <f t="shared" si="15"/>
        <v>0</v>
      </c>
      <c r="BD260" s="155">
        <f t="shared" si="24"/>
        <v>0</v>
      </c>
      <c r="BE260" s="155">
        <f t="shared" si="17"/>
        <v>0</v>
      </c>
      <c r="BF260" s="155">
        <f t="shared" si="18"/>
        <v>0</v>
      </c>
      <c r="BG260" s="155">
        <f t="shared" si="19"/>
        <v>0</v>
      </c>
      <c r="BH260" s="155">
        <f t="shared" si="20"/>
        <v>0</v>
      </c>
      <c r="BI260" s="155">
        <f t="shared" si="21"/>
        <v>0</v>
      </c>
      <c r="BJ260" s="171">
        <v>1</v>
      </c>
      <c r="BK260" s="248"/>
    </row>
    <row r="261" spans="1:63" ht="14.25">
      <c r="A261" s="4"/>
      <c r="B261" s="36">
        <v>256</v>
      </c>
      <c r="C261" s="38">
        <v>13468</v>
      </c>
      <c r="D261" s="131" t="s">
        <v>605</v>
      </c>
      <c r="E261" s="131" t="s">
        <v>468</v>
      </c>
      <c r="F261" s="263" t="s">
        <v>157</v>
      </c>
      <c r="G261" s="263" t="s">
        <v>157</v>
      </c>
      <c r="H261" s="263" t="s">
        <v>157</v>
      </c>
      <c r="I261" s="263" t="s">
        <v>157</v>
      </c>
      <c r="J261" s="263" t="s">
        <v>157</v>
      </c>
      <c r="K261" s="263" t="s">
        <v>157</v>
      </c>
      <c r="L261" s="263"/>
      <c r="M261" s="263" t="s">
        <v>157</v>
      </c>
      <c r="N261" s="263" t="s">
        <v>157</v>
      </c>
      <c r="O261" s="263" t="s">
        <v>157</v>
      </c>
      <c r="P261" s="263" t="s">
        <v>157</v>
      </c>
      <c r="Q261" s="263" t="s">
        <v>157</v>
      </c>
      <c r="R261" s="263" t="s">
        <v>157</v>
      </c>
      <c r="S261" s="263"/>
      <c r="T261" s="263" t="s">
        <v>157</v>
      </c>
      <c r="U261" s="263" t="s">
        <v>157</v>
      </c>
      <c r="V261" s="263" t="s">
        <v>157</v>
      </c>
      <c r="W261" s="263" t="s">
        <v>157</v>
      </c>
      <c r="X261" s="263" t="s">
        <v>157</v>
      </c>
      <c r="Y261" s="263" t="s">
        <v>157</v>
      </c>
      <c r="Z261" s="263"/>
      <c r="AA261" s="263" t="s">
        <v>157</v>
      </c>
      <c r="AB261" s="263" t="s">
        <v>157</v>
      </c>
      <c r="AC261" s="263" t="s">
        <v>157</v>
      </c>
      <c r="AD261" s="263" t="s">
        <v>157</v>
      </c>
      <c r="AE261" s="263" t="s">
        <v>157</v>
      </c>
      <c r="AF261" s="263" t="s">
        <v>157</v>
      </c>
      <c r="AG261" s="263"/>
      <c r="AH261" s="263" t="s">
        <v>157</v>
      </c>
      <c r="AI261" s="263" t="s">
        <v>157</v>
      </c>
      <c r="AJ261" s="263"/>
      <c r="AK261" s="5"/>
      <c r="AL261" s="152"/>
      <c r="AM261" s="152">
        <f>VLOOKUP(C261,DM_NGAY_CONG_QUY_DINH!$H$3:$L$514,5,FALSE)</f>
        <v>26</v>
      </c>
      <c r="AN261" s="152">
        <f t="shared" si="0"/>
        <v>26</v>
      </c>
      <c r="AO261" s="155">
        <f t="shared" si="1"/>
        <v>0</v>
      </c>
      <c r="AP261" s="155">
        <f t="shared" si="2"/>
        <v>0</v>
      </c>
      <c r="AQ261" s="157">
        <f t="shared" si="3"/>
        <v>0</v>
      </c>
      <c r="AR261" s="155">
        <f t="shared" si="4"/>
        <v>0</v>
      </c>
      <c r="AS261" s="155">
        <f t="shared" si="5"/>
        <v>0</v>
      </c>
      <c r="AT261" s="155">
        <f t="shared" si="6"/>
        <v>0</v>
      </c>
      <c r="AU261" s="155">
        <f t="shared" si="7"/>
        <v>0</v>
      </c>
      <c r="AV261" s="155">
        <f t="shared" si="22"/>
        <v>0</v>
      </c>
      <c r="AW261" s="155">
        <f t="shared" si="9"/>
        <v>0</v>
      </c>
      <c r="AX261" s="155">
        <f t="shared" si="10"/>
        <v>0</v>
      </c>
      <c r="AY261" s="155">
        <f t="shared" si="11"/>
        <v>0</v>
      </c>
      <c r="AZ261" s="155">
        <f t="shared" si="23"/>
        <v>0</v>
      </c>
      <c r="BA261" s="155">
        <f t="shared" si="13"/>
        <v>0</v>
      </c>
      <c r="BB261" s="155">
        <f t="shared" si="14"/>
        <v>0</v>
      </c>
      <c r="BC261" s="155">
        <f t="shared" si="15"/>
        <v>0</v>
      </c>
      <c r="BD261" s="155">
        <f t="shared" si="24"/>
        <v>0</v>
      </c>
      <c r="BE261" s="155">
        <f t="shared" si="17"/>
        <v>0</v>
      </c>
      <c r="BF261" s="155">
        <f t="shared" si="18"/>
        <v>0</v>
      </c>
      <c r="BG261" s="155">
        <f t="shared" si="19"/>
        <v>0</v>
      </c>
      <c r="BH261" s="155">
        <f t="shared" si="20"/>
        <v>0</v>
      </c>
      <c r="BI261" s="155">
        <f t="shared" si="21"/>
        <v>0</v>
      </c>
      <c r="BJ261" s="171">
        <v>1</v>
      </c>
      <c r="BK261" s="248"/>
    </row>
    <row r="262" spans="1:63" ht="14.25">
      <c r="A262" s="4"/>
      <c r="B262" s="36">
        <v>257</v>
      </c>
      <c r="C262" s="38">
        <v>11141</v>
      </c>
      <c r="D262" s="131" t="s">
        <v>606</v>
      </c>
      <c r="E262" s="131" t="s">
        <v>468</v>
      </c>
      <c r="F262" s="263" t="s">
        <v>157</v>
      </c>
      <c r="G262" s="263" t="s">
        <v>157</v>
      </c>
      <c r="H262" s="263" t="s">
        <v>157</v>
      </c>
      <c r="I262" s="263" t="s">
        <v>157</v>
      </c>
      <c r="J262" s="263" t="s">
        <v>157</v>
      </c>
      <c r="K262" s="263" t="s">
        <v>157</v>
      </c>
      <c r="L262" s="263"/>
      <c r="M262" s="263" t="s">
        <v>157</v>
      </c>
      <c r="N262" s="263" t="s">
        <v>157</v>
      </c>
      <c r="O262" s="263" t="s">
        <v>157</v>
      </c>
      <c r="P262" s="263" t="s">
        <v>157</v>
      </c>
      <c r="Q262" s="263" t="s">
        <v>157</v>
      </c>
      <c r="R262" s="263" t="s">
        <v>157</v>
      </c>
      <c r="S262" s="263"/>
      <c r="T262" s="263" t="s">
        <v>157</v>
      </c>
      <c r="U262" s="263" t="s">
        <v>157</v>
      </c>
      <c r="V262" s="263" t="s">
        <v>157</v>
      </c>
      <c r="W262" s="263" t="s">
        <v>157</v>
      </c>
      <c r="X262" s="263" t="s">
        <v>157</v>
      </c>
      <c r="Y262" s="263" t="s">
        <v>157</v>
      </c>
      <c r="Z262" s="263"/>
      <c r="AA262" s="263" t="s">
        <v>157</v>
      </c>
      <c r="AB262" s="263" t="s">
        <v>157</v>
      </c>
      <c r="AC262" s="263" t="s">
        <v>157</v>
      </c>
      <c r="AD262" s="263" t="s">
        <v>157</v>
      </c>
      <c r="AE262" s="263" t="s">
        <v>157</v>
      </c>
      <c r="AF262" s="263" t="s">
        <v>157</v>
      </c>
      <c r="AG262" s="263"/>
      <c r="AH262" s="263" t="s">
        <v>157</v>
      </c>
      <c r="AI262" s="263" t="s">
        <v>157</v>
      </c>
      <c r="AJ262" s="263"/>
      <c r="AK262" s="5"/>
      <c r="AL262" s="152"/>
      <c r="AM262" s="152">
        <f>VLOOKUP(C262,DM_NGAY_CONG_QUY_DINH!$H$3:$L$514,5,FALSE)</f>
        <v>26</v>
      </c>
      <c r="AN262" s="152">
        <f t="shared" si="0"/>
        <v>26</v>
      </c>
      <c r="AO262" s="155">
        <f t="shared" si="1"/>
        <v>0</v>
      </c>
      <c r="AP262" s="155">
        <f t="shared" si="2"/>
        <v>0</v>
      </c>
      <c r="AQ262" s="157">
        <f t="shared" si="3"/>
        <v>0</v>
      </c>
      <c r="AR262" s="155">
        <f t="shared" si="4"/>
        <v>0</v>
      </c>
      <c r="AS262" s="155">
        <f t="shared" si="5"/>
        <v>0</v>
      </c>
      <c r="AT262" s="155">
        <f t="shared" si="6"/>
        <v>0</v>
      </c>
      <c r="AU262" s="155">
        <f t="shared" si="7"/>
        <v>0</v>
      </c>
      <c r="AV262" s="155">
        <f t="shared" si="22"/>
        <v>0</v>
      </c>
      <c r="AW262" s="155">
        <f t="shared" si="9"/>
        <v>0</v>
      </c>
      <c r="AX262" s="155">
        <f t="shared" si="10"/>
        <v>0</v>
      </c>
      <c r="AY262" s="155">
        <f t="shared" si="11"/>
        <v>0</v>
      </c>
      <c r="AZ262" s="155">
        <f t="shared" si="23"/>
        <v>0</v>
      </c>
      <c r="BA262" s="155">
        <f t="shared" si="13"/>
        <v>0</v>
      </c>
      <c r="BB262" s="155">
        <f t="shared" si="14"/>
        <v>0</v>
      </c>
      <c r="BC262" s="155">
        <f t="shared" si="15"/>
        <v>0</v>
      </c>
      <c r="BD262" s="155">
        <f t="shared" si="24"/>
        <v>0</v>
      </c>
      <c r="BE262" s="155">
        <f t="shared" si="17"/>
        <v>0</v>
      </c>
      <c r="BF262" s="155">
        <f t="shared" si="18"/>
        <v>0</v>
      </c>
      <c r="BG262" s="155">
        <f t="shared" si="19"/>
        <v>0</v>
      </c>
      <c r="BH262" s="155">
        <f t="shared" si="20"/>
        <v>0</v>
      </c>
      <c r="BI262" s="155">
        <f t="shared" si="21"/>
        <v>0</v>
      </c>
      <c r="BJ262" s="171">
        <v>1</v>
      </c>
      <c r="BK262" s="248"/>
    </row>
    <row r="263" spans="1:63" ht="14.25">
      <c r="A263" s="4"/>
      <c r="B263" s="36">
        <v>258</v>
      </c>
      <c r="C263" s="38">
        <v>10681</v>
      </c>
      <c r="D263" s="131" t="s">
        <v>607</v>
      </c>
      <c r="E263" s="131" t="s">
        <v>445</v>
      </c>
      <c r="F263" s="263" t="s">
        <v>157</v>
      </c>
      <c r="G263" s="263" t="s">
        <v>157</v>
      </c>
      <c r="H263" s="263" t="s">
        <v>157</v>
      </c>
      <c r="I263" s="263" t="s">
        <v>157</v>
      </c>
      <c r="J263" s="263" t="s">
        <v>157</v>
      </c>
      <c r="K263" s="263" t="s">
        <v>157</v>
      </c>
      <c r="L263" s="263"/>
      <c r="M263" s="263" t="s">
        <v>157</v>
      </c>
      <c r="N263" s="263" t="s">
        <v>157</v>
      </c>
      <c r="O263" s="263" t="s">
        <v>157</v>
      </c>
      <c r="P263" s="263" t="s">
        <v>157</v>
      </c>
      <c r="Q263" s="263" t="s">
        <v>157</v>
      </c>
      <c r="R263" s="263" t="s">
        <v>157</v>
      </c>
      <c r="S263" s="263"/>
      <c r="T263" s="263" t="s">
        <v>157</v>
      </c>
      <c r="U263" s="263" t="s">
        <v>157</v>
      </c>
      <c r="V263" s="263" t="s">
        <v>157</v>
      </c>
      <c r="W263" s="263" t="s">
        <v>157</v>
      </c>
      <c r="X263" s="263" t="s">
        <v>157</v>
      </c>
      <c r="Y263" s="263" t="s">
        <v>157</v>
      </c>
      <c r="Z263" s="263"/>
      <c r="AA263" s="263" t="s">
        <v>157</v>
      </c>
      <c r="AB263" s="263" t="s">
        <v>157</v>
      </c>
      <c r="AC263" s="263" t="s">
        <v>157</v>
      </c>
      <c r="AD263" s="263" t="s">
        <v>157</v>
      </c>
      <c r="AE263" s="263" t="s">
        <v>157</v>
      </c>
      <c r="AF263" s="263" t="s">
        <v>157</v>
      </c>
      <c r="AG263" s="263"/>
      <c r="AH263" s="263" t="s">
        <v>157</v>
      </c>
      <c r="AI263" s="263" t="s">
        <v>157</v>
      </c>
      <c r="AJ263" s="263"/>
      <c r="AK263" s="5"/>
      <c r="AL263" s="152"/>
      <c r="AM263" s="152">
        <f>VLOOKUP(C263,DM_NGAY_CONG_QUY_DINH!$H$3:$L$514,5,FALSE)</f>
        <v>26</v>
      </c>
      <c r="AN263" s="152">
        <f t="shared" si="0"/>
        <v>26</v>
      </c>
      <c r="AO263" s="155">
        <f t="shared" si="1"/>
        <v>0</v>
      </c>
      <c r="AP263" s="155">
        <f t="shared" si="2"/>
        <v>0</v>
      </c>
      <c r="AQ263" s="157">
        <f t="shared" si="3"/>
        <v>0</v>
      </c>
      <c r="AR263" s="155">
        <f t="shared" si="4"/>
        <v>0</v>
      </c>
      <c r="AS263" s="155">
        <f t="shared" si="5"/>
        <v>0</v>
      </c>
      <c r="AT263" s="155">
        <f t="shared" si="6"/>
        <v>0</v>
      </c>
      <c r="AU263" s="155">
        <f t="shared" si="7"/>
        <v>0</v>
      </c>
      <c r="AV263" s="155">
        <f t="shared" si="22"/>
        <v>0</v>
      </c>
      <c r="AW263" s="155">
        <f t="shared" si="9"/>
        <v>0</v>
      </c>
      <c r="AX263" s="155">
        <f t="shared" si="10"/>
        <v>0</v>
      </c>
      <c r="AY263" s="155">
        <f t="shared" si="11"/>
        <v>0</v>
      </c>
      <c r="AZ263" s="155">
        <f t="shared" si="23"/>
        <v>0</v>
      </c>
      <c r="BA263" s="155">
        <f t="shared" si="13"/>
        <v>0</v>
      </c>
      <c r="BB263" s="155">
        <f t="shared" si="14"/>
        <v>0</v>
      </c>
      <c r="BC263" s="155">
        <f t="shared" si="15"/>
        <v>0</v>
      </c>
      <c r="BD263" s="155">
        <f t="shared" si="24"/>
        <v>0</v>
      </c>
      <c r="BE263" s="155">
        <f t="shared" si="17"/>
        <v>0</v>
      </c>
      <c r="BF263" s="155">
        <f t="shared" si="18"/>
        <v>0</v>
      </c>
      <c r="BG263" s="155">
        <f t="shared" si="19"/>
        <v>0</v>
      </c>
      <c r="BH263" s="155">
        <f t="shared" si="20"/>
        <v>0</v>
      </c>
      <c r="BI263" s="155">
        <f t="shared" si="21"/>
        <v>0</v>
      </c>
      <c r="BJ263" s="225">
        <v>1</v>
      </c>
      <c r="BK263" s="251"/>
    </row>
    <row r="264" spans="1:63" ht="14.25">
      <c r="A264" s="4"/>
      <c r="B264" s="36">
        <v>259</v>
      </c>
      <c r="C264" s="38">
        <v>10682</v>
      </c>
      <c r="D264" s="131" t="s">
        <v>608</v>
      </c>
      <c r="E264" s="131" t="s">
        <v>445</v>
      </c>
      <c r="F264" s="263" t="s">
        <v>157</v>
      </c>
      <c r="G264" s="263" t="s">
        <v>157</v>
      </c>
      <c r="H264" s="263" t="s">
        <v>157</v>
      </c>
      <c r="I264" s="263" t="s">
        <v>157</v>
      </c>
      <c r="J264" s="263" t="s">
        <v>157</v>
      </c>
      <c r="K264" s="263" t="s">
        <v>157</v>
      </c>
      <c r="L264" s="263"/>
      <c r="M264" s="263" t="s">
        <v>157</v>
      </c>
      <c r="N264" s="263" t="s">
        <v>157</v>
      </c>
      <c r="O264" s="263" t="s">
        <v>157</v>
      </c>
      <c r="P264" s="263" t="s">
        <v>157</v>
      </c>
      <c r="Q264" s="263" t="s">
        <v>298</v>
      </c>
      <c r="R264" s="263" t="s">
        <v>298</v>
      </c>
      <c r="S264" s="263"/>
      <c r="T264" s="263" t="s">
        <v>298</v>
      </c>
      <c r="U264" s="263" t="s">
        <v>298</v>
      </c>
      <c r="V264" s="263" t="s">
        <v>298</v>
      </c>
      <c r="W264" s="263" t="s">
        <v>157</v>
      </c>
      <c r="X264" s="263" t="s">
        <v>157</v>
      </c>
      <c r="Y264" s="263" t="s">
        <v>157</v>
      </c>
      <c r="Z264" s="263"/>
      <c r="AA264" s="263" t="s">
        <v>157</v>
      </c>
      <c r="AB264" s="263" t="s">
        <v>157</v>
      </c>
      <c r="AC264" s="263" t="s">
        <v>157</v>
      </c>
      <c r="AD264" s="263" t="s">
        <v>157</v>
      </c>
      <c r="AE264" s="263" t="s">
        <v>157</v>
      </c>
      <c r="AF264" s="263" t="s">
        <v>157</v>
      </c>
      <c r="AG264" s="263"/>
      <c r="AH264" s="263" t="s">
        <v>157</v>
      </c>
      <c r="AI264" s="263" t="s">
        <v>157</v>
      </c>
      <c r="AJ264" s="263"/>
      <c r="AK264" s="5"/>
      <c r="AL264" s="152"/>
      <c r="AM264" s="152">
        <f>VLOOKUP(C264,DM_NGAY_CONG_QUY_DINH!$H$3:$L$514,5,FALSE)</f>
        <v>26</v>
      </c>
      <c r="AN264" s="152">
        <f t="shared" si="0"/>
        <v>21</v>
      </c>
      <c r="AO264" s="155">
        <f t="shared" si="1"/>
        <v>0</v>
      </c>
      <c r="AP264" s="155">
        <f t="shared" si="2"/>
        <v>0</v>
      </c>
      <c r="AQ264" s="157">
        <f t="shared" si="3"/>
        <v>0</v>
      </c>
      <c r="AR264" s="155">
        <f t="shared" si="4"/>
        <v>0</v>
      </c>
      <c r="AS264" s="155">
        <f t="shared" si="5"/>
        <v>0</v>
      </c>
      <c r="AT264" s="155">
        <f t="shared" si="6"/>
        <v>0</v>
      </c>
      <c r="AU264" s="155">
        <f t="shared" si="7"/>
        <v>0</v>
      </c>
      <c r="AV264" s="155">
        <f t="shared" si="22"/>
        <v>0</v>
      </c>
      <c r="AW264" s="155">
        <f t="shared" si="9"/>
        <v>0</v>
      </c>
      <c r="AX264" s="155">
        <f t="shared" si="10"/>
        <v>5</v>
      </c>
      <c r="AY264" s="155">
        <f t="shared" si="11"/>
        <v>0</v>
      </c>
      <c r="AZ264" s="155">
        <f t="shared" si="23"/>
        <v>0</v>
      </c>
      <c r="BA264" s="155">
        <f t="shared" si="13"/>
        <v>0</v>
      </c>
      <c r="BB264" s="155">
        <f t="shared" si="14"/>
        <v>0</v>
      </c>
      <c r="BC264" s="155">
        <f t="shared" si="15"/>
        <v>0</v>
      </c>
      <c r="BD264" s="155">
        <f t="shared" si="24"/>
        <v>0</v>
      </c>
      <c r="BE264" s="155">
        <f t="shared" si="17"/>
        <v>0</v>
      </c>
      <c r="BF264" s="155">
        <f t="shared" si="18"/>
        <v>0</v>
      </c>
      <c r="BG264" s="155">
        <f t="shared" si="19"/>
        <v>0</v>
      </c>
      <c r="BH264" s="155">
        <f t="shared" si="20"/>
        <v>0</v>
      </c>
      <c r="BI264" s="155">
        <f t="shared" si="21"/>
        <v>0</v>
      </c>
      <c r="BJ264" s="171">
        <v>1</v>
      </c>
      <c r="BK264" s="248"/>
    </row>
    <row r="265" spans="1:63" ht="14.25">
      <c r="A265" s="4"/>
      <c r="B265" s="36">
        <v>260</v>
      </c>
      <c r="C265" s="38">
        <v>10683</v>
      </c>
      <c r="D265" s="131" t="s">
        <v>609</v>
      </c>
      <c r="E265" s="131" t="s">
        <v>445</v>
      </c>
      <c r="F265" s="263" t="s">
        <v>157</v>
      </c>
      <c r="G265" s="263" t="s">
        <v>157</v>
      </c>
      <c r="H265" s="263" t="s">
        <v>157</v>
      </c>
      <c r="I265" s="263" t="s">
        <v>157</v>
      </c>
      <c r="J265" s="263" t="s">
        <v>157</v>
      </c>
      <c r="K265" s="263" t="s">
        <v>157</v>
      </c>
      <c r="L265" s="263"/>
      <c r="M265" s="263" t="s">
        <v>157</v>
      </c>
      <c r="N265" s="263" t="s">
        <v>157</v>
      </c>
      <c r="O265" s="263" t="s">
        <v>157</v>
      </c>
      <c r="P265" s="263" t="s">
        <v>157</v>
      </c>
      <c r="Q265" s="263" t="s">
        <v>157</v>
      </c>
      <c r="R265" s="263" t="s">
        <v>157</v>
      </c>
      <c r="S265" s="263"/>
      <c r="T265" s="263" t="s">
        <v>157</v>
      </c>
      <c r="U265" s="263" t="s">
        <v>157</v>
      </c>
      <c r="V265" s="263" t="s">
        <v>157</v>
      </c>
      <c r="W265" s="263" t="s">
        <v>157</v>
      </c>
      <c r="X265" s="263" t="s">
        <v>157</v>
      </c>
      <c r="Y265" s="263" t="s">
        <v>157</v>
      </c>
      <c r="Z265" s="263"/>
      <c r="AA265" s="263" t="s">
        <v>157</v>
      </c>
      <c r="AB265" s="263" t="s">
        <v>157</v>
      </c>
      <c r="AC265" s="263" t="s">
        <v>157</v>
      </c>
      <c r="AD265" s="263" t="s">
        <v>157</v>
      </c>
      <c r="AE265" s="263" t="s">
        <v>157</v>
      </c>
      <c r="AF265" s="263" t="s">
        <v>157</v>
      </c>
      <c r="AG265" s="263"/>
      <c r="AH265" s="263" t="s">
        <v>157</v>
      </c>
      <c r="AI265" s="263" t="s">
        <v>157</v>
      </c>
      <c r="AJ265" s="263"/>
      <c r="AK265" s="5"/>
      <c r="AL265" s="152"/>
      <c r="AM265" s="152">
        <f>VLOOKUP(C265,DM_NGAY_CONG_QUY_DINH!$H$3:$L$514,5,FALSE)</f>
        <v>26</v>
      </c>
      <c r="AN265" s="152">
        <f t="shared" si="0"/>
        <v>26</v>
      </c>
      <c r="AO265" s="155">
        <f t="shared" si="1"/>
        <v>0</v>
      </c>
      <c r="AP265" s="155">
        <f t="shared" si="2"/>
        <v>0</v>
      </c>
      <c r="AQ265" s="157">
        <f t="shared" si="3"/>
        <v>0</v>
      </c>
      <c r="AR265" s="155">
        <f t="shared" si="4"/>
        <v>0</v>
      </c>
      <c r="AS265" s="155">
        <f t="shared" si="5"/>
        <v>0</v>
      </c>
      <c r="AT265" s="155">
        <f t="shared" si="6"/>
        <v>0</v>
      </c>
      <c r="AU265" s="155">
        <f t="shared" si="7"/>
        <v>0</v>
      </c>
      <c r="AV265" s="155">
        <f t="shared" si="22"/>
        <v>0</v>
      </c>
      <c r="AW265" s="155">
        <f t="shared" si="9"/>
        <v>0</v>
      </c>
      <c r="AX265" s="155">
        <f t="shared" si="10"/>
        <v>0</v>
      </c>
      <c r="AY265" s="155">
        <f t="shared" si="11"/>
        <v>0</v>
      </c>
      <c r="AZ265" s="155">
        <f t="shared" si="23"/>
        <v>0</v>
      </c>
      <c r="BA265" s="155">
        <f t="shared" si="13"/>
        <v>0</v>
      </c>
      <c r="BB265" s="155">
        <f t="shared" si="14"/>
        <v>0</v>
      </c>
      <c r="BC265" s="155">
        <f t="shared" si="15"/>
        <v>0</v>
      </c>
      <c r="BD265" s="155">
        <f t="shared" si="24"/>
        <v>0</v>
      </c>
      <c r="BE265" s="155">
        <f t="shared" si="17"/>
        <v>0</v>
      </c>
      <c r="BF265" s="155">
        <f t="shared" si="18"/>
        <v>0</v>
      </c>
      <c r="BG265" s="155">
        <f t="shared" si="19"/>
        <v>0</v>
      </c>
      <c r="BH265" s="155">
        <f t="shared" si="20"/>
        <v>0</v>
      </c>
      <c r="BI265" s="155">
        <f t="shared" si="21"/>
        <v>0</v>
      </c>
      <c r="BJ265" s="171">
        <v>1</v>
      </c>
      <c r="BK265" s="251"/>
    </row>
    <row r="266" spans="1:63" ht="14.25">
      <c r="A266" s="4"/>
      <c r="B266" s="36">
        <v>261</v>
      </c>
      <c r="C266" s="38">
        <v>10684</v>
      </c>
      <c r="D266" s="131" t="s">
        <v>610</v>
      </c>
      <c r="E266" s="131" t="s">
        <v>445</v>
      </c>
      <c r="F266" s="263" t="s">
        <v>157</v>
      </c>
      <c r="G266" s="263" t="s">
        <v>157</v>
      </c>
      <c r="H266" s="263" t="s">
        <v>157</v>
      </c>
      <c r="I266" s="263" t="s">
        <v>157</v>
      </c>
      <c r="J266" s="263" t="s">
        <v>157</v>
      </c>
      <c r="K266" s="263" t="s">
        <v>157</v>
      </c>
      <c r="L266" s="263"/>
      <c r="M266" s="263" t="s">
        <v>157</v>
      </c>
      <c r="N266" s="263" t="s">
        <v>157</v>
      </c>
      <c r="O266" s="263" t="s">
        <v>157</v>
      </c>
      <c r="P266" s="263" t="s">
        <v>157</v>
      </c>
      <c r="Q266" s="263" t="s">
        <v>157</v>
      </c>
      <c r="R266" s="263" t="s">
        <v>157</v>
      </c>
      <c r="S266" s="263"/>
      <c r="T266" s="263" t="s">
        <v>157</v>
      </c>
      <c r="U266" s="263" t="s">
        <v>157</v>
      </c>
      <c r="V266" s="263" t="s">
        <v>157</v>
      </c>
      <c r="W266" s="263" t="s">
        <v>157</v>
      </c>
      <c r="X266" s="263" t="s">
        <v>157</v>
      </c>
      <c r="Y266" s="263" t="s">
        <v>157</v>
      </c>
      <c r="Z266" s="263"/>
      <c r="AA266" s="263" t="s">
        <v>157</v>
      </c>
      <c r="AB266" s="263" t="s">
        <v>157</v>
      </c>
      <c r="AC266" s="263" t="s">
        <v>157</v>
      </c>
      <c r="AD266" s="263" t="s">
        <v>157</v>
      </c>
      <c r="AE266" s="263" t="s">
        <v>157</v>
      </c>
      <c r="AF266" s="263" t="s">
        <v>157</v>
      </c>
      <c r="AG266" s="263"/>
      <c r="AH266" s="263" t="s">
        <v>157</v>
      </c>
      <c r="AI266" s="263" t="s">
        <v>157</v>
      </c>
      <c r="AJ266" s="263"/>
      <c r="AK266" s="5"/>
      <c r="AL266" s="152"/>
      <c r="AM266" s="152">
        <f>VLOOKUP(C266,DM_NGAY_CONG_QUY_DINH!$H$3:$L$514,5,FALSE)</f>
        <v>26</v>
      </c>
      <c r="AN266" s="152">
        <f t="shared" si="0"/>
        <v>26</v>
      </c>
      <c r="AO266" s="155">
        <f t="shared" si="1"/>
        <v>0</v>
      </c>
      <c r="AP266" s="155">
        <f t="shared" si="2"/>
        <v>0</v>
      </c>
      <c r="AQ266" s="157">
        <f t="shared" si="3"/>
        <v>0</v>
      </c>
      <c r="AR266" s="155">
        <f t="shared" si="4"/>
        <v>0</v>
      </c>
      <c r="AS266" s="155">
        <f t="shared" si="5"/>
        <v>0</v>
      </c>
      <c r="AT266" s="155">
        <f t="shared" si="6"/>
        <v>0</v>
      </c>
      <c r="AU266" s="155">
        <f t="shared" si="7"/>
        <v>0</v>
      </c>
      <c r="AV266" s="155">
        <f t="shared" si="22"/>
        <v>0</v>
      </c>
      <c r="AW266" s="155">
        <f t="shared" si="9"/>
        <v>0</v>
      </c>
      <c r="AX266" s="155">
        <f t="shared" si="10"/>
        <v>0</v>
      </c>
      <c r="AY266" s="155">
        <f t="shared" si="11"/>
        <v>0</v>
      </c>
      <c r="AZ266" s="155">
        <f t="shared" si="23"/>
        <v>0</v>
      </c>
      <c r="BA266" s="155">
        <f t="shared" si="13"/>
        <v>0</v>
      </c>
      <c r="BB266" s="155">
        <f t="shared" si="14"/>
        <v>0</v>
      </c>
      <c r="BC266" s="155">
        <f t="shared" si="15"/>
        <v>0</v>
      </c>
      <c r="BD266" s="155">
        <f t="shared" si="24"/>
        <v>0</v>
      </c>
      <c r="BE266" s="155">
        <f t="shared" si="17"/>
        <v>0</v>
      </c>
      <c r="BF266" s="155">
        <f t="shared" si="18"/>
        <v>0</v>
      </c>
      <c r="BG266" s="155">
        <f t="shared" si="19"/>
        <v>0</v>
      </c>
      <c r="BH266" s="155">
        <f t="shared" si="20"/>
        <v>0</v>
      </c>
      <c r="BI266" s="155">
        <f t="shared" si="21"/>
        <v>0</v>
      </c>
      <c r="BJ266" s="171">
        <v>0.97</v>
      </c>
      <c r="BK266" s="248"/>
    </row>
    <row r="267" spans="1:63" ht="14.25">
      <c r="A267" s="4"/>
      <c r="B267" s="36">
        <v>262</v>
      </c>
      <c r="C267" s="38">
        <v>10705</v>
      </c>
      <c r="D267" s="131" t="s">
        <v>611</v>
      </c>
      <c r="E267" s="131" t="s">
        <v>445</v>
      </c>
      <c r="F267" s="263" t="s">
        <v>157</v>
      </c>
      <c r="G267" s="263" t="s">
        <v>157</v>
      </c>
      <c r="H267" s="263" t="s">
        <v>157</v>
      </c>
      <c r="I267" s="263" t="s">
        <v>157</v>
      </c>
      <c r="J267" s="263" t="s">
        <v>157</v>
      </c>
      <c r="K267" s="263" t="s">
        <v>157</v>
      </c>
      <c r="L267" s="263"/>
      <c r="M267" s="263" t="s">
        <v>157</v>
      </c>
      <c r="N267" s="263" t="s">
        <v>157</v>
      </c>
      <c r="O267" s="263" t="s">
        <v>157</v>
      </c>
      <c r="P267" s="263" t="s">
        <v>157</v>
      </c>
      <c r="Q267" s="263" t="s">
        <v>157</v>
      </c>
      <c r="R267" s="263" t="s">
        <v>157</v>
      </c>
      <c r="S267" s="263"/>
      <c r="T267" s="263" t="s">
        <v>157</v>
      </c>
      <c r="U267" s="263" t="s">
        <v>157</v>
      </c>
      <c r="V267" s="263" t="s">
        <v>157</v>
      </c>
      <c r="W267" s="263" t="s">
        <v>157</v>
      </c>
      <c r="X267" s="263" t="s">
        <v>157</v>
      </c>
      <c r="Y267" s="263" t="s">
        <v>157</v>
      </c>
      <c r="Z267" s="263"/>
      <c r="AA267" s="263" t="s">
        <v>157</v>
      </c>
      <c r="AB267" s="263" t="s">
        <v>157</v>
      </c>
      <c r="AC267" s="263" t="s">
        <v>157</v>
      </c>
      <c r="AD267" s="263" t="s">
        <v>157</v>
      </c>
      <c r="AE267" s="263" t="s">
        <v>157</v>
      </c>
      <c r="AF267" s="263" t="s">
        <v>157</v>
      </c>
      <c r="AG267" s="263"/>
      <c r="AH267" s="263" t="s">
        <v>157</v>
      </c>
      <c r="AI267" s="263" t="s">
        <v>157</v>
      </c>
      <c r="AJ267" s="263"/>
      <c r="AK267" s="5"/>
      <c r="AL267" s="152"/>
      <c r="AM267" s="152">
        <f>VLOOKUP(C267,DM_NGAY_CONG_QUY_DINH!$H$3:$L$514,5,FALSE)</f>
        <v>26</v>
      </c>
      <c r="AN267" s="152">
        <f t="shared" si="0"/>
        <v>26</v>
      </c>
      <c r="AO267" s="155">
        <f t="shared" si="1"/>
        <v>0</v>
      </c>
      <c r="AP267" s="155">
        <f t="shared" si="2"/>
        <v>0</v>
      </c>
      <c r="AQ267" s="157">
        <f t="shared" si="3"/>
        <v>0</v>
      </c>
      <c r="AR267" s="155">
        <f t="shared" si="4"/>
        <v>0</v>
      </c>
      <c r="AS267" s="155">
        <f t="shared" si="5"/>
        <v>0</v>
      </c>
      <c r="AT267" s="155">
        <f t="shared" si="6"/>
        <v>0</v>
      </c>
      <c r="AU267" s="155">
        <f t="shared" si="7"/>
        <v>0</v>
      </c>
      <c r="AV267" s="155">
        <f t="shared" si="22"/>
        <v>0</v>
      </c>
      <c r="AW267" s="155">
        <f t="shared" si="9"/>
        <v>0</v>
      </c>
      <c r="AX267" s="155">
        <f t="shared" si="10"/>
        <v>0</v>
      </c>
      <c r="AY267" s="155">
        <f t="shared" si="11"/>
        <v>0</v>
      </c>
      <c r="AZ267" s="155">
        <f t="shared" si="23"/>
        <v>0</v>
      </c>
      <c r="BA267" s="155">
        <f t="shared" si="13"/>
        <v>0</v>
      </c>
      <c r="BB267" s="155">
        <f t="shared" si="14"/>
        <v>0</v>
      </c>
      <c r="BC267" s="155">
        <f t="shared" si="15"/>
        <v>0</v>
      </c>
      <c r="BD267" s="155">
        <f t="shared" si="24"/>
        <v>0</v>
      </c>
      <c r="BE267" s="155">
        <f t="shared" si="17"/>
        <v>0</v>
      </c>
      <c r="BF267" s="155">
        <f t="shared" si="18"/>
        <v>0</v>
      </c>
      <c r="BG267" s="155">
        <f t="shared" si="19"/>
        <v>0</v>
      </c>
      <c r="BH267" s="155">
        <f t="shared" si="20"/>
        <v>0</v>
      </c>
      <c r="BI267" s="155">
        <f t="shared" si="21"/>
        <v>0</v>
      </c>
      <c r="BJ267" s="171">
        <v>1</v>
      </c>
      <c r="BK267" s="248"/>
    </row>
    <row r="268" spans="1:63" ht="14.25">
      <c r="A268" s="4"/>
      <c r="B268" s="36">
        <v>263</v>
      </c>
      <c r="C268" s="38">
        <v>10706</v>
      </c>
      <c r="D268" s="131" t="s">
        <v>612</v>
      </c>
      <c r="E268" s="131" t="s">
        <v>445</v>
      </c>
      <c r="F268" s="263" t="s">
        <v>157</v>
      </c>
      <c r="G268" s="263" t="s">
        <v>157</v>
      </c>
      <c r="H268" s="263" t="s">
        <v>157</v>
      </c>
      <c r="I268" s="263" t="s">
        <v>157</v>
      </c>
      <c r="J268" s="263" t="s">
        <v>157</v>
      </c>
      <c r="K268" s="263" t="s">
        <v>157</v>
      </c>
      <c r="L268" s="263"/>
      <c r="M268" s="263" t="s">
        <v>157</v>
      </c>
      <c r="N268" s="263" t="s">
        <v>157</v>
      </c>
      <c r="O268" s="263" t="s">
        <v>157</v>
      </c>
      <c r="P268" s="263" t="s">
        <v>157</v>
      </c>
      <c r="Q268" s="263" t="s">
        <v>157</v>
      </c>
      <c r="R268" s="263" t="s">
        <v>157</v>
      </c>
      <c r="S268" s="263"/>
      <c r="T268" s="263" t="s">
        <v>157</v>
      </c>
      <c r="U268" s="263" t="s">
        <v>157</v>
      </c>
      <c r="V268" s="263" t="s">
        <v>157</v>
      </c>
      <c r="W268" s="263" t="s">
        <v>157</v>
      </c>
      <c r="X268" s="263" t="s">
        <v>157</v>
      </c>
      <c r="Y268" s="263" t="s">
        <v>157</v>
      </c>
      <c r="Z268" s="263"/>
      <c r="AA268" s="263" t="s">
        <v>157</v>
      </c>
      <c r="AB268" s="263" t="s">
        <v>157</v>
      </c>
      <c r="AC268" s="263" t="s">
        <v>157</v>
      </c>
      <c r="AD268" s="263" t="s">
        <v>157</v>
      </c>
      <c r="AE268" s="263" t="s">
        <v>157</v>
      </c>
      <c r="AF268" s="263" t="s">
        <v>157</v>
      </c>
      <c r="AG268" s="263"/>
      <c r="AH268" s="263" t="s">
        <v>157</v>
      </c>
      <c r="AI268" s="263" t="s">
        <v>157</v>
      </c>
      <c r="AJ268" s="263"/>
      <c r="AK268" s="5"/>
      <c r="AL268" s="152"/>
      <c r="AM268" s="152">
        <f>VLOOKUP(C268,DM_NGAY_CONG_QUY_DINH!$H$3:$L$514,5,FALSE)</f>
        <v>26</v>
      </c>
      <c r="AN268" s="152">
        <f t="shared" si="0"/>
        <v>26</v>
      </c>
      <c r="AO268" s="155">
        <f t="shared" si="1"/>
        <v>0</v>
      </c>
      <c r="AP268" s="155">
        <f t="shared" si="2"/>
        <v>0</v>
      </c>
      <c r="AQ268" s="157">
        <f t="shared" si="3"/>
        <v>0</v>
      </c>
      <c r="AR268" s="155">
        <f t="shared" si="4"/>
        <v>0</v>
      </c>
      <c r="AS268" s="155">
        <f t="shared" si="5"/>
        <v>0</v>
      </c>
      <c r="AT268" s="155">
        <f t="shared" si="6"/>
        <v>0</v>
      </c>
      <c r="AU268" s="155">
        <f t="shared" si="7"/>
        <v>0</v>
      </c>
      <c r="AV268" s="155">
        <f t="shared" si="22"/>
        <v>0</v>
      </c>
      <c r="AW268" s="155">
        <f t="shared" si="9"/>
        <v>0</v>
      </c>
      <c r="AX268" s="155">
        <f t="shared" si="10"/>
        <v>0</v>
      </c>
      <c r="AY268" s="155">
        <f t="shared" si="11"/>
        <v>0</v>
      </c>
      <c r="AZ268" s="155">
        <f t="shared" si="23"/>
        <v>0</v>
      </c>
      <c r="BA268" s="155">
        <f t="shared" si="13"/>
        <v>0</v>
      </c>
      <c r="BB268" s="155">
        <f t="shared" si="14"/>
        <v>0</v>
      </c>
      <c r="BC268" s="155">
        <f t="shared" si="15"/>
        <v>0</v>
      </c>
      <c r="BD268" s="155">
        <f t="shared" si="24"/>
        <v>0</v>
      </c>
      <c r="BE268" s="155">
        <f t="shared" si="17"/>
        <v>0</v>
      </c>
      <c r="BF268" s="155">
        <f t="shared" si="18"/>
        <v>0</v>
      </c>
      <c r="BG268" s="155">
        <f t="shared" si="19"/>
        <v>0</v>
      </c>
      <c r="BH268" s="155">
        <f t="shared" si="20"/>
        <v>0</v>
      </c>
      <c r="BI268" s="155">
        <f t="shared" si="21"/>
        <v>0</v>
      </c>
      <c r="BJ268" s="171">
        <v>1.05</v>
      </c>
      <c r="BK268" s="248"/>
    </row>
    <row r="269" spans="1:63" ht="14.25">
      <c r="A269" s="4"/>
      <c r="B269" s="36">
        <v>264</v>
      </c>
      <c r="C269" s="38">
        <v>10707</v>
      </c>
      <c r="D269" s="131" t="s">
        <v>613</v>
      </c>
      <c r="E269" s="131" t="s">
        <v>445</v>
      </c>
      <c r="F269" s="263" t="s">
        <v>157</v>
      </c>
      <c r="G269" s="263" t="s">
        <v>157</v>
      </c>
      <c r="H269" s="263" t="s">
        <v>157</v>
      </c>
      <c r="I269" s="263" t="s">
        <v>157</v>
      </c>
      <c r="J269" s="263" t="s">
        <v>157</v>
      </c>
      <c r="K269" s="263" t="s">
        <v>157</v>
      </c>
      <c r="L269" s="263"/>
      <c r="M269" s="263" t="s">
        <v>157</v>
      </c>
      <c r="N269" s="263" t="s">
        <v>157</v>
      </c>
      <c r="O269" s="263" t="s">
        <v>157</v>
      </c>
      <c r="P269" s="263" t="s">
        <v>157</v>
      </c>
      <c r="Q269" s="263" t="s">
        <v>157</v>
      </c>
      <c r="R269" s="263" t="s">
        <v>157</v>
      </c>
      <c r="S269" s="263"/>
      <c r="T269" s="263" t="s">
        <v>157</v>
      </c>
      <c r="U269" s="263" t="s">
        <v>157</v>
      </c>
      <c r="V269" s="263" t="s">
        <v>157</v>
      </c>
      <c r="W269" s="263" t="s">
        <v>157</v>
      </c>
      <c r="X269" s="263" t="s">
        <v>157</v>
      </c>
      <c r="Y269" s="263" t="s">
        <v>157</v>
      </c>
      <c r="Z269" s="263"/>
      <c r="AA269" s="263" t="s">
        <v>157</v>
      </c>
      <c r="AB269" s="263" t="s">
        <v>157</v>
      </c>
      <c r="AC269" s="263" t="s">
        <v>157</v>
      </c>
      <c r="AD269" s="263" t="s">
        <v>157</v>
      </c>
      <c r="AE269" s="263" t="s">
        <v>157</v>
      </c>
      <c r="AF269" s="263" t="s">
        <v>157</v>
      </c>
      <c r="AG269" s="263"/>
      <c r="AH269" s="263" t="s">
        <v>157</v>
      </c>
      <c r="AI269" s="263" t="s">
        <v>157</v>
      </c>
      <c r="AJ269" s="263"/>
      <c r="AK269" s="5"/>
      <c r="AL269" s="152"/>
      <c r="AM269" s="152">
        <f>VLOOKUP(C269,DM_NGAY_CONG_QUY_DINH!$H$3:$L$514,5,FALSE)</f>
        <v>26</v>
      </c>
      <c r="AN269" s="152">
        <f t="shared" si="0"/>
        <v>26</v>
      </c>
      <c r="AO269" s="155">
        <f t="shared" si="1"/>
        <v>0</v>
      </c>
      <c r="AP269" s="155">
        <f t="shared" si="2"/>
        <v>0</v>
      </c>
      <c r="AQ269" s="157">
        <f t="shared" si="3"/>
        <v>0</v>
      </c>
      <c r="AR269" s="155">
        <f t="shared" si="4"/>
        <v>0</v>
      </c>
      <c r="AS269" s="155">
        <f t="shared" si="5"/>
        <v>0</v>
      </c>
      <c r="AT269" s="155">
        <f t="shared" si="6"/>
        <v>0</v>
      </c>
      <c r="AU269" s="155">
        <f t="shared" si="7"/>
        <v>0</v>
      </c>
      <c r="AV269" s="155">
        <f t="shared" si="22"/>
        <v>0</v>
      </c>
      <c r="AW269" s="155">
        <f t="shared" si="9"/>
        <v>0</v>
      </c>
      <c r="AX269" s="155">
        <f t="shared" si="10"/>
        <v>0</v>
      </c>
      <c r="AY269" s="155">
        <f t="shared" si="11"/>
        <v>0</v>
      </c>
      <c r="AZ269" s="155">
        <f t="shared" si="23"/>
        <v>0</v>
      </c>
      <c r="BA269" s="155">
        <f t="shared" si="13"/>
        <v>0</v>
      </c>
      <c r="BB269" s="155">
        <f t="shared" si="14"/>
        <v>0</v>
      </c>
      <c r="BC269" s="155">
        <f t="shared" si="15"/>
        <v>0</v>
      </c>
      <c r="BD269" s="155">
        <f t="shared" si="24"/>
        <v>0</v>
      </c>
      <c r="BE269" s="155">
        <f t="shared" si="17"/>
        <v>0</v>
      </c>
      <c r="BF269" s="155">
        <f t="shared" si="18"/>
        <v>0</v>
      </c>
      <c r="BG269" s="155">
        <f t="shared" si="19"/>
        <v>0</v>
      </c>
      <c r="BH269" s="155">
        <f t="shared" si="20"/>
        <v>0</v>
      </c>
      <c r="BI269" s="155">
        <f t="shared" si="21"/>
        <v>0</v>
      </c>
      <c r="BJ269" s="171">
        <v>1.05</v>
      </c>
      <c r="BK269" s="248"/>
    </row>
    <row r="270" spans="1:63" ht="14.25">
      <c r="A270" s="4"/>
      <c r="B270" s="36">
        <v>265</v>
      </c>
      <c r="C270" s="38">
        <v>10708</v>
      </c>
      <c r="D270" s="131" t="s">
        <v>614</v>
      </c>
      <c r="E270" s="131" t="s">
        <v>445</v>
      </c>
      <c r="F270" s="263" t="s">
        <v>157</v>
      </c>
      <c r="G270" s="263" t="s">
        <v>157</v>
      </c>
      <c r="H270" s="263" t="s">
        <v>157</v>
      </c>
      <c r="I270" s="263" t="s">
        <v>157</v>
      </c>
      <c r="J270" s="263" t="s">
        <v>157</v>
      </c>
      <c r="K270" s="263" t="s">
        <v>157</v>
      </c>
      <c r="L270" s="263"/>
      <c r="M270" s="263" t="s">
        <v>157</v>
      </c>
      <c r="N270" s="263" t="s">
        <v>157</v>
      </c>
      <c r="O270" s="263" t="s">
        <v>157</v>
      </c>
      <c r="P270" s="263" t="s">
        <v>157</v>
      </c>
      <c r="Q270" s="263" t="s">
        <v>157</v>
      </c>
      <c r="R270" s="263" t="s">
        <v>157</v>
      </c>
      <c r="S270" s="263"/>
      <c r="T270" s="263" t="s">
        <v>157</v>
      </c>
      <c r="U270" s="263" t="s">
        <v>157</v>
      </c>
      <c r="V270" s="263" t="s">
        <v>157</v>
      </c>
      <c r="W270" s="263" t="s">
        <v>157</v>
      </c>
      <c r="X270" s="263" t="s">
        <v>157</v>
      </c>
      <c r="Y270" s="263" t="s">
        <v>157</v>
      </c>
      <c r="Z270" s="263"/>
      <c r="AA270" s="263" t="s">
        <v>157</v>
      </c>
      <c r="AB270" s="263" t="s">
        <v>157</v>
      </c>
      <c r="AC270" s="263" t="s">
        <v>157</v>
      </c>
      <c r="AD270" s="263" t="s">
        <v>157</v>
      </c>
      <c r="AE270" s="263" t="s">
        <v>157</v>
      </c>
      <c r="AF270" s="263" t="s">
        <v>157</v>
      </c>
      <c r="AG270" s="263"/>
      <c r="AH270" s="263" t="s">
        <v>157</v>
      </c>
      <c r="AI270" s="263" t="s">
        <v>157</v>
      </c>
      <c r="AJ270" s="263"/>
      <c r="AK270" s="5"/>
      <c r="AL270" s="152"/>
      <c r="AM270" s="152">
        <f>VLOOKUP(C270,DM_NGAY_CONG_QUY_DINH!$H$3:$L$514,5,FALSE)</f>
        <v>26</v>
      </c>
      <c r="AN270" s="152">
        <f t="shared" si="0"/>
        <v>26</v>
      </c>
      <c r="AO270" s="155">
        <f t="shared" si="1"/>
        <v>0</v>
      </c>
      <c r="AP270" s="155">
        <f t="shared" si="2"/>
        <v>0</v>
      </c>
      <c r="AQ270" s="157">
        <f t="shared" si="3"/>
        <v>0</v>
      </c>
      <c r="AR270" s="155">
        <f t="shared" si="4"/>
        <v>0</v>
      </c>
      <c r="AS270" s="155">
        <f t="shared" si="5"/>
        <v>0</v>
      </c>
      <c r="AT270" s="155">
        <f t="shared" si="6"/>
        <v>0</v>
      </c>
      <c r="AU270" s="155">
        <f t="shared" si="7"/>
        <v>0</v>
      </c>
      <c r="AV270" s="155">
        <f t="shared" si="22"/>
        <v>0</v>
      </c>
      <c r="AW270" s="155">
        <f t="shared" si="9"/>
        <v>0</v>
      </c>
      <c r="AX270" s="155">
        <f t="shared" si="10"/>
        <v>0</v>
      </c>
      <c r="AY270" s="155">
        <f t="shared" si="11"/>
        <v>0</v>
      </c>
      <c r="AZ270" s="155">
        <f t="shared" si="23"/>
        <v>0</v>
      </c>
      <c r="BA270" s="155">
        <f t="shared" si="13"/>
        <v>0</v>
      </c>
      <c r="BB270" s="155">
        <f t="shared" si="14"/>
        <v>0</v>
      </c>
      <c r="BC270" s="155">
        <f t="shared" si="15"/>
        <v>0</v>
      </c>
      <c r="BD270" s="155">
        <f t="shared" si="24"/>
        <v>0</v>
      </c>
      <c r="BE270" s="155">
        <f t="shared" si="17"/>
        <v>0</v>
      </c>
      <c r="BF270" s="155">
        <f t="shared" si="18"/>
        <v>0</v>
      </c>
      <c r="BG270" s="155">
        <f t="shared" si="19"/>
        <v>0</v>
      </c>
      <c r="BH270" s="155">
        <f t="shared" si="20"/>
        <v>0</v>
      </c>
      <c r="BI270" s="155">
        <f t="shared" si="21"/>
        <v>0</v>
      </c>
      <c r="BJ270" s="171">
        <v>1.05</v>
      </c>
      <c r="BK270" s="248"/>
    </row>
    <row r="271" spans="1:63" ht="14.25">
      <c r="A271" s="4"/>
      <c r="B271" s="36">
        <v>266</v>
      </c>
      <c r="C271" s="38">
        <v>10710</v>
      </c>
      <c r="D271" s="131" t="s">
        <v>615</v>
      </c>
      <c r="E271" s="131" t="s">
        <v>445</v>
      </c>
      <c r="F271" s="263" t="s">
        <v>157</v>
      </c>
      <c r="G271" s="263" t="s">
        <v>157</v>
      </c>
      <c r="H271" s="263" t="s">
        <v>157</v>
      </c>
      <c r="I271" s="263" t="s">
        <v>157</v>
      </c>
      <c r="J271" s="263" t="s">
        <v>157</v>
      </c>
      <c r="K271" s="263" t="s">
        <v>157</v>
      </c>
      <c r="L271" s="263"/>
      <c r="M271" s="263" t="s">
        <v>157</v>
      </c>
      <c r="N271" s="263" t="s">
        <v>157</v>
      </c>
      <c r="O271" s="263" t="s">
        <v>157</v>
      </c>
      <c r="P271" s="263" t="s">
        <v>157</v>
      </c>
      <c r="Q271" s="263" t="s">
        <v>157</v>
      </c>
      <c r="R271" s="263" t="s">
        <v>157</v>
      </c>
      <c r="S271" s="263"/>
      <c r="T271" s="263" t="s">
        <v>157</v>
      </c>
      <c r="U271" s="263" t="s">
        <v>157</v>
      </c>
      <c r="V271" s="263" t="s">
        <v>157</v>
      </c>
      <c r="W271" s="263" t="s">
        <v>157</v>
      </c>
      <c r="X271" s="263" t="s">
        <v>157</v>
      </c>
      <c r="Y271" s="263" t="s">
        <v>157</v>
      </c>
      <c r="Z271" s="263"/>
      <c r="AA271" s="263" t="s">
        <v>157</v>
      </c>
      <c r="AB271" s="263" t="s">
        <v>157</v>
      </c>
      <c r="AC271" s="263" t="s">
        <v>157</v>
      </c>
      <c r="AD271" s="263" t="s">
        <v>157</v>
      </c>
      <c r="AE271" s="263" t="s">
        <v>157</v>
      </c>
      <c r="AF271" s="263" t="s">
        <v>157</v>
      </c>
      <c r="AG271" s="263"/>
      <c r="AH271" s="263" t="s">
        <v>157</v>
      </c>
      <c r="AI271" s="263" t="s">
        <v>157</v>
      </c>
      <c r="AJ271" s="263"/>
      <c r="AK271" s="5"/>
      <c r="AL271" s="152"/>
      <c r="AM271" s="152">
        <f>VLOOKUP(C271,DM_NGAY_CONG_QUY_DINH!$H$3:$L$514,5,FALSE)</f>
        <v>26</v>
      </c>
      <c r="AN271" s="152">
        <f t="shared" si="0"/>
        <v>26</v>
      </c>
      <c r="AO271" s="155">
        <f t="shared" si="1"/>
        <v>0</v>
      </c>
      <c r="AP271" s="155">
        <f t="shared" si="2"/>
        <v>0</v>
      </c>
      <c r="AQ271" s="157">
        <f t="shared" si="3"/>
        <v>0</v>
      </c>
      <c r="AR271" s="155">
        <f t="shared" si="4"/>
        <v>0</v>
      </c>
      <c r="AS271" s="155">
        <f t="shared" si="5"/>
        <v>0</v>
      </c>
      <c r="AT271" s="155">
        <f t="shared" si="6"/>
        <v>0</v>
      </c>
      <c r="AU271" s="155">
        <f t="shared" si="7"/>
        <v>0</v>
      </c>
      <c r="AV271" s="155">
        <f t="shared" si="22"/>
        <v>0</v>
      </c>
      <c r="AW271" s="155">
        <f t="shared" si="9"/>
        <v>0</v>
      </c>
      <c r="AX271" s="155">
        <f t="shared" si="10"/>
        <v>0</v>
      </c>
      <c r="AY271" s="155">
        <f t="shared" si="11"/>
        <v>0</v>
      </c>
      <c r="AZ271" s="155">
        <f t="shared" si="23"/>
        <v>0</v>
      </c>
      <c r="BA271" s="155">
        <f t="shared" si="13"/>
        <v>0</v>
      </c>
      <c r="BB271" s="155">
        <f t="shared" si="14"/>
        <v>0</v>
      </c>
      <c r="BC271" s="155">
        <f t="shared" si="15"/>
        <v>0</v>
      </c>
      <c r="BD271" s="155">
        <f t="shared" si="24"/>
        <v>0</v>
      </c>
      <c r="BE271" s="155">
        <f t="shared" si="17"/>
        <v>0</v>
      </c>
      <c r="BF271" s="155">
        <f t="shared" si="18"/>
        <v>0</v>
      </c>
      <c r="BG271" s="155">
        <f t="shared" si="19"/>
        <v>0</v>
      </c>
      <c r="BH271" s="155">
        <f t="shared" si="20"/>
        <v>0</v>
      </c>
      <c r="BI271" s="155">
        <f t="shared" si="21"/>
        <v>0</v>
      </c>
      <c r="BJ271" s="171">
        <v>1</v>
      </c>
      <c r="BK271" s="248"/>
    </row>
    <row r="272" spans="1:63" ht="14.25">
      <c r="A272" s="4"/>
      <c r="B272" s="36">
        <v>267</v>
      </c>
      <c r="C272" s="38">
        <v>10711</v>
      </c>
      <c r="D272" s="131" t="s">
        <v>616</v>
      </c>
      <c r="E272" s="131" t="s">
        <v>445</v>
      </c>
      <c r="F272" s="263" t="s">
        <v>157</v>
      </c>
      <c r="G272" s="263" t="s">
        <v>157</v>
      </c>
      <c r="H272" s="263" t="s">
        <v>157</v>
      </c>
      <c r="I272" s="263" t="s">
        <v>157</v>
      </c>
      <c r="J272" s="263" t="s">
        <v>298</v>
      </c>
      <c r="K272" s="263" t="s">
        <v>298</v>
      </c>
      <c r="L272" s="263"/>
      <c r="M272" s="263" t="s">
        <v>298</v>
      </c>
      <c r="N272" s="263" t="s">
        <v>298</v>
      </c>
      <c r="O272" s="263" t="s">
        <v>298</v>
      </c>
      <c r="P272" s="263" t="s">
        <v>298</v>
      </c>
      <c r="Q272" s="263" t="s">
        <v>157</v>
      </c>
      <c r="R272" s="263" t="s">
        <v>157</v>
      </c>
      <c r="S272" s="263"/>
      <c r="T272" s="263" t="s">
        <v>157</v>
      </c>
      <c r="U272" s="263" t="s">
        <v>157</v>
      </c>
      <c r="V272" s="263" t="s">
        <v>157</v>
      </c>
      <c r="W272" s="263" t="s">
        <v>157</v>
      </c>
      <c r="X272" s="263" t="s">
        <v>157</v>
      </c>
      <c r="Y272" s="263" t="s">
        <v>157</v>
      </c>
      <c r="Z272" s="263"/>
      <c r="AA272" s="263" t="s">
        <v>157</v>
      </c>
      <c r="AB272" s="263" t="s">
        <v>157</v>
      </c>
      <c r="AC272" s="263" t="s">
        <v>157</v>
      </c>
      <c r="AD272" s="263" t="s">
        <v>157</v>
      </c>
      <c r="AE272" s="263" t="s">
        <v>157</v>
      </c>
      <c r="AF272" s="263" t="s">
        <v>157</v>
      </c>
      <c r="AG272" s="263"/>
      <c r="AH272" s="263" t="s">
        <v>157</v>
      </c>
      <c r="AI272" s="263" t="s">
        <v>157</v>
      </c>
      <c r="AJ272" s="263"/>
      <c r="AK272" s="5"/>
      <c r="AL272" s="152"/>
      <c r="AM272" s="152">
        <f>VLOOKUP(C272,DM_NGAY_CONG_QUY_DINH!$H$3:$L$514,5,FALSE)</f>
        <v>26</v>
      </c>
      <c r="AN272" s="152">
        <f t="shared" si="0"/>
        <v>20</v>
      </c>
      <c r="AO272" s="155">
        <f t="shared" si="1"/>
        <v>0</v>
      </c>
      <c r="AP272" s="155">
        <f t="shared" si="2"/>
        <v>0</v>
      </c>
      <c r="AQ272" s="157">
        <f t="shared" si="3"/>
        <v>0</v>
      </c>
      <c r="AR272" s="155">
        <f t="shared" si="4"/>
        <v>0</v>
      </c>
      <c r="AS272" s="155">
        <f t="shared" si="5"/>
        <v>0</v>
      </c>
      <c r="AT272" s="155">
        <f t="shared" si="6"/>
        <v>0</v>
      </c>
      <c r="AU272" s="155">
        <f t="shared" si="7"/>
        <v>0</v>
      </c>
      <c r="AV272" s="155">
        <f t="shared" si="22"/>
        <v>0</v>
      </c>
      <c r="AW272" s="155">
        <f t="shared" si="9"/>
        <v>0</v>
      </c>
      <c r="AX272" s="155">
        <f t="shared" si="10"/>
        <v>6</v>
      </c>
      <c r="AY272" s="155">
        <f t="shared" si="11"/>
        <v>0</v>
      </c>
      <c r="AZ272" s="155">
        <f t="shared" si="23"/>
        <v>0</v>
      </c>
      <c r="BA272" s="155">
        <f t="shared" si="13"/>
        <v>0</v>
      </c>
      <c r="BB272" s="155">
        <f t="shared" si="14"/>
        <v>0</v>
      </c>
      <c r="BC272" s="155">
        <f t="shared" si="15"/>
        <v>0</v>
      </c>
      <c r="BD272" s="155">
        <f t="shared" si="24"/>
        <v>0</v>
      </c>
      <c r="BE272" s="155">
        <f t="shared" si="17"/>
        <v>0</v>
      </c>
      <c r="BF272" s="155">
        <f t="shared" si="18"/>
        <v>0</v>
      </c>
      <c r="BG272" s="155">
        <f t="shared" si="19"/>
        <v>0</v>
      </c>
      <c r="BH272" s="155">
        <f t="shared" si="20"/>
        <v>0</v>
      </c>
      <c r="BI272" s="155">
        <f t="shared" si="21"/>
        <v>0</v>
      </c>
      <c r="BJ272" s="171">
        <v>1</v>
      </c>
      <c r="BK272" s="248"/>
    </row>
    <row r="273" spans="1:63" ht="14.25">
      <c r="A273" s="4"/>
      <c r="B273" s="36">
        <v>268</v>
      </c>
      <c r="C273" s="38">
        <v>10712</v>
      </c>
      <c r="D273" s="131" t="s">
        <v>617</v>
      </c>
      <c r="E273" s="131" t="s">
        <v>445</v>
      </c>
      <c r="F273" s="263" t="s">
        <v>157</v>
      </c>
      <c r="G273" s="263" t="s">
        <v>157</v>
      </c>
      <c r="H273" s="263" t="s">
        <v>157</v>
      </c>
      <c r="I273" s="263" t="s">
        <v>157</v>
      </c>
      <c r="J273" s="263" t="s">
        <v>157</v>
      </c>
      <c r="K273" s="263" t="s">
        <v>157</v>
      </c>
      <c r="L273" s="263"/>
      <c r="M273" s="263" t="s">
        <v>157</v>
      </c>
      <c r="N273" s="263" t="s">
        <v>157</v>
      </c>
      <c r="O273" s="263" t="s">
        <v>157</v>
      </c>
      <c r="P273" s="263" t="s">
        <v>157</v>
      </c>
      <c r="Q273" s="263" t="s">
        <v>157</v>
      </c>
      <c r="R273" s="263" t="s">
        <v>157</v>
      </c>
      <c r="S273" s="263"/>
      <c r="T273" s="263" t="s">
        <v>157</v>
      </c>
      <c r="U273" s="263" t="s">
        <v>157</v>
      </c>
      <c r="V273" s="263" t="s">
        <v>157</v>
      </c>
      <c r="W273" s="263" t="s">
        <v>157</v>
      </c>
      <c r="X273" s="263" t="s">
        <v>157</v>
      </c>
      <c r="Y273" s="263" t="s">
        <v>157</v>
      </c>
      <c r="Z273" s="263"/>
      <c r="AA273" s="263" t="s">
        <v>157</v>
      </c>
      <c r="AB273" s="263" t="s">
        <v>157</v>
      </c>
      <c r="AC273" s="263" t="s">
        <v>157</v>
      </c>
      <c r="AD273" s="263" t="s">
        <v>157</v>
      </c>
      <c r="AE273" s="263" t="s">
        <v>157</v>
      </c>
      <c r="AF273" s="263" t="s">
        <v>157</v>
      </c>
      <c r="AG273" s="263"/>
      <c r="AH273" s="263" t="s">
        <v>157</v>
      </c>
      <c r="AI273" s="263" t="s">
        <v>157</v>
      </c>
      <c r="AJ273" s="263"/>
      <c r="AK273" s="5"/>
      <c r="AL273" s="152"/>
      <c r="AM273" s="152">
        <f>VLOOKUP(C273,DM_NGAY_CONG_QUY_DINH!$H$3:$L$514,5,FALSE)</f>
        <v>26</v>
      </c>
      <c r="AN273" s="152">
        <f t="shared" si="0"/>
        <v>26</v>
      </c>
      <c r="AO273" s="155">
        <f t="shared" si="1"/>
        <v>0</v>
      </c>
      <c r="AP273" s="155">
        <f t="shared" si="2"/>
        <v>0</v>
      </c>
      <c r="AQ273" s="157">
        <f t="shared" si="3"/>
        <v>0</v>
      </c>
      <c r="AR273" s="155">
        <f t="shared" si="4"/>
        <v>0</v>
      </c>
      <c r="AS273" s="155">
        <f t="shared" si="5"/>
        <v>0</v>
      </c>
      <c r="AT273" s="155">
        <f t="shared" si="6"/>
        <v>0</v>
      </c>
      <c r="AU273" s="155">
        <f t="shared" si="7"/>
        <v>0</v>
      </c>
      <c r="AV273" s="155">
        <f t="shared" si="22"/>
        <v>0</v>
      </c>
      <c r="AW273" s="155">
        <f t="shared" si="9"/>
        <v>0</v>
      </c>
      <c r="AX273" s="155">
        <f t="shared" si="10"/>
        <v>0</v>
      </c>
      <c r="AY273" s="155">
        <f t="shared" si="11"/>
        <v>0</v>
      </c>
      <c r="AZ273" s="155">
        <f t="shared" si="23"/>
        <v>0</v>
      </c>
      <c r="BA273" s="155">
        <f t="shared" si="13"/>
        <v>0</v>
      </c>
      <c r="BB273" s="155">
        <f t="shared" si="14"/>
        <v>0</v>
      </c>
      <c r="BC273" s="155">
        <f t="shared" si="15"/>
        <v>0</v>
      </c>
      <c r="BD273" s="155">
        <f t="shared" si="24"/>
        <v>0</v>
      </c>
      <c r="BE273" s="155">
        <f t="shared" si="17"/>
        <v>0</v>
      </c>
      <c r="BF273" s="155">
        <f t="shared" si="18"/>
        <v>0</v>
      </c>
      <c r="BG273" s="155">
        <f t="shared" si="19"/>
        <v>0</v>
      </c>
      <c r="BH273" s="155">
        <f t="shared" si="20"/>
        <v>0</v>
      </c>
      <c r="BI273" s="155">
        <f t="shared" si="21"/>
        <v>0</v>
      </c>
      <c r="BJ273" s="225">
        <v>0.95</v>
      </c>
      <c r="BK273" s="251"/>
    </row>
    <row r="274" spans="1:63" ht="14.25">
      <c r="A274" s="4"/>
      <c r="B274" s="36">
        <v>269</v>
      </c>
      <c r="C274" s="38">
        <v>10713</v>
      </c>
      <c r="D274" s="131" t="s">
        <v>618</v>
      </c>
      <c r="E274" s="131" t="s">
        <v>445</v>
      </c>
      <c r="F274" s="263" t="s">
        <v>157</v>
      </c>
      <c r="G274" s="263" t="s">
        <v>157</v>
      </c>
      <c r="H274" s="263" t="s">
        <v>157</v>
      </c>
      <c r="I274" s="263" t="s">
        <v>157</v>
      </c>
      <c r="J274" s="263" t="s">
        <v>157</v>
      </c>
      <c r="K274" s="263" t="s">
        <v>157</v>
      </c>
      <c r="L274" s="263"/>
      <c r="M274" s="263" t="s">
        <v>157</v>
      </c>
      <c r="N274" s="263" t="s">
        <v>157</v>
      </c>
      <c r="O274" s="263" t="s">
        <v>157</v>
      </c>
      <c r="P274" s="263" t="s">
        <v>157</v>
      </c>
      <c r="Q274" s="263" t="s">
        <v>157</v>
      </c>
      <c r="R274" s="263" t="s">
        <v>157</v>
      </c>
      <c r="S274" s="263"/>
      <c r="T274" s="263" t="s">
        <v>157</v>
      </c>
      <c r="U274" s="263" t="s">
        <v>157</v>
      </c>
      <c r="V274" s="263" t="s">
        <v>157</v>
      </c>
      <c r="W274" s="263" t="s">
        <v>157</v>
      </c>
      <c r="X274" s="263" t="s">
        <v>157</v>
      </c>
      <c r="Y274" s="263" t="s">
        <v>157</v>
      </c>
      <c r="Z274" s="263"/>
      <c r="AA274" s="263" t="s">
        <v>157</v>
      </c>
      <c r="AB274" s="263" t="s">
        <v>157</v>
      </c>
      <c r="AC274" s="263" t="s">
        <v>157</v>
      </c>
      <c r="AD274" s="263" t="s">
        <v>157</v>
      </c>
      <c r="AE274" s="263" t="s">
        <v>157</v>
      </c>
      <c r="AF274" s="263" t="s">
        <v>157</v>
      </c>
      <c r="AG274" s="263"/>
      <c r="AH274" s="263" t="s">
        <v>157</v>
      </c>
      <c r="AI274" s="263" t="s">
        <v>157</v>
      </c>
      <c r="AJ274" s="263"/>
      <c r="AK274" s="5"/>
      <c r="AL274" s="152"/>
      <c r="AM274" s="152">
        <f>VLOOKUP(C274,DM_NGAY_CONG_QUY_DINH!$H$3:$L$514,5,FALSE)</f>
        <v>26</v>
      </c>
      <c r="AN274" s="152">
        <f t="shared" si="0"/>
        <v>26</v>
      </c>
      <c r="AO274" s="155">
        <f t="shared" si="1"/>
        <v>0</v>
      </c>
      <c r="AP274" s="155">
        <f t="shared" si="2"/>
        <v>0</v>
      </c>
      <c r="AQ274" s="157">
        <f t="shared" si="3"/>
        <v>0</v>
      </c>
      <c r="AR274" s="155">
        <f t="shared" si="4"/>
        <v>0</v>
      </c>
      <c r="AS274" s="155">
        <f t="shared" si="5"/>
        <v>0</v>
      </c>
      <c r="AT274" s="155">
        <f t="shared" si="6"/>
        <v>0</v>
      </c>
      <c r="AU274" s="155">
        <f t="shared" si="7"/>
        <v>0</v>
      </c>
      <c r="AV274" s="155">
        <f t="shared" si="22"/>
        <v>0</v>
      </c>
      <c r="AW274" s="155">
        <f t="shared" si="9"/>
        <v>0</v>
      </c>
      <c r="AX274" s="155">
        <f t="shared" si="10"/>
        <v>0</v>
      </c>
      <c r="AY274" s="155">
        <f t="shared" si="11"/>
        <v>0</v>
      </c>
      <c r="AZ274" s="155">
        <f t="shared" si="23"/>
        <v>0</v>
      </c>
      <c r="BA274" s="155">
        <f t="shared" si="13"/>
        <v>0</v>
      </c>
      <c r="BB274" s="155">
        <f t="shared" si="14"/>
        <v>0</v>
      </c>
      <c r="BC274" s="155">
        <f t="shared" si="15"/>
        <v>0</v>
      </c>
      <c r="BD274" s="155">
        <f t="shared" si="24"/>
        <v>0</v>
      </c>
      <c r="BE274" s="155">
        <f t="shared" si="17"/>
        <v>0</v>
      </c>
      <c r="BF274" s="155">
        <f t="shared" si="18"/>
        <v>0</v>
      </c>
      <c r="BG274" s="155">
        <f t="shared" si="19"/>
        <v>0</v>
      </c>
      <c r="BH274" s="155">
        <f t="shared" si="20"/>
        <v>0</v>
      </c>
      <c r="BI274" s="155">
        <f t="shared" si="21"/>
        <v>0</v>
      </c>
      <c r="BJ274" s="171">
        <v>1.05</v>
      </c>
      <c r="BK274" s="248"/>
    </row>
    <row r="275" spans="1:63" ht="14.25">
      <c r="A275" s="4"/>
      <c r="B275" s="36">
        <v>270</v>
      </c>
      <c r="C275" s="38">
        <v>10714</v>
      </c>
      <c r="D275" s="131" t="s">
        <v>619</v>
      </c>
      <c r="E275" s="131" t="s">
        <v>445</v>
      </c>
      <c r="F275" s="263" t="s">
        <v>157</v>
      </c>
      <c r="G275" s="263" t="s">
        <v>157</v>
      </c>
      <c r="H275" s="263" t="s">
        <v>157</v>
      </c>
      <c r="I275" s="263" t="s">
        <v>157</v>
      </c>
      <c r="J275" s="263" t="s">
        <v>157</v>
      </c>
      <c r="K275" s="263" t="s">
        <v>157</v>
      </c>
      <c r="L275" s="263"/>
      <c r="M275" s="263" t="s">
        <v>157</v>
      </c>
      <c r="N275" s="263" t="s">
        <v>157</v>
      </c>
      <c r="O275" s="263" t="s">
        <v>157</v>
      </c>
      <c r="P275" s="263" t="s">
        <v>157</v>
      </c>
      <c r="Q275" s="263" t="s">
        <v>157</v>
      </c>
      <c r="R275" s="263" t="s">
        <v>157</v>
      </c>
      <c r="S275" s="263"/>
      <c r="T275" s="263" t="s">
        <v>157</v>
      </c>
      <c r="U275" s="263" t="s">
        <v>157</v>
      </c>
      <c r="V275" s="263" t="s">
        <v>157</v>
      </c>
      <c r="W275" s="263" t="s">
        <v>157</v>
      </c>
      <c r="X275" s="263" t="s">
        <v>157</v>
      </c>
      <c r="Y275" s="263" t="s">
        <v>157</v>
      </c>
      <c r="Z275" s="263"/>
      <c r="AA275" s="263" t="s">
        <v>157</v>
      </c>
      <c r="AB275" s="263" t="s">
        <v>157</v>
      </c>
      <c r="AC275" s="263" t="s">
        <v>157</v>
      </c>
      <c r="AD275" s="263" t="s">
        <v>157</v>
      </c>
      <c r="AE275" s="263" t="s">
        <v>157</v>
      </c>
      <c r="AF275" s="263" t="s">
        <v>157</v>
      </c>
      <c r="AG275" s="263"/>
      <c r="AH275" s="263" t="s">
        <v>157</v>
      </c>
      <c r="AI275" s="263" t="s">
        <v>157</v>
      </c>
      <c r="AJ275" s="263"/>
      <c r="AK275" s="5"/>
      <c r="AL275" s="152"/>
      <c r="AM275" s="152">
        <f>VLOOKUP(C275,DM_NGAY_CONG_QUY_DINH!$H$3:$L$514,5,FALSE)</f>
        <v>26</v>
      </c>
      <c r="AN275" s="152">
        <f t="shared" si="0"/>
        <v>26</v>
      </c>
      <c r="AO275" s="155">
        <f t="shared" si="1"/>
        <v>0</v>
      </c>
      <c r="AP275" s="155">
        <f t="shared" si="2"/>
        <v>0</v>
      </c>
      <c r="AQ275" s="157">
        <f t="shared" si="3"/>
        <v>0</v>
      </c>
      <c r="AR275" s="155">
        <f t="shared" si="4"/>
        <v>0</v>
      </c>
      <c r="AS275" s="155">
        <f t="shared" si="5"/>
        <v>0</v>
      </c>
      <c r="AT275" s="155">
        <f t="shared" si="6"/>
        <v>0</v>
      </c>
      <c r="AU275" s="155">
        <f t="shared" si="7"/>
        <v>0</v>
      </c>
      <c r="AV275" s="155">
        <f t="shared" si="22"/>
        <v>0</v>
      </c>
      <c r="AW275" s="155">
        <f t="shared" si="9"/>
        <v>0</v>
      </c>
      <c r="AX275" s="155">
        <f t="shared" si="10"/>
        <v>0</v>
      </c>
      <c r="AY275" s="155">
        <f t="shared" si="11"/>
        <v>0</v>
      </c>
      <c r="AZ275" s="155">
        <f t="shared" si="23"/>
        <v>0</v>
      </c>
      <c r="BA275" s="155">
        <f t="shared" si="13"/>
        <v>0</v>
      </c>
      <c r="BB275" s="155">
        <f t="shared" si="14"/>
        <v>0</v>
      </c>
      <c r="BC275" s="155">
        <f t="shared" si="15"/>
        <v>0</v>
      </c>
      <c r="BD275" s="155">
        <f t="shared" si="24"/>
        <v>0</v>
      </c>
      <c r="BE275" s="155">
        <f t="shared" si="17"/>
        <v>0</v>
      </c>
      <c r="BF275" s="155">
        <f t="shared" si="18"/>
        <v>0</v>
      </c>
      <c r="BG275" s="155">
        <f t="shared" si="19"/>
        <v>0</v>
      </c>
      <c r="BH275" s="155">
        <f t="shared" si="20"/>
        <v>0</v>
      </c>
      <c r="BI275" s="155">
        <f t="shared" si="21"/>
        <v>0</v>
      </c>
      <c r="BJ275" s="171">
        <v>1</v>
      </c>
      <c r="BK275" s="248"/>
    </row>
    <row r="276" spans="1:63" ht="14.25">
      <c r="A276" s="4"/>
      <c r="B276" s="36">
        <v>271</v>
      </c>
      <c r="C276" s="38">
        <v>10716</v>
      </c>
      <c r="D276" s="131" t="s">
        <v>620</v>
      </c>
      <c r="E276" s="131" t="s">
        <v>445</v>
      </c>
      <c r="F276" s="263" t="s">
        <v>157</v>
      </c>
      <c r="G276" s="263" t="s">
        <v>157</v>
      </c>
      <c r="H276" s="263" t="s">
        <v>157</v>
      </c>
      <c r="I276" s="263" t="s">
        <v>157</v>
      </c>
      <c r="J276" s="263" t="s">
        <v>157</v>
      </c>
      <c r="K276" s="263" t="s">
        <v>157</v>
      </c>
      <c r="L276" s="263"/>
      <c r="M276" s="263" t="s">
        <v>157</v>
      </c>
      <c r="N276" s="263" t="s">
        <v>157</v>
      </c>
      <c r="O276" s="263" t="s">
        <v>157</v>
      </c>
      <c r="P276" s="263" t="s">
        <v>157</v>
      </c>
      <c r="Q276" s="263" t="s">
        <v>157</v>
      </c>
      <c r="R276" s="263" t="s">
        <v>157</v>
      </c>
      <c r="S276" s="263"/>
      <c r="T276" s="263" t="s">
        <v>157</v>
      </c>
      <c r="U276" s="263" t="s">
        <v>157</v>
      </c>
      <c r="V276" s="263" t="s">
        <v>157</v>
      </c>
      <c r="W276" s="263" t="s">
        <v>157</v>
      </c>
      <c r="X276" s="263" t="s">
        <v>157</v>
      </c>
      <c r="Y276" s="263" t="s">
        <v>157</v>
      </c>
      <c r="Z276" s="263"/>
      <c r="AA276" s="263" t="s">
        <v>157</v>
      </c>
      <c r="AB276" s="263" t="s">
        <v>157</v>
      </c>
      <c r="AC276" s="263" t="s">
        <v>157</v>
      </c>
      <c r="AD276" s="263" t="s">
        <v>157</v>
      </c>
      <c r="AE276" s="263" t="s">
        <v>157</v>
      </c>
      <c r="AF276" s="263" t="s">
        <v>157</v>
      </c>
      <c r="AG276" s="263"/>
      <c r="AH276" s="263" t="s">
        <v>157</v>
      </c>
      <c r="AI276" s="263" t="s">
        <v>157</v>
      </c>
      <c r="AJ276" s="263"/>
      <c r="AK276" s="5"/>
      <c r="AL276" s="152"/>
      <c r="AM276" s="152">
        <f>VLOOKUP(C276,DM_NGAY_CONG_QUY_DINH!$H$3:$L$514,5,FALSE)</f>
        <v>26</v>
      </c>
      <c r="AN276" s="152">
        <f t="shared" si="0"/>
        <v>26</v>
      </c>
      <c r="AO276" s="155">
        <f t="shared" si="1"/>
        <v>0</v>
      </c>
      <c r="AP276" s="155">
        <f t="shared" si="2"/>
        <v>0</v>
      </c>
      <c r="AQ276" s="157">
        <f t="shared" si="3"/>
        <v>0</v>
      </c>
      <c r="AR276" s="155">
        <f t="shared" si="4"/>
        <v>0</v>
      </c>
      <c r="AS276" s="155">
        <f t="shared" si="5"/>
        <v>0</v>
      </c>
      <c r="AT276" s="155">
        <f t="shared" si="6"/>
        <v>0</v>
      </c>
      <c r="AU276" s="155">
        <f t="shared" si="7"/>
        <v>0</v>
      </c>
      <c r="AV276" s="155">
        <f t="shared" si="22"/>
        <v>0</v>
      </c>
      <c r="AW276" s="155">
        <f t="shared" si="9"/>
        <v>0</v>
      </c>
      <c r="AX276" s="155">
        <f t="shared" si="10"/>
        <v>0</v>
      </c>
      <c r="AY276" s="155">
        <f t="shared" si="11"/>
        <v>0</v>
      </c>
      <c r="AZ276" s="155">
        <f t="shared" si="23"/>
        <v>0</v>
      </c>
      <c r="BA276" s="155">
        <f t="shared" si="13"/>
        <v>0</v>
      </c>
      <c r="BB276" s="155">
        <f t="shared" si="14"/>
        <v>0</v>
      </c>
      <c r="BC276" s="155">
        <f t="shared" si="15"/>
        <v>0</v>
      </c>
      <c r="BD276" s="155">
        <f t="shared" si="24"/>
        <v>0</v>
      </c>
      <c r="BE276" s="155">
        <f t="shared" si="17"/>
        <v>0</v>
      </c>
      <c r="BF276" s="155">
        <f t="shared" si="18"/>
        <v>0</v>
      </c>
      <c r="BG276" s="155">
        <f t="shared" si="19"/>
        <v>0</v>
      </c>
      <c r="BH276" s="155">
        <f t="shared" si="20"/>
        <v>0</v>
      </c>
      <c r="BI276" s="155">
        <f t="shared" si="21"/>
        <v>0</v>
      </c>
      <c r="BJ276" s="171">
        <v>0.9</v>
      </c>
      <c r="BK276" s="248"/>
    </row>
    <row r="277" spans="1:63" ht="14.25">
      <c r="A277" s="4"/>
      <c r="B277" s="36">
        <v>272</v>
      </c>
      <c r="C277" s="38">
        <v>10717</v>
      </c>
      <c r="D277" s="131" t="s">
        <v>621</v>
      </c>
      <c r="E277" s="131" t="s">
        <v>445</v>
      </c>
      <c r="F277" s="263" t="s">
        <v>157</v>
      </c>
      <c r="G277" s="263" t="s">
        <v>157</v>
      </c>
      <c r="H277" s="263" t="s">
        <v>157</v>
      </c>
      <c r="I277" s="263" t="s">
        <v>157</v>
      </c>
      <c r="J277" s="263" t="s">
        <v>157</v>
      </c>
      <c r="K277" s="263" t="s">
        <v>157</v>
      </c>
      <c r="L277" s="263"/>
      <c r="M277" s="263" t="s">
        <v>157</v>
      </c>
      <c r="N277" s="263" t="s">
        <v>157</v>
      </c>
      <c r="O277" s="263" t="s">
        <v>157</v>
      </c>
      <c r="P277" s="263" t="s">
        <v>157</v>
      </c>
      <c r="Q277" s="263" t="s">
        <v>157</v>
      </c>
      <c r="R277" s="263" t="s">
        <v>157</v>
      </c>
      <c r="S277" s="263"/>
      <c r="T277" s="263" t="s">
        <v>157</v>
      </c>
      <c r="U277" s="263" t="s">
        <v>157</v>
      </c>
      <c r="V277" s="263" t="s">
        <v>157</v>
      </c>
      <c r="W277" s="263" t="s">
        <v>157</v>
      </c>
      <c r="X277" s="263" t="s">
        <v>157</v>
      </c>
      <c r="Y277" s="263" t="s">
        <v>157</v>
      </c>
      <c r="Z277" s="263"/>
      <c r="AA277" s="263" t="s">
        <v>157</v>
      </c>
      <c r="AB277" s="263" t="s">
        <v>157</v>
      </c>
      <c r="AC277" s="263" t="s">
        <v>157</v>
      </c>
      <c r="AD277" s="263" t="s">
        <v>157</v>
      </c>
      <c r="AE277" s="263" t="s">
        <v>157</v>
      </c>
      <c r="AF277" s="263" t="s">
        <v>157</v>
      </c>
      <c r="AG277" s="263"/>
      <c r="AH277" s="263" t="s">
        <v>157</v>
      </c>
      <c r="AI277" s="263" t="s">
        <v>157</v>
      </c>
      <c r="AJ277" s="263"/>
      <c r="AK277" s="5"/>
      <c r="AL277" s="152"/>
      <c r="AM277" s="152">
        <f>VLOOKUP(C277,DM_NGAY_CONG_QUY_DINH!$H$3:$L$514,5,FALSE)</f>
        <v>26</v>
      </c>
      <c r="AN277" s="152">
        <f t="shared" si="0"/>
        <v>26</v>
      </c>
      <c r="AO277" s="155">
        <f t="shared" si="1"/>
        <v>0</v>
      </c>
      <c r="AP277" s="155">
        <f t="shared" si="2"/>
        <v>0</v>
      </c>
      <c r="AQ277" s="157">
        <f t="shared" si="3"/>
        <v>0</v>
      </c>
      <c r="AR277" s="155">
        <f t="shared" si="4"/>
        <v>0</v>
      </c>
      <c r="AS277" s="155">
        <f t="shared" si="5"/>
        <v>0</v>
      </c>
      <c r="AT277" s="155">
        <f t="shared" si="6"/>
        <v>0</v>
      </c>
      <c r="AU277" s="155">
        <f t="shared" si="7"/>
        <v>0</v>
      </c>
      <c r="AV277" s="155">
        <f t="shared" si="22"/>
        <v>0</v>
      </c>
      <c r="AW277" s="155">
        <f t="shared" si="9"/>
        <v>0</v>
      </c>
      <c r="AX277" s="155">
        <f t="shared" si="10"/>
        <v>0</v>
      </c>
      <c r="AY277" s="155">
        <f t="shared" si="11"/>
        <v>0</v>
      </c>
      <c r="AZ277" s="155">
        <f t="shared" si="23"/>
        <v>0</v>
      </c>
      <c r="BA277" s="155">
        <f t="shared" si="13"/>
        <v>0</v>
      </c>
      <c r="BB277" s="155">
        <f t="shared" si="14"/>
        <v>0</v>
      </c>
      <c r="BC277" s="155">
        <f t="shared" si="15"/>
        <v>0</v>
      </c>
      <c r="BD277" s="155">
        <f t="shared" si="24"/>
        <v>0</v>
      </c>
      <c r="BE277" s="155">
        <f t="shared" si="17"/>
        <v>0</v>
      </c>
      <c r="BF277" s="155">
        <f t="shared" si="18"/>
        <v>0</v>
      </c>
      <c r="BG277" s="155">
        <f t="shared" si="19"/>
        <v>0</v>
      </c>
      <c r="BH277" s="155">
        <f t="shared" si="20"/>
        <v>0</v>
      </c>
      <c r="BI277" s="155">
        <f t="shared" si="21"/>
        <v>0</v>
      </c>
      <c r="BJ277" s="171">
        <v>1.05</v>
      </c>
      <c r="BK277" s="248"/>
    </row>
    <row r="278" spans="1:63" ht="14.25">
      <c r="A278" s="4"/>
      <c r="B278" s="36">
        <v>273</v>
      </c>
      <c r="C278" s="38">
        <v>10718</v>
      </c>
      <c r="D278" s="131" t="s">
        <v>622</v>
      </c>
      <c r="E278" s="131" t="s">
        <v>445</v>
      </c>
      <c r="F278" s="263" t="s">
        <v>157</v>
      </c>
      <c r="G278" s="263" t="s">
        <v>157</v>
      </c>
      <c r="H278" s="263" t="s">
        <v>157</v>
      </c>
      <c r="I278" s="263" t="s">
        <v>298</v>
      </c>
      <c r="J278" s="263" t="s">
        <v>298</v>
      </c>
      <c r="K278" s="263" t="s">
        <v>157</v>
      </c>
      <c r="L278" s="263"/>
      <c r="M278" s="263" t="s">
        <v>157</v>
      </c>
      <c r="N278" s="263" t="s">
        <v>157</v>
      </c>
      <c r="O278" s="263" t="s">
        <v>157</v>
      </c>
      <c r="P278" s="263" t="s">
        <v>157</v>
      </c>
      <c r="Q278" s="263" t="s">
        <v>157</v>
      </c>
      <c r="R278" s="263" t="s">
        <v>157</v>
      </c>
      <c r="S278" s="263"/>
      <c r="T278" s="263" t="s">
        <v>157</v>
      </c>
      <c r="U278" s="263" t="s">
        <v>157</v>
      </c>
      <c r="V278" s="263" t="s">
        <v>157</v>
      </c>
      <c r="W278" s="263" t="s">
        <v>157</v>
      </c>
      <c r="X278" s="263" t="s">
        <v>157</v>
      </c>
      <c r="Y278" s="263" t="s">
        <v>157</v>
      </c>
      <c r="Z278" s="263"/>
      <c r="AA278" s="263" t="s">
        <v>157</v>
      </c>
      <c r="AB278" s="263" t="s">
        <v>157</v>
      </c>
      <c r="AC278" s="263" t="s">
        <v>157</v>
      </c>
      <c r="AD278" s="263" t="s">
        <v>157</v>
      </c>
      <c r="AE278" s="263" t="s">
        <v>157</v>
      </c>
      <c r="AF278" s="263" t="s">
        <v>157</v>
      </c>
      <c r="AG278" s="263"/>
      <c r="AH278" s="263" t="s">
        <v>157</v>
      </c>
      <c r="AI278" s="263" t="s">
        <v>157</v>
      </c>
      <c r="AJ278" s="263"/>
      <c r="AK278" s="5"/>
      <c r="AL278" s="152"/>
      <c r="AM278" s="152">
        <f>VLOOKUP(C278,DM_NGAY_CONG_QUY_DINH!$H$3:$L$514,5,FALSE)</f>
        <v>26</v>
      </c>
      <c r="AN278" s="152">
        <f t="shared" si="0"/>
        <v>24</v>
      </c>
      <c r="AO278" s="155">
        <f t="shared" si="1"/>
        <v>0</v>
      </c>
      <c r="AP278" s="155">
        <f t="shared" si="2"/>
        <v>0</v>
      </c>
      <c r="AQ278" s="157">
        <f t="shared" si="3"/>
        <v>0</v>
      </c>
      <c r="AR278" s="155">
        <f t="shared" si="4"/>
        <v>0</v>
      </c>
      <c r="AS278" s="155">
        <f t="shared" si="5"/>
        <v>0</v>
      </c>
      <c r="AT278" s="155">
        <f t="shared" si="6"/>
        <v>0</v>
      </c>
      <c r="AU278" s="155">
        <f t="shared" si="7"/>
        <v>0</v>
      </c>
      <c r="AV278" s="155">
        <f t="shared" si="22"/>
        <v>0</v>
      </c>
      <c r="AW278" s="155">
        <f t="shared" si="9"/>
        <v>0</v>
      </c>
      <c r="AX278" s="155">
        <f t="shared" si="10"/>
        <v>2</v>
      </c>
      <c r="AY278" s="155">
        <f t="shared" si="11"/>
        <v>0</v>
      </c>
      <c r="AZ278" s="155">
        <f t="shared" si="23"/>
        <v>0</v>
      </c>
      <c r="BA278" s="155">
        <f t="shared" si="13"/>
        <v>0</v>
      </c>
      <c r="BB278" s="155">
        <f t="shared" si="14"/>
        <v>0</v>
      </c>
      <c r="BC278" s="155">
        <f t="shared" si="15"/>
        <v>0</v>
      </c>
      <c r="BD278" s="155">
        <f t="shared" si="24"/>
        <v>0</v>
      </c>
      <c r="BE278" s="155">
        <f t="shared" si="17"/>
        <v>0</v>
      </c>
      <c r="BF278" s="155">
        <f t="shared" si="18"/>
        <v>0</v>
      </c>
      <c r="BG278" s="155">
        <f t="shared" si="19"/>
        <v>0</v>
      </c>
      <c r="BH278" s="155">
        <f t="shared" si="20"/>
        <v>0</v>
      </c>
      <c r="BI278" s="155">
        <f t="shared" si="21"/>
        <v>0</v>
      </c>
      <c r="BJ278" s="171">
        <v>1</v>
      </c>
      <c r="BK278" s="248"/>
    </row>
    <row r="279" spans="1:63" ht="14.25">
      <c r="A279" s="4"/>
      <c r="B279" s="36">
        <v>274</v>
      </c>
      <c r="C279" s="38">
        <v>10719</v>
      </c>
      <c r="D279" s="131" t="s">
        <v>623</v>
      </c>
      <c r="E279" s="131" t="s">
        <v>445</v>
      </c>
      <c r="F279" s="263" t="s">
        <v>298</v>
      </c>
      <c r="G279" s="263" t="s">
        <v>298</v>
      </c>
      <c r="H279" s="263" t="s">
        <v>298</v>
      </c>
      <c r="I279" s="263" t="s">
        <v>298</v>
      </c>
      <c r="J279" s="263" t="s">
        <v>298</v>
      </c>
      <c r="K279" s="263" t="s">
        <v>157</v>
      </c>
      <c r="L279" s="263"/>
      <c r="M279" s="263" t="s">
        <v>157</v>
      </c>
      <c r="N279" s="263" t="s">
        <v>157</v>
      </c>
      <c r="O279" s="263" t="s">
        <v>157</v>
      </c>
      <c r="P279" s="263" t="s">
        <v>157</v>
      </c>
      <c r="Q279" s="263" t="s">
        <v>157</v>
      </c>
      <c r="R279" s="263" t="s">
        <v>157</v>
      </c>
      <c r="S279" s="263"/>
      <c r="T279" s="263" t="s">
        <v>157</v>
      </c>
      <c r="U279" s="263" t="s">
        <v>157</v>
      </c>
      <c r="V279" s="263" t="s">
        <v>157</v>
      </c>
      <c r="W279" s="263" t="s">
        <v>157</v>
      </c>
      <c r="X279" s="263" t="s">
        <v>157</v>
      </c>
      <c r="Y279" s="263" t="s">
        <v>157</v>
      </c>
      <c r="Z279" s="263"/>
      <c r="AA279" s="263" t="s">
        <v>157</v>
      </c>
      <c r="AB279" s="263" t="s">
        <v>157</v>
      </c>
      <c r="AC279" s="263" t="s">
        <v>157</v>
      </c>
      <c r="AD279" s="263" t="s">
        <v>157</v>
      </c>
      <c r="AE279" s="263" t="s">
        <v>157</v>
      </c>
      <c r="AF279" s="263" t="s">
        <v>157</v>
      </c>
      <c r="AG279" s="263"/>
      <c r="AH279" s="263" t="s">
        <v>157</v>
      </c>
      <c r="AI279" s="263" t="s">
        <v>157</v>
      </c>
      <c r="AJ279" s="263"/>
      <c r="AK279" s="5"/>
      <c r="AL279" s="152"/>
      <c r="AM279" s="152">
        <f>VLOOKUP(C279,DM_NGAY_CONG_QUY_DINH!$H$3:$L$514,5,FALSE)</f>
        <v>26</v>
      </c>
      <c r="AN279" s="152">
        <f t="shared" si="0"/>
        <v>21</v>
      </c>
      <c r="AO279" s="155">
        <f t="shared" si="1"/>
        <v>0</v>
      </c>
      <c r="AP279" s="155">
        <f t="shared" si="2"/>
        <v>0</v>
      </c>
      <c r="AQ279" s="157">
        <f t="shared" si="3"/>
        <v>0</v>
      </c>
      <c r="AR279" s="155">
        <f t="shared" si="4"/>
        <v>0</v>
      </c>
      <c r="AS279" s="155">
        <f t="shared" si="5"/>
        <v>0</v>
      </c>
      <c r="AT279" s="155">
        <f t="shared" si="6"/>
        <v>0</v>
      </c>
      <c r="AU279" s="155">
        <f t="shared" si="7"/>
        <v>0</v>
      </c>
      <c r="AV279" s="155">
        <f t="shared" si="22"/>
        <v>0</v>
      </c>
      <c r="AW279" s="155">
        <f t="shared" si="9"/>
        <v>0</v>
      </c>
      <c r="AX279" s="155">
        <f t="shared" si="10"/>
        <v>5</v>
      </c>
      <c r="AY279" s="155">
        <f t="shared" si="11"/>
        <v>0</v>
      </c>
      <c r="AZ279" s="155">
        <f t="shared" si="23"/>
        <v>0</v>
      </c>
      <c r="BA279" s="155">
        <f t="shared" si="13"/>
        <v>0</v>
      </c>
      <c r="BB279" s="155">
        <f t="shared" si="14"/>
        <v>0</v>
      </c>
      <c r="BC279" s="155">
        <f t="shared" si="15"/>
        <v>0</v>
      </c>
      <c r="BD279" s="155">
        <f t="shared" si="24"/>
        <v>0</v>
      </c>
      <c r="BE279" s="155">
        <f t="shared" si="17"/>
        <v>0</v>
      </c>
      <c r="BF279" s="155">
        <f t="shared" si="18"/>
        <v>0</v>
      </c>
      <c r="BG279" s="155">
        <f t="shared" si="19"/>
        <v>0</v>
      </c>
      <c r="BH279" s="155">
        <f t="shared" si="20"/>
        <v>0</v>
      </c>
      <c r="BI279" s="155">
        <f t="shared" si="21"/>
        <v>0</v>
      </c>
      <c r="BJ279" s="171">
        <v>1</v>
      </c>
      <c r="BK279" s="248"/>
    </row>
    <row r="280" spans="1:63" ht="14.25">
      <c r="A280" s="4"/>
      <c r="B280" s="36">
        <v>275</v>
      </c>
      <c r="C280" s="38">
        <v>10720</v>
      </c>
      <c r="D280" s="131" t="s">
        <v>624</v>
      </c>
      <c r="E280" s="131" t="s">
        <v>445</v>
      </c>
      <c r="F280" s="263" t="s">
        <v>157</v>
      </c>
      <c r="G280" s="263" t="s">
        <v>157</v>
      </c>
      <c r="H280" s="263" t="s">
        <v>157</v>
      </c>
      <c r="I280" s="263" t="s">
        <v>157</v>
      </c>
      <c r="J280" s="263" t="s">
        <v>157</v>
      </c>
      <c r="K280" s="263" t="s">
        <v>157</v>
      </c>
      <c r="L280" s="263"/>
      <c r="M280" s="263" t="s">
        <v>157</v>
      </c>
      <c r="N280" s="263" t="s">
        <v>157</v>
      </c>
      <c r="O280" s="263" t="s">
        <v>157</v>
      </c>
      <c r="P280" s="263" t="s">
        <v>157</v>
      </c>
      <c r="Q280" s="263" t="s">
        <v>157</v>
      </c>
      <c r="R280" s="263" t="s">
        <v>157</v>
      </c>
      <c r="S280" s="263"/>
      <c r="T280" s="263" t="s">
        <v>157</v>
      </c>
      <c r="U280" s="263" t="s">
        <v>157</v>
      </c>
      <c r="V280" s="263" t="s">
        <v>157</v>
      </c>
      <c r="W280" s="263" t="s">
        <v>157</v>
      </c>
      <c r="X280" s="263" t="s">
        <v>157</v>
      </c>
      <c r="Y280" s="263" t="s">
        <v>157</v>
      </c>
      <c r="Z280" s="263"/>
      <c r="AA280" s="263" t="s">
        <v>157</v>
      </c>
      <c r="AB280" s="263" t="s">
        <v>157</v>
      </c>
      <c r="AC280" s="263" t="s">
        <v>157</v>
      </c>
      <c r="AD280" s="263" t="s">
        <v>157</v>
      </c>
      <c r="AE280" s="263" t="s">
        <v>157</v>
      </c>
      <c r="AF280" s="263" t="s">
        <v>157</v>
      </c>
      <c r="AG280" s="263"/>
      <c r="AH280" s="263" t="s">
        <v>157</v>
      </c>
      <c r="AI280" s="263" t="s">
        <v>157</v>
      </c>
      <c r="AJ280" s="263"/>
      <c r="AK280" s="5"/>
      <c r="AL280" s="152"/>
      <c r="AM280" s="152">
        <f>VLOOKUP(C280,DM_NGAY_CONG_QUY_DINH!$H$3:$L$514,5,FALSE)</f>
        <v>26</v>
      </c>
      <c r="AN280" s="152">
        <f t="shared" si="0"/>
        <v>26</v>
      </c>
      <c r="AO280" s="155">
        <f t="shared" si="1"/>
        <v>0</v>
      </c>
      <c r="AP280" s="155">
        <f t="shared" si="2"/>
        <v>0</v>
      </c>
      <c r="AQ280" s="157">
        <f t="shared" si="3"/>
        <v>0</v>
      </c>
      <c r="AR280" s="155">
        <f t="shared" si="4"/>
        <v>0</v>
      </c>
      <c r="AS280" s="155">
        <f t="shared" si="5"/>
        <v>0</v>
      </c>
      <c r="AT280" s="155">
        <f t="shared" si="6"/>
        <v>0</v>
      </c>
      <c r="AU280" s="155">
        <f t="shared" si="7"/>
        <v>0</v>
      </c>
      <c r="AV280" s="155">
        <f t="shared" si="22"/>
        <v>0</v>
      </c>
      <c r="AW280" s="155">
        <f t="shared" si="9"/>
        <v>0</v>
      </c>
      <c r="AX280" s="155">
        <f t="shared" si="10"/>
        <v>0</v>
      </c>
      <c r="AY280" s="155">
        <f t="shared" si="11"/>
        <v>0</v>
      </c>
      <c r="AZ280" s="155">
        <f t="shared" si="23"/>
        <v>0</v>
      </c>
      <c r="BA280" s="155">
        <f t="shared" si="13"/>
        <v>0</v>
      </c>
      <c r="BB280" s="155">
        <f t="shared" si="14"/>
        <v>0</v>
      </c>
      <c r="BC280" s="155">
        <f t="shared" si="15"/>
        <v>0</v>
      </c>
      <c r="BD280" s="155">
        <f t="shared" si="24"/>
        <v>0</v>
      </c>
      <c r="BE280" s="155">
        <f t="shared" si="17"/>
        <v>0</v>
      </c>
      <c r="BF280" s="155">
        <f t="shared" si="18"/>
        <v>0</v>
      </c>
      <c r="BG280" s="155">
        <f t="shared" si="19"/>
        <v>0</v>
      </c>
      <c r="BH280" s="155">
        <f t="shared" si="20"/>
        <v>0</v>
      </c>
      <c r="BI280" s="155">
        <f t="shared" si="21"/>
        <v>0</v>
      </c>
      <c r="BJ280" s="171">
        <v>1</v>
      </c>
      <c r="BK280" s="248"/>
    </row>
    <row r="281" spans="1:63" ht="14.25">
      <c r="A281" s="4"/>
      <c r="B281" s="36">
        <v>276</v>
      </c>
      <c r="C281" s="38">
        <v>10721</v>
      </c>
      <c r="D281" s="131" t="s">
        <v>625</v>
      </c>
      <c r="E281" s="131" t="s">
        <v>445</v>
      </c>
      <c r="F281" s="263" t="s">
        <v>157</v>
      </c>
      <c r="G281" s="263" t="s">
        <v>157</v>
      </c>
      <c r="H281" s="263" t="s">
        <v>157</v>
      </c>
      <c r="I281" s="263" t="s">
        <v>157</v>
      </c>
      <c r="J281" s="263" t="s">
        <v>157</v>
      </c>
      <c r="K281" s="263" t="s">
        <v>157</v>
      </c>
      <c r="L281" s="263"/>
      <c r="M281" s="263" t="s">
        <v>157</v>
      </c>
      <c r="N281" s="263" t="s">
        <v>157</v>
      </c>
      <c r="O281" s="263" t="s">
        <v>157</v>
      </c>
      <c r="P281" s="263" t="s">
        <v>157</v>
      </c>
      <c r="Q281" s="263" t="s">
        <v>157</v>
      </c>
      <c r="R281" s="263" t="s">
        <v>157</v>
      </c>
      <c r="S281" s="263"/>
      <c r="T281" s="263" t="s">
        <v>157</v>
      </c>
      <c r="U281" s="263" t="s">
        <v>157</v>
      </c>
      <c r="V281" s="263" t="s">
        <v>157</v>
      </c>
      <c r="W281" s="263" t="s">
        <v>157</v>
      </c>
      <c r="X281" s="263" t="s">
        <v>157</v>
      </c>
      <c r="Y281" s="263" t="s">
        <v>157</v>
      </c>
      <c r="Z281" s="263"/>
      <c r="AA281" s="263" t="s">
        <v>157</v>
      </c>
      <c r="AB281" s="263" t="s">
        <v>157</v>
      </c>
      <c r="AC281" s="263" t="s">
        <v>157</v>
      </c>
      <c r="AD281" s="263" t="s">
        <v>157</v>
      </c>
      <c r="AE281" s="263" t="s">
        <v>157</v>
      </c>
      <c r="AF281" s="263" t="s">
        <v>157</v>
      </c>
      <c r="AG281" s="263"/>
      <c r="AH281" s="263" t="s">
        <v>157</v>
      </c>
      <c r="AI281" s="263" t="s">
        <v>157</v>
      </c>
      <c r="AJ281" s="263"/>
      <c r="AK281" s="5"/>
      <c r="AL281" s="152"/>
      <c r="AM281" s="152">
        <f>VLOOKUP(C281,DM_NGAY_CONG_QUY_DINH!$H$3:$L$514,5,FALSE)</f>
        <v>26</v>
      </c>
      <c r="AN281" s="152">
        <f t="shared" si="0"/>
        <v>26</v>
      </c>
      <c r="AO281" s="155">
        <f t="shared" si="1"/>
        <v>0</v>
      </c>
      <c r="AP281" s="155">
        <f t="shared" si="2"/>
        <v>0</v>
      </c>
      <c r="AQ281" s="157">
        <f t="shared" si="3"/>
        <v>0</v>
      </c>
      <c r="AR281" s="155">
        <f t="shared" si="4"/>
        <v>0</v>
      </c>
      <c r="AS281" s="155">
        <f t="shared" si="5"/>
        <v>0</v>
      </c>
      <c r="AT281" s="155">
        <f t="shared" si="6"/>
        <v>0</v>
      </c>
      <c r="AU281" s="155">
        <f t="shared" si="7"/>
        <v>0</v>
      </c>
      <c r="AV281" s="155">
        <f t="shared" si="22"/>
        <v>0</v>
      </c>
      <c r="AW281" s="155">
        <f t="shared" si="9"/>
        <v>0</v>
      </c>
      <c r="AX281" s="155">
        <f t="shared" si="10"/>
        <v>0</v>
      </c>
      <c r="AY281" s="155">
        <f t="shared" si="11"/>
        <v>0</v>
      </c>
      <c r="AZ281" s="155">
        <f t="shared" si="23"/>
        <v>0</v>
      </c>
      <c r="BA281" s="155">
        <f t="shared" si="13"/>
        <v>0</v>
      </c>
      <c r="BB281" s="155">
        <f t="shared" si="14"/>
        <v>0</v>
      </c>
      <c r="BC281" s="155">
        <f t="shared" si="15"/>
        <v>0</v>
      </c>
      <c r="BD281" s="155">
        <f t="shared" si="24"/>
        <v>0</v>
      </c>
      <c r="BE281" s="155">
        <f t="shared" si="17"/>
        <v>0</v>
      </c>
      <c r="BF281" s="155">
        <f t="shared" si="18"/>
        <v>0</v>
      </c>
      <c r="BG281" s="155">
        <f t="shared" si="19"/>
        <v>0</v>
      </c>
      <c r="BH281" s="155">
        <f t="shared" si="20"/>
        <v>0</v>
      </c>
      <c r="BI281" s="155">
        <f t="shared" si="21"/>
        <v>0</v>
      </c>
      <c r="BJ281" s="171">
        <v>1</v>
      </c>
      <c r="BK281" s="248"/>
    </row>
    <row r="282" spans="1:63" ht="14.25">
      <c r="A282" s="4"/>
      <c r="B282" s="36">
        <v>277</v>
      </c>
      <c r="C282" s="38">
        <v>10722</v>
      </c>
      <c r="D282" s="131" t="s">
        <v>626</v>
      </c>
      <c r="E282" s="131" t="s">
        <v>445</v>
      </c>
      <c r="F282" s="263" t="s">
        <v>157</v>
      </c>
      <c r="G282" s="263" t="s">
        <v>157</v>
      </c>
      <c r="H282" s="263" t="s">
        <v>157</v>
      </c>
      <c r="I282" s="263" t="s">
        <v>157</v>
      </c>
      <c r="J282" s="263" t="s">
        <v>157</v>
      </c>
      <c r="K282" s="263" t="s">
        <v>157</v>
      </c>
      <c r="L282" s="263"/>
      <c r="M282" s="263" t="s">
        <v>157</v>
      </c>
      <c r="N282" s="263" t="s">
        <v>157</v>
      </c>
      <c r="O282" s="263" t="s">
        <v>157</v>
      </c>
      <c r="P282" s="263" t="s">
        <v>157</v>
      </c>
      <c r="Q282" s="263" t="s">
        <v>157</v>
      </c>
      <c r="R282" s="263" t="s">
        <v>157</v>
      </c>
      <c r="S282" s="263"/>
      <c r="T282" s="263" t="s">
        <v>157</v>
      </c>
      <c r="U282" s="263" t="s">
        <v>157</v>
      </c>
      <c r="V282" s="263" t="s">
        <v>157</v>
      </c>
      <c r="W282" s="263" t="s">
        <v>157</v>
      </c>
      <c r="X282" s="263" t="s">
        <v>157</v>
      </c>
      <c r="Y282" s="263" t="s">
        <v>157</v>
      </c>
      <c r="Z282" s="263"/>
      <c r="AA282" s="263" t="s">
        <v>157</v>
      </c>
      <c r="AB282" s="263" t="s">
        <v>157</v>
      </c>
      <c r="AC282" s="263" t="s">
        <v>157</v>
      </c>
      <c r="AD282" s="263" t="s">
        <v>157</v>
      </c>
      <c r="AE282" s="263" t="s">
        <v>157</v>
      </c>
      <c r="AF282" s="263" t="s">
        <v>157</v>
      </c>
      <c r="AG282" s="263"/>
      <c r="AH282" s="263" t="s">
        <v>157</v>
      </c>
      <c r="AI282" s="263" t="s">
        <v>157</v>
      </c>
      <c r="AJ282" s="263"/>
      <c r="AK282" s="5"/>
      <c r="AL282" s="152"/>
      <c r="AM282" s="152">
        <f>VLOOKUP(C282,DM_NGAY_CONG_QUY_DINH!$H$3:$L$514,5,FALSE)</f>
        <v>26</v>
      </c>
      <c r="AN282" s="152">
        <f t="shared" si="0"/>
        <v>26</v>
      </c>
      <c r="AO282" s="155">
        <f t="shared" si="1"/>
        <v>0</v>
      </c>
      <c r="AP282" s="155">
        <f t="shared" si="2"/>
        <v>0</v>
      </c>
      <c r="AQ282" s="157">
        <f t="shared" si="3"/>
        <v>0</v>
      </c>
      <c r="AR282" s="155">
        <f t="shared" si="4"/>
        <v>0</v>
      </c>
      <c r="AS282" s="155">
        <f t="shared" si="5"/>
        <v>0</v>
      </c>
      <c r="AT282" s="155">
        <f t="shared" si="6"/>
        <v>0</v>
      </c>
      <c r="AU282" s="155">
        <f t="shared" si="7"/>
        <v>0</v>
      </c>
      <c r="AV282" s="155">
        <f t="shared" si="22"/>
        <v>0</v>
      </c>
      <c r="AW282" s="155">
        <f t="shared" si="9"/>
        <v>0</v>
      </c>
      <c r="AX282" s="155">
        <f t="shared" si="10"/>
        <v>0</v>
      </c>
      <c r="AY282" s="155">
        <f t="shared" si="11"/>
        <v>0</v>
      </c>
      <c r="AZ282" s="155">
        <f t="shared" si="23"/>
        <v>0</v>
      </c>
      <c r="BA282" s="155">
        <f t="shared" si="13"/>
        <v>0</v>
      </c>
      <c r="BB282" s="155">
        <f t="shared" si="14"/>
        <v>0</v>
      </c>
      <c r="BC282" s="155">
        <f t="shared" si="15"/>
        <v>0</v>
      </c>
      <c r="BD282" s="155">
        <f t="shared" si="24"/>
        <v>0</v>
      </c>
      <c r="BE282" s="155">
        <f t="shared" si="17"/>
        <v>0</v>
      </c>
      <c r="BF282" s="155">
        <f t="shared" si="18"/>
        <v>0</v>
      </c>
      <c r="BG282" s="155">
        <f t="shared" si="19"/>
        <v>0</v>
      </c>
      <c r="BH282" s="155">
        <f t="shared" si="20"/>
        <v>0</v>
      </c>
      <c r="BI282" s="155">
        <f t="shared" si="21"/>
        <v>0</v>
      </c>
      <c r="BJ282" s="171">
        <v>1.05</v>
      </c>
      <c r="BK282" s="248"/>
    </row>
    <row r="283" spans="1:63" ht="14.25">
      <c r="A283" s="4"/>
      <c r="B283" s="36">
        <v>278</v>
      </c>
      <c r="C283" s="38">
        <v>10723</v>
      </c>
      <c r="D283" s="131" t="s">
        <v>627</v>
      </c>
      <c r="E283" s="131" t="s">
        <v>445</v>
      </c>
      <c r="F283" s="263" t="s">
        <v>157</v>
      </c>
      <c r="G283" s="263" t="s">
        <v>157</v>
      </c>
      <c r="H283" s="263" t="s">
        <v>157</v>
      </c>
      <c r="I283" s="263" t="s">
        <v>157</v>
      </c>
      <c r="J283" s="263" t="s">
        <v>157</v>
      </c>
      <c r="K283" s="263" t="s">
        <v>157</v>
      </c>
      <c r="L283" s="263"/>
      <c r="M283" s="263" t="s">
        <v>157</v>
      </c>
      <c r="N283" s="263" t="s">
        <v>157</v>
      </c>
      <c r="O283" s="263" t="s">
        <v>157</v>
      </c>
      <c r="P283" s="263" t="s">
        <v>157</v>
      </c>
      <c r="Q283" s="263" t="s">
        <v>157</v>
      </c>
      <c r="R283" s="263" t="s">
        <v>157</v>
      </c>
      <c r="S283" s="263"/>
      <c r="T283" s="263" t="s">
        <v>157</v>
      </c>
      <c r="U283" s="263" t="s">
        <v>157</v>
      </c>
      <c r="V283" s="263" t="s">
        <v>157</v>
      </c>
      <c r="W283" s="263" t="s">
        <v>157</v>
      </c>
      <c r="X283" s="263" t="s">
        <v>157</v>
      </c>
      <c r="Y283" s="263" t="s">
        <v>157</v>
      </c>
      <c r="Z283" s="263"/>
      <c r="AA283" s="263" t="s">
        <v>157</v>
      </c>
      <c r="AB283" s="263" t="s">
        <v>157</v>
      </c>
      <c r="AC283" s="263" t="s">
        <v>157</v>
      </c>
      <c r="AD283" s="263" t="s">
        <v>157</v>
      </c>
      <c r="AE283" s="263" t="s">
        <v>157</v>
      </c>
      <c r="AF283" s="263" t="s">
        <v>157</v>
      </c>
      <c r="AG283" s="263"/>
      <c r="AH283" s="263" t="s">
        <v>157</v>
      </c>
      <c r="AI283" s="263" t="s">
        <v>157</v>
      </c>
      <c r="AJ283" s="263"/>
      <c r="AK283" s="5"/>
      <c r="AL283" s="152"/>
      <c r="AM283" s="152">
        <f>VLOOKUP(C283,DM_NGAY_CONG_QUY_DINH!$H$3:$L$514,5,FALSE)</f>
        <v>26</v>
      </c>
      <c r="AN283" s="152">
        <f t="shared" si="0"/>
        <v>26</v>
      </c>
      <c r="AO283" s="155">
        <f t="shared" si="1"/>
        <v>0</v>
      </c>
      <c r="AP283" s="155">
        <f t="shared" si="2"/>
        <v>0</v>
      </c>
      <c r="AQ283" s="157">
        <f t="shared" si="3"/>
        <v>0</v>
      </c>
      <c r="AR283" s="155">
        <f t="shared" si="4"/>
        <v>0</v>
      </c>
      <c r="AS283" s="155">
        <f t="shared" si="5"/>
        <v>0</v>
      </c>
      <c r="AT283" s="155">
        <f t="shared" si="6"/>
        <v>0</v>
      </c>
      <c r="AU283" s="155">
        <f t="shared" si="7"/>
        <v>0</v>
      </c>
      <c r="AV283" s="155">
        <f t="shared" si="22"/>
        <v>0</v>
      </c>
      <c r="AW283" s="155">
        <f t="shared" si="9"/>
        <v>0</v>
      </c>
      <c r="AX283" s="155">
        <f t="shared" si="10"/>
        <v>0</v>
      </c>
      <c r="AY283" s="155">
        <f t="shared" si="11"/>
        <v>0</v>
      </c>
      <c r="AZ283" s="155">
        <f t="shared" si="23"/>
        <v>0</v>
      </c>
      <c r="BA283" s="155">
        <f t="shared" si="13"/>
        <v>0</v>
      </c>
      <c r="BB283" s="155">
        <f t="shared" si="14"/>
        <v>0</v>
      </c>
      <c r="BC283" s="155">
        <f t="shared" si="15"/>
        <v>0</v>
      </c>
      <c r="BD283" s="155">
        <f t="shared" si="24"/>
        <v>0</v>
      </c>
      <c r="BE283" s="155">
        <f t="shared" si="17"/>
        <v>0</v>
      </c>
      <c r="BF283" s="155">
        <f t="shared" si="18"/>
        <v>0</v>
      </c>
      <c r="BG283" s="155">
        <f t="shared" si="19"/>
        <v>0</v>
      </c>
      <c r="BH283" s="155">
        <f t="shared" si="20"/>
        <v>0</v>
      </c>
      <c r="BI283" s="155">
        <f t="shared" si="21"/>
        <v>0</v>
      </c>
      <c r="BJ283" s="171">
        <v>1</v>
      </c>
      <c r="BK283" s="251"/>
    </row>
    <row r="284" spans="1:63" ht="14.25">
      <c r="A284" s="4"/>
      <c r="B284" s="36">
        <v>279</v>
      </c>
      <c r="C284" s="38">
        <v>10725</v>
      </c>
      <c r="D284" s="131" t="s">
        <v>628</v>
      </c>
      <c r="E284" s="131" t="s">
        <v>445</v>
      </c>
      <c r="F284" s="263" t="s">
        <v>157</v>
      </c>
      <c r="G284" s="263" t="s">
        <v>157</v>
      </c>
      <c r="H284" s="263" t="s">
        <v>157</v>
      </c>
      <c r="I284" s="263" t="s">
        <v>157</v>
      </c>
      <c r="J284" s="263" t="s">
        <v>157</v>
      </c>
      <c r="K284" s="263" t="s">
        <v>157</v>
      </c>
      <c r="L284" s="263"/>
      <c r="M284" s="263" t="s">
        <v>157</v>
      </c>
      <c r="N284" s="263" t="s">
        <v>157</v>
      </c>
      <c r="O284" s="263" t="s">
        <v>157</v>
      </c>
      <c r="P284" s="263" t="s">
        <v>157</v>
      </c>
      <c r="Q284" s="263" t="s">
        <v>157</v>
      </c>
      <c r="R284" s="263" t="s">
        <v>157</v>
      </c>
      <c r="S284" s="263"/>
      <c r="T284" s="263" t="s">
        <v>157</v>
      </c>
      <c r="U284" s="263" t="s">
        <v>157</v>
      </c>
      <c r="V284" s="263" t="s">
        <v>157</v>
      </c>
      <c r="W284" s="263" t="s">
        <v>157</v>
      </c>
      <c r="X284" s="263" t="s">
        <v>157</v>
      </c>
      <c r="Y284" s="263" t="s">
        <v>157</v>
      </c>
      <c r="Z284" s="263"/>
      <c r="AA284" s="263" t="s">
        <v>157</v>
      </c>
      <c r="AB284" s="263" t="s">
        <v>157</v>
      </c>
      <c r="AC284" s="263" t="s">
        <v>157</v>
      </c>
      <c r="AD284" s="263" t="s">
        <v>157</v>
      </c>
      <c r="AE284" s="263" t="s">
        <v>157</v>
      </c>
      <c r="AF284" s="263" t="s">
        <v>157</v>
      </c>
      <c r="AG284" s="263"/>
      <c r="AH284" s="263" t="s">
        <v>157</v>
      </c>
      <c r="AI284" s="263" t="s">
        <v>157</v>
      </c>
      <c r="AJ284" s="263"/>
      <c r="AK284" s="5"/>
      <c r="AL284" s="152"/>
      <c r="AM284" s="152">
        <f>VLOOKUP(C284,DM_NGAY_CONG_QUY_DINH!$H$3:$L$514,5,FALSE)</f>
        <v>26</v>
      </c>
      <c r="AN284" s="152">
        <f t="shared" si="0"/>
        <v>26</v>
      </c>
      <c r="AO284" s="155">
        <f t="shared" si="1"/>
        <v>0</v>
      </c>
      <c r="AP284" s="155">
        <f t="shared" si="2"/>
        <v>0</v>
      </c>
      <c r="AQ284" s="157">
        <f t="shared" si="3"/>
        <v>0</v>
      </c>
      <c r="AR284" s="155">
        <f t="shared" si="4"/>
        <v>0</v>
      </c>
      <c r="AS284" s="155">
        <f t="shared" si="5"/>
        <v>0</v>
      </c>
      <c r="AT284" s="155">
        <f t="shared" si="6"/>
        <v>0</v>
      </c>
      <c r="AU284" s="155">
        <f t="shared" si="7"/>
        <v>0</v>
      </c>
      <c r="AV284" s="155">
        <f t="shared" si="22"/>
        <v>0</v>
      </c>
      <c r="AW284" s="155">
        <f t="shared" si="9"/>
        <v>0</v>
      </c>
      <c r="AX284" s="155">
        <f t="shared" si="10"/>
        <v>0</v>
      </c>
      <c r="AY284" s="155">
        <f t="shared" si="11"/>
        <v>0</v>
      </c>
      <c r="AZ284" s="155">
        <f t="shared" si="23"/>
        <v>0</v>
      </c>
      <c r="BA284" s="155">
        <f t="shared" si="13"/>
        <v>0</v>
      </c>
      <c r="BB284" s="155">
        <f t="shared" si="14"/>
        <v>0</v>
      </c>
      <c r="BC284" s="155">
        <f t="shared" si="15"/>
        <v>0</v>
      </c>
      <c r="BD284" s="155">
        <f t="shared" si="24"/>
        <v>0</v>
      </c>
      <c r="BE284" s="155">
        <f t="shared" si="17"/>
        <v>0</v>
      </c>
      <c r="BF284" s="155">
        <f t="shared" si="18"/>
        <v>0</v>
      </c>
      <c r="BG284" s="155">
        <f t="shared" si="19"/>
        <v>0</v>
      </c>
      <c r="BH284" s="155">
        <f t="shared" si="20"/>
        <v>0</v>
      </c>
      <c r="BI284" s="155">
        <f t="shared" si="21"/>
        <v>0</v>
      </c>
      <c r="BJ284" s="171">
        <v>1</v>
      </c>
      <c r="BK284" s="248"/>
    </row>
    <row r="285" spans="1:63" ht="14.25">
      <c r="A285" s="4"/>
      <c r="B285" s="36">
        <v>280</v>
      </c>
      <c r="C285" s="38">
        <v>10726</v>
      </c>
      <c r="D285" s="131" t="s">
        <v>629</v>
      </c>
      <c r="E285" s="131" t="s">
        <v>445</v>
      </c>
      <c r="F285" s="263" t="s">
        <v>157</v>
      </c>
      <c r="G285" s="263" t="s">
        <v>157</v>
      </c>
      <c r="H285" s="263" t="s">
        <v>157</v>
      </c>
      <c r="I285" s="263" t="s">
        <v>157</v>
      </c>
      <c r="J285" s="263" t="s">
        <v>157</v>
      </c>
      <c r="K285" s="263" t="s">
        <v>157</v>
      </c>
      <c r="L285" s="263"/>
      <c r="M285" s="263" t="s">
        <v>157</v>
      </c>
      <c r="N285" s="263" t="s">
        <v>157</v>
      </c>
      <c r="O285" s="263" t="s">
        <v>157</v>
      </c>
      <c r="P285" s="263" t="s">
        <v>157</v>
      </c>
      <c r="Q285" s="263" t="s">
        <v>157</v>
      </c>
      <c r="R285" s="263" t="s">
        <v>157</v>
      </c>
      <c r="S285" s="263"/>
      <c r="T285" s="263" t="s">
        <v>157</v>
      </c>
      <c r="U285" s="263" t="s">
        <v>157</v>
      </c>
      <c r="V285" s="263" t="s">
        <v>157</v>
      </c>
      <c r="W285" s="263" t="s">
        <v>157</v>
      </c>
      <c r="X285" s="263" t="s">
        <v>157</v>
      </c>
      <c r="Y285" s="263" t="s">
        <v>157</v>
      </c>
      <c r="Z285" s="263"/>
      <c r="AA285" s="263" t="s">
        <v>157</v>
      </c>
      <c r="AB285" s="263" t="s">
        <v>157</v>
      </c>
      <c r="AC285" s="263" t="s">
        <v>157</v>
      </c>
      <c r="AD285" s="263" t="s">
        <v>157</v>
      </c>
      <c r="AE285" s="263" t="s">
        <v>157</v>
      </c>
      <c r="AF285" s="263" t="s">
        <v>157</v>
      </c>
      <c r="AG285" s="263"/>
      <c r="AH285" s="263" t="s">
        <v>157</v>
      </c>
      <c r="AI285" s="263" t="s">
        <v>157</v>
      </c>
      <c r="AJ285" s="263"/>
      <c r="AK285" s="5"/>
      <c r="AL285" s="152"/>
      <c r="AM285" s="152">
        <f>VLOOKUP(C285,DM_NGAY_CONG_QUY_DINH!$H$3:$L$514,5,FALSE)</f>
        <v>26</v>
      </c>
      <c r="AN285" s="152">
        <f t="shared" si="0"/>
        <v>26</v>
      </c>
      <c r="AO285" s="155">
        <f t="shared" si="1"/>
        <v>0</v>
      </c>
      <c r="AP285" s="155">
        <f t="shared" si="2"/>
        <v>0</v>
      </c>
      <c r="AQ285" s="157">
        <f t="shared" si="3"/>
        <v>0</v>
      </c>
      <c r="AR285" s="155">
        <f t="shared" si="4"/>
        <v>0</v>
      </c>
      <c r="AS285" s="155">
        <f t="shared" si="5"/>
        <v>0</v>
      </c>
      <c r="AT285" s="155">
        <f t="shared" si="6"/>
        <v>0</v>
      </c>
      <c r="AU285" s="155">
        <f t="shared" si="7"/>
        <v>0</v>
      </c>
      <c r="AV285" s="155">
        <f t="shared" si="22"/>
        <v>0</v>
      </c>
      <c r="AW285" s="155">
        <f t="shared" si="9"/>
        <v>0</v>
      </c>
      <c r="AX285" s="155">
        <f t="shared" si="10"/>
        <v>0</v>
      </c>
      <c r="AY285" s="155">
        <f t="shared" si="11"/>
        <v>0</v>
      </c>
      <c r="AZ285" s="155">
        <f t="shared" si="23"/>
        <v>0</v>
      </c>
      <c r="BA285" s="155">
        <f t="shared" si="13"/>
        <v>0</v>
      </c>
      <c r="BB285" s="155">
        <f t="shared" si="14"/>
        <v>0</v>
      </c>
      <c r="BC285" s="155">
        <f t="shared" si="15"/>
        <v>0</v>
      </c>
      <c r="BD285" s="155">
        <f t="shared" si="24"/>
        <v>0</v>
      </c>
      <c r="BE285" s="155">
        <f t="shared" si="17"/>
        <v>0</v>
      </c>
      <c r="BF285" s="155">
        <f t="shared" si="18"/>
        <v>0</v>
      </c>
      <c r="BG285" s="155">
        <f t="shared" si="19"/>
        <v>0</v>
      </c>
      <c r="BH285" s="155">
        <f t="shared" si="20"/>
        <v>0</v>
      </c>
      <c r="BI285" s="155">
        <f t="shared" si="21"/>
        <v>0</v>
      </c>
      <c r="BJ285" s="171">
        <v>0.97</v>
      </c>
      <c r="BK285" s="248"/>
    </row>
    <row r="286" spans="1:63" ht="14.25">
      <c r="A286" s="4"/>
      <c r="B286" s="36">
        <v>281</v>
      </c>
      <c r="C286" s="38">
        <v>10727</v>
      </c>
      <c r="D286" s="131" t="s">
        <v>630</v>
      </c>
      <c r="E286" s="131" t="s">
        <v>445</v>
      </c>
      <c r="F286" s="263" t="s">
        <v>157</v>
      </c>
      <c r="G286" s="263" t="s">
        <v>157</v>
      </c>
      <c r="H286" s="263" t="s">
        <v>157</v>
      </c>
      <c r="I286" s="263" t="s">
        <v>157</v>
      </c>
      <c r="J286" s="263" t="s">
        <v>157</v>
      </c>
      <c r="K286" s="263" t="s">
        <v>157</v>
      </c>
      <c r="L286" s="263"/>
      <c r="M286" s="263" t="s">
        <v>157</v>
      </c>
      <c r="N286" s="263" t="s">
        <v>157</v>
      </c>
      <c r="O286" s="263" t="s">
        <v>157</v>
      </c>
      <c r="P286" s="263" t="s">
        <v>157</v>
      </c>
      <c r="Q286" s="263" t="s">
        <v>157</v>
      </c>
      <c r="R286" s="263" t="s">
        <v>157</v>
      </c>
      <c r="S286" s="263"/>
      <c r="T286" s="263" t="s">
        <v>157</v>
      </c>
      <c r="U286" s="263" t="s">
        <v>157</v>
      </c>
      <c r="V286" s="263" t="s">
        <v>157</v>
      </c>
      <c r="W286" s="263" t="s">
        <v>157</v>
      </c>
      <c r="X286" s="263" t="s">
        <v>157</v>
      </c>
      <c r="Y286" s="263" t="s">
        <v>157</v>
      </c>
      <c r="Z286" s="263"/>
      <c r="AA286" s="263" t="s">
        <v>157</v>
      </c>
      <c r="AB286" s="263" t="s">
        <v>157</v>
      </c>
      <c r="AC286" s="263" t="s">
        <v>157</v>
      </c>
      <c r="AD286" s="263" t="s">
        <v>157</v>
      </c>
      <c r="AE286" s="263" t="s">
        <v>157</v>
      </c>
      <c r="AF286" s="263" t="s">
        <v>157</v>
      </c>
      <c r="AG286" s="263"/>
      <c r="AH286" s="263" t="s">
        <v>157</v>
      </c>
      <c r="AI286" s="263" t="s">
        <v>157</v>
      </c>
      <c r="AJ286" s="263"/>
      <c r="AK286" s="5"/>
      <c r="AL286" s="152"/>
      <c r="AM286" s="152">
        <f>VLOOKUP(C286,DM_NGAY_CONG_QUY_DINH!$H$3:$L$514,5,FALSE)</f>
        <v>26</v>
      </c>
      <c r="AN286" s="152">
        <f t="shared" si="0"/>
        <v>26</v>
      </c>
      <c r="AO286" s="155">
        <f t="shared" si="1"/>
        <v>0</v>
      </c>
      <c r="AP286" s="155">
        <f t="shared" si="2"/>
        <v>0</v>
      </c>
      <c r="AQ286" s="157">
        <f t="shared" si="3"/>
        <v>0</v>
      </c>
      <c r="AR286" s="155">
        <f t="shared" si="4"/>
        <v>0</v>
      </c>
      <c r="AS286" s="155">
        <f t="shared" si="5"/>
        <v>0</v>
      </c>
      <c r="AT286" s="155">
        <f t="shared" si="6"/>
        <v>0</v>
      </c>
      <c r="AU286" s="155">
        <f t="shared" si="7"/>
        <v>0</v>
      </c>
      <c r="AV286" s="155">
        <f t="shared" si="22"/>
        <v>0</v>
      </c>
      <c r="AW286" s="155">
        <f t="shared" si="9"/>
        <v>0</v>
      </c>
      <c r="AX286" s="155">
        <f t="shared" si="10"/>
        <v>0</v>
      </c>
      <c r="AY286" s="155">
        <f t="shared" si="11"/>
        <v>0</v>
      </c>
      <c r="AZ286" s="155">
        <f t="shared" si="23"/>
        <v>0</v>
      </c>
      <c r="BA286" s="155">
        <f t="shared" si="13"/>
        <v>0</v>
      </c>
      <c r="BB286" s="155">
        <f t="shared" si="14"/>
        <v>0</v>
      </c>
      <c r="BC286" s="155">
        <f t="shared" si="15"/>
        <v>0</v>
      </c>
      <c r="BD286" s="155">
        <f t="shared" si="24"/>
        <v>0</v>
      </c>
      <c r="BE286" s="155">
        <f t="shared" si="17"/>
        <v>0</v>
      </c>
      <c r="BF286" s="155">
        <f t="shared" si="18"/>
        <v>0</v>
      </c>
      <c r="BG286" s="155">
        <f t="shared" si="19"/>
        <v>0</v>
      </c>
      <c r="BH286" s="155">
        <f t="shared" si="20"/>
        <v>0</v>
      </c>
      <c r="BI286" s="155">
        <f t="shared" si="21"/>
        <v>0</v>
      </c>
      <c r="BJ286" s="171">
        <v>0.96</v>
      </c>
      <c r="BK286" s="248"/>
    </row>
    <row r="287" spans="1:63" ht="14.25">
      <c r="A287" s="4"/>
      <c r="B287" s="36">
        <v>282</v>
      </c>
      <c r="C287" s="38">
        <v>10728</v>
      </c>
      <c r="D287" s="131" t="s">
        <v>559</v>
      </c>
      <c r="E287" s="131" t="s">
        <v>445</v>
      </c>
      <c r="F287" s="263" t="s">
        <v>298</v>
      </c>
      <c r="G287" s="263" t="s">
        <v>298</v>
      </c>
      <c r="H287" s="263" t="s">
        <v>298</v>
      </c>
      <c r="I287" s="263" t="s">
        <v>298</v>
      </c>
      <c r="J287" s="263" t="s">
        <v>298</v>
      </c>
      <c r="K287" s="263" t="s">
        <v>298</v>
      </c>
      <c r="L287" s="263"/>
      <c r="M287" s="263" t="s">
        <v>298</v>
      </c>
      <c r="N287" s="263" t="s">
        <v>298</v>
      </c>
      <c r="O287" s="263" t="s">
        <v>157</v>
      </c>
      <c r="P287" s="263" t="s">
        <v>157</v>
      </c>
      <c r="Q287" s="263" t="s">
        <v>157</v>
      </c>
      <c r="R287" s="263" t="s">
        <v>157</v>
      </c>
      <c r="S287" s="263"/>
      <c r="T287" s="263" t="s">
        <v>157</v>
      </c>
      <c r="U287" s="263" t="s">
        <v>157</v>
      </c>
      <c r="V287" s="263" t="s">
        <v>157</v>
      </c>
      <c r="W287" s="263" t="s">
        <v>157</v>
      </c>
      <c r="X287" s="263" t="s">
        <v>157</v>
      </c>
      <c r="Y287" s="263" t="s">
        <v>157</v>
      </c>
      <c r="Z287" s="263"/>
      <c r="AA287" s="263" t="s">
        <v>157</v>
      </c>
      <c r="AB287" s="263" t="s">
        <v>157</v>
      </c>
      <c r="AC287" s="263" t="s">
        <v>157</v>
      </c>
      <c r="AD287" s="263" t="s">
        <v>157</v>
      </c>
      <c r="AE287" s="263" t="s">
        <v>157</v>
      </c>
      <c r="AF287" s="263" t="s">
        <v>157</v>
      </c>
      <c r="AG287" s="263"/>
      <c r="AH287" s="263" t="s">
        <v>157</v>
      </c>
      <c r="AI287" s="263" t="s">
        <v>157</v>
      </c>
      <c r="AJ287" s="263"/>
      <c r="AK287" s="5"/>
      <c r="AL287" s="152"/>
      <c r="AM287" s="152">
        <f>VLOOKUP(C287,DM_NGAY_CONG_QUY_DINH!$H$3:$L$514,5,FALSE)</f>
        <v>26</v>
      </c>
      <c r="AN287" s="152">
        <f t="shared" si="0"/>
        <v>18</v>
      </c>
      <c r="AO287" s="155">
        <f t="shared" si="1"/>
        <v>0</v>
      </c>
      <c r="AP287" s="155">
        <f t="shared" si="2"/>
        <v>0</v>
      </c>
      <c r="AQ287" s="157">
        <f t="shared" si="3"/>
        <v>0</v>
      </c>
      <c r="AR287" s="155">
        <f t="shared" si="4"/>
        <v>0</v>
      </c>
      <c r="AS287" s="155">
        <f t="shared" si="5"/>
        <v>0</v>
      </c>
      <c r="AT287" s="155">
        <f t="shared" si="6"/>
        <v>0</v>
      </c>
      <c r="AU287" s="155">
        <f t="shared" si="7"/>
        <v>0</v>
      </c>
      <c r="AV287" s="155">
        <f t="shared" si="22"/>
        <v>0</v>
      </c>
      <c r="AW287" s="155">
        <f t="shared" si="9"/>
        <v>0</v>
      </c>
      <c r="AX287" s="155">
        <f t="shared" si="10"/>
        <v>8</v>
      </c>
      <c r="AY287" s="155">
        <f t="shared" si="11"/>
        <v>0</v>
      </c>
      <c r="AZ287" s="155">
        <f t="shared" si="23"/>
        <v>0</v>
      </c>
      <c r="BA287" s="155">
        <f t="shared" si="13"/>
        <v>0</v>
      </c>
      <c r="BB287" s="155">
        <f t="shared" si="14"/>
        <v>0</v>
      </c>
      <c r="BC287" s="155">
        <f t="shared" si="15"/>
        <v>0</v>
      </c>
      <c r="BD287" s="155">
        <f t="shared" si="24"/>
        <v>0</v>
      </c>
      <c r="BE287" s="155">
        <f t="shared" si="17"/>
        <v>0</v>
      </c>
      <c r="BF287" s="155">
        <f t="shared" si="18"/>
        <v>0</v>
      </c>
      <c r="BG287" s="155">
        <f t="shared" si="19"/>
        <v>0</v>
      </c>
      <c r="BH287" s="155">
        <f t="shared" si="20"/>
        <v>0</v>
      </c>
      <c r="BI287" s="155">
        <f t="shared" si="21"/>
        <v>0</v>
      </c>
      <c r="BJ287" s="171">
        <v>1</v>
      </c>
      <c r="BK287" s="248"/>
    </row>
    <row r="288" spans="1:63" ht="14.25">
      <c r="A288" s="4"/>
      <c r="B288" s="36">
        <v>283</v>
      </c>
      <c r="C288" s="38">
        <v>10729</v>
      </c>
      <c r="D288" s="131" t="s">
        <v>631</v>
      </c>
      <c r="E288" s="131" t="s">
        <v>445</v>
      </c>
      <c r="F288" s="263" t="s">
        <v>157</v>
      </c>
      <c r="G288" s="263" t="s">
        <v>157</v>
      </c>
      <c r="H288" s="263" t="s">
        <v>157</v>
      </c>
      <c r="I288" s="263" t="s">
        <v>157</v>
      </c>
      <c r="J288" s="263" t="s">
        <v>157</v>
      </c>
      <c r="K288" s="263" t="s">
        <v>157</v>
      </c>
      <c r="L288" s="263"/>
      <c r="M288" s="263" t="s">
        <v>157</v>
      </c>
      <c r="N288" s="263" t="s">
        <v>157</v>
      </c>
      <c r="O288" s="263" t="s">
        <v>157</v>
      </c>
      <c r="P288" s="263" t="s">
        <v>157</v>
      </c>
      <c r="Q288" s="263" t="s">
        <v>157</v>
      </c>
      <c r="R288" s="263" t="s">
        <v>157</v>
      </c>
      <c r="S288" s="263"/>
      <c r="T288" s="263" t="s">
        <v>157</v>
      </c>
      <c r="U288" s="263" t="s">
        <v>157</v>
      </c>
      <c r="V288" s="263" t="s">
        <v>157</v>
      </c>
      <c r="W288" s="263" t="s">
        <v>157</v>
      </c>
      <c r="X288" s="263" t="s">
        <v>157</v>
      </c>
      <c r="Y288" s="263" t="s">
        <v>157</v>
      </c>
      <c r="Z288" s="263"/>
      <c r="AA288" s="263" t="s">
        <v>157</v>
      </c>
      <c r="AB288" s="263" t="s">
        <v>157</v>
      </c>
      <c r="AC288" s="263" t="s">
        <v>157</v>
      </c>
      <c r="AD288" s="263" t="s">
        <v>157</v>
      </c>
      <c r="AE288" s="263" t="s">
        <v>157</v>
      </c>
      <c r="AF288" s="263" t="s">
        <v>157</v>
      </c>
      <c r="AG288" s="263"/>
      <c r="AH288" s="263" t="s">
        <v>157</v>
      </c>
      <c r="AI288" s="263" t="s">
        <v>157</v>
      </c>
      <c r="AJ288" s="263"/>
      <c r="AK288" s="5"/>
      <c r="AL288" s="152"/>
      <c r="AM288" s="152">
        <f>VLOOKUP(C288,DM_NGAY_CONG_QUY_DINH!$H$3:$L$514,5,FALSE)</f>
        <v>26</v>
      </c>
      <c r="AN288" s="152">
        <f t="shared" si="0"/>
        <v>26</v>
      </c>
      <c r="AO288" s="155">
        <f t="shared" si="1"/>
        <v>0</v>
      </c>
      <c r="AP288" s="155">
        <f t="shared" si="2"/>
        <v>0</v>
      </c>
      <c r="AQ288" s="157">
        <f t="shared" si="3"/>
        <v>0</v>
      </c>
      <c r="AR288" s="155">
        <f t="shared" si="4"/>
        <v>0</v>
      </c>
      <c r="AS288" s="155">
        <f t="shared" si="5"/>
        <v>0</v>
      </c>
      <c r="AT288" s="155">
        <f t="shared" si="6"/>
        <v>0</v>
      </c>
      <c r="AU288" s="155">
        <f t="shared" si="7"/>
        <v>0</v>
      </c>
      <c r="AV288" s="155">
        <f t="shared" si="22"/>
        <v>0</v>
      </c>
      <c r="AW288" s="155">
        <f t="shared" si="9"/>
        <v>0</v>
      </c>
      <c r="AX288" s="155">
        <f t="shared" si="10"/>
        <v>0</v>
      </c>
      <c r="AY288" s="155">
        <f t="shared" si="11"/>
        <v>0</v>
      </c>
      <c r="AZ288" s="155">
        <f t="shared" si="23"/>
        <v>0</v>
      </c>
      <c r="BA288" s="155">
        <f t="shared" si="13"/>
        <v>0</v>
      </c>
      <c r="BB288" s="155">
        <f t="shared" si="14"/>
        <v>0</v>
      </c>
      <c r="BC288" s="155">
        <f t="shared" si="15"/>
        <v>0</v>
      </c>
      <c r="BD288" s="155">
        <f t="shared" si="24"/>
        <v>0</v>
      </c>
      <c r="BE288" s="155">
        <f t="shared" si="17"/>
        <v>0</v>
      </c>
      <c r="BF288" s="155">
        <f t="shared" si="18"/>
        <v>0</v>
      </c>
      <c r="BG288" s="155">
        <f t="shared" si="19"/>
        <v>0</v>
      </c>
      <c r="BH288" s="155">
        <f t="shared" si="20"/>
        <v>0</v>
      </c>
      <c r="BI288" s="155">
        <f t="shared" si="21"/>
        <v>0</v>
      </c>
      <c r="BJ288" s="171">
        <v>1</v>
      </c>
      <c r="BK288" s="248"/>
    </row>
    <row r="289" spans="1:63" ht="14.25">
      <c r="A289" s="4"/>
      <c r="B289" s="36">
        <v>284</v>
      </c>
      <c r="C289" s="38">
        <v>10730</v>
      </c>
      <c r="D289" s="131" t="s">
        <v>532</v>
      </c>
      <c r="E289" s="131" t="s">
        <v>445</v>
      </c>
      <c r="F289" s="263" t="s">
        <v>298</v>
      </c>
      <c r="G289" s="263" t="s">
        <v>298</v>
      </c>
      <c r="H289" s="263" t="s">
        <v>298</v>
      </c>
      <c r="I289" s="263" t="s">
        <v>298</v>
      </c>
      <c r="J289" s="263" t="s">
        <v>298</v>
      </c>
      <c r="K289" s="263" t="s">
        <v>298</v>
      </c>
      <c r="L289" s="263"/>
      <c r="M289" s="263" t="s">
        <v>298</v>
      </c>
      <c r="N289" s="263" t="s">
        <v>298</v>
      </c>
      <c r="O289" s="263" t="s">
        <v>298</v>
      </c>
      <c r="P289" s="263" t="s">
        <v>298</v>
      </c>
      <c r="Q289" s="263" t="s">
        <v>157</v>
      </c>
      <c r="R289" s="263" t="s">
        <v>157</v>
      </c>
      <c r="S289" s="263"/>
      <c r="T289" s="263" t="s">
        <v>157</v>
      </c>
      <c r="U289" s="263" t="s">
        <v>157</v>
      </c>
      <c r="V289" s="263" t="s">
        <v>157</v>
      </c>
      <c r="W289" s="263" t="s">
        <v>157</v>
      </c>
      <c r="X289" s="263" t="s">
        <v>157</v>
      </c>
      <c r="Y289" s="263" t="s">
        <v>157</v>
      </c>
      <c r="Z289" s="263"/>
      <c r="AA289" s="263" t="s">
        <v>157</v>
      </c>
      <c r="AB289" s="263" t="s">
        <v>157</v>
      </c>
      <c r="AC289" s="263" t="s">
        <v>157</v>
      </c>
      <c r="AD289" s="263" t="s">
        <v>157</v>
      </c>
      <c r="AE289" s="263" t="s">
        <v>157</v>
      </c>
      <c r="AF289" s="263" t="s">
        <v>157</v>
      </c>
      <c r="AG289" s="263"/>
      <c r="AH289" s="263" t="s">
        <v>157</v>
      </c>
      <c r="AI289" s="263" t="s">
        <v>157</v>
      </c>
      <c r="AJ289" s="263"/>
      <c r="AK289" s="5"/>
      <c r="AL289" s="152"/>
      <c r="AM289" s="152">
        <f>VLOOKUP(C289,DM_NGAY_CONG_QUY_DINH!$H$3:$L$514,5,FALSE)</f>
        <v>26</v>
      </c>
      <c r="AN289" s="152">
        <f t="shared" si="0"/>
        <v>16</v>
      </c>
      <c r="AO289" s="155">
        <f t="shared" si="1"/>
        <v>0</v>
      </c>
      <c r="AP289" s="155">
        <f t="shared" si="2"/>
        <v>0</v>
      </c>
      <c r="AQ289" s="157">
        <f t="shared" si="3"/>
        <v>0</v>
      </c>
      <c r="AR289" s="155">
        <f t="shared" si="4"/>
        <v>0</v>
      </c>
      <c r="AS289" s="155">
        <f t="shared" si="5"/>
        <v>0</v>
      </c>
      <c r="AT289" s="155">
        <f t="shared" si="6"/>
        <v>0</v>
      </c>
      <c r="AU289" s="155">
        <f t="shared" si="7"/>
        <v>0</v>
      </c>
      <c r="AV289" s="155">
        <f t="shared" si="22"/>
        <v>0</v>
      </c>
      <c r="AW289" s="155">
        <f t="shared" si="9"/>
        <v>0</v>
      </c>
      <c r="AX289" s="155">
        <f t="shared" si="10"/>
        <v>10</v>
      </c>
      <c r="AY289" s="155">
        <f t="shared" si="11"/>
        <v>0</v>
      </c>
      <c r="AZ289" s="155">
        <f t="shared" si="23"/>
        <v>0</v>
      </c>
      <c r="BA289" s="155">
        <f t="shared" si="13"/>
        <v>0</v>
      </c>
      <c r="BB289" s="155">
        <f t="shared" si="14"/>
        <v>0</v>
      </c>
      <c r="BC289" s="155">
        <f t="shared" si="15"/>
        <v>0</v>
      </c>
      <c r="BD289" s="155">
        <f t="shared" si="24"/>
        <v>0</v>
      </c>
      <c r="BE289" s="155">
        <f t="shared" si="17"/>
        <v>0</v>
      </c>
      <c r="BF289" s="155">
        <f t="shared" si="18"/>
        <v>0</v>
      </c>
      <c r="BG289" s="155">
        <f t="shared" si="19"/>
        <v>0</v>
      </c>
      <c r="BH289" s="155">
        <f t="shared" si="20"/>
        <v>0</v>
      </c>
      <c r="BI289" s="155">
        <f t="shared" si="21"/>
        <v>0</v>
      </c>
      <c r="BJ289" s="171">
        <v>1</v>
      </c>
      <c r="BK289" s="248"/>
    </row>
    <row r="290" spans="1:63" ht="14.25">
      <c r="A290" s="4"/>
      <c r="B290" s="36">
        <v>285</v>
      </c>
      <c r="C290" s="38">
        <v>10731</v>
      </c>
      <c r="D290" s="131" t="s">
        <v>632</v>
      </c>
      <c r="E290" s="131" t="s">
        <v>445</v>
      </c>
      <c r="F290" s="263" t="s">
        <v>157</v>
      </c>
      <c r="G290" s="263" t="s">
        <v>157</v>
      </c>
      <c r="H290" s="263" t="s">
        <v>157</v>
      </c>
      <c r="I290" s="263" t="s">
        <v>157</v>
      </c>
      <c r="J290" s="263" t="s">
        <v>157</v>
      </c>
      <c r="K290" s="263" t="s">
        <v>157</v>
      </c>
      <c r="L290" s="263"/>
      <c r="M290" s="263" t="s">
        <v>157</v>
      </c>
      <c r="N290" s="263" t="s">
        <v>157</v>
      </c>
      <c r="O290" s="263" t="s">
        <v>157</v>
      </c>
      <c r="P290" s="263" t="s">
        <v>157</v>
      </c>
      <c r="Q290" s="263" t="s">
        <v>157</v>
      </c>
      <c r="R290" s="263" t="s">
        <v>157</v>
      </c>
      <c r="S290" s="263"/>
      <c r="T290" s="263" t="s">
        <v>157</v>
      </c>
      <c r="U290" s="263" t="s">
        <v>157</v>
      </c>
      <c r="V290" s="263" t="s">
        <v>157</v>
      </c>
      <c r="W290" s="263" t="s">
        <v>157</v>
      </c>
      <c r="X290" s="263" t="s">
        <v>157</v>
      </c>
      <c r="Y290" s="263" t="s">
        <v>157</v>
      </c>
      <c r="Z290" s="263"/>
      <c r="AA290" s="263" t="s">
        <v>157</v>
      </c>
      <c r="AB290" s="263" t="s">
        <v>157</v>
      </c>
      <c r="AC290" s="263" t="s">
        <v>157</v>
      </c>
      <c r="AD290" s="263" t="s">
        <v>157</v>
      </c>
      <c r="AE290" s="263" t="s">
        <v>157</v>
      </c>
      <c r="AF290" s="263" t="s">
        <v>157</v>
      </c>
      <c r="AG290" s="263"/>
      <c r="AH290" s="263" t="s">
        <v>157</v>
      </c>
      <c r="AI290" s="263" t="s">
        <v>157</v>
      </c>
      <c r="AJ290" s="263"/>
      <c r="AK290" s="5"/>
      <c r="AL290" s="152"/>
      <c r="AM290" s="152">
        <f>VLOOKUP(C290,DM_NGAY_CONG_QUY_DINH!$H$3:$L$514,5,FALSE)</f>
        <v>26</v>
      </c>
      <c r="AN290" s="152">
        <f t="shared" si="0"/>
        <v>26</v>
      </c>
      <c r="AO290" s="155">
        <f t="shared" si="1"/>
        <v>0</v>
      </c>
      <c r="AP290" s="155">
        <f t="shared" si="2"/>
        <v>0</v>
      </c>
      <c r="AQ290" s="157">
        <f t="shared" si="3"/>
        <v>0</v>
      </c>
      <c r="AR290" s="155">
        <f t="shared" si="4"/>
        <v>0</v>
      </c>
      <c r="AS290" s="155">
        <f t="shared" si="5"/>
        <v>0</v>
      </c>
      <c r="AT290" s="155">
        <f t="shared" si="6"/>
        <v>0</v>
      </c>
      <c r="AU290" s="155">
        <f t="shared" si="7"/>
        <v>0</v>
      </c>
      <c r="AV290" s="155">
        <f t="shared" si="22"/>
        <v>0</v>
      </c>
      <c r="AW290" s="155">
        <f t="shared" si="9"/>
        <v>0</v>
      </c>
      <c r="AX290" s="155">
        <f t="shared" si="10"/>
        <v>0</v>
      </c>
      <c r="AY290" s="155">
        <f t="shared" si="11"/>
        <v>0</v>
      </c>
      <c r="AZ290" s="155">
        <f t="shared" si="23"/>
        <v>0</v>
      </c>
      <c r="BA290" s="155">
        <f t="shared" si="13"/>
        <v>0</v>
      </c>
      <c r="BB290" s="155">
        <f t="shared" si="14"/>
        <v>0</v>
      </c>
      <c r="BC290" s="155">
        <f t="shared" si="15"/>
        <v>0</v>
      </c>
      <c r="BD290" s="155">
        <f t="shared" si="24"/>
        <v>0</v>
      </c>
      <c r="BE290" s="155">
        <f t="shared" si="17"/>
        <v>0</v>
      </c>
      <c r="BF290" s="155">
        <f t="shared" si="18"/>
        <v>0</v>
      </c>
      <c r="BG290" s="155">
        <f t="shared" si="19"/>
        <v>0</v>
      </c>
      <c r="BH290" s="155">
        <f t="shared" si="20"/>
        <v>0</v>
      </c>
      <c r="BI290" s="155">
        <f t="shared" si="21"/>
        <v>0</v>
      </c>
      <c r="BJ290" s="171">
        <v>0.91</v>
      </c>
      <c r="BK290" s="248"/>
    </row>
    <row r="291" spans="1:63" ht="14.25">
      <c r="A291" s="4"/>
      <c r="B291" s="36">
        <v>286</v>
      </c>
      <c r="C291" s="38">
        <v>10732</v>
      </c>
      <c r="D291" s="131" t="s">
        <v>633</v>
      </c>
      <c r="E291" s="131" t="s">
        <v>445</v>
      </c>
      <c r="F291" s="263" t="s">
        <v>157</v>
      </c>
      <c r="G291" s="263" t="s">
        <v>157</v>
      </c>
      <c r="H291" s="263" t="s">
        <v>157</v>
      </c>
      <c r="I291" s="263" t="s">
        <v>157</v>
      </c>
      <c r="J291" s="263" t="s">
        <v>157</v>
      </c>
      <c r="K291" s="263" t="s">
        <v>157</v>
      </c>
      <c r="L291" s="263"/>
      <c r="M291" s="263" t="s">
        <v>157</v>
      </c>
      <c r="N291" s="263" t="s">
        <v>157</v>
      </c>
      <c r="O291" s="263" t="s">
        <v>157</v>
      </c>
      <c r="P291" s="263" t="s">
        <v>157</v>
      </c>
      <c r="Q291" s="263" t="s">
        <v>157</v>
      </c>
      <c r="R291" s="263" t="s">
        <v>157</v>
      </c>
      <c r="S291" s="263"/>
      <c r="T291" s="263" t="s">
        <v>157</v>
      </c>
      <c r="U291" s="263" t="s">
        <v>157</v>
      </c>
      <c r="V291" s="263" t="s">
        <v>157</v>
      </c>
      <c r="W291" s="263" t="s">
        <v>157</v>
      </c>
      <c r="X291" s="263" t="s">
        <v>157</v>
      </c>
      <c r="Y291" s="263" t="s">
        <v>157</v>
      </c>
      <c r="Z291" s="263"/>
      <c r="AA291" s="263" t="s">
        <v>157</v>
      </c>
      <c r="AB291" s="263" t="s">
        <v>157</v>
      </c>
      <c r="AC291" s="263" t="s">
        <v>157</v>
      </c>
      <c r="AD291" s="263" t="s">
        <v>157</v>
      </c>
      <c r="AE291" s="263" t="s">
        <v>157</v>
      </c>
      <c r="AF291" s="263" t="s">
        <v>157</v>
      </c>
      <c r="AG291" s="263"/>
      <c r="AH291" s="263" t="s">
        <v>157</v>
      </c>
      <c r="AI291" s="263" t="s">
        <v>157</v>
      </c>
      <c r="AJ291" s="263"/>
      <c r="AK291" s="5"/>
      <c r="AL291" s="152"/>
      <c r="AM291" s="152">
        <f>VLOOKUP(C291,DM_NGAY_CONG_QUY_DINH!$H$3:$L$514,5,FALSE)</f>
        <v>26</v>
      </c>
      <c r="AN291" s="152">
        <f t="shared" si="0"/>
        <v>26</v>
      </c>
      <c r="AO291" s="155">
        <f t="shared" si="1"/>
        <v>0</v>
      </c>
      <c r="AP291" s="155">
        <f t="shared" si="2"/>
        <v>0</v>
      </c>
      <c r="AQ291" s="157">
        <f t="shared" si="3"/>
        <v>0</v>
      </c>
      <c r="AR291" s="155">
        <f t="shared" si="4"/>
        <v>0</v>
      </c>
      <c r="AS291" s="155">
        <f t="shared" si="5"/>
        <v>0</v>
      </c>
      <c r="AT291" s="155">
        <f t="shared" si="6"/>
        <v>0</v>
      </c>
      <c r="AU291" s="155">
        <f t="shared" si="7"/>
        <v>0</v>
      </c>
      <c r="AV291" s="155">
        <f t="shared" si="22"/>
        <v>0</v>
      </c>
      <c r="AW291" s="155">
        <f t="shared" si="9"/>
        <v>0</v>
      </c>
      <c r="AX291" s="155">
        <f t="shared" si="10"/>
        <v>0</v>
      </c>
      <c r="AY291" s="155">
        <f t="shared" si="11"/>
        <v>0</v>
      </c>
      <c r="AZ291" s="155">
        <f t="shared" si="23"/>
        <v>0</v>
      </c>
      <c r="BA291" s="155">
        <f t="shared" si="13"/>
        <v>0</v>
      </c>
      <c r="BB291" s="155">
        <f t="shared" si="14"/>
        <v>0</v>
      </c>
      <c r="BC291" s="155">
        <f t="shared" si="15"/>
        <v>0</v>
      </c>
      <c r="BD291" s="155">
        <f t="shared" si="24"/>
        <v>0</v>
      </c>
      <c r="BE291" s="155">
        <f t="shared" si="17"/>
        <v>0</v>
      </c>
      <c r="BF291" s="155">
        <f t="shared" si="18"/>
        <v>0</v>
      </c>
      <c r="BG291" s="155">
        <f t="shared" si="19"/>
        <v>0</v>
      </c>
      <c r="BH291" s="155">
        <f t="shared" si="20"/>
        <v>0</v>
      </c>
      <c r="BI291" s="155">
        <f t="shared" si="21"/>
        <v>0</v>
      </c>
      <c r="BJ291" s="171">
        <v>1</v>
      </c>
      <c r="BK291" s="248"/>
    </row>
    <row r="292" spans="1:63" ht="14.25">
      <c r="A292" s="4"/>
      <c r="B292" s="36">
        <v>287</v>
      </c>
      <c r="C292" s="38">
        <v>10733</v>
      </c>
      <c r="D292" s="131" t="s">
        <v>634</v>
      </c>
      <c r="E292" s="131" t="s">
        <v>445</v>
      </c>
      <c r="F292" s="263" t="s">
        <v>157</v>
      </c>
      <c r="G292" s="263" t="s">
        <v>157</v>
      </c>
      <c r="H292" s="263" t="s">
        <v>157</v>
      </c>
      <c r="I292" s="263" t="s">
        <v>157</v>
      </c>
      <c r="J292" s="263" t="s">
        <v>157</v>
      </c>
      <c r="K292" s="263" t="s">
        <v>157</v>
      </c>
      <c r="L292" s="263"/>
      <c r="M292" s="263" t="s">
        <v>157</v>
      </c>
      <c r="N292" s="263" t="s">
        <v>157</v>
      </c>
      <c r="O292" s="263" t="s">
        <v>157</v>
      </c>
      <c r="P292" s="263" t="s">
        <v>157</v>
      </c>
      <c r="Q292" s="263" t="s">
        <v>157</v>
      </c>
      <c r="R292" s="263" t="s">
        <v>157</v>
      </c>
      <c r="S292" s="263"/>
      <c r="T292" s="263" t="s">
        <v>157</v>
      </c>
      <c r="U292" s="263" t="s">
        <v>157</v>
      </c>
      <c r="V292" s="263" t="s">
        <v>157</v>
      </c>
      <c r="W292" s="263" t="s">
        <v>157</v>
      </c>
      <c r="X292" s="263" t="s">
        <v>157</v>
      </c>
      <c r="Y292" s="263" t="s">
        <v>157</v>
      </c>
      <c r="Z292" s="263"/>
      <c r="AA292" s="263" t="s">
        <v>157</v>
      </c>
      <c r="AB292" s="263" t="s">
        <v>157</v>
      </c>
      <c r="AC292" s="263" t="s">
        <v>157</v>
      </c>
      <c r="AD292" s="263" t="s">
        <v>157</v>
      </c>
      <c r="AE292" s="263" t="s">
        <v>157</v>
      </c>
      <c r="AF292" s="263" t="s">
        <v>157</v>
      </c>
      <c r="AG292" s="263"/>
      <c r="AH292" s="263" t="s">
        <v>157</v>
      </c>
      <c r="AI292" s="263" t="s">
        <v>157</v>
      </c>
      <c r="AJ292" s="263"/>
      <c r="AK292" s="5"/>
      <c r="AL292" s="152"/>
      <c r="AM292" s="152">
        <f>VLOOKUP(C292,DM_NGAY_CONG_QUY_DINH!$H$3:$L$514,5,FALSE)</f>
        <v>26</v>
      </c>
      <c r="AN292" s="152">
        <f t="shared" si="0"/>
        <v>26</v>
      </c>
      <c r="AO292" s="155">
        <f t="shared" si="1"/>
        <v>0</v>
      </c>
      <c r="AP292" s="155">
        <f t="shared" si="2"/>
        <v>0</v>
      </c>
      <c r="AQ292" s="157">
        <f t="shared" si="3"/>
        <v>0</v>
      </c>
      <c r="AR292" s="155">
        <f t="shared" si="4"/>
        <v>0</v>
      </c>
      <c r="AS292" s="155">
        <f t="shared" si="5"/>
        <v>0</v>
      </c>
      <c r="AT292" s="155">
        <f t="shared" si="6"/>
        <v>0</v>
      </c>
      <c r="AU292" s="155">
        <f t="shared" si="7"/>
        <v>0</v>
      </c>
      <c r="AV292" s="155">
        <f t="shared" si="22"/>
        <v>0</v>
      </c>
      <c r="AW292" s="155">
        <f t="shared" si="9"/>
        <v>0</v>
      </c>
      <c r="AX292" s="155">
        <f t="shared" si="10"/>
        <v>0</v>
      </c>
      <c r="AY292" s="155">
        <f t="shared" si="11"/>
        <v>0</v>
      </c>
      <c r="AZ292" s="155">
        <f t="shared" si="23"/>
        <v>0</v>
      </c>
      <c r="BA292" s="155">
        <f t="shared" si="13"/>
        <v>0</v>
      </c>
      <c r="BB292" s="155">
        <f t="shared" si="14"/>
        <v>0</v>
      </c>
      <c r="BC292" s="155">
        <f t="shared" si="15"/>
        <v>0</v>
      </c>
      <c r="BD292" s="155">
        <f t="shared" si="24"/>
        <v>0</v>
      </c>
      <c r="BE292" s="155">
        <f t="shared" si="17"/>
        <v>0</v>
      </c>
      <c r="BF292" s="155">
        <f t="shared" si="18"/>
        <v>0</v>
      </c>
      <c r="BG292" s="155">
        <f t="shared" si="19"/>
        <v>0</v>
      </c>
      <c r="BH292" s="155">
        <f t="shared" si="20"/>
        <v>0</v>
      </c>
      <c r="BI292" s="155">
        <f t="shared" si="21"/>
        <v>0</v>
      </c>
      <c r="BJ292" s="171">
        <v>1</v>
      </c>
      <c r="BK292" s="248"/>
    </row>
    <row r="293" spans="1:63" ht="14.25">
      <c r="A293" s="4"/>
      <c r="B293" s="36">
        <v>288</v>
      </c>
      <c r="C293" s="38">
        <v>11132</v>
      </c>
      <c r="D293" s="131" t="s">
        <v>635</v>
      </c>
      <c r="E293" s="131" t="s">
        <v>445</v>
      </c>
      <c r="F293" s="263" t="s">
        <v>157</v>
      </c>
      <c r="G293" s="263" t="s">
        <v>157</v>
      </c>
      <c r="H293" s="263" t="s">
        <v>157</v>
      </c>
      <c r="I293" s="263" t="s">
        <v>157</v>
      </c>
      <c r="J293" s="263" t="s">
        <v>157</v>
      </c>
      <c r="K293" s="263" t="s">
        <v>157</v>
      </c>
      <c r="L293" s="263"/>
      <c r="M293" s="263" t="s">
        <v>157</v>
      </c>
      <c r="N293" s="263" t="s">
        <v>157</v>
      </c>
      <c r="O293" s="263" t="s">
        <v>157</v>
      </c>
      <c r="P293" s="263" t="s">
        <v>157</v>
      </c>
      <c r="Q293" s="263" t="s">
        <v>157</v>
      </c>
      <c r="R293" s="263" t="s">
        <v>157</v>
      </c>
      <c r="S293" s="263"/>
      <c r="T293" s="263" t="s">
        <v>157</v>
      </c>
      <c r="U293" s="263" t="s">
        <v>157</v>
      </c>
      <c r="V293" s="263" t="s">
        <v>157</v>
      </c>
      <c r="W293" s="263" t="s">
        <v>157</v>
      </c>
      <c r="X293" s="263" t="s">
        <v>157</v>
      </c>
      <c r="Y293" s="263" t="s">
        <v>157</v>
      </c>
      <c r="Z293" s="263"/>
      <c r="AA293" s="263" t="s">
        <v>157</v>
      </c>
      <c r="AB293" s="263" t="s">
        <v>157</v>
      </c>
      <c r="AC293" s="263" t="s">
        <v>157</v>
      </c>
      <c r="AD293" s="263" t="s">
        <v>157</v>
      </c>
      <c r="AE293" s="263" t="s">
        <v>157</v>
      </c>
      <c r="AF293" s="263" t="s">
        <v>157</v>
      </c>
      <c r="AG293" s="263"/>
      <c r="AH293" s="263" t="s">
        <v>157</v>
      </c>
      <c r="AI293" s="263" t="s">
        <v>157</v>
      </c>
      <c r="AJ293" s="263"/>
      <c r="AK293" s="5"/>
      <c r="AL293" s="152"/>
      <c r="AM293" s="152">
        <f>VLOOKUP(C293,DM_NGAY_CONG_QUY_DINH!$H$3:$L$514,5,FALSE)</f>
        <v>26</v>
      </c>
      <c r="AN293" s="152">
        <f t="shared" si="0"/>
        <v>26</v>
      </c>
      <c r="AO293" s="155">
        <f t="shared" si="1"/>
        <v>0</v>
      </c>
      <c r="AP293" s="155">
        <f t="shared" si="2"/>
        <v>0</v>
      </c>
      <c r="AQ293" s="157">
        <f t="shared" si="3"/>
        <v>0</v>
      </c>
      <c r="AR293" s="155">
        <f t="shared" si="4"/>
        <v>0</v>
      </c>
      <c r="AS293" s="155">
        <f t="shared" si="5"/>
        <v>0</v>
      </c>
      <c r="AT293" s="155">
        <f t="shared" si="6"/>
        <v>0</v>
      </c>
      <c r="AU293" s="155">
        <f t="shared" si="7"/>
        <v>0</v>
      </c>
      <c r="AV293" s="155">
        <f t="shared" si="22"/>
        <v>0</v>
      </c>
      <c r="AW293" s="155">
        <f t="shared" si="9"/>
        <v>0</v>
      </c>
      <c r="AX293" s="155">
        <f t="shared" si="10"/>
        <v>0</v>
      </c>
      <c r="AY293" s="155">
        <f t="shared" si="11"/>
        <v>0</v>
      </c>
      <c r="AZ293" s="155">
        <f t="shared" si="23"/>
        <v>0</v>
      </c>
      <c r="BA293" s="155">
        <f t="shared" si="13"/>
        <v>0</v>
      </c>
      <c r="BB293" s="155">
        <f t="shared" si="14"/>
        <v>0</v>
      </c>
      <c r="BC293" s="155">
        <f t="shared" si="15"/>
        <v>0</v>
      </c>
      <c r="BD293" s="155">
        <f t="shared" si="24"/>
        <v>0</v>
      </c>
      <c r="BE293" s="155">
        <f t="shared" si="17"/>
        <v>0</v>
      </c>
      <c r="BF293" s="155">
        <f t="shared" si="18"/>
        <v>0</v>
      </c>
      <c r="BG293" s="155">
        <f t="shared" si="19"/>
        <v>0</v>
      </c>
      <c r="BH293" s="155">
        <f t="shared" si="20"/>
        <v>0</v>
      </c>
      <c r="BI293" s="155">
        <f t="shared" si="21"/>
        <v>0</v>
      </c>
      <c r="BJ293" s="171">
        <v>1</v>
      </c>
      <c r="BK293" s="248"/>
    </row>
    <row r="294" spans="1:63" ht="14.25">
      <c r="A294" s="4"/>
      <c r="B294" s="36">
        <v>289</v>
      </c>
      <c r="C294" s="38">
        <v>11133</v>
      </c>
      <c r="D294" s="131" t="s">
        <v>637</v>
      </c>
      <c r="E294" s="131" t="s">
        <v>445</v>
      </c>
      <c r="F294" s="263" t="s">
        <v>157</v>
      </c>
      <c r="G294" s="263" t="s">
        <v>157</v>
      </c>
      <c r="H294" s="263" t="s">
        <v>157</v>
      </c>
      <c r="I294" s="263" t="s">
        <v>157</v>
      </c>
      <c r="J294" s="263" t="s">
        <v>157</v>
      </c>
      <c r="K294" s="263" t="s">
        <v>157</v>
      </c>
      <c r="L294" s="263"/>
      <c r="M294" s="263" t="s">
        <v>157</v>
      </c>
      <c r="N294" s="263" t="s">
        <v>157</v>
      </c>
      <c r="O294" s="263" t="s">
        <v>157</v>
      </c>
      <c r="P294" s="263" t="s">
        <v>157</v>
      </c>
      <c r="Q294" s="263" t="s">
        <v>157</v>
      </c>
      <c r="R294" s="263" t="s">
        <v>157</v>
      </c>
      <c r="S294" s="263"/>
      <c r="T294" s="263" t="s">
        <v>157</v>
      </c>
      <c r="U294" s="263" t="s">
        <v>157</v>
      </c>
      <c r="V294" s="263" t="s">
        <v>157</v>
      </c>
      <c r="W294" s="263" t="s">
        <v>157</v>
      </c>
      <c r="X294" s="263" t="s">
        <v>157</v>
      </c>
      <c r="Y294" s="263" t="s">
        <v>157</v>
      </c>
      <c r="Z294" s="263"/>
      <c r="AA294" s="263" t="s">
        <v>157</v>
      </c>
      <c r="AB294" s="263" t="s">
        <v>157</v>
      </c>
      <c r="AC294" s="263" t="s">
        <v>157</v>
      </c>
      <c r="AD294" s="263" t="s">
        <v>157</v>
      </c>
      <c r="AE294" s="263" t="s">
        <v>157</v>
      </c>
      <c r="AF294" s="263" t="s">
        <v>157</v>
      </c>
      <c r="AG294" s="263"/>
      <c r="AH294" s="263" t="s">
        <v>157</v>
      </c>
      <c r="AI294" s="263" t="s">
        <v>157</v>
      </c>
      <c r="AJ294" s="263"/>
      <c r="AK294" s="5"/>
      <c r="AL294" s="152"/>
      <c r="AM294" s="152">
        <f>VLOOKUP(C294,DM_NGAY_CONG_QUY_DINH!$H$3:$L$514,5,FALSE)</f>
        <v>26</v>
      </c>
      <c r="AN294" s="152">
        <f t="shared" si="0"/>
        <v>26</v>
      </c>
      <c r="AO294" s="155">
        <f t="shared" si="1"/>
        <v>0</v>
      </c>
      <c r="AP294" s="155">
        <f t="shared" si="2"/>
        <v>0</v>
      </c>
      <c r="AQ294" s="157">
        <f t="shared" si="3"/>
        <v>0</v>
      </c>
      <c r="AR294" s="155">
        <f t="shared" si="4"/>
        <v>0</v>
      </c>
      <c r="AS294" s="155">
        <f t="shared" si="5"/>
        <v>0</v>
      </c>
      <c r="AT294" s="155">
        <f t="shared" si="6"/>
        <v>0</v>
      </c>
      <c r="AU294" s="155">
        <f t="shared" si="7"/>
        <v>0</v>
      </c>
      <c r="AV294" s="155">
        <f t="shared" si="22"/>
        <v>0</v>
      </c>
      <c r="AW294" s="155">
        <f t="shared" si="9"/>
        <v>0</v>
      </c>
      <c r="AX294" s="155">
        <f t="shared" si="10"/>
        <v>0</v>
      </c>
      <c r="AY294" s="155">
        <f t="shared" si="11"/>
        <v>0</v>
      </c>
      <c r="AZ294" s="155">
        <f t="shared" si="23"/>
        <v>0</v>
      </c>
      <c r="BA294" s="155">
        <f t="shared" si="13"/>
        <v>0</v>
      </c>
      <c r="BB294" s="155">
        <f t="shared" si="14"/>
        <v>0</v>
      </c>
      <c r="BC294" s="155">
        <f t="shared" si="15"/>
        <v>0</v>
      </c>
      <c r="BD294" s="155">
        <f t="shared" si="24"/>
        <v>0</v>
      </c>
      <c r="BE294" s="155">
        <f t="shared" si="17"/>
        <v>0</v>
      </c>
      <c r="BF294" s="155">
        <f t="shared" si="18"/>
        <v>0</v>
      </c>
      <c r="BG294" s="155">
        <f t="shared" si="19"/>
        <v>0</v>
      </c>
      <c r="BH294" s="155">
        <f t="shared" si="20"/>
        <v>0</v>
      </c>
      <c r="BI294" s="155">
        <f t="shared" si="21"/>
        <v>0</v>
      </c>
      <c r="BJ294" s="249">
        <v>0.96</v>
      </c>
      <c r="BK294" s="248"/>
    </row>
    <row r="295" spans="1:63" ht="14.25">
      <c r="A295" s="4"/>
      <c r="B295" s="36">
        <v>290</v>
      </c>
      <c r="C295" s="38">
        <v>11134</v>
      </c>
      <c r="D295" s="131" t="s">
        <v>638</v>
      </c>
      <c r="E295" s="131" t="s">
        <v>445</v>
      </c>
      <c r="F295" s="263" t="s">
        <v>157</v>
      </c>
      <c r="G295" s="263" t="s">
        <v>157</v>
      </c>
      <c r="H295" s="263" t="s">
        <v>157</v>
      </c>
      <c r="I295" s="263" t="s">
        <v>157</v>
      </c>
      <c r="J295" s="263" t="s">
        <v>157</v>
      </c>
      <c r="K295" s="263" t="s">
        <v>157</v>
      </c>
      <c r="L295" s="263"/>
      <c r="M295" s="263" t="s">
        <v>157</v>
      </c>
      <c r="N295" s="263" t="s">
        <v>157</v>
      </c>
      <c r="O295" s="263" t="s">
        <v>157</v>
      </c>
      <c r="P295" s="263" t="s">
        <v>157</v>
      </c>
      <c r="Q295" s="263" t="s">
        <v>157</v>
      </c>
      <c r="R295" s="263" t="s">
        <v>157</v>
      </c>
      <c r="S295" s="263"/>
      <c r="T295" s="263" t="s">
        <v>157</v>
      </c>
      <c r="U295" s="263" t="s">
        <v>157</v>
      </c>
      <c r="V295" s="263" t="s">
        <v>157</v>
      </c>
      <c r="W295" s="263" t="s">
        <v>157</v>
      </c>
      <c r="X295" s="263" t="s">
        <v>157</v>
      </c>
      <c r="Y295" s="263" t="s">
        <v>157</v>
      </c>
      <c r="Z295" s="263"/>
      <c r="AA295" s="263" t="s">
        <v>157</v>
      </c>
      <c r="AB295" s="263" t="s">
        <v>157</v>
      </c>
      <c r="AC295" s="263" t="s">
        <v>157</v>
      </c>
      <c r="AD295" s="263" t="s">
        <v>157</v>
      </c>
      <c r="AE295" s="263" t="s">
        <v>157</v>
      </c>
      <c r="AF295" s="263" t="s">
        <v>157</v>
      </c>
      <c r="AG295" s="263"/>
      <c r="AH295" s="263" t="s">
        <v>157</v>
      </c>
      <c r="AI295" s="263" t="s">
        <v>157</v>
      </c>
      <c r="AJ295" s="263"/>
      <c r="AK295" s="5"/>
      <c r="AL295" s="152"/>
      <c r="AM295" s="152">
        <f>VLOOKUP(C295,DM_NGAY_CONG_QUY_DINH!$H$3:$L$514,5,FALSE)</f>
        <v>26</v>
      </c>
      <c r="AN295" s="152">
        <f t="shared" si="0"/>
        <v>26</v>
      </c>
      <c r="AO295" s="155">
        <f t="shared" si="1"/>
        <v>0</v>
      </c>
      <c r="AP295" s="155">
        <f t="shared" si="2"/>
        <v>0</v>
      </c>
      <c r="AQ295" s="157">
        <f t="shared" si="3"/>
        <v>0</v>
      </c>
      <c r="AR295" s="155">
        <f t="shared" si="4"/>
        <v>0</v>
      </c>
      <c r="AS295" s="155">
        <f t="shared" si="5"/>
        <v>0</v>
      </c>
      <c r="AT295" s="155">
        <f t="shared" si="6"/>
        <v>0</v>
      </c>
      <c r="AU295" s="155">
        <f t="shared" si="7"/>
        <v>0</v>
      </c>
      <c r="AV295" s="155">
        <f t="shared" si="22"/>
        <v>0</v>
      </c>
      <c r="AW295" s="155">
        <f t="shared" si="9"/>
        <v>0</v>
      </c>
      <c r="AX295" s="155">
        <f t="shared" si="10"/>
        <v>0</v>
      </c>
      <c r="AY295" s="155">
        <f t="shared" si="11"/>
        <v>0</v>
      </c>
      <c r="AZ295" s="155">
        <f t="shared" si="23"/>
        <v>0</v>
      </c>
      <c r="BA295" s="155">
        <f t="shared" si="13"/>
        <v>0</v>
      </c>
      <c r="BB295" s="155">
        <f t="shared" si="14"/>
        <v>0</v>
      </c>
      <c r="BC295" s="155">
        <f t="shared" si="15"/>
        <v>0</v>
      </c>
      <c r="BD295" s="155">
        <f t="shared" si="24"/>
        <v>0</v>
      </c>
      <c r="BE295" s="155">
        <f t="shared" si="17"/>
        <v>0</v>
      </c>
      <c r="BF295" s="155">
        <f t="shared" si="18"/>
        <v>0</v>
      </c>
      <c r="BG295" s="155">
        <f t="shared" si="19"/>
        <v>0</v>
      </c>
      <c r="BH295" s="155">
        <f t="shared" si="20"/>
        <v>0</v>
      </c>
      <c r="BI295" s="155">
        <f t="shared" si="21"/>
        <v>0</v>
      </c>
      <c r="BJ295" s="249">
        <v>1</v>
      </c>
      <c r="BK295" s="248"/>
    </row>
    <row r="296" spans="1:63" ht="14.25">
      <c r="A296" s="4"/>
      <c r="B296" s="36">
        <v>291</v>
      </c>
      <c r="C296" s="38">
        <v>11135</v>
      </c>
      <c r="D296" s="131" t="s">
        <v>639</v>
      </c>
      <c r="E296" s="131" t="s">
        <v>445</v>
      </c>
      <c r="F296" s="263" t="s">
        <v>157</v>
      </c>
      <c r="G296" s="263" t="s">
        <v>157</v>
      </c>
      <c r="H296" s="263" t="s">
        <v>157</v>
      </c>
      <c r="I296" s="263" t="s">
        <v>157</v>
      </c>
      <c r="J296" s="263" t="s">
        <v>157</v>
      </c>
      <c r="K296" s="263" t="s">
        <v>157</v>
      </c>
      <c r="L296" s="263"/>
      <c r="M296" s="263" t="s">
        <v>157</v>
      </c>
      <c r="N296" s="263" t="s">
        <v>157</v>
      </c>
      <c r="O296" s="263" t="s">
        <v>157</v>
      </c>
      <c r="P296" s="263" t="s">
        <v>157</v>
      </c>
      <c r="Q296" s="263" t="s">
        <v>157</v>
      </c>
      <c r="R296" s="263" t="s">
        <v>157</v>
      </c>
      <c r="S296" s="263"/>
      <c r="T296" s="263" t="s">
        <v>157</v>
      </c>
      <c r="U296" s="263" t="s">
        <v>157</v>
      </c>
      <c r="V296" s="263" t="s">
        <v>157</v>
      </c>
      <c r="W296" s="263" t="s">
        <v>157</v>
      </c>
      <c r="X296" s="263" t="s">
        <v>157</v>
      </c>
      <c r="Y296" s="263" t="s">
        <v>157</v>
      </c>
      <c r="Z296" s="263"/>
      <c r="AA296" s="263" t="s">
        <v>157</v>
      </c>
      <c r="AB296" s="263" t="s">
        <v>157</v>
      </c>
      <c r="AC296" s="263" t="s">
        <v>157</v>
      </c>
      <c r="AD296" s="263" t="s">
        <v>157</v>
      </c>
      <c r="AE296" s="263" t="s">
        <v>157</v>
      </c>
      <c r="AF296" s="263" t="s">
        <v>157</v>
      </c>
      <c r="AG296" s="263"/>
      <c r="AH296" s="263" t="s">
        <v>157</v>
      </c>
      <c r="AI296" s="263" t="s">
        <v>157</v>
      </c>
      <c r="AJ296" s="263"/>
      <c r="AK296" s="5"/>
      <c r="AL296" s="152"/>
      <c r="AM296" s="152">
        <f>VLOOKUP(C296,DM_NGAY_CONG_QUY_DINH!$H$3:$L$514,5,FALSE)</f>
        <v>26</v>
      </c>
      <c r="AN296" s="152">
        <f t="shared" si="0"/>
        <v>26</v>
      </c>
      <c r="AO296" s="155">
        <f t="shared" si="1"/>
        <v>0</v>
      </c>
      <c r="AP296" s="155">
        <f t="shared" si="2"/>
        <v>0</v>
      </c>
      <c r="AQ296" s="157">
        <f t="shared" si="3"/>
        <v>0</v>
      </c>
      <c r="AR296" s="155">
        <f t="shared" si="4"/>
        <v>0</v>
      </c>
      <c r="AS296" s="155">
        <f t="shared" si="5"/>
        <v>0</v>
      </c>
      <c r="AT296" s="155">
        <f t="shared" si="6"/>
        <v>0</v>
      </c>
      <c r="AU296" s="155">
        <f t="shared" si="7"/>
        <v>0</v>
      </c>
      <c r="AV296" s="155">
        <f t="shared" si="22"/>
        <v>0</v>
      </c>
      <c r="AW296" s="155">
        <f t="shared" si="9"/>
        <v>0</v>
      </c>
      <c r="AX296" s="155">
        <f t="shared" si="10"/>
        <v>0</v>
      </c>
      <c r="AY296" s="155">
        <f t="shared" si="11"/>
        <v>0</v>
      </c>
      <c r="AZ296" s="155">
        <f t="shared" si="23"/>
        <v>0</v>
      </c>
      <c r="BA296" s="155">
        <f t="shared" si="13"/>
        <v>0</v>
      </c>
      <c r="BB296" s="155">
        <f t="shared" si="14"/>
        <v>0</v>
      </c>
      <c r="BC296" s="155">
        <f t="shared" si="15"/>
        <v>0</v>
      </c>
      <c r="BD296" s="155">
        <f t="shared" si="24"/>
        <v>0</v>
      </c>
      <c r="BE296" s="155">
        <f t="shared" si="17"/>
        <v>0</v>
      </c>
      <c r="BF296" s="155">
        <f t="shared" si="18"/>
        <v>0</v>
      </c>
      <c r="BG296" s="155">
        <f t="shared" si="19"/>
        <v>0</v>
      </c>
      <c r="BH296" s="155">
        <f t="shared" si="20"/>
        <v>0</v>
      </c>
      <c r="BI296" s="155">
        <f t="shared" si="21"/>
        <v>0</v>
      </c>
      <c r="BJ296" s="249">
        <v>0.75</v>
      </c>
      <c r="BK296" s="248"/>
    </row>
    <row r="297" spans="1:63" ht="14.25">
      <c r="A297" s="4"/>
      <c r="B297" s="36">
        <v>292</v>
      </c>
      <c r="C297" s="38">
        <v>11136</v>
      </c>
      <c r="D297" s="131" t="s">
        <v>640</v>
      </c>
      <c r="E297" s="131" t="s">
        <v>445</v>
      </c>
      <c r="F297" s="263" t="s">
        <v>157</v>
      </c>
      <c r="G297" s="263" t="s">
        <v>157</v>
      </c>
      <c r="H297" s="263" t="s">
        <v>157</v>
      </c>
      <c r="I297" s="263" t="s">
        <v>157</v>
      </c>
      <c r="J297" s="263" t="s">
        <v>157</v>
      </c>
      <c r="K297" s="263" t="s">
        <v>157</v>
      </c>
      <c r="L297" s="263"/>
      <c r="M297" s="263" t="s">
        <v>157</v>
      </c>
      <c r="N297" s="263" t="s">
        <v>157</v>
      </c>
      <c r="O297" s="263" t="s">
        <v>157</v>
      </c>
      <c r="P297" s="263" t="s">
        <v>157</v>
      </c>
      <c r="Q297" s="263" t="s">
        <v>157</v>
      </c>
      <c r="R297" s="263" t="s">
        <v>157</v>
      </c>
      <c r="S297" s="263"/>
      <c r="T297" s="263" t="s">
        <v>157</v>
      </c>
      <c r="U297" s="263" t="s">
        <v>157</v>
      </c>
      <c r="V297" s="263" t="s">
        <v>157</v>
      </c>
      <c r="W297" s="263" t="s">
        <v>157</v>
      </c>
      <c r="X297" s="263" t="s">
        <v>157</v>
      </c>
      <c r="Y297" s="263" t="s">
        <v>157</v>
      </c>
      <c r="Z297" s="263"/>
      <c r="AA297" s="263" t="s">
        <v>157</v>
      </c>
      <c r="AB297" s="263" t="s">
        <v>157</v>
      </c>
      <c r="AC297" s="263" t="s">
        <v>157</v>
      </c>
      <c r="AD297" s="263" t="s">
        <v>157</v>
      </c>
      <c r="AE297" s="263" t="s">
        <v>157</v>
      </c>
      <c r="AF297" s="263" t="s">
        <v>157</v>
      </c>
      <c r="AG297" s="263"/>
      <c r="AH297" s="263" t="s">
        <v>157</v>
      </c>
      <c r="AI297" s="263" t="s">
        <v>157</v>
      </c>
      <c r="AJ297" s="263"/>
      <c r="AK297" s="5"/>
      <c r="AL297" s="152"/>
      <c r="AM297" s="152">
        <f>VLOOKUP(C297,DM_NGAY_CONG_QUY_DINH!$H$3:$L$514,5,FALSE)</f>
        <v>26</v>
      </c>
      <c r="AN297" s="152">
        <f t="shared" si="0"/>
        <v>26</v>
      </c>
      <c r="AO297" s="155">
        <f t="shared" si="1"/>
        <v>0</v>
      </c>
      <c r="AP297" s="155">
        <f t="shared" si="2"/>
        <v>0</v>
      </c>
      <c r="AQ297" s="157">
        <f t="shared" si="3"/>
        <v>0</v>
      </c>
      <c r="AR297" s="155">
        <f t="shared" si="4"/>
        <v>0</v>
      </c>
      <c r="AS297" s="155">
        <f t="shared" si="5"/>
        <v>0</v>
      </c>
      <c r="AT297" s="155">
        <f t="shared" si="6"/>
        <v>0</v>
      </c>
      <c r="AU297" s="155">
        <f t="shared" si="7"/>
        <v>0</v>
      </c>
      <c r="AV297" s="155">
        <f t="shared" si="22"/>
        <v>0</v>
      </c>
      <c r="AW297" s="155">
        <f t="shared" si="9"/>
        <v>0</v>
      </c>
      <c r="AX297" s="155">
        <f t="shared" si="10"/>
        <v>0</v>
      </c>
      <c r="AY297" s="155">
        <f t="shared" si="11"/>
        <v>0</v>
      </c>
      <c r="AZ297" s="155">
        <f t="shared" si="23"/>
        <v>0</v>
      </c>
      <c r="BA297" s="155">
        <f t="shared" si="13"/>
        <v>0</v>
      </c>
      <c r="BB297" s="155">
        <f t="shared" si="14"/>
        <v>0</v>
      </c>
      <c r="BC297" s="155">
        <f t="shared" si="15"/>
        <v>0</v>
      </c>
      <c r="BD297" s="155">
        <f t="shared" si="24"/>
        <v>0</v>
      </c>
      <c r="BE297" s="155">
        <f t="shared" si="17"/>
        <v>0</v>
      </c>
      <c r="BF297" s="155">
        <f t="shared" si="18"/>
        <v>0</v>
      </c>
      <c r="BG297" s="155">
        <f t="shared" si="19"/>
        <v>0</v>
      </c>
      <c r="BH297" s="155">
        <f t="shared" si="20"/>
        <v>0</v>
      </c>
      <c r="BI297" s="155">
        <f t="shared" si="21"/>
        <v>0</v>
      </c>
      <c r="BJ297" s="249">
        <v>0.97</v>
      </c>
      <c r="BK297" s="248"/>
    </row>
    <row r="298" spans="1:63" ht="14.25">
      <c r="A298" s="4"/>
      <c r="B298" s="36">
        <v>293</v>
      </c>
      <c r="C298" s="38">
        <v>11137</v>
      </c>
      <c r="D298" s="131" t="s">
        <v>641</v>
      </c>
      <c r="E298" s="131" t="s">
        <v>445</v>
      </c>
      <c r="F298" s="263" t="s">
        <v>157</v>
      </c>
      <c r="G298" s="263" t="s">
        <v>157</v>
      </c>
      <c r="H298" s="263" t="s">
        <v>157</v>
      </c>
      <c r="I298" s="263" t="s">
        <v>157</v>
      </c>
      <c r="J298" s="263" t="s">
        <v>157</v>
      </c>
      <c r="K298" s="263" t="s">
        <v>157</v>
      </c>
      <c r="L298" s="263"/>
      <c r="M298" s="263" t="s">
        <v>157</v>
      </c>
      <c r="N298" s="263" t="s">
        <v>157</v>
      </c>
      <c r="O298" s="263" t="s">
        <v>157</v>
      </c>
      <c r="P298" s="263" t="s">
        <v>157</v>
      </c>
      <c r="Q298" s="263" t="s">
        <v>157</v>
      </c>
      <c r="R298" s="263" t="s">
        <v>157</v>
      </c>
      <c r="S298" s="263"/>
      <c r="T298" s="263" t="s">
        <v>157</v>
      </c>
      <c r="U298" s="263" t="s">
        <v>157</v>
      </c>
      <c r="V298" s="263" t="s">
        <v>157</v>
      </c>
      <c r="W298" s="263" t="s">
        <v>157</v>
      </c>
      <c r="X298" s="263" t="s">
        <v>157</v>
      </c>
      <c r="Y298" s="263" t="s">
        <v>157</v>
      </c>
      <c r="Z298" s="263"/>
      <c r="AA298" s="263" t="s">
        <v>157</v>
      </c>
      <c r="AB298" s="263" t="s">
        <v>157</v>
      </c>
      <c r="AC298" s="263" t="s">
        <v>157</v>
      </c>
      <c r="AD298" s="263" t="s">
        <v>157</v>
      </c>
      <c r="AE298" s="263" t="s">
        <v>157</v>
      </c>
      <c r="AF298" s="263" t="s">
        <v>157</v>
      </c>
      <c r="AG298" s="263"/>
      <c r="AH298" s="263" t="s">
        <v>157</v>
      </c>
      <c r="AI298" s="263" t="s">
        <v>157</v>
      </c>
      <c r="AJ298" s="263"/>
      <c r="AK298" s="5"/>
      <c r="AL298" s="152"/>
      <c r="AM298" s="152">
        <f>VLOOKUP(C298,DM_NGAY_CONG_QUY_DINH!$H$3:$L$514,5,FALSE)</f>
        <v>26</v>
      </c>
      <c r="AN298" s="152">
        <f t="shared" si="0"/>
        <v>26</v>
      </c>
      <c r="AO298" s="155">
        <f t="shared" si="1"/>
        <v>0</v>
      </c>
      <c r="AP298" s="155">
        <f t="shared" si="2"/>
        <v>0</v>
      </c>
      <c r="AQ298" s="157">
        <f t="shared" si="3"/>
        <v>0</v>
      </c>
      <c r="AR298" s="155">
        <f t="shared" si="4"/>
        <v>0</v>
      </c>
      <c r="AS298" s="155">
        <f t="shared" si="5"/>
        <v>0</v>
      </c>
      <c r="AT298" s="155">
        <f t="shared" si="6"/>
        <v>0</v>
      </c>
      <c r="AU298" s="155">
        <f t="shared" si="7"/>
        <v>0</v>
      </c>
      <c r="AV298" s="155">
        <f t="shared" si="22"/>
        <v>0</v>
      </c>
      <c r="AW298" s="155">
        <f t="shared" si="9"/>
        <v>0</v>
      </c>
      <c r="AX298" s="155">
        <f t="shared" si="10"/>
        <v>0</v>
      </c>
      <c r="AY298" s="155">
        <f t="shared" si="11"/>
        <v>0</v>
      </c>
      <c r="AZ298" s="155">
        <f t="shared" si="23"/>
        <v>0</v>
      </c>
      <c r="BA298" s="155">
        <f t="shared" si="13"/>
        <v>0</v>
      </c>
      <c r="BB298" s="155">
        <f t="shared" si="14"/>
        <v>0</v>
      </c>
      <c r="BC298" s="155">
        <f t="shared" si="15"/>
        <v>0</v>
      </c>
      <c r="BD298" s="155">
        <f t="shared" si="24"/>
        <v>0</v>
      </c>
      <c r="BE298" s="155">
        <f t="shared" si="17"/>
        <v>0</v>
      </c>
      <c r="BF298" s="155">
        <f t="shared" si="18"/>
        <v>0</v>
      </c>
      <c r="BG298" s="155">
        <f t="shared" si="19"/>
        <v>0</v>
      </c>
      <c r="BH298" s="155">
        <f t="shared" si="20"/>
        <v>0</v>
      </c>
      <c r="BI298" s="155">
        <f t="shared" si="21"/>
        <v>0</v>
      </c>
      <c r="BJ298" s="249">
        <v>1</v>
      </c>
      <c r="BK298" s="248"/>
    </row>
    <row r="299" spans="1:63" ht="14.25">
      <c r="A299" s="4"/>
      <c r="B299" s="36">
        <v>294</v>
      </c>
      <c r="C299" s="38">
        <v>11138</v>
      </c>
      <c r="D299" s="131" t="s">
        <v>642</v>
      </c>
      <c r="E299" s="131" t="s">
        <v>445</v>
      </c>
      <c r="F299" s="263" t="s">
        <v>157</v>
      </c>
      <c r="G299" s="263" t="s">
        <v>157</v>
      </c>
      <c r="H299" s="263" t="s">
        <v>157</v>
      </c>
      <c r="I299" s="263" t="s">
        <v>157</v>
      </c>
      <c r="J299" s="263" t="s">
        <v>157</v>
      </c>
      <c r="K299" s="263" t="s">
        <v>157</v>
      </c>
      <c r="L299" s="263"/>
      <c r="M299" s="263" t="s">
        <v>157</v>
      </c>
      <c r="N299" s="263" t="s">
        <v>157</v>
      </c>
      <c r="O299" s="263" t="s">
        <v>157</v>
      </c>
      <c r="P299" s="263" t="s">
        <v>157</v>
      </c>
      <c r="Q299" s="263" t="s">
        <v>157</v>
      </c>
      <c r="R299" s="263" t="s">
        <v>157</v>
      </c>
      <c r="S299" s="263"/>
      <c r="T299" s="263" t="s">
        <v>157</v>
      </c>
      <c r="U299" s="263" t="s">
        <v>157</v>
      </c>
      <c r="V299" s="263" t="s">
        <v>157</v>
      </c>
      <c r="W299" s="263" t="s">
        <v>157</v>
      </c>
      <c r="X299" s="263" t="s">
        <v>157</v>
      </c>
      <c r="Y299" s="263" t="s">
        <v>157</v>
      </c>
      <c r="Z299" s="263"/>
      <c r="AA299" s="263" t="s">
        <v>157</v>
      </c>
      <c r="AB299" s="263" t="s">
        <v>157</v>
      </c>
      <c r="AC299" s="263" t="s">
        <v>157</v>
      </c>
      <c r="AD299" s="263" t="s">
        <v>157</v>
      </c>
      <c r="AE299" s="263" t="s">
        <v>157</v>
      </c>
      <c r="AF299" s="263" t="s">
        <v>157</v>
      </c>
      <c r="AG299" s="263"/>
      <c r="AH299" s="263" t="s">
        <v>157</v>
      </c>
      <c r="AI299" s="263" t="s">
        <v>157</v>
      </c>
      <c r="AJ299" s="263"/>
      <c r="AK299" s="5"/>
      <c r="AL299" s="152"/>
      <c r="AM299" s="152">
        <f>VLOOKUP(C299,DM_NGAY_CONG_QUY_DINH!$H$3:$L$514,5,FALSE)</f>
        <v>26</v>
      </c>
      <c r="AN299" s="152">
        <f t="shared" si="0"/>
        <v>26</v>
      </c>
      <c r="AO299" s="155">
        <f t="shared" si="1"/>
        <v>0</v>
      </c>
      <c r="AP299" s="155">
        <f t="shared" si="2"/>
        <v>0</v>
      </c>
      <c r="AQ299" s="157">
        <f t="shared" si="3"/>
        <v>0</v>
      </c>
      <c r="AR299" s="155">
        <f t="shared" si="4"/>
        <v>0</v>
      </c>
      <c r="AS299" s="155">
        <f t="shared" si="5"/>
        <v>0</v>
      </c>
      <c r="AT299" s="155">
        <f t="shared" si="6"/>
        <v>0</v>
      </c>
      <c r="AU299" s="155">
        <f t="shared" si="7"/>
        <v>0</v>
      </c>
      <c r="AV299" s="155">
        <f t="shared" si="22"/>
        <v>0</v>
      </c>
      <c r="AW299" s="155">
        <f t="shared" si="9"/>
        <v>0</v>
      </c>
      <c r="AX299" s="155">
        <f t="shared" si="10"/>
        <v>0</v>
      </c>
      <c r="AY299" s="155">
        <f t="shared" si="11"/>
        <v>0</v>
      </c>
      <c r="AZ299" s="155">
        <f t="shared" si="23"/>
        <v>0</v>
      </c>
      <c r="BA299" s="155">
        <f t="shared" si="13"/>
        <v>0</v>
      </c>
      <c r="BB299" s="155">
        <f t="shared" si="14"/>
        <v>0</v>
      </c>
      <c r="BC299" s="155">
        <f t="shared" si="15"/>
        <v>0</v>
      </c>
      <c r="BD299" s="155">
        <f t="shared" si="24"/>
        <v>0</v>
      </c>
      <c r="BE299" s="155">
        <f t="shared" si="17"/>
        <v>0</v>
      </c>
      <c r="BF299" s="155">
        <f t="shared" si="18"/>
        <v>0</v>
      </c>
      <c r="BG299" s="155">
        <f t="shared" si="19"/>
        <v>0</v>
      </c>
      <c r="BH299" s="155">
        <f t="shared" si="20"/>
        <v>0</v>
      </c>
      <c r="BI299" s="155">
        <f t="shared" si="21"/>
        <v>0</v>
      </c>
      <c r="BJ299" s="249">
        <v>0.91</v>
      </c>
      <c r="BK299" s="248"/>
    </row>
    <row r="300" spans="1:63" ht="14.25">
      <c r="A300" s="4"/>
      <c r="B300" s="36">
        <v>295</v>
      </c>
      <c r="C300" s="38">
        <v>11139</v>
      </c>
      <c r="D300" s="131" t="s">
        <v>643</v>
      </c>
      <c r="E300" s="131" t="s">
        <v>445</v>
      </c>
      <c r="F300" s="263" t="s">
        <v>157</v>
      </c>
      <c r="G300" s="263" t="s">
        <v>157</v>
      </c>
      <c r="H300" s="263" t="s">
        <v>157</v>
      </c>
      <c r="I300" s="263" t="s">
        <v>157</v>
      </c>
      <c r="J300" s="263" t="s">
        <v>157</v>
      </c>
      <c r="K300" s="263" t="s">
        <v>157</v>
      </c>
      <c r="L300" s="263"/>
      <c r="M300" s="263" t="s">
        <v>157</v>
      </c>
      <c r="N300" s="263" t="s">
        <v>157</v>
      </c>
      <c r="O300" s="263" t="s">
        <v>157</v>
      </c>
      <c r="P300" s="263" t="s">
        <v>157</v>
      </c>
      <c r="Q300" s="263" t="s">
        <v>157</v>
      </c>
      <c r="R300" s="263" t="s">
        <v>157</v>
      </c>
      <c r="S300" s="263"/>
      <c r="T300" s="263" t="s">
        <v>157</v>
      </c>
      <c r="U300" s="263" t="s">
        <v>157</v>
      </c>
      <c r="V300" s="263" t="s">
        <v>157</v>
      </c>
      <c r="W300" s="263" t="s">
        <v>157</v>
      </c>
      <c r="X300" s="263" t="s">
        <v>157</v>
      </c>
      <c r="Y300" s="263" t="s">
        <v>157</v>
      </c>
      <c r="Z300" s="263"/>
      <c r="AA300" s="263" t="s">
        <v>157</v>
      </c>
      <c r="AB300" s="263" t="s">
        <v>157</v>
      </c>
      <c r="AC300" s="263" t="s">
        <v>157</v>
      </c>
      <c r="AD300" s="263" t="s">
        <v>157</v>
      </c>
      <c r="AE300" s="263" t="s">
        <v>157</v>
      </c>
      <c r="AF300" s="263" t="s">
        <v>157</v>
      </c>
      <c r="AG300" s="263"/>
      <c r="AH300" s="263" t="s">
        <v>157</v>
      </c>
      <c r="AI300" s="263" t="s">
        <v>157</v>
      </c>
      <c r="AJ300" s="263"/>
      <c r="AK300" s="5"/>
      <c r="AL300" s="152"/>
      <c r="AM300" s="152">
        <f>VLOOKUP(C300,DM_NGAY_CONG_QUY_DINH!$H$3:$L$514,5,FALSE)</f>
        <v>26</v>
      </c>
      <c r="AN300" s="152">
        <f t="shared" si="0"/>
        <v>26</v>
      </c>
      <c r="AO300" s="155">
        <f t="shared" si="1"/>
        <v>0</v>
      </c>
      <c r="AP300" s="155">
        <f t="shared" si="2"/>
        <v>0</v>
      </c>
      <c r="AQ300" s="157">
        <f t="shared" si="3"/>
        <v>0</v>
      </c>
      <c r="AR300" s="155">
        <f t="shared" si="4"/>
        <v>0</v>
      </c>
      <c r="AS300" s="155">
        <f t="shared" si="5"/>
        <v>0</v>
      </c>
      <c r="AT300" s="155">
        <f t="shared" si="6"/>
        <v>0</v>
      </c>
      <c r="AU300" s="155">
        <f t="shared" si="7"/>
        <v>0</v>
      </c>
      <c r="AV300" s="155">
        <f t="shared" si="22"/>
        <v>0</v>
      </c>
      <c r="AW300" s="155">
        <f t="shared" si="9"/>
        <v>0</v>
      </c>
      <c r="AX300" s="155">
        <f t="shared" si="10"/>
        <v>0</v>
      </c>
      <c r="AY300" s="155">
        <f t="shared" si="11"/>
        <v>0</v>
      </c>
      <c r="AZ300" s="155">
        <f t="shared" si="23"/>
        <v>0</v>
      </c>
      <c r="BA300" s="155">
        <f t="shared" si="13"/>
        <v>0</v>
      </c>
      <c r="BB300" s="155">
        <f t="shared" si="14"/>
        <v>0</v>
      </c>
      <c r="BC300" s="155">
        <f t="shared" si="15"/>
        <v>0</v>
      </c>
      <c r="BD300" s="155">
        <f t="shared" si="24"/>
        <v>0</v>
      </c>
      <c r="BE300" s="155">
        <f t="shared" si="17"/>
        <v>0</v>
      </c>
      <c r="BF300" s="155">
        <f t="shared" si="18"/>
        <v>0</v>
      </c>
      <c r="BG300" s="155">
        <f t="shared" si="19"/>
        <v>0</v>
      </c>
      <c r="BH300" s="155">
        <f t="shared" si="20"/>
        <v>0</v>
      </c>
      <c r="BI300" s="155">
        <f t="shared" si="21"/>
        <v>0</v>
      </c>
      <c r="BJ300" s="249">
        <v>1</v>
      </c>
      <c r="BK300" s="248"/>
    </row>
    <row r="301" spans="1:63" ht="14.25">
      <c r="A301" s="4"/>
      <c r="B301" s="36">
        <v>296</v>
      </c>
      <c r="C301" s="38">
        <v>11142</v>
      </c>
      <c r="D301" s="131" t="s">
        <v>644</v>
      </c>
      <c r="E301" s="131" t="s">
        <v>445</v>
      </c>
      <c r="F301" s="263" t="s">
        <v>157</v>
      </c>
      <c r="G301" s="263" t="s">
        <v>157</v>
      </c>
      <c r="H301" s="263" t="s">
        <v>157</v>
      </c>
      <c r="I301" s="263" t="s">
        <v>157</v>
      </c>
      <c r="J301" s="263" t="s">
        <v>157</v>
      </c>
      <c r="K301" s="263" t="s">
        <v>157</v>
      </c>
      <c r="L301" s="263"/>
      <c r="M301" s="263" t="s">
        <v>157</v>
      </c>
      <c r="N301" s="263" t="s">
        <v>157</v>
      </c>
      <c r="O301" s="263" t="s">
        <v>157</v>
      </c>
      <c r="P301" s="263" t="s">
        <v>157</v>
      </c>
      <c r="Q301" s="263" t="s">
        <v>157</v>
      </c>
      <c r="R301" s="263" t="s">
        <v>157</v>
      </c>
      <c r="S301" s="263"/>
      <c r="T301" s="263" t="s">
        <v>157</v>
      </c>
      <c r="U301" s="263" t="s">
        <v>157</v>
      </c>
      <c r="V301" s="263" t="s">
        <v>157</v>
      </c>
      <c r="W301" s="263" t="s">
        <v>157</v>
      </c>
      <c r="X301" s="263" t="s">
        <v>157</v>
      </c>
      <c r="Y301" s="263" t="s">
        <v>157</v>
      </c>
      <c r="Z301" s="263"/>
      <c r="AA301" s="263" t="s">
        <v>157</v>
      </c>
      <c r="AB301" s="263" t="s">
        <v>157</v>
      </c>
      <c r="AC301" s="263" t="s">
        <v>157</v>
      </c>
      <c r="AD301" s="263" t="s">
        <v>157</v>
      </c>
      <c r="AE301" s="263" t="s">
        <v>157</v>
      </c>
      <c r="AF301" s="263" t="s">
        <v>157</v>
      </c>
      <c r="AG301" s="263"/>
      <c r="AH301" s="263" t="s">
        <v>157</v>
      </c>
      <c r="AI301" s="263" t="s">
        <v>157</v>
      </c>
      <c r="AJ301" s="263"/>
      <c r="AK301" s="5"/>
      <c r="AL301" s="152"/>
      <c r="AM301" s="152">
        <f>VLOOKUP(C301,DM_NGAY_CONG_QUY_DINH!$H$3:$L$514,5,FALSE)</f>
        <v>26</v>
      </c>
      <c r="AN301" s="152">
        <f t="shared" si="0"/>
        <v>26</v>
      </c>
      <c r="AO301" s="155">
        <f t="shared" si="1"/>
        <v>0</v>
      </c>
      <c r="AP301" s="155">
        <f t="shared" si="2"/>
        <v>0</v>
      </c>
      <c r="AQ301" s="157">
        <f t="shared" si="3"/>
        <v>0</v>
      </c>
      <c r="AR301" s="155">
        <f t="shared" si="4"/>
        <v>0</v>
      </c>
      <c r="AS301" s="155">
        <f t="shared" si="5"/>
        <v>0</v>
      </c>
      <c r="AT301" s="155">
        <f t="shared" si="6"/>
        <v>0</v>
      </c>
      <c r="AU301" s="155">
        <f t="shared" si="7"/>
        <v>0</v>
      </c>
      <c r="AV301" s="155">
        <f t="shared" si="22"/>
        <v>0</v>
      </c>
      <c r="AW301" s="155">
        <f t="shared" si="9"/>
        <v>0</v>
      </c>
      <c r="AX301" s="155">
        <f t="shared" si="10"/>
        <v>0</v>
      </c>
      <c r="AY301" s="155">
        <f t="shared" si="11"/>
        <v>0</v>
      </c>
      <c r="AZ301" s="155">
        <f t="shared" si="23"/>
        <v>0</v>
      </c>
      <c r="BA301" s="155">
        <f t="shared" si="13"/>
        <v>0</v>
      </c>
      <c r="BB301" s="155">
        <f t="shared" si="14"/>
        <v>0</v>
      </c>
      <c r="BC301" s="155">
        <f t="shared" si="15"/>
        <v>0</v>
      </c>
      <c r="BD301" s="155">
        <f t="shared" si="24"/>
        <v>0</v>
      </c>
      <c r="BE301" s="155">
        <f t="shared" si="17"/>
        <v>0</v>
      </c>
      <c r="BF301" s="155">
        <f t="shared" si="18"/>
        <v>0</v>
      </c>
      <c r="BG301" s="155">
        <f t="shared" si="19"/>
        <v>0</v>
      </c>
      <c r="BH301" s="155">
        <f t="shared" si="20"/>
        <v>0</v>
      </c>
      <c r="BI301" s="155">
        <f t="shared" si="21"/>
        <v>0</v>
      </c>
      <c r="BJ301" s="249">
        <v>0.91</v>
      </c>
      <c r="BK301" s="248"/>
    </row>
    <row r="302" spans="1:63" ht="14.25">
      <c r="A302" s="4"/>
      <c r="B302" s="36">
        <v>297</v>
      </c>
      <c r="C302" s="38">
        <v>11143</v>
      </c>
      <c r="D302" s="131" t="s">
        <v>645</v>
      </c>
      <c r="E302" s="131" t="s">
        <v>445</v>
      </c>
      <c r="F302" s="263" t="s">
        <v>157</v>
      </c>
      <c r="G302" s="263" t="s">
        <v>157</v>
      </c>
      <c r="H302" s="263" t="s">
        <v>157</v>
      </c>
      <c r="I302" s="263" t="s">
        <v>157</v>
      </c>
      <c r="J302" s="263" t="s">
        <v>157</v>
      </c>
      <c r="K302" s="263" t="s">
        <v>157</v>
      </c>
      <c r="L302" s="263"/>
      <c r="M302" s="263" t="s">
        <v>157</v>
      </c>
      <c r="N302" s="263" t="s">
        <v>157</v>
      </c>
      <c r="O302" s="263" t="s">
        <v>157</v>
      </c>
      <c r="P302" s="263" t="s">
        <v>157</v>
      </c>
      <c r="Q302" s="263" t="s">
        <v>157</v>
      </c>
      <c r="R302" s="263" t="s">
        <v>157</v>
      </c>
      <c r="S302" s="263"/>
      <c r="T302" s="263" t="s">
        <v>157</v>
      </c>
      <c r="U302" s="263" t="s">
        <v>157</v>
      </c>
      <c r="V302" s="263" t="s">
        <v>157</v>
      </c>
      <c r="W302" s="263" t="s">
        <v>157</v>
      </c>
      <c r="X302" s="263" t="s">
        <v>157</v>
      </c>
      <c r="Y302" s="263" t="s">
        <v>157</v>
      </c>
      <c r="Z302" s="263"/>
      <c r="AA302" s="263" t="s">
        <v>157</v>
      </c>
      <c r="AB302" s="263" t="s">
        <v>157</v>
      </c>
      <c r="AC302" s="263" t="s">
        <v>157</v>
      </c>
      <c r="AD302" s="263" t="s">
        <v>157</v>
      </c>
      <c r="AE302" s="263" t="s">
        <v>157</v>
      </c>
      <c r="AF302" s="263" t="s">
        <v>157</v>
      </c>
      <c r="AG302" s="263"/>
      <c r="AH302" s="263" t="s">
        <v>157</v>
      </c>
      <c r="AI302" s="263" t="s">
        <v>157</v>
      </c>
      <c r="AJ302" s="263"/>
      <c r="AK302" s="5"/>
      <c r="AL302" s="152"/>
      <c r="AM302" s="152">
        <f>VLOOKUP(C302,DM_NGAY_CONG_QUY_DINH!$H$3:$L$514,5,FALSE)</f>
        <v>26</v>
      </c>
      <c r="AN302" s="152">
        <f t="shared" si="0"/>
        <v>26</v>
      </c>
      <c r="AO302" s="155">
        <f t="shared" si="1"/>
        <v>0</v>
      </c>
      <c r="AP302" s="155">
        <f t="shared" si="2"/>
        <v>0</v>
      </c>
      <c r="AQ302" s="157">
        <f t="shared" si="3"/>
        <v>0</v>
      </c>
      <c r="AR302" s="155">
        <f t="shared" si="4"/>
        <v>0</v>
      </c>
      <c r="AS302" s="155">
        <f t="shared" si="5"/>
        <v>0</v>
      </c>
      <c r="AT302" s="155">
        <f t="shared" si="6"/>
        <v>0</v>
      </c>
      <c r="AU302" s="155">
        <f t="shared" si="7"/>
        <v>0</v>
      </c>
      <c r="AV302" s="155">
        <f t="shared" si="22"/>
        <v>0</v>
      </c>
      <c r="AW302" s="155">
        <f t="shared" si="9"/>
        <v>0</v>
      </c>
      <c r="AX302" s="155">
        <f t="shared" si="10"/>
        <v>0</v>
      </c>
      <c r="AY302" s="155">
        <f t="shared" si="11"/>
        <v>0</v>
      </c>
      <c r="AZ302" s="155">
        <f t="shared" si="23"/>
        <v>0</v>
      </c>
      <c r="BA302" s="155">
        <f t="shared" si="13"/>
        <v>0</v>
      </c>
      <c r="BB302" s="155">
        <f t="shared" si="14"/>
        <v>0</v>
      </c>
      <c r="BC302" s="155">
        <f t="shared" si="15"/>
        <v>0</v>
      </c>
      <c r="BD302" s="155">
        <f t="shared" si="24"/>
        <v>0</v>
      </c>
      <c r="BE302" s="155">
        <f t="shared" si="17"/>
        <v>0</v>
      </c>
      <c r="BF302" s="155">
        <f t="shared" si="18"/>
        <v>0</v>
      </c>
      <c r="BG302" s="155">
        <f t="shared" si="19"/>
        <v>0</v>
      </c>
      <c r="BH302" s="155">
        <f t="shared" si="20"/>
        <v>0</v>
      </c>
      <c r="BI302" s="155">
        <f t="shared" si="21"/>
        <v>0</v>
      </c>
      <c r="BJ302" s="249">
        <v>1</v>
      </c>
      <c r="BK302" s="248"/>
    </row>
    <row r="303" spans="1:63" ht="14.25">
      <c r="A303" s="4"/>
      <c r="B303" s="36">
        <v>298</v>
      </c>
      <c r="C303" s="38">
        <v>11144</v>
      </c>
      <c r="D303" s="131" t="s">
        <v>646</v>
      </c>
      <c r="E303" s="131" t="s">
        <v>445</v>
      </c>
      <c r="F303" s="263" t="s">
        <v>157</v>
      </c>
      <c r="G303" s="263" t="s">
        <v>157</v>
      </c>
      <c r="H303" s="263" t="s">
        <v>157</v>
      </c>
      <c r="I303" s="263" t="s">
        <v>157</v>
      </c>
      <c r="J303" s="263" t="s">
        <v>157</v>
      </c>
      <c r="K303" s="263" t="s">
        <v>157</v>
      </c>
      <c r="L303" s="263"/>
      <c r="M303" s="263" t="s">
        <v>157</v>
      </c>
      <c r="N303" s="263" t="s">
        <v>157</v>
      </c>
      <c r="O303" s="263" t="s">
        <v>157</v>
      </c>
      <c r="P303" s="263" t="s">
        <v>157</v>
      </c>
      <c r="Q303" s="263" t="s">
        <v>157</v>
      </c>
      <c r="R303" s="263" t="s">
        <v>157</v>
      </c>
      <c r="S303" s="263"/>
      <c r="T303" s="263" t="s">
        <v>157</v>
      </c>
      <c r="U303" s="263" t="s">
        <v>157</v>
      </c>
      <c r="V303" s="263" t="s">
        <v>157</v>
      </c>
      <c r="W303" s="263" t="s">
        <v>157</v>
      </c>
      <c r="X303" s="263" t="s">
        <v>157</v>
      </c>
      <c r="Y303" s="263" t="s">
        <v>157</v>
      </c>
      <c r="Z303" s="263"/>
      <c r="AA303" s="263" t="s">
        <v>157</v>
      </c>
      <c r="AB303" s="263" t="s">
        <v>157</v>
      </c>
      <c r="AC303" s="263" t="s">
        <v>157</v>
      </c>
      <c r="AD303" s="263" t="s">
        <v>157</v>
      </c>
      <c r="AE303" s="263" t="s">
        <v>157</v>
      </c>
      <c r="AF303" s="263" t="s">
        <v>157</v>
      </c>
      <c r="AG303" s="263"/>
      <c r="AH303" s="263" t="s">
        <v>157</v>
      </c>
      <c r="AI303" s="263" t="s">
        <v>157</v>
      </c>
      <c r="AJ303" s="263"/>
      <c r="AK303" s="5"/>
      <c r="AL303" s="152"/>
      <c r="AM303" s="152">
        <f>VLOOKUP(C303,DM_NGAY_CONG_QUY_DINH!$H$3:$L$514,5,FALSE)</f>
        <v>26</v>
      </c>
      <c r="AN303" s="152">
        <f t="shared" si="0"/>
        <v>26</v>
      </c>
      <c r="AO303" s="155">
        <f t="shared" si="1"/>
        <v>0</v>
      </c>
      <c r="AP303" s="155">
        <f t="shared" si="2"/>
        <v>0</v>
      </c>
      <c r="AQ303" s="157">
        <f t="shared" si="3"/>
        <v>0</v>
      </c>
      <c r="AR303" s="155">
        <f t="shared" si="4"/>
        <v>0</v>
      </c>
      <c r="AS303" s="155">
        <f t="shared" si="5"/>
        <v>0</v>
      </c>
      <c r="AT303" s="155">
        <f t="shared" si="6"/>
        <v>0</v>
      </c>
      <c r="AU303" s="155">
        <f t="shared" si="7"/>
        <v>0</v>
      </c>
      <c r="AV303" s="155">
        <f t="shared" si="22"/>
        <v>0</v>
      </c>
      <c r="AW303" s="155">
        <f t="shared" si="9"/>
        <v>0</v>
      </c>
      <c r="AX303" s="155">
        <f t="shared" si="10"/>
        <v>0</v>
      </c>
      <c r="AY303" s="155">
        <f t="shared" si="11"/>
        <v>0</v>
      </c>
      <c r="AZ303" s="155">
        <f t="shared" si="23"/>
        <v>0</v>
      </c>
      <c r="BA303" s="155">
        <f t="shared" si="13"/>
        <v>0</v>
      </c>
      <c r="BB303" s="155">
        <f t="shared" si="14"/>
        <v>0</v>
      </c>
      <c r="BC303" s="155">
        <f t="shared" si="15"/>
        <v>0</v>
      </c>
      <c r="BD303" s="155">
        <f t="shared" si="24"/>
        <v>0</v>
      </c>
      <c r="BE303" s="155">
        <f t="shared" si="17"/>
        <v>0</v>
      </c>
      <c r="BF303" s="155">
        <f t="shared" si="18"/>
        <v>0</v>
      </c>
      <c r="BG303" s="155">
        <f t="shared" si="19"/>
        <v>0</v>
      </c>
      <c r="BH303" s="155">
        <f t="shared" si="20"/>
        <v>0</v>
      </c>
      <c r="BI303" s="155">
        <f t="shared" si="21"/>
        <v>0</v>
      </c>
      <c r="BJ303" s="262">
        <v>1</v>
      </c>
      <c r="BK303" s="251"/>
    </row>
    <row r="304" spans="1:63" ht="14.25">
      <c r="A304" s="4"/>
      <c r="B304" s="36">
        <v>299</v>
      </c>
      <c r="C304" s="38">
        <v>11145</v>
      </c>
      <c r="D304" s="131" t="s">
        <v>647</v>
      </c>
      <c r="E304" s="131" t="s">
        <v>445</v>
      </c>
      <c r="F304" s="263" t="s">
        <v>157</v>
      </c>
      <c r="G304" s="263" t="s">
        <v>157</v>
      </c>
      <c r="H304" s="263" t="s">
        <v>157</v>
      </c>
      <c r="I304" s="263" t="s">
        <v>157</v>
      </c>
      <c r="J304" s="263" t="s">
        <v>157</v>
      </c>
      <c r="K304" s="263" t="s">
        <v>157</v>
      </c>
      <c r="L304" s="263"/>
      <c r="M304" s="263" t="s">
        <v>157</v>
      </c>
      <c r="N304" s="263" t="s">
        <v>157</v>
      </c>
      <c r="O304" s="263" t="s">
        <v>157</v>
      </c>
      <c r="P304" s="263" t="s">
        <v>157</v>
      </c>
      <c r="Q304" s="263" t="s">
        <v>157</v>
      </c>
      <c r="R304" s="263" t="s">
        <v>157</v>
      </c>
      <c r="S304" s="263"/>
      <c r="T304" s="263" t="s">
        <v>157</v>
      </c>
      <c r="U304" s="263" t="s">
        <v>157</v>
      </c>
      <c r="V304" s="263" t="s">
        <v>157</v>
      </c>
      <c r="W304" s="263" t="s">
        <v>157</v>
      </c>
      <c r="X304" s="263" t="s">
        <v>157</v>
      </c>
      <c r="Y304" s="263" t="s">
        <v>157</v>
      </c>
      <c r="Z304" s="263"/>
      <c r="AA304" s="263" t="s">
        <v>157</v>
      </c>
      <c r="AB304" s="263" t="s">
        <v>157</v>
      </c>
      <c r="AC304" s="263" t="s">
        <v>157</v>
      </c>
      <c r="AD304" s="263" t="s">
        <v>157</v>
      </c>
      <c r="AE304" s="263" t="s">
        <v>157</v>
      </c>
      <c r="AF304" s="263" t="s">
        <v>157</v>
      </c>
      <c r="AG304" s="263"/>
      <c r="AH304" s="263" t="s">
        <v>157</v>
      </c>
      <c r="AI304" s="263" t="s">
        <v>157</v>
      </c>
      <c r="AJ304" s="263"/>
      <c r="AK304" s="5"/>
      <c r="AL304" s="152"/>
      <c r="AM304" s="152">
        <f>VLOOKUP(C304,DM_NGAY_CONG_QUY_DINH!$H$3:$L$514,5,FALSE)</f>
        <v>26</v>
      </c>
      <c r="AN304" s="152">
        <f t="shared" si="0"/>
        <v>26</v>
      </c>
      <c r="AO304" s="155">
        <f t="shared" si="1"/>
        <v>0</v>
      </c>
      <c r="AP304" s="155">
        <f t="shared" si="2"/>
        <v>0</v>
      </c>
      <c r="AQ304" s="157">
        <f t="shared" si="3"/>
        <v>0</v>
      </c>
      <c r="AR304" s="155">
        <f t="shared" si="4"/>
        <v>0</v>
      </c>
      <c r="AS304" s="155">
        <f t="shared" si="5"/>
        <v>0</v>
      </c>
      <c r="AT304" s="155">
        <f t="shared" si="6"/>
        <v>0</v>
      </c>
      <c r="AU304" s="155">
        <f t="shared" si="7"/>
        <v>0</v>
      </c>
      <c r="AV304" s="155">
        <f t="shared" si="22"/>
        <v>0</v>
      </c>
      <c r="AW304" s="155">
        <f t="shared" si="9"/>
        <v>0</v>
      </c>
      <c r="AX304" s="155">
        <f t="shared" si="10"/>
        <v>0</v>
      </c>
      <c r="AY304" s="155">
        <f t="shared" si="11"/>
        <v>0</v>
      </c>
      <c r="AZ304" s="155">
        <f t="shared" si="23"/>
        <v>0</v>
      </c>
      <c r="BA304" s="155">
        <f t="shared" si="13"/>
        <v>0</v>
      </c>
      <c r="BB304" s="155">
        <f t="shared" si="14"/>
        <v>0</v>
      </c>
      <c r="BC304" s="155">
        <f t="shared" si="15"/>
        <v>0</v>
      </c>
      <c r="BD304" s="155">
        <f t="shared" si="24"/>
        <v>0</v>
      </c>
      <c r="BE304" s="155">
        <f t="shared" si="17"/>
        <v>0</v>
      </c>
      <c r="BF304" s="155">
        <f t="shared" si="18"/>
        <v>0</v>
      </c>
      <c r="BG304" s="155">
        <f t="shared" si="19"/>
        <v>0</v>
      </c>
      <c r="BH304" s="155">
        <f t="shared" si="20"/>
        <v>0</v>
      </c>
      <c r="BI304" s="155">
        <f t="shared" si="21"/>
        <v>0</v>
      </c>
      <c r="BJ304" s="249">
        <v>0.78</v>
      </c>
      <c r="BK304" s="251"/>
    </row>
    <row r="305" spans="1:63" ht="14.25">
      <c r="A305" s="4"/>
      <c r="B305" s="36">
        <v>300</v>
      </c>
      <c r="C305" s="38">
        <v>13406</v>
      </c>
      <c r="D305" s="131" t="s">
        <v>648</v>
      </c>
      <c r="E305" s="131" t="s">
        <v>445</v>
      </c>
      <c r="F305" s="263" t="s">
        <v>157</v>
      </c>
      <c r="G305" s="263" t="s">
        <v>157</v>
      </c>
      <c r="H305" s="263" t="s">
        <v>157</v>
      </c>
      <c r="I305" s="263" t="s">
        <v>157</v>
      </c>
      <c r="J305" s="263" t="s">
        <v>157</v>
      </c>
      <c r="K305" s="263" t="s">
        <v>157</v>
      </c>
      <c r="L305" s="263"/>
      <c r="M305" s="263" t="s">
        <v>157</v>
      </c>
      <c r="N305" s="263" t="s">
        <v>157</v>
      </c>
      <c r="O305" s="263" t="s">
        <v>157</v>
      </c>
      <c r="P305" s="263" t="s">
        <v>157</v>
      </c>
      <c r="Q305" s="263" t="s">
        <v>157</v>
      </c>
      <c r="R305" s="263" t="s">
        <v>157</v>
      </c>
      <c r="S305" s="263"/>
      <c r="T305" s="263" t="s">
        <v>157</v>
      </c>
      <c r="U305" s="263" t="s">
        <v>762</v>
      </c>
      <c r="V305" s="263" t="s">
        <v>157</v>
      </c>
      <c r="W305" s="263" t="s">
        <v>157</v>
      </c>
      <c r="X305" s="263" t="s">
        <v>157</v>
      </c>
      <c r="Y305" s="263" t="s">
        <v>157</v>
      </c>
      <c r="Z305" s="263"/>
      <c r="AA305" s="263" t="s">
        <v>157</v>
      </c>
      <c r="AB305" s="263" t="s">
        <v>157</v>
      </c>
      <c r="AC305" s="263" t="s">
        <v>157</v>
      </c>
      <c r="AD305" s="263" t="s">
        <v>157</v>
      </c>
      <c r="AE305" s="263" t="s">
        <v>157</v>
      </c>
      <c r="AF305" s="263" t="s">
        <v>157</v>
      </c>
      <c r="AG305" s="263"/>
      <c r="AH305" s="263" t="s">
        <v>157</v>
      </c>
      <c r="AI305" s="263" t="s">
        <v>157</v>
      </c>
      <c r="AJ305" s="263"/>
      <c r="AK305" s="5"/>
      <c r="AL305" s="152"/>
      <c r="AM305" s="152">
        <f>VLOOKUP(C305,DM_NGAY_CONG_QUY_DINH!$H$3:$L$514,5,FALSE)</f>
        <v>26</v>
      </c>
      <c r="AN305" s="152">
        <f t="shared" si="0"/>
        <v>25</v>
      </c>
      <c r="AO305" s="155">
        <f t="shared" si="1"/>
        <v>0</v>
      </c>
      <c r="AP305" s="155">
        <f t="shared" si="2"/>
        <v>1</v>
      </c>
      <c r="AQ305" s="157">
        <f t="shared" si="3"/>
        <v>0</v>
      </c>
      <c r="AR305" s="155">
        <f t="shared" si="4"/>
        <v>0</v>
      </c>
      <c r="AS305" s="155">
        <f t="shared" si="5"/>
        <v>0</v>
      </c>
      <c r="AT305" s="155">
        <f t="shared" si="6"/>
        <v>0</v>
      </c>
      <c r="AU305" s="155">
        <f t="shared" si="7"/>
        <v>0</v>
      </c>
      <c r="AV305" s="155">
        <f t="shared" si="22"/>
        <v>0</v>
      </c>
      <c r="AW305" s="155">
        <f t="shared" si="9"/>
        <v>0</v>
      </c>
      <c r="AX305" s="155">
        <f t="shared" si="10"/>
        <v>0</v>
      </c>
      <c r="AY305" s="155">
        <f t="shared" si="11"/>
        <v>0</v>
      </c>
      <c r="AZ305" s="155">
        <f t="shared" si="23"/>
        <v>0</v>
      </c>
      <c r="BA305" s="155">
        <f t="shared" si="13"/>
        <v>0</v>
      </c>
      <c r="BB305" s="155">
        <f t="shared" si="14"/>
        <v>0</v>
      </c>
      <c r="BC305" s="155">
        <f t="shared" si="15"/>
        <v>0</v>
      </c>
      <c r="BD305" s="155">
        <f t="shared" si="24"/>
        <v>0</v>
      </c>
      <c r="BE305" s="155">
        <f t="shared" si="17"/>
        <v>0</v>
      </c>
      <c r="BF305" s="155">
        <f t="shared" si="18"/>
        <v>0</v>
      </c>
      <c r="BG305" s="155">
        <f t="shared" si="19"/>
        <v>0</v>
      </c>
      <c r="BH305" s="155">
        <f t="shared" si="20"/>
        <v>0</v>
      </c>
      <c r="BI305" s="155">
        <f t="shared" si="21"/>
        <v>0</v>
      </c>
      <c r="BJ305" s="171">
        <v>1</v>
      </c>
      <c r="BK305" s="248"/>
    </row>
    <row r="306" spans="1:63" ht="14.25">
      <c r="A306" s="4"/>
      <c r="B306" s="36">
        <v>301</v>
      </c>
      <c r="C306" s="38">
        <v>13407</v>
      </c>
      <c r="D306" s="131" t="s">
        <v>649</v>
      </c>
      <c r="E306" s="131" t="s">
        <v>445</v>
      </c>
      <c r="F306" s="263" t="s">
        <v>157</v>
      </c>
      <c r="G306" s="263" t="s">
        <v>157</v>
      </c>
      <c r="H306" s="263" t="s">
        <v>157</v>
      </c>
      <c r="I306" s="263" t="s">
        <v>157</v>
      </c>
      <c r="J306" s="263" t="s">
        <v>157</v>
      </c>
      <c r="K306" s="263" t="s">
        <v>157</v>
      </c>
      <c r="L306" s="263"/>
      <c r="M306" s="263" t="s">
        <v>157</v>
      </c>
      <c r="N306" s="263" t="s">
        <v>157</v>
      </c>
      <c r="O306" s="263" t="s">
        <v>157</v>
      </c>
      <c r="P306" s="263" t="s">
        <v>157</v>
      </c>
      <c r="Q306" s="263" t="s">
        <v>157</v>
      </c>
      <c r="R306" s="263" t="s">
        <v>157</v>
      </c>
      <c r="S306" s="263"/>
      <c r="T306" s="263" t="s">
        <v>157</v>
      </c>
      <c r="U306" s="263" t="s">
        <v>157</v>
      </c>
      <c r="V306" s="263" t="s">
        <v>157</v>
      </c>
      <c r="W306" s="263" t="s">
        <v>157</v>
      </c>
      <c r="X306" s="263" t="s">
        <v>157</v>
      </c>
      <c r="Y306" s="263" t="s">
        <v>157</v>
      </c>
      <c r="Z306" s="263"/>
      <c r="AA306" s="263" t="s">
        <v>157</v>
      </c>
      <c r="AB306" s="263" t="s">
        <v>157</v>
      </c>
      <c r="AC306" s="263" t="s">
        <v>157</v>
      </c>
      <c r="AD306" s="263" t="s">
        <v>157</v>
      </c>
      <c r="AE306" s="263" t="s">
        <v>157</v>
      </c>
      <c r="AF306" s="263" t="s">
        <v>157</v>
      </c>
      <c r="AG306" s="263"/>
      <c r="AH306" s="263" t="s">
        <v>157</v>
      </c>
      <c r="AI306" s="263" t="s">
        <v>157</v>
      </c>
      <c r="AJ306" s="263"/>
      <c r="AK306" s="5"/>
      <c r="AL306" s="152"/>
      <c r="AM306" s="152">
        <f>VLOOKUP(C306,DM_NGAY_CONG_QUY_DINH!$H$3:$L$514,5,FALSE)</f>
        <v>26</v>
      </c>
      <c r="AN306" s="152">
        <f t="shared" si="0"/>
        <v>26</v>
      </c>
      <c r="AO306" s="155">
        <f t="shared" si="1"/>
        <v>0</v>
      </c>
      <c r="AP306" s="155">
        <f t="shared" si="2"/>
        <v>0</v>
      </c>
      <c r="AQ306" s="157">
        <f t="shared" si="3"/>
        <v>0</v>
      </c>
      <c r="AR306" s="155">
        <f t="shared" si="4"/>
        <v>0</v>
      </c>
      <c r="AS306" s="155">
        <f t="shared" si="5"/>
        <v>0</v>
      </c>
      <c r="AT306" s="155">
        <f t="shared" si="6"/>
        <v>0</v>
      </c>
      <c r="AU306" s="155">
        <f t="shared" si="7"/>
        <v>0</v>
      </c>
      <c r="AV306" s="155">
        <f t="shared" si="22"/>
        <v>0</v>
      </c>
      <c r="AW306" s="155">
        <f t="shared" si="9"/>
        <v>0</v>
      </c>
      <c r="AX306" s="155">
        <f t="shared" si="10"/>
        <v>0</v>
      </c>
      <c r="AY306" s="155">
        <f t="shared" si="11"/>
        <v>0</v>
      </c>
      <c r="AZ306" s="155">
        <f t="shared" si="23"/>
        <v>0</v>
      </c>
      <c r="BA306" s="155">
        <f t="shared" si="13"/>
        <v>0</v>
      </c>
      <c r="BB306" s="155">
        <f t="shared" si="14"/>
        <v>0</v>
      </c>
      <c r="BC306" s="155">
        <f t="shared" si="15"/>
        <v>0</v>
      </c>
      <c r="BD306" s="155">
        <f t="shared" si="24"/>
        <v>0</v>
      </c>
      <c r="BE306" s="155">
        <f t="shared" si="17"/>
        <v>0</v>
      </c>
      <c r="BF306" s="155">
        <f t="shared" si="18"/>
        <v>0</v>
      </c>
      <c r="BG306" s="155">
        <f t="shared" si="19"/>
        <v>0</v>
      </c>
      <c r="BH306" s="155">
        <f t="shared" si="20"/>
        <v>0</v>
      </c>
      <c r="BI306" s="155">
        <f t="shared" si="21"/>
        <v>0</v>
      </c>
      <c r="BJ306" s="171">
        <v>1</v>
      </c>
      <c r="BK306" s="248"/>
    </row>
    <row r="307" spans="1:63" ht="14.25">
      <c r="A307" s="4"/>
      <c r="B307" s="36">
        <v>302</v>
      </c>
      <c r="C307" s="38">
        <v>13408</v>
      </c>
      <c r="D307" s="131" t="s">
        <v>650</v>
      </c>
      <c r="E307" s="131" t="s">
        <v>445</v>
      </c>
      <c r="F307" s="263" t="s">
        <v>157</v>
      </c>
      <c r="G307" s="263" t="s">
        <v>157</v>
      </c>
      <c r="H307" s="263" t="s">
        <v>157</v>
      </c>
      <c r="I307" s="263" t="s">
        <v>157</v>
      </c>
      <c r="J307" s="263" t="s">
        <v>157</v>
      </c>
      <c r="K307" s="263" t="s">
        <v>157</v>
      </c>
      <c r="L307" s="263"/>
      <c r="M307" s="263" t="s">
        <v>157</v>
      </c>
      <c r="N307" s="263" t="s">
        <v>157</v>
      </c>
      <c r="O307" s="263" t="s">
        <v>157</v>
      </c>
      <c r="P307" s="263" t="s">
        <v>157</v>
      </c>
      <c r="Q307" s="263" t="s">
        <v>157</v>
      </c>
      <c r="R307" s="263" t="s">
        <v>157</v>
      </c>
      <c r="S307" s="263"/>
      <c r="T307" s="263" t="s">
        <v>157</v>
      </c>
      <c r="U307" s="263" t="s">
        <v>157</v>
      </c>
      <c r="V307" s="263" t="s">
        <v>157</v>
      </c>
      <c r="W307" s="263" t="s">
        <v>157</v>
      </c>
      <c r="X307" s="263" t="s">
        <v>157</v>
      </c>
      <c r="Y307" s="263" t="s">
        <v>157</v>
      </c>
      <c r="Z307" s="263"/>
      <c r="AA307" s="263" t="s">
        <v>157</v>
      </c>
      <c r="AB307" s="263" t="s">
        <v>157</v>
      </c>
      <c r="AC307" s="263" t="s">
        <v>157</v>
      </c>
      <c r="AD307" s="263" t="s">
        <v>157</v>
      </c>
      <c r="AE307" s="263" t="s">
        <v>157</v>
      </c>
      <c r="AF307" s="263" t="s">
        <v>157</v>
      </c>
      <c r="AG307" s="263"/>
      <c r="AH307" s="263" t="s">
        <v>157</v>
      </c>
      <c r="AI307" s="263" t="s">
        <v>157</v>
      </c>
      <c r="AJ307" s="263"/>
      <c r="AK307" s="5"/>
      <c r="AL307" s="152"/>
      <c r="AM307" s="152">
        <f>VLOOKUP(C307,DM_NGAY_CONG_QUY_DINH!$H$3:$L$514,5,FALSE)</f>
        <v>26</v>
      </c>
      <c r="AN307" s="152">
        <f t="shared" si="0"/>
        <v>26</v>
      </c>
      <c r="AO307" s="155">
        <f t="shared" si="1"/>
        <v>0</v>
      </c>
      <c r="AP307" s="155">
        <f t="shared" si="2"/>
        <v>0</v>
      </c>
      <c r="AQ307" s="157">
        <f t="shared" si="3"/>
        <v>0</v>
      </c>
      <c r="AR307" s="155">
        <f t="shared" si="4"/>
        <v>0</v>
      </c>
      <c r="AS307" s="155">
        <f t="shared" si="5"/>
        <v>0</v>
      </c>
      <c r="AT307" s="155">
        <f t="shared" si="6"/>
        <v>0</v>
      </c>
      <c r="AU307" s="155">
        <f t="shared" si="7"/>
        <v>0</v>
      </c>
      <c r="AV307" s="155">
        <f t="shared" si="22"/>
        <v>0</v>
      </c>
      <c r="AW307" s="155">
        <f t="shared" si="9"/>
        <v>0</v>
      </c>
      <c r="AX307" s="155">
        <f t="shared" si="10"/>
        <v>0</v>
      </c>
      <c r="AY307" s="155">
        <f t="shared" si="11"/>
        <v>0</v>
      </c>
      <c r="AZ307" s="155">
        <f t="shared" si="23"/>
        <v>0</v>
      </c>
      <c r="BA307" s="155">
        <f t="shared" si="13"/>
        <v>0</v>
      </c>
      <c r="BB307" s="155">
        <f t="shared" si="14"/>
        <v>0</v>
      </c>
      <c r="BC307" s="155">
        <f t="shared" si="15"/>
        <v>0</v>
      </c>
      <c r="BD307" s="155">
        <f t="shared" si="24"/>
        <v>0</v>
      </c>
      <c r="BE307" s="155">
        <f t="shared" si="17"/>
        <v>0</v>
      </c>
      <c r="BF307" s="155">
        <f t="shared" si="18"/>
        <v>0</v>
      </c>
      <c r="BG307" s="155">
        <f t="shared" si="19"/>
        <v>0</v>
      </c>
      <c r="BH307" s="155">
        <f t="shared" si="20"/>
        <v>0</v>
      </c>
      <c r="BI307" s="155">
        <f t="shared" si="21"/>
        <v>0</v>
      </c>
      <c r="BJ307" s="171">
        <v>0.91</v>
      </c>
      <c r="BK307" s="248"/>
    </row>
    <row r="308" spans="1:63" ht="14.25">
      <c r="A308" s="4"/>
      <c r="B308" s="36">
        <v>303</v>
      </c>
      <c r="C308" s="38">
        <v>13409</v>
      </c>
      <c r="D308" s="131" t="s">
        <v>651</v>
      </c>
      <c r="E308" s="131" t="s">
        <v>445</v>
      </c>
      <c r="F308" s="263" t="s">
        <v>157</v>
      </c>
      <c r="G308" s="263" t="s">
        <v>157</v>
      </c>
      <c r="H308" s="263" t="s">
        <v>157</v>
      </c>
      <c r="I308" s="263" t="s">
        <v>157</v>
      </c>
      <c r="J308" s="263" t="s">
        <v>157</v>
      </c>
      <c r="K308" s="263" t="s">
        <v>157</v>
      </c>
      <c r="L308" s="263"/>
      <c r="M308" s="263" t="s">
        <v>157</v>
      </c>
      <c r="N308" s="263" t="s">
        <v>157</v>
      </c>
      <c r="O308" s="263" t="s">
        <v>157</v>
      </c>
      <c r="P308" s="263" t="s">
        <v>157</v>
      </c>
      <c r="Q308" s="263" t="s">
        <v>157</v>
      </c>
      <c r="R308" s="263" t="s">
        <v>157</v>
      </c>
      <c r="S308" s="263"/>
      <c r="T308" s="263" t="s">
        <v>157</v>
      </c>
      <c r="U308" s="263" t="s">
        <v>157</v>
      </c>
      <c r="V308" s="263" t="s">
        <v>157</v>
      </c>
      <c r="W308" s="263" t="s">
        <v>157</v>
      </c>
      <c r="X308" s="263" t="s">
        <v>157</v>
      </c>
      <c r="Y308" s="263" t="s">
        <v>157</v>
      </c>
      <c r="Z308" s="263"/>
      <c r="AA308" s="263" t="s">
        <v>157</v>
      </c>
      <c r="AB308" s="263" t="s">
        <v>157</v>
      </c>
      <c r="AC308" s="263" t="s">
        <v>157</v>
      </c>
      <c r="AD308" s="263" t="s">
        <v>157</v>
      </c>
      <c r="AE308" s="263" t="s">
        <v>157</v>
      </c>
      <c r="AF308" s="263" t="s">
        <v>157</v>
      </c>
      <c r="AG308" s="263"/>
      <c r="AH308" s="263" t="s">
        <v>157</v>
      </c>
      <c r="AI308" s="263" t="s">
        <v>157</v>
      </c>
      <c r="AJ308" s="263"/>
      <c r="AK308" s="5"/>
      <c r="AL308" s="152"/>
      <c r="AM308" s="152">
        <f>VLOOKUP(C308,DM_NGAY_CONG_QUY_DINH!$H$3:$L$514,5,FALSE)</f>
        <v>26</v>
      </c>
      <c r="AN308" s="152">
        <f t="shared" si="0"/>
        <v>26</v>
      </c>
      <c r="AO308" s="155">
        <f t="shared" si="1"/>
        <v>0</v>
      </c>
      <c r="AP308" s="155">
        <f t="shared" si="2"/>
        <v>0</v>
      </c>
      <c r="AQ308" s="157">
        <f t="shared" si="3"/>
        <v>0</v>
      </c>
      <c r="AR308" s="155">
        <f t="shared" si="4"/>
        <v>0</v>
      </c>
      <c r="AS308" s="155">
        <f t="shared" si="5"/>
        <v>0</v>
      </c>
      <c r="AT308" s="155">
        <f t="shared" si="6"/>
        <v>0</v>
      </c>
      <c r="AU308" s="155">
        <f t="shared" si="7"/>
        <v>0</v>
      </c>
      <c r="AV308" s="155">
        <f t="shared" si="22"/>
        <v>0</v>
      </c>
      <c r="AW308" s="155">
        <f t="shared" si="9"/>
        <v>0</v>
      </c>
      <c r="AX308" s="155">
        <f t="shared" si="10"/>
        <v>0</v>
      </c>
      <c r="AY308" s="155">
        <f t="shared" si="11"/>
        <v>0</v>
      </c>
      <c r="AZ308" s="155">
        <f t="shared" si="23"/>
        <v>0</v>
      </c>
      <c r="BA308" s="155">
        <f t="shared" si="13"/>
        <v>0</v>
      </c>
      <c r="BB308" s="155">
        <f t="shared" si="14"/>
        <v>0</v>
      </c>
      <c r="BC308" s="155">
        <f t="shared" si="15"/>
        <v>0</v>
      </c>
      <c r="BD308" s="155">
        <f t="shared" si="24"/>
        <v>0</v>
      </c>
      <c r="BE308" s="155">
        <f t="shared" si="17"/>
        <v>0</v>
      </c>
      <c r="BF308" s="155">
        <f t="shared" si="18"/>
        <v>0</v>
      </c>
      <c r="BG308" s="155">
        <f t="shared" si="19"/>
        <v>0</v>
      </c>
      <c r="BH308" s="155">
        <f t="shared" si="20"/>
        <v>0</v>
      </c>
      <c r="BI308" s="155">
        <f t="shared" si="21"/>
        <v>0</v>
      </c>
      <c r="BJ308" s="171">
        <v>1</v>
      </c>
      <c r="BK308" s="248"/>
    </row>
    <row r="309" spans="1:63" ht="14.25">
      <c r="A309" s="4"/>
      <c r="B309" s="36">
        <v>304</v>
      </c>
      <c r="C309" s="38">
        <v>13410</v>
      </c>
      <c r="D309" s="131" t="s">
        <v>652</v>
      </c>
      <c r="E309" s="131" t="s">
        <v>445</v>
      </c>
      <c r="F309" s="263" t="s">
        <v>157</v>
      </c>
      <c r="G309" s="263" t="s">
        <v>157</v>
      </c>
      <c r="H309" s="263" t="s">
        <v>157</v>
      </c>
      <c r="I309" s="263" t="s">
        <v>157</v>
      </c>
      <c r="J309" s="263" t="s">
        <v>157</v>
      </c>
      <c r="K309" s="263" t="s">
        <v>157</v>
      </c>
      <c r="L309" s="263"/>
      <c r="M309" s="263" t="s">
        <v>157</v>
      </c>
      <c r="N309" s="263" t="s">
        <v>157</v>
      </c>
      <c r="O309" s="263" t="s">
        <v>157</v>
      </c>
      <c r="P309" s="263" t="s">
        <v>157</v>
      </c>
      <c r="Q309" s="263" t="s">
        <v>157</v>
      </c>
      <c r="R309" s="263" t="s">
        <v>157</v>
      </c>
      <c r="S309" s="263"/>
      <c r="T309" s="263" t="s">
        <v>157</v>
      </c>
      <c r="U309" s="263" t="s">
        <v>157</v>
      </c>
      <c r="V309" s="263" t="s">
        <v>157</v>
      </c>
      <c r="W309" s="263" t="s">
        <v>157</v>
      </c>
      <c r="X309" s="263" t="s">
        <v>157</v>
      </c>
      <c r="Y309" s="263" t="s">
        <v>157</v>
      </c>
      <c r="Z309" s="263"/>
      <c r="AA309" s="263" t="s">
        <v>157</v>
      </c>
      <c r="AB309" s="263" t="s">
        <v>157</v>
      </c>
      <c r="AC309" s="263" t="s">
        <v>157</v>
      </c>
      <c r="AD309" s="263" t="s">
        <v>157</v>
      </c>
      <c r="AE309" s="263" t="s">
        <v>157</v>
      </c>
      <c r="AF309" s="263" t="s">
        <v>157</v>
      </c>
      <c r="AG309" s="263"/>
      <c r="AH309" s="263" t="s">
        <v>157</v>
      </c>
      <c r="AI309" s="263" t="s">
        <v>157</v>
      </c>
      <c r="AJ309" s="263"/>
      <c r="AK309" s="5"/>
      <c r="AL309" s="152"/>
      <c r="AM309" s="152">
        <f>VLOOKUP(C309,DM_NGAY_CONG_QUY_DINH!$H$3:$L$514,5,FALSE)</f>
        <v>26</v>
      </c>
      <c r="AN309" s="152">
        <f t="shared" si="0"/>
        <v>26</v>
      </c>
      <c r="AO309" s="155">
        <f t="shared" si="1"/>
        <v>0</v>
      </c>
      <c r="AP309" s="155">
        <f t="shared" si="2"/>
        <v>0</v>
      </c>
      <c r="AQ309" s="157">
        <f t="shared" si="3"/>
        <v>0</v>
      </c>
      <c r="AR309" s="155">
        <f t="shared" si="4"/>
        <v>0</v>
      </c>
      <c r="AS309" s="155">
        <f t="shared" si="5"/>
        <v>0</v>
      </c>
      <c r="AT309" s="155">
        <f t="shared" si="6"/>
        <v>0</v>
      </c>
      <c r="AU309" s="155">
        <f t="shared" si="7"/>
        <v>0</v>
      </c>
      <c r="AV309" s="155">
        <f t="shared" si="22"/>
        <v>0</v>
      </c>
      <c r="AW309" s="155">
        <f t="shared" si="9"/>
        <v>0</v>
      </c>
      <c r="AX309" s="155">
        <f t="shared" si="10"/>
        <v>0</v>
      </c>
      <c r="AY309" s="155">
        <f t="shared" si="11"/>
        <v>0</v>
      </c>
      <c r="AZ309" s="155">
        <f t="shared" si="23"/>
        <v>0</v>
      </c>
      <c r="BA309" s="155">
        <f t="shared" si="13"/>
        <v>0</v>
      </c>
      <c r="BB309" s="155">
        <f t="shared" si="14"/>
        <v>0</v>
      </c>
      <c r="BC309" s="155">
        <f t="shared" si="15"/>
        <v>0</v>
      </c>
      <c r="BD309" s="155">
        <f t="shared" si="24"/>
        <v>0</v>
      </c>
      <c r="BE309" s="155">
        <f t="shared" si="17"/>
        <v>0</v>
      </c>
      <c r="BF309" s="155">
        <f t="shared" si="18"/>
        <v>0</v>
      </c>
      <c r="BG309" s="155">
        <f t="shared" si="19"/>
        <v>0</v>
      </c>
      <c r="BH309" s="155">
        <f t="shared" si="20"/>
        <v>0</v>
      </c>
      <c r="BI309" s="155">
        <f t="shared" si="21"/>
        <v>0</v>
      </c>
      <c r="BJ309" s="171">
        <v>1</v>
      </c>
      <c r="BK309" s="248"/>
    </row>
    <row r="310" spans="1:63" ht="14.25">
      <c r="A310" s="4"/>
      <c r="B310" s="36">
        <v>305</v>
      </c>
      <c r="C310" s="38">
        <v>13411</v>
      </c>
      <c r="D310" s="131" t="s">
        <v>653</v>
      </c>
      <c r="E310" s="131" t="s">
        <v>445</v>
      </c>
      <c r="F310" s="263" t="s">
        <v>157</v>
      </c>
      <c r="G310" s="263" t="s">
        <v>157</v>
      </c>
      <c r="H310" s="263" t="s">
        <v>157</v>
      </c>
      <c r="I310" s="263" t="s">
        <v>157</v>
      </c>
      <c r="J310" s="263" t="s">
        <v>157</v>
      </c>
      <c r="K310" s="263" t="s">
        <v>157</v>
      </c>
      <c r="L310" s="263"/>
      <c r="M310" s="263" t="s">
        <v>157</v>
      </c>
      <c r="N310" s="263" t="s">
        <v>157</v>
      </c>
      <c r="O310" s="263" t="s">
        <v>157</v>
      </c>
      <c r="P310" s="263" t="s">
        <v>157</v>
      </c>
      <c r="Q310" s="263" t="s">
        <v>157</v>
      </c>
      <c r="R310" s="263" t="s">
        <v>157</v>
      </c>
      <c r="S310" s="263"/>
      <c r="T310" s="263" t="s">
        <v>157</v>
      </c>
      <c r="U310" s="263" t="s">
        <v>157</v>
      </c>
      <c r="V310" s="263" t="s">
        <v>157</v>
      </c>
      <c r="W310" s="263" t="s">
        <v>157</v>
      </c>
      <c r="X310" s="263" t="s">
        <v>157</v>
      </c>
      <c r="Y310" s="263" t="s">
        <v>157</v>
      </c>
      <c r="Z310" s="263"/>
      <c r="AA310" s="263" t="s">
        <v>157</v>
      </c>
      <c r="AB310" s="263" t="s">
        <v>157</v>
      </c>
      <c r="AC310" s="263" t="s">
        <v>157</v>
      </c>
      <c r="AD310" s="263" t="s">
        <v>157</v>
      </c>
      <c r="AE310" s="263" t="s">
        <v>157</v>
      </c>
      <c r="AF310" s="263" t="s">
        <v>157</v>
      </c>
      <c r="AG310" s="263"/>
      <c r="AH310" s="263" t="s">
        <v>157</v>
      </c>
      <c r="AI310" s="263" t="s">
        <v>157</v>
      </c>
      <c r="AJ310" s="263"/>
      <c r="AK310" s="5"/>
      <c r="AL310" s="152"/>
      <c r="AM310" s="152">
        <f>VLOOKUP(C310,DM_NGAY_CONG_QUY_DINH!$H$3:$L$514,5,FALSE)</f>
        <v>26</v>
      </c>
      <c r="AN310" s="152">
        <f t="shared" si="0"/>
        <v>26</v>
      </c>
      <c r="AO310" s="155">
        <f t="shared" si="1"/>
        <v>0</v>
      </c>
      <c r="AP310" s="155">
        <f t="shared" si="2"/>
        <v>0</v>
      </c>
      <c r="AQ310" s="157">
        <f t="shared" si="3"/>
        <v>0</v>
      </c>
      <c r="AR310" s="155">
        <f t="shared" si="4"/>
        <v>0</v>
      </c>
      <c r="AS310" s="155">
        <f t="shared" si="5"/>
        <v>0</v>
      </c>
      <c r="AT310" s="155">
        <f t="shared" si="6"/>
        <v>0</v>
      </c>
      <c r="AU310" s="155">
        <f t="shared" si="7"/>
        <v>0</v>
      </c>
      <c r="AV310" s="155">
        <f t="shared" si="22"/>
        <v>0</v>
      </c>
      <c r="AW310" s="155">
        <f t="shared" si="9"/>
        <v>0</v>
      </c>
      <c r="AX310" s="155">
        <f t="shared" si="10"/>
        <v>0</v>
      </c>
      <c r="AY310" s="155">
        <f t="shared" si="11"/>
        <v>0</v>
      </c>
      <c r="AZ310" s="155">
        <f t="shared" si="23"/>
        <v>0</v>
      </c>
      <c r="BA310" s="155">
        <f t="shared" si="13"/>
        <v>0</v>
      </c>
      <c r="BB310" s="155">
        <f t="shared" si="14"/>
        <v>0</v>
      </c>
      <c r="BC310" s="155">
        <f t="shared" si="15"/>
        <v>0</v>
      </c>
      <c r="BD310" s="155">
        <f t="shared" si="24"/>
        <v>0</v>
      </c>
      <c r="BE310" s="155">
        <f t="shared" si="17"/>
        <v>0</v>
      </c>
      <c r="BF310" s="155">
        <f t="shared" si="18"/>
        <v>0</v>
      </c>
      <c r="BG310" s="155">
        <f t="shared" si="19"/>
        <v>0</v>
      </c>
      <c r="BH310" s="155">
        <f t="shared" si="20"/>
        <v>0</v>
      </c>
      <c r="BI310" s="155">
        <f t="shared" si="21"/>
        <v>0</v>
      </c>
      <c r="BJ310" s="171">
        <v>1</v>
      </c>
      <c r="BK310" s="248"/>
    </row>
    <row r="311" spans="1:63" ht="14.25">
      <c r="A311" s="4"/>
      <c r="B311" s="36">
        <v>306</v>
      </c>
      <c r="C311" s="38">
        <v>13412</v>
      </c>
      <c r="D311" s="131" t="s">
        <v>654</v>
      </c>
      <c r="E311" s="131" t="s">
        <v>445</v>
      </c>
      <c r="F311" s="263" t="s">
        <v>157</v>
      </c>
      <c r="G311" s="263" t="s">
        <v>157</v>
      </c>
      <c r="H311" s="263" t="s">
        <v>157</v>
      </c>
      <c r="I311" s="263" t="s">
        <v>157</v>
      </c>
      <c r="J311" s="263" t="s">
        <v>157</v>
      </c>
      <c r="K311" s="263" t="s">
        <v>157</v>
      </c>
      <c r="L311" s="263"/>
      <c r="M311" s="263" t="s">
        <v>157</v>
      </c>
      <c r="N311" s="263" t="s">
        <v>157</v>
      </c>
      <c r="O311" s="263" t="s">
        <v>157</v>
      </c>
      <c r="P311" s="263" t="s">
        <v>157</v>
      </c>
      <c r="Q311" s="263" t="s">
        <v>157</v>
      </c>
      <c r="R311" s="263" t="s">
        <v>157</v>
      </c>
      <c r="S311" s="263"/>
      <c r="T311" s="263" t="s">
        <v>157</v>
      </c>
      <c r="U311" s="263" t="s">
        <v>157</v>
      </c>
      <c r="V311" s="263" t="s">
        <v>157</v>
      </c>
      <c r="W311" s="263" t="s">
        <v>157</v>
      </c>
      <c r="X311" s="263" t="s">
        <v>157</v>
      </c>
      <c r="Y311" s="263" t="s">
        <v>157</v>
      </c>
      <c r="Z311" s="263"/>
      <c r="AA311" s="263" t="s">
        <v>157</v>
      </c>
      <c r="AB311" s="263" t="s">
        <v>157</v>
      </c>
      <c r="AC311" s="263" t="s">
        <v>157</v>
      </c>
      <c r="AD311" s="263" t="s">
        <v>157</v>
      </c>
      <c r="AE311" s="263" t="s">
        <v>157</v>
      </c>
      <c r="AF311" s="263" t="s">
        <v>157</v>
      </c>
      <c r="AG311" s="263"/>
      <c r="AH311" s="263" t="s">
        <v>157</v>
      </c>
      <c r="AI311" s="263" t="s">
        <v>157</v>
      </c>
      <c r="AJ311" s="263"/>
      <c r="AK311" s="5"/>
      <c r="AL311" s="152"/>
      <c r="AM311" s="152">
        <f>VLOOKUP(C311,DM_NGAY_CONG_QUY_DINH!$H$3:$L$514,5,FALSE)</f>
        <v>26</v>
      </c>
      <c r="AN311" s="152">
        <f t="shared" si="0"/>
        <v>26</v>
      </c>
      <c r="AO311" s="155">
        <f t="shared" si="1"/>
        <v>0</v>
      </c>
      <c r="AP311" s="155">
        <f t="shared" si="2"/>
        <v>0</v>
      </c>
      <c r="AQ311" s="157">
        <f t="shared" si="3"/>
        <v>0</v>
      </c>
      <c r="AR311" s="155">
        <f t="shared" si="4"/>
        <v>0</v>
      </c>
      <c r="AS311" s="155">
        <f t="shared" si="5"/>
        <v>0</v>
      </c>
      <c r="AT311" s="155">
        <f t="shared" si="6"/>
        <v>0</v>
      </c>
      <c r="AU311" s="155">
        <f t="shared" si="7"/>
        <v>0</v>
      </c>
      <c r="AV311" s="155">
        <f t="shared" si="22"/>
        <v>0</v>
      </c>
      <c r="AW311" s="155">
        <f t="shared" si="9"/>
        <v>0</v>
      </c>
      <c r="AX311" s="155">
        <f t="shared" si="10"/>
        <v>0</v>
      </c>
      <c r="AY311" s="155">
        <f t="shared" si="11"/>
        <v>0</v>
      </c>
      <c r="AZ311" s="155">
        <f t="shared" si="23"/>
        <v>0</v>
      </c>
      <c r="BA311" s="155">
        <f t="shared" si="13"/>
        <v>0</v>
      </c>
      <c r="BB311" s="155">
        <f t="shared" si="14"/>
        <v>0</v>
      </c>
      <c r="BC311" s="155">
        <f t="shared" si="15"/>
        <v>0</v>
      </c>
      <c r="BD311" s="155">
        <f t="shared" si="24"/>
        <v>0</v>
      </c>
      <c r="BE311" s="155">
        <f t="shared" si="17"/>
        <v>0</v>
      </c>
      <c r="BF311" s="155">
        <f t="shared" si="18"/>
        <v>0</v>
      </c>
      <c r="BG311" s="155">
        <f t="shared" si="19"/>
        <v>0</v>
      </c>
      <c r="BH311" s="155">
        <f t="shared" si="20"/>
        <v>0</v>
      </c>
      <c r="BI311" s="155">
        <f t="shared" si="21"/>
        <v>0</v>
      </c>
      <c r="BJ311" s="171">
        <v>1</v>
      </c>
      <c r="BK311" s="248"/>
    </row>
    <row r="312" spans="1:63" ht="14.25">
      <c r="A312" s="4"/>
      <c r="B312" s="36">
        <v>307</v>
      </c>
      <c r="C312" s="38">
        <v>13413</v>
      </c>
      <c r="D312" s="131" t="s">
        <v>655</v>
      </c>
      <c r="E312" s="131" t="s">
        <v>445</v>
      </c>
      <c r="F312" s="263" t="s">
        <v>157</v>
      </c>
      <c r="G312" s="263" t="s">
        <v>157</v>
      </c>
      <c r="H312" s="263" t="s">
        <v>157</v>
      </c>
      <c r="I312" s="263" t="s">
        <v>157</v>
      </c>
      <c r="J312" s="263" t="s">
        <v>157</v>
      </c>
      <c r="K312" s="263" t="s">
        <v>157</v>
      </c>
      <c r="L312" s="263"/>
      <c r="M312" s="263" t="s">
        <v>157</v>
      </c>
      <c r="N312" s="263" t="s">
        <v>157</v>
      </c>
      <c r="O312" s="263" t="s">
        <v>157</v>
      </c>
      <c r="P312" s="263" t="s">
        <v>157</v>
      </c>
      <c r="Q312" s="263" t="s">
        <v>157</v>
      </c>
      <c r="R312" s="263" t="s">
        <v>157</v>
      </c>
      <c r="S312" s="263"/>
      <c r="T312" s="263" t="s">
        <v>157</v>
      </c>
      <c r="U312" s="263" t="s">
        <v>157</v>
      </c>
      <c r="V312" s="263" t="s">
        <v>157</v>
      </c>
      <c r="W312" s="263" t="s">
        <v>157</v>
      </c>
      <c r="X312" s="263" t="s">
        <v>157</v>
      </c>
      <c r="Y312" s="263" t="s">
        <v>157</v>
      </c>
      <c r="Z312" s="263"/>
      <c r="AA312" s="263" t="s">
        <v>157</v>
      </c>
      <c r="AB312" s="263" t="s">
        <v>157</v>
      </c>
      <c r="AC312" s="263" t="s">
        <v>157</v>
      </c>
      <c r="AD312" s="263" t="s">
        <v>157</v>
      </c>
      <c r="AE312" s="263" t="s">
        <v>157</v>
      </c>
      <c r="AF312" s="263" t="s">
        <v>157</v>
      </c>
      <c r="AG312" s="263"/>
      <c r="AH312" s="263" t="s">
        <v>157</v>
      </c>
      <c r="AI312" s="263" t="s">
        <v>157</v>
      </c>
      <c r="AJ312" s="263"/>
      <c r="AK312" s="5"/>
      <c r="AL312" s="152"/>
      <c r="AM312" s="152">
        <f>VLOOKUP(C312,DM_NGAY_CONG_QUY_DINH!$H$3:$L$514,5,FALSE)</f>
        <v>26</v>
      </c>
      <c r="AN312" s="152">
        <f t="shared" si="0"/>
        <v>26</v>
      </c>
      <c r="AO312" s="155">
        <f t="shared" si="1"/>
        <v>0</v>
      </c>
      <c r="AP312" s="155">
        <f t="shared" si="2"/>
        <v>0</v>
      </c>
      <c r="AQ312" s="157">
        <f t="shared" si="3"/>
        <v>0</v>
      </c>
      <c r="AR312" s="155">
        <f t="shared" si="4"/>
        <v>0</v>
      </c>
      <c r="AS312" s="155">
        <f t="shared" si="5"/>
        <v>0</v>
      </c>
      <c r="AT312" s="155">
        <f t="shared" si="6"/>
        <v>0</v>
      </c>
      <c r="AU312" s="155">
        <f t="shared" si="7"/>
        <v>0</v>
      </c>
      <c r="AV312" s="155">
        <f t="shared" si="22"/>
        <v>0</v>
      </c>
      <c r="AW312" s="155">
        <f t="shared" si="9"/>
        <v>0</v>
      </c>
      <c r="AX312" s="155">
        <f t="shared" si="10"/>
        <v>0</v>
      </c>
      <c r="AY312" s="155">
        <f t="shared" si="11"/>
        <v>0</v>
      </c>
      <c r="AZ312" s="155">
        <f t="shared" si="23"/>
        <v>0</v>
      </c>
      <c r="BA312" s="155">
        <f t="shared" si="13"/>
        <v>0</v>
      </c>
      <c r="BB312" s="155">
        <f t="shared" si="14"/>
        <v>0</v>
      </c>
      <c r="BC312" s="155">
        <f t="shared" si="15"/>
        <v>0</v>
      </c>
      <c r="BD312" s="155">
        <f t="shared" si="24"/>
        <v>0</v>
      </c>
      <c r="BE312" s="155">
        <f t="shared" si="17"/>
        <v>0</v>
      </c>
      <c r="BF312" s="155">
        <f t="shared" si="18"/>
        <v>0</v>
      </c>
      <c r="BG312" s="155">
        <f t="shared" si="19"/>
        <v>0</v>
      </c>
      <c r="BH312" s="155">
        <f t="shared" si="20"/>
        <v>0</v>
      </c>
      <c r="BI312" s="155">
        <f t="shared" si="21"/>
        <v>0</v>
      </c>
      <c r="BJ312" s="225">
        <v>1</v>
      </c>
      <c r="BK312" s="251"/>
    </row>
    <row r="313" spans="1:63" ht="14.25">
      <c r="A313" s="4"/>
      <c r="B313" s="36">
        <v>308</v>
      </c>
      <c r="C313" s="38">
        <v>13414</v>
      </c>
      <c r="D313" s="131" t="s">
        <v>656</v>
      </c>
      <c r="E313" s="131" t="s">
        <v>445</v>
      </c>
      <c r="F313" s="263" t="s">
        <v>157</v>
      </c>
      <c r="G313" s="263" t="s">
        <v>157</v>
      </c>
      <c r="H313" s="263" t="s">
        <v>157</v>
      </c>
      <c r="I313" s="263" t="s">
        <v>157</v>
      </c>
      <c r="J313" s="263" t="s">
        <v>157</v>
      </c>
      <c r="K313" s="263" t="s">
        <v>157</v>
      </c>
      <c r="L313" s="263"/>
      <c r="M313" s="263" t="s">
        <v>157</v>
      </c>
      <c r="N313" s="263" t="s">
        <v>157</v>
      </c>
      <c r="O313" s="263" t="s">
        <v>157</v>
      </c>
      <c r="P313" s="263" t="s">
        <v>157</v>
      </c>
      <c r="Q313" s="263" t="s">
        <v>157</v>
      </c>
      <c r="R313" s="263" t="s">
        <v>157</v>
      </c>
      <c r="S313" s="263"/>
      <c r="T313" s="263" t="s">
        <v>157</v>
      </c>
      <c r="U313" s="263" t="s">
        <v>157</v>
      </c>
      <c r="V313" s="263" t="s">
        <v>157</v>
      </c>
      <c r="W313" s="263" t="s">
        <v>157</v>
      </c>
      <c r="X313" s="263" t="s">
        <v>157</v>
      </c>
      <c r="Y313" s="263" t="s">
        <v>157</v>
      </c>
      <c r="Z313" s="263"/>
      <c r="AA313" s="263" t="s">
        <v>157</v>
      </c>
      <c r="AB313" s="263" t="s">
        <v>157</v>
      </c>
      <c r="AC313" s="263" t="s">
        <v>157</v>
      </c>
      <c r="AD313" s="263" t="s">
        <v>157</v>
      </c>
      <c r="AE313" s="263" t="s">
        <v>157</v>
      </c>
      <c r="AF313" s="263" t="s">
        <v>157</v>
      </c>
      <c r="AG313" s="263"/>
      <c r="AH313" s="263" t="s">
        <v>157</v>
      </c>
      <c r="AI313" s="263" t="s">
        <v>157</v>
      </c>
      <c r="AJ313" s="263"/>
      <c r="AK313" s="5"/>
      <c r="AL313" s="152"/>
      <c r="AM313" s="152">
        <f>VLOOKUP(C313,DM_NGAY_CONG_QUY_DINH!$H$3:$L$514,5,FALSE)</f>
        <v>26</v>
      </c>
      <c r="AN313" s="152">
        <f t="shared" si="0"/>
        <v>26</v>
      </c>
      <c r="AO313" s="155">
        <f t="shared" si="1"/>
        <v>0</v>
      </c>
      <c r="AP313" s="155">
        <f t="shared" si="2"/>
        <v>0</v>
      </c>
      <c r="AQ313" s="157">
        <f t="shared" si="3"/>
        <v>0</v>
      </c>
      <c r="AR313" s="155">
        <f t="shared" si="4"/>
        <v>0</v>
      </c>
      <c r="AS313" s="155">
        <f t="shared" si="5"/>
        <v>0</v>
      </c>
      <c r="AT313" s="155">
        <f t="shared" si="6"/>
        <v>0</v>
      </c>
      <c r="AU313" s="155">
        <f t="shared" si="7"/>
        <v>0</v>
      </c>
      <c r="AV313" s="155">
        <f t="shared" si="22"/>
        <v>0</v>
      </c>
      <c r="AW313" s="155">
        <f t="shared" si="9"/>
        <v>0</v>
      </c>
      <c r="AX313" s="155">
        <f t="shared" si="10"/>
        <v>0</v>
      </c>
      <c r="AY313" s="155">
        <f t="shared" si="11"/>
        <v>0</v>
      </c>
      <c r="AZ313" s="155">
        <f t="shared" si="23"/>
        <v>0</v>
      </c>
      <c r="BA313" s="155">
        <f t="shared" si="13"/>
        <v>0</v>
      </c>
      <c r="BB313" s="155">
        <f t="shared" si="14"/>
        <v>0</v>
      </c>
      <c r="BC313" s="155">
        <f t="shared" si="15"/>
        <v>0</v>
      </c>
      <c r="BD313" s="155">
        <f t="shared" si="24"/>
        <v>0</v>
      </c>
      <c r="BE313" s="155">
        <f t="shared" si="17"/>
        <v>0</v>
      </c>
      <c r="BF313" s="155">
        <f t="shared" si="18"/>
        <v>0</v>
      </c>
      <c r="BG313" s="155">
        <f t="shared" si="19"/>
        <v>0</v>
      </c>
      <c r="BH313" s="155">
        <f t="shared" si="20"/>
        <v>0</v>
      </c>
      <c r="BI313" s="155">
        <f t="shared" si="21"/>
        <v>0</v>
      </c>
      <c r="BJ313" s="171">
        <v>1</v>
      </c>
      <c r="BK313" s="248"/>
    </row>
    <row r="314" spans="1:63" ht="14.25">
      <c r="A314" s="4"/>
      <c r="B314" s="36">
        <v>309</v>
      </c>
      <c r="C314" s="38">
        <v>13415</v>
      </c>
      <c r="D314" s="131" t="s">
        <v>657</v>
      </c>
      <c r="E314" s="131" t="s">
        <v>445</v>
      </c>
      <c r="F314" s="263" t="s">
        <v>157</v>
      </c>
      <c r="G314" s="263" t="s">
        <v>157</v>
      </c>
      <c r="H314" s="263" t="s">
        <v>157</v>
      </c>
      <c r="I314" s="263" t="s">
        <v>157</v>
      </c>
      <c r="J314" s="263" t="s">
        <v>157</v>
      </c>
      <c r="K314" s="263" t="s">
        <v>157</v>
      </c>
      <c r="L314" s="263"/>
      <c r="M314" s="263" t="s">
        <v>157</v>
      </c>
      <c r="N314" s="263" t="s">
        <v>157</v>
      </c>
      <c r="O314" s="263" t="s">
        <v>157</v>
      </c>
      <c r="P314" s="263" t="s">
        <v>157</v>
      </c>
      <c r="Q314" s="263" t="s">
        <v>157</v>
      </c>
      <c r="R314" s="263" t="s">
        <v>157</v>
      </c>
      <c r="S314" s="263"/>
      <c r="T314" s="263" t="s">
        <v>157</v>
      </c>
      <c r="U314" s="263" t="s">
        <v>157</v>
      </c>
      <c r="V314" s="263" t="s">
        <v>157</v>
      </c>
      <c r="W314" s="263" t="s">
        <v>157</v>
      </c>
      <c r="X314" s="263" t="s">
        <v>157</v>
      </c>
      <c r="Y314" s="263" t="s">
        <v>157</v>
      </c>
      <c r="Z314" s="263"/>
      <c r="AA314" s="263" t="s">
        <v>157</v>
      </c>
      <c r="AB314" s="263" t="s">
        <v>157</v>
      </c>
      <c r="AC314" s="263" t="s">
        <v>157</v>
      </c>
      <c r="AD314" s="263" t="s">
        <v>157</v>
      </c>
      <c r="AE314" s="263" t="s">
        <v>157</v>
      </c>
      <c r="AF314" s="263" t="s">
        <v>157</v>
      </c>
      <c r="AG314" s="263"/>
      <c r="AH314" s="263" t="s">
        <v>157</v>
      </c>
      <c r="AI314" s="263" t="s">
        <v>157</v>
      </c>
      <c r="AJ314" s="263"/>
      <c r="AK314" s="5"/>
      <c r="AL314" s="152"/>
      <c r="AM314" s="152">
        <f>VLOOKUP(C314,DM_NGAY_CONG_QUY_DINH!$H$3:$L$514,5,FALSE)</f>
        <v>26</v>
      </c>
      <c r="AN314" s="152">
        <f t="shared" si="0"/>
        <v>26</v>
      </c>
      <c r="AO314" s="155">
        <f t="shared" si="1"/>
        <v>0</v>
      </c>
      <c r="AP314" s="155">
        <f t="shared" si="2"/>
        <v>0</v>
      </c>
      <c r="AQ314" s="157">
        <f t="shared" si="3"/>
        <v>0</v>
      </c>
      <c r="AR314" s="155">
        <f t="shared" si="4"/>
        <v>0</v>
      </c>
      <c r="AS314" s="155">
        <f t="shared" si="5"/>
        <v>0</v>
      </c>
      <c r="AT314" s="155">
        <f t="shared" si="6"/>
        <v>0</v>
      </c>
      <c r="AU314" s="155">
        <f t="shared" si="7"/>
        <v>0</v>
      </c>
      <c r="AV314" s="155">
        <f t="shared" si="22"/>
        <v>0</v>
      </c>
      <c r="AW314" s="155">
        <f t="shared" si="9"/>
        <v>0</v>
      </c>
      <c r="AX314" s="155">
        <f t="shared" si="10"/>
        <v>0</v>
      </c>
      <c r="AY314" s="155">
        <f t="shared" si="11"/>
        <v>0</v>
      </c>
      <c r="AZ314" s="155">
        <f t="shared" si="23"/>
        <v>0</v>
      </c>
      <c r="BA314" s="155">
        <f t="shared" si="13"/>
        <v>0</v>
      </c>
      <c r="BB314" s="155">
        <f t="shared" si="14"/>
        <v>0</v>
      </c>
      <c r="BC314" s="155">
        <f t="shared" si="15"/>
        <v>0</v>
      </c>
      <c r="BD314" s="155">
        <f t="shared" si="24"/>
        <v>0</v>
      </c>
      <c r="BE314" s="155">
        <f t="shared" si="17"/>
        <v>0</v>
      </c>
      <c r="BF314" s="155">
        <f t="shared" si="18"/>
        <v>0</v>
      </c>
      <c r="BG314" s="155">
        <f t="shared" si="19"/>
        <v>0</v>
      </c>
      <c r="BH314" s="155">
        <f t="shared" si="20"/>
        <v>0</v>
      </c>
      <c r="BI314" s="155">
        <f t="shared" si="21"/>
        <v>0</v>
      </c>
      <c r="BJ314" s="171">
        <v>1</v>
      </c>
      <c r="BK314" s="248"/>
    </row>
    <row r="315" spans="1:63" ht="14.25">
      <c r="A315" s="4"/>
      <c r="B315" s="36">
        <v>310</v>
      </c>
      <c r="C315" s="38">
        <v>13530</v>
      </c>
      <c r="D315" s="131" t="s">
        <v>658</v>
      </c>
      <c r="E315" s="131" t="s">
        <v>445</v>
      </c>
      <c r="F315" s="263" t="s">
        <v>157</v>
      </c>
      <c r="G315" s="263" t="s">
        <v>157</v>
      </c>
      <c r="H315" s="263" t="s">
        <v>157</v>
      </c>
      <c r="I315" s="263" t="s">
        <v>157</v>
      </c>
      <c r="J315" s="263" t="s">
        <v>157</v>
      </c>
      <c r="K315" s="263" t="s">
        <v>157</v>
      </c>
      <c r="L315" s="263"/>
      <c r="M315" s="263" t="s">
        <v>157</v>
      </c>
      <c r="N315" s="263" t="s">
        <v>157</v>
      </c>
      <c r="O315" s="263" t="s">
        <v>157</v>
      </c>
      <c r="P315" s="263" t="s">
        <v>157</v>
      </c>
      <c r="Q315" s="263" t="s">
        <v>157</v>
      </c>
      <c r="R315" s="263" t="s">
        <v>157</v>
      </c>
      <c r="S315" s="263"/>
      <c r="T315" s="263" t="s">
        <v>157</v>
      </c>
      <c r="U315" s="263" t="s">
        <v>157</v>
      </c>
      <c r="V315" s="263" t="s">
        <v>157</v>
      </c>
      <c r="W315" s="263" t="s">
        <v>157</v>
      </c>
      <c r="X315" s="263" t="s">
        <v>157</v>
      </c>
      <c r="Y315" s="263" t="s">
        <v>157</v>
      </c>
      <c r="Z315" s="263"/>
      <c r="AA315" s="263" t="s">
        <v>157</v>
      </c>
      <c r="AB315" s="263" t="s">
        <v>157</v>
      </c>
      <c r="AC315" s="263" t="s">
        <v>157</v>
      </c>
      <c r="AD315" s="263" t="s">
        <v>157</v>
      </c>
      <c r="AE315" s="263" t="s">
        <v>157</v>
      </c>
      <c r="AF315" s="263" t="s">
        <v>157</v>
      </c>
      <c r="AG315" s="263"/>
      <c r="AH315" s="263" t="s">
        <v>157</v>
      </c>
      <c r="AI315" s="263" t="s">
        <v>157</v>
      </c>
      <c r="AJ315" s="263"/>
      <c r="AK315" s="5"/>
      <c r="AL315" s="152"/>
      <c r="AM315" s="152">
        <f>VLOOKUP(C315,DM_NGAY_CONG_QUY_DINH!$H$3:$L$514,5,FALSE)</f>
        <v>26</v>
      </c>
      <c r="AN315" s="152">
        <f t="shared" si="0"/>
        <v>26</v>
      </c>
      <c r="AO315" s="155">
        <f t="shared" si="1"/>
        <v>0</v>
      </c>
      <c r="AP315" s="155">
        <f t="shared" si="2"/>
        <v>0</v>
      </c>
      <c r="AQ315" s="157">
        <f t="shared" si="3"/>
        <v>0</v>
      </c>
      <c r="AR315" s="155">
        <f t="shared" si="4"/>
        <v>0</v>
      </c>
      <c r="AS315" s="155">
        <f t="shared" si="5"/>
        <v>0</v>
      </c>
      <c r="AT315" s="155">
        <f t="shared" si="6"/>
        <v>0</v>
      </c>
      <c r="AU315" s="155">
        <f t="shared" si="7"/>
        <v>0</v>
      </c>
      <c r="AV315" s="155">
        <f t="shared" si="22"/>
        <v>0</v>
      </c>
      <c r="AW315" s="155">
        <f t="shared" si="9"/>
        <v>0</v>
      </c>
      <c r="AX315" s="155">
        <f t="shared" si="10"/>
        <v>0</v>
      </c>
      <c r="AY315" s="155">
        <f t="shared" si="11"/>
        <v>0</v>
      </c>
      <c r="AZ315" s="155">
        <f t="shared" si="23"/>
        <v>0</v>
      </c>
      <c r="BA315" s="155">
        <f t="shared" si="13"/>
        <v>0</v>
      </c>
      <c r="BB315" s="155">
        <f t="shared" si="14"/>
        <v>0</v>
      </c>
      <c r="BC315" s="155">
        <f t="shared" si="15"/>
        <v>0</v>
      </c>
      <c r="BD315" s="155">
        <f t="shared" si="24"/>
        <v>0</v>
      </c>
      <c r="BE315" s="155">
        <f t="shared" si="17"/>
        <v>0</v>
      </c>
      <c r="BF315" s="155">
        <f t="shared" si="18"/>
        <v>0</v>
      </c>
      <c r="BG315" s="155">
        <f t="shared" si="19"/>
        <v>0</v>
      </c>
      <c r="BH315" s="155">
        <f t="shared" si="20"/>
        <v>0</v>
      </c>
      <c r="BI315" s="155">
        <f t="shared" si="21"/>
        <v>0</v>
      </c>
      <c r="BJ315" s="171">
        <v>1</v>
      </c>
      <c r="BK315" s="248"/>
    </row>
    <row r="316" spans="1:63" ht="14.25">
      <c r="A316" s="4"/>
      <c r="B316" s="36">
        <v>311</v>
      </c>
      <c r="C316" s="38">
        <v>13529</v>
      </c>
      <c r="D316" s="131" t="s">
        <v>659</v>
      </c>
      <c r="E316" s="131" t="s">
        <v>445</v>
      </c>
      <c r="F316" s="263" t="s">
        <v>157</v>
      </c>
      <c r="G316" s="263" t="s">
        <v>157</v>
      </c>
      <c r="H316" s="263" t="s">
        <v>157</v>
      </c>
      <c r="I316" s="263" t="s">
        <v>157</v>
      </c>
      <c r="J316" s="263" t="s">
        <v>157</v>
      </c>
      <c r="K316" s="263" t="s">
        <v>157</v>
      </c>
      <c r="L316" s="263"/>
      <c r="M316" s="263" t="s">
        <v>157</v>
      </c>
      <c r="N316" s="263" t="s">
        <v>157</v>
      </c>
      <c r="O316" s="263" t="s">
        <v>157</v>
      </c>
      <c r="P316" s="263" t="s">
        <v>157</v>
      </c>
      <c r="Q316" s="263" t="s">
        <v>157</v>
      </c>
      <c r="R316" s="263" t="s">
        <v>157</v>
      </c>
      <c r="S316" s="263"/>
      <c r="T316" s="263" t="s">
        <v>157</v>
      </c>
      <c r="U316" s="263" t="s">
        <v>157</v>
      </c>
      <c r="V316" s="263" t="s">
        <v>157</v>
      </c>
      <c r="W316" s="263" t="s">
        <v>157</v>
      </c>
      <c r="X316" s="263" t="s">
        <v>157</v>
      </c>
      <c r="Y316" s="263" t="s">
        <v>157</v>
      </c>
      <c r="Z316" s="263"/>
      <c r="AA316" s="263" t="s">
        <v>157</v>
      </c>
      <c r="AB316" s="263" t="s">
        <v>157</v>
      </c>
      <c r="AC316" s="263" t="s">
        <v>157</v>
      </c>
      <c r="AD316" s="263" t="s">
        <v>157</v>
      </c>
      <c r="AE316" s="263" t="s">
        <v>157</v>
      </c>
      <c r="AF316" s="263" t="s">
        <v>157</v>
      </c>
      <c r="AG316" s="263"/>
      <c r="AH316" s="263" t="s">
        <v>157</v>
      </c>
      <c r="AI316" s="263" t="s">
        <v>157</v>
      </c>
      <c r="AJ316" s="263"/>
      <c r="AK316" s="5"/>
      <c r="AL316" s="152"/>
      <c r="AM316" s="152">
        <f>VLOOKUP(C316,DM_NGAY_CONG_QUY_DINH!$H$3:$L$514,5,FALSE)</f>
        <v>26</v>
      </c>
      <c r="AN316" s="152">
        <f t="shared" si="0"/>
        <v>26</v>
      </c>
      <c r="AO316" s="155">
        <f t="shared" si="1"/>
        <v>0</v>
      </c>
      <c r="AP316" s="155">
        <f t="shared" si="2"/>
        <v>0</v>
      </c>
      <c r="AQ316" s="157">
        <f t="shared" si="3"/>
        <v>0</v>
      </c>
      <c r="AR316" s="155">
        <f t="shared" si="4"/>
        <v>0</v>
      </c>
      <c r="AS316" s="155">
        <f t="shared" si="5"/>
        <v>0</v>
      </c>
      <c r="AT316" s="155">
        <f t="shared" si="6"/>
        <v>0</v>
      </c>
      <c r="AU316" s="155">
        <f t="shared" si="7"/>
        <v>0</v>
      </c>
      <c r="AV316" s="155">
        <f t="shared" si="22"/>
        <v>0</v>
      </c>
      <c r="AW316" s="155">
        <f t="shared" si="9"/>
        <v>0</v>
      </c>
      <c r="AX316" s="155">
        <f t="shared" si="10"/>
        <v>0</v>
      </c>
      <c r="AY316" s="155">
        <f t="shared" si="11"/>
        <v>0</v>
      </c>
      <c r="AZ316" s="155">
        <f t="shared" si="23"/>
        <v>0</v>
      </c>
      <c r="BA316" s="155">
        <f t="shared" si="13"/>
        <v>0</v>
      </c>
      <c r="BB316" s="155">
        <f t="shared" si="14"/>
        <v>0</v>
      </c>
      <c r="BC316" s="155">
        <f t="shared" si="15"/>
        <v>0</v>
      </c>
      <c r="BD316" s="155">
        <f t="shared" si="24"/>
        <v>0</v>
      </c>
      <c r="BE316" s="155">
        <f t="shared" si="17"/>
        <v>0</v>
      </c>
      <c r="BF316" s="155">
        <f t="shared" si="18"/>
        <v>0</v>
      </c>
      <c r="BG316" s="155">
        <f t="shared" si="19"/>
        <v>0</v>
      </c>
      <c r="BH316" s="155">
        <f t="shared" si="20"/>
        <v>0</v>
      </c>
      <c r="BI316" s="155">
        <f t="shared" si="21"/>
        <v>0</v>
      </c>
      <c r="BJ316" s="171">
        <v>1</v>
      </c>
      <c r="BK316" s="248"/>
    </row>
    <row r="317" spans="1:63" ht="14.25">
      <c r="A317" s="4"/>
      <c r="B317" s="36">
        <v>312</v>
      </c>
      <c r="C317" s="38">
        <v>10648</v>
      </c>
      <c r="D317" s="131" t="s">
        <v>660</v>
      </c>
      <c r="E317" s="131" t="s">
        <v>445</v>
      </c>
      <c r="F317" s="263" t="s">
        <v>157</v>
      </c>
      <c r="G317" s="263" t="s">
        <v>157</v>
      </c>
      <c r="H317" s="263" t="s">
        <v>157</v>
      </c>
      <c r="I317" s="263" t="s">
        <v>157</v>
      </c>
      <c r="J317" s="263" t="s">
        <v>157</v>
      </c>
      <c r="K317" s="263" t="s">
        <v>157</v>
      </c>
      <c r="L317" s="263"/>
      <c r="M317" s="263" t="s">
        <v>157</v>
      </c>
      <c r="N317" s="263" t="s">
        <v>157</v>
      </c>
      <c r="O317" s="263" t="s">
        <v>157</v>
      </c>
      <c r="P317" s="263" t="s">
        <v>157</v>
      </c>
      <c r="Q317" s="263" t="s">
        <v>157</v>
      </c>
      <c r="R317" s="263" t="s">
        <v>157</v>
      </c>
      <c r="S317" s="263"/>
      <c r="T317" s="263" t="s">
        <v>157</v>
      </c>
      <c r="U317" s="263" t="s">
        <v>157</v>
      </c>
      <c r="V317" s="263" t="s">
        <v>157</v>
      </c>
      <c r="W317" s="263" t="s">
        <v>157</v>
      </c>
      <c r="X317" s="263" t="s">
        <v>157</v>
      </c>
      <c r="Y317" s="263" t="s">
        <v>157</v>
      </c>
      <c r="Z317" s="263"/>
      <c r="AA317" s="263" t="s">
        <v>157</v>
      </c>
      <c r="AB317" s="263" t="s">
        <v>157</v>
      </c>
      <c r="AC317" s="263" t="s">
        <v>157</v>
      </c>
      <c r="AD317" s="263" t="s">
        <v>157</v>
      </c>
      <c r="AE317" s="263" t="s">
        <v>157</v>
      </c>
      <c r="AF317" s="263" t="s">
        <v>157</v>
      </c>
      <c r="AG317" s="263"/>
      <c r="AH317" s="263" t="s">
        <v>157</v>
      </c>
      <c r="AI317" s="263" t="s">
        <v>157</v>
      </c>
      <c r="AJ317" s="263"/>
      <c r="AK317" s="5"/>
      <c r="AL317" s="152"/>
      <c r="AM317" s="152">
        <f>VLOOKUP(C317,DM_NGAY_CONG_QUY_DINH!$H$3:$L$514,5,FALSE)</f>
        <v>26</v>
      </c>
      <c r="AN317" s="152">
        <f t="shared" si="0"/>
        <v>26</v>
      </c>
      <c r="AO317" s="155">
        <f t="shared" si="1"/>
        <v>0</v>
      </c>
      <c r="AP317" s="155">
        <f t="shared" si="2"/>
        <v>0</v>
      </c>
      <c r="AQ317" s="157">
        <f t="shared" si="3"/>
        <v>0</v>
      </c>
      <c r="AR317" s="155">
        <f t="shared" si="4"/>
        <v>0</v>
      </c>
      <c r="AS317" s="155">
        <f t="shared" si="5"/>
        <v>0</v>
      </c>
      <c r="AT317" s="155">
        <f t="shared" si="6"/>
        <v>0</v>
      </c>
      <c r="AU317" s="155">
        <f t="shared" si="7"/>
        <v>0</v>
      </c>
      <c r="AV317" s="155">
        <f t="shared" si="22"/>
        <v>0</v>
      </c>
      <c r="AW317" s="155">
        <f t="shared" si="9"/>
        <v>0</v>
      </c>
      <c r="AX317" s="155">
        <f t="shared" si="10"/>
        <v>0</v>
      </c>
      <c r="AY317" s="155">
        <f t="shared" si="11"/>
        <v>0</v>
      </c>
      <c r="AZ317" s="155">
        <f t="shared" si="23"/>
        <v>0</v>
      </c>
      <c r="BA317" s="155">
        <f t="shared" si="13"/>
        <v>0</v>
      </c>
      <c r="BB317" s="155">
        <f t="shared" si="14"/>
        <v>0</v>
      </c>
      <c r="BC317" s="155">
        <f t="shared" si="15"/>
        <v>0</v>
      </c>
      <c r="BD317" s="155">
        <f t="shared" si="24"/>
        <v>0</v>
      </c>
      <c r="BE317" s="155">
        <f t="shared" si="17"/>
        <v>0</v>
      </c>
      <c r="BF317" s="155">
        <f t="shared" si="18"/>
        <v>0</v>
      </c>
      <c r="BG317" s="155">
        <f t="shared" si="19"/>
        <v>0</v>
      </c>
      <c r="BH317" s="155">
        <f t="shared" si="20"/>
        <v>0</v>
      </c>
      <c r="BI317" s="155">
        <f t="shared" si="21"/>
        <v>0</v>
      </c>
      <c r="BJ317" s="171">
        <v>0.97</v>
      </c>
      <c r="BK317" s="248"/>
    </row>
    <row r="318" spans="1:63" ht="14.25">
      <c r="B318" s="36">
        <v>313</v>
      </c>
      <c r="C318" s="38">
        <v>10649</v>
      </c>
      <c r="D318" s="131" t="s">
        <v>661</v>
      </c>
      <c r="E318" s="131" t="s">
        <v>445</v>
      </c>
      <c r="F318" s="263" t="s">
        <v>157</v>
      </c>
      <c r="G318" s="263" t="s">
        <v>157</v>
      </c>
      <c r="H318" s="263" t="s">
        <v>157</v>
      </c>
      <c r="I318" s="263" t="s">
        <v>157</v>
      </c>
      <c r="J318" s="263" t="s">
        <v>157</v>
      </c>
      <c r="K318" s="263" t="s">
        <v>157</v>
      </c>
      <c r="L318" s="263"/>
      <c r="M318" s="263" t="s">
        <v>157</v>
      </c>
      <c r="N318" s="263" t="s">
        <v>157</v>
      </c>
      <c r="O318" s="263" t="s">
        <v>157</v>
      </c>
      <c r="P318" s="263" t="s">
        <v>157</v>
      </c>
      <c r="Q318" s="263" t="s">
        <v>157</v>
      </c>
      <c r="R318" s="263" t="s">
        <v>157</v>
      </c>
      <c r="S318" s="263"/>
      <c r="T318" s="263" t="s">
        <v>157</v>
      </c>
      <c r="U318" s="263" t="s">
        <v>157</v>
      </c>
      <c r="V318" s="263" t="s">
        <v>157</v>
      </c>
      <c r="W318" s="263" t="s">
        <v>157</v>
      </c>
      <c r="X318" s="263" t="s">
        <v>157</v>
      </c>
      <c r="Y318" s="263" t="s">
        <v>157</v>
      </c>
      <c r="Z318" s="263"/>
      <c r="AA318" s="263" t="s">
        <v>157</v>
      </c>
      <c r="AB318" s="263" t="s">
        <v>157</v>
      </c>
      <c r="AC318" s="263" t="s">
        <v>157</v>
      </c>
      <c r="AD318" s="263" t="s">
        <v>157</v>
      </c>
      <c r="AE318" s="263" t="s">
        <v>157</v>
      </c>
      <c r="AF318" s="263" t="s">
        <v>157</v>
      </c>
      <c r="AG318" s="263"/>
      <c r="AH318" s="263" t="s">
        <v>157</v>
      </c>
      <c r="AI318" s="263" t="s">
        <v>157</v>
      </c>
      <c r="AJ318" s="263"/>
      <c r="AK318" s="5"/>
      <c r="AL318" s="152"/>
      <c r="AM318" s="152">
        <f>VLOOKUP(C318,DM_NGAY_CONG_QUY_DINH!$H$3:$L$514,5,FALSE)</f>
        <v>26</v>
      </c>
      <c r="AN318" s="152">
        <f t="shared" si="0"/>
        <v>26</v>
      </c>
      <c r="AO318" s="155">
        <f t="shared" si="1"/>
        <v>0</v>
      </c>
      <c r="AP318" s="155">
        <f t="shared" si="2"/>
        <v>0</v>
      </c>
      <c r="AQ318" s="157">
        <f t="shared" si="3"/>
        <v>0</v>
      </c>
      <c r="AR318" s="155">
        <f t="shared" si="4"/>
        <v>0</v>
      </c>
      <c r="AS318" s="155">
        <f t="shared" si="5"/>
        <v>0</v>
      </c>
      <c r="AT318" s="155">
        <f t="shared" si="6"/>
        <v>0</v>
      </c>
      <c r="AU318" s="155">
        <f t="shared" si="7"/>
        <v>0</v>
      </c>
      <c r="AV318" s="155">
        <f t="shared" si="22"/>
        <v>0</v>
      </c>
      <c r="AW318" s="155">
        <f t="shared" si="9"/>
        <v>0</v>
      </c>
      <c r="AX318" s="155">
        <f t="shared" si="10"/>
        <v>0</v>
      </c>
      <c r="AY318" s="155">
        <f t="shared" si="11"/>
        <v>0</v>
      </c>
      <c r="AZ318" s="155">
        <f t="shared" si="23"/>
        <v>0</v>
      </c>
      <c r="BA318" s="155">
        <f t="shared" si="13"/>
        <v>0</v>
      </c>
      <c r="BB318" s="155">
        <f t="shared" si="14"/>
        <v>0</v>
      </c>
      <c r="BC318" s="155">
        <f t="shared" si="15"/>
        <v>0</v>
      </c>
      <c r="BD318" s="155">
        <f t="shared" si="24"/>
        <v>0</v>
      </c>
      <c r="BE318" s="155">
        <f t="shared" si="17"/>
        <v>0</v>
      </c>
      <c r="BF318" s="155">
        <f t="shared" si="18"/>
        <v>0</v>
      </c>
      <c r="BG318" s="155">
        <f t="shared" si="19"/>
        <v>0</v>
      </c>
      <c r="BH318" s="155">
        <f t="shared" si="20"/>
        <v>0</v>
      </c>
      <c r="BI318" s="155">
        <f t="shared" si="21"/>
        <v>0</v>
      </c>
      <c r="BJ318" s="171">
        <v>1</v>
      </c>
      <c r="BK318" s="248"/>
    </row>
    <row r="319" spans="1:63" ht="14.25">
      <c r="B319" s="36">
        <v>314</v>
      </c>
      <c r="C319" s="38">
        <v>10651</v>
      </c>
      <c r="D319" s="131" t="s">
        <v>662</v>
      </c>
      <c r="E319" s="131" t="s">
        <v>445</v>
      </c>
      <c r="F319" s="263" t="s">
        <v>157</v>
      </c>
      <c r="G319" s="263" t="s">
        <v>157</v>
      </c>
      <c r="H319" s="263" t="s">
        <v>157</v>
      </c>
      <c r="I319" s="263" t="s">
        <v>157</v>
      </c>
      <c r="J319" s="263" t="s">
        <v>157</v>
      </c>
      <c r="K319" s="263" t="s">
        <v>157</v>
      </c>
      <c r="L319" s="263"/>
      <c r="M319" s="263" t="s">
        <v>157</v>
      </c>
      <c r="N319" s="263" t="s">
        <v>157</v>
      </c>
      <c r="O319" s="263" t="s">
        <v>157</v>
      </c>
      <c r="P319" s="263" t="s">
        <v>157</v>
      </c>
      <c r="Q319" s="263" t="s">
        <v>157</v>
      </c>
      <c r="R319" s="263" t="s">
        <v>157</v>
      </c>
      <c r="S319" s="263"/>
      <c r="T319" s="263" t="s">
        <v>157</v>
      </c>
      <c r="U319" s="263" t="s">
        <v>157</v>
      </c>
      <c r="V319" s="263" t="s">
        <v>157</v>
      </c>
      <c r="W319" s="263" t="s">
        <v>157</v>
      </c>
      <c r="X319" s="263" t="s">
        <v>157</v>
      </c>
      <c r="Y319" s="263" t="s">
        <v>157</v>
      </c>
      <c r="Z319" s="263"/>
      <c r="AA319" s="263" t="s">
        <v>157</v>
      </c>
      <c r="AB319" s="263" t="s">
        <v>157</v>
      </c>
      <c r="AC319" s="263" t="s">
        <v>157</v>
      </c>
      <c r="AD319" s="263" t="s">
        <v>157</v>
      </c>
      <c r="AE319" s="263" t="s">
        <v>157</v>
      </c>
      <c r="AF319" s="263" t="s">
        <v>157</v>
      </c>
      <c r="AG319" s="263"/>
      <c r="AH319" s="263" t="s">
        <v>157</v>
      </c>
      <c r="AI319" s="263" t="s">
        <v>157</v>
      </c>
      <c r="AJ319" s="263"/>
      <c r="AK319" s="5"/>
      <c r="AL319" s="152"/>
      <c r="AM319" s="152">
        <f>VLOOKUP(C319,DM_NGAY_CONG_QUY_DINH!$H$3:$L$514,5,FALSE)</f>
        <v>26</v>
      </c>
      <c r="AN319" s="152">
        <f t="shared" si="0"/>
        <v>26</v>
      </c>
      <c r="AO319" s="155">
        <f t="shared" si="1"/>
        <v>0</v>
      </c>
      <c r="AP319" s="155">
        <f t="shared" si="2"/>
        <v>0</v>
      </c>
      <c r="AQ319" s="157">
        <f t="shared" si="3"/>
        <v>0</v>
      </c>
      <c r="AR319" s="155">
        <f t="shared" si="4"/>
        <v>0</v>
      </c>
      <c r="AS319" s="155">
        <f t="shared" si="5"/>
        <v>0</v>
      </c>
      <c r="AT319" s="155">
        <f t="shared" si="6"/>
        <v>0</v>
      </c>
      <c r="AU319" s="155">
        <f t="shared" si="7"/>
        <v>0</v>
      </c>
      <c r="AV319" s="155">
        <f t="shared" si="22"/>
        <v>0</v>
      </c>
      <c r="AW319" s="155">
        <f t="shared" si="9"/>
        <v>0</v>
      </c>
      <c r="AX319" s="155">
        <f t="shared" si="10"/>
        <v>0</v>
      </c>
      <c r="AY319" s="155">
        <f t="shared" si="11"/>
        <v>0</v>
      </c>
      <c r="AZ319" s="155">
        <f t="shared" si="23"/>
        <v>0</v>
      </c>
      <c r="BA319" s="155">
        <f t="shared" si="13"/>
        <v>0</v>
      </c>
      <c r="BB319" s="155">
        <f t="shared" si="14"/>
        <v>0</v>
      </c>
      <c r="BC319" s="155">
        <f t="shared" si="15"/>
        <v>0</v>
      </c>
      <c r="BD319" s="155">
        <f t="shared" si="24"/>
        <v>0</v>
      </c>
      <c r="BE319" s="155">
        <f t="shared" si="17"/>
        <v>0</v>
      </c>
      <c r="BF319" s="155">
        <f t="shared" si="18"/>
        <v>0</v>
      </c>
      <c r="BG319" s="155">
        <f t="shared" si="19"/>
        <v>0</v>
      </c>
      <c r="BH319" s="155">
        <f t="shared" si="20"/>
        <v>0</v>
      </c>
      <c r="BI319" s="155">
        <f t="shared" si="21"/>
        <v>0</v>
      </c>
      <c r="BJ319" s="171">
        <v>1</v>
      </c>
      <c r="BK319" s="248"/>
    </row>
    <row r="320" spans="1:63" ht="14.25">
      <c r="B320" s="36">
        <v>315</v>
      </c>
      <c r="C320" s="38">
        <v>10656</v>
      </c>
      <c r="D320" s="131" t="s">
        <v>663</v>
      </c>
      <c r="E320" s="131" t="s">
        <v>445</v>
      </c>
      <c r="F320" s="263" t="s">
        <v>157</v>
      </c>
      <c r="G320" s="263" t="s">
        <v>157</v>
      </c>
      <c r="H320" s="263" t="s">
        <v>157</v>
      </c>
      <c r="I320" s="263" t="s">
        <v>157</v>
      </c>
      <c r="J320" s="263" t="s">
        <v>157</v>
      </c>
      <c r="K320" s="263" t="s">
        <v>157</v>
      </c>
      <c r="L320" s="263"/>
      <c r="M320" s="263" t="s">
        <v>157</v>
      </c>
      <c r="N320" s="263" t="s">
        <v>157</v>
      </c>
      <c r="O320" s="263" t="s">
        <v>157</v>
      </c>
      <c r="P320" s="263" t="s">
        <v>157</v>
      </c>
      <c r="Q320" s="263" t="s">
        <v>157</v>
      </c>
      <c r="R320" s="263" t="s">
        <v>157</v>
      </c>
      <c r="S320" s="263"/>
      <c r="T320" s="263" t="s">
        <v>157</v>
      </c>
      <c r="U320" s="263" t="s">
        <v>157</v>
      </c>
      <c r="V320" s="263" t="s">
        <v>157</v>
      </c>
      <c r="W320" s="263" t="s">
        <v>157</v>
      </c>
      <c r="X320" s="263" t="s">
        <v>157</v>
      </c>
      <c r="Y320" s="263" t="s">
        <v>157</v>
      </c>
      <c r="Z320" s="263"/>
      <c r="AA320" s="263" t="s">
        <v>157</v>
      </c>
      <c r="AB320" s="263" t="s">
        <v>157</v>
      </c>
      <c r="AC320" s="263" t="s">
        <v>157</v>
      </c>
      <c r="AD320" s="263" t="s">
        <v>157</v>
      </c>
      <c r="AE320" s="263" t="s">
        <v>157</v>
      </c>
      <c r="AF320" s="263" t="s">
        <v>157</v>
      </c>
      <c r="AG320" s="263"/>
      <c r="AH320" s="263" t="s">
        <v>157</v>
      </c>
      <c r="AI320" s="263" t="s">
        <v>157</v>
      </c>
      <c r="AJ320" s="263"/>
      <c r="AK320" s="5"/>
      <c r="AL320" s="152"/>
      <c r="AM320" s="152">
        <f>VLOOKUP(C320,DM_NGAY_CONG_QUY_DINH!$H$3:$L$514,5,FALSE)</f>
        <v>26</v>
      </c>
      <c r="AN320" s="152">
        <f t="shared" si="0"/>
        <v>26</v>
      </c>
      <c r="AO320" s="155">
        <f t="shared" si="1"/>
        <v>0</v>
      </c>
      <c r="AP320" s="155">
        <f t="shared" si="2"/>
        <v>0</v>
      </c>
      <c r="AQ320" s="157">
        <f t="shared" si="3"/>
        <v>0</v>
      </c>
      <c r="AR320" s="155">
        <f t="shared" si="4"/>
        <v>0</v>
      </c>
      <c r="AS320" s="155">
        <f t="shared" si="5"/>
        <v>0</v>
      </c>
      <c r="AT320" s="155">
        <f t="shared" si="6"/>
        <v>0</v>
      </c>
      <c r="AU320" s="155">
        <f t="shared" si="7"/>
        <v>0</v>
      </c>
      <c r="AV320" s="155">
        <f t="shared" si="22"/>
        <v>0</v>
      </c>
      <c r="AW320" s="155">
        <f t="shared" si="9"/>
        <v>0</v>
      </c>
      <c r="AX320" s="155">
        <f t="shared" si="10"/>
        <v>0</v>
      </c>
      <c r="AY320" s="155">
        <f t="shared" si="11"/>
        <v>0</v>
      </c>
      <c r="AZ320" s="155">
        <f t="shared" si="23"/>
        <v>0</v>
      </c>
      <c r="BA320" s="155">
        <f t="shared" si="13"/>
        <v>0</v>
      </c>
      <c r="BB320" s="155">
        <f t="shared" si="14"/>
        <v>0</v>
      </c>
      <c r="BC320" s="155">
        <f t="shared" si="15"/>
        <v>0</v>
      </c>
      <c r="BD320" s="155">
        <f t="shared" si="24"/>
        <v>0</v>
      </c>
      <c r="BE320" s="155">
        <f t="shared" si="17"/>
        <v>0</v>
      </c>
      <c r="BF320" s="155">
        <f t="shared" si="18"/>
        <v>0</v>
      </c>
      <c r="BG320" s="155">
        <f t="shared" si="19"/>
        <v>0</v>
      </c>
      <c r="BH320" s="155">
        <f t="shared" si="20"/>
        <v>0</v>
      </c>
      <c r="BI320" s="155">
        <f t="shared" si="21"/>
        <v>0</v>
      </c>
      <c r="BJ320" s="171">
        <v>0.9</v>
      </c>
      <c r="BK320" s="251"/>
    </row>
    <row r="321" spans="2:63" ht="14.25">
      <c r="B321" s="36">
        <v>316</v>
      </c>
      <c r="C321" s="38">
        <v>10658</v>
      </c>
      <c r="D321" s="131" t="s">
        <v>664</v>
      </c>
      <c r="E321" s="131" t="s">
        <v>445</v>
      </c>
      <c r="F321" s="263" t="s">
        <v>157</v>
      </c>
      <c r="G321" s="263" t="s">
        <v>157</v>
      </c>
      <c r="H321" s="263" t="s">
        <v>157</v>
      </c>
      <c r="I321" s="263" t="s">
        <v>157</v>
      </c>
      <c r="J321" s="263" t="s">
        <v>157</v>
      </c>
      <c r="K321" s="263" t="s">
        <v>157</v>
      </c>
      <c r="L321" s="263"/>
      <c r="M321" s="263" t="s">
        <v>157</v>
      </c>
      <c r="N321" s="263" t="s">
        <v>157</v>
      </c>
      <c r="O321" s="263" t="s">
        <v>157</v>
      </c>
      <c r="P321" s="263" t="s">
        <v>157</v>
      </c>
      <c r="Q321" s="263" t="s">
        <v>157</v>
      </c>
      <c r="R321" s="263" t="s">
        <v>157</v>
      </c>
      <c r="S321" s="263"/>
      <c r="T321" s="263" t="s">
        <v>157</v>
      </c>
      <c r="U321" s="263" t="s">
        <v>157</v>
      </c>
      <c r="V321" s="263" t="s">
        <v>157</v>
      </c>
      <c r="W321" s="263" t="s">
        <v>157</v>
      </c>
      <c r="X321" s="263" t="s">
        <v>157</v>
      </c>
      <c r="Y321" s="263" t="s">
        <v>157</v>
      </c>
      <c r="Z321" s="263"/>
      <c r="AA321" s="263" t="s">
        <v>157</v>
      </c>
      <c r="AB321" s="263" t="s">
        <v>157</v>
      </c>
      <c r="AC321" s="263" t="s">
        <v>157</v>
      </c>
      <c r="AD321" s="263" t="s">
        <v>157</v>
      </c>
      <c r="AE321" s="263" t="s">
        <v>157</v>
      </c>
      <c r="AF321" s="263" t="s">
        <v>157</v>
      </c>
      <c r="AG321" s="263"/>
      <c r="AH321" s="263" t="s">
        <v>157</v>
      </c>
      <c r="AI321" s="263" t="s">
        <v>157</v>
      </c>
      <c r="AJ321" s="263"/>
      <c r="AK321" s="5"/>
      <c r="AL321" s="152"/>
      <c r="AM321" s="152">
        <f>VLOOKUP(C321,DM_NGAY_CONG_QUY_DINH!$H$3:$L$514,5,FALSE)</f>
        <v>26</v>
      </c>
      <c r="AN321" s="152">
        <f t="shared" si="0"/>
        <v>26</v>
      </c>
      <c r="AO321" s="155">
        <f t="shared" si="1"/>
        <v>0</v>
      </c>
      <c r="AP321" s="155">
        <f t="shared" si="2"/>
        <v>0</v>
      </c>
      <c r="AQ321" s="157">
        <f t="shared" si="3"/>
        <v>0</v>
      </c>
      <c r="AR321" s="155">
        <f t="shared" si="4"/>
        <v>0</v>
      </c>
      <c r="AS321" s="155">
        <f t="shared" si="5"/>
        <v>0</v>
      </c>
      <c r="AT321" s="155">
        <f t="shared" si="6"/>
        <v>0</v>
      </c>
      <c r="AU321" s="155">
        <f t="shared" si="7"/>
        <v>0</v>
      </c>
      <c r="AV321" s="155">
        <f t="shared" si="22"/>
        <v>0</v>
      </c>
      <c r="AW321" s="155">
        <f t="shared" si="9"/>
        <v>0</v>
      </c>
      <c r="AX321" s="155">
        <f t="shared" si="10"/>
        <v>0</v>
      </c>
      <c r="AY321" s="155">
        <f t="shared" si="11"/>
        <v>0</v>
      </c>
      <c r="AZ321" s="155">
        <f t="shared" si="23"/>
        <v>0</v>
      </c>
      <c r="BA321" s="155">
        <f t="shared" si="13"/>
        <v>0</v>
      </c>
      <c r="BB321" s="155">
        <f t="shared" si="14"/>
        <v>0</v>
      </c>
      <c r="BC321" s="155">
        <f t="shared" si="15"/>
        <v>0</v>
      </c>
      <c r="BD321" s="155">
        <f t="shared" si="24"/>
        <v>0</v>
      </c>
      <c r="BE321" s="155">
        <f t="shared" si="17"/>
        <v>0</v>
      </c>
      <c r="BF321" s="155">
        <f t="shared" si="18"/>
        <v>0</v>
      </c>
      <c r="BG321" s="155">
        <f t="shared" si="19"/>
        <v>0</v>
      </c>
      <c r="BH321" s="155">
        <f t="shared" si="20"/>
        <v>0</v>
      </c>
      <c r="BI321" s="155">
        <f t="shared" si="21"/>
        <v>0</v>
      </c>
      <c r="BJ321" s="171">
        <v>1</v>
      </c>
      <c r="BK321" s="248"/>
    </row>
    <row r="322" spans="2:63" ht="14.25">
      <c r="B322" s="36">
        <v>317</v>
      </c>
      <c r="C322" s="38">
        <v>10665</v>
      </c>
      <c r="D322" s="131" t="s">
        <v>665</v>
      </c>
      <c r="E322" s="131" t="s">
        <v>445</v>
      </c>
      <c r="F322" s="263" t="s">
        <v>157</v>
      </c>
      <c r="G322" s="263" t="s">
        <v>157</v>
      </c>
      <c r="H322" s="263" t="s">
        <v>157</v>
      </c>
      <c r="I322" s="263" t="s">
        <v>157</v>
      </c>
      <c r="J322" s="263" t="s">
        <v>157</v>
      </c>
      <c r="K322" s="263" t="s">
        <v>157</v>
      </c>
      <c r="L322" s="263"/>
      <c r="M322" s="263" t="s">
        <v>157</v>
      </c>
      <c r="N322" s="263" t="s">
        <v>157</v>
      </c>
      <c r="O322" s="263" t="s">
        <v>157</v>
      </c>
      <c r="P322" s="263" t="s">
        <v>157</v>
      </c>
      <c r="Q322" s="263" t="s">
        <v>157</v>
      </c>
      <c r="R322" s="263" t="s">
        <v>157</v>
      </c>
      <c r="S322" s="263"/>
      <c r="T322" s="263" t="s">
        <v>157</v>
      </c>
      <c r="U322" s="263" t="s">
        <v>157</v>
      </c>
      <c r="V322" s="263" t="s">
        <v>157</v>
      </c>
      <c r="W322" s="263" t="s">
        <v>157</v>
      </c>
      <c r="X322" s="263" t="s">
        <v>157</v>
      </c>
      <c r="Y322" s="263" t="s">
        <v>157</v>
      </c>
      <c r="Z322" s="263"/>
      <c r="AA322" s="263" t="s">
        <v>157</v>
      </c>
      <c r="AB322" s="263" t="s">
        <v>157</v>
      </c>
      <c r="AC322" s="263" t="s">
        <v>157</v>
      </c>
      <c r="AD322" s="263" t="s">
        <v>157</v>
      </c>
      <c r="AE322" s="263" t="s">
        <v>157</v>
      </c>
      <c r="AF322" s="263" t="s">
        <v>157</v>
      </c>
      <c r="AG322" s="263"/>
      <c r="AH322" s="263" t="s">
        <v>157</v>
      </c>
      <c r="AI322" s="263" t="s">
        <v>157</v>
      </c>
      <c r="AJ322" s="263"/>
      <c r="AK322" s="5"/>
      <c r="AL322" s="152"/>
      <c r="AM322" s="152">
        <f>VLOOKUP(C322,DM_NGAY_CONG_QUY_DINH!$H$3:$L$514,5,FALSE)</f>
        <v>26</v>
      </c>
      <c r="AN322" s="152">
        <f t="shared" si="0"/>
        <v>26</v>
      </c>
      <c r="AO322" s="155">
        <f t="shared" si="1"/>
        <v>0</v>
      </c>
      <c r="AP322" s="155">
        <f t="shared" si="2"/>
        <v>0</v>
      </c>
      <c r="AQ322" s="157">
        <f t="shared" si="3"/>
        <v>0</v>
      </c>
      <c r="AR322" s="155">
        <f t="shared" si="4"/>
        <v>0</v>
      </c>
      <c r="AS322" s="155">
        <f t="shared" si="5"/>
        <v>0</v>
      </c>
      <c r="AT322" s="155">
        <f t="shared" si="6"/>
        <v>0</v>
      </c>
      <c r="AU322" s="155">
        <f t="shared" si="7"/>
        <v>0</v>
      </c>
      <c r="AV322" s="155">
        <f t="shared" si="22"/>
        <v>0</v>
      </c>
      <c r="AW322" s="155">
        <f t="shared" si="9"/>
        <v>0</v>
      </c>
      <c r="AX322" s="155">
        <f t="shared" si="10"/>
        <v>0</v>
      </c>
      <c r="AY322" s="155">
        <f t="shared" si="11"/>
        <v>0</v>
      </c>
      <c r="AZ322" s="155">
        <f t="shared" si="23"/>
        <v>0</v>
      </c>
      <c r="BA322" s="155">
        <f t="shared" si="13"/>
        <v>0</v>
      </c>
      <c r="BB322" s="155">
        <f t="shared" si="14"/>
        <v>0</v>
      </c>
      <c r="BC322" s="155">
        <f t="shared" si="15"/>
        <v>0</v>
      </c>
      <c r="BD322" s="155">
        <f t="shared" si="24"/>
        <v>0</v>
      </c>
      <c r="BE322" s="155">
        <f t="shared" si="17"/>
        <v>0</v>
      </c>
      <c r="BF322" s="155">
        <f t="shared" si="18"/>
        <v>0</v>
      </c>
      <c r="BG322" s="155">
        <f t="shared" si="19"/>
        <v>0</v>
      </c>
      <c r="BH322" s="155">
        <f t="shared" si="20"/>
        <v>0</v>
      </c>
      <c r="BI322" s="155">
        <f t="shared" si="21"/>
        <v>0</v>
      </c>
      <c r="BJ322" s="171">
        <v>1</v>
      </c>
      <c r="BK322" s="248"/>
    </row>
    <row r="323" spans="2:63" ht="14.25">
      <c r="B323" s="36">
        <v>318</v>
      </c>
      <c r="C323" s="38">
        <v>10671</v>
      </c>
      <c r="D323" s="131" t="s">
        <v>666</v>
      </c>
      <c r="E323" s="131" t="s">
        <v>445</v>
      </c>
      <c r="F323" s="263" t="s">
        <v>157</v>
      </c>
      <c r="G323" s="263" t="s">
        <v>157</v>
      </c>
      <c r="H323" s="263" t="s">
        <v>157</v>
      </c>
      <c r="I323" s="263" t="s">
        <v>157</v>
      </c>
      <c r="J323" s="263" t="s">
        <v>157</v>
      </c>
      <c r="K323" s="263" t="s">
        <v>157</v>
      </c>
      <c r="L323" s="263"/>
      <c r="M323" s="263" t="s">
        <v>157</v>
      </c>
      <c r="N323" s="263" t="s">
        <v>157</v>
      </c>
      <c r="O323" s="263" t="s">
        <v>157</v>
      </c>
      <c r="P323" s="263" t="s">
        <v>157</v>
      </c>
      <c r="Q323" s="263" t="s">
        <v>157</v>
      </c>
      <c r="R323" s="263" t="s">
        <v>157</v>
      </c>
      <c r="S323" s="263"/>
      <c r="T323" s="263" t="s">
        <v>157</v>
      </c>
      <c r="U323" s="263" t="s">
        <v>157</v>
      </c>
      <c r="V323" s="263" t="s">
        <v>157</v>
      </c>
      <c r="W323" s="263" t="s">
        <v>157</v>
      </c>
      <c r="X323" s="263" t="s">
        <v>157</v>
      </c>
      <c r="Y323" s="263" t="s">
        <v>157</v>
      </c>
      <c r="Z323" s="263"/>
      <c r="AA323" s="263" t="s">
        <v>157</v>
      </c>
      <c r="AB323" s="263" t="s">
        <v>157</v>
      </c>
      <c r="AC323" s="263" t="s">
        <v>157</v>
      </c>
      <c r="AD323" s="263" t="s">
        <v>157</v>
      </c>
      <c r="AE323" s="263" t="s">
        <v>157</v>
      </c>
      <c r="AF323" s="263" t="s">
        <v>157</v>
      </c>
      <c r="AG323" s="263"/>
      <c r="AH323" s="263" t="s">
        <v>157</v>
      </c>
      <c r="AI323" s="263" t="s">
        <v>157</v>
      </c>
      <c r="AJ323" s="263"/>
      <c r="AK323" s="5"/>
      <c r="AL323" s="152"/>
      <c r="AM323" s="152">
        <f>VLOOKUP(C323,DM_NGAY_CONG_QUY_DINH!$H$3:$L$514,5,FALSE)</f>
        <v>26</v>
      </c>
      <c r="AN323" s="152">
        <f t="shared" si="0"/>
        <v>26</v>
      </c>
      <c r="AO323" s="155">
        <f t="shared" si="1"/>
        <v>0</v>
      </c>
      <c r="AP323" s="155">
        <f t="shared" si="2"/>
        <v>0</v>
      </c>
      <c r="AQ323" s="157">
        <f t="shared" si="3"/>
        <v>0</v>
      </c>
      <c r="AR323" s="155">
        <f t="shared" si="4"/>
        <v>0</v>
      </c>
      <c r="AS323" s="155">
        <f t="shared" si="5"/>
        <v>0</v>
      </c>
      <c r="AT323" s="155">
        <f t="shared" si="6"/>
        <v>0</v>
      </c>
      <c r="AU323" s="155">
        <f t="shared" si="7"/>
        <v>0</v>
      </c>
      <c r="AV323" s="155">
        <f t="shared" si="22"/>
        <v>0</v>
      </c>
      <c r="AW323" s="155">
        <f t="shared" si="9"/>
        <v>0</v>
      </c>
      <c r="AX323" s="155">
        <f t="shared" si="10"/>
        <v>0</v>
      </c>
      <c r="AY323" s="155">
        <f t="shared" si="11"/>
        <v>0</v>
      </c>
      <c r="AZ323" s="155">
        <f t="shared" si="23"/>
        <v>0</v>
      </c>
      <c r="BA323" s="155">
        <f t="shared" si="13"/>
        <v>0</v>
      </c>
      <c r="BB323" s="155">
        <f t="shared" si="14"/>
        <v>0</v>
      </c>
      <c r="BC323" s="155">
        <f t="shared" si="15"/>
        <v>0</v>
      </c>
      <c r="BD323" s="155">
        <f t="shared" si="24"/>
        <v>0</v>
      </c>
      <c r="BE323" s="155">
        <f t="shared" si="17"/>
        <v>0</v>
      </c>
      <c r="BF323" s="155">
        <f t="shared" si="18"/>
        <v>0</v>
      </c>
      <c r="BG323" s="155">
        <f t="shared" si="19"/>
        <v>0</v>
      </c>
      <c r="BH323" s="155">
        <f t="shared" si="20"/>
        <v>0</v>
      </c>
      <c r="BI323" s="155">
        <f t="shared" si="21"/>
        <v>0</v>
      </c>
      <c r="BJ323" s="171">
        <v>0.95</v>
      </c>
      <c r="BK323" s="248"/>
    </row>
    <row r="324" spans="2:63" ht="14.25">
      <c r="B324" s="36">
        <v>319</v>
      </c>
      <c r="C324" s="38">
        <v>10673</v>
      </c>
      <c r="D324" s="131" t="s">
        <v>667</v>
      </c>
      <c r="E324" s="131" t="s">
        <v>445</v>
      </c>
      <c r="F324" s="263" t="s">
        <v>157</v>
      </c>
      <c r="G324" s="263" t="s">
        <v>157</v>
      </c>
      <c r="H324" s="263" t="s">
        <v>157</v>
      </c>
      <c r="I324" s="263" t="s">
        <v>157</v>
      </c>
      <c r="J324" s="263" t="s">
        <v>157</v>
      </c>
      <c r="K324" s="263" t="s">
        <v>157</v>
      </c>
      <c r="L324" s="263"/>
      <c r="M324" s="263" t="s">
        <v>157</v>
      </c>
      <c r="N324" s="263" t="s">
        <v>157</v>
      </c>
      <c r="O324" s="263" t="s">
        <v>157</v>
      </c>
      <c r="P324" s="263" t="s">
        <v>157</v>
      </c>
      <c r="Q324" s="263" t="s">
        <v>157</v>
      </c>
      <c r="R324" s="263" t="s">
        <v>157</v>
      </c>
      <c r="S324" s="263"/>
      <c r="T324" s="263" t="s">
        <v>157</v>
      </c>
      <c r="U324" s="263" t="s">
        <v>157</v>
      </c>
      <c r="V324" s="263" t="s">
        <v>157</v>
      </c>
      <c r="W324" s="263" t="s">
        <v>157</v>
      </c>
      <c r="X324" s="263" t="s">
        <v>157</v>
      </c>
      <c r="Y324" s="263" t="s">
        <v>157</v>
      </c>
      <c r="Z324" s="263"/>
      <c r="AA324" s="263" t="s">
        <v>157</v>
      </c>
      <c r="AB324" s="263" t="s">
        <v>157</v>
      </c>
      <c r="AC324" s="263" t="s">
        <v>157</v>
      </c>
      <c r="AD324" s="263" t="s">
        <v>157</v>
      </c>
      <c r="AE324" s="263" t="s">
        <v>157</v>
      </c>
      <c r="AF324" s="263" t="s">
        <v>157</v>
      </c>
      <c r="AG324" s="263"/>
      <c r="AH324" s="263" t="s">
        <v>157</v>
      </c>
      <c r="AI324" s="263" t="s">
        <v>157</v>
      </c>
      <c r="AJ324" s="263"/>
      <c r="AK324" s="5"/>
      <c r="AL324" s="152"/>
      <c r="AM324" s="152">
        <f>VLOOKUP(C324,DM_NGAY_CONG_QUY_DINH!$H$3:$L$514,5,FALSE)</f>
        <v>26</v>
      </c>
      <c r="AN324" s="152">
        <f t="shared" si="0"/>
        <v>26</v>
      </c>
      <c r="AO324" s="155">
        <f t="shared" si="1"/>
        <v>0</v>
      </c>
      <c r="AP324" s="155">
        <f t="shared" si="2"/>
        <v>0</v>
      </c>
      <c r="AQ324" s="157">
        <f t="shared" si="3"/>
        <v>0</v>
      </c>
      <c r="AR324" s="155">
        <f t="shared" si="4"/>
        <v>0</v>
      </c>
      <c r="AS324" s="155">
        <f t="shared" si="5"/>
        <v>0</v>
      </c>
      <c r="AT324" s="155">
        <f t="shared" si="6"/>
        <v>0</v>
      </c>
      <c r="AU324" s="155">
        <f t="shared" si="7"/>
        <v>0</v>
      </c>
      <c r="AV324" s="155">
        <f t="shared" si="22"/>
        <v>0</v>
      </c>
      <c r="AW324" s="155">
        <f t="shared" si="9"/>
        <v>0</v>
      </c>
      <c r="AX324" s="155">
        <f t="shared" si="10"/>
        <v>0</v>
      </c>
      <c r="AY324" s="155">
        <f t="shared" si="11"/>
        <v>0</v>
      </c>
      <c r="AZ324" s="155">
        <f t="shared" si="23"/>
        <v>0</v>
      </c>
      <c r="BA324" s="155">
        <f t="shared" si="13"/>
        <v>0</v>
      </c>
      <c r="BB324" s="155">
        <f t="shared" si="14"/>
        <v>0</v>
      </c>
      <c r="BC324" s="155">
        <f t="shared" si="15"/>
        <v>0</v>
      </c>
      <c r="BD324" s="155">
        <f t="shared" si="24"/>
        <v>0</v>
      </c>
      <c r="BE324" s="155">
        <f t="shared" si="17"/>
        <v>0</v>
      </c>
      <c r="BF324" s="155">
        <f t="shared" si="18"/>
        <v>0</v>
      </c>
      <c r="BG324" s="155">
        <f t="shared" si="19"/>
        <v>0</v>
      </c>
      <c r="BH324" s="155">
        <f t="shared" si="20"/>
        <v>0</v>
      </c>
      <c r="BI324" s="155">
        <f t="shared" si="21"/>
        <v>0</v>
      </c>
      <c r="BJ324" s="171">
        <v>0.96</v>
      </c>
      <c r="BK324" s="248"/>
    </row>
    <row r="325" spans="2:63" ht="14.25">
      <c r="B325" s="36">
        <v>320</v>
      </c>
      <c r="C325" s="38">
        <v>11091</v>
      </c>
      <c r="D325" s="131" t="s">
        <v>668</v>
      </c>
      <c r="E325" s="131" t="s">
        <v>445</v>
      </c>
      <c r="F325" s="263" t="s">
        <v>157</v>
      </c>
      <c r="G325" s="263" t="s">
        <v>157</v>
      </c>
      <c r="H325" s="263" t="s">
        <v>157</v>
      </c>
      <c r="I325" s="263" t="s">
        <v>157</v>
      </c>
      <c r="J325" s="263" t="s">
        <v>157</v>
      </c>
      <c r="K325" s="263" t="s">
        <v>157</v>
      </c>
      <c r="L325" s="263"/>
      <c r="M325" s="263" t="s">
        <v>157</v>
      </c>
      <c r="N325" s="263" t="s">
        <v>157</v>
      </c>
      <c r="O325" s="263" t="s">
        <v>157</v>
      </c>
      <c r="P325" s="263" t="s">
        <v>157</v>
      </c>
      <c r="Q325" s="263" t="s">
        <v>157</v>
      </c>
      <c r="R325" s="263" t="s">
        <v>157</v>
      </c>
      <c r="S325" s="263"/>
      <c r="T325" s="263" t="s">
        <v>157</v>
      </c>
      <c r="U325" s="263" t="s">
        <v>157</v>
      </c>
      <c r="V325" s="263" t="s">
        <v>157</v>
      </c>
      <c r="W325" s="263" t="s">
        <v>157</v>
      </c>
      <c r="X325" s="263" t="s">
        <v>157</v>
      </c>
      <c r="Y325" s="263" t="s">
        <v>157</v>
      </c>
      <c r="Z325" s="263"/>
      <c r="AA325" s="263" t="s">
        <v>157</v>
      </c>
      <c r="AB325" s="263" t="s">
        <v>157</v>
      </c>
      <c r="AC325" s="263" t="s">
        <v>157</v>
      </c>
      <c r="AD325" s="263" t="s">
        <v>157</v>
      </c>
      <c r="AE325" s="263" t="s">
        <v>157</v>
      </c>
      <c r="AF325" s="263" t="s">
        <v>157</v>
      </c>
      <c r="AG325" s="263"/>
      <c r="AH325" s="263" t="s">
        <v>157</v>
      </c>
      <c r="AI325" s="263" t="s">
        <v>157</v>
      </c>
      <c r="AJ325" s="263"/>
      <c r="AK325" s="5"/>
      <c r="AL325" s="152"/>
      <c r="AM325" s="152">
        <f>VLOOKUP(C325,DM_NGAY_CONG_QUY_DINH!$H$3:$L$514,5,FALSE)</f>
        <v>26</v>
      </c>
      <c r="AN325" s="152">
        <f t="shared" si="0"/>
        <v>26</v>
      </c>
      <c r="AO325" s="155">
        <f t="shared" si="1"/>
        <v>0</v>
      </c>
      <c r="AP325" s="155">
        <f t="shared" si="2"/>
        <v>0</v>
      </c>
      <c r="AQ325" s="157">
        <f t="shared" si="3"/>
        <v>0</v>
      </c>
      <c r="AR325" s="155">
        <f t="shared" si="4"/>
        <v>0</v>
      </c>
      <c r="AS325" s="155">
        <f t="shared" si="5"/>
        <v>0</v>
      </c>
      <c r="AT325" s="155">
        <f t="shared" si="6"/>
        <v>0</v>
      </c>
      <c r="AU325" s="155">
        <f t="shared" si="7"/>
        <v>0</v>
      </c>
      <c r="AV325" s="155">
        <f t="shared" si="22"/>
        <v>0</v>
      </c>
      <c r="AW325" s="155">
        <f t="shared" si="9"/>
        <v>0</v>
      </c>
      <c r="AX325" s="155">
        <f t="shared" si="10"/>
        <v>0</v>
      </c>
      <c r="AY325" s="155">
        <f t="shared" si="11"/>
        <v>0</v>
      </c>
      <c r="AZ325" s="155">
        <f t="shared" si="23"/>
        <v>0</v>
      </c>
      <c r="BA325" s="155">
        <f t="shared" si="13"/>
        <v>0</v>
      </c>
      <c r="BB325" s="155">
        <f t="shared" si="14"/>
        <v>0</v>
      </c>
      <c r="BC325" s="155">
        <f t="shared" si="15"/>
        <v>0</v>
      </c>
      <c r="BD325" s="155">
        <f t="shared" si="24"/>
        <v>0</v>
      </c>
      <c r="BE325" s="155">
        <f t="shared" si="17"/>
        <v>0</v>
      </c>
      <c r="BF325" s="155">
        <f t="shared" si="18"/>
        <v>0</v>
      </c>
      <c r="BG325" s="155">
        <f t="shared" si="19"/>
        <v>0</v>
      </c>
      <c r="BH325" s="155">
        <f t="shared" si="20"/>
        <v>0</v>
      </c>
      <c r="BI325" s="155">
        <f t="shared" si="21"/>
        <v>0</v>
      </c>
      <c r="BJ325" s="171">
        <v>1</v>
      </c>
      <c r="BK325" s="248"/>
    </row>
    <row r="326" spans="2:63" ht="14.25">
      <c r="B326" s="36">
        <v>321</v>
      </c>
      <c r="C326" s="38">
        <v>11093</v>
      </c>
      <c r="D326" s="131" t="s">
        <v>669</v>
      </c>
      <c r="E326" s="131" t="s">
        <v>445</v>
      </c>
      <c r="F326" s="263" t="s">
        <v>157</v>
      </c>
      <c r="G326" s="263" t="s">
        <v>157</v>
      </c>
      <c r="H326" s="263" t="s">
        <v>157</v>
      </c>
      <c r="I326" s="263" t="s">
        <v>157</v>
      </c>
      <c r="J326" s="263" t="s">
        <v>157</v>
      </c>
      <c r="K326" s="263" t="s">
        <v>157</v>
      </c>
      <c r="L326" s="263"/>
      <c r="M326" s="263" t="s">
        <v>157</v>
      </c>
      <c r="N326" s="263" t="s">
        <v>157</v>
      </c>
      <c r="O326" s="263" t="s">
        <v>157</v>
      </c>
      <c r="P326" s="263" t="s">
        <v>157</v>
      </c>
      <c r="Q326" s="263" t="s">
        <v>157</v>
      </c>
      <c r="R326" s="263" t="s">
        <v>157</v>
      </c>
      <c r="S326" s="263"/>
      <c r="T326" s="263" t="s">
        <v>157</v>
      </c>
      <c r="U326" s="263" t="s">
        <v>157</v>
      </c>
      <c r="V326" s="263" t="s">
        <v>157</v>
      </c>
      <c r="W326" s="263" t="s">
        <v>157</v>
      </c>
      <c r="X326" s="263" t="s">
        <v>157</v>
      </c>
      <c r="Y326" s="263" t="s">
        <v>157</v>
      </c>
      <c r="Z326" s="263"/>
      <c r="AA326" s="263" t="s">
        <v>157</v>
      </c>
      <c r="AB326" s="263" t="s">
        <v>157</v>
      </c>
      <c r="AC326" s="263" t="s">
        <v>157</v>
      </c>
      <c r="AD326" s="263" t="s">
        <v>157</v>
      </c>
      <c r="AE326" s="263" t="s">
        <v>157</v>
      </c>
      <c r="AF326" s="263" t="s">
        <v>157</v>
      </c>
      <c r="AG326" s="263"/>
      <c r="AH326" s="263" t="s">
        <v>157</v>
      </c>
      <c r="AI326" s="263" t="s">
        <v>157</v>
      </c>
      <c r="AJ326" s="263"/>
      <c r="AK326" s="5"/>
      <c r="AL326" s="152"/>
      <c r="AM326" s="152">
        <f>VLOOKUP(C326,DM_NGAY_CONG_QUY_DINH!$H$3:$L$514,5,FALSE)</f>
        <v>26</v>
      </c>
      <c r="AN326" s="152">
        <f t="shared" si="0"/>
        <v>26</v>
      </c>
      <c r="AO326" s="155">
        <f t="shared" si="1"/>
        <v>0</v>
      </c>
      <c r="AP326" s="155">
        <f t="shared" si="2"/>
        <v>0</v>
      </c>
      <c r="AQ326" s="157">
        <f t="shared" si="3"/>
        <v>0</v>
      </c>
      <c r="AR326" s="155">
        <f t="shared" si="4"/>
        <v>0</v>
      </c>
      <c r="AS326" s="155">
        <f t="shared" si="5"/>
        <v>0</v>
      </c>
      <c r="AT326" s="155">
        <f t="shared" si="6"/>
        <v>0</v>
      </c>
      <c r="AU326" s="155">
        <f t="shared" si="7"/>
        <v>0</v>
      </c>
      <c r="AV326" s="155">
        <f t="shared" si="22"/>
        <v>0</v>
      </c>
      <c r="AW326" s="155">
        <f t="shared" si="9"/>
        <v>0</v>
      </c>
      <c r="AX326" s="155">
        <f t="shared" si="10"/>
        <v>0</v>
      </c>
      <c r="AY326" s="155">
        <f t="shared" si="11"/>
        <v>0</v>
      </c>
      <c r="AZ326" s="155">
        <f t="shared" si="23"/>
        <v>0</v>
      </c>
      <c r="BA326" s="155">
        <f t="shared" si="13"/>
        <v>0</v>
      </c>
      <c r="BB326" s="155">
        <f t="shared" si="14"/>
        <v>0</v>
      </c>
      <c r="BC326" s="155">
        <f t="shared" si="15"/>
        <v>0</v>
      </c>
      <c r="BD326" s="155">
        <f t="shared" si="24"/>
        <v>0</v>
      </c>
      <c r="BE326" s="155">
        <f t="shared" si="17"/>
        <v>0</v>
      </c>
      <c r="BF326" s="155">
        <f t="shared" si="18"/>
        <v>0</v>
      </c>
      <c r="BG326" s="155">
        <f t="shared" si="19"/>
        <v>0</v>
      </c>
      <c r="BH326" s="155">
        <f t="shared" si="20"/>
        <v>0</v>
      </c>
      <c r="BI326" s="155">
        <f t="shared" si="21"/>
        <v>0</v>
      </c>
      <c r="BJ326" s="171">
        <v>1</v>
      </c>
      <c r="BK326" s="248"/>
    </row>
    <row r="327" spans="2:63" ht="14.25">
      <c r="B327" s="36">
        <v>322</v>
      </c>
      <c r="C327" s="38">
        <v>12572</v>
      </c>
      <c r="D327" s="131" t="s">
        <v>670</v>
      </c>
      <c r="E327" s="131" t="s">
        <v>445</v>
      </c>
      <c r="F327" s="263" t="s">
        <v>157</v>
      </c>
      <c r="G327" s="263" t="s">
        <v>157</v>
      </c>
      <c r="H327" s="263" t="s">
        <v>157</v>
      </c>
      <c r="I327" s="263" t="s">
        <v>157</v>
      </c>
      <c r="J327" s="263" t="s">
        <v>157</v>
      </c>
      <c r="K327" s="263" t="s">
        <v>157</v>
      </c>
      <c r="L327" s="263"/>
      <c r="M327" s="263" t="s">
        <v>157</v>
      </c>
      <c r="N327" s="263" t="s">
        <v>157</v>
      </c>
      <c r="O327" s="263" t="s">
        <v>157</v>
      </c>
      <c r="P327" s="263" t="s">
        <v>157</v>
      </c>
      <c r="Q327" s="263" t="s">
        <v>157</v>
      </c>
      <c r="R327" s="263" t="s">
        <v>157</v>
      </c>
      <c r="S327" s="263"/>
      <c r="T327" s="263" t="s">
        <v>157</v>
      </c>
      <c r="U327" s="263" t="s">
        <v>157</v>
      </c>
      <c r="V327" s="263" t="s">
        <v>157</v>
      </c>
      <c r="W327" s="263" t="s">
        <v>157</v>
      </c>
      <c r="X327" s="263" t="s">
        <v>157</v>
      </c>
      <c r="Y327" s="263" t="s">
        <v>157</v>
      </c>
      <c r="Z327" s="263"/>
      <c r="AA327" s="263" t="s">
        <v>157</v>
      </c>
      <c r="AB327" s="263" t="s">
        <v>157</v>
      </c>
      <c r="AC327" s="263" t="s">
        <v>157</v>
      </c>
      <c r="AD327" s="263" t="s">
        <v>157</v>
      </c>
      <c r="AE327" s="263" t="s">
        <v>157</v>
      </c>
      <c r="AF327" s="263" t="s">
        <v>157</v>
      </c>
      <c r="AG327" s="263"/>
      <c r="AH327" s="263" t="s">
        <v>157</v>
      </c>
      <c r="AI327" s="263" t="s">
        <v>157</v>
      </c>
      <c r="AJ327" s="263"/>
      <c r="AK327" s="5"/>
      <c r="AL327" s="152"/>
      <c r="AM327" s="152">
        <f>VLOOKUP(C327,DM_NGAY_CONG_QUY_DINH!$H$3:$L$514,5,FALSE)</f>
        <v>26</v>
      </c>
      <c r="AN327" s="152">
        <f t="shared" si="0"/>
        <v>26</v>
      </c>
      <c r="AO327" s="155">
        <f t="shared" si="1"/>
        <v>0</v>
      </c>
      <c r="AP327" s="155">
        <f t="shared" si="2"/>
        <v>0</v>
      </c>
      <c r="AQ327" s="157">
        <f t="shared" si="3"/>
        <v>0</v>
      </c>
      <c r="AR327" s="155">
        <f t="shared" si="4"/>
        <v>0</v>
      </c>
      <c r="AS327" s="155">
        <f t="shared" si="5"/>
        <v>0</v>
      </c>
      <c r="AT327" s="155">
        <f t="shared" si="6"/>
        <v>0</v>
      </c>
      <c r="AU327" s="155">
        <f t="shared" si="7"/>
        <v>0</v>
      </c>
      <c r="AV327" s="155">
        <f t="shared" si="22"/>
        <v>0</v>
      </c>
      <c r="AW327" s="155">
        <f t="shared" si="9"/>
        <v>0</v>
      </c>
      <c r="AX327" s="155">
        <f t="shared" si="10"/>
        <v>0</v>
      </c>
      <c r="AY327" s="155">
        <f t="shared" si="11"/>
        <v>0</v>
      </c>
      <c r="AZ327" s="155">
        <f t="shared" si="23"/>
        <v>0</v>
      </c>
      <c r="BA327" s="155">
        <f t="shared" si="13"/>
        <v>0</v>
      </c>
      <c r="BB327" s="155">
        <f t="shared" si="14"/>
        <v>0</v>
      </c>
      <c r="BC327" s="155">
        <f t="shared" si="15"/>
        <v>0</v>
      </c>
      <c r="BD327" s="155">
        <f t="shared" si="24"/>
        <v>0</v>
      </c>
      <c r="BE327" s="155">
        <f t="shared" si="17"/>
        <v>0</v>
      </c>
      <c r="BF327" s="155">
        <f t="shared" si="18"/>
        <v>0</v>
      </c>
      <c r="BG327" s="155">
        <f t="shared" si="19"/>
        <v>0</v>
      </c>
      <c r="BH327" s="155">
        <f t="shared" si="20"/>
        <v>0</v>
      </c>
      <c r="BI327" s="155">
        <f t="shared" si="21"/>
        <v>0</v>
      </c>
      <c r="BJ327" s="171">
        <v>1.05</v>
      </c>
      <c r="BK327" s="248"/>
    </row>
    <row r="328" spans="2:63" ht="14.25">
      <c r="B328" s="36">
        <v>323</v>
      </c>
      <c r="C328" s="38">
        <v>12573</v>
      </c>
      <c r="D328" s="131" t="s">
        <v>671</v>
      </c>
      <c r="E328" s="131" t="s">
        <v>445</v>
      </c>
      <c r="F328" s="263" t="s">
        <v>157</v>
      </c>
      <c r="G328" s="263" t="s">
        <v>157</v>
      </c>
      <c r="H328" s="263" t="s">
        <v>157</v>
      </c>
      <c r="I328" s="263" t="s">
        <v>157</v>
      </c>
      <c r="J328" s="263" t="s">
        <v>157</v>
      </c>
      <c r="K328" s="263" t="s">
        <v>157</v>
      </c>
      <c r="L328" s="263"/>
      <c r="M328" s="263" t="s">
        <v>157</v>
      </c>
      <c r="N328" s="263" t="s">
        <v>157</v>
      </c>
      <c r="O328" s="263" t="s">
        <v>157</v>
      </c>
      <c r="P328" s="263" t="s">
        <v>157</v>
      </c>
      <c r="Q328" s="263" t="s">
        <v>157</v>
      </c>
      <c r="R328" s="263" t="s">
        <v>157</v>
      </c>
      <c r="S328" s="263"/>
      <c r="T328" s="263" t="s">
        <v>157</v>
      </c>
      <c r="U328" s="263" t="s">
        <v>157</v>
      </c>
      <c r="V328" s="263" t="s">
        <v>157</v>
      </c>
      <c r="W328" s="263" t="s">
        <v>157</v>
      </c>
      <c r="X328" s="263" t="s">
        <v>157</v>
      </c>
      <c r="Y328" s="263" t="s">
        <v>157</v>
      </c>
      <c r="Z328" s="263"/>
      <c r="AA328" s="263" t="s">
        <v>157</v>
      </c>
      <c r="AB328" s="263" t="s">
        <v>157</v>
      </c>
      <c r="AC328" s="263" t="s">
        <v>157</v>
      </c>
      <c r="AD328" s="263" t="s">
        <v>157</v>
      </c>
      <c r="AE328" s="263" t="s">
        <v>157</v>
      </c>
      <c r="AF328" s="263" t="s">
        <v>157</v>
      </c>
      <c r="AG328" s="263"/>
      <c r="AH328" s="263" t="s">
        <v>157</v>
      </c>
      <c r="AI328" s="263" t="s">
        <v>157</v>
      </c>
      <c r="AJ328" s="263"/>
      <c r="AK328" s="5"/>
      <c r="AL328" s="152"/>
      <c r="AM328" s="152">
        <f>VLOOKUP(C328,DM_NGAY_CONG_QUY_DINH!$H$3:$L$514,5,FALSE)</f>
        <v>26</v>
      </c>
      <c r="AN328" s="152">
        <f t="shared" si="0"/>
        <v>26</v>
      </c>
      <c r="AO328" s="155">
        <f t="shared" si="1"/>
        <v>0</v>
      </c>
      <c r="AP328" s="155">
        <f t="shared" si="2"/>
        <v>0</v>
      </c>
      <c r="AQ328" s="157">
        <f t="shared" si="3"/>
        <v>0</v>
      </c>
      <c r="AR328" s="155">
        <f t="shared" si="4"/>
        <v>0</v>
      </c>
      <c r="AS328" s="155">
        <f t="shared" si="5"/>
        <v>0</v>
      </c>
      <c r="AT328" s="155">
        <f t="shared" si="6"/>
        <v>0</v>
      </c>
      <c r="AU328" s="155">
        <f t="shared" si="7"/>
        <v>0</v>
      </c>
      <c r="AV328" s="155">
        <f t="shared" si="22"/>
        <v>0</v>
      </c>
      <c r="AW328" s="155">
        <f t="shared" si="9"/>
        <v>0</v>
      </c>
      <c r="AX328" s="155">
        <f t="shared" si="10"/>
        <v>0</v>
      </c>
      <c r="AY328" s="155">
        <f t="shared" si="11"/>
        <v>0</v>
      </c>
      <c r="AZ328" s="155">
        <f t="shared" si="23"/>
        <v>0</v>
      </c>
      <c r="BA328" s="155">
        <f t="shared" si="13"/>
        <v>0</v>
      </c>
      <c r="BB328" s="155">
        <f t="shared" si="14"/>
        <v>0</v>
      </c>
      <c r="BC328" s="155">
        <f t="shared" si="15"/>
        <v>0</v>
      </c>
      <c r="BD328" s="155">
        <f t="shared" si="24"/>
        <v>0</v>
      </c>
      <c r="BE328" s="155">
        <f t="shared" si="17"/>
        <v>0</v>
      </c>
      <c r="BF328" s="155">
        <f t="shared" si="18"/>
        <v>0</v>
      </c>
      <c r="BG328" s="155">
        <f t="shared" si="19"/>
        <v>0</v>
      </c>
      <c r="BH328" s="155">
        <f t="shared" si="20"/>
        <v>0</v>
      </c>
      <c r="BI328" s="155">
        <f t="shared" si="21"/>
        <v>0</v>
      </c>
      <c r="BJ328" s="171">
        <v>0.97</v>
      </c>
      <c r="BK328" s="248"/>
    </row>
    <row r="329" spans="2:63" ht="14.25">
      <c r="B329" s="36">
        <v>324</v>
      </c>
      <c r="C329" s="38">
        <v>12575</v>
      </c>
      <c r="D329" s="131" t="s">
        <v>672</v>
      </c>
      <c r="E329" s="131" t="s">
        <v>445</v>
      </c>
      <c r="F329" s="263" t="s">
        <v>298</v>
      </c>
      <c r="G329" s="263" t="s">
        <v>298</v>
      </c>
      <c r="H329" s="263" t="s">
        <v>298</v>
      </c>
      <c r="I329" s="263" t="s">
        <v>298</v>
      </c>
      <c r="J329" s="263" t="s">
        <v>298</v>
      </c>
      <c r="K329" s="263" t="s">
        <v>298</v>
      </c>
      <c r="L329" s="263"/>
      <c r="M329" s="263" t="s">
        <v>298</v>
      </c>
      <c r="N329" s="263" t="s">
        <v>298</v>
      </c>
      <c r="O329" s="263" t="s">
        <v>298</v>
      </c>
      <c r="P329" s="263" t="s">
        <v>298</v>
      </c>
      <c r="Q329" s="263" t="s">
        <v>298</v>
      </c>
      <c r="R329" s="263" t="s">
        <v>157</v>
      </c>
      <c r="S329" s="263"/>
      <c r="T329" s="263" t="s">
        <v>157</v>
      </c>
      <c r="U329" s="263" t="s">
        <v>157</v>
      </c>
      <c r="V329" s="263" t="s">
        <v>157</v>
      </c>
      <c r="W329" s="263" t="s">
        <v>157</v>
      </c>
      <c r="X329" s="263" t="s">
        <v>157</v>
      </c>
      <c r="Y329" s="263" t="s">
        <v>157</v>
      </c>
      <c r="Z329" s="263"/>
      <c r="AA329" s="263" t="s">
        <v>157</v>
      </c>
      <c r="AB329" s="263" t="s">
        <v>157</v>
      </c>
      <c r="AC329" s="263" t="s">
        <v>157</v>
      </c>
      <c r="AD329" s="263" t="s">
        <v>157</v>
      </c>
      <c r="AE329" s="263" t="s">
        <v>157</v>
      </c>
      <c r="AF329" s="263" t="s">
        <v>157</v>
      </c>
      <c r="AG329" s="263"/>
      <c r="AH329" s="263" t="s">
        <v>157</v>
      </c>
      <c r="AI329" s="263" t="s">
        <v>157</v>
      </c>
      <c r="AJ329" s="263"/>
      <c r="AK329" s="5"/>
      <c r="AL329" s="152"/>
      <c r="AM329" s="152">
        <f>VLOOKUP(C329,DM_NGAY_CONG_QUY_DINH!$H$3:$L$514,5,FALSE)</f>
        <v>26</v>
      </c>
      <c r="AN329" s="152">
        <f t="shared" si="0"/>
        <v>15</v>
      </c>
      <c r="AO329" s="155">
        <f t="shared" si="1"/>
        <v>0</v>
      </c>
      <c r="AP329" s="155">
        <f t="shared" si="2"/>
        <v>0</v>
      </c>
      <c r="AQ329" s="157">
        <f t="shared" si="3"/>
        <v>0</v>
      </c>
      <c r="AR329" s="155">
        <f t="shared" si="4"/>
        <v>0</v>
      </c>
      <c r="AS329" s="155">
        <f t="shared" si="5"/>
        <v>0</v>
      </c>
      <c r="AT329" s="155">
        <f t="shared" si="6"/>
        <v>0</v>
      </c>
      <c r="AU329" s="155">
        <f t="shared" si="7"/>
        <v>0</v>
      </c>
      <c r="AV329" s="155">
        <f t="shared" si="22"/>
        <v>0</v>
      </c>
      <c r="AW329" s="155">
        <f t="shared" si="9"/>
        <v>0</v>
      </c>
      <c r="AX329" s="155">
        <f t="shared" si="10"/>
        <v>11</v>
      </c>
      <c r="AY329" s="155">
        <f t="shared" si="11"/>
        <v>0</v>
      </c>
      <c r="AZ329" s="155">
        <f t="shared" si="23"/>
        <v>0</v>
      </c>
      <c r="BA329" s="155">
        <f t="shared" si="13"/>
        <v>0</v>
      </c>
      <c r="BB329" s="155">
        <f t="shared" si="14"/>
        <v>0</v>
      </c>
      <c r="BC329" s="155">
        <f t="shared" si="15"/>
        <v>0</v>
      </c>
      <c r="BD329" s="155">
        <f t="shared" si="24"/>
        <v>0</v>
      </c>
      <c r="BE329" s="155">
        <f t="shared" si="17"/>
        <v>0</v>
      </c>
      <c r="BF329" s="155">
        <f t="shared" si="18"/>
        <v>0</v>
      </c>
      <c r="BG329" s="155">
        <f t="shared" si="19"/>
        <v>0</v>
      </c>
      <c r="BH329" s="155">
        <f t="shared" si="20"/>
        <v>0</v>
      </c>
      <c r="BI329" s="155">
        <f t="shared" si="21"/>
        <v>0</v>
      </c>
      <c r="BJ329" s="171">
        <v>1</v>
      </c>
      <c r="BK329" s="248"/>
    </row>
    <row r="330" spans="2:63" ht="14.25">
      <c r="B330" s="36">
        <v>325</v>
      </c>
      <c r="C330" s="38">
        <v>12577</v>
      </c>
      <c r="D330" s="131" t="s">
        <v>673</v>
      </c>
      <c r="E330" s="131" t="s">
        <v>445</v>
      </c>
      <c r="F330" s="263" t="s">
        <v>157</v>
      </c>
      <c r="G330" s="263" t="s">
        <v>157</v>
      </c>
      <c r="H330" s="263" t="s">
        <v>157</v>
      </c>
      <c r="I330" s="263" t="s">
        <v>157</v>
      </c>
      <c r="J330" s="263" t="s">
        <v>157</v>
      </c>
      <c r="K330" s="263" t="s">
        <v>157</v>
      </c>
      <c r="L330" s="263"/>
      <c r="M330" s="263" t="s">
        <v>157</v>
      </c>
      <c r="N330" s="263" t="s">
        <v>157</v>
      </c>
      <c r="O330" s="263" t="s">
        <v>157</v>
      </c>
      <c r="P330" s="263" t="s">
        <v>157</v>
      </c>
      <c r="Q330" s="263" t="s">
        <v>157</v>
      </c>
      <c r="R330" s="263" t="s">
        <v>157</v>
      </c>
      <c r="S330" s="263"/>
      <c r="T330" s="263" t="s">
        <v>157</v>
      </c>
      <c r="U330" s="263" t="s">
        <v>157</v>
      </c>
      <c r="V330" s="263" t="s">
        <v>157</v>
      </c>
      <c r="W330" s="263" t="s">
        <v>157</v>
      </c>
      <c r="X330" s="263" t="s">
        <v>157</v>
      </c>
      <c r="Y330" s="263" t="s">
        <v>157</v>
      </c>
      <c r="Z330" s="263"/>
      <c r="AA330" s="263" t="s">
        <v>157</v>
      </c>
      <c r="AB330" s="263" t="s">
        <v>157</v>
      </c>
      <c r="AC330" s="263" t="s">
        <v>157</v>
      </c>
      <c r="AD330" s="263" t="s">
        <v>157</v>
      </c>
      <c r="AE330" s="263" t="s">
        <v>157</v>
      </c>
      <c r="AF330" s="263" t="s">
        <v>157</v>
      </c>
      <c r="AG330" s="263"/>
      <c r="AH330" s="263" t="s">
        <v>157</v>
      </c>
      <c r="AI330" s="263" t="s">
        <v>157</v>
      </c>
      <c r="AJ330" s="263"/>
      <c r="AK330" s="5"/>
      <c r="AL330" s="152"/>
      <c r="AM330" s="152">
        <f>VLOOKUP(C330,DM_NGAY_CONG_QUY_DINH!$H$3:$L$514,5,FALSE)</f>
        <v>26</v>
      </c>
      <c r="AN330" s="152">
        <f t="shared" si="0"/>
        <v>26</v>
      </c>
      <c r="AO330" s="155">
        <f t="shared" si="1"/>
        <v>0</v>
      </c>
      <c r="AP330" s="155">
        <f t="shared" si="2"/>
        <v>0</v>
      </c>
      <c r="AQ330" s="157">
        <f t="shared" si="3"/>
        <v>0</v>
      </c>
      <c r="AR330" s="155">
        <f t="shared" si="4"/>
        <v>0</v>
      </c>
      <c r="AS330" s="155">
        <f t="shared" si="5"/>
        <v>0</v>
      </c>
      <c r="AT330" s="155">
        <f t="shared" si="6"/>
        <v>0</v>
      </c>
      <c r="AU330" s="155">
        <f t="shared" si="7"/>
        <v>0</v>
      </c>
      <c r="AV330" s="155">
        <f t="shared" si="22"/>
        <v>0</v>
      </c>
      <c r="AW330" s="155">
        <f t="shared" si="9"/>
        <v>0</v>
      </c>
      <c r="AX330" s="155">
        <f t="shared" si="10"/>
        <v>0</v>
      </c>
      <c r="AY330" s="155">
        <f t="shared" si="11"/>
        <v>0</v>
      </c>
      <c r="AZ330" s="155">
        <f t="shared" si="23"/>
        <v>0</v>
      </c>
      <c r="BA330" s="155">
        <f t="shared" si="13"/>
        <v>0</v>
      </c>
      <c r="BB330" s="155">
        <f t="shared" si="14"/>
        <v>0</v>
      </c>
      <c r="BC330" s="155">
        <f t="shared" si="15"/>
        <v>0</v>
      </c>
      <c r="BD330" s="155">
        <f t="shared" si="24"/>
        <v>0</v>
      </c>
      <c r="BE330" s="155">
        <f t="shared" si="17"/>
        <v>0</v>
      </c>
      <c r="BF330" s="155">
        <f t="shared" si="18"/>
        <v>0</v>
      </c>
      <c r="BG330" s="155">
        <f t="shared" si="19"/>
        <v>0</v>
      </c>
      <c r="BH330" s="155">
        <f t="shared" si="20"/>
        <v>0</v>
      </c>
      <c r="BI330" s="155">
        <f t="shared" si="21"/>
        <v>0</v>
      </c>
      <c r="BJ330" s="171">
        <v>1</v>
      </c>
      <c r="BK330" s="248"/>
    </row>
    <row r="331" spans="2:63" ht="14.25">
      <c r="B331" s="36">
        <v>326</v>
      </c>
      <c r="C331" s="38">
        <v>12579</v>
      </c>
      <c r="D331" s="131" t="s">
        <v>674</v>
      </c>
      <c r="E331" s="131" t="s">
        <v>445</v>
      </c>
      <c r="F331" s="263" t="s">
        <v>762</v>
      </c>
      <c r="G331" s="263" t="s">
        <v>762</v>
      </c>
      <c r="H331" s="263" t="s">
        <v>157</v>
      </c>
      <c r="I331" s="263" t="s">
        <v>157</v>
      </c>
      <c r="J331" s="263" t="s">
        <v>157</v>
      </c>
      <c r="K331" s="263" t="s">
        <v>157</v>
      </c>
      <c r="L331" s="263"/>
      <c r="M331" s="263" t="s">
        <v>157</v>
      </c>
      <c r="N331" s="263" t="s">
        <v>157</v>
      </c>
      <c r="O331" s="263" t="s">
        <v>157</v>
      </c>
      <c r="P331" s="263" t="s">
        <v>157</v>
      </c>
      <c r="Q331" s="263" t="s">
        <v>157</v>
      </c>
      <c r="R331" s="263" t="s">
        <v>157</v>
      </c>
      <c r="S331" s="263"/>
      <c r="T331" s="263" t="s">
        <v>157</v>
      </c>
      <c r="U331" s="263" t="s">
        <v>157</v>
      </c>
      <c r="V331" s="263" t="s">
        <v>157</v>
      </c>
      <c r="W331" s="263" t="s">
        <v>157</v>
      </c>
      <c r="X331" s="263" t="s">
        <v>157</v>
      </c>
      <c r="Y331" s="263" t="s">
        <v>157</v>
      </c>
      <c r="Z331" s="263"/>
      <c r="AA331" s="263" t="s">
        <v>157</v>
      </c>
      <c r="AB331" s="263" t="s">
        <v>157</v>
      </c>
      <c r="AC331" s="263" t="s">
        <v>157</v>
      </c>
      <c r="AD331" s="263" t="s">
        <v>157</v>
      </c>
      <c r="AE331" s="263" t="s">
        <v>157</v>
      </c>
      <c r="AF331" s="263" t="s">
        <v>157</v>
      </c>
      <c r="AG331" s="263"/>
      <c r="AH331" s="263" t="s">
        <v>157</v>
      </c>
      <c r="AI331" s="263" t="s">
        <v>157</v>
      </c>
      <c r="AJ331" s="263"/>
      <c r="AK331" s="5"/>
      <c r="AL331" s="152"/>
      <c r="AM331" s="152">
        <f>VLOOKUP(C331,DM_NGAY_CONG_QUY_DINH!$H$3:$L$514,5,FALSE)</f>
        <v>26</v>
      </c>
      <c r="AN331" s="152">
        <f t="shared" si="0"/>
        <v>24</v>
      </c>
      <c r="AO331" s="155">
        <f t="shared" si="1"/>
        <v>0</v>
      </c>
      <c r="AP331" s="155">
        <f t="shared" si="2"/>
        <v>2</v>
      </c>
      <c r="AQ331" s="157">
        <f t="shared" si="3"/>
        <v>0</v>
      </c>
      <c r="AR331" s="155">
        <f t="shared" si="4"/>
        <v>0</v>
      </c>
      <c r="AS331" s="155">
        <f t="shared" si="5"/>
        <v>0</v>
      </c>
      <c r="AT331" s="155">
        <f t="shared" si="6"/>
        <v>0</v>
      </c>
      <c r="AU331" s="155">
        <f t="shared" si="7"/>
        <v>0</v>
      </c>
      <c r="AV331" s="155">
        <f t="shared" si="22"/>
        <v>0</v>
      </c>
      <c r="AW331" s="155">
        <f t="shared" si="9"/>
        <v>0</v>
      </c>
      <c r="AX331" s="155">
        <f t="shared" si="10"/>
        <v>0</v>
      </c>
      <c r="AY331" s="155">
        <f t="shared" si="11"/>
        <v>0</v>
      </c>
      <c r="AZ331" s="155">
        <f t="shared" si="23"/>
        <v>0</v>
      </c>
      <c r="BA331" s="155">
        <f t="shared" si="13"/>
        <v>0</v>
      </c>
      <c r="BB331" s="155">
        <f t="shared" si="14"/>
        <v>0</v>
      </c>
      <c r="BC331" s="155">
        <f t="shared" si="15"/>
        <v>0</v>
      </c>
      <c r="BD331" s="155">
        <f t="shared" si="24"/>
        <v>0</v>
      </c>
      <c r="BE331" s="155">
        <f t="shared" si="17"/>
        <v>0</v>
      </c>
      <c r="BF331" s="155">
        <f t="shared" si="18"/>
        <v>0</v>
      </c>
      <c r="BG331" s="155">
        <f t="shared" si="19"/>
        <v>0</v>
      </c>
      <c r="BH331" s="155">
        <f t="shared" si="20"/>
        <v>0</v>
      </c>
      <c r="BI331" s="155">
        <f t="shared" si="21"/>
        <v>0</v>
      </c>
      <c r="BJ331" s="171">
        <v>1</v>
      </c>
      <c r="BK331" s="248"/>
    </row>
    <row r="332" spans="2:63" ht="14.25">
      <c r="B332" s="36">
        <v>327</v>
      </c>
      <c r="C332" s="38">
        <v>10758</v>
      </c>
      <c r="D332" s="131" t="s">
        <v>675</v>
      </c>
      <c r="E332" s="131" t="s">
        <v>362</v>
      </c>
      <c r="F332" s="263" t="s">
        <v>157</v>
      </c>
      <c r="G332" s="263" t="s">
        <v>157</v>
      </c>
      <c r="H332" s="263" t="s">
        <v>157</v>
      </c>
      <c r="I332" s="263" t="s">
        <v>157</v>
      </c>
      <c r="J332" s="263" t="s">
        <v>157</v>
      </c>
      <c r="K332" s="263" t="s">
        <v>157</v>
      </c>
      <c r="L332" s="263"/>
      <c r="M332" s="263" t="s">
        <v>157</v>
      </c>
      <c r="N332" s="263" t="s">
        <v>157</v>
      </c>
      <c r="O332" s="263" t="s">
        <v>157</v>
      </c>
      <c r="P332" s="263" t="s">
        <v>157</v>
      </c>
      <c r="Q332" s="263" t="s">
        <v>157</v>
      </c>
      <c r="R332" s="263" t="s">
        <v>157</v>
      </c>
      <c r="S332" s="263"/>
      <c r="T332" s="263" t="s">
        <v>157</v>
      </c>
      <c r="U332" s="263" t="s">
        <v>157</v>
      </c>
      <c r="V332" s="263" t="s">
        <v>157</v>
      </c>
      <c r="W332" s="263" t="s">
        <v>157</v>
      </c>
      <c r="X332" s="263" t="s">
        <v>157</v>
      </c>
      <c r="Y332" s="263" t="s">
        <v>157</v>
      </c>
      <c r="Z332" s="263"/>
      <c r="AA332" s="263" t="s">
        <v>157</v>
      </c>
      <c r="AB332" s="263" t="s">
        <v>157</v>
      </c>
      <c r="AC332" s="263" t="s">
        <v>157</v>
      </c>
      <c r="AD332" s="263" t="s">
        <v>157</v>
      </c>
      <c r="AE332" s="263" t="s">
        <v>157</v>
      </c>
      <c r="AF332" s="263" t="s">
        <v>157</v>
      </c>
      <c r="AG332" s="263"/>
      <c r="AH332" s="263" t="s">
        <v>157</v>
      </c>
      <c r="AI332" s="263" t="s">
        <v>157</v>
      </c>
      <c r="AJ332" s="263"/>
      <c r="AK332" s="5"/>
      <c r="AL332" s="152"/>
      <c r="AM332" s="152">
        <f>VLOOKUP(C332,DM_NGAY_CONG_QUY_DINH!$H$3:$L$514,5,FALSE)</f>
        <v>26</v>
      </c>
      <c r="AN332" s="152">
        <f t="shared" si="0"/>
        <v>26</v>
      </c>
      <c r="AO332" s="155">
        <f t="shared" si="1"/>
        <v>0</v>
      </c>
      <c r="AP332" s="155">
        <f t="shared" si="2"/>
        <v>0</v>
      </c>
      <c r="AQ332" s="157">
        <f t="shared" si="3"/>
        <v>0</v>
      </c>
      <c r="AR332" s="155">
        <f t="shared" si="4"/>
        <v>0</v>
      </c>
      <c r="AS332" s="155">
        <f t="shared" si="5"/>
        <v>0</v>
      </c>
      <c r="AT332" s="155">
        <f t="shared" si="6"/>
        <v>0</v>
      </c>
      <c r="AU332" s="155">
        <f t="shared" si="7"/>
        <v>0</v>
      </c>
      <c r="AV332" s="155">
        <f t="shared" si="22"/>
        <v>0</v>
      </c>
      <c r="AW332" s="155">
        <f t="shared" si="9"/>
        <v>0</v>
      </c>
      <c r="AX332" s="155">
        <f t="shared" si="10"/>
        <v>0</v>
      </c>
      <c r="AY332" s="155">
        <f t="shared" si="11"/>
        <v>0</v>
      </c>
      <c r="AZ332" s="155">
        <f t="shared" si="23"/>
        <v>0</v>
      </c>
      <c r="BA332" s="155">
        <f t="shared" si="13"/>
        <v>0</v>
      </c>
      <c r="BB332" s="155">
        <f t="shared" si="14"/>
        <v>0</v>
      </c>
      <c r="BC332" s="155">
        <f t="shared" si="15"/>
        <v>0</v>
      </c>
      <c r="BD332" s="155">
        <f t="shared" si="24"/>
        <v>0</v>
      </c>
      <c r="BE332" s="155">
        <f t="shared" si="17"/>
        <v>0</v>
      </c>
      <c r="BF332" s="155">
        <f t="shared" si="18"/>
        <v>0</v>
      </c>
      <c r="BG332" s="155">
        <f t="shared" si="19"/>
        <v>0</v>
      </c>
      <c r="BH332" s="155">
        <f t="shared" si="20"/>
        <v>0</v>
      </c>
      <c r="BI332" s="155">
        <f t="shared" si="21"/>
        <v>0</v>
      </c>
      <c r="BJ332" s="225">
        <v>1</v>
      </c>
      <c r="BK332" s="251"/>
    </row>
    <row r="333" spans="2:63" ht="14.25">
      <c r="B333" s="36">
        <v>328</v>
      </c>
      <c r="C333" s="38">
        <v>10644</v>
      </c>
      <c r="D333" s="131" t="s">
        <v>676</v>
      </c>
      <c r="E333" s="131" t="s">
        <v>677</v>
      </c>
      <c r="F333" s="263" t="s">
        <v>298</v>
      </c>
      <c r="G333" s="263" t="s">
        <v>298</v>
      </c>
      <c r="H333" s="263" t="s">
        <v>298</v>
      </c>
      <c r="I333" s="263" t="s">
        <v>298</v>
      </c>
      <c r="J333" s="263" t="s">
        <v>298</v>
      </c>
      <c r="K333" s="263" t="s">
        <v>298</v>
      </c>
      <c r="L333" s="263"/>
      <c r="M333" s="263" t="s">
        <v>763</v>
      </c>
      <c r="N333" s="263" t="s">
        <v>763</v>
      </c>
      <c r="O333" s="263" t="s">
        <v>763</v>
      </c>
      <c r="P333" s="263" t="s">
        <v>157</v>
      </c>
      <c r="Q333" s="263" t="s">
        <v>157</v>
      </c>
      <c r="R333" s="263" t="s">
        <v>157</v>
      </c>
      <c r="S333" s="263"/>
      <c r="T333" s="263" t="s">
        <v>157</v>
      </c>
      <c r="U333" s="263" t="s">
        <v>157</v>
      </c>
      <c r="V333" s="263" t="s">
        <v>157</v>
      </c>
      <c r="W333" s="263" t="s">
        <v>157</v>
      </c>
      <c r="X333" s="263" t="s">
        <v>157</v>
      </c>
      <c r="Y333" s="263" t="s">
        <v>157</v>
      </c>
      <c r="Z333" s="263"/>
      <c r="AA333" s="263" t="s">
        <v>157</v>
      </c>
      <c r="AB333" s="263" t="s">
        <v>157</v>
      </c>
      <c r="AC333" s="263" t="s">
        <v>157</v>
      </c>
      <c r="AD333" s="263" t="s">
        <v>157</v>
      </c>
      <c r="AE333" s="263" t="s">
        <v>157</v>
      </c>
      <c r="AF333" s="263" t="s">
        <v>157</v>
      </c>
      <c r="AG333" s="263"/>
      <c r="AH333" s="263" t="s">
        <v>157</v>
      </c>
      <c r="AI333" s="263" t="s">
        <v>157</v>
      </c>
      <c r="AJ333" s="263"/>
      <c r="AK333" s="5"/>
      <c r="AL333" s="152"/>
      <c r="AM333" s="152">
        <f>VLOOKUP(C333,DM_NGAY_CONG_QUY_DINH!$H$3:$L$514,5,FALSE)</f>
        <v>26</v>
      </c>
      <c r="AN333" s="152">
        <f t="shared" si="0"/>
        <v>17</v>
      </c>
      <c r="AO333" s="155">
        <f t="shared" si="1"/>
        <v>0</v>
      </c>
      <c r="AP333" s="155">
        <f t="shared" si="2"/>
        <v>0</v>
      </c>
      <c r="AQ333" s="157">
        <f t="shared" si="3"/>
        <v>0</v>
      </c>
      <c r="AR333" s="155">
        <f t="shared" si="4"/>
        <v>0</v>
      </c>
      <c r="AS333" s="155">
        <f t="shared" si="5"/>
        <v>0</v>
      </c>
      <c r="AT333" s="155">
        <f t="shared" si="6"/>
        <v>0</v>
      </c>
      <c r="AU333" s="155">
        <f t="shared" si="7"/>
        <v>0</v>
      </c>
      <c r="AV333" s="155">
        <f t="shared" si="22"/>
        <v>0</v>
      </c>
      <c r="AW333" s="155">
        <f t="shared" si="9"/>
        <v>0</v>
      </c>
      <c r="AX333" s="155">
        <f t="shared" si="10"/>
        <v>6</v>
      </c>
      <c r="AY333" s="155">
        <f t="shared" si="11"/>
        <v>0</v>
      </c>
      <c r="AZ333" s="155">
        <f t="shared" si="23"/>
        <v>0</v>
      </c>
      <c r="BA333" s="155">
        <f t="shared" si="13"/>
        <v>3</v>
      </c>
      <c r="BB333" s="155">
        <f t="shared" si="14"/>
        <v>0</v>
      </c>
      <c r="BC333" s="155">
        <f t="shared" si="15"/>
        <v>0</v>
      </c>
      <c r="BD333" s="155">
        <f t="shared" si="24"/>
        <v>0</v>
      </c>
      <c r="BE333" s="155">
        <f t="shared" si="17"/>
        <v>0</v>
      </c>
      <c r="BF333" s="155">
        <f t="shared" si="18"/>
        <v>0</v>
      </c>
      <c r="BG333" s="155">
        <f t="shared" si="19"/>
        <v>0</v>
      </c>
      <c r="BH333" s="155">
        <f t="shared" si="20"/>
        <v>0</v>
      </c>
      <c r="BI333" s="155">
        <f t="shared" si="21"/>
        <v>0</v>
      </c>
      <c r="BJ333" s="171">
        <v>1</v>
      </c>
      <c r="BK333" s="248"/>
    </row>
    <row r="334" spans="2:63" ht="14.25">
      <c r="B334" s="36">
        <v>329</v>
      </c>
      <c r="C334" s="38">
        <v>10645</v>
      </c>
      <c r="D334" s="131" t="s">
        <v>678</v>
      </c>
      <c r="E334" s="131" t="s">
        <v>677</v>
      </c>
      <c r="F334" s="263" t="s">
        <v>157</v>
      </c>
      <c r="G334" s="263" t="s">
        <v>157</v>
      </c>
      <c r="H334" s="263" t="s">
        <v>157</v>
      </c>
      <c r="I334" s="263" t="s">
        <v>157</v>
      </c>
      <c r="J334" s="263" t="s">
        <v>157</v>
      </c>
      <c r="K334" s="263" t="s">
        <v>157</v>
      </c>
      <c r="L334" s="263"/>
      <c r="M334" s="263" t="s">
        <v>157</v>
      </c>
      <c r="N334" s="263" t="s">
        <v>157</v>
      </c>
      <c r="O334" s="263" t="s">
        <v>157</v>
      </c>
      <c r="P334" s="263" t="s">
        <v>157</v>
      </c>
      <c r="Q334" s="263" t="s">
        <v>157</v>
      </c>
      <c r="R334" s="263" t="s">
        <v>157</v>
      </c>
      <c r="S334" s="263"/>
      <c r="T334" s="263" t="s">
        <v>157</v>
      </c>
      <c r="U334" s="263" t="s">
        <v>157</v>
      </c>
      <c r="V334" s="263" t="s">
        <v>157</v>
      </c>
      <c r="W334" s="263" t="s">
        <v>157</v>
      </c>
      <c r="X334" s="263" t="s">
        <v>157</v>
      </c>
      <c r="Y334" s="263" t="s">
        <v>157</v>
      </c>
      <c r="Z334" s="263"/>
      <c r="AA334" s="263" t="s">
        <v>157</v>
      </c>
      <c r="AB334" s="263" t="s">
        <v>157</v>
      </c>
      <c r="AC334" s="263" t="s">
        <v>157</v>
      </c>
      <c r="AD334" s="263" t="s">
        <v>157</v>
      </c>
      <c r="AE334" s="263" t="s">
        <v>157</v>
      </c>
      <c r="AF334" s="263" t="s">
        <v>157</v>
      </c>
      <c r="AG334" s="263"/>
      <c r="AH334" s="263" t="s">
        <v>157</v>
      </c>
      <c r="AI334" s="263" t="s">
        <v>157</v>
      </c>
      <c r="AJ334" s="263"/>
      <c r="AK334" s="5"/>
      <c r="AL334" s="152"/>
      <c r="AM334" s="152">
        <f>VLOOKUP(C334,DM_NGAY_CONG_QUY_DINH!$H$3:$L$514,5,FALSE)</f>
        <v>26</v>
      </c>
      <c r="AN334" s="152">
        <f t="shared" si="0"/>
        <v>26</v>
      </c>
      <c r="AO334" s="155">
        <f t="shared" si="1"/>
        <v>0</v>
      </c>
      <c r="AP334" s="155">
        <f t="shared" si="2"/>
        <v>0</v>
      </c>
      <c r="AQ334" s="157">
        <f t="shared" si="3"/>
        <v>0</v>
      </c>
      <c r="AR334" s="155">
        <f t="shared" si="4"/>
        <v>0</v>
      </c>
      <c r="AS334" s="155">
        <f t="shared" si="5"/>
        <v>0</v>
      </c>
      <c r="AT334" s="155">
        <f t="shared" si="6"/>
        <v>0</v>
      </c>
      <c r="AU334" s="155">
        <f t="shared" si="7"/>
        <v>0</v>
      </c>
      <c r="AV334" s="155">
        <f t="shared" si="22"/>
        <v>0</v>
      </c>
      <c r="AW334" s="155">
        <f t="shared" si="9"/>
        <v>0</v>
      </c>
      <c r="AX334" s="155">
        <f t="shared" si="10"/>
        <v>0</v>
      </c>
      <c r="AY334" s="155">
        <f t="shared" si="11"/>
        <v>0</v>
      </c>
      <c r="AZ334" s="155">
        <f t="shared" si="23"/>
        <v>0</v>
      </c>
      <c r="BA334" s="155">
        <f t="shared" si="13"/>
        <v>0</v>
      </c>
      <c r="BB334" s="155">
        <f t="shared" si="14"/>
        <v>0</v>
      </c>
      <c r="BC334" s="155">
        <f t="shared" si="15"/>
        <v>0</v>
      </c>
      <c r="BD334" s="155">
        <f t="shared" si="24"/>
        <v>0</v>
      </c>
      <c r="BE334" s="155">
        <f t="shared" si="17"/>
        <v>0</v>
      </c>
      <c r="BF334" s="155">
        <f t="shared" si="18"/>
        <v>0</v>
      </c>
      <c r="BG334" s="155">
        <f t="shared" si="19"/>
        <v>0</v>
      </c>
      <c r="BH334" s="155">
        <f t="shared" si="20"/>
        <v>0</v>
      </c>
      <c r="BI334" s="155">
        <f t="shared" si="21"/>
        <v>0</v>
      </c>
      <c r="BJ334" s="171">
        <v>1</v>
      </c>
      <c r="BK334" s="248"/>
    </row>
    <row r="335" spans="2:63" ht="14.25">
      <c r="B335" s="36">
        <v>330</v>
      </c>
      <c r="C335" s="38">
        <v>13531</v>
      </c>
      <c r="D335" s="131" t="s">
        <v>679</v>
      </c>
      <c r="E335" s="131" t="s">
        <v>680</v>
      </c>
      <c r="F335" s="263" t="s">
        <v>157</v>
      </c>
      <c r="G335" s="263" t="s">
        <v>157</v>
      </c>
      <c r="H335" s="263" t="s">
        <v>157</v>
      </c>
      <c r="I335" s="263" t="s">
        <v>157</v>
      </c>
      <c r="J335" s="263" t="s">
        <v>157</v>
      </c>
      <c r="K335" s="263" t="s">
        <v>157</v>
      </c>
      <c r="L335" s="263"/>
      <c r="M335" s="263" t="s">
        <v>157</v>
      </c>
      <c r="N335" s="263" t="s">
        <v>157</v>
      </c>
      <c r="O335" s="263" t="s">
        <v>157</v>
      </c>
      <c r="P335" s="263" t="s">
        <v>157</v>
      </c>
      <c r="Q335" s="263" t="s">
        <v>157</v>
      </c>
      <c r="R335" s="263" t="s">
        <v>157</v>
      </c>
      <c r="S335" s="263"/>
      <c r="T335" s="263" t="s">
        <v>157</v>
      </c>
      <c r="U335" s="263" t="s">
        <v>157</v>
      </c>
      <c r="V335" s="263" t="s">
        <v>157</v>
      </c>
      <c r="W335" s="263" t="s">
        <v>157</v>
      </c>
      <c r="X335" s="263" t="s">
        <v>157</v>
      </c>
      <c r="Y335" s="263" t="s">
        <v>157</v>
      </c>
      <c r="Z335" s="263"/>
      <c r="AA335" s="263" t="s">
        <v>157</v>
      </c>
      <c r="AB335" s="263" t="s">
        <v>157</v>
      </c>
      <c r="AC335" s="263" t="s">
        <v>157</v>
      </c>
      <c r="AD335" s="263" t="s">
        <v>157</v>
      </c>
      <c r="AE335" s="263" t="s">
        <v>157</v>
      </c>
      <c r="AF335" s="263" t="s">
        <v>157</v>
      </c>
      <c r="AG335" s="263"/>
      <c r="AH335" s="263" t="s">
        <v>157</v>
      </c>
      <c r="AI335" s="263" t="s">
        <v>157</v>
      </c>
      <c r="AJ335" s="263"/>
      <c r="AK335" s="5"/>
      <c r="AL335" s="152"/>
      <c r="AM335" s="152">
        <f>VLOOKUP(C335,DM_NGAY_CONG_QUY_DINH!$H$3:$L$514,5,FALSE)</f>
        <v>26</v>
      </c>
      <c r="AN335" s="152">
        <f t="shared" si="0"/>
        <v>26</v>
      </c>
      <c r="AO335" s="155">
        <f t="shared" si="1"/>
        <v>0</v>
      </c>
      <c r="AP335" s="155">
        <f t="shared" si="2"/>
        <v>0</v>
      </c>
      <c r="AQ335" s="157">
        <f t="shared" si="3"/>
        <v>0</v>
      </c>
      <c r="AR335" s="155">
        <f t="shared" si="4"/>
        <v>0</v>
      </c>
      <c r="AS335" s="155">
        <f t="shared" si="5"/>
        <v>0</v>
      </c>
      <c r="AT335" s="155">
        <f t="shared" si="6"/>
        <v>0</v>
      </c>
      <c r="AU335" s="155">
        <f t="shared" si="7"/>
        <v>0</v>
      </c>
      <c r="AV335" s="155">
        <f t="shared" si="22"/>
        <v>0</v>
      </c>
      <c r="AW335" s="155">
        <f t="shared" si="9"/>
        <v>0</v>
      </c>
      <c r="AX335" s="155">
        <f t="shared" si="10"/>
        <v>0</v>
      </c>
      <c r="AY335" s="155">
        <f t="shared" si="11"/>
        <v>0</v>
      </c>
      <c r="AZ335" s="155">
        <f t="shared" si="23"/>
        <v>0</v>
      </c>
      <c r="BA335" s="155">
        <f t="shared" si="13"/>
        <v>0</v>
      </c>
      <c r="BB335" s="155">
        <f t="shared" si="14"/>
        <v>0</v>
      </c>
      <c r="BC335" s="155">
        <f t="shared" si="15"/>
        <v>0</v>
      </c>
      <c r="BD335" s="155">
        <f t="shared" si="24"/>
        <v>0</v>
      </c>
      <c r="BE335" s="155">
        <f t="shared" si="17"/>
        <v>0</v>
      </c>
      <c r="BF335" s="155">
        <f t="shared" si="18"/>
        <v>0</v>
      </c>
      <c r="BG335" s="155">
        <f t="shared" si="19"/>
        <v>0</v>
      </c>
      <c r="BH335" s="155">
        <f t="shared" si="20"/>
        <v>0</v>
      </c>
      <c r="BI335" s="155">
        <f t="shared" si="21"/>
        <v>0</v>
      </c>
      <c r="BJ335" s="171">
        <v>1</v>
      </c>
      <c r="BK335" s="248"/>
    </row>
    <row r="336" spans="2:63" ht="14.25">
      <c r="B336" s="36">
        <v>331</v>
      </c>
      <c r="C336" s="38">
        <v>12508</v>
      </c>
      <c r="D336" s="131" t="s">
        <v>681</v>
      </c>
      <c r="E336" s="131" t="s">
        <v>682</v>
      </c>
      <c r="F336" s="263" t="s">
        <v>157</v>
      </c>
      <c r="G336" s="263" t="s">
        <v>157</v>
      </c>
      <c r="H336" s="263" t="s">
        <v>157</v>
      </c>
      <c r="I336" s="263" t="s">
        <v>157</v>
      </c>
      <c r="J336" s="263" t="s">
        <v>157</v>
      </c>
      <c r="K336" s="263" t="s">
        <v>157</v>
      </c>
      <c r="L336" s="263"/>
      <c r="M336" s="263" t="s">
        <v>157</v>
      </c>
      <c r="N336" s="263" t="s">
        <v>157</v>
      </c>
      <c r="O336" s="263" t="s">
        <v>157</v>
      </c>
      <c r="P336" s="263" t="s">
        <v>157</v>
      </c>
      <c r="Q336" s="263" t="s">
        <v>157</v>
      </c>
      <c r="R336" s="263" t="s">
        <v>157</v>
      </c>
      <c r="S336" s="263"/>
      <c r="T336" s="263" t="s">
        <v>157</v>
      </c>
      <c r="U336" s="263" t="s">
        <v>157</v>
      </c>
      <c r="V336" s="263" t="s">
        <v>157</v>
      </c>
      <c r="W336" s="263" t="s">
        <v>157</v>
      </c>
      <c r="X336" s="263" t="s">
        <v>157</v>
      </c>
      <c r="Y336" s="263" t="s">
        <v>157</v>
      </c>
      <c r="Z336" s="263"/>
      <c r="AA336" s="263" t="s">
        <v>157</v>
      </c>
      <c r="AB336" s="263" t="s">
        <v>157</v>
      </c>
      <c r="AC336" s="263" t="s">
        <v>157</v>
      </c>
      <c r="AD336" s="263" t="s">
        <v>157</v>
      </c>
      <c r="AE336" s="263" t="s">
        <v>157</v>
      </c>
      <c r="AF336" s="263" t="s">
        <v>157</v>
      </c>
      <c r="AG336" s="263"/>
      <c r="AH336" s="263" t="s">
        <v>157</v>
      </c>
      <c r="AI336" s="263" t="s">
        <v>157</v>
      </c>
      <c r="AJ336" s="263"/>
      <c r="AK336" s="5"/>
      <c r="AL336" s="152"/>
      <c r="AM336" s="152">
        <f>VLOOKUP(C336,DM_NGAY_CONG_QUY_DINH!$H$3:$L$514,5,FALSE)</f>
        <v>26</v>
      </c>
      <c r="AN336" s="152">
        <f t="shared" si="0"/>
        <v>26</v>
      </c>
      <c r="AO336" s="155">
        <f t="shared" si="1"/>
        <v>0</v>
      </c>
      <c r="AP336" s="155">
        <f t="shared" si="2"/>
        <v>0</v>
      </c>
      <c r="AQ336" s="157">
        <f t="shared" si="3"/>
        <v>0</v>
      </c>
      <c r="AR336" s="155">
        <f t="shared" si="4"/>
        <v>0</v>
      </c>
      <c r="AS336" s="155">
        <f t="shared" si="5"/>
        <v>0</v>
      </c>
      <c r="AT336" s="155">
        <f t="shared" si="6"/>
        <v>0</v>
      </c>
      <c r="AU336" s="155">
        <f t="shared" si="7"/>
        <v>0</v>
      </c>
      <c r="AV336" s="155">
        <f t="shared" si="22"/>
        <v>0</v>
      </c>
      <c r="AW336" s="155">
        <f t="shared" si="9"/>
        <v>0</v>
      </c>
      <c r="AX336" s="155">
        <f t="shared" si="10"/>
        <v>0</v>
      </c>
      <c r="AY336" s="155">
        <f t="shared" si="11"/>
        <v>0</v>
      </c>
      <c r="AZ336" s="155">
        <f t="shared" si="23"/>
        <v>0</v>
      </c>
      <c r="BA336" s="155">
        <f t="shared" si="13"/>
        <v>0</v>
      </c>
      <c r="BB336" s="155">
        <f t="shared" si="14"/>
        <v>0</v>
      </c>
      <c r="BC336" s="155">
        <f t="shared" si="15"/>
        <v>0</v>
      </c>
      <c r="BD336" s="155">
        <f t="shared" si="24"/>
        <v>0</v>
      </c>
      <c r="BE336" s="155">
        <f t="shared" si="17"/>
        <v>0</v>
      </c>
      <c r="BF336" s="155">
        <f t="shared" si="18"/>
        <v>0</v>
      </c>
      <c r="BG336" s="155">
        <f t="shared" si="19"/>
        <v>0</v>
      </c>
      <c r="BH336" s="155">
        <f t="shared" si="20"/>
        <v>0</v>
      </c>
      <c r="BI336" s="155">
        <f t="shared" si="21"/>
        <v>0</v>
      </c>
      <c r="BJ336" s="171">
        <v>1</v>
      </c>
      <c r="BK336" s="248"/>
    </row>
    <row r="337" spans="2:63" ht="14.25">
      <c r="B337" s="36">
        <v>332</v>
      </c>
      <c r="C337" s="38">
        <v>12596</v>
      </c>
      <c r="D337" s="131" t="s">
        <v>683</v>
      </c>
      <c r="E337" s="131" t="s">
        <v>682</v>
      </c>
      <c r="F337" s="263" t="s">
        <v>157</v>
      </c>
      <c r="G337" s="263" t="s">
        <v>157</v>
      </c>
      <c r="H337" s="263" t="s">
        <v>157</v>
      </c>
      <c r="I337" s="263" t="s">
        <v>157</v>
      </c>
      <c r="J337" s="263" t="s">
        <v>157</v>
      </c>
      <c r="K337" s="263" t="s">
        <v>157</v>
      </c>
      <c r="L337" s="263"/>
      <c r="M337" s="263" t="s">
        <v>157</v>
      </c>
      <c r="N337" s="263" t="s">
        <v>157</v>
      </c>
      <c r="O337" s="263" t="s">
        <v>157</v>
      </c>
      <c r="P337" s="263" t="s">
        <v>157</v>
      </c>
      <c r="Q337" s="263" t="s">
        <v>157</v>
      </c>
      <c r="R337" s="263" t="s">
        <v>157</v>
      </c>
      <c r="S337" s="263"/>
      <c r="T337" s="263" t="s">
        <v>157</v>
      </c>
      <c r="U337" s="263" t="s">
        <v>157</v>
      </c>
      <c r="V337" s="263" t="s">
        <v>157</v>
      </c>
      <c r="W337" s="263" t="s">
        <v>157</v>
      </c>
      <c r="X337" s="263" t="s">
        <v>157</v>
      </c>
      <c r="Y337" s="263" t="s">
        <v>157</v>
      </c>
      <c r="Z337" s="263"/>
      <c r="AA337" s="263" t="s">
        <v>157</v>
      </c>
      <c r="AB337" s="263" t="s">
        <v>157</v>
      </c>
      <c r="AC337" s="263" t="s">
        <v>157</v>
      </c>
      <c r="AD337" s="263" t="s">
        <v>157</v>
      </c>
      <c r="AE337" s="263" t="s">
        <v>157</v>
      </c>
      <c r="AF337" s="263" t="s">
        <v>157</v>
      </c>
      <c r="AG337" s="263"/>
      <c r="AH337" s="263" t="s">
        <v>157</v>
      </c>
      <c r="AI337" s="263" t="s">
        <v>157</v>
      </c>
      <c r="AJ337" s="263"/>
      <c r="AK337" s="5"/>
      <c r="AL337" s="152"/>
      <c r="AM337" s="152">
        <f>VLOOKUP(C337,DM_NGAY_CONG_QUY_DINH!$H$3:$L$514,5,FALSE)</f>
        <v>26</v>
      </c>
      <c r="AN337" s="152">
        <f t="shared" si="0"/>
        <v>26</v>
      </c>
      <c r="AO337" s="155">
        <f t="shared" si="1"/>
        <v>0</v>
      </c>
      <c r="AP337" s="155">
        <f t="shared" si="2"/>
        <v>0</v>
      </c>
      <c r="AQ337" s="157">
        <f t="shared" si="3"/>
        <v>0</v>
      </c>
      <c r="AR337" s="155">
        <f t="shared" si="4"/>
        <v>0</v>
      </c>
      <c r="AS337" s="155">
        <f t="shared" si="5"/>
        <v>0</v>
      </c>
      <c r="AT337" s="155">
        <f t="shared" si="6"/>
        <v>0</v>
      </c>
      <c r="AU337" s="155">
        <f t="shared" si="7"/>
        <v>0</v>
      </c>
      <c r="AV337" s="155">
        <f t="shared" si="22"/>
        <v>0</v>
      </c>
      <c r="AW337" s="155">
        <f t="shared" si="9"/>
        <v>0</v>
      </c>
      <c r="AX337" s="155">
        <f t="shared" si="10"/>
        <v>0</v>
      </c>
      <c r="AY337" s="155">
        <f t="shared" si="11"/>
        <v>0</v>
      </c>
      <c r="AZ337" s="155">
        <f t="shared" si="23"/>
        <v>0</v>
      </c>
      <c r="BA337" s="155">
        <f t="shared" si="13"/>
        <v>0</v>
      </c>
      <c r="BB337" s="155">
        <f t="shared" si="14"/>
        <v>0</v>
      </c>
      <c r="BC337" s="155">
        <f t="shared" si="15"/>
        <v>0</v>
      </c>
      <c r="BD337" s="155">
        <f t="shared" si="24"/>
        <v>0</v>
      </c>
      <c r="BE337" s="155">
        <f t="shared" si="17"/>
        <v>0</v>
      </c>
      <c r="BF337" s="155">
        <f t="shared" si="18"/>
        <v>0</v>
      </c>
      <c r="BG337" s="155">
        <f t="shared" si="19"/>
        <v>0</v>
      </c>
      <c r="BH337" s="155">
        <f t="shared" si="20"/>
        <v>0</v>
      </c>
      <c r="BI337" s="155">
        <f t="shared" si="21"/>
        <v>0</v>
      </c>
      <c r="BJ337" s="171">
        <v>1</v>
      </c>
      <c r="BK337" s="248"/>
    </row>
    <row r="338" spans="2:63" ht="14.25">
      <c r="B338" s="36">
        <v>333</v>
      </c>
      <c r="C338" s="38">
        <v>12597</v>
      </c>
      <c r="D338" s="131" t="s">
        <v>684</v>
      </c>
      <c r="E338" s="131" t="s">
        <v>682</v>
      </c>
      <c r="F338" s="263" t="s">
        <v>157</v>
      </c>
      <c r="G338" s="263" t="s">
        <v>157</v>
      </c>
      <c r="H338" s="263" t="s">
        <v>157</v>
      </c>
      <c r="I338" s="263" t="s">
        <v>157</v>
      </c>
      <c r="J338" s="263" t="s">
        <v>157</v>
      </c>
      <c r="K338" s="263" t="s">
        <v>157</v>
      </c>
      <c r="L338" s="263"/>
      <c r="M338" s="263" t="s">
        <v>157</v>
      </c>
      <c r="N338" s="263" t="s">
        <v>157</v>
      </c>
      <c r="O338" s="263" t="s">
        <v>157</v>
      </c>
      <c r="P338" s="263" t="s">
        <v>157</v>
      </c>
      <c r="Q338" s="263" t="s">
        <v>157</v>
      </c>
      <c r="R338" s="263" t="s">
        <v>157</v>
      </c>
      <c r="S338" s="263"/>
      <c r="T338" s="263" t="s">
        <v>157</v>
      </c>
      <c r="U338" s="263" t="s">
        <v>157</v>
      </c>
      <c r="V338" s="263" t="s">
        <v>157</v>
      </c>
      <c r="W338" s="263" t="s">
        <v>157</v>
      </c>
      <c r="X338" s="263" t="s">
        <v>157</v>
      </c>
      <c r="Y338" s="263" t="s">
        <v>157</v>
      </c>
      <c r="Z338" s="263"/>
      <c r="AA338" s="263" t="s">
        <v>157</v>
      </c>
      <c r="AB338" s="263" t="s">
        <v>157</v>
      </c>
      <c r="AC338" s="263" t="s">
        <v>157</v>
      </c>
      <c r="AD338" s="263" t="s">
        <v>157</v>
      </c>
      <c r="AE338" s="263" t="s">
        <v>157</v>
      </c>
      <c r="AF338" s="263" t="s">
        <v>157</v>
      </c>
      <c r="AG338" s="263"/>
      <c r="AH338" s="263" t="s">
        <v>157</v>
      </c>
      <c r="AI338" s="263" t="s">
        <v>157</v>
      </c>
      <c r="AJ338" s="263"/>
      <c r="AK338" s="5"/>
      <c r="AL338" s="152"/>
      <c r="AM338" s="152">
        <f>VLOOKUP(C338,DM_NGAY_CONG_QUY_DINH!$H$3:$L$514,5,FALSE)</f>
        <v>26</v>
      </c>
      <c r="AN338" s="152">
        <f t="shared" si="0"/>
        <v>26</v>
      </c>
      <c r="AO338" s="155">
        <f t="shared" si="1"/>
        <v>0</v>
      </c>
      <c r="AP338" s="155">
        <f t="shared" si="2"/>
        <v>0</v>
      </c>
      <c r="AQ338" s="157">
        <f t="shared" si="3"/>
        <v>0</v>
      </c>
      <c r="AR338" s="155">
        <f t="shared" si="4"/>
        <v>0</v>
      </c>
      <c r="AS338" s="155">
        <f t="shared" si="5"/>
        <v>0</v>
      </c>
      <c r="AT338" s="155">
        <f t="shared" si="6"/>
        <v>0</v>
      </c>
      <c r="AU338" s="155">
        <f t="shared" si="7"/>
        <v>0</v>
      </c>
      <c r="AV338" s="155">
        <f t="shared" si="22"/>
        <v>0</v>
      </c>
      <c r="AW338" s="155">
        <f t="shared" si="9"/>
        <v>0</v>
      </c>
      <c r="AX338" s="155">
        <f t="shared" si="10"/>
        <v>0</v>
      </c>
      <c r="AY338" s="155">
        <f t="shared" si="11"/>
        <v>0</v>
      </c>
      <c r="AZ338" s="155">
        <f t="shared" si="23"/>
        <v>0</v>
      </c>
      <c r="BA338" s="155">
        <f t="shared" si="13"/>
        <v>0</v>
      </c>
      <c r="BB338" s="155">
        <f t="shared" si="14"/>
        <v>0</v>
      </c>
      <c r="BC338" s="155">
        <f t="shared" si="15"/>
        <v>0</v>
      </c>
      <c r="BD338" s="155">
        <f t="shared" si="24"/>
        <v>0</v>
      </c>
      <c r="BE338" s="155">
        <f t="shared" si="17"/>
        <v>0</v>
      </c>
      <c r="BF338" s="155">
        <f t="shared" si="18"/>
        <v>0</v>
      </c>
      <c r="BG338" s="155">
        <f t="shared" si="19"/>
        <v>0</v>
      </c>
      <c r="BH338" s="155">
        <f t="shared" si="20"/>
        <v>0</v>
      </c>
      <c r="BI338" s="155">
        <f t="shared" si="21"/>
        <v>0</v>
      </c>
      <c r="BJ338" s="171">
        <v>1</v>
      </c>
      <c r="BK338" s="248"/>
    </row>
    <row r="339" spans="2:63" ht="14.25">
      <c r="B339" s="36">
        <v>334</v>
      </c>
      <c r="C339" s="38">
        <v>13098</v>
      </c>
      <c r="D339" s="131" t="s">
        <v>685</v>
      </c>
      <c r="E339" s="131" t="s">
        <v>682</v>
      </c>
      <c r="F339" s="263" t="s">
        <v>157</v>
      </c>
      <c r="G339" s="263" t="s">
        <v>157</v>
      </c>
      <c r="H339" s="263" t="s">
        <v>157</v>
      </c>
      <c r="I339" s="263" t="s">
        <v>157</v>
      </c>
      <c r="J339" s="263" t="s">
        <v>157</v>
      </c>
      <c r="K339" s="263" t="s">
        <v>157</v>
      </c>
      <c r="L339" s="263"/>
      <c r="M339" s="263" t="s">
        <v>157</v>
      </c>
      <c r="N339" s="263" t="s">
        <v>157</v>
      </c>
      <c r="O339" s="263" t="s">
        <v>157</v>
      </c>
      <c r="P339" s="263" t="s">
        <v>157</v>
      </c>
      <c r="Q339" s="263" t="s">
        <v>157</v>
      </c>
      <c r="R339" s="263" t="s">
        <v>157</v>
      </c>
      <c r="S339" s="263"/>
      <c r="T339" s="263" t="s">
        <v>157</v>
      </c>
      <c r="U339" s="263" t="s">
        <v>157</v>
      </c>
      <c r="V339" s="263" t="s">
        <v>157</v>
      </c>
      <c r="W339" s="263" t="s">
        <v>157</v>
      </c>
      <c r="X339" s="263" t="s">
        <v>157</v>
      </c>
      <c r="Y339" s="263" t="s">
        <v>157</v>
      </c>
      <c r="Z339" s="263"/>
      <c r="AA339" s="263" t="s">
        <v>157</v>
      </c>
      <c r="AB339" s="263" t="s">
        <v>157</v>
      </c>
      <c r="AC339" s="263" t="s">
        <v>157</v>
      </c>
      <c r="AD339" s="263" t="s">
        <v>157</v>
      </c>
      <c r="AE339" s="263" t="s">
        <v>157</v>
      </c>
      <c r="AF339" s="263" t="s">
        <v>157</v>
      </c>
      <c r="AG339" s="263"/>
      <c r="AH339" s="263" t="s">
        <v>157</v>
      </c>
      <c r="AI339" s="263" t="s">
        <v>157</v>
      </c>
      <c r="AJ339" s="263"/>
      <c r="AK339" s="5"/>
      <c r="AL339" s="152"/>
      <c r="AM339" s="152">
        <f>VLOOKUP(C339,DM_NGAY_CONG_QUY_DINH!$H$3:$L$514,5,FALSE)</f>
        <v>26</v>
      </c>
      <c r="AN339" s="152">
        <f t="shared" si="0"/>
        <v>26</v>
      </c>
      <c r="AO339" s="155">
        <f t="shared" si="1"/>
        <v>0</v>
      </c>
      <c r="AP339" s="155">
        <f t="shared" si="2"/>
        <v>0</v>
      </c>
      <c r="AQ339" s="157">
        <f t="shared" si="3"/>
        <v>0</v>
      </c>
      <c r="AR339" s="155">
        <f t="shared" si="4"/>
        <v>0</v>
      </c>
      <c r="AS339" s="155">
        <f t="shared" si="5"/>
        <v>0</v>
      </c>
      <c r="AT339" s="155">
        <f t="shared" si="6"/>
        <v>0</v>
      </c>
      <c r="AU339" s="155">
        <f t="shared" si="7"/>
        <v>0</v>
      </c>
      <c r="AV339" s="155">
        <f t="shared" si="22"/>
        <v>0</v>
      </c>
      <c r="AW339" s="155">
        <f t="shared" si="9"/>
        <v>0</v>
      </c>
      <c r="AX339" s="155">
        <f t="shared" si="10"/>
        <v>0</v>
      </c>
      <c r="AY339" s="155">
        <f t="shared" si="11"/>
        <v>0</v>
      </c>
      <c r="AZ339" s="155">
        <f t="shared" si="23"/>
        <v>0</v>
      </c>
      <c r="BA339" s="155">
        <f t="shared" si="13"/>
        <v>0</v>
      </c>
      <c r="BB339" s="155">
        <f t="shared" si="14"/>
        <v>0</v>
      </c>
      <c r="BC339" s="155">
        <f t="shared" si="15"/>
        <v>0</v>
      </c>
      <c r="BD339" s="155">
        <f t="shared" si="24"/>
        <v>0</v>
      </c>
      <c r="BE339" s="155">
        <f t="shared" si="17"/>
        <v>0</v>
      </c>
      <c r="BF339" s="155">
        <f t="shared" si="18"/>
        <v>0</v>
      </c>
      <c r="BG339" s="155">
        <f t="shared" si="19"/>
        <v>0</v>
      </c>
      <c r="BH339" s="155">
        <f t="shared" si="20"/>
        <v>0</v>
      </c>
      <c r="BI339" s="155">
        <f t="shared" si="21"/>
        <v>0</v>
      </c>
      <c r="BJ339" s="171">
        <v>1</v>
      </c>
      <c r="BK339" s="248"/>
    </row>
    <row r="340" spans="2:63" ht="14.25">
      <c r="B340" s="36">
        <v>335</v>
      </c>
      <c r="C340" s="38">
        <v>13100</v>
      </c>
      <c r="D340" s="131" t="s">
        <v>686</v>
      </c>
      <c r="E340" s="131" t="s">
        <v>682</v>
      </c>
      <c r="F340" s="263" t="s">
        <v>157</v>
      </c>
      <c r="G340" s="263" t="s">
        <v>157</v>
      </c>
      <c r="H340" s="263" t="s">
        <v>157</v>
      </c>
      <c r="I340" s="263" t="s">
        <v>157</v>
      </c>
      <c r="J340" s="263" t="s">
        <v>157</v>
      </c>
      <c r="K340" s="263" t="s">
        <v>157</v>
      </c>
      <c r="L340" s="263"/>
      <c r="M340" s="263" t="s">
        <v>157</v>
      </c>
      <c r="N340" s="263" t="s">
        <v>157</v>
      </c>
      <c r="O340" s="263" t="s">
        <v>157</v>
      </c>
      <c r="P340" s="263" t="s">
        <v>157</v>
      </c>
      <c r="Q340" s="263" t="s">
        <v>157</v>
      </c>
      <c r="R340" s="263" t="s">
        <v>157</v>
      </c>
      <c r="S340" s="263"/>
      <c r="T340" s="263" t="s">
        <v>157</v>
      </c>
      <c r="U340" s="263" t="s">
        <v>157</v>
      </c>
      <c r="V340" s="263" t="s">
        <v>157</v>
      </c>
      <c r="W340" s="263" t="s">
        <v>157</v>
      </c>
      <c r="X340" s="263" t="s">
        <v>157</v>
      </c>
      <c r="Y340" s="263" t="s">
        <v>157</v>
      </c>
      <c r="Z340" s="263"/>
      <c r="AA340" s="263" t="s">
        <v>157</v>
      </c>
      <c r="AB340" s="263" t="s">
        <v>157</v>
      </c>
      <c r="AC340" s="263" t="s">
        <v>157</v>
      </c>
      <c r="AD340" s="263" t="s">
        <v>157</v>
      </c>
      <c r="AE340" s="263" t="s">
        <v>157</v>
      </c>
      <c r="AF340" s="263" t="s">
        <v>157</v>
      </c>
      <c r="AG340" s="263"/>
      <c r="AH340" s="263" t="s">
        <v>157</v>
      </c>
      <c r="AI340" s="263" t="s">
        <v>157</v>
      </c>
      <c r="AJ340" s="263"/>
      <c r="AK340" s="5"/>
      <c r="AL340" s="152"/>
      <c r="AM340" s="152">
        <f>VLOOKUP(C340,DM_NGAY_CONG_QUY_DINH!$H$3:$L$514,5,FALSE)</f>
        <v>26</v>
      </c>
      <c r="AN340" s="152">
        <f t="shared" si="0"/>
        <v>26</v>
      </c>
      <c r="AO340" s="155">
        <f t="shared" si="1"/>
        <v>0</v>
      </c>
      <c r="AP340" s="155">
        <f t="shared" si="2"/>
        <v>0</v>
      </c>
      <c r="AQ340" s="157">
        <f t="shared" si="3"/>
        <v>0</v>
      </c>
      <c r="AR340" s="155">
        <f t="shared" si="4"/>
        <v>0</v>
      </c>
      <c r="AS340" s="155">
        <f t="shared" si="5"/>
        <v>0</v>
      </c>
      <c r="AT340" s="155">
        <f t="shared" si="6"/>
        <v>0</v>
      </c>
      <c r="AU340" s="155">
        <f t="shared" si="7"/>
        <v>0</v>
      </c>
      <c r="AV340" s="155">
        <f t="shared" si="22"/>
        <v>0</v>
      </c>
      <c r="AW340" s="155">
        <f t="shared" si="9"/>
        <v>0</v>
      </c>
      <c r="AX340" s="155">
        <f t="shared" si="10"/>
        <v>0</v>
      </c>
      <c r="AY340" s="155">
        <f t="shared" si="11"/>
        <v>0</v>
      </c>
      <c r="AZ340" s="155">
        <f t="shared" si="23"/>
        <v>0</v>
      </c>
      <c r="BA340" s="155">
        <f t="shared" si="13"/>
        <v>0</v>
      </c>
      <c r="BB340" s="155">
        <f t="shared" si="14"/>
        <v>0</v>
      </c>
      <c r="BC340" s="155">
        <f t="shared" si="15"/>
        <v>0</v>
      </c>
      <c r="BD340" s="155">
        <f t="shared" si="24"/>
        <v>0</v>
      </c>
      <c r="BE340" s="155">
        <f t="shared" si="17"/>
        <v>0</v>
      </c>
      <c r="BF340" s="155">
        <f t="shared" si="18"/>
        <v>0</v>
      </c>
      <c r="BG340" s="155">
        <f t="shared" si="19"/>
        <v>0</v>
      </c>
      <c r="BH340" s="155">
        <f t="shared" si="20"/>
        <v>0</v>
      </c>
      <c r="BI340" s="155">
        <f t="shared" si="21"/>
        <v>0</v>
      </c>
      <c r="BJ340" s="171">
        <v>1</v>
      </c>
      <c r="BK340" s="248"/>
    </row>
    <row r="341" spans="2:63" ht="14.25">
      <c r="B341" s="36">
        <v>336</v>
      </c>
      <c r="C341" s="38">
        <v>10754</v>
      </c>
      <c r="D341" s="131" t="s">
        <v>687</v>
      </c>
      <c r="E341" s="131" t="s">
        <v>358</v>
      </c>
      <c r="F341" s="263" t="s">
        <v>157</v>
      </c>
      <c r="G341" s="263" t="s">
        <v>157</v>
      </c>
      <c r="H341" s="263" t="s">
        <v>157</v>
      </c>
      <c r="I341" s="263" t="s">
        <v>157</v>
      </c>
      <c r="J341" s="263" t="s">
        <v>157</v>
      </c>
      <c r="K341" s="263" t="s">
        <v>157</v>
      </c>
      <c r="L341" s="263"/>
      <c r="M341" s="263" t="s">
        <v>157</v>
      </c>
      <c r="N341" s="263" t="s">
        <v>157</v>
      </c>
      <c r="O341" s="263" t="s">
        <v>157</v>
      </c>
      <c r="P341" s="263" t="s">
        <v>157</v>
      </c>
      <c r="Q341" s="263" t="s">
        <v>157</v>
      </c>
      <c r="R341" s="263" t="s">
        <v>157</v>
      </c>
      <c r="S341" s="263"/>
      <c r="T341" s="263" t="s">
        <v>157</v>
      </c>
      <c r="U341" s="263" t="s">
        <v>157</v>
      </c>
      <c r="V341" s="263" t="s">
        <v>157</v>
      </c>
      <c r="W341" s="263" t="s">
        <v>157</v>
      </c>
      <c r="X341" s="263" t="s">
        <v>157</v>
      </c>
      <c r="Y341" s="263" t="s">
        <v>157</v>
      </c>
      <c r="Z341" s="263"/>
      <c r="AA341" s="263" t="s">
        <v>157</v>
      </c>
      <c r="AB341" s="263" t="s">
        <v>157</v>
      </c>
      <c r="AC341" s="263" t="s">
        <v>157</v>
      </c>
      <c r="AD341" s="263" t="s">
        <v>157</v>
      </c>
      <c r="AE341" s="263" t="s">
        <v>157</v>
      </c>
      <c r="AF341" s="263" t="s">
        <v>157</v>
      </c>
      <c r="AG341" s="263"/>
      <c r="AH341" s="263" t="s">
        <v>157</v>
      </c>
      <c r="AI341" s="263" t="s">
        <v>157</v>
      </c>
      <c r="AJ341" s="263"/>
      <c r="AK341" s="5"/>
      <c r="AL341" s="152"/>
      <c r="AM341" s="152">
        <f>VLOOKUP(C341,DM_NGAY_CONG_QUY_DINH!$H$3:$L$514,5,FALSE)</f>
        <v>26</v>
      </c>
      <c r="AN341" s="152">
        <f t="shared" si="0"/>
        <v>26</v>
      </c>
      <c r="AO341" s="155">
        <f t="shared" si="1"/>
        <v>0</v>
      </c>
      <c r="AP341" s="155">
        <f t="shared" si="2"/>
        <v>0</v>
      </c>
      <c r="AQ341" s="157">
        <f t="shared" si="3"/>
        <v>0</v>
      </c>
      <c r="AR341" s="155">
        <f t="shared" si="4"/>
        <v>0</v>
      </c>
      <c r="AS341" s="155">
        <f t="shared" si="5"/>
        <v>0</v>
      </c>
      <c r="AT341" s="155">
        <f t="shared" si="6"/>
        <v>0</v>
      </c>
      <c r="AU341" s="155">
        <f t="shared" si="7"/>
        <v>0</v>
      </c>
      <c r="AV341" s="155">
        <f t="shared" si="22"/>
        <v>0</v>
      </c>
      <c r="AW341" s="155">
        <f t="shared" si="9"/>
        <v>0</v>
      </c>
      <c r="AX341" s="155">
        <f t="shared" si="10"/>
        <v>0</v>
      </c>
      <c r="AY341" s="155">
        <f t="shared" si="11"/>
        <v>0</v>
      </c>
      <c r="AZ341" s="155">
        <f t="shared" si="23"/>
        <v>0</v>
      </c>
      <c r="BA341" s="155">
        <f t="shared" si="13"/>
        <v>0</v>
      </c>
      <c r="BB341" s="155">
        <f t="shared" si="14"/>
        <v>0</v>
      </c>
      <c r="BC341" s="155">
        <f t="shared" si="15"/>
        <v>0</v>
      </c>
      <c r="BD341" s="155">
        <f t="shared" si="24"/>
        <v>0</v>
      </c>
      <c r="BE341" s="155">
        <f t="shared" si="17"/>
        <v>0</v>
      </c>
      <c r="BF341" s="155">
        <f t="shared" si="18"/>
        <v>0</v>
      </c>
      <c r="BG341" s="155">
        <f t="shared" si="19"/>
        <v>0</v>
      </c>
      <c r="BH341" s="155">
        <f t="shared" si="20"/>
        <v>0</v>
      </c>
      <c r="BI341" s="155">
        <f t="shared" si="21"/>
        <v>0</v>
      </c>
      <c r="BJ341" s="171">
        <v>1.05</v>
      </c>
      <c r="BK341" s="248"/>
    </row>
    <row r="342" spans="2:63" ht="14.25">
      <c r="B342" s="36">
        <v>337</v>
      </c>
      <c r="C342" s="38">
        <v>10755</v>
      </c>
      <c r="D342" s="131" t="s">
        <v>688</v>
      </c>
      <c r="E342" s="131" t="s">
        <v>358</v>
      </c>
      <c r="F342" s="263" t="s">
        <v>157</v>
      </c>
      <c r="G342" s="263" t="s">
        <v>157</v>
      </c>
      <c r="H342" s="263" t="s">
        <v>157</v>
      </c>
      <c r="I342" s="263" t="s">
        <v>157</v>
      </c>
      <c r="J342" s="263" t="s">
        <v>157</v>
      </c>
      <c r="K342" s="263" t="s">
        <v>157</v>
      </c>
      <c r="L342" s="263"/>
      <c r="M342" s="263" t="s">
        <v>157</v>
      </c>
      <c r="N342" s="263" t="s">
        <v>298</v>
      </c>
      <c r="O342" s="263" t="s">
        <v>298</v>
      </c>
      <c r="P342" s="263" t="s">
        <v>298</v>
      </c>
      <c r="Q342" s="263" t="s">
        <v>157</v>
      </c>
      <c r="R342" s="263" t="s">
        <v>157</v>
      </c>
      <c r="S342" s="263"/>
      <c r="T342" s="263" t="s">
        <v>157</v>
      </c>
      <c r="U342" s="263" t="s">
        <v>157</v>
      </c>
      <c r="V342" s="263" t="s">
        <v>157</v>
      </c>
      <c r="W342" s="263" t="s">
        <v>157</v>
      </c>
      <c r="X342" s="263" t="s">
        <v>157</v>
      </c>
      <c r="Y342" s="263" t="s">
        <v>157</v>
      </c>
      <c r="Z342" s="263"/>
      <c r="AA342" s="263" t="s">
        <v>157</v>
      </c>
      <c r="AB342" s="263" t="s">
        <v>157</v>
      </c>
      <c r="AC342" s="263" t="s">
        <v>157</v>
      </c>
      <c r="AD342" s="263" t="s">
        <v>157</v>
      </c>
      <c r="AE342" s="263" t="s">
        <v>157</v>
      </c>
      <c r="AF342" s="263" t="s">
        <v>157</v>
      </c>
      <c r="AG342" s="263"/>
      <c r="AH342" s="263" t="s">
        <v>157</v>
      </c>
      <c r="AI342" s="263" t="s">
        <v>157</v>
      </c>
      <c r="AJ342" s="263"/>
      <c r="AK342" s="5"/>
      <c r="AL342" s="152"/>
      <c r="AM342" s="152">
        <f>VLOOKUP(C342,DM_NGAY_CONG_QUY_DINH!$H$3:$L$514,5,FALSE)</f>
        <v>26</v>
      </c>
      <c r="AN342" s="152">
        <f t="shared" si="0"/>
        <v>23</v>
      </c>
      <c r="AO342" s="155">
        <f t="shared" si="1"/>
        <v>0</v>
      </c>
      <c r="AP342" s="155">
        <f t="shared" si="2"/>
        <v>0</v>
      </c>
      <c r="AQ342" s="157">
        <f t="shared" si="3"/>
        <v>0</v>
      </c>
      <c r="AR342" s="155">
        <f t="shared" si="4"/>
        <v>0</v>
      </c>
      <c r="AS342" s="155">
        <f t="shared" si="5"/>
        <v>0</v>
      </c>
      <c r="AT342" s="155">
        <f t="shared" si="6"/>
        <v>0</v>
      </c>
      <c r="AU342" s="155">
        <f t="shared" si="7"/>
        <v>0</v>
      </c>
      <c r="AV342" s="155">
        <f t="shared" si="22"/>
        <v>0</v>
      </c>
      <c r="AW342" s="155">
        <f t="shared" si="9"/>
        <v>0</v>
      </c>
      <c r="AX342" s="155">
        <f t="shared" si="10"/>
        <v>3</v>
      </c>
      <c r="AY342" s="155">
        <f t="shared" si="11"/>
        <v>0</v>
      </c>
      <c r="AZ342" s="155">
        <f t="shared" si="23"/>
        <v>0</v>
      </c>
      <c r="BA342" s="155">
        <f t="shared" si="13"/>
        <v>0</v>
      </c>
      <c r="BB342" s="155">
        <f t="shared" si="14"/>
        <v>0</v>
      </c>
      <c r="BC342" s="155">
        <f t="shared" si="15"/>
        <v>0</v>
      </c>
      <c r="BD342" s="155">
        <f t="shared" si="24"/>
        <v>0</v>
      </c>
      <c r="BE342" s="155">
        <f t="shared" si="17"/>
        <v>0</v>
      </c>
      <c r="BF342" s="155">
        <f t="shared" si="18"/>
        <v>0</v>
      </c>
      <c r="BG342" s="155">
        <f t="shared" si="19"/>
        <v>0</v>
      </c>
      <c r="BH342" s="155">
        <f t="shared" si="20"/>
        <v>0</v>
      </c>
      <c r="BI342" s="155">
        <f t="shared" si="21"/>
        <v>0</v>
      </c>
      <c r="BJ342" s="171">
        <v>1</v>
      </c>
      <c r="BK342" s="248"/>
    </row>
    <row r="343" spans="2:63" ht="14.25">
      <c r="B343" s="36">
        <v>338</v>
      </c>
      <c r="C343" s="38">
        <v>10756</v>
      </c>
      <c r="D343" s="131" t="s">
        <v>689</v>
      </c>
      <c r="E343" s="131" t="s">
        <v>358</v>
      </c>
      <c r="F343" s="263" t="s">
        <v>157</v>
      </c>
      <c r="G343" s="263" t="s">
        <v>157</v>
      </c>
      <c r="H343" s="263" t="s">
        <v>157</v>
      </c>
      <c r="I343" s="263" t="s">
        <v>157</v>
      </c>
      <c r="J343" s="263" t="s">
        <v>157</v>
      </c>
      <c r="K343" s="263" t="s">
        <v>157</v>
      </c>
      <c r="L343" s="263"/>
      <c r="M343" s="263" t="s">
        <v>157</v>
      </c>
      <c r="N343" s="263" t="s">
        <v>157</v>
      </c>
      <c r="O343" s="263" t="s">
        <v>157</v>
      </c>
      <c r="P343" s="263" t="s">
        <v>157</v>
      </c>
      <c r="Q343" s="263" t="s">
        <v>157</v>
      </c>
      <c r="R343" s="263" t="s">
        <v>157</v>
      </c>
      <c r="S343" s="263"/>
      <c r="T343" s="263" t="s">
        <v>157</v>
      </c>
      <c r="U343" s="263" t="s">
        <v>157</v>
      </c>
      <c r="V343" s="263" t="s">
        <v>157</v>
      </c>
      <c r="W343" s="263" t="s">
        <v>157</v>
      </c>
      <c r="X343" s="263" t="s">
        <v>157</v>
      </c>
      <c r="Y343" s="263" t="s">
        <v>157</v>
      </c>
      <c r="Z343" s="263"/>
      <c r="AA343" s="263" t="s">
        <v>157</v>
      </c>
      <c r="AB343" s="263" t="s">
        <v>157</v>
      </c>
      <c r="AC343" s="263" t="s">
        <v>157</v>
      </c>
      <c r="AD343" s="263" t="s">
        <v>157</v>
      </c>
      <c r="AE343" s="263" t="s">
        <v>157</v>
      </c>
      <c r="AF343" s="263" t="s">
        <v>157</v>
      </c>
      <c r="AG343" s="263"/>
      <c r="AH343" s="263" t="s">
        <v>157</v>
      </c>
      <c r="AI343" s="263" t="s">
        <v>157</v>
      </c>
      <c r="AJ343" s="263"/>
      <c r="AK343" s="5"/>
      <c r="AL343" s="152"/>
      <c r="AM343" s="152">
        <f>VLOOKUP(C343,DM_NGAY_CONG_QUY_DINH!$H$3:$L$514,5,FALSE)</f>
        <v>26</v>
      </c>
      <c r="AN343" s="152">
        <f t="shared" si="0"/>
        <v>26</v>
      </c>
      <c r="AO343" s="155">
        <f t="shared" si="1"/>
        <v>0</v>
      </c>
      <c r="AP343" s="155">
        <f t="shared" si="2"/>
        <v>0</v>
      </c>
      <c r="AQ343" s="157">
        <f t="shared" si="3"/>
        <v>0</v>
      </c>
      <c r="AR343" s="155">
        <f t="shared" si="4"/>
        <v>0</v>
      </c>
      <c r="AS343" s="155">
        <f t="shared" si="5"/>
        <v>0</v>
      </c>
      <c r="AT343" s="155">
        <f t="shared" si="6"/>
        <v>0</v>
      </c>
      <c r="AU343" s="155">
        <f t="shared" si="7"/>
        <v>0</v>
      </c>
      <c r="AV343" s="155">
        <f t="shared" si="22"/>
        <v>0</v>
      </c>
      <c r="AW343" s="155">
        <f t="shared" si="9"/>
        <v>0</v>
      </c>
      <c r="AX343" s="155">
        <f t="shared" si="10"/>
        <v>0</v>
      </c>
      <c r="AY343" s="155">
        <f t="shared" si="11"/>
        <v>0</v>
      </c>
      <c r="AZ343" s="155">
        <f t="shared" si="23"/>
        <v>0</v>
      </c>
      <c r="BA343" s="155">
        <f t="shared" si="13"/>
        <v>0</v>
      </c>
      <c r="BB343" s="155">
        <f t="shared" si="14"/>
        <v>0</v>
      </c>
      <c r="BC343" s="155">
        <f t="shared" si="15"/>
        <v>0</v>
      </c>
      <c r="BD343" s="155">
        <f t="shared" si="24"/>
        <v>0</v>
      </c>
      <c r="BE343" s="155">
        <f t="shared" si="17"/>
        <v>0</v>
      </c>
      <c r="BF343" s="155">
        <f t="shared" si="18"/>
        <v>0</v>
      </c>
      <c r="BG343" s="155">
        <f t="shared" si="19"/>
        <v>0</v>
      </c>
      <c r="BH343" s="155">
        <f t="shared" si="20"/>
        <v>0</v>
      </c>
      <c r="BI343" s="155">
        <f t="shared" si="21"/>
        <v>0</v>
      </c>
      <c r="BJ343" s="171">
        <v>1</v>
      </c>
      <c r="BK343" s="248"/>
    </row>
    <row r="344" spans="2:63" ht="14.25">
      <c r="B344" s="36">
        <v>339</v>
      </c>
      <c r="C344" s="38">
        <v>10757</v>
      </c>
      <c r="D344" s="131" t="s">
        <v>690</v>
      </c>
      <c r="E344" s="131" t="s">
        <v>445</v>
      </c>
      <c r="F344" s="263" t="s">
        <v>157</v>
      </c>
      <c r="G344" s="263" t="s">
        <v>157</v>
      </c>
      <c r="H344" s="263" t="s">
        <v>157</v>
      </c>
      <c r="I344" s="263" t="s">
        <v>157</v>
      </c>
      <c r="J344" s="263" t="s">
        <v>157</v>
      </c>
      <c r="K344" s="263" t="s">
        <v>157</v>
      </c>
      <c r="L344" s="263"/>
      <c r="M344" s="263" t="s">
        <v>157</v>
      </c>
      <c r="N344" s="263" t="s">
        <v>157</v>
      </c>
      <c r="O344" s="263" t="s">
        <v>157</v>
      </c>
      <c r="P344" s="263" t="s">
        <v>157</v>
      </c>
      <c r="Q344" s="263" t="s">
        <v>157</v>
      </c>
      <c r="R344" s="263" t="s">
        <v>157</v>
      </c>
      <c r="S344" s="263"/>
      <c r="T344" s="263" t="s">
        <v>157</v>
      </c>
      <c r="U344" s="263" t="s">
        <v>157</v>
      </c>
      <c r="V344" s="263" t="s">
        <v>157</v>
      </c>
      <c r="W344" s="263" t="s">
        <v>157</v>
      </c>
      <c r="X344" s="263" t="s">
        <v>157</v>
      </c>
      <c r="Y344" s="263" t="s">
        <v>157</v>
      </c>
      <c r="Z344" s="263"/>
      <c r="AA344" s="263" t="s">
        <v>157</v>
      </c>
      <c r="AB344" s="263" t="s">
        <v>157</v>
      </c>
      <c r="AC344" s="263" t="s">
        <v>157</v>
      </c>
      <c r="AD344" s="263" t="s">
        <v>157</v>
      </c>
      <c r="AE344" s="263" t="s">
        <v>157</v>
      </c>
      <c r="AF344" s="263" t="s">
        <v>157</v>
      </c>
      <c r="AG344" s="263"/>
      <c r="AH344" s="263" t="s">
        <v>157</v>
      </c>
      <c r="AI344" s="263" t="s">
        <v>157</v>
      </c>
      <c r="AJ344" s="263"/>
      <c r="AK344" s="5"/>
      <c r="AL344" s="152"/>
      <c r="AM344" s="152">
        <f>VLOOKUP(C344,DM_NGAY_CONG_QUY_DINH!$H$3:$L$514,5,FALSE)</f>
        <v>26</v>
      </c>
      <c r="AN344" s="152">
        <f t="shared" si="0"/>
        <v>26</v>
      </c>
      <c r="AO344" s="155">
        <f t="shared" si="1"/>
        <v>0</v>
      </c>
      <c r="AP344" s="155">
        <f t="shared" si="2"/>
        <v>0</v>
      </c>
      <c r="AQ344" s="157">
        <f t="shared" si="3"/>
        <v>0</v>
      </c>
      <c r="AR344" s="155">
        <f t="shared" si="4"/>
        <v>0</v>
      </c>
      <c r="AS344" s="155">
        <f t="shared" si="5"/>
        <v>0</v>
      </c>
      <c r="AT344" s="155">
        <f t="shared" si="6"/>
        <v>0</v>
      </c>
      <c r="AU344" s="155">
        <f t="shared" si="7"/>
        <v>0</v>
      </c>
      <c r="AV344" s="155">
        <f t="shared" si="22"/>
        <v>0</v>
      </c>
      <c r="AW344" s="155">
        <f t="shared" si="9"/>
        <v>0</v>
      </c>
      <c r="AX344" s="155">
        <f t="shared" si="10"/>
        <v>0</v>
      </c>
      <c r="AY344" s="155">
        <f t="shared" si="11"/>
        <v>0</v>
      </c>
      <c r="AZ344" s="155">
        <f t="shared" si="23"/>
        <v>0</v>
      </c>
      <c r="BA344" s="155">
        <f t="shared" si="13"/>
        <v>0</v>
      </c>
      <c r="BB344" s="155">
        <f t="shared" si="14"/>
        <v>0</v>
      </c>
      <c r="BC344" s="155">
        <f t="shared" si="15"/>
        <v>0</v>
      </c>
      <c r="BD344" s="155">
        <f t="shared" si="24"/>
        <v>0</v>
      </c>
      <c r="BE344" s="155">
        <f t="shared" si="17"/>
        <v>0</v>
      </c>
      <c r="BF344" s="155">
        <f t="shared" si="18"/>
        <v>0</v>
      </c>
      <c r="BG344" s="155">
        <f t="shared" si="19"/>
        <v>0</v>
      </c>
      <c r="BH344" s="155">
        <f t="shared" si="20"/>
        <v>0</v>
      </c>
      <c r="BI344" s="155">
        <f t="shared" si="21"/>
        <v>0</v>
      </c>
      <c r="BJ344" s="171">
        <v>0.96</v>
      </c>
      <c r="BK344" s="248"/>
    </row>
    <row r="345" spans="2:63" ht="14.25">
      <c r="B345" s="36">
        <v>340</v>
      </c>
      <c r="C345" s="38">
        <v>10759</v>
      </c>
      <c r="D345" s="131" t="s">
        <v>691</v>
      </c>
      <c r="E345" s="131" t="s">
        <v>358</v>
      </c>
      <c r="F345" s="263" t="s">
        <v>157</v>
      </c>
      <c r="G345" s="263" t="s">
        <v>157</v>
      </c>
      <c r="H345" s="263" t="s">
        <v>157</v>
      </c>
      <c r="I345" s="263" t="s">
        <v>157</v>
      </c>
      <c r="J345" s="263" t="s">
        <v>157</v>
      </c>
      <c r="K345" s="263" t="s">
        <v>157</v>
      </c>
      <c r="L345" s="263"/>
      <c r="M345" s="263" t="s">
        <v>157</v>
      </c>
      <c r="N345" s="263" t="s">
        <v>157</v>
      </c>
      <c r="O345" s="263" t="s">
        <v>157</v>
      </c>
      <c r="P345" s="263" t="s">
        <v>157</v>
      </c>
      <c r="Q345" s="263" t="s">
        <v>157</v>
      </c>
      <c r="R345" s="263" t="s">
        <v>157</v>
      </c>
      <c r="S345" s="263"/>
      <c r="T345" s="263" t="s">
        <v>157</v>
      </c>
      <c r="U345" s="263" t="s">
        <v>157</v>
      </c>
      <c r="V345" s="263" t="s">
        <v>157</v>
      </c>
      <c r="W345" s="263" t="s">
        <v>157</v>
      </c>
      <c r="X345" s="263" t="s">
        <v>157</v>
      </c>
      <c r="Y345" s="263" t="s">
        <v>157</v>
      </c>
      <c r="Z345" s="263"/>
      <c r="AA345" s="263" t="s">
        <v>157</v>
      </c>
      <c r="AB345" s="263" t="s">
        <v>157</v>
      </c>
      <c r="AC345" s="263" t="s">
        <v>157</v>
      </c>
      <c r="AD345" s="263" t="s">
        <v>157</v>
      </c>
      <c r="AE345" s="263" t="s">
        <v>157</v>
      </c>
      <c r="AF345" s="263" t="s">
        <v>157</v>
      </c>
      <c r="AG345" s="263"/>
      <c r="AH345" s="263" t="s">
        <v>157</v>
      </c>
      <c r="AI345" s="263" t="s">
        <v>157</v>
      </c>
      <c r="AJ345" s="263"/>
      <c r="AK345" s="5"/>
      <c r="AL345" s="152"/>
      <c r="AM345" s="152">
        <f>VLOOKUP(C345,DM_NGAY_CONG_QUY_DINH!$H$3:$L$514,5,FALSE)</f>
        <v>26</v>
      </c>
      <c r="AN345" s="152">
        <f t="shared" si="0"/>
        <v>26</v>
      </c>
      <c r="AO345" s="155">
        <f t="shared" si="1"/>
        <v>0</v>
      </c>
      <c r="AP345" s="155">
        <f t="shared" si="2"/>
        <v>0</v>
      </c>
      <c r="AQ345" s="157">
        <f t="shared" si="3"/>
        <v>0</v>
      </c>
      <c r="AR345" s="155">
        <f t="shared" si="4"/>
        <v>0</v>
      </c>
      <c r="AS345" s="155">
        <f t="shared" si="5"/>
        <v>0</v>
      </c>
      <c r="AT345" s="155">
        <f t="shared" si="6"/>
        <v>0</v>
      </c>
      <c r="AU345" s="155">
        <f t="shared" si="7"/>
        <v>0</v>
      </c>
      <c r="AV345" s="155">
        <f t="shared" si="22"/>
        <v>0</v>
      </c>
      <c r="AW345" s="155">
        <f t="shared" si="9"/>
        <v>0</v>
      </c>
      <c r="AX345" s="155">
        <f t="shared" si="10"/>
        <v>0</v>
      </c>
      <c r="AY345" s="155">
        <f t="shared" si="11"/>
        <v>0</v>
      </c>
      <c r="AZ345" s="155">
        <f t="shared" si="23"/>
        <v>0</v>
      </c>
      <c r="BA345" s="155">
        <f t="shared" si="13"/>
        <v>0</v>
      </c>
      <c r="BB345" s="155">
        <f t="shared" si="14"/>
        <v>0</v>
      </c>
      <c r="BC345" s="155">
        <f t="shared" si="15"/>
        <v>0</v>
      </c>
      <c r="BD345" s="155">
        <f t="shared" si="24"/>
        <v>0</v>
      </c>
      <c r="BE345" s="155">
        <f t="shared" si="17"/>
        <v>0</v>
      </c>
      <c r="BF345" s="155">
        <f t="shared" si="18"/>
        <v>0</v>
      </c>
      <c r="BG345" s="155">
        <f t="shared" si="19"/>
        <v>0</v>
      </c>
      <c r="BH345" s="155">
        <f t="shared" si="20"/>
        <v>0</v>
      </c>
      <c r="BI345" s="155">
        <f t="shared" si="21"/>
        <v>0</v>
      </c>
      <c r="BJ345" s="171">
        <v>1.05</v>
      </c>
      <c r="BK345" s="248"/>
    </row>
    <row r="346" spans="2:63" ht="14.25">
      <c r="B346" s="36">
        <v>341</v>
      </c>
      <c r="C346" s="38">
        <v>10760</v>
      </c>
      <c r="D346" s="131" t="s">
        <v>692</v>
      </c>
      <c r="E346" s="131" t="s">
        <v>358</v>
      </c>
      <c r="F346" s="263" t="s">
        <v>305</v>
      </c>
      <c r="G346" s="263" t="s">
        <v>305</v>
      </c>
      <c r="H346" s="263" t="s">
        <v>305</v>
      </c>
      <c r="I346" s="263" t="s">
        <v>305</v>
      </c>
      <c r="J346" s="263" t="s">
        <v>305</v>
      </c>
      <c r="K346" s="263" t="s">
        <v>305</v>
      </c>
      <c r="L346" s="263"/>
      <c r="M346" s="263" t="s">
        <v>305</v>
      </c>
      <c r="N346" s="263" t="s">
        <v>305</v>
      </c>
      <c r="O346" s="263" t="s">
        <v>305</v>
      </c>
      <c r="P346" s="263" t="s">
        <v>305</v>
      </c>
      <c r="Q346" s="263" t="s">
        <v>305</v>
      </c>
      <c r="R346" s="263" t="s">
        <v>305</v>
      </c>
      <c r="S346" s="263"/>
      <c r="T346" s="263" t="s">
        <v>305</v>
      </c>
      <c r="U346" s="263" t="s">
        <v>305</v>
      </c>
      <c r="V346" s="263" t="s">
        <v>305</v>
      </c>
      <c r="W346" s="263" t="s">
        <v>305</v>
      </c>
      <c r="X346" s="263" t="s">
        <v>305</v>
      </c>
      <c r="Y346" s="263" t="s">
        <v>305</v>
      </c>
      <c r="Z346" s="263"/>
      <c r="AA346" s="263" t="s">
        <v>305</v>
      </c>
      <c r="AB346" s="263" t="s">
        <v>305</v>
      </c>
      <c r="AC346" s="263" t="s">
        <v>305</v>
      </c>
      <c r="AD346" s="263" t="s">
        <v>305</v>
      </c>
      <c r="AE346" s="263" t="s">
        <v>305</v>
      </c>
      <c r="AF346" s="263" t="s">
        <v>305</v>
      </c>
      <c r="AG346" s="263"/>
      <c r="AH346" s="263" t="s">
        <v>305</v>
      </c>
      <c r="AI346" s="263" t="s">
        <v>305</v>
      </c>
      <c r="AJ346" s="263"/>
      <c r="AK346" s="5"/>
      <c r="AL346" s="152"/>
      <c r="AM346" s="152">
        <f>VLOOKUP(C346,DM_NGAY_CONG_QUY_DINH!$H$3:$L$514,5,FALSE)</f>
        <v>26</v>
      </c>
      <c r="AN346" s="152">
        <f t="shared" si="0"/>
        <v>0</v>
      </c>
      <c r="AO346" s="155">
        <f t="shared" si="1"/>
        <v>0</v>
      </c>
      <c r="AP346" s="155">
        <f t="shared" si="2"/>
        <v>0</v>
      </c>
      <c r="AQ346" s="157">
        <f t="shared" si="3"/>
        <v>0</v>
      </c>
      <c r="AR346" s="155">
        <f t="shared" si="4"/>
        <v>0</v>
      </c>
      <c r="AS346" s="155">
        <f t="shared" si="5"/>
        <v>0</v>
      </c>
      <c r="AT346" s="155">
        <f t="shared" si="6"/>
        <v>26</v>
      </c>
      <c r="AU346" s="155">
        <f t="shared" si="7"/>
        <v>0</v>
      </c>
      <c r="AV346" s="155">
        <f t="shared" si="22"/>
        <v>0</v>
      </c>
      <c r="AW346" s="155">
        <f t="shared" si="9"/>
        <v>0</v>
      </c>
      <c r="AX346" s="155">
        <f t="shared" si="10"/>
        <v>0</v>
      </c>
      <c r="AY346" s="155">
        <f t="shared" si="11"/>
        <v>0</v>
      </c>
      <c r="AZ346" s="155">
        <f t="shared" si="23"/>
        <v>0</v>
      </c>
      <c r="BA346" s="155">
        <f t="shared" si="13"/>
        <v>0</v>
      </c>
      <c r="BB346" s="155">
        <f t="shared" si="14"/>
        <v>0</v>
      </c>
      <c r="BC346" s="155">
        <f t="shared" si="15"/>
        <v>0</v>
      </c>
      <c r="BD346" s="155">
        <f t="shared" si="24"/>
        <v>0</v>
      </c>
      <c r="BE346" s="155">
        <f t="shared" si="17"/>
        <v>0</v>
      </c>
      <c r="BF346" s="155">
        <f t="shared" si="18"/>
        <v>0</v>
      </c>
      <c r="BG346" s="155">
        <f t="shared" si="19"/>
        <v>0</v>
      </c>
      <c r="BH346" s="155">
        <f t="shared" si="20"/>
        <v>0</v>
      </c>
      <c r="BI346" s="155">
        <f t="shared" si="21"/>
        <v>0</v>
      </c>
      <c r="BJ346" s="171">
        <v>1</v>
      </c>
      <c r="BK346" s="248"/>
    </row>
    <row r="347" spans="2:63" ht="14.25">
      <c r="B347" s="36">
        <v>342</v>
      </c>
      <c r="C347" s="38">
        <v>10761</v>
      </c>
      <c r="D347" s="131" t="s">
        <v>693</v>
      </c>
      <c r="E347" s="131" t="s">
        <v>358</v>
      </c>
      <c r="F347" s="263" t="s">
        <v>157</v>
      </c>
      <c r="G347" s="263" t="s">
        <v>157</v>
      </c>
      <c r="H347" s="263" t="s">
        <v>157</v>
      </c>
      <c r="I347" s="263" t="s">
        <v>157</v>
      </c>
      <c r="J347" s="263" t="s">
        <v>157</v>
      </c>
      <c r="K347" s="263" t="s">
        <v>157</v>
      </c>
      <c r="L347" s="263"/>
      <c r="M347" s="263" t="s">
        <v>157</v>
      </c>
      <c r="N347" s="263" t="s">
        <v>157</v>
      </c>
      <c r="O347" s="263" t="s">
        <v>157</v>
      </c>
      <c r="P347" s="263" t="s">
        <v>157</v>
      </c>
      <c r="Q347" s="263" t="s">
        <v>157</v>
      </c>
      <c r="R347" s="263" t="s">
        <v>157</v>
      </c>
      <c r="S347" s="263"/>
      <c r="T347" s="263" t="s">
        <v>157</v>
      </c>
      <c r="U347" s="263" t="s">
        <v>157</v>
      </c>
      <c r="V347" s="263" t="s">
        <v>157</v>
      </c>
      <c r="W347" s="263" t="s">
        <v>157</v>
      </c>
      <c r="X347" s="263" t="s">
        <v>157</v>
      </c>
      <c r="Y347" s="263" t="s">
        <v>157</v>
      </c>
      <c r="Z347" s="263"/>
      <c r="AA347" s="263" t="s">
        <v>157</v>
      </c>
      <c r="AB347" s="263" t="s">
        <v>157</v>
      </c>
      <c r="AC347" s="263" t="s">
        <v>157</v>
      </c>
      <c r="AD347" s="263" t="s">
        <v>157</v>
      </c>
      <c r="AE347" s="263" t="s">
        <v>157</v>
      </c>
      <c r="AF347" s="263" t="s">
        <v>157</v>
      </c>
      <c r="AG347" s="263"/>
      <c r="AH347" s="263" t="s">
        <v>157</v>
      </c>
      <c r="AI347" s="263" t="s">
        <v>157</v>
      </c>
      <c r="AJ347" s="263"/>
      <c r="AK347" s="5"/>
      <c r="AL347" s="152"/>
      <c r="AM347" s="152">
        <f>VLOOKUP(C347,DM_NGAY_CONG_QUY_DINH!$H$3:$L$514,5,FALSE)</f>
        <v>26</v>
      </c>
      <c r="AN347" s="152">
        <f t="shared" si="0"/>
        <v>26</v>
      </c>
      <c r="AO347" s="155">
        <f t="shared" si="1"/>
        <v>0</v>
      </c>
      <c r="AP347" s="155">
        <f t="shared" si="2"/>
        <v>0</v>
      </c>
      <c r="AQ347" s="157">
        <f t="shared" si="3"/>
        <v>0</v>
      </c>
      <c r="AR347" s="155">
        <f t="shared" si="4"/>
        <v>0</v>
      </c>
      <c r="AS347" s="155">
        <f t="shared" si="5"/>
        <v>0</v>
      </c>
      <c r="AT347" s="155">
        <f t="shared" si="6"/>
        <v>0</v>
      </c>
      <c r="AU347" s="155">
        <f t="shared" si="7"/>
        <v>0</v>
      </c>
      <c r="AV347" s="155">
        <f t="shared" si="22"/>
        <v>0</v>
      </c>
      <c r="AW347" s="155">
        <f t="shared" si="9"/>
        <v>0</v>
      </c>
      <c r="AX347" s="155">
        <f t="shared" si="10"/>
        <v>0</v>
      </c>
      <c r="AY347" s="155">
        <f t="shared" si="11"/>
        <v>0</v>
      </c>
      <c r="AZ347" s="155">
        <f t="shared" si="23"/>
        <v>0</v>
      </c>
      <c r="BA347" s="155">
        <f t="shared" si="13"/>
        <v>0</v>
      </c>
      <c r="BB347" s="155">
        <f t="shared" si="14"/>
        <v>0</v>
      </c>
      <c r="BC347" s="155">
        <f t="shared" si="15"/>
        <v>0</v>
      </c>
      <c r="BD347" s="155">
        <f t="shared" si="24"/>
        <v>0</v>
      </c>
      <c r="BE347" s="155">
        <f t="shared" si="17"/>
        <v>0</v>
      </c>
      <c r="BF347" s="155">
        <f t="shared" si="18"/>
        <v>0</v>
      </c>
      <c r="BG347" s="155">
        <f t="shared" si="19"/>
        <v>0</v>
      </c>
      <c r="BH347" s="155">
        <f t="shared" si="20"/>
        <v>0</v>
      </c>
      <c r="BI347" s="155">
        <f t="shared" si="21"/>
        <v>0</v>
      </c>
      <c r="BJ347" s="171">
        <v>1</v>
      </c>
      <c r="BK347" s="251"/>
    </row>
    <row r="348" spans="2:63" ht="14.25">
      <c r="B348" s="36">
        <v>343</v>
      </c>
      <c r="C348" s="38">
        <v>10762</v>
      </c>
      <c r="D348" s="131" t="s">
        <v>694</v>
      </c>
      <c r="E348" s="131" t="s">
        <v>358</v>
      </c>
      <c r="F348" s="263" t="s">
        <v>157</v>
      </c>
      <c r="G348" s="263" t="s">
        <v>157</v>
      </c>
      <c r="H348" s="263" t="s">
        <v>157</v>
      </c>
      <c r="I348" s="263" t="s">
        <v>157</v>
      </c>
      <c r="J348" s="263" t="s">
        <v>157</v>
      </c>
      <c r="K348" s="263" t="s">
        <v>157</v>
      </c>
      <c r="L348" s="263"/>
      <c r="M348" s="263" t="s">
        <v>157</v>
      </c>
      <c r="N348" s="263" t="s">
        <v>157</v>
      </c>
      <c r="O348" s="263" t="s">
        <v>157</v>
      </c>
      <c r="P348" s="263" t="s">
        <v>157</v>
      </c>
      <c r="Q348" s="263" t="s">
        <v>157</v>
      </c>
      <c r="R348" s="263" t="s">
        <v>157</v>
      </c>
      <c r="S348" s="263"/>
      <c r="T348" s="263" t="s">
        <v>157</v>
      </c>
      <c r="U348" s="263" t="s">
        <v>157</v>
      </c>
      <c r="V348" s="263" t="s">
        <v>157</v>
      </c>
      <c r="W348" s="263" t="s">
        <v>157</v>
      </c>
      <c r="X348" s="263" t="s">
        <v>157</v>
      </c>
      <c r="Y348" s="263" t="s">
        <v>157</v>
      </c>
      <c r="Z348" s="263"/>
      <c r="AA348" s="263" t="s">
        <v>157</v>
      </c>
      <c r="AB348" s="263" t="s">
        <v>157</v>
      </c>
      <c r="AC348" s="263" t="s">
        <v>157</v>
      </c>
      <c r="AD348" s="263" t="s">
        <v>157</v>
      </c>
      <c r="AE348" s="263" t="s">
        <v>157</v>
      </c>
      <c r="AF348" s="263" t="s">
        <v>157</v>
      </c>
      <c r="AG348" s="263"/>
      <c r="AH348" s="263" t="s">
        <v>157</v>
      </c>
      <c r="AI348" s="263" t="s">
        <v>157</v>
      </c>
      <c r="AJ348" s="263"/>
      <c r="AK348" s="5"/>
      <c r="AL348" s="152"/>
      <c r="AM348" s="152">
        <f>VLOOKUP(C348,DM_NGAY_CONG_QUY_DINH!$H$3:$L$514,5,FALSE)</f>
        <v>26</v>
      </c>
      <c r="AN348" s="152">
        <f t="shared" si="0"/>
        <v>26</v>
      </c>
      <c r="AO348" s="155">
        <f t="shared" si="1"/>
        <v>0</v>
      </c>
      <c r="AP348" s="155">
        <f t="shared" si="2"/>
        <v>0</v>
      </c>
      <c r="AQ348" s="157">
        <f t="shared" si="3"/>
        <v>0</v>
      </c>
      <c r="AR348" s="155">
        <f t="shared" si="4"/>
        <v>0</v>
      </c>
      <c r="AS348" s="155">
        <f t="shared" si="5"/>
        <v>0</v>
      </c>
      <c r="AT348" s="155">
        <f t="shared" si="6"/>
        <v>0</v>
      </c>
      <c r="AU348" s="155">
        <f t="shared" si="7"/>
        <v>0</v>
      </c>
      <c r="AV348" s="155">
        <f t="shared" si="22"/>
        <v>0</v>
      </c>
      <c r="AW348" s="155">
        <f t="shared" si="9"/>
        <v>0</v>
      </c>
      <c r="AX348" s="155">
        <f t="shared" si="10"/>
        <v>0</v>
      </c>
      <c r="AY348" s="155">
        <f t="shared" si="11"/>
        <v>0</v>
      </c>
      <c r="AZ348" s="155">
        <f t="shared" si="23"/>
        <v>0</v>
      </c>
      <c r="BA348" s="155">
        <f t="shared" si="13"/>
        <v>0</v>
      </c>
      <c r="BB348" s="155">
        <f t="shared" si="14"/>
        <v>0</v>
      </c>
      <c r="BC348" s="155">
        <f t="shared" si="15"/>
        <v>0</v>
      </c>
      <c r="BD348" s="155">
        <f t="shared" si="24"/>
        <v>0</v>
      </c>
      <c r="BE348" s="155">
        <f t="shared" si="17"/>
        <v>0</v>
      </c>
      <c r="BF348" s="155">
        <f t="shared" si="18"/>
        <v>0</v>
      </c>
      <c r="BG348" s="155">
        <f t="shared" si="19"/>
        <v>0</v>
      </c>
      <c r="BH348" s="155">
        <f t="shared" si="20"/>
        <v>0</v>
      </c>
      <c r="BI348" s="155">
        <f t="shared" si="21"/>
        <v>0</v>
      </c>
      <c r="BJ348" s="171">
        <v>1</v>
      </c>
      <c r="BK348" s="248"/>
    </row>
    <row r="349" spans="2:63" ht="14.25">
      <c r="B349" s="36">
        <v>344</v>
      </c>
      <c r="C349" s="38">
        <v>10763</v>
      </c>
      <c r="D349" s="131" t="s">
        <v>695</v>
      </c>
      <c r="E349" s="131" t="s">
        <v>358</v>
      </c>
      <c r="F349" s="263" t="s">
        <v>157</v>
      </c>
      <c r="G349" s="263" t="s">
        <v>157</v>
      </c>
      <c r="H349" s="263" t="s">
        <v>157</v>
      </c>
      <c r="I349" s="263" t="s">
        <v>157</v>
      </c>
      <c r="J349" s="263" t="s">
        <v>157</v>
      </c>
      <c r="K349" s="263" t="s">
        <v>157</v>
      </c>
      <c r="L349" s="263"/>
      <c r="M349" s="263" t="s">
        <v>157</v>
      </c>
      <c r="N349" s="263" t="s">
        <v>157</v>
      </c>
      <c r="O349" s="263" t="s">
        <v>157</v>
      </c>
      <c r="P349" s="263" t="s">
        <v>157</v>
      </c>
      <c r="Q349" s="263" t="s">
        <v>157</v>
      </c>
      <c r="R349" s="263" t="s">
        <v>157</v>
      </c>
      <c r="S349" s="263"/>
      <c r="T349" s="263" t="s">
        <v>157</v>
      </c>
      <c r="U349" s="263" t="s">
        <v>157</v>
      </c>
      <c r="V349" s="263" t="s">
        <v>157</v>
      </c>
      <c r="W349" s="263" t="s">
        <v>157</v>
      </c>
      <c r="X349" s="263" t="s">
        <v>157</v>
      </c>
      <c r="Y349" s="263" t="s">
        <v>157</v>
      </c>
      <c r="Z349" s="263"/>
      <c r="AA349" s="263" t="s">
        <v>157</v>
      </c>
      <c r="AB349" s="263" t="s">
        <v>157</v>
      </c>
      <c r="AC349" s="263" t="s">
        <v>157</v>
      </c>
      <c r="AD349" s="263" t="s">
        <v>157</v>
      </c>
      <c r="AE349" s="263" t="s">
        <v>157</v>
      </c>
      <c r="AF349" s="263" t="s">
        <v>157</v>
      </c>
      <c r="AG349" s="263"/>
      <c r="AH349" s="263" t="s">
        <v>157</v>
      </c>
      <c r="AI349" s="263" t="s">
        <v>157</v>
      </c>
      <c r="AJ349" s="263"/>
      <c r="AK349" s="5"/>
      <c r="AL349" s="152"/>
      <c r="AM349" s="152">
        <f>VLOOKUP(C349,DM_NGAY_CONG_QUY_DINH!$H$3:$L$514,5,FALSE)</f>
        <v>26</v>
      </c>
      <c r="AN349" s="152">
        <f t="shared" si="0"/>
        <v>26</v>
      </c>
      <c r="AO349" s="155">
        <f t="shared" si="1"/>
        <v>0</v>
      </c>
      <c r="AP349" s="155">
        <f t="shared" si="2"/>
        <v>0</v>
      </c>
      <c r="AQ349" s="157">
        <f t="shared" si="3"/>
        <v>0</v>
      </c>
      <c r="AR349" s="155">
        <f t="shared" si="4"/>
        <v>0</v>
      </c>
      <c r="AS349" s="155">
        <f t="shared" si="5"/>
        <v>0</v>
      </c>
      <c r="AT349" s="155">
        <f t="shared" si="6"/>
        <v>0</v>
      </c>
      <c r="AU349" s="155">
        <f t="shared" si="7"/>
        <v>0</v>
      </c>
      <c r="AV349" s="155">
        <f t="shared" si="22"/>
        <v>0</v>
      </c>
      <c r="AW349" s="155">
        <f t="shared" si="9"/>
        <v>0</v>
      </c>
      <c r="AX349" s="155">
        <f t="shared" si="10"/>
        <v>0</v>
      </c>
      <c r="AY349" s="155">
        <f t="shared" si="11"/>
        <v>0</v>
      </c>
      <c r="AZ349" s="155">
        <f t="shared" si="23"/>
        <v>0</v>
      </c>
      <c r="BA349" s="155">
        <f t="shared" si="13"/>
        <v>0</v>
      </c>
      <c r="BB349" s="155">
        <f t="shared" si="14"/>
        <v>0</v>
      </c>
      <c r="BC349" s="155">
        <f t="shared" si="15"/>
        <v>0</v>
      </c>
      <c r="BD349" s="155">
        <f t="shared" si="24"/>
        <v>0</v>
      </c>
      <c r="BE349" s="155">
        <f t="shared" si="17"/>
        <v>0</v>
      </c>
      <c r="BF349" s="155">
        <f t="shared" si="18"/>
        <v>0</v>
      </c>
      <c r="BG349" s="155">
        <f t="shared" si="19"/>
        <v>0</v>
      </c>
      <c r="BH349" s="155">
        <f t="shared" si="20"/>
        <v>0</v>
      </c>
      <c r="BI349" s="155">
        <f t="shared" si="21"/>
        <v>0</v>
      </c>
      <c r="BJ349" s="171">
        <v>1</v>
      </c>
      <c r="BK349" s="248"/>
    </row>
    <row r="350" spans="2:63" ht="14.25">
      <c r="B350" s="36">
        <v>345</v>
      </c>
      <c r="C350" s="38">
        <v>10764</v>
      </c>
      <c r="D350" s="131" t="s">
        <v>696</v>
      </c>
      <c r="E350" s="131" t="s">
        <v>358</v>
      </c>
      <c r="F350" s="263" t="s">
        <v>157</v>
      </c>
      <c r="G350" s="263" t="s">
        <v>157</v>
      </c>
      <c r="H350" s="263" t="s">
        <v>157</v>
      </c>
      <c r="I350" s="263" t="s">
        <v>157</v>
      </c>
      <c r="J350" s="263" t="s">
        <v>157</v>
      </c>
      <c r="K350" s="263" t="s">
        <v>157</v>
      </c>
      <c r="L350" s="263"/>
      <c r="M350" s="263" t="s">
        <v>157</v>
      </c>
      <c r="N350" s="263" t="s">
        <v>157</v>
      </c>
      <c r="O350" s="263" t="s">
        <v>157</v>
      </c>
      <c r="P350" s="263" t="s">
        <v>157</v>
      </c>
      <c r="Q350" s="263" t="s">
        <v>157</v>
      </c>
      <c r="R350" s="263" t="s">
        <v>157</v>
      </c>
      <c r="S350" s="263"/>
      <c r="T350" s="263" t="s">
        <v>157</v>
      </c>
      <c r="U350" s="263" t="s">
        <v>157</v>
      </c>
      <c r="V350" s="263" t="s">
        <v>157</v>
      </c>
      <c r="W350" s="263" t="s">
        <v>157</v>
      </c>
      <c r="X350" s="263" t="s">
        <v>157</v>
      </c>
      <c r="Y350" s="263" t="s">
        <v>157</v>
      </c>
      <c r="Z350" s="263"/>
      <c r="AA350" s="263" t="s">
        <v>157</v>
      </c>
      <c r="AB350" s="263" t="s">
        <v>157</v>
      </c>
      <c r="AC350" s="263" t="s">
        <v>157</v>
      </c>
      <c r="AD350" s="263" t="s">
        <v>157</v>
      </c>
      <c r="AE350" s="263" t="s">
        <v>157</v>
      </c>
      <c r="AF350" s="263" t="s">
        <v>157</v>
      </c>
      <c r="AG350" s="263"/>
      <c r="AH350" s="263" t="s">
        <v>157</v>
      </c>
      <c r="AI350" s="263" t="s">
        <v>157</v>
      </c>
      <c r="AJ350" s="263"/>
      <c r="AK350" s="5"/>
      <c r="AL350" s="152"/>
      <c r="AM350" s="152">
        <f>VLOOKUP(C350,DM_NGAY_CONG_QUY_DINH!$H$3:$L$514,5,FALSE)</f>
        <v>26</v>
      </c>
      <c r="AN350" s="152">
        <f t="shared" si="0"/>
        <v>26</v>
      </c>
      <c r="AO350" s="155">
        <f t="shared" si="1"/>
        <v>0</v>
      </c>
      <c r="AP350" s="155">
        <f t="shared" si="2"/>
        <v>0</v>
      </c>
      <c r="AQ350" s="157">
        <f t="shared" si="3"/>
        <v>0</v>
      </c>
      <c r="AR350" s="155">
        <f t="shared" si="4"/>
        <v>0</v>
      </c>
      <c r="AS350" s="155">
        <f t="shared" si="5"/>
        <v>0</v>
      </c>
      <c r="AT350" s="155">
        <f t="shared" si="6"/>
        <v>0</v>
      </c>
      <c r="AU350" s="155">
        <f t="shared" si="7"/>
        <v>0</v>
      </c>
      <c r="AV350" s="155">
        <f t="shared" si="22"/>
        <v>0</v>
      </c>
      <c r="AW350" s="155">
        <f t="shared" si="9"/>
        <v>0</v>
      </c>
      <c r="AX350" s="155">
        <f t="shared" si="10"/>
        <v>0</v>
      </c>
      <c r="AY350" s="155">
        <f t="shared" si="11"/>
        <v>0</v>
      </c>
      <c r="AZ350" s="155">
        <f t="shared" si="23"/>
        <v>0</v>
      </c>
      <c r="BA350" s="155">
        <f t="shared" si="13"/>
        <v>0</v>
      </c>
      <c r="BB350" s="155">
        <f t="shared" si="14"/>
        <v>0</v>
      </c>
      <c r="BC350" s="155">
        <f t="shared" si="15"/>
        <v>0</v>
      </c>
      <c r="BD350" s="155">
        <f t="shared" si="24"/>
        <v>0</v>
      </c>
      <c r="BE350" s="155">
        <f t="shared" si="17"/>
        <v>0</v>
      </c>
      <c r="BF350" s="155">
        <f t="shared" si="18"/>
        <v>0</v>
      </c>
      <c r="BG350" s="155">
        <f t="shared" si="19"/>
        <v>0</v>
      </c>
      <c r="BH350" s="155">
        <f t="shared" si="20"/>
        <v>0</v>
      </c>
      <c r="BI350" s="155">
        <f t="shared" si="21"/>
        <v>0</v>
      </c>
      <c r="BJ350" s="171">
        <v>1</v>
      </c>
      <c r="BK350" s="248"/>
    </row>
    <row r="351" spans="2:63" ht="14.25">
      <c r="B351" s="36">
        <v>346</v>
      </c>
      <c r="C351" s="38">
        <v>10766</v>
      </c>
      <c r="D351" s="131" t="s">
        <v>697</v>
      </c>
      <c r="E351" s="131" t="s">
        <v>358</v>
      </c>
      <c r="F351" s="263" t="s">
        <v>157</v>
      </c>
      <c r="G351" s="263" t="s">
        <v>157</v>
      </c>
      <c r="H351" s="263" t="s">
        <v>157</v>
      </c>
      <c r="I351" s="263" t="s">
        <v>157</v>
      </c>
      <c r="J351" s="263" t="s">
        <v>157</v>
      </c>
      <c r="K351" s="263" t="s">
        <v>157</v>
      </c>
      <c r="L351" s="263"/>
      <c r="M351" s="263" t="s">
        <v>157</v>
      </c>
      <c r="N351" s="263" t="s">
        <v>157</v>
      </c>
      <c r="O351" s="263" t="s">
        <v>157</v>
      </c>
      <c r="P351" s="263" t="s">
        <v>157</v>
      </c>
      <c r="Q351" s="263" t="s">
        <v>157</v>
      </c>
      <c r="R351" s="263" t="s">
        <v>157</v>
      </c>
      <c r="S351" s="263"/>
      <c r="T351" s="263" t="s">
        <v>157</v>
      </c>
      <c r="U351" s="263" t="s">
        <v>157</v>
      </c>
      <c r="V351" s="263" t="s">
        <v>157</v>
      </c>
      <c r="W351" s="263" t="s">
        <v>157</v>
      </c>
      <c r="X351" s="263" t="s">
        <v>157</v>
      </c>
      <c r="Y351" s="263" t="s">
        <v>157</v>
      </c>
      <c r="Z351" s="263"/>
      <c r="AA351" s="263" t="s">
        <v>157</v>
      </c>
      <c r="AB351" s="263" t="s">
        <v>157</v>
      </c>
      <c r="AC351" s="263" t="s">
        <v>157</v>
      </c>
      <c r="AD351" s="263" t="s">
        <v>157</v>
      </c>
      <c r="AE351" s="263" t="s">
        <v>157</v>
      </c>
      <c r="AF351" s="263" t="s">
        <v>157</v>
      </c>
      <c r="AG351" s="263"/>
      <c r="AH351" s="263" t="s">
        <v>157</v>
      </c>
      <c r="AI351" s="263" t="s">
        <v>157</v>
      </c>
      <c r="AJ351" s="263"/>
      <c r="AK351" s="5"/>
      <c r="AL351" s="152"/>
      <c r="AM351" s="152">
        <f>VLOOKUP(C351,DM_NGAY_CONG_QUY_DINH!$H$3:$L$514,5,FALSE)</f>
        <v>26</v>
      </c>
      <c r="AN351" s="152">
        <f t="shared" si="0"/>
        <v>26</v>
      </c>
      <c r="AO351" s="155">
        <f t="shared" si="1"/>
        <v>0</v>
      </c>
      <c r="AP351" s="155">
        <f t="shared" si="2"/>
        <v>0</v>
      </c>
      <c r="AQ351" s="157">
        <f t="shared" si="3"/>
        <v>0</v>
      </c>
      <c r="AR351" s="155">
        <f t="shared" si="4"/>
        <v>0</v>
      </c>
      <c r="AS351" s="155">
        <f t="shared" si="5"/>
        <v>0</v>
      </c>
      <c r="AT351" s="155">
        <f t="shared" si="6"/>
        <v>0</v>
      </c>
      <c r="AU351" s="155">
        <f t="shared" si="7"/>
        <v>0</v>
      </c>
      <c r="AV351" s="155">
        <f t="shared" si="22"/>
        <v>0</v>
      </c>
      <c r="AW351" s="155">
        <f t="shared" si="9"/>
        <v>0</v>
      </c>
      <c r="AX351" s="155">
        <f t="shared" si="10"/>
        <v>0</v>
      </c>
      <c r="AY351" s="155">
        <f t="shared" si="11"/>
        <v>0</v>
      </c>
      <c r="AZ351" s="155">
        <f t="shared" si="23"/>
        <v>0</v>
      </c>
      <c r="BA351" s="155">
        <f t="shared" si="13"/>
        <v>0</v>
      </c>
      <c r="BB351" s="155">
        <f t="shared" si="14"/>
        <v>0</v>
      </c>
      <c r="BC351" s="155">
        <f t="shared" si="15"/>
        <v>0</v>
      </c>
      <c r="BD351" s="155">
        <f t="shared" si="24"/>
        <v>0</v>
      </c>
      <c r="BE351" s="155">
        <f t="shared" si="17"/>
        <v>0</v>
      </c>
      <c r="BF351" s="155">
        <f t="shared" si="18"/>
        <v>0</v>
      </c>
      <c r="BG351" s="155">
        <f t="shared" si="19"/>
        <v>0</v>
      </c>
      <c r="BH351" s="155">
        <f t="shared" si="20"/>
        <v>0</v>
      </c>
      <c r="BI351" s="155">
        <f t="shared" si="21"/>
        <v>0</v>
      </c>
      <c r="BJ351" s="171">
        <v>1</v>
      </c>
      <c r="BK351" s="248"/>
    </row>
    <row r="352" spans="2:63" ht="14.25">
      <c r="B352" s="36">
        <v>347</v>
      </c>
      <c r="C352" s="38">
        <v>10767</v>
      </c>
      <c r="D352" s="131" t="s">
        <v>698</v>
      </c>
      <c r="E352" s="131" t="s">
        <v>358</v>
      </c>
      <c r="F352" s="263" t="s">
        <v>157</v>
      </c>
      <c r="G352" s="263" t="s">
        <v>157</v>
      </c>
      <c r="H352" s="263" t="s">
        <v>764</v>
      </c>
      <c r="I352" s="263" t="s">
        <v>157</v>
      </c>
      <c r="J352" s="263" t="s">
        <v>157</v>
      </c>
      <c r="K352" s="263" t="s">
        <v>157</v>
      </c>
      <c r="L352" s="263"/>
      <c r="M352" s="263" t="s">
        <v>157</v>
      </c>
      <c r="N352" s="263" t="s">
        <v>157</v>
      </c>
      <c r="O352" s="263" t="s">
        <v>157</v>
      </c>
      <c r="P352" s="263" t="s">
        <v>157</v>
      </c>
      <c r="Q352" s="263" t="s">
        <v>157</v>
      </c>
      <c r="R352" s="263" t="s">
        <v>157</v>
      </c>
      <c r="S352" s="263"/>
      <c r="T352" s="263" t="s">
        <v>157</v>
      </c>
      <c r="U352" s="263" t="s">
        <v>157</v>
      </c>
      <c r="V352" s="263" t="s">
        <v>157</v>
      </c>
      <c r="W352" s="263" t="s">
        <v>157</v>
      </c>
      <c r="X352" s="263" t="s">
        <v>157</v>
      </c>
      <c r="Y352" s="263" t="s">
        <v>157</v>
      </c>
      <c r="Z352" s="263"/>
      <c r="AA352" s="263" t="s">
        <v>157</v>
      </c>
      <c r="AB352" s="263" t="s">
        <v>157</v>
      </c>
      <c r="AC352" s="263" t="s">
        <v>157</v>
      </c>
      <c r="AD352" s="263" t="s">
        <v>157</v>
      </c>
      <c r="AE352" s="263" t="s">
        <v>157</v>
      </c>
      <c r="AF352" s="263" t="s">
        <v>157</v>
      </c>
      <c r="AG352" s="263"/>
      <c r="AH352" s="263" t="s">
        <v>157</v>
      </c>
      <c r="AI352" s="263" t="s">
        <v>157</v>
      </c>
      <c r="AJ352" s="263"/>
      <c r="AK352" s="5"/>
      <c r="AL352" s="152"/>
      <c r="AM352" s="152">
        <f>VLOOKUP(C352,DM_NGAY_CONG_QUY_DINH!$H$3:$L$514,5,FALSE)</f>
        <v>26</v>
      </c>
      <c r="AN352" s="152">
        <f t="shared" si="0"/>
        <v>25</v>
      </c>
      <c r="AO352" s="155">
        <f t="shared" si="1"/>
        <v>0</v>
      </c>
      <c r="AP352" s="155">
        <f t="shared" si="2"/>
        <v>0</v>
      </c>
      <c r="AQ352" s="157">
        <f t="shared" si="3"/>
        <v>0</v>
      </c>
      <c r="AR352" s="155">
        <f t="shared" si="4"/>
        <v>0</v>
      </c>
      <c r="AS352" s="155">
        <f t="shared" si="5"/>
        <v>0</v>
      </c>
      <c r="AT352" s="155">
        <f t="shared" si="6"/>
        <v>0</v>
      </c>
      <c r="AU352" s="155">
        <f t="shared" si="7"/>
        <v>0</v>
      </c>
      <c r="AV352" s="155">
        <f t="shared" si="22"/>
        <v>0</v>
      </c>
      <c r="AW352" s="155">
        <f t="shared" si="9"/>
        <v>0</v>
      </c>
      <c r="AX352" s="155">
        <f t="shared" si="10"/>
        <v>0</v>
      </c>
      <c r="AY352" s="155">
        <f t="shared" si="11"/>
        <v>0</v>
      </c>
      <c r="AZ352" s="155">
        <f t="shared" si="23"/>
        <v>0</v>
      </c>
      <c r="BA352" s="155">
        <f t="shared" si="13"/>
        <v>0</v>
      </c>
      <c r="BB352" s="155">
        <f t="shared" si="14"/>
        <v>0</v>
      </c>
      <c r="BC352" s="155">
        <f t="shared" si="15"/>
        <v>0</v>
      </c>
      <c r="BD352" s="155">
        <f t="shared" si="24"/>
        <v>0</v>
      </c>
      <c r="BE352" s="155">
        <f t="shared" si="17"/>
        <v>0</v>
      </c>
      <c r="BF352" s="155">
        <f t="shared" si="18"/>
        <v>0</v>
      </c>
      <c r="BG352" s="155">
        <f t="shared" si="19"/>
        <v>0</v>
      </c>
      <c r="BH352" s="155">
        <f t="shared" si="20"/>
        <v>0</v>
      </c>
      <c r="BI352" s="155">
        <f t="shared" si="21"/>
        <v>0</v>
      </c>
      <c r="BJ352" s="171">
        <v>1</v>
      </c>
      <c r="BK352" s="248"/>
    </row>
    <row r="353" spans="2:63" ht="14.25">
      <c r="B353" s="36">
        <v>348</v>
      </c>
      <c r="C353" s="38">
        <v>10768</v>
      </c>
      <c r="D353" s="131" t="s">
        <v>699</v>
      </c>
      <c r="E353" s="131" t="s">
        <v>358</v>
      </c>
      <c r="F353" s="263" t="s">
        <v>157</v>
      </c>
      <c r="G353" s="263" t="s">
        <v>157</v>
      </c>
      <c r="H353" s="263" t="s">
        <v>157</v>
      </c>
      <c r="I353" s="263" t="s">
        <v>157</v>
      </c>
      <c r="J353" s="263" t="s">
        <v>157</v>
      </c>
      <c r="K353" s="263" t="s">
        <v>157</v>
      </c>
      <c r="L353" s="263"/>
      <c r="M353" s="263" t="s">
        <v>157</v>
      </c>
      <c r="N353" s="263" t="s">
        <v>157</v>
      </c>
      <c r="O353" s="263" t="s">
        <v>157</v>
      </c>
      <c r="P353" s="263" t="s">
        <v>157</v>
      </c>
      <c r="Q353" s="263" t="s">
        <v>157</v>
      </c>
      <c r="R353" s="263" t="s">
        <v>157</v>
      </c>
      <c r="S353" s="263"/>
      <c r="T353" s="263" t="s">
        <v>157</v>
      </c>
      <c r="U353" s="263" t="s">
        <v>157</v>
      </c>
      <c r="V353" s="263" t="s">
        <v>157</v>
      </c>
      <c r="W353" s="263" t="s">
        <v>157</v>
      </c>
      <c r="X353" s="263" t="s">
        <v>157</v>
      </c>
      <c r="Y353" s="263" t="s">
        <v>157</v>
      </c>
      <c r="Z353" s="263"/>
      <c r="AA353" s="263" t="s">
        <v>157</v>
      </c>
      <c r="AB353" s="263" t="s">
        <v>157</v>
      </c>
      <c r="AC353" s="263" t="s">
        <v>157</v>
      </c>
      <c r="AD353" s="263" t="s">
        <v>157</v>
      </c>
      <c r="AE353" s="263" t="s">
        <v>157</v>
      </c>
      <c r="AF353" s="263" t="s">
        <v>157</v>
      </c>
      <c r="AG353" s="263"/>
      <c r="AH353" s="263" t="s">
        <v>157</v>
      </c>
      <c r="AI353" s="263" t="s">
        <v>157</v>
      </c>
      <c r="AJ353" s="263"/>
      <c r="AK353" s="5"/>
      <c r="AL353" s="152"/>
      <c r="AM353" s="152">
        <f>VLOOKUP(C353,DM_NGAY_CONG_QUY_DINH!$H$3:$L$514,5,FALSE)</f>
        <v>26</v>
      </c>
      <c r="AN353" s="152">
        <f t="shared" si="0"/>
        <v>26</v>
      </c>
      <c r="AO353" s="155">
        <f t="shared" si="1"/>
        <v>0</v>
      </c>
      <c r="AP353" s="155">
        <f t="shared" si="2"/>
        <v>0</v>
      </c>
      <c r="AQ353" s="157">
        <f t="shared" si="3"/>
        <v>0</v>
      </c>
      <c r="AR353" s="155">
        <f t="shared" si="4"/>
        <v>0</v>
      </c>
      <c r="AS353" s="155">
        <f t="shared" si="5"/>
        <v>0</v>
      </c>
      <c r="AT353" s="155">
        <f t="shared" si="6"/>
        <v>0</v>
      </c>
      <c r="AU353" s="155">
        <f t="shared" si="7"/>
        <v>0</v>
      </c>
      <c r="AV353" s="155">
        <f t="shared" si="22"/>
        <v>0</v>
      </c>
      <c r="AW353" s="155">
        <f t="shared" si="9"/>
        <v>0</v>
      </c>
      <c r="AX353" s="155">
        <f t="shared" si="10"/>
        <v>0</v>
      </c>
      <c r="AY353" s="155">
        <f t="shared" si="11"/>
        <v>0</v>
      </c>
      <c r="AZ353" s="155">
        <f t="shared" si="23"/>
        <v>0</v>
      </c>
      <c r="BA353" s="155">
        <f t="shared" si="13"/>
        <v>0</v>
      </c>
      <c r="BB353" s="155">
        <f t="shared" si="14"/>
        <v>0</v>
      </c>
      <c r="BC353" s="155">
        <f t="shared" si="15"/>
        <v>0</v>
      </c>
      <c r="BD353" s="155">
        <f t="shared" si="24"/>
        <v>0</v>
      </c>
      <c r="BE353" s="155">
        <f t="shared" si="17"/>
        <v>0</v>
      </c>
      <c r="BF353" s="155">
        <f t="shared" si="18"/>
        <v>0</v>
      </c>
      <c r="BG353" s="155">
        <f t="shared" si="19"/>
        <v>0</v>
      </c>
      <c r="BH353" s="155">
        <f t="shared" si="20"/>
        <v>0</v>
      </c>
      <c r="BI353" s="155">
        <f t="shared" si="21"/>
        <v>0</v>
      </c>
      <c r="BJ353" s="225">
        <v>1</v>
      </c>
      <c r="BK353" s="251"/>
    </row>
    <row r="354" spans="2:63" ht="14.25">
      <c r="B354" s="36">
        <v>349</v>
      </c>
      <c r="C354" s="38">
        <v>10769</v>
      </c>
      <c r="D354" s="131" t="s">
        <v>404</v>
      </c>
      <c r="E354" s="131" t="s">
        <v>358</v>
      </c>
      <c r="F354" s="263" t="s">
        <v>157</v>
      </c>
      <c r="G354" s="263" t="s">
        <v>157</v>
      </c>
      <c r="H354" s="263" t="s">
        <v>157</v>
      </c>
      <c r="I354" s="263" t="s">
        <v>157</v>
      </c>
      <c r="J354" s="263" t="s">
        <v>157</v>
      </c>
      <c r="K354" s="263" t="s">
        <v>157</v>
      </c>
      <c r="L354" s="263"/>
      <c r="M354" s="263" t="s">
        <v>157</v>
      </c>
      <c r="N354" s="263" t="s">
        <v>157</v>
      </c>
      <c r="O354" s="263" t="s">
        <v>157</v>
      </c>
      <c r="P354" s="263" t="s">
        <v>157</v>
      </c>
      <c r="Q354" s="263" t="s">
        <v>157</v>
      </c>
      <c r="R354" s="263" t="s">
        <v>157</v>
      </c>
      <c r="S354" s="263"/>
      <c r="T354" s="263" t="s">
        <v>157</v>
      </c>
      <c r="U354" s="263" t="s">
        <v>157</v>
      </c>
      <c r="V354" s="263" t="s">
        <v>157</v>
      </c>
      <c r="W354" s="263" t="s">
        <v>157</v>
      </c>
      <c r="X354" s="263" t="s">
        <v>157</v>
      </c>
      <c r="Y354" s="263" t="s">
        <v>157</v>
      </c>
      <c r="Z354" s="263"/>
      <c r="AA354" s="263" t="s">
        <v>157</v>
      </c>
      <c r="AB354" s="263" t="s">
        <v>157</v>
      </c>
      <c r="AC354" s="263" t="s">
        <v>157</v>
      </c>
      <c r="AD354" s="263" t="s">
        <v>157</v>
      </c>
      <c r="AE354" s="263" t="s">
        <v>157</v>
      </c>
      <c r="AF354" s="263" t="s">
        <v>157</v>
      </c>
      <c r="AG354" s="263"/>
      <c r="AH354" s="263" t="s">
        <v>157</v>
      </c>
      <c r="AI354" s="263" t="s">
        <v>157</v>
      </c>
      <c r="AJ354" s="263"/>
      <c r="AK354" s="5"/>
      <c r="AL354" s="152"/>
      <c r="AM354" s="152">
        <f>VLOOKUP(C354,DM_NGAY_CONG_QUY_DINH!$H$3:$L$514,5,FALSE)</f>
        <v>26</v>
      </c>
      <c r="AN354" s="152">
        <f t="shared" si="0"/>
        <v>26</v>
      </c>
      <c r="AO354" s="155">
        <f t="shared" si="1"/>
        <v>0</v>
      </c>
      <c r="AP354" s="155">
        <f t="shared" si="2"/>
        <v>0</v>
      </c>
      <c r="AQ354" s="157">
        <f t="shared" si="3"/>
        <v>0</v>
      </c>
      <c r="AR354" s="155">
        <f t="shared" si="4"/>
        <v>0</v>
      </c>
      <c r="AS354" s="155">
        <f t="shared" si="5"/>
        <v>0</v>
      </c>
      <c r="AT354" s="155">
        <f t="shared" si="6"/>
        <v>0</v>
      </c>
      <c r="AU354" s="155">
        <f t="shared" si="7"/>
        <v>0</v>
      </c>
      <c r="AV354" s="155">
        <f t="shared" si="22"/>
        <v>0</v>
      </c>
      <c r="AW354" s="155">
        <f t="shared" si="9"/>
        <v>0</v>
      </c>
      <c r="AX354" s="155">
        <f t="shared" si="10"/>
        <v>0</v>
      </c>
      <c r="AY354" s="155">
        <f t="shared" si="11"/>
        <v>0</v>
      </c>
      <c r="AZ354" s="155">
        <f t="shared" si="23"/>
        <v>0</v>
      </c>
      <c r="BA354" s="155">
        <f t="shared" si="13"/>
        <v>0</v>
      </c>
      <c r="BB354" s="155">
        <f t="shared" si="14"/>
        <v>0</v>
      </c>
      <c r="BC354" s="155">
        <f t="shared" si="15"/>
        <v>0</v>
      </c>
      <c r="BD354" s="155">
        <f t="shared" si="24"/>
        <v>0</v>
      </c>
      <c r="BE354" s="155">
        <f t="shared" si="17"/>
        <v>0</v>
      </c>
      <c r="BF354" s="155">
        <f t="shared" si="18"/>
        <v>0</v>
      </c>
      <c r="BG354" s="155">
        <f t="shared" si="19"/>
        <v>0</v>
      </c>
      <c r="BH354" s="155">
        <f t="shared" si="20"/>
        <v>0</v>
      </c>
      <c r="BI354" s="155">
        <f t="shared" si="21"/>
        <v>0</v>
      </c>
      <c r="BJ354" s="171">
        <v>1</v>
      </c>
      <c r="BK354" s="248"/>
    </row>
    <row r="355" spans="2:63" ht="14.25">
      <c r="B355" s="36">
        <v>350</v>
      </c>
      <c r="C355" s="38">
        <v>10770</v>
      </c>
      <c r="D355" s="131" t="s">
        <v>700</v>
      </c>
      <c r="E355" s="131" t="s">
        <v>358</v>
      </c>
      <c r="F355" s="263" t="s">
        <v>157</v>
      </c>
      <c r="G355" s="263" t="s">
        <v>157</v>
      </c>
      <c r="H355" s="263" t="s">
        <v>157</v>
      </c>
      <c r="I355" s="263" t="s">
        <v>157</v>
      </c>
      <c r="J355" s="263" t="s">
        <v>157</v>
      </c>
      <c r="K355" s="263" t="s">
        <v>157</v>
      </c>
      <c r="L355" s="263"/>
      <c r="M355" s="263" t="s">
        <v>157</v>
      </c>
      <c r="N355" s="263" t="s">
        <v>157</v>
      </c>
      <c r="O355" s="263" t="s">
        <v>157</v>
      </c>
      <c r="P355" s="263" t="s">
        <v>157</v>
      </c>
      <c r="Q355" s="263" t="s">
        <v>157</v>
      </c>
      <c r="R355" s="263" t="s">
        <v>157</v>
      </c>
      <c r="S355" s="263"/>
      <c r="T355" s="263" t="s">
        <v>157</v>
      </c>
      <c r="U355" s="263" t="s">
        <v>157</v>
      </c>
      <c r="V355" s="263" t="s">
        <v>157</v>
      </c>
      <c r="W355" s="263" t="s">
        <v>157</v>
      </c>
      <c r="X355" s="263" t="s">
        <v>157</v>
      </c>
      <c r="Y355" s="263" t="s">
        <v>157</v>
      </c>
      <c r="Z355" s="263"/>
      <c r="AA355" s="263" t="s">
        <v>157</v>
      </c>
      <c r="AB355" s="263" t="s">
        <v>157</v>
      </c>
      <c r="AC355" s="263" t="s">
        <v>157</v>
      </c>
      <c r="AD355" s="263" t="s">
        <v>157</v>
      </c>
      <c r="AE355" s="263" t="s">
        <v>157</v>
      </c>
      <c r="AF355" s="263" t="s">
        <v>157</v>
      </c>
      <c r="AG355" s="263"/>
      <c r="AH355" s="263" t="s">
        <v>157</v>
      </c>
      <c r="AI355" s="263" t="s">
        <v>157</v>
      </c>
      <c r="AJ355" s="263"/>
      <c r="AK355" s="5"/>
      <c r="AL355" s="152"/>
      <c r="AM355" s="152">
        <f>VLOOKUP(C355,DM_NGAY_CONG_QUY_DINH!$H$3:$L$514,5,FALSE)</f>
        <v>26</v>
      </c>
      <c r="AN355" s="152">
        <f t="shared" si="0"/>
        <v>26</v>
      </c>
      <c r="AO355" s="155">
        <f t="shared" si="1"/>
        <v>0</v>
      </c>
      <c r="AP355" s="155">
        <f t="shared" si="2"/>
        <v>0</v>
      </c>
      <c r="AQ355" s="157">
        <f t="shared" si="3"/>
        <v>0</v>
      </c>
      <c r="AR355" s="155">
        <f t="shared" si="4"/>
        <v>0</v>
      </c>
      <c r="AS355" s="155">
        <f t="shared" si="5"/>
        <v>0</v>
      </c>
      <c r="AT355" s="155">
        <f t="shared" si="6"/>
        <v>0</v>
      </c>
      <c r="AU355" s="155">
        <f t="shared" si="7"/>
        <v>0</v>
      </c>
      <c r="AV355" s="155">
        <f t="shared" si="22"/>
        <v>0</v>
      </c>
      <c r="AW355" s="155">
        <f t="shared" si="9"/>
        <v>0</v>
      </c>
      <c r="AX355" s="155">
        <f t="shared" si="10"/>
        <v>0</v>
      </c>
      <c r="AY355" s="155">
        <f t="shared" si="11"/>
        <v>0</v>
      </c>
      <c r="AZ355" s="155">
        <f t="shared" si="23"/>
        <v>0</v>
      </c>
      <c r="BA355" s="155">
        <f t="shared" si="13"/>
        <v>0</v>
      </c>
      <c r="BB355" s="155">
        <f t="shared" si="14"/>
        <v>0</v>
      </c>
      <c r="BC355" s="155">
        <f t="shared" si="15"/>
        <v>0</v>
      </c>
      <c r="BD355" s="155">
        <f t="shared" si="24"/>
        <v>0</v>
      </c>
      <c r="BE355" s="155">
        <f t="shared" si="17"/>
        <v>0</v>
      </c>
      <c r="BF355" s="155">
        <f t="shared" si="18"/>
        <v>0</v>
      </c>
      <c r="BG355" s="155">
        <f t="shared" si="19"/>
        <v>0</v>
      </c>
      <c r="BH355" s="155">
        <f t="shared" si="20"/>
        <v>0</v>
      </c>
      <c r="BI355" s="155">
        <f t="shared" si="21"/>
        <v>0</v>
      </c>
      <c r="BJ355" s="171">
        <v>1</v>
      </c>
      <c r="BK355" s="248"/>
    </row>
    <row r="356" spans="2:63" ht="14.25">
      <c r="B356" s="36">
        <v>351</v>
      </c>
      <c r="C356" s="38">
        <v>10771</v>
      </c>
      <c r="D356" s="131" t="s">
        <v>701</v>
      </c>
      <c r="E356" s="131" t="s">
        <v>358</v>
      </c>
      <c r="F356" s="263" t="s">
        <v>305</v>
      </c>
      <c r="G356" s="263" t="s">
        <v>305</v>
      </c>
      <c r="H356" s="263" t="s">
        <v>305</v>
      </c>
      <c r="I356" s="263" t="s">
        <v>305</v>
      </c>
      <c r="J356" s="263" t="s">
        <v>305</v>
      </c>
      <c r="K356" s="263" t="s">
        <v>305</v>
      </c>
      <c r="L356" s="263"/>
      <c r="M356" s="263" t="s">
        <v>305</v>
      </c>
      <c r="N356" s="263" t="s">
        <v>305</v>
      </c>
      <c r="O356" s="263" t="s">
        <v>305</v>
      </c>
      <c r="P356" s="263" t="s">
        <v>305</v>
      </c>
      <c r="Q356" s="263" t="s">
        <v>305</v>
      </c>
      <c r="R356" s="263" t="s">
        <v>305</v>
      </c>
      <c r="S356" s="263"/>
      <c r="T356" s="263" t="s">
        <v>305</v>
      </c>
      <c r="U356" s="263" t="s">
        <v>305</v>
      </c>
      <c r="V356" s="263" t="s">
        <v>740</v>
      </c>
      <c r="W356" s="263" t="s">
        <v>740</v>
      </c>
      <c r="X356" s="263" t="s">
        <v>740</v>
      </c>
      <c r="Y356" s="263" t="s">
        <v>740</v>
      </c>
      <c r="Z356" s="263"/>
      <c r="AA356" s="263" t="s">
        <v>740</v>
      </c>
      <c r="AB356" s="263" t="s">
        <v>157</v>
      </c>
      <c r="AC356" s="263" t="s">
        <v>157</v>
      </c>
      <c r="AD356" s="263" t="s">
        <v>157</v>
      </c>
      <c r="AE356" s="263" t="s">
        <v>157</v>
      </c>
      <c r="AF356" s="263" t="s">
        <v>157</v>
      </c>
      <c r="AG356" s="263"/>
      <c r="AH356" s="263" t="s">
        <v>157</v>
      </c>
      <c r="AI356" s="263" t="s">
        <v>157</v>
      </c>
      <c r="AJ356" s="263"/>
      <c r="AK356" s="5"/>
      <c r="AL356" s="152"/>
      <c r="AM356" s="152">
        <f>VLOOKUP(C356,DM_NGAY_CONG_QUY_DINH!$H$3:$L$514,5,FALSE)</f>
        <v>26</v>
      </c>
      <c r="AN356" s="152">
        <f t="shared" si="0"/>
        <v>7</v>
      </c>
      <c r="AO356" s="155">
        <f t="shared" si="1"/>
        <v>0</v>
      </c>
      <c r="AP356" s="155">
        <f t="shared" si="2"/>
        <v>0</v>
      </c>
      <c r="AQ356" s="157">
        <f t="shared" si="3"/>
        <v>0</v>
      </c>
      <c r="AR356" s="155">
        <f t="shared" si="4"/>
        <v>0</v>
      </c>
      <c r="AS356" s="155">
        <f t="shared" si="5"/>
        <v>0</v>
      </c>
      <c r="AT356" s="155">
        <f t="shared" si="6"/>
        <v>14</v>
      </c>
      <c r="AU356" s="155">
        <f t="shared" si="7"/>
        <v>0</v>
      </c>
      <c r="AV356" s="155">
        <f t="shared" si="22"/>
        <v>0</v>
      </c>
      <c r="AW356" s="155">
        <f t="shared" si="9"/>
        <v>0</v>
      </c>
      <c r="AX356" s="155">
        <f t="shared" si="10"/>
        <v>0</v>
      </c>
      <c r="AY356" s="155">
        <f t="shared" si="11"/>
        <v>0</v>
      </c>
      <c r="AZ356" s="155">
        <f t="shared" si="23"/>
        <v>0</v>
      </c>
      <c r="BA356" s="155">
        <f t="shared" si="13"/>
        <v>0</v>
      </c>
      <c r="BB356" s="155">
        <f t="shared" si="14"/>
        <v>0</v>
      </c>
      <c r="BC356" s="155">
        <f t="shared" si="15"/>
        <v>0</v>
      </c>
      <c r="BD356" s="155">
        <f t="shared" si="24"/>
        <v>0</v>
      </c>
      <c r="BE356" s="155">
        <f t="shared" si="17"/>
        <v>0</v>
      </c>
      <c r="BF356" s="155">
        <f t="shared" si="18"/>
        <v>0</v>
      </c>
      <c r="BG356" s="155">
        <f t="shared" si="19"/>
        <v>0</v>
      </c>
      <c r="BH356" s="155">
        <f t="shared" si="20"/>
        <v>0</v>
      </c>
      <c r="BI356" s="155">
        <f t="shared" si="21"/>
        <v>0</v>
      </c>
      <c r="BJ356" s="171">
        <v>1</v>
      </c>
      <c r="BK356" s="248"/>
    </row>
    <row r="357" spans="2:63" ht="14.25">
      <c r="B357" s="36">
        <v>352</v>
      </c>
      <c r="C357" s="38">
        <v>10772</v>
      </c>
      <c r="D357" s="131" t="s">
        <v>702</v>
      </c>
      <c r="E357" s="131" t="s">
        <v>358</v>
      </c>
      <c r="F357" s="263" t="s">
        <v>157</v>
      </c>
      <c r="G357" s="263" t="s">
        <v>157</v>
      </c>
      <c r="H357" s="263" t="s">
        <v>157</v>
      </c>
      <c r="I357" s="263" t="s">
        <v>157</v>
      </c>
      <c r="J357" s="263" t="s">
        <v>157</v>
      </c>
      <c r="K357" s="263" t="s">
        <v>157</v>
      </c>
      <c r="L357" s="263"/>
      <c r="M357" s="263" t="s">
        <v>157</v>
      </c>
      <c r="N357" s="263" t="s">
        <v>157</v>
      </c>
      <c r="O357" s="263" t="s">
        <v>157</v>
      </c>
      <c r="P357" s="263" t="s">
        <v>157</v>
      </c>
      <c r="Q357" s="263" t="s">
        <v>157</v>
      </c>
      <c r="R357" s="263" t="s">
        <v>157</v>
      </c>
      <c r="S357" s="263"/>
      <c r="T357" s="263" t="s">
        <v>157</v>
      </c>
      <c r="U357" s="263" t="s">
        <v>157</v>
      </c>
      <c r="V357" s="263" t="s">
        <v>157</v>
      </c>
      <c r="W357" s="263" t="s">
        <v>157</v>
      </c>
      <c r="X357" s="263" t="s">
        <v>157</v>
      </c>
      <c r="Y357" s="263" t="s">
        <v>157</v>
      </c>
      <c r="Z357" s="263"/>
      <c r="AA357" s="263" t="s">
        <v>157</v>
      </c>
      <c r="AB357" s="263" t="s">
        <v>157</v>
      </c>
      <c r="AC357" s="263" t="s">
        <v>157</v>
      </c>
      <c r="AD357" s="263" t="s">
        <v>157</v>
      </c>
      <c r="AE357" s="263" t="s">
        <v>157</v>
      </c>
      <c r="AF357" s="263" t="s">
        <v>157</v>
      </c>
      <c r="AG357" s="263"/>
      <c r="AH357" s="263" t="s">
        <v>157</v>
      </c>
      <c r="AI357" s="263" t="s">
        <v>157</v>
      </c>
      <c r="AJ357" s="263"/>
      <c r="AK357" s="5"/>
      <c r="AL357" s="152"/>
      <c r="AM357" s="152">
        <f>VLOOKUP(C357,DM_NGAY_CONG_QUY_DINH!$H$3:$L$514,5,FALSE)</f>
        <v>26</v>
      </c>
      <c r="AN357" s="152">
        <f t="shared" si="0"/>
        <v>26</v>
      </c>
      <c r="AO357" s="155">
        <f t="shared" si="1"/>
        <v>0</v>
      </c>
      <c r="AP357" s="155">
        <f t="shared" si="2"/>
        <v>0</v>
      </c>
      <c r="AQ357" s="157">
        <f t="shared" si="3"/>
        <v>0</v>
      </c>
      <c r="AR357" s="155">
        <f t="shared" si="4"/>
        <v>0</v>
      </c>
      <c r="AS357" s="155">
        <f t="shared" si="5"/>
        <v>0</v>
      </c>
      <c r="AT357" s="155">
        <f t="shared" si="6"/>
        <v>0</v>
      </c>
      <c r="AU357" s="155">
        <f t="shared" si="7"/>
        <v>0</v>
      </c>
      <c r="AV357" s="155">
        <f t="shared" si="22"/>
        <v>0</v>
      </c>
      <c r="AW357" s="155">
        <f t="shared" si="9"/>
        <v>0</v>
      </c>
      <c r="AX357" s="155">
        <f t="shared" si="10"/>
        <v>0</v>
      </c>
      <c r="AY357" s="155">
        <f t="shared" si="11"/>
        <v>0</v>
      </c>
      <c r="AZ357" s="155">
        <f t="shared" si="23"/>
        <v>0</v>
      </c>
      <c r="BA357" s="155">
        <f t="shared" si="13"/>
        <v>0</v>
      </c>
      <c r="BB357" s="155">
        <f t="shared" si="14"/>
        <v>0</v>
      </c>
      <c r="BC357" s="155">
        <f t="shared" si="15"/>
        <v>0</v>
      </c>
      <c r="BD357" s="155">
        <f t="shared" si="24"/>
        <v>0</v>
      </c>
      <c r="BE357" s="155">
        <f t="shared" si="17"/>
        <v>0</v>
      </c>
      <c r="BF357" s="155">
        <f t="shared" si="18"/>
        <v>0</v>
      </c>
      <c r="BG357" s="155">
        <f t="shared" si="19"/>
        <v>0</v>
      </c>
      <c r="BH357" s="155">
        <f t="shared" si="20"/>
        <v>0</v>
      </c>
      <c r="BI357" s="155">
        <f t="shared" si="21"/>
        <v>0</v>
      </c>
      <c r="BJ357" s="171">
        <v>1</v>
      </c>
      <c r="BK357" s="248"/>
    </row>
    <row r="358" spans="2:63" ht="14.25">
      <c r="B358" s="36">
        <v>353</v>
      </c>
      <c r="C358" s="38">
        <v>10773</v>
      </c>
      <c r="D358" s="131" t="s">
        <v>686</v>
      </c>
      <c r="E358" s="131" t="s">
        <v>358</v>
      </c>
      <c r="F358" s="263" t="s">
        <v>157</v>
      </c>
      <c r="G358" s="263" t="s">
        <v>157</v>
      </c>
      <c r="H358" s="263" t="s">
        <v>157</v>
      </c>
      <c r="I358" s="263" t="s">
        <v>157</v>
      </c>
      <c r="J358" s="263" t="s">
        <v>157</v>
      </c>
      <c r="K358" s="263" t="s">
        <v>157</v>
      </c>
      <c r="L358" s="263"/>
      <c r="M358" s="263" t="s">
        <v>157</v>
      </c>
      <c r="N358" s="263" t="s">
        <v>157</v>
      </c>
      <c r="O358" s="263" t="s">
        <v>157</v>
      </c>
      <c r="P358" s="263" t="s">
        <v>157</v>
      </c>
      <c r="Q358" s="263" t="s">
        <v>157</v>
      </c>
      <c r="R358" s="263" t="s">
        <v>157</v>
      </c>
      <c r="S358" s="263"/>
      <c r="T358" s="263" t="s">
        <v>157</v>
      </c>
      <c r="U358" s="263" t="s">
        <v>157</v>
      </c>
      <c r="V358" s="263" t="s">
        <v>157</v>
      </c>
      <c r="W358" s="263" t="s">
        <v>157</v>
      </c>
      <c r="X358" s="263" t="s">
        <v>157</v>
      </c>
      <c r="Y358" s="263" t="s">
        <v>157</v>
      </c>
      <c r="Z358" s="263"/>
      <c r="AA358" s="263" t="s">
        <v>157</v>
      </c>
      <c r="AB358" s="263" t="s">
        <v>157</v>
      </c>
      <c r="AC358" s="263" t="s">
        <v>157</v>
      </c>
      <c r="AD358" s="263" t="s">
        <v>157</v>
      </c>
      <c r="AE358" s="263" t="s">
        <v>157</v>
      </c>
      <c r="AF358" s="263" t="s">
        <v>157</v>
      </c>
      <c r="AG358" s="263"/>
      <c r="AH358" s="263" t="s">
        <v>157</v>
      </c>
      <c r="AI358" s="263" t="s">
        <v>157</v>
      </c>
      <c r="AJ358" s="263"/>
      <c r="AK358" s="5"/>
      <c r="AL358" s="152"/>
      <c r="AM358" s="152">
        <f>VLOOKUP(C358,DM_NGAY_CONG_QUY_DINH!$H$3:$L$514,5,FALSE)</f>
        <v>26</v>
      </c>
      <c r="AN358" s="152">
        <f t="shared" si="0"/>
        <v>26</v>
      </c>
      <c r="AO358" s="155">
        <f t="shared" si="1"/>
        <v>0</v>
      </c>
      <c r="AP358" s="155">
        <f t="shared" si="2"/>
        <v>0</v>
      </c>
      <c r="AQ358" s="157">
        <f t="shared" si="3"/>
        <v>0</v>
      </c>
      <c r="AR358" s="155">
        <f t="shared" si="4"/>
        <v>0</v>
      </c>
      <c r="AS358" s="155">
        <f t="shared" si="5"/>
        <v>0</v>
      </c>
      <c r="AT358" s="155">
        <f t="shared" si="6"/>
        <v>0</v>
      </c>
      <c r="AU358" s="155">
        <f t="shared" si="7"/>
        <v>0</v>
      </c>
      <c r="AV358" s="155">
        <f t="shared" si="22"/>
        <v>0</v>
      </c>
      <c r="AW358" s="155">
        <f t="shared" si="9"/>
        <v>0</v>
      </c>
      <c r="AX358" s="155">
        <f t="shared" si="10"/>
        <v>0</v>
      </c>
      <c r="AY358" s="155">
        <f t="shared" si="11"/>
        <v>0</v>
      </c>
      <c r="AZ358" s="155">
        <f t="shared" si="23"/>
        <v>0</v>
      </c>
      <c r="BA358" s="155">
        <f t="shared" si="13"/>
        <v>0</v>
      </c>
      <c r="BB358" s="155">
        <f t="shared" si="14"/>
        <v>0</v>
      </c>
      <c r="BC358" s="155">
        <f t="shared" si="15"/>
        <v>0</v>
      </c>
      <c r="BD358" s="155">
        <f t="shared" si="24"/>
        <v>0</v>
      </c>
      <c r="BE358" s="155">
        <f t="shared" si="17"/>
        <v>0</v>
      </c>
      <c r="BF358" s="155">
        <f t="shared" si="18"/>
        <v>0</v>
      </c>
      <c r="BG358" s="155">
        <f t="shared" si="19"/>
        <v>0</v>
      </c>
      <c r="BH358" s="155">
        <f t="shared" si="20"/>
        <v>0</v>
      </c>
      <c r="BI358" s="155">
        <f t="shared" si="21"/>
        <v>0</v>
      </c>
      <c r="BJ358" s="171">
        <v>1</v>
      </c>
      <c r="BK358" s="248"/>
    </row>
    <row r="359" spans="2:63" ht="14.25">
      <c r="B359" s="36">
        <v>354</v>
      </c>
      <c r="C359" s="38">
        <v>10774</v>
      </c>
      <c r="D359" s="131" t="s">
        <v>703</v>
      </c>
      <c r="E359" s="131" t="s">
        <v>358</v>
      </c>
      <c r="F359" s="263" t="s">
        <v>157</v>
      </c>
      <c r="G359" s="263" t="s">
        <v>157</v>
      </c>
      <c r="H359" s="263" t="s">
        <v>157</v>
      </c>
      <c r="I359" s="263" t="s">
        <v>157</v>
      </c>
      <c r="J359" s="263" t="s">
        <v>157</v>
      </c>
      <c r="K359" s="263" t="s">
        <v>157</v>
      </c>
      <c r="L359" s="263"/>
      <c r="M359" s="263" t="s">
        <v>157</v>
      </c>
      <c r="N359" s="263" t="s">
        <v>157</v>
      </c>
      <c r="O359" s="263" t="s">
        <v>157</v>
      </c>
      <c r="P359" s="263" t="s">
        <v>157</v>
      </c>
      <c r="Q359" s="263" t="s">
        <v>157</v>
      </c>
      <c r="R359" s="263" t="s">
        <v>157</v>
      </c>
      <c r="S359" s="263"/>
      <c r="T359" s="263" t="s">
        <v>157</v>
      </c>
      <c r="U359" s="263" t="s">
        <v>157</v>
      </c>
      <c r="V359" s="263" t="s">
        <v>157</v>
      </c>
      <c r="W359" s="263" t="s">
        <v>157</v>
      </c>
      <c r="X359" s="263" t="s">
        <v>157</v>
      </c>
      <c r="Y359" s="263" t="s">
        <v>157</v>
      </c>
      <c r="Z359" s="263"/>
      <c r="AA359" s="263" t="s">
        <v>157</v>
      </c>
      <c r="AB359" s="263" t="s">
        <v>157</v>
      </c>
      <c r="AC359" s="263" t="s">
        <v>157</v>
      </c>
      <c r="AD359" s="263" t="s">
        <v>157</v>
      </c>
      <c r="AE359" s="263" t="s">
        <v>157</v>
      </c>
      <c r="AF359" s="263" t="s">
        <v>157</v>
      </c>
      <c r="AG359" s="263"/>
      <c r="AH359" s="263" t="s">
        <v>157</v>
      </c>
      <c r="AI359" s="263" t="s">
        <v>157</v>
      </c>
      <c r="AJ359" s="263"/>
      <c r="AK359" s="5"/>
      <c r="AL359" s="152"/>
      <c r="AM359" s="152">
        <f>VLOOKUP(C359,DM_NGAY_CONG_QUY_DINH!$H$3:$L$514,5,FALSE)</f>
        <v>26</v>
      </c>
      <c r="AN359" s="152">
        <f t="shared" si="0"/>
        <v>26</v>
      </c>
      <c r="AO359" s="155">
        <f t="shared" si="1"/>
        <v>0</v>
      </c>
      <c r="AP359" s="155">
        <f t="shared" si="2"/>
        <v>0</v>
      </c>
      <c r="AQ359" s="157">
        <f t="shared" si="3"/>
        <v>0</v>
      </c>
      <c r="AR359" s="155">
        <f t="shared" si="4"/>
        <v>0</v>
      </c>
      <c r="AS359" s="155">
        <f t="shared" si="5"/>
        <v>0</v>
      </c>
      <c r="AT359" s="155">
        <f t="shared" si="6"/>
        <v>0</v>
      </c>
      <c r="AU359" s="155">
        <f t="shared" si="7"/>
        <v>0</v>
      </c>
      <c r="AV359" s="155">
        <f t="shared" si="22"/>
        <v>0</v>
      </c>
      <c r="AW359" s="155">
        <f t="shared" si="9"/>
        <v>0</v>
      </c>
      <c r="AX359" s="155">
        <f t="shared" si="10"/>
        <v>0</v>
      </c>
      <c r="AY359" s="155">
        <f t="shared" si="11"/>
        <v>0</v>
      </c>
      <c r="AZ359" s="155">
        <f t="shared" si="23"/>
        <v>0</v>
      </c>
      <c r="BA359" s="155">
        <f t="shared" si="13"/>
        <v>0</v>
      </c>
      <c r="BB359" s="155">
        <f t="shared" si="14"/>
        <v>0</v>
      </c>
      <c r="BC359" s="155">
        <f t="shared" si="15"/>
        <v>0</v>
      </c>
      <c r="BD359" s="155">
        <f t="shared" si="24"/>
        <v>0</v>
      </c>
      <c r="BE359" s="155">
        <f t="shared" si="17"/>
        <v>0</v>
      </c>
      <c r="BF359" s="155">
        <f t="shared" si="18"/>
        <v>0</v>
      </c>
      <c r="BG359" s="155">
        <f t="shared" si="19"/>
        <v>0</v>
      </c>
      <c r="BH359" s="155">
        <f t="shared" si="20"/>
        <v>0</v>
      </c>
      <c r="BI359" s="155">
        <f t="shared" si="21"/>
        <v>0</v>
      </c>
      <c r="BJ359" s="171">
        <v>1</v>
      </c>
      <c r="BK359" s="248"/>
    </row>
    <row r="360" spans="2:63" ht="14.25">
      <c r="B360" s="36">
        <v>355</v>
      </c>
      <c r="C360" s="38">
        <v>10775</v>
      </c>
      <c r="D360" s="131" t="s">
        <v>704</v>
      </c>
      <c r="E360" s="131" t="s">
        <v>358</v>
      </c>
      <c r="F360" s="263" t="s">
        <v>157</v>
      </c>
      <c r="G360" s="263" t="s">
        <v>157</v>
      </c>
      <c r="H360" s="263" t="s">
        <v>157</v>
      </c>
      <c r="I360" s="263" t="s">
        <v>157</v>
      </c>
      <c r="J360" s="263" t="s">
        <v>157</v>
      </c>
      <c r="K360" s="263" t="s">
        <v>157</v>
      </c>
      <c r="L360" s="263"/>
      <c r="M360" s="263" t="s">
        <v>157</v>
      </c>
      <c r="N360" s="263" t="s">
        <v>157</v>
      </c>
      <c r="O360" s="263" t="s">
        <v>157</v>
      </c>
      <c r="P360" s="263" t="s">
        <v>157</v>
      </c>
      <c r="Q360" s="263" t="s">
        <v>157</v>
      </c>
      <c r="R360" s="263" t="s">
        <v>157</v>
      </c>
      <c r="S360" s="263"/>
      <c r="T360" s="263" t="s">
        <v>157</v>
      </c>
      <c r="U360" s="263" t="s">
        <v>157</v>
      </c>
      <c r="V360" s="263" t="s">
        <v>157</v>
      </c>
      <c r="W360" s="263" t="s">
        <v>157</v>
      </c>
      <c r="X360" s="263" t="s">
        <v>157</v>
      </c>
      <c r="Y360" s="263" t="s">
        <v>157</v>
      </c>
      <c r="Z360" s="263"/>
      <c r="AA360" s="263" t="s">
        <v>157</v>
      </c>
      <c r="AB360" s="263" t="s">
        <v>157</v>
      </c>
      <c r="AC360" s="263" t="s">
        <v>157</v>
      </c>
      <c r="AD360" s="263" t="s">
        <v>157</v>
      </c>
      <c r="AE360" s="263" t="s">
        <v>157</v>
      </c>
      <c r="AF360" s="263" t="s">
        <v>157</v>
      </c>
      <c r="AG360" s="263"/>
      <c r="AH360" s="263" t="s">
        <v>157</v>
      </c>
      <c r="AI360" s="263" t="s">
        <v>157</v>
      </c>
      <c r="AJ360" s="263"/>
      <c r="AK360" s="5"/>
      <c r="AL360" s="152"/>
      <c r="AM360" s="152">
        <f>VLOOKUP(C360,DM_NGAY_CONG_QUY_DINH!$H$3:$L$514,5,FALSE)</f>
        <v>26</v>
      </c>
      <c r="AN360" s="152">
        <f t="shared" si="0"/>
        <v>26</v>
      </c>
      <c r="AO360" s="155">
        <f t="shared" si="1"/>
        <v>0</v>
      </c>
      <c r="AP360" s="155">
        <f t="shared" si="2"/>
        <v>0</v>
      </c>
      <c r="AQ360" s="157">
        <f t="shared" si="3"/>
        <v>0</v>
      </c>
      <c r="AR360" s="155">
        <f t="shared" si="4"/>
        <v>0</v>
      </c>
      <c r="AS360" s="155">
        <f t="shared" si="5"/>
        <v>0</v>
      </c>
      <c r="AT360" s="155">
        <f t="shared" si="6"/>
        <v>0</v>
      </c>
      <c r="AU360" s="155">
        <f t="shared" si="7"/>
        <v>0</v>
      </c>
      <c r="AV360" s="155">
        <f t="shared" si="22"/>
        <v>0</v>
      </c>
      <c r="AW360" s="155">
        <f t="shared" si="9"/>
        <v>0</v>
      </c>
      <c r="AX360" s="155">
        <f t="shared" si="10"/>
        <v>0</v>
      </c>
      <c r="AY360" s="155">
        <f t="shared" si="11"/>
        <v>0</v>
      </c>
      <c r="AZ360" s="155">
        <f t="shared" si="23"/>
        <v>0</v>
      </c>
      <c r="BA360" s="155">
        <f t="shared" si="13"/>
        <v>0</v>
      </c>
      <c r="BB360" s="155">
        <f t="shared" si="14"/>
        <v>0</v>
      </c>
      <c r="BC360" s="155">
        <f t="shared" si="15"/>
        <v>0</v>
      </c>
      <c r="BD360" s="155">
        <f t="shared" si="24"/>
        <v>0</v>
      </c>
      <c r="BE360" s="155">
        <f t="shared" si="17"/>
        <v>0</v>
      </c>
      <c r="BF360" s="155">
        <f t="shared" si="18"/>
        <v>0</v>
      </c>
      <c r="BG360" s="155">
        <f t="shared" si="19"/>
        <v>0</v>
      </c>
      <c r="BH360" s="155">
        <f t="shared" si="20"/>
        <v>0</v>
      </c>
      <c r="BI360" s="155">
        <f t="shared" si="21"/>
        <v>0</v>
      </c>
      <c r="BJ360" s="171">
        <v>1</v>
      </c>
      <c r="BK360" s="248"/>
    </row>
    <row r="361" spans="2:63" ht="14.25">
      <c r="B361" s="36">
        <v>356</v>
      </c>
      <c r="C361" s="38">
        <v>10776</v>
      </c>
      <c r="D361" s="131" t="s">
        <v>705</v>
      </c>
      <c r="E361" s="131" t="s">
        <v>358</v>
      </c>
      <c r="F361" s="263" t="s">
        <v>305</v>
      </c>
      <c r="G361" s="263" t="s">
        <v>305</v>
      </c>
      <c r="H361" s="263" t="s">
        <v>305</v>
      </c>
      <c r="I361" s="263" t="s">
        <v>305</v>
      </c>
      <c r="J361" s="263" t="s">
        <v>305</v>
      </c>
      <c r="K361" s="263" t="s">
        <v>305</v>
      </c>
      <c r="L361" s="263"/>
      <c r="M361" s="263" t="s">
        <v>305</v>
      </c>
      <c r="N361" s="263" t="s">
        <v>305</v>
      </c>
      <c r="O361" s="263" t="s">
        <v>305</v>
      </c>
      <c r="P361" s="263" t="s">
        <v>305</v>
      </c>
      <c r="Q361" s="263" t="s">
        <v>305</v>
      </c>
      <c r="R361" s="263" t="s">
        <v>305</v>
      </c>
      <c r="S361" s="263"/>
      <c r="T361" s="263" t="s">
        <v>305</v>
      </c>
      <c r="U361" s="263" t="s">
        <v>305</v>
      </c>
      <c r="V361" s="263" t="s">
        <v>305</v>
      </c>
      <c r="W361" s="263" t="s">
        <v>305</v>
      </c>
      <c r="X361" s="263" t="s">
        <v>305</v>
      </c>
      <c r="Y361" s="263" t="s">
        <v>305</v>
      </c>
      <c r="Z361" s="263"/>
      <c r="AA361" s="263" t="s">
        <v>305</v>
      </c>
      <c r="AB361" s="263" t="s">
        <v>305</v>
      </c>
      <c r="AC361" s="263" t="s">
        <v>305</v>
      </c>
      <c r="AD361" s="263" t="s">
        <v>305</v>
      </c>
      <c r="AE361" s="263" t="s">
        <v>305</v>
      </c>
      <c r="AF361" s="263" t="s">
        <v>305</v>
      </c>
      <c r="AG361" s="263"/>
      <c r="AH361" s="263" t="s">
        <v>305</v>
      </c>
      <c r="AI361" s="263" t="s">
        <v>305</v>
      </c>
      <c r="AJ361" s="263"/>
      <c r="AK361" s="5"/>
      <c r="AL361" s="152"/>
      <c r="AM361" s="152">
        <f>VLOOKUP(C361,DM_NGAY_CONG_QUY_DINH!$H$3:$L$514,5,FALSE)</f>
        <v>26</v>
      </c>
      <c r="AN361" s="152">
        <f t="shared" si="0"/>
        <v>0</v>
      </c>
      <c r="AO361" s="155">
        <f t="shared" si="1"/>
        <v>0</v>
      </c>
      <c r="AP361" s="155">
        <f t="shared" si="2"/>
        <v>0</v>
      </c>
      <c r="AQ361" s="157">
        <f t="shared" si="3"/>
        <v>0</v>
      </c>
      <c r="AR361" s="155">
        <f t="shared" si="4"/>
        <v>0</v>
      </c>
      <c r="AS361" s="155">
        <f t="shared" si="5"/>
        <v>0</v>
      </c>
      <c r="AT361" s="155">
        <f t="shared" si="6"/>
        <v>26</v>
      </c>
      <c r="AU361" s="155">
        <f t="shared" si="7"/>
        <v>0</v>
      </c>
      <c r="AV361" s="155">
        <f t="shared" si="22"/>
        <v>0</v>
      </c>
      <c r="AW361" s="155">
        <f t="shared" si="9"/>
        <v>0</v>
      </c>
      <c r="AX361" s="155">
        <f t="shared" si="10"/>
        <v>0</v>
      </c>
      <c r="AY361" s="155">
        <f t="shared" si="11"/>
        <v>0</v>
      </c>
      <c r="AZ361" s="155">
        <f t="shared" si="23"/>
        <v>0</v>
      </c>
      <c r="BA361" s="155">
        <f t="shared" si="13"/>
        <v>0</v>
      </c>
      <c r="BB361" s="155">
        <f t="shared" si="14"/>
        <v>0</v>
      </c>
      <c r="BC361" s="155">
        <f t="shared" si="15"/>
        <v>0</v>
      </c>
      <c r="BD361" s="155">
        <f t="shared" si="24"/>
        <v>0</v>
      </c>
      <c r="BE361" s="155">
        <f t="shared" si="17"/>
        <v>0</v>
      </c>
      <c r="BF361" s="155">
        <f t="shared" si="18"/>
        <v>0</v>
      </c>
      <c r="BG361" s="155">
        <f t="shared" si="19"/>
        <v>0</v>
      </c>
      <c r="BH361" s="155">
        <f t="shared" si="20"/>
        <v>0</v>
      </c>
      <c r="BI361" s="155">
        <f t="shared" si="21"/>
        <v>0</v>
      </c>
      <c r="BJ361" s="171">
        <v>1</v>
      </c>
      <c r="BK361" s="248"/>
    </row>
    <row r="362" spans="2:63" ht="14.25">
      <c r="B362" s="36">
        <v>357</v>
      </c>
      <c r="C362" s="38">
        <v>10777</v>
      </c>
      <c r="D362" s="131" t="s">
        <v>706</v>
      </c>
      <c r="E362" s="131" t="s">
        <v>358</v>
      </c>
      <c r="F362" s="263" t="s">
        <v>157</v>
      </c>
      <c r="G362" s="263" t="s">
        <v>157</v>
      </c>
      <c r="H362" s="263" t="s">
        <v>157</v>
      </c>
      <c r="I362" s="263" t="s">
        <v>157</v>
      </c>
      <c r="J362" s="263" t="s">
        <v>157</v>
      </c>
      <c r="K362" s="263" t="s">
        <v>157</v>
      </c>
      <c r="L362" s="263"/>
      <c r="M362" s="263" t="s">
        <v>157</v>
      </c>
      <c r="N362" s="263" t="s">
        <v>157</v>
      </c>
      <c r="O362" s="263" t="s">
        <v>157</v>
      </c>
      <c r="P362" s="263" t="s">
        <v>157</v>
      </c>
      <c r="Q362" s="263" t="s">
        <v>157</v>
      </c>
      <c r="R362" s="263" t="s">
        <v>157</v>
      </c>
      <c r="S362" s="263"/>
      <c r="T362" s="263" t="s">
        <v>157</v>
      </c>
      <c r="U362" s="263" t="s">
        <v>157</v>
      </c>
      <c r="V362" s="263" t="s">
        <v>157</v>
      </c>
      <c r="W362" s="263" t="s">
        <v>157</v>
      </c>
      <c r="X362" s="263" t="s">
        <v>157</v>
      </c>
      <c r="Y362" s="263" t="s">
        <v>157</v>
      </c>
      <c r="Z362" s="263"/>
      <c r="AA362" s="263" t="s">
        <v>157</v>
      </c>
      <c r="AB362" s="263" t="s">
        <v>157</v>
      </c>
      <c r="AC362" s="263" t="s">
        <v>157</v>
      </c>
      <c r="AD362" s="263" t="s">
        <v>157</v>
      </c>
      <c r="AE362" s="263" t="s">
        <v>157</v>
      </c>
      <c r="AF362" s="263" t="s">
        <v>157</v>
      </c>
      <c r="AG362" s="263"/>
      <c r="AH362" s="263" t="s">
        <v>157</v>
      </c>
      <c r="AI362" s="263" t="s">
        <v>157</v>
      </c>
      <c r="AJ362" s="263"/>
      <c r="AK362" s="5"/>
      <c r="AL362" s="152"/>
      <c r="AM362" s="152">
        <f>VLOOKUP(C362,DM_NGAY_CONG_QUY_DINH!$H$3:$L$514,5,FALSE)</f>
        <v>26</v>
      </c>
      <c r="AN362" s="152">
        <f t="shared" si="0"/>
        <v>26</v>
      </c>
      <c r="AO362" s="155">
        <f t="shared" si="1"/>
        <v>0</v>
      </c>
      <c r="AP362" s="155">
        <f t="shared" si="2"/>
        <v>0</v>
      </c>
      <c r="AQ362" s="157">
        <f t="shared" si="3"/>
        <v>0</v>
      </c>
      <c r="AR362" s="155">
        <f t="shared" si="4"/>
        <v>0</v>
      </c>
      <c r="AS362" s="155">
        <f t="shared" si="5"/>
        <v>0</v>
      </c>
      <c r="AT362" s="155">
        <f t="shared" si="6"/>
        <v>0</v>
      </c>
      <c r="AU362" s="155">
        <f t="shared" si="7"/>
        <v>0</v>
      </c>
      <c r="AV362" s="155">
        <f t="shared" si="22"/>
        <v>0</v>
      </c>
      <c r="AW362" s="155">
        <f t="shared" si="9"/>
        <v>0</v>
      </c>
      <c r="AX362" s="155">
        <f t="shared" si="10"/>
        <v>0</v>
      </c>
      <c r="AY362" s="155">
        <f t="shared" si="11"/>
        <v>0</v>
      </c>
      <c r="AZ362" s="155">
        <f t="shared" si="23"/>
        <v>0</v>
      </c>
      <c r="BA362" s="155">
        <f t="shared" si="13"/>
        <v>0</v>
      </c>
      <c r="BB362" s="155">
        <f t="shared" si="14"/>
        <v>0</v>
      </c>
      <c r="BC362" s="155">
        <f t="shared" si="15"/>
        <v>0</v>
      </c>
      <c r="BD362" s="155">
        <f t="shared" si="24"/>
        <v>0</v>
      </c>
      <c r="BE362" s="155">
        <f t="shared" si="17"/>
        <v>0</v>
      </c>
      <c r="BF362" s="155">
        <f t="shared" si="18"/>
        <v>0</v>
      </c>
      <c r="BG362" s="155">
        <f t="shared" si="19"/>
        <v>0</v>
      </c>
      <c r="BH362" s="155">
        <f t="shared" si="20"/>
        <v>0</v>
      </c>
      <c r="BI362" s="155">
        <f t="shared" si="21"/>
        <v>0</v>
      </c>
      <c r="BJ362" s="171">
        <v>1</v>
      </c>
      <c r="BK362" s="248"/>
    </row>
    <row r="363" spans="2:63" ht="14.25">
      <c r="B363" s="36">
        <v>358</v>
      </c>
      <c r="C363" s="38">
        <v>10780</v>
      </c>
      <c r="D363" s="131" t="s">
        <v>707</v>
      </c>
      <c r="E363" s="131" t="s">
        <v>358</v>
      </c>
      <c r="F363" s="263" t="s">
        <v>157</v>
      </c>
      <c r="G363" s="263" t="s">
        <v>157</v>
      </c>
      <c r="H363" s="263" t="s">
        <v>157</v>
      </c>
      <c r="I363" s="263" t="s">
        <v>157</v>
      </c>
      <c r="J363" s="263" t="s">
        <v>157</v>
      </c>
      <c r="K363" s="263" t="s">
        <v>157</v>
      </c>
      <c r="L363" s="263"/>
      <c r="M363" s="263" t="s">
        <v>157</v>
      </c>
      <c r="N363" s="263" t="s">
        <v>157</v>
      </c>
      <c r="O363" s="263" t="s">
        <v>157</v>
      </c>
      <c r="P363" s="263" t="s">
        <v>157</v>
      </c>
      <c r="Q363" s="263" t="s">
        <v>157</v>
      </c>
      <c r="R363" s="263" t="s">
        <v>157</v>
      </c>
      <c r="S363" s="263"/>
      <c r="T363" s="263" t="s">
        <v>157</v>
      </c>
      <c r="U363" s="263" t="s">
        <v>157</v>
      </c>
      <c r="V363" s="263" t="s">
        <v>157</v>
      </c>
      <c r="W363" s="263" t="s">
        <v>157</v>
      </c>
      <c r="X363" s="263" t="s">
        <v>157</v>
      </c>
      <c r="Y363" s="263" t="s">
        <v>157</v>
      </c>
      <c r="Z363" s="263"/>
      <c r="AA363" s="263" t="s">
        <v>157</v>
      </c>
      <c r="AB363" s="263" t="s">
        <v>157</v>
      </c>
      <c r="AC363" s="263" t="s">
        <v>157</v>
      </c>
      <c r="AD363" s="263" t="s">
        <v>157</v>
      </c>
      <c r="AE363" s="263" t="s">
        <v>157</v>
      </c>
      <c r="AF363" s="263" t="s">
        <v>157</v>
      </c>
      <c r="AG363" s="263"/>
      <c r="AH363" s="263" t="s">
        <v>157</v>
      </c>
      <c r="AI363" s="263" t="s">
        <v>157</v>
      </c>
      <c r="AJ363" s="263"/>
      <c r="AK363" s="5"/>
      <c r="AL363" s="152"/>
      <c r="AM363" s="152">
        <f>VLOOKUP(C363,DM_NGAY_CONG_QUY_DINH!$H$3:$L$514,5,FALSE)</f>
        <v>26</v>
      </c>
      <c r="AN363" s="152">
        <f t="shared" si="0"/>
        <v>26</v>
      </c>
      <c r="AO363" s="155">
        <f t="shared" si="1"/>
        <v>0</v>
      </c>
      <c r="AP363" s="155">
        <f t="shared" si="2"/>
        <v>0</v>
      </c>
      <c r="AQ363" s="157">
        <f t="shared" si="3"/>
        <v>0</v>
      </c>
      <c r="AR363" s="155">
        <f t="shared" si="4"/>
        <v>0</v>
      </c>
      <c r="AS363" s="155">
        <f t="shared" si="5"/>
        <v>0</v>
      </c>
      <c r="AT363" s="155">
        <f t="shared" si="6"/>
        <v>0</v>
      </c>
      <c r="AU363" s="155">
        <f t="shared" si="7"/>
        <v>0</v>
      </c>
      <c r="AV363" s="155">
        <f t="shared" si="22"/>
        <v>0</v>
      </c>
      <c r="AW363" s="155">
        <f t="shared" si="9"/>
        <v>0</v>
      </c>
      <c r="AX363" s="155">
        <f t="shared" si="10"/>
        <v>0</v>
      </c>
      <c r="AY363" s="155">
        <f t="shared" si="11"/>
        <v>0</v>
      </c>
      <c r="AZ363" s="155">
        <f t="shared" si="23"/>
        <v>0</v>
      </c>
      <c r="BA363" s="155">
        <f t="shared" si="13"/>
        <v>0</v>
      </c>
      <c r="BB363" s="155">
        <f t="shared" si="14"/>
        <v>0</v>
      </c>
      <c r="BC363" s="155">
        <f t="shared" si="15"/>
        <v>0</v>
      </c>
      <c r="BD363" s="155">
        <f t="shared" si="24"/>
        <v>0</v>
      </c>
      <c r="BE363" s="155">
        <f t="shared" si="17"/>
        <v>0</v>
      </c>
      <c r="BF363" s="155">
        <f t="shared" si="18"/>
        <v>0</v>
      </c>
      <c r="BG363" s="155">
        <f t="shared" si="19"/>
        <v>0</v>
      </c>
      <c r="BH363" s="155">
        <f t="shared" si="20"/>
        <v>0</v>
      </c>
      <c r="BI363" s="155">
        <f t="shared" si="21"/>
        <v>0</v>
      </c>
      <c r="BJ363" s="171">
        <v>1</v>
      </c>
      <c r="BK363" s="248"/>
    </row>
    <row r="364" spans="2:63" ht="14.25">
      <c r="B364" s="36">
        <v>359</v>
      </c>
      <c r="C364" s="38">
        <v>10781</v>
      </c>
      <c r="D364" s="131" t="s">
        <v>708</v>
      </c>
      <c r="E364" s="131" t="s">
        <v>358</v>
      </c>
      <c r="F364" s="263" t="s">
        <v>157</v>
      </c>
      <c r="G364" s="263" t="s">
        <v>157</v>
      </c>
      <c r="H364" s="263" t="s">
        <v>157</v>
      </c>
      <c r="I364" s="263" t="s">
        <v>157</v>
      </c>
      <c r="J364" s="263" t="s">
        <v>157</v>
      </c>
      <c r="K364" s="263" t="s">
        <v>157</v>
      </c>
      <c r="L364" s="263"/>
      <c r="M364" s="263" t="s">
        <v>157</v>
      </c>
      <c r="N364" s="263" t="s">
        <v>157</v>
      </c>
      <c r="O364" s="263" t="s">
        <v>157</v>
      </c>
      <c r="P364" s="263" t="s">
        <v>157</v>
      </c>
      <c r="Q364" s="263" t="s">
        <v>157</v>
      </c>
      <c r="R364" s="263" t="s">
        <v>157</v>
      </c>
      <c r="S364" s="263"/>
      <c r="T364" s="263" t="s">
        <v>157</v>
      </c>
      <c r="U364" s="263" t="s">
        <v>157</v>
      </c>
      <c r="V364" s="263" t="s">
        <v>157</v>
      </c>
      <c r="W364" s="263" t="s">
        <v>157</v>
      </c>
      <c r="X364" s="263" t="s">
        <v>157</v>
      </c>
      <c r="Y364" s="263" t="s">
        <v>157</v>
      </c>
      <c r="Z364" s="263"/>
      <c r="AA364" s="263" t="s">
        <v>157</v>
      </c>
      <c r="AB364" s="263" t="s">
        <v>157</v>
      </c>
      <c r="AC364" s="263" t="s">
        <v>157</v>
      </c>
      <c r="AD364" s="263" t="s">
        <v>157</v>
      </c>
      <c r="AE364" s="263" t="s">
        <v>157</v>
      </c>
      <c r="AF364" s="263" t="s">
        <v>157</v>
      </c>
      <c r="AG364" s="263"/>
      <c r="AH364" s="263" t="s">
        <v>157</v>
      </c>
      <c r="AI364" s="263" t="s">
        <v>157</v>
      </c>
      <c r="AJ364" s="263"/>
      <c r="AK364" s="5"/>
      <c r="AL364" s="152"/>
      <c r="AM364" s="152">
        <f>VLOOKUP(C364,DM_NGAY_CONG_QUY_DINH!$H$3:$L$514,5,FALSE)</f>
        <v>26</v>
      </c>
      <c r="AN364" s="152">
        <f t="shared" si="0"/>
        <v>26</v>
      </c>
      <c r="AO364" s="155">
        <f t="shared" si="1"/>
        <v>0</v>
      </c>
      <c r="AP364" s="155">
        <f t="shared" si="2"/>
        <v>0</v>
      </c>
      <c r="AQ364" s="157">
        <f t="shared" si="3"/>
        <v>0</v>
      </c>
      <c r="AR364" s="155">
        <f t="shared" si="4"/>
        <v>0</v>
      </c>
      <c r="AS364" s="155">
        <f t="shared" si="5"/>
        <v>0</v>
      </c>
      <c r="AT364" s="155">
        <f t="shared" si="6"/>
        <v>0</v>
      </c>
      <c r="AU364" s="155">
        <f t="shared" si="7"/>
        <v>0</v>
      </c>
      <c r="AV364" s="155">
        <f t="shared" si="22"/>
        <v>0</v>
      </c>
      <c r="AW364" s="155">
        <f t="shared" si="9"/>
        <v>0</v>
      </c>
      <c r="AX364" s="155">
        <f t="shared" si="10"/>
        <v>0</v>
      </c>
      <c r="AY364" s="155">
        <f t="shared" si="11"/>
        <v>0</v>
      </c>
      <c r="AZ364" s="155">
        <f t="shared" si="23"/>
        <v>0</v>
      </c>
      <c r="BA364" s="155">
        <f t="shared" si="13"/>
        <v>0</v>
      </c>
      <c r="BB364" s="155">
        <f t="shared" si="14"/>
        <v>0</v>
      </c>
      <c r="BC364" s="155">
        <f t="shared" si="15"/>
        <v>0</v>
      </c>
      <c r="BD364" s="155">
        <f t="shared" si="24"/>
        <v>0</v>
      </c>
      <c r="BE364" s="155">
        <f t="shared" si="17"/>
        <v>0</v>
      </c>
      <c r="BF364" s="155">
        <f t="shared" si="18"/>
        <v>0</v>
      </c>
      <c r="BG364" s="155">
        <f t="shared" si="19"/>
        <v>0</v>
      </c>
      <c r="BH364" s="155">
        <f t="shared" si="20"/>
        <v>0</v>
      </c>
      <c r="BI364" s="155">
        <f t="shared" si="21"/>
        <v>0</v>
      </c>
      <c r="BJ364" s="171">
        <v>1</v>
      </c>
      <c r="BK364" s="248"/>
    </row>
    <row r="365" spans="2:63" ht="14.25">
      <c r="B365" s="36">
        <v>360</v>
      </c>
      <c r="C365" s="38">
        <v>10782</v>
      </c>
      <c r="D365" s="131" t="s">
        <v>709</v>
      </c>
      <c r="E365" s="131" t="s">
        <v>358</v>
      </c>
      <c r="F365" s="263" t="s">
        <v>157</v>
      </c>
      <c r="G365" s="263" t="s">
        <v>157</v>
      </c>
      <c r="H365" s="263" t="s">
        <v>157</v>
      </c>
      <c r="I365" s="263" t="s">
        <v>157</v>
      </c>
      <c r="J365" s="263" t="s">
        <v>157</v>
      </c>
      <c r="K365" s="263" t="s">
        <v>157</v>
      </c>
      <c r="L365" s="263"/>
      <c r="M365" s="263" t="s">
        <v>157</v>
      </c>
      <c r="N365" s="263" t="s">
        <v>157</v>
      </c>
      <c r="O365" s="263" t="s">
        <v>157</v>
      </c>
      <c r="P365" s="263" t="s">
        <v>157</v>
      </c>
      <c r="Q365" s="263" t="s">
        <v>157</v>
      </c>
      <c r="R365" s="263" t="s">
        <v>157</v>
      </c>
      <c r="S365" s="263"/>
      <c r="T365" s="263" t="s">
        <v>157</v>
      </c>
      <c r="U365" s="263" t="s">
        <v>157</v>
      </c>
      <c r="V365" s="263" t="s">
        <v>157</v>
      </c>
      <c r="W365" s="263" t="s">
        <v>157</v>
      </c>
      <c r="X365" s="263" t="s">
        <v>157</v>
      </c>
      <c r="Y365" s="263" t="s">
        <v>157</v>
      </c>
      <c r="Z365" s="263"/>
      <c r="AA365" s="263" t="s">
        <v>157</v>
      </c>
      <c r="AB365" s="263" t="s">
        <v>157</v>
      </c>
      <c r="AC365" s="263" t="s">
        <v>157</v>
      </c>
      <c r="AD365" s="263" t="s">
        <v>157</v>
      </c>
      <c r="AE365" s="263" t="s">
        <v>157</v>
      </c>
      <c r="AF365" s="263" t="s">
        <v>157</v>
      </c>
      <c r="AG365" s="263"/>
      <c r="AH365" s="263" t="s">
        <v>157</v>
      </c>
      <c r="AI365" s="263" t="s">
        <v>157</v>
      </c>
      <c r="AJ365" s="263"/>
      <c r="AK365" s="5"/>
      <c r="AL365" s="152"/>
      <c r="AM365" s="152">
        <f>VLOOKUP(C365,DM_NGAY_CONG_QUY_DINH!$H$3:$L$514,5,FALSE)</f>
        <v>26</v>
      </c>
      <c r="AN365" s="152">
        <f t="shared" si="0"/>
        <v>26</v>
      </c>
      <c r="AO365" s="155">
        <f t="shared" si="1"/>
        <v>0</v>
      </c>
      <c r="AP365" s="155">
        <f t="shared" si="2"/>
        <v>0</v>
      </c>
      <c r="AQ365" s="157">
        <f t="shared" si="3"/>
        <v>0</v>
      </c>
      <c r="AR365" s="155">
        <f t="shared" si="4"/>
        <v>0</v>
      </c>
      <c r="AS365" s="155">
        <f t="shared" si="5"/>
        <v>0</v>
      </c>
      <c r="AT365" s="155">
        <f t="shared" si="6"/>
        <v>0</v>
      </c>
      <c r="AU365" s="155">
        <f t="shared" si="7"/>
        <v>0</v>
      </c>
      <c r="AV365" s="155">
        <f t="shared" si="22"/>
        <v>0</v>
      </c>
      <c r="AW365" s="155">
        <f t="shared" si="9"/>
        <v>0</v>
      </c>
      <c r="AX365" s="155">
        <f t="shared" si="10"/>
        <v>0</v>
      </c>
      <c r="AY365" s="155">
        <f t="shared" si="11"/>
        <v>0</v>
      </c>
      <c r="AZ365" s="155">
        <f t="shared" si="23"/>
        <v>0</v>
      </c>
      <c r="BA365" s="155">
        <f t="shared" si="13"/>
        <v>0</v>
      </c>
      <c r="BB365" s="155">
        <f t="shared" si="14"/>
        <v>0</v>
      </c>
      <c r="BC365" s="155">
        <f t="shared" si="15"/>
        <v>0</v>
      </c>
      <c r="BD365" s="155">
        <f t="shared" si="24"/>
        <v>0</v>
      </c>
      <c r="BE365" s="155">
        <f t="shared" si="17"/>
        <v>0</v>
      </c>
      <c r="BF365" s="155">
        <f t="shared" si="18"/>
        <v>0</v>
      </c>
      <c r="BG365" s="155">
        <f t="shared" si="19"/>
        <v>0</v>
      </c>
      <c r="BH365" s="155">
        <f t="shared" si="20"/>
        <v>0</v>
      </c>
      <c r="BI365" s="155">
        <f t="shared" si="21"/>
        <v>0</v>
      </c>
      <c r="BJ365" s="171">
        <v>1</v>
      </c>
      <c r="BK365" s="248"/>
    </row>
    <row r="366" spans="2:63" ht="14.25">
      <c r="B366" s="36">
        <v>361</v>
      </c>
      <c r="C366" s="38">
        <v>10783</v>
      </c>
      <c r="D366" s="131" t="s">
        <v>710</v>
      </c>
      <c r="E366" s="131" t="s">
        <v>358</v>
      </c>
      <c r="F366" s="263" t="s">
        <v>157</v>
      </c>
      <c r="G366" s="263" t="s">
        <v>157</v>
      </c>
      <c r="H366" s="263" t="s">
        <v>157</v>
      </c>
      <c r="I366" s="263" t="s">
        <v>157</v>
      </c>
      <c r="J366" s="263" t="s">
        <v>157</v>
      </c>
      <c r="K366" s="263" t="s">
        <v>157</v>
      </c>
      <c r="L366" s="263"/>
      <c r="M366" s="263" t="s">
        <v>157</v>
      </c>
      <c r="N366" s="263" t="s">
        <v>157</v>
      </c>
      <c r="O366" s="263" t="s">
        <v>157</v>
      </c>
      <c r="P366" s="263" t="s">
        <v>157</v>
      </c>
      <c r="Q366" s="263" t="s">
        <v>157</v>
      </c>
      <c r="R366" s="263" t="s">
        <v>157</v>
      </c>
      <c r="S366" s="263"/>
      <c r="T366" s="263" t="s">
        <v>157</v>
      </c>
      <c r="U366" s="263" t="s">
        <v>157</v>
      </c>
      <c r="V366" s="263" t="s">
        <v>157</v>
      </c>
      <c r="W366" s="263" t="s">
        <v>157</v>
      </c>
      <c r="X366" s="263" t="s">
        <v>157</v>
      </c>
      <c r="Y366" s="263" t="s">
        <v>157</v>
      </c>
      <c r="Z366" s="263"/>
      <c r="AA366" s="263" t="s">
        <v>157</v>
      </c>
      <c r="AB366" s="263" t="s">
        <v>157</v>
      </c>
      <c r="AC366" s="263" t="s">
        <v>157</v>
      </c>
      <c r="AD366" s="263" t="s">
        <v>157</v>
      </c>
      <c r="AE366" s="263" t="s">
        <v>157</v>
      </c>
      <c r="AF366" s="263" t="s">
        <v>157</v>
      </c>
      <c r="AG366" s="263"/>
      <c r="AH366" s="263" t="s">
        <v>157</v>
      </c>
      <c r="AI366" s="263" t="s">
        <v>157</v>
      </c>
      <c r="AJ366" s="263"/>
      <c r="AK366" s="5"/>
      <c r="AL366" s="152"/>
      <c r="AM366" s="152">
        <f>VLOOKUP(C366,DM_NGAY_CONG_QUY_DINH!$H$3:$L$514,5,FALSE)</f>
        <v>26</v>
      </c>
      <c r="AN366" s="152">
        <f t="shared" si="0"/>
        <v>26</v>
      </c>
      <c r="AO366" s="155">
        <f t="shared" si="1"/>
        <v>0</v>
      </c>
      <c r="AP366" s="155">
        <f t="shared" si="2"/>
        <v>0</v>
      </c>
      <c r="AQ366" s="157">
        <f t="shared" si="3"/>
        <v>0</v>
      </c>
      <c r="AR366" s="155">
        <f t="shared" si="4"/>
        <v>0</v>
      </c>
      <c r="AS366" s="155">
        <f t="shared" si="5"/>
        <v>0</v>
      </c>
      <c r="AT366" s="155">
        <f t="shared" si="6"/>
        <v>0</v>
      </c>
      <c r="AU366" s="155">
        <f t="shared" si="7"/>
        <v>0</v>
      </c>
      <c r="AV366" s="155">
        <f t="shared" si="22"/>
        <v>0</v>
      </c>
      <c r="AW366" s="155">
        <f t="shared" si="9"/>
        <v>0</v>
      </c>
      <c r="AX366" s="155">
        <f t="shared" si="10"/>
        <v>0</v>
      </c>
      <c r="AY366" s="155">
        <f t="shared" si="11"/>
        <v>0</v>
      </c>
      <c r="AZ366" s="155">
        <f t="shared" si="23"/>
        <v>0</v>
      </c>
      <c r="BA366" s="155">
        <f t="shared" si="13"/>
        <v>0</v>
      </c>
      <c r="BB366" s="155">
        <f t="shared" si="14"/>
        <v>0</v>
      </c>
      <c r="BC366" s="155">
        <f t="shared" si="15"/>
        <v>0</v>
      </c>
      <c r="BD366" s="155">
        <f t="shared" si="24"/>
        <v>0</v>
      </c>
      <c r="BE366" s="155">
        <f t="shared" si="17"/>
        <v>0</v>
      </c>
      <c r="BF366" s="155">
        <f t="shared" si="18"/>
        <v>0</v>
      </c>
      <c r="BG366" s="155">
        <f t="shared" si="19"/>
        <v>0</v>
      </c>
      <c r="BH366" s="155">
        <f t="shared" si="20"/>
        <v>0</v>
      </c>
      <c r="BI366" s="155">
        <f t="shared" si="21"/>
        <v>0</v>
      </c>
      <c r="BJ366" s="171">
        <v>1</v>
      </c>
      <c r="BK366" s="248"/>
    </row>
    <row r="367" spans="2:63" ht="14.25">
      <c r="B367" s="36">
        <v>362</v>
      </c>
      <c r="C367" s="38">
        <v>11769</v>
      </c>
      <c r="D367" s="131" t="s">
        <v>427</v>
      </c>
      <c r="E367" s="131" t="s">
        <v>358</v>
      </c>
      <c r="F367" s="263" t="s">
        <v>157</v>
      </c>
      <c r="G367" s="263" t="s">
        <v>157</v>
      </c>
      <c r="H367" s="263" t="s">
        <v>157</v>
      </c>
      <c r="I367" s="263" t="s">
        <v>157</v>
      </c>
      <c r="J367" s="263" t="s">
        <v>157</v>
      </c>
      <c r="K367" s="263" t="s">
        <v>157</v>
      </c>
      <c r="L367" s="263"/>
      <c r="M367" s="263" t="s">
        <v>157</v>
      </c>
      <c r="N367" s="263" t="s">
        <v>157</v>
      </c>
      <c r="O367" s="263" t="s">
        <v>157</v>
      </c>
      <c r="P367" s="263" t="s">
        <v>157</v>
      </c>
      <c r="Q367" s="263" t="s">
        <v>157</v>
      </c>
      <c r="R367" s="263" t="s">
        <v>157</v>
      </c>
      <c r="S367" s="263"/>
      <c r="T367" s="263" t="s">
        <v>157</v>
      </c>
      <c r="U367" s="263" t="s">
        <v>157</v>
      </c>
      <c r="V367" s="263" t="s">
        <v>157</v>
      </c>
      <c r="W367" s="263" t="s">
        <v>157</v>
      </c>
      <c r="X367" s="263" t="s">
        <v>157</v>
      </c>
      <c r="Y367" s="263" t="s">
        <v>157</v>
      </c>
      <c r="Z367" s="263"/>
      <c r="AA367" s="263" t="s">
        <v>157</v>
      </c>
      <c r="AB367" s="263" t="s">
        <v>157</v>
      </c>
      <c r="AC367" s="263" t="s">
        <v>157</v>
      </c>
      <c r="AD367" s="263" t="s">
        <v>157</v>
      </c>
      <c r="AE367" s="263" t="s">
        <v>157</v>
      </c>
      <c r="AF367" s="263" t="s">
        <v>157</v>
      </c>
      <c r="AG367" s="263"/>
      <c r="AH367" s="263" t="s">
        <v>157</v>
      </c>
      <c r="AI367" s="263" t="s">
        <v>157</v>
      </c>
      <c r="AJ367" s="263"/>
      <c r="AK367" s="5"/>
      <c r="AL367" s="152"/>
      <c r="AM367" s="152">
        <f>VLOOKUP(C367,DM_NGAY_CONG_QUY_DINH!$H$3:$L$514,5,FALSE)</f>
        <v>26</v>
      </c>
      <c r="AN367" s="152">
        <f t="shared" si="0"/>
        <v>26</v>
      </c>
      <c r="AO367" s="155">
        <f t="shared" si="1"/>
        <v>0</v>
      </c>
      <c r="AP367" s="155">
        <f t="shared" si="2"/>
        <v>0</v>
      </c>
      <c r="AQ367" s="157">
        <f t="shared" si="3"/>
        <v>0</v>
      </c>
      <c r="AR367" s="155">
        <f t="shared" si="4"/>
        <v>0</v>
      </c>
      <c r="AS367" s="155">
        <f t="shared" si="5"/>
        <v>0</v>
      </c>
      <c r="AT367" s="155">
        <f t="shared" si="6"/>
        <v>0</v>
      </c>
      <c r="AU367" s="155">
        <f t="shared" si="7"/>
        <v>0</v>
      </c>
      <c r="AV367" s="155">
        <f t="shared" si="22"/>
        <v>0</v>
      </c>
      <c r="AW367" s="155">
        <f t="shared" si="9"/>
        <v>0</v>
      </c>
      <c r="AX367" s="155">
        <f t="shared" si="10"/>
        <v>0</v>
      </c>
      <c r="AY367" s="155">
        <f t="shared" si="11"/>
        <v>0</v>
      </c>
      <c r="AZ367" s="155">
        <f t="shared" si="23"/>
        <v>0</v>
      </c>
      <c r="BA367" s="155">
        <f t="shared" si="13"/>
        <v>0</v>
      </c>
      <c r="BB367" s="155">
        <f t="shared" si="14"/>
        <v>0</v>
      </c>
      <c r="BC367" s="155">
        <f t="shared" si="15"/>
        <v>0</v>
      </c>
      <c r="BD367" s="155">
        <f t="shared" si="24"/>
        <v>0</v>
      </c>
      <c r="BE367" s="155">
        <f t="shared" si="17"/>
        <v>0</v>
      </c>
      <c r="BF367" s="155">
        <f t="shared" si="18"/>
        <v>0</v>
      </c>
      <c r="BG367" s="155">
        <f t="shared" si="19"/>
        <v>0</v>
      </c>
      <c r="BH367" s="155">
        <f t="shared" si="20"/>
        <v>0</v>
      </c>
      <c r="BI367" s="155">
        <f t="shared" si="21"/>
        <v>0</v>
      </c>
      <c r="BJ367" s="171">
        <v>1</v>
      </c>
      <c r="BK367" s="248"/>
    </row>
    <row r="368" spans="2:63" ht="14.25">
      <c r="B368" s="36">
        <v>363</v>
      </c>
      <c r="C368" s="38">
        <v>201502</v>
      </c>
      <c r="D368" s="131" t="s">
        <v>711</v>
      </c>
      <c r="E368" s="131" t="s">
        <v>712</v>
      </c>
      <c r="F368" s="238" t="s">
        <v>157</v>
      </c>
      <c r="G368" s="238" t="s">
        <v>157</v>
      </c>
      <c r="H368" s="238" t="s">
        <v>157</v>
      </c>
      <c r="I368" s="238" t="s">
        <v>157</v>
      </c>
      <c r="J368" s="238" t="s">
        <v>157</v>
      </c>
      <c r="K368" s="238" t="s">
        <v>157</v>
      </c>
      <c r="L368" s="263"/>
      <c r="M368" s="238" t="s">
        <v>157</v>
      </c>
      <c r="N368" s="238" t="s">
        <v>157</v>
      </c>
      <c r="O368" s="238" t="s">
        <v>157</v>
      </c>
      <c r="P368" s="238" t="s">
        <v>157</v>
      </c>
      <c r="Q368" s="238" t="s">
        <v>157</v>
      </c>
      <c r="R368" s="238" t="s">
        <v>157</v>
      </c>
      <c r="S368" s="263"/>
      <c r="T368" s="238" t="s">
        <v>157</v>
      </c>
      <c r="U368" s="238" t="s">
        <v>157</v>
      </c>
      <c r="V368" s="238" t="s">
        <v>157</v>
      </c>
      <c r="W368" s="238" t="s">
        <v>157</v>
      </c>
      <c r="X368" s="238" t="s">
        <v>157</v>
      </c>
      <c r="Y368" s="238" t="s">
        <v>157</v>
      </c>
      <c r="Z368" s="263"/>
      <c r="AA368" s="238" t="s">
        <v>157</v>
      </c>
      <c r="AB368" s="238" t="s">
        <v>157</v>
      </c>
      <c r="AC368" s="238" t="s">
        <v>157</v>
      </c>
      <c r="AD368" s="238" t="s">
        <v>157</v>
      </c>
      <c r="AE368" s="238" t="s">
        <v>157</v>
      </c>
      <c r="AF368" s="238" t="s">
        <v>157</v>
      </c>
      <c r="AG368" s="263"/>
      <c r="AH368" s="238" t="s">
        <v>157</v>
      </c>
      <c r="AI368" s="238" t="s">
        <v>157</v>
      </c>
      <c r="AJ368" s="263"/>
      <c r="AK368" s="5"/>
      <c r="AL368" s="152"/>
      <c r="AM368" s="152">
        <f>VLOOKUP(C368,DM_NGAY_CONG_QUY_DINH!$H$3:$L$514,5,FALSE)</f>
        <v>26</v>
      </c>
      <c r="AN368" s="152">
        <f t="shared" si="0"/>
        <v>26</v>
      </c>
      <c r="AO368" s="155">
        <f t="shared" si="1"/>
        <v>0</v>
      </c>
      <c r="AP368" s="155">
        <f t="shared" si="2"/>
        <v>0</v>
      </c>
      <c r="AQ368" s="157">
        <f t="shared" si="3"/>
        <v>0</v>
      </c>
      <c r="AR368" s="155">
        <f t="shared" si="4"/>
        <v>0</v>
      </c>
      <c r="AS368" s="155">
        <f t="shared" si="5"/>
        <v>0</v>
      </c>
      <c r="AT368" s="155">
        <f t="shared" si="6"/>
        <v>0</v>
      </c>
      <c r="AU368" s="155">
        <f t="shared" si="7"/>
        <v>0</v>
      </c>
      <c r="AV368" s="155">
        <f t="shared" si="22"/>
        <v>0</v>
      </c>
      <c r="AW368" s="155">
        <f t="shared" si="9"/>
        <v>0</v>
      </c>
      <c r="AX368" s="155">
        <f t="shared" si="10"/>
        <v>0</v>
      </c>
      <c r="AY368" s="155">
        <f t="shared" si="11"/>
        <v>0</v>
      </c>
      <c r="AZ368" s="155">
        <f t="shared" si="23"/>
        <v>0</v>
      </c>
      <c r="BA368" s="155">
        <f t="shared" si="13"/>
        <v>0</v>
      </c>
      <c r="BB368" s="155">
        <f t="shared" si="14"/>
        <v>0</v>
      </c>
      <c r="BC368" s="155">
        <f t="shared" si="15"/>
        <v>0</v>
      </c>
      <c r="BD368" s="155">
        <f t="shared" si="24"/>
        <v>0</v>
      </c>
      <c r="BE368" s="155">
        <f t="shared" si="17"/>
        <v>0</v>
      </c>
      <c r="BF368" s="155">
        <f t="shared" si="18"/>
        <v>0</v>
      </c>
      <c r="BG368" s="155">
        <f t="shared" si="19"/>
        <v>0</v>
      </c>
      <c r="BH368" s="155">
        <f t="shared" si="20"/>
        <v>0</v>
      </c>
      <c r="BI368" s="155">
        <f t="shared" si="21"/>
        <v>0</v>
      </c>
      <c r="BJ368" s="171">
        <v>1</v>
      </c>
      <c r="BK368" s="248"/>
    </row>
    <row r="369" spans="2:63" ht="14.25">
      <c r="B369" s="36">
        <v>364</v>
      </c>
      <c r="C369" s="38">
        <v>11082</v>
      </c>
      <c r="D369" s="131" t="s">
        <v>713</v>
      </c>
      <c r="E369" s="131" t="s">
        <v>714</v>
      </c>
      <c r="F369" s="263" t="s">
        <v>157</v>
      </c>
      <c r="G369" s="263" t="s">
        <v>157</v>
      </c>
      <c r="H369" s="263" t="s">
        <v>157</v>
      </c>
      <c r="I369" s="263" t="s">
        <v>157</v>
      </c>
      <c r="J369" s="263" t="s">
        <v>157</v>
      </c>
      <c r="K369" s="263" t="s">
        <v>157</v>
      </c>
      <c r="L369" s="263"/>
      <c r="M369" s="263" t="s">
        <v>157</v>
      </c>
      <c r="N369" s="263" t="s">
        <v>157</v>
      </c>
      <c r="O369" s="263" t="s">
        <v>157</v>
      </c>
      <c r="P369" s="263" t="s">
        <v>157</v>
      </c>
      <c r="Q369" s="263" t="s">
        <v>157</v>
      </c>
      <c r="R369" s="263" t="s">
        <v>157</v>
      </c>
      <c r="S369" s="263"/>
      <c r="T369" s="263" t="s">
        <v>157</v>
      </c>
      <c r="U369" s="263" t="s">
        <v>157</v>
      </c>
      <c r="V369" s="263" t="s">
        <v>157</v>
      </c>
      <c r="W369" s="263" t="s">
        <v>157</v>
      </c>
      <c r="X369" s="263" t="s">
        <v>157</v>
      </c>
      <c r="Y369" s="263" t="s">
        <v>157</v>
      </c>
      <c r="Z369" s="263"/>
      <c r="AA369" s="263" t="s">
        <v>157</v>
      </c>
      <c r="AB369" s="263" t="s">
        <v>157</v>
      </c>
      <c r="AC369" s="263" t="s">
        <v>157</v>
      </c>
      <c r="AD369" s="263" t="s">
        <v>157</v>
      </c>
      <c r="AE369" s="263" t="s">
        <v>157</v>
      </c>
      <c r="AF369" s="263" t="s">
        <v>157</v>
      </c>
      <c r="AG369" s="263"/>
      <c r="AH369" s="263" t="s">
        <v>157</v>
      </c>
      <c r="AI369" s="263" t="s">
        <v>157</v>
      </c>
      <c r="AJ369" s="263"/>
      <c r="AK369" s="5"/>
      <c r="AL369" s="152"/>
      <c r="AM369" s="152">
        <f>VLOOKUP(C369,DM_NGAY_CONG_QUY_DINH!$H$3:$L$514,5,FALSE)</f>
        <v>26</v>
      </c>
      <c r="AN369" s="152">
        <f t="shared" si="0"/>
        <v>26</v>
      </c>
      <c r="AO369" s="155">
        <f t="shared" si="1"/>
        <v>0</v>
      </c>
      <c r="AP369" s="155">
        <f t="shared" si="2"/>
        <v>0</v>
      </c>
      <c r="AQ369" s="157">
        <f t="shared" si="3"/>
        <v>0</v>
      </c>
      <c r="AR369" s="155">
        <f t="shared" si="4"/>
        <v>0</v>
      </c>
      <c r="AS369" s="155">
        <f t="shared" si="5"/>
        <v>0</v>
      </c>
      <c r="AT369" s="155">
        <f t="shared" si="6"/>
        <v>0</v>
      </c>
      <c r="AU369" s="155">
        <f t="shared" si="7"/>
        <v>0</v>
      </c>
      <c r="AV369" s="155">
        <f t="shared" si="22"/>
        <v>0</v>
      </c>
      <c r="AW369" s="155">
        <f t="shared" si="9"/>
        <v>0</v>
      </c>
      <c r="AX369" s="155">
        <f t="shared" si="10"/>
        <v>0</v>
      </c>
      <c r="AY369" s="155">
        <f t="shared" si="11"/>
        <v>0</v>
      </c>
      <c r="AZ369" s="155">
        <f t="shared" si="23"/>
        <v>0</v>
      </c>
      <c r="BA369" s="155">
        <f t="shared" si="13"/>
        <v>0</v>
      </c>
      <c r="BB369" s="155">
        <f t="shared" si="14"/>
        <v>0</v>
      </c>
      <c r="BC369" s="155">
        <f t="shared" si="15"/>
        <v>0</v>
      </c>
      <c r="BD369" s="155">
        <f t="shared" si="24"/>
        <v>0</v>
      </c>
      <c r="BE369" s="155">
        <f t="shared" si="17"/>
        <v>0</v>
      </c>
      <c r="BF369" s="155">
        <f t="shared" si="18"/>
        <v>0</v>
      </c>
      <c r="BG369" s="155">
        <f t="shared" si="19"/>
        <v>0</v>
      </c>
      <c r="BH369" s="155">
        <f t="shared" si="20"/>
        <v>0</v>
      </c>
      <c r="BI369" s="155">
        <f t="shared" si="21"/>
        <v>0</v>
      </c>
      <c r="BJ369" s="171">
        <v>1</v>
      </c>
      <c r="BK369" s="248"/>
    </row>
    <row r="370" spans="2:63" ht="14.25">
      <c r="B370" s="36">
        <v>365</v>
      </c>
      <c r="C370" s="38">
        <v>11083</v>
      </c>
      <c r="D370" s="131" t="s">
        <v>715</v>
      </c>
      <c r="E370" s="131" t="s">
        <v>714</v>
      </c>
      <c r="F370" s="263" t="s">
        <v>157</v>
      </c>
      <c r="G370" s="263" t="s">
        <v>157</v>
      </c>
      <c r="H370" s="263" t="s">
        <v>157</v>
      </c>
      <c r="I370" s="263" t="s">
        <v>157</v>
      </c>
      <c r="J370" s="263" t="s">
        <v>157</v>
      </c>
      <c r="K370" s="263" t="s">
        <v>157</v>
      </c>
      <c r="L370" s="263"/>
      <c r="M370" s="263" t="s">
        <v>157</v>
      </c>
      <c r="N370" s="263" t="s">
        <v>157</v>
      </c>
      <c r="O370" s="263" t="s">
        <v>157</v>
      </c>
      <c r="P370" s="263" t="s">
        <v>157</v>
      </c>
      <c r="Q370" s="263" t="s">
        <v>157</v>
      </c>
      <c r="R370" s="263" t="s">
        <v>157</v>
      </c>
      <c r="S370" s="263"/>
      <c r="T370" s="263" t="s">
        <v>157</v>
      </c>
      <c r="U370" s="263" t="s">
        <v>157</v>
      </c>
      <c r="V370" s="263" t="s">
        <v>157</v>
      </c>
      <c r="W370" s="263" t="s">
        <v>157</v>
      </c>
      <c r="X370" s="263" t="s">
        <v>157</v>
      </c>
      <c r="Y370" s="263" t="s">
        <v>157</v>
      </c>
      <c r="Z370" s="263"/>
      <c r="AA370" s="263" t="s">
        <v>157</v>
      </c>
      <c r="AB370" s="263" t="s">
        <v>157</v>
      </c>
      <c r="AC370" s="263" t="s">
        <v>157</v>
      </c>
      <c r="AD370" s="263" t="s">
        <v>157</v>
      </c>
      <c r="AE370" s="263" t="s">
        <v>157</v>
      </c>
      <c r="AF370" s="263" t="s">
        <v>157</v>
      </c>
      <c r="AG370" s="263"/>
      <c r="AH370" s="263" t="s">
        <v>157</v>
      </c>
      <c r="AI370" s="263" t="s">
        <v>157</v>
      </c>
      <c r="AJ370" s="263"/>
      <c r="AK370" s="5"/>
      <c r="AL370" s="152"/>
      <c r="AM370" s="152">
        <f>VLOOKUP(C370,DM_NGAY_CONG_QUY_DINH!$H$3:$L$514,5,FALSE)</f>
        <v>26</v>
      </c>
      <c r="AN370" s="152">
        <f t="shared" si="0"/>
        <v>26</v>
      </c>
      <c r="AO370" s="155">
        <f t="shared" si="1"/>
        <v>0</v>
      </c>
      <c r="AP370" s="155">
        <f t="shared" si="2"/>
        <v>0</v>
      </c>
      <c r="AQ370" s="157">
        <f t="shared" si="3"/>
        <v>0</v>
      </c>
      <c r="AR370" s="155">
        <f t="shared" si="4"/>
        <v>0</v>
      </c>
      <c r="AS370" s="155">
        <f t="shared" si="5"/>
        <v>0</v>
      </c>
      <c r="AT370" s="155">
        <f t="shared" si="6"/>
        <v>0</v>
      </c>
      <c r="AU370" s="155">
        <f t="shared" si="7"/>
        <v>0</v>
      </c>
      <c r="AV370" s="155">
        <f t="shared" si="22"/>
        <v>0</v>
      </c>
      <c r="AW370" s="155">
        <f t="shared" si="9"/>
        <v>0</v>
      </c>
      <c r="AX370" s="155">
        <f t="shared" si="10"/>
        <v>0</v>
      </c>
      <c r="AY370" s="155">
        <f t="shared" si="11"/>
        <v>0</v>
      </c>
      <c r="AZ370" s="155">
        <f t="shared" si="23"/>
        <v>0</v>
      </c>
      <c r="BA370" s="155">
        <f t="shared" si="13"/>
        <v>0</v>
      </c>
      <c r="BB370" s="155">
        <f t="shared" si="14"/>
        <v>0</v>
      </c>
      <c r="BC370" s="155">
        <f t="shared" si="15"/>
        <v>0</v>
      </c>
      <c r="BD370" s="155">
        <f t="shared" si="24"/>
        <v>0</v>
      </c>
      <c r="BE370" s="155">
        <f t="shared" si="17"/>
        <v>0</v>
      </c>
      <c r="BF370" s="155">
        <f t="shared" si="18"/>
        <v>0</v>
      </c>
      <c r="BG370" s="155">
        <f t="shared" si="19"/>
        <v>0</v>
      </c>
      <c r="BH370" s="155">
        <f t="shared" si="20"/>
        <v>0</v>
      </c>
      <c r="BI370" s="155">
        <f t="shared" si="21"/>
        <v>0</v>
      </c>
      <c r="BJ370" s="171">
        <v>1</v>
      </c>
      <c r="BK370" s="248"/>
    </row>
    <row r="371" spans="2:63" ht="14.25">
      <c r="B371" s="36">
        <v>366</v>
      </c>
      <c r="C371" s="38">
        <v>10643</v>
      </c>
      <c r="D371" s="131" t="s">
        <v>716</v>
      </c>
      <c r="E371" s="131" t="s">
        <v>677</v>
      </c>
      <c r="F371" s="263" t="s">
        <v>157</v>
      </c>
      <c r="G371" s="263" t="s">
        <v>157</v>
      </c>
      <c r="H371" s="263" t="s">
        <v>157</v>
      </c>
      <c r="I371" s="263" t="s">
        <v>157</v>
      </c>
      <c r="J371" s="263" t="s">
        <v>157</v>
      </c>
      <c r="K371" s="263" t="s">
        <v>157</v>
      </c>
      <c r="L371" s="263"/>
      <c r="M371" s="263" t="s">
        <v>157</v>
      </c>
      <c r="N371" s="263" t="s">
        <v>157</v>
      </c>
      <c r="O371" s="263" t="s">
        <v>157</v>
      </c>
      <c r="P371" s="263" t="s">
        <v>157</v>
      </c>
      <c r="Q371" s="263" t="s">
        <v>157</v>
      </c>
      <c r="R371" s="263" t="s">
        <v>157</v>
      </c>
      <c r="S371" s="263"/>
      <c r="T371" s="263" t="s">
        <v>157</v>
      </c>
      <c r="U371" s="263" t="s">
        <v>157</v>
      </c>
      <c r="V371" s="263" t="s">
        <v>157</v>
      </c>
      <c r="W371" s="263" t="s">
        <v>157</v>
      </c>
      <c r="X371" s="263" t="s">
        <v>157</v>
      </c>
      <c r="Y371" s="263" t="s">
        <v>157</v>
      </c>
      <c r="Z371" s="263"/>
      <c r="AA371" s="263" t="s">
        <v>157</v>
      </c>
      <c r="AB371" s="263" t="s">
        <v>157</v>
      </c>
      <c r="AC371" s="263" t="s">
        <v>157</v>
      </c>
      <c r="AD371" s="263" t="s">
        <v>157</v>
      </c>
      <c r="AE371" s="263" t="s">
        <v>157</v>
      </c>
      <c r="AF371" s="263" t="s">
        <v>157</v>
      </c>
      <c r="AG371" s="263"/>
      <c r="AH371" s="263" t="s">
        <v>157</v>
      </c>
      <c r="AI371" s="263" t="s">
        <v>157</v>
      </c>
      <c r="AJ371" s="263"/>
      <c r="AK371" s="5"/>
      <c r="AL371" s="152"/>
      <c r="AM371" s="152">
        <f>VLOOKUP(C371,DM_NGAY_CONG_QUY_DINH!$H$3:$L$514,5,FALSE)</f>
        <v>26</v>
      </c>
      <c r="AN371" s="152">
        <f t="shared" si="0"/>
        <v>26</v>
      </c>
      <c r="AO371" s="155">
        <f t="shared" si="1"/>
        <v>0</v>
      </c>
      <c r="AP371" s="155">
        <f t="shared" si="2"/>
        <v>0</v>
      </c>
      <c r="AQ371" s="157">
        <f t="shared" si="3"/>
        <v>0</v>
      </c>
      <c r="AR371" s="155">
        <f t="shared" si="4"/>
        <v>0</v>
      </c>
      <c r="AS371" s="155">
        <f t="shared" si="5"/>
        <v>0</v>
      </c>
      <c r="AT371" s="155">
        <f t="shared" si="6"/>
        <v>0</v>
      </c>
      <c r="AU371" s="155">
        <f t="shared" si="7"/>
        <v>0</v>
      </c>
      <c r="AV371" s="155">
        <f t="shared" si="22"/>
        <v>0</v>
      </c>
      <c r="AW371" s="155">
        <f t="shared" si="9"/>
        <v>0</v>
      </c>
      <c r="AX371" s="155">
        <f t="shared" si="10"/>
        <v>0</v>
      </c>
      <c r="AY371" s="155">
        <f t="shared" si="11"/>
        <v>0</v>
      </c>
      <c r="AZ371" s="155">
        <f t="shared" si="23"/>
        <v>0</v>
      </c>
      <c r="BA371" s="155">
        <f t="shared" si="13"/>
        <v>0</v>
      </c>
      <c r="BB371" s="155">
        <f t="shared" si="14"/>
        <v>0</v>
      </c>
      <c r="BC371" s="155">
        <f t="shared" si="15"/>
        <v>0</v>
      </c>
      <c r="BD371" s="155">
        <f t="shared" si="24"/>
        <v>0</v>
      </c>
      <c r="BE371" s="155">
        <f t="shared" si="17"/>
        <v>0</v>
      </c>
      <c r="BF371" s="155">
        <f t="shared" si="18"/>
        <v>0</v>
      </c>
      <c r="BG371" s="155">
        <f t="shared" si="19"/>
        <v>0</v>
      </c>
      <c r="BH371" s="155">
        <f t="shared" si="20"/>
        <v>0</v>
      </c>
      <c r="BI371" s="155">
        <f t="shared" si="21"/>
        <v>0</v>
      </c>
      <c r="BJ371" s="171">
        <v>1.05</v>
      </c>
      <c r="BK371" s="248"/>
    </row>
    <row r="372" spans="2:63" ht="14.25">
      <c r="B372" s="36">
        <v>367</v>
      </c>
      <c r="C372" s="254">
        <v>13049</v>
      </c>
      <c r="D372" s="131" t="s">
        <v>717</v>
      </c>
      <c r="E372" s="131" t="s">
        <v>718</v>
      </c>
      <c r="F372" s="263" t="s">
        <v>157</v>
      </c>
      <c r="G372" s="263" t="s">
        <v>157</v>
      </c>
      <c r="H372" s="263" t="s">
        <v>157</v>
      </c>
      <c r="I372" s="263" t="s">
        <v>157</v>
      </c>
      <c r="J372" s="263" t="s">
        <v>157</v>
      </c>
      <c r="K372" s="263" t="s">
        <v>157</v>
      </c>
      <c r="L372" s="263"/>
      <c r="M372" s="263" t="s">
        <v>157</v>
      </c>
      <c r="N372" s="263" t="s">
        <v>157</v>
      </c>
      <c r="O372" s="263" t="s">
        <v>157</v>
      </c>
      <c r="P372" s="263" t="s">
        <v>157</v>
      </c>
      <c r="Q372" s="263" t="s">
        <v>157</v>
      </c>
      <c r="R372" s="263" t="s">
        <v>157</v>
      </c>
      <c r="S372" s="263"/>
      <c r="T372" s="263" t="s">
        <v>157</v>
      </c>
      <c r="U372" s="263" t="s">
        <v>157</v>
      </c>
      <c r="V372" s="263" t="s">
        <v>157</v>
      </c>
      <c r="W372" s="263" t="s">
        <v>157</v>
      </c>
      <c r="X372" s="263" t="s">
        <v>157</v>
      </c>
      <c r="Y372" s="263" t="s">
        <v>157</v>
      </c>
      <c r="Z372" s="263"/>
      <c r="AA372" s="263" t="s">
        <v>157</v>
      </c>
      <c r="AB372" s="263" t="s">
        <v>157</v>
      </c>
      <c r="AC372" s="263" t="s">
        <v>157</v>
      </c>
      <c r="AD372" s="263" t="s">
        <v>157</v>
      </c>
      <c r="AE372" s="263" t="s">
        <v>157</v>
      </c>
      <c r="AF372" s="263" t="s">
        <v>157</v>
      </c>
      <c r="AG372" s="263"/>
      <c r="AH372" s="263" t="s">
        <v>157</v>
      </c>
      <c r="AI372" s="263" t="s">
        <v>157</v>
      </c>
      <c r="AJ372" s="263"/>
      <c r="AK372" s="5"/>
      <c r="AL372" s="152"/>
      <c r="AM372" s="152">
        <f>VLOOKUP(C372,DM_NGAY_CONG_QUY_DINH!$H$3:$L$514,5,FALSE)</f>
        <v>26</v>
      </c>
      <c r="AN372" s="152">
        <f t="shared" si="0"/>
        <v>26</v>
      </c>
      <c r="AO372" s="155">
        <f t="shared" si="1"/>
        <v>0</v>
      </c>
      <c r="AP372" s="155">
        <f t="shared" si="2"/>
        <v>0</v>
      </c>
      <c r="AQ372" s="157">
        <f t="shared" si="3"/>
        <v>0</v>
      </c>
      <c r="AR372" s="155">
        <f t="shared" si="4"/>
        <v>0</v>
      </c>
      <c r="AS372" s="155">
        <f t="shared" si="5"/>
        <v>0</v>
      </c>
      <c r="AT372" s="155">
        <f t="shared" si="6"/>
        <v>0</v>
      </c>
      <c r="AU372" s="155">
        <f t="shared" si="7"/>
        <v>0</v>
      </c>
      <c r="AV372" s="155">
        <f t="shared" si="22"/>
        <v>0</v>
      </c>
      <c r="AW372" s="155">
        <f t="shared" si="9"/>
        <v>0</v>
      </c>
      <c r="AX372" s="155">
        <f t="shared" si="10"/>
        <v>0</v>
      </c>
      <c r="AY372" s="155">
        <f t="shared" si="11"/>
        <v>0</v>
      </c>
      <c r="AZ372" s="155">
        <f t="shared" si="23"/>
        <v>0</v>
      </c>
      <c r="BA372" s="155">
        <f t="shared" si="13"/>
        <v>0</v>
      </c>
      <c r="BB372" s="155">
        <f t="shared" si="14"/>
        <v>0</v>
      </c>
      <c r="BC372" s="155">
        <f t="shared" si="15"/>
        <v>0</v>
      </c>
      <c r="BD372" s="155">
        <f t="shared" si="24"/>
        <v>0</v>
      </c>
      <c r="BE372" s="155">
        <f t="shared" si="17"/>
        <v>0</v>
      </c>
      <c r="BF372" s="155">
        <f t="shared" si="18"/>
        <v>0</v>
      </c>
      <c r="BG372" s="155">
        <f t="shared" si="19"/>
        <v>0</v>
      </c>
      <c r="BH372" s="155">
        <f t="shared" si="20"/>
        <v>0</v>
      </c>
      <c r="BI372" s="155">
        <f t="shared" si="21"/>
        <v>0</v>
      </c>
      <c r="BJ372" s="171">
        <v>1</v>
      </c>
      <c r="BK372" s="248"/>
    </row>
    <row r="373" spans="2:63" ht="14.25">
      <c r="B373" s="36">
        <v>368</v>
      </c>
      <c r="C373" s="38">
        <v>10595</v>
      </c>
      <c r="D373" s="131" t="s">
        <v>719</v>
      </c>
      <c r="E373" s="131" t="s">
        <v>720</v>
      </c>
      <c r="F373" s="263" t="s">
        <v>157</v>
      </c>
      <c r="G373" s="263" t="s">
        <v>157</v>
      </c>
      <c r="H373" s="263" t="s">
        <v>157</v>
      </c>
      <c r="I373" s="263" t="s">
        <v>157</v>
      </c>
      <c r="J373" s="263" t="s">
        <v>157</v>
      </c>
      <c r="K373" s="263"/>
      <c r="L373" s="263"/>
      <c r="M373" s="263" t="s">
        <v>157</v>
      </c>
      <c r="N373" s="263" t="s">
        <v>157</v>
      </c>
      <c r="O373" s="263" t="s">
        <v>157</v>
      </c>
      <c r="P373" s="263" t="s">
        <v>157</v>
      </c>
      <c r="Q373" s="263" t="s">
        <v>157</v>
      </c>
      <c r="R373" s="263"/>
      <c r="S373" s="263"/>
      <c r="T373" s="263" t="s">
        <v>157</v>
      </c>
      <c r="U373" s="263" t="s">
        <v>157</v>
      </c>
      <c r="V373" s="263" t="s">
        <v>157</v>
      </c>
      <c r="W373" s="263" t="s">
        <v>157</v>
      </c>
      <c r="X373" s="263" t="s">
        <v>157</v>
      </c>
      <c r="Y373" s="263"/>
      <c r="Z373" s="263"/>
      <c r="AA373" s="263" t="s">
        <v>157</v>
      </c>
      <c r="AB373" s="263" t="s">
        <v>157</v>
      </c>
      <c r="AC373" s="263" t="s">
        <v>157</v>
      </c>
      <c r="AD373" s="263" t="s">
        <v>157</v>
      </c>
      <c r="AE373" s="263" t="s">
        <v>157</v>
      </c>
      <c r="AF373" s="263"/>
      <c r="AG373" s="263"/>
      <c r="AH373" s="263" t="s">
        <v>157</v>
      </c>
      <c r="AI373" s="263" t="s">
        <v>157</v>
      </c>
      <c r="AJ373" s="238"/>
      <c r="AK373" s="5"/>
      <c r="AL373" s="152"/>
      <c r="AM373" s="152">
        <f>VLOOKUP(C373,DM_NGAY_CONG_QUY_DINH!$H$3:$L$514,5,FALSE)</f>
        <v>22</v>
      </c>
      <c r="AN373" s="152">
        <f t="shared" si="0"/>
        <v>22</v>
      </c>
      <c r="AO373" s="155">
        <f t="shared" si="1"/>
        <v>0</v>
      </c>
      <c r="AP373" s="155">
        <f t="shared" si="2"/>
        <v>0</v>
      </c>
      <c r="AQ373" s="157">
        <f t="shared" si="3"/>
        <v>0</v>
      </c>
      <c r="AR373" s="155">
        <f t="shared" si="4"/>
        <v>0</v>
      </c>
      <c r="AS373" s="155">
        <f t="shared" si="5"/>
        <v>0</v>
      </c>
      <c r="AT373" s="155">
        <f t="shared" si="6"/>
        <v>0</v>
      </c>
      <c r="AU373" s="155">
        <f t="shared" si="7"/>
        <v>0</v>
      </c>
      <c r="AV373" s="155">
        <f t="shared" si="22"/>
        <v>0</v>
      </c>
      <c r="AW373" s="155">
        <f t="shared" si="9"/>
        <v>0</v>
      </c>
      <c r="AX373" s="155">
        <f t="shared" si="10"/>
        <v>0</v>
      </c>
      <c r="AY373" s="155">
        <f t="shared" si="11"/>
        <v>0</v>
      </c>
      <c r="AZ373" s="155">
        <f t="shared" si="23"/>
        <v>0</v>
      </c>
      <c r="BA373" s="155">
        <f t="shared" si="13"/>
        <v>0</v>
      </c>
      <c r="BB373" s="155">
        <f t="shared" si="14"/>
        <v>0</v>
      </c>
      <c r="BC373" s="155">
        <f t="shared" si="15"/>
        <v>0</v>
      </c>
      <c r="BD373" s="155">
        <f t="shared" si="24"/>
        <v>0</v>
      </c>
      <c r="BE373" s="155">
        <f t="shared" si="17"/>
        <v>0</v>
      </c>
      <c r="BF373" s="155">
        <f t="shared" si="18"/>
        <v>0</v>
      </c>
      <c r="BG373" s="155">
        <f t="shared" si="19"/>
        <v>0</v>
      </c>
      <c r="BH373" s="155">
        <f t="shared" si="20"/>
        <v>0</v>
      </c>
      <c r="BI373" s="155">
        <f t="shared" si="21"/>
        <v>0</v>
      </c>
      <c r="BJ373" s="171">
        <v>1</v>
      </c>
      <c r="BK373" s="185"/>
    </row>
    <row r="374" spans="2:63" ht="14.25">
      <c r="B374" s="36">
        <v>369</v>
      </c>
      <c r="C374" s="38">
        <v>10793</v>
      </c>
      <c r="D374" s="131" t="s">
        <v>721</v>
      </c>
      <c r="E374" s="131" t="s">
        <v>720</v>
      </c>
      <c r="F374" s="263" t="s">
        <v>157</v>
      </c>
      <c r="G374" s="263" t="s">
        <v>157</v>
      </c>
      <c r="H374" s="263" t="s">
        <v>157</v>
      </c>
      <c r="I374" s="263" t="s">
        <v>157</v>
      </c>
      <c r="J374" s="263" t="s">
        <v>157</v>
      </c>
      <c r="K374" s="263"/>
      <c r="L374" s="263"/>
      <c r="M374" s="263" t="s">
        <v>157</v>
      </c>
      <c r="N374" s="263" t="s">
        <v>157</v>
      </c>
      <c r="O374" s="263" t="s">
        <v>157</v>
      </c>
      <c r="P374" s="263" t="s">
        <v>157</v>
      </c>
      <c r="Q374" s="263" t="s">
        <v>157</v>
      </c>
      <c r="R374" s="263"/>
      <c r="S374" s="263"/>
      <c r="T374" s="263" t="s">
        <v>157</v>
      </c>
      <c r="U374" s="263" t="s">
        <v>157</v>
      </c>
      <c r="V374" s="263" t="s">
        <v>157</v>
      </c>
      <c r="W374" s="263" t="s">
        <v>157</v>
      </c>
      <c r="X374" s="263" t="s">
        <v>157</v>
      </c>
      <c r="Y374" s="263"/>
      <c r="Z374" s="263"/>
      <c r="AA374" s="263" t="s">
        <v>157</v>
      </c>
      <c r="AB374" s="263" t="s">
        <v>157</v>
      </c>
      <c r="AC374" s="263" t="s">
        <v>157</v>
      </c>
      <c r="AD374" s="263" t="s">
        <v>157</v>
      </c>
      <c r="AE374" s="263" t="s">
        <v>157</v>
      </c>
      <c r="AF374" s="263"/>
      <c r="AG374" s="263"/>
      <c r="AH374" s="263" t="s">
        <v>157</v>
      </c>
      <c r="AI374" s="263" t="s">
        <v>157</v>
      </c>
      <c r="AJ374" s="238"/>
      <c r="AK374" s="5"/>
      <c r="AL374" s="152"/>
      <c r="AM374" s="152">
        <f>VLOOKUP(C374,DM_NGAY_CONG_QUY_DINH!$H$3:$L$514,5,FALSE)</f>
        <v>22</v>
      </c>
      <c r="AN374" s="152">
        <f t="shared" si="0"/>
        <v>22</v>
      </c>
      <c r="AO374" s="155">
        <f t="shared" si="1"/>
        <v>0</v>
      </c>
      <c r="AP374" s="155">
        <f t="shared" si="2"/>
        <v>0</v>
      </c>
      <c r="AQ374" s="157">
        <f t="shared" si="3"/>
        <v>0</v>
      </c>
      <c r="AR374" s="155">
        <f t="shared" si="4"/>
        <v>0</v>
      </c>
      <c r="AS374" s="155">
        <f t="shared" si="5"/>
        <v>0</v>
      </c>
      <c r="AT374" s="155">
        <f t="shared" si="6"/>
        <v>0</v>
      </c>
      <c r="AU374" s="155">
        <f t="shared" si="7"/>
        <v>0</v>
      </c>
      <c r="AV374" s="155">
        <f t="shared" si="22"/>
        <v>0</v>
      </c>
      <c r="AW374" s="155">
        <f t="shared" si="9"/>
        <v>0</v>
      </c>
      <c r="AX374" s="155">
        <f t="shared" si="10"/>
        <v>0</v>
      </c>
      <c r="AY374" s="155">
        <f t="shared" si="11"/>
        <v>0</v>
      </c>
      <c r="AZ374" s="155">
        <f t="shared" si="23"/>
        <v>0</v>
      </c>
      <c r="BA374" s="155">
        <f t="shared" si="13"/>
        <v>0</v>
      </c>
      <c r="BB374" s="155">
        <f t="shared" si="14"/>
        <v>0</v>
      </c>
      <c r="BC374" s="155">
        <f t="shared" si="15"/>
        <v>0</v>
      </c>
      <c r="BD374" s="155">
        <f t="shared" si="24"/>
        <v>0</v>
      </c>
      <c r="BE374" s="155">
        <f t="shared" si="17"/>
        <v>0</v>
      </c>
      <c r="BF374" s="155">
        <f t="shared" si="18"/>
        <v>0</v>
      </c>
      <c r="BG374" s="155">
        <f t="shared" si="19"/>
        <v>0</v>
      </c>
      <c r="BH374" s="155">
        <f t="shared" si="20"/>
        <v>0</v>
      </c>
      <c r="BI374" s="155">
        <f t="shared" si="21"/>
        <v>0</v>
      </c>
      <c r="BJ374" s="171">
        <v>1</v>
      </c>
      <c r="BK374" s="185"/>
    </row>
    <row r="375" spans="2:63" ht="14.25">
      <c r="B375" s="36">
        <v>370</v>
      </c>
      <c r="C375" s="38">
        <v>12660</v>
      </c>
      <c r="D375" s="131" t="s">
        <v>722</v>
      </c>
      <c r="E375" s="131" t="s">
        <v>720</v>
      </c>
      <c r="F375" s="263" t="s">
        <v>157</v>
      </c>
      <c r="G375" s="263" t="s">
        <v>157</v>
      </c>
      <c r="H375" s="263" t="s">
        <v>157</v>
      </c>
      <c r="I375" s="263" t="s">
        <v>157</v>
      </c>
      <c r="J375" s="263" t="s">
        <v>157</v>
      </c>
      <c r="K375" s="263"/>
      <c r="L375" s="263"/>
      <c r="M375" s="263" t="s">
        <v>157</v>
      </c>
      <c r="N375" s="263" t="s">
        <v>157</v>
      </c>
      <c r="O375" s="263" t="s">
        <v>157</v>
      </c>
      <c r="P375" s="263" t="s">
        <v>157</v>
      </c>
      <c r="Q375" s="263" t="s">
        <v>157</v>
      </c>
      <c r="R375" s="263"/>
      <c r="S375" s="263"/>
      <c r="T375" s="263" t="s">
        <v>157</v>
      </c>
      <c r="U375" s="263" t="s">
        <v>157</v>
      </c>
      <c r="V375" s="263" t="s">
        <v>157</v>
      </c>
      <c r="W375" s="263" t="s">
        <v>157</v>
      </c>
      <c r="X375" s="263" t="s">
        <v>157</v>
      </c>
      <c r="Y375" s="263"/>
      <c r="Z375" s="263"/>
      <c r="AA375" s="263" t="s">
        <v>157</v>
      </c>
      <c r="AB375" s="263" t="s">
        <v>157</v>
      </c>
      <c r="AC375" s="263" t="s">
        <v>157</v>
      </c>
      <c r="AD375" s="263" t="s">
        <v>157</v>
      </c>
      <c r="AE375" s="263" t="s">
        <v>157</v>
      </c>
      <c r="AF375" s="263"/>
      <c r="AG375" s="263"/>
      <c r="AH375" s="263" t="s">
        <v>157</v>
      </c>
      <c r="AI375" s="263" t="s">
        <v>157</v>
      </c>
      <c r="AJ375" s="238"/>
      <c r="AK375" s="5"/>
      <c r="AL375" s="152"/>
      <c r="AM375" s="152">
        <f>VLOOKUP(C375,DM_NGAY_CONG_QUY_DINH!$H$3:$L$514,5,FALSE)</f>
        <v>22</v>
      </c>
      <c r="AN375" s="152">
        <f t="shared" si="0"/>
        <v>22</v>
      </c>
      <c r="AO375" s="155">
        <f t="shared" si="1"/>
        <v>0</v>
      </c>
      <c r="AP375" s="155">
        <f t="shared" si="2"/>
        <v>0</v>
      </c>
      <c r="AQ375" s="157">
        <f t="shared" si="3"/>
        <v>0</v>
      </c>
      <c r="AR375" s="155">
        <f t="shared" si="4"/>
        <v>0</v>
      </c>
      <c r="AS375" s="155">
        <f t="shared" si="5"/>
        <v>0</v>
      </c>
      <c r="AT375" s="155">
        <f t="shared" si="6"/>
        <v>0</v>
      </c>
      <c r="AU375" s="155">
        <f t="shared" si="7"/>
        <v>0</v>
      </c>
      <c r="AV375" s="155">
        <f t="shared" si="22"/>
        <v>0</v>
      </c>
      <c r="AW375" s="155">
        <f t="shared" si="9"/>
        <v>0</v>
      </c>
      <c r="AX375" s="155">
        <f t="shared" si="10"/>
        <v>0</v>
      </c>
      <c r="AY375" s="155">
        <f t="shared" si="11"/>
        <v>0</v>
      </c>
      <c r="AZ375" s="155">
        <f t="shared" si="23"/>
        <v>0</v>
      </c>
      <c r="BA375" s="155">
        <f t="shared" si="13"/>
        <v>0</v>
      </c>
      <c r="BB375" s="155">
        <f t="shared" si="14"/>
        <v>0</v>
      </c>
      <c r="BC375" s="155">
        <f t="shared" si="15"/>
        <v>0</v>
      </c>
      <c r="BD375" s="155">
        <f t="shared" si="24"/>
        <v>0</v>
      </c>
      <c r="BE375" s="155">
        <f t="shared" si="17"/>
        <v>0</v>
      </c>
      <c r="BF375" s="155">
        <f t="shared" si="18"/>
        <v>0</v>
      </c>
      <c r="BG375" s="155">
        <f t="shared" si="19"/>
        <v>0</v>
      </c>
      <c r="BH375" s="155">
        <f t="shared" si="20"/>
        <v>0</v>
      </c>
      <c r="BI375" s="155">
        <f t="shared" si="21"/>
        <v>0</v>
      </c>
      <c r="BJ375" s="171">
        <v>0.95</v>
      </c>
      <c r="BK375" s="185"/>
    </row>
    <row r="376" spans="2:63" ht="14.25">
      <c r="B376" s="36">
        <v>371</v>
      </c>
      <c r="C376" s="38">
        <v>10794</v>
      </c>
      <c r="D376" s="131" t="s">
        <v>723</v>
      </c>
      <c r="E376" s="131" t="s">
        <v>724</v>
      </c>
      <c r="F376" s="263" t="s">
        <v>157</v>
      </c>
      <c r="G376" s="263" t="s">
        <v>157</v>
      </c>
      <c r="H376" s="263" t="s">
        <v>157</v>
      </c>
      <c r="I376" s="263" t="s">
        <v>157</v>
      </c>
      <c r="J376" s="263" t="s">
        <v>157</v>
      </c>
      <c r="K376" s="263"/>
      <c r="L376" s="263"/>
      <c r="M376" s="263" t="s">
        <v>157</v>
      </c>
      <c r="N376" s="263" t="s">
        <v>157</v>
      </c>
      <c r="O376" s="263" t="s">
        <v>157</v>
      </c>
      <c r="P376" s="263" t="s">
        <v>157</v>
      </c>
      <c r="Q376" s="263" t="s">
        <v>157</v>
      </c>
      <c r="R376" s="263"/>
      <c r="S376" s="263"/>
      <c r="T376" s="263" t="s">
        <v>157</v>
      </c>
      <c r="U376" s="263" t="s">
        <v>157</v>
      </c>
      <c r="V376" s="263" t="s">
        <v>157</v>
      </c>
      <c r="W376" s="263" t="s">
        <v>157</v>
      </c>
      <c r="X376" s="263" t="s">
        <v>157</v>
      </c>
      <c r="Y376" s="263"/>
      <c r="Z376" s="263"/>
      <c r="AA376" s="263" t="s">
        <v>157</v>
      </c>
      <c r="AB376" s="263" t="s">
        <v>157</v>
      </c>
      <c r="AC376" s="263" t="s">
        <v>157</v>
      </c>
      <c r="AD376" s="263" t="s">
        <v>157</v>
      </c>
      <c r="AE376" s="263" t="s">
        <v>157</v>
      </c>
      <c r="AF376" s="263"/>
      <c r="AG376" s="263"/>
      <c r="AH376" s="263" t="s">
        <v>157</v>
      </c>
      <c r="AI376" s="263" t="s">
        <v>157</v>
      </c>
      <c r="AJ376" s="238"/>
      <c r="AK376" s="5"/>
      <c r="AL376" s="152"/>
      <c r="AM376" s="152">
        <f>VLOOKUP(C376,DM_NGAY_CONG_QUY_DINH!$H$3:$L$514,5,FALSE)</f>
        <v>22</v>
      </c>
      <c r="AN376" s="152">
        <f t="shared" si="0"/>
        <v>22</v>
      </c>
      <c r="AO376" s="155">
        <f t="shared" si="1"/>
        <v>0</v>
      </c>
      <c r="AP376" s="155">
        <f t="shared" si="2"/>
        <v>0</v>
      </c>
      <c r="AQ376" s="157">
        <f t="shared" si="3"/>
        <v>0</v>
      </c>
      <c r="AR376" s="155">
        <f t="shared" si="4"/>
        <v>0</v>
      </c>
      <c r="AS376" s="155">
        <f t="shared" si="5"/>
        <v>0</v>
      </c>
      <c r="AT376" s="155">
        <f t="shared" si="6"/>
        <v>0</v>
      </c>
      <c r="AU376" s="155">
        <f t="shared" si="7"/>
        <v>0</v>
      </c>
      <c r="AV376" s="155">
        <f t="shared" si="22"/>
        <v>0</v>
      </c>
      <c r="AW376" s="155">
        <f t="shared" si="9"/>
        <v>0</v>
      </c>
      <c r="AX376" s="155">
        <f t="shared" si="10"/>
        <v>0</v>
      </c>
      <c r="AY376" s="155">
        <f t="shared" si="11"/>
        <v>0</v>
      </c>
      <c r="AZ376" s="155">
        <f t="shared" si="23"/>
        <v>0</v>
      </c>
      <c r="BA376" s="155">
        <f t="shared" si="13"/>
        <v>0</v>
      </c>
      <c r="BB376" s="155">
        <f t="shared" si="14"/>
        <v>0</v>
      </c>
      <c r="BC376" s="155">
        <f t="shared" si="15"/>
        <v>0</v>
      </c>
      <c r="BD376" s="155">
        <f t="shared" si="24"/>
        <v>0</v>
      </c>
      <c r="BE376" s="155">
        <f t="shared" si="17"/>
        <v>0</v>
      </c>
      <c r="BF376" s="155">
        <f t="shared" si="18"/>
        <v>0</v>
      </c>
      <c r="BG376" s="155">
        <f t="shared" si="19"/>
        <v>0</v>
      </c>
      <c r="BH376" s="155">
        <f t="shared" si="20"/>
        <v>0</v>
      </c>
      <c r="BI376" s="155">
        <f t="shared" si="21"/>
        <v>0</v>
      </c>
      <c r="BJ376" s="171">
        <v>1</v>
      </c>
      <c r="BK376" s="185"/>
    </row>
    <row r="377" spans="2:63" ht="14.25">
      <c r="B377" s="36">
        <v>372</v>
      </c>
      <c r="C377" s="38">
        <v>10788</v>
      </c>
      <c r="D377" s="131" t="s">
        <v>725</v>
      </c>
      <c r="E377" s="131" t="s">
        <v>726</v>
      </c>
      <c r="F377" s="263" t="s">
        <v>157</v>
      </c>
      <c r="G377" s="263" t="s">
        <v>157</v>
      </c>
      <c r="H377" s="263" t="s">
        <v>157</v>
      </c>
      <c r="I377" s="263" t="s">
        <v>157</v>
      </c>
      <c r="J377" s="263" t="s">
        <v>157</v>
      </c>
      <c r="K377" s="263"/>
      <c r="L377" s="263"/>
      <c r="M377" s="263" t="s">
        <v>157</v>
      </c>
      <c r="N377" s="263" t="s">
        <v>157</v>
      </c>
      <c r="O377" s="263" t="s">
        <v>157</v>
      </c>
      <c r="P377" s="263" t="s">
        <v>157</v>
      </c>
      <c r="Q377" s="263" t="s">
        <v>157</v>
      </c>
      <c r="R377" s="263"/>
      <c r="S377" s="263"/>
      <c r="T377" s="263" t="s">
        <v>157</v>
      </c>
      <c r="U377" s="263" t="s">
        <v>157</v>
      </c>
      <c r="V377" s="263" t="s">
        <v>157</v>
      </c>
      <c r="W377" s="263" t="s">
        <v>157</v>
      </c>
      <c r="X377" s="263" t="s">
        <v>157</v>
      </c>
      <c r="Y377" s="263"/>
      <c r="Z377" s="263"/>
      <c r="AA377" s="263" t="s">
        <v>298</v>
      </c>
      <c r="AB377" s="263" t="s">
        <v>298</v>
      </c>
      <c r="AC377" s="263" t="s">
        <v>298</v>
      </c>
      <c r="AD377" s="263" t="s">
        <v>157</v>
      </c>
      <c r="AE377" s="263" t="s">
        <v>157</v>
      </c>
      <c r="AF377" s="263"/>
      <c r="AG377" s="263"/>
      <c r="AH377" s="263" t="s">
        <v>157</v>
      </c>
      <c r="AI377" s="263" t="s">
        <v>157</v>
      </c>
      <c r="AJ377" s="238"/>
      <c r="AK377" s="5"/>
      <c r="AL377" s="152"/>
      <c r="AM377" s="152">
        <f>VLOOKUP(C377,DM_NGAY_CONG_QUY_DINH!$H$3:$L$514,5,FALSE)</f>
        <v>22</v>
      </c>
      <c r="AN377" s="152">
        <f t="shared" si="0"/>
        <v>19</v>
      </c>
      <c r="AO377" s="155">
        <f t="shared" si="1"/>
        <v>0</v>
      </c>
      <c r="AP377" s="155">
        <f t="shared" si="2"/>
        <v>0</v>
      </c>
      <c r="AQ377" s="157">
        <f t="shared" si="3"/>
        <v>0</v>
      </c>
      <c r="AR377" s="155">
        <f t="shared" si="4"/>
        <v>0</v>
      </c>
      <c r="AS377" s="155">
        <f t="shared" si="5"/>
        <v>0</v>
      </c>
      <c r="AT377" s="155">
        <f t="shared" si="6"/>
        <v>0</v>
      </c>
      <c r="AU377" s="155">
        <f t="shared" si="7"/>
        <v>0</v>
      </c>
      <c r="AV377" s="155">
        <f t="shared" si="22"/>
        <v>0</v>
      </c>
      <c r="AW377" s="155">
        <f t="shared" si="9"/>
        <v>0</v>
      </c>
      <c r="AX377" s="155">
        <f t="shared" si="10"/>
        <v>3</v>
      </c>
      <c r="AY377" s="155">
        <f t="shared" si="11"/>
        <v>0</v>
      </c>
      <c r="AZ377" s="155">
        <f t="shared" si="23"/>
        <v>0</v>
      </c>
      <c r="BA377" s="155">
        <f t="shared" si="13"/>
        <v>0</v>
      </c>
      <c r="BB377" s="155">
        <f t="shared" si="14"/>
        <v>0</v>
      </c>
      <c r="BC377" s="155">
        <f t="shared" si="15"/>
        <v>0</v>
      </c>
      <c r="BD377" s="155">
        <f t="shared" si="24"/>
        <v>0</v>
      </c>
      <c r="BE377" s="155">
        <f t="shared" si="17"/>
        <v>0</v>
      </c>
      <c r="BF377" s="155">
        <f t="shared" si="18"/>
        <v>0</v>
      </c>
      <c r="BG377" s="155">
        <f t="shared" si="19"/>
        <v>0</v>
      </c>
      <c r="BH377" s="155">
        <f t="shared" si="20"/>
        <v>0</v>
      </c>
      <c r="BI377" s="155">
        <f t="shared" si="21"/>
        <v>0</v>
      </c>
      <c r="BJ377" s="171">
        <v>1</v>
      </c>
      <c r="BK377" s="185"/>
    </row>
    <row r="378" spans="2:63" ht="14.25">
      <c r="B378" s="36">
        <v>373</v>
      </c>
      <c r="C378" s="38">
        <v>10789</v>
      </c>
      <c r="D378" s="131" t="s">
        <v>727</v>
      </c>
      <c r="E378" s="131" t="s">
        <v>726</v>
      </c>
      <c r="F378" s="263" t="s">
        <v>305</v>
      </c>
      <c r="G378" s="263" t="s">
        <v>305</v>
      </c>
      <c r="H378" s="263" t="s">
        <v>305</v>
      </c>
      <c r="I378" s="263" t="s">
        <v>305</v>
      </c>
      <c r="J378" s="263" t="s">
        <v>305</v>
      </c>
      <c r="K378" s="263"/>
      <c r="L378" s="263"/>
      <c r="M378" s="263" t="s">
        <v>305</v>
      </c>
      <c r="N378" s="263" t="s">
        <v>305</v>
      </c>
      <c r="O378" s="263" t="s">
        <v>305</v>
      </c>
      <c r="P378" s="263" t="s">
        <v>305</v>
      </c>
      <c r="Q378" s="263" t="s">
        <v>305</v>
      </c>
      <c r="R378" s="263"/>
      <c r="S378" s="263"/>
      <c r="T378" s="263" t="s">
        <v>305</v>
      </c>
      <c r="U378" s="263" t="s">
        <v>305</v>
      </c>
      <c r="V378" s="263" t="s">
        <v>305</v>
      </c>
      <c r="W378" s="263" t="s">
        <v>305</v>
      </c>
      <c r="X378" s="263" t="s">
        <v>305</v>
      </c>
      <c r="Y378" s="263"/>
      <c r="Z378" s="263"/>
      <c r="AA378" s="263" t="s">
        <v>305</v>
      </c>
      <c r="AB378" s="263" t="s">
        <v>305</v>
      </c>
      <c r="AC378" s="263" t="s">
        <v>305</v>
      </c>
      <c r="AD378" s="263" t="s">
        <v>305</v>
      </c>
      <c r="AE378" s="263" t="s">
        <v>305</v>
      </c>
      <c r="AF378" s="263"/>
      <c r="AG378" s="263"/>
      <c r="AH378" s="263" t="s">
        <v>305</v>
      </c>
      <c r="AI378" s="263" t="s">
        <v>305</v>
      </c>
      <c r="AJ378" s="238"/>
      <c r="AK378" s="5"/>
      <c r="AL378" s="152"/>
      <c r="AM378" s="152">
        <f>VLOOKUP(C378,DM_NGAY_CONG_QUY_DINH!$H$3:$L$514,5,FALSE)</f>
        <v>22</v>
      </c>
      <c r="AN378" s="152">
        <f t="shared" si="0"/>
        <v>0</v>
      </c>
      <c r="AO378" s="155">
        <f t="shared" si="1"/>
        <v>0</v>
      </c>
      <c r="AP378" s="155">
        <f t="shared" si="2"/>
        <v>0</v>
      </c>
      <c r="AQ378" s="157">
        <f t="shared" si="3"/>
        <v>0</v>
      </c>
      <c r="AR378" s="155">
        <f t="shared" si="4"/>
        <v>0</v>
      </c>
      <c r="AS378" s="155">
        <f t="shared" si="5"/>
        <v>0</v>
      </c>
      <c r="AT378" s="155">
        <f t="shared" si="6"/>
        <v>22</v>
      </c>
      <c r="AU378" s="155">
        <f t="shared" si="7"/>
        <v>0</v>
      </c>
      <c r="AV378" s="155">
        <f t="shared" si="22"/>
        <v>0</v>
      </c>
      <c r="AW378" s="155">
        <f t="shared" si="9"/>
        <v>0</v>
      </c>
      <c r="AX378" s="155">
        <f t="shared" si="10"/>
        <v>0</v>
      </c>
      <c r="AY378" s="155">
        <f t="shared" si="11"/>
        <v>0</v>
      </c>
      <c r="AZ378" s="155">
        <f t="shared" si="23"/>
        <v>0</v>
      </c>
      <c r="BA378" s="155">
        <f t="shared" si="13"/>
        <v>0</v>
      </c>
      <c r="BB378" s="155">
        <f t="shared" si="14"/>
        <v>0</v>
      </c>
      <c r="BC378" s="155">
        <f t="shared" si="15"/>
        <v>0</v>
      </c>
      <c r="BD378" s="155">
        <f t="shared" si="24"/>
        <v>0</v>
      </c>
      <c r="BE378" s="155">
        <f t="shared" si="17"/>
        <v>0</v>
      </c>
      <c r="BF378" s="155">
        <f t="shared" si="18"/>
        <v>0</v>
      </c>
      <c r="BG378" s="155">
        <f t="shared" si="19"/>
        <v>0</v>
      </c>
      <c r="BH378" s="155">
        <f t="shared" si="20"/>
        <v>0</v>
      </c>
      <c r="BI378" s="155">
        <f t="shared" si="21"/>
        <v>0</v>
      </c>
      <c r="BJ378" s="171">
        <v>1</v>
      </c>
      <c r="BK378" s="185"/>
    </row>
    <row r="379" spans="2:63" ht="14.25">
      <c r="B379" s="36">
        <v>374</v>
      </c>
      <c r="C379" s="38">
        <v>10790</v>
      </c>
      <c r="D379" s="131" t="s">
        <v>728</v>
      </c>
      <c r="E379" s="131" t="s">
        <v>726</v>
      </c>
      <c r="F379" s="263" t="s">
        <v>157</v>
      </c>
      <c r="G379" s="263" t="s">
        <v>157</v>
      </c>
      <c r="H379" s="263" t="s">
        <v>157</v>
      </c>
      <c r="I379" s="263" t="s">
        <v>157</v>
      </c>
      <c r="J379" s="263" t="s">
        <v>157</v>
      </c>
      <c r="K379" s="263"/>
      <c r="L379" s="263"/>
      <c r="M379" s="263" t="s">
        <v>157</v>
      </c>
      <c r="N379" s="263" t="s">
        <v>157</v>
      </c>
      <c r="O379" s="263" t="s">
        <v>157</v>
      </c>
      <c r="P379" s="263" t="s">
        <v>157</v>
      </c>
      <c r="Q379" s="263" t="s">
        <v>157</v>
      </c>
      <c r="R379" s="263"/>
      <c r="S379" s="263"/>
      <c r="T379" s="263" t="s">
        <v>157</v>
      </c>
      <c r="U379" s="263" t="s">
        <v>157</v>
      </c>
      <c r="V379" s="263" t="s">
        <v>157</v>
      </c>
      <c r="W379" s="263" t="s">
        <v>157</v>
      </c>
      <c r="X379" s="263" t="s">
        <v>157</v>
      </c>
      <c r="Y379" s="263"/>
      <c r="Z379" s="263"/>
      <c r="AA379" s="263" t="s">
        <v>157</v>
      </c>
      <c r="AB379" s="263" t="s">
        <v>157</v>
      </c>
      <c r="AC379" s="263" t="s">
        <v>157</v>
      </c>
      <c r="AD379" s="263" t="s">
        <v>157</v>
      </c>
      <c r="AE379" s="263" t="s">
        <v>157</v>
      </c>
      <c r="AF379" s="263"/>
      <c r="AG379" s="263"/>
      <c r="AH379" s="263" t="s">
        <v>157</v>
      </c>
      <c r="AI379" s="263" t="s">
        <v>157</v>
      </c>
      <c r="AJ379" s="238"/>
      <c r="AK379" s="5"/>
      <c r="AL379" s="152"/>
      <c r="AM379" s="152">
        <f>VLOOKUP(C379,DM_NGAY_CONG_QUY_DINH!$H$3:$L$514,5,FALSE)</f>
        <v>22</v>
      </c>
      <c r="AN379" s="152">
        <f t="shared" si="0"/>
        <v>22</v>
      </c>
      <c r="AO379" s="155">
        <f t="shared" si="1"/>
        <v>0</v>
      </c>
      <c r="AP379" s="155">
        <f t="shared" si="2"/>
        <v>0</v>
      </c>
      <c r="AQ379" s="157">
        <f t="shared" si="3"/>
        <v>0</v>
      </c>
      <c r="AR379" s="155">
        <f t="shared" si="4"/>
        <v>0</v>
      </c>
      <c r="AS379" s="155">
        <f t="shared" si="5"/>
        <v>0</v>
      </c>
      <c r="AT379" s="155">
        <f t="shared" si="6"/>
        <v>0</v>
      </c>
      <c r="AU379" s="155">
        <f t="shared" si="7"/>
        <v>0</v>
      </c>
      <c r="AV379" s="155">
        <f t="shared" si="22"/>
        <v>0</v>
      </c>
      <c r="AW379" s="155">
        <f t="shared" si="9"/>
        <v>0</v>
      </c>
      <c r="AX379" s="155">
        <f t="shared" si="10"/>
        <v>0</v>
      </c>
      <c r="AY379" s="155">
        <f t="shared" si="11"/>
        <v>0</v>
      </c>
      <c r="AZ379" s="155">
        <f t="shared" si="23"/>
        <v>0</v>
      </c>
      <c r="BA379" s="155">
        <f t="shared" si="13"/>
        <v>0</v>
      </c>
      <c r="BB379" s="155">
        <f t="shared" si="14"/>
        <v>0</v>
      </c>
      <c r="BC379" s="155">
        <f t="shared" si="15"/>
        <v>0</v>
      </c>
      <c r="BD379" s="155">
        <f t="shared" si="24"/>
        <v>0</v>
      </c>
      <c r="BE379" s="155">
        <f t="shared" si="17"/>
        <v>0</v>
      </c>
      <c r="BF379" s="155">
        <f t="shared" si="18"/>
        <v>0</v>
      </c>
      <c r="BG379" s="155">
        <f t="shared" si="19"/>
        <v>0</v>
      </c>
      <c r="BH379" s="155">
        <f t="shared" si="20"/>
        <v>0</v>
      </c>
      <c r="BI379" s="155">
        <f t="shared" si="21"/>
        <v>0</v>
      </c>
      <c r="BJ379" s="171">
        <v>1</v>
      </c>
      <c r="BK379" s="185"/>
    </row>
    <row r="380" spans="2:63" ht="14.25">
      <c r="B380" s="36">
        <v>375</v>
      </c>
      <c r="C380" s="38">
        <v>10791</v>
      </c>
      <c r="D380" s="131" t="s">
        <v>730</v>
      </c>
      <c r="E380" s="131" t="s">
        <v>726</v>
      </c>
      <c r="F380" s="263" t="s">
        <v>157</v>
      </c>
      <c r="G380" s="263" t="s">
        <v>157</v>
      </c>
      <c r="H380" s="263" t="s">
        <v>157</v>
      </c>
      <c r="I380" s="263" t="s">
        <v>157</v>
      </c>
      <c r="J380" s="263" t="s">
        <v>157</v>
      </c>
      <c r="K380" s="263"/>
      <c r="L380" s="263"/>
      <c r="M380" s="263" t="s">
        <v>157</v>
      </c>
      <c r="N380" s="263" t="s">
        <v>157</v>
      </c>
      <c r="O380" s="263" t="s">
        <v>157</v>
      </c>
      <c r="P380" s="263" t="s">
        <v>157</v>
      </c>
      <c r="Q380" s="263" t="s">
        <v>157</v>
      </c>
      <c r="R380" s="263"/>
      <c r="S380" s="263"/>
      <c r="T380" s="263" t="s">
        <v>157</v>
      </c>
      <c r="U380" s="263" t="s">
        <v>157</v>
      </c>
      <c r="V380" s="263" t="s">
        <v>157</v>
      </c>
      <c r="W380" s="263" t="s">
        <v>157</v>
      </c>
      <c r="X380" s="263" t="s">
        <v>157</v>
      </c>
      <c r="Y380" s="263"/>
      <c r="Z380" s="263"/>
      <c r="AA380" s="263" t="s">
        <v>157</v>
      </c>
      <c r="AB380" s="263" t="s">
        <v>157</v>
      </c>
      <c r="AC380" s="263" t="s">
        <v>157</v>
      </c>
      <c r="AD380" s="263" t="s">
        <v>157</v>
      </c>
      <c r="AE380" s="263" t="s">
        <v>157</v>
      </c>
      <c r="AF380" s="263"/>
      <c r="AG380" s="263"/>
      <c r="AH380" s="263" t="s">
        <v>157</v>
      </c>
      <c r="AI380" s="263" t="s">
        <v>157</v>
      </c>
      <c r="AJ380" s="238"/>
      <c r="AK380" s="5"/>
      <c r="AL380" s="152"/>
      <c r="AM380" s="152">
        <f>VLOOKUP(C380,DM_NGAY_CONG_QUY_DINH!$H$3:$L$514,5,FALSE)</f>
        <v>22</v>
      </c>
      <c r="AN380" s="152">
        <f t="shared" si="0"/>
        <v>22</v>
      </c>
      <c r="AO380" s="155">
        <f t="shared" si="1"/>
        <v>0</v>
      </c>
      <c r="AP380" s="155">
        <f t="shared" si="2"/>
        <v>0</v>
      </c>
      <c r="AQ380" s="157">
        <f t="shared" si="3"/>
        <v>0</v>
      </c>
      <c r="AR380" s="155">
        <f t="shared" si="4"/>
        <v>0</v>
      </c>
      <c r="AS380" s="155">
        <f t="shared" si="5"/>
        <v>0</v>
      </c>
      <c r="AT380" s="155">
        <f t="shared" si="6"/>
        <v>0</v>
      </c>
      <c r="AU380" s="155">
        <f t="shared" si="7"/>
        <v>0</v>
      </c>
      <c r="AV380" s="155">
        <f t="shared" si="22"/>
        <v>0</v>
      </c>
      <c r="AW380" s="155">
        <f t="shared" si="9"/>
        <v>0</v>
      </c>
      <c r="AX380" s="155">
        <f t="shared" si="10"/>
        <v>0</v>
      </c>
      <c r="AY380" s="155">
        <f t="shared" si="11"/>
        <v>0</v>
      </c>
      <c r="AZ380" s="155">
        <f t="shared" si="23"/>
        <v>0</v>
      </c>
      <c r="BA380" s="155">
        <f t="shared" si="13"/>
        <v>0</v>
      </c>
      <c r="BB380" s="155">
        <f t="shared" si="14"/>
        <v>0</v>
      </c>
      <c r="BC380" s="155">
        <f t="shared" si="15"/>
        <v>0</v>
      </c>
      <c r="BD380" s="155">
        <f t="shared" si="24"/>
        <v>0</v>
      </c>
      <c r="BE380" s="155">
        <f t="shared" si="17"/>
        <v>0</v>
      </c>
      <c r="BF380" s="155">
        <f t="shared" si="18"/>
        <v>0</v>
      </c>
      <c r="BG380" s="155">
        <f t="shared" si="19"/>
        <v>0</v>
      </c>
      <c r="BH380" s="155">
        <f t="shared" si="20"/>
        <v>0</v>
      </c>
      <c r="BI380" s="155">
        <f t="shared" si="21"/>
        <v>0</v>
      </c>
      <c r="BJ380" s="171">
        <v>1</v>
      </c>
      <c r="BK380" s="185"/>
    </row>
    <row r="381" spans="2:63" ht="14.25">
      <c r="B381" s="36">
        <v>376</v>
      </c>
      <c r="C381" s="38">
        <v>11147</v>
      </c>
      <c r="D381" s="131" t="s">
        <v>731</v>
      </c>
      <c r="E381" s="131" t="s">
        <v>726</v>
      </c>
      <c r="F381" s="263" t="s">
        <v>157</v>
      </c>
      <c r="G381" s="263" t="s">
        <v>157</v>
      </c>
      <c r="H381" s="263" t="s">
        <v>157</v>
      </c>
      <c r="I381" s="263" t="s">
        <v>157</v>
      </c>
      <c r="J381" s="263" t="s">
        <v>157</v>
      </c>
      <c r="K381" s="263"/>
      <c r="L381" s="263"/>
      <c r="M381" s="263" t="s">
        <v>157</v>
      </c>
      <c r="N381" s="263" t="s">
        <v>157</v>
      </c>
      <c r="O381" s="263" t="s">
        <v>157</v>
      </c>
      <c r="P381" s="263" t="s">
        <v>157</v>
      </c>
      <c r="Q381" s="263" t="s">
        <v>157</v>
      </c>
      <c r="R381" s="263"/>
      <c r="S381" s="263"/>
      <c r="T381" s="263" t="s">
        <v>157</v>
      </c>
      <c r="U381" s="263" t="s">
        <v>157</v>
      </c>
      <c r="V381" s="263" t="s">
        <v>157</v>
      </c>
      <c r="W381" s="263" t="s">
        <v>157</v>
      </c>
      <c r="X381" s="263" t="s">
        <v>157</v>
      </c>
      <c r="Y381" s="263"/>
      <c r="Z381" s="263"/>
      <c r="AA381" s="263" t="s">
        <v>157</v>
      </c>
      <c r="AB381" s="263" t="s">
        <v>157</v>
      </c>
      <c r="AC381" s="263" t="s">
        <v>157</v>
      </c>
      <c r="AD381" s="263" t="s">
        <v>157</v>
      </c>
      <c r="AE381" s="263" t="s">
        <v>157</v>
      </c>
      <c r="AF381" s="263"/>
      <c r="AG381" s="263"/>
      <c r="AH381" s="263" t="s">
        <v>157</v>
      </c>
      <c r="AI381" s="263" t="s">
        <v>157</v>
      </c>
      <c r="AJ381" s="238"/>
      <c r="AK381" s="5"/>
      <c r="AL381" s="152"/>
      <c r="AM381" s="152">
        <f>VLOOKUP(C381,DM_NGAY_CONG_QUY_DINH!$H$3:$L$514,5,FALSE)</f>
        <v>22</v>
      </c>
      <c r="AN381" s="152">
        <f t="shared" si="0"/>
        <v>22</v>
      </c>
      <c r="AO381" s="155">
        <f t="shared" si="1"/>
        <v>0</v>
      </c>
      <c r="AP381" s="155">
        <f t="shared" si="2"/>
        <v>0</v>
      </c>
      <c r="AQ381" s="157">
        <f t="shared" si="3"/>
        <v>0</v>
      </c>
      <c r="AR381" s="155">
        <f t="shared" si="4"/>
        <v>0</v>
      </c>
      <c r="AS381" s="155">
        <f t="shared" si="5"/>
        <v>0</v>
      </c>
      <c r="AT381" s="155">
        <f t="shared" si="6"/>
        <v>0</v>
      </c>
      <c r="AU381" s="155">
        <f t="shared" si="7"/>
        <v>0</v>
      </c>
      <c r="AV381" s="155">
        <f t="shared" si="22"/>
        <v>0</v>
      </c>
      <c r="AW381" s="155">
        <f t="shared" si="9"/>
        <v>0</v>
      </c>
      <c r="AX381" s="155">
        <f t="shared" si="10"/>
        <v>0</v>
      </c>
      <c r="AY381" s="155">
        <f t="shared" si="11"/>
        <v>0</v>
      </c>
      <c r="AZ381" s="155">
        <f t="shared" si="23"/>
        <v>0</v>
      </c>
      <c r="BA381" s="155">
        <f t="shared" si="13"/>
        <v>0</v>
      </c>
      <c r="BB381" s="155">
        <f t="shared" si="14"/>
        <v>0</v>
      </c>
      <c r="BC381" s="155">
        <f t="shared" si="15"/>
        <v>0</v>
      </c>
      <c r="BD381" s="155">
        <f t="shared" si="24"/>
        <v>0</v>
      </c>
      <c r="BE381" s="155">
        <f t="shared" si="17"/>
        <v>0</v>
      </c>
      <c r="BF381" s="155">
        <f t="shared" si="18"/>
        <v>0</v>
      </c>
      <c r="BG381" s="155">
        <f t="shared" si="19"/>
        <v>0</v>
      </c>
      <c r="BH381" s="155">
        <f t="shared" si="20"/>
        <v>0</v>
      </c>
      <c r="BI381" s="155">
        <f t="shared" si="21"/>
        <v>0</v>
      </c>
      <c r="BJ381" s="171">
        <v>1</v>
      </c>
      <c r="BK381" s="185"/>
    </row>
    <row r="382" spans="2:63" ht="14.25">
      <c r="B382" s="36">
        <v>377</v>
      </c>
      <c r="C382" s="38">
        <v>10563</v>
      </c>
      <c r="D382" s="131" t="s">
        <v>732</v>
      </c>
      <c r="E382" s="131" t="s">
        <v>169</v>
      </c>
      <c r="F382" s="263" t="s">
        <v>157</v>
      </c>
      <c r="G382" s="263" t="s">
        <v>157</v>
      </c>
      <c r="H382" s="263" t="s">
        <v>157</v>
      </c>
      <c r="I382" s="263" t="s">
        <v>157</v>
      </c>
      <c r="J382" s="263" t="s">
        <v>157</v>
      </c>
      <c r="K382" s="263"/>
      <c r="L382" s="263"/>
      <c r="M382" s="263" t="s">
        <v>157</v>
      </c>
      <c r="N382" s="263" t="s">
        <v>157</v>
      </c>
      <c r="O382" s="263" t="s">
        <v>157</v>
      </c>
      <c r="P382" s="263" t="s">
        <v>157</v>
      </c>
      <c r="Q382" s="263" t="s">
        <v>157</v>
      </c>
      <c r="R382" s="263"/>
      <c r="S382" s="263"/>
      <c r="T382" s="263" t="s">
        <v>157</v>
      </c>
      <c r="U382" s="263" t="s">
        <v>157</v>
      </c>
      <c r="V382" s="263" t="s">
        <v>157</v>
      </c>
      <c r="W382" s="263" t="s">
        <v>157</v>
      </c>
      <c r="X382" s="263" t="s">
        <v>157</v>
      </c>
      <c r="Y382" s="263"/>
      <c r="Z382" s="263"/>
      <c r="AA382" s="263" t="s">
        <v>157</v>
      </c>
      <c r="AB382" s="263" t="s">
        <v>157</v>
      </c>
      <c r="AC382" s="263" t="s">
        <v>157</v>
      </c>
      <c r="AD382" s="263" t="s">
        <v>157</v>
      </c>
      <c r="AE382" s="263" t="s">
        <v>157</v>
      </c>
      <c r="AF382" s="263"/>
      <c r="AG382" s="263"/>
      <c r="AH382" s="263" t="s">
        <v>157</v>
      </c>
      <c r="AI382" s="263" t="s">
        <v>157</v>
      </c>
      <c r="AJ382" s="238"/>
      <c r="AK382" s="5"/>
      <c r="AL382" s="152"/>
      <c r="AM382" s="152">
        <f>VLOOKUP(C382,DM_NGAY_CONG_QUY_DINH!$H$3:$L$514,5,FALSE)</f>
        <v>22</v>
      </c>
      <c r="AN382" s="152">
        <f t="shared" si="0"/>
        <v>22</v>
      </c>
      <c r="AO382" s="155">
        <f t="shared" si="1"/>
        <v>0</v>
      </c>
      <c r="AP382" s="155">
        <f t="shared" si="2"/>
        <v>0</v>
      </c>
      <c r="AQ382" s="157">
        <f t="shared" si="3"/>
        <v>0</v>
      </c>
      <c r="AR382" s="155">
        <f t="shared" si="4"/>
        <v>0</v>
      </c>
      <c r="AS382" s="155">
        <f t="shared" si="5"/>
        <v>0</v>
      </c>
      <c r="AT382" s="155">
        <f t="shared" si="6"/>
        <v>0</v>
      </c>
      <c r="AU382" s="155">
        <f t="shared" si="7"/>
        <v>0</v>
      </c>
      <c r="AV382" s="155">
        <f t="shared" si="22"/>
        <v>0</v>
      </c>
      <c r="AW382" s="155">
        <f t="shared" si="9"/>
        <v>0</v>
      </c>
      <c r="AX382" s="155">
        <f t="shared" si="10"/>
        <v>0</v>
      </c>
      <c r="AY382" s="155">
        <f t="shared" si="11"/>
        <v>0</v>
      </c>
      <c r="AZ382" s="155">
        <f t="shared" si="23"/>
        <v>0</v>
      </c>
      <c r="BA382" s="155">
        <f t="shared" si="13"/>
        <v>0</v>
      </c>
      <c r="BB382" s="155">
        <f t="shared" si="14"/>
        <v>0</v>
      </c>
      <c r="BC382" s="155">
        <f t="shared" si="15"/>
        <v>0</v>
      </c>
      <c r="BD382" s="155">
        <f t="shared" si="24"/>
        <v>0</v>
      </c>
      <c r="BE382" s="155">
        <f t="shared" si="17"/>
        <v>0</v>
      </c>
      <c r="BF382" s="155">
        <f t="shared" si="18"/>
        <v>0</v>
      </c>
      <c r="BG382" s="155">
        <f t="shared" si="19"/>
        <v>0</v>
      </c>
      <c r="BH382" s="155">
        <f t="shared" si="20"/>
        <v>0</v>
      </c>
      <c r="BI382" s="155">
        <f t="shared" si="21"/>
        <v>0</v>
      </c>
      <c r="BJ382" s="171">
        <v>1</v>
      </c>
      <c r="BK382" s="185"/>
    </row>
    <row r="383" spans="2:63" ht="14.25">
      <c r="B383" s="36">
        <v>378</v>
      </c>
      <c r="C383" s="38">
        <v>10556</v>
      </c>
      <c r="D383" s="131" t="s">
        <v>733</v>
      </c>
      <c r="E383" s="131" t="s">
        <v>174</v>
      </c>
      <c r="F383" s="263" t="s">
        <v>305</v>
      </c>
      <c r="G383" s="263" t="s">
        <v>305</v>
      </c>
      <c r="H383" s="263" t="s">
        <v>305</v>
      </c>
      <c r="I383" s="263" t="s">
        <v>305</v>
      </c>
      <c r="J383" s="263" t="s">
        <v>305</v>
      </c>
      <c r="K383" s="263"/>
      <c r="L383" s="263"/>
      <c r="M383" s="263" t="s">
        <v>157</v>
      </c>
      <c r="N383" s="263" t="s">
        <v>157</v>
      </c>
      <c r="O383" s="263" t="s">
        <v>157</v>
      </c>
      <c r="P383" s="263" t="s">
        <v>157</v>
      </c>
      <c r="Q383" s="263" t="s">
        <v>157</v>
      </c>
      <c r="R383" s="263"/>
      <c r="S383" s="263"/>
      <c r="T383" s="263" t="s">
        <v>157</v>
      </c>
      <c r="U383" s="263" t="s">
        <v>157</v>
      </c>
      <c r="V383" s="263" t="s">
        <v>157</v>
      </c>
      <c r="W383" s="263" t="s">
        <v>157</v>
      </c>
      <c r="X383" s="263" t="s">
        <v>157</v>
      </c>
      <c r="Y383" s="263"/>
      <c r="Z383" s="263"/>
      <c r="AA383" s="263" t="s">
        <v>157</v>
      </c>
      <c r="AB383" s="263" t="s">
        <v>157</v>
      </c>
      <c r="AC383" s="263" t="s">
        <v>157</v>
      </c>
      <c r="AD383" s="263" t="s">
        <v>157</v>
      </c>
      <c r="AE383" s="263" t="s">
        <v>157</v>
      </c>
      <c r="AF383" s="263"/>
      <c r="AG383" s="263"/>
      <c r="AH383" s="263" t="s">
        <v>157</v>
      </c>
      <c r="AI383" s="263" t="s">
        <v>157</v>
      </c>
      <c r="AJ383" s="238"/>
      <c r="AK383" s="5"/>
      <c r="AL383" s="152"/>
      <c r="AM383" s="152">
        <f>VLOOKUP(C383,DM_NGAY_CONG_QUY_DINH!$H$3:$L$514,5,FALSE)</f>
        <v>22</v>
      </c>
      <c r="AN383" s="152">
        <f t="shared" si="0"/>
        <v>17</v>
      </c>
      <c r="AO383" s="155">
        <f t="shared" si="1"/>
        <v>0</v>
      </c>
      <c r="AP383" s="155">
        <f t="shared" si="2"/>
        <v>0</v>
      </c>
      <c r="AQ383" s="157">
        <f t="shared" si="3"/>
        <v>0</v>
      </c>
      <c r="AR383" s="155">
        <f t="shared" si="4"/>
        <v>0</v>
      </c>
      <c r="AS383" s="155">
        <f t="shared" si="5"/>
        <v>0</v>
      </c>
      <c r="AT383" s="155">
        <f t="shared" si="6"/>
        <v>5</v>
      </c>
      <c r="AU383" s="155">
        <f t="shared" si="7"/>
        <v>0</v>
      </c>
      <c r="AV383" s="155">
        <f t="shared" si="22"/>
        <v>0</v>
      </c>
      <c r="AW383" s="155">
        <f t="shared" si="9"/>
        <v>0</v>
      </c>
      <c r="AX383" s="155">
        <f t="shared" si="10"/>
        <v>0</v>
      </c>
      <c r="AY383" s="155">
        <f t="shared" si="11"/>
        <v>0</v>
      </c>
      <c r="AZ383" s="155">
        <f t="shared" si="23"/>
        <v>0</v>
      </c>
      <c r="BA383" s="155">
        <f t="shared" si="13"/>
        <v>0</v>
      </c>
      <c r="BB383" s="155">
        <f t="shared" si="14"/>
        <v>0</v>
      </c>
      <c r="BC383" s="155">
        <f t="shared" si="15"/>
        <v>0</v>
      </c>
      <c r="BD383" s="155">
        <f t="shared" si="24"/>
        <v>0</v>
      </c>
      <c r="BE383" s="155">
        <f t="shared" si="17"/>
        <v>0</v>
      </c>
      <c r="BF383" s="155">
        <f t="shared" si="18"/>
        <v>0</v>
      </c>
      <c r="BG383" s="155">
        <f t="shared" si="19"/>
        <v>0</v>
      </c>
      <c r="BH383" s="155">
        <f t="shared" si="20"/>
        <v>0</v>
      </c>
      <c r="BI383" s="155">
        <f t="shared" si="21"/>
        <v>0</v>
      </c>
      <c r="BJ383" s="171">
        <v>1</v>
      </c>
      <c r="BK383" s="185"/>
    </row>
    <row r="384" spans="2:63" ht="14.25">
      <c r="B384" s="36">
        <v>379</v>
      </c>
      <c r="C384" s="38">
        <v>10797</v>
      </c>
      <c r="D384" s="131" t="s">
        <v>734</v>
      </c>
      <c r="E384" s="131" t="s">
        <v>735</v>
      </c>
      <c r="F384" s="263" t="s">
        <v>157</v>
      </c>
      <c r="G384" s="263" t="s">
        <v>157</v>
      </c>
      <c r="H384" s="263" t="s">
        <v>157</v>
      </c>
      <c r="I384" s="263" t="s">
        <v>157</v>
      </c>
      <c r="J384" s="263" t="s">
        <v>157</v>
      </c>
      <c r="K384" s="263"/>
      <c r="L384" s="263"/>
      <c r="M384" s="263" t="s">
        <v>157</v>
      </c>
      <c r="N384" s="263" t="s">
        <v>157</v>
      </c>
      <c r="O384" s="263" t="s">
        <v>157</v>
      </c>
      <c r="P384" s="263" t="s">
        <v>157</v>
      </c>
      <c r="Q384" s="263" t="s">
        <v>157</v>
      </c>
      <c r="R384" s="263"/>
      <c r="S384" s="263"/>
      <c r="T384" s="263" t="s">
        <v>157</v>
      </c>
      <c r="U384" s="263" t="s">
        <v>157</v>
      </c>
      <c r="V384" s="263" t="s">
        <v>157</v>
      </c>
      <c r="W384" s="263" t="s">
        <v>157</v>
      </c>
      <c r="X384" s="263" t="s">
        <v>157</v>
      </c>
      <c r="Y384" s="263"/>
      <c r="Z384" s="263"/>
      <c r="AA384" s="263" t="s">
        <v>157</v>
      </c>
      <c r="AB384" s="263" t="s">
        <v>157</v>
      </c>
      <c r="AC384" s="263" t="s">
        <v>157</v>
      </c>
      <c r="AD384" s="263" t="s">
        <v>157</v>
      </c>
      <c r="AE384" s="263" t="s">
        <v>157</v>
      </c>
      <c r="AF384" s="263"/>
      <c r="AG384" s="263"/>
      <c r="AH384" s="263" t="s">
        <v>157</v>
      </c>
      <c r="AI384" s="263" t="s">
        <v>157</v>
      </c>
      <c r="AJ384" s="238"/>
      <c r="AK384" s="5"/>
      <c r="AL384" s="152"/>
      <c r="AM384" s="152">
        <f>VLOOKUP(C384,DM_NGAY_CONG_QUY_DINH!$H$3:$L$514,5,FALSE)</f>
        <v>22</v>
      </c>
      <c r="AN384" s="152">
        <f t="shared" si="0"/>
        <v>22</v>
      </c>
      <c r="AO384" s="155">
        <f t="shared" si="1"/>
        <v>0</v>
      </c>
      <c r="AP384" s="155">
        <f t="shared" si="2"/>
        <v>0</v>
      </c>
      <c r="AQ384" s="157">
        <f t="shared" si="3"/>
        <v>0</v>
      </c>
      <c r="AR384" s="155">
        <f t="shared" si="4"/>
        <v>0</v>
      </c>
      <c r="AS384" s="155">
        <f t="shared" si="5"/>
        <v>0</v>
      </c>
      <c r="AT384" s="155">
        <f t="shared" si="6"/>
        <v>0</v>
      </c>
      <c r="AU384" s="155">
        <f t="shared" si="7"/>
        <v>0</v>
      </c>
      <c r="AV384" s="155">
        <f t="shared" si="22"/>
        <v>0</v>
      </c>
      <c r="AW384" s="155">
        <f t="shared" si="9"/>
        <v>0</v>
      </c>
      <c r="AX384" s="155">
        <f t="shared" si="10"/>
        <v>0</v>
      </c>
      <c r="AY384" s="155">
        <f t="shared" si="11"/>
        <v>0</v>
      </c>
      <c r="AZ384" s="155">
        <f t="shared" si="23"/>
        <v>0</v>
      </c>
      <c r="BA384" s="155">
        <f t="shared" si="13"/>
        <v>0</v>
      </c>
      <c r="BB384" s="155">
        <f t="shared" si="14"/>
        <v>0</v>
      </c>
      <c r="BC384" s="155">
        <f t="shared" si="15"/>
        <v>0</v>
      </c>
      <c r="BD384" s="155">
        <f t="shared" si="24"/>
        <v>0</v>
      </c>
      <c r="BE384" s="155">
        <f t="shared" si="17"/>
        <v>0</v>
      </c>
      <c r="BF384" s="155">
        <f t="shared" si="18"/>
        <v>0</v>
      </c>
      <c r="BG384" s="155">
        <f t="shared" si="19"/>
        <v>0</v>
      </c>
      <c r="BH384" s="155">
        <f t="shared" si="20"/>
        <v>0</v>
      </c>
      <c r="BI384" s="155">
        <f t="shared" si="21"/>
        <v>0</v>
      </c>
      <c r="BJ384" s="171">
        <v>1</v>
      </c>
      <c r="BK384" s="185"/>
    </row>
    <row r="385" spans="1:63" ht="14.25">
      <c r="B385" s="36">
        <v>380</v>
      </c>
      <c r="C385" s="38">
        <v>10803</v>
      </c>
      <c r="D385" s="131" t="s">
        <v>736</v>
      </c>
      <c r="E385" s="131" t="s">
        <v>737</v>
      </c>
      <c r="F385" s="263" t="s">
        <v>157</v>
      </c>
      <c r="G385" s="263" t="s">
        <v>157</v>
      </c>
      <c r="H385" s="263" t="s">
        <v>157</v>
      </c>
      <c r="I385" s="263" t="s">
        <v>157</v>
      </c>
      <c r="J385" s="263" t="s">
        <v>157</v>
      </c>
      <c r="K385" s="263"/>
      <c r="L385" s="263"/>
      <c r="M385" s="263" t="s">
        <v>157</v>
      </c>
      <c r="N385" s="263" t="s">
        <v>157</v>
      </c>
      <c r="O385" s="263" t="s">
        <v>157</v>
      </c>
      <c r="P385" s="263" t="s">
        <v>157</v>
      </c>
      <c r="Q385" s="263" t="s">
        <v>157</v>
      </c>
      <c r="R385" s="263"/>
      <c r="S385" s="263"/>
      <c r="T385" s="263" t="s">
        <v>157</v>
      </c>
      <c r="U385" s="263" t="s">
        <v>157</v>
      </c>
      <c r="V385" s="263" t="s">
        <v>157</v>
      </c>
      <c r="W385" s="263" t="s">
        <v>157</v>
      </c>
      <c r="X385" s="263" t="s">
        <v>157</v>
      </c>
      <c r="Y385" s="263"/>
      <c r="Z385" s="263"/>
      <c r="AA385" s="263" t="s">
        <v>157</v>
      </c>
      <c r="AB385" s="263" t="s">
        <v>157</v>
      </c>
      <c r="AC385" s="263" t="s">
        <v>157</v>
      </c>
      <c r="AD385" s="263" t="s">
        <v>157</v>
      </c>
      <c r="AE385" s="263" t="s">
        <v>157</v>
      </c>
      <c r="AF385" s="263"/>
      <c r="AG385" s="263"/>
      <c r="AH385" s="263" t="s">
        <v>157</v>
      </c>
      <c r="AI385" s="263" t="s">
        <v>157</v>
      </c>
      <c r="AJ385" s="238"/>
      <c r="AK385" s="5"/>
      <c r="AL385" s="152"/>
      <c r="AM385" s="152">
        <f>VLOOKUP(C385,DM_NGAY_CONG_QUY_DINH!$H$3:$L$514,5,FALSE)</f>
        <v>22</v>
      </c>
      <c r="AN385" s="152">
        <f t="shared" si="0"/>
        <v>22</v>
      </c>
      <c r="AO385" s="155">
        <f t="shared" si="1"/>
        <v>0</v>
      </c>
      <c r="AP385" s="155">
        <f t="shared" si="2"/>
        <v>0</v>
      </c>
      <c r="AQ385" s="157">
        <f t="shared" si="3"/>
        <v>0</v>
      </c>
      <c r="AR385" s="155">
        <f t="shared" si="4"/>
        <v>0</v>
      </c>
      <c r="AS385" s="155">
        <f t="shared" si="5"/>
        <v>0</v>
      </c>
      <c r="AT385" s="155">
        <f t="shared" si="6"/>
        <v>0</v>
      </c>
      <c r="AU385" s="155">
        <f t="shared" si="7"/>
        <v>0</v>
      </c>
      <c r="AV385" s="155">
        <f t="shared" si="22"/>
        <v>0</v>
      </c>
      <c r="AW385" s="155">
        <f t="shared" si="9"/>
        <v>0</v>
      </c>
      <c r="AX385" s="155">
        <f t="shared" si="10"/>
        <v>0</v>
      </c>
      <c r="AY385" s="155">
        <f t="shared" si="11"/>
        <v>0</v>
      </c>
      <c r="AZ385" s="155">
        <f t="shared" si="23"/>
        <v>0</v>
      </c>
      <c r="BA385" s="155">
        <f t="shared" si="13"/>
        <v>0</v>
      </c>
      <c r="BB385" s="155">
        <f t="shared" si="14"/>
        <v>0</v>
      </c>
      <c r="BC385" s="155">
        <f t="shared" si="15"/>
        <v>0</v>
      </c>
      <c r="BD385" s="155">
        <f t="shared" si="24"/>
        <v>0</v>
      </c>
      <c r="BE385" s="155">
        <f t="shared" si="17"/>
        <v>0</v>
      </c>
      <c r="BF385" s="155">
        <f t="shared" si="18"/>
        <v>0</v>
      </c>
      <c r="BG385" s="155">
        <f t="shared" si="19"/>
        <v>0</v>
      </c>
      <c r="BH385" s="155">
        <f t="shared" si="20"/>
        <v>0</v>
      </c>
      <c r="BI385" s="155">
        <f t="shared" si="21"/>
        <v>0</v>
      </c>
      <c r="BJ385" s="171">
        <v>1</v>
      </c>
      <c r="BK385" s="185"/>
    </row>
    <row r="386" spans="1:63" ht="14.25">
      <c r="A386" s="4"/>
      <c r="B386" s="36">
        <v>381</v>
      </c>
      <c r="C386" s="38">
        <v>10800</v>
      </c>
      <c r="D386" s="131" t="s">
        <v>738</v>
      </c>
      <c r="E386" s="131" t="s">
        <v>739</v>
      </c>
      <c r="F386" s="263" t="s">
        <v>157</v>
      </c>
      <c r="G386" s="263" t="s">
        <v>157</v>
      </c>
      <c r="H386" s="263" t="s">
        <v>157</v>
      </c>
      <c r="I386" s="263" t="s">
        <v>157</v>
      </c>
      <c r="J386" s="263" t="s">
        <v>157</v>
      </c>
      <c r="K386" s="263"/>
      <c r="L386" s="263"/>
      <c r="M386" s="263" t="s">
        <v>157</v>
      </c>
      <c r="N386" s="263" t="s">
        <v>157</v>
      </c>
      <c r="O386" s="263" t="s">
        <v>157</v>
      </c>
      <c r="P386" s="263" t="s">
        <v>157</v>
      </c>
      <c r="Q386" s="263" t="s">
        <v>157</v>
      </c>
      <c r="R386" s="263"/>
      <c r="S386" s="263"/>
      <c r="T386" s="263" t="s">
        <v>157</v>
      </c>
      <c r="U386" s="263" t="s">
        <v>157</v>
      </c>
      <c r="V386" s="263" t="s">
        <v>157</v>
      </c>
      <c r="W386" s="263" t="s">
        <v>157</v>
      </c>
      <c r="X386" s="263" t="s">
        <v>157</v>
      </c>
      <c r="Y386" s="263"/>
      <c r="Z386" s="263"/>
      <c r="AA386" s="263" t="s">
        <v>157</v>
      </c>
      <c r="AB386" s="263" t="s">
        <v>157</v>
      </c>
      <c r="AC386" s="263" t="s">
        <v>157</v>
      </c>
      <c r="AD386" s="263" t="s">
        <v>157</v>
      </c>
      <c r="AE386" s="263" t="s">
        <v>157</v>
      </c>
      <c r="AF386" s="263"/>
      <c r="AG386" s="263"/>
      <c r="AH386" s="263" t="s">
        <v>157</v>
      </c>
      <c r="AI386" s="263" t="s">
        <v>157</v>
      </c>
      <c r="AJ386" s="238"/>
      <c r="AK386" s="5"/>
      <c r="AL386" s="152"/>
      <c r="AM386" s="152">
        <f>VLOOKUP(C386,DM_NGAY_CONG_QUY_DINH!$H$3:$L$514,5,FALSE)</f>
        <v>22</v>
      </c>
      <c r="AN386" s="152">
        <f t="shared" si="0"/>
        <v>22</v>
      </c>
      <c r="AO386" s="155">
        <f t="shared" si="1"/>
        <v>0</v>
      </c>
      <c r="AP386" s="155">
        <f t="shared" si="2"/>
        <v>0</v>
      </c>
      <c r="AQ386" s="157">
        <f t="shared" si="3"/>
        <v>0</v>
      </c>
      <c r="AR386" s="155">
        <f t="shared" si="4"/>
        <v>0</v>
      </c>
      <c r="AS386" s="155">
        <f t="shared" si="5"/>
        <v>0</v>
      </c>
      <c r="AT386" s="155">
        <f t="shared" si="6"/>
        <v>0</v>
      </c>
      <c r="AU386" s="155">
        <f t="shared" si="7"/>
        <v>0</v>
      </c>
      <c r="AV386" s="155">
        <f t="shared" si="22"/>
        <v>0</v>
      </c>
      <c r="AW386" s="155">
        <f t="shared" si="9"/>
        <v>0</v>
      </c>
      <c r="AX386" s="155">
        <f t="shared" si="10"/>
        <v>0</v>
      </c>
      <c r="AY386" s="155">
        <f t="shared" si="11"/>
        <v>0</v>
      </c>
      <c r="AZ386" s="155">
        <f t="shared" si="23"/>
        <v>0</v>
      </c>
      <c r="BA386" s="155">
        <f t="shared" si="13"/>
        <v>0</v>
      </c>
      <c r="BB386" s="155">
        <f t="shared" si="14"/>
        <v>0</v>
      </c>
      <c r="BC386" s="155">
        <f t="shared" si="15"/>
        <v>0</v>
      </c>
      <c r="BD386" s="155">
        <f t="shared" si="24"/>
        <v>0</v>
      </c>
      <c r="BE386" s="155">
        <f t="shared" si="17"/>
        <v>0</v>
      </c>
      <c r="BF386" s="155">
        <f t="shared" si="18"/>
        <v>0</v>
      </c>
      <c r="BG386" s="155">
        <f t="shared" si="19"/>
        <v>0</v>
      </c>
      <c r="BH386" s="155">
        <f t="shared" si="20"/>
        <v>0</v>
      </c>
      <c r="BI386" s="155">
        <f t="shared" si="21"/>
        <v>0</v>
      </c>
      <c r="BJ386" s="171">
        <v>1.05</v>
      </c>
      <c r="BK386" s="185"/>
    </row>
    <row r="387" spans="1:63" ht="14.25">
      <c r="B387" s="36">
        <v>382</v>
      </c>
      <c r="C387" s="38">
        <v>10801</v>
      </c>
      <c r="D387" s="131" t="s">
        <v>741</v>
      </c>
      <c r="E387" s="131" t="s">
        <v>739</v>
      </c>
      <c r="F387" s="263" t="s">
        <v>157</v>
      </c>
      <c r="G387" s="263" t="s">
        <v>157</v>
      </c>
      <c r="H387" s="263" t="s">
        <v>157</v>
      </c>
      <c r="I387" s="263" t="s">
        <v>157</v>
      </c>
      <c r="J387" s="263" t="s">
        <v>157</v>
      </c>
      <c r="K387" s="263"/>
      <c r="L387" s="263"/>
      <c r="M387" s="263" t="s">
        <v>157</v>
      </c>
      <c r="N387" s="263" t="s">
        <v>157</v>
      </c>
      <c r="O387" s="263" t="s">
        <v>157</v>
      </c>
      <c r="P387" s="263" t="s">
        <v>157</v>
      </c>
      <c r="Q387" s="263" t="s">
        <v>157</v>
      </c>
      <c r="R387" s="263"/>
      <c r="S387" s="263"/>
      <c r="T387" s="263" t="s">
        <v>157</v>
      </c>
      <c r="U387" s="263" t="s">
        <v>157</v>
      </c>
      <c r="V387" s="263" t="s">
        <v>157</v>
      </c>
      <c r="W387" s="263" t="s">
        <v>157</v>
      </c>
      <c r="X387" s="263" t="s">
        <v>157</v>
      </c>
      <c r="Y387" s="263"/>
      <c r="Z387" s="263"/>
      <c r="AA387" s="263" t="s">
        <v>157</v>
      </c>
      <c r="AB387" s="263" t="s">
        <v>157</v>
      </c>
      <c r="AC387" s="263" t="s">
        <v>157</v>
      </c>
      <c r="AD387" s="263" t="s">
        <v>157</v>
      </c>
      <c r="AE387" s="263" t="s">
        <v>157</v>
      </c>
      <c r="AF387" s="263"/>
      <c r="AG387" s="263"/>
      <c r="AH387" s="263" t="s">
        <v>157</v>
      </c>
      <c r="AI387" s="263" t="s">
        <v>157</v>
      </c>
      <c r="AJ387" s="238"/>
      <c r="AK387" s="4"/>
      <c r="AL387" s="4"/>
      <c r="AM387" s="152">
        <f>VLOOKUP(C387,DM_NGAY_CONG_QUY_DINH!$H$3:$L$514,5,FALSE)</f>
        <v>22</v>
      </c>
      <c r="AN387" s="152">
        <f t="shared" si="0"/>
        <v>22</v>
      </c>
      <c r="AO387" s="155">
        <f t="shared" si="1"/>
        <v>0</v>
      </c>
      <c r="AP387" s="155">
        <f t="shared" si="2"/>
        <v>0</v>
      </c>
      <c r="AQ387" s="157">
        <f t="shared" si="3"/>
        <v>0</v>
      </c>
      <c r="AR387" s="155">
        <f t="shared" si="4"/>
        <v>0</v>
      </c>
      <c r="AS387" s="155">
        <f t="shared" si="5"/>
        <v>0</v>
      </c>
      <c r="AT387" s="155">
        <f t="shared" si="6"/>
        <v>0</v>
      </c>
      <c r="AU387" s="155">
        <f t="shared" si="7"/>
        <v>0</v>
      </c>
      <c r="AV387" s="155">
        <f t="shared" si="22"/>
        <v>0</v>
      </c>
      <c r="AW387" s="155">
        <f t="shared" si="9"/>
        <v>0</v>
      </c>
      <c r="AX387" s="155">
        <f t="shared" si="10"/>
        <v>0</v>
      </c>
      <c r="AY387" s="155">
        <f t="shared" si="11"/>
        <v>0</v>
      </c>
      <c r="AZ387" s="155">
        <f t="shared" si="23"/>
        <v>0</v>
      </c>
      <c r="BA387" s="155">
        <f t="shared" si="13"/>
        <v>0</v>
      </c>
      <c r="BB387" s="155">
        <f t="shared" si="14"/>
        <v>0</v>
      </c>
      <c r="BC387" s="155">
        <f t="shared" si="15"/>
        <v>0</v>
      </c>
      <c r="BD387" s="155">
        <f t="shared" si="24"/>
        <v>0</v>
      </c>
      <c r="BE387" s="155">
        <f t="shared" si="17"/>
        <v>0</v>
      </c>
      <c r="BF387" s="155">
        <f t="shared" si="18"/>
        <v>0</v>
      </c>
      <c r="BG387" s="155">
        <f t="shared" si="19"/>
        <v>0</v>
      </c>
      <c r="BH387" s="155">
        <f t="shared" si="20"/>
        <v>0</v>
      </c>
      <c r="BI387" s="155">
        <f t="shared" si="21"/>
        <v>0</v>
      </c>
      <c r="BJ387" s="171">
        <v>1</v>
      </c>
      <c r="BK387" s="185"/>
    </row>
    <row r="388" spans="1:63" ht="14.25">
      <c r="B388" s="36">
        <v>383</v>
      </c>
      <c r="C388" s="38">
        <v>10802</v>
      </c>
      <c r="D388" s="131" t="s">
        <v>742</v>
      </c>
      <c r="E388" s="131" t="s">
        <v>743</v>
      </c>
      <c r="F388" s="263" t="s">
        <v>157</v>
      </c>
      <c r="G388" s="263" t="s">
        <v>157</v>
      </c>
      <c r="H388" s="263" t="s">
        <v>157</v>
      </c>
      <c r="I388" s="263" t="s">
        <v>157</v>
      </c>
      <c r="J388" s="263" t="s">
        <v>157</v>
      </c>
      <c r="K388" s="263"/>
      <c r="L388" s="263"/>
      <c r="M388" s="263" t="s">
        <v>157</v>
      </c>
      <c r="N388" s="263" t="s">
        <v>157</v>
      </c>
      <c r="O388" s="263" t="s">
        <v>157</v>
      </c>
      <c r="P388" s="263" t="s">
        <v>157</v>
      </c>
      <c r="Q388" s="263" t="s">
        <v>157</v>
      </c>
      <c r="R388" s="263"/>
      <c r="S388" s="263"/>
      <c r="T388" s="263" t="s">
        <v>157</v>
      </c>
      <c r="U388" s="263" t="s">
        <v>157</v>
      </c>
      <c r="V388" s="263" t="s">
        <v>157</v>
      </c>
      <c r="W388" s="263" t="s">
        <v>157</v>
      </c>
      <c r="X388" s="263" t="s">
        <v>157</v>
      </c>
      <c r="Y388" s="263"/>
      <c r="Z388" s="263"/>
      <c r="AA388" s="263" t="s">
        <v>157</v>
      </c>
      <c r="AB388" s="263" t="s">
        <v>157</v>
      </c>
      <c r="AC388" s="263" t="s">
        <v>157</v>
      </c>
      <c r="AD388" s="263" t="s">
        <v>157</v>
      </c>
      <c r="AE388" s="263" t="s">
        <v>157</v>
      </c>
      <c r="AF388" s="263"/>
      <c r="AG388" s="263"/>
      <c r="AH388" s="263" t="s">
        <v>157</v>
      </c>
      <c r="AI388" s="263" t="s">
        <v>157</v>
      </c>
      <c r="AJ388" s="238"/>
      <c r="AK388" s="21"/>
      <c r="AL388" s="152"/>
      <c r="AM388" s="152">
        <f>VLOOKUP(C388,DM_NGAY_CONG_QUY_DINH!$H$3:$L$514,5,FALSE)</f>
        <v>22</v>
      </c>
      <c r="AN388" s="152">
        <f t="shared" si="0"/>
        <v>22</v>
      </c>
      <c r="AO388" s="155">
        <f t="shared" si="1"/>
        <v>0</v>
      </c>
      <c r="AP388" s="155">
        <f t="shared" si="2"/>
        <v>0</v>
      </c>
      <c r="AQ388" s="157">
        <f t="shared" si="3"/>
        <v>0</v>
      </c>
      <c r="AR388" s="155">
        <f t="shared" si="4"/>
        <v>0</v>
      </c>
      <c r="AS388" s="155">
        <f t="shared" si="5"/>
        <v>0</v>
      </c>
      <c r="AT388" s="155">
        <f t="shared" si="6"/>
        <v>0</v>
      </c>
      <c r="AU388" s="155">
        <f t="shared" si="7"/>
        <v>0</v>
      </c>
      <c r="AV388" s="155">
        <f t="shared" si="22"/>
        <v>0</v>
      </c>
      <c r="AW388" s="155">
        <f t="shared" si="9"/>
        <v>0</v>
      </c>
      <c r="AX388" s="155">
        <f t="shared" si="10"/>
        <v>0</v>
      </c>
      <c r="AY388" s="155">
        <f t="shared" si="11"/>
        <v>0</v>
      </c>
      <c r="AZ388" s="155">
        <f t="shared" si="23"/>
        <v>0</v>
      </c>
      <c r="BA388" s="155">
        <f t="shared" si="13"/>
        <v>0</v>
      </c>
      <c r="BB388" s="155">
        <f t="shared" si="14"/>
        <v>0</v>
      </c>
      <c r="BC388" s="155">
        <f t="shared" si="15"/>
        <v>0</v>
      </c>
      <c r="BD388" s="155">
        <f t="shared" si="24"/>
        <v>0</v>
      </c>
      <c r="BE388" s="155">
        <f t="shared" si="17"/>
        <v>0</v>
      </c>
      <c r="BF388" s="155">
        <f t="shared" si="18"/>
        <v>0</v>
      </c>
      <c r="BG388" s="155">
        <f t="shared" si="19"/>
        <v>0</v>
      </c>
      <c r="BH388" s="155">
        <f t="shared" si="20"/>
        <v>0</v>
      </c>
      <c r="BI388" s="155">
        <f t="shared" si="21"/>
        <v>0</v>
      </c>
      <c r="BJ388" s="171">
        <v>1</v>
      </c>
      <c r="BK388" s="185"/>
    </row>
    <row r="389" spans="1:63" ht="14.25">
      <c r="B389" s="36">
        <v>384</v>
      </c>
      <c r="C389" s="38">
        <v>10805</v>
      </c>
      <c r="D389" s="131" t="s">
        <v>744</v>
      </c>
      <c r="E389" s="131" t="s">
        <v>745</v>
      </c>
      <c r="F389" s="263" t="s">
        <v>157</v>
      </c>
      <c r="G389" s="263" t="s">
        <v>157</v>
      </c>
      <c r="H389" s="263" t="s">
        <v>157</v>
      </c>
      <c r="I389" s="263" t="s">
        <v>157</v>
      </c>
      <c r="J389" s="263" t="s">
        <v>157</v>
      </c>
      <c r="K389" s="263"/>
      <c r="L389" s="263"/>
      <c r="M389" s="263" t="s">
        <v>157</v>
      </c>
      <c r="N389" s="263" t="s">
        <v>157</v>
      </c>
      <c r="O389" s="263" t="s">
        <v>157</v>
      </c>
      <c r="P389" s="263" t="s">
        <v>157</v>
      </c>
      <c r="Q389" s="263" t="s">
        <v>157</v>
      </c>
      <c r="R389" s="263"/>
      <c r="S389" s="263"/>
      <c r="T389" s="263" t="s">
        <v>298</v>
      </c>
      <c r="U389" s="263" t="s">
        <v>298</v>
      </c>
      <c r="V389" s="263" t="s">
        <v>298</v>
      </c>
      <c r="W389" s="263" t="s">
        <v>298</v>
      </c>
      <c r="X389" s="263" t="s">
        <v>298</v>
      </c>
      <c r="Y389" s="263"/>
      <c r="Z389" s="263"/>
      <c r="AA389" s="263" t="s">
        <v>157</v>
      </c>
      <c r="AB389" s="263" t="s">
        <v>157</v>
      </c>
      <c r="AC389" s="263" t="s">
        <v>157</v>
      </c>
      <c r="AD389" s="263" t="s">
        <v>157</v>
      </c>
      <c r="AE389" s="263" t="s">
        <v>157</v>
      </c>
      <c r="AF389" s="263"/>
      <c r="AG389" s="263"/>
      <c r="AH389" s="263" t="s">
        <v>157</v>
      </c>
      <c r="AI389" s="263" t="s">
        <v>157</v>
      </c>
      <c r="AJ389" s="238"/>
      <c r="AK389" s="21"/>
      <c r="AL389" s="152"/>
      <c r="AM389" s="152">
        <f>VLOOKUP(C389,DM_NGAY_CONG_QUY_DINH!$H$3:$L$514,5,FALSE)</f>
        <v>22</v>
      </c>
      <c r="AN389" s="152">
        <f t="shared" si="0"/>
        <v>17</v>
      </c>
      <c r="AO389" s="155">
        <f t="shared" si="1"/>
        <v>0</v>
      </c>
      <c r="AP389" s="155">
        <f t="shared" si="2"/>
        <v>0</v>
      </c>
      <c r="AQ389" s="157">
        <f t="shared" si="3"/>
        <v>0</v>
      </c>
      <c r="AR389" s="155">
        <f t="shared" si="4"/>
        <v>0</v>
      </c>
      <c r="AS389" s="155">
        <f t="shared" si="5"/>
        <v>0</v>
      </c>
      <c r="AT389" s="155">
        <f t="shared" si="6"/>
        <v>0</v>
      </c>
      <c r="AU389" s="155">
        <f t="shared" si="7"/>
        <v>0</v>
      </c>
      <c r="AV389" s="155">
        <f t="shared" si="22"/>
        <v>0</v>
      </c>
      <c r="AW389" s="155">
        <f t="shared" si="9"/>
        <v>0</v>
      </c>
      <c r="AX389" s="155">
        <f t="shared" si="10"/>
        <v>5</v>
      </c>
      <c r="AY389" s="155">
        <f t="shared" si="11"/>
        <v>0</v>
      </c>
      <c r="AZ389" s="155">
        <f t="shared" si="23"/>
        <v>0</v>
      </c>
      <c r="BA389" s="155">
        <f t="shared" si="13"/>
        <v>0</v>
      </c>
      <c r="BB389" s="155">
        <f t="shared" si="14"/>
        <v>0</v>
      </c>
      <c r="BC389" s="155">
        <f t="shared" si="15"/>
        <v>0</v>
      </c>
      <c r="BD389" s="155">
        <f t="shared" si="24"/>
        <v>0</v>
      </c>
      <c r="BE389" s="155">
        <f t="shared" si="17"/>
        <v>0</v>
      </c>
      <c r="BF389" s="155">
        <f t="shared" si="18"/>
        <v>0</v>
      </c>
      <c r="BG389" s="155">
        <f t="shared" si="19"/>
        <v>0</v>
      </c>
      <c r="BH389" s="155">
        <f t="shared" si="20"/>
        <v>0</v>
      </c>
      <c r="BI389" s="155">
        <f t="shared" si="21"/>
        <v>0</v>
      </c>
      <c r="BJ389" s="171">
        <v>1</v>
      </c>
      <c r="BK389" s="185"/>
    </row>
    <row r="390" spans="1:63" ht="14.25">
      <c r="B390" s="36">
        <v>385</v>
      </c>
      <c r="C390" s="38">
        <v>10566</v>
      </c>
      <c r="D390" s="131" t="s">
        <v>746</v>
      </c>
      <c r="E390" s="131" t="s">
        <v>747</v>
      </c>
      <c r="F390" s="263" t="s">
        <v>157</v>
      </c>
      <c r="G390" s="263" t="s">
        <v>157</v>
      </c>
      <c r="H390" s="263" t="s">
        <v>157</v>
      </c>
      <c r="I390" s="263" t="s">
        <v>157</v>
      </c>
      <c r="J390" s="263" t="s">
        <v>157</v>
      </c>
      <c r="K390" s="263"/>
      <c r="L390" s="263"/>
      <c r="M390" s="263" t="s">
        <v>157</v>
      </c>
      <c r="N390" s="263" t="s">
        <v>157</v>
      </c>
      <c r="O390" s="263" t="s">
        <v>157</v>
      </c>
      <c r="P390" s="263" t="s">
        <v>157</v>
      </c>
      <c r="Q390" s="263" t="s">
        <v>157</v>
      </c>
      <c r="R390" s="263"/>
      <c r="S390" s="263"/>
      <c r="T390" s="263" t="s">
        <v>157</v>
      </c>
      <c r="U390" s="263" t="s">
        <v>157</v>
      </c>
      <c r="V390" s="263" t="s">
        <v>157</v>
      </c>
      <c r="W390" s="263" t="s">
        <v>157</v>
      </c>
      <c r="X390" s="263" t="s">
        <v>157</v>
      </c>
      <c r="Y390" s="263"/>
      <c r="Z390" s="263"/>
      <c r="AA390" s="263" t="s">
        <v>157</v>
      </c>
      <c r="AB390" s="263" t="s">
        <v>157</v>
      </c>
      <c r="AC390" s="263" t="s">
        <v>157</v>
      </c>
      <c r="AD390" s="263" t="s">
        <v>157</v>
      </c>
      <c r="AE390" s="263" t="s">
        <v>157</v>
      </c>
      <c r="AF390" s="263"/>
      <c r="AG390" s="263"/>
      <c r="AH390" s="263" t="s">
        <v>157</v>
      </c>
      <c r="AI390" s="263" t="s">
        <v>157</v>
      </c>
      <c r="AJ390" s="238"/>
      <c r="AK390" s="5"/>
      <c r="AL390" s="152"/>
      <c r="AM390" s="152">
        <f>VLOOKUP(C390,DM_NGAY_CONG_QUY_DINH!$H$3:$L$514,5,FALSE)</f>
        <v>22</v>
      </c>
      <c r="AN390" s="152">
        <f t="shared" si="0"/>
        <v>22</v>
      </c>
      <c r="AO390" s="155">
        <f t="shared" si="1"/>
        <v>0</v>
      </c>
      <c r="AP390" s="155">
        <f t="shared" si="2"/>
        <v>0</v>
      </c>
      <c r="AQ390" s="157">
        <f t="shared" si="3"/>
        <v>0</v>
      </c>
      <c r="AR390" s="155">
        <f t="shared" si="4"/>
        <v>0</v>
      </c>
      <c r="AS390" s="155">
        <f t="shared" si="5"/>
        <v>0</v>
      </c>
      <c r="AT390" s="155">
        <f t="shared" si="6"/>
        <v>0</v>
      </c>
      <c r="AU390" s="155">
        <f t="shared" si="7"/>
        <v>0</v>
      </c>
      <c r="AV390" s="155">
        <f t="shared" si="22"/>
        <v>0</v>
      </c>
      <c r="AW390" s="155">
        <f t="shared" si="9"/>
        <v>0</v>
      </c>
      <c r="AX390" s="155">
        <f t="shared" si="10"/>
        <v>0</v>
      </c>
      <c r="AY390" s="155">
        <f t="shared" si="11"/>
        <v>0</v>
      </c>
      <c r="AZ390" s="155">
        <f t="shared" si="23"/>
        <v>0</v>
      </c>
      <c r="BA390" s="155">
        <f t="shared" si="13"/>
        <v>0</v>
      </c>
      <c r="BB390" s="155">
        <f t="shared" si="14"/>
        <v>0</v>
      </c>
      <c r="BC390" s="155">
        <f t="shared" si="15"/>
        <v>0</v>
      </c>
      <c r="BD390" s="155">
        <f t="shared" si="24"/>
        <v>0</v>
      </c>
      <c r="BE390" s="155">
        <f t="shared" si="17"/>
        <v>0</v>
      </c>
      <c r="BF390" s="155">
        <f t="shared" si="18"/>
        <v>0</v>
      </c>
      <c r="BG390" s="155">
        <f t="shared" si="19"/>
        <v>0</v>
      </c>
      <c r="BH390" s="155">
        <f t="shared" si="20"/>
        <v>0</v>
      </c>
      <c r="BI390" s="155">
        <f t="shared" si="21"/>
        <v>0</v>
      </c>
      <c r="BJ390" s="171">
        <v>1</v>
      </c>
      <c r="BK390" s="185"/>
    </row>
    <row r="391" spans="1:63" ht="14.25">
      <c r="B391" s="36">
        <v>386</v>
      </c>
      <c r="C391" s="38">
        <v>10804</v>
      </c>
      <c r="D391" s="131" t="s">
        <v>748</v>
      </c>
      <c r="E391" s="131" t="s">
        <v>749</v>
      </c>
      <c r="F391" s="263" t="s">
        <v>157</v>
      </c>
      <c r="G391" s="263" t="s">
        <v>157</v>
      </c>
      <c r="H391" s="263" t="s">
        <v>157</v>
      </c>
      <c r="I391" s="263" t="s">
        <v>157</v>
      </c>
      <c r="J391" s="263" t="s">
        <v>157</v>
      </c>
      <c r="K391" s="263"/>
      <c r="L391" s="263"/>
      <c r="M391" s="263" t="s">
        <v>157</v>
      </c>
      <c r="N391" s="263" t="s">
        <v>157</v>
      </c>
      <c r="O391" s="263" t="s">
        <v>157</v>
      </c>
      <c r="P391" s="263" t="s">
        <v>157</v>
      </c>
      <c r="Q391" s="263" t="s">
        <v>157</v>
      </c>
      <c r="R391" s="263"/>
      <c r="S391" s="263"/>
      <c r="T391" s="263" t="s">
        <v>157</v>
      </c>
      <c r="U391" s="263" t="s">
        <v>157</v>
      </c>
      <c r="V391" s="263" t="s">
        <v>157</v>
      </c>
      <c r="W391" s="263" t="s">
        <v>157</v>
      </c>
      <c r="X391" s="263" t="s">
        <v>157</v>
      </c>
      <c r="Y391" s="263"/>
      <c r="Z391" s="263"/>
      <c r="AA391" s="263" t="s">
        <v>157</v>
      </c>
      <c r="AB391" s="263" t="s">
        <v>157</v>
      </c>
      <c r="AC391" s="263" t="s">
        <v>157</v>
      </c>
      <c r="AD391" s="263" t="s">
        <v>157</v>
      </c>
      <c r="AE391" s="263" t="s">
        <v>157</v>
      </c>
      <c r="AF391" s="263"/>
      <c r="AG391" s="263"/>
      <c r="AH391" s="263" t="s">
        <v>157</v>
      </c>
      <c r="AI391" s="263" t="s">
        <v>157</v>
      </c>
      <c r="AJ391" s="238"/>
      <c r="AK391" s="21"/>
      <c r="AL391" s="152"/>
      <c r="AM391" s="152">
        <f>VLOOKUP(C391,DM_NGAY_CONG_QUY_DINH!$H$3:$L$514,5,FALSE)</f>
        <v>22</v>
      </c>
      <c r="AN391" s="152">
        <f t="shared" si="0"/>
        <v>22</v>
      </c>
      <c r="AO391" s="155">
        <f t="shared" si="1"/>
        <v>0</v>
      </c>
      <c r="AP391" s="155">
        <f t="shared" si="2"/>
        <v>0</v>
      </c>
      <c r="AQ391" s="157">
        <f t="shared" si="3"/>
        <v>0</v>
      </c>
      <c r="AR391" s="155">
        <f t="shared" si="4"/>
        <v>0</v>
      </c>
      <c r="AS391" s="155">
        <f t="shared" si="5"/>
        <v>0</v>
      </c>
      <c r="AT391" s="155">
        <f t="shared" si="6"/>
        <v>0</v>
      </c>
      <c r="AU391" s="155">
        <f t="shared" si="7"/>
        <v>0</v>
      </c>
      <c r="AV391" s="155">
        <f t="shared" si="22"/>
        <v>0</v>
      </c>
      <c r="AW391" s="155">
        <f t="shared" si="9"/>
        <v>0</v>
      </c>
      <c r="AX391" s="155">
        <f t="shared" si="10"/>
        <v>0</v>
      </c>
      <c r="AY391" s="155">
        <f t="shared" si="11"/>
        <v>0</v>
      </c>
      <c r="AZ391" s="155">
        <f t="shared" si="23"/>
        <v>0</v>
      </c>
      <c r="BA391" s="155">
        <f t="shared" si="13"/>
        <v>0</v>
      </c>
      <c r="BB391" s="155">
        <f t="shared" si="14"/>
        <v>0</v>
      </c>
      <c r="BC391" s="155">
        <f t="shared" si="15"/>
        <v>0</v>
      </c>
      <c r="BD391" s="155">
        <f t="shared" si="24"/>
        <v>0</v>
      </c>
      <c r="BE391" s="155">
        <f t="shared" si="17"/>
        <v>0</v>
      </c>
      <c r="BF391" s="155">
        <f t="shared" si="18"/>
        <v>0</v>
      </c>
      <c r="BG391" s="155">
        <f t="shared" si="19"/>
        <v>0</v>
      </c>
      <c r="BH391" s="155">
        <f t="shared" si="20"/>
        <v>0</v>
      </c>
      <c r="BI391" s="155">
        <f t="shared" si="21"/>
        <v>0</v>
      </c>
      <c r="BJ391" s="171">
        <v>1</v>
      </c>
      <c r="BK391" s="185"/>
    </row>
    <row r="392" spans="1:63" ht="14.25">
      <c r="B392" s="36">
        <v>387</v>
      </c>
      <c r="C392" s="38">
        <v>11117</v>
      </c>
      <c r="D392" s="131" t="s">
        <v>750</v>
      </c>
      <c r="E392" s="131" t="s">
        <v>339</v>
      </c>
      <c r="F392" s="263" t="s">
        <v>157</v>
      </c>
      <c r="G392" s="263" t="s">
        <v>157</v>
      </c>
      <c r="H392" s="263" t="s">
        <v>157</v>
      </c>
      <c r="I392" s="263" t="s">
        <v>157</v>
      </c>
      <c r="J392" s="263" t="s">
        <v>157</v>
      </c>
      <c r="K392" s="263"/>
      <c r="L392" s="263"/>
      <c r="M392" s="263" t="s">
        <v>157</v>
      </c>
      <c r="N392" s="263" t="s">
        <v>157</v>
      </c>
      <c r="O392" s="263" t="s">
        <v>157</v>
      </c>
      <c r="P392" s="263" t="s">
        <v>157</v>
      </c>
      <c r="Q392" s="263" t="s">
        <v>157</v>
      </c>
      <c r="R392" s="263"/>
      <c r="S392" s="263"/>
      <c r="T392" s="263" t="s">
        <v>157</v>
      </c>
      <c r="U392" s="263" t="s">
        <v>157</v>
      </c>
      <c r="V392" s="263" t="s">
        <v>157</v>
      </c>
      <c r="W392" s="263" t="s">
        <v>157</v>
      </c>
      <c r="X392" s="263" t="s">
        <v>157</v>
      </c>
      <c r="Y392" s="263"/>
      <c r="Z392" s="263"/>
      <c r="AA392" s="263" t="s">
        <v>157</v>
      </c>
      <c r="AB392" s="263" t="s">
        <v>157</v>
      </c>
      <c r="AC392" s="263" t="s">
        <v>157</v>
      </c>
      <c r="AD392" s="263" t="s">
        <v>157</v>
      </c>
      <c r="AE392" s="263" t="s">
        <v>157</v>
      </c>
      <c r="AF392" s="263"/>
      <c r="AG392" s="263"/>
      <c r="AH392" s="263" t="s">
        <v>157</v>
      </c>
      <c r="AI392" s="263" t="s">
        <v>157</v>
      </c>
      <c r="AJ392" s="238"/>
      <c r="AK392" s="21"/>
      <c r="AL392" s="152"/>
      <c r="AM392" s="152">
        <f>VLOOKUP(C392,DM_NGAY_CONG_QUY_DINH!$H$3:$L$514,5,FALSE)</f>
        <v>22</v>
      </c>
      <c r="AN392" s="152">
        <f t="shared" si="0"/>
        <v>22</v>
      </c>
      <c r="AO392" s="155">
        <f t="shared" si="1"/>
        <v>0</v>
      </c>
      <c r="AP392" s="155">
        <f t="shared" si="2"/>
        <v>0</v>
      </c>
      <c r="AQ392" s="157">
        <f t="shared" si="3"/>
        <v>0</v>
      </c>
      <c r="AR392" s="155">
        <f t="shared" si="4"/>
        <v>0</v>
      </c>
      <c r="AS392" s="155">
        <f t="shared" si="5"/>
        <v>0</v>
      </c>
      <c r="AT392" s="155">
        <f t="shared" si="6"/>
        <v>0</v>
      </c>
      <c r="AU392" s="155">
        <f t="shared" si="7"/>
        <v>0</v>
      </c>
      <c r="AV392" s="155">
        <f t="shared" si="22"/>
        <v>0</v>
      </c>
      <c r="AW392" s="155">
        <f t="shared" si="9"/>
        <v>0</v>
      </c>
      <c r="AX392" s="155">
        <f t="shared" si="10"/>
        <v>0</v>
      </c>
      <c r="AY392" s="155">
        <f t="shared" si="11"/>
        <v>0</v>
      </c>
      <c r="AZ392" s="155">
        <f t="shared" si="23"/>
        <v>0</v>
      </c>
      <c r="BA392" s="155">
        <f t="shared" si="13"/>
        <v>0</v>
      </c>
      <c r="BB392" s="155">
        <f t="shared" si="14"/>
        <v>0</v>
      </c>
      <c r="BC392" s="155">
        <f t="shared" si="15"/>
        <v>0</v>
      </c>
      <c r="BD392" s="155">
        <f t="shared" si="24"/>
        <v>0</v>
      </c>
      <c r="BE392" s="155">
        <f t="shared" si="17"/>
        <v>0</v>
      </c>
      <c r="BF392" s="155">
        <f t="shared" si="18"/>
        <v>0</v>
      </c>
      <c r="BG392" s="155">
        <f t="shared" si="19"/>
        <v>0</v>
      </c>
      <c r="BH392" s="155">
        <f t="shared" si="20"/>
        <v>0</v>
      </c>
      <c r="BI392" s="155">
        <f t="shared" si="21"/>
        <v>0</v>
      </c>
      <c r="BJ392" s="171">
        <v>1</v>
      </c>
      <c r="BK392" s="185"/>
    </row>
    <row r="393" spans="1:63" ht="14.25">
      <c r="B393" s="36">
        <v>388</v>
      </c>
      <c r="C393" s="38">
        <v>10735</v>
      </c>
      <c r="D393" s="131" t="s">
        <v>751</v>
      </c>
      <c r="E393" s="131" t="s">
        <v>752</v>
      </c>
      <c r="F393" s="263" t="s">
        <v>157</v>
      </c>
      <c r="G393" s="263" t="s">
        <v>157</v>
      </c>
      <c r="H393" s="263" t="s">
        <v>157</v>
      </c>
      <c r="I393" s="263" t="s">
        <v>157</v>
      </c>
      <c r="J393" s="263" t="s">
        <v>157</v>
      </c>
      <c r="K393" s="263"/>
      <c r="L393" s="263"/>
      <c r="M393" s="263" t="s">
        <v>157</v>
      </c>
      <c r="N393" s="263" t="s">
        <v>157</v>
      </c>
      <c r="O393" s="263" t="s">
        <v>157</v>
      </c>
      <c r="P393" s="263" t="s">
        <v>157</v>
      </c>
      <c r="Q393" s="263" t="s">
        <v>157</v>
      </c>
      <c r="R393" s="263"/>
      <c r="S393" s="263"/>
      <c r="T393" s="263" t="s">
        <v>157</v>
      </c>
      <c r="U393" s="263" t="s">
        <v>157</v>
      </c>
      <c r="V393" s="263" t="s">
        <v>157</v>
      </c>
      <c r="W393" s="263" t="s">
        <v>157</v>
      </c>
      <c r="X393" s="263" t="s">
        <v>157</v>
      </c>
      <c r="Y393" s="263"/>
      <c r="Z393" s="263"/>
      <c r="AA393" s="263" t="s">
        <v>157</v>
      </c>
      <c r="AB393" s="263" t="s">
        <v>157</v>
      </c>
      <c r="AC393" s="263" t="s">
        <v>157</v>
      </c>
      <c r="AD393" s="263" t="s">
        <v>157</v>
      </c>
      <c r="AE393" s="263" t="s">
        <v>157</v>
      </c>
      <c r="AF393" s="263"/>
      <c r="AG393" s="263"/>
      <c r="AH393" s="263" t="s">
        <v>157</v>
      </c>
      <c r="AI393" s="263" t="s">
        <v>157</v>
      </c>
      <c r="AJ393" s="238"/>
      <c r="AK393" s="5"/>
      <c r="AL393" s="152"/>
      <c r="AM393" s="152">
        <f>VLOOKUP(C393,DM_NGAY_CONG_QUY_DINH!$H$3:$L$514,5,FALSE)</f>
        <v>22</v>
      </c>
      <c r="AN393" s="152">
        <f t="shared" si="0"/>
        <v>22</v>
      </c>
      <c r="AO393" s="155">
        <f t="shared" si="1"/>
        <v>0</v>
      </c>
      <c r="AP393" s="155">
        <f t="shared" si="2"/>
        <v>0</v>
      </c>
      <c r="AQ393" s="157">
        <f t="shared" si="3"/>
        <v>0</v>
      </c>
      <c r="AR393" s="155">
        <f t="shared" si="4"/>
        <v>0</v>
      </c>
      <c r="AS393" s="155">
        <f t="shared" si="5"/>
        <v>0</v>
      </c>
      <c r="AT393" s="155">
        <f t="shared" si="6"/>
        <v>0</v>
      </c>
      <c r="AU393" s="155">
        <f t="shared" si="7"/>
        <v>0</v>
      </c>
      <c r="AV393" s="155">
        <f t="shared" si="22"/>
        <v>0</v>
      </c>
      <c r="AW393" s="155">
        <f t="shared" si="9"/>
        <v>0</v>
      </c>
      <c r="AX393" s="155">
        <f t="shared" si="10"/>
        <v>0</v>
      </c>
      <c r="AY393" s="155">
        <f t="shared" si="11"/>
        <v>0</v>
      </c>
      <c r="AZ393" s="155">
        <f t="shared" si="23"/>
        <v>0</v>
      </c>
      <c r="BA393" s="155">
        <f t="shared" si="13"/>
        <v>0</v>
      </c>
      <c r="BB393" s="155">
        <f t="shared" si="14"/>
        <v>0</v>
      </c>
      <c r="BC393" s="155">
        <f t="shared" si="15"/>
        <v>0</v>
      </c>
      <c r="BD393" s="155">
        <f t="shared" si="24"/>
        <v>0</v>
      </c>
      <c r="BE393" s="155">
        <f t="shared" si="17"/>
        <v>0</v>
      </c>
      <c r="BF393" s="155">
        <f t="shared" si="18"/>
        <v>0</v>
      </c>
      <c r="BG393" s="155">
        <f t="shared" si="19"/>
        <v>0</v>
      </c>
      <c r="BH393" s="155">
        <f t="shared" si="20"/>
        <v>0</v>
      </c>
      <c r="BI393" s="155">
        <f t="shared" si="21"/>
        <v>0</v>
      </c>
      <c r="BJ393" s="171">
        <v>1</v>
      </c>
      <c r="BK393" s="185"/>
    </row>
    <row r="394" spans="1:63" ht="14.25">
      <c r="B394" s="36">
        <v>389</v>
      </c>
      <c r="C394" s="38">
        <v>10562</v>
      </c>
      <c r="D394" s="131" t="s">
        <v>753</v>
      </c>
      <c r="E394" s="131" t="s">
        <v>745</v>
      </c>
      <c r="F394" s="263" t="s">
        <v>157</v>
      </c>
      <c r="G394" s="263" t="s">
        <v>157</v>
      </c>
      <c r="H394" s="263" t="s">
        <v>157</v>
      </c>
      <c r="I394" s="263" t="s">
        <v>157</v>
      </c>
      <c r="J394" s="263" t="s">
        <v>157</v>
      </c>
      <c r="K394" s="263"/>
      <c r="L394" s="263"/>
      <c r="M394" s="263" t="s">
        <v>157</v>
      </c>
      <c r="N394" s="263" t="s">
        <v>157</v>
      </c>
      <c r="O394" s="263" t="s">
        <v>157</v>
      </c>
      <c r="P394" s="263" t="s">
        <v>157</v>
      </c>
      <c r="Q394" s="263" t="s">
        <v>298</v>
      </c>
      <c r="R394" s="263"/>
      <c r="S394" s="263"/>
      <c r="T394" s="263" t="s">
        <v>298</v>
      </c>
      <c r="U394" s="263" t="s">
        <v>298</v>
      </c>
      <c r="V394" s="263" t="s">
        <v>298</v>
      </c>
      <c r="W394" s="263" t="s">
        <v>298</v>
      </c>
      <c r="X394" s="263" t="s">
        <v>298</v>
      </c>
      <c r="Y394" s="263"/>
      <c r="Z394" s="263"/>
      <c r="AA394" s="263" t="s">
        <v>298</v>
      </c>
      <c r="AB394" s="263" t="s">
        <v>298</v>
      </c>
      <c r="AC394" s="263" t="s">
        <v>298</v>
      </c>
      <c r="AD394" s="263" t="s">
        <v>298</v>
      </c>
      <c r="AE394" s="263" t="s">
        <v>298</v>
      </c>
      <c r="AF394" s="263"/>
      <c r="AG394" s="263"/>
      <c r="AH394" s="263" t="s">
        <v>298</v>
      </c>
      <c r="AI394" s="263" t="s">
        <v>298</v>
      </c>
      <c r="AJ394" s="238"/>
      <c r="AK394" s="21"/>
      <c r="AL394" s="152"/>
      <c r="AM394" s="152">
        <f>VLOOKUP(C394,DM_NGAY_CONG_QUY_DINH!$H$3:$L$514,5,FALSE)</f>
        <v>22</v>
      </c>
      <c r="AN394" s="152">
        <f t="shared" si="0"/>
        <v>9</v>
      </c>
      <c r="AO394" s="155">
        <f t="shared" si="1"/>
        <v>0</v>
      </c>
      <c r="AP394" s="155">
        <f t="shared" si="2"/>
        <v>0</v>
      </c>
      <c r="AQ394" s="157">
        <f t="shared" si="3"/>
        <v>0</v>
      </c>
      <c r="AR394" s="155">
        <f t="shared" si="4"/>
        <v>0</v>
      </c>
      <c r="AS394" s="155">
        <f t="shared" si="5"/>
        <v>0</v>
      </c>
      <c r="AT394" s="155">
        <f t="shared" si="6"/>
        <v>0</v>
      </c>
      <c r="AU394" s="155">
        <f t="shared" si="7"/>
        <v>0</v>
      </c>
      <c r="AV394" s="155">
        <f t="shared" si="22"/>
        <v>0</v>
      </c>
      <c r="AW394" s="155">
        <f t="shared" si="9"/>
        <v>0</v>
      </c>
      <c r="AX394" s="155">
        <f t="shared" si="10"/>
        <v>13</v>
      </c>
      <c r="AY394" s="155">
        <f t="shared" si="11"/>
        <v>0</v>
      </c>
      <c r="AZ394" s="155">
        <f t="shared" si="23"/>
        <v>0</v>
      </c>
      <c r="BA394" s="155">
        <f t="shared" si="13"/>
        <v>0</v>
      </c>
      <c r="BB394" s="155">
        <f t="shared" si="14"/>
        <v>0</v>
      </c>
      <c r="BC394" s="155">
        <f t="shared" si="15"/>
        <v>0</v>
      </c>
      <c r="BD394" s="155">
        <f t="shared" si="24"/>
        <v>0</v>
      </c>
      <c r="BE394" s="155">
        <f t="shared" si="17"/>
        <v>0</v>
      </c>
      <c r="BF394" s="155">
        <f t="shared" si="18"/>
        <v>0</v>
      </c>
      <c r="BG394" s="155">
        <f t="shared" si="19"/>
        <v>0</v>
      </c>
      <c r="BH394" s="155">
        <f t="shared" si="20"/>
        <v>0</v>
      </c>
      <c r="BI394" s="155">
        <f t="shared" si="21"/>
        <v>0</v>
      </c>
      <c r="BJ394" s="171">
        <v>1</v>
      </c>
      <c r="BK394" s="185"/>
    </row>
    <row r="395" spans="1:63" ht="14.25">
      <c r="B395" s="36">
        <v>390</v>
      </c>
      <c r="C395" s="38">
        <v>10637</v>
      </c>
      <c r="D395" s="131" t="s">
        <v>754</v>
      </c>
      <c r="E395" s="131" t="s">
        <v>755</v>
      </c>
      <c r="F395" s="238" t="s">
        <v>473</v>
      </c>
      <c r="G395" s="238" t="s">
        <v>473</v>
      </c>
      <c r="H395" s="238" t="s">
        <v>473</v>
      </c>
      <c r="I395" s="238" t="s">
        <v>473</v>
      </c>
      <c r="J395" s="238" t="s">
        <v>473</v>
      </c>
      <c r="K395" s="238" t="s">
        <v>473</v>
      </c>
      <c r="L395" s="263"/>
      <c r="M395" s="238" t="s">
        <v>473</v>
      </c>
      <c r="N395" s="238" t="s">
        <v>473</v>
      </c>
      <c r="O395" s="238" t="s">
        <v>473</v>
      </c>
      <c r="P395" s="238" t="s">
        <v>298</v>
      </c>
      <c r="Q395" s="238" t="s">
        <v>298</v>
      </c>
      <c r="R395" s="238" t="s">
        <v>298</v>
      </c>
      <c r="S395" s="263"/>
      <c r="T395" s="238" t="s">
        <v>298</v>
      </c>
      <c r="U395" s="238" t="s">
        <v>298</v>
      </c>
      <c r="V395" s="238" t="s">
        <v>298</v>
      </c>
      <c r="W395" s="238" t="s">
        <v>298</v>
      </c>
      <c r="X395" s="238" t="s">
        <v>298</v>
      </c>
      <c r="Y395" s="238" t="s">
        <v>298</v>
      </c>
      <c r="Z395" s="263"/>
      <c r="AA395" s="238" t="s">
        <v>298</v>
      </c>
      <c r="AB395" s="238" t="s">
        <v>298</v>
      </c>
      <c r="AC395" s="238" t="s">
        <v>298</v>
      </c>
      <c r="AD395" s="238" t="s">
        <v>298</v>
      </c>
      <c r="AE395" s="238" t="s">
        <v>298</v>
      </c>
      <c r="AF395" s="238" t="s">
        <v>298</v>
      </c>
      <c r="AG395" s="263"/>
      <c r="AH395" s="238" t="s">
        <v>298</v>
      </c>
      <c r="AI395" s="238" t="s">
        <v>298</v>
      </c>
      <c r="AJ395" s="238"/>
      <c r="AK395" s="5"/>
      <c r="AL395" s="152"/>
      <c r="AM395" s="152">
        <f>VLOOKUP(C395,DM_NGAY_CONG_QUY_DINH!$H$3:$L$514,5,FALSE)</f>
        <v>26</v>
      </c>
      <c r="AN395" s="152">
        <f t="shared" si="0"/>
        <v>0</v>
      </c>
      <c r="AO395" s="155">
        <f t="shared" si="1"/>
        <v>0</v>
      </c>
      <c r="AP395" s="155">
        <f t="shared" si="2"/>
        <v>9</v>
      </c>
      <c r="AQ395" s="157">
        <f t="shared" si="3"/>
        <v>0</v>
      </c>
      <c r="AR395" s="155">
        <f t="shared" si="4"/>
        <v>0</v>
      </c>
      <c r="AS395" s="155">
        <f t="shared" si="5"/>
        <v>0</v>
      </c>
      <c r="AT395" s="155">
        <f t="shared" si="6"/>
        <v>0</v>
      </c>
      <c r="AU395" s="155">
        <f t="shared" si="7"/>
        <v>0</v>
      </c>
      <c r="AV395" s="155">
        <f t="shared" si="22"/>
        <v>0</v>
      </c>
      <c r="AW395" s="155">
        <f t="shared" si="9"/>
        <v>0</v>
      </c>
      <c r="AX395" s="155">
        <f t="shared" si="10"/>
        <v>17</v>
      </c>
      <c r="AY395" s="155">
        <f t="shared" si="11"/>
        <v>0</v>
      </c>
      <c r="AZ395" s="155">
        <f t="shared" si="23"/>
        <v>0</v>
      </c>
      <c r="BA395" s="155">
        <f t="shared" si="13"/>
        <v>0</v>
      </c>
      <c r="BB395" s="155">
        <f t="shared" si="14"/>
        <v>0</v>
      </c>
      <c r="BC395" s="155">
        <f t="shared" si="15"/>
        <v>0</v>
      </c>
      <c r="BD395" s="155">
        <f t="shared" si="24"/>
        <v>0</v>
      </c>
      <c r="BE395" s="155">
        <f t="shared" si="17"/>
        <v>0</v>
      </c>
      <c r="BF395" s="155">
        <f t="shared" si="18"/>
        <v>0</v>
      </c>
      <c r="BG395" s="155">
        <f t="shared" si="19"/>
        <v>0</v>
      </c>
      <c r="BH395" s="155">
        <f t="shared" si="20"/>
        <v>0</v>
      </c>
      <c r="BI395" s="155">
        <f t="shared" si="21"/>
        <v>0</v>
      </c>
      <c r="BJ395" s="171">
        <v>1</v>
      </c>
      <c r="BK395" s="185"/>
    </row>
    <row r="396" spans="1:63" ht="14.25">
      <c r="B396" s="36">
        <v>391</v>
      </c>
      <c r="C396" s="38">
        <v>10799</v>
      </c>
      <c r="D396" s="131" t="s">
        <v>756</v>
      </c>
      <c r="E396" s="131" t="s">
        <v>757</v>
      </c>
      <c r="F396" s="263" t="s">
        <v>157</v>
      </c>
      <c r="G396" s="263" t="s">
        <v>157</v>
      </c>
      <c r="H396" s="263" t="s">
        <v>157</v>
      </c>
      <c r="I396" s="263" t="s">
        <v>157</v>
      </c>
      <c r="J396" s="263" t="s">
        <v>157</v>
      </c>
      <c r="K396" s="263"/>
      <c r="L396" s="263"/>
      <c r="M396" s="263" t="s">
        <v>157</v>
      </c>
      <c r="N396" s="263" t="s">
        <v>157</v>
      </c>
      <c r="O396" s="263" t="s">
        <v>157</v>
      </c>
      <c r="P396" s="263" t="s">
        <v>157</v>
      </c>
      <c r="Q396" s="263" t="s">
        <v>157</v>
      </c>
      <c r="R396" s="263"/>
      <c r="S396" s="263"/>
      <c r="T396" s="263" t="s">
        <v>157</v>
      </c>
      <c r="U396" s="263" t="s">
        <v>157</v>
      </c>
      <c r="V396" s="263" t="s">
        <v>157</v>
      </c>
      <c r="W396" s="263" t="s">
        <v>157</v>
      </c>
      <c r="X396" s="263" t="s">
        <v>157</v>
      </c>
      <c r="Y396" s="263"/>
      <c r="Z396" s="263"/>
      <c r="AA396" s="263" t="s">
        <v>157</v>
      </c>
      <c r="AB396" s="263" t="s">
        <v>157</v>
      </c>
      <c r="AC396" s="263" t="s">
        <v>157</v>
      </c>
      <c r="AD396" s="263" t="s">
        <v>157</v>
      </c>
      <c r="AE396" s="263" t="s">
        <v>157</v>
      </c>
      <c r="AF396" s="263"/>
      <c r="AG396" s="263"/>
      <c r="AH396" s="263" t="s">
        <v>157</v>
      </c>
      <c r="AI396" s="263" t="s">
        <v>157</v>
      </c>
      <c r="AJ396" s="238"/>
      <c r="AK396" s="21"/>
      <c r="AL396" s="152"/>
      <c r="AM396" s="152">
        <f>VLOOKUP(C396,DM_NGAY_CONG_QUY_DINH!$H$3:$L$514,5,FALSE)</f>
        <v>22</v>
      </c>
      <c r="AN396" s="152">
        <f t="shared" si="0"/>
        <v>22</v>
      </c>
      <c r="AO396" s="155">
        <f t="shared" si="1"/>
        <v>0</v>
      </c>
      <c r="AP396" s="155">
        <f t="shared" si="2"/>
        <v>0</v>
      </c>
      <c r="AQ396" s="157">
        <f t="shared" si="3"/>
        <v>0</v>
      </c>
      <c r="AR396" s="155">
        <f t="shared" si="4"/>
        <v>0</v>
      </c>
      <c r="AS396" s="155">
        <f t="shared" si="5"/>
        <v>0</v>
      </c>
      <c r="AT396" s="155">
        <f t="shared" si="6"/>
        <v>0</v>
      </c>
      <c r="AU396" s="155">
        <f t="shared" si="7"/>
        <v>0</v>
      </c>
      <c r="AV396" s="155">
        <f t="shared" si="22"/>
        <v>0</v>
      </c>
      <c r="AW396" s="155">
        <f t="shared" si="9"/>
        <v>0</v>
      </c>
      <c r="AX396" s="155">
        <f t="shared" si="10"/>
        <v>0</v>
      </c>
      <c r="AY396" s="155">
        <f t="shared" si="11"/>
        <v>0</v>
      </c>
      <c r="AZ396" s="155">
        <f t="shared" si="23"/>
        <v>0</v>
      </c>
      <c r="BA396" s="155">
        <f t="shared" si="13"/>
        <v>0</v>
      </c>
      <c r="BB396" s="155">
        <f t="shared" si="14"/>
        <v>0</v>
      </c>
      <c r="BC396" s="155">
        <f t="shared" si="15"/>
        <v>0</v>
      </c>
      <c r="BD396" s="155">
        <f t="shared" si="24"/>
        <v>0</v>
      </c>
      <c r="BE396" s="155">
        <f t="shared" si="17"/>
        <v>0</v>
      </c>
      <c r="BF396" s="155">
        <f t="shared" si="18"/>
        <v>0</v>
      </c>
      <c r="BG396" s="155">
        <f t="shared" si="19"/>
        <v>0</v>
      </c>
      <c r="BH396" s="155">
        <f t="shared" si="20"/>
        <v>0</v>
      </c>
      <c r="BI396" s="155">
        <f t="shared" si="21"/>
        <v>0</v>
      </c>
      <c r="BJ396" s="171">
        <v>1</v>
      </c>
      <c r="BK396" s="43"/>
    </row>
    <row r="397" spans="1:63" ht="14.25">
      <c r="B397" s="36">
        <v>392</v>
      </c>
      <c r="C397" s="38">
        <v>11108</v>
      </c>
      <c r="D397" s="131" t="s">
        <v>758</v>
      </c>
      <c r="E397" s="131" t="s">
        <v>759</v>
      </c>
      <c r="F397" s="263" t="s">
        <v>765</v>
      </c>
      <c r="G397" s="263" t="s">
        <v>765</v>
      </c>
      <c r="H397" s="263" t="s">
        <v>765</v>
      </c>
      <c r="I397" s="263" t="s">
        <v>765</v>
      </c>
      <c r="J397" s="263" t="s">
        <v>765</v>
      </c>
      <c r="K397" s="263" t="s">
        <v>765</v>
      </c>
      <c r="L397" s="263"/>
      <c r="M397" s="263" t="s">
        <v>765</v>
      </c>
      <c r="N397" s="263" t="s">
        <v>765</v>
      </c>
      <c r="O397" s="263" t="s">
        <v>765</v>
      </c>
      <c r="P397" s="263" t="s">
        <v>765</v>
      </c>
      <c r="Q397" s="263" t="s">
        <v>765</v>
      </c>
      <c r="R397" s="263" t="s">
        <v>765</v>
      </c>
      <c r="S397" s="263"/>
      <c r="T397" s="263" t="s">
        <v>765</v>
      </c>
      <c r="U397" s="263" t="s">
        <v>765</v>
      </c>
      <c r="V397" s="263" t="s">
        <v>765</v>
      </c>
      <c r="W397" s="263" t="s">
        <v>765</v>
      </c>
      <c r="X397" s="263" t="s">
        <v>765</v>
      </c>
      <c r="Y397" s="263" t="s">
        <v>765</v>
      </c>
      <c r="Z397" s="263"/>
      <c r="AA397" s="263" t="s">
        <v>765</v>
      </c>
      <c r="AB397" s="263" t="s">
        <v>765</v>
      </c>
      <c r="AC397" s="263" t="s">
        <v>765</v>
      </c>
      <c r="AD397" s="263" t="s">
        <v>765</v>
      </c>
      <c r="AE397" s="263" t="s">
        <v>765</v>
      </c>
      <c r="AF397" s="263" t="s">
        <v>765</v>
      </c>
      <c r="AG397" s="263"/>
      <c r="AH397" s="263" t="s">
        <v>765</v>
      </c>
      <c r="AI397" s="263" t="s">
        <v>765</v>
      </c>
      <c r="AJ397" s="238"/>
      <c r="AK397" s="5"/>
      <c r="AL397" s="152"/>
      <c r="AM397" s="152">
        <f>VLOOKUP(C397,DM_NGAY_CONG_QUY_DINH!$H$3:$L$514,5,FALSE)</f>
        <v>26</v>
      </c>
      <c r="AN397" s="152">
        <f t="shared" si="0"/>
        <v>0</v>
      </c>
      <c r="AO397" s="155">
        <f t="shared" si="1"/>
        <v>0</v>
      </c>
      <c r="AP397" s="155">
        <f t="shared" si="2"/>
        <v>0</v>
      </c>
      <c r="AQ397" s="157">
        <f t="shared" si="3"/>
        <v>0</v>
      </c>
      <c r="AR397" s="155">
        <f t="shared" si="4"/>
        <v>0</v>
      </c>
      <c r="AS397" s="155">
        <f t="shared" si="5"/>
        <v>0</v>
      </c>
      <c r="AT397" s="155">
        <f t="shared" si="6"/>
        <v>0</v>
      </c>
      <c r="AU397" s="155">
        <f t="shared" si="7"/>
        <v>0</v>
      </c>
      <c r="AV397" s="155">
        <f t="shared" si="22"/>
        <v>0</v>
      </c>
      <c r="AW397" s="155">
        <f t="shared" si="9"/>
        <v>0</v>
      </c>
      <c r="AX397" s="155">
        <f t="shared" si="10"/>
        <v>0</v>
      </c>
      <c r="AY397" s="155">
        <f t="shared" si="11"/>
        <v>0</v>
      </c>
      <c r="AZ397" s="155">
        <f t="shared" si="23"/>
        <v>0</v>
      </c>
      <c r="BA397" s="155">
        <f t="shared" si="13"/>
        <v>0</v>
      </c>
      <c r="BB397" s="155">
        <f t="shared" si="14"/>
        <v>0</v>
      </c>
      <c r="BC397" s="155">
        <f t="shared" si="15"/>
        <v>0</v>
      </c>
      <c r="BD397" s="155">
        <f t="shared" si="24"/>
        <v>0</v>
      </c>
      <c r="BE397" s="155">
        <f t="shared" si="17"/>
        <v>0</v>
      </c>
      <c r="BF397" s="155">
        <f t="shared" si="18"/>
        <v>0</v>
      </c>
      <c r="BG397" s="155">
        <f t="shared" si="19"/>
        <v>0</v>
      </c>
      <c r="BH397" s="155">
        <f t="shared" si="20"/>
        <v>26</v>
      </c>
      <c r="BI397" s="155">
        <f t="shared" si="21"/>
        <v>0</v>
      </c>
      <c r="BJ397" s="264">
        <v>1</v>
      </c>
      <c r="BK397" s="185"/>
    </row>
    <row r="398" spans="1:63" ht="14.25">
      <c r="A398" s="73"/>
      <c r="B398" s="36">
        <v>393</v>
      </c>
      <c r="C398" s="154">
        <v>10606</v>
      </c>
      <c r="D398" s="154" t="s">
        <v>476</v>
      </c>
      <c r="E398" s="131" t="s">
        <v>759</v>
      </c>
      <c r="F398" s="263" t="s">
        <v>765</v>
      </c>
      <c r="G398" s="263" t="s">
        <v>765</v>
      </c>
      <c r="H398" s="263" t="s">
        <v>765</v>
      </c>
      <c r="I398" s="263" t="s">
        <v>765</v>
      </c>
      <c r="J398" s="263" t="s">
        <v>765</v>
      </c>
      <c r="K398" s="263" t="s">
        <v>765</v>
      </c>
      <c r="L398" s="263"/>
      <c r="M398" s="263" t="s">
        <v>765</v>
      </c>
      <c r="N398" s="263" t="s">
        <v>765</v>
      </c>
      <c r="O398" s="263" t="s">
        <v>765</v>
      </c>
      <c r="P398" s="263" t="s">
        <v>765</v>
      </c>
      <c r="Q398" s="263" t="s">
        <v>765</v>
      </c>
      <c r="R398" s="263" t="s">
        <v>765</v>
      </c>
      <c r="S398" s="263"/>
      <c r="T398" s="263" t="s">
        <v>765</v>
      </c>
      <c r="U398" s="263" t="s">
        <v>765</v>
      </c>
      <c r="V398" s="263" t="s">
        <v>765</v>
      </c>
      <c r="W398" s="263" t="s">
        <v>765</v>
      </c>
      <c r="X398" s="263" t="s">
        <v>765</v>
      </c>
      <c r="Y398" s="263" t="s">
        <v>765</v>
      </c>
      <c r="Z398" s="263"/>
      <c r="AA398" s="263" t="s">
        <v>765</v>
      </c>
      <c r="AB398" s="263" t="s">
        <v>765</v>
      </c>
      <c r="AC398" s="263" t="s">
        <v>765</v>
      </c>
      <c r="AD398" s="263" t="s">
        <v>765</v>
      </c>
      <c r="AE398" s="263" t="s">
        <v>765</v>
      </c>
      <c r="AF398" s="263" t="s">
        <v>765</v>
      </c>
      <c r="AG398" s="263"/>
      <c r="AH398" s="263" t="s">
        <v>765</v>
      </c>
      <c r="AI398" s="263" t="s">
        <v>765</v>
      </c>
      <c r="AJ398" s="265"/>
      <c r="AK398" s="266"/>
      <c r="AL398" s="267"/>
      <c r="AM398" s="152">
        <f>VLOOKUP(C398,DM_NGAY_CONG_QUY_DINH!$H$3:$L$514,5,FALSE)</f>
        <v>26</v>
      </c>
      <c r="AN398" s="152">
        <f t="shared" si="0"/>
        <v>0</v>
      </c>
      <c r="AO398" s="155">
        <f t="shared" si="1"/>
        <v>0</v>
      </c>
      <c r="AP398" s="155">
        <f t="shared" si="2"/>
        <v>0</v>
      </c>
      <c r="AQ398" s="157">
        <f t="shared" si="3"/>
        <v>0</v>
      </c>
      <c r="AR398" s="155">
        <f t="shared" si="4"/>
        <v>0</v>
      </c>
      <c r="AS398" s="155">
        <f t="shared" si="5"/>
        <v>0</v>
      </c>
      <c r="AT398" s="155">
        <f t="shared" si="6"/>
        <v>0</v>
      </c>
      <c r="AU398" s="155">
        <f t="shared" si="7"/>
        <v>0</v>
      </c>
      <c r="AV398" s="155">
        <f t="shared" si="22"/>
        <v>0</v>
      </c>
      <c r="AW398" s="155">
        <f t="shared" si="9"/>
        <v>0</v>
      </c>
      <c r="AX398" s="155">
        <f t="shared" si="10"/>
        <v>0</v>
      </c>
      <c r="AY398" s="155">
        <f t="shared" si="11"/>
        <v>0</v>
      </c>
      <c r="AZ398" s="155">
        <f t="shared" si="23"/>
        <v>0</v>
      </c>
      <c r="BA398" s="155">
        <f t="shared" si="13"/>
        <v>0</v>
      </c>
      <c r="BB398" s="155">
        <f t="shared" si="14"/>
        <v>0</v>
      </c>
      <c r="BC398" s="155">
        <f t="shared" si="15"/>
        <v>0</v>
      </c>
      <c r="BD398" s="155">
        <f t="shared" si="24"/>
        <v>0</v>
      </c>
      <c r="BE398" s="155">
        <f t="shared" si="17"/>
        <v>0</v>
      </c>
      <c r="BF398" s="155">
        <f t="shared" si="18"/>
        <v>0</v>
      </c>
      <c r="BG398" s="155">
        <f t="shared" si="19"/>
        <v>0</v>
      </c>
      <c r="BH398" s="155">
        <f t="shared" si="20"/>
        <v>26</v>
      </c>
      <c r="BI398" s="155">
        <f t="shared" si="21"/>
        <v>0</v>
      </c>
      <c r="BJ398" s="264">
        <v>1</v>
      </c>
      <c r="BK398" s="268"/>
    </row>
    <row r="399" spans="1:63" ht="14.25">
      <c r="A399" s="73"/>
      <c r="B399" s="36">
        <v>394</v>
      </c>
      <c r="C399" s="38">
        <v>13777</v>
      </c>
      <c r="D399" s="131" t="s">
        <v>478</v>
      </c>
      <c r="E399" s="131" t="s">
        <v>761</v>
      </c>
      <c r="F399" s="263" t="s">
        <v>157</v>
      </c>
      <c r="G399" s="263" t="s">
        <v>157</v>
      </c>
      <c r="H399" s="263" t="s">
        <v>157</v>
      </c>
      <c r="I399" s="263" t="s">
        <v>157</v>
      </c>
      <c r="J399" s="263" t="s">
        <v>157</v>
      </c>
      <c r="K399" s="263" t="s">
        <v>157</v>
      </c>
      <c r="L399" s="263"/>
      <c r="M399" s="263" t="s">
        <v>157</v>
      </c>
      <c r="N399" s="263" t="s">
        <v>157</v>
      </c>
      <c r="O399" s="263" t="s">
        <v>157</v>
      </c>
      <c r="P399" s="263" t="s">
        <v>157</v>
      </c>
      <c r="Q399" s="263" t="s">
        <v>157</v>
      </c>
      <c r="R399" s="263" t="s">
        <v>157</v>
      </c>
      <c r="S399" s="263"/>
      <c r="T399" s="263" t="s">
        <v>157</v>
      </c>
      <c r="U399" s="263" t="s">
        <v>157</v>
      </c>
      <c r="V399" s="263" t="s">
        <v>157</v>
      </c>
      <c r="W399" s="263" t="s">
        <v>157</v>
      </c>
      <c r="X399" s="263" t="s">
        <v>157</v>
      </c>
      <c r="Y399" s="263" t="s">
        <v>157</v>
      </c>
      <c r="Z399" s="263"/>
      <c r="AA399" s="263" t="s">
        <v>157</v>
      </c>
      <c r="AB399" s="263" t="s">
        <v>157</v>
      </c>
      <c r="AC399" s="263" t="s">
        <v>157</v>
      </c>
      <c r="AD399" s="263" t="s">
        <v>157</v>
      </c>
      <c r="AE399" s="263" t="s">
        <v>157</v>
      </c>
      <c r="AF399" s="263" t="s">
        <v>157</v>
      </c>
      <c r="AG399" s="263"/>
      <c r="AH399" s="263" t="s">
        <v>157</v>
      </c>
      <c r="AI399" s="263" t="s">
        <v>157</v>
      </c>
      <c r="AJ399" s="265"/>
      <c r="AK399" s="266"/>
      <c r="AL399" s="267"/>
      <c r="AM399" s="267">
        <f>VLOOKUP(C399,DM_NGAY_CONG_QUY_DINH!$H$3:$L$514,5,FALSE)</f>
        <v>26</v>
      </c>
      <c r="AN399" s="267">
        <f t="shared" si="0"/>
        <v>26</v>
      </c>
      <c r="AO399" s="270">
        <f t="shared" si="1"/>
        <v>0</v>
      </c>
      <c r="AP399" s="270">
        <f t="shared" si="2"/>
        <v>0</v>
      </c>
      <c r="AQ399" s="271">
        <f t="shared" si="3"/>
        <v>0</v>
      </c>
      <c r="AR399" s="270">
        <f t="shared" si="4"/>
        <v>0</v>
      </c>
      <c r="AS399" s="270">
        <f t="shared" si="5"/>
        <v>0</v>
      </c>
      <c r="AT399" s="270">
        <f t="shared" si="6"/>
        <v>0</v>
      </c>
      <c r="AU399" s="270">
        <f t="shared" si="7"/>
        <v>0</v>
      </c>
      <c r="AV399" s="270">
        <f t="shared" si="22"/>
        <v>0</v>
      </c>
      <c r="AW399" s="270">
        <f t="shared" si="9"/>
        <v>0</v>
      </c>
      <c r="AX399" s="270">
        <f t="shared" si="10"/>
        <v>0</v>
      </c>
      <c r="AY399" s="270">
        <f t="shared" si="11"/>
        <v>0</v>
      </c>
      <c r="AZ399" s="270">
        <f t="shared" si="23"/>
        <v>0</v>
      </c>
      <c r="BA399" s="270">
        <f t="shared" si="13"/>
        <v>0</v>
      </c>
      <c r="BB399" s="270">
        <f t="shared" si="14"/>
        <v>0</v>
      </c>
      <c r="BC399" s="270">
        <f t="shared" si="15"/>
        <v>0</v>
      </c>
      <c r="BD399" s="270">
        <f t="shared" si="24"/>
        <v>0</v>
      </c>
      <c r="BE399" s="270">
        <f t="shared" si="17"/>
        <v>0</v>
      </c>
      <c r="BF399" s="270">
        <f t="shared" si="18"/>
        <v>0</v>
      </c>
      <c r="BG399" s="155">
        <f t="shared" si="19"/>
        <v>0</v>
      </c>
      <c r="BH399" s="155">
        <f t="shared" si="20"/>
        <v>0</v>
      </c>
      <c r="BI399" s="155">
        <f t="shared" si="21"/>
        <v>0</v>
      </c>
      <c r="BJ399" s="272">
        <v>1</v>
      </c>
      <c r="BK399" s="268"/>
    </row>
    <row r="400" spans="1:63" ht="14.25">
      <c r="A400" s="73"/>
      <c r="B400" s="36">
        <v>395</v>
      </c>
      <c r="C400" s="38">
        <v>13783</v>
      </c>
      <c r="D400" s="131" t="s">
        <v>480</v>
      </c>
      <c r="E400" s="131" t="s">
        <v>761</v>
      </c>
      <c r="F400" s="263" t="s">
        <v>157</v>
      </c>
      <c r="G400" s="263" t="s">
        <v>157</v>
      </c>
      <c r="H400" s="263" t="s">
        <v>157</v>
      </c>
      <c r="I400" s="263" t="s">
        <v>157</v>
      </c>
      <c r="J400" s="263" t="s">
        <v>157</v>
      </c>
      <c r="K400" s="263" t="s">
        <v>157</v>
      </c>
      <c r="L400" s="263"/>
      <c r="M400" s="263" t="s">
        <v>157</v>
      </c>
      <c r="N400" s="263" t="s">
        <v>157</v>
      </c>
      <c r="O400" s="263" t="s">
        <v>157</v>
      </c>
      <c r="P400" s="263" t="s">
        <v>157</v>
      </c>
      <c r="Q400" s="263" t="s">
        <v>157</v>
      </c>
      <c r="R400" s="263" t="s">
        <v>157</v>
      </c>
      <c r="S400" s="263"/>
      <c r="T400" s="263" t="s">
        <v>157</v>
      </c>
      <c r="U400" s="263" t="s">
        <v>157</v>
      </c>
      <c r="V400" s="263" t="s">
        <v>157</v>
      </c>
      <c r="W400" s="263" t="s">
        <v>157</v>
      </c>
      <c r="X400" s="263" t="s">
        <v>157</v>
      </c>
      <c r="Y400" s="263" t="s">
        <v>157</v>
      </c>
      <c r="Z400" s="263"/>
      <c r="AA400" s="263" t="s">
        <v>157</v>
      </c>
      <c r="AB400" s="263" t="s">
        <v>157</v>
      </c>
      <c r="AC400" s="263" t="s">
        <v>157</v>
      </c>
      <c r="AD400" s="263" t="s">
        <v>157</v>
      </c>
      <c r="AE400" s="263" t="s">
        <v>157</v>
      </c>
      <c r="AF400" s="263" t="s">
        <v>157</v>
      </c>
      <c r="AG400" s="263"/>
      <c r="AH400" s="263" t="s">
        <v>157</v>
      </c>
      <c r="AI400" s="263" t="s">
        <v>157</v>
      </c>
      <c r="AJ400" s="265"/>
      <c r="AK400" s="266"/>
      <c r="AL400" s="267"/>
      <c r="AM400" s="267">
        <f>VLOOKUP(C400,DM_NGAY_CONG_QUY_DINH!$H$3:$L$514,5,FALSE)</f>
        <v>26</v>
      </c>
      <c r="AN400" s="267">
        <f t="shared" si="0"/>
        <v>26</v>
      </c>
      <c r="AO400" s="270">
        <f t="shared" si="1"/>
        <v>0</v>
      </c>
      <c r="AP400" s="270">
        <f t="shared" si="2"/>
        <v>0</v>
      </c>
      <c r="AQ400" s="271">
        <f t="shared" si="3"/>
        <v>0</v>
      </c>
      <c r="AR400" s="270">
        <f t="shared" si="4"/>
        <v>0</v>
      </c>
      <c r="AS400" s="270">
        <f t="shared" si="5"/>
        <v>0</v>
      </c>
      <c r="AT400" s="270">
        <f t="shared" si="6"/>
        <v>0</v>
      </c>
      <c r="AU400" s="270">
        <f t="shared" si="7"/>
        <v>0</v>
      </c>
      <c r="AV400" s="270">
        <f t="shared" si="22"/>
        <v>0</v>
      </c>
      <c r="AW400" s="270">
        <f t="shared" si="9"/>
        <v>0</v>
      </c>
      <c r="AX400" s="270">
        <f t="shared" si="10"/>
        <v>0</v>
      </c>
      <c r="AY400" s="270">
        <f t="shared" si="11"/>
        <v>0</v>
      </c>
      <c r="AZ400" s="270">
        <f t="shared" si="23"/>
        <v>0</v>
      </c>
      <c r="BA400" s="270">
        <f t="shared" si="13"/>
        <v>0</v>
      </c>
      <c r="BB400" s="270">
        <f t="shared" si="14"/>
        <v>0</v>
      </c>
      <c r="BC400" s="270">
        <f t="shared" si="15"/>
        <v>0</v>
      </c>
      <c r="BD400" s="270">
        <f t="shared" si="24"/>
        <v>0</v>
      </c>
      <c r="BE400" s="270">
        <f t="shared" si="17"/>
        <v>0</v>
      </c>
      <c r="BF400" s="270">
        <f t="shared" si="18"/>
        <v>0</v>
      </c>
      <c r="BG400" s="155">
        <f t="shared" si="19"/>
        <v>0</v>
      </c>
      <c r="BH400" s="155">
        <f t="shared" si="20"/>
        <v>0</v>
      </c>
      <c r="BI400" s="155">
        <f t="shared" si="21"/>
        <v>0</v>
      </c>
      <c r="BJ400" s="272">
        <v>1</v>
      </c>
      <c r="BK400" s="268"/>
    </row>
    <row r="401" spans="1:63" ht="14.25">
      <c r="A401" s="73"/>
      <c r="B401" s="36">
        <v>396</v>
      </c>
      <c r="C401" s="38">
        <v>13785</v>
      </c>
      <c r="D401" s="131" t="s">
        <v>481</v>
      </c>
      <c r="E401" s="131" t="s">
        <v>761</v>
      </c>
      <c r="F401" s="263" t="s">
        <v>157</v>
      </c>
      <c r="G401" s="263" t="s">
        <v>157</v>
      </c>
      <c r="H401" s="263" t="s">
        <v>157</v>
      </c>
      <c r="I401" s="263" t="s">
        <v>157</v>
      </c>
      <c r="J401" s="263" t="s">
        <v>157</v>
      </c>
      <c r="K401" s="263" t="s">
        <v>157</v>
      </c>
      <c r="L401" s="263"/>
      <c r="M401" s="263" t="s">
        <v>157</v>
      </c>
      <c r="N401" s="263" t="s">
        <v>157</v>
      </c>
      <c r="O401" s="263" t="s">
        <v>157</v>
      </c>
      <c r="P401" s="263" t="s">
        <v>157</v>
      </c>
      <c r="Q401" s="263" t="s">
        <v>157</v>
      </c>
      <c r="R401" s="263" t="s">
        <v>157</v>
      </c>
      <c r="S401" s="263"/>
      <c r="T401" s="263" t="s">
        <v>157</v>
      </c>
      <c r="U401" s="263" t="s">
        <v>157</v>
      </c>
      <c r="V401" s="263" t="s">
        <v>157</v>
      </c>
      <c r="W401" s="263" t="s">
        <v>157</v>
      </c>
      <c r="X401" s="263" t="s">
        <v>157</v>
      </c>
      <c r="Y401" s="263" t="s">
        <v>157</v>
      </c>
      <c r="Z401" s="263"/>
      <c r="AA401" s="263" t="s">
        <v>157</v>
      </c>
      <c r="AB401" s="263" t="s">
        <v>157</v>
      </c>
      <c r="AC401" s="263" t="s">
        <v>157</v>
      </c>
      <c r="AD401" s="263" t="s">
        <v>157</v>
      </c>
      <c r="AE401" s="263" t="s">
        <v>157</v>
      </c>
      <c r="AF401" s="263" t="s">
        <v>157</v>
      </c>
      <c r="AG401" s="263"/>
      <c r="AH401" s="263" t="s">
        <v>157</v>
      </c>
      <c r="AI401" s="263" t="s">
        <v>157</v>
      </c>
      <c r="AJ401" s="265"/>
      <c r="AK401" s="266"/>
      <c r="AL401" s="267"/>
      <c r="AM401" s="267">
        <f>VLOOKUP(C401,DM_NGAY_CONG_QUY_DINH!$H$3:$L$514,5,FALSE)</f>
        <v>26</v>
      </c>
      <c r="AN401" s="267">
        <f t="shared" si="0"/>
        <v>26</v>
      </c>
      <c r="AO401" s="270">
        <f t="shared" si="1"/>
        <v>0</v>
      </c>
      <c r="AP401" s="270">
        <f t="shared" si="2"/>
        <v>0</v>
      </c>
      <c r="AQ401" s="271">
        <f t="shared" si="3"/>
        <v>0</v>
      </c>
      <c r="AR401" s="270">
        <f t="shared" si="4"/>
        <v>0</v>
      </c>
      <c r="AS401" s="270">
        <f t="shared" si="5"/>
        <v>0</v>
      </c>
      <c r="AT401" s="270">
        <f t="shared" si="6"/>
        <v>0</v>
      </c>
      <c r="AU401" s="270">
        <f t="shared" si="7"/>
        <v>0</v>
      </c>
      <c r="AV401" s="270">
        <f t="shared" si="22"/>
        <v>0</v>
      </c>
      <c r="AW401" s="270">
        <f t="shared" si="9"/>
        <v>0</v>
      </c>
      <c r="AX401" s="270">
        <f t="shared" si="10"/>
        <v>0</v>
      </c>
      <c r="AY401" s="270">
        <f t="shared" si="11"/>
        <v>0</v>
      </c>
      <c r="AZ401" s="270">
        <f t="shared" si="23"/>
        <v>0</v>
      </c>
      <c r="BA401" s="270">
        <f t="shared" si="13"/>
        <v>0</v>
      </c>
      <c r="BB401" s="270">
        <f t="shared" si="14"/>
        <v>0</v>
      </c>
      <c r="BC401" s="270">
        <f t="shared" si="15"/>
        <v>0</v>
      </c>
      <c r="BD401" s="270">
        <f t="shared" si="24"/>
        <v>0</v>
      </c>
      <c r="BE401" s="270">
        <f t="shared" si="17"/>
        <v>0</v>
      </c>
      <c r="BF401" s="270">
        <f t="shared" si="18"/>
        <v>0</v>
      </c>
      <c r="BG401" s="155">
        <f t="shared" si="19"/>
        <v>0</v>
      </c>
      <c r="BH401" s="155">
        <f t="shared" si="20"/>
        <v>0</v>
      </c>
      <c r="BI401" s="155">
        <f t="shared" si="21"/>
        <v>0</v>
      </c>
      <c r="BJ401" s="272">
        <v>1</v>
      </c>
      <c r="BK401" s="268"/>
    </row>
    <row r="402" spans="1:63" ht="14.25">
      <c r="A402" s="73"/>
      <c r="B402" s="36">
        <v>397</v>
      </c>
      <c r="C402" s="38">
        <v>13786</v>
      </c>
      <c r="D402" s="131" t="s">
        <v>482</v>
      </c>
      <c r="E402" s="131" t="s">
        <v>761</v>
      </c>
      <c r="F402" s="263" t="s">
        <v>157</v>
      </c>
      <c r="G402" s="263" t="s">
        <v>157</v>
      </c>
      <c r="H402" s="263" t="s">
        <v>157</v>
      </c>
      <c r="I402" s="263" t="s">
        <v>157</v>
      </c>
      <c r="J402" s="263" t="s">
        <v>157</v>
      </c>
      <c r="K402" s="263" t="s">
        <v>157</v>
      </c>
      <c r="L402" s="263"/>
      <c r="M402" s="263" t="s">
        <v>157</v>
      </c>
      <c r="N402" s="263" t="s">
        <v>157</v>
      </c>
      <c r="O402" s="263" t="s">
        <v>157</v>
      </c>
      <c r="P402" s="263" t="s">
        <v>157</v>
      </c>
      <c r="Q402" s="263" t="s">
        <v>157</v>
      </c>
      <c r="R402" s="263" t="s">
        <v>157</v>
      </c>
      <c r="S402" s="263"/>
      <c r="T402" s="263" t="s">
        <v>157</v>
      </c>
      <c r="U402" s="263" t="s">
        <v>157</v>
      </c>
      <c r="V402" s="263" t="s">
        <v>157</v>
      </c>
      <c r="W402" s="263" t="s">
        <v>157</v>
      </c>
      <c r="X402" s="263" t="s">
        <v>157</v>
      </c>
      <c r="Y402" s="263" t="s">
        <v>157</v>
      </c>
      <c r="Z402" s="263"/>
      <c r="AA402" s="263" t="s">
        <v>157</v>
      </c>
      <c r="AB402" s="263" t="s">
        <v>157</v>
      </c>
      <c r="AC402" s="263" t="s">
        <v>157</v>
      </c>
      <c r="AD402" s="263" t="s">
        <v>157</v>
      </c>
      <c r="AE402" s="263" t="s">
        <v>157</v>
      </c>
      <c r="AF402" s="263" t="s">
        <v>157</v>
      </c>
      <c r="AG402" s="263"/>
      <c r="AH402" s="263" t="s">
        <v>157</v>
      </c>
      <c r="AI402" s="263" t="s">
        <v>157</v>
      </c>
      <c r="AJ402" s="265"/>
      <c r="AK402" s="266"/>
      <c r="AL402" s="267"/>
      <c r="AM402" s="267">
        <f>VLOOKUP(C402,DM_NGAY_CONG_QUY_DINH!$H$3:$L$514,5,FALSE)</f>
        <v>26</v>
      </c>
      <c r="AN402" s="267">
        <f t="shared" si="0"/>
        <v>26</v>
      </c>
      <c r="AO402" s="270">
        <f t="shared" si="1"/>
        <v>0</v>
      </c>
      <c r="AP402" s="270">
        <f t="shared" si="2"/>
        <v>0</v>
      </c>
      <c r="AQ402" s="271">
        <f t="shared" si="3"/>
        <v>0</v>
      </c>
      <c r="AR402" s="270">
        <f t="shared" si="4"/>
        <v>0</v>
      </c>
      <c r="AS402" s="270">
        <f t="shared" si="5"/>
        <v>0</v>
      </c>
      <c r="AT402" s="270">
        <f t="shared" si="6"/>
        <v>0</v>
      </c>
      <c r="AU402" s="270">
        <f t="shared" si="7"/>
        <v>0</v>
      </c>
      <c r="AV402" s="270">
        <f t="shared" si="22"/>
        <v>0</v>
      </c>
      <c r="AW402" s="270">
        <f t="shared" si="9"/>
        <v>0</v>
      </c>
      <c r="AX402" s="270">
        <f t="shared" si="10"/>
        <v>0</v>
      </c>
      <c r="AY402" s="270">
        <f t="shared" si="11"/>
        <v>0</v>
      </c>
      <c r="AZ402" s="270">
        <f t="shared" si="23"/>
        <v>0</v>
      </c>
      <c r="BA402" s="270">
        <f t="shared" si="13"/>
        <v>0</v>
      </c>
      <c r="BB402" s="270">
        <f t="shared" si="14"/>
        <v>0</v>
      </c>
      <c r="BC402" s="270">
        <f t="shared" si="15"/>
        <v>0</v>
      </c>
      <c r="BD402" s="270">
        <f t="shared" si="24"/>
        <v>0</v>
      </c>
      <c r="BE402" s="270">
        <f t="shared" si="17"/>
        <v>0</v>
      </c>
      <c r="BF402" s="270">
        <f t="shared" si="18"/>
        <v>0</v>
      </c>
      <c r="BG402" s="155">
        <f t="shared" si="19"/>
        <v>0</v>
      </c>
      <c r="BH402" s="155">
        <f t="shared" si="20"/>
        <v>0</v>
      </c>
      <c r="BI402" s="155">
        <f t="shared" si="21"/>
        <v>0</v>
      </c>
      <c r="BJ402" s="272">
        <v>1</v>
      </c>
      <c r="BK402" s="268"/>
    </row>
    <row r="403" spans="1:63" ht="14.25">
      <c r="A403" s="73"/>
      <c r="B403" s="36">
        <v>398</v>
      </c>
      <c r="C403" s="38">
        <v>13787</v>
      </c>
      <c r="D403" s="131" t="s">
        <v>483</v>
      </c>
      <c r="E403" s="131" t="s">
        <v>761</v>
      </c>
      <c r="F403" s="263" t="s">
        <v>157</v>
      </c>
      <c r="G403" s="263" t="s">
        <v>157</v>
      </c>
      <c r="H403" s="263" t="s">
        <v>157</v>
      </c>
      <c r="I403" s="263" t="s">
        <v>157</v>
      </c>
      <c r="J403" s="263" t="s">
        <v>157</v>
      </c>
      <c r="K403" s="263" t="s">
        <v>157</v>
      </c>
      <c r="L403" s="263"/>
      <c r="M403" s="263" t="s">
        <v>157</v>
      </c>
      <c r="N403" s="263" t="s">
        <v>157</v>
      </c>
      <c r="O403" s="263" t="s">
        <v>157</v>
      </c>
      <c r="P403" s="263" t="s">
        <v>157</v>
      </c>
      <c r="Q403" s="263" t="s">
        <v>157</v>
      </c>
      <c r="R403" s="263" t="s">
        <v>157</v>
      </c>
      <c r="S403" s="263"/>
      <c r="T403" s="263" t="s">
        <v>157</v>
      </c>
      <c r="U403" s="263" t="s">
        <v>157</v>
      </c>
      <c r="V403" s="263" t="s">
        <v>157</v>
      </c>
      <c r="W403" s="263" t="s">
        <v>157</v>
      </c>
      <c r="X403" s="263" t="s">
        <v>157</v>
      </c>
      <c r="Y403" s="263" t="s">
        <v>157</v>
      </c>
      <c r="Z403" s="263"/>
      <c r="AA403" s="263" t="s">
        <v>157</v>
      </c>
      <c r="AB403" s="263" t="s">
        <v>157</v>
      </c>
      <c r="AC403" s="263" t="s">
        <v>157</v>
      </c>
      <c r="AD403" s="263" t="s">
        <v>157</v>
      </c>
      <c r="AE403" s="263" t="s">
        <v>157</v>
      </c>
      <c r="AF403" s="263" t="s">
        <v>157</v>
      </c>
      <c r="AG403" s="263"/>
      <c r="AH403" s="263" t="s">
        <v>157</v>
      </c>
      <c r="AI403" s="263" t="s">
        <v>157</v>
      </c>
      <c r="AJ403" s="265"/>
      <c r="AK403" s="266"/>
      <c r="AL403" s="267"/>
      <c r="AM403" s="267">
        <f>VLOOKUP(C403,DM_NGAY_CONG_QUY_DINH!$H$3:$L$514,5,FALSE)</f>
        <v>26</v>
      </c>
      <c r="AN403" s="267">
        <f t="shared" si="0"/>
        <v>26</v>
      </c>
      <c r="AO403" s="270">
        <f t="shared" si="1"/>
        <v>0</v>
      </c>
      <c r="AP403" s="270">
        <f t="shared" si="2"/>
        <v>0</v>
      </c>
      <c r="AQ403" s="271">
        <f t="shared" si="3"/>
        <v>0</v>
      </c>
      <c r="AR403" s="270">
        <f t="shared" si="4"/>
        <v>0</v>
      </c>
      <c r="AS403" s="270">
        <f t="shared" si="5"/>
        <v>0</v>
      </c>
      <c r="AT403" s="270">
        <f t="shared" si="6"/>
        <v>0</v>
      </c>
      <c r="AU403" s="270">
        <f t="shared" si="7"/>
        <v>0</v>
      </c>
      <c r="AV403" s="270">
        <f t="shared" si="22"/>
        <v>0</v>
      </c>
      <c r="AW403" s="270">
        <f t="shared" si="9"/>
        <v>0</v>
      </c>
      <c r="AX403" s="270">
        <f t="shared" si="10"/>
        <v>0</v>
      </c>
      <c r="AY403" s="270">
        <f t="shared" si="11"/>
        <v>0</v>
      </c>
      <c r="AZ403" s="270">
        <f t="shared" si="23"/>
        <v>0</v>
      </c>
      <c r="BA403" s="270">
        <f t="shared" si="13"/>
        <v>0</v>
      </c>
      <c r="BB403" s="270">
        <f t="shared" si="14"/>
        <v>0</v>
      </c>
      <c r="BC403" s="270">
        <f t="shared" si="15"/>
        <v>0</v>
      </c>
      <c r="BD403" s="270">
        <f t="shared" si="24"/>
        <v>0</v>
      </c>
      <c r="BE403" s="270">
        <f t="shared" si="17"/>
        <v>0</v>
      </c>
      <c r="BF403" s="270">
        <f t="shared" si="18"/>
        <v>0</v>
      </c>
      <c r="BG403" s="155">
        <f t="shared" si="19"/>
        <v>0</v>
      </c>
      <c r="BH403" s="155">
        <f t="shared" si="20"/>
        <v>0</v>
      </c>
      <c r="BI403" s="155">
        <f t="shared" si="21"/>
        <v>0</v>
      </c>
      <c r="BJ403" s="272">
        <v>1</v>
      </c>
      <c r="BK403" s="268"/>
    </row>
    <row r="404" spans="1:63" ht="14.25">
      <c r="A404" s="73"/>
      <c r="B404" s="36">
        <v>399</v>
      </c>
      <c r="C404" s="38">
        <v>13788</v>
      </c>
      <c r="D404" s="131" t="s">
        <v>484</v>
      </c>
      <c r="E404" s="131" t="s">
        <v>761</v>
      </c>
      <c r="F404" s="263" t="s">
        <v>157</v>
      </c>
      <c r="G404" s="263" t="s">
        <v>157</v>
      </c>
      <c r="H404" s="263" t="s">
        <v>157</v>
      </c>
      <c r="I404" s="263" t="s">
        <v>157</v>
      </c>
      <c r="J404" s="263" t="s">
        <v>157</v>
      </c>
      <c r="K404" s="263" t="s">
        <v>157</v>
      </c>
      <c r="L404" s="263"/>
      <c r="M404" s="263" t="s">
        <v>157</v>
      </c>
      <c r="N404" s="263" t="s">
        <v>157</v>
      </c>
      <c r="O404" s="263" t="s">
        <v>157</v>
      </c>
      <c r="P404" s="263" t="s">
        <v>157</v>
      </c>
      <c r="Q404" s="263" t="s">
        <v>157</v>
      </c>
      <c r="R404" s="263" t="s">
        <v>157</v>
      </c>
      <c r="S404" s="263"/>
      <c r="T404" s="263" t="s">
        <v>157</v>
      </c>
      <c r="U404" s="263" t="s">
        <v>157</v>
      </c>
      <c r="V404" s="263" t="s">
        <v>157</v>
      </c>
      <c r="W404" s="263" t="s">
        <v>157</v>
      </c>
      <c r="X404" s="263" t="s">
        <v>157</v>
      </c>
      <c r="Y404" s="263" t="s">
        <v>157</v>
      </c>
      <c r="Z404" s="263"/>
      <c r="AA404" s="263" t="s">
        <v>157</v>
      </c>
      <c r="AB404" s="263" t="s">
        <v>157</v>
      </c>
      <c r="AC404" s="263" t="s">
        <v>157</v>
      </c>
      <c r="AD404" s="263" t="s">
        <v>157</v>
      </c>
      <c r="AE404" s="263" t="s">
        <v>157</v>
      </c>
      <c r="AF404" s="263" t="s">
        <v>157</v>
      </c>
      <c r="AG404" s="263"/>
      <c r="AH404" s="263" t="s">
        <v>157</v>
      </c>
      <c r="AI404" s="263" t="s">
        <v>157</v>
      </c>
      <c r="AJ404" s="265"/>
      <c r="AK404" s="266"/>
      <c r="AL404" s="267"/>
      <c r="AM404" s="267">
        <f>VLOOKUP(C404,DM_NGAY_CONG_QUY_DINH!$H$3:$L$514,5,FALSE)</f>
        <v>26</v>
      </c>
      <c r="AN404" s="267">
        <f t="shared" si="0"/>
        <v>26</v>
      </c>
      <c r="AO404" s="270">
        <f t="shared" si="1"/>
        <v>0</v>
      </c>
      <c r="AP404" s="270">
        <f t="shared" si="2"/>
        <v>0</v>
      </c>
      <c r="AQ404" s="271">
        <f t="shared" si="3"/>
        <v>0</v>
      </c>
      <c r="AR404" s="270">
        <f t="shared" si="4"/>
        <v>0</v>
      </c>
      <c r="AS404" s="270">
        <f t="shared" si="5"/>
        <v>0</v>
      </c>
      <c r="AT404" s="270">
        <f t="shared" si="6"/>
        <v>0</v>
      </c>
      <c r="AU404" s="270">
        <f t="shared" si="7"/>
        <v>0</v>
      </c>
      <c r="AV404" s="270">
        <f t="shared" si="22"/>
        <v>0</v>
      </c>
      <c r="AW404" s="270">
        <f t="shared" si="9"/>
        <v>0</v>
      </c>
      <c r="AX404" s="270">
        <f t="shared" si="10"/>
        <v>0</v>
      </c>
      <c r="AY404" s="270">
        <f t="shared" si="11"/>
        <v>0</v>
      </c>
      <c r="AZ404" s="270">
        <f t="shared" si="23"/>
        <v>0</v>
      </c>
      <c r="BA404" s="270">
        <f t="shared" si="13"/>
        <v>0</v>
      </c>
      <c r="BB404" s="270">
        <f t="shared" si="14"/>
        <v>0</v>
      </c>
      <c r="BC404" s="270">
        <f t="shared" si="15"/>
        <v>0</v>
      </c>
      <c r="BD404" s="270">
        <f t="shared" si="24"/>
        <v>0</v>
      </c>
      <c r="BE404" s="270">
        <f t="shared" si="17"/>
        <v>0</v>
      </c>
      <c r="BF404" s="270">
        <f t="shared" si="18"/>
        <v>0</v>
      </c>
      <c r="BG404" s="155">
        <f t="shared" si="19"/>
        <v>0</v>
      </c>
      <c r="BH404" s="155">
        <f t="shared" si="20"/>
        <v>0</v>
      </c>
      <c r="BI404" s="155">
        <f t="shared" si="21"/>
        <v>0</v>
      </c>
      <c r="BJ404" s="272">
        <v>1</v>
      </c>
      <c r="BK404" s="268"/>
    </row>
    <row r="405" spans="1:63" ht="14.25">
      <c r="A405" s="73"/>
      <c r="B405" s="36">
        <v>400</v>
      </c>
      <c r="C405" s="38">
        <v>13789</v>
      </c>
      <c r="D405" s="131" t="s">
        <v>486</v>
      </c>
      <c r="E405" s="131" t="s">
        <v>761</v>
      </c>
      <c r="F405" s="263" t="s">
        <v>157</v>
      </c>
      <c r="G405" s="263" t="s">
        <v>157</v>
      </c>
      <c r="H405" s="263" t="s">
        <v>157</v>
      </c>
      <c r="I405" s="263" t="s">
        <v>157</v>
      </c>
      <c r="J405" s="263" t="s">
        <v>157</v>
      </c>
      <c r="K405" s="263" t="s">
        <v>157</v>
      </c>
      <c r="L405" s="263"/>
      <c r="M405" s="263" t="s">
        <v>157</v>
      </c>
      <c r="N405" s="263" t="s">
        <v>157</v>
      </c>
      <c r="O405" s="263" t="s">
        <v>157</v>
      </c>
      <c r="P405" s="263" t="s">
        <v>157</v>
      </c>
      <c r="Q405" s="263" t="s">
        <v>157</v>
      </c>
      <c r="R405" s="263" t="s">
        <v>157</v>
      </c>
      <c r="S405" s="263"/>
      <c r="T405" s="263" t="s">
        <v>157</v>
      </c>
      <c r="U405" s="263" t="s">
        <v>157</v>
      </c>
      <c r="V405" s="263" t="s">
        <v>157</v>
      </c>
      <c r="W405" s="263" t="s">
        <v>157</v>
      </c>
      <c r="X405" s="263" t="s">
        <v>157</v>
      </c>
      <c r="Y405" s="263" t="s">
        <v>157</v>
      </c>
      <c r="Z405" s="263"/>
      <c r="AA405" s="263" t="s">
        <v>157</v>
      </c>
      <c r="AB405" s="263" t="s">
        <v>157</v>
      </c>
      <c r="AC405" s="263" t="s">
        <v>157</v>
      </c>
      <c r="AD405" s="263" t="s">
        <v>157</v>
      </c>
      <c r="AE405" s="263" t="s">
        <v>157</v>
      </c>
      <c r="AF405" s="263" t="s">
        <v>157</v>
      </c>
      <c r="AG405" s="263"/>
      <c r="AH405" s="263" t="s">
        <v>157</v>
      </c>
      <c r="AI405" s="263" t="s">
        <v>157</v>
      </c>
      <c r="AJ405" s="265"/>
      <c r="AK405" s="266"/>
      <c r="AL405" s="267"/>
      <c r="AM405" s="267">
        <f>VLOOKUP(C405,DM_NGAY_CONG_QUY_DINH!$H$3:$L$514,5,FALSE)</f>
        <v>26</v>
      </c>
      <c r="AN405" s="267">
        <f t="shared" si="0"/>
        <v>26</v>
      </c>
      <c r="AO405" s="270">
        <f t="shared" si="1"/>
        <v>0</v>
      </c>
      <c r="AP405" s="270">
        <f t="shared" si="2"/>
        <v>0</v>
      </c>
      <c r="AQ405" s="271">
        <f t="shared" si="3"/>
        <v>0</v>
      </c>
      <c r="AR405" s="270">
        <f t="shared" si="4"/>
        <v>0</v>
      </c>
      <c r="AS405" s="270">
        <f t="shared" si="5"/>
        <v>0</v>
      </c>
      <c r="AT405" s="270">
        <f t="shared" si="6"/>
        <v>0</v>
      </c>
      <c r="AU405" s="270">
        <f t="shared" si="7"/>
        <v>0</v>
      </c>
      <c r="AV405" s="270">
        <f t="shared" si="22"/>
        <v>0</v>
      </c>
      <c r="AW405" s="270">
        <f t="shared" si="9"/>
        <v>0</v>
      </c>
      <c r="AX405" s="270">
        <f t="shared" si="10"/>
        <v>0</v>
      </c>
      <c r="AY405" s="270">
        <f t="shared" si="11"/>
        <v>0</v>
      </c>
      <c r="AZ405" s="270">
        <f t="shared" si="23"/>
        <v>0</v>
      </c>
      <c r="BA405" s="270">
        <f t="shared" si="13"/>
        <v>0</v>
      </c>
      <c r="BB405" s="270">
        <f t="shared" si="14"/>
        <v>0</v>
      </c>
      <c r="BC405" s="270">
        <f t="shared" si="15"/>
        <v>0</v>
      </c>
      <c r="BD405" s="270">
        <f t="shared" si="24"/>
        <v>0</v>
      </c>
      <c r="BE405" s="270">
        <f t="shared" si="17"/>
        <v>0</v>
      </c>
      <c r="BF405" s="270">
        <f t="shared" si="18"/>
        <v>0</v>
      </c>
      <c r="BG405" s="155">
        <f t="shared" si="19"/>
        <v>0</v>
      </c>
      <c r="BH405" s="155">
        <f t="shared" si="20"/>
        <v>0</v>
      </c>
      <c r="BI405" s="155">
        <f t="shared" si="21"/>
        <v>0</v>
      </c>
      <c r="BJ405" s="272">
        <v>1</v>
      </c>
      <c r="BK405" s="268"/>
    </row>
    <row r="406" spans="1:63" ht="14.25">
      <c r="A406" s="243"/>
      <c r="B406" s="36">
        <v>401</v>
      </c>
      <c r="C406" s="38">
        <v>13790</v>
      </c>
      <c r="D406" s="131" t="s">
        <v>488</v>
      </c>
      <c r="E406" s="131" t="s">
        <v>761</v>
      </c>
      <c r="F406" s="263" t="s">
        <v>157</v>
      </c>
      <c r="G406" s="263" t="s">
        <v>157</v>
      </c>
      <c r="H406" s="263" t="s">
        <v>157</v>
      </c>
      <c r="I406" s="263" t="s">
        <v>157</v>
      </c>
      <c r="J406" s="263" t="s">
        <v>157</v>
      </c>
      <c r="K406" s="263" t="s">
        <v>157</v>
      </c>
      <c r="L406" s="263"/>
      <c r="M406" s="263" t="s">
        <v>157</v>
      </c>
      <c r="N406" s="263" t="s">
        <v>157</v>
      </c>
      <c r="O406" s="263" t="s">
        <v>157</v>
      </c>
      <c r="P406" s="263" t="s">
        <v>157</v>
      </c>
      <c r="Q406" s="263" t="s">
        <v>157</v>
      </c>
      <c r="R406" s="263" t="s">
        <v>157</v>
      </c>
      <c r="S406" s="263"/>
      <c r="T406" s="263" t="s">
        <v>157</v>
      </c>
      <c r="U406" s="263" t="s">
        <v>157</v>
      </c>
      <c r="V406" s="263" t="s">
        <v>157</v>
      </c>
      <c r="W406" s="263" t="s">
        <v>157</v>
      </c>
      <c r="X406" s="263" t="s">
        <v>157</v>
      </c>
      <c r="Y406" s="263" t="s">
        <v>157</v>
      </c>
      <c r="Z406" s="263"/>
      <c r="AA406" s="263" t="s">
        <v>157</v>
      </c>
      <c r="AB406" s="263" t="s">
        <v>157</v>
      </c>
      <c r="AC406" s="263" t="s">
        <v>157</v>
      </c>
      <c r="AD406" s="263" t="s">
        <v>157</v>
      </c>
      <c r="AE406" s="263" t="s">
        <v>157</v>
      </c>
      <c r="AF406" s="263" t="s">
        <v>157</v>
      </c>
      <c r="AG406" s="263"/>
      <c r="AH406" s="263" t="s">
        <v>157</v>
      </c>
      <c r="AI406" s="263" t="s">
        <v>157</v>
      </c>
      <c r="AJ406" s="265"/>
      <c r="AK406" s="269"/>
      <c r="AL406" s="267"/>
      <c r="AM406" s="267">
        <f>VLOOKUP(C406,DM_NGAY_CONG_QUY_DINH!$H$3:$L$514,5,FALSE)</f>
        <v>26</v>
      </c>
      <c r="AN406" s="267">
        <f t="shared" si="0"/>
        <v>26</v>
      </c>
      <c r="AO406" s="270">
        <f t="shared" si="1"/>
        <v>0</v>
      </c>
      <c r="AP406" s="270">
        <f t="shared" si="2"/>
        <v>0</v>
      </c>
      <c r="AQ406" s="271">
        <f t="shared" si="3"/>
        <v>0</v>
      </c>
      <c r="AR406" s="270">
        <f t="shared" si="4"/>
        <v>0</v>
      </c>
      <c r="AS406" s="270">
        <f t="shared" si="5"/>
        <v>0</v>
      </c>
      <c r="AT406" s="270">
        <f t="shared" si="6"/>
        <v>0</v>
      </c>
      <c r="AU406" s="270">
        <f t="shared" si="7"/>
        <v>0</v>
      </c>
      <c r="AV406" s="270">
        <f t="shared" si="22"/>
        <v>0</v>
      </c>
      <c r="AW406" s="270">
        <f t="shared" si="9"/>
        <v>0</v>
      </c>
      <c r="AX406" s="270">
        <f t="shared" si="10"/>
        <v>0</v>
      </c>
      <c r="AY406" s="270">
        <f t="shared" si="11"/>
        <v>0</v>
      </c>
      <c r="AZ406" s="270">
        <f t="shared" si="23"/>
        <v>0</v>
      </c>
      <c r="BA406" s="270">
        <f t="shared" si="13"/>
        <v>0</v>
      </c>
      <c r="BB406" s="270">
        <f t="shared" si="14"/>
        <v>0</v>
      </c>
      <c r="BC406" s="270">
        <f t="shared" si="15"/>
        <v>0</v>
      </c>
      <c r="BD406" s="270">
        <f t="shared" si="24"/>
        <v>0</v>
      </c>
      <c r="BE406" s="270">
        <f t="shared" si="17"/>
        <v>0</v>
      </c>
      <c r="BF406" s="270">
        <f t="shared" si="18"/>
        <v>0</v>
      </c>
      <c r="BG406" s="155">
        <f t="shared" si="19"/>
        <v>0</v>
      </c>
      <c r="BH406" s="155">
        <f t="shared" si="20"/>
        <v>0</v>
      </c>
      <c r="BI406" s="155">
        <f t="shared" si="21"/>
        <v>0</v>
      </c>
      <c r="BJ406" s="272">
        <v>1</v>
      </c>
      <c r="BK406" s="268"/>
    </row>
    <row r="407" spans="1:63" ht="14.25">
      <c r="A407" s="243"/>
      <c r="B407" s="36">
        <v>402</v>
      </c>
      <c r="C407" s="38">
        <v>13791</v>
      </c>
      <c r="D407" s="131" t="s">
        <v>489</v>
      </c>
      <c r="E407" s="131" t="s">
        <v>761</v>
      </c>
      <c r="F407" s="263" t="s">
        <v>157</v>
      </c>
      <c r="G407" s="263" t="s">
        <v>157</v>
      </c>
      <c r="H407" s="263" t="s">
        <v>157</v>
      </c>
      <c r="I407" s="263" t="s">
        <v>157</v>
      </c>
      <c r="J407" s="263" t="s">
        <v>157</v>
      </c>
      <c r="K407" s="263" t="s">
        <v>157</v>
      </c>
      <c r="L407" s="263"/>
      <c r="M407" s="263" t="s">
        <v>157</v>
      </c>
      <c r="N407" s="263" t="s">
        <v>157</v>
      </c>
      <c r="O407" s="263" t="s">
        <v>157</v>
      </c>
      <c r="P407" s="263" t="s">
        <v>157</v>
      </c>
      <c r="Q407" s="263" t="s">
        <v>157</v>
      </c>
      <c r="R407" s="263" t="s">
        <v>157</v>
      </c>
      <c r="S407" s="263"/>
      <c r="T407" s="263" t="s">
        <v>157</v>
      </c>
      <c r="U407" s="263" t="s">
        <v>157</v>
      </c>
      <c r="V407" s="263" t="s">
        <v>157</v>
      </c>
      <c r="W407" s="263" t="s">
        <v>157</v>
      </c>
      <c r="X407" s="263" t="s">
        <v>157</v>
      </c>
      <c r="Y407" s="263" t="s">
        <v>157</v>
      </c>
      <c r="Z407" s="263"/>
      <c r="AA407" s="263" t="s">
        <v>157</v>
      </c>
      <c r="AB407" s="263" t="s">
        <v>157</v>
      </c>
      <c r="AC407" s="263" t="s">
        <v>157</v>
      </c>
      <c r="AD407" s="263" t="s">
        <v>157</v>
      </c>
      <c r="AE407" s="263" t="s">
        <v>157</v>
      </c>
      <c r="AF407" s="263" t="s">
        <v>157</v>
      </c>
      <c r="AG407" s="263"/>
      <c r="AH407" s="263" t="s">
        <v>157</v>
      </c>
      <c r="AI407" s="263" t="s">
        <v>157</v>
      </c>
      <c r="AJ407" s="265"/>
      <c r="AK407" s="269"/>
      <c r="AL407" s="267"/>
      <c r="AM407" s="267">
        <f>VLOOKUP(C407,DM_NGAY_CONG_QUY_DINH!$H$3:$L$514,5,FALSE)</f>
        <v>26</v>
      </c>
      <c r="AN407" s="267">
        <f t="shared" si="0"/>
        <v>26</v>
      </c>
      <c r="AO407" s="270">
        <f t="shared" si="1"/>
        <v>0</v>
      </c>
      <c r="AP407" s="270">
        <f t="shared" si="2"/>
        <v>0</v>
      </c>
      <c r="AQ407" s="271">
        <f t="shared" si="3"/>
        <v>0</v>
      </c>
      <c r="AR407" s="270">
        <f t="shared" si="4"/>
        <v>0</v>
      </c>
      <c r="AS407" s="270">
        <f t="shared" si="5"/>
        <v>0</v>
      </c>
      <c r="AT407" s="270">
        <f t="shared" si="6"/>
        <v>0</v>
      </c>
      <c r="AU407" s="270">
        <f t="shared" si="7"/>
        <v>0</v>
      </c>
      <c r="AV407" s="270">
        <f t="shared" si="22"/>
        <v>0</v>
      </c>
      <c r="AW407" s="270">
        <f t="shared" si="9"/>
        <v>0</v>
      </c>
      <c r="AX407" s="270">
        <f t="shared" si="10"/>
        <v>0</v>
      </c>
      <c r="AY407" s="270">
        <f t="shared" si="11"/>
        <v>0</v>
      </c>
      <c r="AZ407" s="270">
        <f t="shared" si="23"/>
        <v>0</v>
      </c>
      <c r="BA407" s="270">
        <f t="shared" si="13"/>
        <v>0</v>
      </c>
      <c r="BB407" s="270">
        <f t="shared" si="14"/>
        <v>0</v>
      </c>
      <c r="BC407" s="270">
        <f t="shared" si="15"/>
        <v>0</v>
      </c>
      <c r="BD407" s="270">
        <f t="shared" si="24"/>
        <v>0</v>
      </c>
      <c r="BE407" s="270">
        <f t="shared" si="17"/>
        <v>0</v>
      </c>
      <c r="BF407" s="270">
        <f t="shared" si="18"/>
        <v>0</v>
      </c>
      <c r="BG407" s="155">
        <f t="shared" si="19"/>
        <v>0</v>
      </c>
      <c r="BH407" s="155">
        <f t="shared" si="20"/>
        <v>0</v>
      </c>
      <c r="BI407" s="155">
        <f t="shared" si="21"/>
        <v>0</v>
      </c>
      <c r="BJ407" s="272">
        <v>1</v>
      </c>
      <c r="BK407" s="268"/>
    </row>
    <row r="408" spans="1:63" ht="14.25">
      <c r="A408" s="243"/>
      <c r="B408" s="36">
        <v>403</v>
      </c>
      <c r="C408" s="38">
        <v>13792</v>
      </c>
      <c r="D408" s="131" t="s">
        <v>491</v>
      </c>
      <c r="E408" s="131" t="s">
        <v>761</v>
      </c>
      <c r="F408" s="263" t="s">
        <v>157</v>
      </c>
      <c r="G408" s="263" t="s">
        <v>157</v>
      </c>
      <c r="H408" s="263" t="s">
        <v>157</v>
      </c>
      <c r="I408" s="263" t="s">
        <v>157</v>
      </c>
      <c r="J408" s="263" t="s">
        <v>157</v>
      </c>
      <c r="K408" s="263" t="s">
        <v>157</v>
      </c>
      <c r="L408" s="263"/>
      <c r="M408" s="263" t="s">
        <v>157</v>
      </c>
      <c r="N408" s="263" t="s">
        <v>157</v>
      </c>
      <c r="O408" s="263" t="s">
        <v>157</v>
      </c>
      <c r="P408" s="263" t="s">
        <v>157</v>
      </c>
      <c r="Q408" s="263" t="s">
        <v>157</v>
      </c>
      <c r="R408" s="263" t="s">
        <v>157</v>
      </c>
      <c r="S408" s="263"/>
      <c r="T408" s="263" t="s">
        <v>157</v>
      </c>
      <c r="U408" s="263" t="s">
        <v>157</v>
      </c>
      <c r="V408" s="263" t="s">
        <v>157</v>
      </c>
      <c r="W408" s="263" t="s">
        <v>157</v>
      </c>
      <c r="X408" s="263" t="s">
        <v>157</v>
      </c>
      <c r="Y408" s="263" t="s">
        <v>157</v>
      </c>
      <c r="Z408" s="263"/>
      <c r="AA408" s="263" t="s">
        <v>157</v>
      </c>
      <c r="AB408" s="263" t="s">
        <v>157</v>
      </c>
      <c r="AC408" s="263" t="s">
        <v>157</v>
      </c>
      <c r="AD408" s="263" t="s">
        <v>157</v>
      </c>
      <c r="AE408" s="263" t="s">
        <v>157</v>
      </c>
      <c r="AF408" s="263" t="s">
        <v>157</v>
      </c>
      <c r="AG408" s="263"/>
      <c r="AH408" s="263" t="s">
        <v>157</v>
      </c>
      <c r="AI408" s="263" t="s">
        <v>157</v>
      </c>
      <c r="AJ408" s="265"/>
      <c r="AK408" s="269"/>
      <c r="AL408" s="267"/>
      <c r="AM408" s="267">
        <f>VLOOKUP(C408,DM_NGAY_CONG_QUY_DINH!$H$3:$L$514,5,FALSE)</f>
        <v>26</v>
      </c>
      <c r="AN408" s="267">
        <f t="shared" si="0"/>
        <v>26</v>
      </c>
      <c r="AO408" s="270">
        <f t="shared" si="1"/>
        <v>0</v>
      </c>
      <c r="AP408" s="270">
        <f t="shared" si="2"/>
        <v>0</v>
      </c>
      <c r="AQ408" s="271">
        <f t="shared" si="3"/>
        <v>0</v>
      </c>
      <c r="AR408" s="270">
        <f t="shared" si="4"/>
        <v>0</v>
      </c>
      <c r="AS408" s="270">
        <f t="shared" si="5"/>
        <v>0</v>
      </c>
      <c r="AT408" s="270">
        <f t="shared" si="6"/>
        <v>0</v>
      </c>
      <c r="AU408" s="270">
        <f t="shared" si="7"/>
        <v>0</v>
      </c>
      <c r="AV408" s="270">
        <f t="shared" si="22"/>
        <v>0</v>
      </c>
      <c r="AW408" s="270">
        <f t="shared" si="9"/>
        <v>0</v>
      </c>
      <c r="AX408" s="270">
        <f t="shared" si="10"/>
        <v>0</v>
      </c>
      <c r="AY408" s="270">
        <f t="shared" si="11"/>
        <v>0</v>
      </c>
      <c r="AZ408" s="270">
        <f t="shared" si="23"/>
        <v>0</v>
      </c>
      <c r="BA408" s="270">
        <f t="shared" si="13"/>
        <v>0</v>
      </c>
      <c r="BB408" s="270">
        <f t="shared" si="14"/>
        <v>0</v>
      </c>
      <c r="BC408" s="270">
        <f t="shared" si="15"/>
        <v>0</v>
      </c>
      <c r="BD408" s="270">
        <f t="shared" si="24"/>
        <v>0</v>
      </c>
      <c r="BE408" s="270">
        <f t="shared" si="17"/>
        <v>0</v>
      </c>
      <c r="BF408" s="270">
        <f t="shared" si="18"/>
        <v>0</v>
      </c>
      <c r="BG408" s="155">
        <f t="shared" si="19"/>
        <v>0</v>
      </c>
      <c r="BH408" s="155">
        <f t="shared" si="20"/>
        <v>0</v>
      </c>
      <c r="BI408" s="155">
        <f t="shared" si="21"/>
        <v>0</v>
      </c>
      <c r="BJ408" s="272">
        <v>1</v>
      </c>
      <c r="BK408" s="268"/>
    </row>
    <row r="409" spans="1:63" ht="14.25">
      <c r="A409" s="243"/>
      <c r="B409" s="36">
        <v>404</v>
      </c>
      <c r="C409" s="38">
        <v>13793</v>
      </c>
      <c r="D409" s="131" t="s">
        <v>492</v>
      </c>
      <c r="E409" s="131" t="s">
        <v>761</v>
      </c>
      <c r="F409" s="263" t="s">
        <v>157</v>
      </c>
      <c r="G409" s="263" t="s">
        <v>157</v>
      </c>
      <c r="H409" s="263" t="s">
        <v>157</v>
      </c>
      <c r="I409" s="263" t="s">
        <v>157</v>
      </c>
      <c r="J409" s="263" t="s">
        <v>157</v>
      </c>
      <c r="K409" s="263" t="s">
        <v>157</v>
      </c>
      <c r="L409" s="263"/>
      <c r="M409" s="263" t="s">
        <v>157</v>
      </c>
      <c r="N409" s="263" t="s">
        <v>157</v>
      </c>
      <c r="O409" s="263" t="s">
        <v>157</v>
      </c>
      <c r="P409" s="263" t="s">
        <v>157</v>
      </c>
      <c r="Q409" s="263" t="s">
        <v>157</v>
      </c>
      <c r="R409" s="263" t="s">
        <v>157</v>
      </c>
      <c r="S409" s="263"/>
      <c r="T409" s="263" t="s">
        <v>157</v>
      </c>
      <c r="U409" s="263" t="s">
        <v>157</v>
      </c>
      <c r="V409" s="263" t="s">
        <v>157</v>
      </c>
      <c r="W409" s="263" t="s">
        <v>157</v>
      </c>
      <c r="X409" s="263" t="s">
        <v>157</v>
      </c>
      <c r="Y409" s="263" t="s">
        <v>157</v>
      </c>
      <c r="Z409" s="263"/>
      <c r="AA409" s="263" t="s">
        <v>157</v>
      </c>
      <c r="AB409" s="263" t="s">
        <v>157</v>
      </c>
      <c r="AC409" s="263" t="s">
        <v>157</v>
      </c>
      <c r="AD409" s="263" t="s">
        <v>157</v>
      </c>
      <c r="AE409" s="263" t="s">
        <v>157</v>
      </c>
      <c r="AF409" s="263" t="s">
        <v>157</v>
      </c>
      <c r="AG409" s="263"/>
      <c r="AH409" s="263" t="s">
        <v>157</v>
      </c>
      <c r="AI409" s="263" t="s">
        <v>157</v>
      </c>
      <c r="AJ409" s="265"/>
      <c r="AK409" s="269"/>
      <c r="AL409" s="267"/>
      <c r="AM409" s="267">
        <f>VLOOKUP(C409,DM_NGAY_CONG_QUY_DINH!$H$3:$L$514,5,FALSE)</f>
        <v>26</v>
      </c>
      <c r="AN409" s="267">
        <f t="shared" si="0"/>
        <v>26</v>
      </c>
      <c r="AO409" s="270">
        <f t="shared" si="1"/>
        <v>0</v>
      </c>
      <c r="AP409" s="270">
        <f t="shared" si="2"/>
        <v>0</v>
      </c>
      <c r="AQ409" s="271">
        <f t="shared" si="3"/>
        <v>0</v>
      </c>
      <c r="AR409" s="270">
        <f t="shared" si="4"/>
        <v>0</v>
      </c>
      <c r="AS409" s="270">
        <f t="shared" si="5"/>
        <v>0</v>
      </c>
      <c r="AT409" s="270">
        <f t="shared" si="6"/>
        <v>0</v>
      </c>
      <c r="AU409" s="270">
        <f t="shared" si="7"/>
        <v>0</v>
      </c>
      <c r="AV409" s="270">
        <f t="shared" si="22"/>
        <v>0</v>
      </c>
      <c r="AW409" s="270">
        <f t="shared" si="9"/>
        <v>0</v>
      </c>
      <c r="AX409" s="270">
        <f t="shared" si="10"/>
        <v>0</v>
      </c>
      <c r="AY409" s="270">
        <f t="shared" si="11"/>
        <v>0</v>
      </c>
      <c r="AZ409" s="270">
        <f t="shared" si="23"/>
        <v>0</v>
      </c>
      <c r="BA409" s="270">
        <f t="shared" si="13"/>
        <v>0</v>
      </c>
      <c r="BB409" s="270">
        <f t="shared" si="14"/>
        <v>0</v>
      </c>
      <c r="BC409" s="270">
        <f t="shared" si="15"/>
        <v>0</v>
      </c>
      <c r="BD409" s="270">
        <f t="shared" si="24"/>
        <v>0</v>
      </c>
      <c r="BE409" s="270">
        <f t="shared" si="17"/>
        <v>0</v>
      </c>
      <c r="BF409" s="270">
        <f t="shared" si="18"/>
        <v>0</v>
      </c>
      <c r="BG409" s="155">
        <f t="shared" si="19"/>
        <v>0</v>
      </c>
      <c r="BH409" s="155">
        <f t="shared" si="20"/>
        <v>0</v>
      </c>
      <c r="BI409" s="155">
        <f t="shared" si="21"/>
        <v>0</v>
      </c>
      <c r="BJ409" s="272">
        <v>1</v>
      </c>
      <c r="BK409" s="268"/>
    </row>
    <row r="410" spans="1:63" ht="14.25">
      <c r="A410" s="73"/>
      <c r="B410" s="36">
        <v>405</v>
      </c>
      <c r="C410" s="38">
        <v>13794</v>
      </c>
      <c r="D410" s="131" t="s">
        <v>493</v>
      </c>
      <c r="E410" s="131" t="s">
        <v>761</v>
      </c>
      <c r="F410" s="263" t="s">
        <v>157</v>
      </c>
      <c r="G410" s="263" t="s">
        <v>157</v>
      </c>
      <c r="H410" s="263" t="s">
        <v>157</v>
      </c>
      <c r="I410" s="263" t="s">
        <v>157</v>
      </c>
      <c r="J410" s="263" t="s">
        <v>157</v>
      </c>
      <c r="K410" s="263" t="s">
        <v>157</v>
      </c>
      <c r="L410" s="263"/>
      <c r="M410" s="263" t="s">
        <v>157</v>
      </c>
      <c r="N410" s="263" t="s">
        <v>157</v>
      </c>
      <c r="O410" s="263" t="s">
        <v>157</v>
      </c>
      <c r="P410" s="263" t="s">
        <v>157</v>
      </c>
      <c r="Q410" s="263" t="s">
        <v>157</v>
      </c>
      <c r="R410" s="263" t="s">
        <v>157</v>
      </c>
      <c r="S410" s="263"/>
      <c r="T410" s="263" t="s">
        <v>157</v>
      </c>
      <c r="U410" s="263" t="s">
        <v>157</v>
      </c>
      <c r="V410" s="263" t="s">
        <v>157</v>
      </c>
      <c r="W410" s="263" t="s">
        <v>157</v>
      </c>
      <c r="X410" s="263" t="s">
        <v>157</v>
      </c>
      <c r="Y410" s="263" t="s">
        <v>157</v>
      </c>
      <c r="Z410" s="263"/>
      <c r="AA410" s="263" t="s">
        <v>157</v>
      </c>
      <c r="AB410" s="263" t="s">
        <v>157</v>
      </c>
      <c r="AC410" s="263" t="s">
        <v>157</v>
      </c>
      <c r="AD410" s="263" t="s">
        <v>157</v>
      </c>
      <c r="AE410" s="263" t="s">
        <v>157</v>
      </c>
      <c r="AF410" s="263" t="s">
        <v>157</v>
      </c>
      <c r="AG410" s="263"/>
      <c r="AH410" s="263" t="s">
        <v>157</v>
      </c>
      <c r="AI410" s="263" t="s">
        <v>157</v>
      </c>
      <c r="AJ410" s="265"/>
      <c r="AK410" s="266"/>
      <c r="AL410" s="267"/>
      <c r="AM410" s="267">
        <f>VLOOKUP(C410,DM_NGAY_CONG_QUY_DINH!$H$3:$L$514,5,FALSE)</f>
        <v>26</v>
      </c>
      <c r="AN410" s="267">
        <f t="shared" si="0"/>
        <v>26</v>
      </c>
      <c r="AO410" s="270">
        <f t="shared" si="1"/>
        <v>0</v>
      </c>
      <c r="AP410" s="270">
        <f t="shared" si="2"/>
        <v>0</v>
      </c>
      <c r="AQ410" s="271">
        <f t="shared" si="3"/>
        <v>0</v>
      </c>
      <c r="AR410" s="270">
        <f t="shared" si="4"/>
        <v>0</v>
      </c>
      <c r="AS410" s="270">
        <f t="shared" si="5"/>
        <v>0</v>
      </c>
      <c r="AT410" s="270">
        <f t="shared" si="6"/>
        <v>0</v>
      </c>
      <c r="AU410" s="270">
        <f t="shared" si="7"/>
        <v>0</v>
      </c>
      <c r="AV410" s="270">
        <f t="shared" si="22"/>
        <v>0</v>
      </c>
      <c r="AW410" s="270">
        <f t="shared" si="9"/>
        <v>0</v>
      </c>
      <c r="AX410" s="270">
        <f t="shared" si="10"/>
        <v>0</v>
      </c>
      <c r="AY410" s="270">
        <f t="shared" si="11"/>
        <v>0</v>
      </c>
      <c r="AZ410" s="270">
        <f t="shared" si="23"/>
        <v>0</v>
      </c>
      <c r="BA410" s="270">
        <f t="shared" si="13"/>
        <v>0</v>
      </c>
      <c r="BB410" s="270">
        <f t="shared" si="14"/>
        <v>0</v>
      </c>
      <c r="BC410" s="270">
        <f t="shared" si="15"/>
        <v>0</v>
      </c>
      <c r="BD410" s="270">
        <f t="shared" si="24"/>
        <v>0</v>
      </c>
      <c r="BE410" s="270">
        <f t="shared" si="17"/>
        <v>0</v>
      </c>
      <c r="BF410" s="270">
        <f t="shared" si="18"/>
        <v>0</v>
      </c>
      <c r="BG410" s="155">
        <f t="shared" si="19"/>
        <v>0</v>
      </c>
      <c r="BH410" s="155">
        <f t="shared" si="20"/>
        <v>0</v>
      </c>
      <c r="BI410" s="155">
        <f t="shared" si="21"/>
        <v>0</v>
      </c>
      <c r="BJ410" s="272">
        <v>1</v>
      </c>
      <c r="BK410" s="268"/>
    </row>
    <row r="411" spans="1:63" ht="14.25">
      <c r="A411" s="73"/>
      <c r="B411" s="36">
        <v>406</v>
      </c>
      <c r="C411" s="38">
        <v>13753</v>
      </c>
      <c r="D411" s="131" t="s">
        <v>495</v>
      </c>
      <c r="E411" s="131" t="s">
        <v>759</v>
      </c>
      <c r="F411" s="263" t="s">
        <v>157</v>
      </c>
      <c r="G411" s="263" t="s">
        <v>157</v>
      </c>
      <c r="H411" s="263" t="s">
        <v>157</v>
      </c>
      <c r="I411" s="263" t="s">
        <v>157</v>
      </c>
      <c r="J411" s="263" t="s">
        <v>157</v>
      </c>
      <c r="K411" s="263" t="s">
        <v>157</v>
      </c>
      <c r="L411" s="263"/>
      <c r="M411" s="263" t="s">
        <v>157</v>
      </c>
      <c r="N411" s="263" t="s">
        <v>157</v>
      </c>
      <c r="O411" s="263" t="s">
        <v>157</v>
      </c>
      <c r="P411" s="263" t="s">
        <v>157</v>
      </c>
      <c r="Q411" s="263" t="s">
        <v>157</v>
      </c>
      <c r="R411" s="263" t="s">
        <v>157</v>
      </c>
      <c r="S411" s="263"/>
      <c r="T411" s="263" t="s">
        <v>157</v>
      </c>
      <c r="U411" s="263" t="s">
        <v>157</v>
      </c>
      <c r="V411" s="263" t="s">
        <v>157</v>
      </c>
      <c r="W411" s="263" t="s">
        <v>157</v>
      </c>
      <c r="X411" s="263" t="s">
        <v>157</v>
      </c>
      <c r="Y411" s="263" t="s">
        <v>157</v>
      </c>
      <c r="Z411" s="263"/>
      <c r="AA411" s="263" t="s">
        <v>157</v>
      </c>
      <c r="AB411" s="263" t="s">
        <v>157</v>
      </c>
      <c r="AC411" s="263" t="s">
        <v>157</v>
      </c>
      <c r="AD411" s="263" t="s">
        <v>157</v>
      </c>
      <c r="AE411" s="263" t="s">
        <v>157</v>
      </c>
      <c r="AF411" s="263" t="s">
        <v>157</v>
      </c>
      <c r="AG411" s="263"/>
      <c r="AH411" s="263" t="s">
        <v>157</v>
      </c>
      <c r="AI411" s="263" t="s">
        <v>157</v>
      </c>
      <c r="AJ411" s="265"/>
      <c r="AK411" s="266"/>
      <c r="AL411" s="267"/>
      <c r="AM411" s="267">
        <f>VLOOKUP(C411,DM_NGAY_CONG_QUY_DINH!$H$3:$L$514,5,FALSE)</f>
        <v>26</v>
      </c>
      <c r="AN411" s="267">
        <f t="shared" si="0"/>
        <v>26</v>
      </c>
      <c r="AO411" s="270">
        <f t="shared" si="1"/>
        <v>0</v>
      </c>
      <c r="AP411" s="270">
        <f t="shared" si="2"/>
        <v>0</v>
      </c>
      <c r="AQ411" s="271">
        <f t="shared" si="3"/>
        <v>0</v>
      </c>
      <c r="AR411" s="270">
        <f t="shared" si="4"/>
        <v>0</v>
      </c>
      <c r="AS411" s="270">
        <f t="shared" si="5"/>
        <v>0</v>
      </c>
      <c r="AT411" s="270">
        <f t="shared" si="6"/>
        <v>0</v>
      </c>
      <c r="AU411" s="270">
        <f t="shared" si="7"/>
        <v>0</v>
      </c>
      <c r="AV411" s="270">
        <f t="shared" si="22"/>
        <v>0</v>
      </c>
      <c r="AW411" s="270">
        <f t="shared" si="9"/>
        <v>0</v>
      </c>
      <c r="AX411" s="270">
        <f t="shared" si="10"/>
        <v>0</v>
      </c>
      <c r="AY411" s="270">
        <f t="shared" si="11"/>
        <v>0</v>
      </c>
      <c r="AZ411" s="270">
        <f t="shared" si="23"/>
        <v>0</v>
      </c>
      <c r="BA411" s="270">
        <f t="shared" si="13"/>
        <v>0</v>
      </c>
      <c r="BB411" s="270">
        <f t="shared" si="14"/>
        <v>0</v>
      </c>
      <c r="BC411" s="270">
        <f t="shared" si="15"/>
        <v>0</v>
      </c>
      <c r="BD411" s="270">
        <f t="shared" si="24"/>
        <v>0</v>
      </c>
      <c r="BE411" s="270">
        <f t="shared" si="17"/>
        <v>0</v>
      </c>
      <c r="BF411" s="270">
        <f t="shared" si="18"/>
        <v>0</v>
      </c>
      <c r="BG411" s="155">
        <f t="shared" si="19"/>
        <v>0</v>
      </c>
      <c r="BH411" s="155">
        <f t="shared" si="20"/>
        <v>0</v>
      </c>
      <c r="BI411" s="155">
        <f t="shared" si="21"/>
        <v>0</v>
      </c>
      <c r="BJ411" s="272">
        <v>1</v>
      </c>
      <c r="BK411" s="268"/>
    </row>
    <row r="412" spans="1:63" ht="14.25">
      <c r="A412" s="243"/>
      <c r="B412" s="36">
        <v>407</v>
      </c>
      <c r="C412" s="38">
        <v>13758</v>
      </c>
      <c r="D412" s="131" t="s">
        <v>496</v>
      </c>
      <c r="E412" s="131" t="s">
        <v>759</v>
      </c>
      <c r="F412" s="263" t="s">
        <v>157</v>
      </c>
      <c r="G412" s="263" t="s">
        <v>157</v>
      </c>
      <c r="H412" s="263" t="s">
        <v>157</v>
      </c>
      <c r="I412" s="263" t="s">
        <v>157</v>
      </c>
      <c r="J412" s="263" t="s">
        <v>157</v>
      </c>
      <c r="K412" s="263" t="s">
        <v>157</v>
      </c>
      <c r="L412" s="263"/>
      <c r="M412" s="263" t="s">
        <v>157</v>
      </c>
      <c r="N412" s="263" t="s">
        <v>157</v>
      </c>
      <c r="O412" s="263" t="s">
        <v>157</v>
      </c>
      <c r="P412" s="263" t="s">
        <v>157</v>
      </c>
      <c r="Q412" s="263" t="s">
        <v>157</v>
      </c>
      <c r="R412" s="263" t="s">
        <v>157</v>
      </c>
      <c r="S412" s="263"/>
      <c r="T412" s="263" t="s">
        <v>157</v>
      </c>
      <c r="U412" s="263" t="s">
        <v>157</v>
      </c>
      <c r="V412" s="263" t="s">
        <v>157</v>
      </c>
      <c r="W412" s="263" t="s">
        <v>157</v>
      </c>
      <c r="X412" s="263" t="s">
        <v>157</v>
      </c>
      <c r="Y412" s="263" t="s">
        <v>157</v>
      </c>
      <c r="Z412" s="263"/>
      <c r="AA412" s="263" t="s">
        <v>157</v>
      </c>
      <c r="AB412" s="263" t="s">
        <v>157</v>
      </c>
      <c r="AC412" s="263" t="s">
        <v>157</v>
      </c>
      <c r="AD412" s="263" t="s">
        <v>157</v>
      </c>
      <c r="AE412" s="263" t="s">
        <v>157</v>
      </c>
      <c r="AF412" s="263" t="s">
        <v>157</v>
      </c>
      <c r="AG412" s="263"/>
      <c r="AH412" s="263" t="s">
        <v>157</v>
      </c>
      <c r="AI412" s="263" t="s">
        <v>157</v>
      </c>
      <c r="AJ412" s="265"/>
      <c r="AK412" s="269"/>
      <c r="AL412" s="267"/>
      <c r="AM412" s="267">
        <f>VLOOKUP(C412,DM_NGAY_CONG_QUY_DINH!$H$3:$L$514,5,FALSE)</f>
        <v>26</v>
      </c>
      <c r="AN412" s="267">
        <f t="shared" si="0"/>
        <v>26</v>
      </c>
      <c r="AO412" s="270">
        <f t="shared" si="1"/>
        <v>0</v>
      </c>
      <c r="AP412" s="270">
        <f t="shared" si="2"/>
        <v>0</v>
      </c>
      <c r="AQ412" s="271">
        <f t="shared" si="3"/>
        <v>0</v>
      </c>
      <c r="AR412" s="270">
        <f t="shared" si="4"/>
        <v>0</v>
      </c>
      <c r="AS412" s="270">
        <f t="shared" si="5"/>
        <v>0</v>
      </c>
      <c r="AT412" s="270">
        <f t="shared" si="6"/>
        <v>0</v>
      </c>
      <c r="AU412" s="270">
        <f t="shared" si="7"/>
        <v>0</v>
      </c>
      <c r="AV412" s="270">
        <f t="shared" si="22"/>
        <v>0</v>
      </c>
      <c r="AW412" s="270">
        <f t="shared" si="9"/>
        <v>0</v>
      </c>
      <c r="AX412" s="270">
        <f t="shared" si="10"/>
        <v>0</v>
      </c>
      <c r="AY412" s="270">
        <f t="shared" si="11"/>
        <v>0</v>
      </c>
      <c r="AZ412" s="270">
        <f t="shared" si="23"/>
        <v>0</v>
      </c>
      <c r="BA412" s="270">
        <f t="shared" si="13"/>
        <v>0</v>
      </c>
      <c r="BB412" s="270">
        <f t="shared" si="14"/>
        <v>0</v>
      </c>
      <c r="BC412" s="270">
        <f t="shared" si="15"/>
        <v>0</v>
      </c>
      <c r="BD412" s="270">
        <f t="shared" si="24"/>
        <v>0</v>
      </c>
      <c r="BE412" s="270">
        <f t="shared" si="17"/>
        <v>0</v>
      </c>
      <c r="BF412" s="270">
        <f t="shared" si="18"/>
        <v>0</v>
      </c>
      <c r="BG412" s="155">
        <f t="shared" si="19"/>
        <v>0</v>
      </c>
      <c r="BH412" s="155">
        <f t="shared" si="20"/>
        <v>0</v>
      </c>
      <c r="BI412" s="155">
        <f t="shared" si="21"/>
        <v>0</v>
      </c>
      <c r="BJ412" s="272">
        <v>1</v>
      </c>
      <c r="BK412" s="268"/>
    </row>
    <row r="413" spans="1:63" ht="14.25">
      <c r="A413" s="243"/>
      <c r="B413" s="36">
        <v>408</v>
      </c>
      <c r="C413" s="38">
        <v>13759</v>
      </c>
      <c r="D413" s="131" t="s">
        <v>497</v>
      </c>
      <c r="E413" s="131" t="s">
        <v>759</v>
      </c>
      <c r="F413" s="263" t="s">
        <v>157</v>
      </c>
      <c r="G413" s="263" t="s">
        <v>157</v>
      </c>
      <c r="H413" s="263" t="s">
        <v>157</v>
      </c>
      <c r="I413" s="263" t="s">
        <v>157</v>
      </c>
      <c r="J413" s="263" t="s">
        <v>157</v>
      </c>
      <c r="K413" s="263" t="s">
        <v>157</v>
      </c>
      <c r="L413" s="263"/>
      <c r="M413" s="263" t="s">
        <v>157</v>
      </c>
      <c r="N413" s="263" t="s">
        <v>157</v>
      </c>
      <c r="O413" s="263" t="s">
        <v>157</v>
      </c>
      <c r="P413" s="263" t="s">
        <v>157</v>
      </c>
      <c r="Q413" s="263" t="s">
        <v>157</v>
      </c>
      <c r="R413" s="263" t="s">
        <v>157</v>
      </c>
      <c r="S413" s="263"/>
      <c r="T413" s="263" t="s">
        <v>157</v>
      </c>
      <c r="U413" s="263" t="s">
        <v>157</v>
      </c>
      <c r="V413" s="263" t="s">
        <v>157</v>
      </c>
      <c r="W413" s="263" t="s">
        <v>157</v>
      </c>
      <c r="X413" s="263" t="s">
        <v>157</v>
      </c>
      <c r="Y413" s="263" t="s">
        <v>157</v>
      </c>
      <c r="Z413" s="263"/>
      <c r="AA413" s="263" t="s">
        <v>157</v>
      </c>
      <c r="AB413" s="263" t="s">
        <v>157</v>
      </c>
      <c r="AC413" s="263" t="s">
        <v>157</v>
      </c>
      <c r="AD413" s="263" t="s">
        <v>157</v>
      </c>
      <c r="AE413" s="263" t="s">
        <v>157</v>
      </c>
      <c r="AF413" s="263" t="s">
        <v>157</v>
      </c>
      <c r="AG413" s="263"/>
      <c r="AH413" s="263" t="s">
        <v>157</v>
      </c>
      <c r="AI413" s="263" t="s">
        <v>157</v>
      </c>
      <c r="AJ413" s="265"/>
      <c r="AK413" s="269"/>
      <c r="AL413" s="267"/>
      <c r="AM413" s="267">
        <f>VLOOKUP(C413,DM_NGAY_CONG_QUY_DINH!$H$3:$L$514,5,FALSE)</f>
        <v>26</v>
      </c>
      <c r="AN413" s="267">
        <f t="shared" si="0"/>
        <v>26</v>
      </c>
      <c r="AO413" s="270">
        <f t="shared" si="1"/>
        <v>0</v>
      </c>
      <c r="AP413" s="270">
        <f t="shared" si="2"/>
        <v>0</v>
      </c>
      <c r="AQ413" s="271">
        <f t="shared" si="3"/>
        <v>0</v>
      </c>
      <c r="AR413" s="270">
        <f t="shared" si="4"/>
        <v>0</v>
      </c>
      <c r="AS413" s="270">
        <f t="shared" si="5"/>
        <v>0</v>
      </c>
      <c r="AT413" s="270">
        <f t="shared" si="6"/>
        <v>0</v>
      </c>
      <c r="AU413" s="270">
        <f t="shared" si="7"/>
        <v>0</v>
      </c>
      <c r="AV413" s="270">
        <f t="shared" si="22"/>
        <v>0</v>
      </c>
      <c r="AW413" s="270">
        <f t="shared" si="9"/>
        <v>0</v>
      </c>
      <c r="AX413" s="270">
        <f t="shared" si="10"/>
        <v>0</v>
      </c>
      <c r="AY413" s="270">
        <f t="shared" si="11"/>
        <v>0</v>
      </c>
      <c r="AZ413" s="270">
        <f t="shared" si="23"/>
        <v>0</v>
      </c>
      <c r="BA413" s="270">
        <f t="shared" si="13"/>
        <v>0</v>
      </c>
      <c r="BB413" s="270">
        <f t="shared" si="14"/>
        <v>0</v>
      </c>
      <c r="BC413" s="270">
        <f t="shared" si="15"/>
        <v>0</v>
      </c>
      <c r="BD413" s="270">
        <f t="shared" si="24"/>
        <v>0</v>
      </c>
      <c r="BE413" s="270">
        <f t="shared" si="17"/>
        <v>0</v>
      </c>
      <c r="BF413" s="270">
        <f t="shared" si="18"/>
        <v>0</v>
      </c>
      <c r="BG413" s="155">
        <f t="shared" si="19"/>
        <v>0</v>
      </c>
      <c r="BH413" s="155">
        <f t="shared" si="20"/>
        <v>0</v>
      </c>
      <c r="BI413" s="155">
        <f t="shared" si="21"/>
        <v>0</v>
      </c>
      <c r="BJ413" s="272">
        <v>1</v>
      </c>
      <c r="BK413" s="268"/>
    </row>
    <row r="414" spans="1:63" ht="14.25">
      <c r="A414" s="243"/>
      <c r="B414" s="36">
        <v>409</v>
      </c>
      <c r="C414" s="38">
        <v>13760</v>
      </c>
      <c r="D414" s="131" t="s">
        <v>499</v>
      </c>
      <c r="E414" s="131" t="s">
        <v>759</v>
      </c>
      <c r="F414" s="263" t="s">
        <v>157</v>
      </c>
      <c r="G414" s="263" t="s">
        <v>157</v>
      </c>
      <c r="H414" s="263" t="s">
        <v>157</v>
      </c>
      <c r="I414" s="263" t="s">
        <v>157</v>
      </c>
      <c r="J414" s="263" t="s">
        <v>157</v>
      </c>
      <c r="K414" s="263" t="s">
        <v>157</v>
      </c>
      <c r="L414" s="263"/>
      <c r="M414" s="263" t="s">
        <v>157</v>
      </c>
      <c r="N414" s="263" t="s">
        <v>157</v>
      </c>
      <c r="O414" s="263" t="s">
        <v>157</v>
      </c>
      <c r="P414" s="263" t="s">
        <v>157</v>
      </c>
      <c r="Q414" s="263" t="s">
        <v>157</v>
      </c>
      <c r="R414" s="263" t="s">
        <v>157</v>
      </c>
      <c r="S414" s="263"/>
      <c r="T414" s="263" t="s">
        <v>157</v>
      </c>
      <c r="U414" s="263" t="s">
        <v>157</v>
      </c>
      <c r="V414" s="263" t="s">
        <v>157</v>
      </c>
      <c r="W414" s="263" t="s">
        <v>157</v>
      </c>
      <c r="X414" s="263" t="s">
        <v>157</v>
      </c>
      <c r="Y414" s="263" t="s">
        <v>157</v>
      </c>
      <c r="Z414" s="263"/>
      <c r="AA414" s="263" t="s">
        <v>157</v>
      </c>
      <c r="AB414" s="263" t="s">
        <v>157</v>
      </c>
      <c r="AC414" s="263" t="s">
        <v>157</v>
      </c>
      <c r="AD414" s="263" t="s">
        <v>157</v>
      </c>
      <c r="AE414" s="263" t="s">
        <v>157</v>
      </c>
      <c r="AF414" s="263" t="s">
        <v>157</v>
      </c>
      <c r="AG414" s="263"/>
      <c r="AH414" s="263" t="s">
        <v>157</v>
      </c>
      <c r="AI414" s="263" t="s">
        <v>157</v>
      </c>
      <c r="AJ414" s="265"/>
      <c r="AK414" s="269"/>
      <c r="AL414" s="267"/>
      <c r="AM414" s="267">
        <f>VLOOKUP(C414,DM_NGAY_CONG_QUY_DINH!$H$3:$L$514,5,FALSE)</f>
        <v>26</v>
      </c>
      <c r="AN414" s="267">
        <f t="shared" si="0"/>
        <v>26</v>
      </c>
      <c r="AO414" s="270">
        <f t="shared" si="1"/>
        <v>0</v>
      </c>
      <c r="AP414" s="270">
        <f t="shared" si="2"/>
        <v>0</v>
      </c>
      <c r="AQ414" s="271">
        <f t="shared" si="3"/>
        <v>0</v>
      </c>
      <c r="AR414" s="270">
        <f t="shared" si="4"/>
        <v>0</v>
      </c>
      <c r="AS414" s="270">
        <f t="shared" si="5"/>
        <v>0</v>
      </c>
      <c r="AT414" s="270">
        <f t="shared" si="6"/>
        <v>0</v>
      </c>
      <c r="AU414" s="270">
        <f t="shared" si="7"/>
        <v>0</v>
      </c>
      <c r="AV414" s="270">
        <f t="shared" si="22"/>
        <v>0</v>
      </c>
      <c r="AW414" s="270">
        <f t="shared" si="9"/>
        <v>0</v>
      </c>
      <c r="AX414" s="270">
        <f t="shared" si="10"/>
        <v>0</v>
      </c>
      <c r="AY414" s="270">
        <f t="shared" si="11"/>
        <v>0</v>
      </c>
      <c r="AZ414" s="270">
        <f t="shared" si="23"/>
        <v>0</v>
      </c>
      <c r="BA414" s="270">
        <f t="shared" si="13"/>
        <v>0</v>
      </c>
      <c r="BB414" s="270">
        <f t="shared" si="14"/>
        <v>0</v>
      </c>
      <c r="BC414" s="270">
        <f t="shared" si="15"/>
        <v>0</v>
      </c>
      <c r="BD414" s="270">
        <f t="shared" si="24"/>
        <v>0</v>
      </c>
      <c r="BE414" s="270">
        <f t="shared" si="17"/>
        <v>0</v>
      </c>
      <c r="BF414" s="270">
        <f t="shared" si="18"/>
        <v>0</v>
      </c>
      <c r="BG414" s="155">
        <f t="shared" si="19"/>
        <v>0</v>
      </c>
      <c r="BH414" s="155">
        <f t="shared" si="20"/>
        <v>0</v>
      </c>
      <c r="BI414" s="155">
        <f t="shared" si="21"/>
        <v>0</v>
      </c>
      <c r="BJ414" s="272">
        <v>1</v>
      </c>
      <c r="BK414" s="268"/>
    </row>
    <row r="415" spans="1:63" ht="14.25">
      <c r="A415" s="243"/>
      <c r="B415" s="36">
        <v>410</v>
      </c>
      <c r="C415" s="38">
        <v>13762</v>
      </c>
      <c r="D415" s="131" t="s">
        <v>500</v>
      </c>
      <c r="E415" s="131" t="s">
        <v>759</v>
      </c>
      <c r="F415" s="263" t="s">
        <v>157</v>
      </c>
      <c r="G415" s="263" t="s">
        <v>157</v>
      </c>
      <c r="H415" s="263" t="s">
        <v>157</v>
      </c>
      <c r="I415" s="263" t="s">
        <v>157</v>
      </c>
      <c r="J415" s="263" t="s">
        <v>157</v>
      </c>
      <c r="K415" s="263" t="s">
        <v>157</v>
      </c>
      <c r="L415" s="263"/>
      <c r="M415" s="263" t="s">
        <v>157</v>
      </c>
      <c r="N415" s="263" t="s">
        <v>157</v>
      </c>
      <c r="O415" s="263" t="s">
        <v>157</v>
      </c>
      <c r="P415" s="263" t="s">
        <v>157</v>
      </c>
      <c r="Q415" s="263" t="s">
        <v>157</v>
      </c>
      <c r="R415" s="263" t="s">
        <v>157</v>
      </c>
      <c r="S415" s="263"/>
      <c r="T415" s="263" t="s">
        <v>157</v>
      </c>
      <c r="U415" s="263" t="s">
        <v>157</v>
      </c>
      <c r="V415" s="263" t="s">
        <v>157</v>
      </c>
      <c r="W415" s="263" t="s">
        <v>157</v>
      </c>
      <c r="X415" s="263" t="s">
        <v>157</v>
      </c>
      <c r="Y415" s="263" t="s">
        <v>157</v>
      </c>
      <c r="Z415" s="263"/>
      <c r="AA415" s="263" t="s">
        <v>157</v>
      </c>
      <c r="AB415" s="263" t="s">
        <v>157</v>
      </c>
      <c r="AC415" s="263" t="s">
        <v>157</v>
      </c>
      <c r="AD415" s="263" t="s">
        <v>157</v>
      </c>
      <c r="AE415" s="263" t="s">
        <v>157</v>
      </c>
      <c r="AF415" s="263" t="s">
        <v>157</v>
      </c>
      <c r="AG415" s="263"/>
      <c r="AH415" s="263" t="s">
        <v>157</v>
      </c>
      <c r="AI415" s="263" t="s">
        <v>157</v>
      </c>
      <c r="AJ415" s="265"/>
      <c r="AK415" s="269"/>
      <c r="AL415" s="267"/>
      <c r="AM415" s="267">
        <f>VLOOKUP(C415,DM_NGAY_CONG_QUY_DINH!$H$3:$L$514,5,FALSE)</f>
        <v>26</v>
      </c>
      <c r="AN415" s="267">
        <f t="shared" si="0"/>
        <v>26</v>
      </c>
      <c r="AO415" s="270">
        <f t="shared" si="1"/>
        <v>0</v>
      </c>
      <c r="AP415" s="270">
        <f t="shared" si="2"/>
        <v>0</v>
      </c>
      <c r="AQ415" s="271">
        <f t="shared" si="3"/>
        <v>0</v>
      </c>
      <c r="AR415" s="270">
        <f t="shared" si="4"/>
        <v>0</v>
      </c>
      <c r="AS415" s="270">
        <f t="shared" si="5"/>
        <v>0</v>
      </c>
      <c r="AT415" s="270">
        <f t="shared" si="6"/>
        <v>0</v>
      </c>
      <c r="AU415" s="270">
        <f t="shared" si="7"/>
        <v>0</v>
      </c>
      <c r="AV415" s="270">
        <f t="shared" si="22"/>
        <v>0</v>
      </c>
      <c r="AW415" s="270">
        <f t="shared" si="9"/>
        <v>0</v>
      </c>
      <c r="AX415" s="270">
        <f t="shared" si="10"/>
        <v>0</v>
      </c>
      <c r="AY415" s="270">
        <f t="shared" si="11"/>
        <v>0</v>
      </c>
      <c r="AZ415" s="270">
        <f t="shared" si="23"/>
        <v>0</v>
      </c>
      <c r="BA415" s="270">
        <f t="shared" si="13"/>
        <v>0</v>
      </c>
      <c r="BB415" s="270">
        <f t="shared" si="14"/>
        <v>0</v>
      </c>
      <c r="BC415" s="270">
        <f t="shared" si="15"/>
        <v>0</v>
      </c>
      <c r="BD415" s="270">
        <f t="shared" si="24"/>
        <v>0</v>
      </c>
      <c r="BE415" s="270">
        <f t="shared" si="17"/>
        <v>0</v>
      </c>
      <c r="BF415" s="270">
        <f t="shared" si="18"/>
        <v>0</v>
      </c>
      <c r="BG415" s="155">
        <f t="shared" si="19"/>
        <v>0</v>
      </c>
      <c r="BH415" s="155">
        <f t="shared" si="20"/>
        <v>0</v>
      </c>
      <c r="BI415" s="155">
        <f t="shared" si="21"/>
        <v>0</v>
      </c>
      <c r="BJ415" s="272">
        <v>1</v>
      </c>
      <c r="BK415" s="268"/>
    </row>
    <row r="416" spans="1:63" ht="14.25">
      <c r="A416" s="243"/>
      <c r="B416" s="36">
        <v>411</v>
      </c>
      <c r="C416" s="38">
        <v>13763</v>
      </c>
      <c r="D416" s="131" t="s">
        <v>502</v>
      </c>
      <c r="E416" s="131" t="s">
        <v>759</v>
      </c>
      <c r="F416" s="263" t="s">
        <v>157</v>
      </c>
      <c r="G416" s="263" t="s">
        <v>157</v>
      </c>
      <c r="H416" s="263" t="s">
        <v>157</v>
      </c>
      <c r="I416" s="263" t="s">
        <v>157</v>
      </c>
      <c r="J416" s="263" t="s">
        <v>157</v>
      </c>
      <c r="K416" s="263" t="s">
        <v>157</v>
      </c>
      <c r="L416" s="263"/>
      <c r="M416" s="263" t="s">
        <v>157</v>
      </c>
      <c r="N416" s="263" t="s">
        <v>157</v>
      </c>
      <c r="O416" s="263" t="s">
        <v>157</v>
      </c>
      <c r="P416" s="263" t="s">
        <v>157</v>
      </c>
      <c r="Q416" s="263" t="s">
        <v>157</v>
      </c>
      <c r="R416" s="263" t="s">
        <v>157</v>
      </c>
      <c r="S416" s="263"/>
      <c r="T416" s="263" t="s">
        <v>157</v>
      </c>
      <c r="U416" s="263" t="s">
        <v>157</v>
      </c>
      <c r="V416" s="263" t="s">
        <v>157</v>
      </c>
      <c r="W416" s="263" t="s">
        <v>157</v>
      </c>
      <c r="X416" s="263" t="s">
        <v>157</v>
      </c>
      <c r="Y416" s="263" t="s">
        <v>157</v>
      </c>
      <c r="Z416" s="263"/>
      <c r="AA416" s="263" t="s">
        <v>157</v>
      </c>
      <c r="AB416" s="263" t="s">
        <v>157</v>
      </c>
      <c r="AC416" s="263" t="s">
        <v>157</v>
      </c>
      <c r="AD416" s="263" t="s">
        <v>157</v>
      </c>
      <c r="AE416" s="263" t="s">
        <v>157</v>
      </c>
      <c r="AF416" s="263" t="s">
        <v>157</v>
      </c>
      <c r="AG416" s="263"/>
      <c r="AH416" s="263" t="s">
        <v>157</v>
      </c>
      <c r="AI416" s="263" t="s">
        <v>157</v>
      </c>
      <c r="AJ416" s="265"/>
      <c r="AK416" s="269"/>
      <c r="AL416" s="267"/>
      <c r="AM416" s="267">
        <f>VLOOKUP(C416,DM_NGAY_CONG_QUY_DINH!$H$3:$L$514,5,FALSE)</f>
        <v>26</v>
      </c>
      <c r="AN416" s="267">
        <f t="shared" si="0"/>
        <v>26</v>
      </c>
      <c r="AO416" s="270">
        <f t="shared" si="1"/>
        <v>0</v>
      </c>
      <c r="AP416" s="270">
        <f t="shared" si="2"/>
        <v>0</v>
      </c>
      <c r="AQ416" s="271">
        <f t="shared" si="3"/>
        <v>0</v>
      </c>
      <c r="AR416" s="270">
        <f t="shared" si="4"/>
        <v>0</v>
      </c>
      <c r="AS416" s="270">
        <f t="shared" si="5"/>
        <v>0</v>
      </c>
      <c r="AT416" s="270">
        <f t="shared" si="6"/>
        <v>0</v>
      </c>
      <c r="AU416" s="270">
        <f t="shared" si="7"/>
        <v>0</v>
      </c>
      <c r="AV416" s="270">
        <f t="shared" si="22"/>
        <v>0</v>
      </c>
      <c r="AW416" s="270">
        <f t="shared" si="9"/>
        <v>0</v>
      </c>
      <c r="AX416" s="270">
        <f t="shared" si="10"/>
        <v>0</v>
      </c>
      <c r="AY416" s="270">
        <f t="shared" si="11"/>
        <v>0</v>
      </c>
      <c r="AZ416" s="270">
        <f t="shared" si="23"/>
        <v>0</v>
      </c>
      <c r="BA416" s="270">
        <f t="shared" si="13"/>
        <v>0</v>
      </c>
      <c r="BB416" s="270">
        <f t="shared" si="14"/>
        <v>0</v>
      </c>
      <c r="BC416" s="270">
        <f t="shared" si="15"/>
        <v>0</v>
      </c>
      <c r="BD416" s="270">
        <f t="shared" si="24"/>
        <v>0</v>
      </c>
      <c r="BE416" s="270">
        <f t="shared" si="17"/>
        <v>0</v>
      </c>
      <c r="BF416" s="270">
        <f t="shared" si="18"/>
        <v>0</v>
      </c>
      <c r="BG416" s="155">
        <f t="shared" si="19"/>
        <v>0</v>
      </c>
      <c r="BH416" s="155">
        <f t="shared" si="20"/>
        <v>0</v>
      </c>
      <c r="BI416" s="155">
        <f t="shared" si="21"/>
        <v>0</v>
      </c>
      <c r="BJ416" s="272">
        <v>1</v>
      </c>
      <c r="BK416" s="268"/>
    </row>
    <row r="417" spans="1:63" ht="14.25">
      <c r="A417" s="243"/>
      <c r="B417" s="36">
        <v>412</v>
      </c>
      <c r="C417" s="38">
        <v>13764</v>
      </c>
      <c r="D417" s="131" t="s">
        <v>503</v>
      </c>
      <c r="E417" s="131" t="s">
        <v>759</v>
      </c>
      <c r="F417" s="263" t="s">
        <v>157</v>
      </c>
      <c r="G417" s="263" t="s">
        <v>157</v>
      </c>
      <c r="H417" s="263" t="s">
        <v>157</v>
      </c>
      <c r="I417" s="263" t="s">
        <v>157</v>
      </c>
      <c r="J417" s="263" t="s">
        <v>157</v>
      </c>
      <c r="K417" s="263" t="s">
        <v>157</v>
      </c>
      <c r="L417" s="263"/>
      <c r="M417" s="263" t="s">
        <v>157</v>
      </c>
      <c r="N417" s="263" t="s">
        <v>157</v>
      </c>
      <c r="O417" s="263" t="s">
        <v>157</v>
      </c>
      <c r="P417" s="263" t="s">
        <v>157</v>
      </c>
      <c r="Q417" s="263" t="s">
        <v>157</v>
      </c>
      <c r="R417" s="263" t="s">
        <v>157</v>
      </c>
      <c r="S417" s="263"/>
      <c r="T417" s="263" t="s">
        <v>157</v>
      </c>
      <c r="U417" s="263" t="s">
        <v>157</v>
      </c>
      <c r="V417" s="263" t="s">
        <v>157</v>
      </c>
      <c r="W417" s="263" t="s">
        <v>157</v>
      </c>
      <c r="X417" s="263" t="s">
        <v>157</v>
      </c>
      <c r="Y417" s="263" t="s">
        <v>157</v>
      </c>
      <c r="Z417" s="263"/>
      <c r="AA417" s="263" t="s">
        <v>157</v>
      </c>
      <c r="AB417" s="263" t="s">
        <v>157</v>
      </c>
      <c r="AC417" s="263" t="s">
        <v>157</v>
      </c>
      <c r="AD417" s="263" t="s">
        <v>157</v>
      </c>
      <c r="AE417" s="263" t="s">
        <v>157</v>
      </c>
      <c r="AF417" s="263" t="s">
        <v>157</v>
      </c>
      <c r="AG417" s="263"/>
      <c r="AH417" s="263" t="s">
        <v>157</v>
      </c>
      <c r="AI417" s="263" t="s">
        <v>157</v>
      </c>
      <c r="AJ417" s="265"/>
      <c r="AK417" s="269"/>
      <c r="AL417" s="267"/>
      <c r="AM417" s="267">
        <f>VLOOKUP(C417,DM_NGAY_CONG_QUY_DINH!$H$3:$L$514,5,FALSE)</f>
        <v>26</v>
      </c>
      <c r="AN417" s="267">
        <f t="shared" si="0"/>
        <v>26</v>
      </c>
      <c r="AO417" s="270">
        <f t="shared" si="1"/>
        <v>0</v>
      </c>
      <c r="AP417" s="270">
        <f t="shared" si="2"/>
        <v>0</v>
      </c>
      <c r="AQ417" s="271">
        <f t="shared" si="3"/>
        <v>0</v>
      </c>
      <c r="AR417" s="270">
        <f t="shared" si="4"/>
        <v>0</v>
      </c>
      <c r="AS417" s="270">
        <f t="shared" si="5"/>
        <v>0</v>
      </c>
      <c r="AT417" s="270">
        <f t="shared" si="6"/>
        <v>0</v>
      </c>
      <c r="AU417" s="270">
        <f t="shared" si="7"/>
        <v>0</v>
      </c>
      <c r="AV417" s="270">
        <f t="shared" si="22"/>
        <v>0</v>
      </c>
      <c r="AW417" s="270">
        <f t="shared" si="9"/>
        <v>0</v>
      </c>
      <c r="AX417" s="270">
        <f t="shared" si="10"/>
        <v>0</v>
      </c>
      <c r="AY417" s="270">
        <f t="shared" si="11"/>
        <v>0</v>
      </c>
      <c r="AZ417" s="270">
        <f t="shared" si="23"/>
        <v>0</v>
      </c>
      <c r="BA417" s="270">
        <f t="shared" si="13"/>
        <v>0</v>
      </c>
      <c r="BB417" s="270">
        <f t="shared" si="14"/>
        <v>0</v>
      </c>
      <c r="BC417" s="270">
        <f t="shared" si="15"/>
        <v>0</v>
      </c>
      <c r="BD417" s="270">
        <f t="shared" si="24"/>
        <v>0</v>
      </c>
      <c r="BE417" s="270">
        <f t="shared" si="17"/>
        <v>0</v>
      </c>
      <c r="BF417" s="270">
        <f t="shared" si="18"/>
        <v>0</v>
      </c>
      <c r="BG417" s="155">
        <f t="shared" si="19"/>
        <v>0</v>
      </c>
      <c r="BH417" s="155">
        <f t="shared" si="20"/>
        <v>0</v>
      </c>
      <c r="BI417" s="155">
        <f t="shared" si="21"/>
        <v>0</v>
      </c>
      <c r="BJ417" s="272">
        <v>1</v>
      </c>
      <c r="BK417" s="268"/>
    </row>
    <row r="418" spans="1:63" ht="14.25">
      <c r="A418" s="243"/>
      <c r="B418" s="36">
        <v>413</v>
      </c>
      <c r="C418" s="38">
        <v>13765</v>
      </c>
      <c r="D418" s="131" t="s">
        <v>504</v>
      </c>
      <c r="E418" s="131" t="s">
        <v>759</v>
      </c>
      <c r="F418" s="263" t="s">
        <v>157</v>
      </c>
      <c r="G418" s="263" t="s">
        <v>157</v>
      </c>
      <c r="H418" s="263" t="s">
        <v>157</v>
      </c>
      <c r="I418" s="263" t="s">
        <v>157</v>
      </c>
      <c r="J418" s="263" t="s">
        <v>157</v>
      </c>
      <c r="K418" s="263" t="s">
        <v>157</v>
      </c>
      <c r="L418" s="263"/>
      <c r="M418" s="263" t="s">
        <v>157</v>
      </c>
      <c r="N418" s="263" t="s">
        <v>157</v>
      </c>
      <c r="O418" s="263" t="s">
        <v>157</v>
      </c>
      <c r="P418" s="263" t="s">
        <v>157</v>
      </c>
      <c r="Q418" s="263" t="s">
        <v>157</v>
      </c>
      <c r="R418" s="263" t="s">
        <v>157</v>
      </c>
      <c r="S418" s="263"/>
      <c r="T418" s="263" t="s">
        <v>157</v>
      </c>
      <c r="U418" s="263" t="s">
        <v>157</v>
      </c>
      <c r="V418" s="263" t="s">
        <v>157</v>
      </c>
      <c r="W418" s="263" t="s">
        <v>157</v>
      </c>
      <c r="X418" s="263" t="s">
        <v>157</v>
      </c>
      <c r="Y418" s="263" t="s">
        <v>157</v>
      </c>
      <c r="Z418" s="263"/>
      <c r="AA418" s="263" t="s">
        <v>157</v>
      </c>
      <c r="AB418" s="263" t="s">
        <v>157</v>
      </c>
      <c r="AC418" s="263" t="s">
        <v>157</v>
      </c>
      <c r="AD418" s="263" t="s">
        <v>157</v>
      </c>
      <c r="AE418" s="263" t="s">
        <v>157</v>
      </c>
      <c r="AF418" s="263" t="s">
        <v>157</v>
      </c>
      <c r="AG418" s="263"/>
      <c r="AH418" s="263" t="s">
        <v>157</v>
      </c>
      <c r="AI418" s="263" t="s">
        <v>157</v>
      </c>
      <c r="AJ418" s="265"/>
      <c r="AK418" s="269"/>
      <c r="AL418" s="267"/>
      <c r="AM418" s="267">
        <f>VLOOKUP(C418,DM_NGAY_CONG_QUY_DINH!$H$3:$L$514,5,FALSE)</f>
        <v>26</v>
      </c>
      <c r="AN418" s="267">
        <f t="shared" si="0"/>
        <v>26</v>
      </c>
      <c r="AO418" s="270">
        <f t="shared" si="1"/>
        <v>0</v>
      </c>
      <c r="AP418" s="270">
        <f t="shared" si="2"/>
        <v>0</v>
      </c>
      <c r="AQ418" s="271">
        <f t="shared" si="3"/>
        <v>0</v>
      </c>
      <c r="AR418" s="270">
        <f t="shared" si="4"/>
        <v>0</v>
      </c>
      <c r="AS418" s="270">
        <f t="shared" si="5"/>
        <v>0</v>
      </c>
      <c r="AT418" s="270">
        <f t="shared" si="6"/>
        <v>0</v>
      </c>
      <c r="AU418" s="270">
        <f t="shared" si="7"/>
        <v>0</v>
      </c>
      <c r="AV418" s="270">
        <f t="shared" si="22"/>
        <v>0</v>
      </c>
      <c r="AW418" s="270">
        <f t="shared" si="9"/>
        <v>0</v>
      </c>
      <c r="AX418" s="270">
        <f t="shared" si="10"/>
        <v>0</v>
      </c>
      <c r="AY418" s="270">
        <f t="shared" si="11"/>
        <v>0</v>
      </c>
      <c r="AZ418" s="270">
        <f t="shared" si="23"/>
        <v>0</v>
      </c>
      <c r="BA418" s="270">
        <f t="shared" si="13"/>
        <v>0</v>
      </c>
      <c r="BB418" s="270">
        <f t="shared" si="14"/>
        <v>0</v>
      </c>
      <c r="BC418" s="270">
        <f t="shared" si="15"/>
        <v>0</v>
      </c>
      <c r="BD418" s="270">
        <f t="shared" si="24"/>
        <v>0</v>
      </c>
      <c r="BE418" s="270">
        <f t="shared" si="17"/>
        <v>0</v>
      </c>
      <c r="BF418" s="270">
        <f t="shared" si="18"/>
        <v>0</v>
      </c>
      <c r="BG418" s="155">
        <f t="shared" si="19"/>
        <v>0</v>
      </c>
      <c r="BH418" s="155">
        <f t="shared" si="20"/>
        <v>0</v>
      </c>
      <c r="BI418" s="155">
        <f t="shared" si="21"/>
        <v>0</v>
      </c>
      <c r="BJ418" s="272">
        <v>1</v>
      </c>
      <c r="BK418" s="268"/>
    </row>
    <row r="419" spans="1:63" ht="14.25">
      <c r="A419" s="243"/>
      <c r="B419" s="36">
        <v>414</v>
      </c>
      <c r="C419" s="38">
        <v>13766</v>
      </c>
      <c r="D419" s="131" t="s">
        <v>505</v>
      </c>
      <c r="E419" s="131" t="s">
        <v>759</v>
      </c>
      <c r="F419" s="263" t="s">
        <v>157</v>
      </c>
      <c r="G419" s="263" t="s">
        <v>157</v>
      </c>
      <c r="H419" s="263" t="s">
        <v>157</v>
      </c>
      <c r="I419" s="263" t="s">
        <v>157</v>
      </c>
      <c r="J419" s="263" t="s">
        <v>157</v>
      </c>
      <c r="K419" s="263" t="s">
        <v>157</v>
      </c>
      <c r="L419" s="263"/>
      <c r="M419" s="263" t="s">
        <v>157</v>
      </c>
      <c r="N419" s="263" t="s">
        <v>157</v>
      </c>
      <c r="O419" s="263" t="s">
        <v>157</v>
      </c>
      <c r="P419" s="263" t="s">
        <v>157</v>
      </c>
      <c r="Q419" s="263" t="s">
        <v>157</v>
      </c>
      <c r="R419" s="263" t="s">
        <v>157</v>
      </c>
      <c r="S419" s="263"/>
      <c r="T419" s="263" t="s">
        <v>157</v>
      </c>
      <c r="U419" s="263" t="s">
        <v>157</v>
      </c>
      <c r="V419" s="263" t="s">
        <v>157</v>
      </c>
      <c r="W419" s="263" t="s">
        <v>157</v>
      </c>
      <c r="X419" s="263" t="s">
        <v>157</v>
      </c>
      <c r="Y419" s="263" t="s">
        <v>157</v>
      </c>
      <c r="Z419" s="263"/>
      <c r="AA419" s="263" t="s">
        <v>157</v>
      </c>
      <c r="AB419" s="263" t="s">
        <v>157</v>
      </c>
      <c r="AC419" s="263" t="s">
        <v>157</v>
      </c>
      <c r="AD419" s="263" t="s">
        <v>157</v>
      </c>
      <c r="AE419" s="263" t="s">
        <v>157</v>
      </c>
      <c r="AF419" s="263" t="s">
        <v>157</v>
      </c>
      <c r="AG419" s="263"/>
      <c r="AH419" s="263" t="s">
        <v>157</v>
      </c>
      <c r="AI419" s="263" t="s">
        <v>157</v>
      </c>
      <c r="AJ419" s="265"/>
      <c r="AK419" s="269"/>
      <c r="AL419" s="267"/>
      <c r="AM419" s="267">
        <f>VLOOKUP(C419,DM_NGAY_CONG_QUY_DINH!$H$3:$L$514,5,FALSE)</f>
        <v>26</v>
      </c>
      <c r="AN419" s="267">
        <f t="shared" si="0"/>
        <v>26</v>
      </c>
      <c r="AO419" s="270">
        <f t="shared" si="1"/>
        <v>0</v>
      </c>
      <c r="AP419" s="270">
        <f t="shared" si="2"/>
        <v>0</v>
      </c>
      <c r="AQ419" s="271">
        <f t="shared" si="3"/>
        <v>0</v>
      </c>
      <c r="AR419" s="270">
        <f t="shared" si="4"/>
        <v>0</v>
      </c>
      <c r="AS419" s="270">
        <f t="shared" si="5"/>
        <v>0</v>
      </c>
      <c r="AT419" s="270">
        <f t="shared" si="6"/>
        <v>0</v>
      </c>
      <c r="AU419" s="270">
        <f t="shared" si="7"/>
        <v>0</v>
      </c>
      <c r="AV419" s="270">
        <f t="shared" si="22"/>
        <v>0</v>
      </c>
      <c r="AW419" s="270">
        <f t="shared" si="9"/>
        <v>0</v>
      </c>
      <c r="AX419" s="270">
        <f t="shared" si="10"/>
        <v>0</v>
      </c>
      <c r="AY419" s="270">
        <f t="shared" si="11"/>
        <v>0</v>
      </c>
      <c r="AZ419" s="270">
        <f t="shared" si="23"/>
        <v>0</v>
      </c>
      <c r="BA419" s="270">
        <f t="shared" si="13"/>
        <v>0</v>
      </c>
      <c r="BB419" s="270">
        <f t="shared" si="14"/>
        <v>0</v>
      </c>
      <c r="BC419" s="270">
        <f t="shared" si="15"/>
        <v>0</v>
      </c>
      <c r="BD419" s="270">
        <f t="shared" si="24"/>
        <v>0</v>
      </c>
      <c r="BE419" s="270">
        <f t="shared" si="17"/>
        <v>0</v>
      </c>
      <c r="BF419" s="270">
        <f t="shared" si="18"/>
        <v>0</v>
      </c>
      <c r="BG419" s="155">
        <f t="shared" si="19"/>
        <v>0</v>
      </c>
      <c r="BH419" s="155">
        <f t="shared" si="20"/>
        <v>0</v>
      </c>
      <c r="BI419" s="155">
        <f t="shared" si="21"/>
        <v>0</v>
      </c>
      <c r="BJ419" s="272">
        <v>1</v>
      </c>
      <c r="BK419" s="268"/>
    </row>
    <row r="420" spans="1:63" ht="14.25">
      <c r="A420" s="243"/>
      <c r="B420" s="36">
        <v>415</v>
      </c>
      <c r="C420" s="38">
        <v>13767</v>
      </c>
      <c r="D420" s="131" t="s">
        <v>506</v>
      </c>
      <c r="E420" s="131" t="s">
        <v>759</v>
      </c>
      <c r="F420" s="263" t="s">
        <v>157</v>
      </c>
      <c r="G420" s="263" t="s">
        <v>157</v>
      </c>
      <c r="H420" s="263" t="s">
        <v>157</v>
      </c>
      <c r="I420" s="263" t="s">
        <v>157</v>
      </c>
      <c r="J420" s="263" t="s">
        <v>157</v>
      </c>
      <c r="K420" s="263" t="s">
        <v>157</v>
      </c>
      <c r="L420" s="263"/>
      <c r="M420" s="263" t="s">
        <v>157</v>
      </c>
      <c r="N420" s="263" t="s">
        <v>157</v>
      </c>
      <c r="O420" s="263" t="s">
        <v>157</v>
      </c>
      <c r="P420" s="263" t="s">
        <v>157</v>
      </c>
      <c r="Q420" s="263" t="s">
        <v>157</v>
      </c>
      <c r="R420" s="263" t="s">
        <v>157</v>
      </c>
      <c r="S420" s="263"/>
      <c r="T420" s="263" t="s">
        <v>157</v>
      </c>
      <c r="U420" s="263" t="s">
        <v>157</v>
      </c>
      <c r="V420" s="263" t="s">
        <v>157</v>
      </c>
      <c r="W420" s="263" t="s">
        <v>157</v>
      </c>
      <c r="X420" s="263" t="s">
        <v>157</v>
      </c>
      <c r="Y420" s="263" t="s">
        <v>157</v>
      </c>
      <c r="Z420" s="263"/>
      <c r="AA420" s="263" t="s">
        <v>157</v>
      </c>
      <c r="AB420" s="263" t="s">
        <v>157</v>
      </c>
      <c r="AC420" s="263" t="s">
        <v>157</v>
      </c>
      <c r="AD420" s="263" t="s">
        <v>157</v>
      </c>
      <c r="AE420" s="263" t="s">
        <v>157</v>
      </c>
      <c r="AF420" s="263" t="s">
        <v>157</v>
      </c>
      <c r="AG420" s="263"/>
      <c r="AH420" s="263" t="s">
        <v>157</v>
      </c>
      <c r="AI420" s="263" t="s">
        <v>157</v>
      </c>
      <c r="AJ420" s="265"/>
      <c r="AK420" s="269"/>
      <c r="AL420" s="267"/>
      <c r="AM420" s="267">
        <f>VLOOKUP(C420,DM_NGAY_CONG_QUY_DINH!$H$3:$L$514,5,FALSE)</f>
        <v>26</v>
      </c>
      <c r="AN420" s="267">
        <f t="shared" si="0"/>
        <v>26</v>
      </c>
      <c r="AO420" s="270">
        <f t="shared" si="1"/>
        <v>0</v>
      </c>
      <c r="AP420" s="270">
        <f t="shared" si="2"/>
        <v>0</v>
      </c>
      <c r="AQ420" s="271">
        <f t="shared" si="3"/>
        <v>0</v>
      </c>
      <c r="AR420" s="270">
        <f t="shared" si="4"/>
        <v>0</v>
      </c>
      <c r="AS420" s="270">
        <f t="shared" si="5"/>
        <v>0</v>
      </c>
      <c r="AT420" s="270">
        <f t="shared" si="6"/>
        <v>0</v>
      </c>
      <c r="AU420" s="270">
        <f t="shared" si="7"/>
        <v>0</v>
      </c>
      <c r="AV420" s="270">
        <f t="shared" si="22"/>
        <v>0</v>
      </c>
      <c r="AW420" s="270">
        <f t="shared" si="9"/>
        <v>0</v>
      </c>
      <c r="AX420" s="270">
        <f t="shared" si="10"/>
        <v>0</v>
      </c>
      <c r="AY420" s="270">
        <f t="shared" si="11"/>
        <v>0</v>
      </c>
      <c r="AZ420" s="270">
        <f t="shared" si="23"/>
        <v>0</v>
      </c>
      <c r="BA420" s="270">
        <f t="shared" si="13"/>
        <v>0</v>
      </c>
      <c r="BB420" s="270">
        <f t="shared" si="14"/>
        <v>0</v>
      </c>
      <c r="BC420" s="270">
        <f t="shared" si="15"/>
        <v>0</v>
      </c>
      <c r="BD420" s="270">
        <f t="shared" si="24"/>
        <v>0</v>
      </c>
      <c r="BE420" s="270">
        <f t="shared" si="17"/>
        <v>0</v>
      </c>
      <c r="BF420" s="270">
        <f t="shared" si="18"/>
        <v>0</v>
      </c>
      <c r="BG420" s="155">
        <f t="shared" si="19"/>
        <v>0</v>
      </c>
      <c r="BH420" s="155">
        <f t="shared" si="20"/>
        <v>0</v>
      </c>
      <c r="BI420" s="155">
        <f t="shared" si="21"/>
        <v>0</v>
      </c>
      <c r="BJ420" s="272">
        <v>1</v>
      </c>
      <c r="BK420" s="268"/>
    </row>
    <row r="421" spans="1:63" ht="14.25">
      <c r="A421" s="243"/>
      <c r="B421" s="36">
        <v>416</v>
      </c>
      <c r="C421" s="38">
        <v>13769</v>
      </c>
      <c r="D421" s="131" t="s">
        <v>508</v>
      </c>
      <c r="E421" s="131" t="s">
        <v>759</v>
      </c>
      <c r="F421" s="263" t="s">
        <v>157</v>
      </c>
      <c r="G421" s="263" t="s">
        <v>157</v>
      </c>
      <c r="H421" s="263" t="s">
        <v>157</v>
      </c>
      <c r="I421" s="263" t="s">
        <v>157</v>
      </c>
      <c r="J421" s="263" t="s">
        <v>157</v>
      </c>
      <c r="K421" s="263" t="s">
        <v>157</v>
      </c>
      <c r="L421" s="263"/>
      <c r="M421" s="263" t="s">
        <v>157</v>
      </c>
      <c r="N421" s="263" t="s">
        <v>157</v>
      </c>
      <c r="O421" s="263" t="s">
        <v>157</v>
      </c>
      <c r="P421" s="263" t="s">
        <v>157</v>
      </c>
      <c r="Q421" s="263" t="s">
        <v>157</v>
      </c>
      <c r="R421" s="263" t="s">
        <v>157</v>
      </c>
      <c r="S421" s="263"/>
      <c r="T421" s="263" t="s">
        <v>157</v>
      </c>
      <c r="U421" s="263" t="s">
        <v>157</v>
      </c>
      <c r="V421" s="263" t="s">
        <v>157</v>
      </c>
      <c r="W421" s="263" t="s">
        <v>157</v>
      </c>
      <c r="X421" s="263" t="s">
        <v>157</v>
      </c>
      <c r="Y421" s="263" t="s">
        <v>157</v>
      </c>
      <c r="Z421" s="263"/>
      <c r="AA421" s="263" t="s">
        <v>157</v>
      </c>
      <c r="AB421" s="263" t="s">
        <v>157</v>
      </c>
      <c r="AC421" s="263" t="s">
        <v>157</v>
      </c>
      <c r="AD421" s="263" t="s">
        <v>157</v>
      </c>
      <c r="AE421" s="263" t="s">
        <v>157</v>
      </c>
      <c r="AF421" s="263" t="s">
        <v>157</v>
      </c>
      <c r="AG421" s="263"/>
      <c r="AH421" s="263" t="s">
        <v>157</v>
      </c>
      <c r="AI421" s="263" t="s">
        <v>157</v>
      </c>
      <c r="AJ421" s="265"/>
      <c r="AK421" s="269"/>
      <c r="AL421" s="267"/>
      <c r="AM421" s="267">
        <f>VLOOKUP(C421,DM_NGAY_CONG_QUY_DINH!$H$3:$L$514,5,FALSE)</f>
        <v>26</v>
      </c>
      <c r="AN421" s="267">
        <f t="shared" si="0"/>
        <v>26</v>
      </c>
      <c r="AO421" s="270">
        <f t="shared" si="1"/>
        <v>0</v>
      </c>
      <c r="AP421" s="270">
        <f t="shared" si="2"/>
        <v>0</v>
      </c>
      <c r="AQ421" s="271">
        <f t="shared" si="3"/>
        <v>0</v>
      </c>
      <c r="AR421" s="270">
        <f t="shared" si="4"/>
        <v>0</v>
      </c>
      <c r="AS421" s="270">
        <f t="shared" si="5"/>
        <v>0</v>
      </c>
      <c r="AT421" s="270">
        <f t="shared" si="6"/>
        <v>0</v>
      </c>
      <c r="AU421" s="270">
        <f t="shared" si="7"/>
        <v>0</v>
      </c>
      <c r="AV421" s="270">
        <f t="shared" si="22"/>
        <v>0</v>
      </c>
      <c r="AW421" s="270">
        <f t="shared" si="9"/>
        <v>0</v>
      </c>
      <c r="AX421" s="270">
        <f t="shared" si="10"/>
        <v>0</v>
      </c>
      <c r="AY421" s="270">
        <f t="shared" si="11"/>
        <v>0</v>
      </c>
      <c r="AZ421" s="270">
        <f t="shared" si="23"/>
        <v>0</v>
      </c>
      <c r="BA421" s="270">
        <f t="shared" si="13"/>
        <v>0</v>
      </c>
      <c r="BB421" s="270">
        <f t="shared" si="14"/>
        <v>0</v>
      </c>
      <c r="BC421" s="270">
        <f t="shared" si="15"/>
        <v>0</v>
      </c>
      <c r="BD421" s="270">
        <f t="shared" si="24"/>
        <v>0</v>
      </c>
      <c r="BE421" s="270">
        <f t="shared" si="17"/>
        <v>0</v>
      </c>
      <c r="BF421" s="270">
        <f t="shared" si="18"/>
        <v>0</v>
      </c>
      <c r="BG421" s="155">
        <f t="shared" si="19"/>
        <v>0</v>
      </c>
      <c r="BH421" s="155">
        <f t="shared" si="20"/>
        <v>0</v>
      </c>
      <c r="BI421" s="155">
        <f t="shared" si="21"/>
        <v>0</v>
      </c>
      <c r="BJ421" s="272">
        <v>1</v>
      </c>
      <c r="BK421" s="268"/>
    </row>
    <row r="422" spans="1:63" ht="14.25">
      <c r="A422" s="243"/>
      <c r="B422" s="36">
        <v>417</v>
      </c>
      <c r="C422" s="38">
        <v>13770</v>
      </c>
      <c r="D422" s="131" t="s">
        <v>509</v>
      </c>
      <c r="E422" s="131" t="s">
        <v>759</v>
      </c>
      <c r="F422" s="263" t="s">
        <v>157</v>
      </c>
      <c r="G422" s="263" t="s">
        <v>157</v>
      </c>
      <c r="H422" s="263" t="s">
        <v>157</v>
      </c>
      <c r="I422" s="263" t="s">
        <v>157</v>
      </c>
      <c r="J422" s="263" t="s">
        <v>157</v>
      </c>
      <c r="K422" s="263" t="s">
        <v>157</v>
      </c>
      <c r="L422" s="263"/>
      <c r="M422" s="263" t="s">
        <v>157</v>
      </c>
      <c r="N422" s="263" t="s">
        <v>157</v>
      </c>
      <c r="O422" s="263" t="s">
        <v>157</v>
      </c>
      <c r="P422" s="263" t="s">
        <v>157</v>
      </c>
      <c r="Q422" s="263" t="s">
        <v>157</v>
      </c>
      <c r="R422" s="263" t="s">
        <v>157</v>
      </c>
      <c r="S422" s="263"/>
      <c r="T422" s="263" t="s">
        <v>157</v>
      </c>
      <c r="U422" s="263" t="s">
        <v>157</v>
      </c>
      <c r="V422" s="263" t="s">
        <v>157</v>
      </c>
      <c r="W422" s="263" t="s">
        <v>157</v>
      </c>
      <c r="X422" s="263" t="s">
        <v>157</v>
      </c>
      <c r="Y422" s="263" t="s">
        <v>157</v>
      </c>
      <c r="Z422" s="263"/>
      <c r="AA422" s="263" t="s">
        <v>157</v>
      </c>
      <c r="AB422" s="263" t="s">
        <v>157</v>
      </c>
      <c r="AC422" s="263" t="s">
        <v>157</v>
      </c>
      <c r="AD422" s="263" t="s">
        <v>157</v>
      </c>
      <c r="AE422" s="263" t="s">
        <v>157</v>
      </c>
      <c r="AF422" s="263" t="s">
        <v>157</v>
      </c>
      <c r="AG422" s="263"/>
      <c r="AH422" s="263" t="s">
        <v>157</v>
      </c>
      <c r="AI422" s="263"/>
      <c r="AJ422" s="265"/>
      <c r="AK422" s="269"/>
      <c r="AL422" s="267"/>
      <c r="AM422" s="267">
        <f>VLOOKUP(C422,DM_NGAY_CONG_QUY_DINH!$H$3:$L$514,5,FALSE)</f>
        <v>26</v>
      </c>
      <c r="AN422" s="267">
        <f t="shared" si="0"/>
        <v>25</v>
      </c>
      <c r="AO422" s="270">
        <f t="shared" si="1"/>
        <v>0</v>
      </c>
      <c r="AP422" s="270">
        <f t="shared" si="2"/>
        <v>0</v>
      </c>
      <c r="AQ422" s="271">
        <f t="shared" si="3"/>
        <v>0</v>
      </c>
      <c r="AR422" s="270">
        <f t="shared" si="4"/>
        <v>0</v>
      </c>
      <c r="AS422" s="270">
        <f t="shared" si="5"/>
        <v>0</v>
      </c>
      <c r="AT422" s="270">
        <f t="shared" si="6"/>
        <v>0</v>
      </c>
      <c r="AU422" s="270">
        <f t="shared" si="7"/>
        <v>0</v>
      </c>
      <c r="AV422" s="270">
        <f t="shared" si="22"/>
        <v>0</v>
      </c>
      <c r="AW422" s="270">
        <f t="shared" si="9"/>
        <v>0</v>
      </c>
      <c r="AX422" s="270">
        <f t="shared" si="10"/>
        <v>0</v>
      </c>
      <c r="AY422" s="270">
        <f t="shared" si="11"/>
        <v>0</v>
      </c>
      <c r="AZ422" s="270">
        <f t="shared" si="23"/>
        <v>0</v>
      </c>
      <c r="BA422" s="270">
        <f t="shared" si="13"/>
        <v>0</v>
      </c>
      <c r="BB422" s="270">
        <f t="shared" si="14"/>
        <v>0</v>
      </c>
      <c r="BC422" s="270">
        <f t="shared" si="15"/>
        <v>0</v>
      </c>
      <c r="BD422" s="270">
        <f t="shared" si="24"/>
        <v>0</v>
      </c>
      <c r="BE422" s="270">
        <f t="shared" si="17"/>
        <v>0</v>
      </c>
      <c r="BF422" s="270">
        <f t="shared" si="18"/>
        <v>0</v>
      </c>
      <c r="BG422" s="155">
        <f t="shared" si="19"/>
        <v>0</v>
      </c>
      <c r="BH422" s="155">
        <f t="shared" si="20"/>
        <v>0</v>
      </c>
      <c r="BI422" s="155">
        <f t="shared" si="21"/>
        <v>0</v>
      </c>
      <c r="BJ422" s="272">
        <v>1</v>
      </c>
      <c r="BK422" s="268"/>
    </row>
    <row r="423" spans="1:63" ht="14.25">
      <c r="A423" s="243"/>
      <c r="B423" s="36">
        <v>418</v>
      </c>
      <c r="C423" s="38">
        <v>13771</v>
      </c>
      <c r="D423" s="131" t="s">
        <v>511</v>
      </c>
      <c r="E423" s="131" t="s">
        <v>759</v>
      </c>
      <c r="F423" s="263" t="s">
        <v>157</v>
      </c>
      <c r="G423" s="263" t="s">
        <v>157</v>
      </c>
      <c r="H423" s="263" t="s">
        <v>157</v>
      </c>
      <c r="I423" s="263" t="s">
        <v>157</v>
      </c>
      <c r="J423" s="263" t="s">
        <v>157</v>
      </c>
      <c r="K423" s="263" t="s">
        <v>157</v>
      </c>
      <c r="L423" s="263"/>
      <c r="M423" s="263" t="s">
        <v>157</v>
      </c>
      <c r="N423" s="263" t="s">
        <v>157</v>
      </c>
      <c r="O423" s="263" t="s">
        <v>157</v>
      </c>
      <c r="P423" s="263" t="s">
        <v>157</v>
      </c>
      <c r="Q423" s="263" t="s">
        <v>157</v>
      </c>
      <c r="R423" s="263" t="s">
        <v>157</v>
      </c>
      <c r="S423" s="263"/>
      <c r="T423" s="263" t="s">
        <v>157</v>
      </c>
      <c r="U423" s="263" t="s">
        <v>157</v>
      </c>
      <c r="V423" s="263" t="s">
        <v>157</v>
      </c>
      <c r="W423" s="263" t="s">
        <v>157</v>
      </c>
      <c r="X423" s="263" t="s">
        <v>157</v>
      </c>
      <c r="Y423" s="263" t="s">
        <v>157</v>
      </c>
      <c r="Z423" s="263"/>
      <c r="AA423" s="263" t="s">
        <v>157</v>
      </c>
      <c r="AB423" s="263" t="s">
        <v>157</v>
      </c>
      <c r="AC423" s="263" t="s">
        <v>157</v>
      </c>
      <c r="AD423" s="263" t="s">
        <v>157</v>
      </c>
      <c r="AE423" s="263" t="s">
        <v>157</v>
      </c>
      <c r="AF423" s="263" t="s">
        <v>157</v>
      </c>
      <c r="AG423" s="263"/>
      <c r="AH423" s="263" t="s">
        <v>157</v>
      </c>
      <c r="AI423" s="263" t="s">
        <v>157</v>
      </c>
      <c r="AJ423" s="265"/>
      <c r="AK423" s="269"/>
      <c r="AL423" s="267"/>
      <c r="AM423" s="267">
        <f>VLOOKUP(C423,DM_NGAY_CONG_QUY_DINH!$H$3:$L$514,5,FALSE)</f>
        <v>26</v>
      </c>
      <c r="AN423" s="267">
        <f t="shared" si="0"/>
        <v>26</v>
      </c>
      <c r="AO423" s="270">
        <f t="shared" si="1"/>
        <v>0</v>
      </c>
      <c r="AP423" s="270">
        <f t="shared" si="2"/>
        <v>0</v>
      </c>
      <c r="AQ423" s="271">
        <f t="shared" si="3"/>
        <v>0</v>
      </c>
      <c r="AR423" s="270">
        <f t="shared" si="4"/>
        <v>0</v>
      </c>
      <c r="AS423" s="270">
        <f t="shared" si="5"/>
        <v>0</v>
      </c>
      <c r="AT423" s="270">
        <f t="shared" si="6"/>
        <v>0</v>
      </c>
      <c r="AU423" s="270">
        <f t="shared" si="7"/>
        <v>0</v>
      </c>
      <c r="AV423" s="270">
        <f t="shared" si="22"/>
        <v>0</v>
      </c>
      <c r="AW423" s="270">
        <f t="shared" si="9"/>
        <v>0</v>
      </c>
      <c r="AX423" s="270">
        <f t="shared" si="10"/>
        <v>0</v>
      </c>
      <c r="AY423" s="270">
        <f t="shared" si="11"/>
        <v>0</v>
      </c>
      <c r="AZ423" s="270">
        <f t="shared" si="23"/>
        <v>0</v>
      </c>
      <c r="BA423" s="270">
        <f t="shared" si="13"/>
        <v>0</v>
      </c>
      <c r="BB423" s="270">
        <f t="shared" si="14"/>
        <v>0</v>
      </c>
      <c r="BC423" s="270">
        <f t="shared" si="15"/>
        <v>0</v>
      </c>
      <c r="BD423" s="270">
        <f t="shared" si="24"/>
        <v>0</v>
      </c>
      <c r="BE423" s="270">
        <f t="shared" si="17"/>
        <v>0</v>
      </c>
      <c r="BF423" s="270">
        <f t="shared" si="18"/>
        <v>0</v>
      </c>
      <c r="BG423" s="155">
        <f t="shared" si="19"/>
        <v>0</v>
      </c>
      <c r="BH423" s="155">
        <f t="shared" si="20"/>
        <v>0</v>
      </c>
      <c r="BI423" s="155">
        <f t="shared" si="21"/>
        <v>0</v>
      </c>
      <c r="BJ423" s="272">
        <v>1</v>
      </c>
      <c r="BK423" s="268"/>
    </row>
    <row r="424" spans="1:63" ht="14.25">
      <c r="A424" s="243"/>
      <c r="B424" s="36">
        <v>419</v>
      </c>
      <c r="C424" s="38">
        <v>13772</v>
      </c>
      <c r="D424" s="131" t="s">
        <v>512</v>
      </c>
      <c r="E424" s="131" t="s">
        <v>759</v>
      </c>
      <c r="F424" s="263" t="s">
        <v>157</v>
      </c>
      <c r="G424" s="263" t="s">
        <v>157</v>
      </c>
      <c r="H424" s="263" t="s">
        <v>157</v>
      </c>
      <c r="I424" s="263" t="s">
        <v>157</v>
      </c>
      <c r="J424" s="263" t="s">
        <v>157</v>
      </c>
      <c r="K424" s="263" t="s">
        <v>157</v>
      </c>
      <c r="L424" s="263"/>
      <c r="M424" s="263" t="s">
        <v>157</v>
      </c>
      <c r="N424" s="263" t="s">
        <v>157</v>
      </c>
      <c r="O424" s="263" t="s">
        <v>157</v>
      </c>
      <c r="P424" s="263" t="s">
        <v>157</v>
      </c>
      <c r="Q424" s="263" t="s">
        <v>157</v>
      </c>
      <c r="R424" s="263" t="s">
        <v>157</v>
      </c>
      <c r="S424" s="263"/>
      <c r="T424" s="263" t="s">
        <v>157</v>
      </c>
      <c r="U424" s="263" t="s">
        <v>157</v>
      </c>
      <c r="V424" s="263" t="s">
        <v>157</v>
      </c>
      <c r="W424" s="263" t="s">
        <v>157</v>
      </c>
      <c r="X424" s="263" t="s">
        <v>157</v>
      </c>
      <c r="Y424" s="263" t="s">
        <v>157</v>
      </c>
      <c r="Z424" s="263"/>
      <c r="AA424" s="263" t="s">
        <v>157</v>
      </c>
      <c r="AB424" s="263" t="s">
        <v>157</v>
      </c>
      <c r="AC424" s="263" t="s">
        <v>157</v>
      </c>
      <c r="AD424" s="263" t="s">
        <v>157</v>
      </c>
      <c r="AE424" s="263" t="s">
        <v>157</v>
      </c>
      <c r="AF424" s="263" t="s">
        <v>157</v>
      </c>
      <c r="AG424" s="263"/>
      <c r="AH424" s="263" t="s">
        <v>157</v>
      </c>
      <c r="AI424" s="263" t="s">
        <v>157</v>
      </c>
      <c r="AJ424" s="265"/>
      <c r="AK424" s="269"/>
      <c r="AL424" s="267"/>
      <c r="AM424" s="267">
        <f>VLOOKUP(C424,DM_NGAY_CONG_QUY_DINH!$H$3:$L$514,5,FALSE)</f>
        <v>26</v>
      </c>
      <c r="AN424" s="267">
        <f t="shared" si="0"/>
        <v>26</v>
      </c>
      <c r="AO424" s="270">
        <f t="shared" si="1"/>
        <v>0</v>
      </c>
      <c r="AP424" s="270">
        <f t="shared" si="2"/>
        <v>0</v>
      </c>
      <c r="AQ424" s="271">
        <f t="shared" si="3"/>
        <v>0</v>
      </c>
      <c r="AR424" s="270">
        <f t="shared" si="4"/>
        <v>0</v>
      </c>
      <c r="AS424" s="270">
        <f t="shared" si="5"/>
        <v>0</v>
      </c>
      <c r="AT424" s="270">
        <f t="shared" si="6"/>
        <v>0</v>
      </c>
      <c r="AU424" s="270">
        <f t="shared" si="7"/>
        <v>0</v>
      </c>
      <c r="AV424" s="270">
        <f t="shared" si="22"/>
        <v>0</v>
      </c>
      <c r="AW424" s="270">
        <f t="shared" si="9"/>
        <v>0</v>
      </c>
      <c r="AX424" s="270">
        <f t="shared" si="10"/>
        <v>0</v>
      </c>
      <c r="AY424" s="270">
        <f t="shared" si="11"/>
        <v>0</v>
      </c>
      <c r="AZ424" s="270">
        <f t="shared" si="23"/>
        <v>0</v>
      </c>
      <c r="BA424" s="270">
        <f t="shared" si="13"/>
        <v>0</v>
      </c>
      <c r="BB424" s="270">
        <f t="shared" si="14"/>
        <v>0</v>
      </c>
      <c r="BC424" s="270">
        <f t="shared" si="15"/>
        <v>0</v>
      </c>
      <c r="BD424" s="270">
        <f t="shared" si="24"/>
        <v>0</v>
      </c>
      <c r="BE424" s="270">
        <f t="shared" si="17"/>
        <v>0</v>
      </c>
      <c r="BF424" s="270">
        <f t="shared" si="18"/>
        <v>0</v>
      </c>
      <c r="BG424" s="155">
        <f t="shared" si="19"/>
        <v>0</v>
      </c>
      <c r="BH424" s="155">
        <f t="shared" si="20"/>
        <v>0</v>
      </c>
      <c r="BI424" s="155">
        <f t="shared" si="21"/>
        <v>0</v>
      </c>
      <c r="BJ424" s="272">
        <v>1</v>
      </c>
      <c r="BK424" s="268"/>
    </row>
    <row r="425" spans="1:63" ht="14.25">
      <c r="A425" s="243"/>
      <c r="B425" s="36">
        <v>420</v>
      </c>
      <c r="C425" s="38">
        <v>13773</v>
      </c>
      <c r="D425" s="131" t="s">
        <v>513</v>
      </c>
      <c r="E425" s="131" t="s">
        <v>759</v>
      </c>
      <c r="F425" s="263" t="s">
        <v>157</v>
      </c>
      <c r="G425" s="263" t="s">
        <v>157</v>
      </c>
      <c r="H425" s="263" t="s">
        <v>157</v>
      </c>
      <c r="I425" s="263" t="s">
        <v>157</v>
      </c>
      <c r="J425" s="263" t="s">
        <v>157</v>
      </c>
      <c r="K425" s="263" t="s">
        <v>157</v>
      </c>
      <c r="L425" s="263"/>
      <c r="M425" s="263" t="s">
        <v>157</v>
      </c>
      <c r="N425" s="263" t="s">
        <v>157</v>
      </c>
      <c r="O425" s="263" t="s">
        <v>157</v>
      </c>
      <c r="P425" s="263" t="s">
        <v>157</v>
      </c>
      <c r="Q425" s="263" t="s">
        <v>157</v>
      </c>
      <c r="R425" s="263" t="s">
        <v>157</v>
      </c>
      <c r="S425" s="263"/>
      <c r="T425" s="263" t="s">
        <v>157</v>
      </c>
      <c r="U425" s="263" t="s">
        <v>157</v>
      </c>
      <c r="V425" s="263" t="s">
        <v>157</v>
      </c>
      <c r="W425" s="263" t="s">
        <v>157</v>
      </c>
      <c r="X425" s="263" t="s">
        <v>157</v>
      </c>
      <c r="Y425" s="263" t="s">
        <v>157</v>
      </c>
      <c r="Z425" s="263"/>
      <c r="AA425" s="263" t="s">
        <v>157</v>
      </c>
      <c r="AB425" s="263" t="s">
        <v>157</v>
      </c>
      <c r="AC425" s="263" t="s">
        <v>157</v>
      </c>
      <c r="AD425" s="263" t="s">
        <v>157</v>
      </c>
      <c r="AE425" s="263" t="s">
        <v>157</v>
      </c>
      <c r="AF425" s="263" t="s">
        <v>157</v>
      </c>
      <c r="AG425" s="263"/>
      <c r="AH425" s="263" t="s">
        <v>157</v>
      </c>
      <c r="AI425" s="263" t="s">
        <v>157</v>
      </c>
      <c r="AJ425" s="265"/>
      <c r="AK425" s="269"/>
      <c r="AL425" s="267"/>
      <c r="AM425" s="267">
        <f>VLOOKUP(C425,DM_NGAY_CONG_QUY_DINH!$H$3:$L$514,5,FALSE)</f>
        <v>26</v>
      </c>
      <c r="AN425" s="267">
        <f t="shared" si="0"/>
        <v>26</v>
      </c>
      <c r="AO425" s="270">
        <f t="shared" si="1"/>
        <v>0</v>
      </c>
      <c r="AP425" s="270">
        <f t="shared" si="2"/>
        <v>0</v>
      </c>
      <c r="AQ425" s="271">
        <f t="shared" si="3"/>
        <v>0</v>
      </c>
      <c r="AR425" s="270">
        <f t="shared" si="4"/>
        <v>0</v>
      </c>
      <c r="AS425" s="270">
        <f t="shared" si="5"/>
        <v>0</v>
      </c>
      <c r="AT425" s="270">
        <f t="shared" si="6"/>
        <v>0</v>
      </c>
      <c r="AU425" s="270">
        <f t="shared" si="7"/>
        <v>0</v>
      </c>
      <c r="AV425" s="270">
        <f t="shared" si="22"/>
        <v>0</v>
      </c>
      <c r="AW425" s="270">
        <f t="shared" si="9"/>
        <v>0</v>
      </c>
      <c r="AX425" s="270">
        <f t="shared" si="10"/>
        <v>0</v>
      </c>
      <c r="AY425" s="270">
        <f t="shared" si="11"/>
        <v>0</v>
      </c>
      <c r="AZ425" s="270">
        <f t="shared" si="23"/>
        <v>0</v>
      </c>
      <c r="BA425" s="270">
        <f t="shared" si="13"/>
        <v>0</v>
      </c>
      <c r="BB425" s="270">
        <f t="shared" si="14"/>
        <v>0</v>
      </c>
      <c r="BC425" s="270">
        <f t="shared" si="15"/>
        <v>0</v>
      </c>
      <c r="BD425" s="270">
        <f t="shared" si="24"/>
        <v>0</v>
      </c>
      <c r="BE425" s="270">
        <f t="shared" si="17"/>
        <v>0</v>
      </c>
      <c r="BF425" s="270">
        <f t="shared" si="18"/>
        <v>0</v>
      </c>
      <c r="BG425" s="155">
        <f t="shared" si="19"/>
        <v>0</v>
      </c>
      <c r="BH425" s="155">
        <f t="shared" si="20"/>
        <v>0</v>
      </c>
      <c r="BI425" s="155">
        <f t="shared" si="21"/>
        <v>0</v>
      </c>
      <c r="BJ425" s="272">
        <v>1</v>
      </c>
      <c r="BK425" s="268"/>
    </row>
    <row r="426" spans="1:63" ht="14.25">
      <c r="A426" s="243"/>
      <c r="B426" s="36">
        <v>421</v>
      </c>
      <c r="C426" s="38">
        <v>13774</v>
      </c>
      <c r="D426" s="131" t="s">
        <v>515</v>
      </c>
      <c r="E426" s="131" t="s">
        <v>759</v>
      </c>
      <c r="F426" s="263" t="s">
        <v>157</v>
      </c>
      <c r="G426" s="263" t="s">
        <v>157</v>
      </c>
      <c r="H426" s="263" t="s">
        <v>157</v>
      </c>
      <c r="I426" s="263" t="s">
        <v>157</v>
      </c>
      <c r="J426" s="263" t="s">
        <v>157</v>
      </c>
      <c r="K426" s="263" t="s">
        <v>157</v>
      </c>
      <c r="L426" s="263"/>
      <c r="M426" s="263" t="s">
        <v>157</v>
      </c>
      <c r="N426" s="263" t="s">
        <v>157</v>
      </c>
      <c r="O426" s="263" t="s">
        <v>157</v>
      </c>
      <c r="P426" s="263" t="s">
        <v>157</v>
      </c>
      <c r="Q426" s="263" t="s">
        <v>157</v>
      </c>
      <c r="R426" s="263" t="s">
        <v>157</v>
      </c>
      <c r="S426" s="263"/>
      <c r="T426" s="263" t="s">
        <v>157</v>
      </c>
      <c r="U426" s="263" t="s">
        <v>157</v>
      </c>
      <c r="V426" s="263" t="s">
        <v>157</v>
      </c>
      <c r="W426" s="263" t="s">
        <v>157</v>
      </c>
      <c r="X426" s="263" t="s">
        <v>157</v>
      </c>
      <c r="Y426" s="263" t="s">
        <v>157</v>
      </c>
      <c r="Z426" s="263"/>
      <c r="AA426" s="263" t="s">
        <v>157</v>
      </c>
      <c r="AB426" s="263" t="s">
        <v>157</v>
      </c>
      <c r="AC426" s="263" t="s">
        <v>157</v>
      </c>
      <c r="AD426" s="263" t="s">
        <v>157</v>
      </c>
      <c r="AE426" s="263" t="s">
        <v>157</v>
      </c>
      <c r="AF426" s="263" t="s">
        <v>157</v>
      </c>
      <c r="AG426" s="263"/>
      <c r="AH426" s="263" t="s">
        <v>157</v>
      </c>
      <c r="AI426" s="263" t="s">
        <v>157</v>
      </c>
      <c r="AJ426" s="265"/>
      <c r="AK426" s="269"/>
      <c r="AL426" s="267"/>
      <c r="AM426" s="267">
        <f>VLOOKUP(C426,DM_NGAY_CONG_QUY_DINH!$H$3:$L$514,5,FALSE)</f>
        <v>26</v>
      </c>
      <c r="AN426" s="267">
        <f t="shared" si="0"/>
        <v>26</v>
      </c>
      <c r="AO426" s="270">
        <f t="shared" si="1"/>
        <v>0</v>
      </c>
      <c r="AP426" s="270">
        <f t="shared" si="2"/>
        <v>0</v>
      </c>
      <c r="AQ426" s="271">
        <f t="shared" si="3"/>
        <v>0</v>
      </c>
      <c r="AR426" s="270">
        <f t="shared" si="4"/>
        <v>0</v>
      </c>
      <c r="AS426" s="270">
        <f t="shared" si="5"/>
        <v>0</v>
      </c>
      <c r="AT426" s="270">
        <f t="shared" si="6"/>
        <v>0</v>
      </c>
      <c r="AU426" s="270">
        <f t="shared" si="7"/>
        <v>0</v>
      </c>
      <c r="AV426" s="270">
        <f t="shared" si="22"/>
        <v>0</v>
      </c>
      <c r="AW426" s="270">
        <f t="shared" si="9"/>
        <v>0</v>
      </c>
      <c r="AX426" s="270">
        <f t="shared" si="10"/>
        <v>0</v>
      </c>
      <c r="AY426" s="270">
        <f t="shared" si="11"/>
        <v>0</v>
      </c>
      <c r="AZ426" s="270">
        <f t="shared" si="23"/>
        <v>0</v>
      </c>
      <c r="BA426" s="270">
        <f t="shared" si="13"/>
        <v>0</v>
      </c>
      <c r="BB426" s="270">
        <f t="shared" si="14"/>
        <v>0</v>
      </c>
      <c r="BC426" s="270">
        <f t="shared" si="15"/>
        <v>0</v>
      </c>
      <c r="BD426" s="270">
        <f t="shared" si="24"/>
        <v>0</v>
      </c>
      <c r="BE426" s="270">
        <f t="shared" si="17"/>
        <v>0</v>
      </c>
      <c r="BF426" s="270">
        <f t="shared" si="18"/>
        <v>0</v>
      </c>
      <c r="BG426" s="155">
        <f t="shared" si="19"/>
        <v>0</v>
      </c>
      <c r="BH426" s="155">
        <f t="shared" si="20"/>
        <v>0</v>
      </c>
      <c r="BI426" s="155">
        <f t="shared" si="21"/>
        <v>0</v>
      </c>
      <c r="BJ426" s="272">
        <v>1</v>
      </c>
      <c r="BK426" s="268"/>
    </row>
    <row r="427" spans="1:63" ht="14.25">
      <c r="A427" s="243"/>
      <c r="B427" s="36">
        <v>422</v>
      </c>
      <c r="C427" s="38">
        <v>13775</v>
      </c>
      <c r="D427" s="131" t="s">
        <v>516</v>
      </c>
      <c r="E427" s="131" t="s">
        <v>759</v>
      </c>
      <c r="F427" s="263" t="s">
        <v>157</v>
      </c>
      <c r="G427" s="263" t="s">
        <v>157</v>
      </c>
      <c r="H427" s="263" t="s">
        <v>157</v>
      </c>
      <c r="I427" s="263" t="s">
        <v>157</v>
      </c>
      <c r="J427" s="263" t="s">
        <v>157</v>
      </c>
      <c r="K427" s="263" t="s">
        <v>157</v>
      </c>
      <c r="L427" s="263"/>
      <c r="M427" s="263" t="s">
        <v>157</v>
      </c>
      <c r="N427" s="263" t="s">
        <v>157</v>
      </c>
      <c r="O427" s="263" t="s">
        <v>157</v>
      </c>
      <c r="P427" s="263" t="s">
        <v>157</v>
      </c>
      <c r="Q427" s="263" t="s">
        <v>157</v>
      </c>
      <c r="R427" s="263" t="s">
        <v>157</v>
      </c>
      <c r="S427" s="263"/>
      <c r="T427" s="263" t="s">
        <v>157</v>
      </c>
      <c r="U427" s="263" t="s">
        <v>157</v>
      </c>
      <c r="V427" s="263" t="s">
        <v>157</v>
      </c>
      <c r="W427" s="263" t="s">
        <v>157</v>
      </c>
      <c r="X427" s="263" t="s">
        <v>157</v>
      </c>
      <c r="Y427" s="263" t="s">
        <v>157</v>
      </c>
      <c r="Z427" s="263"/>
      <c r="AA427" s="263" t="s">
        <v>157</v>
      </c>
      <c r="AB427" s="263" t="s">
        <v>157</v>
      </c>
      <c r="AC427" s="263" t="s">
        <v>157</v>
      </c>
      <c r="AD427" s="263" t="s">
        <v>157</v>
      </c>
      <c r="AE427" s="263" t="s">
        <v>157</v>
      </c>
      <c r="AF427" s="263" t="s">
        <v>157</v>
      </c>
      <c r="AG427" s="263"/>
      <c r="AH427" s="263" t="s">
        <v>157</v>
      </c>
      <c r="AI427" s="263" t="s">
        <v>157</v>
      </c>
      <c r="AJ427" s="265"/>
      <c r="AK427" s="269"/>
      <c r="AL427" s="267"/>
      <c r="AM427" s="267">
        <f>VLOOKUP(C427,DM_NGAY_CONG_QUY_DINH!$H$3:$L$514,5,FALSE)</f>
        <v>26</v>
      </c>
      <c r="AN427" s="267">
        <f t="shared" si="0"/>
        <v>26</v>
      </c>
      <c r="AO427" s="270">
        <f t="shared" si="1"/>
        <v>0</v>
      </c>
      <c r="AP427" s="270">
        <f t="shared" si="2"/>
        <v>0</v>
      </c>
      <c r="AQ427" s="271">
        <f t="shared" si="3"/>
        <v>0</v>
      </c>
      <c r="AR427" s="270">
        <f t="shared" si="4"/>
        <v>0</v>
      </c>
      <c r="AS427" s="270">
        <f t="shared" si="5"/>
        <v>0</v>
      </c>
      <c r="AT427" s="270">
        <f t="shared" si="6"/>
        <v>0</v>
      </c>
      <c r="AU427" s="270">
        <f t="shared" si="7"/>
        <v>0</v>
      </c>
      <c r="AV427" s="270">
        <f t="shared" si="22"/>
        <v>0</v>
      </c>
      <c r="AW427" s="270">
        <f t="shared" si="9"/>
        <v>0</v>
      </c>
      <c r="AX427" s="270">
        <f t="shared" si="10"/>
        <v>0</v>
      </c>
      <c r="AY427" s="270">
        <f t="shared" si="11"/>
        <v>0</v>
      </c>
      <c r="AZ427" s="270">
        <f t="shared" si="23"/>
        <v>0</v>
      </c>
      <c r="BA427" s="270">
        <f t="shared" si="13"/>
        <v>0</v>
      </c>
      <c r="BB427" s="270">
        <f t="shared" si="14"/>
        <v>0</v>
      </c>
      <c r="BC427" s="270">
        <f t="shared" si="15"/>
        <v>0</v>
      </c>
      <c r="BD427" s="270">
        <f t="shared" si="24"/>
        <v>0</v>
      </c>
      <c r="BE427" s="270">
        <f t="shared" si="17"/>
        <v>0</v>
      </c>
      <c r="BF427" s="270">
        <f t="shared" si="18"/>
        <v>0</v>
      </c>
      <c r="BG427" s="155">
        <f t="shared" si="19"/>
        <v>0</v>
      </c>
      <c r="BH427" s="155">
        <f t="shared" si="20"/>
        <v>0</v>
      </c>
      <c r="BI427" s="155">
        <f t="shared" si="21"/>
        <v>0</v>
      </c>
      <c r="BJ427" s="272">
        <v>1</v>
      </c>
      <c r="BK427" s="268"/>
    </row>
    <row r="428" spans="1:63" ht="14.25">
      <c r="A428" s="243"/>
      <c r="B428" s="36">
        <v>423</v>
      </c>
      <c r="C428" s="38">
        <v>13776</v>
      </c>
      <c r="D428" s="131" t="s">
        <v>517</v>
      </c>
      <c r="E428" s="131" t="s">
        <v>759</v>
      </c>
      <c r="F428" s="263" t="s">
        <v>157</v>
      </c>
      <c r="G428" s="263" t="s">
        <v>157</v>
      </c>
      <c r="H428" s="263" t="s">
        <v>157</v>
      </c>
      <c r="I428" s="263" t="s">
        <v>157</v>
      </c>
      <c r="J428" s="263" t="s">
        <v>157</v>
      </c>
      <c r="K428" s="263" t="s">
        <v>157</v>
      </c>
      <c r="L428" s="263"/>
      <c r="M428" s="263" t="s">
        <v>157</v>
      </c>
      <c r="N428" s="263" t="s">
        <v>157</v>
      </c>
      <c r="O428" s="263" t="s">
        <v>157</v>
      </c>
      <c r="P428" s="263" t="s">
        <v>157</v>
      </c>
      <c r="Q428" s="263" t="s">
        <v>157</v>
      </c>
      <c r="R428" s="263" t="s">
        <v>157</v>
      </c>
      <c r="S428" s="263"/>
      <c r="T428" s="263" t="s">
        <v>157</v>
      </c>
      <c r="U428" s="263" t="s">
        <v>157</v>
      </c>
      <c r="V428" s="263" t="s">
        <v>157</v>
      </c>
      <c r="W428" s="263" t="s">
        <v>157</v>
      </c>
      <c r="X428" s="263" t="s">
        <v>157</v>
      </c>
      <c r="Y428" s="263" t="s">
        <v>157</v>
      </c>
      <c r="Z428" s="263"/>
      <c r="AA428" s="263" t="s">
        <v>157</v>
      </c>
      <c r="AB428" s="263" t="s">
        <v>157</v>
      </c>
      <c r="AC428" s="263" t="s">
        <v>157</v>
      </c>
      <c r="AD428" s="263" t="s">
        <v>157</v>
      </c>
      <c r="AE428" s="263" t="s">
        <v>157</v>
      </c>
      <c r="AF428" s="263" t="s">
        <v>157</v>
      </c>
      <c r="AG428" s="263"/>
      <c r="AH428" s="263" t="s">
        <v>157</v>
      </c>
      <c r="AI428" s="263" t="s">
        <v>157</v>
      </c>
      <c r="AJ428" s="265"/>
      <c r="AK428" s="269"/>
      <c r="AL428" s="267"/>
      <c r="AM428" s="267">
        <f>VLOOKUP(C428,DM_NGAY_CONG_QUY_DINH!$H$3:$L$514,5,FALSE)</f>
        <v>26</v>
      </c>
      <c r="AN428" s="267">
        <f t="shared" si="0"/>
        <v>26</v>
      </c>
      <c r="AO428" s="270">
        <f t="shared" si="1"/>
        <v>0</v>
      </c>
      <c r="AP428" s="270">
        <f t="shared" si="2"/>
        <v>0</v>
      </c>
      <c r="AQ428" s="271">
        <f t="shared" si="3"/>
        <v>0</v>
      </c>
      <c r="AR428" s="270">
        <f t="shared" si="4"/>
        <v>0</v>
      </c>
      <c r="AS428" s="270">
        <f t="shared" si="5"/>
        <v>0</v>
      </c>
      <c r="AT428" s="270">
        <f t="shared" si="6"/>
        <v>0</v>
      </c>
      <c r="AU428" s="270">
        <f t="shared" si="7"/>
        <v>0</v>
      </c>
      <c r="AV428" s="270">
        <f t="shared" si="22"/>
        <v>0</v>
      </c>
      <c r="AW428" s="270">
        <f t="shared" si="9"/>
        <v>0</v>
      </c>
      <c r="AX428" s="270">
        <f t="shared" si="10"/>
        <v>0</v>
      </c>
      <c r="AY428" s="270">
        <f t="shared" si="11"/>
        <v>0</v>
      </c>
      <c r="AZ428" s="270">
        <f t="shared" si="23"/>
        <v>0</v>
      </c>
      <c r="BA428" s="270">
        <f t="shared" si="13"/>
        <v>0</v>
      </c>
      <c r="BB428" s="270">
        <f t="shared" si="14"/>
        <v>0</v>
      </c>
      <c r="BC428" s="270">
        <f t="shared" si="15"/>
        <v>0</v>
      </c>
      <c r="BD428" s="270">
        <f t="shared" si="24"/>
        <v>0</v>
      </c>
      <c r="BE428" s="270">
        <f t="shared" si="17"/>
        <v>0</v>
      </c>
      <c r="BF428" s="270">
        <f t="shared" si="18"/>
        <v>0</v>
      </c>
      <c r="BG428" s="155">
        <f t="shared" si="19"/>
        <v>0</v>
      </c>
      <c r="BH428" s="155">
        <f t="shared" si="20"/>
        <v>0</v>
      </c>
      <c r="BI428" s="155">
        <f t="shared" si="21"/>
        <v>0</v>
      </c>
      <c r="BJ428" s="272">
        <v>1</v>
      </c>
      <c r="BK428" s="268"/>
    </row>
    <row r="429" spans="1:63" ht="14.25">
      <c r="A429" s="243"/>
      <c r="B429" s="36">
        <v>424</v>
      </c>
      <c r="C429" s="38">
        <v>13778</v>
      </c>
      <c r="D429" s="131" t="s">
        <v>518</v>
      </c>
      <c r="E429" s="131" t="s">
        <v>759</v>
      </c>
      <c r="F429" s="263" t="s">
        <v>157</v>
      </c>
      <c r="G429" s="263" t="s">
        <v>157</v>
      </c>
      <c r="H429" s="263" t="s">
        <v>157</v>
      </c>
      <c r="I429" s="263" t="s">
        <v>157</v>
      </c>
      <c r="J429" s="263" t="s">
        <v>157</v>
      </c>
      <c r="K429" s="263" t="s">
        <v>157</v>
      </c>
      <c r="L429" s="263"/>
      <c r="M429" s="263" t="s">
        <v>157</v>
      </c>
      <c r="N429" s="263" t="s">
        <v>157</v>
      </c>
      <c r="O429" s="263" t="s">
        <v>157</v>
      </c>
      <c r="P429" s="263" t="s">
        <v>157</v>
      </c>
      <c r="Q429" s="263" t="s">
        <v>157</v>
      </c>
      <c r="R429" s="263" t="s">
        <v>157</v>
      </c>
      <c r="S429" s="263"/>
      <c r="T429" s="263" t="s">
        <v>157</v>
      </c>
      <c r="U429" s="263" t="s">
        <v>157</v>
      </c>
      <c r="V429" s="263" t="s">
        <v>157</v>
      </c>
      <c r="W429" s="263" t="s">
        <v>157</v>
      </c>
      <c r="X429" s="263" t="s">
        <v>157</v>
      </c>
      <c r="Y429" s="263" t="s">
        <v>157</v>
      </c>
      <c r="Z429" s="263"/>
      <c r="AA429" s="263" t="s">
        <v>157</v>
      </c>
      <c r="AB429" s="263" t="s">
        <v>157</v>
      </c>
      <c r="AC429" s="263" t="s">
        <v>157</v>
      </c>
      <c r="AD429" s="263" t="s">
        <v>157</v>
      </c>
      <c r="AE429" s="263" t="s">
        <v>157</v>
      </c>
      <c r="AF429" s="263" t="s">
        <v>157</v>
      </c>
      <c r="AG429" s="263"/>
      <c r="AH429" s="263" t="s">
        <v>157</v>
      </c>
      <c r="AI429" s="263" t="s">
        <v>157</v>
      </c>
      <c r="AJ429" s="265"/>
      <c r="AK429" s="269"/>
      <c r="AL429" s="267"/>
      <c r="AM429" s="267">
        <f>VLOOKUP(C429,DM_NGAY_CONG_QUY_DINH!$H$3:$L$514,5,FALSE)</f>
        <v>26</v>
      </c>
      <c r="AN429" s="267">
        <f t="shared" si="0"/>
        <v>26</v>
      </c>
      <c r="AO429" s="270">
        <f t="shared" si="1"/>
        <v>0</v>
      </c>
      <c r="AP429" s="270">
        <f t="shared" si="2"/>
        <v>0</v>
      </c>
      <c r="AQ429" s="271">
        <f t="shared" si="3"/>
        <v>0</v>
      </c>
      <c r="AR429" s="270">
        <f t="shared" si="4"/>
        <v>0</v>
      </c>
      <c r="AS429" s="270">
        <f t="shared" si="5"/>
        <v>0</v>
      </c>
      <c r="AT429" s="270">
        <f t="shared" si="6"/>
        <v>0</v>
      </c>
      <c r="AU429" s="270">
        <f t="shared" si="7"/>
        <v>0</v>
      </c>
      <c r="AV429" s="270">
        <f t="shared" si="22"/>
        <v>0</v>
      </c>
      <c r="AW429" s="270">
        <f t="shared" si="9"/>
        <v>0</v>
      </c>
      <c r="AX429" s="270">
        <f t="shared" si="10"/>
        <v>0</v>
      </c>
      <c r="AY429" s="270">
        <f t="shared" si="11"/>
        <v>0</v>
      </c>
      <c r="AZ429" s="270">
        <f t="shared" si="23"/>
        <v>0</v>
      </c>
      <c r="BA429" s="270">
        <f t="shared" si="13"/>
        <v>0</v>
      </c>
      <c r="BB429" s="270">
        <f t="shared" si="14"/>
        <v>0</v>
      </c>
      <c r="BC429" s="270">
        <f t="shared" si="15"/>
        <v>0</v>
      </c>
      <c r="BD429" s="270">
        <f t="shared" si="24"/>
        <v>0</v>
      </c>
      <c r="BE429" s="270">
        <f t="shared" si="17"/>
        <v>0</v>
      </c>
      <c r="BF429" s="270">
        <f t="shared" si="18"/>
        <v>0</v>
      </c>
      <c r="BG429" s="155">
        <f t="shared" si="19"/>
        <v>0</v>
      </c>
      <c r="BH429" s="155">
        <f t="shared" si="20"/>
        <v>0</v>
      </c>
      <c r="BI429" s="155">
        <f t="shared" si="21"/>
        <v>0</v>
      </c>
      <c r="BJ429" s="272">
        <v>1</v>
      </c>
      <c r="BK429" s="268"/>
    </row>
    <row r="430" spans="1:63" ht="14.25">
      <c r="A430" s="243"/>
      <c r="B430" s="36">
        <v>425</v>
      </c>
      <c r="C430" s="38">
        <v>13779</v>
      </c>
      <c r="D430" s="131" t="s">
        <v>520</v>
      </c>
      <c r="E430" s="131" t="s">
        <v>759</v>
      </c>
      <c r="F430" s="263" t="s">
        <v>157</v>
      </c>
      <c r="G430" s="263" t="s">
        <v>157</v>
      </c>
      <c r="H430" s="263" t="s">
        <v>157</v>
      </c>
      <c r="I430" s="263" t="s">
        <v>157</v>
      </c>
      <c r="J430" s="263" t="s">
        <v>157</v>
      </c>
      <c r="K430" s="263" t="s">
        <v>157</v>
      </c>
      <c r="L430" s="263"/>
      <c r="M430" s="263" t="s">
        <v>157</v>
      </c>
      <c r="N430" s="263" t="s">
        <v>157</v>
      </c>
      <c r="O430" s="263" t="s">
        <v>157</v>
      </c>
      <c r="P430" s="263" t="s">
        <v>157</v>
      </c>
      <c r="Q430" s="263" t="s">
        <v>157</v>
      </c>
      <c r="R430" s="263" t="s">
        <v>157</v>
      </c>
      <c r="S430" s="263"/>
      <c r="T430" s="263" t="s">
        <v>157</v>
      </c>
      <c r="U430" s="263" t="s">
        <v>157</v>
      </c>
      <c r="V430" s="263" t="s">
        <v>157</v>
      </c>
      <c r="W430" s="263" t="s">
        <v>157</v>
      </c>
      <c r="X430" s="263" t="s">
        <v>157</v>
      </c>
      <c r="Y430" s="263" t="s">
        <v>157</v>
      </c>
      <c r="Z430" s="263"/>
      <c r="AA430" s="263" t="s">
        <v>157</v>
      </c>
      <c r="AB430" s="263" t="s">
        <v>157</v>
      </c>
      <c r="AC430" s="263" t="s">
        <v>157</v>
      </c>
      <c r="AD430" s="263" t="s">
        <v>157</v>
      </c>
      <c r="AE430" s="263" t="s">
        <v>157</v>
      </c>
      <c r="AF430" s="263" t="s">
        <v>157</v>
      </c>
      <c r="AG430" s="263"/>
      <c r="AH430" s="263" t="s">
        <v>157</v>
      </c>
      <c r="AI430" s="263" t="s">
        <v>157</v>
      </c>
      <c r="AJ430" s="265"/>
      <c r="AK430" s="269"/>
      <c r="AL430" s="267"/>
      <c r="AM430" s="267">
        <f>VLOOKUP(C430,DM_NGAY_CONG_QUY_DINH!$H$3:$L$514,5,FALSE)</f>
        <v>26</v>
      </c>
      <c r="AN430" s="267">
        <f t="shared" si="0"/>
        <v>26</v>
      </c>
      <c r="AO430" s="270">
        <f t="shared" si="1"/>
        <v>0</v>
      </c>
      <c r="AP430" s="270">
        <f t="shared" si="2"/>
        <v>0</v>
      </c>
      <c r="AQ430" s="271">
        <f t="shared" si="3"/>
        <v>0</v>
      </c>
      <c r="AR430" s="270">
        <f t="shared" si="4"/>
        <v>0</v>
      </c>
      <c r="AS430" s="270">
        <f t="shared" si="5"/>
        <v>0</v>
      </c>
      <c r="AT430" s="270">
        <f t="shared" si="6"/>
        <v>0</v>
      </c>
      <c r="AU430" s="270">
        <f t="shared" si="7"/>
        <v>0</v>
      </c>
      <c r="AV430" s="270">
        <f t="shared" si="22"/>
        <v>0</v>
      </c>
      <c r="AW430" s="270">
        <f t="shared" si="9"/>
        <v>0</v>
      </c>
      <c r="AX430" s="270">
        <f t="shared" si="10"/>
        <v>0</v>
      </c>
      <c r="AY430" s="270">
        <f t="shared" si="11"/>
        <v>0</v>
      </c>
      <c r="AZ430" s="270">
        <f t="shared" si="23"/>
        <v>0</v>
      </c>
      <c r="BA430" s="270">
        <f t="shared" si="13"/>
        <v>0</v>
      </c>
      <c r="BB430" s="270">
        <f t="shared" si="14"/>
        <v>0</v>
      </c>
      <c r="BC430" s="270">
        <f t="shared" si="15"/>
        <v>0</v>
      </c>
      <c r="BD430" s="270">
        <f t="shared" si="24"/>
        <v>0</v>
      </c>
      <c r="BE430" s="270">
        <f t="shared" si="17"/>
        <v>0</v>
      </c>
      <c r="BF430" s="270">
        <f t="shared" si="18"/>
        <v>0</v>
      </c>
      <c r="BG430" s="155">
        <f t="shared" si="19"/>
        <v>0</v>
      </c>
      <c r="BH430" s="155">
        <f t="shared" si="20"/>
        <v>0</v>
      </c>
      <c r="BI430" s="155">
        <f t="shared" si="21"/>
        <v>0</v>
      </c>
      <c r="BJ430" s="272">
        <v>1</v>
      </c>
      <c r="BK430" s="268"/>
    </row>
    <row r="431" spans="1:63" ht="14.25">
      <c r="A431" s="243"/>
      <c r="B431" s="36">
        <v>426</v>
      </c>
      <c r="C431" s="38">
        <v>13780</v>
      </c>
      <c r="D431" s="131" t="s">
        <v>521</v>
      </c>
      <c r="E431" s="131" t="s">
        <v>759</v>
      </c>
      <c r="F431" s="263" t="s">
        <v>157</v>
      </c>
      <c r="G431" s="263" t="s">
        <v>157</v>
      </c>
      <c r="H431" s="263" t="s">
        <v>157</v>
      </c>
      <c r="I431" s="263" t="s">
        <v>157</v>
      </c>
      <c r="J431" s="263" t="s">
        <v>157</v>
      </c>
      <c r="K431" s="263" t="s">
        <v>157</v>
      </c>
      <c r="L431" s="263"/>
      <c r="M431" s="263" t="s">
        <v>157</v>
      </c>
      <c r="N431" s="263" t="s">
        <v>157</v>
      </c>
      <c r="O431" s="263" t="s">
        <v>157</v>
      </c>
      <c r="P431" s="263" t="s">
        <v>157</v>
      </c>
      <c r="Q431" s="263" t="s">
        <v>157</v>
      </c>
      <c r="R431" s="263" t="s">
        <v>157</v>
      </c>
      <c r="S431" s="263"/>
      <c r="T431" s="263" t="s">
        <v>157</v>
      </c>
      <c r="U431" s="263" t="s">
        <v>157</v>
      </c>
      <c r="V431" s="263" t="s">
        <v>157</v>
      </c>
      <c r="W431" s="263" t="s">
        <v>157</v>
      </c>
      <c r="X431" s="263" t="s">
        <v>157</v>
      </c>
      <c r="Y431" s="263" t="s">
        <v>157</v>
      </c>
      <c r="Z431" s="263"/>
      <c r="AA431" s="263" t="s">
        <v>157</v>
      </c>
      <c r="AB431" s="263" t="s">
        <v>157</v>
      </c>
      <c r="AC431" s="263" t="s">
        <v>157</v>
      </c>
      <c r="AD431" s="263" t="s">
        <v>157</v>
      </c>
      <c r="AE431" s="263" t="s">
        <v>157</v>
      </c>
      <c r="AF431" s="263" t="s">
        <v>157</v>
      </c>
      <c r="AG431" s="263"/>
      <c r="AH431" s="263" t="s">
        <v>157</v>
      </c>
      <c r="AI431" s="263" t="s">
        <v>157</v>
      </c>
      <c r="AJ431" s="265"/>
      <c r="AK431" s="269"/>
      <c r="AL431" s="267"/>
      <c r="AM431" s="267">
        <f>VLOOKUP(C431,DM_NGAY_CONG_QUY_DINH!$H$3:$L$514,5,FALSE)</f>
        <v>26</v>
      </c>
      <c r="AN431" s="267">
        <f t="shared" si="0"/>
        <v>26</v>
      </c>
      <c r="AO431" s="270">
        <f t="shared" si="1"/>
        <v>0</v>
      </c>
      <c r="AP431" s="270">
        <f t="shared" si="2"/>
        <v>0</v>
      </c>
      <c r="AQ431" s="271">
        <f t="shared" si="3"/>
        <v>0</v>
      </c>
      <c r="AR431" s="270">
        <f t="shared" si="4"/>
        <v>0</v>
      </c>
      <c r="AS431" s="270">
        <f t="shared" si="5"/>
        <v>0</v>
      </c>
      <c r="AT431" s="270">
        <f t="shared" si="6"/>
        <v>0</v>
      </c>
      <c r="AU431" s="270">
        <f t="shared" si="7"/>
        <v>0</v>
      </c>
      <c r="AV431" s="270">
        <f t="shared" si="22"/>
        <v>0</v>
      </c>
      <c r="AW431" s="270">
        <f t="shared" si="9"/>
        <v>0</v>
      </c>
      <c r="AX431" s="270">
        <f t="shared" si="10"/>
        <v>0</v>
      </c>
      <c r="AY431" s="270">
        <f t="shared" si="11"/>
        <v>0</v>
      </c>
      <c r="AZ431" s="270">
        <f t="shared" si="23"/>
        <v>0</v>
      </c>
      <c r="BA431" s="270">
        <f t="shared" si="13"/>
        <v>0</v>
      </c>
      <c r="BB431" s="270">
        <f t="shared" si="14"/>
        <v>0</v>
      </c>
      <c r="BC431" s="270">
        <f t="shared" si="15"/>
        <v>0</v>
      </c>
      <c r="BD431" s="270">
        <f t="shared" si="24"/>
        <v>0</v>
      </c>
      <c r="BE431" s="270">
        <f t="shared" si="17"/>
        <v>0</v>
      </c>
      <c r="BF431" s="270">
        <f t="shared" si="18"/>
        <v>0</v>
      </c>
      <c r="BG431" s="155">
        <f t="shared" si="19"/>
        <v>0</v>
      </c>
      <c r="BH431" s="155">
        <f t="shared" si="20"/>
        <v>0</v>
      </c>
      <c r="BI431" s="155">
        <f t="shared" si="21"/>
        <v>0</v>
      </c>
      <c r="BJ431" s="272">
        <v>1</v>
      </c>
      <c r="BK431" s="268"/>
    </row>
    <row r="432" spans="1:63" ht="14.25">
      <c r="A432" s="243"/>
      <c r="B432" s="36">
        <v>427</v>
      </c>
      <c r="C432" s="38">
        <v>13781</v>
      </c>
      <c r="D432" s="131" t="s">
        <v>522</v>
      </c>
      <c r="E432" s="131" t="s">
        <v>759</v>
      </c>
      <c r="F432" s="263" t="s">
        <v>157</v>
      </c>
      <c r="G432" s="263" t="s">
        <v>157</v>
      </c>
      <c r="H432" s="263" t="s">
        <v>157</v>
      </c>
      <c r="I432" s="263" t="s">
        <v>157</v>
      </c>
      <c r="J432" s="263" t="s">
        <v>157</v>
      </c>
      <c r="K432" s="263" t="s">
        <v>157</v>
      </c>
      <c r="L432" s="263"/>
      <c r="M432" s="263" t="s">
        <v>157</v>
      </c>
      <c r="N432" s="263" t="s">
        <v>157</v>
      </c>
      <c r="O432" s="263" t="s">
        <v>157</v>
      </c>
      <c r="P432" s="263" t="s">
        <v>157</v>
      </c>
      <c r="Q432" s="263" t="s">
        <v>157</v>
      </c>
      <c r="R432" s="263" t="s">
        <v>157</v>
      </c>
      <c r="S432" s="263"/>
      <c r="T432" s="263" t="s">
        <v>157</v>
      </c>
      <c r="U432" s="263" t="s">
        <v>157</v>
      </c>
      <c r="V432" s="263" t="s">
        <v>157</v>
      </c>
      <c r="W432" s="263" t="s">
        <v>157</v>
      </c>
      <c r="X432" s="263" t="s">
        <v>157</v>
      </c>
      <c r="Y432" s="263" t="s">
        <v>157</v>
      </c>
      <c r="Z432" s="263"/>
      <c r="AA432" s="263" t="s">
        <v>157</v>
      </c>
      <c r="AB432" s="263" t="s">
        <v>157</v>
      </c>
      <c r="AC432" s="263" t="s">
        <v>157</v>
      </c>
      <c r="AD432" s="263" t="s">
        <v>157</v>
      </c>
      <c r="AE432" s="263" t="s">
        <v>157</v>
      </c>
      <c r="AF432" s="263" t="s">
        <v>157</v>
      </c>
      <c r="AG432" s="263"/>
      <c r="AH432" s="263" t="s">
        <v>157</v>
      </c>
      <c r="AI432" s="263" t="s">
        <v>157</v>
      </c>
      <c r="AJ432" s="265"/>
      <c r="AK432" s="269"/>
      <c r="AL432" s="267"/>
      <c r="AM432" s="267">
        <f>VLOOKUP(C432,DM_NGAY_CONG_QUY_DINH!$H$3:$L$514,5,FALSE)</f>
        <v>26</v>
      </c>
      <c r="AN432" s="267">
        <f t="shared" si="0"/>
        <v>26</v>
      </c>
      <c r="AO432" s="270">
        <f t="shared" si="1"/>
        <v>0</v>
      </c>
      <c r="AP432" s="270">
        <f t="shared" si="2"/>
        <v>0</v>
      </c>
      <c r="AQ432" s="271">
        <f t="shared" si="3"/>
        <v>0</v>
      </c>
      <c r="AR432" s="270">
        <f t="shared" si="4"/>
        <v>0</v>
      </c>
      <c r="AS432" s="270">
        <f t="shared" si="5"/>
        <v>0</v>
      </c>
      <c r="AT432" s="270">
        <f t="shared" si="6"/>
        <v>0</v>
      </c>
      <c r="AU432" s="270">
        <f t="shared" si="7"/>
        <v>0</v>
      </c>
      <c r="AV432" s="270">
        <f t="shared" si="22"/>
        <v>0</v>
      </c>
      <c r="AW432" s="270">
        <f t="shared" si="9"/>
        <v>0</v>
      </c>
      <c r="AX432" s="270">
        <f t="shared" si="10"/>
        <v>0</v>
      </c>
      <c r="AY432" s="270">
        <f t="shared" si="11"/>
        <v>0</v>
      </c>
      <c r="AZ432" s="270">
        <f t="shared" si="23"/>
        <v>0</v>
      </c>
      <c r="BA432" s="270">
        <f t="shared" si="13"/>
        <v>0</v>
      </c>
      <c r="BB432" s="270">
        <f t="shared" si="14"/>
        <v>0</v>
      </c>
      <c r="BC432" s="270">
        <f t="shared" si="15"/>
        <v>0</v>
      </c>
      <c r="BD432" s="270">
        <f t="shared" si="24"/>
        <v>0</v>
      </c>
      <c r="BE432" s="270">
        <f t="shared" si="17"/>
        <v>0</v>
      </c>
      <c r="BF432" s="270">
        <f t="shared" si="18"/>
        <v>0</v>
      </c>
      <c r="BG432" s="155">
        <f t="shared" si="19"/>
        <v>0</v>
      </c>
      <c r="BH432" s="155">
        <f t="shared" si="20"/>
        <v>0</v>
      </c>
      <c r="BI432" s="155">
        <f t="shared" si="21"/>
        <v>0</v>
      </c>
      <c r="BJ432" s="272">
        <v>1</v>
      </c>
      <c r="BK432" s="268"/>
    </row>
    <row r="433" spans="1:63" ht="14.25">
      <c r="A433" s="243"/>
      <c r="B433" s="36">
        <v>428</v>
      </c>
      <c r="C433" s="38">
        <v>13782</v>
      </c>
      <c r="D433" s="131" t="s">
        <v>524</v>
      </c>
      <c r="E433" s="131" t="s">
        <v>759</v>
      </c>
      <c r="F433" s="263" t="s">
        <v>157</v>
      </c>
      <c r="G433" s="263" t="s">
        <v>157</v>
      </c>
      <c r="H433" s="263" t="s">
        <v>157</v>
      </c>
      <c r="I433" s="263" t="s">
        <v>157</v>
      </c>
      <c r="J433" s="263" t="s">
        <v>157</v>
      </c>
      <c r="K433" s="263" t="s">
        <v>157</v>
      </c>
      <c r="L433" s="263"/>
      <c r="M433" s="263" t="s">
        <v>157</v>
      </c>
      <c r="N433" s="263" t="s">
        <v>157</v>
      </c>
      <c r="O433" s="263" t="s">
        <v>157</v>
      </c>
      <c r="P433" s="263" t="s">
        <v>157</v>
      </c>
      <c r="Q433" s="263" t="s">
        <v>157</v>
      </c>
      <c r="R433" s="263" t="s">
        <v>157</v>
      </c>
      <c r="S433" s="263"/>
      <c r="T433" s="263" t="s">
        <v>157</v>
      </c>
      <c r="U433" s="263" t="s">
        <v>157</v>
      </c>
      <c r="V433" s="263" t="s">
        <v>157</v>
      </c>
      <c r="W433" s="263" t="s">
        <v>157</v>
      </c>
      <c r="X433" s="263" t="s">
        <v>157</v>
      </c>
      <c r="Y433" s="263" t="s">
        <v>157</v>
      </c>
      <c r="Z433" s="263"/>
      <c r="AA433" s="263" t="s">
        <v>157</v>
      </c>
      <c r="AB433" s="263" t="s">
        <v>157</v>
      </c>
      <c r="AC433" s="263" t="s">
        <v>157</v>
      </c>
      <c r="AD433" s="263" t="s">
        <v>157</v>
      </c>
      <c r="AE433" s="263" t="s">
        <v>157</v>
      </c>
      <c r="AF433" s="263" t="s">
        <v>157</v>
      </c>
      <c r="AG433" s="263"/>
      <c r="AH433" s="263" t="s">
        <v>157</v>
      </c>
      <c r="AI433" s="263" t="s">
        <v>157</v>
      </c>
      <c r="AJ433" s="265"/>
      <c r="AK433" s="269"/>
      <c r="AL433" s="267"/>
      <c r="AM433" s="267">
        <f>VLOOKUP(C433,DM_NGAY_CONG_QUY_DINH!$H$3:$L$514,5,FALSE)</f>
        <v>26</v>
      </c>
      <c r="AN433" s="267">
        <f t="shared" si="0"/>
        <v>26</v>
      </c>
      <c r="AO433" s="270">
        <f t="shared" si="1"/>
        <v>0</v>
      </c>
      <c r="AP433" s="270">
        <f t="shared" si="2"/>
        <v>0</v>
      </c>
      <c r="AQ433" s="271">
        <f t="shared" si="3"/>
        <v>0</v>
      </c>
      <c r="AR433" s="270">
        <f t="shared" si="4"/>
        <v>0</v>
      </c>
      <c r="AS433" s="270">
        <f t="shared" si="5"/>
        <v>0</v>
      </c>
      <c r="AT433" s="270">
        <f t="shared" si="6"/>
        <v>0</v>
      </c>
      <c r="AU433" s="270">
        <f t="shared" si="7"/>
        <v>0</v>
      </c>
      <c r="AV433" s="270">
        <f t="shared" si="22"/>
        <v>0</v>
      </c>
      <c r="AW433" s="270">
        <f t="shared" si="9"/>
        <v>0</v>
      </c>
      <c r="AX433" s="270">
        <f t="shared" si="10"/>
        <v>0</v>
      </c>
      <c r="AY433" s="270">
        <f t="shared" si="11"/>
        <v>0</v>
      </c>
      <c r="AZ433" s="270">
        <f t="shared" si="23"/>
        <v>0</v>
      </c>
      <c r="BA433" s="270">
        <f t="shared" si="13"/>
        <v>0</v>
      </c>
      <c r="BB433" s="270">
        <f t="shared" si="14"/>
        <v>0</v>
      </c>
      <c r="BC433" s="270">
        <f t="shared" si="15"/>
        <v>0</v>
      </c>
      <c r="BD433" s="270">
        <f t="shared" si="24"/>
        <v>0</v>
      </c>
      <c r="BE433" s="270">
        <f t="shared" si="17"/>
        <v>0</v>
      </c>
      <c r="BF433" s="270">
        <f t="shared" si="18"/>
        <v>0</v>
      </c>
      <c r="BG433" s="155">
        <f t="shared" si="19"/>
        <v>0</v>
      </c>
      <c r="BH433" s="155">
        <f t="shared" si="20"/>
        <v>0</v>
      </c>
      <c r="BI433" s="155">
        <f t="shared" si="21"/>
        <v>0</v>
      </c>
      <c r="BJ433" s="272">
        <v>1</v>
      </c>
      <c r="BK433" s="268"/>
    </row>
    <row r="434" spans="1:63" ht="14.25">
      <c r="A434" s="243"/>
      <c r="B434" s="36">
        <v>429</v>
      </c>
      <c r="C434" s="38">
        <v>13784</v>
      </c>
      <c r="D434" s="131" t="s">
        <v>525</v>
      </c>
      <c r="E434" s="131" t="s">
        <v>759</v>
      </c>
      <c r="F434" s="263" t="s">
        <v>157</v>
      </c>
      <c r="G434" s="263" t="s">
        <v>157</v>
      </c>
      <c r="H434" s="263" t="s">
        <v>157</v>
      </c>
      <c r="I434" s="263" t="s">
        <v>157</v>
      </c>
      <c r="J434" s="263" t="s">
        <v>157</v>
      </c>
      <c r="K434" s="263" t="s">
        <v>157</v>
      </c>
      <c r="L434" s="263"/>
      <c r="M434" s="263" t="s">
        <v>157</v>
      </c>
      <c r="N434" s="263" t="s">
        <v>157</v>
      </c>
      <c r="O434" s="263" t="s">
        <v>157</v>
      </c>
      <c r="P434" s="263" t="s">
        <v>157</v>
      </c>
      <c r="Q434" s="263" t="s">
        <v>157</v>
      </c>
      <c r="R434" s="263" t="s">
        <v>157</v>
      </c>
      <c r="S434" s="263"/>
      <c r="T434" s="263" t="s">
        <v>157</v>
      </c>
      <c r="U434" s="263" t="s">
        <v>157</v>
      </c>
      <c r="V434" s="263" t="s">
        <v>157</v>
      </c>
      <c r="W434" s="263" t="s">
        <v>157</v>
      </c>
      <c r="X434" s="263" t="s">
        <v>157</v>
      </c>
      <c r="Y434" s="263" t="s">
        <v>157</v>
      </c>
      <c r="Z434" s="263"/>
      <c r="AA434" s="263" t="s">
        <v>157</v>
      </c>
      <c r="AB434" s="263" t="s">
        <v>157</v>
      </c>
      <c r="AC434" s="263" t="s">
        <v>157</v>
      </c>
      <c r="AD434" s="263" t="s">
        <v>157</v>
      </c>
      <c r="AE434" s="263" t="s">
        <v>157</v>
      </c>
      <c r="AF434" s="263" t="s">
        <v>157</v>
      </c>
      <c r="AG434" s="263"/>
      <c r="AH434" s="263" t="s">
        <v>157</v>
      </c>
      <c r="AI434" s="263" t="s">
        <v>157</v>
      </c>
      <c r="AJ434" s="265"/>
      <c r="AK434" s="269"/>
      <c r="AL434" s="267"/>
      <c r="AM434" s="267">
        <f>VLOOKUP(C434,DM_NGAY_CONG_QUY_DINH!$H$3:$L$514,5,FALSE)</f>
        <v>26</v>
      </c>
      <c r="AN434" s="267">
        <f t="shared" si="0"/>
        <v>26</v>
      </c>
      <c r="AO434" s="270">
        <f t="shared" si="1"/>
        <v>0</v>
      </c>
      <c r="AP434" s="270">
        <f t="shared" si="2"/>
        <v>0</v>
      </c>
      <c r="AQ434" s="271">
        <f t="shared" si="3"/>
        <v>0</v>
      </c>
      <c r="AR434" s="270">
        <f t="shared" si="4"/>
        <v>0</v>
      </c>
      <c r="AS434" s="270">
        <f t="shared" si="5"/>
        <v>0</v>
      </c>
      <c r="AT434" s="270">
        <f t="shared" si="6"/>
        <v>0</v>
      </c>
      <c r="AU434" s="270">
        <f t="shared" si="7"/>
        <v>0</v>
      </c>
      <c r="AV434" s="270">
        <f t="shared" si="22"/>
        <v>0</v>
      </c>
      <c r="AW434" s="270">
        <f t="shared" si="9"/>
        <v>0</v>
      </c>
      <c r="AX434" s="270">
        <f t="shared" si="10"/>
        <v>0</v>
      </c>
      <c r="AY434" s="270">
        <f t="shared" si="11"/>
        <v>0</v>
      </c>
      <c r="AZ434" s="270">
        <f t="shared" si="23"/>
        <v>0</v>
      </c>
      <c r="BA434" s="270">
        <f t="shared" si="13"/>
        <v>0</v>
      </c>
      <c r="BB434" s="270">
        <f t="shared" si="14"/>
        <v>0</v>
      </c>
      <c r="BC434" s="270">
        <f t="shared" si="15"/>
        <v>0</v>
      </c>
      <c r="BD434" s="270">
        <f t="shared" si="24"/>
        <v>0</v>
      </c>
      <c r="BE434" s="270">
        <f t="shared" si="17"/>
        <v>0</v>
      </c>
      <c r="BF434" s="270">
        <f t="shared" si="18"/>
        <v>0</v>
      </c>
      <c r="BG434" s="155">
        <f t="shared" si="19"/>
        <v>0</v>
      </c>
      <c r="BH434" s="155">
        <f t="shared" si="20"/>
        <v>0</v>
      </c>
      <c r="BI434" s="155">
        <f t="shared" si="21"/>
        <v>0</v>
      </c>
      <c r="BJ434" s="272">
        <v>1</v>
      </c>
      <c r="BK434" s="268"/>
    </row>
    <row r="435" spans="1:63" ht="14.25">
      <c r="A435" s="243"/>
      <c r="B435" s="36">
        <v>430</v>
      </c>
      <c r="C435" s="38">
        <v>13795</v>
      </c>
      <c r="D435" s="131" t="s">
        <v>526</v>
      </c>
      <c r="E435" s="131" t="s">
        <v>759</v>
      </c>
      <c r="F435" s="263" t="s">
        <v>157</v>
      </c>
      <c r="G435" s="263" t="s">
        <v>157</v>
      </c>
      <c r="H435" s="263" t="s">
        <v>157</v>
      </c>
      <c r="I435" s="263" t="s">
        <v>157</v>
      </c>
      <c r="J435" s="263" t="s">
        <v>157</v>
      </c>
      <c r="K435" s="263" t="s">
        <v>157</v>
      </c>
      <c r="L435" s="263"/>
      <c r="M435" s="263"/>
      <c r="N435" s="263"/>
      <c r="O435" s="263"/>
      <c r="P435" s="263"/>
      <c r="Q435" s="263"/>
      <c r="R435" s="263"/>
      <c r="S435" s="263"/>
      <c r="T435" s="263"/>
      <c r="U435" s="263"/>
      <c r="V435" s="263"/>
      <c r="W435" s="263"/>
      <c r="X435" s="263"/>
      <c r="Y435" s="263"/>
      <c r="Z435" s="263"/>
      <c r="AA435" s="263"/>
      <c r="AB435" s="263"/>
      <c r="AC435" s="263"/>
      <c r="AD435" s="263"/>
      <c r="AE435" s="263"/>
      <c r="AF435" s="263"/>
      <c r="AG435" s="263"/>
      <c r="AH435" s="263"/>
      <c r="AI435" s="263"/>
      <c r="AJ435" s="265"/>
      <c r="AK435" s="269"/>
      <c r="AL435" s="267"/>
      <c r="AM435" s="267">
        <f>VLOOKUP(C435,DM_NGAY_CONG_QUY_DINH!$H$3:$L$514,5,FALSE)</f>
        <v>26</v>
      </c>
      <c r="AN435" s="267">
        <f t="shared" si="0"/>
        <v>6</v>
      </c>
      <c r="AO435" s="270">
        <f t="shared" si="1"/>
        <v>0</v>
      </c>
      <c r="AP435" s="270">
        <f t="shared" si="2"/>
        <v>0</v>
      </c>
      <c r="AQ435" s="271">
        <f t="shared" si="3"/>
        <v>0</v>
      </c>
      <c r="AR435" s="270">
        <f t="shared" si="4"/>
        <v>0</v>
      </c>
      <c r="AS435" s="270">
        <f t="shared" si="5"/>
        <v>0</v>
      </c>
      <c r="AT435" s="270">
        <f t="shared" si="6"/>
        <v>0</v>
      </c>
      <c r="AU435" s="270">
        <f t="shared" si="7"/>
        <v>0</v>
      </c>
      <c r="AV435" s="270">
        <f t="shared" si="22"/>
        <v>0</v>
      </c>
      <c r="AW435" s="270">
        <f t="shared" si="9"/>
        <v>0</v>
      </c>
      <c r="AX435" s="270">
        <f t="shared" si="10"/>
        <v>0</v>
      </c>
      <c r="AY435" s="270">
        <f t="shared" si="11"/>
        <v>0</v>
      </c>
      <c r="AZ435" s="270">
        <f t="shared" si="23"/>
        <v>0</v>
      </c>
      <c r="BA435" s="270">
        <f t="shared" si="13"/>
        <v>0</v>
      </c>
      <c r="BB435" s="270">
        <f t="shared" si="14"/>
        <v>0</v>
      </c>
      <c r="BC435" s="270">
        <f t="shared" si="15"/>
        <v>0</v>
      </c>
      <c r="BD435" s="270">
        <f t="shared" si="24"/>
        <v>0</v>
      </c>
      <c r="BE435" s="270">
        <f t="shared" si="17"/>
        <v>0</v>
      </c>
      <c r="BF435" s="270">
        <f t="shared" si="18"/>
        <v>0</v>
      </c>
      <c r="BG435" s="155">
        <f t="shared" si="19"/>
        <v>0</v>
      </c>
      <c r="BH435" s="155">
        <f t="shared" si="20"/>
        <v>0</v>
      </c>
      <c r="BI435" s="155">
        <f t="shared" si="21"/>
        <v>0</v>
      </c>
      <c r="BJ435" s="272">
        <v>1</v>
      </c>
      <c r="BK435" s="268"/>
    </row>
    <row r="436" spans="1:63" ht="14.25">
      <c r="A436" s="243"/>
      <c r="B436" s="36">
        <v>431</v>
      </c>
      <c r="C436" s="38">
        <v>13715</v>
      </c>
      <c r="D436" s="131" t="s">
        <v>527</v>
      </c>
      <c r="E436" s="131" t="s">
        <v>468</v>
      </c>
      <c r="F436" s="263" t="s">
        <v>157</v>
      </c>
      <c r="G436" s="263" t="s">
        <v>157</v>
      </c>
      <c r="H436" s="263" t="s">
        <v>157</v>
      </c>
      <c r="I436" s="263" t="s">
        <v>157</v>
      </c>
      <c r="J436" s="263" t="s">
        <v>157</v>
      </c>
      <c r="K436" s="263" t="s">
        <v>157</v>
      </c>
      <c r="L436" s="263"/>
      <c r="M436" s="263" t="s">
        <v>157</v>
      </c>
      <c r="N436" s="263" t="s">
        <v>157</v>
      </c>
      <c r="O436" s="263" t="s">
        <v>157</v>
      </c>
      <c r="P436" s="263" t="s">
        <v>157</v>
      </c>
      <c r="Q436" s="263" t="s">
        <v>157</v>
      </c>
      <c r="R436" s="263" t="s">
        <v>157</v>
      </c>
      <c r="S436" s="263"/>
      <c r="T436" s="263" t="s">
        <v>157</v>
      </c>
      <c r="U436" s="263" t="s">
        <v>157</v>
      </c>
      <c r="V436" s="263" t="s">
        <v>157</v>
      </c>
      <c r="W436" s="263" t="s">
        <v>157</v>
      </c>
      <c r="X436" s="263" t="s">
        <v>157</v>
      </c>
      <c r="Y436" s="263" t="s">
        <v>157</v>
      </c>
      <c r="Z436" s="263"/>
      <c r="AA436" s="263" t="s">
        <v>157</v>
      </c>
      <c r="AB436" s="263" t="s">
        <v>157</v>
      </c>
      <c r="AC436" s="263" t="s">
        <v>157</v>
      </c>
      <c r="AD436" s="263" t="s">
        <v>157</v>
      </c>
      <c r="AE436" s="263" t="s">
        <v>157</v>
      </c>
      <c r="AF436" s="263" t="s">
        <v>157</v>
      </c>
      <c r="AG436" s="263"/>
      <c r="AH436" s="263" t="s">
        <v>157</v>
      </c>
      <c r="AI436" s="263" t="s">
        <v>157</v>
      </c>
      <c r="AJ436" s="265"/>
      <c r="AK436" s="269"/>
      <c r="AL436" s="267"/>
      <c r="AM436" s="267">
        <f>VLOOKUP(C436,DM_NGAY_CONG_QUY_DINH!$H$3:$L$514,5,FALSE)</f>
        <v>26</v>
      </c>
      <c r="AN436" s="267">
        <f t="shared" si="0"/>
        <v>26</v>
      </c>
      <c r="AO436" s="270">
        <f t="shared" si="1"/>
        <v>0</v>
      </c>
      <c r="AP436" s="270">
        <f t="shared" si="2"/>
        <v>0</v>
      </c>
      <c r="AQ436" s="271">
        <f t="shared" si="3"/>
        <v>0</v>
      </c>
      <c r="AR436" s="270">
        <f t="shared" si="4"/>
        <v>0</v>
      </c>
      <c r="AS436" s="270">
        <f t="shared" si="5"/>
        <v>0</v>
      </c>
      <c r="AT436" s="270">
        <f t="shared" si="6"/>
        <v>0</v>
      </c>
      <c r="AU436" s="270">
        <f t="shared" si="7"/>
        <v>0</v>
      </c>
      <c r="AV436" s="270">
        <f t="shared" si="22"/>
        <v>0</v>
      </c>
      <c r="AW436" s="270">
        <f t="shared" si="9"/>
        <v>0</v>
      </c>
      <c r="AX436" s="270">
        <f t="shared" si="10"/>
        <v>0</v>
      </c>
      <c r="AY436" s="270">
        <f t="shared" si="11"/>
        <v>0</v>
      </c>
      <c r="AZ436" s="270">
        <f t="shared" si="23"/>
        <v>0</v>
      </c>
      <c r="BA436" s="270">
        <f t="shared" si="13"/>
        <v>0</v>
      </c>
      <c r="BB436" s="270">
        <f t="shared" si="14"/>
        <v>0</v>
      </c>
      <c r="BC436" s="270">
        <f t="shared" si="15"/>
        <v>0</v>
      </c>
      <c r="BD436" s="270">
        <f t="shared" si="24"/>
        <v>0</v>
      </c>
      <c r="BE436" s="270">
        <f t="shared" si="17"/>
        <v>0</v>
      </c>
      <c r="BF436" s="270">
        <f t="shared" si="18"/>
        <v>0</v>
      </c>
      <c r="BG436" s="155">
        <f t="shared" si="19"/>
        <v>0</v>
      </c>
      <c r="BH436" s="155">
        <f t="shared" si="20"/>
        <v>0</v>
      </c>
      <c r="BI436" s="155">
        <f t="shared" si="21"/>
        <v>0</v>
      </c>
      <c r="BJ436" s="272">
        <v>1</v>
      </c>
      <c r="BK436" s="268"/>
    </row>
    <row r="437" spans="1:63" ht="14.25">
      <c r="A437" s="243"/>
      <c r="B437" s="36">
        <v>432</v>
      </c>
      <c r="C437" s="38">
        <v>13716</v>
      </c>
      <c r="D437" s="131" t="s">
        <v>529</v>
      </c>
      <c r="E437" s="131" t="s">
        <v>468</v>
      </c>
      <c r="F437" s="263" t="s">
        <v>157</v>
      </c>
      <c r="G437" s="263" t="s">
        <v>157</v>
      </c>
      <c r="H437" s="263" t="s">
        <v>157</v>
      </c>
      <c r="I437" s="263" t="s">
        <v>157</v>
      </c>
      <c r="J437" s="263" t="s">
        <v>157</v>
      </c>
      <c r="K437" s="263" t="s">
        <v>157</v>
      </c>
      <c r="L437" s="263"/>
      <c r="M437" s="263" t="s">
        <v>157</v>
      </c>
      <c r="N437" s="263" t="s">
        <v>157</v>
      </c>
      <c r="O437" s="263" t="s">
        <v>157</v>
      </c>
      <c r="P437" s="263" t="s">
        <v>157</v>
      </c>
      <c r="Q437" s="263" t="s">
        <v>157</v>
      </c>
      <c r="R437" s="263" t="s">
        <v>157</v>
      </c>
      <c r="S437" s="263"/>
      <c r="T437" s="263" t="s">
        <v>157</v>
      </c>
      <c r="U437" s="263" t="s">
        <v>157</v>
      </c>
      <c r="V437" s="263" t="s">
        <v>157</v>
      </c>
      <c r="W437" s="263" t="s">
        <v>157</v>
      </c>
      <c r="X437" s="263" t="s">
        <v>157</v>
      </c>
      <c r="Y437" s="263" t="s">
        <v>157</v>
      </c>
      <c r="Z437" s="263"/>
      <c r="AA437" s="263" t="s">
        <v>157</v>
      </c>
      <c r="AB437" s="263" t="s">
        <v>157</v>
      </c>
      <c r="AC437" s="263" t="s">
        <v>157</v>
      </c>
      <c r="AD437" s="263" t="s">
        <v>157</v>
      </c>
      <c r="AE437" s="263" t="s">
        <v>157</v>
      </c>
      <c r="AF437" s="263" t="s">
        <v>157</v>
      </c>
      <c r="AG437" s="263"/>
      <c r="AH437" s="263" t="s">
        <v>157</v>
      </c>
      <c r="AI437" s="263" t="s">
        <v>157</v>
      </c>
      <c r="AJ437" s="265"/>
      <c r="AK437" s="269"/>
      <c r="AL437" s="270"/>
      <c r="AM437" s="267">
        <f>VLOOKUP(C437,DM_NGAY_CONG_QUY_DINH!$H$3:$L$514,5,FALSE)</f>
        <v>26</v>
      </c>
      <c r="AN437" s="267">
        <f t="shared" si="0"/>
        <v>26</v>
      </c>
      <c r="AO437" s="270">
        <f t="shared" si="1"/>
        <v>0</v>
      </c>
      <c r="AP437" s="270">
        <f t="shared" si="2"/>
        <v>0</v>
      </c>
      <c r="AQ437" s="271">
        <f t="shared" si="3"/>
        <v>0</v>
      </c>
      <c r="AR437" s="270">
        <f t="shared" si="4"/>
        <v>0</v>
      </c>
      <c r="AS437" s="270">
        <f t="shared" si="5"/>
        <v>0</v>
      </c>
      <c r="AT437" s="270">
        <f t="shared" si="6"/>
        <v>0</v>
      </c>
      <c r="AU437" s="270">
        <f t="shared" si="7"/>
        <v>0</v>
      </c>
      <c r="AV437" s="270">
        <f t="shared" si="22"/>
        <v>0</v>
      </c>
      <c r="AW437" s="270">
        <f t="shared" si="9"/>
        <v>0</v>
      </c>
      <c r="AX437" s="270">
        <f t="shared" si="10"/>
        <v>0</v>
      </c>
      <c r="AY437" s="270">
        <f t="shared" si="11"/>
        <v>0</v>
      </c>
      <c r="AZ437" s="270">
        <f t="shared" si="23"/>
        <v>0</v>
      </c>
      <c r="BA437" s="270">
        <f t="shared" si="13"/>
        <v>0</v>
      </c>
      <c r="BB437" s="270">
        <f t="shared" si="14"/>
        <v>0</v>
      </c>
      <c r="BC437" s="270">
        <f t="shared" si="15"/>
        <v>0</v>
      </c>
      <c r="BD437" s="270">
        <f t="shared" si="24"/>
        <v>0</v>
      </c>
      <c r="BE437" s="270">
        <f t="shared" si="17"/>
        <v>0</v>
      </c>
      <c r="BF437" s="270">
        <f t="shared" si="18"/>
        <v>0</v>
      </c>
      <c r="BG437" s="155">
        <f t="shared" si="19"/>
        <v>0</v>
      </c>
      <c r="BH437" s="155">
        <f t="shared" si="20"/>
        <v>0</v>
      </c>
      <c r="BI437" s="155">
        <f t="shared" si="21"/>
        <v>0</v>
      </c>
      <c r="BJ437" s="272">
        <v>1</v>
      </c>
      <c r="BK437" s="268"/>
    </row>
    <row r="438" spans="1:63" ht="14.25">
      <c r="A438" s="243"/>
      <c r="B438" s="36">
        <v>433</v>
      </c>
      <c r="C438" s="38">
        <v>13717</v>
      </c>
      <c r="D438" s="131" t="s">
        <v>530</v>
      </c>
      <c r="E438" s="131" t="s">
        <v>468</v>
      </c>
      <c r="F438" s="263" t="s">
        <v>157</v>
      </c>
      <c r="G438" s="263" t="s">
        <v>157</v>
      </c>
      <c r="H438" s="263" t="s">
        <v>157</v>
      </c>
      <c r="I438" s="263" t="s">
        <v>157</v>
      </c>
      <c r="J438" s="263" t="s">
        <v>157</v>
      </c>
      <c r="K438" s="263" t="s">
        <v>157</v>
      </c>
      <c r="L438" s="263"/>
      <c r="M438" s="263" t="s">
        <v>157</v>
      </c>
      <c r="N438" s="263" t="s">
        <v>157</v>
      </c>
      <c r="O438" s="263" t="s">
        <v>157</v>
      </c>
      <c r="P438" s="263" t="s">
        <v>157</v>
      </c>
      <c r="Q438" s="263" t="s">
        <v>157</v>
      </c>
      <c r="R438" s="263" t="s">
        <v>157</v>
      </c>
      <c r="S438" s="263"/>
      <c r="T438" s="263" t="s">
        <v>157</v>
      </c>
      <c r="U438" s="263" t="s">
        <v>157</v>
      </c>
      <c r="V438" s="263" t="s">
        <v>157</v>
      </c>
      <c r="W438" s="263" t="s">
        <v>157</v>
      </c>
      <c r="X438" s="263" t="s">
        <v>157</v>
      </c>
      <c r="Y438" s="263" t="s">
        <v>157</v>
      </c>
      <c r="Z438" s="263"/>
      <c r="AA438" s="263" t="s">
        <v>157</v>
      </c>
      <c r="AB438" s="263" t="s">
        <v>157</v>
      </c>
      <c r="AC438" s="263" t="s">
        <v>157</v>
      </c>
      <c r="AD438" s="263" t="s">
        <v>157</v>
      </c>
      <c r="AE438" s="263" t="s">
        <v>157</v>
      </c>
      <c r="AF438" s="263" t="s">
        <v>157</v>
      </c>
      <c r="AG438" s="263"/>
      <c r="AH438" s="263" t="s">
        <v>157</v>
      </c>
      <c r="AI438" s="263" t="s">
        <v>157</v>
      </c>
      <c r="AJ438" s="265"/>
      <c r="AK438" s="269"/>
      <c r="AL438" s="270"/>
      <c r="AM438" s="267">
        <f>VLOOKUP(C438,DM_NGAY_CONG_QUY_DINH!$H$3:$L$514,5,FALSE)</f>
        <v>26</v>
      </c>
      <c r="AN438" s="267">
        <f t="shared" si="0"/>
        <v>26</v>
      </c>
      <c r="AO438" s="270">
        <f t="shared" si="1"/>
        <v>0</v>
      </c>
      <c r="AP438" s="270">
        <f t="shared" si="2"/>
        <v>0</v>
      </c>
      <c r="AQ438" s="271">
        <f t="shared" si="3"/>
        <v>0</v>
      </c>
      <c r="AR438" s="270">
        <f t="shared" si="4"/>
        <v>0</v>
      </c>
      <c r="AS438" s="270">
        <f t="shared" si="5"/>
        <v>0</v>
      </c>
      <c r="AT438" s="270">
        <f t="shared" si="6"/>
        <v>0</v>
      </c>
      <c r="AU438" s="270">
        <f t="shared" si="7"/>
        <v>0</v>
      </c>
      <c r="AV438" s="270">
        <f t="shared" si="22"/>
        <v>0</v>
      </c>
      <c r="AW438" s="270">
        <f t="shared" si="9"/>
        <v>0</v>
      </c>
      <c r="AX438" s="270">
        <f t="shared" si="10"/>
        <v>0</v>
      </c>
      <c r="AY438" s="270">
        <f t="shared" si="11"/>
        <v>0</v>
      </c>
      <c r="AZ438" s="270">
        <f t="shared" si="23"/>
        <v>0</v>
      </c>
      <c r="BA438" s="270">
        <f t="shared" si="13"/>
        <v>0</v>
      </c>
      <c r="BB438" s="270">
        <f t="shared" si="14"/>
        <v>0</v>
      </c>
      <c r="BC438" s="270">
        <f t="shared" si="15"/>
        <v>0</v>
      </c>
      <c r="BD438" s="270">
        <f t="shared" si="24"/>
        <v>0</v>
      </c>
      <c r="BE438" s="270">
        <f t="shared" si="17"/>
        <v>0</v>
      </c>
      <c r="BF438" s="270">
        <f t="shared" si="18"/>
        <v>0</v>
      </c>
      <c r="BG438" s="155">
        <f t="shared" si="19"/>
        <v>0</v>
      </c>
      <c r="BH438" s="155">
        <f t="shared" si="20"/>
        <v>0</v>
      </c>
      <c r="BI438" s="155">
        <f t="shared" si="21"/>
        <v>0</v>
      </c>
      <c r="BJ438" s="272">
        <v>1</v>
      </c>
      <c r="BK438" s="268"/>
    </row>
    <row r="439" spans="1:63" ht="14.25">
      <c r="A439" s="243"/>
      <c r="B439" s="36">
        <v>434</v>
      </c>
      <c r="C439" s="38">
        <v>13718</v>
      </c>
      <c r="D439" s="131" t="s">
        <v>531</v>
      </c>
      <c r="E439" s="131" t="s">
        <v>468</v>
      </c>
      <c r="F439" s="263" t="s">
        <v>157</v>
      </c>
      <c r="G439" s="263" t="s">
        <v>157</v>
      </c>
      <c r="H439" s="263" t="s">
        <v>157</v>
      </c>
      <c r="I439" s="263" t="s">
        <v>157</v>
      </c>
      <c r="J439" s="263" t="s">
        <v>157</v>
      </c>
      <c r="K439" s="263" t="s">
        <v>157</v>
      </c>
      <c r="L439" s="263"/>
      <c r="M439" s="263" t="s">
        <v>157</v>
      </c>
      <c r="N439" s="263" t="s">
        <v>157</v>
      </c>
      <c r="O439" s="263" t="s">
        <v>157</v>
      </c>
      <c r="P439" s="263" t="s">
        <v>157</v>
      </c>
      <c r="Q439" s="263" t="s">
        <v>157</v>
      </c>
      <c r="R439" s="263" t="s">
        <v>157</v>
      </c>
      <c r="S439" s="263"/>
      <c r="T439" s="263" t="s">
        <v>157</v>
      </c>
      <c r="U439" s="263" t="s">
        <v>157</v>
      </c>
      <c r="V439" s="263" t="s">
        <v>157</v>
      </c>
      <c r="W439" s="263" t="s">
        <v>157</v>
      </c>
      <c r="X439" s="263" t="s">
        <v>157</v>
      </c>
      <c r="Y439" s="263" t="s">
        <v>157</v>
      </c>
      <c r="Z439" s="263"/>
      <c r="AA439" s="263" t="s">
        <v>157</v>
      </c>
      <c r="AB439" s="263" t="s">
        <v>157</v>
      </c>
      <c r="AC439" s="263" t="s">
        <v>157</v>
      </c>
      <c r="AD439" s="263" t="s">
        <v>157</v>
      </c>
      <c r="AE439" s="263" t="s">
        <v>157</v>
      </c>
      <c r="AF439" s="263" t="s">
        <v>157</v>
      </c>
      <c r="AG439" s="263"/>
      <c r="AH439" s="263" t="s">
        <v>157</v>
      </c>
      <c r="AI439" s="263" t="s">
        <v>157</v>
      </c>
      <c r="AJ439" s="265"/>
      <c r="AK439" s="269"/>
      <c r="AL439" s="270"/>
      <c r="AM439" s="267">
        <f>VLOOKUP(C439,DM_NGAY_CONG_QUY_DINH!$H$3:$L$514,5,FALSE)</f>
        <v>26</v>
      </c>
      <c r="AN439" s="267">
        <f t="shared" si="0"/>
        <v>26</v>
      </c>
      <c r="AO439" s="270">
        <f t="shared" si="1"/>
        <v>0</v>
      </c>
      <c r="AP439" s="270">
        <f t="shared" si="2"/>
        <v>0</v>
      </c>
      <c r="AQ439" s="271">
        <f t="shared" si="3"/>
        <v>0</v>
      </c>
      <c r="AR439" s="270">
        <f t="shared" si="4"/>
        <v>0</v>
      </c>
      <c r="AS439" s="270">
        <f t="shared" si="5"/>
        <v>0</v>
      </c>
      <c r="AT439" s="270">
        <f t="shared" si="6"/>
        <v>0</v>
      </c>
      <c r="AU439" s="270">
        <f t="shared" si="7"/>
        <v>0</v>
      </c>
      <c r="AV439" s="270">
        <f t="shared" si="22"/>
        <v>0</v>
      </c>
      <c r="AW439" s="270">
        <f t="shared" si="9"/>
        <v>0</v>
      </c>
      <c r="AX439" s="270">
        <f t="shared" si="10"/>
        <v>0</v>
      </c>
      <c r="AY439" s="270">
        <f t="shared" si="11"/>
        <v>0</v>
      </c>
      <c r="AZ439" s="270">
        <f t="shared" si="23"/>
        <v>0</v>
      </c>
      <c r="BA439" s="270">
        <f t="shared" si="13"/>
        <v>0</v>
      </c>
      <c r="BB439" s="270">
        <f t="shared" si="14"/>
        <v>0</v>
      </c>
      <c r="BC439" s="270">
        <f t="shared" si="15"/>
        <v>0</v>
      </c>
      <c r="BD439" s="270">
        <f t="shared" si="24"/>
        <v>0</v>
      </c>
      <c r="BE439" s="270">
        <f t="shared" si="17"/>
        <v>0</v>
      </c>
      <c r="BF439" s="270">
        <f t="shared" si="18"/>
        <v>0</v>
      </c>
      <c r="BG439" s="155">
        <f t="shared" si="19"/>
        <v>0</v>
      </c>
      <c r="BH439" s="155">
        <f t="shared" si="20"/>
        <v>0</v>
      </c>
      <c r="BI439" s="155">
        <f t="shared" si="21"/>
        <v>0</v>
      </c>
      <c r="BJ439" s="272">
        <v>1</v>
      </c>
      <c r="BK439" s="268"/>
    </row>
    <row r="440" spans="1:63" ht="14.25">
      <c r="A440" s="243"/>
      <c r="B440" s="36">
        <v>435</v>
      </c>
      <c r="C440" s="38">
        <v>13719</v>
      </c>
      <c r="D440" s="131" t="s">
        <v>533</v>
      </c>
      <c r="E440" s="131" t="s">
        <v>468</v>
      </c>
      <c r="F440" s="263" t="s">
        <v>157</v>
      </c>
      <c r="G440" s="263" t="s">
        <v>157</v>
      </c>
      <c r="H440" s="263" t="s">
        <v>157</v>
      </c>
      <c r="I440" s="263" t="s">
        <v>157</v>
      </c>
      <c r="J440" s="263" t="s">
        <v>157</v>
      </c>
      <c r="K440" s="263" t="s">
        <v>157</v>
      </c>
      <c r="L440" s="263"/>
      <c r="M440" s="263" t="s">
        <v>157</v>
      </c>
      <c r="N440" s="263" t="s">
        <v>157</v>
      </c>
      <c r="O440" s="263" t="s">
        <v>157</v>
      </c>
      <c r="P440" s="263" t="s">
        <v>157</v>
      </c>
      <c r="Q440" s="263" t="s">
        <v>157</v>
      </c>
      <c r="R440" s="263" t="s">
        <v>157</v>
      </c>
      <c r="S440" s="263"/>
      <c r="T440" s="263" t="s">
        <v>157</v>
      </c>
      <c r="U440" s="263" t="s">
        <v>157</v>
      </c>
      <c r="V440" s="263" t="s">
        <v>157</v>
      </c>
      <c r="W440" s="263" t="s">
        <v>157</v>
      </c>
      <c r="X440" s="263" t="s">
        <v>157</v>
      </c>
      <c r="Y440" s="263" t="s">
        <v>157</v>
      </c>
      <c r="Z440" s="263"/>
      <c r="AA440" s="263" t="s">
        <v>157</v>
      </c>
      <c r="AB440" s="263" t="s">
        <v>157</v>
      </c>
      <c r="AC440" s="263" t="s">
        <v>157</v>
      </c>
      <c r="AD440" s="263" t="s">
        <v>157</v>
      </c>
      <c r="AE440" s="263" t="s">
        <v>157</v>
      </c>
      <c r="AF440" s="263" t="s">
        <v>157</v>
      </c>
      <c r="AG440" s="263"/>
      <c r="AH440" s="263" t="s">
        <v>157</v>
      </c>
      <c r="AI440" s="263" t="s">
        <v>157</v>
      </c>
      <c r="AJ440" s="265"/>
      <c r="AK440" s="269"/>
      <c r="AL440" s="270"/>
      <c r="AM440" s="267">
        <f>VLOOKUP(C440,DM_NGAY_CONG_QUY_DINH!$H$3:$L$514,5,FALSE)</f>
        <v>26</v>
      </c>
      <c r="AN440" s="267">
        <f t="shared" si="0"/>
        <v>26</v>
      </c>
      <c r="AO440" s="270">
        <f t="shared" si="1"/>
        <v>0</v>
      </c>
      <c r="AP440" s="270">
        <f t="shared" si="2"/>
        <v>0</v>
      </c>
      <c r="AQ440" s="271">
        <f t="shared" si="3"/>
        <v>0</v>
      </c>
      <c r="AR440" s="270">
        <f t="shared" si="4"/>
        <v>0</v>
      </c>
      <c r="AS440" s="270">
        <f t="shared" si="5"/>
        <v>0</v>
      </c>
      <c r="AT440" s="270">
        <f t="shared" si="6"/>
        <v>0</v>
      </c>
      <c r="AU440" s="270">
        <f t="shared" si="7"/>
        <v>0</v>
      </c>
      <c r="AV440" s="270">
        <f t="shared" si="22"/>
        <v>0</v>
      </c>
      <c r="AW440" s="270">
        <f t="shared" si="9"/>
        <v>0</v>
      </c>
      <c r="AX440" s="270">
        <f t="shared" si="10"/>
        <v>0</v>
      </c>
      <c r="AY440" s="270">
        <f t="shared" si="11"/>
        <v>0</v>
      </c>
      <c r="AZ440" s="270">
        <f t="shared" si="23"/>
        <v>0</v>
      </c>
      <c r="BA440" s="270">
        <f t="shared" si="13"/>
        <v>0</v>
      </c>
      <c r="BB440" s="270">
        <f t="shared" si="14"/>
        <v>0</v>
      </c>
      <c r="BC440" s="270">
        <f t="shared" si="15"/>
        <v>0</v>
      </c>
      <c r="BD440" s="270">
        <f t="shared" si="24"/>
        <v>0</v>
      </c>
      <c r="BE440" s="270">
        <f t="shared" si="17"/>
        <v>0</v>
      </c>
      <c r="BF440" s="270">
        <f t="shared" si="18"/>
        <v>0</v>
      </c>
      <c r="BG440" s="155">
        <f t="shared" si="19"/>
        <v>0</v>
      </c>
      <c r="BH440" s="155">
        <f t="shared" si="20"/>
        <v>0</v>
      </c>
      <c r="BI440" s="155">
        <f t="shared" si="21"/>
        <v>0</v>
      </c>
      <c r="BJ440" s="272">
        <v>1</v>
      </c>
      <c r="BK440" s="268"/>
    </row>
    <row r="441" spans="1:63" ht="14.25">
      <c r="A441" s="243"/>
      <c r="B441" s="36">
        <v>436</v>
      </c>
      <c r="C441" s="38">
        <v>13754</v>
      </c>
      <c r="D441" s="131" t="s">
        <v>534</v>
      </c>
      <c r="E441" s="131" t="s">
        <v>759</v>
      </c>
      <c r="F441" s="263" t="s">
        <v>157</v>
      </c>
      <c r="G441" s="263" t="s">
        <v>157</v>
      </c>
      <c r="H441" s="263" t="s">
        <v>157</v>
      </c>
      <c r="I441" s="263" t="s">
        <v>157</v>
      </c>
      <c r="J441" s="263" t="s">
        <v>157</v>
      </c>
      <c r="K441" s="263" t="s">
        <v>157</v>
      </c>
      <c r="L441" s="263"/>
      <c r="M441" s="263" t="s">
        <v>157</v>
      </c>
      <c r="N441" s="263" t="s">
        <v>157</v>
      </c>
      <c r="O441" s="263" t="s">
        <v>157</v>
      </c>
      <c r="P441" s="263" t="s">
        <v>157</v>
      </c>
      <c r="Q441" s="263" t="s">
        <v>157</v>
      </c>
      <c r="R441" s="263" t="s">
        <v>157</v>
      </c>
      <c r="S441" s="263"/>
      <c r="T441" s="263" t="s">
        <v>157</v>
      </c>
      <c r="U441" s="263" t="s">
        <v>157</v>
      </c>
      <c r="V441" s="263" t="s">
        <v>157</v>
      </c>
      <c r="W441" s="263" t="s">
        <v>157</v>
      </c>
      <c r="X441" s="263" t="s">
        <v>157</v>
      </c>
      <c r="Y441" s="263" t="s">
        <v>157</v>
      </c>
      <c r="Z441" s="263"/>
      <c r="AA441" s="263" t="s">
        <v>157</v>
      </c>
      <c r="AB441" s="263" t="s">
        <v>157</v>
      </c>
      <c r="AC441" s="263" t="s">
        <v>157</v>
      </c>
      <c r="AD441" s="263" t="s">
        <v>157</v>
      </c>
      <c r="AE441" s="263" t="s">
        <v>157</v>
      </c>
      <c r="AF441" s="263" t="s">
        <v>157</v>
      </c>
      <c r="AG441" s="263"/>
      <c r="AH441" s="263" t="s">
        <v>157</v>
      </c>
      <c r="AI441" s="263" t="s">
        <v>157</v>
      </c>
      <c r="AJ441" s="265"/>
      <c r="AK441" s="269"/>
      <c r="AL441" s="270"/>
      <c r="AM441" s="267">
        <f>VLOOKUP(C441,DM_NGAY_CONG_QUY_DINH!$H$3:$L$514,5,FALSE)</f>
        <v>26</v>
      </c>
      <c r="AN441" s="267">
        <f t="shared" si="0"/>
        <v>26</v>
      </c>
      <c r="AO441" s="270">
        <f t="shared" si="1"/>
        <v>0</v>
      </c>
      <c r="AP441" s="270">
        <f t="shared" si="2"/>
        <v>0</v>
      </c>
      <c r="AQ441" s="271">
        <f t="shared" si="3"/>
        <v>0</v>
      </c>
      <c r="AR441" s="270">
        <f t="shared" si="4"/>
        <v>0</v>
      </c>
      <c r="AS441" s="270">
        <f t="shared" si="5"/>
        <v>0</v>
      </c>
      <c r="AT441" s="270">
        <f t="shared" si="6"/>
        <v>0</v>
      </c>
      <c r="AU441" s="270">
        <f t="shared" si="7"/>
        <v>0</v>
      </c>
      <c r="AV441" s="270">
        <f t="shared" si="22"/>
        <v>0</v>
      </c>
      <c r="AW441" s="270">
        <f t="shared" si="9"/>
        <v>0</v>
      </c>
      <c r="AX441" s="270">
        <f t="shared" si="10"/>
        <v>0</v>
      </c>
      <c r="AY441" s="270">
        <f t="shared" si="11"/>
        <v>0</v>
      </c>
      <c r="AZ441" s="270">
        <f t="shared" si="23"/>
        <v>0</v>
      </c>
      <c r="BA441" s="270">
        <f t="shared" si="13"/>
        <v>0</v>
      </c>
      <c r="BB441" s="270">
        <f t="shared" si="14"/>
        <v>0</v>
      </c>
      <c r="BC441" s="270">
        <f t="shared" si="15"/>
        <v>0</v>
      </c>
      <c r="BD441" s="270">
        <f t="shared" si="24"/>
        <v>0</v>
      </c>
      <c r="BE441" s="270">
        <f t="shared" si="17"/>
        <v>0</v>
      </c>
      <c r="BF441" s="270">
        <f t="shared" si="18"/>
        <v>0</v>
      </c>
      <c r="BG441" s="155">
        <f t="shared" si="19"/>
        <v>0</v>
      </c>
      <c r="BH441" s="155">
        <f t="shared" si="20"/>
        <v>0</v>
      </c>
      <c r="BI441" s="155">
        <f t="shared" si="21"/>
        <v>0</v>
      </c>
      <c r="BJ441" s="272">
        <v>1</v>
      </c>
      <c r="BK441" s="268"/>
    </row>
    <row r="442" spans="1:63" ht="14.25">
      <c r="A442" s="243"/>
      <c r="B442" s="36">
        <v>437</v>
      </c>
      <c r="C442" s="38">
        <v>13755</v>
      </c>
      <c r="D442" s="131" t="s">
        <v>535</v>
      </c>
      <c r="E442" s="131" t="s">
        <v>759</v>
      </c>
      <c r="F442" s="263" t="s">
        <v>157</v>
      </c>
      <c r="G442" s="263" t="s">
        <v>157</v>
      </c>
      <c r="H442" s="263" t="s">
        <v>157</v>
      </c>
      <c r="I442" s="263" t="s">
        <v>157</v>
      </c>
      <c r="J442" s="263" t="s">
        <v>157</v>
      </c>
      <c r="K442" s="263" t="s">
        <v>157</v>
      </c>
      <c r="L442" s="263"/>
      <c r="M442" s="263"/>
      <c r="N442" s="263"/>
      <c r="O442" s="263"/>
      <c r="P442" s="263"/>
      <c r="Q442" s="263"/>
      <c r="R442" s="263"/>
      <c r="S442" s="263"/>
      <c r="T442" s="263"/>
      <c r="U442" s="263"/>
      <c r="V442" s="263"/>
      <c r="W442" s="263"/>
      <c r="X442" s="263"/>
      <c r="Y442" s="263"/>
      <c r="Z442" s="263"/>
      <c r="AA442" s="263"/>
      <c r="AB442" s="263"/>
      <c r="AC442" s="263"/>
      <c r="AD442" s="263"/>
      <c r="AE442" s="263"/>
      <c r="AF442" s="263"/>
      <c r="AG442" s="263"/>
      <c r="AH442" s="263"/>
      <c r="AI442" s="263"/>
      <c r="AJ442" s="265"/>
      <c r="AK442" s="269"/>
      <c r="AL442" s="270"/>
      <c r="AM442" s="267">
        <f>VLOOKUP(C442,DM_NGAY_CONG_QUY_DINH!$H$3:$L$514,5,FALSE)</f>
        <v>26</v>
      </c>
      <c r="AN442" s="267">
        <f t="shared" si="0"/>
        <v>6</v>
      </c>
      <c r="AO442" s="270">
        <f t="shared" si="1"/>
        <v>0</v>
      </c>
      <c r="AP442" s="270">
        <f t="shared" si="2"/>
        <v>0</v>
      </c>
      <c r="AQ442" s="271">
        <f t="shared" si="3"/>
        <v>0</v>
      </c>
      <c r="AR442" s="270">
        <f t="shared" si="4"/>
        <v>0</v>
      </c>
      <c r="AS442" s="270">
        <f t="shared" si="5"/>
        <v>0</v>
      </c>
      <c r="AT442" s="270">
        <f t="shared" si="6"/>
        <v>0</v>
      </c>
      <c r="AU442" s="270">
        <f t="shared" si="7"/>
        <v>0</v>
      </c>
      <c r="AV442" s="270">
        <f t="shared" si="22"/>
        <v>0</v>
      </c>
      <c r="AW442" s="270">
        <f t="shared" si="9"/>
        <v>0</v>
      </c>
      <c r="AX442" s="270">
        <f t="shared" si="10"/>
        <v>0</v>
      </c>
      <c r="AY442" s="270">
        <f t="shared" si="11"/>
        <v>0</v>
      </c>
      <c r="AZ442" s="270">
        <f t="shared" si="23"/>
        <v>0</v>
      </c>
      <c r="BA442" s="270">
        <f t="shared" si="13"/>
        <v>0</v>
      </c>
      <c r="BB442" s="270">
        <f t="shared" si="14"/>
        <v>0</v>
      </c>
      <c r="BC442" s="270">
        <f t="shared" si="15"/>
        <v>0</v>
      </c>
      <c r="BD442" s="270">
        <f t="shared" si="24"/>
        <v>0</v>
      </c>
      <c r="BE442" s="270">
        <f t="shared" si="17"/>
        <v>0</v>
      </c>
      <c r="BF442" s="270">
        <f t="shared" si="18"/>
        <v>0</v>
      </c>
      <c r="BG442" s="155">
        <f t="shared" si="19"/>
        <v>0</v>
      </c>
      <c r="BH442" s="155">
        <f t="shared" si="20"/>
        <v>0</v>
      </c>
      <c r="BI442" s="155">
        <f t="shared" si="21"/>
        <v>0</v>
      </c>
      <c r="BJ442" s="272">
        <v>1</v>
      </c>
      <c r="BK442" s="268"/>
    </row>
    <row r="443" spans="1:63" ht="14.25">
      <c r="A443" s="243"/>
      <c r="B443" s="36">
        <v>438</v>
      </c>
      <c r="C443" s="38">
        <v>13756</v>
      </c>
      <c r="D443" s="131" t="s">
        <v>537</v>
      </c>
      <c r="E443" s="131" t="s">
        <v>759</v>
      </c>
      <c r="F443" s="263" t="s">
        <v>157</v>
      </c>
      <c r="G443" s="263" t="s">
        <v>157</v>
      </c>
      <c r="H443" s="263" t="s">
        <v>157</v>
      </c>
      <c r="I443" s="263" t="s">
        <v>157</v>
      </c>
      <c r="J443" s="263" t="s">
        <v>157</v>
      </c>
      <c r="K443" s="263" t="s">
        <v>157</v>
      </c>
      <c r="L443" s="263"/>
      <c r="M443" s="263" t="s">
        <v>157</v>
      </c>
      <c r="N443" s="263" t="s">
        <v>157</v>
      </c>
      <c r="O443" s="263" t="s">
        <v>157</v>
      </c>
      <c r="P443" s="263" t="s">
        <v>157</v>
      </c>
      <c r="Q443" s="263" t="s">
        <v>157</v>
      </c>
      <c r="R443" s="263" t="s">
        <v>157</v>
      </c>
      <c r="S443" s="263"/>
      <c r="T443" s="263" t="s">
        <v>157</v>
      </c>
      <c r="U443" s="263" t="s">
        <v>157</v>
      </c>
      <c r="V443" s="263" t="s">
        <v>157</v>
      </c>
      <c r="W443" s="263" t="s">
        <v>157</v>
      </c>
      <c r="X443" s="263" t="s">
        <v>157</v>
      </c>
      <c r="Y443" s="263" t="s">
        <v>157</v>
      </c>
      <c r="Z443" s="263"/>
      <c r="AA443" s="263" t="s">
        <v>157</v>
      </c>
      <c r="AB443" s="263" t="s">
        <v>157</v>
      </c>
      <c r="AC443" s="263" t="s">
        <v>157</v>
      </c>
      <c r="AD443" s="263" t="s">
        <v>157</v>
      </c>
      <c r="AE443" s="263" t="s">
        <v>157</v>
      </c>
      <c r="AF443" s="263" t="s">
        <v>157</v>
      </c>
      <c r="AG443" s="263"/>
      <c r="AH443" s="263" t="s">
        <v>157</v>
      </c>
      <c r="AI443" s="263" t="s">
        <v>157</v>
      </c>
      <c r="AJ443" s="265"/>
      <c r="AK443" s="269"/>
      <c r="AL443" s="270"/>
      <c r="AM443" s="267">
        <f>VLOOKUP(C443,DM_NGAY_CONG_QUY_DINH!$H$3:$L$514,5,FALSE)</f>
        <v>26</v>
      </c>
      <c r="AN443" s="267">
        <f t="shared" si="0"/>
        <v>26</v>
      </c>
      <c r="AO443" s="270">
        <f t="shared" si="1"/>
        <v>0</v>
      </c>
      <c r="AP443" s="270">
        <f t="shared" si="2"/>
        <v>0</v>
      </c>
      <c r="AQ443" s="271">
        <f t="shared" si="3"/>
        <v>0</v>
      </c>
      <c r="AR443" s="270">
        <f t="shared" si="4"/>
        <v>0</v>
      </c>
      <c r="AS443" s="270">
        <f t="shared" si="5"/>
        <v>0</v>
      </c>
      <c r="AT443" s="270">
        <f t="shared" si="6"/>
        <v>0</v>
      </c>
      <c r="AU443" s="270">
        <f t="shared" si="7"/>
        <v>0</v>
      </c>
      <c r="AV443" s="270">
        <f t="shared" si="22"/>
        <v>0</v>
      </c>
      <c r="AW443" s="270">
        <f t="shared" si="9"/>
        <v>0</v>
      </c>
      <c r="AX443" s="270">
        <f t="shared" si="10"/>
        <v>0</v>
      </c>
      <c r="AY443" s="270">
        <f t="shared" si="11"/>
        <v>0</v>
      </c>
      <c r="AZ443" s="270">
        <f t="shared" si="23"/>
        <v>0</v>
      </c>
      <c r="BA443" s="270">
        <f t="shared" si="13"/>
        <v>0</v>
      </c>
      <c r="BB443" s="270">
        <f t="shared" si="14"/>
        <v>0</v>
      </c>
      <c r="BC443" s="270">
        <f t="shared" si="15"/>
        <v>0</v>
      </c>
      <c r="BD443" s="270">
        <f t="shared" si="24"/>
        <v>0</v>
      </c>
      <c r="BE443" s="270">
        <f t="shared" si="17"/>
        <v>0</v>
      </c>
      <c r="BF443" s="270">
        <f t="shared" si="18"/>
        <v>0</v>
      </c>
      <c r="BG443" s="155">
        <f t="shared" si="19"/>
        <v>0</v>
      </c>
      <c r="BH443" s="155">
        <f t="shared" si="20"/>
        <v>0</v>
      </c>
      <c r="BI443" s="155">
        <f t="shared" si="21"/>
        <v>0</v>
      </c>
      <c r="BJ443" s="272">
        <v>1</v>
      </c>
      <c r="BK443" s="268"/>
    </row>
    <row r="444" spans="1:63" ht="14.25">
      <c r="A444" s="243"/>
      <c r="B444" s="36">
        <v>439</v>
      </c>
      <c r="C444" s="38">
        <v>13757</v>
      </c>
      <c r="D444" s="131" t="s">
        <v>538</v>
      </c>
      <c r="E444" s="131" t="s">
        <v>759</v>
      </c>
      <c r="F444" s="263" t="s">
        <v>157</v>
      </c>
      <c r="G444" s="263" t="s">
        <v>157</v>
      </c>
      <c r="H444" s="263" t="s">
        <v>157</v>
      </c>
      <c r="I444" s="263" t="s">
        <v>157</v>
      </c>
      <c r="J444" s="263" t="s">
        <v>157</v>
      </c>
      <c r="K444" s="263" t="s">
        <v>157</v>
      </c>
      <c r="L444" s="263"/>
      <c r="M444" s="263" t="s">
        <v>157</v>
      </c>
      <c r="N444" s="263" t="s">
        <v>157</v>
      </c>
      <c r="O444" s="263" t="s">
        <v>157</v>
      </c>
      <c r="P444" s="263" t="s">
        <v>157</v>
      </c>
      <c r="Q444" s="263" t="s">
        <v>157</v>
      </c>
      <c r="R444" s="263" t="s">
        <v>157</v>
      </c>
      <c r="S444" s="263"/>
      <c r="T444" s="263" t="s">
        <v>157</v>
      </c>
      <c r="U444" s="263" t="s">
        <v>157</v>
      </c>
      <c r="V444" s="263" t="s">
        <v>157</v>
      </c>
      <c r="W444" s="263" t="s">
        <v>157</v>
      </c>
      <c r="X444" s="263" t="s">
        <v>157</v>
      </c>
      <c r="Y444" s="263" t="s">
        <v>157</v>
      </c>
      <c r="Z444" s="263"/>
      <c r="AA444" s="263" t="s">
        <v>157</v>
      </c>
      <c r="AB444" s="263" t="s">
        <v>157</v>
      </c>
      <c r="AC444" s="263" t="s">
        <v>157</v>
      </c>
      <c r="AD444" s="263" t="s">
        <v>157</v>
      </c>
      <c r="AE444" s="263" t="s">
        <v>157</v>
      </c>
      <c r="AF444" s="263" t="s">
        <v>157</v>
      </c>
      <c r="AG444" s="263"/>
      <c r="AH444" s="263" t="s">
        <v>157</v>
      </c>
      <c r="AI444" s="263" t="s">
        <v>157</v>
      </c>
      <c r="AJ444" s="265"/>
      <c r="AK444" s="269"/>
      <c r="AL444" s="270"/>
      <c r="AM444" s="267">
        <f>VLOOKUP(C444,DM_NGAY_CONG_QUY_DINH!$H$3:$L$514,5,FALSE)</f>
        <v>26</v>
      </c>
      <c r="AN444" s="267">
        <f t="shared" si="0"/>
        <v>26</v>
      </c>
      <c r="AO444" s="270">
        <f t="shared" si="1"/>
        <v>0</v>
      </c>
      <c r="AP444" s="270">
        <f t="shared" si="2"/>
        <v>0</v>
      </c>
      <c r="AQ444" s="271">
        <f t="shared" si="3"/>
        <v>0</v>
      </c>
      <c r="AR444" s="270">
        <f t="shared" si="4"/>
        <v>0</v>
      </c>
      <c r="AS444" s="270">
        <f t="shared" si="5"/>
        <v>0</v>
      </c>
      <c r="AT444" s="270">
        <f t="shared" si="6"/>
        <v>0</v>
      </c>
      <c r="AU444" s="270">
        <f t="shared" si="7"/>
        <v>0</v>
      </c>
      <c r="AV444" s="270">
        <f t="shared" si="22"/>
        <v>0</v>
      </c>
      <c r="AW444" s="270">
        <f t="shared" si="9"/>
        <v>0</v>
      </c>
      <c r="AX444" s="270">
        <f t="shared" si="10"/>
        <v>0</v>
      </c>
      <c r="AY444" s="270">
        <f t="shared" si="11"/>
        <v>0</v>
      </c>
      <c r="AZ444" s="270">
        <f t="shared" si="23"/>
        <v>0</v>
      </c>
      <c r="BA444" s="270">
        <f t="shared" si="13"/>
        <v>0</v>
      </c>
      <c r="BB444" s="270">
        <f t="shared" si="14"/>
        <v>0</v>
      </c>
      <c r="BC444" s="270">
        <f t="shared" si="15"/>
        <v>0</v>
      </c>
      <c r="BD444" s="270">
        <f t="shared" si="24"/>
        <v>0</v>
      </c>
      <c r="BE444" s="270">
        <f t="shared" si="17"/>
        <v>0</v>
      </c>
      <c r="BF444" s="270">
        <f t="shared" si="18"/>
        <v>0</v>
      </c>
      <c r="BG444" s="155">
        <f t="shared" si="19"/>
        <v>0</v>
      </c>
      <c r="BH444" s="155">
        <f t="shared" si="20"/>
        <v>0</v>
      </c>
      <c r="BI444" s="155">
        <f t="shared" si="21"/>
        <v>0</v>
      </c>
      <c r="BJ444" s="272">
        <v>1</v>
      </c>
      <c r="BK444" s="268"/>
    </row>
    <row r="445" spans="1:63" ht="14.25">
      <c r="A445" s="243"/>
      <c r="B445" s="36">
        <v>440</v>
      </c>
      <c r="C445" s="38">
        <v>13768</v>
      </c>
      <c r="D445" s="131" t="s">
        <v>539</v>
      </c>
      <c r="E445" s="131" t="s">
        <v>759</v>
      </c>
      <c r="F445" s="263" t="s">
        <v>157</v>
      </c>
      <c r="G445" s="263" t="s">
        <v>157</v>
      </c>
      <c r="H445" s="263" t="s">
        <v>157</v>
      </c>
      <c r="I445" s="263" t="s">
        <v>157</v>
      </c>
      <c r="J445" s="263" t="s">
        <v>157</v>
      </c>
      <c r="K445" s="263" t="s">
        <v>157</v>
      </c>
      <c r="L445" s="263"/>
      <c r="M445" s="263" t="s">
        <v>157</v>
      </c>
      <c r="N445" s="263" t="s">
        <v>157</v>
      </c>
      <c r="O445" s="263" t="s">
        <v>157</v>
      </c>
      <c r="P445" s="263" t="s">
        <v>157</v>
      </c>
      <c r="Q445" s="263" t="s">
        <v>157</v>
      </c>
      <c r="R445" s="263" t="s">
        <v>157</v>
      </c>
      <c r="S445" s="263"/>
      <c r="T445" s="263" t="s">
        <v>157</v>
      </c>
      <c r="U445" s="263" t="s">
        <v>157</v>
      </c>
      <c r="V445" s="263" t="s">
        <v>157</v>
      </c>
      <c r="W445" s="263" t="s">
        <v>157</v>
      </c>
      <c r="X445" s="263" t="s">
        <v>157</v>
      </c>
      <c r="Y445" s="263" t="s">
        <v>157</v>
      </c>
      <c r="Z445" s="263"/>
      <c r="AA445" s="263" t="s">
        <v>157</v>
      </c>
      <c r="AB445" s="263" t="s">
        <v>157</v>
      </c>
      <c r="AC445" s="263" t="s">
        <v>157</v>
      </c>
      <c r="AD445" s="263" t="s">
        <v>157</v>
      </c>
      <c r="AE445" s="263" t="s">
        <v>157</v>
      </c>
      <c r="AF445" s="263" t="s">
        <v>157</v>
      </c>
      <c r="AG445" s="263"/>
      <c r="AH445" s="263" t="s">
        <v>157</v>
      </c>
      <c r="AI445" s="263" t="s">
        <v>157</v>
      </c>
      <c r="AJ445" s="265"/>
      <c r="AK445" s="269"/>
      <c r="AL445" s="270"/>
      <c r="AM445" s="267">
        <f>VLOOKUP(C445,DM_NGAY_CONG_QUY_DINH!$H$3:$L$514,5,FALSE)</f>
        <v>26</v>
      </c>
      <c r="AN445" s="267">
        <f t="shared" si="0"/>
        <v>26</v>
      </c>
      <c r="AO445" s="270">
        <f t="shared" si="1"/>
        <v>0</v>
      </c>
      <c r="AP445" s="270">
        <f t="shared" si="2"/>
        <v>0</v>
      </c>
      <c r="AQ445" s="271">
        <f t="shared" si="3"/>
        <v>0</v>
      </c>
      <c r="AR445" s="270">
        <f t="shared" si="4"/>
        <v>0</v>
      </c>
      <c r="AS445" s="270">
        <f t="shared" si="5"/>
        <v>0</v>
      </c>
      <c r="AT445" s="270">
        <f t="shared" si="6"/>
        <v>0</v>
      </c>
      <c r="AU445" s="270">
        <f t="shared" si="7"/>
        <v>0</v>
      </c>
      <c r="AV445" s="270">
        <f t="shared" si="22"/>
        <v>0</v>
      </c>
      <c r="AW445" s="270">
        <f t="shared" si="9"/>
        <v>0</v>
      </c>
      <c r="AX445" s="270">
        <f t="shared" si="10"/>
        <v>0</v>
      </c>
      <c r="AY445" s="270">
        <f t="shared" si="11"/>
        <v>0</v>
      </c>
      <c r="AZ445" s="270">
        <f t="shared" si="23"/>
        <v>0</v>
      </c>
      <c r="BA445" s="270">
        <f t="shared" si="13"/>
        <v>0</v>
      </c>
      <c r="BB445" s="270">
        <f t="shared" si="14"/>
        <v>0</v>
      </c>
      <c r="BC445" s="270">
        <f t="shared" si="15"/>
        <v>0</v>
      </c>
      <c r="BD445" s="270">
        <f t="shared" si="24"/>
        <v>0</v>
      </c>
      <c r="BE445" s="270">
        <f t="shared" si="17"/>
        <v>0</v>
      </c>
      <c r="BF445" s="270">
        <f t="shared" si="18"/>
        <v>0</v>
      </c>
      <c r="BG445" s="155">
        <f t="shared" si="19"/>
        <v>0</v>
      </c>
      <c r="BH445" s="155">
        <f t="shared" si="20"/>
        <v>0</v>
      </c>
      <c r="BI445" s="155">
        <f t="shared" si="21"/>
        <v>0</v>
      </c>
      <c r="BJ445" s="272">
        <v>1</v>
      </c>
      <c r="BK445" s="268"/>
    </row>
    <row r="446" spans="1:63" ht="14.25">
      <c r="A446" s="243"/>
      <c r="B446" s="36">
        <v>441</v>
      </c>
      <c r="C446" s="38">
        <v>13714</v>
      </c>
      <c r="D446" s="131" t="s">
        <v>541</v>
      </c>
      <c r="E446" s="131" t="s">
        <v>468</v>
      </c>
      <c r="F446" s="263" t="s">
        <v>157</v>
      </c>
      <c r="G446" s="263" t="s">
        <v>157</v>
      </c>
      <c r="H446" s="263" t="s">
        <v>157</v>
      </c>
      <c r="I446" s="263" t="s">
        <v>157</v>
      </c>
      <c r="J446" s="263" t="s">
        <v>157</v>
      </c>
      <c r="K446" s="263" t="s">
        <v>157</v>
      </c>
      <c r="L446" s="263"/>
      <c r="M446" s="263" t="s">
        <v>157</v>
      </c>
      <c r="N446" s="263" t="s">
        <v>157</v>
      </c>
      <c r="O446" s="263" t="s">
        <v>157</v>
      </c>
      <c r="P446" s="263" t="s">
        <v>157</v>
      </c>
      <c r="Q446" s="263" t="s">
        <v>157</v>
      </c>
      <c r="R446" s="263" t="s">
        <v>157</v>
      </c>
      <c r="S446" s="263"/>
      <c r="T446" s="263" t="s">
        <v>157</v>
      </c>
      <c r="U446" s="263" t="s">
        <v>157</v>
      </c>
      <c r="V446" s="263" t="s">
        <v>157</v>
      </c>
      <c r="W446" s="263" t="s">
        <v>157</v>
      </c>
      <c r="X446" s="263" t="s">
        <v>157</v>
      </c>
      <c r="Y446" s="263" t="s">
        <v>157</v>
      </c>
      <c r="Z446" s="263"/>
      <c r="AA446" s="263" t="s">
        <v>157</v>
      </c>
      <c r="AB446" s="263" t="s">
        <v>157</v>
      </c>
      <c r="AC446" s="263" t="s">
        <v>157</v>
      </c>
      <c r="AD446" s="263" t="s">
        <v>157</v>
      </c>
      <c r="AE446" s="263" t="s">
        <v>157</v>
      </c>
      <c r="AF446" s="263" t="s">
        <v>157</v>
      </c>
      <c r="AG446" s="263"/>
      <c r="AH446" s="263" t="s">
        <v>157</v>
      </c>
      <c r="AI446" s="263" t="s">
        <v>157</v>
      </c>
      <c r="AJ446" s="265"/>
      <c r="AK446" s="269"/>
      <c r="AL446" s="270"/>
      <c r="AM446" s="267">
        <f>VLOOKUP(C446,DM_NGAY_CONG_QUY_DINH!$H$3:$L$514,5,FALSE)</f>
        <v>26</v>
      </c>
      <c r="AN446" s="267">
        <f t="shared" si="0"/>
        <v>26</v>
      </c>
      <c r="AO446" s="270">
        <f t="shared" si="1"/>
        <v>0</v>
      </c>
      <c r="AP446" s="270">
        <f t="shared" si="2"/>
        <v>0</v>
      </c>
      <c r="AQ446" s="271">
        <f t="shared" si="3"/>
        <v>0</v>
      </c>
      <c r="AR446" s="270">
        <f t="shared" si="4"/>
        <v>0</v>
      </c>
      <c r="AS446" s="270">
        <f t="shared" si="5"/>
        <v>0</v>
      </c>
      <c r="AT446" s="270">
        <f t="shared" si="6"/>
        <v>0</v>
      </c>
      <c r="AU446" s="270">
        <f t="shared" si="7"/>
        <v>0</v>
      </c>
      <c r="AV446" s="270">
        <f t="shared" si="22"/>
        <v>0</v>
      </c>
      <c r="AW446" s="270">
        <f t="shared" si="9"/>
        <v>0</v>
      </c>
      <c r="AX446" s="270">
        <f t="shared" si="10"/>
        <v>0</v>
      </c>
      <c r="AY446" s="270">
        <f t="shared" si="11"/>
        <v>0</v>
      </c>
      <c r="AZ446" s="270">
        <f t="shared" si="23"/>
        <v>0</v>
      </c>
      <c r="BA446" s="270">
        <f t="shared" si="13"/>
        <v>0</v>
      </c>
      <c r="BB446" s="270">
        <f t="shared" si="14"/>
        <v>0</v>
      </c>
      <c r="BC446" s="270">
        <f t="shared" si="15"/>
        <v>0</v>
      </c>
      <c r="BD446" s="270">
        <f t="shared" si="24"/>
        <v>0</v>
      </c>
      <c r="BE446" s="270">
        <f t="shared" si="17"/>
        <v>0</v>
      </c>
      <c r="BF446" s="270">
        <f t="shared" si="18"/>
        <v>0</v>
      </c>
      <c r="BG446" s="155">
        <f t="shared" si="19"/>
        <v>0</v>
      </c>
      <c r="BH446" s="155">
        <f t="shared" si="20"/>
        <v>0</v>
      </c>
      <c r="BI446" s="155">
        <f t="shared" si="21"/>
        <v>0</v>
      </c>
      <c r="BJ446" s="272">
        <v>1</v>
      </c>
      <c r="BK446" s="268"/>
    </row>
    <row r="447" spans="1:63" ht="14.25">
      <c r="A447" s="243"/>
      <c r="B447" s="36">
        <v>442</v>
      </c>
      <c r="C447" s="38">
        <v>13730</v>
      </c>
      <c r="D447" s="131" t="s">
        <v>542</v>
      </c>
      <c r="E447" s="131" t="s">
        <v>468</v>
      </c>
      <c r="F447" s="263" t="s">
        <v>157</v>
      </c>
      <c r="G447" s="263" t="s">
        <v>157</v>
      </c>
      <c r="H447" s="263" t="s">
        <v>157</v>
      </c>
      <c r="I447" s="263" t="s">
        <v>157</v>
      </c>
      <c r="J447" s="263" t="s">
        <v>157</v>
      </c>
      <c r="K447" s="263" t="s">
        <v>157</v>
      </c>
      <c r="L447" s="263"/>
      <c r="M447" s="263" t="s">
        <v>157</v>
      </c>
      <c r="N447" s="263" t="s">
        <v>157</v>
      </c>
      <c r="O447" s="263" t="s">
        <v>157</v>
      </c>
      <c r="P447" s="263" t="s">
        <v>157</v>
      </c>
      <c r="Q447" s="263" t="s">
        <v>157</v>
      </c>
      <c r="R447" s="263" t="s">
        <v>157</v>
      </c>
      <c r="S447" s="263"/>
      <c r="T447" s="263" t="s">
        <v>157</v>
      </c>
      <c r="U447" s="263" t="s">
        <v>157</v>
      </c>
      <c r="V447" s="263" t="s">
        <v>157</v>
      </c>
      <c r="W447" s="263" t="s">
        <v>157</v>
      </c>
      <c r="X447" s="263" t="s">
        <v>157</v>
      </c>
      <c r="Y447" s="263" t="s">
        <v>157</v>
      </c>
      <c r="Z447" s="263"/>
      <c r="AA447" s="263" t="s">
        <v>157</v>
      </c>
      <c r="AB447" s="263" t="s">
        <v>157</v>
      </c>
      <c r="AC447" s="263" t="s">
        <v>157</v>
      </c>
      <c r="AD447" s="263" t="s">
        <v>157</v>
      </c>
      <c r="AE447" s="263" t="s">
        <v>157</v>
      </c>
      <c r="AF447" s="263" t="s">
        <v>157</v>
      </c>
      <c r="AG447" s="263"/>
      <c r="AH447" s="263" t="s">
        <v>157</v>
      </c>
      <c r="AI447" s="263" t="s">
        <v>157</v>
      </c>
      <c r="AJ447" s="265"/>
      <c r="AK447" s="269"/>
      <c r="AL447" s="270"/>
      <c r="AM447" s="267">
        <f>VLOOKUP(C447,DM_NGAY_CONG_QUY_DINH!$H$3:$L$514,5,FALSE)</f>
        <v>26</v>
      </c>
      <c r="AN447" s="267">
        <f t="shared" si="0"/>
        <v>26</v>
      </c>
      <c r="AO447" s="270">
        <f t="shared" si="1"/>
        <v>0</v>
      </c>
      <c r="AP447" s="270">
        <f t="shared" si="2"/>
        <v>0</v>
      </c>
      <c r="AQ447" s="271">
        <f t="shared" si="3"/>
        <v>0</v>
      </c>
      <c r="AR447" s="270">
        <f t="shared" si="4"/>
        <v>0</v>
      </c>
      <c r="AS447" s="270">
        <f t="shared" si="5"/>
        <v>0</v>
      </c>
      <c r="AT447" s="270">
        <f t="shared" si="6"/>
        <v>0</v>
      </c>
      <c r="AU447" s="270">
        <f t="shared" si="7"/>
        <v>0</v>
      </c>
      <c r="AV447" s="270">
        <f t="shared" si="22"/>
        <v>0</v>
      </c>
      <c r="AW447" s="270">
        <f t="shared" si="9"/>
        <v>0</v>
      </c>
      <c r="AX447" s="270">
        <f t="shared" si="10"/>
        <v>0</v>
      </c>
      <c r="AY447" s="270">
        <f t="shared" si="11"/>
        <v>0</v>
      </c>
      <c r="AZ447" s="270">
        <f t="shared" si="23"/>
        <v>0</v>
      </c>
      <c r="BA447" s="270">
        <f t="shared" si="13"/>
        <v>0</v>
      </c>
      <c r="BB447" s="270">
        <f t="shared" si="14"/>
        <v>0</v>
      </c>
      <c r="BC447" s="270">
        <f t="shared" si="15"/>
        <v>0</v>
      </c>
      <c r="BD447" s="270">
        <f t="shared" si="24"/>
        <v>0</v>
      </c>
      <c r="BE447" s="270">
        <f t="shared" si="17"/>
        <v>0</v>
      </c>
      <c r="BF447" s="270">
        <f t="shared" si="18"/>
        <v>0</v>
      </c>
      <c r="BG447" s="155">
        <f t="shared" si="19"/>
        <v>0</v>
      </c>
      <c r="BH447" s="155">
        <f t="shared" si="20"/>
        <v>0</v>
      </c>
      <c r="BI447" s="155">
        <f t="shared" si="21"/>
        <v>0</v>
      </c>
      <c r="BJ447" s="272">
        <v>1</v>
      </c>
      <c r="BK447" s="268"/>
    </row>
    <row r="448" spans="1:63" ht="14.25">
      <c r="A448" s="243"/>
      <c r="B448" s="36">
        <v>443</v>
      </c>
      <c r="C448" s="38">
        <v>13731</v>
      </c>
      <c r="D448" s="131" t="s">
        <v>543</v>
      </c>
      <c r="E448" s="131" t="s">
        <v>468</v>
      </c>
      <c r="F448" s="263" t="s">
        <v>157</v>
      </c>
      <c r="G448" s="263" t="s">
        <v>157</v>
      </c>
      <c r="H448" s="263" t="s">
        <v>157</v>
      </c>
      <c r="I448" s="263" t="s">
        <v>157</v>
      </c>
      <c r="J448" s="263" t="s">
        <v>157</v>
      </c>
      <c r="K448" s="263" t="s">
        <v>157</v>
      </c>
      <c r="L448" s="263"/>
      <c r="M448" s="263" t="s">
        <v>157</v>
      </c>
      <c r="N448" s="263" t="s">
        <v>157</v>
      </c>
      <c r="O448" s="263" t="s">
        <v>157</v>
      </c>
      <c r="P448" s="263" t="s">
        <v>157</v>
      </c>
      <c r="Q448" s="263" t="s">
        <v>157</v>
      </c>
      <c r="R448" s="263" t="s">
        <v>157</v>
      </c>
      <c r="S448" s="263"/>
      <c r="T448" s="263" t="s">
        <v>157</v>
      </c>
      <c r="U448" s="263" t="s">
        <v>157</v>
      </c>
      <c r="V448" s="263" t="s">
        <v>157</v>
      </c>
      <c r="W448" s="263" t="s">
        <v>157</v>
      </c>
      <c r="X448" s="263" t="s">
        <v>157</v>
      </c>
      <c r="Y448" s="263" t="s">
        <v>157</v>
      </c>
      <c r="Z448" s="263"/>
      <c r="AA448" s="263" t="s">
        <v>157</v>
      </c>
      <c r="AB448" s="263" t="s">
        <v>157</v>
      </c>
      <c r="AC448" s="263" t="s">
        <v>157</v>
      </c>
      <c r="AD448" s="263" t="s">
        <v>157</v>
      </c>
      <c r="AE448" s="263" t="s">
        <v>157</v>
      </c>
      <c r="AF448" s="263" t="s">
        <v>157</v>
      </c>
      <c r="AG448" s="263"/>
      <c r="AH448" s="263" t="s">
        <v>157</v>
      </c>
      <c r="AI448" s="263" t="s">
        <v>157</v>
      </c>
      <c r="AJ448" s="265"/>
      <c r="AK448" s="269"/>
      <c r="AL448" s="270"/>
      <c r="AM448" s="267">
        <f>VLOOKUP(C448,DM_NGAY_CONG_QUY_DINH!$H$3:$L$514,5,FALSE)</f>
        <v>26</v>
      </c>
      <c r="AN448" s="267">
        <f t="shared" si="0"/>
        <v>26</v>
      </c>
      <c r="AO448" s="270">
        <f t="shared" si="1"/>
        <v>0</v>
      </c>
      <c r="AP448" s="270">
        <f t="shared" si="2"/>
        <v>0</v>
      </c>
      <c r="AQ448" s="271">
        <f t="shared" si="3"/>
        <v>0</v>
      </c>
      <c r="AR448" s="270">
        <f t="shared" si="4"/>
        <v>0</v>
      </c>
      <c r="AS448" s="270">
        <f t="shared" si="5"/>
        <v>0</v>
      </c>
      <c r="AT448" s="270">
        <f t="shared" si="6"/>
        <v>0</v>
      </c>
      <c r="AU448" s="270">
        <f t="shared" si="7"/>
        <v>0</v>
      </c>
      <c r="AV448" s="270">
        <f t="shared" si="22"/>
        <v>0</v>
      </c>
      <c r="AW448" s="270">
        <f t="shared" si="9"/>
        <v>0</v>
      </c>
      <c r="AX448" s="270">
        <f t="shared" si="10"/>
        <v>0</v>
      </c>
      <c r="AY448" s="270">
        <f t="shared" si="11"/>
        <v>0</v>
      </c>
      <c r="AZ448" s="270">
        <f t="shared" si="23"/>
        <v>0</v>
      </c>
      <c r="BA448" s="270">
        <f t="shared" si="13"/>
        <v>0</v>
      </c>
      <c r="BB448" s="270">
        <f t="shared" si="14"/>
        <v>0</v>
      </c>
      <c r="BC448" s="270">
        <f t="shared" si="15"/>
        <v>0</v>
      </c>
      <c r="BD448" s="270">
        <f t="shared" si="24"/>
        <v>0</v>
      </c>
      <c r="BE448" s="270">
        <f t="shared" si="17"/>
        <v>0</v>
      </c>
      <c r="BF448" s="270">
        <f t="shared" si="18"/>
        <v>0</v>
      </c>
      <c r="BG448" s="155">
        <f t="shared" si="19"/>
        <v>0</v>
      </c>
      <c r="BH448" s="155">
        <f t="shared" si="20"/>
        <v>0</v>
      </c>
      <c r="BI448" s="155">
        <f t="shared" si="21"/>
        <v>0</v>
      </c>
      <c r="BJ448" s="272">
        <v>1</v>
      </c>
      <c r="BK448" s="268"/>
    </row>
    <row r="449" spans="1:63" ht="14.25">
      <c r="A449" s="243"/>
      <c r="B449" s="36">
        <v>444</v>
      </c>
      <c r="C449" s="38">
        <v>13733</v>
      </c>
      <c r="D449" s="131" t="s">
        <v>545</v>
      </c>
      <c r="E449" s="131" t="s">
        <v>468</v>
      </c>
      <c r="F449" s="263" t="s">
        <v>157</v>
      </c>
      <c r="G449" s="263" t="s">
        <v>157</v>
      </c>
      <c r="H449" s="263" t="s">
        <v>157</v>
      </c>
      <c r="I449" s="263" t="s">
        <v>157</v>
      </c>
      <c r="J449" s="263" t="s">
        <v>157</v>
      </c>
      <c r="K449" s="263" t="s">
        <v>157</v>
      </c>
      <c r="L449" s="263"/>
      <c r="M449" s="263" t="s">
        <v>157</v>
      </c>
      <c r="N449" s="263" t="s">
        <v>157</v>
      </c>
      <c r="O449" s="263" t="s">
        <v>157</v>
      </c>
      <c r="P449" s="263" t="s">
        <v>157</v>
      </c>
      <c r="Q449" s="263" t="s">
        <v>157</v>
      </c>
      <c r="R449" s="263" t="s">
        <v>157</v>
      </c>
      <c r="S449" s="263"/>
      <c r="T449" s="263" t="s">
        <v>157</v>
      </c>
      <c r="U449" s="263" t="s">
        <v>157</v>
      </c>
      <c r="V449" s="263" t="s">
        <v>157</v>
      </c>
      <c r="W449" s="263" t="s">
        <v>157</v>
      </c>
      <c r="X449" s="263" t="s">
        <v>157</v>
      </c>
      <c r="Y449" s="263" t="s">
        <v>157</v>
      </c>
      <c r="Z449" s="263"/>
      <c r="AA449" s="263" t="s">
        <v>157</v>
      </c>
      <c r="AB449" s="263" t="s">
        <v>157</v>
      </c>
      <c r="AC449" s="263" t="s">
        <v>157</v>
      </c>
      <c r="AD449" s="263" t="s">
        <v>157</v>
      </c>
      <c r="AE449" s="263" t="s">
        <v>157</v>
      </c>
      <c r="AF449" s="263" t="s">
        <v>157</v>
      </c>
      <c r="AG449" s="263"/>
      <c r="AH449" s="263" t="s">
        <v>157</v>
      </c>
      <c r="AI449" s="263" t="s">
        <v>157</v>
      </c>
      <c r="AJ449" s="265"/>
      <c r="AK449" s="269"/>
      <c r="AL449" s="270"/>
      <c r="AM449" s="267">
        <f>VLOOKUP(C449,DM_NGAY_CONG_QUY_DINH!$H$3:$L$514,5,FALSE)</f>
        <v>26</v>
      </c>
      <c r="AN449" s="267">
        <f t="shared" si="0"/>
        <v>26</v>
      </c>
      <c r="AO449" s="270">
        <f t="shared" si="1"/>
        <v>0</v>
      </c>
      <c r="AP449" s="270">
        <f t="shared" si="2"/>
        <v>0</v>
      </c>
      <c r="AQ449" s="271">
        <f t="shared" si="3"/>
        <v>0</v>
      </c>
      <c r="AR449" s="270">
        <f t="shared" si="4"/>
        <v>0</v>
      </c>
      <c r="AS449" s="270">
        <f t="shared" si="5"/>
        <v>0</v>
      </c>
      <c r="AT449" s="270">
        <f t="shared" si="6"/>
        <v>0</v>
      </c>
      <c r="AU449" s="270">
        <f t="shared" si="7"/>
        <v>0</v>
      </c>
      <c r="AV449" s="270">
        <f t="shared" si="22"/>
        <v>0</v>
      </c>
      <c r="AW449" s="270">
        <f t="shared" si="9"/>
        <v>0</v>
      </c>
      <c r="AX449" s="270">
        <f t="shared" si="10"/>
        <v>0</v>
      </c>
      <c r="AY449" s="270">
        <f t="shared" si="11"/>
        <v>0</v>
      </c>
      <c r="AZ449" s="270">
        <f t="shared" si="23"/>
        <v>0</v>
      </c>
      <c r="BA449" s="270">
        <f t="shared" si="13"/>
        <v>0</v>
      </c>
      <c r="BB449" s="270">
        <f t="shared" si="14"/>
        <v>0</v>
      </c>
      <c r="BC449" s="270">
        <f t="shared" si="15"/>
        <v>0</v>
      </c>
      <c r="BD449" s="270">
        <f t="shared" si="24"/>
        <v>0</v>
      </c>
      <c r="BE449" s="270">
        <f t="shared" si="17"/>
        <v>0</v>
      </c>
      <c r="BF449" s="270">
        <f t="shared" si="18"/>
        <v>0</v>
      </c>
      <c r="BG449" s="155">
        <f t="shared" si="19"/>
        <v>0</v>
      </c>
      <c r="BH449" s="155">
        <f t="shared" si="20"/>
        <v>0</v>
      </c>
      <c r="BI449" s="155">
        <f t="shared" si="21"/>
        <v>0</v>
      </c>
      <c r="BJ449" s="272">
        <v>1</v>
      </c>
      <c r="BK449" s="268"/>
    </row>
    <row r="450" spans="1:63" ht="14.25">
      <c r="A450" s="243"/>
      <c r="B450" s="36">
        <v>445</v>
      </c>
      <c r="C450" s="38">
        <v>13734</v>
      </c>
      <c r="D450" s="131" t="s">
        <v>546</v>
      </c>
      <c r="E450" s="131" t="s">
        <v>468</v>
      </c>
      <c r="F450" s="263" t="s">
        <v>157</v>
      </c>
      <c r="G450" s="263" t="s">
        <v>157</v>
      </c>
      <c r="H450" s="263" t="s">
        <v>157</v>
      </c>
      <c r="I450" s="263" t="s">
        <v>157</v>
      </c>
      <c r="J450" s="263" t="s">
        <v>157</v>
      </c>
      <c r="K450" s="263" t="s">
        <v>157</v>
      </c>
      <c r="L450" s="263"/>
      <c r="M450" s="263" t="s">
        <v>157</v>
      </c>
      <c r="N450" s="263" t="s">
        <v>157</v>
      </c>
      <c r="O450" s="263" t="s">
        <v>157</v>
      </c>
      <c r="P450" s="263" t="s">
        <v>157</v>
      </c>
      <c r="Q450" s="263" t="s">
        <v>157</v>
      </c>
      <c r="R450" s="263" t="s">
        <v>157</v>
      </c>
      <c r="S450" s="263"/>
      <c r="T450" s="263" t="s">
        <v>157</v>
      </c>
      <c r="U450" s="263" t="s">
        <v>157</v>
      </c>
      <c r="V450" s="263" t="s">
        <v>157</v>
      </c>
      <c r="W450" s="263" t="s">
        <v>157</v>
      </c>
      <c r="X450" s="263" t="s">
        <v>157</v>
      </c>
      <c r="Y450" s="263" t="s">
        <v>157</v>
      </c>
      <c r="Z450" s="263"/>
      <c r="AA450" s="263" t="s">
        <v>157</v>
      </c>
      <c r="AB450" s="263" t="s">
        <v>157</v>
      </c>
      <c r="AC450" s="263" t="s">
        <v>157</v>
      </c>
      <c r="AD450" s="263" t="s">
        <v>157</v>
      </c>
      <c r="AE450" s="263" t="s">
        <v>157</v>
      </c>
      <c r="AF450" s="263" t="s">
        <v>157</v>
      </c>
      <c r="AG450" s="263"/>
      <c r="AH450" s="263" t="s">
        <v>157</v>
      </c>
      <c r="AI450" s="263" t="s">
        <v>157</v>
      </c>
      <c r="AJ450" s="265"/>
      <c r="AK450" s="269"/>
      <c r="AL450" s="270"/>
      <c r="AM450" s="267">
        <f>VLOOKUP(C450,DM_NGAY_CONG_QUY_DINH!$H$3:$L$514,5,FALSE)</f>
        <v>26</v>
      </c>
      <c r="AN450" s="267">
        <f t="shared" si="0"/>
        <v>26</v>
      </c>
      <c r="AO450" s="270">
        <f t="shared" si="1"/>
        <v>0</v>
      </c>
      <c r="AP450" s="270">
        <f t="shared" si="2"/>
        <v>0</v>
      </c>
      <c r="AQ450" s="271">
        <f t="shared" si="3"/>
        <v>0</v>
      </c>
      <c r="AR450" s="270">
        <f t="shared" si="4"/>
        <v>0</v>
      </c>
      <c r="AS450" s="270">
        <f t="shared" si="5"/>
        <v>0</v>
      </c>
      <c r="AT450" s="270">
        <f t="shared" si="6"/>
        <v>0</v>
      </c>
      <c r="AU450" s="270">
        <f t="shared" si="7"/>
        <v>0</v>
      </c>
      <c r="AV450" s="270">
        <f t="shared" si="22"/>
        <v>0</v>
      </c>
      <c r="AW450" s="270">
        <f t="shared" si="9"/>
        <v>0</v>
      </c>
      <c r="AX450" s="270">
        <f t="shared" si="10"/>
        <v>0</v>
      </c>
      <c r="AY450" s="270">
        <f t="shared" si="11"/>
        <v>0</v>
      </c>
      <c r="AZ450" s="270">
        <f t="shared" si="23"/>
        <v>0</v>
      </c>
      <c r="BA450" s="270">
        <f t="shared" si="13"/>
        <v>0</v>
      </c>
      <c r="BB450" s="270">
        <f t="shared" si="14"/>
        <v>0</v>
      </c>
      <c r="BC450" s="270">
        <f t="shared" si="15"/>
        <v>0</v>
      </c>
      <c r="BD450" s="270">
        <f t="shared" si="24"/>
        <v>0</v>
      </c>
      <c r="BE450" s="270">
        <f t="shared" si="17"/>
        <v>0</v>
      </c>
      <c r="BF450" s="270">
        <f t="shared" si="18"/>
        <v>0</v>
      </c>
      <c r="BG450" s="155">
        <f t="shared" si="19"/>
        <v>0</v>
      </c>
      <c r="BH450" s="155">
        <f t="shared" si="20"/>
        <v>0</v>
      </c>
      <c r="BI450" s="155">
        <f t="shared" si="21"/>
        <v>0</v>
      </c>
      <c r="BJ450" s="272">
        <v>1</v>
      </c>
      <c r="BK450" s="268"/>
    </row>
    <row r="451" spans="1:63" ht="14.25">
      <c r="A451" s="243"/>
      <c r="B451" s="36">
        <v>446</v>
      </c>
      <c r="C451" s="38">
        <v>13735</v>
      </c>
      <c r="D451" s="131" t="s">
        <v>547</v>
      </c>
      <c r="E451" s="131" t="s">
        <v>468</v>
      </c>
      <c r="F451" s="263" t="s">
        <v>157</v>
      </c>
      <c r="G451" s="263" t="s">
        <v>157</v>
      </c>
      <c r="H451" s="263" t="s">
        <v>157</v>
      </c>
      <c r="I451" s="263" t="s">
        <v>157</v>
      </c>
      <c r="J451" s="263" t="s">
        <v>157</v>
      </c>
      <c r="K451" s="263" t="s">
        <v>157</v>
      </c>
      <c r="L451" s="263"/>
      <c r="M451" s="263" t="s">
        <v>157</v>
      </c>
      <c r="N451" s="263" t="s">
        <v>157</v>
      </c>
      <c r="O451" s="263" t="s">
        <v>157</v>
      </c>
      <c r="P451" s="263" t="s">
        <v>157</v>
      </c>
      <c r="Q451" s="263" t="s">
        <v>157</v>
      </c>
      <c r="R451" s="263" t="s">
        <v>157</v>
      </c>
      <c r="S451" s="263"/>
      <c r="T451" s="263" t="s">
        <v>157</v>
      </c>
      <c r="U451" s="263" t="s">
        <v>157</v>
      </c>
      <c r="V451" s="263" t="s">
        <v>157</v>
      </c>
      <c r="W451" s="263" t="s">
        <v>157</v>
      </c>
      <c r="X451" s="263" t="s">
        <v>157</v>
      </c>
      <c r="Y451" s="263" t="s">
        <v>157</v>
      </c>
      <c r="Z451" s="263"/>
      <c r="AA451" s="263" t="s">
        <v>157</v>
      </c>
      <c r="AB451" s="263" t="s">
        <v>157</v>
      </c>
      <c r="AC451" s="263" t="s">
        <v>157</v>
      </c>
      <c r="AD451" s="263" t="s">
        <v>157</v>
      </c>
      <c r="AE451" s="263" t="s">
        <v>157</v>
      </c>
      <c r="AF451" s="263" t="s">
        <v>157</v>
      </c>
      <c r="AG451" s="263"/>
      <c r="AH451" s="263" t="s">
        <v>157</v>
      </c>
      <c r="AI451" s="263" t="s">
        <v>157</v>
      </c>
      <c r="AJ451" s="265"/>
      <c r="AK451" s="269"/>
      <c r="AL451" s="270"/>
      <c r="AM451" s="267">
        <f>VLOOKUP(C451,DM_NGAY_CONG_QUY_DINH!$H$3:$L$514,5,FALSE)</f>
        <v>26</v>
      </c>
      <c r="AN451" s="267">
        <f t="shared" si="0"/>
        <v>26</v>
      </c>
      <c r="AO451" s="270">
        <f t="shared" si="1"/>
        <v>0</v>
      </c>
      <c r="AP451" s="270">
        <f t="shared" si="2"/>
        <v>0</v>
      </c>
      <c r="AQ451" s="271">
        <f t="shared" si="3"/>
        <v>0</v>
      </c>
      <c r="AR451" s="270">
        <f t="shared" si="4"/>
        <v>0</v>
      </c>
      <c r="AS451" s="270">
        <f t="shared" si="5"/>
        <v>0</v>
      </c>
      <c r="AT451" s="270">
        <f t="shared" si="6"/>
        <v>0</v>
      </c>
      <c r="AU451" s="270">
        <f t="shared" si="7"/>
        <v>0</v>
      </c>
      <c r="AV451" s="270">
        <f t="shared" si="22"/>
        <v>0</v>
      </c>
      <c r="AW451" s="270">
        <f t="shared" si="9"/>
        <v>0</v>
      </c>
      <c r="AX451" s="270">
        <f t="shared" si="10"/>
        <v>0</v>
      </c>
      <c r="AY451" s="270">
        <f t="shared" si="11"/>
        <v>0</v>
      </c>
      <c r="AZ451" s="270">
        <f t="shared" si="23"/>
        <v>0</v>
      </c>
      <c r="BA451" s="270">
        <f t="shared" si="13"/>
        <v>0</v>
      </c>
      <c r="BB451" s="270">
        <f t="shared" si="14"/>
        <v>0</v>
      </c>
      <c r="BC451" s="270">
        <f t="shared" si="15"/>
        <v>0</v>
      </c>
      <c r="BD451" s="270">
        <f t="shared" si="24"/>
        <v>0</v>
      </c>
      <c r="BE451" s="270">
        <f t="shared" si="17"/>
        <v>0</v>
      </c>
      <c r="BF451" s="270">
        <f t="shared" si="18"/>
        <v>0</v>
      </c>
      <c r="BG451" s="155">
        <f t="shared" si="19"/>
        <v>0</v>
      </c>
      <c r="BH451" s="155">
        <f t="shared" si="20"/>
        <v>0</v>
      </c>
      <c r="BI451" s="155">
        <f t="shared" si="21"/>
        <v>0</v>
      </c>
      <c r="BJ451" s="272">
        <v>1</v>
      </c>
      <c r="BK451" s="273"/>
    </row>
    <row r="452" spans="1:63" ht="14.25">
      <c r="A452" s="243"/>
      <c r="B452" s="36">
        <v>447</v>
      </c>
      <c r="C452" s="38">
        <v>13736</v>
      </c>
      <c r="D452" s="131" t="s">
        <v>549</v>
      </c>
      <c r="E452" s="131" t="s">
        <v>468</v>
      </c>
      <c r="F452" s="263" t="s">
        <v>157</v>
      </c>
      <c r="G452" s="263" t="s">
        <v>157</v>
      </c>
      <c r="H452" s="263" t="s">
        <v>157</v>
      </c>
      <c r="I452" s="263" t="s">
        <v>157</v>
      </c>
      <c r="J452" s="263" t="s">
        <v>157</v>
      </c>
      <c r="K452" s="263" t="s">
        <v>157</v>
      </c>
      <c r="L452" s="263"/>
      <c r="M452" s="263" t="s">
        <v>157</v>
      </c>
      <c r="N452" s="263" t="s">
        <v>157</v>
      </c>
      <c r="O452" s="263" t="s">
        <v>157</v>
      </c>
      <c r="P452" s="263" t="s">
        <v>157</v>
      </c>
      <c r="Q452" s="263" t="s">
        <v>157</v>
      </c>
      <c r="R452" s="263" t="s">
        <v>157</v>
      </c>
      <c r="S452" s="263"/>
      <c r="T452" s="263" t="s">
        <v>157</v>
      </c>
      <c r="U452" s="263" t="s">
        <v>157</v>
      </c>
      <c r="V452" s="263" t="s">
        <v>157</v>
      </c>
      <c r="W452" s="263" t="s">
        <v>157</v>
      </c>
      <c r="X452" s="263" t="s">
        <v>157</v>
      </c>
      <c r="Y452" s="263" t="s">
        <v>157</v>
      </c>
      <c r="Z452" s="263"/>
      <c r="AA452" s="263" t="s">
        <v>157</v>
      </c>
      <c r="AB452" s="263" t="s">
        <v>157</v>
      </c>
      <c r="AC452" s="263" t="s">
        <v>157</v>
      </c>
      <c r="AD452" s="263" t="s">
        <v>157</v>
      </c>
      <c r="AE452" s="263" t="s">
        <v>157</v>
      </c>
      <c r="AF452" s="263" t="s">
        <v>157</v>
      </c>
      <c r="AG452" s="263"/>
      <c r="AH452" s="263" t="s">
        <v>157</v>
      </c>
      <c r="AI452" s="263" t="s">
        <v>157</v>
      </c>
      <c r="AJ452" s="265"/>
      <c r="AK452" s="269"/>
      <c r="AL452" s="270"/>
      <c r="AM452" s="267">
        <f>VLOOKUP(C452,DM_NGAY_CONG_QUY_DINH!$H$3:$L$514,5,FALSE)</f>
        <v>26</v>
      </c>
      <c r="AN452" s="267">
        <f t="shared" si="0"/>
        <v>26</v>
      </c>
      <c r="AO452" s="270">
        <f t="shared" si="1"/>
        <v>0</v>
      </c>
      <c r="AP452" s="270">
        <f t="shared" si="2"/>
        <v>0</v>
      </c>
      <c r="AQ452" s="271">
        <f t="shared" si="3"/>
        <v>0</v>
      </c>
      <c r="AR452" s="270">
        <f t="shared" si="4"/>
        <v>0</v>
      </c>
      <c r="AS452" s="270">
        <f t="shared" si="5"/>
        <v>0</v>
      </c>
      <c r="AT452" s="270">
        <f t="shared" si="6"/>
        <v>0</v>
      </c>
      <c r="AU452" s="270">
        <f t="shared" si="7"/>
        <v>0</v>
      </c>
      <c r="AV452" s="270">
        <f t="shared" si="22"/>
        <v>0</v>
      </c>
      <c r="AW452" s="270">
        <f t="shared" si="9"/>
        <v>0</v>
      </c>
      <c r="AX452" s="270">
        <f t="shared" si="10"/>
        <v>0</v>
      </c>
      <c r="AY452" s="270">
        <f t="shared" si="11"/>
        <v>0</v>
      </c>
      <c r="AZ452" s="270">
        <f t="shared" si="23"/>
        <v>0</v>
      </c>
      <c r="BA452" s="270">
        <f t="shared" si="13"/>
        <v>0</v>
      </c>
      <c r="BB452" s="270">
        <f t="shared" si="14"/>
        <v>0</v>
      </c>
      <c r="BC452" s="270">
        <f t="shared" si="15"/>
        <v>0</v>
      </c>
      <c r="BD452" s="270">
        <f t="shared" si="24"/>
        <v>0</v>
      </c>
      <c r="BE452" s="270">
        <f t="shared" si="17"/>
        <v>0</v>
      </c>
      <c r="BF452" s="270">
        <f t="shared" si="18"/>
        <v>0</v>
      </c>
      <c r="BG452" s="155">
        <f t="shared" si="19"/>
        <v>0</v>
      </c>
      <c r="BH452" s="155">
        <f t="shared" si="20"/>
        <v>0</v>
      </c>
      <c r="BI452" s="155">
        <f t="shared" si="21"/>
        <v>0</v>
      </c>
      <c r="BJ452" s="272">
        <v>1</v>
      </c>
      <c r="BK452" s="273"/>
    </row>
    <row r="453" spans="1:63" ht="14.25">
      <c r="A453" s="243"/>
      <c r="B453" s="36">
        <v>448</v>
      </c>
      <c r="C453" s="38">
        <v>13737</v>
      </c>
      <c r="D453" s="131" t="s">
        <v>550</v>
      </c>
      <c r="E453" s="131" t="s">
        <v>468</v>
      </c>
      <c r="F453" s="263" t="s">
        <v>157</v>
      </c>
      <c r="G453" s="263" t="s">
        <v>157</v>
      </c>
      <c r="H453" s="263" t="s">
        <v>157</v>
      </c>
      <c r="I453" s="263" t="s">
        <v>157</v>
      </c>
      <c r="J453" s="263" t="s">
        <v>157</v>
      </c>
      <c r="K453" s="263" t="s">
        <v>157</v>
      </c>
      <c r="L453" s="263"/>
      <c r="M453" s="263" t="s">
        <v>157</v>
      </c>
      <c r="N453" s="263" t="s">
        <v>157</v>
      </c>
      <c r="O453" s="263" t="s">
        <v>157</v>
      </c>
      <c r="P453" s="263" t="s">
        <v>157</v>
      </c>
      <c r="Q453" s="263" t="s">
        <v>157</v>
      </c>
      <c r="R453" s="263" t="s">
        <v>157</v>
      </c>
      <c r="S453" s="263"/>
      <c r="T453" s="263" t="s">
        <v>157</v>
      </c>
      <c r="U453" s="263" t="s">
        <v>157</v>
      </c>
      <c r="V453" s="263" t="s">
        <v>157</v>
      </c>
      <c r="W453" s="263" t="s">
        <v>157</v>
      </c>
      <c r="X453" s="263" t="s">
        <v>157</v>
      </c>
      <c r="Y453" s="263" t="s">
        <v>157</v>
      </c>
      <c r="Z453" s="263"/>
      <c r="AA453" s="263" t="s">
        <v>157</v>
      </c>
      <c r="AB453" s="263" t="s">
        <v>157</v>
      </c>
      <c r="AC453" s="263" t="s">
        <v>157</v>
      </c>
      <c r="AD453" s="263" t="s">
        <v>157</v>
      </c>
      <c r="AE453" s="263" t="s">
        <v>157</v>
      </c>
      <c r="AF453" s="263" t="s">
        <v>157</v>
      </c>
      <c r="AG453" s="263"/>
      <c r="AH453" s="263" t="s">
        <v>157</v>
      </c>
      <c r="AI453" s="263" t="s">
        <v>157</v>
      </c>
      <c r="AJ453" s="265"/>
      <c r="AK453" s="269"/>
      <c r="AL453" s="270"/>
      <c r="AM453" s="267">
        <f>VLOOKUP(C453,DM_NGAY_CONG_QUY_DINH!$H$3:$L$514,5,FALSE)</f>
        <v>26</v>
      </c>
      <c r="AN453" s="267">
        <f t="shared" si="0"/>
        <v>26</v>
      </c>
      <c r="AO453" s="270">
        <f t="shared" si="1"/>
        <v>0</v>
      </c>
      <c r="AP453" s="270">
        <f t="shared" si="2"/>
        <v>0</v>
      </c>
      <c r="AQ453" s="271">
        <f t="shared" si="3"/>
        <v>0</v>
      </c>
      <c r="AR453" s="270">
        <f t="shared" si="4"/>
        <v>0</v>
      </c>
      <c r="AS453" s="270">
        <f t="shared" si="5"/>
        <v>0</v>
      </c>
      <c r="AT453" s="270">
        <f t="shared" si="6"/>
        <v>0</v>
      </c>
      <c r="AU453" s="270">
        <f t="shared" si="7"/>
        <v>0</v>
      </c>
      <c r="AV453" s="270">
        <f t="shared" si="22"/>
        <v>0</v>
      </c>
      <c r="AW453" s="270">
        <f t="shared" si="9"/>
        <v>0</v>
      </c>
      <c r="AX453" s="270">
        <f t="shared" si="10"/>
        <v>0</v>
      </c>
      <c r="AY453" s="270">
        <f t="shared" si="11"/>
        <v>0</v>
      </c>
      <c r="AZ453" s="270">
        <f t="shared" si="23"/>
        <v>0</v>
      </c>
      <c r="BA453" s="270">
        <f t="shared" si="13"/>
        <v>0</v>
      </c>
      <c r="BB453" s="270">
        <f t="shared" si="14"/>
        <v>0</v>
      </c>
      <c r="BC453" s="270">
        <f t="shared" si="15"/>
        <v>0</v>
      </c>
      <c r="BD453" s="270">
        <f t="shared" si="24"/>
        <v>0</v>
      </c>
      <c r="BE453" s="270">
        <f t="shared" si="17"/>
        <v>0</v>
      </c>
      <c r="BF453" s="270">
        <f t="shared" si="18"/>
        <v>0</v>
      </c>
      <c r="BG453" s="155">
        <f t="shared" si="19"/>
        <v>0</v>
      </c>
      <c r="BH453" s="155">
        <f t="shared" si="20"/>
        <v>0</v>
      </c>
      <c r="BI453" s="155">
        <f t="shared" si="21"/>
        <v>0</v>
      </c>
      <c r="BJ453" s="272">
        <v>1</v>
      </c>
      <c r="BK453" s="273"/>
    </row>
    <row r="454" spans="1:63" ht="14.25">
      <c r="A454" s="243"/>
      <c r="B454" s="36">
        <v>449</v>
      </c>
      <c r="C454" s="38">
        <v>13738</v>
      </c>
      <c r="D454" s="131" t="s">
        <v>552</v>
      </c>
      <c r="E454" s="131" t="s">
        <v>468</v>
      </c>
      <c r="F454" s="263" t="s">
        <v>157</v>
      </c>
      <c r="G454" s="263" t="s">
        <v>157</v>
      </c>
      <c r="H454" s="263" t="s">
        <v>157</v>
      </c>
      <c r="I454" s="263" t="s">
        <v>157</v>
      </c>
      <c r="J454" s="263" t="s">
        <v>157</v>
      </c>
      <c r="K454" s="263" t="s">
        <v>157</v>
      </c>
      <c r="L454" s="263"/>
      <c r="M454" s="263" t="s">
        <v>157</v>
      </c>
      <c r="N454" s="263" t="s">
        <v>157</v>
      </c>
      <c r="O454" s="263" t="s">
        <v>157</v>
      </c>
      <c r="P454" s="263" t="s">
        <v>157</v>
      </c>
      <c r="Q454" s="263" t="s">
        <v>157</v>
      </c>
      <c r="R454" s="263" t="s">
        <v>157</v>
      </c>
      <c r="S454" s="263"/>
      <c r="T454" s="263" t="s">
        <v>157</v>
      </c>
      <c r="U454" s="263" t="s">
        <v>157</v>
      </c>
      <c r="V454" s="263" t="s">
        <v>157</v>
      </c>
      <c r="W454" s="263" t="s">
        <v>157</v>
      </c>
      <c r="X454" s="263" t="s">
        <v>157</v>
      </c>
      <c r="Y454" s="263" t="s">
        <v>157</v>
      </c>
      <c r="Z454" s="263"/>
      <c r="AA454" s="263" t="s">
        <v>157</v>
      </c>
      <c r="AB454" s="263" t="s">
        <v>157</v>
      </c>
      <c r="AC454" s="263" t="s">
        <v>157</v>
      </c>
      <c r="AD454" s="263" t="s">
        <v>157</v>
      </c>
      <c r="AE454" s="263" t="s">
        <v>157</v>
      </c>
      <c r="AF454" s="263" t="s">
        <v>157</v>
      </c>
      <c r="AG454" s="263"/>
      <c r="AH454" s="263" t="s">
        <v>157</v>
      </c>
      <c r="AI454" s="263" t="s">
        <v>157</v>
      </c>
      <c r="AJ454" s="265"/>
      <c r="AK454" s="269"/>
      <c r="AL454" s="270"/>
      <c r="AM454" s="267">
        <f>VLOOKUP(C454,DM_NGAY_CONG_QUY_DINH!$H$3:$L$514,5,FALSE)</f>
        <v>26</v>
      </c>
      <c r="AN454" s="267">
        <f t="shared" si="0"/>
        <v>26</v>
      </c>
      <c r="AO454" s="270">
        <f t="shared" si="1"/>
        <v>0</v>
      </c>
      <c r="AP454" s="270">
        <f t="shared" si="2"/>
        <v>0</v>
      </c>
      <c r="AQ454" s="271">
        <f t="shared" si="3"/>
        <v>0</v>
      </c>
      <c r="AR454" s="270">
        <f t="shared" si="4"/>
        <v>0</v>
      </c>
      <c r="AS454" s="270">
        <f t="shared" si="5"/>
        <v>0</v>
      </c>
      <c r="AT454" s="270">
        <f t="shared" si="6"/>
        <v>0</v>
      </c>
      <c r="AU454" s="270">
        <f t="shared" si="7"/>
        <v>0</v>
      </c>
      <c r="AV454" s="270">
        <f t="shared" si="22"/>
        <v>0</v>
      </c>
      <c r="AW454" s="270">
        <f t="shared" si="9"/>
        <v>0</v>
      </c>
      <c r="AX454" s="270">
        <f t="shared" si="10"/>
        <v>0</v>
      </c>
      <c r="AY454" s="270">
        <f t="shared" si="11"/>
        <v>0</v>
      </c>
      <c r="AZ454" s="270">
        <f t="shared" si="23"/>
        <v>0</v>
      </c>
      <c r="BA454" s="270">
        <f t="shared" si="13"/>
        <v>0</v>
      </c>
      <c r="BB454" s="270">
        <f t="shared" si="14"/>
        <v>0</v>
      </c>
      <c r="BC454" s="270">
        <f t="shared" si="15"/>
        <v>0</v>
      </c>
      <c r="BD454" s="270">
        <f t="shared" si="24"/>
        <v>0</v>
      </c>
      <c r="BE454" s="270">
        <f t="shared" si="17"/>
        <v>0</v>
      </c>
      <c r="BF454" s="270">
        <f t="shared" si="18"/>
        <v>0</v>
      </c>
      <c r="BG454" s="155">
        <f t="shared" si="19"/>
        <v>0</v>
      </c>
      <c r="BH454" s="155">
        <f t="shared" si="20"/>
        <v>0</v>
      </c>
      <c r="BI454" s="155">
        <f t="shared" si="21"/>
        <v>0</v>
      </c>
      <c r="BJ454" s="272">
        <v>1</v>
      </c>
      <c r="BK454" s="273"/>
    </row>
    <row r="455" spans="1:63" ht="14.25">
      <c r="A455" s="243"/>
      <c r="B455" s="36">
        <v>450</v>
      </c>
      <c r="C455" s="38">
        <v>13739</v>
      </c>
      <c r="D455" s="131" t="s">
        <v>553</v>
      </c>
      <c r="E455" s="131" t="s">
        <v>468</v>
      </c>
      <c r="F455" s="263" t="s">
        <v>157</v>
      </c>
      <c r="G455" s="263" t="s">
        <v>157</v>
      </c>
      <c r="H455" s="263" t="s">
        <v>157</v>
      </c>
      <c r="I455" s="263" t="s">
        <v>157</v>
      </c>
      <c r="J455" s="263" t="s">
        <v>157</v>
      </c>
      <c r="K455" s="263" t="s">
        <v>157</v>
      </c>
      <c r="L455" s="263"/>
      <c r="M455" s="263" t="s">
        <v>157</v>
      </c>
      <c r="N455" s="263" t="s">
        <v>157</v>
      </c>
      <c r="O455" s="263" t="s">
        <v>157</v>
      </c>
      <c r="P455" s="263" t="s">
        <v>157</v>
      </c>
      <c r="Q455" s="263" t="s">
        <v>157</v>
      </c>
      <c r="R455" s="263" t="s">
        <v>157</v>
      </c>
      <c r="S455" s="263"/>
      <c r="T455" s="263" t="s">
        <v>157</v>
      </c>
      <c r="U455" s="263" t="s">
        <v>157</v>
      </c>
      <c r="V455" s="263" t="s">
        <v>157</v>
      </c>
      <c r="W455" s="263" t="s">
        <v>157</v>
      </c>
      <c r="X455" s="263" t="s">
        <v>157</v>
      </c>
      <c r="Y455" s="263" t="s">
        <v>157</v>
      </c>
      <c r="Z455" s="263"/>
      <c r="AA455" s="263" t="s">
        <v>157</v>
      </c>
      <c r="AB455" s="263" t="s">
        <v>157</v>
      </c>
      <c r="AC455" s="263" t="s">
        <v>157</v>
      </c>
      <c r="AD455" s="263" t="s">
        <v>157</v>
      </c>
      <c r="AE455" s="263" t="s">
        <v>157</v>
      </c>
      <c r="AF455" s="263" t="s">
        <v>157</v>
      </c>
      <c r="AG455" s="263"/>
      <c r="AH455" s="263" t="s">
        <v>157</v>
      </c>
      <c r="AI455" s="263" t="s">
        <v>157</v>
      </c>
      <c r="AJ455" s="265"/>
      <c r="AK455" s="269"/>
      <c r="AL455" s="270"/>
      <c r="AM455" s="267">
        <f>VLOOKUP(C455,DM_NGAY_CONG_QUY_DINH!$H$3:$L$514,5,FALSE)</f>
        <v>26</v>
      </c>
      <c r="AN455" s="267">
        <f t="shared" si="0"/>
        <v>26</v>
      </c>
      <c r="AO455" s="270">
        <f t="shared" si="1"/>
        <v>0</v>
      </c>
      <c r="AP455" s="270">
        <f t="shared" si="2"/>
        <v>0</v>
      </c>
      <c r="AQ455" s="271">
        <f t="shared" si="3"/>
        <v>0</v>
      </c>
      <c r="AR455" s="270">
        <f t="shared" si="4"/>
        <v>0</v>
      </c>
      <c r="AS455" s="270">
        <f t="shared" si="5"/>
        <v>0</v>
      </c>
      <c r="AT455" s="270">
        <f t="shared" si="6"/>
        <v>0</v>
      </c>
      <c r="AU455" s="270">
        <f t="shared" si="7"/>
        <v>0</v>
      </c>
      <c r="AV455" s="270">
        <f t="shared" si="22"/>
        <v>0</v>
      </c>
      <c r="AW455" s="270">
        <f t="shared" si="9"/>
        <v>0</v>
      </c>
      <c r="AX455" s="270">
        <f t="shared" si="10"/>
        <v>0</v>
      </c>
      <c r="AY455" s="270">
        <f t="shared" si="11"/>
        <v>0</v>
      </c>
      <c r="AZ455" s="270">
        <f t="shared" si="23"/>
        <v>0</v>
      </c>
      <c r="BA455" s="270">
        <f t="shared" si="13"/>
        <v>0</v>
      </c>
      <c r="BB455" s="270">
        <f t="shared" si="14"/>
        <v>0</v>
      </c>
      <c r="BC455" s="270">
        <f t="shared" si="15"/>
        <v>0</v>
      </c>
      <c r="BD455" s="270">
        <f t="shared" si="24"/>
        <v>0</v>
      </c>
      <c r="BE455" s="270">
        <f t="shared" si="17"/>
        <v>0</v>
      </c>
      <c r="BF455" s="270">
        <f t="shared" si="18"/>
        <v>0</v>
      </c>
      <c r="BG455" s="155">
        <f t="shared" si="19"/>
        <v>0</v>
      </c>
      <c r="BH455" s="155">
        <f t="shared" si="20"/>
        <v>0</v>
      </c>
      <c r="BI455" s="155">
        <f t="shared" si="21"/>
        <v>0</v>
      </c>
      <c r="BJ455" s="272">
        <v>1</v>
      </c>
      <c r="BK455" s="273"/>
    </row>
    <row r="456" spans="1:63" ht="14.25">
      <c r="A456" s="243"/>
      <c r="B456" s="36">
        <v>451</v>
      </c>
      <c r="C456" s="38">
        <v>13740</v>
      </c>
      <c r="D456" s="131" t="s">
        <v>554</v>
      </c>
      <c r="E456" s="131" t="s">
        <v>468</v>
      </c>
      <c r="F456" s="263" t="s">
        <v>157</v>
      </c>
      <c r="G456" s="263" t="s">
        <v>157</v>
      </c>
      <c r="H456" s="263" t="s">
        <v>157</v>
      </c>
      <c r="I456" s="263" t="s">
        <v>157</v>
      </c>
      <c r="J456" s="263" t="s">
        <v>157</v>
      </c>
      <c r="K456" s="263" t="s">
        <v>157</v>
      </c>
      <c r="L456" s="263"/>
      <c r="M456" s="263" t="s">
        <v>157</v>
      </c>
      <c r="N456" s="263" t="s">
        <v>157</v>
      </c>
      <c r="O456" s="263" t="s">
        <v>157</v>
      </c>
      <c r="P456" s="263" t="s">
        <v>157</v>
      </c>
      <c r="Q456" s="263" t="s">
        <v>157</v>
      </c>
      <c r="R456" s="263" t="s">
        <v>157</v>
      </c>
      <c r="S456" s="263"/>
      <c r="T456" s="263" t="s">
        <v>157</v>
      </c>
      <c r="U456" s="263" t="s">
        <v>157</v>
      </c>
      <c r="V456" s="263" t="s">
        <v>157</v>
      </c>
      <c r="W456" s="263" t="s">
        <v>157</v>
      </c>
      <c r="X456" s="263" t="s">
        <v>157</v>
      </c>
      <c r="Y456" s="263" t="s">
        <v>157</v>
      </c>
      <c r="Z456" s="263"/>
      <c r="AA456" s="263" t="s">
        <v>157</v>
      </c>
      <c r="AB456" s="263" t="s">
        <v>157</v>
      </c>
      <c r="AC456" s="263" t="s">
        <v>157</v>
      </c>
      <c r="AD456" s="263" t="s">
        <v>157</v>
      </c>
      <c r="AE456" s="263" t="s">
        <v>157</v>
      </c>
      <c r="AF456" s="263" t="s">
        <v>157</v>
      </c>
      <c r="AG456" s="263"/>
      <c r="AH456" s="263" t="s">
        <v>157</v>
      </c>
      <c r="AI456" s="263" t="s">
        <v>157</v>
      </c>
      <c r="AJ456" s="265"/>
      <c r="AK456" s="269"/>
      <c r="AL456" s="270"/>
      <c r="AM456" s="267">
        <f>VLOOKUP(C456,DM_NGAY_CONG_QUY_DINH!$H$3:$L$514,5,FALSE)</f>
        <v>26</v>
      </c>
      <c r="AN456" s="267">
        <f t="shared" si="0"/>
        <v>26</v>
      </c>
      <c r="AO456" s="270">
        <f t="shared" si="1"/>
        <v>0</v>
      </c>
      <c r="AP456" s="270">
        <f t="shared" si="2"/>
        <v>0</v>
      </c>
      <c r="AQ456" s="271">
        <f t="shared" si="3"/>
        <v>0</v>
      </c>
      <c r="AR456" s="270">
        <f t="shared" si="4"/>
        <v>0</v>
      </c>
      <c r="AS456" s="270">
        <f t="shared" si="5"/>
        <v>0</v>
      </c>
      <c r="AT456" s="270">
        <f t="shared" si="6"/>
        <v>0</v>
      </c>
      <c r="AU456" s="270">
        <f t="shared" si="7"/>
        <v>0</v>
      </c>
      <c r="AV456" s="270">
        <f t="shared" si="22"/>
        <v>0</v>
      </c>
      <c r="AW456" s="270">
        <f t="shared" si="9"/>
        <v>0</v>
      </c>
      <c r="AX456" s="270">
        <f t="shared" si="10"/>
        <v>0</v>
      </c>
      <c r="AY456" s="270">
        <f t="shared" si="11"/>
        <v>0</v>
      </c>
      <c r="AZ456" s="270">
        <f t="shared" si="23"/>
        <v>0</v>
      </c>
      <c r="BA456" s="270">
        <f t="shared" si="13"/>
        <v>0</v>
      </c>
      <c r="BB456" s="270">
        <f t="shared" si="14"/>
        <v>0</v>
      </c>
      <c r="BC456" s="270">
        <f t="shared" si="15"/>
        <v>0</v>
      </c>
      <c r="BD456" s="270">
        <f t="shared" si="24"/>
        <v>0</v>
      </c>
      <c r="BE456" s="270">
        <f t="shared" si="17"/>
        <v>0</v>
      </c>
      <c r="BF456" s="270">
        <f t="shared" si="18"/>
        <v>0</v>
      </c>
      <c r="BG456" s="155">
        <f t="shared" si="19"/>
        <v>0</v>
      </c>
      <c r="BH456" s="155">
        <f t="shared" si="20"/>
        <v>0</v>
      </c>
      <c r="BI456" s="155">
        <f t="shared" si="21"/>
        <v>0</v>
      </c>
      <c r="BJ456" s="272">
        <v>1</v>
      </c>
      <c r="BK456" s="273"/>
    </row>
    <row r="457" spans="1:63" ht="14.25">
      <c r="A457" s="243"/>
      <c r="B457" s="36">
        <v>452</v>
      </c>
      <c r="C457" s="38">
        <v>13741</v>
      </c>
      <c r="D457" s="131" t="s">
        <v>555</v>
      </c>
      <c r="E457" s="131" t="s">
        <v>468</v>
      </c>
      <c r="F457" s="263" t="s">
        <v>157</v>
      </c>
      <c r="G457" s="263" t="s">
        <v>157</v>
      </c>
      <c r="H457" s="263" t="s">
        <v>157</v>
      </c>
      <c r="I457" s="263" t="s">
        <v>157</v>
      </c>
      <c r="J457" s="263" t="s">
        <v>157</v>
      </c>
      <c r="K457" s="263" t="s">
        <v>157</v>
      </c>
      <c r="L457" s="263"/>
      <c r="M457" s="263" t="s">
        <v>157</v>
      </c>
      <c r="N457" s="263" t="s">
        <v>157</v>
      </c>
      <c r="O457" s="263" t="s">
        <v>157</v>
      </c>
      <c r="P457" s="263" t="s">
        <v>157</v>
      </c>
      <c r="Q457" s="263" t="s">
        <v>157</v>
      </c>
      <c r="R457" s="263" t="s">
        <v>157</v>
      </c>
      <c r="S457" s="263"/>
      <c r="T457" s="263" t="s">
        <v>157</v>
      </c>
      <c r="U457" s="263" t="s">
        <v>157</v>
      </c>
      <c r="V457" s="263" t="s">
        <v>157</v>
      </c>
      <c r="W457" s="263" t="s">
        <v>157</v>
      </c>
      <c r="X457" s="263" t="s">
        <v>157</v>
      </c>
      <c r="Y457" s="263" t="s">
        <v>157</v>
      </c>
      <c r="Z457" s="263"/>
      <c r="AA457" s="263" t="s">
        <v>157</v>
      </c>
      <c r="AB457" s="263" t="s">
        <v>157</v>
      </c>
      <c r="AC457" s="263" t="s">
        <v>157</v>
      </c>
      <c r="AD457" s="263" t="s">
        <v>157</v>
      </c>
      <c r="AE457" s="263" t="s">
        <v>157</v>
      </c>
      <c r="AF457" s="263" t="s">
        <v>157</v>
      </c>
      <c r="AG457" s="263"/>
      <c r="AH457" s="263" t="s">
        <v>157</v>
      </c>
      <c r="AI457" s="263" t="s">
        <v>157</v>
      </c>
      <c r="AJ457" s="265"/>
      <c r="AK457" s="269"/>
      <c r="AL457" s="270"/>
      <c r="AM457" s="267">
        <f>VLOOKUP(C457,DM_NGAY_CONG_QUY_DINH!$H$3:$L$514,5,FALSE)</f>
        <v>26</v>
      </c>
      <c r="AN457" s="267">
        <f t="shared" si="0"/>
        <v>26</v>
      </c>
      <c r="AO457" s="270">
        <f t="shared" si="1"/>
        <v>0</v>
      </c>
      <c r="AP457" s="270">
        <f t="shared" si="2"/>
        <v>0</v>
      </c>
      <c r="AQ457" s="271">
        <f t="shared" si="3"/>
        <v>0</v>
      </c>
      <c r="AR457" s="270">
        <f t="shared" si="4"/>
        <v>0</v>
      </c>
      <c r="AS457" s="270">
        <f t="shared" si="5"/>
        <v>0</v>
      </c>
      <c r="AT457" s="270">
        <f t="shared" si="6"/>
        <v>0</v>
      </c>
      <c r="AU457" s="270">
        <f t="shared" si="7"/>
        <v>0</v>
      </c>
      <c r="AV457" s="270">
        <f t="shared" si="22"/>
        <v>0</v>
      </c>
      <c r="AW457" s="270">
        <f t="shared" si="9"/>
        <v>0</v>
      </c>
      <c r="AX457" s="270">
        <f t="shared" si="10"/>
        <v>0</v>
      </c>
      <c r="AY457" s="270">
        <f t="shared" si="11"/>
        <v>0</v>
      </c>
      <c r="AZ457" s="270">
        <f t="shared" si="23"/>
        <v>0</v>
      </c>
      <c r="BA457" s="270">
        <f t="shared" si="13"/>
        <v>0</v>
      </c>
      <c r="BB457" s="270">
        <f t="shared" si="14"/>
        <v>0</v>
      </c>
      <c r="BC457" s="270">
        <f t="shared" si="15"/>
        <v>0</v>
      </c>
      <c r="BD457" s="270">
        <f t="shared" si="24"/>
        <v>0</v>
      </c>
      <c r="BE457" s="270">
        <f t="shared" si="17"/>
        <v>0</v>
      </c>
      <c r="BF457" s="270">
        <f t="shared" si="18"/>
        <v>0</v>
      </c>
      <c r="BG457" s="155">
        <f t="shared" si="19"/>
        <v>0</v>
      </c>
      <c r="BH457" s="155">
        <f t="shared" si="20"/>
        <v>0</v>
      </c>
      <c r="BI457" s="155">
        <f t="shared" si="21"/>
        <v>0</v>
      </c>
      <c r="BJ457" s="272">
        <v>1</v>
      </c>
      <c r="BK457" s="273"/>
    </row>
    <row r="458" spans="1:63" ht="14.25">
      <c r="A458" s="243"/>
      <c r="B458" s="36">
        <v>453</v>
      </c>
      <c r="C458" s="38">
        <v>13817</v>
      </c>
      <c r="D458" s="131" t="s">
        <v>557</v>
      </c>
      <c r="E458" s="131" t="s">
        <v>468</v>
      </c>
      <c r="F458" s="263" t="s">
        <v>157</v>
      </c>
      <c r="G458" s="263" t="s">
        <v>157</v>
      </c>
      <c r="H458" s="263" t="s">
        <v>157</v>
      </c>
      <c r="I458" s="263" t="s">
        <v>157</v>
      </c>
      <c r="J458" s="263" t="s">
        <v>157</v>
      </c>
      <c r="K458" s="263" t="s">
        <v>157</v>
      </c>
      <c r="L458" s="263"/>
      <c r="M458" s="263" t="s">
        <v>157</v>
      </c>
      <c r="N458" s="263" t="s">
        <v>157</v>
      </c>
      <c r="O458" s="263" t="s">
        <v>157</v>
      </c>
      <c r="P458" s="263" t="s">
        <v>157</v>
      </c>
      <c r="Q458" s="263" t="s">
        <v>157</v>
      </c>
      <c r="R458" s="263" t="s">
        <v>157</v>
      </c>
      <c r="S458" s="263"/>
      <c r="T458" s="263" t="s">
        <v>157</v>
      </c>
      <c r="U458" s="263" t="s">
        <v>157</v>
      </c>
      <c r="V458" s="263" t="s">
        <v>157</v>
      </c>
      <c r="W458" s="263" t="s">
        <v>157</v>
      </c>
      <c r="X458" s="263" t="s">
        <v>157</v>
      </c>
      <c r="Y458" s="263" t="s">
        <v>157</v>
      </c>
      <c r="Z458" s="263"/>
      <c r="AA458" s="263" t="s">
        <v>157</v>
      </c>
      <c r="AB458" s="263" t="s">
        <v>157</v>
      </c>
      <c r="AC458" s="263" t="s">
        <v>157</v>
      </c>
      <c r="AD458" s="263" t="s">
        <v>157</v>
      </c>
      <c r="AE458" s="263" t="s">
        <v>157</v>
      </c>
      <c r="AF458" s="263" t="s">
        <v>157</v>
      </c>
      <c r="AG458" s="263"/>
      <c r="AH458" s="263" t="s">
        <v>157</v>
      </c>
      <c r="AI458" s="263" t="s">
        <v>157</v>
      </c>
      <c r="AJ458" s="265"/>
      <c r="AK458" s="269"/>
      <c r="AL458" s="270"/>
      <c r="AM458" s="267">
        <f>VLOOKUP(C458,DM_NGAY_CONG_QUY_DINH!$H$3:$L$514,5,FALSE)</f>
        <v>26</v>
      </c>
      <c r="AN458" s="267">
        <f t="shared" si="0"/>
        <v>26</v>
      </c>
      <c r="AO458" s="270">
        <f t="shared" si="1"/>
        <v>0</v>
      </c>
      <c r="AP458" s="270">
        <f t="shared" si="2"/>
        <v>0</v>
      </c>
      <c r="AQ458" s="271">
        <f t="shared" si="3"/>
        <v>0</v>
      </c>
      <c r="AR458" s="270">
        <f t="shared" si="4"/>
        <v>0</v>
      </c>
      <c r="AS458" s="270">
        <f t="shared" si="5"/>
        <v>0</v>
      </c>
      <c r="AT458" s="270">
        <f t="shared" si="6"/>
        <v>0</v>
      </c>
      <c r="AU458" s="270">
        <f t="shared" si="7"/>
        <v>0</v>
      </c>
      <c r="AV458" s="270">
        <f t="shared" si="22"/>
        <v>0</v>
      </c>
      <c r="AW458" s="270">
        <f t="shared" si="9"/>
        <v>0</v>
      </c>
      <c r="AX458" s="270">
        <f t="shared" si="10"/>
        <v>0</v>
      </c>
      <c r="AY458" s="270">
        <f t="shared" si="11"/>
        <v>0</v>
      </c>
      <c r="AZ458" s="270">
        <f t="shared" si="23"/>
        <v>0</v>
      </c>
      <c r="BA458" s="270">
        <f t="shared" si="13"/>
        <v>0</v>
      </c>
      <c r="BB458" s="270">
        <f t="shared" si="14"/>
        <v>0</v>
      </c>
      <c r="BC458" s="270">
        <f t="shared" si="15"/>
        <v>0</v>
      </c>
      <c r="BD458" s="270">
        <f t="shared" si="24"/>
        <v>0</v>
      </c>
      <c r="BE458" s="270">
        <f t="shared" si="17"/>
        <v>0</v>
      </c>
      <c r="BF458" s="270">
        <f t="shared" si="18"/>
        <v>0</v>
      </c>
      <c r="BG458" s="155">
        <f t="shared" si="19"/>
        <v>0</v>
      </c>
      <c r="BH458" s="155">
        <f t="shared" si="20"/>
        <v>0</v>
      </c>
      <c r="BI458" s="155">
        <f t="shared" si="21"/>
        <v>0</v>
      </c>
      <c r="BJ458" s="272">
        <v>1</v>
      </c>
      <c r="BK458" s="273"/>
    </row>
    <row r="459" spans="1:63" ht="14.25">
      <c r="A459" s="243"/>
      <c r="B459" s="36">
        <v>454</v>
      </c>
      <c r="C459" s="38">
        <v>13750</v>
      </c>
      <c r="D459" s="131" t="s">
        <v>558</v>
      </c>
      <c r="E459" s="131" t="s">
        <v>445</v>
      </c>
      <c r="F459" s="263" t="s">
        <v>157</v>
      </c>
      <c r="G459" s="263" t="s">
        <v>157</v>
      </c>
      <c r="H459" s="263" t="s">
        <v>157</v>
      </c>
      <c r="I459" s="263" t="s">
        <v>157</v>
      </c>
      <c r="J459" s="263" t="s">
        <v>157</v>
      </c>
      <c r="K459" s="263" t="s">
        <v>157</v>
      </c>
      <c r="L459" s="263"/>
      <c r="M459" s="263" t="s">
        <v>157</v>
      </c>
      <c r="N459" s="263" t="s">
        <v>157</v>
      </c>
      <c r="O459" s="263" t="s">
        <v>157</v>
      </c>
      <c r="P459" s="263" t="s">
        <v>157</v>
      </c>
      <c r="Q459" s="263" t="s">
        <v>157</v>
      </c>
      <c r="R459" s="263" t="s">
        <v>157</v>
      </c>
      <c r="S459" s="263"/>
      <c r="T459" s="263" t="s">
        <v>157</v>
      </c>
      <c r="U459" s="263" t="s">
        <v>157</v>
      </c>
      <c r="V459" s="263" t="s">
        <v>157</v>
      </c>
      <c r="W459" s="263" t="s">
        <v>157</v>
      </c>
      <c r="X459" s="263" t="s">
        <v>157</v>
      </c>
      <c r="Y459" s="263" t="s">
        <v>157</v>
      </c>
      <c r="Z459" s="263"/>
      <c r="AA459" s="263" t="s">
        <v>157</v>
      </c>
      <c r="AB459" s="263" t="s">
        <v>157</v>
      </c>
      <c r="AC459" s="263" t="s">
        <v>157</v>
      </c>
      <c r="AD459" s="263" t="s">
        <v>157</v>
      </c>
      <c r="AE459" s="263" t="s">
        <v>157</v>
      </c>
      <c r="AF459" s="263" t="s">
        <v>157</v>
      </c>
      <c r="AG459" s="263"/>
      <c r="AH459" s="263" t="s">
        <v>157</v>
      </c>
      <c r="AI459" s="263" t="s">
        <v>157</v>
      </c>
      <c r="AJ459" s="265"/>
      <c r="AK459" s="269"/>
      <c r="AL459" s="270"/>
      <c r="AM459" s="267">
        <f>VLOOKUP(C459,DM_NGAY_CONG_QUY_DINH!$H$3:$L$514,5,FALSE)</f>
        <v>26</v>
      </c>
      <c r="AN459" s="267">
        <f t="shared" si="0"/>
        <v>26</v>
      </c>
      <c r="AO459" s="270">
        <f t="shared" si="1"/>
        <v>0</v>
      </c>
      <c r="AP459" s="270">
        <f t="shared" si="2"/>
        <v>0</v>
      </c>
      <c r="AQ459" s="271">
        <f t="shared" si="3"/>
        <v>0</v>
      </c>
      <c r="AR459" s="270">
        <f t="shared" si="4"/>
        <v>0</v>
      </c>
      <c r="AS459" s="270">
        <f t="shared" si="5"/>
        <v>0</v>
      </c>
      <c r="AT459" s="270">
        <f t="shared" si="6"/>
        <v>0</v>
      </c>
      <c r="AU459" s="270">
        <f t="shared" si="7"/>
        <v>0</v>
      </c>
      <c r="AV459" s="270">
        <f t="shared" si="22"/>
        <v>0</v>
      </c>
      <c r="AW459" s="270">
        <f t="shared" si="9"/>
        <v>0</v>
      </c>
      <c r="AX459" s="270">
        <f t="shared" si="10"/>
        <v>0</v>
      </c>
      <c r="AY459" s="270">
        <f t="shared" si="11"/>
        <v>0</v>
      </c>
      <c r="AZ459" s="270">
        <f t="shared" si="23"/>
        <v>0</v>
      </c>
      <c r="BA459" s="270">
        <f t="shared" si="13"/>
        <v>0</v>
      </c>
      <c r="BB459" s="270">
        <f t="shared" si="14"/>
        <v>0</v>
      </c>
      <c r="BC459" s="270">
        <f t="shared" si="15"/>
        <v>0</v>
      </c>
      <c r="BD459" s="270">
        <f t="shared" si="24"/>
        <v>0</v>
      </c>
      <c r="BE459" s="270">
        <f t="shared" si="17"/>
        <v>0</v>
      </c>
      <c r="BF459" s="270">
        <f t="shared" si="18"/>
        <v>0</v>
      </c>
      <c r="BG459" s="155">
        <f t="shared" si="19"/>
        <v>0</v>
      </c>
      <c r="BH459" s="155">
        <f t="shared" si="20"/>
        <v>0</v>
      </c>
      <c r="BI459" s="155">
        <f t="shared" si="21"/>
        <v>0</v>
      </c>
      <c r="BJ459" s="272">
        <v>1</v>
      </c>
      <c r="BK459" s="273"/>
    </row>
    <row r="460" spans="1:63" ht="14.25">
      <c r="A460" s="243"/>
      <c r="B460" s="36">
        <v>455</v>
      </c>
      <c r="C460" s="38">
        <v>13751</v>
      </c>
      <c r="D460" s="131" t="s">
        <v>559</v>
      </c>
      <c r="E460" s="131" t="s">
        <v>445</v>
      </c>
      <c r="F460" s="263" t="s">
        <v>157</v>
      </c>
      <c r="G460" s="263" t="s">
        <v>157</v>
      </c>
      <c r="H460" s="263" t="s">
        <v>157</v>
      </c>
      <c r="I460" s="263" t="s">
        <v>157</v>
      </c>
      <c r="J460" s="263" t="s">
        <v>157</v>
      </c>
      <c r="K460" s="263" t="s">
        <v>157</v>
      </c>
      <c r="L460" s="263"/>
      <c r="M460" s="263" t="s">
        <v>157</v>
      </c>
      <c r="N460" s="263" t="s">
        <v>157</v>
      </c>
      <c r="O460" s="263" t="s">
        <v>157</v>
      </c>
      <c r="P460" s="263" t="s">
        <v>157</v>
      </c>
      <c r="Q460" s="263" t="s">
        <v>157</v>
      </c>
      <c r="R460" s="263" t="s">
        <v>157</v>
      </c>
      <c r="S460" s="263"/>
      <c r="T460" s="263" t="s">
        <v>157</v>
      </c>
      <c r="U460" s="263" t="s">
        <v>157</v>
      </c>
      <c r="V460" s="263" t="s">
        <v>157</v>
      </c>
      <c r="W460" s="263" t="s">
        <v>157</v>
      </c>
      <c r="X460" s="263" t="s">
        <v>157</v>
      </c>
      <c r="Y460" s="263" t="s">
        <v>157</v>
      </c>
      <c r="Z460" s="263"/>
      <c r="AA460" s="263" t="s">
        <v>157</v>
      </c>
      <c r="AB460" s="263" t="s">
        <v>157</v>
      </c>
      <c r="AC460" s="263" t="s">
        <v>157</v>
      </c>
      <c r="AD460" s="263" t="s">
        <v>157</v>
      </c>
      <c r="AE460" s="263" t="s">
        <v>157</v>
      </c>
      <c r="AF460" s="263" t="s">
        <v>157</v>
      </c>
      <c r="AG460" s="263"/>
      <c r="AH460" s="263" t="s">
        <v>157</v>
      </c>
      <c r="AI460" s="263" t="s">
        <v>157</v>
      </c>
      <c r="AJ460" s="265"/>
      <c r="AK460" s="269"/>
      <c r="AL460" s="270"/>
      <c r="AM460" s="267">
        <f>VLOOKUP(C460,DM_NGAY_CONG_QUY_DINH!$H$3:$L$514,5,FALSE)</f>
        <v>26</v>
      </c>
      <c r="AN460" s="267">
        <f t="shared" si="0"/>
        <v>26</v>
      </c>
      <c r="AO460" s="270">
        <f t="shared" si="1"/>
        <v>0</v>
      </c>
      <c r="AP460" s="270">
        <f t="shared" si="2"/>
        <v>0</v>
      </c>
      <c r="AQ460" s="271">
        <f t="shared" si="3"/>
        <v>0</v>
      </c>
      <c r="AR460" s="270">
        <f t="shared" si="4"/>
        <v>0</v>
      </c>
      <c r="AS460" s="270">
        <f t="shared" si="5"/>
        <v>0</v>
      </c>
      <c r="AT460" s="270">
        <f t="shared" si="6"/>
        <v>0</v>
      </c>
      <c r="AU460" s="270">
        <f t="shared" si="7"/>
        <v>0</v>
      </c>
      <c r="AV460" s="270">
        <f t="shared" si="22"/>
        <v>0</v>
      </c>
      <c r="AW460" s="270">
        <f t="shared" si="9"/>
        <v>0</v>
      </c>
      <c r="AX460" s="270">
        <f t="shared" si="10"/>
        <v>0</v>
      </c>
      <c r="AY460" s="270">
        <f t="shared" si="11"/>
        <v>0</v>
      </c>
      <c r="AZ460" s="270">
        <f t="shared" si="23"/>
        <v>0</v>
      </c>
      <c r="BA460" s="270">
        <f t="shared" si="13"/>
        <v>0</v>
      </c>
      <c r="BB460" s="270">
        <f t="shared" si="14"/>
        <v>0</v>
      </c>
      <c r="BC460" s="270">
        <f t="shared" si="15"/>
        <v>0</v>
      </c>
      <c r="BD460" s="270">
        <f t="shared" si="24"/>
        <v>0</v>
      </c>
      <c r="BE460" s="270">
        <f t="shared" si="17"/>
        <v>0</v>
      </c>
      <c r="BF460" s="270">
        <f t="shared" si="18"/>
        <v>0</v>
      </c>
      <c r="BG460" s="155">
        <f t="shared" si="19"/>
        <v>0</v>
      </c>
      <c r="BH460" s="155">
        <f t="shared" si="20"/>
        <v>0</v>
      </c>
      <c r="BI460" s="155">
        <f t="shared" si="21"/>
        <v>0</v>
      </c>
      <c r="BJ460" s="272">
        <v>1</v>
      </c>
      <c r="BK460" s="273"/>
    </row>
    <row r="461" spans="1:63" ht="14.25">
      <c r="A461" s="243"/>
      <c r="B461" s="36">
        <v>456</v>
      </c>
      <c r="C461" s="38">
        <v>13728</v>
      </c>
      <c r="D461" s="131" t="s">
        <v>561</v>
      </c>
      <c r="E461" s="131" t="s">
        <v>682</v>
      </c>
      <c r="F461" s="263" t="s">
        <v>157</v>
      </c>
      <c r="G461" s="263" t="s">
        <v>157</v>
      </c>
      <c r="H461" s="263" t="s">
        <v>157</v>
      </c>
      <c r="I461" s="263" t="s">
        <v>157</v>
      </c>
      <c r="J461" s="263" t="s">
        <v>157</v>
      </c>
      <c r="K461" s="263" t="s">
        <v>157</v>
      </c>
      <c r="L461" s="263"/>
      <c r="M461" s="263" t="s">
        <v>157</v>
      </c>
      <c r="N461" s="263" t="s">
        <v>157</v>
      </c>
      <c r="O461" s="263" t="s">
        <v>157</v>
      </c>
      <c r="P461" s="263" t="s">
        <v>157</v>
      </c>
      <c r="Q461" s="263" t="s">
        <v>157</v>
      </c>
      <c r="R461" s="263" t="s">
        <v>157</v>
      </c>
      <c r="S461" s="263"/>
      <c r="T461" s="263" t="s">
        <v>157</v>
      </c>
      <c r="U461" s="263" t="s">
        <v>157</v>
      </c>
      <c r="V461" s="263" t="s">
        <v>157</v>
      </c>
      <c r="W461" s="263" t="s">
        <v>157</v>
      </c>
      <c r="X461" s="263" t="s">
        <v>157</v>
      </c>
      <c r="Y461" s="263" t="s">
        <v>157</v>
      </c>
      <c r="Z461" s="263"/>
      <c r="AA461" s="263" t="s">
        <v>157</v>
      </c>
      <c r="AB461" s="263" t="s">
        <v>157</v>
      </c>
      <c r="AC461" s="263" t="s">
        <v>157</v>
      </c>
      <c r="AD461" s="263" t="s">
        <v>157</v>
      </c>
      <c r="AE461" s="263" t="s">
        <v>157</v>
      </c>
      <c r="AF461" s="263" t="s">
        <v>157</v>
      </c>
      <c r="AG461" s="263"/>
      <c r="AH461" s="263" t="s">
        <v>157</v>
      </c>
      <c r="AI461" s="263" t="s">
        <v>157</v>
      </c>
      <c r="AJ461" s="265"/>
      <c r="AK461" s="269"/>
      <c r="AL461" s="270"/>
      <c r="AM461" s="267">
        <f>VLOOKUP(C461,DM_NGAY_CONG_QUY_DINH!$H$3:$L$514,5,FALSE)</f>
        <v>26</v>
      </c>
      <c r="AN461" s="267">
        <f t="shared" si="0"/>
        <v>26</v>
      </c>
      <c r="AO461" s="270">
        <f t="shared" si="1"/>
        <v>0</v>
      </c>
      <c r="AP461" s="270">
        <f t="shared" si="2"/>
        <v>0</v>
      </c>
      <c r="AQ461" s="271">
        <f t="shared" si="3"/>
        <v>0</v>
      </c>
      <c r="AR461" s="270">
        <f t="shared" si="4"/>
        <v>0</v>
      </c>
      <c r="AS461" s="270">
        <f t="shared" si="5"/>
        <v>0</v>
      </c>
      <c r="AT461" s="270">
        <f t="shared" si="6"/>
        <v>0</v>
      </c>
      <c r="AU461" s="270">
        <f t="shared" si="7"/>
        <v>0</v>
      </c>
      <c r="AV461" s="270">
        <f t="shared" si="22"/>
        <v>0</v>
      </c>
      <c r="AW461" s="270">
        <f t="shared" si="9"/>
        <v>0</v>
      </c>
      <c r="AX461" s="270">
        <f t="shared" si="10"/>
        <v>0</v>
      </c>
      <c r="AY461" s="270">
        <f t="shared" si="11"/>
        <v>0</v>
      </c>
      <c r="AZ461" s="270">
        <f t="shared" si="23"/>
        <v>0</v>
      </c>
      <c r="BA461" s="270">
        <f t="shared" si="13"/>
        <v>0</v>
      </c>
      <c r="BB461" s="270">
        <f t="shared" si="14"/>
        <v>0</v>
      </c>
      <c r="BC461" s="270">
        <f t="shared" si="15"/>
        <v>0</v>
      </c>
      <c r="BD461" s="270">
        <f t="shared" si="24"/>
        <v>0</v>
      </c>
      <c r="BE461" s="270">
        <f t="shared" si="17"/>
        <v>0</v>
      </c>
      <c r="BF461" s="270">
        <f t="shared" si="18"/>
        <v>0</v>
      </c>
      <c r="BG461" s="155">
        <f t="shared" si="19"/>
        <v>0</v>
      </c>
      <c r="BH461" s="155">
        <f t="shared" si="20"/>
        <v>0</v>
      </c>
      <c r="BI461" s="155">
        <f t="shared" si="21"/>
        <v>0</v>
      </c>
      <c r="BJ461" s="272">
        <v>1</v>
      </c>
      <c r="BK461" s="273"/>
    </row>
    <row r="462" spans="1:63" ht="14.25">
      <c r="A462" s="243"/>
      <c r="B462" s="36">
        <v>457</v>
      </c>
      <c r="C462" s="38">
        <v>13745</v>
      </c>
      <c r="D462" s="131" t="s">
        <v>562</v>
      </c>
      <c r="E462" s="131" t="s">
        <v>682</v>
      </c>
      <c r="F462" s="263" t="s">
        <v>157</v>
      </c>
      <c r="G462" s="263" t="s">
        <v>157</v>
      </c>
      <c r="H462" s="263" t="s">
        <v>157</v>
      </c>
      <c r="I462" s="263" t="s">
        <v>157</v>
      </c>
      <c r="J462" s="263" t="s">
        <v>157</v>
      </c>
      <c r="K462" s="263" t="s">
        <v>157</v>
      </c>
      <c r="L462" s="263"/>
      <c r="M462" s="263" t="s">
        <v>157</v>
      </c>
      <c r="N462" s="263" t="s">
        <v>157</v>
      </c>
      <c r="O462" s="263" t="s">
        <v>157</v>
      </c>
      <c r="P462" s="263" t="s">
        <v>157</v>
      </c>
      <c r="Q462" s="263" t="s">
        <v>157</v>
      </c>
      <c r="R462" s="263" t="s">
        <v>157</v>
      </c>
      <c r="S462" s="263"/>
      <c r="T462" s="263" t="s">
        <v>157</v>
      </c>
      <c r="U462" s="263" t="s">
        <v>157</v>
      </c>
      <c r="V462" s="263" t="s">
        <v>157</v>
      </c>
      <c r="W462" s="263" t="s">
        <v>157</v>
      </c>
      <c r="X462" s="263" t="s">
        <v>157</v>
      </c>
      <c r="Y462" s="263" t="s">
        <v>157</v>
      </c>
      <c r="Z462" s="263"/>
      <c r="AA462" s="263" t="s">
        <v>157</v>
      </c>
      <c r="AB462" s="263" t="s">
        <v>157</v>
      </c>
      <c r="AC462" s="263" t="s">
        <v>157</v>
      </c>
      <c r="AD462" s="263" t="s">
        <v>157</v>
      </c>
      <c r="AE462" s="263" t="s">
        <v>157</v>
      </c>
      <c r="AF462" s="263" t="s">
        <v>157</v>
      </c>
      <c r="AG462" s="263"/>
      <c r="AH462" s="263" t="s">
        <v>157</v>
      </c>
      <c r="AI462" s="263" t="s">
        <v>157</v>
      </c>
      <c r="AJ462" s="265"/>
      <c r="AK462" s="269"/>
      <c r="AL462" s="270"/>
      <c r="AM462" s="267">
        <f>VLOOKUP(C462,DM_NGAY_CONG_QUY_DINH!$H$3:$L$514,5,FALSE)</f>
        <v>26</v>
      </c>
      <c r="AN462" s="267">
        <f t="shared" si="0"/>
        <v>26</v>
      </c>
      <c r="AO462" s="270">
        <f t="shared" si="1"/>
        <v>0</v>
      </c>
      <c r="AP462" s="270">
        <f t="shared" si="2"/>
        <v>0</v>
      </c>
      <c r="AQ462" s="271">
        <f t="shared" si="3"/>
        <v>0</v>
      </c>
      <c r="AR462" s="270">
        <f t="shared" si="4"/>
        <v>0</v>
      </c>
      <c r="AS462" s="270">
        <f t="shared" si="5"/>
        <v>0</v>
      </c>
      <c r="AT462" s="270">
        <f t="shared" si="6"/>
        <v>0</v>
      </c>
      <c r="AU462" s="270">
        <f t="shared" si="7"/>
        <v>0</v>
      </c>
      <c r="AV462" s="270">
        <f t="shared" si="22"/>
        <v>0</v>
      </c>
      <c r="AW462" s="270">
        <f t="shared" si="9"/>
        <v>0</v>
      </c>
      <c r="AX462" s="270">
        <f t="shared" si="10"/>
        <v>0</v>
      </c>
      <c r="AY462" s="270">
        <f t="shared" si="11"/>
        <v>0</v>
      </c>
      <c r="AZ462" s="270">
        <f t="shared" si="23"/>
        <v>0</v>
      </c>
      <c r="BA462" s="270">
        <f t="shared" si="13"/>
        <v>0</v>
      </c>
      <c r="BB462" s="270">
        <f t="shared" si="14"/>
        <v>0</v>
      </c>
      <c r="BC462" s="270">
        <f t="shared" si="15"/>
        <v>0</v>
      </c>
      <c r="BD462" s="270">
        <f t="shared" si="24"/>
        <v>0</v>
      </c>
      <c r="BE462" s="270">
        <f t="shared" si="17"/>
        <v>0</v>
      </c>
      <c r="BF462" s="270">
        <f t="shared" si="18"/>
        <v>0</v>
      </c>
      <c r="BG462" s="155">
        <f t="shared" si="19"/>
        <v>0</v>
      </c>
      <c r="BH462" s="155">
        <f t="shared" si="20"/>
        <v>0</v>
      </c>
      <c r="BI462" s="155">
        <f t="shared" si="21"/>
        <v>0</v>
      </c>
      <c r="BJ462" s="272">
        <v>1</v>
      </c>
      <c r="BK462" s="273"/>
    </row>
    <row r="463" spans="1:63" ht="14.25">
      <c r="A463" s="243"/>
      <c r="B463" s="36">
        <v>458</v>
      </c>
      <c r="C463" s="38">
        <v>13746</v>
      </c>
      <c r="D463" s="131" t="s">
        <v>564</v>
      </c>
      <c r="E463" s="131" t="s">
        <v>682</v>
      </c>
      <c r="F463" s="263" t="s">
        <v>157</v>
      </c>
      <c r="G463" s="263" t="s">
        <v>157</v>
      </c>
      <c r="H463" s="263" t="s">
        <v>157</v>
      </c>
      <c r="I463" s="263" t="s">
        <v>157</v>
      </c>
      <c r="J463" s="263" t="s">
        <v>157</v>
      </c>
      <c r="K463" s="263" t="s">
        <v>157</v>
      </c>
      <c r="L463" s="263"/>
      <c r="M463" s="263" t="s">
        <v>157</v>
      </c>
      <c r="N463" s="263" t="s">
        <v>157</v>
      </c>
      <c r="O463" s="263" t="s">
        <v>157</v>
      </c>
      <c r="P463" s="263" t="s">
        <v>157</v>
      </c>
      <c r="Q463" s="263" t="s">
        <v>157</v>
      </c>
      <c r="R463" s="263" t="s">
        <v>157</v>
      </c>
      <c r="S463" s="263"/>
      <c r="T463" s="263" t="s">
        <v>157</v>
      </c>
      <c r="U463" s="263" t="s">
        <v>157</v>
      </c>
      <c r="V463" s="263" t="s">
        <v>157</v>
      </c>
      <c r="W463" s="263" t="s">
        <v>157</v>
      </c>
      <c r="X463" s="263" t="s">
        <v>157</v>
      </c>
      <c r="Y463" s="263" t="s">
        <v>157</v>
      </c>
      <c r="Z463" s="263"/>
      <c r="AA463" s="263" t="s">
        <v>157</v>
      </c>
      <c r="AB463" s="263" t="s">
        <v>157</v>
      </c>
      <c r="AC463" s="263" t="s">
        <v>157</v>
      </c>
      <c r="AD463" s="263" t="s">
        <v>157</v>
      </c>
      <c r="AE463" s="263" t="s">
        <v>157</v>
      </c>
      <c r="AF463" s="263" t="s">
        <v>157</v>
      </c>
      <c r="AG463" s="263"/>
      <c r="AH463" s="263" t="s">
        <v>157</v>
      </c>
      <c r="AI463" s="263" t="s">
        <v>157</v>
      </c>
      <c r="AJ463" s="265"/>
      <c r="AK463" s="269"/>
      <c r="AL463" s="270"/>
      <c r="AM463" s="267">
        <f>VLOOKUP(C463,DM_NGAY_CONG_QUY_DINH!$H$3:$L$514,5,FALSE)</f>
        <v>26</v>
      </c>
      <c r="AN463" s="267">
        <f t="shared" si="0"/>
        <v>26</v>
      </c>
      <c r="AO463" s="270">
        <f t="shared" si="1"/>
        <v>0</v>
      </c>
      <c r="AP463" s="270">
        <f t="shared" si="2"/>
        <v>0</v>
      </c>
      <c r="AQ463" s="271">
        <f t="shared" si="3"/>
        <v>0</v>
      </c>
      <c r="AR463" s="270">
        <f t="shared" si="4"/>
        <v>0</v>
      </c>
      <c r="AS463" s="270">
        <f t="shared" si="5"/>
        <v>0</v>
      </c>
      <c r="AT463" s="270">
        <f t="shared" si="6"/>
        <v>0</v>
      </c>
      <c r="AU463" s="270">
        <f t="shared" si="7"/>
        <v>0</v>
      </c>
      <c r="AV463" s="270">
        <f t="shared" si="22"/>
        <v>0</v>
      </c>
      <c r="AW463" s="270">
        <f t="shared" si="9"/>
        <v>0</v>
      </c>
      <c r="AX463" s="270">
        <f t="shared" si="10"/>
        <v>0</v>
      </c>
      <c r="AY463" s="270">
        <f t="shared" si="11"/>
        <v>0</v>
      </c>
      <c r="AZ463" s="270">
        <f t="shared" si="23"/>
        <v>0</v>
      </c>
      <c r="BA463" s="270">
        <f t="shared" si="13"/>
        <v>0</v>
      </c>
      <c r="BB463" s="270">
        <f t="shared" si="14"/>
        <v>0</v>
      </c>
      <c r="BC463" s="270">
        <f t="shared" si="15"/>
        <v>0</v>
      </c>
      <c r="BD463" s="270">
        <f t="shared" si="24"/>
        <v>0</v>
      </c>
      <c r="BE463" s="270">
        <f t="shared" si="17"/>
        <v>0</v>
      </c>
      <c r="BF463" s="270">
        <f t="shared" si="18"/>
        <v>0</v>
      </c>
      <c r="BG463" s="155">
        <f t="shared" si="19"/>
        <v>0</v>
      </c>
      <c r="BH463" s="155">
        <f t="shared" si="20"/>
        <v>0</v>
      </c>
      <c r="BI463" s="155">
        <f t="shared" si="21"/>
        <v>0</v>
      </c>
      <c r="BJ463" s="272">
        <v>1</v>
      </c>
      <c r="BK463" s="273"/>
    </row>
    <row r="464" spans="1:63" ht="14.25">
      <c r="A464" s="243"/>
      <c r="B464" s="36">
        <v>459</v>
      </c>
      <c r="C464" s="38">
        <v>13747</v>
      </c>
      <c r="D464" s="131" t="s">
        <v>565</v>
      </c>
      <c r="E464" s="131" t="s">
        <v>682</v>
      </c>
      <c r="F464" s="263" t="s">
        <v>157</v>
      </c>
      <c r="G464" s="263" t="s">
        <v>157</v>
      </c>
      <c r="H464" s="263" t="s">
        <v>157</v>
      </c>
      <c r="I464" s="263" t="s">
        <v>157</v>
      </c>
      <c r="J464" s="263" t="s">
        <v>157</v>
      </c>
      <c r="K464" s="263" t="s">
        <v>157</v>
      </c>
      <c r="L464" s="263"/>
      <c r="M464" s="263" t="s">
        <v>157</v>
      </c>
      <c r="N464" s="263" t="s">
        <v>157</v>
      </c>
      <c r="O464" s="263" t="s">
        <v>157</v>
      </c>
      <c r="P464" s="263" t="s">
        <v>157</v>
      </c>
      <c r="Q464" s="263" t="s">
        <v>157</v>
      </c>
      <c r="R464" s="263" t="s">
        <v>157</v>
      </c>
      <c r="S464" s="263"/>
      <c r="T464" s="263" t="s">
        <v>157</v>
      </c>
      <c r="U464" s="263" t="s">
        <v>157</v>
      </c>
      <c r="V464" s="263" t="s">
        <v>157</v>
      </c>
      <c r="W464" s="263" t="s">
        <v>157</v>
      </c>
      <c r="X464" s="263" t="s">
        <v>157</v>
      </c>
      <c r="Y464" s="263" t="s">
        <v>157</v>
      </c>
      <c r="Z464" s="263"/>
      <c r="AA464" s="263" t="s">
        <v>157</v>
      </c>
      <c r="AB464" s="263" t="s">
        <v>157</v>
      </c>
      <c r="AC464" s="263" t="s">
        <v>157</v>
      </c>
      <c r="AD464" s="263" t="s">
        <v>157</v>
      </c>
      <c r="AE464" s="263" t="s">
        <v>157</v>
      </c>
      <c r="AF464" s="263" t="s">
        <v>157</v>
      </c>
      <c r="AG464" s="263"/>
      <c r="AH464" s="263" t="s">
        <v>157</v>
      </c>
      <c r="AI464" s="263" t="s">
        <v>157</v>
      </c>
      <c r="AJ464" s="265"/>
      <c r="AK464" s="269"/>
      <c r="AL464" s="270"/>
      <c r="AM464" s="267">
        <f>VLOOKUP(C464,DM_NGAY_CONG_QUY_DINH!$H$3:$L$514,5,FALSE)</f>
        <v>26</v>
      </c>
      <c r="AN464" s="267">
        <f t="shared" si="0"/>
        <v>26</v>
      </c>
      <c r="AO464" s="270">
        <f t="shared" si="1"/>
        <v>0</v>
      </c>
      <c r="AP464" s="270">
        <f t="shared" si="2"/>
        <v>0</v>
      </c>
      <c r="AQ464" s="271">
        <f t="shared" si="3"/>
        <v>0</v>
      </c>
      <c r="AR464" s="270">
        <f t="shared" si="4"/>
        <v>0</v>
      </c>
      <c r="AS464" s="270">
        <f t="shared" si="5"/>
        <v>0</v>
      </c>
      <c r="AT464" s="270">
        <f t="shared" si="6"/>
        <v>0</v>
      </c>
      <c r="AU464" s="270">
        <f t="shared" si="7"/>
        <v>0</v>
      </c>
      <c r="AV464" s="270">
        <f t="shared" si="22"/>
        <v>0</v>
      </c>
      <c r="AW464" s="270">
        <f t="shared" si="9"/>
        <v>0</v>
      </c>
      <c r="AX464" s="270">
        <f t="shared" si="10"/>
        <v>0</v>
      </c>
      <c r="AY464" s="270">
        <f t="shared" si="11"/>
        <v>0</v>
      </c>
      <c r="AZ464" s="270">
        <f t="shared" si="23"/>
        <v>0</v>
      </c>
      <c r="BA464" s="270">
        <f t="shared" si="13"/>
        <v>0</v>
      </c>
      <c r="BB464" s="270">
        <f t="shared" si="14"/>
        <v>0</v>
      </c>
      <c r="BC464" s="270">
        <f t="shared" si="15"/>
        <v>0</v>
      </c>
      <c r="BD464" s="270">
        <f t="shared" si="24"/>
        <v>0</v>
      </c>
      <c r="BE464" s="270">
        <f t="shared" si="17"/>
        <v>0</v>
      </c>
      <c r="BF464" s="270">
        <f t="shared" si="18"/>
        <v>0</v>
      </c>
      <c r="BG464" s="155">
        <f t="shared" si="19"/>
        <v>0</v>
      </c>
      <c r="BH464" s="155">
        <f t="shared" si="20"/>
        <v>0</v>
      </c>
      <c r="BI464" s="155">
        <f t="shared" si="21"/>
        <v>0</v>
      </c>
      <c r="BJ464" s="272">
        <v>1</v>
      </c>
      <c r="BK464" s="273"/>
    </row>
    <row r="465" spans="1:63" ht="14.25">
      <c r="A465" s="243"/>
      <c r="B465" s="36">
        <v>460</v>
      </c>
      <c r="C465" s="38">
        <v>13748</v>
      </c>
      <c r="D465" s="131" t="s">
        <v>566</v>
      </c>
      <c r="E465" s="131" t="s">
        <v>682</v>
      </c>
      <c r="F465" s="263" t="s">
        <v>157</v>
      </c>
      <c r="G465" s="263" t="s">
        <v>157</v>
      </c>
      <c r="H465" s="263" t="s">
        <v>157</v>
      </c>
      <c r="I465" s="263" t="s">
        <v>157</v>
      </c>
      <c r="J465" s="263" t="s">
        <v>157</v>
      </c>
      <c r="K465" s="263" t="s">
        <v>157</v>
      </c>
      <c r="L465" s="263"/>
      <c r="M465" s="263" t="s">
        <v>157</v>
      </c>
      <c r="N465" s="263" t="s">
        <v>157</v>
      </c>
      <c r="O465" s="263" t="s">
        <v>157</v>
      </c>
      <c r="P465" s="263" t="s">
        <v>157</v>
      </c>
      <c r="Q465" s="263" t="s">
        <v>157</v>
      </c>
      <c r="R465" s="263" t="s">
        <v>157</v>
      </c>
      <c r="S465" s="263"/>
      <c r="T465" s="263" t="s">
        <v>157</v>
      </c>
      <c r="U465" s="263" t="s">
        <v>157</v>
      </c>
      <c r="V465" s="263" t="s">
        <v>157</v>
      </c>
      <c r="W465" s="263" t="s">
        <v>157</v>
      </c>
      <c r="X465" s="263" t="s">
        <v>157</v>
      </c>
      <c r="Y465" s="263" t="s">
        <v>157</v>
      </c>
      <c r="Z465" s="263"/>
      <c r="AA465" s="263" t="s">
        <v>157</v>
      </c>
      <c r="AB465" s="263" t="s">
        <v>157</v>
      </c>
      <c r="AC465" s="263" t="s">
        <v>157</v>
      </c>
      <c r="AD465" s="263" t="s">
        <v>157</v>
      </c>
      <c r="AE465" s="263" t="s">
        <v>157</v>
      </c>
      <c r="AF465" s="263" t="s">
        <v>157</v>
      </c>
      <c r="AG465" s="263"/>
      <c r="AH465" s="263" t="s">
        <v>157</v>
      </c>
      <c r="AI465" s="263" t="s">
        <v>157</v>
      </c>
      <c r="AJ465" s="265"/>
      <c r="AK465" s="269"/>
      <c r="AL465" s="270"/>
      <c r="AM465" s="267">
        <f>VLOOKUP(C465,DM_NGAY_CONG_QUY_DINH!$H$3:$L$514,5,FALSE)</f>
        <v>26</v>
      </c>
      <c r="AN465" s="267">
        <f t="shared" si="0"/>
        <v>26</v>
      </c>
      <c r="AO465" s="270">
        <f t="shared" si="1"/>
        <v>0</v>
      </c>
      <c r="AP465" s="270">
        <f t="shared" si="2"/>
        <v>0</v>
      </c>
      <c r="AQ465" s="271">
        <f t="shared" si="3"/>
        <v>0</v>
      </c>
      <c r="AR465" s="270">
        <f t="shared" si="4"/>
        <v>0</v>
      </c>
      <c r="AS465" s="270">
        <f t="shared" si="5"/>
        <v>0</v>
      </c>
      <c r="AT465" s="270">
        <f t="shared" si="6"/>
        <v>0</v>
      </c>
      <c r="AU465" s="270">
        <f t="shared" si="7"/>
        <v>0</v>
      </c>
      <c r="AV465" s="270">
        <f t="shared" si="22"/>
        <v>0</v>
      </c>
      <c r="AW465" s="270">
        <f t="shared" si="9"/>
        <v>0</v>
      </c>
      <c r="AX465" s="270">
        <f t="shared" si="10"/>
        <v>0</v>
      </c>
      <c r="AY465" s="270">
        <f t="shared" si="11"/>
        <v>0</v>
      </c>
      <c r="AZ465" s="270">
        <f t="shared" si="23"/>
        <v>0</v>
      </c>
      <c r="BA465" s="270">
        <f t="shared" si="13"/>
        <v>0</v>
      </c>
      <c r="BB465" s="270">
        <f t="shared" si="14"/>
        <v>0</v>
      </c>
      <c r="BC465" s="270">
        <f t="shared" si="15"/>
        <v>0</v>
      </c>
      <c r="BD465" s="270">
        <f t="shared" si="24"/>
        <v>0</v>
      </c>
      <c r="BE465" s="270">
        <f t="shared" si="17"/>
        <v>0</v>
      </c>
      <c r="BF465" s="270">
        <f t="shared" si="18"/>
        <v>0</v>
      </c>
      <c r="BG465" s="155">
        <f t="shared" si="19"/>
        <v>0</v>
      </c>
      <c r="BH465" s="155">
        <f t="shared" si="20"/>
        <v>0</v>
      </c>
      <c r="BI465" s="155">
        <f t="shared" si="21"/>
        <v>0</v>
      </c>
      <c r="BJ465" s="272">
        <v>1</v>
      </c>
      <c r="BK465" s="273"/>
    </row>
    <row r="466" spans="1:63" ht="15" customHeight="1">
      <c r="A466" s="243"/>
      <c r="B466" s="36">
        <v>461</v>
      </c>
      <c r="C466" s="38">
        <v>13749</v>
      </c>
      <c r="D466" s="131" t="s">
        <v>568</v>
      </c>
      <c r="E466" s="131" t="s">
        <v>682</v>
      </c>
      <c r="F466" s="263" t="s">
        <v>157</v>
      </c>
      <c r="G466" s="263" t="s">
        <v>157</v>
      </c>
      <c r="H466" s="263" t="s">
        <v>157</v>
      </c>
      <c r="I466" s="263" t="s">
        <v>157</v>
      </c>
      <c r="J466" s="263" t="s">
        <v>157</v>
      </c>
      <c r="K466" s="263" t="s">
        <v>157</v>
      </c>
      <c r="L466" s="263"/>
      <c r="M466" s="263" t="s">
        <v>157</v>
      </c>
      <c r="N466" s="263" t="s">
        <v>157</v>
      </c>
      <c r="O466" s="263" t="s">
        <v>157</v>
      </c>
      <c r="P466" s="263" t="s">
        <v>157</v>
      </c>
      <c r="Q466" s="263" t="s">
        <v>157</v>
      </c>
      <c r="R466" s="263" t="s">
        <v>157</v>
      </c>
      <c r="S466" s="263"/>
      <c r="T466" s="263" t="s">
        <v>157</v>
      </c>
      <c r="U466" s="263" t="s">
        <v>157</v>
      </c>
      <c r="V466" s="263" t="s">
        <v>157</v>
      </c>
      <c r="W466" s="263" t="s">
        <v>157</v>
      </c>
      <c r="X466" s="263" t="s">
        <v>157</v>
      </c>
      <c r="Y466" s="263" t="s">
        <v>157</v>
      </c>
      <c r="Z466" s="263"/>
      <c r="AA466" s="263" t="s">
        <v>157</v>
      </c>
      <c r="AB466" s="263" t="s">
        <v>157</v>
      </c>
      <c r="AC466" s="263" t="s">
        <v>157</v>
      </c>
      <c r="AD466" s="263" t="s">
        <v>157</v>
      </c>
      <c r="AE466" s="263" t="s">
        <v>157</v>
      </c>
      <c r="AF466" s="263" t="s">
        <v>157</v>
      </c>
      <c r="AG466" s="263"/>
      <c r="AH466" s="263" t="s">
        <v>157</v>
      </c>
      <c r="AI466" s="263" t="s">
        <v>157</v>
      </c>
      <c r="AJ466" s="265"/>
      <c r="AK466" s="269"/>
      <c r="AL466" s="270"/>
      <c r="AM466" s="267">
        <f>VLOOKUP(C466,DM_NGAY_CONG_QUY_DINH!$H$3:$L$514,5,FALSE)</f>
        <v>26</v>
      </c>
      <c r="AN466" s="267">
        <f t="shared" si="0"/>
        <v>26</v>
      </c>
      <c r="AO466" s="270">
        <f t="shared" si="1"/>
        <v>0</v>
      </c>
      <c r="AP466" s="270">
        <f t="shared" si="2"/>
        <v>0</v>
      </c>
      <c r="AQ466" s="271">
        <f t="shared" si="3"/>
        <v>0</v>
      </c>
      <c r="AR466" s="270">
        <f t="shared" si="4"/>
        <v>0</v>
      </c>
      <c r="AS466" s="270">
        <f t="shared" si="5"/>
        <v>0</v>
      </c>
      <c r="AT466" s="270">
        <f t="shared" si="6"/>
        <v>0</v>
      </c>
      <c r="AU466" s="270">
        <f t="shared" si="7"/>
        <v>0</v>
      </c>
      <c r="AV466" s="270">
        <f t="shared" si="22"/>
        <v>0</v>
      </c>
      <c r="AW466" s="270">
        <f t="shared" si="9"/>
        <v>0</v>
      </c>
      <c r="AX466" s="270">
        <f t="shared" si="10"/>
        <v>0</v>
      </c>
      <c r="AY466" s="270">
        <f t="shared" si="11"/>
        <v>0</v>
      </c>
      <c r="AZ466" s="270">
        <f t="shared" si="23"/>
        <v>0</v>
      </c>
      <c r="BA466" s="270">
        <f t="shared" si="13"/>
        <v>0</v>
      </c>
      <c r="BB466" s="270">
        <f t="shared" si="14"/>
        <v>0</v>
      </c>
      <c r="BC466" s="270">
        <f t="shared" si="15"/>
        <v>0</v>
      </c>
      <c r="BD466" s="270">
        <f t="shared" si="24"/>
        <v>0</v>
      </c>
      <c r="BE466" s="270">
        <f t="shared" si="17"/>
        <v>0</v>
      </c>
      <c r="BF466" s="270">
        <f t="shared" si="18"/>
        <v>0</v>
      </c>
      <c r="BG466" s="155">
        <f t="shared" si="19"/>
        <v>0</v>
      </c>
      <c r="BH466" s="155">
        <f t="shared" si="20"/>
        <v>0</v>
      </c>
      <c r="BI466" s="155">
        <f t="shared" si="21"/>
        <v>0</v>
      </c>
      <c r="BJ466" s="272">
        <v>1</v>
      </c>
      <c r="BK466" s="273"/>
    </row>
    <row r="467" spans="1:63" ht="14.25">
      <c r="B467" s="36">
        <v>462</v>
      </c>
      <c r="C467" s="38">
        <v>13720</v>
      </c>
      <c r="D467" s="131" t="s">
        <v>569</v>
      </c>
      <c r="E467" s="131" t="s">
        <v>468</v>
      </c>
      <c r="F467" s="263" t="s">
        <v>157</v>
      </c>
      <c r="G467" s="263" t="s">
        <v>157</v>
      </c>
      <c r="H467" s="263" t="s">
        <v>157</v>
      </c>
      <c r="I467" s="263" t="s">
        <v>157</v>
      </c>
      <c r="J467" s="263" t="s">
        <v>157</v>
      </c>
      <c r="K467" s="263" t="s">
        <v>157</v>
      </c>
      <c r="L467" s="263"/>
      <c r="M467" s="263" t="s">
        <v>157</v>
      </c>
      <c r="N467" s="263" t="s">
        <v>157</v>
      </c>
      <c r="O467" s="263" t="s">
        <v>157</v>
      </c>
      <c r="P467" s="263" t="s">
        <v>157</v>
      </c>
      <c r="Q467" s="263" t="s">
        <v>157</v>
      </c>
      <c r="R467" s="263" t="s">
        <v>157</v>
      </c>
      <c r="S467" s="263"/>
      <c r="T467" s="263" t="s">
        <v>157</v>
      </c>
      <c r="U467" s="263" t="s">
        <v>157</v>
      </c>
      <c r="V467" s="263" t="s">
        <v>157</v>
      </c>
      <c r="W467" s="263" t="s">
        <v>157</v>
      </c>
      <c r="X467" s="263" t="s">
        <v>157</v>
      </c>
      <c r="Y467" s="263" t="s">
        <v>157</v>
      </c>
      <c r="Z467" s="263"/>
      <c r="AA467" s="263" t="s">
        <v>157</v>
      </c>
      <c r="AB467" s="263" t="s">
        <v>157</v>
      </c>
      <c r="AC467" s="263" t="s">
        <v>157</v>
      </c>
      <c r="AD467" s="263" t="s">
        <v>157</v>
      </c>
      <c r="AE467" s="263" t="s">
        <v>157</v>
      </c>
      <c r="AF467" s="263" t="s">
        <v>157</v>
      </c>
      <c r="AG467" s="263"/>
      <c r="AH467" s="263" t="s">
        <v>157</v>
      </c>
      <c r="AI467" s="263" t="s">
        <v>157</v>
      </c>
      <c r="AJ467" s="343"/>
      <c r="AK467" s="21"/>
      <c r="AL467" s="270"/>
      <c r="AM467" s="267">
        <f>VLOOKUP(C467,DM_NGAY_CONG_QUY_DINH!$H$3:$L$514,5,FALSE)</f>
        <v>26</v>
      </c>
      <c r="AN467" s="267">
        <f t="shared" si="0"/>
        <v>26</v>
      </c>
      <c r="AO467" s="270">
        <f t="shared" si="1"/>
        <v>0</v>
      </c>
      <c r="AP467" s="270">
        <f t="shared" si="2"/>
        <v>0</v>
      </c>
      <c r="AQ467" s="271">
        <f t="shared" si="3"/>
        <v>0</v>
      </c>
      <c r="AR467" s="270">
        <f t="shared" si="4"/>
        <v>0</v>
      </c>
      <c r="AS467" s="270">
        <f t="shared" si="5"/>
        <v>0</v>
      </c>
      <c r="AT467" s="270">
        <f t="shared" si="6"/>
        <v>0</v>
      </c>
      <c r="AU467" s="270">
        <f t="shared" si="7"/>
        <v>0</v>
      </c>
      <c r="AV467" s="270">
        <f t="shared" si="22"/>
        <v>0</v>
      </c>
      <c r="AW467" s="270">
        <f t="shared" si="9"/>
        <v>0</v>
      </c>
      <c r="AX467" s="270">
        <f t="shared" si="10"/>
        <v>0</v>
      </c>
      <c r="AY467" s="270">
        <f t="shared" si="11"/>
        <v>0</v>
      </c>
      <c r="AZ467" s="270">
        <f t="shared" si="23"/>
        <v>0</v>
      </c>
      <c r="BA467" s="270">
        <f t="shared" si="13"/>
        <v>0</v>
      </c>
      <c r="BB467" s="270">
        <f t="shared" si="14"/>
        <v>0</v>
      </c>
      <c r="BC467" s="270">
        <f t="shared" si="15"/>
        <v>0</v>
      </c>
      <c r="BD467" s="270">
        <f t="shared" si="24"/>
        <v>0</v>
      </c>
      <c r="BE467" s="270">
        <f t="shared" si="17"/>
        <v>0</v>
      </c>
      <c r="BF467" s="270">
        <f t="shared" si="18"/>
        <v>0</v>
      </c>
      <c r="BG467" s="155">
        <f t="shared" si="19"/>
        <v>0</v>
      </c>
      <c r="BH467" s="155">
        <f t="shared" si="20"/>
        <v>0</v>
      </c>
      <c r="BI467" s="155">
        <f t="shared" si="21"/>
        <v>0</v>
      </c>
      <c r="BJ467" s="272">
        <v>1</v>
      </c>
      <c r="BK467" s="56"/>
    </row>
    <row r="468" spans="1:63" ht="14.25">
      <c r="B468" s="36">
        <v>463</v>
      </c>
      <c r="C468" s="38">
        <v>13721</v>
      </c>
      <c r="D468" s="131" t="s">
        <v>570</v>
      </c>
      <c r="E468" s="131" t="s">
        <v>468</v>
      </c>
      <c r="F468" s="263" t="s">
        <v>157</v>
      </c>
      <c r="G468" s="263" t="s">
        <v>157</v>
      </c>
      <c r="H468" s="263" t="s">
        <v>157</v>
      </c>
      <c r="I468" s="263" t="s">
        <v>157</v>
      </c>
      <c r="J468" s="263" t="s">
        <v>157</v>
      </c>
      <c r="K468" s="263" t="s">
        <v>157</v>
      </c>
      <c r="L468" s="263"/>
      <c r="M468" s="263" t="s">
        <v>157</v>
      </c>
      <c r="N468" s="263" t="s">
        <v>157</v>
      </c>
      <c r="O468" s="263" t="s">
        <v>157</v>
      </c>
      <c r="P468" s="263" t="s">
        <v>157</v>
      </c>
      <c r="Q468" s="263" t="s">
        <v>157</v>
      </c>
      <c r="R468" s="263" t="s">
        <v>157</v>
      </c>
      <c r="S468" s="263"/>
      <c r="T468" s="263" t="s">
        <v>157</v>
      </c>
      <c r="U468" s="263" t="s">
        <v>157</v>
      </c>
      <c r="V468" s="263" t="s">
        <v>157</v>
      </c>
      <c r="W468" s="263" t="s">
        <v>157</v>
      </c>
      <c r="X468" s="263" t="s">
        <v>157</v>
      </c>
      <c r="Y468" s="263" t="s">
        <v>157</v>
      </c>
      <c r="Z468" s="263"/>
      <c r="AA468" s="263" t="s">
        <v>157</v>
      </c>
      <c r="AB468" s="263" t="s">
        <v>157</v>
      </c>
      <c r="AC468" s="263" t="s">
        <v>157</v>
      </c>
      <c r="AD468" s="263" t="s">
        <v>157</v>
      </c>
      <c r="AE468" s="263" t="s">
        <v>157</v>
      </c>
      <c r="AF468" s="263" t="s">
        <v>157</v>
      </c>
      <c r="AG468" s="263"/>
      <c r="AH468" s="263" t="s">
        <v>157</v>
      </c>
      <c r="AI468" s="263" t="s">
        <v>157</v>
      </c>
      <c r="AJ468" s="343"/>
      <c r="AK468" s="21"/>
      <c r="AL468" s="270"/>
      <c r="AM468" s="267">
        <f>VLOOKUP(C468,DM_NGAY_CONG_QUY_DINH!$H$3:$L$514,5,FALSE)</f>
        <v>26</v>
      </c>
      <c r="AN468" s="267">
        <f t="shared" si="0"/>
        <v>26</v>
      </c>
      <c r="AO468" s="270">
        <f t="shared" si="1"/>
        <v>0</v>
      </c>
      <c r="AP468" s="270">
        <f t="shared" si="2"/>
        <v>0</v>
      </c>
      <c r="AQ468" s="271">
        <f t="shared" si="3"/>
        <v>0</v>
      </c>
      <c r="AR468" s="270">
        <f t="shared" si="4"/>
        <v>0</v>
      </c>
      <c r="AS468" s="270">
        <f t="shared" si="5"/>
        <v>0</v>
      </c>
      <c r="AT468" s="270">
        <f t="shared" si="6"/>
        <v>0</v>
      </c>
      <c r="AU468" s="270">
        <f t="shared" si="7"/>
        <v>0</v>
      </c>
      <c r="AV468" s="270">
        <f t="shared" si="22"/>
        <v>0</v>
      </c>
      <c r="AW468" s="270">
        <f t="shared" si="9"/>
        <v>0</v>
      </c>
      <c r="AX468" s="270">
        <f t="shared" si="10"/>
        <v>0</v>
      </c>
      <c r="AY468" s="270">
        <f t="shared" si="11"/>
        <v>0</v>
      </c>
      <c r="AZ468" s="270">
        <f t="shared" si="23"/>
        <v>0</v>
      </c>
      <c r="BA468" s="270">
        <f t="shared" si="13"/>
        <v>0</v>
      </c>
      <c r="BB468" s="270">
        <f t="shared" si="14"/>
        <v>0</v>
      </c>
      <c r="BC468" s="270">
        <f t="shared" si="15"/>
        <v>0</v>
      </c>
      <c r="BD468" s="270">
        <f t="shared" si="24"/>
        <v>0</v>
      </c>
      <c r="BE468" s="270">
        <f t="shared" si="17"/>
        <v>0</v>
      </c>
      <c r="BF468" s="270">
        <f t="shared" si="18"/>
        <v>0</v>
      </c>
      <c r="BG468" s="155">
        <f t="shared" si="19"/>
        <v>0</v>
      </c>
      <c r="BH468" s="155">
        <f t="shared" si="20"/>
        <v>0</v>
      </c>
      <c r="BI468" s="155">
        <f t="shared" si="21"/>
        <v>0</v>
      </c>
      <c r="BJ468" s="272">
        <v>1</v>
      </c>
      <c r="BK468" s="56"/>
    </row>
    <row r="469" spans="1:63" ht="14.25">
      <c r="B469" s="36">
        <v>464</v>
      </c>
      <c r="C469" s="38">
        <v>13722</v>
      </c>
      <c r="D469" s="131" t="s">
        <v>571</v>
      </c>
      <c r="E469" s="131" t="s">
        <v>468</v>
      </c>
      <c r="F469" s="263" t="s">
        <v>157</v>
      </c>
      <c r="G469" s="263" t="s">
        <v>157</v>
      </c>
      <c r="H469" s="263" t="s">
        <v>157</v>
      </c>
      <c r="I469" s="263" t="s">
        <v>157</v>
      </c>
      <c r="J469" s="263" t="s">
        <v>157</v>
      </c>
      <c r="K469" s="263" t="s">
        <v>157</v>
      </c>
      <c r="L469" s="263"/>
      <c r="M469" s="263" t="s">
        <v>157</v>
      </c>
      <c r="N469" s="263" t="s">
        <v>157</v>
      </c>
      <c r="O469" s="263" t="s">
        <v>157</v>
      </c>
      <c r="P469" s="263" t="s">
        <v>157</v>
      </c>
      <c r="Q469" s="263" t="s">
        <v>157</v>
      </c>
      <c r="R469" s="263" t="s">
        <v>157</v>
      </c>
      <c r="S469" s="263"/>
      <c r="T469" s="263" t="s">
        <v>157</v>
      </c>
      <c r="U469" s="263" t="s">
        <v>157</v>
      </c>
      <c r="V469" s="263" t="s">
        <v>157</v>
      </c>
      <c r="W469" s="263" t="s">
        <v>157</v>
      </c>
      <c r="X469" s="263" t="s">
        <v>157</v>
      </c>
      <c r="Y469" s="263" t="s">
        <v>157</v>
      </c>
      <c r="Z469" s="263"/>
      <c r="AA469" s="263" t="s">
        <v>157</v>
      </c>
      <c r="AB469" s="263" t="s">
        <v>157</v>
      </c>
      <c r="AC469" s="263" t="s">
        <v>157</v>
      </c>
      <c r="AD469" s="263" t="s">
        <v>157</v>
      </c>
      <c r="AE469" s="263" t="s">
        <v>157</v>
      </c>
      <c r="AF469" s="263" t="s">
        <v>157</v>
      </c>
      <c r="AG469" s="263"/>
      <c r="AH469" s="263" t="s">
        <v>157</v>
      </c>
      <c r="AI469" s="263" t="s">
        <v>157</v>
      </c>
      <c r="AJ469" s="343"/>
      <c r="AK469" s="21"/>
      <c r="AL469" s="270"/>
      <c r="AM469" s="267">
        <f>VLOOKUP(C469,DM_NGAY_CONG_QUY_DINH!$H$3:$L$514,5,FALSE)</f>
        <v>26</v>
      </c>
      <c r="AN469" s="267">
        <f t="shared" si="0"/>
        <v>26</v>
      </c>
      <c r="AO469" s="270">
        <f t="shared" si="1"/>
        <v>0</v>
      </c>
      <c r="AP469" s="270">
        <f t="shared" si="2"/>
        <v>0</v>
      </c>
      <c r="AQ469" s="271">
        <f t="shared" si="3"/>
        <v>0</v>
      </c>
      <c r="AR469" s="270">
        <f t="shared" si="4"/>
        <v>0</v>
      </c>
      <c r="AS469" s="270">
        <f t="shared" si="5"/>
        <v>0</v>
      </c>
      <c r="AT469" s="270">
        <f t="shared" si="6"/>
        <v>0</v>
      </c>
      <c r="AU469" s="270">
        <f t="shared" si="7"/>
        <v>0</v>
      </c>
      <c r="AV469" s="270">
        <f t="shared" si="22"/>
        <v>0</v>
      </c>
      <c r="AW469" s="270">
        <f t="shared" si="9"/>
        <v>0</v>
      </c>
      <c r="AX469" s="270">
        <f t="shared" si="10"/>
        <v>0</v>
      </c>
      <c r="AY469" s="270">
        <f t="shared" si="11"/>
        <v>0</v>
      </c>
      <c r="AZ469" s="270">
        <f t="shared" si="23"/>
        <v>0</v>
      </c>
      <c r="BA469" s="270">
        <f t="shared" si="13"/>
        <v>0</v>
      </c>
      <c r="BB469" s="270">
        <f t="shared" si="14"/>
        <v>0</v>
      </c>
      <c r="BC469" s="270">
        <f t="shared" si="15"/>
        <v>0</v>
      </c>
      <c r="BD469" s="270">
        <f t="shared" si="24"/>
        <v>0</v>
      </c>
      <c r="BE469" s="270">
        <f t="shared" si="17"/>
        <v>0</v>
      </c>
      <c r="BF469" s="270">
        <f t="shared" si="18"/>
        <v>0</v>
      </c>
      <c r="BG469" s="155">
        <f t="shared" si="19"/>
        <v>0</v>
      </c>
      <c r="BH469" s="155">
        <f t="shared" si="20"/>
        <v>0</v>
      </c>
      <c r="BI469" s="155">
        <f t="shared" si="21"/>
        <v>0</v>
      </c>
      <c r="BJ469" s="272">
        <v>1</v>
      </c>
      <c r="BK469" s="56"/>
    </row>
    <row r="470" spans="1:63" ht="14.25">
      <c r="B470" s="36">
        <v>465</v>
      </c>
      <c r="C470" s="38">
        <v>13723</v>
      </c>
      <c r="D470" s="131" t="s">
        <v>573</v>
      </c>
      <c r="E470" s="131" t="s">
        <v>468</v>
      </c>
      <c r="F470" s="263" t="s">
        <v>157</v>
      </c>
      <c r="G470" s="263" t="s">
        <v>157</v>
      </c>
      <c r="H470" s="263" t="s">
        <v>157</v>
      </c>
      <c r="I470" s="263" t="s">
        <v>157</v>
      </c>
      <c r="J470" s="263" t="s">
        <v>157</v>
      </c>
      <c r="K470" s="263" t="s">
        <v>157</v>
      </c>
      <c r="L470" s="263"/>
      <c r="M470" s="263" t="s">
        <v>157</v>
      </c>
      <c r="N470" s="263" t="s">
        <v>157</v>
      </c>
      <c r="O470" s="263" t="s">
        <v>157</v>
      </c>
      <c r="P470" s="263" t="s">
        <v>157</v>
      </c>
      <c r="Q470" s="263" t="s">
        <v>157</v>
      </c>
      <c r="R470" s="263" t="s">
        <v>157</v>
      </c>
      <c r="S470" s="263"/>
      <c r="T470" s="263" t="s">
        <v>157</v>
      </c>
      <c r="U470" s="263" t="s">
        <v>157</v>
      </c>
      <c r="V470" s="263" t="s">
        <v>157</v>
      </c>
      <c r="W470" s="263" t="s">
        <v>157</v>
      </c>
      <c r="X470" s="263" t="s">
        <v>157</v>
      </c>
      <c r="Y470" s="263" t="s">
        <v>157</v>
      </c>
      <c r="Z470" s="263"/>
      <c r="AA470" s="263" t="s">
        <v>157</v>
      </c>
      <c r="AB470" s="263" t="s">
        <v>157</v>
      </c>
      <c r="AC470" s="263" t="s">
        <v>157</v>
      </c>
      <c r="AD470" s="263" t="s">
        <v>157</v>
      </c>
      <c r="AE470" s="263" t="s">
        <v>157</v>
      </c>
      <c r="AF470" s="263" t="s">
        <v>157</v>
      </c>
      <c r="AG470" s="263"/>
      <c r="AH470" s="263" t="s">
        <v>157</v>
      </c>
      <c r="AI470" s="263" t="s">
        <v>157</v>
      </c>
      <c r="AJ470" s="343"/>
      <c r="AK470" s="21"/>
      <c r="AL470" s="270"/>
      <c r="AM470" s="267">
        <f>VLOOKUP(C470,DM_NGAY_CONG_QUY_DINH!$H$3:$L$514,5,FALSE)</f>
        <v>26</v>
      </c>
      <c r="AN470" s="267">
        <f t="shared" si="0"/>
        <v>26</v>
      </c>
      <c r="AO470" s="270">
        <f t="shared" si="1"/>
        <v>0</v>
      </c>
      <c r="AP470" s="270">
        <f t="shared" si="2"/>
        <v>0</v>
      </c>
      <c r="AQ470" s="271">
        <f t="shared" si="3"/>
        <v>0</v>
      </c>
      <c r="AR470" s="270">
        <f t="shared" si="4"/>
        <v>0</v>
      </c>
      <c r="AS470" s="270">
        <f t="shared" si="5"/>
        <v>0</v>
      </c>
      <c r="AT470" s="270">
        <f t="shared" si="6"/>
        <v>0</v>
      </c>
      <c r="AU470" s="270">
        <f t="shared" si="7"/>
        <v>0</v>
      </c>
      <c r="AV470" s="270">
        <f t="shared" si="22"/>
        <v>0</v>
      </c>
      <c r="AW470" s="270">
        <f t="shared" si="9"/>
        <v>0</v>
      </c>
      <c r="AX470" s="270">
        <f t="shared" si="10"/>
        <v>0</v>
      </c>
      <c r="AY470" s="270">
        <f t="shared" si="11"/>
        <v>0</v>
      </c>
      <c r="AZ470" s="270">
        <f t="shared" si="23"/>
        <v>0</v>
      </c>
      <c r="BA470" s="270">
        <f t="shared" si="13"/>
        <v>0</v>
      </c>
      <c r="BB470" s="270">
        <f t="shared" si="14"/>
        <v>0</v>
      </c>
      <c r="BC470" s="270">
        <f t="shared" si="15"/>
        <v>0</v>
      </c>
      <c r="BD470" s="270">
        <f t="shared" si="24"/>
        <v>0</v>
      </c>
      <c r="BE470" s="270">
        <f t="shared" si="17"/>
        <v>0</v>
      </c>
      <c r="BF470" s="270">
        <f t="shared" si="18"/>
        <v>0</v>
      </c>
      <c r="BG470" s="155">
        <f t="shared" si="19"/>
        <v>0</v>
      </c>
      <c r="BH470" s="155">
        <f t="shared" si="20"/>
        <v>0</v>
      </c>
      <c r="BI470" s="155">
        <f t="shared" si="21"/>
        <v>0</v>
      </c>
      <c r="BJ470" s="272">
        <v>1</v>
      </c>
      <c r="BK470" s="56"/>
    </row>
    <row r="471" spans="1:63" ht="14.25">
      <c r="B471" s="36">
        <v>466</v>
      </c>
      <c r="C471" s="38">
        <v>13724</v>
      </c>
      <c r="D471" s="131" t="s">
        <v>574</v>
      </c>
      <c r="E471" s="131" t="s">
        <v>468</v>
      </c>
      <c r="F471" s="263" t="s">
        <v>157</v>
      </c>
      <c r="G471" s="263" t="s">
        <v>157</v>
      </c>
      <c r="H471" s="263" t="s">
        <v>157</v>
      </c>
      <c r="I471" s="263" t="s">
        <v>157</v>
      </c>
      <c r="J471" s="263" t="s">
        <v>157</v>
      </c>
      <c r="K471" s="263" t="s">
        <v>157</v>
      </c>
      <c r="L471" s="263"/>
      <c r="M471" s="263" t="s">
        <v>157</v>
      </c>
      <c r="N471" s="263" t="s">
        <v>157</v>
      </c>
      <c r="O471" s="263" t="s">
        <v>157</v>
      </c>
      <c r="P471" s="263" t="s">
        <v>157</v>
      </c>
      <c r="Q471" s="263" t="s">
        <v>157</v>
      </c>
      <c r="R471" s="263" t="s">
        <v>157</v>
      </c>
      <c r="S471" s="263"/>
      <c r="T471" s="263" t="s">
        <v>157</v>
      </c>
      <c r="U471" s="263" t="s">
        <v>157</v>
      </c>
      <c r="V471" s="263" t="s">
        <v>157</v>
      </c>
      <c r="W471" s="263" t="s">
        <v>157</v>
      </c>
      <c r="X471" s="263" t="s">
        <v>157</v>
      </c>
      <c r="Y471" s="263" t="s">
        <v>157</v>
      </c>
      <c r="Z471" s="263"/>
      <c r="AA471" s="263" t="s">
        <v>157</v>
      </c>
      <c r="AB471" s="263" t="s">
        <v>157</v>
      </c>
      <c r="AC471" s="263" t="s">
        <v>157</v>
      </c>
      <c r="AD471" s="263" t="s">
        <v>157</v>
      </c>
      <c r="AE471" s="263" t="s">
        <v>157</v>
      </c>
      <c r="AF471" s="263" t="s">
        <v>157</v>
      </c>
      <c r="AG471" s="263"/>
      <c r="AH471" s="263" t="s">
        <v>157</v>
      </c>
      <c r="AI471" s="263" t="s">
        <v>157</v>
      </c>
      <c r="AJ471" s="343"/>
      <c r="AK471" s="21"/>
      <c r="AL471" s="270"/>
      <c r="AM471" s="267">
        <f>VLOOKUP(C471,DM_NGAY_CONG_QUY_DINH!$H$3:$L$514,5,FALSE)</f>
        <v>26</v>
      </c>
      <c r="AN471" s="267">
        <f t="shared" si="0"/>
        <v>26</v>
      </c>
      <c r="AO471" s="270">
        <f t="shared" si="1"/>
        <v>0</v>
      </c>
      <c r="AP471" s="270">
        <f t="shared" si="2"/>
        <v>0</v>
      </c>
      <c r="AQ471" s="271">
        <f t="shared" si="3"/>
        <v>0</v>
      </c>
      <c r="AR471" s="270">
        <f t="shared" si="4"/>
        <v>0</v>
      </c>
      <c r="AS471" s="270">
        <f t="shared" si="5"/>
        <v>0</v>
      </c>
      <c r="AT471" s="270">
        <f t="shared" si="6"/>
        <v>0</v>
      </c>
      <c r="AU471" s="270">
        <f t="shared" si="7"/>
        <v>0</v>
      </c>
      <c r="AV471" s="270">
        <f t="shared" si="22"/>
        <v>0</v>
      </c>
      <c r="AW471" s="270">
        <f t="shared" si="9"/>
        <v>0</v>
      </c>
      <c r="AX471" s="270">
        <f t="shared" si="10"/>
        <v>0</v>
      </c>
      <c r="AY471" s="270">
        <f t="shared" si="11"/>
        <v>0</v>
      </c>
      <c r="AZ471" s="270">
        <f t="shared" si="23"/>
        <v>0</v>
      </c>
      <c r="BA471" s="270">
        <f t="shared" si="13"/>
        <v>0</v>
      </c>
      <c r="BB471" s="270">
        <f t="shared" si="14"/>
        <v>0</v>
      </c>
      <c r="BC471" s="270">
        <f t="shared" si="15"/>
        <v>0</v>
      </c>
      <c r="BD471" s="270">
        <f t="shared" si="24"/>
        <v>0</v>
      </c>
      <c r="BE471" s="270">
        <f t="shared" si="17"/>
        <v>0</v>
      </c>
      <c r="BF471" s="270">
        <f t="shared" si="18"/>
        <v>0</v>
      </c>
      <c r="BG471" s="155">
        <f t="shared" si="19"/>
        <v>0</v>
      </c>
      <c r="BH471" s="155">
        <f t="shared" si="20"/>
        <v>0</v>
      </c>
      <c r="BI471" s="155">
        <f t="shared" si="21"/>
        <v>0</v>
      </c>
      <c r="BJ471" s="272">
        <v>1</v>
      </c>
      <c r="BK471" s="56"/>
    </row>
    <row r="472" spans="1:63" ht="14.25">
      <c r="B472" s="36">
        <v>467</v>
      </c>
      <c r="C472" s="38">
        <v>13725</v>
      </c>
      <c r="D472" s="131" t="s">
        <v>575</v>
      </c>
      <c r="E472" s="131" t="s">
        <v>468</v>
      </c>
      <c r="F472" s="263" t="s">
        <v>157</v>
      </c>
      <c r="G472" s="263" t="s">
        <v>157</v>
      </c>
      <c r="H472" s="263" t="s">
        <v>157</v>
      </c>
      <c r="I472" s="263" t="s">
        <v>157</v>
      </c>
      <c r="J472" s="263" t="s">
        <v>157</v>
      </c>
      <c r="K472" s="263" t="s">
        <v>157</v>
      </c>
      <c r="L472" s="263"/>
      <c r="M472" s="263" t="s">
        <v>157</v>
      </c>
      <c r="N472" s="263" t="s">
        <v>157</v>
      </c>
      <c r="O472" s="263" t="s">
        <v>157</v>
      </c>
      <c r="P472" s="263" t="s">
        <v>157</v>
      </c>
      <c r="Q472" s="263" t="s">
        <v>157</v>
      </c>
      <c r="R472" s="263" t="s">
        <v>157</v>
      </c>
      <c r="S472" s="263"/>
      <c r="T472" s="263" t="s">
        <v>157</v>
      </c>
      <c r="U472" s="263" t="s">
        <v>157</v>
      </c>
      <c r="V472" s="263" t="s">
        <v>157</v>
      </c>
      <c r="W472" s="263" t="s">
        <v>157</v>
      </c>
      <c r="X472" s="263" t="s">
        <v>157</v>
      </c>
      <c r="Y472" s="263" t="s">
        <v>157</v>
      </c>
      <c r="Z472" s="263"/>
      <c r="AA472" s="263" t="s">
        <v>157</v>
      </c>
      <c r="AB472" s="263" t="s">
        <v>157</v>
      </c>
      <c r="AC472" s="263" t="s">
        <v>157</v>
      </c>
      <c r="AD472" s="263" t="s">
        <v>157</v>
      </c>
      <c r="AE472" s="263" t="s">
        <v>157</v>
      </c>
      <c r="AF472" s="263" t="s">
        <v>157</v>
      </c>
      <c r="AG472" s="263"/>
      <c r="AH472" s="263" t="s">
        <v>157</v>
      </c>
      <c r="AI472" s="263" t="s">
        <v>157</v>
      </c>
      <c r="AJ472" s="343"/>
      <c r="AK472" s="21"/>
      <c r="AL472" s="270"/>
      <c r="AM472" s="267">
        <f>VLOOKUP(C472,DM_NGAY_CONG_QUY_DINH!$H$3:$L$514,5,FALSE)</f>
        <v>26</v>
      </c>
      <c r="AN472" s="267">
        <f t="shared" si="0"/>
        <v>26</v>
      </c>
      <c r="AO472" s="270">
        <f t="shared" si="1"/>
        <v>0</v>
      </c>
      <c r="AP472" s="270">
        <f t="shared" si="2"/>
        <v>0</v>
      </c>
      <c r="AQ472" s="271">
        <f t="shared" si="3"/>
        <v>0</v>
      </c>
      <c r="AR472" s="270">
        <f t="shared" si="4"/>
        <v>0</v>
      </c>
      <c r="AS472" s="270">
        <f t="shared" si="5"/>
        <v>0</v>
      </c>
      <c r="AT472" s="270">
        <f t="shared" si="6"/>
        <v>0</v>
      </c>
      <c r="AU472" s="270">
        <f t="shared" si="7"/>
        <v>0</v>
      </c>
      <c r="AV472" s="270">
        <f t="shared" si="22"/>
        <v>0</v>
      </c>
      <c r="AW472" s="270">
        <f t="shared" si="9"/>
        <v>0</v>
      </c>
      <c r="AX472" s="270">
        <f t="shared" si="10"/>
        <v>0</v>
      </c>
      <c r="AY472" s="270">
        <f t="shared" si="11"/>
        <v>0</v>
      </c>
      <c r="AZ472" s="270">
        <f t="shared" si="23"/>
        <v>0</v>
      </c>
      <c r="BA472" s="270">
        <f t="shared" si="13"/>
        <v>0</v>
      </c>
      <c r="BB472" s="270">
        <f t="shared" si="14"/>
        <v>0</v>
      </c>
      <c r="BC472" s="270">
        <f t="shared" si="15"/>
        <v>0</v>
      </c>
      <c r="BD472" s="270">
        <f t="shared" si="24"/>
        <v>0</v>
      </c>
      <c r="BE472" s="270">
        <f t="shared" si="17"/>
        <v>0</v>
      </c>
      <c r="BF472" s="270">
        <f t="shared" si="18"/>
        <v>0</v>
      </c>
      <c r="BG472" s="155">
        <f t="shared" si="19"/>
        <v>0</v>
      </c>
      <c r="BH472" s="155">
        <f t="shared" si="20"/>
        <v>0</v>
      </c>
      <c r="BI472" s="155">
        <f t="shared" si="21"/>
        <v>0</v>
      </c>
      <c r="BJ472" s="272">
        <v>1</v>
      </c>
      <c r="BK472" s="56"/>
    </row>
    <row r="473" spans="1:63" ht="14.25">
      <c r="B473" s="36">
        <v>468</v>
      </c>
      <c r="C473" s="38">
        <v>13726</v>
      </c>
      <c r="D473" s="131" t="s">
        <v>577</v>
      </c>
      <c r="E473" s="131" t="s">
        <v>468</v>
      </c>
      <c r="F473" s="263" t="s">
        <v>157</v>
      </c>
      <c r="G473" s="263" t="s">
        <v>157</v>
      </c>
      <c r="H473" s="263" t="s">
        <v>157</v>
      </c>
      <c r="I473" s="263" t="s">
        <v>157</v>
      </c>
      <c r="J473" s="263" t="s">
        <v>157</v>
      </c>
      <c r="K473" s="263" t="s">
        <v>157</v>
      </c>
      <c r="L473" s="263"/>
      <c r="M473" s="263" t="s">
        <v>157</v>
      </c>
      <c r="N473" s="263" t="s">
        <v>157</v>
      </c>
      <c r="O473" s="263" t="s">
        <v>157</v>
      </c>
      <c r="P473" s="263" t="s">
        <v>157</v>
      </c>
      <c r="Q473" s="263" t="s">
        <v>157</v>
      </c>
      <c r="R473" s="263" t="s">
        <v>157</v>
      </c>
      <c r="S473" s="263"/>
      <c r="T473" s="263" t="s">
        <v>157</v>
      </c>
      <c r="U473" s="263" t="s">
        <v>157</v>
      </c>
      <c r="V473" s="263" t="s">
        <v>157</v>
      </c>
      <c r="W473" s="263" t="s">
        <v>157</v>
      </c>
      <c r="X473" s="263" t="s">
        <v>157</v>
      </c>
      <c r="Y473" s="263" t="s">
        <v>157</v>
      </c>
      <c r="Z473" s="263"/>
      <c r="AA473" s="263" t="s">
        <v>157</v>
      </c>
      <c r="AB473" s="263" t="s">
        <v>157</v>
      </c>
      <c r="AC473" s="263" t="s">
        <v>157</v>
      </c>
      <c r="AD473" s="263" t="s">
        <v>157</v>
      </c>
      <c r="AE473" s="263" t="s">
        <v>157</v>
      </c>
      <c r="AF473" s="263" t="s">
        <v>157</v>
      </c>
      <c r="AG473" s="263"/>
      <c r="AH473" s="263" t="s">
        <v>157</v>
      </c>
      <c r="AI473" s="263" t="s">
        <v>157</v>
      </c>
      <c r="AJ473" s="343"/>
      <c r="AK473" s="21"/>
      <c r="AL473" s="270"/>
      <c r="AM473" s="267">
        <f>VLOOKUP(C473,DM_NGAY_CONG_QUY_DINH!$H$3:$L$514,5,FALSE)</f>
        <v>26</v>
      </c>
      <c r="AN473" s="267">
        <f t="shared" si="0"/>
        <v>26</v>
      </c>
      <c r="AO473" s="270">
        <f t="shared" si="1"/>
        <v>0</v>
      </c>
      <c r="AP473" s="270">
        <f t="shared" si="2"/>
        <v>0</v>
      </c>
      <c r="AQ473" s="271">
        <f t="shared" si="3"/>
        <v>0</v>
      </c>
      <c r="AR473" s="270">
        <f t="shared" si="4"/>
        <v>0</v>
      </c>
      <c r="AS473" s="270">
        <f t="shared" si="5"/>
        <v>0</v>
      </c>
      <c r="AT473" s="270">
        <f t="shared" si="6"/>
        <v>0</v>
      </c>
      <c r="AU473" s="270">
        <f t="shared" si="7"/>
        <v>0</v>
      </c>
      <c r="AV473" s="270">
        <f t="shared" si="22"/>
        <v>0</v>
      </c>
      <c r="AW473" s="270">
        <f t="shared" si="9"/>
        <v>0</v>
      </c>
      <c r="AX473" s="270">
        <f t="shared" si="10"/>
        <v>0</v>
      </c>
      <c r="AY473" s="270">
        <f t="shared" si="11"/>
        <v>0</v>
      </c>
      <c r="AZ473" s="270">
        <f t="shared" si="23"/>
        <v>0</v>
      </c>
      <c r="BA473" s="270">
        <f t="shared" si="13"/>
        <v>0</v>
      </c>
      <c r="BB473" s="270">
        <f t="shared" si="14"/>
        <v>0</v>
      </c>
      <c r="BC473" s="270">
        <f t="shared" si="15"/>
        <v>0</v>
      </c>
      <c r="BD473" s="270">
        <f t="shared" si="24"/>
        <v>0</v>
      </c>
      <c r="BE473" s="270">
        <f t="shared" si="17"/>
        <v>0</v>
      </c>
      <c r="BF473" s="270">
        <f t="shared" si="18"/>
        <v>0</v>
      </c>
      <c r="BG473" s="155">
        <f t="shared" si="19"/>
        <v>0</v>
      </c>
      <c r="BH473" s="155">
        <f t="shared" si="20"/>
        <v>0</v>
      </c>
      <c r="BI473" s="155">
        <f t="shared" si="21"/>
        <v>0</v>
      </c>
      <c r="BJ473" s="272">
        <v>1</v>
      </c>
      <c r="BK473" s="56"/>
    </row>
    <row r="474" spans="1:63" ht="14.25">
      <c r="B474" s="36">
        <v>469</v>
      </c>
      <c r="C474" s="38">
        <v>13727</v>
      </c>
      <c r="D474" s="131" t="s">
        <v>578</v>
      </c>
      <c r="E474" s="131" t="s">
        <v>468</v>
      </c>
      <c r="F474" s="263" t="s">
        <v>157</v>
      </c>
      <c r="G474" s="263" t="s">
        <v>157</v>
      </c>
      <c r="H474" s="263" t="s">
        <v>157</v>
      </c>
      <c r="I474" s="263" t="s">
        <v>157</v>
      </c>
      <c r="J474" s="263" t="s">
        <v>157</v>
      </c>
      <c r="K474" s="263" t="s">
        <v>157</v>
      </c>
      <c r="L474" s="263"/>
      <c r="M474" s="263" t="s">
        <v>157</v>
      </c>
      <c r="N474" s="263" t="s">
        <v>157</v>
      </c>
      <c r="O474" s="263" t="s">
        <v>157</v>
      </c>
      <c r="P474" s="263" t="s">
        <v>157</v>
      </c>
      <c r="Q474" s="263" t="s">
        <v>157</v>
      </c>
      <c r="R474" s="263" t="s">
        <v>157</v>
      </c>
      <c r="S474" s="263"/>
      <c r="T474" s="263" t="s">
        <v>157</v>
      </c>
      <c r="U474" s="263" t="s">
        <v>157</v>
      </c>
      <c r="V474" s="263" t="s">
        <v>157</v>
      </c>
      <c r="W474" s="263" t="s">
        <v>157</v>
      </c>
      <c r="X474" s="263" t="s">
        <v>157</v>
      </c>
      <c r="Y474" s="263" t="s">
        <v>157</v>
      </c>
      <c r="Z474" s="263"/>
      <c r="AA474" s="263" t="s">
        <v>157</v>
      </c>
      <c r="AB474" s="263" t="s">
        <v>157</v>
      </c>
      <c r="AC474" s="263" t="s">
        <v>157</v>
      </c>
      <c r="AD474" s="263" t="s">
        <v>157</v>
      </c>
      <c r="AE474" s="263" t="s">
        <v>157</v>
      </c>
      <c r="AF474" s="263" t="s">
        <v>157</v>
      </c>
      <c r="AG474" s="263"/>
      <c r="AH474" s="263" t="s">
        <v>157</v>
      </c>
      <c r="AI474" s="263" t="s">
        <v>157</v>
      </c>
      <c r="AJ474" s="343"/>
      <c r="AK474" s="21"/>
      <c r="AL474" s="270"/>
      <c r="AM474" s="267">
        <f>VLOOKUP(C474,DM_NGAY_CONG_QUY_DINH!$H$3:$L$514,5,FALSE)</f>
        <v>26</v>
      </c>
      <c r="AN474" s="267">
        <f t="shared" si="0"/>
        <v>26</v>
      </c>
      <c r="AO474" s="270">
        <f t="shared" si="1"/>
        <v>0</v>
      </c>
      <c r="AP474" s="270">
        <f t="shared" si="2"/>
        <v>0</v>
      </c>
      <c r="AQ474" s="271">
        <f t="shared" si="3"/>
        <v>0</v>
      </c>
      <c r="AR474" s="270">
        <f t="shared" si="4"/>
        <v>0</v>
      </c>
      <c r="AS474" s="270">
        <f t="shared" si="5"/>
        <v>0</v>
      </c>
      <c r="AT474" s="270">
        <f t="shared" si="6"/>
        <v>0</v>
      </c>
      <c r="AU474" s="270">
        <f t="shared" si="7"/>
        <v>0</v>
      </c>
      <c r="AV474" s="270">
        <f t="shared" si="22"/>
        <v>0</v>
      </c>
      <c r="AW474" s="270">
        <f t="shared" si="9"/>
        <v>0</v>
      </c>
      <c r="AX474" s="270">
        <f t="shared" si="10"/>
        <v>0</v>
      </c>
      <c r="AY474" s="270">
        <f t="shared" si="11"/>
        <v>0</v>
      </c>
      <c r="AZ474" s="270">
        <f t="shared" si="23"/>
        <v>0</v>
      </c>
      <c r="BA474" s="270">
        <f t="shared" si="13"/>
        <v>0</v>
      </c>
      <c r="BB474" s="270">
        <f t="shared" si="14"/>
        <v>0</v>
      </c>
      <c r="BC474" s="270">
        <f t="shared" si="15"/>
        <v>0</v>
      </c>
      <c r="BD474" s="270">
        <f t="shared" si="24"/>
        <v>0</v>
      </c>
      <c r="BE474" s="270">
        <f t="shared" si="17"/>
        <v>0</v>
      </c>
      <c r="BF474" s="270">
        <f t="shared" si="18"/>
        <v>0</v>
      </c>
      <c r="BG474" s="155">
        <f t="shared" si="19"/>
        <v>0</v>
      </c>
      <c r="BH474" s="155">
        <f t="shared" si="20"/>
        <v>0</v>
      </c>
      <c r="BI474" s="155">
        <f t="shared" si="21"/>
        <v>0</v>
      </c>
      <c r="BJ474" s="272">
        <v>1</v>
      </c>
      <c r="BK474" s="56"/>
    </row>
    <row r="475" spans="1:63" ht="14.25">
      <c r="B475" s="36">
        <v>470</v>
      </c>
      <c r="C475" s="38">
        <v>13729</v>
      </c>
      <c r="D475" s="131" t="s">
        <v>579</v>
      </c>
      <c r="E475" s="131" t="s">
        <v>468</v>
      </c>
      <c r="F475" s="263" t="s">
        <v>157</v>
      </c>
      <c r="G475" s="263" t="s">
        <v>157</v>
      </c>
      <c r="H475" s="263" t="s">
        <v>157</v>
      </c>
      <c r="I475" s="263" t="s">
        <v>157</v>
      </c>
      <c r="J475" s="263" t="s">
        <v>157</v>
      </c>
      <c r="K475" s="263" t="s">
        <v>157</v>
      </c>
      <c r="L475" s="263"/>
      <c r="M475" s="263" t="s">
        <v>157</v>
      </c>
      <c r="N475" s="263" t="s">
        <v>157</v>
      </c>
      <c r="O475" s="263" t="s">
        <v>157</v>
      </c>
      <c r="P475" s="263" t="s">
        <v>157</v>
      </c>
      <c r="Q475" s="263" t="s">
        <v>157</v>
      </c>
      <c r="R475" s="263" t="s">
        <v>157</v>
      </c>
      <c r="S475" s="263"/>
      <c r="T475" s="263" t="s">
        <v>157</v>
      </c>
      <c r="U475" s="263" t="s">
        <v>157</v>
      </c>
      <c r="V475" s="263" t="s">
        <v>157</v>
      </c>
      <c r="W475" s="263" t="s">
        <v>157</v>
      </c>
      <c r="X475" s="263" t="s">
        <v>157</v>
      </c>
      <c r="Y475" s="263" t="s">
        <v>157</v>
      </c>
      <c r="Z475" s="263"/>
      <c r="AA475" s="263" t="s">
        <v>157</v>
      </c>
      <c r="AB475" s="263" t="s">
        <v>157</v>
      </c>
      <c r="AC475" s="263" t="s">
        <v>157</v>
      </c>
      <c r="AD475" s="263" t="s">
        <v>157</v>
      </c>
      <c r="AE475" s="263" t="s">
        <v>157</v>
      </c>
      <c r="AF475" s="263" t="s">
        <v>157</v>
      </c>
      <c r="AG475" s="263"/>
      <c r="AH475" s="263" t="s">
        <v>157</v>
      </c>
      <c r="AI475" s="263" t="s">
        <v>157</v>
      </c>
      <c r="AJ475" s="343"/>
      <c r="AK475" s="21"/>
      <c r="AL475" s="270"/>
      <c r="AM475" s="267">
        <f>VLOOKUP(C475,DM_NGAY_CONG_QUY_DINH!$H$3:$L$514,5,FALSE)</f>
        <v>26</v>
      </c>
      <c r="AN475" s="267">
        <f t="shared" si="0"/>
        <v>26</v>
      </c>
      <c r="AO475" s="270">
        <f t="shared" si="1"/>
        <v>0</v>
      </c>
      <c r="AP475" s="270">
        <f t="shared" si="2"/>
        <v>0</v>
      </c>
      <c r="AQ475" s="271">
        <f t="shared" si="3"/>
        <v>0</v>
      </c>
      <c r="AR475" s="270">
        <f t="shared" si="4"/>
        <v>0</v>
      </c>
      <c r="AS475" s="270">
        <f t="shared" si="5"/>
        <v>0</v>
      </c>
      <c r="AT475" s="270">
        <f t="shared" si="6"/>
        <v>0</v>
      </c>
      <c r="AU475" s="270">
        <f t="shared" si="7"/>
        <v>0</v>
      </c>
      <c r="AV475" s="270">
        <f t="shared" si="22"/>
        <v>0</v>
      </c>
      <c r="AW475" s="270">
        <f t="shared" si="9"/>
        <v>0</v>
      </c>
      <c r="AX475" s="270">
        <f t="shared" si="10"/>
        <v>0</v>
      </c>
      <c r="AY475" s="270">
        <f t="shared" si="11"/>
        <v>0</v>
      </c>
      <c r="AZ475" s="270">
        <f t="shared" si="23"/>
        <v>0</v>
      </c>
      <c r="BA475" s="270">
        <f t="shared" si="13"/>
        <v>0</v>
      </c>
      <c r="BB475" s="270">
        <f t="shared" si="14"/>
        <v>0</v>
      </c>
      <c r="BC475" s="270">
        <f t="shared" si="15"/>
        <v>0</v>
      </c>
      <c r="BD475" s="270">
        <f t="shared" si="24"/>
        <v>0</v>
      </c>
      <c r="BE475" s="270">
        <f t="shared" si="17"/>
        <v>0</v>
      </c>
      <c r="BF475" s="270">
        <f t="shared" si="18"/>
        <v>0</v>
      </c>
      <c r="BG475" s="155">
        <f t="shared" si="19"/>
        <v>0</v>
      </c>
      <c r="BH475" s="155">
        <f t="shared" si="20"/>
        <v>0</v>
      </c>
      <c r="BI475" s="155">
        <f t="shared" si="21"/>
        <v>0</v>
      </c>
      <c r="BJ475" s="272">
        <v>1</v>
      </c>
      <c r="BK475" s="56"/>
    </row>
    <row r="476" spans="1:63" ht="12.75">
      <c r="C476" s="154"/>
      <c r="D476" s="154"/>
      <c r="F476" s="343"/>
      <c r="G476" s="343"/>
      <c r="H476" s="343"/>
      <c r="I476" s="343"/>
      <c r="J476" s="343"/>
      <c r="K476" s="343"/>
      <c r="L476" s="343"/>
      <c r="M476" s="343"/>
      <c r="N476" s="343"/>
      <c r="O476" s="343"/>
      <c r="P476" s="343"/>
      <c r="Q476" s="343"/>
      <c r="R476" s="343"/>
      <c r="S476" s="343"/>
      <c r="T476" s="343"/>
      <c r="U476" s="343"/>
      <c r="V476" s="343"/>
      <c r="W476" s="343"/>
      <c r="X476" s="343"/>
      <c r="Y476" s="343"/>
      <c r="Z476" s="343"/>
      <c r="AA476" s="343"/>
      <c r="AB476" s="343"/>
      <c r="AC476" s="343"/>
      <c r="AD476" s="343"/>
      <c r="AE476" s="343"/>
      <c r="AF476" s="343"/>
      <c r="AG476" s="343"/>
      <c r="AH476" s="343"/>
      <c r="AI476" s="343"/>
      <c r="AJ476" s="343"/>
      <c r="AK476" s="21"/>
      <c r="AL476" s="155"/>
      <c r="AM476" s="155"/>
      <c r="AN476" s="155"/>
      <c r="AO476" s="155"/>
      <c r="AP476" s="155"/>
      <c r="AQ476" s="155"/>
      <c r="AR476" s="155"/>
      <c r="AS476" s="155"/>
      <c r="AT476" s="155"/>
      <c r="AU476" s="155"/>
      <c r="AV476" s="155"/>
      <c r="AW476" s="155"/>
      <c r="AX476" s="155"/>
      <c r="AY476" s="155"/>
      <c r="AZ476" s="155"/>
      <c r="BA476" s="155"/>
      <c r="BB476" s="155"/>
      <c r="BC476" s="155"/>
      <c r="BD476" s="155"/>
      <c r="BE476" s="155"/>
      <c r="BF476" s="155"/>
      <c r="BG476" s="155"/>
      <c r="BH476" s="155"/>
      <c r="BI476" s="155"/>
      <c r="BJ476" s="56"/>
      <c r="BK476" s="56"/>
    </row>
    <row r="477" spans="1:63" ht="12.75">
      <c r="C477" s="154"/>
      <c r="D477" s="154"/>
      <c r="F477" s="343"/>
      <c r="G477" s="343"/>
      <c r="H477" s="343"/>
      <c r="I477" s="343"/>
      <c r="J477" s="343"/>
      <c r="K477" s="343"/>
      <c r="L477" s="343"/>
      <c r="M477" s="343"/>
      <c r="N477" s="343"/>
      <c r="O477" s="343"/>
      <c r="P477" s="343"/>
      <c r="Q477" s="343"/>
      <c r="R477" s="343"/>
      <c r="S477" s="343"/>
      <c r="T477" s="343"/>
      <c r="U477" s="343"/>
      <c r="V477" s="343"/>
      <c r="W477" s="343"/>
      <c r="X477" s="343"/>
      <c r="Y477" s="343"/>
      <c r="Z477" s="343"/>
      <c r="AA477" s="343"/>
      <c r="AB477" s="343"/>
      <c r="AC477" s="343"/>
      <c r="AD477" s="343"/>
      <c r="AE477" s="343"/>
      <c r="AF477" s="343"/>
      <c r="AG477" s="343"/>
      <c r="AH477" s="343"/>
      <c r="AI477" s="343"/>
      <c r="AJ477" s="343"/>
      <c r="AK477" s="21"/>
      <c r="AL477" s="155"/>
      <c r="AM477" s="155"/>
      <c r="AN477" s="155"/>
      <c r="AO477" s="155"/>
      <c r="AP477" s="155"/>
      <c r="AQ477" s="155"/>
      <c r="AR477" s="155"/>
      <c r="AS477" s="155"/>
      <c r="AT477" s="155"/>
      <c r="AU477" s="155"/>
      <c r="AV477" s="155"/>
      <c r="AW477" s="155"/>
      <c r="AX477" s="155"/>
      <c r="AY477" s="155"/>
      <c r="AZ477" s="155"/>
      <c r="BA477" s="155"/>
      <c r="BB477" s="155"/>
      <c r="BC477" s="155"/>
      <c r="BD477" s="155"/>
      <c r="BE477" s="155"/>
      <c r="BF477" s="155"/>
      <c r="BG477" s="155"/>
      <c r="BH477" s="155"/>
      <c r="BI477" s="155"/>
      <c r="BJ477" s="56"/>
      <c r="BK477" s="56"/>
    </row>
    <row r="478" spans="1:63" ht="12.75">
      <c r="C478" s="154"/>
      <c r="D478" s="154"/>
      <c r="F478" s="343"/>
      <c r="G478" s="343"/>
      <c r="H478" s="343"/>
      <c r="I478" s="343"/>
      <c r="J478" s="343"/>
      <c r="K478" s="343"/>
      <c r="L478" s="343"/>
      <c r="M478" s="343"/>
      <c r="N478" s="343"/>
      <c r="O478" s="343"/>
      <c r="P478" s="343"/>
      <c r="Q478" s="343"/>
      <c r="R478" s="343"/>
      <c r="S478" s="343"/>
      <c r="T478" s="343"/>
      <c r="U478" s="343"/>
      <c r="V478" s="343"/>
      <c r="W478" s="343"/>
      <c r="X478" s="343"/>
      <c r="Y478" s="343"/>
      <c r="Z478" s="343"/>
      <c r="AA478" s="343"/>
      <c r="AB478" s="343"/>
      <c r="AC478" s="343"/>
      <c r="AD478" s="343"/>
      <c r="AE478" s="343"/>
      <c r="AF478" s="343"/>
      <c r="AG478" s="343"/>
      <c r="AH478" s="343"/>
      <c r="AI478" s="343"/>
      <c r="AJ478" s="343"/>
      <c r="AK478" s="21"/>
      <c r="AL478" s="155"/>
      <c r="AM478" s="155"/>
      <c r="AN478" s="155"/>
      <c r="AO478" s="155"/>
      <c r="AP478" s="155"/>
      <c r="AQ478" s="155"/>
      <c r="AR478" s="155"/>
      <c r="AS478" s="155"/>
      <c r="AT478" s="155"/>
      <c r="AU478" s="155"/>
      <c r="AV478" s="155"/>
      <c r="AW478" s="155"/>
      <c r="AX478" s="155"/>
      <c r="AY478" s="155"/>
      <c r="AZ478" s="155"/>
      <c r="BA478" s="155"/>
      <c r="BB478" s="155"/>
      <c r="BC478" s="155"/>
      <c r="BD478" s="155"/>
      <c r="BE478" s="155"/>
      <c r="BF478" s="155"/>
      <c r="BG478" s="155"/>
      <c r="BH478" s="155"/>
      <c r="BI478" s="155"/>
      <c r="BJ478" s="56"/>
      <c r="BK478" s="56"/>
    </row>
    <row r="479" spans="1:63" ht="12.75">
      <c r="C479" s="154"/>
      <c r="D479" s="154"/>
      <c r="F479" s="343"/>
      <c r="G479" s="343"/>
      <c r="H479" s="343"/>
      <c r="I479" s="343"/>
      <c r="J479" s="343"/>
      <c r="K479" s="343"/>
      <c r="L479" s="343"/>
      <c r="M479" s="343"/>
      <c r="N479" s="343"/>
      <c r="O479" s="343"/>
      <c r="P479" s="343"/>
      <c r="Q479" s="343"/>
      <c r="R479" s="343"/>
      <c r="S479" s="343"/>
      <c r="T479" s="343"/>
      <c r="U479" s="343"/>
      <c r="V479" s="343"/>
      <c r="W479" s="343"/>
      <c r="X479" s="343"/>
      <c r="Y479" s="343"/>
      <c r="Z479" s="343"/>
      <c r="AA479" s="343"/>
      <c r="AB479" s="343"/>
      <c r="AC479" s="343"/>
      <c r="AD479" s="343"/>
      <c r="AE479" s="343"/>
      <c r="AF479" s="343"/>
      <c r="AG479" s="343"/>
      <c r="AH479" s="343"/>
      <c r="AI479" s="343"/>
      <c r="AJ479" s="343"/>
      <c r="AK479" s="21"/>
      <c r="AL479" s="155"/>
      <c r="AM479" s="155"/>
      <c r="AN479" s="155"/>
      <c r="AO479" s="155"/>
      <c r="AP479" s="155"/>
      <c r="AQ479" s="155"/>
      <c r="AR479" s="155"/>
      <c r="AS479" s="155"/>
      <c r="AT479" s="155"/>
      <c r="AU479" s="155"/>
      <c r="AV479" s="155"/>
      <c r="AW479" s="155"/>
      <c r="AX479" s="155"/>
      <c r="AY479" s="155"/>
      <c r="AZ479" s="155"/>
      <c r="BA479" s="155"/>
      <c r="BB479" s="155"/>
      <c r="BC479" s="155"/>
      <c r="BD479" s="155"/>
      <c r="BE479" s="155"/>
      <c r="BF479" s="155"/>
      <c r="BG479" s="155"/>
      <c r="BH479" s="155"/>
      <c r="BI479" s="155"/>
      <c r="BJ479" s="56"/>
      <c r="BK479" s="56"/>
    </row>
    <row r="480" spans="1:63" ht="12.75">
      <c r="F480" s="343"/>
      <c r="G480" s="343"/>
      <c r="H480" s="343"/>
      <c r="I480" s="343"/>
      <c r="J480" s="343"/>
      <c r="K480" s="343"/>
      <c r="L480" s="343"/>
      <c r="M480" s="343"/>
      <c r="N480" s="343"/>
      <c r="O480" s="343"/>
      <c r="P480" s="343"/>
      <c r="Q480" s="343"/>
      <c r="R480" s="343"/>
      <c r="S480" s="343"/>
      <c r="T480" s="343"/>
      <c r="U480" s="343"/>
      <c r="V480" s="343"/>
      <c r="W480" s="343"/>
      <c r="X480" s="343"/>
      <c r="Y480" s="343"/>
      <c r="Z480" s="343"/>
      <c r="AA480" s="343"/>
      <c r="AB480" s="343"/>
      <c r="AC480" s="343"/>
      <c r="AD480" s="343"/>
      <c r="AE480" s="343"/>
      <c r="AF480" s="343"/>
      <c r="AG480" s="343"/>
      <c r="AH480" s="343"/>
      <c r="AI480" s="343"/>
      <c r="AJ480" s="343"/>
      <c r="AK480" s="21"/>
      <c r="AL480" s="155"/>
      <c r="AM480" s="155"/>
      <c r="AN480" s="155"/>
      <c r="AO480" s="155"/>
      <c r="AP480" s="155"/>
      <c r="AQ480" s="155"/>
      <c r="AR480" s="155"/>
      <c r="AS480" s="155"/>
      <c r="AT480" s="155"/>
      <c r="AU480" s="155"/>
      <c r="AV480" s="155"/>
      <c r="AW480" s="155"/>
      <c r="AX480" s="155"/>
      <c r="AY480" s="155"/>
      <c r="AZ480" s="155"/>
      <c r="BA480" s="155"/>
      <c r="BB480" s="155"/>
      <c r="BC480" s="155"/>
      <c r="BD480" s="155"/>
      <c r="BE480" s="155"/>
      <c r="BF480" s="155"/>
      <c r="BG480" s="155"/>
      <c r="BH480" s="155"/>
      <c r="BI480" s="155"/>
      <c r="BJ480" s="56"/>
      <c r="BK480" s="56"/>
    </row>
    <row r="481" spans="6:63" ht="12.75">
      <c r="F481" s="343"/>
      <c r="G481" s="343"/>
      <c r="H481" s="343"/>
      <c r="I481" s="343"/>
      <c r="J481" s="343"/>
      <c r="K481" s="343"/>
      <c r="L481" s="343"/>
      <c r="M481" s="343"/>
      <c r="N481" s="343"/>
      <c r="O481" s="343"/>
      <c r="P481" s="343"/>
      <c r="Q481" s="343"/>
      <c r="R481" s="343"/>
      <c r="S481" s="343"/>
      <c r="T481" s="343"/>
      <c r="U481" s="343"/>
      <c r="V481" s="343"/>
      <c r="W481" s="343"/>
      <c r="X481" s="343"/>
      <c r="Y481" s="343"/>
      <c r="Z481" s="343"/>
      <c r="AA481" s="343"/>
      <c r="AB481" s="343"/>
      <c r="AC481" s="343"/>
      <c r="AD481" s="343"/>
      <c r="AE481" s="343"/>
      <c r="AF481" s="343"/>
      <c r="AG481" s="343"/>
      <c r="AH481" s="343"/>
      <c r="AI481" s="343"/>
      <c r="AJ481" s="343"/>
      <c r="AK481" s="21"/>
      <c r="AL481" s="155"/>
      <c r="AM481" s="155"/>
      <c r="AN481" s="155"/>
      <c r="AO481" s="155"/>
      <c r="AP481" s="155"/>
      <c r="AQ481" s="155"/>
      <c r="AR481" s="155"/>
      <c r="AS481" s="155"/>
      <c r="AT481" s="155"/>
      <c r="AU481" s="155"/>
      <c r="AV481" s="155"/>
      <c r="AW481" s="155"/>
      <c r="AX481" s="155"/>
      <c r="AY481" s="155"/>
      <c r="AZ481" s="155"/>
      <c r="BA481" s="155"/>
      <c r="BB481" s="155"/>
      <c r="BC481" s="155"/>
      <c r="BD481" s="155"/>
      <c r="BE481" s="155"/>
      <c r="BF481" s="155"/>
      <c r="BG481" s="155"/>
      <c r="BH481" s="155"/>
      <c r="BI481" s="155"/>
      <c r="BJ481" s="56"/>
      <c r="BK481" s="56"/>
    </row>
    <row r="482" spans="6:63" ht="12.75">
      <c r="F482" s="343"/>
      <c r="G482" s="343"/>
      <c r="H482" s="343"/>
      <c r="I482" s="343"/>
      <c r="J482" s="343"/>
      <c r="K482" s="343"/>
      <c r="L482" s="343"/>
      <c r="M482" s="343"/>
      <c r="N482" s="343"/>
      <c r="O482" s="343"/>
      <c r="P482" s="343"/>
      <c r="Q482" s="343"/>
      <c r="R482" s="343"/>
      <c r="S482" s="343"/>
      <c r="T482" s="343"/>
      <c r="U482" s="343"/>
      <c r="V482" s="343"/>
      <c r="W482" s="343"/>
      <c r="X482" s="343"/>
      <c r="Y482" s="343"/>
      <c r="Z482" s="343"/>
      <c r="AA482" s="343"/>
      <c r="AB482" s="343"/>
      <c r="AC482" s="343"/>
      <c r="AD482" s="343"/>
      <c r="AE482" s="343"/>
      <c r="AF482" s="343"/>
      <c r="AG482" s="343"/>
      <c r="AH482" s="343"/>
      <c r="AI482" s="343"/>
      <c r="AJ482" s="343"/>
      <c r="AK482" s="21"/>
      <c r="AL482" s="155"/>
      <c r="AM482" s="155"/>
      <c r="AN482" s="155"/>
      <c r="AO482" s="155"/>
      <c r="AP482" s="155"/>
      <c r="AQ482" s="155"/>
      <c r="AR482" s="155"/>
      <c r="AS482" s="155"/>
      <c r="AT482" s="155"/>
      <c r="AU482" s="155"/>
      <c r="AV482" s="155"/>
      <c r="AW482" s="155"/>
      <c r="AX482" s="155"/>
      <c r="AY482" s="155"/>
      <c r="AZ482" s="155"/>
      <c r="BA482" s="155"/>
      <c r="BB482" s="155"/>
      <c r="BC482" s="155"/>
      <c r="BD482" s="155"/>
      <c r="BE482" s="155"/>
      <c r="BF482" s="155"/>
      <c r="BG482" s="155"/>
      <c r="BH482" s="155"/>
      <c r="BI482" s="155"/>
      <c r="BJ482" s="56"/>
      <c r="BK482" s="56"/>
    </row>
    <row r="483" spans="6:63" ht="12.75">
      <c r="F483" s="343"/>
      <c r="G483" s="343"/>
      <c r="H483" s="343"/>
      <c r="I483" s="343"/>
      <c r="J483" s="343"/>
      <c r="K483" s="343"/>
      <c r="L483" s="343"/>
      <c r="M483" s="343"/>
      <c r="N483" s="343"/>
      <c r="O483" s="343"/>
      <c r="P483" s="343"/>
      <c r="Q483" s="343"/>
      <c r="R483" s="343"/>
      <c r="S483" s="343"/>
      <c r="T483" s="343"/>
      <c r="U483" s="343"/>
      <c r="V483" s="343"/>
      <c r="W483" s="343"/>
      <c r="X483" s="343"/>
      <c r="Y483" s="343"/>
      <c r="Z483" s="343"/>
      <c r="AA483" s="343"/>
      <c r="AB483" s="343"/>
      <c r="AC483" s="343"/>
      <c r="AD483" s="343"/>
      <c r="AE483" s="343"/>
      <c r="AF483" s="343"/>
      <c r="AG483" s="343"/>
      <c r="AH483" s="343"/>
      <c r="AI483" s="343"/>
      <c r="AJ483" s="343"/>
      <c r="AK483" s="21"/>
      <c r="AL483" s="155"/>
      <c r="AM483" s="155"/>
      <c r="AN483" s="155"/>
      <c r="AO483" s="155"/>
      <c r="AP483" s="155"/>
      <c r="AQ483" s="155"/>
      <c r="AR483" s="155"/>
      <c r="AS483" s="155"/>
      <c r="AT483" s="155"/>
      <c r="AU483" s="155"/>
      <c r="AV483" s="155"/>
      <c r="AW483" s="155"/>
      <c r="AX483" s="155"/>
      <c r="AY483" s="155"/>
      <c r="AZ483" s="155"/>
      <c r="BA483" s="155"/>
      <c r="BB483" s="155"/>
      <c r="BC483" s="155"/>
      <c r="BD483" s="155"/>
      <c r="BE483" s="155"/>
      <c r="BF483" s="155"/>
      <c r="BG483" s="155"/>
      <c r="BH483" s="155"/>
      <c r="BI483" s="155"/>
      <c r="BJ483" s="56"/>
      <c r="BK483" s="56"/>
    </row>
    <row r="484" spans="6:63" ht="12.75">
      <c r="F484" s="343"/>
      <c r="G484" s="343"/>
      <c r="H484" s="343"/>
      <c r="I484" s="343"/>
      <c r="J484" s="343"/>
      <c r="K484" s="343"/>
      <c r="L484" s="343"/>
      <c r="M484" s="343"/>
      <c r="N484" s="343"/>
      <c r="O484" s="343"/>
      <c r="P484" s="343"/>
      <c r="Q484" s="343"/>
      <c r="R484" s="343"/>
      <c r="S484" s="343"/>
      <c r="T484" s="343"/>
      <c r="U484" s="343"/>
      <c r="V484" s="343"/>
      <c r="W484" s="343"/>
      <c r="X484" s="343"/>
      <c r="Y484" s="343"/>
      <c r="Z484" s="343"/>
      <c r="AA484" s="343"/>
      <c r="AB484" s="343"/>
      <c r="AC484" s="343"/>
      <c r="AD484" s="343"/>
      <c r="AE484" s="343"/>
      <c r="AF484" s="343"/>
      <c r="AG484" s="343"/>
      <c r="AH484" s="343"/>
      <c r="AI484" s="343"/>
      <c r="AJ484" s="343"/>
      <c r="AK484" s="21"/>
      <c r="AL484" s="155"/>
      <c r="AM484" s="155"/>
      <c r="AN484" s="155"/>
      <c r="AO484" s="155"/>
      <c r="AP484" s="155"/>
      <c r="AQ484" s="155"/>
      <c r="AR484" s="155"/>
      <c r="AS484" s="155"/>
      <c r="AT484" s="155"/>
      <c r="AU484" s="155"/>
      <c r="AV484" s="155"/>
      <c r="AW484" s="155"/>
      <c r="AX484" s="155"/>
      <c r="AY484" s="155"/>
      <c r="AZ484" s="155"/>
      <c r="BA484" s="155"/>
      <c r="BB484" s="155"/>
      <c r="BC484" s="155"/>
      <c r="BD484" s="155"/>
      <c r="BE484" s="155"/>
      <c r="BF484" s="155"/>
      <c r="BG484" s="155"/>
      <c r="BH484" s="155"/>
      <c r="BI484" s="155"/>
      <c r="BJ484" s="56"/>
      <c r="BK484" s="56"/>
    </row>
    <row r="485" spans="6:63" ht="12.75">
      <c r="F485" s="343"/>
      <c r="G485" s="343"/>
      <c r="H485" s="343"/>
      <c r="I485" s="343"/>
      <c r="J485" s="343"/>
      <c r="K485" s="343"/>
      <c r="L485" s="343"/>
      <c r="M485" s="343"/>
      <c r="N485" s="343"/>
      <c r="O485" s="343"/>
      <c r="P485" s="343"/>
      <c r="Q485" s="343"/>
      <c r="R485" s="343"/>
      <c r="S485" s="343"/>
      <c r="T485" s="343"/>
      <c r="U485" s="343"/>
      <c r="V485" s="343"/>
      <c r="W485" s="343"/>
      <c r="X485" s="343"/>
      <c r="Y485" s="343"/>
      <c r="Z485" s="343"/>
      <c r="AA485" s="343"/>
      <c r="AB485" s="343"/>
      <c r="AC485" s="343"/>
      <c r="AD485" s="343"/>
      <c r="AE485" s="343"/>
      <c r="AF485" s="343"/>
      <c r="AG485" s="343"/>
      <c r="AH485" s="343"/>
      <c r="AI485" s="343"/>
      <c r="AJ485" s="343"/>
      <c r="AK485" s="21"/>
      <c r="AL485" s="155"/>
      <c r="AM485" s="155"/>
      <c r="AN485" s="155"/>
      <c r="AO485" s="155"/>
      <c r="AP485" s="155"/>
      <c r="AQ485" s="155"/>
      <c r="AR485" s="155"/>
      <c r="AS485" s="155"/>
      <c r="AT485" s="155"/>
      <c r="AU485" s="155"/>
      <c r="AV485" s="155"/>
      <c r="AW485" s="155"/>
      <c r="AX485" s="155"/>
      <c r="AY485" s="155"/>
      <c r="AZ485" s="155"/>
      <c r="BA485" s="155"/>
      <c r="BB485" s="155"/>
      <c r="BC485" s="155"/>
      <c r="BD485" s="155"/>
      <c r="BE485" s="155"/>
      <c r="BF485" s="155"/>
      <c r="BG485" s="155"/>
      <c r="BH485" s="155"/>
      <c r="BI485" s="155"/>
      <c r="BJ485" s="56"/>
      <c r="BK485" s="56"/>
    </row>
    <row r="486" spans="6:63" ht="12.75">
      <c r="F486" s="343"/>
      <c r="G486" s="343"/>
      <c r="H486" s="343"/>
      <c r="I486" s="343"/>
      <c r="J486" s="343"/>
      <c r="K486" s="343"/>
      <c r="L486" s="343"/>
      <c r="M486" s="343"/>
      <c r="N486" s="343"/>
      <c r="O486" s="343"/>
      <c r="P486" s="343"/>
      <c r="Q486" s="343"/>
      <c r="R486" s="343"/>
      <c r="S486" s="343"/>
      <c r="T486" s="343"/>
      <c r="U486" s="343"/>
      <c r="V486" s="343"/>
      <c r="W486" s="343"/>
      <c r="X486" s="343"/>
      <c r="Y486" s="343"/>
      <c r="Z486" s="343"/>
      <c r="AA486" s="343"/>
      <c r="AB486" s="343"/>
      <c r="AC486" s="343"/>
      <c r="AD486" s="343"/>
      <c r="AE486" s="343"/>
      <c r="AF486" s="343"/>
      <c r="AG486" s="343"/>
      <c r="AH486" s="343"/>
      <c r="AI486" s="343"/>
      <c r="AJ486" s="343"/>
      <c r="AK486" s="21"/>
      <c r="AL486" s="155"/>
      <c r="AM486" s="155"/>
      <c r="AN486" s="155"/>
      <c r="AO486" s="155"/>
      <c r="AP486" s="155"/>
      <c r="AQ486" s="155"/>
      <c r="AR486" s="155"/>
      <c r="AS486" s="155"/>
      <c r="AT486" s="155"/>
      <c r="AU486" s="155"/>
      <c r="AV486" s="155"/>
      <c r="AW486" s="155"/>
      <c r="AX486" s="155"/>
      <c r="AY486" s="155"/>
      <c r="AZ486" s="155"/>
      <c r="BA486" s="155"/>
      <c r="BB486" s="155"/>
      <c r="BC486" s="155"/>
      <c r="BD486" s="155"/>
      <c r="BE486" s="155"/>
      <c r="BF486" s="155"/>
      <c r="BG486" s="155"/>
      <c r="BH486" s="155"/>
      <c r="BI486" s="155"/>
      <c r="BJ486" s="56"/>
      <c r="BK486" s="56"/>
    </row>
    <row r="487" spans="6:63" ht="12.75">
      <c r="F487" s="343"/>
      <c r="G487" s="343"/>
      <c r="H487" s="343"/>
      <c r="I487" s="343"/>
      <c r="J487" s="343"/>
      <c r="K487" s="343"/>
      <c r="L487" s="343"/>
      <c r="M487" s="343"/>
      <c r="N487" s="343"/>
      <c r="O487" s="343"/>
      <c r="P487" s="343"/>
      <c r="Q487" s="343"/>
      <c r="R487" s="343"/>
      <c r="S487" s="343"/>
      <c r="T487" s="343"/>
      <c r="U487" s="343"/>
      <c r="V487" s="343"/>
      <c r="W487" s="343"/>
      <c r="X487" s="343"/>
      <c r="Y487" s="343"/>
      <c r="Z487" s="343"/>
      <c r="AA487" s="343"/>
      <c r="AB487" s="343"/>
      <c r="AC487" s="343"/>
      <c r="AD487" s="343"/>
      <c r="AE487" s="343"/>
      <c r="AF487" s="343"/>
      <c r="AG487" s="343"/>
      <c r="AH487" s="343"/>
      <c r="AI487" s="343"/>
      <c r="AJ487" s="343"/>
      <c r="AK487" s="21"/>
      <c r="AL487" s="155"/>
      <c r="AM487" s="155"/>
      <c r="AN487" s="155"/>
      <c r="AO487" s="155"/>
      <c r="AP487" s="155"/>
      <c r="AQ487" s="155"/>
      <c r="AR487" s="155"/>
      <c r="AS487" s="155"/>
      <c r="AT487" s="155"/>
      <c r="AU487" s="155"/>
      <c r="AV487" s="155"/>
      <c r="AW487" s="155"/>
      <c r="AX487" s="155"/>
      <c r="AY487" s="155"/>
      <c r="AZ487" s="155"/>
      <c r="BA487" s="155"/>
      <c r="BB487" s="155"/>
      <c r="BC487" s="155"/>
      <c r="BD487" s="155"/>
      <c r="BE487" s="155"/>
      <c r="BF487" s="155"/>
      <c r="BG487" s="155"/>
      <c r="BH487" s="155"/>
      <c r="BI487" s="155"/>
      <c r="BJ487" s="56"/>
      <c r="BK487" s="56"/>
    </row>
    <row r="488" spans="6:63" ht="12.75">
      <c r="F488" s="343"/>
      <c r="G488" s="343"/>
      <c r="H488" s="343"/>
      <c r="I488" s="343"/>
      <c r="J488" s="343"/>
      <c r="K488" s="343"/>
      <c r="L488" s="343"/>
      <c r="M488" s="343"/>
      <c r="N488" s="343"/>
      <c r="O488" s="343"/>
      <c r="P488" s="343"/>
      <c r="Q488" s="343"/>
      <c r="R488" s="343"/>
      <c r="S488" s="343"/>
      <c r="T488" s="343"/>
      <c r="U488" s="343"/>
      <c r="V488" s="343"/>
      <c r="W488" s="343"/>
      <c r="X488" s="343"/>
      <c r="Y488" s="343"/>
      <c r="Z488" s="343"/>
      <c r="AA488" s="343"/>
      <c r="AB488" s="343"/>
      <c r="AC488" s="343"/>
      <c r="AD488" s="343"/>
      <c r="AE488" s="343"/>
      <c r="AF488" s="343"/>
      <c r="AG488" s="343"/>
      <c r="AH488" s="343"/>
      <c r="AI488" s="343"/>
      <c r="AJ488" s="343"/>
      <c r="AK488" s="21"/>
      <c r="AL488" s="155"/>
      <c r="AM488" s="155"/>
      <c r="AN488" s="155"/>
      <c r="AO488" s="155"/>
      <c r="AP488" s="155"/>
      <c r="AQ488" s="155"/>
      <c r="AR488" s="155"/>
      <c r="AS488" s="155"/>
      <c r="AT488" s="155"/>
      <c r="AU488" s="155"/>
      <c r="AV488" s="155"/>
      <c r="AW488" s="155"/>
      <c r="AX488" s="155"/>
      <c r="AY488" s="155"/>
      <c r="AZ488" s="155"/>
      <c r="BA488" s="155"/>
      <c r="BB488" s="155"/>
      <c r="BC488" s="155"/>
      <c r="BD488" s="155"/>
      <c r="BE488" s="155"/>
      <c r="BF488" s="155"/>
      <c r="BG488" s="155"/>
      <c r="BH488" s="155"/>
      <c r="BI488" s="155"/>
      <c r="BJ488" s="56"/>
      <c r="BK488" s="56"/>
    </row>
    <row r="489" spans="6:63" ht="12.75">
      <c r="F489" s="343"/>
      <c r="G489" s="343"/>
      <c r="H489" s="343"/>
      <c r="I489" s="343"/>
      <c r="J489" s="343"/>
      <c r="K489" s="343"/>
      <c r="L489" s="343"/>
      <c r="M489" s="343"/>
      <c r="N489" s="343"/>
      <c r="O489" s="343"/>
      <c r="P489" s="343"/>
      <c r="Q489" s="343"/>
      <c r="R489" s="343"/>
      <c r="S489" s="343"/>
      <c r="T489" s="343"/>
      <c r="U489" s="343"/>
      <c r="V489" s="343"/>
      <c r="W489" s="343"/>
      <c r="X489" s="343"/>
      <c r="Y489" s="343"/>
      <c r="Z489" s="343"/>
      <c r="AA489" s="343"/>
      <c r="AB489" s="343"/>
      <c r="AC489" s="343"/>
      <c r="AD489" s="343"/>
      <c r="AE489" s="343"/>
      <c r="AF489" s="343"/>
      <c r="AG489" s="343"/>
      <c r="AH489" s="343"/>
      <c r="AI489" s="343"/>
      <c r="AJ489" s="343"/>
      <c r="AK489" s="21"/>
      <c r="AL489" s="155"/>
      <c r="AM489" s="155"/>
      <c r="AN489" s="155"/>
      <c r="AO489" s="155"/>
      <c r="AP489" s="155"/>
      <c r="AQ489" s="155"/>
      <c r="AR489" s="155"/>
      <c r="AS489" s="155"/>
      <c r="AT489" s="155"/>
      <c r="AU489" s="155"/>
      <c r="AV489" s="155"/>
      <c r="AW489" s="155"/>
      <c r="AX489" s="155"/>
      <c r="AY489" s="155"/>
      <c r="AZ489" s="155"/>
      <c r="BA489" s="155"/>
      <c r="BB489" s="155"/>
      <c r="BC489" s="155"/>
      <c r="BD489" s="155"/>
      <c r="BE489" s="155"/>
      <c r="BF489" s="155"/>
      <c r="BG489" s="155"/>
      <c r="BH489" s="155"/>
      <c r="BI489" s="155"/>
      <c r="BJ489" s="56"/>
      <c r="BK489" s="56"/>
    </row>
    <row r="490" spans="6:63" ht="12.75">
      <c r="F490" s="343"/>
      <c r="G490" s="343"/>
      <c r="H490" s="343"/>
      <c r="I490" s="343"/>
      <c r="J490" s="343"/>
      <c r="K490" s="343"/>
      <c r="L490" s="343"/>
      <c r="M490" s="343"/>
      <c r="N490" s="343"/>
      <c r="O490" s="343"/>
      <c r="P490" s="343"/>
      <c r="Q490" s="343"/>
      <c r="R490" s="343"/>
      <c r="S490" s="343"/>
      <c r="T490" s="343"/>
      <c r="U490" s="343"/>
      <c r="V490" s="343"/>
      <c r="W490" s="343"/>
      <c r="X490" s="343"/>
      <c r="Y490" s="343"/>
      <c r="Z490" s="343"/>
      <c r="AA490" s="343"/>
      <c r="AB490" s="343"/>
      <c r="AC490" s="343"/>
      <c r="AD490" s="343"/>
      <c r="AE490" s="343"/>
      <c r="AF490" s="343"/>
      <c r="AG490" s="343"/>
      <c r="AH490" s="343"/>
      <c r="AI490" s="343"/>
      <c r="AJ490" s="343"/>
      <c r="AK490" s="21"/>
      <c r="AL490" s="155"/>
      <c r="AM490" s="155"/>
      <c r="AN490" s="155"/>
      <c r="AO490" s="155"/>
      <c r="AP490" s="155"/>
      <c r="AQ490" s="155"/>
      <c r="AR490" s="155"/>
      <c r="AS490" s="155"/>
      <c r="AT490" s="155"/>
      <c r="AU490" s="155"/>
      <c r="AV490" s="155"/>
      <c r="AW490" s="155"/>
      <c r="AX490" s="155"/>
      <c r="AY490" s="155"/>
      <c r="AZ490" s="155"/>
      <c r="BA490" s="155"/>
      <c r="BB490" s="155"/>
      <c r="BC490" s="155"/>
      <c r="BD490" s="155"/>
      <c r="BE490" s="155"/>
      <c r="BF490" s="155"/>
      <c r="BG490" s="155"/>
      <c r="BH490" s="155"/>
      <c r="BI490" s="155"/>
      <c r="BJ490" s="56"/>
      <c r="BK490" s="56"/>
    </row>
    <row r="491" spans="6:63" ht="12.75">
      <c r="F491" s="343"/>
      <c r="G491" s="343"/>
      <c r="H491" s="343"/>
      <c r="I491" s="343"/>
      <c r="J491" s="343"/>
      <c r="K491" s="343"/>
      <c r="L491" s="343"/>
      <c r="M491" s="343"/>
      <c r="N491" s="343"/>
      <c r="O491" s="343"/>
      <c r="P491" s="343"/>
      <c r="Q491" s="343"/>
      <c r="R491" s="343"/>
      <c r="S491" s="343"/>
      <c r="T491" s="343"/>
      <c r="U491" s="343"/>
      <c r="V491" s="343"/>
      <c r="W491" s="343"/>
      <c r="X491" s="343"/>
      <c r="Y491" s="343"/>
      <c r="Z491" s="343"/>
      <c r="AA491" s="343"/>
      <c r="AB491" s="343"/>
      <c r="AC491" s="343"/>
      <c r="AD491" s="343"/>
      <c r="AE491" s="343"/>
      <c r="AF491" s="343"/>
      <c r="AG491" s="343"/>
      <c r="AH491" s="343"/>
      <c r="AI491" s="343"/>
      <c r="AJ491" s="343"/>
      <c r="AK491" s="21"/>
      <c r="AL491" s="155"/>
      <c r="AM491" s="155"/>
      <c r="AN491" s="155"/>
      <c r="AO491" s="155"/>
      <c r="AP491" s="155"/>
      <c r="AQ491" s="155"/>
      <c r="AR491" s="155"/>
      <c r="AS491" s="155"/>
      <c r="AT491" s="155"/>
      <c r="AU491" s="155"/>
      <c r="AV491" s="155"/>
      <c r="AW491" s="155"/>
      <c r="AX491" s="155"/>
      <c r="AY491" s="155"/>
      <c r="AZ491" s="155"/>
      <c r="BA491" s="155"/>
      <c r="BB491" s="155"/>
      <c r="BC491" s="155"/>
      <c r="BD491" s="155"/>
      <c r="BE491" s="155"/>
      <c r="BF491" s="155"/>
      <c r="BG491" s="155"/>
      <c r="BH491" s="155"/>
      <c r="BI491" s="155"/>
      <c r="BJ491" s="56"/>
      <c r="BK491" s="56"/>
    </row>
    <row r="492" spans="6:63" ht="12.75">
      <c r="F492" s="343"/>
      <c r="G492" s="343"/>
      <c r="H492" s="343"/>
      <c r="I492" s="343"/>
      <c r="J492" s="343"/>
      <c r="K492" s="343"/>
      <c r="L492" s="343"/>
      <c r="M492" s="343"/>
      <c r="N492" s="343"/>
      <c r="O492" s="343"/>
      <c r="P492" s="343"/>
      <c r="Q492" s="343"/>
      <c r="R492" s="343"/>
      <c r="S492" s="343"/>
      <c r="T492" s="343"/>
      <c r="U492" s="343"/>
      <c r="V492" s="343"/>
      <c r="W492" s="343"/>
      <c r="X492" s="343"/>
      <c r="Y492" s="343"/>
      <c r="Z492" s="343"/>
      <c r="AA492" s="343"/>
      <c r="AB492" s="343"/>
      <c r="AC492" s="343"/>
      <c r="AD492" s="343"/>
      <c r="AE492" s="343"/>
      <c r="AF492" s="343"/>
      <c r="AG492" s="343"/>
      <c r="AH492" s="343"/>
      <c r="AI492" s="343"/>
      <c r="AJ492" s="343"/>
      <c r="AK492" s="21"/>
      <c r="AL492" s="155"/>
      <c r="AM492" s="155"/>
      <c r="AN492" s="155"/>
      <c r="AO492" s="155"/>
      <c r="AP492" s="155"/>
      <c r="AQ492" s="155"/>
      <c r="AR492" s="155"/>
      <c r="AS492" s="155"/>
      <c r="AT492" s="155"/>
      <c r="AU492" s="155"/>
      <c r="AV492" s="155"/>
      <c r="AW492" s="155"/>
      <c r="AX492" s="155"/>
      <c r="AY492" s="155"/>
      <c r="AZ492" s="155"/>
      <c r="BA492" s="155"/>
      <c r="BB492" s="155"/>
      <c r="BC492" s="155"/>
      <c r="BD492" s="155"/>
      <c r="BE492" s="155"/>
      <c r="BF492" s="155"/>
      <c r="BG492" s="155"/>
      <c r="BH492" s="155"/>
      <c r="BI492" s="155"/>
      <c r="BJ492" s="56"/>
      <c r="BK492" s="56"/>
    </row>
    <row r="493" spans="6:63" ht="12.75">
      <c r="F493" s="343"/>
      <c r="G493" s="343"/>
      <c r="H493" s="343"/>
      <c r="I493" s="343"/>
      <c r="J493" s="343"/>
      <c r="K493" s="343"/>
      <c r="L493" s="343"/>
      <c r="M493" s="343"/>
      <c r="N493" s="343"/>
      <c r="O493" s="343"/>
      <c r="P493" s="343"/>
      <c r="Q493" s="343"/>
      <c r="R493" s="343"/>
      <c r="S493" s="343"/>
      <c r="T493" s="343"/>
      <c r="U493" s="343"/>
      <c r="V493" s="343"/>
      <c r="W493" s="343"/>
      <c r="X493" s="343"/>
      <c r="Y493" s="343"/>
      <c r="Z493" s="343"/>
      <c r="AA493" s="343"/>
      <c r="AB493" s="343"/>
      <c r="AC493" s="343"/>
      <c r="AD493" s="343"/>
      <c r="AE493" s="343"/>
      <c r="AF493" s="343"/>
      <c r="AG493" s="343"/>
      <c r="AH493" s="343"/>
      <c r="AI493" s="343"/>
      <c r="AJ493" s="343"/>
      <c r="AK493" s="21"/>
      <c r="AL493" s="155"/>
      <c r="AM493" s="155"/>
      <c r="AN493" s="155"/>
      <c r="AO493" s="155"/>
      <c r="AP493" s="155"/>
      <c r="AQ493" s="155"/>
      <c r="AR493" s="155"/>
      <c r="AS493" s="155"/>
      <c r="AT493" s="155"/>
      <c r="AU493" s="155"/>
      <c r="AV493" s="155"/>
      <c r="AW493" s="155"/>
      <c r="AX493" s="155"/>
      <c r="AY493" s="155"/>
      <c r="AZ493" s="155"/>
      <c r="BA493" s="155"/>
      <c r="BB493" s="155"/>
      <c r="BC493" s="155"/>
      <c r="BD493" s="155"/>
      <c r="BE493" s="155"/>
      <c r="BF493" s="155"/>
      <c r="BG493" s="155"/>
      <c r="BH493" s="155"/>
      <c r="BI493" s="155"/>
      <c r="BJ493" s="56"/>
      <c r="BK493" s="56"/>
    </row>
    <row r="494" spans="6:63" ht="12.75">
      <c r="F494" s="343"/>
      <c r="G494" s="343"/>
      <c r="H494" s="343"/>
      <c r="I494" s="343"/>
      <c r="J494" s="343"/>
      <c r="K494" s="343"/>
      <c r="L494" s="343"/>
      <c r="M494" s="343"/>
      <c r="N494" s="343"/>
      <c r="O494" s="343"/>
      <c r="P494" s="343"/>
      <c r="Q494" s="343"/>
      <c r="R494" s="343"/>
      <c r="S494" s="343"/>
      <c r="T494" s="343"/>
      <c r="U494" s="343"/>
      <c r="V494" s="343"/>
      <c r="W494" s="343"/>
      <c r="X494" s="343"/>
      <c r="Y494" s="343"/>
      <c r="Z494" s="343"/>
      <c r="AA494" s="343"/>
      <c r="AB494" s="343"/>
      <c r="AC494" s="343"/>
      <c r="AD494" s="343"/>
      <c r="AE494" s="343"/>
      <c r="AF494" s="343"/>
      <c r="AG494" s="343"/>
      <c r="AH494" s="343"/>
      <c r="AI494" s="343"/>
      <c r="AJ494" s="343"/>
      <c r="AK494" s="21"/>
      <c r="AL494" s="155"/>
      <c r="AM494" s="155"/>
      <c r="AN494" s="155"/>
      <c r="AO494" s="155"/>
      <c r="AP494" s="155"/>
      <c r="AQ494" s="155"/>
      <c r="AR494" s="155"/>
      <c r="AS494" s="155"/>
      <c r="AT494" s="155"/>
      <c r="AU494" s="155"/>
      <c r="AV494" s="155"/>
      <c r="AW494" s="155"/>
      <c r="AX494" s="155"/>
      <c r="AY494" s="155"/>
      <c r="AZ494" s="155"/>
      <c r="BA494" s="155"/>
      <c r="BB494" s="155"/>
      <c r="BC494" s="155"/>
      <c r="BD494" s="155"/>
      <c r="BE494" s="155"/>
      <c r="BF494" s="155"/>
      <c r="BG494" s="155"/>
      <c r="BH494" s="155"/>
      <c r="BI494" s="155"/>
      <c r="BJ494" s="56"/>
      <c r="BK494" s="56"/>
    </row>
    <row r="495" spans="6:63" ht="12.75">
      <c r="F495" s="343"/>
      <c r="G495" s="343"/>
      <c r="H495" s="343"/>
      <c r="I495" s="343"/>
      <c r="J495" s="343"/>
      <c r="K495" s="343"/>
      <c r="L495" s="343"/>
      <c r="M495" s="343"/>
      <c r="N495" s="343"/>
      <c r="O495" s="343"/>
      <c r="P495" s="343"/>
      <c r="Q495" s="343"/>
      <c r="R495" s="343"/>
      <c r="S495" s="343"/>
      <c r="T495" s="343"/>
      <c r="U495" s="343"/>
      <c r="V495" s="343"/>
      <c r="W495" s="343"/>
      <c r="X495" s="343"/>
      <c r="Y495" s="343"/>
      <c r="Z495" s="343"/>
      <c r="AA495" s="343"/>
      <c r="AB495" s="343"/>
      <c r="AC495" s="343"/>
      <c r="AD495" s="343"/>
      <c r="AE495" s="343"/>
      <c r="AF495" s="343"/>
      <c r="AG495" s="343"/>
      <c r="AH495" s="343"/>
      <c r="AI495" s="343"/>
      <c r="AJ495" s="343"/>
      <c r="AK495" s="21"/>
      <c r="AL495" s="155"/>
      <c r="AM495" s="155"/>
      <c r="AN495" s="155"/>
      <c r="AO495" s="155"/>
      <c r="AP495" s="155"/>
      <c r="AQ495" s="155"/>
      <c r="AR495" s="155"/>
      <c r="AS495" s="155"/>
      <c r="AT495" s="155"/>
      <c r="AU495" s="155"/>
      <c r="AV495" s="155"/>
      <c r="AW495" s="155"/>
      <c r="AX495" s="155"/>
      <c r="AY495" s="155"/>
      <c r="AZ495" s="155"/>
      <c r="BA495" s="155"/>
      <c r="BB495" s="155"/>
      <c r="BC495" s="155"/>
      <c r="BD495" s="155"/>
      <c r="BE495" s="155"/>
      <c r="BF495" s="155"/>
      <c r="BG495" s="155"/>
      <c r="BH495" s="155"/>
      <c r="BI495" s="155"/>
      <c r="BJ495" s="56"/>
      <c r="BK495" s="56"/>
    </row>
    <row r="496" spans="6:63" ht="12.75">
      <c r="F496" s="343"/>
      <c r="G496" s="343"/>
      <c r="H496" s="343"/>
      <c r="I496" s="343"/>
      <c r="J496" s="343"/>
      <c r="K496" s="343"/>
      <c r="L496" s="343"/>
      <c r="M496" s="343"/>
      <c r="N496" s="343"/>
      <c r="O496" s="343"/>
      <c r="P496" s="343"/>
      <c r="Q496" s="343"/>
      <c r="R496" s="343"/>
      <c r="S496" s="343"/>
      <c r="T496" s="343"/>
      <c r="U496" s="343"/>
      <c r="V496" s="343"/>
      <c r="W496" s="343"/>
      <c r="X496" s="343"/>
      <c r="Y496" s="343"/>
      <c r="Z496" s="343"/>
      <c r="AA496" s="343"/>
      <c r="AB496" s="343"/>
      <c r="AC496" s="343"/>
      <c r="AD496" s="343"/>
      <c r="AE496" s="343"/>
      <c r="AF496" s="343"/>
      <c r="AG496" s="343"/>
      <c r="AH496" s="343"/>
      <c r="AI496" s="343"/>
      <c r="AJ496" s="343"/>
      <c r="AK496" s="21"/>
      <c r="AL496" s="155"/>
      <c r="AM496" s="155"/>
      <c r="AN496" s="155"/>
      <c r="AO496" s="155"/>
      <c r="AP496" s="155"/>
      <c r="AQ496" s="155"/>
      <c r="AR496" s="155"/>
      <c r="AS496" s="155"/>
      <c r="AT496" s="155"/>
      <c r="AU496" s="155"/>
      <c r="AV496" s="155"/>
      <c r="AW496" s="155"/>
      <c r="AX496" s="155"/>
      <c r="AY496" s="155"/>
      <c r="AZ496" s="155"/>
      <c r="BA496" s="155"/>
      <c r="BB496" s="155"/>
      <c r="BC496" s="155"/>
      <c r="BD496" s="155"/>
      <c r="BE496" s="155"/>
      <c r="BF496" s="155"/>
      <c r="BG496" s="155"/>
      <c r="BH496" s="155"/>
      <c r="BI496" s="155"/>
      <c r="BJ496" s="56"/>
      <c r="BK496" s="56"/>
    </row>
    <row r="497" spans="6:63" ht="12.75">
      <c r="F497" s="343"/>
      <c r="G497" s="343"/>
      <c r="H497" s="343"/>
      <c r="I497" s="343"/>
      <c r="J497" s="343"/>
      <c r="K497" s="343"/>
      <c r="L497" s="343"/>
      <c r="M497" s="343"/>
      <c r="N497" s="343"/>
      <c r="O497" s="343"/>
      <c r="P497" s="343"/>
      <c r="Q497" s="343"/>
      <c r="R497" s="343"/>
      <c r="S497" s="343"/>
      <c r="T497" s="343"/>
      <c r="U497" s="343"/>
      <c r="V497" s="343"/>
      <c r="W497" s="343"/>
      <c r="X497" s="343"/>
      <c r="Y497" s="343"/>
      <c r="Z497" s="343"/>
      <c r="AA497" s="343"/>
      <c r="AB497" s="343"/>
      <c r="AC497" s="343"/>
      <c r="AD497" s="343"/>
      <c r="AE497" s="343"/>
      <c r="AF497" s="343"/>
      <c r="AG497" s="343"/>
      <c r="AH497" s="343"/>
      <c r="AI497" s="343"/>
      <c r="AJ497" s="343"/>
      <c r="AK497" s="21"/>
      <c r="AL497" s="155"/>
      <c r="AM497" s="155"/>
      <c r="AN497" s="155"/>
      <c r="AO497" s="155"/>
      <c r="AP497" s="155"/>
      <c r="AQ497" s="155"/>
      <c r="AR497" s="155"/>
      <c r="AS497" s="155"/>
      <c r="AT497" s="155"/>
      <c r="AU497" s="155"/>
      <c r="AV497" s="155"/>
      <c r="AW497" s="155"/>
      <c r="AX497" s="155"/>
      <c r="AY497" s="155"/>
      <c r="AZ497" s="155"/>
      <c r="BA497" s="155"/>
      <c r="BB497" s="155"/>
      <c r="BC497" s="155"/>
      <c r="BD497" s="155"/>
      <c r="BE497" s="155"/>
      <c r="BF497" s="155"/>
      <c r="BG497" s="155"/>
      <c r="BH497" s="155"/>
      <c r="BI497" s="155"/>
      <c r="BJ497" s="56"/>
      <c r="BK497" s="56"/>
    </row>
    <row r="498" spans="6:63" ht="12.75">
      <c r="F498" s="343"/>
      <c r="G498" s="343"/>
      <c r="H498" s="343"/>
      <c r="I498" s="343"/>
      <c r="J498" s="343"/>
      <c r="K498" s="343"/>
      <c r="L498" s="343"/>
      <c r="M498" s="343"/>
      <c r="N498" s="343"/>
      <c r="O498" s="343"/>
      <c r="P498" s="343"/>
      <c r="Q498" s="343"/>
      <c r="R498" s="343"/>
      <c r="S498" s="343"/>
      <c r="T498" s="343"/>
      <c r="U498" s="343"/>
      <c r="V498" s="343"/>
      <c r="W498" s="343"/>
      <c r="X498" s="343"/>
      <c r="Y498" s="343"/>
      <c r="Z498" s="343"/>
      <c r="AA498" s="343"/>
      <c r="AB498" s="343"/>
      <c r="AC498" s="343"/>
      <c r="AD498" s="343"/>
      <c r="AE498" s="343"/>
      <c r="AF498" s="343"/>
      <c r="AG498" s="343"/>
      <c r="AH498" s="343"/>
      <c r="AI498" s="343"/>
      <c r="AJ498" s="343"/>
      <c r="AK498" s="21"/>
      <c r="AL498" s="155"/>
      <c r="AM498" s="155"/>
      <c r="AN498" s="155"/>
      <c r="AO498" s="155"/>
      <c r="AP498" s="155"/>
      <c r="AQ498" s="155"/>
      <c r="AR498" s="155"/>
      <c r="AS498" s="155"/>
      <c r="AT498" s="155"/>
      <c r="AU498" s="155"/>
      <c r="AV498" s="155"/>
      <c r="AW498" s="155"/>
      <c r="AX498" s="155"/>
      <c r="AY498" s="155"/>
      <c r="AZ498" s="155"/>
      <c r="BA498" s="155"/>
      <c r="BB498" s="155"/>
      <c r="BC498" s="155"/>
      <c r="BD498" s="155"/>
      <c r="BE498" s="155"/>
      <c r="BF498" s="155"/>
      <c r="BG498" s="155"/>
      <c r="BH498" s="155"/>
      <c r="BI498" s="155"/>
      <c r="BJ498" s="56"/>
      <c r="BK498" s="56"/>
    </row>
    <row r="499" spans="6:63" ht="12.75">
      <c r="F499" s="343"/>
      <c r="G499" s="343"/>
      <c r="H499" s="343"/>
      <c r="I499" s="343"/>
      <c r="J499" s="343"/>
      <c r="K499" s="343"/>
      <c r="L499" s="343"/>
      <c r="M499" s="343"/>
      <c r="N499" s="343"/>
      <c r="O499" s="343"/>
      <c r="P499" s="343"/>
      <c r="Q499" s="343"/>
      <c r="R499" s="343"/>
      <c r="S499" s="343"/>
      <c r="T499" s="343"/>
      <c r="U499" s="343"/>
      <c r="V499" s="343"/>
      <c r="W499" s="343"/>
      <c r="X499" s="343"/>
      <c r="Y499" s="343"/>
      <c r="Z499" s="343"/>
      <c r="AA499" s="343"/>
      <c r="AB499" s="343"/>
      <c r="AC499" s="343"/>
      <c r="AD499" s="343"/>
      <c r="AE499" s="343"/>
      <c r="AF499" s="343"/>
      <c r="AG499" s="343"/>
      <c r="AH499" s="343"/>
      <c r="AI499" s="343"/>
      <c r="AJ499" s="343"/>
      <c r="AK499" s="21"/>
      <c r="AL499" s="155"/>
      <c r="AM499" s="155"/>
      <c r="AN499" s="155"/>
      <c r="AO499" s="155"/>
      <c r="AP499" s="155"/>
      <c r="AQ499" s="155"/>
      <c r="AR499" s="155"/>
      <c r="AS499" s="155"/>
      <c r="AT499" s="155"/>
      <c r="AU499" s="155"/>
      <c r="AV499" s="155"/>
      <c r="AW499" s="155"/>
      <c r="AX499" s="155"/>
      <c r="AY499" s="155"/>
      <c r="AZ499" s="155"/>
      <c r="BA499" s="155"/>
      <c r="BB499" s="155"/>
      <c r="BC499" s="155"/>
      <c r="BD499" s="155"/>
      <c r="BE499" s="155"/>
      <c r="BF499" s="155"/>
      <c r="BG499" s="155"/>
      <c r="BH499" s="155"/>
      <c r="BI499" s="155"/>
      <c r="BJ499" s="56"/>
      <c r="BK499" s="56"/>
    </row>
    <row r="500" spans="6:63" ht="12.75">
      <c r="F500" s="343"/>
      <c r="G500" s="343"/>
      <c r="H500" s="343"/>
      <c r="I500" s="343"/>
      <c r="J500" s="343"/>
      <c r="K500" s="343"/>
      <c r="L500" s="343"/>
      <c r="M500" s="343"/>
      <c r="N500" s="343"/>
      <c r="O500" s="343"/>
      <c r="P500" s="343"/>
      <c r="Q500" s="343"/>
      <c r="R500" s="343"/>
      <c r="S500" s="343"/>
      <c r="T500" s="343"/>
      <c r="U500" s="343"/>
      <c r="V500" s="343"/>
      <c r="W500" s="343"/>
      <c r="X500" s="343"/>
      <c r="Y500" s="343"/>
      <c r="Z500" s="343"/>
      <c r="AA500" s="343"/>
      <c r="AB500" s="343"/>
      <c r="AC500" s="343"/>
      <c r="AD500" s="343"/>
      <c r="AE500" s="343"/>
      <c r="AF500" s="343"/>
      <c r="AG500" s="343"/>
      <c r="AH500" s="343"/>
      <c r="AI500" s="343"/>
      <c r="AJ500" s="343"/>
      <c r="AK500" s="21"/>
      <c r="AL500" s="155"/>
      <c r="AM500" s="155"/>
      <c r="AN500" s="155"/>
      <c r="AO500" s="155"/>
      <c r="AP500" s="155"/>
      <c r="AQ500" s="155"/>
      <c r="AR500" s="155"/>
      <c r="AS500" s="155"/>
      <c r="AT500" s="155"/>
      <c r="AU500" s="155"/>
      <c r="AV500" s="155"/>
      <c r="AW500" s="155"/>
      <c r="AX500" s="155"/>
      <c r="AY500" s="155"/>
      <c r="AZ500" s="155"/>
      <c r="BA500" s="155"/>
      <c r="BB500" s="155"/>
      <c r="BC500" s="155"/>
      <c r="BD500" s="155"/>
      <c r="BE500" s="155"/>
      <c r="BF500" s="155"/>
      <c r="BG500" s="155"/>
      <c r="BH500" s="155"/>
      <c r="BI500" s="155"/>
      <c r="BJ500" s="56"/>
      <c r="BK500" s="56"/>
    </row>
    <row r="501" spans="6:63" ht="12.75">
      <c r="F501" s="343"/>
      <c r="G501" s="343"/>
      <c r="H501" s="343"/>
      <c r="I501" s="343"/>
      <c r="J501" s="343"/>
      <c r="K501" s="343"/>
      <c r="L501" s="343"/>
      <c r="M501" s="343"/>
      <c r="N501" s="343"/>
      <c r="O501" s="343"/>
      <c r="P501" s="343"/>
      <c r="Q501" s="343"/>
      <c r="R501" s="343"/>
      <c r="S501" s="343"/>
      <c r="T501" s="343"/>
      <c r="U501" s="343"/>
      <c r="V501" s="343"/>
      <c r="W501" s="343"/>
      <c r="X501" s="343"/>
      <c r="Y501" s="343"/>
      <c r="Z501" s="343"/>
      <c r="AA501" s="343"/>
      <c r="AB501" s="343"/>
      <c r="AC501" s="343"/>
      <c r="AD501" s="343"/>
      <c r="AE501" s="343"/>
      <c r="AF501" s="343"/>
      <c r="AG501" s="343"/>
      <c r="AH501" s="343"/>
      <c r="AI501" s="343"/>
      <c r="AJ501" s="343"/>
      <c r="AK501" s="21"/>
      <c r="AL501" s="155"/>
      <c r="AM501" s="155"/>
      <c r="AN501" s="155"/>
      <c r="AO501" s="155"/>
      <c r="AP501" s="155"/>
      <c r="AQ501" s="155"/>
      <c r="AR501" s="155"/>
      <c r="AS501" s="155"/>
      <c r="AT501" s="155"/>
      <c r="AU501" s="155"/>
      <c r="AV501" s="155"/>
      <c r="AW501" s="155"/>
      <c r="AX501" s="155"/>
      <c r="AY501" s="155"/>
      <c r="AZ501" s="155"/>
      <c r="BA501" s="155"/>
      <c r="BB501" s="155"/>
      <c r="BC501" s="155"/>
      <c r="BD501" s="155"/>
      <c r="BE501" s="155"/>
      <c r="BF501" s="155"/>
      <c r="BG501" s="155"/>
      <c r="BH501" s="155"/>
      <c r="BI501" s="155"/>
      <c r="BJ501" s="56"/>
      <c r="BK501" s="56"/>
    </row>
    <row r="502" spans="6:63" ht="12.75">
      <c r="F502" s="343"/>
      <c r="G502" s="343"/>
      <c r="H502" s="343"/>
      <c r="I502" s="343"/>
      <c r="J502" s="343"/>
      <c r="K502" s="343"/>
      <c r="L502" s="343"/>
      <c r="M502" s="343"/>
      <c r="N502" s="343"/>
      <c r="O502" s="343"/>
      <c r="P502" s="343"/>
      <c r="Q502" s="343"/>
      <c r="R502" s="343"/>
      <c r="S502" s="343"/>
      <c r="T502" s="343"/>
      <c r="U502" s="343"/>
      <c r="V502" s="343"/>
      <c r="W502" s="343"/>
      <c r="X502" s="343"/>
      <c r="Y502" s="343"/>
      <c r="Z502" s="343"/>
      <c r="AA502" s="343"/>
      <c r="AB502" s="343"/>
      <c r="AC502" s="343"/>
      <c r="AD502" s="343"/>
      <c r="AE502" s="343"/>
      <c r="AF502" s="343"/>
      <c r="AG502" s="343"/>
      <c r="AH502" s="343"/>
      <c r="AI502" s="343"/>
      <c r="AJ502" s="343"/>
      <c r="AK502" s="21"/>
      <c r="AL502" s="155"/>
      <c r="AM502" s="155"/>
      <c r="AN502" s="155"/>
      <c r="AO502" s="155"/>
      <c r="AP502" s="155"/>
      <c r="AQ502" s="155"/>
      <c r="AR502" s="155"/>
      <c r="AS502" s="155"/>
      <c r="AT502" s="155"/>
      <c r="AU502" s="155"/>
      <c r="AV502" s="155"/>
      <c r="AW502" s="155"/>
      <c r="AX502" s="155"/>
      <c r="AY502" s="155"/>
      <c r="AZ502" s="155"/>
      <c r="BA502" s="155"/>
      <c r="BB502" s="155"/>
      <c r="BC502" s="155"/>
      <c r="BD502" s="155"/>
      <c r="BE502" s="155"/>
      <c r="BF502" s="155"/>
      <c r="BG502" s="155"/>
      <c r="BH502" s="155"/>
      <c r="BI502" s="155"/>
      <c r="BJ502" s="56"/>
      <c r="BK502" s="56"/>
    </row>
    <row r="503" spans="6:63" ht="12.75">
      <c r="F503" s="343"/>
      <c r="G503" s="343"/>
      <c r="H503" s="343"/>
      <c r="I503" s="343"/>
      <c r="J503" s="343"/>
      <c r="K503" s="343"/>
      <c r="L503" s="343"/>
      <c r="M503" s="343"/>
      <c r="N503" s="343"/>
      <c r="O503" s="343"/>
      <c r="P503" s="343"/>
      <c r="Q503" s="343"/>
      <c r="R503" s="343"/>
      <c r="S503" s="343"/>
      <c r="T503" s="343"/>
      <c r="U503" s="343"/>
      <c r="V503" s="343"/>
      <c r="W503" s="343"/>
      <c r="X503" s="343"/>
      <c r="Y503" s="343"/>
      <c r="Z503" s="343"/>
      <c r="AA503" s="343"/>
      <c r="AB503" s="343"/>
      <c r="AC503" s="343"/>
      <c r="AD503" s="343"/>
      <c r="AE503" s="343"/>
      <c r="AF503" s="343"/>
      <c r="AG503" s="343"/>
      <c r="AH503" s="343"/>
      <c r="AI503" s="343"/>
      <c r="AJ503" s="343"/>
      <c r="AK503" s="21"/>
      <c r="AL503" s="155"/>
      <c r="AM503" s="155"/>
      <c r="AN503" s="155"/>
      <c r="AO503" s="155"/>
      <c r="AP503" s="155"/>
      <c r="AQ503" s="155"/>
      <c r="AR503" s="155"/>
      <c r="AS503" s="155"/>
      <c r="AT503" s="155"/>
      <c r="AU503" s="155"/>
      <c r="AV503" s="155"/>
      <c r="AW503" s="155"/>
      <c r="AX503" s="155"/>
      <c r="AY503" s="155"/>
      <c r="AZ503" s="155"/>
      <c r="BA503" s="155"/>
      <c r="BB503" s="155"/>
      <c r="BC503" s="155"/>
      <c r="BD503" s="155"/>
      <c r="BE503" s="155"/>
      <c r="BF503" s="155"/>
      <c r="BG503" s="155"/>
      <c r="BH503" s="155"/>
      <c r="BI503" s="155"/>
      <c r="BJ503" s="56"/>
      <c r="BK503" s="56"/>
    </row>
    <row r="504" spans="6:63" ht="12.75">
      <c r="F504" s="343"/>
      <c r="G504" s="343"/>
      <c r="H504" s="343"/>
      <c r="I504" s="343"/>
      <c r="J504" s="343"/>
      <c r="K504" s="343"/>
      <c r="L504" s="343"/>
      <c r="M504" s="343"/>
      <c r="N504" s="343"/>
      <c r="O504" s="343"/>
      <c r="P504" s="343"/>
      <c r="Q504" s="343"/>
      <c r="R504" s="343"/>
      <c r="S504" s="343"/>
      <c r="T504" s="343"/>
      <c r="U504" s="343"/>
      <c r="V504" s="343"/>
      <c r="W504" s="343"/>
      <c r="X504" s="343"/>
      <c r="Y504" s="343"/>
      <c r="Z504" s="343"/>
      <c r="AA504" s="343"/>
      <c r="AB504" s="343"/>
      <c r="AC504" s="343"/>
      <c r="AD504" s="343"/>
      <c r="AE504" s="343"/>
      <c r="AF504" s="343"/>
      <c r="AG504" s="343"/>
      <c r="AH504" s="343"/>
      <c r="AI504" s="343"/>
      <c r="AJ504" s="343"/>
      <c r="AK504" s="21"/>
      <c r="AL504" s="155"/>
      <c r="AM504" s="155"/>
      <c r="AN504" s="155"/>
      <c r="AO504" s="155"/>
      <c r="AP504" s="155"/>
      <c r="AQ504" s="155"/>
      <c r="AR504" s="155"/>
      <c r="AS504" s="155"/>
      <c r="AT504" s="155"/>
      <c r="AU504" s="155"/>
      <c r="AV504" s="155"/>
      <c r="AW504" s="155"/>
      <c r="AX504" s="155"/>
      <c r="AY504" s="155"/>
      <c r="AZ504" s="155"/>
      <c r="BA504" s="155"/>
      <c r="BB504" s="155"/>
      <c r="BC504" s="155"/>
      <c r="BD504" s="155"/>
      <c r="BE504" s="155"/>
      <c r="BF504" s="155"/>
      <c r="BG504" s="155"/>
      <c r="BH504" s="155"/>
      <c r="BI504" s="155"/>
      <c r="BJ504" s="56"/>
      <c r="BK504" s="56"/>
    </row>
    <row r="505" spans="6:63" ht="12.75">
      <c r="F505" s="343"/>
      <c r="G505" s="343"/>
      <c r="H505" s="343"/>
      <c r="I505" s="343"/>
      <c r="J505" s="343"/>
      <c r="K505" s="343"/>
      <c r="L505" s="343"/>
      <c r="M505" s="343"/>
      <c r="N505" s="343"/>
      <c r="O505" s="343"/>
      <c r="P505" s="343"/>
      <c r="Q505" s="343"/>
      <c r="R505" s="343"/>
      <c r="S505" s="343"/>
      <c r="T505" s="343"/>
      <c r="U505" s="343"/>
      <c r="V505" s="343"/>
      <c r="W505" s="343"/>
      <c r="X505" s="343"/>
      <c r="Y505" s="343"/>
      <c r="Z505" s="343"/>
      <c r="AA505" s="343"/>
      <c r="AB505" s="343"/>
      <c r="AC505" s="343"/>
      <c r="AD505" s="343"/>
      <c r="AE505" s="343"/>
      <c r="AF505" s="343"/>
      <c r="AG505" s="343"/>
      <c r="AH505" s="343"/>
      <c r="AI505" s="343"/>
      <c r="AJ505" s="343"/>
      <c r="AK505" s="21"/>
      <c r="AL505" s="155"/>
      <c r="AM505" s="155"/>
      <c r="AN505" s="155"/>
      <c r="AO505" s="155"/>
      <c r="AP505" s="155"/>
      <c r="AQ505" s="155"/>
      <c r="AR505" s="155"/>
      <c r="AS505" s="155"/>
      <c r="AT505" s="155"/>
      <c r="AU505" s="155"/>
      <c r="AV505" s="155"/>
      <c r="AW505" s="155"/>
      <c r="AX505" s="155"/>
      <c r="AY505" s="155"/>
      <c r="AZ505" s="155"/>
      <c r="BA505" s="155"/>
      <c r="BB505" s="155"/>
      <c r="BC505" s="155"/>
      <c r="BD505" s="155"/>
      <c r="BE505" s="155"/>
      <c r="BF505" s="155"/>
      <c r="BG505" s="155"/>
      <c r="BH505" s="155"/>
      <c r="BI505" s="155"/>
      <c r="BJ505" s="56"/>
      <c r="BK505" s="56"/>
    </row>
    <row r="506" spans="6:63" ht="12.75">
      <c r="F506" s="343"/>
      <c r="G506" s="343"/>
      <c r="H506" s="343"/>
      <c r="I506" s="343"/>
      <c r="J506" s="343"/>
      <c r="K506" s="343"/>
      <c r="L506" s="343"/>
      <c r="M506" s="343"/>
      <c r="N506" s="343"/>
      <c r="O506" s="343"/>
      <c r="P506" s="343"/>
      <c r="Q506" s="343"/>
      <c r="R506" s="343"/>
      <c r="S506" s="343"/>
      <c r="T506" s="343"/>
      <c r="U506" s="343"/>
      <c r="V506" s="343"/>
      <c r="W506" s="343"/>
      <c r="X506" s="343"/>
      <c r="Y506" s="343"/>
      <c r="Z506" s="343"/>
      <c r="AA506" s="343"/>
      <c r="AB506" s="343"/>
      <c r="AC506" s="343"/>
      <c r="AD506" s="343"/>
      <c r="AE506" s="343"/>
      <c r="AF506" s="343"/>
      <c r="AG506" s="343"/>
      <c r="AH506" s="343"/>
      <c r="AI506" s="343"/>
      <c r="AJ506" s="343"/>
      <c r="AK506" s="21"/>
      <c r="AL506" s="155"/>
      <c r="AM506" s="155"/>
      <c r="AN506" s="155"/>
      <c r="AO506" s="155"/>
      <c r="AP506" s="155"/>
      <c r="AQ506" s="155"/>
      <c r="AR506" s="155"/>
      <c r="AS506" s="155"/>
      <c r="AT506" s="155"/>
      <c r="AU506" s="155"/>
      <c r="AV506" s="155"/>
      <c r="AW506" s="155"/>
      <c r="AX506" s="155"/>
      <c r="AY506" s="155"/>
      <c r="AZ506" s="155"/>
      <c r="BA506" s="155"/>
      <c r="BB506" s="155"/>
      <c r="BC506" s="155"/>
      <c r="BD506" s="155"/>
      <c r="BE506" s="155"/>
      <c r="BF506" s="155"/>
      <c r="BG506" s="155"/>
      <c r="BH506" s="155"/>
      <c r="BI506" s="155"/>
      <c r="BJ506" s="56"/>
      <c r="BK506" s="56"/>
    </row>
    <row r="507" spans="6:63" ht="12.75">
      <c r="F507" s="343"/>
      <c r="G507" s="343"/>
      <c r="H507" s="343"/>
      <c r="I507" s="343"/>
      <c r="J507" s="343"/>
      <c r="K507" s="343"/>
      <c r="L507" s="343"/>
      <c r="M507" s="343"/>
      <c r="N507" s="343"/>
      <c r="O507" s="343"/>
      <c r="P507" s="343"/>
      <c r="Q507" s="343"/>
      <c r="R507" s="343"/>
      <c r="S507" s="343"/>
      <c r="T507" s="343"/>
      <c r="U507" s="343"/>
      <c r="V507" s="343"/>
      <c r="W507" s="343"/>
      <c r="X507" s="343"/>
      <c r="Y507" s="343"/>
      <c r="Z507" s="343"/>
      <c r="AA507" s="343"/>
      <c r="AB507" s="343"/>
      <c r="AC507" s="343"/>
      <c r="AD507" s="343"/>
      <c r="AE507" s="343"/>
      <c r="AF507" s="343"/>
      <c r="AG507" s="343"/>
      <c r="AH507" s="343"/>
      <c r="AI507" s="343"/>
      <c r="AJ507" s="343"/>
      <c r="AK507" s="21"/>
      <c r="AL507" s="155"/>
      <c r="AM507" s="155"/>
      <c r="AN507" s="155"/>
      <c r="AO507" s="155"/>
      <c r="AP507" s="155"/>
      <c r="AQ507" s="155"/>
      <c r="AR507" s="155"/>
      <c r="AS507" s="155"/>
      <c r="AT507" s="155"/>
      <c r="AU507" s="155"/>
      <c r="AV507" s="155"/>
      <c r="AW507" s="155"/>
      <c r="AX507" s="155"/>
      <c r="AY507" s="155"/>
      <c r="AZ507" s="155"/>
      <c r="BA507" s="155"/>
      <c r="BB507" s="155"/>
      <c r="BC507" s="155"/>
      <c r="BD507" s="155"/>
      <c r="BE507" s="155"/>
      <c r="BF507" s="155"/>
      <c r="BG507" s="155"/>
      <c r="BH507" s="155"/>
      <c r="BI507" s="155"/>
      <c r="BJ507" s="56"/>
      <c r="BK507" s="56"/>
    </row>
    <row r="508" spans="6:63" ht="12.75">
      <c r="F508" s="343"/>
      <c r="G508" s="343"/>
      <c r="H508" s="343"/>
      <c r="I508" s="343"/>
      <c r="J508" s="343"/>
      <c r="K508" s="343"/>
      <c r="L508" s="343"/>
      <c r="M508" s="343"/>
      <c r="N508" s="343"/>
      <c r="O508" s="343"/>
      <c r="P508" s="343"/>
      <c r="Q508" s="343"/>
      <c r="R508" s="343"/>
      <c r="S508" s="343"/>
      <c r="T508" s="343"/>
      <c r="U508" s="343"/>
      <c r="V508" s="343"/>
      <c r="W508" s="343"/>
      <c r="X508" s="343"/>
      <c r="Y508" s="343"/>
      <c r="Z508" s="343"/>
      <c r="AA508" s="343"/>
      <c r="AB508" s="343"/>
      <c r="AC508" s="343"/>
      <c r="AD508" s="343"/>
      <c r="AE508" s="343"/>
      <c r="AF508" s="343"/>
      <c r="AG508" s="343"/>
      <c r="AH508" s="343"/>
      <c r="AI508" s="343"/>
      <c r="AJ508" s="343"/>
      <c r="AK508" s="21"/>
      <c r="AL508" s="155"/>
      <c r="AM508" s="155"/>
      <c r="AN508" s="155"/>
      <c r="AO508" s="155"/>
      <c r="AP508" s="155"/>
      <c r="AQ508" s="155"/>
      <c r="AR508" s="155"/>
      <c r="AS508" s="155"/>
      <c r="AT508" s="155"/>
      <c r="AU508" s="155"/>
      <c r="AV508" s="155"/>
      <c r="AW508" s="155"/>
      <c r="AX508" s="155"/>
      <c r="AY508" s="155"/>
      <c r="AZ508" s="155"/>
      <c r="BA508" s="155"/>
      <c r="BB508" s="155"/>
      <c r="BC508" s="155"/>
      <c r="BD508" s="155"/>
      <c r="BE508" s="155"/>
      <c r="BF508" s="155"/>
      <c r="BG508" s="155"/>
      <c r="BH508" s="155"/>
      <c r="BI508" s="155"/>
      <c r="BJ508" s="56"/>
      <c r="BK508" s="56"/>
    </row>
    <row r="509" spans="6:63" ht="12.75">
      <c r="F509" s="343"/>
      <c r="G509" s="343"/>
      <c r="H509" s="343"/>
      <c r="I509" s="343"/>
      <c r="J509" s="343"/>
      <c r="K509" s="343"/>
      <c r="L509" s="343"/>
      <c r="M509" s="343"/>
      <c r="N509" s="343"/>
      <c r="O509" s="343"/>
      <c r="P509" s="343"/>
      <c r="Q509" s="343"/>
      <c r="R509" s="343"/>
      <c r="S509" s="343"/>
      <c r="T509" s="343"/>
      <c r="U509" s="343"/>
      <c r="V509" s="343"/>
      <c r="W509" s="343"/>
      <c r="X509" s="343"/>
      <c r="Y509" s="343"/>
      <c r="Z509" s="343"/>
      <c r="AA509" s="343"/>
      <c r="AB509" s="343"/>
      <c r="AC509" s="343"/>
      <c r="AD509" s="343"/>
      <c r="AE509" s="343"/>
      <c r="AF509" s="343"/>
      <c r="AG509" s="343"/>
      <c r="AH509" s="343"/>
      <c r="AI509" s="343"/>
      <c r="AJ509" s="343"/>
      <c r="AK509" s="21"/>
      <c r="AL509" s="155"/>
      <c r="AM509" s="155"/>
      <c r="AN509" s="155"/>
      <c r="AO509" s="155"/>
      <c r="AP509" s="155"/>
      <c r="AQ509" s="155"/>
      <c r="AR509" s="155"/>
      <c r="AS509" s="155"/>
      <c r="AT509" s="155"/>
      <c r="AU509" s="155"/>
      <c r="AV509" s="155"/>
      <c r="AW509" s="155"/>
      <c r="AX509" s="155"/>
      <c r="AY509" s="155"/>
      <c r="AZ509" s="155"/>
      <c r="BA509" s="155"/>
      <c r="BB509" s="155"/>
      <c r="BC509" s="155"/>
      <c r="BD509" s="155"/>
      <c r="BE509" s="155"/>
      <c r="BF509" s="155"/>
      <c r="BG509" s="155"/>
      <c r="BH509" s="155"/>
      <c r="BI509" s="155"/>
      <c r="BJ509" s="56"/>
      <c r="BK509" s="56"/>
    </row>
    <row r="510" spans="6:63" ht="12.75">
      <c r="F510" s="343"/>
      <c r="G510" s="343"/>
      <c r="H510" s="343"/>
      <c r="I510" s="343"/>
      <c r="J510" s="343"/>
      <c r="K510" s="343"/>
      <c r="L510" s="343"/>
      <c r="M510" s="343"/>
      <c r="N510" s="343"/>
      <c r="O510" s="343"/>
      <c r="P510" s="343"/>
      <c r="Q510" s="343"/>
      <c r="R510" s="343"/>
      <c r="S510" s="343"/>
      <c r="T510" s="343"/>
      <c r="U510" s="343"/>
      <c r="V510" s="343"/>
      <c r="W510" s="343"/>
      <c r="X510" s="343"/>
      <c r="Y510" s="343"/>
      <c r="Z510" s="343"/>
      <c r="AA510" s="343"/>
      <c r="AB510" s="343"/>
      <c r="AC510" s="343"/>
      <c r="AD510" s="343"/>
      <c r="AE510" s="343"/>
      <c r="AF510" s="343"/>
      <c r="AG510" s="343"/>
      <c r="AH510" s="343"/>
      <c r="AI510" s="343"/>
      <c r="AJ510" s="343"/>
      <c r="AK510" s="21"/>
      <c r="AL510" s="155"/>
      <c r="AM510" s="155"/>
      <c r="AN510" s="155"/>
      <c r="AO510" s="155"/>
      <c r="AP510" s="155"/>
      <c r="AQ510" s="155"/>
      <c r="AR510" s="155"/>
      <c r="AS510" s="155"/>
      <c r="AT510" s="155"/>
      <c r="AU510" s="155"/>
      <c r="AV510" s="155"/>
      <c r="AW510" s="155"/>
      <c r="AX510" s="155"/>
      <c r="AY510" s="155"/>
      <c r="AZ510" s="155"/>
      <c r="BA510" s="155"/>
      <c r="BB510" s="155"/>
      <c r="BC510" s="155"/>
      <c r="BD510" s="155"/>
      <c r="BE510" s="155"/>
      <c r="BF510" s="155"/>
      <c r="BG510" s="155"/>
      <c r="BH510" s="155"/>
      <c r="BI510" s="155"/>
      <c r="BJ510" s="56"/>
      <c r="BK510" s="56"/>
    </row>
    <row r="511" spans="6:63" ht="12.75">
      <c r="F511" s="343"/>
      <c r="G511" s="343"/>
      <c r="H511" s="343"/>
      <c r="I511" s="343"/>
      <c r="J511" s="343"/>
      <c r="K511" s="343"/>
      <c r="L511" s="343"/>
      <c r="M511" s="343"/>
      <c r="N511" s="343"/>
      <c r="O511" s="343"/>
      <c r="P511" s="343"/>
      <c r="Q511" s="343"/>
      <c r="R511" s="343"/>
      <c r="S511" s="343"/>
      <c r="T511" s="343"/>
      <c r="U511" s="343"/>
      <c r="V511" s="343"/>
      <c r="W511" s="343"/>
      <c r="X511" s="343"/>
      <c r="Y511" s="343"/>
      <c r="Z511" s="343"/>
      <c r="AA511" s="343"/>
      <c r="AB511" s="343"/>
      <c r="AC511" s="343"/>
      <c r="AD511" s="343"/>
      <c r="AE511" s="343"/>
      <c r="AF511" s="343"/>
      <c r="AG511" s="343"/>
      <c r="AH511" s="343"/>
      <c r="AI511" s="343"/>
      <c r="AJ511" s="343"/>
      <c r="AK511" s="21"/>
      <c r="AL511" s="155"/>
      <c r="AM511" s="155"/>
      <c r="AN511" s="155"/>
      <c r="AO511" s="155"/>
      <c r="AP511" s="155"/>
      <c r="AQ511" s="155"/>
      <c r="AR511" s="155"/>
      <c r="AS511" s="155"/>
      <c r="AT511" s="155"/>
      <c r="AU511" s="155"/>
      <c r="AV511" s="155"/>
      <c r="AW511" s="155"/>
      <c r="AX511" s="155"/>
      <c r="AY511" s="155"/>
      <c r="AZ511" s="155"/>
      <c r="BA511" s="155"/>
      <c r="BB511" s="155"/>
      <c r="BC511" s="155"/>
      <c r="BD511" s="155"/>
      <c r="BE511" s="155"/>
      <c r="BF511" s="155"/>
      <c r="BG511" s="155"/>
      <c r="BH511" s="155"/>
      <c r="BI511" s="155"/>
      <c r="BJ511" s="56"/>
      <c r="BK511" s="56"/>
    </row>
    <row r="512" spans="6:63" ht="12.75">
      <c r="F512" s="343"/>
      <c r="G512" s="343"/>
      <c r="H512" s="343"/>
      <c r="I512" s="343"/>
      <c r="J512" s="343"/>
      <c r="K512" s="343"/>
      <c r="L512" s="343"/>
      <c r="M512" s="343"/>
      <c r="N512" s="343"/>
      <c r="O512" s="343"/>
      <c r="P512" s="343"/>
      <c r="Q512" s="343"/>
      <c r="R512" s="343"/>
      <c r="S512" s="343"/>
      <c r="T512" s="343"/>
      <c r="U512" s="343"/>
      <c r="V512" s="343"/>
      <c r="W512" s="343"/>
      <c r="X512" s="343"/>
      <c r="Y512" s="343"/>
      <c r="Z512" s="343"/>
      <c r="AA512" s="343"/>
      <c r="AB512" s="343"/>
      <c r="AC512" s="343"/>
      <c r="AD512" s="343"/>
      <c r="AE512" s="343"/>
      <c r="AF512" s="343"/>
      <c r="AG512" s="343"/>
      <c r="AH512" s="343"/>
      <c r="AI512" s="343"/>
      <c r="AJ512" s="343"/>
      <c r="AK512" s="21"/>
      <c r="AL512" s="155"/>
      <c r="AM512" s="155"/>
      <c r="AN512" s="155"/>
      <c r="AO512" s="155"/>
      <c r="AP512" s="155"/>
      <c r="AQ512" s="155"/>
      <c r="AR512" s="155"/>
      <c r="AS512" s="155"/>
      <c r="AT512" s="155"/>
      <c r="AU512" s="155"/>
      <c r="AV512" s="155"/>
      <c r="AW512" s="155"/>
      <c r="AX512" s="155"/>
      <c r="AY512" s="155"/>
      <c r="AZ512" s="155"/>
      <c r="BA512" s="155"/>
      <c r="BB512" s="155"/>
      <c r="BC512" s="155"/>
      <c r="BD512" s="155"/>
      <c r="BE512" s="155"/>
      <c r="BF512" s="155"/>
      <c r="BG512" s="155"/>
      <c r="BH512" s="155"/>
      <c r="BI512" s="155"/>
      <c r="BJ512" s="56"/>
      <c r="BK512" s="56"/>
    </row>
    <row r="513" spans="6:63" ht="12.75">
      <c r="F513" s="343"/>
      <c r="G513" s="343"/>
      <c r="H513" s="343"/>
      <c r="I513" s="343"/>
      <c r="J513" s="343"/>
      <c r="K513" s="343"/>
      <c r="L513" s="343"/>
      <c r="M513" s="343"/>
      <c r="N513" s="343"/>
      <c r="O513" s="343"/>
      <c r="P513" s="343"/>
      <c r="Q513" s="343"/>
      <c r="R513" s="343"/>
      <c r="S513" s="343"/>
      <c r="T513" s="343"/>
      <c r="U513" s="343"/>
      <c r="V513" s="343"/>
      <c r="W513" s="343"/>
      <c r="X513" s="343"/>
      <c r="Y513" s="343"/>
      <c r="Z513" s="343"/>
      <c r="AA513" s="343"/>
      <c r="AB513" s="343"/>
      <c r="AC513" s="343"/>
      <c r="AD513" s="343"/>
      <c r="AE513" s="343"/>
      <c r="AF513" s="343"/>
      <c r="AG513" s="343"/>
      <c r="AH513" s="343"/>
      <c r="AI513" s="343"/>
      <c r="AJ513" s="343"/>
      <c r="AK513" s="21"/>
      <c r="AL513" s="155"/>
      <c r="AM513" s="155"/>
      <c r="AN513" s="155"/>
      <c r="AO513" s="155"/>
      <c r="AP513" s="155"/>
      <c r="AQ513" s="155"/>
      <c r="AR513" s="155"/>
      <c r="AS513" s="155"/>
      <c r="AT513" s="155"/>
      <c r="AU513" s="155"/>
      <c r="AV513" s="155"/>
      <c r="AW513" s="155"/>
      <c r="AX513" s="155"/>
      <c r="AY513" s="155"/>
      <c r="AZ513" s="155"/>
      <c r="BA513" s="155"/>
      <c r="BB513" s="155"/>
      <c r="BC513" s="155"/>
      <c r="BD513" s="155"/>
      <c r="BE513" s="155"/>
      <c r="BF513" s="155"/>
      <c r="BG513" s="155"/>
      <c r="BH513" s="155"/>
      <c r="BI513" s="155"/>
      <c r="BJ513" s="56"/>
      <c r="BK513" s="56"/>
    </row>
    <row r="514" spans="6:63" ht="12.75">
      <c r="F514" s="343"/>
      <c r="G514" s="343"/>
      <c r="H514" s="343"/>
      <c r="I514" s="343"/>
      <c r="J514" s="343"/>
      <c r="K514" s="343"/>
      <c r="L514" s="343"/>
      <c r="M514" s="343"/>
      <c r="N514" s="343"/>
      <c r="O514" s="343"/>
      <c r="P514" s="343"/>
      <c r="Q514" s="343"/>
      <c r="R514" s="343"/>
      <c r="S514" s="343"/>
      <c r="T514" s="343"/>
      <c r="U514" s="343"/>
      <c r="V514" s="343"/>
      <c r="W514" s="343"/>
      <c r="X514" s="343"/>
      <c r="Y514" s="343"/>
      <c r="Z514" s="343"/>
      <c r="AA514" s="343"/>
      <c r="AB514" s="343"/>
      <c r="AC514" s="343"/>
      <c r="AD514" s="343"/>
      <c r="AE514" s="343"/>
      <c r="AF514" s="343"/>
      <c r="AG514" s="343"/>
      <c r="AH514" s="343"/>
      <c r="AI514" s="343"/>
      <c r="AJ514" s="343"/>
      <c r="AK514" s="21"/>
      <c r="AL514" s="155"/>
      <c r="AM514" s="155"/>
      <c r="AN514" s="155"/>
      <c r="AO514" s="155"/>
      <c r="AP514" s="155"/>
      <c r="AQ514" s="155"/>
      <c r="AR514" s="155"/>
      <c r="AS514" s="155"/>
      <c r="AT514" s="155"/>
      <c r="AU514" s="155"/>
      <c r="AV514" s="155"/>
      <c r="AW514" s="155"/>
      <c r="AX514" s="155"/>
      <c r="AY514" s="155"/>
      <c r="AZ514" s="155"/>
      <c r="BA514" s="155"/>
      <c r="BB514" s="155"/>
      <c r="BC514" s="155"/>
      <c r="BD514" s="155"/>
      <c r="BE514" s="155"/>
      <c r="BF514" s="155"/>
      <c r="BG514" s="155"/>
      <c r="BH514" s="155"/>
      <c r="BI514" s="155"/>
      <c r="BJ514" s="56"/>
      <c r="BK514" s="56"/>
    </row>
    <row r="515" spans="6:63" ht="12.75">
      <c r="F515" s="343"/>
      <c r="G515" s="343"/>
      <c r="H515" s="343"/>
      <c r="I515" s="343"/>
      <c r="J515" s="343"/>
      <c r="K515" s="343"/>
      <c r="L515" s="343"/>
      <c r="M515" s="343"/>
      <c r="N515" s="343"/>
      <c r="O515" s="343"/>
      <c r="P515" s="343"/>
      <c r="Q515" s="343"/>
      <c r="R515" s="343"/>
      <c r="S515" s="343"/>
      <c r="T515" s="343"/>
      <c r="U515" s="343"/>
      <c r="V515" s="343"/>
      <c r="W515" s="343"/>
      <c r="X515" s="343"/>
      <c r="Y515" s="343"/>
      <c r="Z515" s="343"/>
      <c r="AA515" s="343"/>
      <c r="AB515" s="343"/>
      <c r="AC515" s="343"/>
      <c r="AD515" s="343"/>
      <c r="AE515" s="343"/>
      <c r="AF515" s="343"/>
      <c r="AG515" s="343"/>
      <c r="AH515" s="343"/>
      <c r="AI515" s="343"/>
      <c r="AJ515" s="343"/>
      <c r="AK515" s="21"/>
      <c r="AL515" s="155"/>
      <c r="AM515" s="155"/>
      <c r="AN515" s="155"/>
      <c r="AO515" s="155"/>
      <c r="AP515" s="155"/>
      <c r="AQ515" s="155"/>
      <c r="AR515" s="155"/>
      <c r="AS515" s="155"/>
      <c r="AT515" s="155"/>
      <c r="AU515" s="155"/>
      <c r="AV515" s="155"/>
      <c r="AW515" s="155"/>
      <c r="AX515" s="155"/>
      <c r="AY515" s="155"/>
      <c r="AZ515" s="155"/>
      <c r="BA515" s="155"/>
      <c r="BB515" s="155"/>
      <c r="BC515" s="155"/>
      <c r="BD515" s="155"/>
      <c r="BE515" s="155"/>
      <c r="BF515" s="155"/>
      <c r="BG515" s="155"/>
      <c r="BH515" s="155"/>
      <c r="BI515" s="155"/>
      <c r="BJ515" s="56"/>
      <c r="BK515" s="56"/>
    </row>
    <row r="516" spans="6:63" ht="12.75">
      <c r="F516" s="343"/>
      <c r="G516" s="343"/>
      <c r="H516" s="343"/>
      <c r="I516" s="343"/>
      <c r="J516" s="343"/>
      <c r="K516" s="343"/>
      <c r="L516" s="343"/>
      <c r="M516" s="343"/>
      <c r="N516" s="343"/>
      <c r="O516" s="343"/>
      <c r="P516" s="343"/>
      <c r="Q516" s="343"/>
      <c r="R516" s="343"/>
      <c r="S516" s="343"/>
      <c r="T516" s="343"/>
      <c r="U516" s="343"/>
      <c r="V516" s="343"/>
      <c r="W516" s="343"/>
      <c r="X516" s="343"/>
      <c r="Y516" s="343"/>
      <c r="Z516" s="343"/>
      <c r="AA516" s="343"/>
      <c r="AB516" s="343"/>
      <c r="AC516" s="343"/>
      <c r="AD516" s="343"/>
      <c r="AE516" s="343"/>
      <c r="AF516" s="343"/>
      <c r="AG516" s="343"/>
      <c r="AH516" s="343"/>
      <c r="AI516" s="343"/>
      <c r="AJ516" s="343"/>
      <c r="AK516" s="21"/>
      <c r="AL516" s="155"/>
      <c r="AM516" s="155"/>
      <c r="AN516" s="155"/>
      <c r="AO516" s="155"/>
      <c r="AP516" s="155"/>
      <c r="AQ516" s="155"/>
      <c r="AR516" s="155"/>
      <c r="AS516" s="155"/>
      <c r="AT516" s="155"/>
      <c r="AU516" s="155"/>
      <c r="AV516" s="155"/>
      <c r="AW516" s="155"/>
      <c r="AX516" s="155"/>
      <c r="AY516" s="155"/>
      <c r="AZ516" s="155"/>
      <c r="BA516" s="155"/>
      <c r="BB516" s="155"/>
      <c r="BC516" s="155"/>
      <c r="BD516" s="155"/>
      <c r="BE516" s="155"/>
      <c r="BF516" s="155"/>
      <c r="BG516" s="155"/>
      <c r="BH516" s="155"/>
      <c r="BI516" s="155"/>
      <c r="BJ516" s="56"/>
      <c r="BK516" s="56"/>
    </row>
    <row r="517" spans="6:63" ht="12.75">
      <c r="F517" s="343"/>
      <c r="G517" s="343"/>
      <c r="H517" s="343"/>
      <c r="I517" s="343"/>
      <c r="J517" s="343"/>
      <c r="K517" s="343"/>
      <c r="L517" s="343"/>
      <c r="M517" s="343"/>
      <c r="N517" s="343"/>
      <c r="O517" s="343"/>
      <c r="P517" s="343"/>
      <c r="Q517" s="343"/>
      <c r="R517" s="343"/>
      <c r="S517" s="343"/>
      <c r="T517" s="343"/>
      <c r="U517" s="343"/>
      <c r="V517" s="343"/>
      <c r="W517" s="343"/>
      <c r="X517" s="343"/>
      <c r="Y517" s="343"/>
      <c r="Z517" s="343"/>
      <c r="AA517" s="343"/>
      <c r="AB517" s="343"/>
      <c r="AC517" s="343"/>
      <c r="AD517" s="343"/>
      <c r="AE517" s="343"/>
      <c r="AF517" s="343"/>
      <c r="AG517" s="343"/>
      <c r="AH517" s="343"/>
      <c r="AI517" s="343"/>
      <c r="AJ517" s="343"/>
      <c r="AK517" s="21"/>
      <c r="AL517" s="155"/>
      <c r="AM517" s="155"/>
      <c r="AN517" s="155"/>
      <c r="AO517" s="155"/>
      <c r="AP517" s="155"/>
      <c r="AQ517" s="155"/>
      <c r="AR517" s="155"/>
      <c r="AS517" s="155"/>
      <c r="AT517" s="155"/>
      <c r="AU517" s="155"/>
      <c r="AV517" s="155"/>
      <c r="AW517" s="155"/>
      <c r="AX517" s="155"/>
      <c r="AY517" s="155"/>
      <c r="AZ517" s="155"/>
      <c r="BA517" s="155"/>
      <c r="BB517" s="155"/>
      <c r="BC517" s="155"/>
      <c r="BD517" s="155"/>
      <c r="BE517" s="155"/>
      <c r="BF517" s="155"/>
      <c r="BG517" s="155"/>
      <c r="BH517" s="155"/>
      <c r="BI517" s="155"/>
      <c r="BJ517" s="56"/>
      <c r="BK517" s="56"/>
    </row>
    <row r="518" spans="6:63" ht="12.75">
      <c r="F518" s="343"/>
      <c r="G518" s="343"/>
      <c r="H518" s="343"/>
      <c r="I518" s="343"/>
      <c r="J518" s="343"/>
      <c r="K518" s="343"/>
      <c r="L518" s="343"/>
      <c r="M518" s="343"/>
      <c r="N518" s="343"/>
      <c r="O518" s="343"/>
      <c r="P518" s="343"/>
      <c r="Q518" s="343"/>
      <c r="R518" s="343"/>
      <c r="S518" s="343"/>
      <c r="T518" s="343"/>
      <c r="U518" s="343"/>
      <c r="V518" s="343"/>
      <c r="W518" s="343"/>
      <c r="X518" s="343"/>
      <c r="Y518" s="343"/>
      <c r="Z518" s="343"/>
      <c r="AA518" s="343"/>
      <c r="AB518" s="343"/>
      <c r="AC518" s="343"/>
      <c r="AD518" s="343"/>
      <c r="AE518" s="343"/>
      <c r="AF518" s="343"/>
      <c r="AG518" s="343"/>
      <c r="AH518" s="343"/>
      <c r="AI518" s="343"/>
      <c r="AJ518" s="343"/>
      <c r="AK518" s="21"/>
      <c r="AL518" s="155"/>
      <c r="AM518" s="155"/>
      <c r="AN518" s="155"/>
      <c r="AO518" s="155"/>
      <c r="AP518" s="155"/>
      <c r="AQ518" s="155"/>
      <c r="AR518" s="155"/>
      <c r="AS518" s="155"/>
      <c r="AT518" s="155"/>
      <c r="AU518" s="155"/>
      <c r="AV518" s="155"/>
      <c r="AW518" s="155"/>
      <c r="AX518" s="155"/>
      <c r="AY518" s="155"/>
      <c r="AZ518" s="155"/>
      <c r="BA518" s="155"/>
      <c r="BB518" s="155"/>
      <c r="BC518" s="155"/>
      <c r="BD518" s="155"/>
      <c r="BE518" s="155"/>
      <c r="BF518" s="155"/>
      <c r="BG518" s="155"/>
      <c r="BH518" s="155"/>
      <c r="BI518" s="155"/>
      <c r="BJ518" s="56"/>
      <c r="BK518" s="56"/>
    </row>
    <row r="519" spans="6:63" ht="12.75">
      <c r="F519" s="343"/>
      <c r="G519" s="343"/>
      <c r="H519" s="343"/>
      <c r="I519" s="343"/>
      <c r="J519" s="343"/>
      <c r="K519" s="343"/>
      <c r="L519" s="343"/>
      <c r="M519" s="343"/>
      <c r="N519" s="343"/>
      <c r="O519" s="343"/>
      <c r="P519" s="343"/>
      <c r="Q519" s="343"/>
      <c r="R519" s="343"/>
      <c r="S519" s="343"/>
      <c r="T519" s="343"/>
      <c r="U519" s="343"/>
      <c r="V519" s="343"/>
      <c r="W519" s="343"/>
      <c r="X519" s="343"/>
      <c r="Y519" s="343"/>
      <c r="Z519" s="343"/>
      <c r="AA519" s="343"/>
      <c r="AB519" s="343"/>
      <c r="AC519" s="343"/>
      <c r="AD519" s="343"/>
      <c r="AE519" s="343"/>
      <c r="AF519" s="343"/>
      <c r="AG519" s="343"/>
      <c r="AH519" s="343"/>
      <c r="AI519" s="343"/>
      <c r="AJ519" s="343"/>
      <c r="AK519" s="21"/>
      <c r="AL519" s="155"/>
      <c r="AM519" s="155"/>
      <c r="AN519" s="155"/>
      <c r="AO519" s="155"/>
      <c r="AP519" s="155"/>
      <c r="AQ519" s="155"/>
      <c r="AR519" s="155"/>
      <c r="AS519" s="155"/>
      <c r="AT519" s="155"/>
      <c r="AU519" s="155"/>
      <c r="AV519" s="155"/>
      <c r="AW519" s="155"/>
      <c r="AX519" s="155"/>
      <c r="AY519" s="155"/>
      <c r="AZ519" s="155"/>
      <c r="BA519" s="155"/>
      <c r="BB519" s="155"/>
      <c r="BC519" s="155"/>
      <c r="BD519" s="155"/>
      <c r="BE519" s="155"/>
      <c r="BF519" s="155"/>
      <c r="BG519" s="155"/>
      <c r="BH519" s="155"/>
      <c r="BI519" s="155"/>
      <c r="BJ519" s="56"/>
      <c r="BK519" s="56"/>
    </row>
    <row r="520" spans="6:63" ht="12.75">
      <c r="F520" s="343"/>
      <c r="G520" s="343"/>
      <c r="H520" s="343"/>
      <c r="I520" s="343"/>
      <c r="J520" s="343"/>
      <c r="K520" s="343"/>
      <c r="L520" s="343"/>
      <c r="M520" s="343"/>
      <c r="N520" s="343"/>
      <c r="O520" s="343"/>
      <c r="P520" s="343"/>
      <c r="Q520" s="343"/>
      <c r="R520" s="343"/>
      <c r="S520" s="343"/>
      <c r="T520" s="343"/>
      <c r="U520" s="343"/>
      <c r="V520" s="343"/>
      <c r="W520" s="343"/>
      <c r="X520" s="343"/>
      <c r="Y520" s="343"/>
      <c r="Z520" s="343"/>
      <c r="AA520" s="343"/>
      <c r="AB520" s="343"/>
      <c r="AC520" s="343"/>
      <c r="AD520" s="343"/>
      <c r="AE520" s="343"/>
      <c r="AF520" s="343"/>
      <c r="AG520" s="343"/>
      <c r="AH520" s="343"/>
      <c r="AI520" s="343"/>
      <c r="AJ520" s="343"/>
      <c r="AK520" s="21"/>
      <c r="AL520" s="155"/>
      <c r="AM520" s="155"/>
      <c r="AN520" s="155"/>
      <c r="AO520" s="155"/>
      <c r="AP520" s="155"/>
      <c r="AQ520" s="155"/>
      <c r="AR520" s="155"/>
      <c r="AS520" s="155"/>
      <c r="AT520" s="155"/>
      <c r="AU520" s="155"/>
      <c r="AV520" s="155"/>
      <c r="AW520" s="155"/>
      <c r="AX520" s="155"/>
      <c r="AY520" s="155"/>
      <c r="AZ520" s="155"/>
      <c r="BA520" s="155"/>
      <c r="BB520" s="155"/>
      <c r="BC520" s="155"/>
      <c r="BD520" s="155"/>
      <c r="BE520" s="155"/>
      <c r="BF520" s="155"/>
      <c r="BG520" s="155"/>
      <c r="BH520" s="155"/>
      <c r="BI520" s="155"/>
      <c r="BJ520" s="56"/>
      <c r="BK520" s="56"/>
    </row>
    <row r="521" spans="6:63" ht="12.75">
      <c r="F521" s="343"/>
      <c r="G521" s="343"/>
      <c r="H521" s="343"/>
      <c r="I521" s="343"/>
      <c r="J521" s="343"/>
      <c r="K521" s="343"/>
      <c r="L521" s="343"/>
      <c r="M521" s="343"/>
      <c r="N521" s="343"/>
      <c r="O521" s="343"/>
      <c r="P521" s="343"/>
      <c r="Q521" s="343"/>
      <c r="R521" s="343"/>
      <c r="S521" s="343"/>
      <c r="T521" s="343"/>
      <c r="U521" s="343"/>
      <c r="V521" s="343"/>
      <c r="W521" s="343"/>
      <c r="X521" s="343"/>
      <c r="Y521" s="343"/>
      <c r="Z521" s="343"/>
      <c r="AA521" s="343"/>
      <c r="AB521" s="343"/>
      <c r="AC521" s="343"/>
      <c r="AD521" s="343"/>
      <c r="AE521" s="343"/>
      <c r="AF521" s="343"/>
      <c r="AG521" s="343"/>
      <c r="AH521" s="343"/>
      <c r="AI521" s="343"/>
      <c r="AJ521" s="343"/>
      <c r="AK521" s="21"/>
      <c r="AL521" s="155"/>
      <c r="AM521" s="155"/>
      <c r="AN521" s="155"/>
      <c r="AO521" s="155"/>
      <c r="AP521" s="155"/>
      <c r="AQ521" s="155"/>
      <c r="AR521" s="155"/>
      <c r="AS521" s="155"/>
      <c r="AT521" s="155"/>
      <c r="AU521" s="155"/>
      <c r="AV521" s="155"/>
      <c r="AW521" s="155"/>
      <c r="AX521" s="155"/>
      <c r="AY521" s="155"/>
      <c r="AZ521" s="155"/>
      <c r="BA521" s="155"/>
      <c r="BB521" s="155"/>
      <c r="BC521" s="155"/>
      <c r="BD521" s="155"/>
      <c r="BE521" s="155"/>
      <c r="BF521" s="155"/>
      <c r="BG521" s="155"/>
      <c r="BH521" s="155"/>
      <c r="BI521" s="155"/>
      <c r="BJ521" s="56"/>
      <c r="BK521" s="56"/>
    </row>
    <row r="522" spans="6:63" ht="12.75">
      <c r="F522" s="343"/>
      <c r="G522" s="343"/>
      <c r="H522" s="343"/>
      <c r="I522" s="343"/>
      <c r="J522" s="343"/>
      <c r="K522" s="343"/>
      <c r="L522" s="343"/>
      <c r="M522" s="343"/>
      <c r="N522" s="343"/>
      <c r="O522" s="343"/>
      <c r="P522" s="343"/>
      <c r="Q522" s="343"/>
      <c r="R522" s="343"/>
      <c r="S522" s="343"/>
      <c r="T522" s="343"/>
      <c r="U522" s="343"/>
      <c r="V522" s="343"/>
      <c r="W522" s="343"/>
      <c r="X522" s="343"/>
      <c r="Y522" s="343"/>
      <c r="Z522" s="343"/>
      <c r="AA522" s="343"/>
      <c r="AB522" s="343"/>
      <c r="AC522" s="343"/>
      <c r="AD522" s="343"/>
      <c r="AE522" s="343"/>
      <c r="AF522" s="343"/>
      <c r="AG522" s="343"/>
      <c r="AH522" s="343"/>
      <c r="AI522" s="343"/>
      <c r="AJ522" s="343"/>
      <c r="AK522" s="21"/>
      <c r="AL522" s="155"/>
      <c r="AM522" s="155"/>
      <c r="AN522" s="155"/>
      <c r="AO522" s="155"/>
      <c r="AP522" s="155"/>
      <c r="AQ522" s="155"/>
      <c r="AR522" s="155"/>
      <c r="AS522" s="155"/>
      <c r="AT522" s="155"/>
      <c r="AU522" s="155"/>
      <c r="AV522" s="155"/>
      <c r="AW522" s="155"/>
      <c r="AX522" s="155"/>
      <c r="AY522" s="155"/>
      <c r="AZ522" s="155"/>
      <c r="BA522" s="155"/>
      <c r="BB522" s="155"/>
      <c r="BC522" s="155"/>
      <c r="BD522" s="155"/>
      <c r="BE522" s="155"/>
      <c r="BF522" s="155"/>
      <c r="BG522" s="155"/>
      <c r="BH522" s="155"/>
      <c r="BI522" s="155"/>
      <c r="BJ522" s="56"/>
      <c r="BK522" s="56"/>
    </row>
    <row r="523" spans="6:63" ht="12.75">
      <c r="F523" s="343"/>
      <c r="G523" s="343"/>
      <c r="H523" s="343"/>
      <c r="I523" s="343"/>
      <c r="J523" s="343"/>
      <c r="K523" s="343"/>
      <c r="L523" s="343"/>
      <c r="M523" s="343"/>
      <c r="N523" s="343"/>
      <c r="O523" s="343"/>
      <c r="P523" s="343"/>
      <c r="Q523" s="343"/>
      <c r="R523" s="343"/>
      <c r="S523" s="343"/>
      <c r="T523" s="343"/>
      <c r="U523" s="343"/>
      <c r="V523" s="343"/>
      <c r="W523" s="343"/>
      <c r="X523" s="343"/>
      <c r="Y523" s="343"/>
      <c r="Z523" s="343"/>
      <c r="AA523" s="343"/>
      <c r="AB523" s="343"/>
      <c r="AC523" s="343"/>
      <c r="AD523" s="343"/>
      <c r="AE523" s="343"/>
      <c r="AF523" s="343"/>
      <c r="AG523" s="343"/>
      <c r="AH523" s="343"/>
      <c r="AI523" s="343"/>
      <c r="AJ523" s="343"/>
      <c r="AK523" s="21"/>
      <c r="AL523" s="155"/>
      <c r="AM523" s="155"/>
      <c r="AN523" s="155"/>
      <c r="AO523" s="155"/>
      <c r="AP523" s="155"/>
      <c r="AQ523" s="155"/>
      <c r="AR523" s="155"/>
      <c r="AS523" s="155"/>
      <c r="AT523" s="155"/>
      <c r="AU523" s="155"/>
      <c r="AV523" s="155"/>
      <c r="AW523" s="155"/>
      <c r="AX523" s="155"/>
      <c r="AY523" s="155"/>
      <c r="AZ523" s="155"/>
      <c r="BA523" s="155"/>
      <c r="BB523" s="155"/>
      <c r="BC523" s="155"/>
      <c r="BD523" s="155"/>
      <c r="BE523" s="155"/>
      <c r="BF523" s="155"/>
      <c r="BG523" s="155"/>
      <c r="BH523" s="155"/>
      <c r="BI523" s="155"/>
      <c r="BJ523" s="56"/>
      <c r="BK523" s="56"/>
    </row>
    <row r="524" spans="6:63" ht="12.75">
      <c r="F524" s="343"/>
      <c r="G524" s="343"/>
      <c r="H524" s="343"/>
      <c r="I524" s="343"/>
      <c r="J524" s="343"/>
      <c r="K524" s="343"/>
      <c r="L524" s="343"/>
      <c r="M524" s="343"/>
      <c r="N524" s="343"/>
      <c r="O524" s="343"/>
      <c r="P524" s="343"/>
      <c r="Q524" s="343"/>
      <c r="R524" s="343"/>
      <c r="S524" s="343"/>
      <c r="T524" s="343"/>
      <c r="U524" s="343"/>
      <c r="V524" s="343"/>
      <c r="W524" s="343"/>
      <c r="X524" s="343"/>
      <c r="Y524" s="343"/>
      <c r="Z524" s="343"/>
      <c r="AA524" s="343"/>
      <c r="AB524" s="343"/>
      <c r="AC524" s="343"/>
      <c r="AD524" s="343"/>
      <c r="AE524" s="343"/>
      <c r="AF524" s="343"/>
      <c r="AG524" s="343"/>
      <c r="AH524" s="343"/>
      <c r="AI524" s="343"/>
      <c r="AJ524" s="343"/>
      <c r="AK524" s="21"/>
      <c r="AL524" s="155"/>
      <c r="AM524" s="155"/>
      <c r="AN524" s="155"/>
      <c r="AO524" s="155"/>
      <c r="AP524" s="155"/>
      <c r="AQ524" s="155"/>
      <c r="AR524" s="155"/>
      <c r="AS524" s="155"/>
      <c r="AT524" s="155"/>
      <c r="AU524" s="155"/>
      <c r="AV524" s="155"/>
      <c r="AW524" s="155"/>
      <c r="AX524" s="155"/>
      <c r="AY524" s="155"/>
      <c r="AZ524" s="155"/>
      <c r="BA524" s="155"/>
      <c r="BB524" s="155"/>
      <c r="BC524" s="155"/>
      <c r="BD524" s="155"/>
      <c r="BE524" s="155"/>
      <c r="BF524" s="155"/>
      <c r="BG524" s="155"/>
      <c r="BH524" s="155"/>
      <c r="BI524" s="155"/>
      <c r="BJ524" s="56"/>
      <c r="BK524" s="56"/>
    </row>
    <row r="525" spans="6:63" ht="12.75">
      <c r="F525" s="343"/>
      <c r="G525" s="343"/>
      <c r="H525" s="343"/>
      <c r="I525" s="343"/>
      <c r="J525" s="343"/>
      <c r="K525" s="343"/>
      <c r="L525" s="343"/>
      <c r="M525" s="343"/>
      <c r="N525" s="343"/>
      <c r="O525" s="343"/>
      <c r="P525" s="343"/>
      <c r="Q525" s="343"/>
      <c r="R525" s="343"/>
      <c r="S525" s="343"/>
      <c r="T525" s="343"/>
      <c r="U525" s="343"/>
      <c r="V525" s="343"/>
      <c r="W525" s="343"/>
      <c r="X525" s="343"/>
      <c r="Y525" s="343"/>
      <c r="Z525" s="343"/>
      <c r="AA525" s="343"/>
      <c r="AB525" s="343"/>
      <c r="AC525" s="343"/>
      <c r="AD525" s="343"/>
      <c r="AE525" s="343"/>
      <c r="AF525" s="343"/>
      <c r="AG525" s="343"/>
      <c r="AH525" s="343"/>
      <c r="AI525" s="343"/>
      <c r="AJ525" s="343"/>
      <c r="AK525" s="21"/>
      <c r="AL525" s="155"/>
      <c r="AM525" s="155"/>
      <c r="AN525" s="155"/>
      <c r="AO525" s="155"/>
      <c r="AP525" s="155"/>
      <c r="AQ525" s="155"/>
      <c r="AR525" s="155"/>
      <c r="AS525" s="155"/>
      <c r="AT525" s="155"/>
      <c r="AU525" s="155"/>
      <c r="AV525" s="155"/>
      <c r="AW525" s="155"/>
      <c r="AX525" s="155"/>
      <c r="AY525" s="155"/>
      <c r="AZ525" s="155"/>
      <c r="BA525" s="155"/>
      <c r="BB525" s="155"/>
      <c r="BC525" s="155"/>
      <c r="BD525" s="155"/>
      <c r="BE525" s="155"/>
      <c r="BF525" s="155"/>
      <c r="BG525" s="155"/>
      <c r="BH525" s="155"/>
      <c r="BI525" s="155"/>
      <c r="BJ525" s="56"/>
      <c r="BK525" s="56"/>
    </row>
    <row r="526" spans="6:63" ht="12.75">
      <c r="F526" s="343"/>
      <c r="G526" s="343"/>
      <c r="H526" s="343"/>
      <c r="I526" s="343"/>
      <c r="J526" s="343"/>
      <c r="K526" s="343"/>
      <c r="L526" s="343"/>
      <c r="M526" s="343"/>
      <c r="N526" s="343"/>
      <c r="O526" s="343"/>
      <c r="P526" s="343"/>
      <c r="Q526" s="343"/>
      <c r="R526" s="343"/>
      <c r="S526" s="343"/>
      <c r="T526" s="343"/>
      <c r="U526" s="343"/>
      <c r="V526" s="343"/>
      <c r="W526" s="343"/>
      <c r="X526" s="343"/>
      <c r="Y526" s="343"/>
      <c r="Z526" s="343"/>
      <c r="AA526" s="343"/>
      <c r="AB526" s="343"/>
      <c r="AC526" s="343"/>
      <c r="AD526" s="343"/>
      <c r="AE526" s="343"/>
      <c r="AF526" s="343"/>
      <c r="AG526" s="343"/>
      <c r="AH526" s="343"/>
      <c r="AI526" s="343"/>
      <c r="AJ526" s="343"/>
      <c r="AK526" s="21"/>
      <c r="AL526" s="155"/>
      <c r="AM526" s="155"/>
      <c r="AN526" s="155"/>
      <c r="AO526" s="155"/>
      <c r="AP526" s="155"/>
      <c r="AQ526" s="155"/>
      <c r="AR526" s="155"/>
      <c r="AS526" s="155"/>
      <c r="AT526" s="155"/>
      <c r="AU526" s="155"/>
      <c r="AV526" s="155"/>
      <c r="AW526" s="155"/>
      <c r="AX526" s="155"/>
      <c r="AY526" s="155"/>
      <c r="AZ526" s="155"/>
      <c r="BA526" s="155"/>
      <c r="BB526" s="155"/>
      <c r="BC526" s="155"/>
      <c r="BD526" s="155"/>
      <c r="BE526" s="155"/>
      <c r="BF526" s="155"/>
      <c r="BG526" s="155"/>
      <c r="BH526" s="155"/>
      <c r="BI526" s="155"/>
      <c r="BJ526" s="56"/>
      <c r="BK526" s="56"/>
    </row>
    <row r="527" spans="6:63" ht="12.75">
      <c r="F527" s="343"/>
      <c r="G527" s="343"/>
      <c r="H527" s="343"/>
      <c r="I527" s="343"/>
      <c r="J527" s="343"/>
      <c r="K527" s="343"/>
      <c r="L527" s="343"/>
      <c r="M527" s="343"/>
      <c r="N527" s="343"/>
      <c r="O527" s="343"/>
      <c r="P527" s="343"/>
      <c r="Q527" s="343"/>
      <c r="R527" s="343"/>
      <c r="S527" s="343"/>
      <c r="T527" s="343"/>
      <c r="U527" s="343"/>
      <c r="V527" s="343"/>
      <c r="W527" s="343"/>
      <c r="X527" s="343"/>
      <c r="Y527" s="343"/>
      <c r="Z527" s="343"/>
      <c r="AA527" s="343"/>
      <c r="AB527" s="343"/>
      <c r="AC527" s="343"/>
      <c r="AD527" s="343"/>
      <c r="AE527" s="343"/>
      <c r="AF527" s="343"/>
      <c r="AG527" s="343"/>
      <c r="AH527" s="343"/>
      <c r="AI527" s="343"/>
      <c r="AJ527" s="343"/>
      <c r="AK527" s="21"/>
      <c r="AL527" s="155"/>
      <c r="AM527" s="155"/>
      <c r="AN527" s="155"/>
      <c r="AO527" s="155"/>
      <c r="AP527" s="155"/>
      <c r="AQ527" s="155"/>
      <c r="AR527" s="155"/>
      <c r="AS527" s="155"/>
      <c r="AT527" s="155"/>
      <c r="AU527" s="155"/>
      <c r="AV527" s="155"/>
      <c r="AW527" s="155"/>
      <c r="AX527" s="155"/>
      <c r="AY527" s="155"/>
      <c r="AZ527" s="155"/>
      <c r="BA527" s="155"/>
      <c r="BB527" s="155"/>
      <c r="BC527" s="155"/>
      <c r="BD527" s="155"/>
      <c r="BE527" s="155"/>
      <c r="BF527" s="155"/>
      <c r="BG527" s="155"/>
      <c r="BH527" s="155"/>
      <c r="BI527" s="155"/>
      <c r="BJ527" s="56"/>
      <c r="BK527" s="56"/>
    </row>
    <row r="528" spans="6:63" ht="12.75">
      <c r="F528" s="343"/>
      <c r="G528" s="343"/>
      <c r="H528" s="343"/>
      <c r="I528" s="343"/>
      <c r="J528" s="343"/>
      <c r="K528" s="343"/>
      <c r="L528" s="343"/>
      <c r="M528" s="343"/>
      <c r="N528" s="343"/>
      <c r="O528" s="343"/>
      <c r="P528" s="343"/>
      <c r="Q528" s="343"/>
      <c r="R528" s="343"/>
      <c r="S528" s="343"/>
      <c r="T528" s="343"/>
      <c r="U528" s="343"/>
      <c r="V528" s="343"/>
      <c r="W528" s="343"/>
      <c r="X528" s="343"/>
      <c r="Y528" s="343"/>
      <c r="Z528" s="343"/>
      <c r="AA528" s="343"/>
      <c r="AB528" s="343"/>
      <c r="AC528" s="343"/>
      <c r="AD528" s="343"/>
      <c r="AE528" s="343"/>
      <c r="AF528" s="343"/>
      <c r="AG528" s="343"/>
      <c r="AH528" s="343"/>
      <c r="AI528" s="343"/>
      <c r="AJ528" s="343"/>
      <c r="AK528" s="21"/>
      <c r="AL528" s="155"/>
      <c r="AM528" s="155"/>
      <c r="AN528" s="155"/>
      <c r="AO528" s="155"/>
      <c r="AP528" s="155"/>
      <c r="AQ528" s="155"/>
      <c r="AR528" s="155"/>
      <c r="AS528" s="155"/>
      <c r="AT528" s="155"/>
      <c r="AU528" s="155"/>
      <c r="AV528" s="155"/>
      <c r="AW528" s="155"/>
      <c r="AX528" s="155"/>
      <c r="AY528" s="155"/>
      <c r="AZ528" s="155"/>
      <c r="BA528" s="155"/>
      <c r="BB528" s="155"/>
      <c r="BC528" s="155"/>
      <c r="BD528" s="155"/>
      <c r="BE528" s="155"/>
      <c r="BF528" s="155"/>
      <c r="BG528" s="155"/>
      <c r="BH528" s="155"/>
      <c r="BI528" s="155"/>
      <c r="BJ528" s="56"/>
      <c r="BK528" s="56"/>
    </row>
    <row r="529" spans="6:63" ht="12.75">
      <c r="F529" s="343"/>
      <c r="G529" s="343"/>
      <c r="H529" s="343"/>
      <c r="I529" s="343"/>
      <c r="J529" s="343"/>
      <c r="K529" s="343"/>
      <c r="L529" s="343"/>
      <c r="M529" s="343"/>
      <c r="N529" s="343"/>
      <c r="O529" s="343"/>
      <c r="P529" s="343"/>
      <c r="Q529" s="343"/>
      <c r="R529" s="343"/>
      <c r="S529" s="343"/>
      <c r="T529" s="343"/>
      <c r="U529" s="343"/>
      <c r="V529" s="343"/>
      <c r="W529" s="343"/>
      <c r="X529" s="343"/>
      <c r="Y529" s="343"/>
      <c r="Z529" s="343"/>
      <c r="AA529" s="343"/>
      <c r="AB529" s="343"/>
      <c r="AC529" s="343"/>
      <c r="AD529" s="343"/>
      <c r="AE529" s="343"/>
      <c r="AF529" s="343"/>
      <c r="AG529" s="343"/>
      <c r="AH529" s="343"/>
      <c r="AI529" s="343"/>
      <c r="AJ529" s="343"/>
      <c r="AK529" s="21"/>
      <c r="AL529" s="155"/>
      <c r="AM529" s="155"/>
      <c r="AN529" s="155"/>
      <c r="AO529" s="155"/>
      <c r="AP529" s="155"/>
      <c r="AQ529" s="155"/>
      <c r="AR529" s="155"/>
      <c r="AS529" s="155"/>
      <c r="AT529" s="155"/>
      <c r="AU529" s="155"/>
      <c r="AV529" s="155"/>
      <c r="AW529" s="155"/>
      <c r="AX529" s="155"/>
      <c r="AY529" s="155"/>
      <c r="AZ529" s="155"/>
      <c r="BA529" s="155"/>
      <c r="BB529" s="155"/>
      <c r="BC529" s="155"/>
      <c r="BD529" s="155"/>
      <c r="BE529" s="155"/>
      <c r="BF529" s="155"/>
      <c r="BG529" s="155"/>
      <c r="BH529" s="155"/>
      <c r="BI529" s="155"/>
      <c r="BJ529" s="56"/>
      <c r="BK529" s="56"/>
    </row>
    <row r="530" spans="6:63" ht="12.75">
      <c r="F530" s="343"/>
      <c r="G530" s="343"/>
      <c r="H530" s="343"/>
      <c r="I530" s="343"/>
      <c r="J530" s="343"/>
      <c r="K530" s="343"/>
      <c r="L530" s="343"/>
      <c r="M530" s="343"/>
      <c r="N530" s="343"/>
      <c r="O530" s="343"/>
      <c r="P530" s="343"/>
      <c r="Q530" s="343"/>
      <c r="R530" s="343"/>
      <c r="S530" s="343"/>
      <c r="T530" s="343"/>
      <c r="U530" s="343"/>
      <c r="V530" s="343"/>
      <c r="W530" s="343"/>
      <c r="X530" s="343"/>
      <c r="Y530" s="343"/>
      <c r="Z530" s="343"/>
      <c r="AA530" s="343"/>
      <c r="AB530" s="343"/>
      <c r="AC530" s="343"/>
      <c r="AD530" s="343"/>
      <c r="AE530" s="343"/>
      <c r="AF530" s="343"/>
      <c r="AG530" s="343"/>
      <c r="AH530" s="343"/>
      <c r="AI530" s="343"/>
      <c r="AJ530" s="343"/>
      <c r="AK530" s="21"/>
      <c r="AL530" s="155"/>
      <c r="AM530" s="155"/>
      <c r="AN530" s="155"/>
      <c r="AO530" s="155"/>
      <c r="AP530" s="155"/>
      <c r="AQ530" s="155"/>
      <c r="AR530" s="155"/>
      <c r="AS530" s="155"/>
      <c r="AT530" s="155"/>
      <c r="AU530" s="155"/>
      <c r="AV530" s="155"/>
      <c r="AW530" s="155"/>
      <c r="AX530" s="155"/>
      <c r="AY530" s="155"/>
      <c r="AZ530" s="155"/>
      <c r="BA530" s="155"/>
      <c r="BB530" s="155"/>
      <c r="BC530" s="155"/>
      <c r="BD530" s="155"/>
      <c r="BE530" s="155"/>
      <c r="BF530" s="155"/>
      <c r="BG530" s="155"/>
      <c r="BH530" s="155"/>
      <c r="BI530" s="155"/>
      <c r="BJ530" s="56"/>
      <c r="BK530" s="56"/>
    </row>
    <row r="531" spans="6:63" ht="12.75">
      <c r="F531" s="343"/>
      <c r="G531" s="343"/>
      <c r="H531" s="343"/>
      <c r="I531" s="343"/>
      <c r="J531" s="343"/>
      <c r="K531" s="343"/>
      <c r="L531" s="343"/>
      <c r="M531" s="343"/>
      <c r="N531" s="343"/>
      <c r="O531" s="343"/>
      <c r="P531" s="343"/>
      <c r="Q531" s="343"/>
      <c r="R531" s="343"/>
      <c r="S531" s="343"/>
      <c r="T531" s="343"/>
      <c r="U531" s="343"/>
      <c r="V531" s="343"/>
      <c r="W531" s="343"/>
      <c r="X531" s="343"/>
      <c r="Y531" s="343"/>
      <c r="Z531" s="343"/>
      <c r="AA531" s="343"/>
      <c r="AB531" s="343"/>
      <c r="AC531" s="343"/>
      <c r="AD531" s="343"/>
      <c r="AE531" s="343"/>
      <c r="AF531" s="343"/>
      <c r="AG531" s="343"/>
      <c r="AH531" s="343"/>
      <c r="AI531" s="343"/>
      <c r="AJ531" s="343"/>
      <c r="AK531" s="21"/>
      <c r="AL531" s="155"/>
      <c r="AM531" s="155"/>
      <c r="AN531" s="155"/>
      <c r="AO531" s="155"/>
      <c r="AP531" s="155"/>
      <c r="AQ531" s="155"/>
      <c r="AR531" s="155"/>
      <c r="AS531" s="155"/>
      <c r="AT531" s="155"/>
      <c r="AU531" s="155"/>
      <c r="AV531" s="155"/>
      <c r="AW531" s="155"/>
      <c r="AX531" s="155"/>
      <c r="AY531" s="155"/>
      <c r="AZ531" s="155"/>
      <c r="BA531" s="155"/>
      <c r="BB531" s="155"/>
      <c r="BC531" s="155"/>
      <c r="BD531" s="155"/>
      <c r="BE531" s="155"/>
      <c r="BF531" s="155"/>
      <c r="BG531" s="155"/>
      <c r="BH531" s="155"/>
      <c r="BI531" s="155"/>
      <c r="BJ531" s="56"/>
      <c r="BK531" s="56"/>
    </row>
    <row r="532" spans="6:63" ht="12.75">
      <c r="F532" s="343"/>
      <c r="G532" s="343"/>
      <c r="H532" s="343"/>
      <c r="I532" s="343"/>
      <c r="J532" s="343"/>
      <c r="K532" s="343"/>
      <c r="L532" s="343"/>
      <c r="M532" s="343"/>
      <c r="N532" s="343"/>
      <c r="O532" s="343"/>
      <c r="P532" s="343"/>
      <c r="Q532" s="343"/>
      <c r="R532" s="343"/>
      <c r="S532" s="343"/>
      <c r="T532" s="343"/>
      <c r="U532" s="343"/>
      <c r="V532" s="343"/>
      <c r="W532" s="343"/>
      <c r="X532" s="343"/>
      <c r="Y532" s="343"/>
      <c r="Z532" s="343"/>
      <c r="AA532" s="343"/>
      <c r="AB532" s="343"/>
      <c r="AC532" s="343"/>
      <c r="AD532" s="343"/>
      <c r="AE532" s="343"/>
      <c r="AF532" s="343"/>
      <c r="AG532" s="343"/>
      <c r="AH532" s="343"/>
      <c r="AI532" s="343"/>
      <c r="AJ532" s="343"/>
      <c r="AK532" s="21"/>
      <c r="AL532" s="155"/>
      <c r="AM532" s="155"/>
      <c r="AN532" s="155"/>
      <c r="AO532" s="155"/>
      <c r="AP532" s="155"/>
      <c r="AQ532" s="155"/>
      <c r="AR532" s="155"/>
      <c r="AS532" s="155"/>
      <c r="AT532" s="155"/>
      <c r="AU532" s="155"/>
      <c r="AV532" s="155"/>
      <c r="AW532" s="155"/>
      <c r="AX532" s="155"/>
      <c r="AY532" s="155"/>
      <c r="AZ532" s="155"/>
      <c r="BA532" s="155"/>
      <c r="BB532" s="155"/>
      <c r="BC532" s="155"/>
      <c r="BD532" s="155"/>
      <c r="BE532" s="155"/>
      <c r="BF532" s="155"/>
      <c r="BG532" s="155"/>
      <c r="BH532" s="155"/>
      <c r="BI532" s="155"/>
      <c r="BJ532" s="56"/>
      <c r="BK532" s="56"/>
    </row>
    <row r="533" spans="6:63" ht="12.75">
      <c r="F533" s="343"/>
      <c r="G533" s="343"/>
      <c r="H533" s="343"/>
      <c r="I533" s="343"/>
      <c r="J533" s="343"/>
      <c r="K533" s="343"/>
      <c r="L533" s="343"/>
      <c r="M533" s="343"/>
      <c r="N533" s="343"/>
      <c r="O533" s="343"/>
      <c r="P533" s="343"/>
      <c r="Q533" s="343"/>
      <c r="R533" s="343"/>
      <c r="S533" s="343"/>
      <c r="T533" s="343"/>
      <c r="U533" s="343"/>
      <c r="V533" s="343"/>
      <c r="W533" s="343"/>
      <c r="X533" s="343"/>
      <c r="Y533" s="343"/>
      <c r="Z533" s="343"/>
      <c r="AA533" s="343"/>
      <c r="AB533" s="343"/>
      <c r="AC533" s="343"/>
      <c r="AD533" s="343"/>
      <c r="AE533" s="343"/>
      <c r="AF533" s="343"/>
      <c r="AG533" s="343"/>
      <c r="AH533" s="343"/>
      <c r="AI533" s="343"/>
      <c r="AJ533" s="343"/>
      <c r="AK533" s="21"/>
      <c r="AL533" s="155"/>
      <c r="AM533" s="155"/>
      <c r="AN533" s="155"/>
      <c r="AO533" s="155"/>
      <c r="AP533" s="155"/>
      <c r="AQ533" s="155"/>
      <c r="AR533" s="155"/>
      <c r="AS533" s="155"/>
      <c r="AT533" s="155"/>
      <c r="AU533" s="155"/>
      <c r="AV533" s="155"/>
      <c r="AW533" s="155"/>
      <c r="AX533" s="155"/>
      <c r="AY533" s="155"/>
      <c r="AZ533" s="155"/>
      <c r="BA533" s="155"/>
      <c r="BB533" s="155"/>
      <c r="BC533" s="155"/>
      <c r="BD533" s="155"/>
      <c r="BE533" s="155"/>
      <c r="BF533" s="155"/>
      <c r="BG533" s="155"/>
      <c r="BH533" s="155"/>
      <c r="BI533" s="155"/>
      <c r="BJ533" s="56"/>
      <c r="BK533" s="56"/>
    </row>
    <row r="534" spans="6:63" ht="12.75">
      <c r="F534" s="343"/>
      <c r="G534" s="343"/>
      <c r="H534" s="343"/>
      <c r="I534" s="343"/>
      <c r="J534" s="343"/>
      <c r="K534" s="343"/>
      <c r="L534" s="343"/>
      <c r="M534" s="343"/>
      <c r="N534" s="343"/>
      <c r="O534" s="343"/>
      <c r="P534" s="343"/>
      <c r="Q534" s="343"/>
      <c r="R534" s="343"/>
      <c r="S534" s="343"/>
      <c r="T534" s="343"/>
      <c r="U534" s="343"/>
      <c r="V534" s="343"/>
      <c r="W534" s="343"/>
      <c r="X534" s="343"/>
      <c r="Y534" s="343"/>
      <c r="Z534" s="343"/>
      <c r="AA534" s="343"/>
      <c r="AB534" s="343"/>
      <c r="AC534" s="343"/>
      <c r="AD534" s="343"/>
      <c r="AE534" s="343"/>
      <c r="AF534" s="343"/>
      <c r="AG534" s="343"/>
      <c r="AH534" s="343"/>
      <c r="AI534" s="343"/>
      <c r="AJ534" s="343"/>
      <c r="AK534" s="21"/>
      <c r="AL534" s="155"/>
      <c r="AM534" s="155"/>
      <c r="AN534" s="155"/>
      <c r="AO534" s="155"/>
      <c r="AP534" s="155"/>
      <c r="AQ534" s="155"/>
      <c r="AR534" s="155"/>
      <c r="AS534" s="155"/>
      <c r="AT534" s="155"/>
      <c r="AU534" s="155"/>
      <c r="AV534" s="155"/>
      <c r="AW534" s="155"/>
      <c r="AX534" s="155"/>
      <c r="AY534" s="155"/>
      <c r="AZ534" s="155"/>
      <c r="BA534" s="155"/>
      <c r="BB534" s="155"/>
      <c r="BC534" s="155"/>
      <c r="BD534" s="155"/>
      <c r="BE534" s="155"/>
      <c r="BF534" s="155"/>
      <c r="BG534" s="155"/>
      <c r="BH534" s="155"/>
      <c r="BI534" s="155"/>
      <c r="BJ534" s="56"/>
      <c r="BK534" s="56"/>
    </row>
    <row r="535" spans="6:63" ht="12.75">
      <c r="F535" s="343"/>
      <c r="G535" s="343"/>
      <c r="H535" s="343"/>
      <c r="I535" s="343"/>
      <c r="J535" s="343"/>
      <c r="K535" s="343"/>
      <c r="L535" s="343"/>
      <c r="M535" s="343"/>
      <c r="N535" s="343"/>
      <c r="O535" s="343"/>
      <c r="P535" s="343"/>
      <c r="Q535" s="343"/>
      <c r="R535" s="343"/>
      <c r="S535" s="343"/>
      <c r="T535" s="343"/>
      <c r="U535" s="343"/>
      <c r="V535" s="343"/>
      <c r="W535" s="343"/>
      <c r="X535" s="343"/>
      <c r="Y535" s="343"/>
      <c r="Z535" s="343"/>
      <c r="AA535" s="343"/>
      <c r="AB535" s="343"/>
      <c r="AC535" s="343"/>
      <c r="AD535" s="343"/>
      <c r="AE535" s="343"/>
      <c r="AF535" s="343"/>
      <c r="AG535" s="343"/>
      <c r="AH535" s="343"/>
      <c r="AI535" s="343"/>
      <c r="AJ535" s="343"/>
      <c r="AK535" s="21"/>
      <c r="AL535" s="155"/>
      <c r="AM535" s="155"/>
      <c r="AN535" s="155"/>
      <c r="AO535" s="155"/>
      <c r="AP535" s="155"/>
      <c r="AQ535" s="155"/>
      <c r="AR535" s="155"/>
      <c r="AS535" s="155"/>
      <c r="AT535" s="155"/>
      <c r="AU535" s="155"/>
      <c r="AV535" s="155"/>
      <c r="AW535" s="155"/>
      <c r="AX535" s="155"/>
      <c r="AY535" s="155"/>
      <c r="AZ535" s="155"/>
      <c r="BA535" s="155"/>
      <c r="BB535" s="155"/>
      <c r="BC535" s="155"/>
      <c r="BD535" s="155"/>
      <c r="BE535" s="155"/>
      <c r="BF535" s="155"/>
      <c r="BG535" s="155"/>
      <c r="BH535" s="155"/>
      <c r="BI535" s="155"/>
      <c r="BJ535" s="56"/>
      <c r="BK535" s="56"/>
    </row>
    <row r="536" spans="6:63" ht="12.75">
      <c r="F536" s="343"/>
      <c r="G536" s="343"/>
      <c r="H536" s="343"/>
      <c r="I536" s="343"/>
      <c r="J536" s="343"/>
      <c r="K536" s="343"/>
      <c r="L536" s="343"/>
      <c r="M536" s="343"/>
      <c r="N536" s="343"/>
      <c r="O536" s="343"/>
      <c r="P536" s="343"/>
      <c r="Q536" s="343"/>
      <c r="R536" s="343"/>
      <c r="S536" s="343"/>
      <c r="T536" s="343"/>
      <c r="U536" s="343"/>
      <c r="V536" s="343"/>
      <c r="W536" s="343"/>
      <c r="X536" s="343"/>
      <c r="Y536" s="343"/>
      <c r="Z536" s="343"/>
      <c r="AA536" s="343"/>
      <c r="AB536" s="343"/>
      <c r="AC536" s="343"/>
      <c r="AD536" s="343"/>
      <c r="AE536" s="343"/>
      <c r="AF536" s="343"/>
      <c r="AG536" s="343"/>
      <c r="AH536" s="343"/>
      <c r="AI536" s="343"/>
      <c r="AJ536" s="343"/>
      <c r="AK536" s="21"/>
      <c r="AL536" s="155"/>
      <c r="AM536" s="155"/>
      <c r="AN536" s="155"/>
      <c r="AO536" s="155"/>
      <c r="AP536" s="155"/>
      <c r="AQ536" s="155"/>
      <c r="AR536" s="155"/>
      <c r="AS536" s="155"/>
      <c r="AT536" s="155"/>
      <c r="AU536" s="155"/>
      <c r="AV536" s="155"/>
      <c r="AW536" s="155"/>
      <c r="AX536" s="155"/>
      <c r="AY536" s="155"/>
      <c r="AZ536" s="155"/>
      <c r="BA536" s="155"/>
      <c r="BB536" s="155"/>
      <c r="BC536" s="155"/>
      <c r="BD536" s="155"/>
      <c r="BE536" s="155"/>
      <c r="BF536" s="155"/>
      <c r="BG536" s="155"/>
      <c r="BH536" s="155"/>
      <c r="BI536" s="155"/>
      <c r="BJ536" s="56"/>
      <c r="BK536" s="56"/>
    </row>
    <row r="537" spans="6:63" ht="12.75">
      <c r="F537" s="343"/>
      <c r="G537" s="343"/>
      <c r="H537" s="343"/>
      <c r="I537" s="343"/>
      <c r="J537" s="343"/>
      <c r="K537" s="343"/>
      <c r="L537" s="343"/>
      <c r="M537" s="343"/>
      <c r="N537" s="343"/>
      <c r="O537" s="343"/>
      <c r="P537" s="343"/>
      <c r="Q537" s="343"/>
      <c r="R537" s="343"/>
      <c r="S537" s="343"/>
      <c r="T537" s="343"/>
      <c r="U537" s="343"/>
      <c r="V537" s="343"/>
      <c r="W537" s="343"/>
      <c r="X537" s="343"/>
      <c r="Y537" s="343"/>
      <c r="Z537" s="343"/>
      <c r="AA537" s="343"/>
      <c r="AB537" s="343"/>
      <c r="AC537" s="343"/>
      <c r="AD537" s="343"/>
      <c r="AE537" s="343"/>
      <c r="AF537" s="343"/>
      <c r="AG537" s="343"/>
      <c r="AH537" s="343"/>
      <c r="AI537" s="343"/>
      <c r="AJ537" s="343"/>
      <c r="AK537" s="21"/>
      <c r="AL537" s="155"/>
      <c r="AM537" s="155"/>
      <c r="AN537" s="155"/>
      <c r="AO537" s="155"/>
      <c r="AP537" s="155"/>
      <c r="AQ537" s="155"/>
      <c r="AR537" s="155"/>
      <c r="AS537" s="155"/>
      <c r="AT537" s="155"/>
      <c r="AU537" s="155"/>
      <c r="AV537" s="155"/>
      <c r="AW537" s="155"/>
      <c r="AX537" s="155"/>
      <c r="AY537" s="155"/>
      <c r="AZ537" s="155"/>
      <c r="BA537" s="155"/>
      <c r="BB537" s="155"/>
      <c r="BC537" s="155"/>
      <c r="BD537" s="155"/>
      <c r="BE537" s="155"/>
      <c r="BF537" s="155"/>
      <c r="BG537" s="155"/>
      <c r="BH537" s="155"/>
      <c r="BI537" s="155"/>
      <c r="BJ537" s="56"/>
      <c r="BK537" s="56"/>
    </row>
    <row r="538" spans="6:63" ht="12.75">
      <c r="F538" s="343"/>
      <c r="G538" s="343"/>
      <c r="H538" s="343"/>
      <c r="I538" s="343"/>
      <c r="J538" s="343"/>
      <c r="K538" s="343"/>
      <c r="L538" s="343"/>
      <c r="M538" s="343"/>
      <c r="N538" s="343"/>
      <c r="O538" s="343"/>
      <c r="P538" s="343"/>
      <c r="Q538" s="343"/>
      <c r="R538" s="343"/>
      <c r="S538" s="343"/>
      <c r="T538" s="343"/>
      <c r="U538" s="343"/>
      <c r="V538" s="343"/>
      <c r="W538" s="343"/>
      <c r="X538" s="343"/>
      <c r="Y538" s="343"/>
      <c r="Z538" s="343"/>
      <c r="AA538" s="343"/>
      <c r="AB538" s="343"/>
      <c r="AC538" s="343"/>
      <c r="AD538" s="343"/>
      <c r="AE538" s="343"/>
      <c r="AF538" s="343"/>
      <c r="AG538" s="343"/>
      <c r="AH538" s="343"/>
      <c r="AI538" s="343"/>
      <c r="AJ538" s="343"/>
      <c r="AK538" s="21"/>
      <c r="AL538" s="155"/>
      <c r="AM538" s="155"/>
      <c r="AN538" s="155"/>
      <c r="AO538" s="155"/>
      <c r="AP538" s="155"/>
      <c r="AQ538" s="155"/>
      <c r="AR538" s="155"/>
      <c r="AS538" s="155"/>
      <c r="AT538" s="155"/>
      <c r="AU538" s="155"/>
      <c r="AV538" s="155"/>
      <c r="AW538" s="155"/>
      <c r="AX538" s="155"/>
      <c r="AY538" s="155"/>
      <c r="AZ538" s="155"/>
      <c r="BA538" s="155"/>
      <c r="BB538" s="155"/>
      <c r="BC538" s="155"/>
      <c r="BD538" s="155"/>
      <c r="BE538" s="155"/>
      <c r="BF538" s="155"/>
      <c r="BG538" s="155"/>
      <c r="BH538" s="155"/>
      <c r="BI538" s="155"/>
      <c r="BJ538" s="56"/>
      <c r="BK538" s="56"/>
    </row>
    <row r="539" spans="6:63" ht="12.75">
      <c r="F539" s="343"/>
      <c r="G539" s="343"/>
      <c r="H539" s="343"/>
      <c r="I539" s="343"/>
      <c r="J539" s="343"/>
      <c r="K539" s="343"/>
      <c r="L539" s="343"/>
      <c r="M539" s="343"/>
      <c r="N539" s="343"/>
      <c r="O539" s="343"/>
      <c r="P539" s="343"/>
      <c r="Q539" s="343"/>
      <c r="R539" s="343"/>
      <c r="S539" s="343"/>
      <c r="T539" s="343"/>
      <c r="U539" s="343"/>
      <c r="V539" s="343"/>
      <c r="W539" s="343"/>
      <c r="X539" s="343"/>
      <c r="Y539" s="343"/>
      <c r="Z539" s="343"/>
      <c r="AA539" s="343"/>
      <c r="AB539" s="343"/>
      <c r="AC539" s="343"/>
      <c r="AD539" s="343"/>
      <c r="AE539" s="343"/>
      <c r="AF539" s="343"/>
      <c r="AG539" s="343"/>
      <c r="AH539" s="343"/>
      <c r="AI539" s="343"/>
      <c r="AJ539" s="343"/>
      <c r="AK539" s="21"/>
      <c r="AL539" s="155"/>
      <c r="AM539" s="155"/>
      <c r="AN539" s="155"/>
      <c r="AO539" s="155"/>
      <c r="AP539" s="155"/>
      <c r="AQ539" s="155"/>
      <c r="AR539" s="155"/>
      <c r="AS539" s="155"/>
      <c r="AT539" s="155"/>
      <c r="AU539" s="155"/>
      <c r="AV539" s="155"/>
      <c r="AW539" s="155"/>
      <c r="AX539" s="155"/>
      <c r="AY539" s="155"/>
      <c r="AZ539" s="155"/>
      <c r="BA539" s="155"/>
      <c r="BB539" s="155"/>
      <c r="BC539" s="155"/>
      <c r="BD539" s="155"/>
      <c r="BE539" s="155"/>
      <c r="BF539" s="155"/>
      <c r="BG539" s="155"/>
      <c r="BH539" s="155"/>
      <c r="BI539" s="155"/>
      <c r="BJ539" s="56"/>
      <c r="BK539" s="56"/>
    </row>
    <row r="540" spans="6:63" ht="12.75">
      <c r="F540" s="343"/>
      <c r="G540" s="343"/>
      <c r="H540" s="343"/>
      <c r="I540" s="343"/>
      <c r="J540" s="343"/>
      <c r="K540" s="343"/>
      <c r="L540" s="343"/>
      <c r="M540" s="343"/>
      <c r="N540" s="343"/>
      <c r="O540" s="343"/>
      <c r="P540" s="343"/>
      <c r="Q540" s="343"/>
      <c r="R540" s="343"/>
      <c r="S540" s="343"/>
      <c r="T540" s="343"/>
      <c r="U540" s="343"/>
      <c r="V540" s="343"/>
      <c r="W540" s="343"/>
      <c r="X540" s="343"/>
      <c r="Y540" s="343"/>
      <c r="Z540" s="343"/>
      <c r="AA540" s="343"/>
      <c r="AB540" s="343"/>
      <c r="AC540" s="343"/>
      <c r="AD540" s="343"/>
      <c r="AE540" s="343"/>
      <c r="AF540" s="343"/>
      <c r="AG540" s="343"/>
      <c r="AH540" s="343"/>
      <c r="AI540" s="343"/>
      <c r="AJ540" s="343"/>
      <c r="AK540" s="21"/>
      <c r="AL540" s="155"/>
      <c r="AM540" s="155"/>
      <c r="AN540" s="155"/>
      <c r="AO540" s="155"/>
      <c r="AP540" s="155"/>
      <c r="AQ540" s="155"/>
      <c r="AR540" s="155"/>
      <c r="AS540" s="155"/>
      <c r="AT540" s="155"/>
      <c r="AU540" s="155"/>
      <c r="AV540" s="155"/>
      <c r="AW540" s="155"/>
      <c r="AX540" s="155"/>
      <c r="AY540" s="155"/>
      <c r="AZ540" s="155"/>
      <c r="BA540" s="155"/>
      <c r="BB540" s="155"/>
      <c r="BC540" s="155"/>
      <c r="BD540" s="155"/>
      <c r="BE540" s="155"/>
      <c r="BF540" s="155"/>
      <c r="BG540" s="155"/>
      <c r="BH540" s="155"/>
      <c r="BI540" s="155"/>
      <c r="BJ540" s="56"/>
      <c r="BK540" s="56"/>
    </row>
    <row r="541" spans="6:63" ht="12.75">
      <c r="F541" s="343"/>
      <c r="G541" s="343"/>
      <c r="H541" s="343"/>
      <c r="I541" s="343"/>
      <c r="J541" s="343"/>
      <c r="K541" s="343"/>
      <c r="L541" s="343"/>
      <c r="M541" s="343"/>
      <c r="N541" s="343"/>
      <c r="O541" s="343"/>
      <c r="P541" s="343"/>
      <c r="Q541" s="343"/>
      <c r="R541" s="343"/>
      <c r="S541" s="343"/>
      <c r="T541" s="343"/>
      <c r="U541" s="343"/>
      <c r="V541" s="343"/>
      <c r="W541" s="343"/>
      <c r="X541" s="343"/>
      <c r="Y541" s="343"/>
      <c r="Z541" s="343"/>
      <c r="AA541" s="343"/>
      <c r="AB541" s="343"/>
      <c r="AC541" s="343"/>
      <c r="AD541" s="343"/>
      <c r="AE541" s="343"/>
      <c r="AF541" s="343"/>
      <c r="AG541" s="343"/>
      <c r="AH541" s="343"/>
      <c r="AI541" s="343"/>
      <c r="AJ541" s="343"/>
      <c r="AK541" s="21"/>
      <c r="AL541" s="155"/>
      <c r="AM541" s="155"/>
      <c r="AN541" s="155"/>
      <c r="AO541" s="155"/>
      <c r="AP541" s="155"/>
      <c r="AQ541" s="155"/>
      <c r="AR541" s="155"/>
      <c r="AS541" s="155"/>
      <c r="AT541" s="155"/>
      <c r="AU541" s="155"/>
      <c r="AV541" s="155"/>
      <c r="AW541" s="155"/>
      <c r="AX541" s="155"/>
      <c r="AY541" s="155"/>
      <c r="AZ541" s="155"/>
      <c r="BA541" s="155"/>
      <c r="BB541" s="155"/>
      <c r="BC541" s="155"/>
      <c r="BD541" s="155"/>
      <c r="BE541" s="155"/>
      <c r="BF541" s="155"/>
      <c r="BG541" s="155"/>
      <c r="BH541" s="155"/>
      <c r="BI541" s="155"/>
      <c r="BJ541" s="56"/>
      <c r="BK541" s="56"/>
    </row>
    <row r="542" spans="6:63" ht="12.75">
      <c r="F542" s="343"/>
      <c r="G542" s="343"/>
      <c r="H542" s="343"/>
      <c r="I542" s="343"/>
      <c r="J542" s="343"/>
      <c r="K542" s="343"/>
      <c r="L542" s="343"/>
      <c r="M542" s="343"/>
      <c r="N542" s="343"/>
      <c r="O542" s="343"/>
      <c r="P542" s="343"/>
      <c r="Q542" s="343"/>
      <c r="R542" s="343"/>
      <c r="S542" s="343"/>
      <c r="T542" s="343"/>
      <c r="U542" s="343"/>
      <c r="V542" s="343"/>
      <c r="W542" s="343"/>
      <c r="X542" s="343"/>
      <c r="Y542" s="343"/>
      <c r="Z542" s="343"/>
      <c r="AA542" s="343"/>
      <c r="AB542" s="343"/>
      <c r="AC542" s="343"/>
      <c r="AD542" s="343"/>
      <c r="AE542" s="343"/>
      <c r="AF542" s="343"/>
      <c r="AG542" s="343"/>
      <c r="AH542" s="343"/>
      <c r="AI542" s="343"/>
      <c r="AJ542" s="343"/>
      <c r="AK542" s="21"/>
      <c r="AL542" s="155"/>
      <c r="AM542" s="155"/>
      <c r="AN542" s="155"/>
      <c r="AO542" s="155"/>
      <c r="AP542" s="155"/>
      <c r="AQ542" s="155"/>
      <c r="AR542" s="155"/>
      <c r="AS542" s="155"/>
      <c r="AT542" s="155"/>
      <c r="AU542" s="155"/>
      <c r="AV542" s="155"/>
      <c r="AW542" s="155"/>
      <c r="AX542" s="155"/>
      <c r="AY542" s="155"/>
      <c r="AZ542" s="155"/>
      <c r="BA542" s="155"/>
      <c r="BB542" s="155"/>
      <c r="BC542" s="155"/>
      <c r="BD542" s="155"/>
      <c r="BE542" s="155"/>
      <c r="BF542" s="155"/>
      <c r="BG542" s="155"/>
      <c r="BH542" s="155"/>
      <c r="BI542" s="155"/>
      <c r="BJ542" s="56"/>
      <c r="BK542" s="56"/>
    </row>
    <row r="543" spans="6:63" ht="12.75">
      <c r="F543" s="343"/>
      <c r="G543" s="343"/>
      <c r="H543" s="343"/>
      <c r="I543" s="343"/>
      <c r="J543" s="343"/>
      <c r="K543" s="343"/>
      <c r="L543" s="343"/>
      <c r="M543" s="343"/>
      <c r="N543" s="343"/>
      <c r="O543" s="343"/>
      <c r="P543" s="343"/>
      <c r="Q543" s="343"/>
      <c r="R543" s="343"/>
      <c r="S543" s="343"/>
      <c r="T543" s="343"/>
      <c r="U543" s="343"/>
      <c r="V543" s="343"/>
      <c r="W543" s="343"/>
      <c r="X543" s="343"/>
      <c r="Y543" s="343"/>
      <c r="Z543" s="343"/>
      <c r="AA543" s="343"/>
      <c r="AB543" s="343"/>
      <c r="AC543" s="343"/>
      <c r="AD543" s="343"/>
      <c r="AE543" s="343"/>
      <c r="AF543" s="343"/>
      <c r="AG543" s="343"/>
      <c r="AH543" s="343"/>
      <c r="AI543" s="343"/>
      <c r="AJ543" s="343"/>
      <c r="AK543" s="21"/>
      <c r="AL543" s="155"/>
      <c r="AM543" s="155"/>
      <c r="AN543" s="155"/>
      <c r="AO543" s="155"/>
      <c r="AP543" s="155"/>
      <c r="AQ543" s="155"/>
      <c r="AR543" s="155"/>
      <c r="AS543" s="155"/>
      <c r="AT543" s="155"/>
      <c r="AU543" s="155"/>
      <c r="AV543" s="155"/>
      <c r="AW543" s="155"/>
      <c r="AX543" s="155"/>
      <c r="AY543" s="155"/>
      <c r="AZ543" s="155"/>
      <c r="BA543" s="155"/>
      <c r="BB543" s="155"/>
      <c r="BC543" s="155"/>
      <c r="BD543" s="155"/>
      <c r="BE543" s="155"/>
      <c r="BF543" s="155"/>
      <c r="BG543" s="155"/>
      <c r="BH543" s="155"/>
      <c r="BI543" s="155"/>
      <c r="BJ543" s="56"/>
      <c r="BK543" s="56"/>
    </row>
    <row r="544" spans="6:63" ht="12.75">
      <c r="F544" s="343"/>
      <c r="G544" s="343"/>
      <c r="H544" s="343"/>
      <c r="I544" s="343"/>
      <c r="J544" s="343"/>
      <c r="K544" s="343"/>
      <c r="L544" s="343"/>
      <c r="M544" s="343"/>
      <c r="N544" s="343"/>
      <c r="O544" s="343"/>
      <c r="P544" s="343"/>
      <c r="Q544" s="343"/>
      <c r="R544" s="343"/>
      <c r="S544" s="343"/>
      <c r="T544" s="343"/>
      <c r="U544" s="343"/>
      <c r="V544" s="343"/>
      <c r="W544" s="343"/>
      <c r="X544" s="343"/>
      <c r="Y544" s="343"/>
      <c r="Z544" s="343"/>
      <c r="AA544" s="343"/>
      <c r="AB544" s="343"/>
      <c r="AC544" s="343"/>
      <c r="AD544" s="343"/>
      <c r="AE544" s="343"/>
      <c r="AF544" s="343"/>
      <c r="AG544" s="343"/>
      <c r="AH544" s="343"/>
      <c r="AI544" s="343"/>
      <c r="AJ544" s="343"/>
      <c r="AK544" s="21"/>
      <c r="AL544" s="155"/>
      <c r="AM544" s="155"/>
      <c r="AN544" s="155"/>
      <c r="AO544" s="155"/>
      <c r="AP544" s="155"/>
      <c r="AQ544" s="155"/>
      <c r="AR544" s="155"/>
      <c r="AS544" s="155"/>
      <c r="AT544" s="155"/>
      <c r="AU544" s="155"/>
      <c r="AV544" s="155"/>
      <c r="AW544" s="155"/>
      <c r="AX544" s="155"/>
      <c r="AY544" s="155"/>
      <c r="AZ544" s="155"/>
      <c r="BA544" s="155"/>
      <c r="BB544" s="155"/>
      <c r="BC544" s="155"/>
      <c r="BD544" s="155"/>
      <c r="BE544" s="155"/>
      <c r="BF544" s="155"/>
      <c r="BG544" s="155"/>
      <c r="BH544" s="155"/>
      <c r="BI544" s="155"/>
      <c r="BJ544" s="56"/>
      <c r="BK544" s="56"/>
    </row>
    <row r="545" spans="6:63" ht="12.75">
      <c r="F545" s="343"/>
      <c r="G545" s="343"/>
      <c r="H545" s="343"/>
      <c r="I545" s="343"/>
      <c r="J545" s="343"/>
      <c r="K545" s="343"/>
      <c r="L545" s="343"/>
      <c r="M545" s="343"/>
      <c r="N545" s="343"/>
      <c r="O545" s="343"/>
      <c r="P545" s="343"/>
      <c r="Q545" s="343"/>
      <c r="R545" s="343"/>
      <c r="S545" s="343"/>
      <c r="T545" s="343"/>
      <c r="U545" s="343"/>
      <c r="V545" s="343"/>
      <c r="W545" s="343"/>
      <c r="X545" s="343"/>
      <c r="Y545" s="343"/>
      <c r="Z545" s="343"/>
      <c r="AA545" s="343"/>
      <c r="AB545" s="343"/>
      <c r="AC545" s="343"/>
      <c r="AD545" s="343"/>
      <c r="AE545" s="343"/>
      <c r="AF545" s="343"/>
      <c r="AG545" s="343"/>
      <c r="AH545" s="343"/>
      <c r="AI545" s="343"/>
      <c r="AJ545" s="343"/>
      <c r="AK545" s="21"/>
      <c r="AL545" s="155"/>
      <c r="AM545" s="155"/>
      <c r="AN545" s="155"/>
      <c r="AO545" s="155"/>
      <c r="AP545" s="155"/>
      <c r="AQ545" s="155"/>
      <c r="AR545" s="155"/>
      <c r="AS545" s="155"/>
      <c r="AT545" s="155"/>
      <c r="AU545" s="155"/>
      <c r="AV545" s="155"/>
      <c r="AW545" s="155"/>
      <c r="AX545" s="155"/>
      <c r="AY545" s="155"/>
      <c r="AZ545" s="155"/>
      <c r="BA545" s="155"/>
      <c r="BB545" s="155"/>
      <c r="BC545" s="155"/>
      <c r="BD545" s="155"/>
      <c r="BE545" s="155"/>
      <c r="BF545" s="155"/>
      <c r="BG545" s="155"/>
      <c r="BH545" s="155"/>
      <c r="BI545" s="155"/>
      <c r="BJ545" s="56"/>
      <c r="BK545" s="56"/>
    </row>
    <row r="546" spans="6:63" ht="12.75">
      <c r="F546" s="343"/>
      <c r="G546" s="343"/>
      <c r="H546" s="343"/>
      <c r="I546" s="343"/>
      <c r="J546" s="343"/>
      <c r="K546" s="343"/>
      <c r="L546" s="343"/>
      <c r="M546" s="343"/>
      <c r="N546" s="343"/>
      <c r="O546" s="343"/>
      <c r="P546" s="343"/>
      <c r="Q546" s="343"/>
      <c r="R546" s="343"/>
      <c r="S546" s="343"/>
      <c r="T546" s="343"/>
      <c r="U546" s="343"/>
      <c r="V546" s="343"/>
      <c r="W546" s="343"/>
      <c r="X546" s="343"/>
      <c r="Y546" s="343"/>
      <c r="Z546" s="343"/>
      <c r="AA546" s="343"/>
      <c r="AB546" s="343"/>
      <c r="AC546" s="343"/>
      <c r="AD546" s="343"/>
      <c r="AE546" s="343"/>
      <c r="AF546" s="343"/>
      <c r="AG546" s="343"/>
      <c r="AH546" s="343"/>
      <c r="AI546" s="343"/>
      <c r="AJ546" s="343"/>
      <c r="AK546" s="21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56"/>
      <c r="BK546" s="56"/>
    </row>
    <row r="547" spans="6:63" ht="12.75">
      <c r="F547" s="343"/>
      <c r="G547" s="343"/>
      <c r="H547" s="343"/>
      <c r="I547" s="343"/>
      <c r="J547" s="343"/>
      <c r="K547" s="343"/>
      <c r="L547" s="343"/>
      <c r="M547" s="343"/>
      <c r="N547" s="343"/>
      <c r="O547" s="343"/>
      <c r="P547" s="343"/>
      <c r="Q547" s="343"/>
      <c r="R547" s="343"/>
      <c r="S547" s="343"/>
      <c r="T547" s="343"/>
      <c r="U547" s="343"/>
      <c r="V547" s="343"/>
      <c r="W547" s="343"/>
      <c r="X547" s="343"/>
      <c r="Y547" s="343"/>
      <c r="Z547" s="343"/>
      <c r="AA547" s="343"/>
      <c r="AB547" s="343"/>
      <c r="AC547" s="343"/>
      <c r="AD547" s="343"/>
      <c r="AE547" s="343"/>
      <c r="AF547" s="343"/>
      <c r="AG547" s="343"/>
      <c r="AH547" s="343"/>
      <c r="AI547" s="343"/>
      <c r="AJ547" s="343"/>
      <c r="AK547" s="21"/>
      <c r="AL547" s="155"/>
      <c r="AM547" s="155"/>
      <c r="AN547" s="155"/>
      <c r="AO547" s="155"/>
      <c r="AP547" s="155"/>
      <c r="AQ547" s="155"/>
      <c r="AR547" s="155"/>
      <c r="AS547" s="155"/>
      <c r="AT547" s="155"/>
      <c r="AU547" s="155"/>
      <c r="AV547" s="155"/>
      <c r="AW547" s="155"/>
      <c r="AX547" s="155"/>
      <c r="AY547" s="155"/>
      <c r="AZ547" s="155"/>
      <c r="BA547" s="155"/>
      <c r="BB547" s="155"/>
      <c r="BC547" s="155"/>
      <c r="BD547" s="155"/>
      <c r="BE547" s="155"/>
      <c r="BF547" s="155"/>
      <c r="BG547" s="155"/>
      <c r="BH547" s="155"/>
      <c r="BI547" s="155"/>
      <c r="BJ547" s="56"/>
      <c r="BK547" s="56"/>
    </row>
    <row r="548" spans="6:63" ht="12.75">
      <c r="F548" s="343"/>
      <c r="G548" s="343"/>
      <c r="H548" s="343"/>
      <c r="I548" s="343"/>
      <c r="J548" s="343"/>
      <c r="K548" s="343"/>
      <c r="L548" s="343"/>
      <c r="M548" s="343"/>
      <c r="N548" s="343"/>
      <c r="O548" s="343"/>
      <c r="P548" s="343"/>
      <c r="Q548" s="343"/>
      <c r="R548" s="343"/>
      <c r="S548" s="343"/>
      <c r="T548" s="343"/>
      <c r="U548" s="343"/>
      <c r="V548" s="343"/>
      <c r="W548" s="343"/>
      <c r="X548" s="343"/>
      <c r="Y548" s="343"/>
      <c r="Z548" s="343"/>
      <c r="AA548" s="343"/>
      <c r="AB548" s="343"/>
      <c r="AC548" s="343"/>
      <c r="AD548" s="343"/>
      <c r="AE548" s="343"/>
      <c r="AF548" s="343"/>
      <c r="AG548" s="343"/>
      <c r="AH548" s="343"/>
      <c r="AI548" s="343"/>
      <c r="AJ548" s="343"/>
      <c r="AK548" s="21"/>
      <c r="AL548" s="155"/>
      <c r="AM548" s="155"/>
      <c r="AN548" s="155"/>
      <c r="AO548" s="155"/>
      <c r="AP548" s="155"/>
      <c r="AQ548" s="155"/>
      <c r="AR548" s="155"/>
      <c r="AS548" s="155"/>
      <c r="AT548" s="155"/>
      <c r="AU548" s="155"/>
      <c r="AV548" s="155"/>
      <c r="AW548" s="155"/>
      <c r="AX548" s="155"/>
      <c r="AY548" s="155"/>
      <c r="AZ548" s="155"/>
      <c r="BA548" s="155"/>
      <c r="BB548" s="155"/>
      <c r="BC548" s="155"/>
      <c r="BD548" s="155"/>
      <c r="BE548" s="155"/>
      <c r="BF548" s="155"/>
      <c r="BG548" s="155"/>
      <c r="BH548" s="155"/>
      <c r="BI548" s="155"/>
      <c r="BJ548" s="56"/>
      <c r="BK548" s="56"/>
    </row>
    <row r="549" spans="6:63" ht="12.75">
      <c r="F549" s="343"/>
      <c r="G549" s="343"/>
      <c r="H549" s="343"/>
      <c r="I549" s="343"/>
      <c r="J549" s="343"/>
      <c r="K549" s="343"/>
      <c r="L549" s="343"/>
      <c r="M549" s="343"/>
      <c r="N549" s="343"/>
      <c r="O549" s="343"/>
      <c r="P549" s="343"/>
      <c r="Q549" s="343"/>
      <c r="R549" s="343"/>
      <c r="S549" s="343"/>
      <c r="T549" s="343"/>
      <c r="U549" s="343"/>
      <c r="V549" s="343"/>
      <c r="W549" s="343"/>
      <c r="X549" s="343"/>
      <c r="Y549" s="343"/>
      <c r="Z549" s="343"/>
      <c r="AA549" s="343"/>
      <c r="AB549" s="343"/>
      <c r="AC549" s="343"/>
      <c r="AD549" s="343"/>
      <c r="AE549" s="343"/>
      <c r="AF549" s="343"/>
      <c r="AG549" s="343"/>
      <c r="AH549" s="343"/>
      <c r="AI549" s="343"/>
      <c r="AJ549" s="343"/>
      <c r="AK549" s="21"/>
      <c r="AL549" s="155"/>
      <c r="AM549" s="155"/>
      <c r="AN549" s="155"/>
      <c r="AO549" s="155"/>
      <c r="AP549" s="155"/>
      <c r="AQ549" s="155"/>
      <c r="AR549" s="155"/>
      <c r="AS549" s="155"/>
      <c r="AT549" s="155"/>
      <c r="AU549" s="155"/>
      <c r="AV549" s="155"/>
      <c r="AW549" s="155"/>
      <c r="AX549" s="155"/>
      <c r="AY549" s="155"/>
      <c r="AZ549" s="155"/>
      <c r="BA549" s="155"/>
      <c r="BB549" s="155"/>
      <c r="BC549" s="155"/>
      <c r="BD549" s="155"/>
      <c r="BE549" s="155"/>
      <c r="BF549" s="155"/>
      <c r="BG549" s="155"/>
      <c r="BH549" s="155"/>
      <c r="BI549" s="155"/>
      <c r="BJ549" s="56"/>
      <c r="BK549" s="56"/>
    </row>
    <row r="550" spans="6:63" ht="12.75">
      <c r="F550" s="343"/>
      <c r="G550" s="343"/>
      <c r="H550" s="343"/>
      <c r="I550" s="343"/>
      <c r="J550" s="343"/>
      <c r="K550" s="343"/>
      <c r="L550" s="343"/>
      <c r="M550" s="343"/>
      <c r="N550" s="343"/>
      <c r="O550" s="343"/>
      <c r="P550" s="343"/>
      <c r="Q550" s="343"/>
      <c r="R550" s="343"/>
      <c r="S550" s="343"/>
      <c r="T550" s="343"/>
      <c r="U550" s="343"/>
      <c r="V550" s="343"/>
      <c r="W550" s="343"/>
      <c r="X550" s="343"/>
      <c r="Y550" s="343"/>
      <c r="Z550" s="343"/>
      <c r="AA550" s="343"/>
      <c r="AB550" s="343"/>
      <c r="AC550" s="343"/>
      <c r="AD550" s="343"/>
      <c r="AE550" s="343"/>
      <c r="AF550" s="343"/>
      <c r="AG550" s="343"/>
      <c r="AH550" s="343"/>
      <c r="AI550" s="343"/>
      <c r="AJ550" s="343"/>
      <c r="AK550" s="21"/>
      <c r="AL550" s="155"/>
      <c r="AM550" s="155"/>
      <c r="AN550" s="155"/>
      <c r="AO550" s="155"/>
      <c r="AP550" s="155"/>
      <c r="AQ550" s="155"/>
      <c r="AR550" s="155"/>
      <c r="AS550" s="155"/>
      <c r="AT550" s="155"/>
      <c r="AU550" s="155"/>
      <c r="AV550" s="155"/>
      <c r="AW550" s="155"/>
      <c r="AX550" s="155"/>
      <c r="AY550" s="155"/>
      <c r="AZ550" s="155"/>
      <c r="BA550" s="155"/>
      <c r="BB550" s="155"/>
      <c r="BC550" s="155"/>
      <c r="BD550" s="155"/>
      <c r="BE550" s="155"/>
      <c r="BF550" s="155"/>
      <c r="BG550" s="155"/>
      <c r="BH550" s="155"/>
      <c r="BI550" s="155"/>
      <c r="BJ550" s="56"/>
      <c r="BK550" s="56"/>
    </row>
    <row r="551" spans="6:63" ht="12.75">
      <c r="F551" s="343"/>
      <c r="G551" s="343"/>
      <c r="H551" s="343"/>
      <c r="I551" s="343"/>
      <c r="J551" s="343"/>
      <c r="K551" s="343"/>
      <c r="L551" s="343"/>
      <c r="M551" s="343"/>
      <c r="N551" s="343"/>
      <c r="O551" s="343"/>
      <c r="P551" s="343"/>
      <c r="Q551" s="343"/>
      <c r="R551" s="343"/>
      <c r="S551" s="343"/>
      <c r="T551" s="343"/>
      <c r="U551" s="343"/>
      <c r="V551" s="343"/>
      <c r="W551" s="343"/>
      <c r="X551" s="343"/>
      <c r="Y551" s="343"/>
      <c r="Z551" s="343"/>
      <c r="AA551" s="343"/>
      <c r="AB551" s="343"/>
      <c r="AC551" s="343"/>
      <c r="AD551" s="343"/>
      <c r="AE551" s="343"/>
      <c r="AF551" s="343"/>
      <c r="AG551" s="343"/>
      <c r="AH551" s="343"/>
      <c r="AI551" s="343"/>
      <c r="AJ551" s="343"/>
      <c r="AK551" s="21"/>
      <c r="AL551" s="155"/>
      <c r="AM551" s="155"/>
      <c r="AN551" s="155"/>
      <c r="AO551" s="155"/>
      <c r="AP551" s="155"/>
      <c r="AQ551" s="155"/>
      <c r="AR551" s="155"/>
      <c r="AS551" s="155"/>
      <c r="AT551" s="155"/>
      <c r="AU551" s="155"/>
      <c r="AV551" s="155"/>
      <c r="AW551" s="155"/>
      <c r="AX551" s="155"/>
      <c r="AY551" s="155"/>
      <c r="AZ551" s="155"/>
      <c r="BA551" s="155"/>
      <c r="BB551" s="155"/>
      <c r="BC551" s="155"/>
      <c r="BD551" s="155"/>
      <c r="BE551" s="155"/>
      <c r="BF551" s="155"/>
      <c r="BG551" s="155"/>
      <c r="BH551" s="155"/>
      <c r="BI551" s="155"/>
      <c r="BJ551" s="56"/>
      <c r="BK551" s="56"/>
    </row>
    <row r="552" spans="6:63" ht="12.75">
      <c r="F552" s="343"/>
      <c r="G552" s="343"/>
      <c r="H552" s="343"/>
      <c r="I552" s="343"/>
      <c r="J552" s="343"/>
      <c r="K552" s="343"/>
      <c r="L552" s="343"/>
      <c r="M552" s="343"/>
      <c r="N552" s="343"/>
      <c r="O552" s="343"/>
      <c r="P552" s="343"/>
      <c r="Q552" s="343"/>
      <c r="R552" s="343"/>
      <c r="S552" s="343"/>
      <c r="T552" s="343"/>
      <c r="U552" s="343"/>
      <c r="V552" s="343"/>
      <c r="W552" s="343"/>
      <c r="X552" s="343"/>
      <c r="Y552" s="343"/>
      <c r="Z552" s="343"/>
      <c r="AA552" s="343"/>
      <c r="AB552" s="343"/>
      <c r="AC552" s="343"/>
      <c r="AD552" s="343"/>
      <c r="AE552" s="343"/>
      <c r="AF552" s="343"/>
      <c r="AG552" s="343"/>
      <c r="AH552" s="343"/>
      <c r="AI552" s="343"/>
      <c r="AJ552" s="343"/>
      <c r="AK552" s="21"/>
      <c r="AL552" s="155"/>
      <c r="AM552" s="155"/>
      <c r="AN552" s="155"/>
      <c r="AO552" s="155"/>
      <c r="AP552" s="155"/>
      <c r="AQ552" s="155"/>
      <c r="AR552" s="155"/>
      <c r="AS552" s="155"/>
      <c r="AT552" s="155"/>
      <c r="AU552" s="155"/>
      <c r="AV552" s="155"/>
      <c r="AW552" s="155"/>
      <c r="AX552" s="155"/>
      <c r="AY552" s="155"/>
      <c r="AZ552" s="155"/>
      <c r="BA552" s="155"/>
      <c r="BB552" s="155"/>
      <c r="BC552" s="155"/>
      <c r="BD552" s="155"/>
      <c r="BE552" s="155"/>
      <c r="BF552" s="155"/>
      <c r="BG552" s="155"/>
      <c r="BH552" s="155"/>
      <c r="BI552" s="155"/>
      <c r="BJ552" s="56"/>
      <c r="BK552" s="56"/>
    </row>
    <row r="553" spans="6:63" ht="12.75">
      <c r="F553" s="343"/>
      <c r="G553" s="343"/>
      <c r="H553" s="343"/>
      <c r="I553" s="343"/>
      <c r="J553" s="343"/>
      <c r="K553" s="343"/>
      <c r="L553" s="343"/>
      <c r="M553" s="343"/>
      <c r="N553" s="343"/>
      <c r="O553" s="343"/>
      <c r="P553" s="343"/>
      <c r="Q553" s="343"/>
      <c r="R553" s="343"/>
      <c r="S553" s="343"/>
      <c r="T553" s="343"/>
      <c r="U553" s="343"/>
      <c r="V553" s="343"/>
      <c r="W553" s="343"/>
      <c r="X553" s="343"/>
      <c r="Y553" s="343"/>
      <c r="Z553" s="343"/>
      <c r="AA553" s="343"/>
      <c r="AB553" s="343"/>
      <c r="AC553" s="343"/>
      <c r="AD553" s="343"/>
      <c r="AE553" s="343"/>
      <c r="AF553" s="343"/>
      <c r="AG553" s="343"/>
      <c r="AH553" s="343"/>
      <c r="AI553" s="343"/>
      <c r="AJ553" s="343"/>
      <c r="AK553" s="21"/>
      <c r="AL553" s="155"/>
      <c r="AM553" s="155"/>
      <c r="AN553" s="155"/>
      <c r="AO553" s="155"/>
      <c r="AP553" s="155"/>
      <c r="AQ553" s="155"/>
      <c r="AR553" s="155"/>
      <c r="AS553" s="155"/>
      <c r="AT553" s="155"/>
      <c r="AU553" s="155"/>
      <c r="AV553" s="155"/>
      <c r="AW553" s="155"/>
      <c r="AX553" s="155"/>
      <c r="AY553" s="155"/>
      <c r="AZ553" s="155"/>
      <c r="BA553" s="155"/>
      <c r="BB553" s="155"/>
      <c r="BC553" s="155"/>
      <c r="BD553" s="155"/>
      <c r="BE553" s="155"/>
      <c r="BF553" s="155"/>
      <c r="BG553" s="155"/>
      <c r="BH553" s="155"/>
      <c r="BI553" s="155"/>
      <c r="BJ553" s="56"/>
      <c r="BK553" s="56"/>
    </row>
    <row r="554" spans="6:63" ht="12.75">
      <c r="F554" s="343"/>
      <c r="G554" s="343"/>
      <c r="H554" s="343"/>
      <c r="I554" s="343"/>
      <c r="J554" s="343"/>
      <c r="K554" s="343"/>
      <c r="L554" s="343"/>
      <c r="M554" s="343"/>
      <c r="N554" s="343"/>
      <c r="O554" s="343"/>
      <c r="P554" s="343"/>
      <c r="Q554" s="343"/>
      <c r="R554" s="343"/>
      <c r="S554" s="343"/>
      <c r="T554" s="343"/>
      <c r="U554" s="343"/>
      <c r="V554" s="343"/>
      <c r="W554" s="343"/>
      <c r="X554" s="343"/>
      <c r="Y554" s="343"/>
      <c r="Z554" s="343"/>
      <c r="AA554" s="343"/>
      <c r="AB554" s="343"/>
      <c r="AC554" s="343"/>
      <c r="AD554" s="343"/>
      <c r="AE554" s="343"/>
      <c r="AF554" s="343"/>
      <c r="AG554" s="343"/>
      <c r="AH554" s="343"/>
      <c r="AI554" s="343"/>
      <c r="AJ554" s="343"/>
      <c r="AK554" s="21"/>
      <c r="AL554" s="155"/>
      <c r="AM554" s="155"/>
      <c r="AN554" s="155"/>
      <c r="AO554" s="155"/>
      <c r="AP554" s="155"/>
      <c r="AQ554" s="155"/>
      <c r="AR554" s="155"/>
      <c r="AS554" s="155"/>
      <c r="AT554" s="155"/>
      <c r="AU554" s="155"/>
      <c r="AV554" s="155"/>
      <c r="AW554" s="155"/>
      <c r="AX554" s="155"/>
      <c r="AY554" s="155"/>
      <c r="AZ554" s="155"/>
      <c r="BA554" s="155"/>
      <c r="BB554" s="155"/>
      <c r="BC554" s="155"/>
      <c r="BD554" s="155"/>
      <c r="BE554" s="155"/>
      <c r="BF554" s="155"/>
      <c r="BG554" s="155"/>
      <c r="BH554" s="155"/>
      <c r="BI554" s="155"/>
      <c r="BJ554" s="56"/>
      <c r="BK554" s="56"/>
    </row>
    <row r="555" spans="6:63" ht="12.75">
      <c r="F555" s="343"/>
      <c r="G555" s="343"/>
      <c r="H555" s="343"/>
      <c r="I555" s="343"/>
      <c r="J555" s="343"/>
      <c r="K555" s="343"/>
      <c r="L555" s="343"/>
      <c r="M555" s="343"/>
      <c r="N555" s="343"/>
      <c r="O555" s="343"/>
      <c r="P555" s="343"/>
      <c r="Q555" s="343"/>
      <c r="R555" s="343"/>
      <c r="S555" s="343"/>
      <c r="T555" s="343"/>
      <c r="U555" s="343"/>
      <c r="V555" s="343"/>
      <c r="W555" s="343"/>
      <c r="X555" s="343"/>
      <c r="Y555" s="343"/>
      <c r="Z555" s="343"/>
      <c r="AA555" s="343"/>
      <c r="AB555" s="343"/>
      <c r="AC555" s="343"/>
      <c r="AD555" s="343"/>
      <c r="AE555" s="343"/>
      <c r="AF555" s="343"/>
      <c r="AG555" s="343"/>
      <c r="AH555" s="343"/>
      <c r="AI555" s="343"/>
      <c r="AJ555" s="343"/>
      <c r="AK555" s="21"/>
      <c r="AL555" s="155"/>
      <c r="AM555" s="155"/>
      <c r="AN555" s="155"/>
      <c r="AO555" s="155"/>
      <c r="AP555" s="155"/>
      <c r="AQ555" s="155"/>
      <c r="AR555" s="155"/>
      <c r="AS555" s="155"/>
      <c r="AT555" s="155"/>
      <c r="AU555" s="155"/>
      <c r="AV555" s="155"/>
      <c r="AW555" s="155"/>
      <c r="AX555" s="155"/>
      <c r="AY555" s="155"/>
      <c r="AZ555" s="155"/>
      <c r="BA555" s="155"/>
      <c r="BB555" s="155"/>
      <c r="BC555" s="155"/>
      <c r="BD555" s="155"/>
      <c r="BE555" s="155"/>
      <c r="BF555" s="155"/>
      <c r="BG555" s="155"/>
      <c r="BH555" s="155"/>
      <c r="BI555" s="155"/>
      <c r="BJ555" s="56"/>
      <c r="BK555" s="56"/>
    </row>
    <row r="556" spans="6:63" ht="12.75">
      <c r="F556" s="343"/>
      <c r="G556" s="343"/>
      <c r="H556" s="343"/>
      <c r="I556" s="343"/>
      <c r="J556" s="343"/>
      <c r="K556" s="343"/>
      <c r="L556" s="343"/>
      <c r="M556" s="343"/>
      <c r="N556" s="343"/>
      <c r="O556" s="343"/>
      <c r="P556" s="343"/>
      <c r="Q556" s="343"/>
      <c r="R556" s="343"/>
      <c r="S556" s="343"/>
      <c r="T556" s="343"/>
      <c r="U556" s="343"/>
      <c r="V556" s="343"/>
      <c r="W556" s="343"/>
      <c r="X556" s="343"/>
      <c r="Y556" s="343"/>
      <c r="Z556" s="343"/>
      <c r="AA556" s="343"/>
      <c r="AB556" s="343"/>
      <c r="AC556" s="343"/>
      <c r="AD556" s="343"/>
      <c r="AE556" s="343"/>
      <c r="AF556" s="343"/>
      <c r="AG556" s="343"/>
      <c r="AH556" s="343"/>
      <c r="AI556" s="343"/>
      <c r="AJ556" s="343"/>
      <c r="AK556" s="21"/>
      <c r="AL556" s="155"/>
      <c r="AM556" s="155"/>
      <c r="AN556" s="155"/>
      <c r="AO556" s="155"/>
      <c r="AP556" s="155"/>
      <c r="AQ556" s="155"/>
      <c r="AR556" s="155"/>
      <c r="AS556" s="155"/>
      <c r="AT556" s="155"/>
      <c r="AU556" s="155"/>
      <c r="AV556" s="155"/>
      <c r="AW556" s="155"/>
      <c r="AX556" s="155"/>
      <c r="AY556" s="155"/>
      <c r="AZ556" s="155"/>
      <c r="BA556" s="155"/>
      <c r="BB556" s="155"/>
      <c r="BC556" s="155"/>
      <c r="BD556" s="155"/>
      <c r="BE556" s="155"/>
      <c r="BF556" s="155"/>
      <c r="BG556" s="155"/>
      <c r="BH556" s="155"/>
      <c r="BI556" s="155"/>
      <c r="BJ556" s="56"/>
      <c r="BK556" s="56"/>
    </row>
    <row r="557" spans="6:63" ht="12.75">
      <c r="F557" s="343"/>
      <c r="G557" s="343"/>
      <c r="H557" s="343"/>
      <c r="I557" s="343"/>
      <c r="J557" s="343"/>
      <c r="K557" s="343"/>
      <c r="L557" s="343"/>
      <c r="M557" s="343"/>
      <c r="N557" s="343"/>
      <c r="O557" s="343"/>
      <c r="P557" s="343"/>
      <c r="Q557" s="343"/>
      <c r="R557" s="343"/>
      <c r="S557" s="343"/>
      <c r="T557" s="343"/>
      <c r="U557" s="343"/>
      <c r="V557" s="343"/>
      <c r="W557" s="343"/>
      <c r="X557" s="343"/>
      <c r="Y557" s="343"/>
      <c r="Z557" s="343"/>
      <c r="AA557" s="343"/>
      <c r="AB557" s="343"/>
      <c r="AC557" s="343"/>
      <c r="AD557" s="343"/>
      <c r="AE557" s="343"/>
      <c r="AF557" s="343"/>
      <c r="AG557" s="343"/>
      <c r="AH557" s="343"/>
      <c r="AI557" s="343"/>
      <c r="AJ557" s="343"/>
      <c r="AK557" s="21"/>
      <c r="AL557" s="155"/>
      <c r="AM557" s="155"/>
      <c r="AN557" s="155"/>
      <c r="AO557" s="155"/>
      <c r="AP557" s="155"/>
      <c r="AQ557" s="155"/>
      <c r="AR557" s="155"/>
      <c r="AS557" s="155"/>
      <c r="AT557" s="155"/>
      <c r="AU557" s="155"/>
      <c r="AV557" s="155"/>
      <c r="AW557" s="155"/>
      <c r="AX557" s="155"/>
      <c r="AY557" s="155"/>
      <c r="AZ557" s="155"/>
      <c r="BA557" s="155"/>
      <c r="BB557" s="155"/>
      <c r="BC557" s="155"/>
      <c r="BD557" s="155"/>
      <c r="BE557" s="155"/>
      <c r="BF557" s="155"/>
      <c r="BG557" s="155"/>
      <c r="BH557" s="155"/>
      <c r="BI557" s="155"/>
      <c r="BJ557" s="56"/>
      <c r="BK557" s="56"/>
    </row>
    <row r="558" spans="6:63" ht="12.75">
      <c r="F558" s="343"/>
      <c r="G558" s="343"/>
      <c r="H558" s="343"/>
      <c r="I558" s="343"/>
      <c r="J558" s="343"/>
      <c r="K558" s="343"/>
      <c r="L558" s="343"/>
      <c r="M558" s="343"/>
      <c r="N558" s="343"/>
      <c r="O558" s="343"/>
      <c r="P558" s="343"/>
      <c r="Q558" s="343"/>
      <c r="R558" s="343"/>
      <c r="S558" s="343"/>
      <c r="T558" s="343"/>
      <c r="U558" s="343"/>
      <c r="V558" s="343"/>
      <c r="W558" s="343"/>
      <c r="X558" s="343"/>
      <c r="Y558" s="343"/>
      <c r="Z558" s="343"/>
      <c r="AA558" s="343"/>
      <c r="AB558" s="343"/>
      <c r="AC558" s="343"/>
      <c r="AD558" s="343"/>
      <c r="AE558" s="343"/>
      <c r="AF558" s="343"/>
      <c r="AG558" s="343"/>
      <c r="AH558" s="343"/>
      <c r="AI558" s="343"/>
      <c r="AJ558" s="343"/>
      <c r="AK558" s="21"/>
      <c r="AL558" s="155"/>
      <c r="AM558" s="155"/>
      <c r="AN558" s="155"/>
      <c r="AO558" s="155"/>
      <c r="AP558" s="155"/>
      <c r="AQ558" s="155"/>
      <c r="AR558" s="155"/>
      <c r="AS558" s="155"/>
      <c r="AT558" s="155"/>
      <c r="AU558" s="155"/>
      <c r="AV558" s="155"/>
      <c r="AW558" s="155"/>
      <c r="AX558" s="155"/>
      <c r="AY558" s="155"/>
      <c r="AZ558" s="155"/>
      <c r="BA558" s="155"/>
      <c r="BB558" s="155"/>
      <c r="BC558" s="155"/>
      <c r="BD558" s="155"/>
      <c r="BE558" s="155"/>
      <c r="BF558" s="155"/>
      <c r="BG558" s="155"/>
      <c r="BH558" s="155"/>
      <c r="BI558" s="155"/>
      <c r="BJ558" s="56"/>
      <c r="BK558" s="56"/>
    </row>
    <row r="559" spans="6:63" ht="12.75">
      <c r="F559" s="343"/>
      <c r="G559" s="343"/>
      <c r="H559" s="343"/>
      <c r="I559" s="343"/>
      <c r="J559" s="343"/>
      <c r="K559" s="343"/>
      <c r="L559" s="343"/>
      <c r="M559" s="343"/>
      <c r="N559" s="343"/>
      <c r="O559" s="343"/>
      <c r="P559" s="343"/>
      <c r="Q559" s="343"/>
      <c r="R559" s="343"/>
      <c r="S559" s="343"/>
      <c r="T559" s="343"/>
      <c r="U559" s="343"/>
      <c r="V559" s="343"/>
      <c r="W559" s="343"/>
      <c r="X559" s="343"/>
      <c r="Y559" s="343"/>
      <c r="Z559" s="343"/>
      <c r="AA559" s="343"/>
      <c r="AB559" s="343"/>
      <c r="AC559" s="343"/>
      <c r="AD559" s="343"/>
      <c r="AE559" s="343"/>
      <c r="AF559" s="343"/>
      <c r="AG559" s="343"/>
      <c r="AH559" s="343"/>
      <c r="AI559" s="343"/>
      <c r="AJ559" s="343"/>
      <c r="AK559" s="21"/>
      <c r="AL559" s="155"/>
      <c r="AM559" s="155"/>
      <c r="AN559" s="155"/>
      <c r="AO559" s="155"/>
      <c r="AP559" s="155"/>
      <c r="AQ559" s="155"/>
      <c r="AR559" s="155"/>
      <c r="AS559" s="155"/>
      <c r="AT559" s="155"/>
      <c r="AU559" s="155"/>
      <c r="AV559" s="155"/>
      <c r="AW559" s="155"/>
      <c r="AX559" s="155"/>
      <c r="AY559" s="155"/>
      <c r="AZ559" s="155"/>
      <c r="BA559" s="155"/>
      <c r="BB559" s="155"/>
      <c r="BC559" s="155"/>
      <c r="BD559" s="155"/>
      <c r="BE559" s="155"/>
      <c r="BF559" s="155"/>
      <c r="BG559" s="155"/>
      <c r="BH559" s="155"/>
      <c r="BI559" s="155"/>
      <c r="BJ559" s="56"/>
      <c r="BK559" s="56"/>
    </row>
    <row r="560" spans="6:63" ht="12.75">
      <c r="F560" s="343"/>
      <c r="G560" s="343"/>
      <c r="H560" s="343"/>
      <c r="I560" s="343"/>
      <c r="J560" s="343"/>
      <c r="K560" s="343"/>
      <c r="L560" s="343"/>
      <c r="M560" s="343"/>
      <c r="N560" s="343"/>
      <c r="O560" s="343"/>
      <c r="P560" s="343"/>
      <c r="Q560" s="343"/>
      <c r="R560" s="343"/>
      <c r="S560" s="343"/>
      <c r="T560" s="343"/>
      <c r="U560" s="343"/>
      <c r="V560" s="343"/>
      <c r="W560" s="343"/>
      <c r="X560" s="343"/>
      <c r="Y560" s="343"/>
      <c r="Z560" s="343"/>
      <c r="AA560" s="343"/>
      <c r="AB560" s="343"/>
      <c r="AC560" s="343"/>
      <c r="AD560" s="343"/>
      <c r="AE560" s="343"/>
      <c r="AF560" s="343"/>
      <c r="AG560" s="343"/>
      <c r="AH560" s="343"/>
      <c r="AI560" s="343"/>
      <c r="AJ560" s="343"/>
      <c r="AK560" s="21"/>
      <c r="AL560" s="155"/>
      <c r="AM560" s="155"/>
      <c r="AN560" s="155"/>
      <c r="AO560" s="155"/>
      <c r="AP560" s="155"/>
      <c r="AQ560" s="155"/>
      <c r="AR560" s="155"/>
      <c r="AS560" s="155"/>
      <c r="AT560" s="155"/>
      <c r="AU560" s="155"/>
      <c r="AV560" s="155"/>
      <c r="AW560" s="155"/>
      <c r="AX560" s="155"/>
      <c r="AY560" s="155"/>
      <c r="AZ560" s="155"/>
      <c r="BA560" s="155"/>
      <c r="BB560" s="155"/>
      <c r="BC560" s="155"/>
      <c r="BD560" s="155"/>
      <c r="BE560" s="155"/>
      <c r="BF560" s="155"/>
      <c r="BG560" s="155"/>
      <c r="BH560" s="155"/>
      <c r="BI560" s="155"/>
      <c r="BJ560" s="56"/>
      <c r="BK560" s="56"/>
    </row>
    <row r="561" spans="6:63" ht="12.75">
      <c r="F561" s="343"/>
      <c r="G561" s="343"/>
      <c r="H561" s="343"/>
      <c r="I561" s="343"/>
      <c r="J561" s="343"/>
      <c r="K561" s="343"/>
      <c r="L561" s="343"/>
      <c r="M561" s="343"/>
      <c r="N561" s="343"/>
      <c r="O561" s="343"/>
      <c r="P561" s="343"/>
      <c r="Q561" s="343"/>
      <c r="R561" s="343"/>
      <c r="S561" s="343"/>
      <c r="T561" s="343"/>
      <c r="U561" s="343"/>
      <c r="V561" s="343"/>
      <c r="W561" s="343"/>
      <c r="X561" s="343"/>
      <c r="Y561" s="343"/>
      <c r="Z561" s="343"/>
      <c r="AA561" s="343"/>
      <c r="AB561" s="343"/>
      <c r="AC561" s="343"/>
      <c r="AD561" s="343"/>
      <c r="AE561" s="343"/>
      <c r="AF561" s="343"/>
      <c r="AG561" s="343"/>
      <c r="AH561" s="343"/>
      <c r="AI561" s="343"/>
      <c r="AJ561" s="343"/>
      <c r="AK561" s="21"/>
      <c r="AL561" s="155"/>
      <c r="AM561" s="155"/>
      <c r="AN561" s="155"/>
      <c r="AO561" s="155"/>
      <c r="AP561" s="155"/>
      <c r="AQ561" s="155"/>
      <c r="AR561" s="155"/>
      <c r="AS561" s="155"/>
      <c r="AT561" s="155"/>
      <c r="AU561" s="155"/>
      <c r="AV561" s="155"/>
      <c r="AW561" s="155"/>
      <c r="AX561" s="155"/>
      <c r="AY561" s="155"/>
      <c r="AZ561" s="155"/>
      <c r="BA561" s="155"/>
      <c r="BB561" s="155"/>
      <c r="BC561" s="155"/>
      <c r="BD561" s="155"/>
      <c r="BE561" s="155"/>
      <c r="BF561" s="155"/>
      <c r="BG561" s="155"/>
      <c r="BH561" s="155"/>
      <c r="BI561" s="155"/>
      <c r="BJ561" s="56"/>
      <c r="BK561" s="56"/>
    </row>
    <row r="562" spans="6:63" ht="12.75">
      <c r="F562" s="343"/>
      <c r="G562" s="343"/>
      <c r="H562" s="343"/>
      <c r="I562" s="343"/>
      <c r="J562" s="343"/>
      <c r="K562" s="343"/>
      <c r="L562" s="343"/>
      <c r="M562" s="343"/>
      <c r="N562" s="343"/>
      <c r="O562" s="343"/>
      <c r="P562" s="343"/>
      <c r="Q562" s="343"/>
      <c r="R562" s="343"/>
      <c r="S562" s="343"/>
      <c r="T562" s="343"/>
      <c r="U562" s="343"/>
      <c r="V562" s="343"/>
      <c r="W562" s="343"/>
      <c r="X562" s="343"/>
      <c r="Y562" s="343"/>
      <c r="Z562" s="343"/>
      <c r="AA562" s="343"/>
      <c r="AB562" s="343"/>
      <c r="AC562" s="343"/>
      <c r="AD562" s="343"/>
      <c r="AE562" s="343"/>
      <c r="AF562" s="343"/>
      <c r="AG562" s="343"/>
      <c r="AH562" s="343"/>
      <c r="AI562" s="343"/>
      <c r="AJ562" s="343"/>
      <c r="AK562" s="21"/>
      <c r="AL562" s="155"/>
      <c r="AM562" s="155"/>
      <c r="AN562" s="155"/>
      <c r="AO562" s="155"/>
      <c r="AP562" s="155"/>
      <c r="AQ562" s="155"/>
      <c r="AR562" s="155"/>
      <c r="AS562" s="155"/>
      <c r="AT562" s="155"/>
      <c r="AU562" s="155"/>
      <c r="AV562" s="155"/>
      <c r="AW562" s="155"/>
      <c r="AX562" s="155"/>
      <c r="AY562" s="155"/>
      <c r="AZ562" s="155"/>
      <c r="BA562" s="155"/>
      <c r="BB562" s="155"/>
      <c r="BC562" s="155"/>
      <c r="BD562" s="155"/>
      <c r="BE562" s="155"/>
      <c r="BF562" s="155"/>
      <c r="BG562" s="155"/>
      <c r="BH562" s="155"/>
      <c r="BI562" s="155"/>
      <c r="BJ562" s="56"/>
      <c r="BK562" s="56"/>
    </row>
    <row r="563" spans="6:63" ht="12.75">
      <c r="F563" s="343"/>
      <c r="G563" s="343"/>
      <c r="H563" s="343"/>
      <c r="I563" s="343"/>
      <c r="J563" s="343"/>
      <c r="K563" s="343"/>
      <c r="L563" s="343"/>
      <c r="M563" s="343"/>
      <c r="N563" s="343"/>
      <c r="O563" s="343"/>
      <c r="P563" s="343"/>
      <c r="Q563" s="343"/>
      <c r="R563" s="343"/>
      <c r="S563" s="343"/>
      <c r="T563" s="343"/>
      <c r="U563" s="343"/>
      <c r="V563" s="343"/>
      <c r="W563" s="343"/>
      <c r="X563" s="343"/>
      <c r="Y563" s="343"/>
      <c r="Z563" s="343"/>
      <c r="AA563" s="343"/>
      <c r="AB563" s="343"/>
      <c r="AC563" s="343"/>
      <c r="AD563" s="343"/>
      <c r="AE563" s="343"/>
      <c r="AF563" s="343"/>
      <c r="AG563" s="343"/>
      <c r="AH563" s="343"/>
      <c r="AI563" s="343"/>
      <c r="AJ563" s="343"/>
      <c r="AK563" s="21"/>
      <c r="AL563" s="155"/>
      <c r="AM563" s="155"/>
      <c r="AN563" s="155"/>
      <c r="AO563" s="155"/>
      <c r="AP563" s="155"/>
      <c r="AQ563" s="155"/>
      <c r="AR563" s="155"/>
      <c r="AS563" s="155"/>
      <c r="AT563" s="155"/>
      <c r="AU563" s="155"/>
      <c r="AV563" s="155"/>
      <c r="AW563" s="155"/>
      <c r="AX563" s="155"/>
      <c r="AY563" s="155"/>
      <c r="AZ563" s="155"/>
      <c r="BA563" s="155"/>
      <c r="BB563" s="155"/>
      <c r="BC563" s="155"/>
      <c r="BD563" s="155"/>
      <c r="BE563" s="155"/>
      <c r="BF563" s="155"/>
      <c r="BG563" s="155"/>
      <c r="BH563" s="155"/>
      <c r="BI563" s="155"/>
      <c r="BJ563" s="56"/>
      <c r="BK563" s="56"/>
    </row>
    <row r="564" spans="6:63" ht="12.75">
      <c r="F564" s="343"/>
      <c r="G564" s="343"/>
      <c r="H564" s="343"/>
      <c r="I564" s="343"/>
      <c r="J564" s="343"/>
      <c r="K564" s="343"/>
      <c r="L564" s="343"/>
      <c r="M564" s="343"/>
      <c r="N564" s="343"/>
      <c r="O564" s="343"/>
      <c r="P564" s="343"/>
      <c r="Q564" s="343"/>
      <c r="R564" s="343"/>
      <c r="S564" s="343"/>
      <c r="T564" s="343"/>
      <c r="U564" s="343"/>
      <c r="V564" s="343"/>
      <c r="W564" s="343"/>
      <c r="X564" s="343"/>
      <c r="Y564" s="343"/>
      <c r="Z564" s="343"/>
      <c r="AA564" s="343"/>
      <c r="AB564" s="343"/>
      <c r="AC564" s="343"/>
      <c r="AD564" s="343"/>
      <c r="AE564" s="343"/>
      <c r="AF564" s="343"/>
      <c r="AG564" s="343"/>
      <c r="AH564" s="343"/>
      <c r="AI564" s="343"/>
      <c r="AJ564" s="343"/>
      <c r="AK564" s="21"/>
      <c r="AL564" s="155"/>
      <c r="AM564" s="155"/>
      <c r="AN564" s="155"/>
      <c r="AO564" s="155"/>
      <c r="AP564" s="155"/>
      <c r="AQ564" s="155"/>
      <c r="AR564" s="155"/>
      <c r="AS564" s="155"/>
      <c r="AT564" s="155"/>
      <c r="AU564" s="155"/>
      <c r="AV564" s="155"/>
      <c r="AW564" s="155"/>
      <c r="AX564" s="155"/>
      <c r="AY564" s="155"/>
      <c r="AZ564" s="155"/>
      <c r="BA564" s="155"/>
      <c r="BB564" s="155"/>
      <c r="BC564" s="155"/>
      <c r="BD564" s="155"/>
      <c r="BE564" s="155"/>
      <c r="BF564" s="155"/>
      <c r="BG564" s="155"/>
      <c r="BH564" s="155"/>
      <c r="BI564" s="155"/>
      <c r="BJ564" s="56"/>
      <c r="BK564" s="56"/>
    </row>
    <row r="565" spans="6:63" ht="12.75">
      <c r="F565" s="343"/>
      <c r="G565" s="343"/>
      <c r="H565" s="343"/>
      <c r="I565" s="343"/>
      <c r="J565" s="343"/>
      <c r="K565" s="343"/>
      <c r="L565" s="343"/>
      <c r="M565" s="343"/>
      <c r="N565" s="343"/>
      <c r="O565" s="343"/>
      <c r="P565" s="343"/>
      <c r="Q565" s="343"/>
      <c r="R565" s="343"/>
      <c r="S565" s="343"/>
      <c r="T565" s="343"/>
      <c r="U565" s="343"/>
      <c r="V565" s="343"/>
      <c r="W565" s="343"/>
      <c r="X565" s="343"/>
      <c r="Y565" s="343"/>
      <c r="Z565" s="343"/>
      <c r="AA565" s="343"/>
      <c r="AB565" s="343"/>
      <c r="AC565" s="343"/>
      <c r="AD565" s="343"/>
      <c r="AE565" s="343"/>
      <c r="AF565" s="343"/>
      <c r="AG565" s="343"/>
      <c r="AH565" s="343"/>
      <c r="AI565" s="343"/>
      <c r="AJ565" s="343"/>
      <c r="AK565" s="21"/>
      <c r="AL565" s="155"/>
      <c r="AM565" s="155"/>
      <c r="AN565" s="155"/>
      <c r="AO565" s="155"/>
      <c r="AP565" s="155"/>
      <c r="AQ565" s="155"/>
      <c r="AR565" s="155"/>
      <c r="AS565" s="155"/>
      <c r="AT565" s="155"/>
      <c r="AU565" s="155"/>
      <c r="AV565" s="155"/>
      <c r="AW565" s="155"/>
      <c r="AX565" s="155"/>
      <c r="AY565" s="155"/>
      <c r="AZ565" s="155"/>
      <c r="BA565" s="155"/>
      <c r="BB565" s="155"/>
      <c r="BC565" s="155"/>
      <c r="BD565" s="155"/>
      <c r="BE565" s="155"/>
      <c r="BF565" s="155"/>
      <c r="BG565" s="155"/>
      <c r="BH565" s="155"/>
      <c r="BI565" s="155"/>
      <c r="BJ565" s="56"/>
      <c r="BK565" s="56"/>
    </row>
    <row r="566" spans="6:63" ht="12.75">
      <c r="F566" s="343"/>
      <c r="G566" s="343"/>
      <c r="H566" s="343"/>
      <c r="I566" s="343"/>
      <c r="J566" s="343"/>
      <c r="K566" s="343"/>
      <c r="L566" s="343"/>
      <c r="M566" s="343"/>
      <c r="N566" s="343"/>
      <c r="O566" s="343"/>
      <c r="P566" s="343"/>
      <c r="Q566" s="343"/>
      <c r="R566" s="343"/>
      <c r="S566" s="343"/>
      <c r="T566" s="343"/>
      <c r="U566" s="343"/>
      <c r="V566" s="343"/>
      <c r="W566" s="343"/>
      <c r="X566" s="343"/>
      <c r="Y566" s="343"/>
      <c r="Z566" s="343"/>
      <c r="AA566" s="343"/>
      <c r="AB566" s="343"/>
      <c r="AC566" s="343"/>
      <c r="AD566" s="343"/>
      <c r="AE566" s="343"/>
      <c r="AF566" s="343"/>
      <c r="AG566" s="343"/>
      <c r="AH566" s="343"/>
      <c r="AI566" s="343"/>
      <c r="AJ566" s="343"/>
      <c r="AK566" s="21"/>
      <c r="AL566" s="155"/>
      <c r="AM566" s="155"/>
      <c r="AN566" s="155"/>
      <c r="AO566" s="155"/>
      <c r="AP566" s="155"/>
      <c r="AQ566" s="155"/>
      <c r="AR566" s="155"/>
      <c r="AS566" s="155"/>
      <c r="AT566" s="155"/>
      <c r="AU566" s="155"/>
      <c r="AV566" s="155"/>
      <c r="AW566" s="155"/>
      <c r="AX566" s="155"/>
      <c r="AY566" s="155"/>
      <c r="AZ566" s="155"/>
      <c r="BA566" s="155"/>
      <c r="BB566" s="155"/>
      <c r="BC566" s="155"/>
      <c r="BD566" s="155"/>
      <c r="BE566" s="155"/>
      <c r="BF566" s="155"/>
      <c r="BG566" s="155"/>
      <c r="BH566" s="155"/>
      <c r="BI566" s="155"/>
      <c r="BJ566" s="56"/>
      <c r="BK566" s="56"/>
    </row>
    <row r="567" spans="6:63" ht="12.75">
      <c r="F567" s="343"/>
      <c r="G567" s="343"/>
      <c r="H567" s="343"/>
      <c r="I567" s="343"/>
      <c r="J567" s="343"/>
      <c r="K567" s="343"/>
      <c r="L567" s="343"/>
      <c r="M567" s="343"/>
      <c r="N567" s="343"/>
      <c r="O567" s="343"/>
      <c r="P567" s="343"/>
      <c r="Q567" s="343"/>
      <c r="R567" s="343"/>
      <c r="S567" s="343"/>
      <c r="T567" s="343"/>
      <c r="U567" s="343"/>
      <c r="V567" s="343"/>
      <c r="W567" s="343"/>
      <c r="X567" s="343"/>
      <c r="Y567" s="343"/>
      <c r="Z567" s="343"/>
      <c r="AA567" s="343"/>
      <c r="AB567" s="343"/>
      <c r="AC567" s="343"/>
      <c r="AD567" s="343"/>
      <c r="AE567" s="343"/>
      <c r="AF567" s="343"/>
      <c r="AG567" s="343"/>
      <c r="AH567" s="343"/>
      <c r="AI567" s="343"/>
      <c r="AJ567" s="343"/>
      <c r="AK567" s="21"/>
      <c r="AL567" s="155"/>
      <c r="AM567" s="155"/>
      <c r="AN567" s="155"/>
      <c r="AO567" s="155"/>
      <c r="AP567" s="155"/>
      <c r="AQ567" s="155"/>
      <c r="AR567" s="155"/>
      <c r="AS567" s="155"/>
      <c r="AT567" s="155"/>
      <c r="AU567" s="155"/>
      <c r="AV567" s="155"/>
      <c r="AW567" s="155"/>
      <c r="AX567" s="155"/>
      <c r="AY567" s="155"/>
      <c r="AZ567" s="155"/>
      <c r="BA567" s="155"/>
      <c r="BB567" s="155"/>
      <c r="BC567" s="155"/>
      <c r="BD567" s="155"/>
      <c r="BE567" s="155"/>
      <c r="BF567" s="155"/>
      <c r="BG567" s="155"/>
      <c r="BH567" s="155"/>
      <c r="BI567" s="155"/>
      <c r="BJ567" s="56"/>
      <c r="BK567" s="56"/>
    </row>
    <row r="568" spans="6:63" ht="12.75">
      <c r="F568" s="343"/>
      <c r="G568" s="343"/>
      <c r="H568" s="343"/>
      <c r="I568" s="343"/>
      <c r="J568" s="343"/>
      <c r="K568" s="343"/>
      <c r="L568" s="343"/>
      <c r="M568" s="343"/>
      <c r="N568" s="343"/>
      <c r="O568" s="343"/>
      <c r="P568" s="343"/>
      <c r="Q568" s="343"/>
      <c r="R568" s="343"/>
      <c r="S568" s="343"/>
      <c r="T568" s="343"/>
      <c r="U568" s="343"/>
      <c r="V568" s="343"/>
      <c r="W568" s="343"/>
      <c r="X568" s="343"/>
      <c r="Y568" s="343"/>
      <c r="Z568" s="343"/>
      <c r="AA568" s="343"/>
      <c r="AB568" s="343"/>
      <c r="AC568" s="343"/>
      <c r="AD568" s="343"/>
      <c r="AE568" s="343"/>
      <c r="AF568" s="343"/>
      <c r="AG568" s="343"/>
      <c r="AH568" s="343"/>
      <c r="AI568" s="343"/>
      <c r="AJ568" s="343"/>
      <c r="AK568" s="21"/>
      <c r="AL568" s="155"/>
      <c r="AM568" s="155"/>
      <c r="AN568" s="155"/>
      <c r="AO568" s="155"/>
      <c r="AP568" s="155"/>
      <c r="AQ568" s="155"/>
      <c r="AR568" s="155"/>
      <c r="AS568" s="155"/>
      <c r="AT568" s="155"/>
      <c r="AU568" s="155"/>
      <c r="AV568" s="155"/>
      <c r="AW568" s="155"/>
      <c r="AX568" s="155"/>
      <c r="AY568" s="155"/>
      <c r="AZ568" s="155"/>
      <c r="BA568" s="155"/>
      <c r="BB568" s="155"/>
      <c r="BC568" s="155"/>
      <c r="BD568" s="155"/>
      <c r="BE568" s="155"/>
      <c r="BF568" s="155"/>
      <c r="BG568" s="155"/>
      <c r="BH568" s="155"/>
      <c r="BI568" s="155"/>
      <c r="BJ568" s="56"/>
      <c r="BK568" s="56"/>
    </row>
    <row r="569" spans="6:63" ht="12.75">
      <c r="F569" s="343"/>
      <c r="G569" s="343"/>
      <c r="H569" s="343"/>
      <c r="I569" s="343"/>
      <c r="J569" s="343"/>
      <c r="K569" s="343"/>
      <c r="L569" s="343"/>
      <c r="M569" s="343"/>
      <c r="N569" s="343"/>
      <c r="O569" s="343"/>
      <c r="P569" s="343"/>
      <c r="Q569" s="343"/>
      <c r="R569" s="343"/>
      <c r="S569" s="343"/>
      <c r="T569" s="343"/>
      <c r="U569" s="343"/>
      <c r="V569" s="343"/>
      <c r="W569" s="343"/>
      <c r="X569" s="343"/>
      <c r="Y569" s="343"/>
      <c r="Z569" s="343"/>
      <c r="AA569" s="343"/>
      <c r="AB569" s="343"/>
      <c r="AC569" s="343"/>
      <c r="AD569" s="343"/>
      <c r="AE569" s="343"/>
      <c r="AF569" s="343"/>
      <c r="AG569" s="343"/>
      <c r="AH569" s="343"/>
      <c r="AI569" s="343"/>
      <c r="AJ569" s="343"/>
      <c r="AK569" s="21"/>
      <c r="AL569" s="155"/>
      <c r="AM569" s="155"/>
      <c r="AN569" s="155"/>
      <c r="AO569" s="155"/>
      <c r="AP569" s="155"/>
      <c r="AQ569" s="155"/>
      <c r="AR569" s="155"/>
      <c r="AS569" s="155"/>
      <c r="AT569" s="155"/>
      <c r="AU569" s="155"/>
      <c r="AV569" s="155"/>
      <c r="AW569" s="155"/>
      <c r="AX569" s="155"/>
      <c r="AY569" s="155"/>
      <c r="AZ569" s="155"/>
      <c r="BA569" s="155"/>
      <c r="BB569" s="155"/>
      <c r="BC569" s="155"/>
      <c r="BD569" s="155"/>
      <c r="BE569" s="155"/>
      <c r="BF569" s="155"/>
      <c r="BG569" s="155"/>
      <c r="BH569" s="155"/>
      <c r="BI569" s="155"/>
      <c r="BJ569" s="56"/>
      <c r="BK569" s="56"/>
    </row>
    <row r="570" spans="6:63" ht="12.75">
      <c r="F570" s="343"/>
      <c r="G570" s="343"/>
      <c r="H570" s="343"/>
      <c r="I570" s="343"/>
      <c r="J570" s="343"/>
      <c r="K570" s="343"/>
      <c r="L570" s="343"/>
      <c r="M570" s="343"/>
      <c r="N570" s="343"/>
      <c r="O570" s="343"/>
      <c r="P570" s="343"/>
      <c r="Q570" s="343"/>
      <c r="R570" s="343"/>
      <c r="S570" s="343"/>
      <c r="T570" s="343"/>
      <c r="U570" s="343"/>
      <c r="V570" s="343"/>
      <c r="W570" s="343"/>
      <c r="X570" s="343"/>
      <c r="Y570" s="343"/>
      <c r="Z570" s="343"/>
      <c r="AA570" s="343"/>
      <c r="AB570" s="343"/>
      <c r="AC570" s="343"/>
      <c r="AD570" s="343"/>
      <c r="AE570" s="343"/>
      <c r="AF570" s="343"/>
      <c r="AG570" s="343"/>
      <c r="AH570" s="343"/>
      <c r="AI570" s="343"/>
      <c r="AJ570" s="343"/>
      <c r="AK570" s="21"/>
      <c r="AL570" s="155"/>
      <c r="AM570" s="155"/>
      <c r="AN570" s="155"/>
      <c r="AO570" s="155"/>
      <c r="AP570" s="155"/>
      <c r="AQ570" s="155"/>
      <c r="AR570" s="155"/>
      <c r="AS570" s="155"/>
      <c r="AT570" s="155"/>
      <c r="AU570" s="155"/>
      <c r="AV570" s="155"/>
      <c r="AW570" s="155"/>
      <c r="AX570" s="155"/>
      <c r="AY570" s="155"/>
      <c r="AZ570" s="155"/>
      <c r="BA570" s="155"/>
      <c r="BB570" s="155"/>
      <c r="BC570" s="155"/>
      <c r="BD570" s="155"/>
      <c r="BE570" s="155"/>
      <c r="BF570" s="155"/>
      <c r="BG570" s="155"/>
      <c r="BH570" s="155"/>
      <c r="BI570" s="155"/>
      <c r="BJ570" s="56"/>
      <c r="BK570" s="56"/>
    </row>
    <row r="571" spans="6:63" ht="12.75">
      <c r="F571" s="343"/>
      <c r="G571" s="343"/>
      <c r="H571" s="343"/>
      <c r="I571" s="343"/>
      <c r="J571" s="343"/>
      <c r="K571" s="343"/>
      <c r="L571" s="343"/>
      <c r="M571" s="343"/>
      <c r="N571" s="343"/>
      <c r="O571" s="343"/>
      <c r="P571" s="343"/>
      <c r="Q571" s="343"/>
      <c r="R571" s="343"/>
      <c r="S571" s="343"/>
      <c r="T571" s="343"/>
      <c r="U571" s="343"/>
      <c r="V571" s="343"/>
      <c r="W571" s="343"/>
      <c r="X571" s="343"/>
      <c r="Y571" s="343"/>
      <c r="Z571" s="343"/>
      <c r="AA571" s="343"/>
      <c r="AB571" s="343"/>
      <c r="AC571" s="343"/>
      <c r="AD571" s="343"/>
      <c r="AE571" s="343"/>
      <c r="AF571" s="343"/>
      <c r="AG571" s="343"/>
      <c r="AH571" s="343"/>
      <c r="AI571" s="343"/>
      <c r="AJ571" s="343"/>
      <c r="AK571" s="21"/>
      <c r="AL571" s="155"/>
      <c r="AM571" s="155"/>
      <c r="AN571" s="155"/>
      <c r="AO571" s="155"/>
      <c r="AP571" s="155"/>
      <c r="AQ571" s="155"/>
      <c r="AR571" s="155"/>
      <c r="AS571" s="155"/>
      <c r="AT571" s="155"/>
      <c r="AU571" s="155"/>
      <c r="AV571" s="155"/>
      <c r="AW571" s="155"/>
      <c r="AX571" s="155"/>
      <c r="AY571" s="155"/>
      <c r="AZ571" s="155"/>
      <c r="BA571" s="155"/>
      <c r="BB571" s="155"/>
      <c r="BC571" s="155"/>
      <c r="BD571" s="155"/>
      <c r="BE571" s="155"/>
      <c r="BF571" s="155"/>
      <c r="BG571" s="155"/>
      <c r="BH571" s="155"/>
      <c r="BI571" s="155"/>
      <c r="BJ571" s="56"/>
      <c r="BK571" s="56"/>
    </row>
    <row r="572" spans="6:63" ht="12.75">
      <c r="F572" s="343"/>
      <c r="G572" s="343"/>
      <c r="H572" s="343"/>
      <c r="I572" s="343"/>
      <c r="J572" s="343"/>
      <c r="K572" s="343"/>
      <c r="L572" s="343"/>
      <c r="M572" s="343"/>
      <c r="N572" s="343"/>
      <c r="O572" s="343"/>
      <c r="P572" s="343"/>
      <c r="Q572" s="343"/>
      <c r="R572" s="343"/>
      <c r="S572" s="343"/>
      <c r="T572" s="343"/>
      <c r="U572" s="343"/>
      <c r="V572" s="343"/>
      <c r="W572" s="343"/>
      <c r="X572" s="343"/>
      <c r="Y572" s="343"/>
      <c r="Z572" s="343"/>
      <c r="AA572" s="343"/>
      <c r="AB572" s="343"/>
      <c r="AC572" s="343"/>
      <c r="AD572" s="343"/>
      <c r="AE572" s="343"/>
      <c r="AF572" s="343"/>
      <c r="AG572" s="343"/>
      <c r="AH572" s="343"/>
      <c r="AI572" s="343"/>
      <c r="AJ572" s="343"/>
      <c r="AK572" s="21"/>
      <c r="AL572" s="155"/>
      <c r="AM572" s="155"/>
      <c r="AN572" s="155"/>
      <c r="AO572" s="155"/>
      <c r="AP572" s="155"/>
      <c r="AQ572" s="155"/>
      <c r="AR572" s="155"/>
      <c r="AS572" s="155"/>
      <c r="AT572" s="155"/>
      <c r="AU572" s="155"/>
      <c r="AV572" s="155"/>
      <c r="AW572" s="155"/>
      <c r="AX572" s="155"/>
      <c r="AY572" s="155"/>
      <c r="AZ572" s="155"/>
      <c r="BA572" s="155"/>
      <c r="BB572" s="155"/>
      <c r="BC572" s="155"/>
      <c r="BD572" s="155"/>
      <c r="BE572" s="155"/>
      <c r="BF572" s="155"/>
      <c r="BG572" s="155"/>
      <c r="BH572" s="155"/>
      <c r="BI572" s="155"/>
      <c r="BJ572" s="56"/>
      <c r="BK572" s="56"/>
    </row>
    <row r="573" spans="6:63" ht="12.75">
      <c r="F573" s="343"/>
      <c r="G573" s="343"/>
      <c r="H573" s="343"/>
      <c r="I573" s="343"/>
      <c r="J573" s="343"/>
      <c r="K573" s="343"/>
      <c r="L573" s="343"/>
      <c r="M573" s="343"/>
      <c r="N573" s="343"/>
      <c r="O573" s="343"/>
      <c r="P573" s="343"/>
      <c r="Q573" s="343"/>
      <c r="R573" s="343"/>
      <c r="S573" s="343"/>
      <c r="T573" s="343"/>
      <c r="U573" s="343"/>
      <c r="V573" s="343"/>
      <c r="W573" s="343"/>
      <c r="X573" s="343"/>
      <c r="Y573" s="343"/>
      <c r="Z573" s="343"/>
      <c r="AA573" s="343"/>
      <c r="AB573" s="343"/>
      <c r="AC573" s="343"/>
      <c r="AD573" s="343"/>
      <c r="AE573" s="343"/>
      <c r="AF573" s="343"/>
      <c r="AG573" s="343"/>
      <c r="AH573" s="343"/>
      <c r="AI573" s="343"/>
      <c r="AJ573" s="343"/>
      <c r="AK573" s="21"/>
      <c r="AL573" s="155"/>
      <c r="AM573" s="155"/>
      <c r="AN573" s="155"/>
      <c r="AO573" s="155"/>
      <c r="AP573" s="155"/>
      <c r="AQ573" s="155"/>
      <c r="AR573" s="155"/>
      <c r="AS573" s="155"/>
      <c r="AT573" s="155"/>
      <c r="AU573" s="155"/>
      <c r="AV573" s="155"/>
      <c r="AW573" s="155"/>
      <c r="AX573" s="155"/>
      <c r="AY573" s="155"/>
      <c r="AZ573" s="155"/>
      <c r="BA573" s="155"/>
      <c r="BB573" s="155"/>
      <c r="BC573" s="155"/>
      <c r="BD573" s="155"/>
      <c r="BE573" s="155"/>
      <c r="BF573" s="155"/>
      <c r="BG573" s="155"/>
      <c r="BH573" s="155"/>
      <c r="BI573" s="155"/>
      <c r="BJ573" s="56"/>
      <c r="BK573" s="56"/>
    </row>
    <row r="574" spans="6:63" ht="12.75">
      <c r="F574" s="343"/>
      <c r="G574" s="343"/>
      <c r="H574" s="343"/>
      <c r="I574" s="343"/>
      <c r="J574" s="343"/>
      <c r="K574" s="343"/>
      <c r="L574" s="343"/>
      <c r="M574" s="343"/>
      <c r="N574" s="343"/>
      <c r="O574" s="343"/>
      <c r="P574" s="343"/>
      <c r="Q574" s="343"/>
      <c r="R574" s="343"/>
      <c r="S574" s="343"/>
      <c r="T574" s="343"/>
      <c r="U574" s="343"/>
      <c r="V574" s="343"/>
      <c r="W574" s="343"/>
      <c r="X574" s="343"/>
      <c r="Y574" s="343"/>
      <c r="Z574" s="343"/>
      <c r="AA574" s="343"/>
      <c r="AB574" s="343"/>
      <c r="AC574" s="343"/>
      <c r="AD574" s="343"/>
      <c r="AE574" s="343"/>
      <c r="AF574" s="343"/>
      <c r="AG574" s="343"/>
      <c r="AH574" s="343"/>
      <c r="AI574" s="343"/>
      <c r="AJ574" s="343"/>
      <c r="AK574" s="21"/>
      <c r="AL574" s="155"/>
      <c r="AM574" s="155"/>
      <c r="AN574" s="155"/>
      <c r="AO574" s="155"/>
      <c r="AP574" s="155"/>
      <c r="AQ574" s="155"/>
      <c r="AR574" s="155"/>
      <c r="AS574" s="155"/>
      <c r="AT574" s="155"/>
      <c r="AU574" s="155"/>
      <c r="AV574" s="155"/>
      <c r="AW574" s="155"/>
      <c r="AX574" s="155"/>
      <c r="AY574" s="155"/>
      <c r="AZ574" s="155"/>
      <c r="BA574" s="155"/>
      <c r="BB574" s="155"/>
      <c r="BC574" s="155"/>
      <c r="BD574" s="155"/>
      <c r="BE574" s="155"/>
      <c r="BF574" s="155"/>
      <c r="BG574" s="155"/>
      <c r="BH574" s="155"/>
      <c r="BI574" s="155"/>
      <c r="BJ574" s="56"/>
      <c r="BK574" s="56"/>
    </row>
    <row r="575" spans="6:63" ht="12.75">
      <c r="F575" s="343"/>
      <c r="G575" s="343"/>
      <c r="H575" s="343"/>
      <c r="I575" s="343"/>
      <c r="J575" s="343"/>
      <c r="K575" s="343"/>
      <c r="L575" s="343"/>
      <c r="M575" s="343"/>
      <c r="N575" s="343"/>
      <c r="O575" s="343"/>
      <c r="P575" s="343"/>
      <c r="Q575" s="343"/>
      <c r="R575" s="343"/>
      <c r="S575" s="343"/>
      <c r="T575" s="343"/>
      <c r="U575" s="343"/>
      <c r="V575" s="343"/>
      <c r="W575" s="343"/>
      <c r="X575" s="343"/>
      <c r="Y575" s="343"/>
      <c r="Z575" s="343"/>
      <c r="AA575" s="343"/>
      <c r="AB575" s="343"/>
      <c r="AC575" s="343"/>
      <c r="AD575" s="343"/>
      <c r="AE575" s="343"/>
      <c r="AF575" s="343"/>
      <c r="AG575" s="343"/>
      <c r="AH575" s="343"/>
      <c r="AI575" s="343"/>
      <c r="AJ575" s="343"/>
      <c r="AK575" s="21"/>
      <c r="AL575" s="155"/>
      <c r="AM575" s="155"/>
      <c r="AN575" s="155"/>
      <c r="AO575" s="155"/>
      <c r="AP575" s="155"/>
      <c r="AQ575" s="155"/>
      <c r="AR575" s="155"/>
      <c r="AS575" s="155"/>
      <c r="AT575" s="155"/>
      <c r="AU575" s="155"/>
      <c r="AV575" s="155"/>
      <c r="AW575" s="155"/>
      <c r="AX575" s="155"/>
      <c r="AY575" s="155"/>
      <c r="AZ575" s="155"/>
      <c r="BA575" s="155"/>
      <c r="BB575" s="155"/>
      <c r="BC575" s="155"/>
      <c r="BD575" s="155"/>
      <c r="BE575" s="155"/>
      <c r="BF575" s="155"/>
      <c r="BG575" s="155"/>
      <c r="BH575" s="155"/>
      <c r="BI575" s="155"/>
      <c r="BJ575" s="56"/>
      <c r="BK575" s="56"/>
    </row>
    <row r="576" spans="6:63" ht="12.75">
      <c r="F576" s="343"/>
      <c r="G576" s="343"/>
      <c r="H576" s="343"/>
      <c r="I576" s="343"/>
      <c r="J576" s="343"/>
      <c r="K576" s="343"/>
      <c r="L576" s="343"/>
      <c r="M576" s="343"/>
      <c r="N576" s="343"/>
      <c r="O576" s="343"/>
      <c r="P576" s="343"/>
      <c r="Q576" s="343"/>
      <c r="R576" s="343"/>
      <c r="S576" s="343"/>
      <c r="T576" s="343"/>
      <c r="U576" s="343"/>
      <c r="V576" s="343"/>
      <c r="W576" s="343"/>
      <c r="X576" s="343"/>
      <c r="Y576" s="343"/>
      <c r="Z576" s="343"/>
      <c r="AA576" s="343"/>
      <c r="AB576" s="343"/>
      <c r="AC576" s="343"/>
      <c r="AD576" s="343"/>
      <c r="AE576" s="343"/>
      <c r="AF576" s="343"/>
      <c r="AG576" s="343"/>
      <c r="AH576" s="343"/>
      <c r="AI576" s="343"/>
      <c r="AJ576" s="343"/>
      <c r="AK576" s="21"/>
      <c r="AL576" s="155"/>
      <c r="AM576" s="155"/>
      <c r="AN576" s="155"/>
      <c r="AO576" s="155"/>
      <c r="AP576" s="155"/>
      <c r="AQ576" s="155"/>
      <c r="AR576" s="155"/>
      <c r="AS576" s="155"/>
      <c r="AT576" s="155"/>
      <c r="AU576" s="155"/>
      <c r="AV576" s="155"/>
      <c r="AW576" s="155"/>
      <c r="AX576" s="155"/>
      <c r="AY576" s="155"/>
      <c r="AZ576" s="155"/>
      <c r="BA576" s="155"/>
      <c r="BB576" s="155"/>
      <c r="BC576" s="155"/>
      <c r="BD576" s="155"/>
      <c r="BE576" s="155"/>
      <c r="BF576" s="155"/>
      <c r="BG576" s="155"/>
      <c r="BH576" s="155"/>
      <c r="BI576" s="155"/>
      <c r="BJ576" s="56"/>
      <c r="BK576" s="56"/>
    </row>
    <row r="577" spans="6:63" ht="12.75">
      <c r="F577" s="343"/>
      <c r="G577" s="343"/>
      <c r="H577" s="343"/>
      <c r="I577" s="343"/>
      <c r="J577" s="343"/>
      <c r="K577" s="343"/>
      <c r="L577" s="343"/>
      <c r="M577" s="343"/>
      <c r="N577" s="343"/>
      <c r="O577" s="343"/>
      <c r="P577" s="343"/>
      <c r="Q577" s="343"/>
      <c r="R577" s="343"/>
      <c r="S577" s="343"/>
      <c r="T577" s="343"/>
      <c r="U577" s="343"/>
      <c r="V577" s="343"/>
      <c r="W577" s="343"/>
      <c r="X577" s="343"/>
      <c r="Y577" s="343"/>
      <c r="Z577" s="343"/>
      <c r="AA577" s="343"/>
      <c r="AB577" s="343"/>
      <c r="AC577" s="343"/>
      <c r="AD577" s="343"/>
      <c r="AE577" s="343"/>
      <c r="AF577" s="343"/>
      <c r="AG577" s="343"/>
      <c r="AH577" s="343"/>
      <c r="AI577" s="343"/>
      <c r="AJ577" s="343"/>
      <c r="AK577" s="21"/>
      <c r="AL577" s="155"/>
      <c r="AM577" s="155"/>
      <c r="AN577" s="155"/>
      <c r="AO577" s="155"/>
      <c r="AP577" s="155"/>
      <c r="AQ577" s="155"/>
      <c r="AR577" s="155"/>
      <c r="AS577" s="155"/>
      <c r="AT577" s="155"/>
      <c r="AU577" s="155"/>
      <c r="AV577" s="155"/>
      <c r="AW577" s="155"/>
      <c r="AX577" s="155"/>
      <c r="AY577" s="155"/>
      <c r="AZ577" s="155"/>
      <c r="BA577" s="155"/>
      <c r="BB577" s="155"/>
      <c r="BC577" s="155"/>
      <c r="BD577" s="155"/>
      <c r="BE577" s="155"/>
      <c r="BF577" s="155"/>
      <c r="BG577" s="155"/>
      <c r="BH577" s="155"/>
      <c r="BI577" s="155"/>
      <c r="BJ577" s="56"/>
      <c r="BK577" s="56"/>
    </row>
    <row r="578" spans="6:63" ht="12.75">
      <c r="F578" s="343"/>
      <c r="G578" s="343"/>
      <c r="H578" s="343"/>
      <c r="I578" s="343"/>
      <c r="J578" s="343"/>
      <c r="K578" s="343"/>
      <c r="L578" s="343"/>
      <c r="M578" s="343"/>
      <c r="N578" s="343"/>
      <c r="O578" s="343"/>
      <c r="P578" s="343"/>
      <c r="Q578" s="343"/>
      <c r="R578" s="343"/>
      <c r="S578" s="343"/>
      <c r="T578" s="343"/>
      <c r="U578" s="343"/>
      <c r="V578" s="343"/>
      <c r="W578" s="343"/>
      <c r="X578" s="343"/>
      <c r="Y578" s="343"/>
      <c r="Z578" s="343"/>
      <c r="AA578" s="343"/>
      <c r="AB578" s="343"/>
      <c r="AC578" s="343"/>
      <c r="AD578" s="343"/>
      <c r="AE578" s="343"/>
      <c r="AF578" s="343"/>
      <c r="AG578" s="343"/>
      <c r="AH578" s="343"/>
      <c r="AI578" s="343"/>
      <c r="AJ578" s="343"/>
      <c r="AK578" s="21"/>
      <c r="AL578" s="155"/>
      <c r="AM578" s="155"/>
      <c r="AN578" s="155"/>
      <c r="AO578" s="155"/>
      <c r="AP578" s="155"/>
      <c r="AQ578" s="155"/>
      <c r="AR578" s="155"/>
      <c r="AS578" s="155"/>
      <c r="AT578" s="155"/>
      <c r="AU578" s="155"/>
      <c r="AV578" s="155"/>
      <c r="AW578" s="155"/>
      <c r="AX578" s="155"/>
      <c r="AY578" s="155"/>
      <c r="AZ578" s="155"/>
      <c r="BA578" s="155"/>
      <c r="BB578" s="155"/>
      <c r="BC578" s="155"/>
      <c r="BD578" s="155"/>
      <c r="BE578" s="155"/>
      <c r="BF578" s="155"/>
      <c r="BG578" s="155"/>
      <c r="BH578" s="155"/>
      <c r="BI578" s="155"/>
      <c r="BJ578" s="56"/>
      <c r="BK578" s="56"/>
    </row>
    <row r="579" spans="6:63" ht="12.75">
      <c r="F579" s="343"/>
      <c r="G579" s="343"/>
      <c r="H579" s="343"/>
      <c r="I579" s="343"/>
      <c r="J579" s="343"/>
      <c r="K579" s="343"/>
      <c r="L579" s="343"/>
      <c r="M579" s="343"/>
      <c r="N579" s="343"/>
      <c r="O579" s="343"/>
      <c r="P579" s="343"/>
      <c r="Q579" s="343"/>
      <c r="R579" s="343"/>
      <c r="S579" s="343"/>
      <c r="T579" s="343"/>
      <c r="U579" s="343"/>
      <c r="V579" s="343"/>
      <c r="W579" s="343"/>
      <c r="X579" s="343"/>
      <c r="Y579" s="343"/>
      <c r="Z579" s="343"/>
      <c r="AA579" s="343"/>
      <c r="AB579" s="343"/>
      <c r="AC579" s="343"/>
      <c r="AD579" s="343"/>
      <c r="AE579" s="343"/>
      <c r="AF579" s="343"/>
      <c r="AG579" s="343"/>
      <c r="AH579" s="343"/>
      <c r="AI579" s="343"/>
      <c r="AJ579" s="343"/>
      <c r="AK579" s="21"/>
      <c r="AL579" s="155"/>
      <c r="AM579" s="155"/>
      <c r="AN579" s="155"/>
      <c r="AO579" s="155"/>
      <c r="AP579" s="155"/>
      <c r="AQ579" s="155"/>
      <c r="AR579" s="155"/>
      <c r="AS579" s="155"/>
      <c r="AT579" s="155"/>
      <c r="AU579" s="155"/>
      <c r="AV579" s="155"/>
      <c r="AW579" s="155"/>
      <c r="AX579" s="155"/>
      <c r="AY579" s="155"/>
      <c r="AZ579" s="155"/>
      <c r="BA579" s="155"/>
      <c r="BB579" s="155"/>
      <c r="BC579" s="155"/>
      <c r="BD579" s="155"/>
      <c r="BE579" s="155"/>
      <c r="BF579" s="155"/>
      <c r="BG579" s="155"/>
      <c r="BH579" s="155"/>
      <c r="BI579" s="155"/>
      <c r="BJ579" s="56"/>
      <c r="BK579" s="56"/>
    </row>
    <row r="580" spans="6:63" ht="12.75">
      <c r="F580" s="343"/>
      <c r="G580" s="343"/>
      <c r="H580" s="343"/>
      <c r="I580" s="343"/>
      <c r="J580" s="343"/>
      <c r="K580" s="343"/>
      <c r="L580" s="343"/>
      <c r="M580" s="343"/>
      <c r="N580" s="343"/>
      <c r="O580" s="343"/>
      <c r="P580" s="343"/>
      <c r="Q580" s="343"/>
      <c r="R580" s="343"/>
      <c r="S580" s="343"/>
      <c r="T580" s="343"/>
      <c r="U580" s="343"/>
      <c r="V580" s="343"/>
      <c r="W580" s="343"/>
      <c r="X580" s="343"/>
      <c r="Y580" s="343"/>
      <c r="Z580" s="343"/>
      <c r="AA580" s="343"/>
      <c r="AB580" s="343"/>
      <c r="AC580" s="343"/>
      <c r="AD580" s="343"/>
      <c r="AE580" s="343"/>
      <c r="AF580" s="343"/>
      <c r="AG580" s="343"/>
      <c r="AH580" s="343"/>
      <c r="AI580" s="343"/>
      <c r="AJ580" s="343"/>
      <c r="AK580" s="21"/>
      <c r="AL580" s="155"/>
      <c r="AM580" s="155"/>
      <c r="AN580" s="155"/>
      <c r="AO580" s="155"/>
      <c r="AP580" s="155"/>
      <c r="AQ580" s="155"/>
      <c r="AR580" s="155"/>
      <c r="AS580" s="155"/>
      <c r="AT580" s="155"/>
      <c r="AU580" s="155"/>
      <c r="AV580" s="155"/>
      <c r="AW580" s="155"/>
      <c r="AX580" s="155"/>
      <c r="AY580" s="155"/>
      <c r="AZ580" s="155"/>
      <c r="BA580" s="155"/>
      <c r="BB580" s="155"/>
      <c r="BC580" s="155"/>
      <c r="BD580" s="155"/>
      <c r="BE580" s="155"/>
      <c r="BF580" s="155"/>
      <c r="BG580" s="155"/>
      <c r="BH580" s="155"/>
      <c r="BI580" s="155"/>
      <c r="BJ580" s="56"/>
      <c r="BK580" s="56"/>
    </row>
    <row r="581" spans="6:63" ht="12.75">
      <c r="F581" s="343"/>
      <c r="G581" s="343"/>
      <c r="H581" s="343"/>
      <c r="I581" s="343"/>
      <c r="J581" s="343"/>
      <c r="K581" s="343"/>
      <c r="L581" s="343"/>
      <c r="M581" s="343"/>
      <c r="N581" s="343"/>
      <c r="O581" s="343"/>
      <c r="P581" s="343"/>
      <c r="Q581" s="343"/>
      <c r="R581" s="343"/>
      <c r="S581" s="343"/>
      <c r="T581" s="343"/>
      <c r="U581" s="343"/>
      <c r="V581" s="343"/>
      <c r="W581" s="343"/>
      <c r="X581" s="343"/>
      <c r="Y581" s="343"/>
      <c r="Z581" s="343"/>
      <c r="AA581" s="343"/>
      <c r="AB581" s="343"/>
      <c r="AC581" s="343"/>
      <c r="AD581" s="343"/>
      <c r="AE581" s="343"/>
      <c r="AF581" s="343"/>
      <c r="AG581" s="343"/>
      <c r="AH581" s="343"/>
      <c r="AI581" s="343"/>
      <c r="AJ581" s="343"/>
      <c r="AK581" s="21"/>
      <c r="AL581" s="155"/>
      <c r="AM581" s="155"/>
      <c r="AN581" s="155"/>
      <c r="AO581" s="155"/>
      <c r="AP581" s="155"/>
      <c r="AQ581" s="155"/>
      <c r="AR581" s="155"/>
      <c r="AS581" s="155"/>
      <c r="AT581" s="155"/>
      <c r="AU581" s="155"/>
      <c r="AV581" s="155"/>
      <c r="AW581" s="155"/>
      <c r="AX581" s="155"/>
      <c r="AY581" s="155"/>
      <c r="AZ581" s="155"/>
      <c r="BA581" s="155"/>
      <c r="BB581" s="155"/>
      <c r="BC581" s="155"/>
      <c r="BD581" s="155"/>
      <c r="BE581" s="155"/>
      <c r="BF581" s="155"/>
      <c r="BG581" s="155"/>
      <c r="BH581" s="155"/>
      <c r="BI581" s="155"/>
      <c r="BJ581" s="56"/>
      <c r="BK581" s="56"/>
    </row>
    <row r="582" spans="6:63" ht="12.75">
      <c r="F582" s="343"/>
      <c r="G582" s="343"/>
      <c r="H582" s="343"/>
      <c r="I582" s="343"/>
      <c r="J582" s="343"/>
      <c r="K582" s="343"/>
      <c r="L582" s="343"/>
      <c r="M582" s="343"/>
      <c r="N582" s="343"/>
      <c r="O582" s="343"/>
      <c r="P582" s="343"/>
      <c r="Q582" s="343"/>
      <c r="R582" s="343"/>
      <c r="S582" s="343"/>
      <c r="T582" s="343"/>
      <c r="U582" s="343"/>
      <c r="V582" s="343"/>
      <c r="W582" s="343"/>
      <c r="X582" s="343"/>
      <c r="Y582" s="343"/>
      <c r="Z582" s="343"/>
      <c r="AA582" s="343"/>
      <c r="AB582" s="343"/>
      <c r="AC582" s="343"/>
      <c r="AD582" s="343"/>
      <c r="AE582" s="343"/>
      <c r="AF582" s="343"/>
      <c r="AG582" s="343"/>
      <c r="AH582" s="343"/>
      <c r="AI582" s="343"/>
      <c r="AJ582" s="343"/>
      <c r="AK582" s="21"/>
      <c r="AL582" s="155"/>
      <c r="AM582" s="155"/>
      <c r="AN582" s="155"/>
      <c r="AO582" s="155"/>
      <c r="AP582" s="155"/>
      <c r="AQ582" s="155"/>
      <c r="AR582" s="155"/>
      <c r="AS582" s="155"/>
      <c r="AT582" s="155"/>
      <c r="AU582" s="155"/>
      <c r="AV582" s="155"/>
      <c r="AW582" s="155"/>
      <c r="AX582" s="155"/>
      <c r="AY582" s="155"/>
      <c r="AZ582" s="155"/>
      <c r="BA582" s="155"/>
      <c r="BB582" s="155"/>
      <c r="BC582" s="155"/>
      <c r="BD582" s="155"/>
      <c r="BE582" s="155"/>
      <c r="BF582" s="155"/>
      <c r="BG582" s="155"/>
      <c r="BH582" s="155"/>
      <c r="BI582" s="155"/>
      <c r="BJ582" s="56"/>
      <c r="BK582" s="56"/>
    </row>
    <row r="583" spans="6:63" ht="12.75">
      <c r="F583" s="343"/>
      <c r="G583" s="343"/>
      <c r="H583" s="343"/>
      <c r="I583" s="343"/>
      <c r="J583" s="343"/>
      <c r="K583" s="343"/>
      <c r="L583" s="343"/>
      <c r="M583" s="343"/>
      <c r="N583" s="343"/>
      <c r="O583" s="343"/>
      <c r="P583" s="343"/>
      <c r="Q583" s="343"/>
      <c r="R583" s="343"/>
      <c r="S583" s="343"/>
      <c r="T583" s="343"/>
      <c r="U583" s="343"/>
      <c r="V583" s="343"/>
      <c r="W583" s="343"/>
      <c r="X583" s="343"/>
      <c r="Y583" s="343"/>
      <c r="Z583" s="343"/>
      <c r="AA583" s="343"/>
      <c r="AB583" s="343"/>
      <c r="AC583" s="343"/>
      <c r="AD583" s="343"/>
      <c r="AE583" s="343"/>
      <c r="AF583" s="343"/>
      <c r="AG583" s="343"/>
      <c r="AH583" s="343"/>
      <c r="AI583" s="343"/>
      <c r="AJ583" s="343"/>
      <c r="AK583" s="21"/>
      <c r="AL583" s="155"/>
      <c r="AM583" s="155"/>
      <c r="AN583" s="155"/>
      <c r="AO583" s="155"/>
      <c r="AP583" s="155"/>
      <c r="AQ583" s="155"/>
      <c r="AR583" s="155"/>
      <c r="AS583" s="155"/>
      <c r="AT583" s="155"/>
      <c r="AU583" s="155"/>
      <c r="AV583" s="155"/>
      <c r="AW583" s="155"/>
      <c r="AX583" s="155"/>
      <c r="AY583" s="155"/>
      <c r="AZ583" s="155"/>
      <c r="BA583" s="155"/>
      <c r="BB583" s="155"/>
      <c r="BC583" s="155"/>
      <c r="BD583" s="155"/>
      <c r="BE583" s="155"/>
      <c r="BF583" s="155"/>
      <c r="BG583" s="155"/>
      <c r="BH583" s="155"/>
      <c r="BI583" s="155"/>
      <c r="BJ583" s="56"/>
      <c r="BK583" s="56"/>
    </row>
    <row r="584" spans="6:63" ht="12.75">
      <c r="F584" s="343"/>
      <c r="G584" s="343"/>
      <c r="H584" s="343"/>
      <c r="I584" s="343"/>
      <c r="J584" s="343"/>
      <c r="K584" s="343"/>
      <c r="L584" s="343"/>
      <c r="M584" s="343"/>
      <c r="N584" s="343"/>
      <c r="O584" s="343"/>
      <c r="P584" s="343"/>
      <c r="Q584" s="343"/>
      <c r="R584" s="343"/>
      <c r="S584" s="343"/>
      <c r="T584" s="343"/>
      <c r="U584" s="343"/>
      <c r="V584" s="343"/>
      <c r="W584" s="343"/>
      <c r="X584" s="343"/>
      <c r="Y584" s="343"/>
      <c r="Z584" s="343"/>
      <c r="AA584" s="343"/>
      <c r="AB584" s="343"/>
      <c r="AC584" s="343"/>
      <c r="AD584" s="343"/>
      <c r="AE584" s="343"/>
      <c r="AF584" s="343"/>
      <c r="AG584" s="343"/>
      <c r="AH584" s="343"/>
      <c r="AI584" s="343"/>
      <c r="AJ584" s="343"/>
      <c r="AK584" s="21"/>
      <c r="AL584" s="155"/>
      <c r="AM584" s="155"/>
      <c r="AN584" s="155"/>
      <c r="AO584" s="155"/>
      <c r="AP584" s="155"/>
      <c r="AQ584" s="155"/>
      <c r="AR584" s="155"/>
      <c r="AS584" s="155"/>
      <c r="AT584" s="155"/>
      <c r="AU584" s="155"/>
      <c r="AV584" s="155"/>
      <c r="AW584" s="155"/>
      <c r="AX584" s="155"/>
      <c r="AY584" s="155"/>
      <c r="AZ584" s="155"/>
      <c r="BA584" s="155"/>
      <c r="BB584" s="155"/>
      <c r="BC584" s="155"/>
      <c r="BD584" s="155"/>
      <c r="BE584" s="155"/>
      <c r="BF584" s="155"/>
      <c r="BG584" s="155"/>
      <c r="BH584" s="155"/>
      <c r="BI584" s="155"/>
      <c r="BJ584" s="56"/>
      <c r="BK584" s="56"/>
    </row>
    <row r="585" spans="6:63" ht="12.75">
      <c r="F585" s="343"/>
      <c r="G585" s="343"/>
      <c r="H585" s="343"/>
      <c r="I585" s="343"/>
      <c r="J585" s="343"/>
      <c r="K585" s="343"/>
      <c r="L585" s="343"/>
      <c r="M585" s="343"/>
      <c r="N585" s="343"/>
      <c r="O585" s="343"/>
      <c r="P585" s="343"/>
      <c r="Q585" s="343"/>
      <c r="R585" s="343"/>
      <c r="S585" s="343"/>
      <c r="T585" s="343"/>
      <c r="U585" s="343"/>
      <c r="V585" s="343"/>
      <c r="W585" s="343"/>
      <c r="X585" s="343"/>
      <c r="Y585" s="343"/>
      <c r="Z585" s="343"/>
      <c r="AA585" s="343"/>
      <c r="AB585" s="343"/>
      <c r="AC585" s="343"/>
      <c r="AD585" s="343"/>
      <c r="AE585" s="343"/>
      <c r="AF585" s="343"/>
      <c r="AG585" s="343"/>
      <c r="AH585" s="343"/>
      <c r="AI585" s="343"/>
      <c r="AJ585" s="343"/>
      <c r="AK585" s="21"/>
      <c r="AL585" s="155"/>
      <c r="AM585" s="155"/>
      <c r="AN585" s="155"/>
      <c r="AO585" s="155"/>
      <c r="AP585" s="155"/>
      <c r="AQ585" s="155"/>
      <c r="AR585" s="155"/>
      <c r="AS585" s="155"/>
      <c r="AT585" s="155"/>
      <c r="AU585" s="155"/>
      <c r="AV585" s="155"/>
      <c r="AW585" s="155"/>
      <c r="AX585" s="155"/>
      <c r="AY585" s="155"/>
      <c r="AZ585" s="155"/>
      <c r="BA585" s="155"/>
      <c r="BB585" s="155"/>
      <c r="BC585" s="155"/>
      <c r="BD585" s="155"/>
      <c r="BE585" s="155"/>
      <c r="BF585" s="155"/>
      <c r="BG585" s="155"/>
      <c r="BH585" s="155"/>
      <c r="BI585" s="155"/>
      <c r="BJ585" s="56"/>
      <c r="BK585" s="56"/>
    </row>
    <row r="586" spans="6:63" ht="12.75">
      <c r="F586" s="343"/>
      <c r="G586" s="343"/>
      <c r="H586" s="343"/>
      <c r="I586" s="343"/>
      <c r="J586" s="343"/>
      <c r="K586" s="343"/>
      <c r="L586" s="343"/>
      <c r="M586" s="343"/>
      <c r="N586" s="343"/>
      <c r="O586" s="343"/>
      <c r="P586" s="343"/>
      <c r="Q586" s="343"/>
      <c r="R586" s="343"/>
      <c r="S586" s="343"/>
      <c r="T586" s="343"/>
      <c r="U586" s="343"/>
      <c r="V586" s="343"/>
      <c r="W586" s="343"/>
      <c r="X586" s="343"/>
      <c r="Y586" s="343"/>
      <c r="Z586" s="343"/>
      <c r="AA586" s="343"/>
      <c r="AB586" s="343"/>
      <c r="AC586" s="343"/>
      <c r="AD586" s="343"/>
      <c r="AE586" s="343"/>
      <c r="AF586" s="343"/>
      <c r="AG586" s="343"/>
      <c r="AH586" s="343"/>
      <c r="AI586" s="343"/>
      <c r="AJ586" s="343"/>
      <c r="AK586" s="21"/>
      <c r="AL586" s="155"/>
      <c r="AM586" s="155"/>
      <c r="AN586" s="155"/>
      <c r="AO586" s="155"/>
      <c r="AP586" s="155"/>
      <c r="AQ586" s="155"/>
      <c r="AR586" s="155"/>
      <c r="AS586" s="155"/>
      <c r="AT586" s="155"/>
      <c r="AU586" s="155"/>
      <c r="AV586" s="155"/>
      <c r="AW586" s="155"/>
      <c r="AX586" s="155"/>
      <c r="AY586" s="155"/>
      <c r="AZ586" s="155"/>
      <c r="BA586" s="155"/>
      <c r="BB586" s="155"/>
      <c r="BC586" s="155"/>
      <c r="BD586" s="155"/>
      <c r="BE586" s="155"/>
      <c r="BF586" s="155"/>
      <c r="BG586" s="155"/>
      <c r="BH586" s="155"/>
      <c r="BI586" s="155"/>
      <c r="BJ586" s="56"/>
      <c r="BK586" s="56"/>
    </row>
    <row r="587" spans="6:63" ht="12.75">
      <c r="F587" s="343"/>
      <c r="G587" s="343"/>
      <c r="H587" s="343"/>
      <c r="I587" s="343"/>
      <c r="J587" s="343"/>
      <c r="K587" s="343"/>
      <c r="L587" s="343"/>
      <c r="M587" s="343"/>
      <c r="N587" s="343"/>
      <c r="O587" s="343"/>
      <c r="P587" s="343"/>
      <c r="Q587" s="343"/>
      <c r="R587" s="343"/>
      <c r="S587" s="343"/>
      <c r="T587" s="343"/>
      <c r="U587" s="343"/>
      <c r="V587" s="343"/>
      <c r="W587" s="343"/>
      <c r="X587" s="343"/>
      <c r="Y587" s="343"/>
      <c r="Z587" s="343"/>
      <c r="AA587" s="343"/>
      <c r="AB587" s="343"/>
      <c r="AC587" s="343"/>
      <c r="AD587" s="343"/>
      <c r="AE587" s="343"/>
      <c r="AF587" s="343"/>
      <c r="AG587" s="343"/>
      <c r="AH587" s="343"/>
      <c r="AI587" s="343"/>
      <c r="AJ587" s="343"/>
      <c r="AK587" s="21"/>
      <c r="AL587" s="155"/>
      <c r="AM587" s="155"/>
      <c r="AN587" s="155"/>
      <c r="AO587" s="155"/>
      <c r="AP587" s="155"/>
      <c r="AQ587" s="155"/>
      <c r="AR587" s="155"/>
      <c r="AS587" s="155"/>
      <c r="AT587" s="155"/>
      <c r="AU587" s="155"/>
      <c r="AV587" s="155"/>
      <c r="AW587" s="155"/>
      <c r="AX587" s="155"/>
      <c r="AY587" s="155"/>
      <c r="AZ587" s="155"/>
      <c r="BA587" s="155"/>
      <c r="BB587" s="155"/>
      <c r="BC587" s="155"/>
      <c r="BD587" s="155"/>
      <c r="BE587" s="155"/>
      <c r="BF587" s="155"/>
      <c r="BG587" s="155"/>
      <c r="BH587" s="155"/>
      <c r="BI587" s="155"/>
      <c r="BJ587" s="56"/>
      <c r="BK587" s="56"/>
    </row>
    <row r="588" spans="6:63" ht="12.75">
      <c r="F588" s="343"/>
      <c r="G588" s="343"/>
      <c r="H588" s="343"/>
      <c r="I588" s="343"/>
      <c r="J588" s="343"/>
      <c r="K588" s="343"/>
      <c r="L588" s="343"/>
      <c r="M588" s="343"/>
      <c r="N588" s="343"/>
      <c r="O588" s="343"/>
      <c r="P588" s="343"/>
      <c r="Q588" s="343"/>
      <c r="R588" s="343"/>
      <c r="S588" s="343"/>
      <c r="T588" s="343"/>
      <c r="U588" s="343"/>
      <c r="V588" s="343"/>
      <c r="W588" s="343"/>
      <c r="X588" s="343"/>
      <c r="Y588" s="343"/>
      <c r="Z588" s="343"/>
      <c r="AA588" s="343"/>
      <c r="AB588" s="343"/>
      <c r="AC588" s="343"/>
      <c r="AD588" s="343"/>
      <c r="AE588" s="343"/>
      <c r="AF588" s="343"/>
      <c r="AG588" s="343"/>
      <c r="AH588" s="343"/>
      <c r="AI588" s="343"/>
      <c r="AJ588" s="343"/>
      <c r="AK588" s="21"/>
      <c r="AL588" s="155"/>
      <c r="AM588" s="155"/>
      <c r="AN588" s="155"/>
      <c r="AO588" s="155"/>
      <c r="AP588" s="155"/>
      <c r="AQ588" s="155"/>
      <c r="AR588" s="155"/>
      <c r="AS588" s="155"/>
      <c r="AT588" s="155"/>
      <c r="AU588" s="155"/>
      <c r="AV588" s="155"/>
      <c r="AW588" s="155"/>
      <c r="AX588" s="155"/>
      <c r="AY588" s="155"/>
      <c r="AZ588" s="155"/>
      <c r="BA588" s="155"/>
      <c r="BB588" s="155"/>
      <c r="BC588" s="155"/>
      <c r="BD588" s="155"/>
      <c r="BE588" s="155"/>
      <c r="BF588" s="155"/>
      <c r="BG588" s="155"/>
      <c r="BH588" s="155"/>
      <c r="BI588" s="155"/>
      <c r="BJ588" s="56"/>
      <c r="BK588" s="56"/>
    </row>
    <row r="589" spans="6:63" ht="12.75">
      <c r="F589" s="343"/>
      <c r="G589" s="343"/>
      <c r="H589" s="343"/>
      <c r="I589" s="343"/>
      <c r="J589" s="343"/>
      <c r="K589" s="343"/>
      <c r="L589" s="343"/>
      <c r="M589" s="343"/>
      <c r="N589" s="343"/>
      <c r="O589" s="343"/>
      <c r="P589" s="343"/>
      <c r="Q589" s="343"/>
      <c r="R589" s="343"/>
      <c r="S589" s="343"/>
      <c r="T589" s="343"/>
      <c r="U589" s="343"/>
      <c r="V589" s="343"/>
      <c r="W589" s="343"/>
      <c r="X589" s="343"/>
      <c r="Y589" s="343"/>
      <c r="Z589" s="343"/>
      <c r="AA589" s="343"/>
      <c r="AB589" s="343"/>
      <c r="AC589" s="343"/>
      <c r="AD589" s="343"/>
      <c r="AE589" s="343"/>
      <c r="AF589" s="343"/>
      <c r="AG589" s="343"/>
      <c r="AH589" s="343"/>
      <c r="AI589" s="343"/>
      <c r="AJ589" s="343"/>
      <c r="AK589" s="21"/>
      <c r="AL589" s="155"/>
      <c r="AM589" s="155"/>
      <c r="AN589" s="155"/>
      <c r="AO589" s="155"/>
      <c r="AP589" s="155"/>
      <c r="AQ589" s="155"/>
      <c r="AR589" s="155"/>
      <c r="AS589" s="155"/>
      <c r="AT589" s="155"/>
      <c r="AU589" s="155"/>
      <c r="AV589" s="155"/>
      <c r="AW589" s="155"/>
      <c r="AX589" s="155"/>
      <c r="AY589" s="155"/>
      <c r="AZ589" s="155"/>
      <c r="BA589" s="155"/>
      <c r="BB589" s="155"/>
      <c r="BC589" s="155"/>
      <c r="BD589" s="155"/>
      <c r="BE589" s="155"/>
      <c r="BF589" s="155"/>
      <c r="BG589" s="155"/>
      <c r="BH589" s="155"/>
      <c r="BI589" s="155"/>
      <c r="BJ589" s="56"/>
      <c r="BK589" s="56"/>
    </row>
    <row r="590" spans="6:63" ht="12.75">
      <c r="F590" s="343"/>
      <c r="G590" s="343"/>
      <c r="H590" s="343"/>
      <c r="I590" s="343"/>
      <c r="J590" s="343"/>
      <c r="K590" s="343"/>
      <c r="L590" s="343"/>
      <c r="M590" s="343"/>
      <c r="N590" s="343"/>
      <c r="O590" s="343"/>
      <c r="P590" s="343"/>
      <c r="Q590" s="343"/>
      <c r="R590" s="343"/>
      <c r="S590" s="343"/>
      <c r="T590" s="343"/>
      <c r="U590" s="343"/>
      <c r="V590" s="343"/>
      <c r="W590" s="343"/>
      <c r="X590" s="343"/>
      <c r="Y590" s="343"/>
      <c r="Z590" s="343"/>
      <c r="AA590" s="343"/>
      <c r="AB590" s="343"/>
      <c r="AC590" s="343"/>
      <c r="AD590" s="343"/>
      <c r="AE590" s="343"/>
      <c r="AF590" s="343"/>
      <c r="AG590" s="343"/>
      <c r="AH590" s="343"/>
      <c r="AI590" s="343"/>
      <c r="AJ590" s="343"/>
      <c r="AK590" s="21"/>
      <c r="AL590" s="155"/>
      <c r="AM590" s="155"/>
      <c r="AN590" s="155"/>
      <c r="AO590" s="155"/>
      <c r="AP590" s="155"/>
      <c r="AQ590" s="155"/>
      <c r="AR590" s="155"/>
      <c r="AS590" s="155"/>
      <c r="AT590" s="155"/>
      <c r="AU590" s="155"/>
      <c r="AV590" s="155"/>
      <c r="AW590" s="155"/>
      <c r="AX590" s="155"/>
      <c r="AY590" s="155"/>
      <c r="AZ590" s="155"/>
      <c r="BA590" s="155"/>
      <c r="BB590" s="155"/>
      <c r="BC590" s="155"/>
      <c r="BD590" s="155"/>
      <c r="BE590" s="155"/>
      <c r="BF590" s="155"/>
      <c r="BG590" s="155"/>
      <c r="BH590" s="155"/>
      <c r="BI590" s="155"/>
      <c r="BJ590" s="56"/>
      <c r="BK590" s="56"/>
    </row>
    <row r="591" spans="6:63" ht="12.75">
      <c r="F591" s="343"/>
      <c r="G591" s="343"/>
      <c r="H591" s="343"/>
      <c r="I591" s="343"/>
      <c r="J591" s="343"/>
      <c r="K591" s="343"/>
      <c r="L591" s="343"/>
      <c r="M591" s="343"/>
      <c r="N591" s="343"/>
      <c r="O591" s="343"/>
      <c r="P591" s="343"/>
      <c r="Q591" s="343"/>
      <c r="R591" s="343"/>
      <c r="S591" s="343"/>
      <c r="T591" s="343"/>
      <c r="U591" s="343"/>
      <c r="V591" s="343"/>
      <c r="W591" s="343"/>
      <c r="X591" s="343"/>
      <c r="Y591" s="343"/>
      <c r="Z591" s="343"/>
      <c r="AA591" s="343"/>
      <c r="AB591" s="343"/>
      <c r="AC591" s="343"/>
      <c r="AD591" s="343"/>
      <c r="AE591" s="343"/>
      <c r="AF591" s="343"/>
      <c r="AG591" s="343"/>
      <c r="AH591" s="343"/>
      <c r="AI591" s="343"/>
      <c r="AJ591" s="343"/>
      <c r="AK591" s="21"/>
      <c r="AL591" s="155"/>
      <c r="AM591" s="155"/>
      <c r="AN591" s="155"/>
      <c r="AO591" s="155"/>
      <c r="AP591" s="155"/>
      <c r="AQ591" s="155"/>
      <c r="AR591" s="155"/>
      <c r="AS591" s="155"/>
      <c r="AT591" s="155"/>
      <c r="AU591" s="155"/>
      <c r="AV591" s="155"/>
      <c r="AW591" s="155"/>
      <c r="AX591" s="155"/>
      <c r="AY591" s="155"/>
      <c r="AZ591" s="155"/>
      <c r="BA591" s="155"/>
      <c r="BB591" s="155"/>
      <c r="BC591" s="155"/>
      <c r="BD591" s="155"/>
      <c r="BE591" s="155"/>
      <c r="BF591" s="155"/>
      <c r="BG591" s="155"/>
      <c r="BH591" s="155"/>
      <c r="BI591" s="155"/>
      <c r="BJ591" s="56"/>
      <c r="BK591" s="56"/>
    </row>
    <row r="592" spans="6:63" ht="12.75">
      <c r="F592" s="343"/>
      <c r="G592" s="343"/>
      <c r="H592" s="343"/>
      <c r="I592" s="343"/>
      <c r="J592" s="343"/>
      <c r="K592" s="343"/>
      <c r="L592" s="343"/>
      <c r="M592" s="343"/>
      <c r="N592" s="343"/>
      <c r="O592" s="343"/>
      <c r="P592" s="343"/>
      <c r="Q592" s="343"/>
      <c r="R592" s="343"/>
      <c r="S592" s="343"/>
      <c r="T592" s="343"/>
      <c r="U592" s="343"/>
      <c r="V592" s="343"/>
      <c r="W592" s="343"/>
      <c r="X592" s="343"/>
      <c r="Y592" s="343"/>
      <c r="Z592" s="343"/>
      <c r="AA592" s="343"/>
      <c r="AB592" s="343"/>
      <c r="AC592" s="343"/>
      <c r="AD592" s="343"/>
      <c r="AE592" s="343"/>
      <c r="AF592" s="343"/>
      <c r="AG592" s="343"/>
      <c r="AH592" s="343"/>
      <c r="AI592" s="343"/>
      <c r="AJ592" s="343"/>
      <c r="AK592" s="21"/>
      <c r="AL592" s="155"/>
      <c r="AM592" s="155"/>
      <c r="AN592" s="155"/>
      <c r="AO592" s="155"/>
      <c r="AP592" s="155"/>
      <c r="AQ592" s="155"/>
      <c r="AR592" s="155"/>
      <c r="AS592" s="155"/>
      <c r="AT592" s="155"/>
      <c r="AU592" s="155"/>
      <c r="AV592" s="155"/>
      <c r="AW592" s="155"/>
      <c r="AX592" s="155"/>
      <c r="AY592" s="155"/>
      <c r="AZ592" s="155"/>
      <c r="BA592" s="155"/>
      <c r="BB592" s="155"/>
      <c r="BC592" s="155"/>
      <c r="BD592" s="155"/>
      <c r="BE592" s="155"/>
      <c r="BF592" s="155"/>
      <c r="BG592" s="155"/>
      <c r="BH592" s="155"/>
      <c r="BI592" s="155"/>
      <c r="BJ592" s="56"/>
      <c r="BK592" s="56"/>
    </row>
    <row r="593" spans="6:63" ht="12.75">
      <c r="F593" s="343"/>
      <c r="G593" s="343"/>
      <c r="H593" s="343"/>
      <c r="I593" s="343"/>
      <c r="J593" s="343"/>
      <c r="K593" s="343"/>
      <c r="L593" s="343"/>
      <c r="M593" s="343"/>
      <c r="N593" s="343"/>
      <c r="O593" s="343"/>
      <c r="P593" s="343"/>
      <c r="Q593" s="343"/>
      <c r="R593" s="343"/>
      <c r="S593" s="343"/>
      <c r="T593" s="343"/>
      <c r="U593" s="343"/>
      <c r="V593" s="343"/>
      <c r="W593" s="343"/>
      <c r="X593" s="343"/>
      <c r="Y593" s="343"/>
      <c r="Z593" s="343"/>
      <c r="AA593" s="343"/>
      <c r="AB593" s="343"/>
      <c r="AC593" s="343"/>
      <c r="AD593" s="343"/>
      <c r="AE593" s="343"/>
      <c r="AF593" s="343"/>
      <c r="AG593" s="343"/>
      <c r="AH593" s="343"/>
      <c r="AI593" s="343"/>
      <c r="AJ593" s="343"/>
      <c r="AK593" s="21"/>
      <c r="AL593" s="155"/>
      <c r="AM593" s="155"/>
      <c r="AN593" s="155"/>
      <c r="AO593" s="155"/>
      <c r="AP593" s="155"/>
      <c r="AQ593" s="155"/>
      <c r="AR593" s="155"/>
      <c r="AS593" s="155"/>
      <c r="AT593" s="155"/>
      <c r="AU593" s="155"/>
      <c r="AV593" s="155"/>
      <c r="AW593" s="155"/>
      <c r="AX593" s="155"/>
      <c r="AY593" s="155"/>
      <c r="AZ593" s="155"/>
      <c r="BA593" s="155"/>
      <c r="BB593" s="155"/>
      <c r="BC593" s="155"/>
      <c r="BD593" s="155"/>
      <c r="BE593" s="155"/>
      <c r="BF593" s="155"/>
      <c r="BG593" s="155"/>
      <c r="BH593" s="155"/>
      <c r="BI593" s="155"/>
      <c r="BJ593" s="56"/>
      <c r="BK593" s="56"/>
    </row>
    <row r="594" spans="6:63" ht="12.75">
      <c r="F594" s="343"/>
      <c r="G594" s="343"/>
      <c r="H594" s="343"/>
      <c r="I594" s="343"/>
      <c r="J594" s="343"/>
      <c r="K594" s="343"/>
      <c r="L594" s="343"/>
      <c r="M594" s="343"/>
      <c r="N594" s="343"/>
      <c r="O594" s="343"/>
      <c r="P594" s="343"/>
      <c r="Q594" s="343"/>
      <c r="R594" s="343"/>
      <c r="S594" s="343"/>
      <c r="T594" s="343"/>
      <c r="U594" s="343"/>
      <c r="V594" s="343"/>
      <c r="W594" s="343"/>
      <c r="X594" s="343"/>
      <c r="Y594" s="343"/>
      <c r="Z594" s="343"/>
      <c r="AA594" s="343"/>
      <c r="AB594" s="343"/>
      <c r="AC594" s="343"/>
      <c r="AD594" s="343"/>
      <c r="AE594" s="343"/>
      <c r="AF594" s="343"/>
      <c r="AG594" s="343"/>
      <c r="AH594" s="343"/>
      <c r="AI594" s="343"/>
      <c r="AJ594" s="343"/>
      <c r="AK594" s="21"/>
      <c r="AL594" s="155"/>
      <c r="AM594" s="155"/>
      <c r="AN594" s="155"/>
      <c r="AO594" s="155"/>
      <c r="AP594" s="155"/>
      <c r="AQ594" s="155"/>
      <c r="AR594" s="155"/>
      <c r="AS594" s="155"/>
      <c r="AT594" s="155"/>
      <c r="AU594" s="155"/>
      <c r="AV594" s="155"/>
      <c r="AW594" s="155"/>
      <c r="AX594" s="155"/>
      <c r="AY594" s="155"/>
      <c r="AZ594" s="155"/>
      <c r="BA594" s="155"/>
      <c r="BB594" s="155"/>
      <c r="BC594" s="155"/>
      <c r="BD594" s="155"/>
      <c r="BE594" s="155"/>
      <c r="BF594" s="155"/>
      <c r="BG594" s="155"/>
      <c r="BH594" s="155"/>
      <c r="BI594" s="155"/>
      <c r="BJ594" s="56"/>
      <c r="BK594" s="56"/>
    </row>
    <row r="595" spans="6:63" ht="12.75">
      <c r="F595" s="343"/>
      <c r="G595" s="343"/>
      <c r="H595" s="343"/>
      <c r="I595" s="343"/>
      <c r="J595" s="343"/>
      <c r="K595" s="343"/>
      <c r="L595" s="343"/>
      <c r="M595" s="343"/>
      <c r="N595" s="343"/>
      <c r="O595" s="343"/>
      <c r="P595" s="343"/>
      <c r="Q595" s="343"/>
      <c r="R595" s="343"/>
      <c r="S595" s="343"/>
      <c r="T595" s="343"/>
      <c r="U595" s="343"/>
      <c r="V595" s="343"/>
      <c r="W595" s="343"/>
      <c r="X595" s="343"/>
      <c r="Y595" s="343"/>
      <c r="Z595" s="343"/>
      <c r="AA595" s="343"/>
      <c r="AB595" s="343"/>
      <c r="AC595" s="343"/>
      <c r="AD595" s="343"/>
      <c r="AE595" s="343"/>
      <c r="AF595" s="343"/>
      <c r="AG595" s="343"/>
      <c r="AH595" s="343"/>
      <c r="AI595" s="343"/>
      <c r="AJ595" s="343"/>
      <c r="AK595" s="21"/>
      <c r="AL595" s="155"/>
      <c r="AM595" s="155"/>
      <c r="AN595" s="155"/>
      <c r="AO595" s="155"/>
      <c r="AP595" s="155"/>
      <c r="AQ595" s="155"/>
      <c r="AR595" s="155"/>
      <c r="AS595" s="155"/>
      <c r="AT595" s="155"/>
      <c r="AU595" s="155"/>
      <c r="AV595" s="155"/>
      <c r="AW595" s="155"/>
      <c r="AX595" s="155"/>
      <c r="AY595" s="155"/>
      <c r="AZ595" s="155"/>
      <c r="BA595" s="155"/>
      <c r="BB595" s="155"/>
      <c r="BC595" s="155"/>
      <c r="BD595" s="155"/>
      <c r="BE595" s="155"/>
      <c r="BF595" s="155"/>
      <c r="BG595" s="155"/>
      <c r="BH595" s="155"/>
      <c r="BI595" s="155"/>
      <c r="BJ595" s="56"/>
      <c r="BK595" s="56"/>
    </row>
    <row r="596" spans="6:63" ht="12.75">
      <c r="F596" s="343"/>
      <c r="G596" s="343"/>
      <c r="H596" s="343"/>
      <c r="I596" s="343"/>
      <c r="J596" s="343"/>
      <c r="K596" s="343"/>
      <c r="L596" s="343"/>
      <c r="M596" s="343"/>
      <c r="N596" s="343"/>
      <c r="O596" s="343"/>
      <c r="P596" s="343"/>
      <c r="Q596" s="343"/>
      <c r="R596" s="343"/>
      <c r="S596" s="343"/>
      <c r="T596" s="343"/>
      <c r="U596" s="343"/>
      <c r="V596" s="343"/>
      <c r="W596" s="343"/>
      <c r="X596" s="343"/>
      <c r="Y596" s="343"/>
      <c r="Z596" s="343"/>
      <c r="AA596" s="343"/>
      <c r="AB596" s="343"/>
      <c r="AC596" s="343"/>
      <c r="AD596" s="343"/>
      <c r="AE596" s="343"/>
      <c r="AF596" s="343"/>
      <c r="AG596" s="343"/>
      <c r="AH596" s="343"/>
      <c r="AI596" s="343"/>
      <c r="AJ596" s="343"/>
      <c r="AK596" s="21"/>
      <c r="AL596" s="155"/>
      <c r="AM596" s="155"/>
      <c r="AN596" s="155"/>
      <c r="AO596" s="155"/>
      <c r="AP596" s="155"/>
      <c r="AQ596" s="155"/>
      <c r="AR596" s="155"/>
      <c r="AS596" s="155"/>
      <c r="AT596" s="155"/>
      <c r="AU596" s="155"/>
      <c r="AV596" s="155"/>
      <c r="AW596" s="155"/>
      <c r="AX596" s="155"/>
      <c r="AY596" s="155"/>
      <c r="AZ596" s="155"/>
      <c r="BA596" s="155"/>
      <c r="BB596" s="155"/>
      <c r="BC596" s="155"/>
      <c r="BD596" s="155"/>
      <c r="BE596" s="155"/>
      <c r="BF596" s="155"/>
      <c r="BG596" s="155"/>
      <c r="BH596" s="155"/>
      <c r="BI596" s="155"/>
      <c r="BJ596" s="56"/>
      <c r="BK596" s="56"/>
    </row>
    <row r="597" spans="6:63" ht="12.75">
      <c r="F597" s="343"/>
      <c r="G597" s="343"/>
      <c r="H597" s="343"/>
      <c r="I597" s="343"/>
      <c r="J597" s="343"/>
      <c r="K597" s="343"/>
      <c r="L597" s="343"/>
      <c r="M597" s="343"/>
      <c r="N597" s="343"/>
      <c r="O597" s="343"/>
      <c r="P597" s="343"/>
      <c r="Q597" s="343"/>
      <c r="R597" s="343"/>
      <c r="S597" s="343"/>
      <c r="T597" s="343"/>
      <c r="U597" s="343"/>
      <c r="V597" s="343"/>
      <c r="W597" s="343"/>
      <c r="X597" s="343"/>
      <c r="Y597" s="343"/>
      <c r="Z597" s="343"/>
      <c r="AA597" s="343"/>
      <c r="AB597" s="343"/>
      <c r="AC597" s="343"/>
      <c r="AD597" s="343"/>
      <c r="AE597" s="343"/>
      <c r="AF597" s="343"/>
      <c r="AG597" s="343"/>
      <c r="AH597" s="343"/>
      <c r="AI597" s="343"/>
      <c r="AJ597" s="343"/>
      <c r="AK597" s="21"/>
      <c r="AL597" s="155"/>
      <c r="AM597" s="155"/>
      <c r="AN597" s="155"/>
      <c r="AO597" s="155"/>
      <c r="AP597" s="155"/>
      <c r="AQ597" s="155"/>
      <c r="AR597" s="155"/>
      <c r="AS597" s="155"/>
      <c r="AT597" s="155"/>
      <c r="AU597" s="155"/>
      <c r="AV597" s="155"/>
      <c r="AW597" s="155"/>
      <c r="AX597" s="155"/>
      <c r="AY597" s="155"/>
      <c r="AZ597" s="155"/>
      <c r="BA597" s="155"/>
      <c r="BB597" s="155"/>
      <c r="BC597" s="155"/>
      <c r="BD597" s="155"/>
      <c r="BE597" s="155"/>
      <c r="BF597" s="155"/>
      <c r="BG597" s="155"/>
      <c r="BH597" s="155"/>
      <c r="BI597" s="155"/>
      <c r="BJ597" s="56"/>
      <c r="BK597" s="56"/>
    </row>
    <row r="598" spans="6:63" ht="12.75">
      <c r="F598" s="343"/>
      <c r="G598" s="343"/>
      <c r="H598" s="343"/>
      <c r="I598" s="343"/>
      <c r="J598" s="343"/>
      <c r="K598" s="343"/>
      <c r="L598" s="343"/>
      <c r="M598" s="343"/>
      <c r="N598" s="343"/>
      <c r="O598" s="343"/>
      <c r="P598" s="343"/>
      <c r="Q598" s="343"/>
      <c r="R598" s="343"/>
      <c r="S598" s="343"/>
      <c r="T598" s="343"/>
      <c r="U598" s="343"/>
      <c r="V598" s="343"/>
      <c r="W598" s="343"/>
      <c r="X598" s="343"/>
      <c r="Y598" s="343"/>
      <c r="Z598" s="343"/>
      <c r="AA598" s="343"/>
      <c r="AB598" s="343"/>
      <c r="AC598" s="343"/>
      <c r="AD598" s="343"/>
      <c r="AE598" s="343"/>
      <c r="AF598" s="343"/>
      <c r="AG598" s="343"/>
      <c r="AH598" s="343"/>
      <c r="AI598" s="343"/>
      <c r="AJ598" s="343"/>
      <c r="AK598" s="21"/>
      <c r="AL598" s="155"/>
      <c r="AM598" s="155"/>
      <c r="AN598" s="155"/>
      <c r="AO598" s="155"/>
      <c r="AP598" s="155"/>
      <c r="AQ598" s="155"/>
      <c r="AR598" s="155"/>
      <c r="AS598" s="155"/>
      <c r="AT598" s="155"/>
      <c r="AU598" s="155"/>
      <c r="AV598" s="155"/>
      <c r="AW598" s="155"/>
      <c r="AX598" s="155"/>
      <c r="AY598" s="155"/>
      <c r="AZ598" s="155"/>
      <c r="BA598" s="155"/>
      <c r="BB598" s="155"/>
      <c r="BC598" s="155"/>
      <c r="BD598" s="155"/>
      <c r="BE598" s="155"/>
      <c r="BF598" s="155"/>
      <c r="BG598" s="155"/>
      <c r="BH598" s="155"/>
      <c r="BI598" s="155"/>
      <c r="BJ598" s="56"/>
      <c r="BK598" s="56"/>
    </row>
    <row r="599" spans="6:63" ht="12.75">
      <c r="F599" s="343"/>
      <c r="G599" s="343"/>
      <c r="H599" s="343"/>
      <c r="I599" s="343"/>
      <c r="J599" s="343"/>
      <c r="K599" s="343"/>
      <c r="L599" s="343"/>
      <c r="M599" s="343"/>
      <c r="N599" s="343"/>
      <c r="O599" s="343"/>
      <c r="P599" s="343"/>
      <c r="Q599" s="343"/>
      <c r="R599" s="343"/>
      <c r="S599" s="343"/>
      <c r="T599" s="343"/>
      <c r="U599" s="343"/>
      <c r="V599" s="343"/>
      <c r="W599" s="343"/>
      <c r="X599" s="343"/>
      <c r="Y599" s="343"/>
      <c r="Z599" s="343"/>
      <c r="AA599" s="343"/>
      <c r="AB599" s="343"/>
      <c r="AC599" s="343"/>
      <c r="AD599" s="343"/>
      <c r="AE599" s="343"/>
      <c r="AF599" s="343"/>
      <c r="AG599" s="343"/>
      <c r="AH599" s="343"/>
      <c r="AI599" s="343"/>
      <c r="AJ599" s="343"/>
      <c r="AK599" s="21"/>
      <c r="AL599" s="155"/>
      <c r="AM599" s="155"/>
      <c r="AN599" s="155"/>
      <c r="AO599" s="155"/>
      <c r="AP599" s="155"/>
      <c r="AQ599" s="155"/>
      <c r="AR599" s="155"/>
      <c r="AS599" s="155"/>
      <c r="AT599" s="155"/>
      <c r="AU599" s="155"/>
      <c r="AV599" s="155"/>
      <c r="AW599" s="155"/>
      <c r="AX599" s="155"/>
      <c r="AY599" s="155"/>
      <c r="AZ599" s="155"/>
      <c r="BA599" s="155"/>
      <c r="BB599" s="155"/>
      <c r="BC599" s="155"/>
      <c r="BD599" s="155"/>
      <c r="BE599" s="155"/>
      <c r="BF599" s="155"/>
      <c r="BG599" s="155"/>
      <c r="BH599" s="155"/>
      <c r="BI599" s="155"/>
      <c r="BJ599" s="56"/>
      <c r="BK599" s="56"/>
    </row>
    <row r="600" spans="6:63" ht="12.75">
      <c r="F600" s="343"/>
      <c r="G600" s="343"/>
      <c r="H600" s="343"/>
      <c r="I600" s="343"/>
      <c r="J600" s="343"/>
      <c r="K600" s="343"/>
      <c r="L600" s="343"/>
      <c r="M600" s="343"/>
      <c r="N600" s="343"/>
      <c r="O600" s="343"/>
      <c r="P600" s="343"/>
      <c r="Q600" s="343"/>
      <c r="R600" s="343"/>
      <c r="S600" s="343"/>
      <c r="T600" s="343"/>
      <c r="U600" s="343"/>
      <c r="V600" s="343"/>
      <c r="W600" s="343"/>
      <c r="X600" s="343"/>
      <c r="Y600" s="343"/>
      <c r="Z600" s="343"/>
      <c r="AA600" s="343"/>
      <c r="AB600" s="343"/>
      <c r="AC600" s="343"/>
      <c r="AD600" s="343"/>
      <c r="AE600" s="343"/>
      <c r="AF600" s="343"/>
      <c r="AG600" s="343"/>
      <c r="AH600" s="343"/>
      <c r="AI600" s="343"/>
      <c r="AJ600" s="343"/>
      <c r="AK600" s="21"/>
      <c r="AL600" s="155"/>
      <c r="AM600" s="155"/>
      <c r="AN600" s="155"/>
      <c r="AO600" s="155"/>
      <c r="AP600" s="155"/>
      <c r="AQ600" s="155"/>
      <c r="AR600" s="155"/>
      <c r="AS600" s="155"/>
      <c r="AT600" s="155"/>
      <c r="AU600" s="155"/>
      <c r="AV600" s="155"/>
      <c r="AW600" s="155"/>
      <c r="AX600" s="155"/>
      <c r="AY600" s="155"/>
      <c r="AZ600" s="155"/>
      <c r="BA600" s="155"/>
      <c r="BB600" s="155"/>
      <c r="BC600" s="155"/>
      <c r="BD600" s="155"/>
      <c r="BE600" s="155"/>
      <c r="BF600" s="155"/>
      <c r="BG600" s="155"/>
      <c r="BH600" s="155"/>
      <c r="BI600" s="155"/>
      <c r="BJ600" s="56"/>
      <c r="BK600" s="56"/>
    </row>
    <row r="601" spans="6:63" ht="12.75">
      <c r="F601" s="343"/>
      <c r="G601" s="343"/>
      <c r="H601" s="343"/>
      <c r="I601" s="343"/>
      <c r="J601" s="343"/>
      <c r="K601" s="343"/>
      <c r="L601" s="343"/>
      <c r="M601" s="343"/>
      <c r="N601" s="343"/>
      <c r="O601" s="343"/>
      <c r="P601" s="343"/>
      <c r="Q601" s="343"/>
      <c r="R601" s="343"/>
      <c r="S601" s="343"/>
      <c r="T601" s="343"/>
      <c r="U601" s="343"/>
      <c r="V601" s="343"/>
      <c r="W601" s="343"/>
      <c r="X601" s="343"/>
      <c r="Y601" s="343"/>
      <c r="Z601" s="343"/>
      <c r="AA601" s="343"/>
      <c r="AB601" s="343"/>
      <c r="AC601" s="343"/>
      <c r="AD601" s="343"/>
      <c r="AE601" s="343"/>
      <c r="AF601" s="343"/>
      <c r="AG601" s="343"/>
      <c r="AH601" s="343"/>
      <c r="AI601" s="343"/>
      <c r="AJ601" s="343"/>
      <c r="AK601" s="21"/>
      <c r="AL601" s="155"/>
      <c r="AM601" s="155"/>
      <c r="AN601" s="155"/>
      <c r="AO601" s="155"/>
      <c r="AP601" s="155"/>
      <c r="AQ601" s="155"/>
      <c r="AR601" s="155"/>
      <c r="AS601" s="155"/>
      <c r="AT601" s="155"/>
      <c r="AU601" s="155"/>
      <c r="AV601" s="155"/>
      <c r="AW601" s="155"/>
      <c r="AX601" s="155"/>
      <c r="AY601" s="155"/>
      <c r="AZ601" s="155"/>
      <c r="BA601" s="155"/>
      <c r="BB601" s="155"/>
      <c r="BC601" s="155"/>
      <c r="BD601" s="155"/>
      <c r="BE601" s="155"/>
      <c r="BF601" s="155"/>
      <c r="BG601" s="155"/>
      <c r="BH601" s="155"/>
      <c r="BI601" s="155"/>
      <c r="BJ601" s="56"/>
      <c r="BK601" s="56"/>
    </row>
    <row r="602" spans="6:63" ht="12.75">
      <c r="F602" s="343"/>
      <c r="G602" s="343"/>
      <c r="H602" s="343"/>
      <c r="I602" s="343"/>
      <c r="J602" s="343"/>
      <c r="K602" s="343"/>
      <c r="L602" s="343"/>
      <c r="M602" s="343"/>
      <c r="N602" s="343"/>
      <c r="O602" s="343"/>
      <c r="P602" s="343"/>
      <c r="Q602" s="343"/>
      <c r="R602" s="343"/>
      <c r="S602" s="343"/>
      <c r="T602" s="343"/>
      <c r="U602" s="343"/>
      <c r="V602" s="343"/>
      <c r="W602" s="343"/>
      <c r="X602" s="343"/>
      <c r="Y602" s="343"/>
      <c r="Z602" s="343"/>
      <c r="AA602" s="343"/>
      <c r="AB602" s="343"/>
      <c r="AC602" s="343"/>
      <c r="AD602" s="343"/>
      <c r="AE602" s="343"/>
      <c r="AF602" s="343"/>
      <c r="AG602" s="343"/>
      <c r="AH602" s="343"/>
      <c r="AI602" s="343"/>
      <c r="AJ602" s="343"/>
      <c r="AK602" s="21"/>
      <c r="AL602" s="155"/>
      <c r="AM602" s="155"/>
      <c r="AN602" s="155"/>
      <c r="AO602" s="155"/>
      <c r="AP602" s="155"/>
      <c r="AQ602" s="155"/>
      <c r="AR602" s="155"/>
      <c r="AS602" s="155"/>
      <c r="AT602" s="155"/>
      <c r="AU602" s="155"/>
      <c r="AV602" s="155"/>
      <c r="AW602" s="155"/>
      <c r="AX602" s="155"/>
      <c r="AY602" s="155"/>
      <c r="AZ602" s="155"/>
      <c r="BA602" s="155"/>
      <c r="BB602" s="155"/>
      <c r="BC602" s="155"/>
      <c r="BD602" s="155"/>
      <c r="BE602" s="155"/>
      <c r="BF602" s="155"/>
      <c r="BG602" s="155"/>
      <c r="BH602" s="155"/>
      <c r="BI602" s="155"/>
      <c r="BJ602" s="56"/>
      <c r="BK602" s="56"/>
    </row>
    <row r="603" spans="6:63" ht="12.75">
      <c r="F603" s="343"/>
      <c r="G603" s="343"/>
      <c r="H603" s="343"/>
      <c r="I603" s="343"/>
      <c r="J603" s="343"/>
      <c r="K603" s="343"/>
      <c r="L603" s="343"/>
      <c r="M603" s="343"/>
      <c r="N603" s="343"/>
      <c r="O603" s="343"/>
      <c r="P603" s="343"/>
      <c r="Q603" s="343"/>
      <c r="R603" s="343"/>
      <c r="S603" s="343"/>
      <c r="T603" s="343"/>
      <c r="U603" s="343"/>
      <c r="V603" s="343"/>
      <c r="W603" s="343"/>
      <c r="X603" s="343"/>
      <c r="Y603" s="343"/>
      <c r="Z603" s="343"/>
      <c r="AA603" s="343"/>
      <c r="AB603" s="343"/>
      <c r="AC603" s="343"/>
      <c r="AD603" s="343"/>
      <c r="AE603" s="343"/>
      <c r="AF603" s="343"/>
      <c r="AG603" s="343"/>
      <c r="AH603" s="343"/>
      <c r="AI603" s="343"/>
      <c r="AJ603" s="343"/>
      <c r="AK603" s="21"/>
      <c r="AL603" s="155"/>
      <c r="AM603" s="155"/>
      <c r="AN603" s="155"/>
      <c r="AO603" s="155"/>
      <c r="AP603" s="155"/>
      <c r="AQ603" s="155"/>
      <c r="AR603" s="155"/>
      <c r="AS603" s="155"/>
      <c r="AT603" s="155"/>
      <c r="AU603" s="155"/>
      <c r="AV603" s="155"/>
      <c r="AW603" s="155"/>
      <c r="AX603" s="155"/>
      <c r="AY603" s="155"/>
      <c r="AZ603" s="155"/>
      <c r="BA603" s="155"/>
      <c r="BB603" s="155"/>
      <c r="BC603" s="155"/>
      <c r="BD603" s="155"/>
      <c r="BE603" s="155"/>
      <c r="BF603" s="155"/>
      <c r="BG603" s="155"/>
      <c r="BH603" s="155"/>
      <c r="BI603" s="155"/>
      <c r="BJ603" s="56"/>
      <c r="BK603" s="56"/>
    </row>
    <row r="604" spans="6:63" ht="12.75">
      <c r="F604" s="343"/>
      <c r="G604" s="343"/>
      <c r="H604" s="343"/>
      <c r="I604" s="343"/>
      <c r="J604" s="343"/>
      <c r="K604" s="343"/>
      <c r="L604" s="343"/>
      <c r="M604" s="343"/>
      <c r="N604" s="343"/>
      <c r="O604" s="343"/>
      <c r="P604" s="343"/>
      <c r="Q604" s="343"/>
      <c r="R604" s="343"/>
      <c r="S604" s="343"/>
      <c r="T604" s="343"/>
      <c r="U604" s="343"/>
      <c r="V604" s="343"/>
      <c r="W604" s="343"/>
      <c r="X604" s="343"/>
      <c r="Y604" s="343"/>
      <c r="Z604" s="343"/>
      <c r="AA604" s="343"/>
      <c r="AB604" s="343"/>
      <c r="AC604" s="343"/>
      <c r="AD604" s="343"/>
      <c r="AE604" s="343"/>
      <c r="AF604" s="343"/>
      <c r="AG604" s="343"/>
      <c r="AH604" s="343"/>
      <c r="AI604" s="343"/>
      <c r="AJ604" s="343"/>
      <c r="AK604" s="21"/>
      <c r="AL604" s="155"/>
      <c r="AM604" s="155"/>
      <c r="AN604" s="155"/>
      <c r="AO604" s="155"/>
      <c r="AP604" s="155"/>
      <c r="AQ604" s="155"/>
      <c r="AR604" s="155"/>
      <c r="AS604" s="155"/>
      <c r="AT604" s="155"/>
      <c r="AU604" s="155"/>
      <c r="AV604" s="155"/>
      <c r="AW604" s="155"/>
      <c r="AX604" s="155"/>
      <c r="AY604" s="155"/>
      <c r="AZ604" s="155"/>
      <c r="BA604" s="155"/>
      <c r="BB604" s="155"/>
      <c r="BC604" s="155"/>
      <c r="BD604" s="155"/>
      <c r="BE604" s="155"/>
      <c r="BF604" s="155"/>
      <c r="BG604" s="155"/>
      <c r="BH604" s="155"/>
      <c r="BI604" s="155"/>
      <c r="BJ604" s="56"/>
      <c r="BK604" s="56"/>
    </row>
    <row r="605" spans="6:63" ht="12.75">
      <c r="F605" s="343"/>
      <c r="G605" s="343"/>
      <c r="H605" s="343"/>
      <c r="I605" s="343"/>
      <c r="J605" s="343"/>
      <c r="K605" s="343"/>
      <c r="L605" s="343"/>
      <c r="M605" s="343"/>
      <c r="N605" s="343"/>
      <c r="O605" s="343"/>
      <c r="P605" s="343"/>
      <c r="Q605" s="343"/>
      <c r="R605" s="343"/>
      <c r="S605" s="343"/>
      <c r="T605" s="343"/>
      <c r="U605" s="343"/>
      <c r="V605" s="343"/>
      <c r="W605" s="343"/>
      <c r="X605" s="343"/>
      <c r="Y605" s="343"/>
      <c r="Z605" s="343"/>
      <c r="AA605" s="343"/>
      <c r="AB605" s="343"/>
      <c r="AC605" s="343"/>
      <c r="AD605" s="343"/>
      <c r="AE605" s="343"/>
      <c r="AF605" s="343"/>
      <c r="AG605" s="343"/>
      <c r="AH605" s="343"/>
      <c r="AI605" s="343"/>
      <c r="AJ605" s="343"/>
      <c r="AK605" s="21"/>
      <c r="AL605" s="155"/>
      <c r="AM605" s="155"/>
      <c r="AN605" s="155"/>
      <c r="AO605" s="155"/>
      <c r="AP605" s="155"/>
      <c r="AQ605" s="155"/>
      <c r="AR605" s="155"/>
      <c r="AS605" s="155"/>
      <c r="AT605" s="155"/>
      <c r="AU605" s="155"/>
      <c r="AV605" s="155"/>
      <c r="AW605" s="155"/>
      <c r="AX605" s="155"/>
      <c r="AY605" s="155"/>
      <c r="AZ605" s="155"/>
      <c r="BA605" s="155"/>
      <c r="BB605" s="155"/>
      <c r="BC605" s="155"/>
      <c r="BD605" s="155"/>
      <c r="BE605" s="155"/>
      <c r="BF605" s="155"/>
      <c r="BG605" s="155"/>
      <c r="BH605" s="155"/>
      <c r="BI605" s="155"/>
      <c r="BJ605" s="56"/>
      <c r="BK605" s="56"/>
    </row>
    <row r="606" spans="6:63" ht="12.75">
      <c r="F606" s="343"/>
      <c r="G606" s="343"/>
      <c r="H606" s="343"/>
      <c r="I606" s="343"/>
      <c r="J606" s="343"/>
      <c r="K606" s="343"/>
      <c r="L606" s="343"/>
      <c r="M606" s="343"/>
      <c r="N606" s="343"/>
      <c r="O606" s="343"/>
      <c r="P606" s="343"/>
      <c r="Q606" s="343"/>
      <c r="R606" s="343"/>
      <c r="S606" s="343"/>
      <c r="T606" s="343"/>
      <c r="U606" s="343"/>
      <c r="V606" s="343"/>
      <c r="W606" s="343"/>
      <c r="X606" s="343"/>
      <c r="Y606" s="343"/>
      <c r="Z606" s="343"/>
      <c r="AA606" s="343"/>
      <c r="AB606" s="343"/>
      <c r="AC606" s="343"/>
      <c r="AD606" s="343"/>
      <c r="AE606" s="343"/>
      <c r="AF606" s="343"/>
      <c r="AG606" s="343"/>
      <c r="AH606" s="343"/>
      <c r="AI606" s="343"/>
      <c r="AJ606" s="343"/>
      <c r="AK606" s="21"/>
      <c r="AL606" s="155"/>
      <c r="AM606" s="155"/>
      <c r="AN606" s="155"/>
      <c r="AO606" s="155"/>
      <c r="AP606" s="155"/>
      <c r="AQ606" s="155"/>
      <c r="AR606" s="155"/>
      <c r="AS606" s="155"/>
      <c r="AT606" s="155"/>
      <c r="AU606" s="155"/>
      <c r="AV606" s="155"/>
      <c r="AW606" s="155"/>
      <c r="AX606" s="155"/>
      <c r="AY606" s="155"/>
      <c r="AZ606" s="155"/>
      <c r="BA606" s="155"/>
      <c r="BB606" s="155"/>
      <c r="BC606" s="155"/>
      <c r="BD606" s="155"/>
      <c r="BE606" s="155"/>
      <c r="BF606" s="155"/>
      <c r="BG606" s="155"/>
      <c r="BH606" s="155"/>
      <c r="BI606" s="155"/>
      <c r="BJ606" s="56"/>
      <c r="BK606" s="56"/>
    </row>
    <row r="607" spans="6:63" ht="12.75">
      <c r="F607" s="343"/>
      <c r="G607" s="343"/>
      <c r="H607" s="343"/>
      <c r="I607" s="343"/>
      <c r="J607" s="343"/>
      <c r="K607" s="343"/>
      <c r="L607" s="343"/>
      <c r="M607" s="343"/>
      <c r="N607" s="343"/>
      <c r="O607" s="343"/>
      <c r="P607" s="343"/>
      <c r="Q607" s="343"/>
      <c r="R607" s="343"/>
      <c r="S607" s="343"/>
      <c r="T607" s="343"/>
      <c r="U607" s="343"/>
      <c r="V607" s="343"/>
      <c r="W607" s="343"/>
      <c r="X607" s="343"/>
      <c r="Y607" s="343"/>
      <c r="Z607" s="343"/>
      <c r="AA607" s="343"/>
      <c r="AB607" s="343"/>
      <c r="AC607" s="343"/>
      <c r="AD607" s="343"/>
      <c r="AE607" s="343"/>
      <c r="AF607" s="343"/>
      <c r="AG607" s="343"/>
      <c r="AH607" s="343"/>
      <c r="AI607" s="343"/>
      <c r="AJ607" s="343"/>
      <c r="AK607" s="21"/>
      <c r="AL607" s="155"/>
      <c r="AM607" s="155"/>
      <c r="AN607" s="155"/>
      <c r="AO607" s="155"/>
      <c r="AP607" s="155"/>
      <c r="AQ607" s="155"/>
      <c r="AR607" s="155"/>
      <c r="AS607" s="155"/>
      <c r="AT607" s="155"/>
      <c r="AU607" s="155"/>
      <c r="AV607" s="155"/>
      <c r="AW607" s="155"/>
      <c r="AX607" s="155"/>
      <c r="AY607" s="155"/>
      <c r="AZ607" s="155"/>
      <c r="BA607" s="155"/>
      <c r="BB607" s="155"/>
      <c r="BC607" s="155"/>
      <c r="BD607" s="155"/>
      <c r="BE607" s="155"/>
      <c r="BF607" s="155"/>
      <c r="BG607" s="155"/>
      <c r="BH607" s="155"/>
      <c r="BI607" s="155"/>
      <c r="BJ607" s="56"/>
      <c r="BK607" s="56"/>
    </row>
    <row r="608" spans="6:63" ht="12.75">
      <c r="F608" s="343"/>
      <c r="G608" s="343"/>
      <c r="H608" s="343"/>
      <c r="I608" s="343"/>
      <c r="J608" s="343"/>
      <c r="K608" s="343"/>
      <c r="L608" s="343"/>
      <c r="M608" s="343"/>
      <c r="N608" s="343"/>
      <c r="O608" s="343"/>
      <c r="P608" s="343"/>
      <c r="Q608" s="343"/>
      <c r="R608" s="343"/>
      <c r="S608" s="343"/>
      <c r="T608" s="343"/>
      <c r="U608" s="343"/>
      <c r="V608" s="343"/>
      <c r="W608" s="343"/>
      <c r="X608" s="343"/>
      <c r="Y608" s="343"/>
      <c r="Z608" s="343"/>
      <c r="AA608" s="343"/>
      <c r="AB608" s="343"/>
      <c r="AC608" s="343"/>
      <c r="AD608" s="343"/>
      <c r="AE608" s="343"/>
      <c r="AF608" s="343"/>
      <c r="AG608" s="343"/>
      <c r="AH608" s="343"/>
      <c r="AI608" s="343"/>
      <c r="AJ608" s="343"/>
      <c r="AK608" s="21"/>
      <c r="AL608" s="155"/>
      <c r="AM608" s="155"/>
      <c r="AN608" s="155"/>
      <c r="AO608" s="155"/>
      <c r="AP608" s="155"/>
      <c r="AQ608" s="155"/>
      <c r="AR608" s="155"/>
      <c r="AS608" s="155"/>
      <c r="AT608" s="155"/>
      <c r="AU608" s="155"/>
      <c r="AV608" s="155"/>
      <c r="AW608" s="155"/>
      <c r="AX608" s="155"/>
      <c r="AY608" s="155"/>
      <c r="AZ608" s="155"/>
      <c r="BA608" s="155"/>
      <c r="BB608" s="155"/>
      <c r="BC608" s="155"/>
      <c r="BD608" s="155"/>
      <c r="BE608" s="155"/>
      <c r="BF608" s="155"/>
      <c r="BG608" s="155"/>
      <c r="BH608" s="155"/>
      <c r="BI608" s="155"/>
      <c r="BJ608" s="56"/>
      <c r="BK608" s="56"/>
    </row>
    <row r="609" spans="6:63" ht="12.75">
      <c r="F609" s="343"/>
      <c r="G609" s="343"/>
      <c r="H609" s="343"/>
      <c r="I609" s="343"/>
      <c r="J609" s="343"/>
      <c r="K609" s="343"/>
      <c r="L609" s="343"/>
      <c r="M609" s="343"/>
      <c r="N609" s="343"/>
      <c r="O609" s="343"/>
      <c r="P609" s="343"/>
      <c r="Q609" s="343"/>
      <c r="R609" s="343"/>
      <c r="S609" s="343"/>
      <c r="T609" s="343"/>
      <c r="U609" s="343"/>
      <c r="V609" s="343"/>
      <c r="W609" s="343"/>
      <c r="X609" s="343"/>
      <c r="Y609" s="343"/>
      <c r="Z609" s="343"/>
      <c r="AA609" s="343"/>
      <c r="AB609" s="343"/>
      <c r="AC609" s="343"/>
      <c r="AD609" s="343"/>
      <c r="AE609" s="343"/>
      <c r="AF609" s="343"/>
      <c r="AG609" s="343"/>
      <c r="AH609" s="343"/>
      <c r="AI609" s="343"/>
      <c r="AJ609" s="343"/>
      <c r="AK609" s="21"/>
      <c r="AL609" s="155"/>
      <c r="AM609" s="155"/>
      <c r="AN609" s="155"/>
      <c r="AO609" s="155"/>
      <c r="AP609" s="155"/>
      <c r="AQ609" s="155"/>
      <c r="AR609" s="155"/>
      <c r="AS609" s="155"/>
      <c r="AT609" s="155"/>
      <c r="AU609" s="155"/>
      <c r="AV609" s="155"/>
      <c r="AW609" s="155"/>
      <c r="AX609" s="155"/>
      <c r="AY609" s="155"/>
      <c r="AZ609" s="155"/>
      <c r="BA609" s="155"/>
      <c r="BB609" s="155"/>
      <c r="BC609" s="155"/>
      <c r="BD609" s="155"/>
      <c r="BE609" s="155"/>
      <c r="BF609" s="155"/>
      <c r="BG609" s="155"/>
      <c r="BH609" s="155"/>
      <c r="BI609" s="155"/>
      <c r="BJ609" s="56"/>
      <c r="BK609" s="56"/>
    </row>
    <row r="610" spans="6:63" ht="12.75">
      <c r="F610" s="343"/>
      <c r="G610" s="343"/>
      <c r="H610" s="343"/>
      <c r="I610" s="343"/>
      <c r="J610" s="343"/>
      <c r="K610" s="343"/>
      <c r="L610" s="343"/>
      <c r="M610" s="343"/>
      <c r="N610" s="343"/>
      <c r="O610" s="343"/>
      <c r="P610" s="343"/>
      <c r="Q610" s="343"/>
      <c r="R610" s="343"/>
      <c r="S610" s="343"/>
      <c r="T610" s="343"/>
      <c r="U610" s="343"/>
      <c r="V610" s="343"/>
      <c r="W610" s="343"/>
      <c r="X610" s="343"/>
      <c r="Y610" s="343"/>
      <c r="Z610" s="343"/>
      <c r="AA610" s="343"/>
      <c r="AB610" s="343"/>
      <c r="AC610" s="343"/>
      <c r="AD610" s="343"/>
      <c r="AE610" s="343"/>
      <c r="AF610" s="343"/>
      <c r="AG610" s="343"/>
      <c r="AH610" s="343"/>
      <c r="AI610" s="343"/>
      <c r="AJ610" s="343"/>
      <c r="AK610" s="21"/>
      <c r="AL610" s="155"/>
      <c r="AM610" s="155"/>
      <c r="AN610" s="155"/>
      <c r="AO610" s="155"/>
      <c r="AP610" s="155"/>
      <c r="AQ610" s="155"/>
      <c r="AR610" s="155"/>
      <c r="AS610" s="155"/>
      <c r="AT610" s="155"/>
      <c r="AU610" s="155"/>
      <c r="AV610" s="155"/>
      <c r="AW610" s="155"/>
      <c r="AX610" s="155"/>
      <c r="AY610" s="155"/>
      <c r="AZ610" s="155"/>
      <c r="BA610" s="155"/>
      <c r="BB610" s="155"/>
      <c r="BC610" s="155"/>
      <c r="BD610" s="155"/>
      <c r="BE610" s="155"/>
      <c r="BF610" s="155"/>
      <c r="BG610" s="155"/>
      <c r="BH610" s="155"/>
      <c r="BI610" s="155"/>
      <c r="BJ610" s="56"/>
      <c r="BK610" s="56"/>
    </row>
    <row r="611" spans="6:63" ht="12.75">
      <c r="F611" s="343"/>
      <c r="G611" s="343"/>
      <c r="H611" s="343"/>
      <c r="I611" s="343"/>
      <c r="J611" s="343"/>
      <c r="K611" s="343"/>
      <c r="L611" s="343"/>
      <c r="M611" s="343"/>
      <c r="N611" s="343"/>
      <c r="O611" s="343"/>
      <c r="P611" s="343"/>
      <c r="Q611" s="343"/>
      <c r="R611" s="343"/>
      <c r="S611" s="343"/>
      <c r="T611" s="343"/>
      <c r="U611" s="343"/>
      <c r="V611" s="343"/>
      <c r="W611" s="343"/>
      <c r="X611" s="343"/>
      <c r="Y611" s="343"/>
      <c r="Z611" s="343"/>
      <c r="AA611" s="343"/>
      <c r="AB611" s="343"/>
      <c r="AC611" s="343"/>
      <c r="AD611" s="343"/>
      <c r="AE611" s="343"/>
      <c r="AF611" s="343"/>
      <c r="AG611" s="343"/>
      <c r="AH611" s="343"/>
      <c r="AI611" s="343"/>
      <c r="AJ611" s="343"/>
      <c r="AK611" s="21"/>
      <c r="AL611" s="155"/>
      <c r="AM611" s="155"/>
      <c r="AN611" s="155"/>
      <c r="AO611" s="155"/>
      <c r="AP611" s="155"/>
      <c r="AQ611" s="155"/>
      <c r="AR611" s="155"/>
      <c r="AS611" s="155"/>
      <c r="AT611" s="155"/>
      <c r="AU611" s="155"/>
      <c r="AV611" s="155"/>
      <c r="AW611" s="155"/>
      <c r="AX611" s="155"/>
      <c r="AY611" s="155"/>
      <c r="AZ611" s="155"/>
      <c r="BA611" s="155"/>
      <c r="BB611" s="155"/>
      <c r="BC611" s="155"/>
      <c r="BD611" s="155"/>
      <c r="BE611" s="155"/>
      <c r="BF611" s="155"/>
      <c r="BG611" s="155"/>
      <c r="BH611" s="155"/>
      <c r="BI611" s="155"/>
      <c r="BJ611" s="56"/>
      <c r="BK611" s="56"/>
    </row>
    <row r="612" spans="6:63" ht="12.75">
      <c r="F612" s="343"/>
      <c r="G612" s="343"/>
      <c r="H612" s="343"/>
      <c r="I612" s="343"/>
      <c r="J612" s="343"/>
      <c r="K612" s="343"/>
      <c r="L612" s="343"/>
      <c r="M612" s="343"/>
      <c r="N612" s="343"/>
      <c r="O612" s="343"/>
      <c r="P612" s="343"/>
      <c r="Q612" s="343"/>
      <c r="R612" s="343"/>
      <c r="S612" s="343"/>
      <c r="T612" s="343"/>
      <c r="U612" s="343"/>
      <c r="V612" s="343"/>
      <c r="W612" s="343"/>
      <c r="X612" s="343"/>
      <c r="Y612" s="343"/>
      <c r="Z612" s="343"/>
      <c r="AA612" s="343"/>
      <c r="AB612" s="343"/>
      <c r="AC612" s="343"/>
      <c r="AD612" s="343"/>
      <c r="AE612" s="343"/>
      <c r="AF612" s="343"/>
      <c r="AG612" s="343"/>
      <c r="AH612" s="343"/>
      <c r="AI612" s="343"/>
      <c r="AJ612" s="343"/>
      <c r="AK612" s="21"/>
      <c r="AL612" s="155"/>
      <c r="AM612" s="155"/>
      <c r="AN612" s="155"/>
      <c r="AO612" s="155"/>
      <c r="AP612" s="155"/>
      <c r="AQ612" s="155"/>
      <c r="AR612" s="155"/>
      <c r="AS612" s="155"/>
      <c r="AT612" s="155"/>
      <c r="AU612" s="155"/>
      <c r="AV612" s="155"/>
      <c r="AW612" s="155"/>
      <c r="AX612" s="155"/>
      <c r="AY612" s="155"/>
      <c r="AZ612" s="155"/>
      <c r="BA612" s="155"/>
      <c r="BB612" s="155"/>
      <c r="BC612" s="155"/>
      <c r="BD612" s="155"/>
      <c r="BE612" s="155"/>
      <c r="BF612" s="155"/>
      <c r="BG612" s="155"/>
      <c r="BH612" s="155"/>
      <c r="BI612" s="155"/>
      <c r="BJ612" s="56"/>
      <c r="BK612" s="56"/>
    </row>
    <row r="613" spans="6:63" ht="12.75">
      <c r="F613" s="343"/>
      <c r="G613" s="343"/>
      <c r="H613" s="343"/>
      <c r="I613" s="343"/>
      <c r="J613" s="343"/>
      <c r="K613" s="343"/>
      <c r="L613" s="343"/>
      <c r="M613" s="343"/>
      <c r="N613" s="343"/>
      <c r="O613" s="343"/>
      <c r="P613" s="343"/>
      <c r="Q613" s="343"/>
      <c r="R613" s="343"/>
      <c r="S613" s="343"/>
      <c r="T613" s="343"/>
      <c r="U613" s="343"/>
      <c r="V613" s="343"/>
      <c r="W613" s="343"/>
      <c r="X613" s="343"/>
      <c r="Y613" s="343"/>
      <c r="Z613" s="343"/>
      <c r="AA613" s="343"/>
      <c r="AB613" s="343"/>
      <c r="AC613" s="343"/>
      <c r="AD613" s="343"/>
      <c r="AE613" s="343"/>
      <c r="AF613" s="343"/>
      <c r="AG613" s="343"/>
      <c r="AH613" s="343"/>
      <c r="AI613" s="343"/>
      <c r="AJ613" s="343"/>
      <c r="AK613" s="21"/>
      <c r="AL613" s="155"/>
      <c r="AM613" s="155"/>
      <c r="AN613" s="155"/>
      <c r="AO613" s="155"/>
      <c r="AP613" s="155"/>
      <c r="AQ613" s="155"/>
      <c r="AR613" s="155"/>
      <c r="AS613" s="155"/>
      <c r="AT613" s="155"/>
      <c r="AU613" s="155"/>
      <c r="AV613" s="155"/>
      <c r="AW613" s="155"/>
      <c r="AX613" s="155"/>
      <c r="AY613" s="155"/>
      <c r="AZ613" s="155"/>
      <c r="BA613" s="155"/>
      <c r="BB613" s="155"/>
      <c r="BC613" s="155"/>
      <c r="BD613" s="155"/>
      <c r="BE613" s="155"/>
      <c r="BF613" s="155"/>
      <c r="BG613" s="155"/>
      <c r="BH613" s="155"/>
      <c r="BI613" s="155"/>
      <c r="BJ613" s="56"/>
      <c r="BK613" s="56"/>
    </row>
    <row r="614" spans="6:63" ht="12.75">
      <c r="F614" s="343"/>
      <c r="G614" s="343"/>
      <c r="H614" s="343"/>
      <c r="I614" s="343"/>
      <c r="J614" s="343"/>
      <c r="K614" s="343"/>
      <c r="L614" s="343"/>
      <c r="M614" s="343"/>
      <c r="N614" s="343"/>
      <c r="O614" s="343"/>
      <c r="P614" s="343"/>
      <c r="Q614" s="343"/>
      <c r="R614" s="343"/>
      <c r="S614" s="343"/>
      <c r="T614" s="343"/>
      <c r="U614" s="343"/>
      <c r="V614" s="343"/>
      <c r="W614" s="343"/>
      <c r="X614" s="343"/>
      <c r="Y614" s="343"/>
      <c r="Z614" s="343"/>
      <c r="AA614" s="343"/>
      <c r="AB614" s="343"/>
      <c r="AC614" s="343"/>
      <c r="AD614" s="343"/>
      <c r="AE614" s="343"/>
      <c r="AF614" s="343"/>
      <c r="AG614" s="343"/>
      <c r="AH614" s="343"/>
      <c r="AI614" s="343"/>
      <c r="AJ614" s="343"/>
      <c r="AK614" s="21"/>
      <c r="AL614" s="155"/>
      <c r="AM614" s="155"/>
      <c r="AN614" s="155"/>
      <c r="AO614" s="155"/>
      <c r="AP614" s="155"/>
      <c r="AQ614" s="155"/>
      <c r="AR614" s="155"/>
      <c r="AS614" s="155"/>
      <c r="AT614" s="155"/>
      <c r="AU614" s="155"/>
      <c r="AV614" s="155"/>
      <c r="AW614" s="155"/>
      <c r="AX614" s="155"/>
      <c r="AY614" s="155"/>
      <c r="AZ614" s="155"/>
      <c r="BA614" s="155"/>
      <c r="BB614" s="155"/>
      <c r="BC614" s="155"/>
      <c r="BD614" s="155"/>
      <c r="BE614" s="155"/>
      <c r="BF614" s="155"/>
      <c r="BG614" s="155"/>
      <c r="BH614" s="155"/>
      <c r="BI614" s="155"/>
      <c r="BJ614" s="56"/>
      <c r="BK614" s="56"/>
    </row>
    <row r="615" spans="6:63" ht="12.75">
      <c r="F615" s="343"/>
      <c r="G615" s="343"/>
      <c r="H615" s="343"/>
      <c r="I615" s="343"/>
      <c r="J615" s="343"/>
      <c r="K615" s="343"/>
      <c r="L615" s="343"/>
      <c r="M615" s="343"/>
      <c r="N615" s="343"/>
      <c r="O615" s="343"/>
      <c r="P615" s="343"/>
      <c r="Q615" s="343"/>
      <c r="R615" s="343"/>
      <c r="S615" s="343"/>
      <c r="T615" s="343"/>
      <c r="U615" s="343"/>
      <c r="V615" s="343"/>
      <c r="W615" s="343"/>
      <c r="X615" s="343"/>
      <c r="Y615" s="343"/>
      <c r="Z615" s="343"/>
      <c r="AA615" s="343"/>
      <c r="AB615" s="343"/>
      <c r="AC615" s="343"/>
      <c r="AD615" s="343"/>
      <c r="AE615" s="343"/>
      <c r="AF615" s="343"/>
      <c r="AG615" s="343"/>
      <c r="AH615" s="343"/>
      <c r="AI615" s="343"/>
      <c r="AJ615" s="343"/>
      <c r="AK615" s="21"/>
      <c r="AL615" s="155"/>
      <c r="AM615" s="155"/>
      <c r="AN615" s="155"/>
      <c r="AO615" s="155"/>
      <c r="AP615" s="155"/>
      <c r="AQ615" s="155"/>
      <c r="AR615" s="155"/>
      <c r="AS615" s="155"/>
      <c r="AT615" s="155"/>
      <c r="AU615" s="155"/>
      <c r="AV615" s="155"/>
      <c r="AW615" s="155"/>
      <c r="AX615" s="155"/>
      <c r="AY615" s="155"/>
      <c r="AZ615" s="155"/>
      <c r="BA615" s="155"/>
      <c r="BB615" s="155"/>
      <c r="BC615" s="155"/>
      <c r="BD615" s="155"/>
      <c r="BE615" s="155"/>
      <c r="BF615" s="155"/>
      <c r="BG615" s="155"/>
      <c r="BH615" s="155"/>
      <c r="BI615" s="155"/>
      <c r="BJ615" s="56"/>
      <c r="BK615" s="56"/>
    </row>
    <row r="616" spans="6:63" ht="12.75">
      <c r="F616" s="343"/>
      <c r="G616" s="343"/>
      <c r="H616" s="343"/>
      <c r="I616" s="343"/>
      <c r="J616" s="343"/>
      <c r="K616" s="343"/>
      <c r="L616" s="343"/>
      <c r="M616" s="343"/>
      <c r="N616" s="343"/>
      <c r="O616" s="343"/>
      <c r="P616" s="343"/>
      <c r="Q616" s="343"/>
      <c r="R616" s="343"/>
      <c r="S616" s="343"/>
      <c r="T616" s="343"/>
      <c r="U616" s="343"/>
      <c r="V616" s="343"/>
      <c r="W616" s="343"/>
      <c r="X616" s="343"/>
      <c r="Y616" s="343"/>
      <c r="Z616" s="343"/>
      <c r="AA616" s="343"/>
      <c r="AB616" s="343"/>
      <c r="AC616" s="343"/>
      <c r="AD616" s="343"/>
      <c r="AE616" s="343"/>
      <c r="AF616" s="343"/>
      <c r="AG616" s="343"/>
      <c r="AH616" s="343"/>
      <c r="AI616" s="343"/>
      <c r="AJ616" s="343"/>
      <c r="AK616" s="21"/>
      <c r="AL616" s="155"/>
      <c r="AM616" s="155"/>
      <c r="AN616" s="155"/>
      <c r="AO616" s="155"/>
      <c r="AP616" s="155"/>
      <c r="AQ616" s="155"/>
      <c r="AR616" s="155"/>
      <c r="AS616" s="155"/>
      <c r="AT616" s="155"/>
      <c r="AU616" s="155"/>
      <c r="AV616" s="155"/>
      <c r="AW616" s="155"/>
      <c r="AX616" s="155"/>
      <c r="AY616" s="155"/>
      <c r="AZ616" s="155"/>
      <c r="BA616" s="155"/>
      <c r="BB616" s="155"/>
      <c r="BC616" s="155"/>
      <c r="BD616" s="155"/>
      <c r="BE616" s="155"/>
      <c r="BF616" s="155"/>
      <c r="BG616" s="155"/>
      <c r="BH616" s="155"/>
      <c r="BI616" s="155"/>
      <c r="BJ616" s="56"/>
      <c r="BK616" s="56"/>
    </row>
    <row r="617" spans="6:63" ht="12.75">
      <c r="F617" s="343"/>
      <c r="G617" s="343"/>
      <c r="H617" s="343"/>
      <c r="I617" s="343"/>
      <c r="J617" s="343"/>
      <c r="K617" s="343"/>
      <c r="L617" s="343"/>
      <c r="M617" s="343"/>
      <c r="N617" s="343"/>
      <c r="O617" s="343"/>
      <c r="P617" s="343"/>
      <c r="Q617" s="343"/>
      <c r="R617" s="343"/>
      <c r="S617" s="343"/>
      <c r="T617" s="343"/>
      <c r="U617" s="343"/>
      <c r="V617" s="343"/>
      <c r="W617" s="343"/>
      <c r="X617" s="343"/>
      <c r="Y617" s="343"/>
      <c r="Z617" s="343"/>
      <c r="AA617" s="343"/>
      <c r="AB617" s="343"/>
      <c r="AC617" s="343"/>
      <c r="AD617" s="343"/>
      <c r="AE617" s="343"/>
      <c r="AF617" s="343"/>
      <c r="AG617" s="343"/>
      <c r="AH617" s="343"/>
      <c r="AI617" s="343"/>
      <c r="AJ617" s="343"/>
      <c r="AK617" s="21"/>
      <c r="AL617" s="155"/>
      <c r="AM617" s="155"/>
      <c r="AN617" s="155"/>
      <c r="AO617" s="155"/>
      <c r="AP617" s="155"/>
      <c r="AQ617" s="155"/>
      <c r="AR617" s="155"/>
      <c r="AS617" s="155"/>
      <c r="AT617" s="155"/>
      <c r="AU617" s="155"/>
      <c r="AV617" s="155"/>
      <c r="AW617" s="155"/>
      <c r="AX617" s="155"/>
      <c r="AY617" s="155"/>
      <c r="AZ617" s="155"/>
      <c r="BA617" s="155"/>
      <c r="BB617" s="155"/>
      <c r="BC617" s="155"/>
      <c r="BD617" s="155"/>
      <c r="BE617" s="155"/>
      <c r="BF617" s="155"/>
      <c r="BG617" s="155"/>
      <c r="BH617" s="155"/>
      <c r="BI617" s="155"/>
      <c r="BJ617" s="56"/>
      <c r="BK617" s="56"/>
    </row>
    <row r="618" spans="6:63" ht="12.75">
      <c r="F618" s="343"/>
      <c r="G618" s="343"/>
      <c r="H618" s="343"/>
      <c r="I618" s="343"/>
      <c r="J618" s="343"/>
      <c r="K618" s="343"/>
      <c r="L618" s="343"/>
      <c r="M618" s="343"/>
      <c r="N618" s="343"/>
      <c r="O618" s="343"/>
      <c r="P618" s="343"/>
      <c r="Q618" s="343"/>
      <c r="R618" s="343"/>
      <c r="S618" s="343"/>
      <c r="T618" s="343"/>
      <c r="U618" s="343"/>
      <c r="V618" s="343"/>
      <c r="W618" s="343"/>
      <c r="X618" s="343"/>
      <c r="Y618" s="343"/>
      <c r="Z618" s="343"/>
      <c r="AA618" s="343"/>
      <c r="AB618" s="343"/>
      <c r="AC618" s="343"/>
      <c r="AD618" s="343"/>
      <c r="AE618" s="343"/>
      <c r="AF618" s="343"/>
      <c r="AG618" s="343"/>
      <c r="AH618" s="343"/>
      <c r="AI618" s="343"/>
      <c r="AJ618" s="343"/>
      <c r="AK618" s="21"/>
      <c r="AL618" s="155"/>
      <c r="AM618" s="155"/>
      <c r="AN618" s="155"/>
      <c r="AO618" s="155"/>
      <c r="AP618" s="155"/>
      <c r="AQ618" s="155"/>
      <c r="AR618" s="155"/>
      <c r="AS618" s="155"/>
      <c r="AT618" s="155"/>
      <c r="AU618" s="155"/>
      <c r="AV618" s="155"/>
      <c r="AW618" s="155"/>
      <c r="AX618" s="155"/>
      <c r="AY618" s="155"/>
      <c r="AZ618" s="155"/>
      <c r="BA618" s="155"/>
      <c r="BB618" s="155"/>
      <c r="BC618" s="155"/>
      <c r="BD618" s="155"/>
      <c r="BE618" s="155"/>
      <c r="BF618" s="155"/>
      <c r="BG618" s="155"/>
      <c r="BH618" s="155"/>
      <c r="BI618" s="155"/>
      <c r="BJ618" s="56"/>
      <c r="BK618" s="56"/>
    </row>
    <row r="619" spans="6:63" ht="12.75">
      <c r="F619" s="343"/>
      <c r="G619" s="343"/>
      <c r="H619" s="343"/>
      <c r="I619" s="343"/>
      <c r="J619" s="343"/>
      <c r="K619" s="343"/>
      <c r="L619" s="343"/>
      <c r="M619" s="343"/>
      <c r="N619" s="343"/>
      <c r="O619" s="343"/>
      <c r="P619" s="343"/>
      <c r="Q619" s="343"/>
      <c r="R619" s="343"/>
      <c r="S619" s="343"/>
      <c r="T619" s="343"/>
      <c r="U619" s="343"/>
      <c r="V619" s="343"/>
      <c r="W619" s="343"/>
      <c r="X619" s="343"/>
      <c r="Y619" s="343"/>
      <c r="Z619" s="343"/>
      <c r="AA619" s="343"/>
      <c r="AB619" s="343"/>
      <c r="AC619" s="343"/>
      <c r="AD619" s="343"/>
      <c r="AE619" s="343"/>
      <c r="AF619" s="343"/>
      <c r="AG619" s="343"/>
      <c r="AH619" s="343"/>
      <c r="AI619" s="343"/>
      <c r="AJ619" s="343"/>
      <c r="AK619" s="21"/>
      <c r="AL619" s="155"/>
      <c r="AM619" s="155"/>
      <c r="AN619" s="155"/>
      <c r="AO619" s="155"/>
      <c r="AP619" s="155"/>
      <c r="AQ619" s="155"/>
      <c r="AR619" s="155"/>
      <c r="AS619" s="155"/>
      <c r="AT619" s="155"/>
      <c r="AU619" s="155"/>
      <c r="AV619" s="155"/>
      <c r="AW619" s="155"/>
      <c r="AX619" s="155"/>
      <c r="AY619" s="155"/>
      <c r="AZ619" s="155"/>
      <c r="BA619" s="155"/>
      <c r="BB619" s="155"/>
      <c r="BC619" s="155"/>
      <c r="BD619" s="155"/>
      <c r="BE619" s="155"/>
      <c r="BF619" s="155"/>
      <c r="BG619" s="155"/>
      <c r="BH619" s="155"/>
      <c r="BI619" s="155"/>
      <c r="BJ619" s="56"/>
      <c r="BK619" s="56"/>
    </row>
    <row r="620" spans="6:63" ht="12.75">
      <c r="F620" s="343"/>
      <c r="G620" s="343"/>
      <c r="H620" s="343"/>
      <c r="I620" s="343"/>
      <c r="J620" s="343"/>
      <c r="K620" s="343"/>
      <c r="L620" s="343"/>
      <c r="M620" s="343"/>
      <c r="N620" s="343"/>
      <c r="O620" s="343"/>
      <c r="P620" s="343"/>
      <c r="Q620" s="343"/>
      <c r="R620" s="343"/>
      <c r="S620" s="343"/>
      <c r="T620" s="343"/>
      <c r="U620" s="343"/>
      <c r="V620" s="343"/>
      <c r="W620" s="343"/>
      <c r="X620" s="343"/>
      <c r="Y620" s="343"/>
      <c r="Z620" s="343"/>
      <c r="AA620" s="343"/>
      <c r="AB620" s="343"/>
      <c r="AC620" s="343"/>
      <c r="AD620" s="343"/>
      <c r="AE620" s="343"/>
      <c r="AF620" s="343"/>
      <c r="AG620" s="343"/>
      <c r="AH620" s="343"/>
      <c r="AI620" s="343"/>
      <c r="AJ620" s="343"/>
      <c r="AK620" s="21"/>
      <c r="AL620" s="155"/>
      <c r="AM620" s="155"/>
      <c r="AN620" s="155"/>
      <c r="AO620" s="155"/>
      <c r="AP620" s="155"/>
      <c r="AQ620" s="155"/>
      <c r="AR620" s="155"/>
      <c r="AS620" s="155"/>
      <c r="AT620" s="155"/>
      <c r="AU620" s="155"/>
      <c r="AV620" s="155"/>
      <c r="AW620" s="155"/>
      <c r="AX620" s="155"/>
      <c r="AY620" s="155"/>
      <c r="AZ620" s="155"/>
      <c r="BA620" s="155"/>
      <c r="BB620" s="155"/>
      <c r="BC620" s="155"/>
      <c r="BD620" s="155"/>
      <c r="BE620" s="155"/>
      <c r="BF620" s="155"/>
      <c r="BG620" s="155"/>
      <c r="BH620" s="155"/>
      <c r="BI620" s="155"/>
      <c r="BJ620" s="56"/>
      <c r="BK620" s="56"/>
    </row>
    <row r="621" spans="6:63" ht="12.75">
      <c r="F621" s="343"/>
      <c r="G621" s="343"/>
      <c r="H621" s="343"/>
      <c r="I621" s="343"/>
      <c r="J621" s="343"/>
      <c r="K621" s="343"/>
      <c r="L621" s="343"/>
      <c r="M621" s="343"/>
      <c r="N621" s="343"/>
      <c r="O621" s="343"/>
      <c r="P621" s="343"/>
      <c r="Q621" s="343"/>
      <c r="R621" s="343"/>
      <c r="S621" s="343"/>
      <c r="T621" s="343"/>
      <c r="U621" s="343"/>
      <c r="V621" s="343"/>
      <c r="W621" s="343"/>
      <c r="X621" s="343"/>
      <c r="Y621" s="343"/>
      <c r="Z621" s="343"/>
      <c r="AA621" s="343"/>
      <c r="AB621" s="343"/>
      <c r="AC621" s="343"/>
      <c r="AD621" s="343"/>
      <c r="AE621" s="343"/>
      <c r="AF621" s="343"/>
      <c r="AG621" s="343"/>
      <c r="AH621" s="343"/>
      <c r="AI621" s="343"/>
      <c r="AJ621" s="343"/>
      <c r="AK621" s="21"/>
      <c r="AL621" s="155"/>
      <c r="AM621" s="155"/>
      <c r="AN621" s="155"/>
      <c r="AO621" s="155"/>
      <c r="AP621" s="155"/>
      <c r="AQ621" s="155"/>
      <c r="AR621" s="155"/>
      <c r="AS621" s="155"/>
      <c r="AT621" s="155"/>
      <c r="AU621" s="155"/>
      <c r="AV621" s="155"/>
      <c r="AW621" s="155"/>
      <c r="AX621" s="155"/>
      <c r="AY621" s="155"/>
      <c r="AZ621" s="155"/>
      <c r="BA621" s="155"/>
      <c r="BB621" s="155"/>
      <c r="BC621" s="155"/>
      <c r="BD621" s="155"/>
      <c r="BE621" s="155"/>
      <c r="BF621" s="155"/>
      <c r="BG621" s="155"/>
      <c r="BH621" s="155"/>
      <c r="BI621" s="155"/>
      <c r="BJ621" s="56"/>
      <c r="BK621" s="56"/>
    </row>
    <row r="622" spans="6:63" ht="12.75">
      <c r="F622" s="343"/>
      <c r="G622" s="343"/>
      <c r="H622" s="343"/>
      <c r="I622" s="343"/>
      <c r="J622" s="343"/>
      <c r="K622" s="343"/>
      <c r="L622" s="343"/>
      <c r="M622" s="343"/>
      <c r="N622" s="343"/>
      <c r="O622" s="343"/>
      <c r="P622" s="343"/>
      <c r="Q622" s="343"/>
      <c r="R622" s="343"/>
      <c r="S622" s="343"/>
      <c r="T622" s="343"/>
      <c r="U622" s="343"/>
      <c r="V622" s="343"/>
      <c r="W622" s="343"/>
      <c r="X622" s="343"/>
      <c r="Y622" s="343"/>
      <c r="Z622" s="343"/>
      <c r="AA622" s="343"/>
      <c r="AB622" s="343"/>
      <c r="AC622" s="343"/>
      <c r="AD622" s="343"/>
      <c r="AE622" s="343"/>
      <c r="AF622" s="343"/>
      <c r="AG622" s="343"/>
      <c r="AH622" s="343"/>
      <c r="AI622" s="343"/>
      <c r="AJ622" s="343"/>
      <c r="AK622" s="21"/>
      <c r="AL622" s="155"/>
      <c r="AM622" s="155"/>
      <c r="AN622" s="155"/>
      <c r="AO622" s="155"/>
      <c r="AP622" s="155"/>
      <c r="AQ622" s="155"/>
      <c r="AR622" s="155"/>
      <c r="AS622" s="155"/>
      <c r="AT622" s="155"/>
      <c r="AU622" s="155"/>
      <c r="AV622" s="155"/>
      <c r="AW622" s="155"/>
      <c r="AX622" s="155"/>
      <c r="AY622" s="155"/>
      <c r="AZ622" s="155"/>
      <c r="BA622" s="155"/>
      <c r="BB622" s="155"/>
      <c r="BC622" s="155"/>
      <c r="BD622" s="155"/>
      <c r="BE622" s="155"/>
      <c r="BF622" s="155"/>
      <c r="BG622" s="155"/>
      <c r="BH622" s="155"/>
      <c r="BI622" s="155"/>
      <c r="BJ622" s="56"/>
      <c r="BK622" s="56"/>
    </row>
    <row r="623" spans="6:63" ht="12.75">
      <c r="F623" s="343"/>
      <c r="G623" s="343"/>
      <c r="H623" s="343"/>
      <c r="I623" s="343"/>
      <c r="J623" s="343"/>
      <c r="K623" s="343"/>
      <c r="L623" s="343"/>
      <c r="M623" s="343"/>
      <c r="N623" s="343"/>
      <c r="O623" s="343"/>
      <c r="P623" s="343"/>
      <c r="Q623" s="343"/>
      <c r="R623" s="343"/>
      <c r="S623" s="343"/>
      <c r="T623" s="343"/>
      <c r="U623" s="343"/>
      <c r="V623" s="343"/>
      <c r="W623" s="343"/>
      <c r="X623" s="343"/>
      <c r="Y623" s="343"/>
      <c r="Z623" s="343"/>
      <c r="AA623" s="343"/>
      <c r="AB623" s="343"/>
      <c r="AC623" s="343"/>
      <c r="AD623" s="343"/>
      <c r="AE623" s="343"/>
      <c r="AF623" s="343"/>
      <c r="AG623" s="343"/>
      <c r="AH623" s="343"/>
      <c r="AI623" s="343"/>
      <c r="AJ623" s="343"/>
      <c r="AK623" s="21"/>
      <c r="AL623" s="155"/>
      <c r="AM623" s="155"/>
      <c r="AN623" s="155"/>
      <c r="AO623" s="155"/>
      <c r="AP623" s="155"/>
      <c r="AQ623" s="155"/>
      <c r="AR623" s="155"/>
      <c r="AS623" s="155"/>
      <c r="AT623" s="155"/>
      <c r="AU623" s="155"/>
      <c r="AV623" s="155"/>
      <c r="AW623" s="155"/>
      <c r="AX623" s="155"/>
      <c r="AY623" s="155"/>
      <c r="AZ623" s="155"/>
      <c r="BA623" s="155"/>
      <c r="BB623" s="155"/>
      <c r="BC623" s="155"/>
      <c r="BD623" s="155"/>
      <c r="BE623" s="155"/>
      <c r="BF623" s="155"/>
      <c r="BG623" s="155"/>
      <c r="BH623" s="155"/>
      <c r="BI623" s="155"/>
      <c r="BJ623" s="56"/>
      <c r="BK623" s="56"/>
    </row>
    <row r="624" spans="6:63" ht="12.75">
      <c r="F624" s="343"/>
      <c r="G624" s="343"/>
      <c r="H624" s="343"/>
      <c r="I624" s="343"/>
      <c r="J624" s="343"/>
      <c r="K624" s="343"/>
      <c r="L624" s="343"/>
      <c r="M624" s="343"/>
      <c r="N624" s="343"/>
      <c r="O624" s="343"/>
      <c r="P624" s="343"/>
      <c r="Q624" s="343"/>
      <c r="R624" s="343"/>
      <c r="S624" s="343"/>
      <c r="T624" s="343"/>
      <c r="U624" s="343"/>
      <c r="V624" s="343"/>
      <c r="W624" s="343"/>
      <c r="X624" s="343"/>
      <c r="Y624" s="343"/>
      <c r="Z624" s="343"/>
      <c r="AA624" s="343"/>
      <c r="AB624" s="343"/>
      <c r="AC624" s="343"/>
      <c r="AD624" s="343"/>
      <c r="AE624" s="343"/>
      <c r="AF624" s="343"/>
      <c r="AG624" s="343"/>
      <c r="AH624" s="343"/>
      <c r="AI624" s="343"/>
      <c r="AJ624" s="343"/>
      <c r="AK624" s="21"/>
      <c r="AL624" s="155"/>
      <c r="AM624" s="155"/>
      <c r="AN624" s="155"/>
      <c r="AO624" s="155"/>
      <c r="AP624" s="155"/>
      <c r="AQ624" s="155"/>
      <c r="AR624" s="155"/>
      <c r="AS624" s="155"/>
      <c r="AT624" s="155"/>
      <c r="AU624" s="155"/>
      <c r="AV624" s="155"/>
      <c r="AW624" s="155"/>
      <c r="AX624" s="155"/>
      <c r="AY624" s="155"/>
      <c r="AZ624" s="155"/>
      <c r="BA624" s="155"/>
      <c r="BB624" s="155"/>
      <c r="BC624" s="155"/>
      <c r="BD624" s="155"/>
      <c r="BE624" s="155"/>
      <c r="BF624" s="155"/>
      <c r="BG624" s="155"/>
      <c r="BH624" s="155"/>
      <c r="BI624" s="155"/>
      <c r="BJ624" s="56"/>
      <c r="BK624" s="56"/>
    </row>
    <row r="625" spans="6:63" ht="12.75">
      <c r="F625" s="343"/>
      <c r="G625" s="343"/>
      <c r="H625" s="343"/>
      <c r="I625" s="343"/>
      <c r="J625" s="343"/>
      <c r="K625" s="343"/>
      <c r="L625" s="343"/>
      <c r="M625" s="343"/>
      <c r="N625" s="343"/>
      <c r="O625" s="343"/>
      <c r="P625" s="343"/>
      <c r="Q625" s="343"/>
      <c r="R625" s="343"/>
      <c r="S625" s="343"/>
      <c r="T625" s="343"/>
      <c r="U625" s="343"/>
      <c r="V625" s="343"/>
      <c r="W625" s="343"/>
      <c r="X625" s="343"/>
      <c r="Y625" s="343"/>
      <c r="Z625" s="343"/>
      <c r="AA625" s="343"/>
      <c r="AB625" s="343"/>
      <c r="AC625" s="343"/>
      <c r="AD625" s="343"/>
      <c r="AE625" s="343"/>
      <c r="AF625" s="343"/>
      <c r="AG625" s="343"/>
      <c r="AH625" s="343"/>
      <c r="AI625" s="343"/>
      <c r="AJ625" s="343"/>
      <c r="AK625" s="21"/>
      <c r="AL625" s="155"/>
      <c r="AM625" s="155"/>
      <c r="AN625" s="155"/>
      <c r="AO625" s="155"/>
      <c r="AP625" s="155"/>
      <c r="AQ625" s="155"/>
      <c r="AR625" s="155"/>
      <c r="AS625" s="155"/>
      <c r="AT625" s="155"/>
      <c r="AU625" s="155"/>
      <c r="AV625" s="155"/>
      <c r="AW625" s="155"/>
      <c r="AX625" s="155"/>
      <c r="AY625" s="155"/>
      <c r="AZ625" s="155"/>
      <c r="BA625" s="155"/>
      <c r="BB625" s="155"/>
      <c r="BC625" s="155"/>
      <c r="BD625" s="155"/>
      <c r="BE625" s="155"/>
      <c r="BF625" s="155"/>
      <c r="BG625" s="155"/>
      <c r="BH625" s="155"/>
      <c r="BI625" s="155"/>
      <c r="BJ625" s="56"/>
      <c r="BK625" s="56"/>
    </row>
    <row r="626" spans="6:63" ht="12.75">
      <c r="F626" s="343"/>
      <c r="G626" s="343"/>
      <c r="H626" s="343"/>
      <c r="I626" s="343"/>
      <c r="J626" s="343"/>
      <c r="K626" s="343"/>
      <c r="L626" s="343"/>
      <c r="M626" s="343"/>
      <c r="N626" s="343"/>
      <c r="O626" s="343"/>
      <c r="P626" s="343"/>
      <c r="Q626" s="343"/>
      <c r="R626" s="343"/>
      <c r="S626" s="343"/>
      <c r="T626" s="343"/>
      <c r="U626" s="343"/>
      <c r="V626" s="343"/>
      <c r="W626" s="343"/>
      <c r="X626" s="343"/>
      <c r="Y626" s="343"/>
      <c r="Z626" s="343"/>
      <c r="AA626" s="343"/>
      <c r="AB626" s="343"/>
      <c r="AC626" s="343"/>
      <c r="AD626" s="343"/>
      <c r="AE626" s="343"/>
      <c r="AF626" s="343"/>
      <c r="AG626" s="343"/>
      <c r="AH626" s="343"/>
      <c r="AI626" s="343"/>
      <c r="AJ626" s="343"/>
      <c r="AK626" s="21"/>
      <c r="AL626" s="155"/>
      <c r="AM626" s="155"/>
      <c r="AN626" s="155"/>
      <c r="AO626" s="155"/>
      <c r="AP626" s="155"/>
      <c r="AQ626" s="155"/>
      <c r="AR626" s="155"/>
      <c r="AS626" s="155"/>
      <c r="AT626" s="155"/>
      <c r="AU626" s="155"/>
      <c r="AV626" s="155"/>
      <c r="AW626" s="155"/>
      <c r="AX626" s="155"/>
      <c r="AY626" s="155"/>
      <c r="AZ626" s="155"/>
      <c r="BA626" s="155"/>
      <c r="BB626" s="155"/>
      <c r="BC626" s="155"/>
      <c r="BD626" s="155"/>
      <c r="BE626" s="155"/>
      <c r="BF626" s="155"/>
      <c r="BG626" s="155"/>
      <c r="BH626" s="155"/>
      <c r="BI626" s="155"/>
      <c r="BJ626" s="56"/>
      <c r="BK626" s="56"/>
    </row>
    <row r="627" spans="6:63" ht="12.75">
      <c r="F627" s="343"/>
      <c r="G627" s="343"/>
      <c r="H627" s="343"/>
      <c r="I627" s="343"/>
      <c r="J627" s="343"/>
      <c r="K627" s="343"/>
      <c r="L627" s="343"/>
      <c r="M627" s="343"/>
      <c r="N627" s="343"/>
      <c r="O627" s="343"/>
      <c r="P627" s="343"/>
      <c r="Q627" s="343"/>
      <c r="R627" s="343"/>
      <c r="S627" s="343"/>
      <c r="T627" s="343"/>
      <c r="U627" s="343"/>
      <c r="V627" s="343"/>
      <c r="W627" s="343"/>
      <c r="X627" s="343"/>
      <c r="Y627" s="343"/>
      <c r="Z627" s="343"/>
      <c r="AA627" s="343"/>
      <c r="AB627" s="343"/>
      <c r="AC627" s="343"/>
      <c r="AD627" s="343"/>
      <c r="AE627" s="343"/>
      <c r="AF627" s="343"/>
      <c r="AG627" s="343"/>
      <c r="AH627" s="343"/>
      <c r="AI627" s="343"/>
      <c r="AJ627" s="343"/>
      <c r="AK627" s="21"/>
      <c r="AL627" s="155"/>
      <c r="AM627" s="155"/>
      <c r="AN627" s="155"/>
      <c r="AO627" s="155"/>
      <c r="AP627" s="155"/>
      <c r="AQ627" s="155"/>
      <c r="AR627" s="155"/>
      <c r="AS627" s="155"/>
      <c r="AT627" s="155"/>
      <c r="AU627" s="155"/>
      <c r="AV627" s="155"/>
      <c r="AW627" s="155"/>
      <c r="AX627" s="155"/>
      <c r="AY627" s="155"/>
      <c r="AZ627" s="155"/>
      <c r="BA627" s="155"/>
      <c r="BB627" s="155"/>
      <c r="BC627" s="155"/>
      <c r="BD627" s="155"/>
      <c r="BE627" s="155"/>
      <c r="BF627" s="155"/>
      <c r="BG627" s="155"/>
      <c r="BH627" s="155"/>
      <c r="BI627" s="155"/>
      <c r="BJ627" s="56"/>
      <c r="BK627" s="56"/>
    </row>
    <row r="628" spans="6:63" ht="12.75">
      <c r="F628" s="343"/>
      <c r="G628" s="343"/>
      <c r="H628" s="343"/>
      <c r="I628" s="343"/>
      <c r="J628" s="343"/>
      <c r="K628" s="343"/>
      <c r="L628" s="343"/>
      <c r="M628" s="343"/>
      <c r="N628" s="343"/>
      <c r="O628" s="343"/>
      <c r="P628" s="343"/>
      <c r="Q628" s="343"/>
      <c r="R628" s="343"/>
      <c r="S628" s="343"/>
      <c r="T628" s="343"/>
      <c r="U628" s="343"/>
      <c r="V628" s="343"/>
      <c r="W628" s="343"/>
      <c r="X628" s="343"/>
      <c r="Y628" s="343"/>
      <c r="Z628" s="343"/>
      <c r="AA628" s="343"/>
      <c r="AB628" s="343"/>
      <c r="AC628" s="343"/>
      <c r="AD628" s="343"/>
      <c r="AE628" s="343"/>
      <c r="AF628" s="343"/>
      <c r="AG628" s="343"/>
      <c r="AH628" s="343"/>
      <c r="AI628" s="343"/>
      <c r="AJ628" s="343"/>
      <c r="AK628" s="21"/>
      <c r="AL628" s="155"/>
      <c r="AM628" s="155"/>
      <c r="AN628" s="155"/>
      <c r="AO628" s="155"/>
      <c r="AP628" s="155"/>
      <c r="AQ628" s="155"/>
      <c r="AR628" s="155"/>
      <c r="AS628" s="155"/>
      <c r="AT628" s="155"/>
      <c r="AU628" s="155"/>
      <c r="AV628" s="155"/>
      <c r="AW628" s="155"/>
      <c r="AX628" s="155"/>
      <c r="AY628" s="155"/>
      <c r="AZ628" s="155"/>
      <c r="BA628" s="155"/>
      <c r="BB628" s="155"/>
      <c r="BC628" s="155"/>
      <c r="BD628" s="155"/>
      <c r="BE628" s="155"/>
      <c r="BF628" s="155"/>
      <c r="BG628" s="155"/>
      <c r="BH628" s="155"/>
      <c r="BI628" s="155"/>
      <c r="BJ628" s="56"/>
      <c r="BK628" s="56"/>
    </row>
    <row r="629" spans="6:63" ht="12.75">
      <c r="F629" s="343"/>
      <c r="G629" s="343"/>
      <c r="H629" s="343"/>
      <c r="I629" s="343"/>
      <c r="J629" s="343"/>
      <c r="K629" s="343"/>
      <c r="L629" s="343"/>
      <c r="M629" s="343"/>
      <c r="N629" s="343"/>
      <c r="O629" s="343"/>
      <c r="P629" s="343"/>
      <c r="Q629" s="343"/>
      <c r="R629" s="343"/>
      <c r="S629" s="343"/>
      <c r="T629" s="343"/>
      <c r="U629" s="343"/>
      <c r="V629" s="343"/>
      <c r="W629" s="343"/>
      <c r="X629" s="343"/>
      <c r="Y629" s="343"/>
      <c r="Z629" s="343"/>
      <c r="AA629" s="343"/>
      <c r="AB629" s="343"/>
      <c r="AC629" s="343"/>
      <c r="AD629" s="343"/>
      <c r="AE629" s="343"/>
      <c r="AF629" s="343"/>
      <c r="AG629" s="343"/>
      <c r="AH629" s="343"/>
      <c r="AI629" s="343"/>
      <c r="AJ629" s="343"/>
      <c r="AK629" s="21"/>
      <c r="AL629" s="155"/>
      <c r="AM629" s="155"/>
      <c r="AN629" s="155"/>
      <c r="AO629" s="155"/>
      <c r="AP629" s="155"/>
      <c r="AQ629" s="155"/>
      <c r="AR629" s="155"/>
      <c r="AS629" s="155"/>
      <c r="AT629" s="155"/>
      <c r="AU629" s="155"/>
      <c r="AV629" s="155"/>
      <c r="AW629" s="155"/>
      <c r="AX629" s="155"/>
      <c r="AY629" s="155"/>
      <c r="AZ629" s="155"/>
      <c r="BA629" s="155"/>
      <c r="BB629" s="155"/>
      <c r="BC629" s="155"/>
      <c r="BD629" s="155"/>
      <c r="BE629" s="155"/>
      <c r="BF629" s="155"/>
      <c r="BG629" s="155"/>
      <c r="BH629" s="155"/>
      <c r="BI629" s="155"/>
      <c r="BJ629" s="56"/>
      <c r="BK629" s="56"/>
    </row>
    <row r="630" spans="6:63" ht="12.75">
      <c r="F630" s="343"/>
      <c r="G630" s="343"/>
      <c r="H630" s="343"/>
      <c r="I630" s="343"/>
      <c r="J630" s="343"/>
      <c r="K630" s="343"/>
      <c r="L630" s="343"/>
      <c r="M630" s="343"/>
      <c r="N630" s="343"/>
      <c r="O630" s="343"/>
      <c r="P630" s="343"/>
      <c r="Q630" s="343"/>
      <c r="R630" s="343"/>
      <c r="S630" s="343"/>
      <c r="T630" s="343"/>
      <c r="U630" s="343"/>
      <c r="V630" s="343"/>
      <c r="W630" s="343"/>
      <c r="X630" s="343"/>
      <c r="Y630" s="343"/>
      <c r="Z630" s="343"/>
      <c r="AA630" s="343"/>
      <c r="AB630" s="343"/>
      <c r="AC630" s="343"/>
      <c r="AD630" s="343"/>
      <c r="AE630" s="343"/>
      <c r="AF630" s="343"/>
      <c r="AG630" s="343"/>
      <c r="AH630" s="343"/>
      <c r="AI630" s="343"/>
      <c r="AJ630" s="343"/>
      <c r="AK630" s="21"/>
      <c r="AL630" s="155"/>
      <c r="AM630" s="155"/>
      <c r="AN630" s="155"/>
      <c r="AO630" s="155"/>
      <c r="AP630" s="155"/>
      <c r="AQ630" s="155"/>
      <c r="AR630" s="155"/>
      <c r="AS630" s="155"/>
      <c r="AT630" s="155"/>
      <c r="AU630" s="155"/>
      <c r="AV630" s="155"/>
      <c r="AW630" s="155"/>
      <c r="AX630" s="155"/>
      <c r="AY630" s="155"/>
      <c r="AZ630" s="155"/>
      <c r="BA630" s="155"/>
      <c r="BB630" s="155"/>
      <c r="BC630" s="155"/>
      <c r="BD630" s="155"/>
      <c r="BE630" s="155"/>
      <c r="BF630" s="155"/>
      <c r="BG630" s="155"/>
      <c r="BH630" s="155"/>
      <c r="BI630" s="155"/>
      <c r="BJ630" s="56"/>
      <c r="BK630" s="56"/>
    </row>
    <row r="631" spans="6:63" ht="12.75">
      <c r="F631" s="343"/>
      <c r="G631" s="343"/>
      <c r="H631" s="343"/>
      <c r="I631" s="343"/>
      <c r="J631" s="343"/>
      <c r="K631" s="343"/>
      <c r="L631" s="343"/>
      <c r="M631" s="343"/>
      <c r="N631" s="343"/>
      <c r="O631" s="343"/>
      <c r="P631" s="343"/>
      <c r="Q631" s="343"/>
      <c r="R631" s="343"/>
      <c r="S631" s="343"/>
      <c r="T631" s="343"/>
      <c r="U631" s="343"/>
      <c r="V631" s="343"/>
      <c r="W631" s="343"/>
      <c r="X631" s="343"/>
      <c r="Y631" s="343"/>
      <c r="Z631" s="343"/>
      <c r="AA631" s="343"/>
      <c r="AB631" s="343"/>
      <c r="AC631" s="343"/>
      <c r="AD631" s="343"/>
      <c r="AE631" s="343"/>
      <c r="AF631" s="343"/>
      <c r="AG631" s="343"/>
      <c r="AH631" s="343"/>
      <c r="AI631" s="343"/>
      <c r="AJ631" s="343"/>
      <c r="AK631" s="21"/>
      <c r="AL631" s="155"/>
      <c r="AM631" s="155"/>
      <c r="AN631" s="155"/>
      <c r="AO631" s="155"/>
      <c r="AP631" s="155"/>
      <c r="AQ631" s="155"/>
      <c r="AR631" s="155"/>
      <c r="AS631" s="155"/>
      <c r="AT631" s="155"/>
      <c r="AU631" s="155"/>
      <c r="AV631" s="155"/>
      <c r="AW631" s="155"/>
      <c r="AX631" s="155"/>
      <c r="AY631" s="155"/>
      <c r="AZ631" s="155"/>
      <c r="BA631" s="155"/>
      <c r="BB631" s="155"/>
      <c r="BC631" s="155"/>
      <c r="BD631" s="155"/>
      <c r="BE631" s="155"/>
      <c r="BF631" s="155"/>
      <c r="BG631" s="155"/>
      <c r="BH631" s="155"/>
      <c r="BI631" s="155"/>
      <c r="BJ631" s="56"/>
      <c r="BK631" s="56"/>
    </row>
    <row r="632" spans="6:63" ht="12.75">
      <c r="F632" s="343"/>
      <c r="G632" s="343"/>
      <c r="H632" s="343"/>
      <c r="I632" s="343"/>
      <c r="J632" s="343"/>
      <c r="K632" s="343"/>
      <c r="L632" s="343"/>
      <c r="M632" s="343"/>
      <c r="N632" s="343"/>
      <c r="O632" s="343"/>
      <c r="P632" s="343"/>
      <c r="Q632" s="343"/>
      <c r="R632" s="343"/>
      <c r="S632" s="343"/>
      <c r="T632" s="343"/>
      <c r="U632" s="343"/>
      <c r="V632" s="343"/>
      <c r="W632" s="343"/>
      <c r="X632" s="343"/>
      <c r="Y632" s="343"/>
      <c r="Z632" s="343"/>
      <c r="AA632" s="343"/>
      <c r="AB632" s="343"/>
      <c r="AC632" s="343"/>
      <c r="AD632" s="343"/>
      <c r="AE632" s="343"/>
      <c r="AF632" s="343"/>
      <c r="AG632" s="343"/>
      <c r="AH632" s="343"/>
      <c r="AI632" s="343"/>
      <c r="AJ632" s="343"/>
      <c r="AK632" s="21"/>
      <c r="AL632" s="155"/>
      <c r="AM632" s="155"/>
      <c r="AN632" s="155"/>
      <c r="AO632" s="155"/>
      <c r="AP632" s="155"/>
      <c r="AQ632" s="155"/>
      <c r="AR632" s="155"/>
      <c r="AS632" s="155"/>
      <c r="AT632" s="155"/>
      <c r="AU632" s="155"/>
      <c r="AV632" s="155"/>
      <c r="AW632" s="155"/>
      <c r="AX632" s="155"/>
      <c r="AY632" s="155"/>
      <c r="AZ632" s="155"/>
      <c r="BA632" s="155"/>
      <c r="BB632" s="155"/>
      <c r="BC632" s="155"/>
      <c r="BD632" s="155"/>
      <c r="BE632" s="155"/>
      <c r="BF632" s="155"/>
      <c r="BG632" s="155"/>
      <c r="BH632" s="155"/>
      <c r="BI632" s="155"/>
      <c r="BJ632" s="56"/>
      <c r="BK632" s="56"/>
    </row>
    <row r="633" spans="6:63" ht="12.75">
      <c r="F633" s="343"/>
      <c r="G633" s="343"/>
      <c r="H633" s="343"/>
      <c r="I633" s="343"/>
      <c r="J633" s="343"/>
      <c r="K633" s="343"/>
      <c r="L633" s="343"/>
      <c r="M633" s="343"/>
      <c r="N633" s="343"/>
      <c r="O633" s="343"/>
      <c r="P633" s="343"/>
      <c r="Q633" s="343"/>
      <c r="R633" s="343"/>
      <c r="S633" s="343"/>
      <c r="T633" s="343"/>
      <c r="U633" s="343"/>
      <c r="V633" s="343"/>
      <c r="W633" s="343"/>
      <c r="X633" s="343"/>
      <c r="Y633" s="343"/>
      <c r="Z633" s="343"/>
      <c r="AA633" s="343"/>
      <c r="AB633" s="343"/>
      <c r="AC633" s="343"/>
      <c r="AD633" s="343"/>
      <c r="AE633" s="343"/>
      <c r="AF633" s="343"/>
      <c r="AG633" s="343"/>
      <c r="AH633" s="343"/>
      <c r="AI633" s="343"/>
      <c r="AJ633" s="343"/>
      <c r="AK633" s="21"/>
      <c r="AL633" s="155"/>
      <c r="AM633" s="155"/>
      <c r="AN633" s="155"/>
      <c r="AO633" s="155"/>
      <c r="AP633" s="155"/>
      <c r="AQ633" s="155"/>
      <c r="AR633" s="155"/>
      <c r="AS633" s="155"/>
      <c r="AT633" s="155"/>
      <c r="AU633" s="155"/>
      <c r="AV633" s="155"/>
      <c r="AW633" s="155"/>
      <c r="AX633" s="155"/>
      <c r="AY633" s="155"/>
      <c r="AZ633" s="155"/>
      <c r="BA633" s="155"/>
      <c r="BB633" s="155"/>
      <c r="BC633" s="155"/>
      <c r="BD633" s="155"/>
      <c r="BE633" s="155"/>
      <c r="BF633" s="155"/>
      <c r="BG633" s="155"/>
      <c r="BH633" s="155"/>
      <c r="BI633" s="155"/>
      <c r="BJ633" s="56"/>
      <c r="BK633" s="56"/>
    </row>
    <row r="634" spans="6:63" ht="12.75">
      <c r="F634" s="343"/>
      <c r="G634" s="343"/>
      <c r="H634" s="343"/>
      <c r="I634" s="343"/>
      <c r="J634" s="343"/>
      <c r="K634" s="343"/>
      <c r="L634" s="343"/>
      <c r="M634" s="343"/>
      <c r="N634" s="343"/>
      <c r="O634" s="343"/>
      <c r="P634" s="343"/>
      <c r="Q634" s="343"/>
      <c r="R634" s="343"/>
      <c r="S634" s="343"/>
      <c r="T634" s="343"/>
      <c r="U634" s="343"/>
      <c r="V634" s="343"/>
      <c r="W634" s="343"/>
      <c r="X634" s="343"/>
      <c r="Y634" s="343"/>
      <c r="Z634" s="343"/>
      <c r="AA634" s="343"/>
      <c r="AB634" s="343"/>
      <c r="AC634" s="343"/>
      <c r="AD634" s="343"/>
      <c r="AE634" s="343"/>
      <c r="AF634" s="343"/>
      <c r="AG634" s="343"/>
      <c r="AH634" s="343"/>
      <c r="AI634" s="343"/>
      <c r="AJ634" s="343"/>
      <c r="AK634" s="21"/>
      <c r="AL634" s="155"/>
      <c r="AM634" s="155"/>
      <c r="AN634" s="155"/>
      <c r="AO634" s="155"/>
      <c r="AP634" s="155"/>
      <c r="AQ634" s="155"/>
      <c r="AR634" s="155"/>
      <c r="AS634" s="155"/>
      <c r="AT634" s="155"/>
      <c r="AU634" s="155"/>
      <c r="AV634" s="155"/>
      <c r="AW634" s="155"/>
      <c r="AX634" s="155"/>
      <c r="AY634" s="155"/>
      <c r="AZ634" s="155"/>
      <c r="BA634" s="155"/>
      <c r="BB634" s="155"/>
      <c r="BC634" s="155"/>
      <c r="BD634" s="155"/>
      <c r="BE634" s="155"/>
      <c r="BF634" s="155"/>
      <c r="BG634" s="155"/>
      <c r="BH634" s="155"/>
      <c r="BI634" s="155"/>
      <c r="BJ634" s="56"/>
      <c r="BK634" s="56"/>
    </row>
    <row r="635" spans="6:63" ht="12.75">
      <c r="F635" s="343"/>
      <c r="G635" s="343"/>
      <c r="H635" s="343"/>
      <c r="I635" s="343"/>
      <c r="J635" s="343"/>
      <c r="K635" s="343"/>
      <c r="L635" s="343"/>
      <c r="M635" s="343"/>
      <c r="N635" s="343"/>
      <c r="O635" s="343"/>
      <c r="P635" s="343"/>
      <c r="Q635" s="343"/>
      <c r="R635" s="343"/>
      <c r="S635" s="343"/>
      <c r="T635" s="343"/>
      <c r="U635" s="343"/>
      <c r="V635" s="343"/>
      <c r="W635" s="343"/>
      <c r="X635" s="343"/>
      <c r="Y635" s="343"/>
      <c r="Z635" s="343"/>
      <c r="AA635" s="343"/>
      <c r="AB635" s="343"/>
      <c r="AC635" s="343"/>
      <c r="AD635" s="343"/>
      <c r="AE635" s="343"/>
      <c r="AF635" s="343"/>
      <c r="AG635" s="343"/>
      <c r="AH635" s="343"/>
      <c r="AI635" s="343"/>
      <c r="AJ635" s="343"/>
      <c r="AK635" s="21"/>
      <c r="AL635" s="155"/>
      <c r="AM635" s="155"/>
      <c r="AN635" s="155"/>
      <c r="AO635" s="155"/>
      <c r="AP635" s="155"/>
      <c r="AQ635" s="155"/>
      <c r="AR635" s="155"/>
      <c r="AS635" s="155"/>
      <c r="AT635" s="155"/>
      <c r="AU635" s="155"/>
      <c r="AV635" s="155"/>
      <c r="AW635" s="155"/>
      <c r="AX635" s="155"/>
      <c r="AY635" s="155"/>
      <c r="AZ635" s="155"/>
      <c r="BA635" s="155"/>
      <c r="BB635" s="155"/>
      <c r="BC635" s="155"/>
      <c r="BD635" s="155"/>
      <c r="BE635" s="155"/>
      <c r="BF635" s="155"/>
      <c r="BG635" s="155"/>
      <c r="BH635" s="155"/>
      <c r="BI635" s="155"/>
      <c r="BJ635" s="56"/>
      <c r="BK635" s="56"/>
    </row>
    <row r="636" spans="6:63" ht="12.75">
      <c r="F636" s="343"/>
      <c r="G636" s="343"/>
      <c r="H636" s="343"/>
      <c r="I636" s="343"/>
      <c r="J636" s="343"/>
      <c r="K636" s="343"/>
      <c r="L636" s="343"/>
      <c r="M636" s="343"/>
      <c r="N636" s="343"/>
      <c r="O636" s="343"/>
      <c r="P636" s="343"/>
      <c r="Q636" s="343"/>
      <c r="R636" s="343"/>
      <c r="S636" s="343"/>
      <c r="T636" s="343"/>
      <c r="U636" s="343"/>
      <c r="V636" s="343"/>
      <c r="W636" s="343"/>
      <c r="X636" s="343"/>
      <c r="Y636" s="343"/>
      <c r="Z636" s="343"/>
      <c r="AA636" s="343"/>
      <c r="AB636" s="343"/>
      <c r="AC636" s="343"/>
      <c r="AD636" s="343"/>
      <c r="AE636" s="343"/>
      <c r="AF636" s="343"/>
      <c r="AG636" s="343"/>
      <c r="AH636" s="343"/>
      <c r="AI636" s="343"/>
      <c r="AJ636" s="343"/>
      <c r="AK636" s="21"/>
      <c r="AL636" s="155"/>
      <c r="AM636" s="155"/>
      <c r="AN636" s="155"/>
      <c r="AO636" s="155"/>
      <c r="AP636" s="155"/>
      <c r="AQ636" s="155"/>
      <c r="AR636" s="155"/>
      <c r="AS636" s="155"/>
      <c r="AT636" s="155"/>
      <c r="AU636" s="155"/>
      <c r="AV636" s="155"/>
      <c r="AW636" s="155"/>
      <c r="AX636" s="155"/>
      <c r="AY636" s="155"/>
      <c r="AZ636" s="155"/>
      <c r="BA636" s="155"/>
      <c r="BB636" s="155"/>
      <c r="BC636" s="155"/>
      <c r="BD636" s="155"/>
      <c r="BE636" s="155"/>
      <c r="BF636" s="155"/>
      <c r="BG636" s="155"/>
      <c r="BH636" s="155"/>
      <c r="BI636" s="155"/>
      <c r="BJ636" s="56"/>
      <c r="BK636" s="56"/>
    </row>
    <row r="637" spans="6:63" ht="12.75">
      <c r="F637" s="343"/>
      <c r="G637" s="343"/>
      <c r="H637" s="343"/>
      <c r="I637" s="343"/>
      <c r="J637" s="343"/>
      <c r="K637" s="343"/>
      <c r="L637" s="343"/>
      <c r="M637" s="343"/>
      <c r="N637" s="343"/>
      <c r="O637" s="343"/>
      <c r="P637" s="343"/>
      <c r="Q637" s="343"/>
      <c r="R637" s="343"/>
      <c r="S637" s="343"/>
      <c r="T637" s="343"/>
      <c r="U637" s="343"/>
      <c r="V637" s="343"/>
      <c r="W637" s="343"/>
      <c r="X637" s="343"/>
      <c r="Y637" s="343"/>
      <c r="Z637" s="343"/>
      <c r="AA637" s="343"/>
      <c r="AB637" s="343"/>
      <c r="AC637" s="343"/>
      <c r="AD637" s="343"/>
      <c r="AE637" s="343"/>
      <c r="AF637" s="343"/>
      <c r="AG637" s="343"/>
      <c r="AH637" s="343"/>
      <c r="AI637" s="343"/>
      <c r="AJ637" s="343"/>
      <c r="AK637" s="21"/>
      <c r="AL637" s="155"/>
      <c r="AM637" s="155"/>
      <c r="AN637" s="155"/>
      <c r="AO637" s="155"/>
      <c r="AP637" s="155"/>
      <c r="AQ637" s="155"/>
      <c r="AR637" s="155"/>
      <c r="AS637" s="155"/>
      <c r="AT637" s="155"/>
      <c r="AU637" s="155"/>
      <c r="AV637" s="155"/>
      <c r="AW637" s="155"/>
      <c r="AX637" s="155"/>
      <c r="AY637" s="155"/>
      <c r="AZ637" s="155"/>
      <c r="BA637" s="155"/>
      <c r="BB637" s="155"/>
      <c r="BC637" s="155"/>
      <c r="BD637" s="155"/>
      <c r="BE637" s="155"/>
      <c r="BF637" s="155"/>
      <c r="BG637" s="155"/>
      <c r="BH637" s="155"/>
      <c r="BI637" s="155"/>
      <c r="BJ637" s="56"/>
      <c r="BK637" s="56"/>
    </row>
    <row r="638" spans="6:63" ht="12.75">
      <c r="F638" s="343"/>
      <c r="G638" s="343"/>
      <c r="H638" s="343"/>
      <c r="I638" s="343"/>
      <c r="J638" s="343"/>
      <c r="K638" s="343"/>
      <c r="L638" s="343"/>
      <c r="M638" s="343"/>
      <c r="N638" s="343"/>
      <c r="O638" s="343"/>
      <c r="P638" s="343"/>
      <c r="Q638" s="343"/>
      <c r="R638" s="343"/>
      <c r="S638" s="343"/>
      <c r="T638" s="343"/>
      <c r="U638" s="343"/>
      <c r="V638" s="343"/>
      <c r="W638" s="343"/>
      <c r="X638" s="343"/>
      <c r="Y638" s="343"/>
      <c r="Z638" s="343"/>
      <c r="AA638" s="343"/>
      <c r="AB638" s="343"/>
      <c r="AC638" s="343"/>
      <c r="AD638" s="343"/>
      <c r="AE638" s="343"/>
      <c r="AF638" s="343"/>
      <c r="AG638" s="343"/>
      <c r="AH638" s="343"/>
      <c r="AI638" s="343"/>
      <c r="AJ638" s="343"/>
      <c r="AK638" s="21"/>
      <c r="AL638" s="155"/>
      <c r="AM638" s="155"/>
      <c r="AN638" s="155"/>
      <c r="AO638" s="155"/>
      <c r="AP638" s="155"/>
      <c r="AQ638" s="155"/>
      <c r="AR638" s="155"/>
      <c r="AS638" s="155"/>
      <c r="AT638" s="155"/>
      <c r="AU638" s="155"/>
      <c r="AV638" s="155"/>
      <c r="AW638" s="155"/>
      <c r="AX638" s="155"/>
      <c r="AY638" s="155"/>
      <c r="AZ638" s="155"/>
      <c r="BA638" s="155"/>
      <c r="BB638" s="155"/>
      <c r="BC638" s="155"/>
      <c r="BD638" s="155"/>
      <c r="BE638" s="155"/>
      <c r="BF638" s="155"/>
      <c r="BG638" s="155"/>
      <c r="BH638" s="155"/>
      <c r="BI638" s="155"/>
      <c r="BJ638" s="56"/>
      <c r="BK638" s="56"/>
    </row>
    <row r="639" spans="6:63" ht="12.75">
      <c r="F639" s="343"/>
      <c r="G639" s="343"/>
      <c r="H639" s="343"/>
      <c r="I639" s="343"/>
      <c r="J639" s="343"/>
      <c r="K639" s="343"/>
      <c r="L639" s="343"/>
      <c r="M639" s="343"/>
      <c r="N639" s="343"/>
      <c r="O639" s="343"/>
      <c r="P639" s="343"/>
      <c r="Q639" s="343"/>
      <c r="R639" s="343"/>
      <c r="S639" s="343"/>
      <c r="T639" s="343"/>
      <c r="U639" s="343"/>
      <c r="V639" s="343"/>
      <c r="W639" s="343"/>
      <c r="X639" s="343"/>
      <c r="Y639" s="343"/>
      <c r="Z639" s="343"/>
      <c r="AA639" s="343"/>
      <c r="AB639" s="343"/>
      <c r="AC639" s="343"/>
      <c r="AD639" s="343"/>
      <c r="AE639" s="343"/>
      <c r="AF639" s="343"/>
      <c r="AG639" s="343"/>
      <c r="AH639" s="343"/>
      <c r="AI639" s="343"/>
      <c r="AJ639" s="343"/>
      <c r="AK639" s="21"/>
      <c r="AL639" s="155"/>
      <c r="AM639" s="155"/>
      <c r="AN639" s="155"/>
      <c r="AO639" s="155"/>
      <c r="AP639" s="155"/>
      <c r="AQ639" s="155"/>
      <c r="AR639" s="155"/>
      <c r="AS639" s="155"/>
      <c r="AT639" s="155"/>
      <c r="AU639" s="155"/>
      <c r="AV639" s="155"/>
      <c r="AW639" s="155"/>
      <c r="AX639" s="155"/>
      <c r="AY639" s="155"/>
      <c r="AZ639" s="155"/>
      <c r="BA639" s="155"/>
      <c r="BB639" s="155"/>
      <c r="BC639" s="155"/>
      <c r="BD639" s="155"/>
      <c r="BE639" s="155"/>
      <c r="BF639" s="155"/>
      <c r="BG639" s="155"/>
      <c r="BH639" s="155"/>
      <c r="BI639" s="155"/>
      <c r="BJ639" s="56"/>
      <c r="BK639" s="56"/>
    </row>
    <row r="640" spans="6:63" ht="12.75">
      <c r="F640" s="343"/>
      <c r="G640" s="343"/>
      <c r="H640" s="343"/>
      <c r="I640" s="343"/>
      <c r="J640" s="343"/>
      <c r="K640" s="343"/>
      <c r="L640" s="343"/>
      <c r="M640" s="343"/>
      <c r="N640" s="343"/>
      <c r="O640" s="343"/>
      <c r="P640" s="343"/>
      <c r="Q640" s="343"/>
      <c r="R640" s="343"/>
      <c r="S640" s="343"/>
      <c r="T640" s="343"/>
      <c r="U640" s="343"/>
      <c r="V640" s="343"/>
      <c r="W640" s="343"/>
      <c r="X640" s="343"/>
      <c r="Y640" s="343"/>
      <c r="Z640" s="343"/>
      <c r="AA640" s="343"/>
      <c r="AB640" s="343"/>
      <c r="AC640" s="343"/>
      <c r="AD640" s="343"/>
      <c r="AE640" s="343"/>
      <c r="AF640" s="343"/>
      <c r="AG640" s="343"/>
      <c r="AH640" s="343"/>
      <c r="AI640" s="343"/>
      <c r="AJ640" s="343"/>
      <c r="AK640" s="21"/>
      <c r="AL640" s="155"/>
      <c r="AM640" s="155"/>
      <c r="AN640" s="155"/>
      <c r="AO640" s="155"/>
      <c r="AP640" s="155"/>
      <c r="AQ640" s="155"/>
      <c r="AR640" s="155"/>
      <c r="AS640" s="155"/>
      <c r="AT640" s="155"/>
      <c r="AU640" s="155"/>
      <c r="AV640" s="155"/>
      <c r="AW640" s="155"/>
      <c r="AX640" s="155"/>
      <c r="AY640" s="155"/>
      <c r="AZ640" s="155"/>
      <c r="BA640" s="155"/>
      <c r="BB640" s="155"/>
      <c r="BC640" s="155"/>
      <c r="BD640" s="155"/>
      <c r="BE640" s="155"/>
      <c r="BF640" s="155"/>
      <c r="BG640" s="155"/>
      <c r="BH640" s="155"/>
      <c r="BI640" s="155"/>
      <c r="BJ640" s="56"/>
      <c r="BK640" s="56"/>
    </row>
    <row r="641" spans="6:63" ht="12.75">
      <c r="F641" s="343"/>
      <c r="G641" s="343"/>
      <c r="H641" s="343"/>
      <c r="I641" s="343"/>
      <c r="J641" s="343"/>
      <c r="K641" s="343"/>
      <c r="L641" s="343"/>
      <c r="M641" s="343"/>
      <c r="N641" s="343"/>
      <c r="O641" s="343"/>
      <c r="P641" s="343"/>
      <c r="Q641" s="343"/>
      <c r="R641" s="343"/>
      <c r="S641" s="343"/>
      <c r="T641" s="343"/>
      <c r="U641" s="343"/>
      <c r="V641" s="343"/>
      <c r="W641" s="343"/>
      <c r="X641" s="343"/>
      <c r="Y641" s="343"/>
      <c r="Z641" s="343"/>
      <c r="AA641" s="343"/>
      <c r="AB641" s="343"/>
      <c r="AC641" s="343"/>
      <c r="AD641" s="343"/>
      <c r="AE641" s="343"/>
      <c r="AF641" s="343"/>
      <c r="AG641" s="343"/>
      <c r="AH641" s="343"/>
      <c r="AI641" s="343"/>
      <c r="AJ641" s="343"/>
      <c r="AK641" s="21"/>
      <c r="AL641" s="155"/>
      <c r="AM641" s="155"/>
      <c r="AN641" s="155"/>
      <c r="AO641" s="155"/>
      <c r="AP641" s="155"/>
      <c r="AQ641" s="155"/>
      <c r="AR641" s="155"/>
      <c r="AS641" s="155"/>
      <c r="AT641" s="155"/>
      <c r="AU641" s="155"/>
      <c r="AV641" s="155"/>
      <c r="AW641" s="155"/>
      <c r="AX641" s="155"/>
      <c r="AY641" s="155"/>
      <c r="AZ641" s="155"/>
      <c r="BA641" s="155"/>
      <c r="BB641" s="155"/>
      <c r="BC641" s="155"/>
      <c r="BD641" s="155"/>
      <c r="BE641" s="155"/>
      <c r="BF641" s="155"/>
      <c r="BG641" s="155"/>
      <c r="BH641" s="155"/>
      <c r="BI641" s="155"/>
      <c r="BJ641" s="56"/>
      <c r="BK641" s="56"/>
    </row>
    <row r="642" spans="6:63" ht="12.75">
      <c r="F642" s="343"/>
      <c r="G642" s="343"/>
      <c r="H642" s="343"/>
      <c r="I642" s="343"/>
      <c r="J642" s="343"/>
      <c r="K642" s="343"/>
      <c r="L642" s="343"/>
      <c r="M642" s="343"/>
      <c r="N642" s="343"/>
      <c r="O642" s="343"/>
      <c r="P642" s="343"/>
      <c r="Q642" s="343"/>
      <c r="R642" s="343"/>
      <c r="S642" s="343"/>
      <c r="T642" s="343"/>
      <c r="U642" s="343"/>
      <c r="V642" s="343"/>
      <c r="W642" s="343"/>
      <c r="X642" s="343"/>
      <c r="Y642" s="343"/>
      <c r="Z642" s="343"/>
      <c r="AA642" s="343"/>
      <c r="AB642" s="343"/>
      <c r="AC642" s="343"/>
      <c r="AD642" s="343"/>
      <c r="AE642" s="343"/>
      <c r="AF642" s="343"/>
      <c r="AG642" s="343"/>
      <c r="AH642" s="343"/>
      <c r="AI642" s="343"/>
      <c r="AJ642" s="343"/>
      <c r="AK642" s="21"/>
      <c r="AL642" s="155"/>
      <c r="AM642" s="155"/>
      <c r="AN642" s="155"/>
      <c r="AO642" s="155"/>
      <c r="AP642" s="155"/>
      <c r="AQ642" s="155"/>
      <c r="AR642" s="155"/>
      <c r="AS642" s="155"/>
      <c r="AT642" s="155"/>
      <c r="AU642" s="155"/>
      <c r="AV642" s="155"/>
      <c r="AW642" s="155"/>
      <c r="AX642" s="155"/>
      <c r="AY642" s="155"/>
      <c r="AZ642" s="155"/>
      <c r="BA642" s="155"/>
      <c r="BB642" s="155"/>
      <c r="BC642" s="155"/>
      <c r="BD642" s="155"/>
      <c r="BE642" s="155"/>
      <c r="BF642" s="155"/>
      <c r="BG642" s="155"/>
      <c r="BH642" s="155"/>
      <c r="BI642" s="155"/>
      <c r="BJ642" s="56"/>
      <c r="BK642" s="56"/>
    </row>
    <row r="643" spans="6:63" ht="12.75">
      <c r="F643" s="343"/>
      <c r="G643" s="343"/>
      <c r="H643" s="343"/>
      <c r="I643" s="343"/>
      <c r="J643" s="343"/>
      <c r="K643" s="343"/>
      <c r="L643" s="343"/>
      <c r="M643" s="343"/>
      <c r="N643" s="343"/>
      <c r="O643" s="343"/>
      <c r="P643" s="343"/>
      <c r="Q643" s="343"/>
      <c r="R643" s="343"/>
      <c r="S643" s="343"/>
      <c r="T643" s="343"/>
      <c r="U643" s="343"/>
      <c r="V643" s="343"/>
      <c r="W643" s="343"/>
      <c r="X643" s="343"/>
      <c r="Y643" s="343"/>
      <c r="Z643" s="343"/>
      <c r="AA643" s="343"/>
      <c r="AB643" s="343"/>
      <c r="AC643" s="343"/>
      <c r="AD643" s="343"/>
      <c r="AE643" s="343"/>
      <c r="AF643" s="343"/>
      <c r="AG643" s="343"/>
      <c r="AH643" s="343"/>
      <c r="AI643" s="343"/>
      <c r="AJ643" s="343"/>
      <c r="AK643" s="21"/>
      <c r="AL643" s="155"/>
      <c r="AM643" s="155"/>
      <c r="AN643" s="155"/>
      <c r="AO643" s="155"/>
      <c r="AP643" s="155"/>
      <c r="AQ643" s="155"/>
      <c r="AR643" s="155"/>
      <c r="AS643" s="155"/>
      <c r="AT643" s="155"/>
      <c r="AU643" s="155"/>
      <c r="AV643" s="155"/>
      <c r="AW643" s="155"/>
      <c r="AX643" s="155"/>
      <c r="AY643" s="155"/>
      <c r="AZ643" s="155"/>
      <c r="BA643" s="155"/>
      <c r="BB643" s="155"/>
      <c r="BC643" s="155"/>
      <c r="BD643" s="155"/>
      <c r="BE643" s="155"/>
      <c r="BF643" s="155"/>
      <c r="BG643" s="155"/>
      <c r="BH643" s="155"/>
      <c r="BI643" s="155"/>
      <c r="BJ643" s="56"/>
      <c r="BK643" s="56"/>
    </row>
    <row r="644" spans="6:63" ht="12.75">
      <c r="F644" s="343"/>
      <c r="G644" s="343"/>
      <c r="H644" s="343"/>
      <c r="I644" s="343"/>
      <c r="J644" s="343"/>
      <c r="K644" s="343"/>
      <c r="L644" s="343"/>
      <c r="M644" s="343"/>
      <c r="N644" s="343"/>
      <c r="O644" s="343"/>
      <c r="P644" s="343"/>
      <c r="Q644" s="343"/>
      <c r="R644" s="343"/>
      <c r="S644" s="343"/>
      <c r="T644" s="343"/>
      <c r="U644" s="343"/>
      <c r="V644" s="343"/>
      <c r="W644" s="343"/>
      <c r="X644" s="343"/>
      <c r="Y644" s="343"/>
      <c r="Z644" s="343"/>
      <c r="AA644" s="343"/>
      <c r="AB644" s="343"/>
      <c r="AC644" s="343"/>
      <c r="AD644" s="343"/>
      <c r="AE644" s="343"/>
      <c r="AF644" s="343"/>
      <c r="AG644" s="343"/>
      <c r="AH644" s="343"/>
      <c r="AI644" s="343"/>
      <c r="AJ644" s="343"/>
      <c r="AK644" s="21"/>
      <c r="AL644" s="155"/>
      <c r="AM644" s="155"/>
      <c r="AN644" s="155"/>
      <c r="AO644" s="155"/>
      <c r="AP644" s="155"/>
      <c r="AQ644" s="155"/>
      <c r="AR644" s="155"/>
      <c r="AS644" s="155"/>
      <c r="AT644" s="155"/>
      <c r="AU644" s="155"/>
      <c r="AV644" s="155"/>
      <c r="AW644" s="155"/>
      <c r="AX644" s="155"/>
      <c r="AY644" s="155"/>
      <c r="AZ644" s="155"/>
      <c r="BA644" s="155"/>
      <c r="BB644" s="155"/>
      <c r="BC644" s="155"/>
      <c r="BD644" s="155"/>
      <c r="BE644" s="155"/>
      <c r="BF644" s="155"/>
      <c r="BG644" s="155"/>
      <c r="BH644" s="155"/>
      <c r="BI644" s="155"/>
      <c r="BJ644" s="56"/>
      <c r="BK644" s="56"/>
    </row>
    <row r="645" spans="6:63" ht="12.75">
      <c r="F645" s="343"/>
      <c r="G645" s="343"/>
      <c r="H645" s="343"/>
      <c r="I645" s="343"/>
      <c r="J645" s="343"/>
      <c r="K645" s="343"/>
      <c r="L645" s="343"/>
      <c r="M645" s="343"/>
      <c r="N645" s="343"/>
      <c r="O645" s="343"/>
      <c r="P645" s="343"/>
      <c r="Q645" s="343"/>
      <c r="R645" s="343"/>
      <c r="S645" s="343"/>
      <c r="T645" s="343"/>
      <c r="U645" s="343"/>
      <c r="V645" s="343"/>
      <c r="W645" s="343"/>
      <c r="X645" s="343"/>
      <c r="Y645" s="343"/>
      <c r="Z645" s="343"/>
      <c r="AA645" s="343"/>
      <c r="AB645" s="343"/>
      <c r="AC645" s="343"/>
      <c r="AD645" s="343"/>
      <c r="AE645" s="343"/>
      <c r="AF645" s="343"/>
      <c r="AG645" s="343"/>
      <c r="AH645" s="343"/>
      <c r="AI645" s="343"/>
      <c r="AJ645" s="343"/>
      <c r="AK645" s="21"/>
      <c r="AL645" s="155"/>
      <c r="AM645" s="155"/>
      <c r="AN645" s="155"/>
      <c r="AO645" s="155"/>
      <c r="AP645" s="155"/>
      <c r="AQ645" s="155"/>
      <c r="AR645" s="155"/>
      <c r="AS645" s="155"/>
      <c r="AT645" s="155"/>
      <c r="AU645" s="155"/>
      <c r="AV645" s="155"/>
      <c r="AW645" s="155"/>
      <c r="AX645" s="155"/>
      <c r="AY645" s="155"/>
      <c r="AZ645" s="155"/>
      <c r="BA645" s="155"/>
      <c r="BB645" s="155"/>
      <c r="BC645" s="155"/>
      <c r="BD645" s="155"/>
      <c r="BE645" s="155"/>
      <c r="BF645" s="155"/>
      <c r="BG645" s="155"/>
      <c r="BH645" s="155"/>
      <c r="BI645" s="155"/>
      <c r="BJ645" s="56"/>
      <c r="BK645" s="56"/>
    </row>
    <row r="646" spans="6:63" ht="12.75">
      <c r="F646" s="343"/>
      <c r="G646" s="343"/>
      <c r="H646" s="343"/>
      <c r="I646" s="343"/>
      <c r="J646" s="343"/>
      <c r="K646" s="343"/>
      <c r="L646" s="343"/>
      <c r="M646" s="343"/>
      <c r="N646" s="343"/>
      <c r="O646" s="343"/>
      <c r="P646" s="343"/>
      <c r="Q646" s="343"/>
      <c r="R646" s="343"/>
      <c r="S646" s="343"/>
      <c r="T646" s="343"/>
      <c r="U646" s="343"/>
      <c r="V646" s="343"/>
      <c r="W646" s="343"/>
      <c r="X646" s="343"/>
      <c r="Y646" s="343"/>
      <c r="Z646" s="343"/>
      <c r="AA646" s="343"/>
      <c r="AB646" s="343"/>
      <c r="AC646" s="343"/>
      <c r="AD646" s="343"/>
      <c r="AE646" s="343"/>
      <c r="AF646" s="343"/>
      <c r="AG646" s="343"/>
      <c r="AH646" s="343"/>
      <c r="AI646" s="343"/>
      <c r="AJ646" s="343"/>
      <c r="AK646" s="21"/>
      <c r="AL646" s="155"/>
      <c r="AM646" s="155"/>
      <c r="AN646" s="155"/>
      <c r="AO646" s="155"/>
      <c r="AP646" s="155"/>
      <c r="AQ646" s="155"/>
      <c r="AR646" s="155"/>
      <c r="AS646" s="155"/>
      <c r="AT646" s="155"/>
      <c r="AU646" s="155"/>
      <c r="AV646" s="155"/>
      <c r="AW646" s="155"/>
      <c r="AX646" s="155"/>
      <c r="AY646" s="155"/>
      <c r="AZ646" s="155"/>
      <c r="BA646" s="155"/>
      <c r="BB646" s="155"/>
      <c r="BC646" s="155"/>
      <c r="BD646" s="155"/>
      <c r="BE646" s="155"/>
      <c r="BF646" s="155"/>
      <c r="BG646" s="155"/>
      <c r="BH646" s="155"/>
      <c r="BI646" s="155"/>
      <c r="BJ646" s="56"/>
      <c r="BK646" s="56"/>
    </row>
    <row r="647" spans="6:63" ht="12.75">
      <c r="F647" s="343"/>
      <c r="G647" s="343"/>
      <c r="H647" s="343"/>
      <c r="I647" s="343"/>
      <c r="J647" s="343"/>
      <c r="K647" s="343"/>
      <c r="L647" s="343"/>
      <c r="M647" s="343"/>
      <c r="N647" s="343"/>
      <c r="O647" s="343"/>
      <c r="P647" s="343"/>
      <c r="Q647" s="343"/>
      <c r="R647" s="343"/>
      <c r="S647" s="343"/>
      <c r="T647" s="343"/>
      <c r="U647" s="343"/>
      <c r="V647" s="343"/>
      <c r="W647" s="343"/>
      <c r="X647" s="343"/>
      <c r="Y647" s="343"/>
      <c r="Z647" s="343"/>
      <c r="AA647" s="343"/>
      <c r="AB647" s="343"/>
      <c r="AC647" s="343"/>
      <c r="AD647" s="343"/>
      <c r="AE647" s="343"/>
      <c r="AF647" s="343"/>
      <c r="AG647" s="343"/>
      <c r="AH647" s="343"/>
      <c r="AI647" s="343"/>
      <c r="AJ647" s="343"/>
      <c r="AK647" s="21"/>
      <c r="AL647" s="155"/>
      <c r="AM647" s="155"/>
      <c r="AN647" s="155"/>
      <c r="AO647" s="155"/>
      <c r="AP647" s="155"/>
      <c r="AQ647" s="155"/>
      <c r="AR647" s="155"/>
      <c r="AS647" s="155"/>
      <c r="AT647" s="155"/>
      <c r="AU647" s="155"/>
      <c r="AV647" s="155"/>
      <c r="AW647" s="155"/>
      <c r="AX647" s="155"/>
      <c r="AY647" s="155"/>
      <c r="AZ647" s="155"/>
      <c r="BA647" s="155"/>
      <c r="BB647" s="155"/>
      <c r="BC647" s="155"/>
      <c r="BD647" s="155"/>
      <c r="BE647" s="155"/>
      <c r="BF647" s="155"/>
      <c r="BG647" s="155"/>
      <c r="BH647" s="155"/>
      <c r="BI647" s="155"/>
      <c r="BJ647" s="56"/>
      <c r="BK647" s="56"/>
    </row>
    <row r="648" spans="6:63" ht="12.75">
      <c r="F648" s="343"/>
      <c r="G648" s="343"/>
      <c r="H648" s="343"/>
      <c r="I648" s="343"/>
      <c r="J648" s="343"/>
      <c r="K648" s="343"/>
      <c r="L648" s="343"/>
      <c r="M648" s="343"/>
      <c r="N648" s="343"/>
      <c r="O648" s="343"/>
      <c r="P648" s="343"/>
      <c r="Q648" s="343"/>
      <c r="R648" s="343"/>
      <c r="S648" s="343"/>
      <c r="T648" s="343"/>
      <c r="U648" s="343"/>
      <c r="V648" s="343"/>
      <c r="W648" s="343"/>
      <c r="X648" s="343"/>
      <c r="Y648" s="343"/>
      <c r="Z648" s="343"/>
      <c r="AA648" s="343"/>
      <c r="AB648" s="343"/>
      <c r="AC648" s="343"/>
      <c r="AD648" s="343"/>
      <c r="AE648" s="343"/>
      <c r="AF648" s="343"/>
      <c r="AG648" s="343"/>
      <c r="AH648" s="343"/>
      <c r="AI648" s="343"/>
      <c r="AJ648" s="343"/>
      <c r="AK648" s="21"/>
      <c r="AL648" s="155"/>
      <c r="AM648" s="155"/>
      <c r="AN648" s="155"/>
      <c r="AO648" s="155"/>
      <c r="AP648" s="155"/>
      <c r="AQ648" s="155"/>
      <c r="AR648" s="155"/>
      <c r="AS648" s="155"/>
      <c r="AT648" s="155"/>
      <c r="AU648" s="155"/>
      <c r="AV648" s="155"/>
      <c r="AW648" s="155"/>
      <c r="AX648" s="155"/>
      <c r="AY648" s="155"/>
      <c r="AZ648" s="155"/>
      <c r="BA648" s="155"/>
      <c r="BB648" s="155"/>
      <c r="BC648" s="155"/>
      <c r="BD648" s="155"/>
      <c r="BE648" s="155"/>
      <c r="BF648" s="155"/>
      <c r="BG648" s="155"/>
      <c r="BH648" s="155"/>
      <c r="BI648" s="155"/>
      <c r="BJ648" s="56"/>
      <c r="BK648" s="56"/>
    </row>
    <row r="649" spans="6:63" ht="12.75">
      <c r="F649" s="343"/>
      <c r="G649" s="343"/>
      <c r="H649" s="343"/>
      <c r="I649" s="343"/>
      <c r="J649" s="343"/>
      <c r="K649" s="343"/>
      <c r="L649" s="343"/>
      <c r="M649" s="343"/>
      <c r="N649" s="343"/>
      <c r="O649" s="343"/>
      <c r="P649" s="343"/>
      <c r="Q649" s="343"/>
      <c r="R649" s="343"/>
      <c r="S649" s="343"/>
      <c r="T649" s="343"/>
      <c r="U649" s="343"/>
      <c r="V649" s="343"/>
      <c r="W649" s="343"/>
      <c r="X649" s="343"/>
      <c r="Y649" s="343"/>
      <c r="Z649" s="343"/>
      <c r="AA649" s="343"/>
      <c r="AB649" s="343"/>
      <c r="AC649" s="343"/>
      <c r="AD649" s="343"/>
      <c r="AE649" s="343"/>
      <c r="AF649" s="343"/>
      <c r="AG649" s="343"/>
      <c r="AH649" s="343"/>
      <c r="AI649" s="343"/>
      <c r="AJ649" s="343"/>
      <c r="AK649" s="21"/>
      <c r="AL649" s="155"/>
      <c r="AM649" s="155"/>
      <c r="AN649" s="155"/>
      <c r="AO649" s="155"/>
      <c r="AP649" s="155"/>
      <c r="AQ649" s="155"/>
      <c r="AR649" s="155"/>
      <c r="AS649" s="155"/>
      <c r="AT649" s="155"/>
      <c r="AU649" s="155"/>
      <c r="AV649" s="155"/>
      <c r="AW649" s="155"/>
      <c r="AX649" s="155"/>
      <c r="AY649" s="155"/>
      <c r="AZ649" s="155"/>
      <c r="BA649" s="155"/>
      <c r="BB649" s="155"/>
      <c r="BC649" s="155"/>
      <c r="BD649" s="155"/>
      <c r="BE649" s="155"/>
      <c r="BF649" s="155"/>
      <c r="BG649" s="155"/>
      <c r="BH649" s="155"/>
      <c r="BI649" s="155"/>
      <c r="BJ649" s="56"/>
      <c r="BK649" s="56"/>
    </row>
    <row r="650" spans="6:63" ht="12.75">
      <c r="F650" s="343"/>
      <c r="G650" s="343"/>
      <c r="H650" s="343"/>
      <c r="I650" s="343"/>
      <c r="J650" s="343"/>
      <c r="K650" s="343"/>
      <c r="L650" s="343"/>
      <c r="M650" s="343"/>
      <c r="N650" s="343"/>
      <c r="O650" s="343"/>
      <c r="P650" s="343"/>
      <c r="Q650" s="343"/>
      <c r="R650" s="343"/>
      <c r="S650" s="343"/>
      <c r="T650" s="343"/>
      <c r="U650" s="343"/>
      <c r="V650" s="343"/>
      <c r="W650" s="343"/>
      <c r="X650" s="343"/>
      <c r="Y650" s="343"/>
      <c r="Z650" s="343"/>
      <c r="AA650" s="343"/>
      <c r="AB650" s="343"/>
      <c r="AC650" s="343"/>
      <c r="AD650" s="343"/>
      <c r="AE650" s="343"/>
      <c r="AF650" s="343"/>
      <c r="AG650" s="343"/>
      <c r="AH650" s="343"/>
      <c r="AI650" s="343"/>
      <c r="AJ650" s="343"/>
      <c r="AK650" s="21"/>
      <c r="AL650" s="155"/>
      <c r="AM650" s="155"/>
      <c r="AN650" s="155"/>
      <c r="AO650" s="155"/>
      <c r="AP650" s="155"/>
      <c r="AQ650" s="155"/>
      <c r="AR650" s="155"/>
      <c r="AS650" s="155"/>
      <c r="AT650" s="155"/>
      <c r="AU650" s="155"/>
      <c r="AV650" s="155"/>
      <c r="AW650" s="155"/>
      <c r="AX650" s="155"/>
      <c r="AY650" s="155"/>
      <c r="AZ650" s="155"/>
      <c r="BA650" s="155"/>
      <c r="BB650" s="155"/>
      <c r="BC650" s="155"/>
      <c r="BD650" s="155"/>
      <c r="BE650" s="155"/>
      <c r="BF650" s="155"/>
      <c r="BG650" s="155"/>
      <c r="BH650" s="155"/>
      <c r="BI650" s="155"/>
      <c r="BJ650" s="56"/>
      <c r="BK650" s="56"/>
    </row>
    <row r="651" spans="6:63" ht="12.75">
      <c r="F651" s="343"/>
      <c r="G651" s="343"/>
      <c r="H651" s="343"/>
      <c r="I651" s="343"/>
      <c r="J651" s="343"/>
      <c r="K651" s="343"/>
      <c r="L651" s="343"/>
      <c r="M651" s="343"/>
      <c r="N651" s="343"/>
      <c r="O651" s="343"/>
      <c r="P651" s="343"/>
      <c r="Q651" s="343"/>
      <c r="R651" s="343"/>
      <c r="S651" s="343"/>
      <c r="T651" s="343"/>
      <c r="U651" s="343"/>
      <c r="V651" s="343"/>
      <c r="W651" s="343"/>
      <c r="X651" s="343"/>
      <c r="Y651" s="343"/>
      <c r="Z651" s="343"/>
      <c r="AA651" s="343"/>
      <c r="AB651" s="343"/>
      <c r="AC651" s="343"/>
      <c r="AD651" s="343"/>
      <c r="AE651" s="343"/>
      <c r="AF651" s="343"/>
      <c r="AG651" s="343"/>
      <c r="AH651" s="343"/>
      <c r="AI651" s="343"/>
      <c r="AJ651" s="343"/>
      <c r="AK651" s="21"/>
      <c r="AL651" s="155"/>
      <c r="AM651" s="155"/>
      <c r="AN651" s="155"/>
      <c r="AO651" s="155"/>
      <c r="AP651" s="155"/>
      <c r="AQ651" s="155"/>
      <c r="AR651" s="155"/>
      <c r="AS651" s="155"/>
      <c r="AT651" s="155"/>
      <c r="AU651" s="155"/>
      <c r="AV651" s="155"/>
      <c r="AW651" s="155"/>
      <c r="AX651" s="155"/>
      <c r="AY651" s="155"/>
      <c r="AZ651" s="155"/>
      <c r="BA651" s="155"/>
      <c r="BB651" s="155"/>
      <c r="BC651" s="155"/>
      <c r="BD651" s="155"/>
      <c r="BE651" s="155"/>
      <c r="BF651" s="155"/>
      <c r="BG651" s="155"/>
      <c r="BH651" s="155"/>
      <c r="BI651" s="155"/>
      <c r="BJ651" s="56"/>
      <c r="BK651" s="56"/>
    </row>
    <row r="652" spans="6:63" ht="12.75">
      <c r="F652" s="343"/>
      <c r="G652" s="343"/>
      <c r="H652" s="343"/>
      <c r="I652" s="343"/>
      <c r="J652" s="343"/>
      <c r="K652" s="343"/>
      <c r="L652" s="343"/>
      <c r="M652" s="343"/>
      <c r="N652" s="343"/>
      <c r="O652" s="343"/>
      <c r="P652" s="343"/>
      <c r="Q652" s="343"/>
      <c r="R652" s="343"/>
      <c r="S652" s="343"/>
      <c r="T652" s="343"/>
      <c r="U652" s="343"/>
      <c r="V652" s="343"/>
      <c r="W652" s="343"/>
      <c r="X652" s="343"/>
      <c r="Y652" s="343"/>
      <c r="Z652" s="343"/>
      <c r="AA652" s="343"/>
      <c r="AB652" s="343"/>
      <c r="AC652" s="343"/>
      <c r="AD652" s="343"/>
      <c r="AE652" s="343"/>
      <c r="AF652" s="343"/>
      <c r="AG652" s="343"/>
      <c r="AH652" s="343"/>
      <c r="AI652" s="343"/>
      <c r="AJ652" s="343"/>
      <c r="AK652" s="21"/>
      <c r="AL652" s="155"/>
      <c r="AM652" s="155"/>
      <c r="AN652" s="155"/>
      <c r="AO652" s="155"/>
      <c r="AP652" s="155"/>
      <c r="AQ652" s="155"/>
      <c r="AR652" s="155"/>
      <c r="AS652" s="155"/>
      <c r="AT652" s="155"/>
      <c r="AU652" s="155"/>
      <c r="AV652" s="155"/>
      <c r="AW652" s="155"/>
      <c r="AX652" s="155"/>
      <c r="AY652" s="155"/>
      <c r="AZ652" s="155"/>
      <c r="BA652" s="155"/>
      <c r="BB652" s="155"/>
      <c r="BC652" s="155"/>
      <c r="BD652" s="155"/>
      <c r="BE652" s="155"/>
      <c r="BF652" s="155"/>
      <c r="BG652" s="155"/>
      <c r="BH652" s="155"/>
      <c r="BI652" s="155"/>
      <c r="BJ652" s="56"/>
      <c r="BK652" s="56"/>
    </row>
    <row r="653" spans="6:63" ht="12.75">
      <c r="F653" s="343"/>
      <c r="G653" s="343"/>
      <c r="H653" s="343"/>
      <c r="I653" s="343"/>
      <c r="J653" s="343"/>
      <c r="K653" s="343"/>
      <c r="L653" s="343"/>
      <c r="M653" s="343"/>
      <c r="N653" s="343"/>
      <c r="O653" s="343"/>
      <c r="P653" s="343"/>
      <c r="Q653" s="343"/>
      <c r="R653" s="343"/>
      <c r="S653" s="343"/>
      <c r="T653" s="343"/>
      <c r="U653" s="343"/>
      <c r="V653" s="343"/>
      <c r="W653" s="343"/>
      <c r="X653" s="343"/>
      <c r="Y653" s="343"/>
      <c r="Z653" s="343"/>
      <c r="AA653" s="343"/>
      <c r="AB653" s="343"/>
      <c r="AC653" s="343"/>
      <c r="AD653" s="343"/>
      <c r="AE653" s="343"/>
      <c r="AF653" s="343"/>
      <c r="AG653" s="343"/>
      <c r="AH653" s="343"/>
      <c r="AI653" s="343"/>
      <c r="AJ653" s="343"/>
      <c r="AK653" s="21"/>
      <c r="AL653" s="155"/>
      <c r="AM653" s="155"/>
      <c r="AN653" s="155"/>
      <c r="AO653" s="155"/>
      <c r="AP653" s="155"/>
      <c r="AQ653" s="155"/>
      <c r="AR653" s="155"/>
      <c r="AS653" s="155"/>
      <c r="AT653" s="155"/>
      <c r="AU653" s="155"/>
      <c r="AV653" s="155"/>
      <c r="AW653" s="155"/>
      <c r="AX653" s="155"/>
      <c r="AY653" s="155"/>
      <c r="AZ653" s="155"/>
      <c r="BA653" s="155"/>
      <c r="BB653" s="155"/>
      <c r="BC653" s="155"/>
      <c r="BD653" s="155"/>
      <c r="BE653" s="155"/>
      <c r="BF653" s="155"/>
      <c r="BG653" s="155"/>
      <c r="BH653" s="155"/>
      <c r="BI653" s="155"/>
      <c r="BJ653" s="56"/>
      <c r="BK653" s="56"/>
    </row>
    <row r="654" spans="6:63" ht="12.75">
      <c r="F654" s="343"/>
      <c r="G654" s="343"/>
      <c r="H654" s="343"/>
      <c r="I654" s="343"/>
      <c r="J654" s="343"/>
      <c r="K654" s="343"/>
      <c r="L654" s="343"/>
      <c r="M654" s="343"/>
      <c r="N654" s="343"/>
      <c r="O654" s="343"/>
      <c r="P654" s="343"/>
      <c r="Q654" s="343"/>
      <c r="R654" s="343"/>
      <c r="S654" s="343"/>
      <c r="T654" s="343"/>
      <c r="U654" s="343"/>
      <c r="V654" s="343"/>
      <c r="W654" s="343"/>
      <c r="X654" s="343"/>
      <c r="Y654" s="343"/>
      <c r="Z654" s="343"/>
      <c r="AA654" s="343"/>
      <c r="AB654" s="343"/>
      <c r="AC654" s="343"/>
      <c r="AD654" s="343"/>
      <c r="AE654" s="343"/>
      <c r="AF654" s="343"/>
      <c r="AG654" s="343"/>
      <c r="AH654" s="343"/>
      <c r="AI654" s="343"/>
      <c r="AJ654" s="343"/>
      <c r="AK654" s="21"/>
      <c r="AL654" s="155"/>
      <c r="AM654" s="155"/>
      <c r="AN654" s="155"/>
      <c r="AO654" s="155"/>
      <c r="AP654" s="155"/>
      <c r="AQ654" s="155"/>
      <c r="AR654" s="155"/>
      <c r="AS654" s="155"/>
      <c r="AT654" s="155"/>
      <c r="AU654" s="155"/>
      <c r="AV654" s="155"/>
      <c r="AW654" s="155"/>
      <c r="AX654" s="155"/>
      <c r="AY654" s="155"/>
      <c r="AZ654" s="155"/>
      <c r="BA654" s="155"/>
      <c r="BB654" s="155"/>
      <c r="BC654" s="155"/>
      <c r="BD654" s="155"/>
      <c r="BE654" s="155"/>
      <c r="BF654" s="155"/>
      <c r="BG654" s="155"/>
      <c r="BH654" s="155"/>
      <c r="BI654" s="155"/>
      <c r="BJ654" s="56"/>
      <c r="BK654" s="56"/>
    </row>
    <row r="655" spans="6:63" ht="12.75">
      <c r="F655" s="343"/>
      <c r="G655" s="343"/>
      <c r="H655" s="343"/>
      <c r="I655" s="343"/>
      <c r="J655" s="343"/>
      <c r="K655" s="343"/>
      <c r="L655" s="343"/>
      <c r="M655" s="343"/>
      <c r="N655" s="343"/>
      <c r="O655" s="343"/>
      <c r="P655" s="343"/>
      <c r="Q655" s="343"/>
      <c r="R655" s="343"/>
      <c r="S655" s="343"/>
      <c r="T655" s="343"/>
      <c r="U655" s="343"/>
      <c r="V655" s="343"/>
      <c r="W655" s="343"/>
      <c r="X655" s="343"/>
      <c r="Y655" s="343"/>
      <c r="Z655" s="343"/>
      <c r="AA655" s="343"/>
      <c r="AB655" s="343"/>
      <c r="AC655" s="343"/>
      <c r="AD655" s="343"/>
      <c r="AE655" s="343"/>
      <c r="AF655" s="343"/>
      <c r="AG655" s="343"/>
      <c r="AH655" s="343"/>
      <c r="AI655" s="343"/>
      <c r="AJ655" s="343"/>
      <c r="AK655" s="21"/>
      <c r="AL655" s="155"/>
      <c r="AM655" s="155"/>
      <c r="AN655" s="155"/>
      <c r="AO655" s="155"/>
      <c r="AP655" s="155"/>
      <c r="AQ655" s="155"/>
      <c r="AR655" s="155"/>
      <c r="AS655" s="155"/>
      <c r="AT655" s="155"/>
      <c r="AU655" s="155"/>
      <c r="AV655" s="155"/>
      <c r="AW655" s="155"/>
      <c r="AX655" s="155"/>
      <c r="AY655" s="155"/>
      <c r="AZ655" s="155"/>
      <c r="BA655" s="155"/>
      <c r="BB655" s="155"/>
      <c r="BC655" s="155"/>
      <c r="BD655" s="155"/>
      <c r="BE655" s="155"/>
      <c r="BF655" s="155"/>
      <c r="BG655" s="155"/>
      <c r="BH655" s="155"/>
      <c r="BI655" s="155"/>
      <c r="BJ655" s="56"/>
      <c r="BK655" s="56"/>
    </row>
    <row r="656" spans="6:63" ht="12.75">
      <c r="F656" s="343"/>
      <c r="G656" s="343"/>
      <c r="H656" s="343"/>
      <c r="I656" s="343"/>
      <c r="J656" s="343"/>
      <c r="K656" s="343"/>
      <c r="L656" s="343"/>
      <c r="M656" s="343"/>
      <c r="N656" s="343"/>
      <c r="O656" s="343"/>
      <c r="P656" s="343"/>
      <c r="Q656" s="343"/>
      <c r="R656" s="343"/>
      <c r="S656" s="343"/>
      <c r="T656" s="343"/>
      <c r="U656" s="343"/>
      <c r="V656" s="343"/>
      <c r="W656" s="343"/>
      <c r="X656" s="343"/>
      <c r="Y656" s="343"/>
      <c r="Z656" s="343"/>
      <c r="AA656" s="343"/>
      <c r="AB656" s="343"/>
      <c r="AC656" s="343"/>
      <c r="AD656" s="343"/>
      <c r="AE656" s="343"/>
      <c r="AF656" s="343"/>
      <c r="AG656" s="343"/>
      <c r="AH656" s="343"/>
      <c r="AI656" s="343"/>
      <c r="AJ656" s="343"/>
      <c r="AK656" s="21"/>
      <c r="AL656" s="155"/>
      <c r="AM656" s="155"/>
      <c r="AN656" s="155"/>
      <c r="AO656" s="155"/>
      <c r="AP656" s="155"/>
      <c r="AQ656" s="155"/>
      <c r="AR656" s="155"/>
      <c r="AS656" s="155"/>
      <c r="AT656" s="155"/>
      <c r="AU656" s="155"/>
      <c r="AV656" s="155"/>
      <c r="AW656" s="155"/>
      <c r="AX656" s="155"/>
      <c r="AY656" s="155"/>
      <c r="AZ656" s="155"/>
      <c r="BA656" s="155"/>
      <c r="BB656" s="155"/>
      <c r="BC656" s="155"/>
      <c r="BD656" s="155"/>
      <c r="BE656" s="155"/>
      <c r="BF656" s="155"/>
      <c r="BG656" s="155"/>
      <c r="BH656" s="155"/>
      <c r="BI656" s="155"/>
      <c r="BJ656" s="56"/>
      <c r="BK656" s="56"/>
    </row>
    <row r="657" spans="6:63" ht="12.75">
      <c r="F657" s="343"/>
      <c r="G657" s="343"/>
      <c r="H657" s="343"/>
      <c r="I657" s="343"/>
      <c r="J657" s="343"/>
      <c r="K657" s="343"/>
      <c r="L657" s="343"/>
      <c r="M657" s="343"/>
      <c r="N657" s="343"/>
      <c r="O657" s="343"/>
      <c r="P657" s="343"/>
      <c r="Q657" s="343"/>
      <c r="R657" s="343"/>
      <c r="S657" s="343"/>
      <c r="T657" s="343"/>
      <c r="U657" s="343"/>
      <c r="V657" s="343"/>
      <c r="W657" s="343"/>
      <c r="X657" s="343"/>
      <c r="Y657" s="343"/>
      <c r="Z657" s="343"/>
      <c r="AA657" s="343"/>
      <c r="AB657" s="343"/>
      <c r="AC657" s="343"/>
      <c r="AD657" s="343"/>
      <c r="AE657" s="343"/>
      <c r="AF657" s="343"/>
      <c r="AG657" s="343"/>
      <c r="AH657" s="343"/>
      <c r="AI657" s="343"/>
      <c r="AJ657" s="343"/>
      <c r="AK657" s="21"/>
      <c r="AL657" s="155"/>
      <c r="AM657" s="155"/>
      <c r="AN657" s="155"/>
      <c r="AO657" s="155"/>
      <c r="AP657" s="155"/>
      <c r="AQ657" s="155"/>
      <c r="AR657" s="155"/>
      <c r="AS657" s="155"/>
      <c r="AT657" s="155"/>
      <c r="AU657" s="155"/>
      <c r="AV657" s="155"/>
      <c r="AW657" s="155"/>
      <c r="AX657" s="155"/>
      <c r="AY657" s="155"/>
      <c r="AZ657" s="155"/>
      <c r="BA657" s="155"/>
      <c r="BB657" s="155"/>
      <c r="BC657" s="155"/>
      <c r="BD657" s="155"/>
      <c r="BE657" s="155"/>
      <c r="BF657" s="155"/>
      <c r="BG657" s="155"/>
      <c r="BH657" s="155"/>
      <c r="BI657" s="155"/>
      <c r="BJ657" s="56"/>
      <c r="BK657" s="56"/>
    </row>
    <row r="658" spans="6:63" ht="12.75">
      <c r="F658" s="343"/>
      <c r="G658" s="343"/>
      <c r="H658" s="343"/>
      <c r="I658" s="343"/>
      <c r="J658" s="343"/>
      <c r="K658" s="343"/>
      <c r="L658" s="343"/>
      <c r="M658" s="343"/>
      <c r="N658" s="343"/>
      <c r="O658" s="343"/>
      <c r="P658" s="343"/>
      <c r="Q658" s="343"/>
      <c r="R658" s="343"/>
      <c r="S658" s="343"/>
      <c r="T658" s="343"/>
      <c r="U658" s="343"/>
      <c r="V658" s="343"/>
      <c r="W658" s="343"/>
      <c r="X658" s="343"/>
      <c r="Y658" s="343"/>
      <c r="Z658" s="343"/>
      <c r="AA658" s="343"/>
      <c r="AB658" s="343"/>
      <c r="AC658" s="343"/>
      <c r="AD658" s="343"/>
      <c r="AE658" s="343"/>
      <c r="AF658" s="343"/>
      <c r="AG658" s="343"/>
      <c r="AH658" s="343"/>
      <c r="AI658" s="343"/>
      <c r="AJ658" s="343"/>
      <c r="AK658" s="21"/>
      <c r="AL658" s="155"/>
      <c r="AM658" s="155"/>
      <c r="AN658" s="155"/>
      <c r="AO658" s="155"/>
      <c r="AP658" s="155"/>
      <c r="AQ658" s="155"/>
      <c r="AR658" s="155"/>
      <c r="AS658" s="155"/>
      <c r="AT658" s="155"/>
      <c r="AU658" s="155"/>
      <c r="AV658" s="155"/>
      <c r="AW658" s="155"/>
      <c r="AX658" s="155"/>
      <c r="AY658" s="155"/>
      <c r="AZ658" s="155"/>
      <c r="BA658" s="155"/>
      <c r="BB658" s="155"/>
      <c r="BC658" s="155"/>
      <c r="BD658" s="155"/>
      <c r="BE658" s="155"/>
      <c r="BF658" s="155"/>
      <c r="BG658" s="155"/>
      <c r="BH658" s="155"/>
      <c r="BI658" s="155"/>
      <c r="BJ658" s="56"/>
      <c r="BK658" s="56"/>
    </row>
    <row r="659" spans="6:63" ht="12.75">
      <c r="F659" s="343"/>
      <c r="G659" s="343"/>
      <c r="H659" s="343"/>
      <c r="I659" s="343"/>
      <c r="J659" s="343"/>
      <c r="K659" s="343"/>
      <c r="L659" s="343"/>
      <c r="M659" s="343"/>
      <c r="N659" s="343"/>
      <c r="O659" s="343"/>
      <c r="P659" s="343"/>
      <c r="Q659" s="343"/>
      <c r="R659" s="343"/>
      <c r="S659" s="343"/>
      <c r="T659" s="343"/>
      <c r="U659" s="343"/>
      <c r="V659" s="343"/>
      <c r="W659" s="343"/>
      <c r="X659" s="343"/>
      <c r="Y659" s="343"/>
      <c r="Z659" s="343"/>
      <c r="AA659" s="343"/>
      <c r="AB659" s="343"/>
      <c r="AC659" s="343"/>
      <c r="AD659" s="343"/>
      <c r="AE659" s="343"/>
      <c r="AF659" s="343"/>
      <c r="AG659" s="343"/>
      <c r="AH659" s="343"/>
      <c r="AI659" s="343"/>
      <c r="AJ659" s="343"/>
      <c r="AK659" s="21"/>
      <c r="AL659" s="155"/>
      <c r="AM659" s="155"/>
      <c r="AN659" s="155"/>
      <c r="AO659" s="155"/>
      <c r="AP659" s="155"/>
      <c r="AQ659" s="155"/>
      <c r="AR659" s="155"/>
      <c r="AS659" s="155"/>
      <c r="AT659" s="155"/>
      <c r="AU659" s="155"/>
      <c r="AV659" s="155"/>
      <c r="AW659" s="155"/>
      <c r="AX659" s="155"/>
      <c r="AY659" s="155"/>
      <c r="AZ659" s="155"/>
      <c r="BA659" s="155"/>
      <c r="BB659" s="155"/>
      <c r="BC659" s="155"/>
      <c r="BD659" s="155"/>
      <c r="BE659" s="155"/>
      <c r="BF659" s="155"/>
      <c r="BG659" s="155"/>
      <c r="BH659" s="155"/>
      <c r="BI659" s="155"/>
      <c r="BJ659" s="56"/>
      <c r="BK659" s="56"/>
    </row>
    <row r="660" spans="6:63" ht="12.75">
      <c r="F660" s="343"/>
      <c r="G660" s="343"/>
      <c r="H660" s="343"/>
      <c r="I660" s="343"/>
      <c r="J660" s="343"/>
      <c r="K660" s="343"/>
      <c r="L660" s="343"/>
      <c r="M660" s="343"/>
      <c r="N660" s="343"/>
      <c r="O660" s="343"/>
      <c r="P660" s="343"/>
      <c r="Q660" s="343"/>
      <c r="R660" s="343"/>
      <c r="S660" s="343"/>
      <c r="T660" s="343"/>
      <c r="U660" s="343"/>
      <c r="V660" s="343"/>
      <c r="W660" s="343"/>
      <c r="X660" s="343"/>
      <c r="Y660" s="343"/>
      <c r="Z660" s="343"/>
      <c r="AA660" s="343"/>
      <c r="AB660" s="343"/>
      <c r="AC660" s="343"/>
      <c r="AD660" s="343"/>
      <c r="AE660" s="343"/>
      <c r="AF660" s="343"/>
      <c r="AG660" s="343"/>
      <c r="AH660" s="343"/>
      <c r="AI660" s="343"/>
      <c r="AJ660" s="343"/>
      <c r="AK660" s="21"/>
      <c r="AL660" s="155"/>
      <c r="AM660" s="155"/>
      <c r="AN660" s="155"/>
      <c r="AO660" s="155"/>
      <c r="AP660" s="155"/>
      <c r="AQ660" s="155"/>
      <c r="AR660" s="155"/>
      <c r="AS660" s="155"/>
      <c r="AT660" s="155"/>
      <c r="AU660" s="155"/>
      <c r="AV660" s="155"/>
      <c r="AW660" s="155"/>
      <c r="AX660" s="155"/>
      <c r="AY660" s="155"/>
      <c r="AZ660" s="155"/>
      <c r="BA660" s="155"/>
      <c r="BB660" s="155"/>
      <c r="BC660" s="155"/>
      <c r="BD660" s="155"/>
      <c r="BE660" s="155"/>
      <c r="BF660" s="155"/>
      <c r="BG660" s="155"/>
      <c r="BH660" s="155"/>
      <c r="BI660" s="155"/>
      <c r="BJ660" s="56"/>
      <c r="BK660" s="56"/>
    </row>
    <row r="661" spans="6:63" ht="12.75">
      <c r="F661" s="343"/>
      <c r="G661" s="343"/>
      <c r="H661" s="343"/>
      <c r="I661" s="343"/>
      <c r="J661" s="343"/>
      <c r="K661" s="343"/>
      <c r="L661" s="343"/>
      <c r="M661" s="343"/>
      <c r="N661" s="343"/>
      <c r="O661" s="343"/>
      <c r="P661" s="343"/>
      <c r="Q661" s="343"/>
      <c r="R661" s="343"/>
      <c r="S661" s="343"/>
      <c r="T661" s="343"/>
      <c r="U661" s="343"/>
      <c r="V661" s="343"/>
      <c r="W661" s="343"/>
      <c r="X661" s="343"/>
      <c r="Y661" s="343"/>
      <c r="Z661" s="343"/>
      <c r="AA661" s="343"/>
      <c r="AB661" s="343"/>
      <c r="AC661" s="343"/>
      <c r="AD661" s="343"/>
      <c r="AE661" s="343"/>
      <c r="AF661" s="343"/>
      <c r="AG661" s="343"/>
      <c r="AH661" s="343"/>
      <c r="AI661" s="343"/>
      <c r="AJ661" s="343"/>
      <c r="AK661" s="21"/>
      <c r="AL661" s="155"/>
      <c r="AM661" s="155"/>
      <c r="AN661" s="155"/>
      <c r="AO661" s="155"/>
      <c r="AP661" s="155"/>
      <c r="AQ661" s="155"/>
      <c r="AR661" s="155"/>
      <c r="AS661" s="155"/>
      <c r="AT661" s="155"/>
      <c r="AU661" s="155"/>
      <c r="AV661" s="155"/>
      <c r="AW661" s="155"/>
      <c r="AX661" s="155"/>
      <c r="AY661" s="155"/>
      <c r="AZ661" s="155"/>
      <c r="BA661" s="155"/>
      <c r="BB661" s="155"/>
      <c r="BC661" s="155"/>
      <c r="BD661" s="155"/>
      <c r="BE661" s="155"/>
      <c r="BF661" s="155"/>
      <c r="BG661" s="155"/>
      <c r="BH661" s="155"/>
      <c r="BI661" s="155"/>
      <c r="BJ661" s="56"/>
      <c r="BK661" s="56"/>
    </row>
    <row r="662" spans="6:63" ht="12.75">
      <c r="F662" s="343"/>
      <c r="G662" s="343"/>
      <c r="H662" s="343"/>
      <c r="I662" s="343"/>
      <c r="J662" s="343"/>
      <c r="K662" s="343"/>
      <c r="L662" s="343"/>
      <c r="M662" s="343"/>
      <c r="N662" s="343"/>
      <c r="O662" s="343"/>
      <c r="P662" s="343"/>
      <c r="Q662" s="343"/>
      <c r="R662" s="343"/>
      <c r="S662" s="343"/>
      <c r="T662" s="343"/>
      <c r="U662" s="343"/>
      <c r="V662" s="343"/>
      <c r="W662" s="343"/>
      <c r="X662" s="343"/>
      <c r="Y662" s="343"/>
      <c r="Z662" s="343"/>
      <c r="AA662" s="343"/>
      <c r="AB662" s="343"/>
      <c r="AC662" s="343"/>
      <c r="AD662" s="343"/>
      <c r="AE662" s="343"/>
      <c r="AF662" s="343"/>
      <c r="AG662" s="343"/>
      <c r="AH662" s="343"/>
      <c r="AI662" s="343"/>
      <c r="AJ662" s="343"/>
      <c r="AK662" s="21"/>
      <c r="AL662" s="155"/>
      <c r="AM662" s="155"/>
      <c r="AN662" s="155"/>
      <c r="AO662" s="155"/>
      <c r="AP662" s="155"/>
      <c r="AQ662" s="155"/>
      <c r="AR662" s="155"/>
      <c r="AS662" s="155"/>
      <c r="AT662" s="155"/>
      <c r="AU662" s="155"/>
      <c r="AV662" s="155"/>
      <c r="AW662" s="155"/>
      <c r="AX662" s="155"/>
      <c r="AY662" s="155"/>
      <c r="AZ662" s="155"/>
      <c r="BA662" s="155"/>
      <c r="BB662" s="155"/>
      <c r="BC662" s="155"/>
      <c r="BD662" s="155"/>
      <c r="BE662" s="155"/>
      <c r="BF662" s="155"/>
      <c r="BG662" s="155"/>
      <c r="BH662" s="155"/>
      <c r="BI662" s="155"/>
      <c r="BJ662" s="56"/>
      <c r="BK662" s="56"/>
    </row>
    <row r="663" spans="6:63" ht="12.75">
      <c r="F663" s="343"/>
      <c r="G663" s="343"/>
      <c r="H663" s="343"/>
      <c r="I663" s="343"/>
      <c r="J663" s="343"/>
      <c r="K663" s="343"/>
      <c r="L663" s="343"/>
      <c r="M663" s="343"/>
      <c r="N663" s="343"/>
      <c r="O663" s="343"/>
      <c r="P663" s="343"/>
      <c r="Q663" s="343"/>
      <c r="R663" s="343"/>
      <c r="S663" s="343"/>
      <c r="T663" s="343"/>
      <c r="U663" s="343"/>
      <c r="V663" s="343"/>
      <c r="W663" s="343"/>
      <c r="X663" s="343"/>
      <c r="Y663" s="343"/>
      <c r="Z663" s="343"/>
      <c r="AA663" s="343"/>
      <c r="AB663" s="343"/>
      <c r="AC663" s="343"/>
      <c r="AD663" s="343"/>
      <c r="AE663" s="343"/>
      <c r="AF663" s="343"/>
      <c r="AG663" s="343"/>
      <c r="AH663" s="343"/>
      <c r="AI663" s="343"/>
      <c r="AJ663" s="343"/>
      <c r="AK663" s="21"/>
      <c r="AL663" s="155"/>
      <c r="AM663" s="155"/>
      <c r="AN663" s="155"/>
      <c r="AO663" s="155"/>
      <c r="AP663" s="155"/>
      <c r="AQ663" s="155"/>
      <c r="AR663" s="155"/>
      <c r="AS663" s="155"/>
      <c r="AT663" s="155"/>
      <c r="AU663" s="155"/>
      <c r="AV663" s="155"/>
      <c r="AW663" s="155"/>
      <c r="AX663" s="155"/>
      <c r="AY663" s="155"/>
      <c r="AZ663" s="155"/>
      <c r="BA663" s="155"/>
      <c r="BB663" s="155"/>
      <c r="BC663" s="155"/>
      <c r="BD663" s="155"/>
      <c r="BE663" s="155"/>
      <c r="BF663" s="155"/>
      <c r="BG663" s="155"/>
      <c r="BH663" s="155"/>
      <c r="BI663" s="155"/>
      <c r="BJ663" s="56"/>
      <c r="BK663" s="56"/>
    </row>
    <row r="664" spans="6:63" ht="12.75">
      <c r="F664" s="343"/>
      <c r="G664" s="343"/>
      <c r="H664" s="343"/>
      <c r="I664" s="343"/>
      <c r="J664" s="343"/>
      <c r="K664" s="343"/>
      <c r="L664" s="343"/>
      <c r="M664" s="343"/>
      <c r="N664" s="343"/>
      <c r="O664" s="343"/>
      <c r="P664" s="343"/>
      <c r="Q664" s="343"/>
      <c r="R664" s="343"/>
      <c r="S664" s="343"/>
      <c r="T664" s="343"/>
      <c r="U664" s="343"/>
      <c r="V664" s="343"/>
      <c r="W664" s="343"/>
      <c r="X664" s="343"/>
      <c r="Y664" s="343"/>
      <c r="Z664" s="343"/>
      <c r="AA664" s="343"/>
      <c r="AB664" s="343"/>
      <c r="AC664" s="343"/>
      <c r="AD664" s="343"/>
      <c r="AE664" s="343"/>
      <c r="AF664" s="343"/>
      <c r="AG664" s="343"/>
      <c r="AH664" s="343"/>
      <c r="AI664" s="343"/>
      <c r="AJ664" s="343"/>
      <c r="AK664" s="21"/>
      <c r="AL664" s="155"/>
      <c r="AM664" s="155"/>
      <c r="AN664" s="155"/>
      <c r="AO664" s="155"/>
      <c r="AP664" s="155"/>
      <c r="AQ664" s="155"/>
      <c r="AR664" s="155"/>
      <c r="AS664" s="155"/>
      <c r="AT664" s="155"/>
      <c r="AU664" s="155"/>
      <c r="AV664" s="155"/>
      <c r="AW664" s="155"/>
      <c r="AX664" s="155"/>
      <c r="AY664" s="155"/>
      <c r="AZ664" s="155"/>
      <c r="BA664" s="155"/>
      <c r="BB664" s="155"/>
      <c r="BC664" s="155"/>
      <c r="BD664" s="155"/>
      <c r="BE664" s="155"/>
      <c r="BF664" s="155"/>
      <c r="BG664" s="155"/>
      <c r="BH664" s="155"/>
      <c r="BI664" s="155"/>
      <c r="BJ664" s="56"/>
      <c r="BK664" s="56"/>
    </row>
    <row r="665" spans="6:63" ht="12.75">
      <c r="F665" s="343"/>
      <c r="G665" s="343"/>
      <c r="H665" s="343"/>
      <c r="I665" s="343"/>
      <c r="J665" s="343"/>
      <c r="K665" s="343"/>
      <c r="L665" s="343"/>
      <c r="M665" s="343"/>
      <c r="N665" s="343"/>
      <c r="O665" s="343"/>
      <c r="P665" s="343"/>
      <c r="Q665" s="343"/>
      <c r="R665" s="343"/>
      <c r="S665" s="343"/>
      <c r="T665" s="343"/>
      <c r="U665" s="343"/>
      <c r="V665" s="343"/>
      <c r="W665" s="343"/>
      <c r="X665" s="343"/>
      <c r="Y665" s="343"/>
      <c r="Z665" s="343"/>
      <c r="AA665" s="343"/>
      <c r="AB665" s="343"/>
      <c r="AC665" s="343"/>
      <c r="AD665" s="343"/>
      <c r="AE665" s="343"/>
      <c r="AF665" s="343"/>
      <c r="AG665" s="343"/>
      <c r="AH665" s="343"/>
      <c r="AI665" s="343"/>
      <c r="AJ665" s="343"/>
      <c r="AK665" s="21"/>
      <c r="AL665" s="155"/>
      <c r="AM665" s="155"/>
      <c r="AN665" s="155"/>
      <c r="AO665" s="155"/>
      <c r="AP665" s="155"/>
      <c r="AQ665" s="155"/>
      <c r="AR665" s="155"/>
      <c r="AS665" s="155"/>
      <c r="AT665" s="155"/>
      <c r="AU665" s="155"/>
      <c r="AV665" s="155"/>
      <c r="AW665" s="155"/>
      <c r="AX665" s="155"/>
      <c r="AY665" s="155"/>
      <c r="AZ665" s="155"/>
      <c r="BA665" s="155"/>
      <c r="BB665" s="155"/>
      <c r="BC665" s="155"/>
      <c r="BD665" s="155"/>
      <c r="BE665" s="155"/>
      <c r="BF665" s="155"/>
      <c r="BG665" s="155"/>
      <c r="BH665" s="155"/>
      <c r="BI665" s="155"/>
      <c r="BJ665" s="56"/>
      <c r="BK665" s="56"/>
    </row>
    <row r="666" spans="6:63" ht="12.75">
      <c r="F666" s="343"/>
      <c r="G666" s="343"/>
      <c r="H666" s="343"/>
      <c r="I666" s="343"/>
      <c r="J666" s="343"/>
      <c r="K666" s="343"/>
      <c r="L666" s="343"/>
      <c r="M666" s="343"/>
      <c r="N666" s="343"/>
      <c r="O666" s="343"/>
      <c r="P666" s="343"/>
      <c r="Q666" s="343"/>
      <c r="R666" s="343"/>
      <c r="S666" s="343"/>
      <c r="T666" s="343"/>
      <c r="U666" s="343"/>
      <c r="V666" s="343"/>
      <c r="W666" s="343"/>
      <c r="X666" s="343"/>
      <c r="Y666" s="343"/>
      <c r="Z666" s="343"/>
      <c r="AA666" s="343"/>
      <c r="AB666" s="343"/>
      <c r="AC666" s="343"/>
      <c r="AD666" s="343"/>
      <c r="AE666" s="343"/>
      <c r="AF666" s="343"/>
      <c r="AG666" s="343"/>
      <c r="AH666" s="343"/>
      <c r="AI666" s="343"/>
      <c r="AJ666" s="343"/>
      <c r="AK666" s="21"/>
      <c r="AL666" s="155"/>
      <c r="AM666" s="155"/>
      <c r="AN666" s="155"/>
      <c r="AO666" s="155"/>
      <c r="AP666" s="155"/>
      <c r="AQ666" s="155"/>
      <c r="AR666" s="155"/>
      <c r="AS666" s="155"/>
      <c r="AT666" s="155"/>
      <c r="AU666" s="155"/>
      <c r="AV666" s="155"/>
      <c r="AW666" s="155"/>
      <c r="AX666" s="155"/>
      <c r="AY666" s="155"/>
      <c r="AZ666" s="155"/>
      <c r="BA666" s="155"/>
      <c r="BB666" s="155"/>
      <c r="BC666" s="155"/>
      <c r="BD666" s="155"/>
      <c r="BE666" s="155"/>
      <c r="BF666" s="155"/>
      <c r="BG666" s="155"/>
      <c r="BH666" s="155"/>
      <c r="BI666" s="155"/>
      <c r="BJ666" s="56"/>
      <c r="BK666" s="56"/>
    </row>
    <row r="667" spans="6:63" ht="12.75">
      <c r="F667" s="343"/>
      <c r="G667" s="343"/>
      <c r="H667" s="343"/>
      <c r="I667" s="343"/>
      <c r="J667" s="343"/>
      <c r="K667" s="343"/>
      <c r="L667" s="343"/>
      <c r="M667" s="343"/>
      <c r="N667" s="343"/>
      <c r="O667" s="343"/>
      <c r="P667" s="343"/>
      <c r="Q667" s="343"/>
      <c r="R667" s="343"/>
      <c r="S667" s="343"/>
      <c r="T667" s="343"/>
      <c r="U667" s="343"/>
      <c r="V667" s="343"/>
      <c r="W667" s="343"/>
      <c r="X667" s="343"/>
      <c r="Y667" s="343"/>
      <c r="Z667" s="343"/>
      <c r="AA667" s="343"/>
      <c r="AB667" s="343"/>
      <c r="AC667" s="343"/>
      <c r="AD667" s="343"/>
      <c r="AE667" s="343"/>
      <c r="AF667" s="343"/>
      <c r="AG667" s="343"/>
      <c r="AH667" s="343"/>
      <c r="AI667" s="343"/>
      <c r="AJ667" s="343"/>
      <c r="AK667" s="21"/>
      <c r="AL667" s="155"/>
      <c r="AM667" s="155"/>
      <c r="AN667" s="155"/>
      <c r="AO667" s="155"/>
      <c r="AP667" s="155"/>
      <c r="AQ667" s="155"/>
      <c r="AR667" s="155"/>
      <c r="AS667" s="155"/>
      <c r="AT667" s="155"/>
      <c r="AU667" s="155"/>
      <c r="AV667" s="155"/>
      <c r="AW667" s="155"/>
      <c r="AX667" s="155"/>
      <c r="AY667" s="155"/>
      <c r="AZ667" s="155"/>
      <c r="BA667" s="155"/>
      <c r="BB667" s="155"/>
      <c r="BC667" s="155"/>
      <c r="BD667" s="155"/>
      <c r="BE667" s="155"/>
      <c r="BF667" s="155"/>
      <c r="BG667" s="155"/>
      <c r="BH667" s="155"/>
      <c r="BI667" s="155"/>
      <c r="BJ667" s="56"/>
      <c r="BK667" s="56"/>
    </row>
    <row r="668" spans="6:63" ht="12.75">
      <c r="F668" s="343"/>
      <c r="G668" s="343"/>
      <c r="H668" s="343"/>
      <c r="I668" s="343"/>
      <c r="J668" s="343"/>
      <c r="K668" s="343"/>
      <c r="L668" s="343"/>
      <c r="M668" s="343"/>
      <c r="N668" s="343"/>
      <c r="O668" s="343"/>
      <c r="P668" s="343"/>
      <c r="Q668" s="343"/>
      <c r="R668" s="343"/>
      <c r="S668" s="343"/>
      <c r="T668" s="343"/>
      <c r="U668" s="343"/>
      <c r="V668" s="343"/>
      <c r="W668" s="343"/>
      <c r="X668" s="343"/>
      <c r="Y668" s="343"/>
      <c r="Z668" s="343"/>
      <c r="AA668" s="343"/>
      <c r="AB668" s="343"/>
      <c r="AC668" s="343"/>
      <c r="AD668" s="343"/>
      <c r="AE668" s="343"/>
      <c r="AF668" s="343"/>
      <c r="AG668" s="343"/>
      <c r="AH668" s="343"/>
      <c r="AI668" s="343"/>
      <c r="AJ668" s="343"/>
      <c r="AK668" s="21"/>
      <c r="AL668" s="155"/>
      <c r="AM668" s="155"/>
      <c r="AN668" s="155"/>
      <c r="AO668" s="155"/>
      <c r="AP668" s="155"/>
      <c r="AQ668" s="155"/>
      <c r="AR668" s="155"/>
      <c r="AS668" s="155"/>
      <c r="AT668" s="155"/>
      <c r="AU668" s="155"/>
      <c r="AV668" s="155"/>
      <c r="AW668" s="155"/>
      <c r="AX668" s="155"/>
      <c r="AY668" s="155"/>
      <c r="AZ668" s="155"/>
      <c r="BA668" s="155"/>
      <c r="BB668" s="155"/>
      <c r="BC668" s="155"/>
      <c r="BD668" s="155"/>
      <c r="BE668" s="155"/>
      <c r="BF668" s="155"/>
      <c r="BG668" s="155"/>
      <c r="BH668" s="155"/>
      <c r="BI668" s="155"/>
      <c r="BJ668" s="56"/>
      <c r="BK668" s="56"/>
    </row>
    <row r="669" spans="6:63" ht="12.75">
      <c r="F669" s="343"/>
      <c r="G669" s="343"/>
      <c r="H669" s="343"/>
      <c r="I669" s="343"/>
      <c r="J669" s="343"/>
      <c r="K669" s="343"/>
      <c r="L669" s="343"/>
      <c r="M669" s="343"/>
      <c r="N669" s="343"/>
      <c r="O669" s="343"/>
      <c r="P669" s="343"/>
      <c r="Q669" s="343"/>
      <c r="R669" s="343"/>
      <c r="S669" s="343"/>
      <c r="T669" s="343"/>
      <c r="U669" s="343"/>
      <c r="V669" s="343"/>
      <c r="W669" s="343"/>
      <c r="X669" s="343"/>
      <c r="Y669" s="343"/>
      <c r="Z669" s="343"/>
      <c r="AA669" s="343"/>
      <c r="AB669" s="343"/>
      <c r="AC669" s="343"/>
      <c r="AD669" s="343"/>
      <c r="AE669" s="343"/>
      <c r="AF669" s="343"/>
      <c r="AG669" s="343"/>
      <c r="AH669" s="343"/>
      <c r="AI669" s="343"/>
      <c r="AJ669" s="343"/>
      <c r="AK669" s="21"/>
      <c r="AL669" s="155"/>
      <c r="AM669" s="155"/>
      <c r="AN669" s="155"/>
      <c r="AO669" s="155"/>
      <c r="AP669" s="155"/>
      <c r="AQ669" s="155"/>
      <c r="AR669" s="155"/>
      <c r="AS669" s="155"/>
      <c r="AT669" s="155"/>
      <c r="AU669" s="155"/>
      <c r="AV669" s="155"/>
      <c r="AW669" s="155"/>
      <c r="AX669" s="155"/>
      <c r="AY669" s="155"/>
      <c r="AZ669" s="155"/>
      <c r="BA669" s="155"/>
      <c r="BB669" s="155"/>
      <c r="BC669" s="155"/>
      <c r="BD669" s="155"/>
      <c r="BE669" s="155"/>
      <c r="BF669" s="155"/>
      <c r="BG669" s="155"/>
      <c r="BH669" s="155"/>
      <c r="BI669" s="155"/>
      <c r="BJ669" s="56"/>
      <c r="BK669" s="56"/>
    </row>
    <row r="670" spans="6:63" ht="12.75">
      <c r="F670" s="343"/>
      <c r="G670" s="343"/>
      <c r="H670" s="343"/>
      <c r="I670" s="343"/>
      <c r="J670" s="343"/>
      <c r="K670" s="343"/>
      <c r="L670" s="343"/>
      <c r="M670" s="343"/>
      <c r="N670" s="343"/>
      <c r="O670" s="343"/>
      <c r="P670" s="343"/>
      <c r="Q670" s="343"/>
      <c r="R670" s="343"/>
      <c r="S670" s="343"/>
      <c r="T670" s="343"/>
      <c r="U670" s="343"/>
      <c r="V670" s="343"/>
      <c r="W670" s="343"/>
      <c r="X670" s="343"/>
      <c r="Y670" s="343"/>
      <c r="Z670" s="343"/>
      <c r="AA670" s="343"/>
      <c r="AB670" s="343"/>
      <c r="AC670" s="343"/>
      <c r="AD670" s="343"/>
      <c r="AE670" s="343"/>
      <c r="AF670" s="343"/>
      <c r="AG670" s="343"/>
      <c r="AH670" s="343"/>
      <c r="AI670" s="343"/>
      <c r="AJ670" s="343"/>
      <c r="AK670" s="21"/>
      <c r="AL670" s="155"/>
      <c r="AM670" s="155"/>
      <c r="AN670" s="155"/>
      <c r="AO670" s="155"/>
      <c r="AP670" s="155"/>
      <c r="AQ670" s="155"/>
      <c r="AR670" s="155"/>
      <c r="AS670" s="155"/>
      <c r="AT670" s="155"/>
      <c r="AU670" s="155"/>
      <c r="AV670" s="155"/>
      <c r="AW670" s="155"/>
      <c r="AX670" s="155"/>
      <c r="AY670" s="155"/>
      <c r="AZ670" s="155"/>
      <c r="BA670" s="155"/>
      <c r="BB670" s="155"/>
      <c r="BC670" s="155"/>
      <c r="BD670" s="155"/>
      <c r="BE670" s="155"/>
      <c r="BF670" s="155"/>
      <c r="BG670" s="155"/>
      <c r="BH670" s="155"/>
      <c r="BI670" s="155"/>
      <c r="BJ670" s="56"/>
      <c r="BK670" s="56"/>
    </row>
    <row r="671" spans="6:63" ht="12.75">
      <c r="F671" s="343"/>
      <c r="G671" s="343"/>
      <c r="H671" s="343"/>
      <c r="I671" s="343"/>
      <c r="J671" s="343"/>
      <c r="K671" s="343"/>
      <c r="L671" s="343"/>
      <c r="M671" s="343"/>
      <c r="N671" s="343"/>
      <c r="O671" s="343"/>
      <c r="P671" s="343"/>
      <c r="Q671" s="343"/>
      <c r="R671" s="343"/>
      <c r="S671" s="343"/>
      <c r="T671" s="343"/>
      <c r="U671" s="343"/>
      <c r="V671" s="343"/>
      <c r="W671" s="343"/>
      <c r="X671" s="343"/>
      <c r="Y671" s="343"/>
      <c r="Z671" s="343"/>
      <c r="AA671" s="343"/>
      <c r="AB671" s="343"/>
      <c r="AC671" s="343"/>
      <c r="AD671" s="343"/>
      <c r="AE671" s="343"/>
      <c r="AF671" s="343"/>
      <c r="AG671" s="343"/>
      <c r="AH671" s="343"/>
      <c r="AI671" s="343"/>
      <c r="AJ671" s="343"/>
      <c r="AK671" s="21"/>
      <c r="AL671" s="155"/>
      <c r="AM671" s="155"/>
      <c r="AN671" s="155"/>
      <c r="AO671" s="155"/>
      <c r="AP671" s="155"/>
      <c r="AQ671" s="155"/>
      <c r="AR671" s="155"/>
      <c r="AS671" s="155"/>
      <c r="AT671" s="155"/>
      <c r="AU671" s="155"/>
      <c r="AV671" s="155"/>
      <c r="AW671" s="155"/>
      <c r="AX671" s="155"/>
      <c r="AY671" s="155"/>
      <c r="AZ671" s="155"/>
      <c r="BA671" s="155"/>
      <c r="BB671" s="155"/>
      <c r="BC671" s="155"/>
      <c r="BD671" s="155"/>
      <c r="BE671" s="155"/>
      <c r="BF671" s="155"/>
      <c r="BG671" s="155"/>
      <c r="BH671" s="155"/>
      <c r="BI671" s="155"/>
      <c r="BJ671" s="56"/>
      <c r="BK671" s="56"/>
    </row>
    <row r="672" spans="6:63" ht="12.75">
      <c r="F672" s="343"/>
      <c r="G672" s="343"/>
      <c r="H672" s="343"/>
      <c r="I672" s="343"/>
      <c r="J672" s="343"/>
      <c r="K672" s="343"/>
      <c r="L672" s="343"/>
      <c r="M672" s="343"/>
      <c r="N672" s="343"/>
      <c r="O672" s="343"/>
      <c r="P672" s="343"/>
      <c r="Q672" s="343"/>
      <c r="R672" s="343"/>
      <c r="S672" s="343"/>
      <c r="T672" s="343"/>
      <c r="U672" s="343"/>
      <c r="V672" s="343"/>
      <c r="W672" s="343"/>
      <c r="X672" s="343"/>
      <c r="Y672" s="343"/>
      <c r="Z672" s="343"/>
      <c r="AA672" s="343"/>
      <c r="AB672" s="343"/>
      <c r="AC672" s="343"/>
      <c r="AD672" s="343"/>
      <c r="AE672" s="343"/>
      <c r="AF672" s="343"/>
      <c r="AG672" s="343"/>
      <c r="AH672" s="343"/>
      <c r="AI672" s="343"/>
      <c r="AJ672" s="343"/>
      <c r="AK672" s="21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56"/>
      <c r="BK672" s="56"/>
    </row>
    <row r="673" spans="6:63" ht="12.75">
      <c r="F673" s="343"/>
      <c r="G673" s="343"/>
      <c r="H673" s="343"/>
      <c r="I673" s="343"/>
      <c r="J673" s="343"/>
      <c r="K673" s="343"/>
      <c r="L673" s="343"/>
      <c r="M673" s="343"/>
      <c r="N673" s="343"/>
      <c r="O673" s="343"/>
      <c r="P673" s="343"/>
      <c r="Q673" s="343"/>
      <c r="R673" s="343"/>
      <c r="S673" s="343"/>
      <c r="T673" s="343"/>
      <c r="U673" s="343"/>
      <c r="V673" s="343"/>
      <c r="W673" s="343"/>
      <c r="X673" s="343"/>
      <c r="Y673" s="343"/>
      <c r="Z673" s="343"/>
      <c r="AA673" s="343"/>
      <c r="AB673" s="343"/>
      <c r="AC673" s="343"/>
      <c r="AD673" s="343"/>
      <c r="AE673" s="343"/>
      <c r="AF673" s="343"/>
      <c r="AG673" s="343"/>
      <c r="AH673" s="343"/>
      <c r="AI673" s="343"/>
      <c r="AJ673" s="343"/>
      <c r="AK673" s="21"/>
      <c r="AL673" s="155"/>
      <c r="AM673" s="155"/>
      <c r="AN673" s="155"/>
      <c r="AO673" s="155"/>
      <c r="AP673" s="155"/>
      <c r="AQ673" s="155"/>
      <c r="AR673" s="155"/>
      <c r="AS673" s="155"/>
      <c r="AT673" s="155"/>
      <c r="AU673" s="155"/>
      <c r="AV673" s="155"/>
      <c r="AW673" s="155"/>
      <c r="AX673" s="155"/>
      <c r="AY673" s="155"/>
      <c r="AZ673" s="155"/>
      <c r="BA673" s="155"/>
      <c r="BB673" s="155"/>
      <c r="BC673" s="155"/>
      <c r="BD673" s="155"/>
      <c r="BE673" s="155"/>
      <c r="BF673" s="155"/>
      <c r="BG673" s="155"/>
      <c r="BH673" s="155"/>
      <c r="BI673" s="155"/>
      <c r="BJ673" s="56"/>
      <c r="BK673" s="56"/>
    </row>
    <row r="674" spans="6:63" ht="12.75">
      <c r="F674" s="343"/>
      <c r="G674" s="343"/>
      <c r="H674" s="343"/>
      <c r="I674" s="343"/>
      <c r="J674" s="343"/>
      <c r="K674" s="343"/>
      <c r="L674" s="343"/>
      <c r="M674" s="343"/>
      <c r="N674" s="343"/>
      <c r="O674" s="343"/>
      <c r="P674" s="343"/>
      <c r="Q674" s="343"/>
      <c r="R674" s="343"/>
      <c r="S674" s="343"/>
      <c r="T674" s="343"/>
      <c r="U674" s="343"/>
      <c r="V674" s="343"/>
      <c r="W674" s="343"/>
      <c r="X674" s="343"/>
      <c r="Y674" s="343"/>
      <c r="Z674" s="343"/>
      <c r="AA674" s="343"/>
      <c r="AB674" s="343"/>
      <c r="AC674" s="343"/>
      <c r="AD674" s="343"/>
      <c r="AE674" s="343"/>
      <c r="AF674" s="343"/>
      <c r="AG674" s="343"/>
      <c r="AH674" s="343"/>
      <c r="AI674" s="343"/>
      <c r="AJ674" s="343"/>
      <c r="AK674" s="21"/>
      <c r="AL674" s="155"/>
      <c r="AM674" s="155"/>
      <c r="AN674" s="155"/>
      <c r="AO674" s="155"/>
      <c r="AP674" s="155"/>
      <c r="AQ674" s="155"/>
      <c r="AR674" s="155"/>
      <c r="AS674" s="155"/>
      <c r="AT674" s="155"/>
      <c r="AU674" s="155"/>
      <c r="AV674" s="155"/>
      <c r="AW674" s="155"/>
      <c r="AX674" s="155"/>
      <c r="AY674" s="155"/>
      <c r="AZ674" s="155"/>
      <c r="BA674" s="155"/>
      <c r="BB674" s="155"/>
      <c r="BC674" s="155"/>
      <c r="BD674" s="155"/>
      <c r="BE674" s="155"/>
      <c r="BF674" s="155"/>
      <c r="BG674" s="155"/>
      <c r="BH674" s="155"/>
      <c r="BI674" s="155"/>
      <c r="BJ674" s="56"/>
      <c r="BK674" s="56"/>
    </row>
    <row r="675" spans="6:63" ht="12.75">
      <c r="F675" s="343"/>
      <c r="G675" s="343"/>
      <c r="H675" s="343"/>
      <c r="I675" s="343"/>
      <c r="J675" s="343"/>
      <c r="K675" s="343"/>
      <c r="L675" s="343"/>
      <c r="M675" s="343"/>
      <c r="N675" s="343"/>
      <c r="O675" s="343"/>
      <c r="P675" s="343"/>
      <c r="Q675" s="343"/>
      <c r="R675" s="343"/>
      <c r="S675" s="343"/>
      <c r="T675" s="343"/>
      <c r="U675" s="343"/>
      <c r="V675" s="343"/>
      <c r="W675" s="343"/>
      <c r="X675" s="343"/>
      <c r="Y675" s="343"/>
      <c r="Z675" s="343"/>
      <c r="AA675" s="343"/>
      <c r="AB675" s="343"/>
      <c r="AC675" s="343"/>
      <c r="AD675" s="343"/>
      <c r="AE675" s="343"/>
      <c r="AF675" s="343"/>
      <c r="AG675" s="343"/>
      <c r="AH675" s="343"/>
      <c r="AI675" s="343"/>
      <c r="AJ675" s="343"/>
      <c r="AK675" s="21"/>
      <c r="AL675" s="155"/>
      <c r="AM675" s="155"/>
      <c r="AN675" s="155"/>
      <c r="AO675" s="155"/>
      <c r="AP675" s="155"/>
      <c r="AQ675" s="155"/>
      <c r="AR675" s="155"/>
      <c r="AS675" s="155"/>
      <c r="AT675" s="155"/>
      <c r="AU675" s="155"/>
      <c r="AV675" s="155"/>
      <c r="AW675" s="155"/>
      <c r="AX675" s="155"/>
      <c r="AY675" s="155"/>
      <c r="AZ675" s="155"/>
      <c r="BA675" s="155"/>
      <c r="BB675" s="155"/>
      <c r="BC675" s="155"/>
      <c r="BD675" s="155"/>
      <c r="BE675" s="155"/>
      <c r="BF675" s="155"/>
      <c r="BG675" s="155"/>
      <c r="BH675" s="155"/>
      <c r="BI675" s="155"/>
      <c r="BJ675" s="56"/>
      <c r="BK675" s="56"/>
    </row>
    <row r="676" spans="6:63" ht="12.75">
      <c r="F676" s="343"/>
      <c r="G676" s="343"/>
      <c r="H676" s="343"/>
      <c r="I676" s="343"/>
      <c r="J676" s="343"/>
      <c r="K676" s="343"/>
      <c r="L676" s="343"/>
      <c r="M676" s="343"/>
      <c r="N676" s="343"/>
      <c r="O676" s="343"/>
      <c r="P676" s="343"/>
      <c r="Q676" s="343"/>
      <c r="R676" s="343"/>
      <c r="S676" s="343"/>
      <c r="T676" s="343"/>
      <c r="U676" s="343"/>
      <c r="V676" s="343"/>
      <c r="W676" s="343"/>
      <c r="X676" s="343"/>
      <c r="Y676" s="343"/>
      <c r="Z676" s="343"/>
      <c r="AA676" s="343"/>
      <c r="AB676" s="343"/>
      <c r="AC676" s="343"/>
      <c r="AD676" s="343"/>
      <c r="AE676" s="343"/>
      <c r="AF676" s="343"/>
      <c r="AG676" s="343"/>
      <c r="AH676" s="343"/>
      <c r="AI676" s="343"/>
      <c r="AJ676" s="343"/>
      <c r="AK676" s="21"/>
      <c r="AL676" s="155"/>
      <c r="AM676" s="155"/>
      <c r="AN676" s="155"/>
      <c r="AO676" s="155"/>
      <c r="AP676" s="155"/>
      <c r="AQ676" s="155"/>
      <c r="AR676" s="155"/>
      <c r="AS676" s="155"/>
      <c r="AT676" s="155"/>
      <c r="AU676" s="155"/>
      <c r="AV676" s="155"/>
      <c r="AW676" s="155"/>
      <c r="AX676" s="155"/>
      <c r="AY676" s="155"/>
      <c r="AZ676" s="155"/>
      <c r="BA676" s="155"/>
      <c r="BB676" s="155"/>
      <c r="BC676" s="155"/>
      <c r="BD676" s="155"/>
      <c r="BE676" s="155"/>
      <c r="BF676" s="155"/>
      <c r="BG676" s="155"/>
      <c r="BH676" s="155"/>
      <c r="BI676" s="155"/>
      <c r="BJ676" s="56"/>
      <c r="BK676" s="56"/>
    </row>
    <row r="677" spans="6:63" ht="12.75">
      <c r="F677" s="343"/>
      <c r="G677" s="343"/>
      <c r="H677" s="343"/>
      <c r="I677" s="343"/>
      <c r="J677" s="343"/>
      <c r="K677" s="343"/>
      <c r="L677" s="343"/>
      <c r="M677" s="343"/>
      <c r="N677" s="343"/>
      <c r="O677" s="343"/>
      <c r="P677" s="343"/>
      <c r="Q677" s="343"/>
      <c r="R677" s="343"/>
      <c r="S677" s="343"/>
      <c r="T677" s="343"/>
      <c r="U677" s="343"/>
      <c r="V677" s="343"/>
      <c r="W677" s="343"/>
      <c r="X677" s="343"/>
      <c r="Y677" s="343"/>
      <c r="Z677" s="343"/>
      <c r="AA677" s="343"/>
      <c r="AB677" s="343"/>
      <c r="AC677" s="343"/>
      <c r="AD677" s="343"/>
      <c r="AE677" s="343"/>
      <c r="AF677" s="343"/>
      <c r="AG677" s="343"/>
      <c r="AH677" s="343"/>
      <c r="AI677" s="343"/>
      <c r="AJ677" s="343"/>
      <c r="AK677" s="21"/>
      <c r="AL677" s="155"/>
      <c r="AM677" s="155"/>
      <c r="AN677" s="155"/>
      <c r="AO677" s="155"/>
      <c r="AP677" s="155"/>
      <c r="AQ677" s="155"/>
      <c r="AR677" s="155"/>
      <c r="AS677" s="155"/>
      <c r="AT677" s="155"/>
      <c r="AU677" s="155"/>
      <c r="AV677" s="155"/>
      <c r="AW677" s="155"/>
      <c r="AX677" s="155"/>
      <c r="AY677" s="155"/>
      <c r="AZ677" s="155"/>
      <c r="BA677" s="155"/>
      <c r="BB677" s="155"/>
      <c r="BC677" s="155"/>
      <c r="BD677" s="155"/>
      <c r="BE677" s="155"/>
      <c r="BF677" s="155"/>
      <c r="BG677" s="155"/>
      <c r="BH677" s="155"/>
      <c r="BI677" s="155"/>
      <c r="BJ677" s="56"/>
      <c r="BK677" s="56"/>
    </row>
    <row r="678" spans="6:63" ht="12.75">
      <c r="F678" s="343"/>
      <c r="G678" s="343"/>
      <c r="H678" s="343"/>
      <c r="I678" s="343"/>
      <c r="J678" s="343"/>
      <c r="K678" s="343"/>
      <c r="L678" s="343"/>
      <c r="M678" s="343"/>
      <c r="N678" s="343"/>
      <c r="O678" s="343"/>
      <c r="P678" s="343"/>
      <c r="Q678" s="343"/>
      <c r="R678" s="343"/>
      <c r="S678" s="343"/>
      <c r="T678" s="343"/>
      <c r="U678" s="343"/>
      <c r="V678" s="343"/>
      <c r="W678" s="343"/>
      <c r="X678" s="343"/>
      <c r="Y678" s="343"/>
      <c r="Z678" s="343"/>
      <c r="AA678" s="343"/>
      <c r="AB678" s="343"/>
      <c r="AC678" s="343"/>
      <c r="AD678" s="343"/>
      <c r="AE678" s="343"/>
      <c r="AF678" s="343"/>
      <c r="AG678" s="343"/>
      <c r="AH678" s="343"/>
      <c r="AI678" s="343"/>
      <c r="AJ678" s="343"/>
      <c r="AK678" s="21"/>
      <c r="AL678" s="155"/>
      <c r="AM678" s="155"/>
      <c r="AN678" s="155"/>
      <c r="AO678" s="155"/>
      <c r="AP678" s="155"/>
      <c r="AQ678" s="155"/>
      <c r="AR678" s="155"/>
      <c r="AS678" s="155"/>
      <c r="AT678" s="155"/>
      <c r="AU678" s="155"/>
      <c r="AV678" s="155"/>
      <c r="AW678" s="155"/>
      <c r="AX678" s="155"/>
      <c r="AY678" s="155"/>
      <c r="AZ678" s="155"/>
      <c r="BA678" s="155"/>
      <c r="BB678" s="155"/>
      <c r="BC678" s="155"/>
      <c r="BD678" s="155"/>
      <c r="BE678" s="155"/>
      <c r="BF678" s="155"/>
      <c r="BG678" s="155"/>
      <c r="BH678" s="155"/>
      <c r="BI678" s="155"/>
      <c r="BJ678" s="56"/>
      <c r="BK678" s="56"/>
    </row>
    <row r="679" spans="6:63" ht="12.75">
      <c r="F679" s="343"/>
      <c r="G679" s="343"/>
      <c r="H679" s="343"/>
      <c r="I679" s="343"/>
      <c r="J679" s="343"/>
      <c r="K679" s="343"/>
      <c r="L679" s="343"/>
      <c r="M679" s="343"/>
      <c r="N679" s="343"/>
      <c r="O679" s="343"/>
      <c r="P679" s="343"/>
      <c r="Q679" s="343"/>
      <c r="R679" s="343"/>
      <c r="S679" s="343"/>
      <c r="T679" s="343"/>
      <c r="U679" s="343"/>
      <c r="V679" s="343"/>
      <c r="W679" s="343"/>
      <c r="X679" s="343"/>
      <c r="Y679" s="343"/>
      <c r="Z679" s="343"/>
      <c r="AA679" s="343"/>
      <c r="AB679" s="343"/>
      <c r="AC679" s="343"/>
      <c r="AD679" s="343"/>
      <c r="AE679" s="343"/>
      <c r="AF679" s="343"/>
      <c r="AG679" s="343"/>
      <c r="AH679" s="343"/>
      <c r="AI679" s="343"/>
      <c r="AJ679" s="343"/>
      <c r="AK679" s="21"/>
      <c r="AL679" s="155"/>
      <c r="AM679" s="155"/>
      <c r="AN679" s="155"/>
      <c r="AO679" s="155"/>
      <c r="AP679" s="155"/>
      <c r="AQ679" s="155"/>
      <c r="AR679" s="155"/>
      <c r="AS679" s="155"/>
      <c r="AT679" s="155"/>
      <c r="AU679" s="155"/>
      <c r="AV679" s="155"/>
      <c r="AW679" s="155"/>
      <c r="AX679" s="155"/>
      <c r="AY679" s="155"/>
      <c r="AZ679" s="155"/>
      <c r="BA679" s="155"/>
      <c r="BB679" s="155"/>
      <c r="BC679" s="155"/>
      <c r="BD679" s="155"/>
      <c r="BE679" s="155"/>
      <c r="BF679" s="155"/>
      <c r="BG679" s="155"/>
      <c r="BH679" s="155"/>
      <c r="BI679" s="155"/>
      <c r="BJ679" s="56"/>
      <c r="BK679" s="56"/>
    </row>
    <row r="680" spans="6:63" ht="12.75">
      <c r="F680" s="343"/>
      <c r="G680" s="343"/>
      <c r="H680" s="343"/>
      <c r="I680" s="343"/>
      <c r="J680" s="343"/>
      <c r="K680" s="343"/>
      <c r="L680" s="343"/>
      <c r="M680" s="343"/>
      <c r="N680" s="343"/>
      <c r="O680" s="343"/>
      <c r="P680" s="343"/>
      <c r="Q680" s="343"/>
      <c r="R680" s="343"/>
      <c r="S680" s="343"/>
      <c r="T680" s="343"/>
      <c r="U680" s="343"/>
      <c r="V680" s="343"/>
      <c r="W680" s="343"/>
      <c r="X680" s="343"/>
      <c r="Y680" s="343"/>
      <c r="Z680" s="343"/>
      <c r="AA680" s="343"/>
      <c r="AB680" s="343"/>
      <c r="AC680" s="343"/>
      <c r="AD680" s="343"/>
      <c r="AE680" s="343"/>
      <c r="AF680" s="343"/>
      <c r="AG680" s="343"/>
      <c r="AH680" s="343"/>
      <c r="AI680" s="343"/>
      <c r="AJ680" s="343"/>
      <c r="AK680" s="21"/>
      <c r="AL680" s="155"/>
      <c r="AM680" s="155"/>
      <c r="AN680" s="155"/>
      <c r="AO680" s="155"/>
      <c r="AP680" s="155"/>
      <c r="AQ680" s="155"/>
      <c r="AR680" s="155"/>
      <c r="AS680" s="155"/>
      <c r="AT680" s="155"/>
      <c r="AU680" s="155"/>
      <c r="AV680" s="155"/>
      <c r="AW680" s="155"/>
      <c r="AX680" s="155"/>
      <c r="AY680" s="155"/>
      <c r="AZ680" s="155"/>
      <c r="BA680" s="155"/>
      <c r="BB680" s="155"/>
      <c r="BC680" s="155"/>
      <c r="BD680" s="155"/>
      <c r="BE680" s="155"/>
      <c r="BF680" s="155"/>
      <c r="BG680" s="155"/>
      <c r="BH680" s="155"/>
      <c r="BI680" s="155"/>
      <c r="BJ680" s="56"/>
      <c r="BK680" s="56"/>
    </row>
    <row r="681" spans="6:63" ht="12.75">
      <c r="F681" s="343"/>
      <c r="G681" s="343"/>
      <c r="H681" s="343"/>
      <c r="I681" s="343"/>
      <c r="J681" s="343"/>
      <c r="K681" s="343"/>
      <c r="L681" s="343"/>
      <c r="M681" s="343"/>
      <c r="N681" s="343"/>
      <c r="O681" s="343"/>
      <c r="P681" s="343"/>
      <c r="Q681" s="343"/>
      <c r="R681" s="343"/>
      <c r="S681" s="343"/>
      <c r="T681" s="343"/>
      <c r="U681" s="343"/>
      <c r="V681" s="343"/>
      <c r="W681" s="343"/>
      <c r="X681" s="343"/>
      <c r="Y681" s="343"/>
      <c r="Z681" s="343"/>
      <c r="AA681" s="343"/>
      <c r="AB681" s="343"/>
      <c r="AC681" s="343"/>
      <c r="AD681" s="343"/>
      <c r="AE681" s="343"/>
      <c r="AF681" s="343"/>
      <c r="AG681" s="343"/>
      <c r="AH681" s="343"/>
      <c r="AI681" s="343"/>
      <c r="AJ681" s="343"/>
      <c r="AK681" s="21"/>
      <c r="AL681" s="155"/>
      <c r="AM681" s="155"/>
      <c r="AN681" s="155"/>
      <c r="AO681" s="155"/>
      <c r="AP681" s="155"/>
      <c r="AQ681" s="155"/>
      <c r="AR681" s="155"/>
      <c r="AS681" s="155"/>
      <c r="AT681" s="155"/>
      <c r="AU681" s="155"/>
      <c r="AV681" s="155"/>
      <c r="AW681" s="155"/>
      <c r="AX681" s="155"/>
      <c r="AY681" s="155"/>
      <c r="AZ681" s="155"/>
      <c r="BA681" s="155"/>
      <c r="BB681" s="155"/>
      <c r="BC681" s="155"/>
      <c r="BD681" s="155"/>
      <c r="BE681" s="155"/>
      <c r="BF681" s="155"/>
      <c r="BG681" s="155"/>
      <c r="BH681" s="155"/>
      <c r="BI681" s="155"/>
      <c r="BJ681" s="56"/>
      <c r="BK681" s="56"/>
    </row>
    <row r="682" spans="6:63" ht="12.75">
      <c r="F682" s="343"/>
      <c r="G682" s="343"/>
      <c r="H682" s="343"/>
      <c r="I682" s="343"/>
      <c r="J682" s="343"/>
      <c r="K682" s="343"/>
      <c r="L682" s="343"/>
      <c r="M682" s="343"/>
      <c r="N682" s="343"/>
      <c r="O682" s="343"/>
      <c r="P682" s="343"/>
      <c r="Q682" s="343"/>
      <c r="R682" s="343"/>
      <c r="S682" s="343"/>
      <c r="T682" s="343"/>
      <c r="U682" s="343"/>
      <c r="V682" s="343"/>
      <c r="W682" s="343"/>
      <c r="X682" s="343"/>
      <c r="Y682" s="343"/>
      <c r="Z682" s="343"/>
      <c r="AA682" s="343"/>
      <c r="AB682" s="343"/>
      <c r="AC682" s="343"/>
      <c r="AD682" s="343"/>
      <c r="AE682" s="343"/>
      <c r="AF682" s="343"/>
      <c r="AG682" s="343"/>
      <c r="AH682" s="343"/>
      <c r="AI682" s="343"/>
      <c r="AJ682" s="343"/>
      <c r="AK682" s="21"/>
      <c r="AL682" s="155"/>
      <c r="AM682" s="155"/>
      <c r="AN682" s="155"/>
      <c r="AO682" s="155"/>
      <c r="AP682" s="155"/>
      <c r="AQ682" s="155"/>
      <c r="AR682" s="155"/>
      <c r="AS682" s="155"/>
      <c r="AT682" s="155"/>
      <c r="AU682" s="155"/>
      <c r="AV682" s="155"/>
      <c r="AW682" s="155"/>
      <c r="AX682" s="155"/>
      <c r="AY682" s="155"/>
      <c r="AZ682" s="155"/>
      <c r="BA682" s="155"/>
      <c r="BB682" s="155"/>
      <c r="BC682" s="155"/>
      <c r="BD682" s="155"/>
      <c r="BE682" s="155"/>
      <c r="BF682" s="155"/>
      <c r="BG682" s="155"/>
      <c r="BH682" s="155"/>
      <c r="BI682" s="155"/>
      <c r="BJ682" s="56"/>
      <c r="BK682" s="56"/>
    </row>
    <row r="683" spans="6:63" ht="12.75">
      <c r="F683" s="343"/>
      <c r="G683" s="343"/>
      <c r="H683" s="343"/>
      <c r="I683" s="343"/>
      <c r="J683" s="343"/>
      <c r="K683" s="343"/>
      <c r="L683" s="343"/>
      <c r="M683" s="343"/>
      <c r="N683" s="343"/>
      <c r="O683" s="343"/>
      <c r="P683" s="343"/>
      <c r="Q683" s="343"/>
      <c r="R683" s="343"/>
      <c r="S683" s="343"/>
      <c r="T683" s="343"/>
      <c r="U683" s="343"/>
      <c r="V683" s="343"/>
      <c r="W683" s="343"/>
      <c r="X683" s="343"/>
      <c r="Y683" s="343"/>
      <c r="Z683" s="343"/>
      <c r="AA683" s="343"/>
      <c r="AB683" s="343"/>
      <c r="AC683" s="343"/>
      <c r="AD683" s="343"/>
      <c r="AE683" s="343"/>
      <c r="AF683" s="343"/>
      <c r="AG683" s="343"/>
      <c r="AH683" s="343"/>
      <c r="AI683" s="343"/>
      <c r="AJ683" s="343"/>
      <c r="AK683" s="21"/>
      <c r="AL683" s="155"/>
      <c r="AM683" s="155"/>
      <c r="AN683" s="155"/>
      <c r="AO683" s="155"/>
      <c r="AP683" s="155"/>
      <c r="AQ683" s="155"/>
      <c r="AR683" s="155"/>
      <c r="AS683" s="155"/>
      <c r="AT683" s="155"/>
      <c r="AU683" s="155"/>
      <c r="AV683" s="155"/>
      <c r="AW683" s="155"/>
      <c r="AX683" s="155"/>
      <c r="AY683" s="155"/>
      <c r="AZ683" s="155"/>
      <c r="BA683" s="155"/>
      <c r="BB683" s="155"/>
      <c r="BC683" s="155"/>
      <c r="BD683" s="155"/>
      <c r="BE683" s="155"/>
      <c r="BF683" s="155"/>
      <c r="BG683" s="155"/>
      <c r="BH683" s="155"/>
      <c r="BI683" s="155"/>
      <c r="BJ683" s="56"/>
      <c r="BK683" s="56"/>
    </row>
    <row r="684" spans="6:63" ht="12.75">
      <c r="F684" s="343"/>
      <c r="G684" s="343"/>
      <c r="H684" s="343"/>
      <c r="I684" s="343"/>
      <c r="J684" s="343"/>
      <c r="K684" s="343"/>
      <c r="L684" s="343"/>
      <c r="M684" s="343"/>
      <c r="N684" s="343"/>
      <c r="O684" s="343"/>
      <c r="P684" s="343"/>
      <c r="Q684" s="343"/>
      <c r="R684" s="343"/>
      <c r="S684" s="343"/>
      <c r="T684" s="343"/>
      <c r="U684" s="343"/>
      <c r="V684" s="343"/>
      <c r="W684" s="343"/>
      <c r="X684" s="343"/>
      <c r="Y684" s="343"/>
      <c r="Z684" s="343"/>
      <c r="AA684" s="343"/>
      <c r="AB684" s="343"/>
      <c r="AC684" s="343"/>
      <c r="AD684" s="343"/>
      <c r="AE684" s="343"/>
      <c r="AF684" s="343"/>
      <c r="AG684" s="343"/>
      <c r="AH684" s="343"/>
      <c r="AI684" s="343"/>
      <c r="AJ684" s="343"/>
      <c r="AK684" s="21"/>
      <c r="AL684" s="155"/>
      <c r="AM684" s="155"/>
      <c r="AN684" s="155"/>
      <c r="AO684" s="155"/>
      <c r="AP684" s="155"/>
      <c r="AQ684" s="155"/>
      <c r="AR684" s="155"/>
      <c r="AS684" s="155"/>
      <c r="AT684" s="155"/>
      <c r="AU684" s="155"/>
      <c r="AV684" s="155"/>
      <c r="AW684" s="155"/>
      <c r="AX684" s="155"/>
      <c r="AY684" s="155"/>
      <c r="AZ684" s="155"/>
      <c r="BA684" s="155"/>
      <c r="BB684" s="155"/>
      <c r="BC684" s="155"/>
      <c r="BD684" s="155"/>
      <c r="BE684" s="155"/>
      <c r="BF684" s="155"/>
      <c r="BG684" s="155"/>
      <c r="BH684" s="155"/>
      <c r="BI684" s="155"/>
      <c r="BJ684" s="56"/>
      <c r="BK684" s="56"/>
    </row>
    <row r="685" spans="6:63" ht="12.75">
      <c r="F685" s="343"/>
      <c r="G685" s="343"/>
      <c r="H685" s="343"/>
      <c r="I685" s="343"/>
      <c r="J685" s="343"/>
      <c r="K685" s="343"/>
      <c r="L685" s="343"/>
      <c r="M685" s="343"/>
      <c r="N685" s="343"/>
      <c r="O685" s="343"/>
      <c r="P685" s="343"/>
      <c r="Q685" s="343"/>
      <c r="R685" s="343"/>
      <c r="S685" s="343"/>
      <c r="T685" s="343"/>
      <c r="U685" s="343"/>
      <c r="V685" s="343"/>
      <c r="W685" s="343"/>
      <c r="X685" s="343"/>
      <c r="Y685" s="343"/>
      <c r="Z685" s="343"/>
      <c r="AA685" s="343"/>
      <c r="AB685" s="343"/>
      <c r="AC685" s="343"/>
      <c r="AD685" s="343"/>
      <c r="AE685" s="343"/>
      <c r="AF685" s="343"/>
      <c r="AG685" s="343"/>
      <c r="AH685" s="343"/>
      <c r="AI685" s="343"/>
      <c r="AJ685" s="343"/>
      <c r="AK685" s="21"/>
      <c r="AL685" s="155"/>
      <c r="AM685" s="155"/>
      <c r="AN685" s="155"/>
      <c r="AO685" s="155"/>
      <c r="AP685" s="155"/>
      <c r="AQ685" s="155"/>
      <c r="AR685" s="155"/>
      <c r="AS685" s="155"/>
      <c r="AT685" s="155"/>
      <c r="AU685" s="155"/>
      <c r="AV685" s="155"/>
      <c r="AW685" s="155"/>
      <c r="AX685" s="155"/>
      <c r="AY685" s="155"/>
      <c r="AZ685" s="155"/>
      <c r="BA685" s="155"/>
      <c r="BB685" s="155"/>
      <c r="BC685" s="155"/>
      <c r="BD685" s="155"/>
      <c r="BE685" s="155"/>
      <c r="BF685" s="155"/>
      <c r="BG685" s="155"/>
      <c r="BH685" s="155"/>
      <c r="BI685" s="155"/>
      <c r="BJ685" s="56"/>
      <c r="BK685" s="56"/>
    </row>
    <row r="686" spans="6:63" ht="12.75">
      <c r="F686" s="343"/>
      <c r="G686" s="343"/>
      <c r="H686" s="343"/>
      <c r="I686" s="343"/>
      <c r="J686" s="343"/>
      <c r="K686" s="343"/>
      <c r="L686" s="343"/>
      <c r="M686" s="343"/>
      <c r="N686" s="343"/>
      <c r="O686" s="343"/>
      <c r="P686" s="343"/>
      <c r="Q686" s="343"/>
      <c r="R686" s="343"/>
      <c r="S686" s="343"/>
      <c r="T686" s="343"/>
      <c r="U686" s="343"/>
      <c r="V686" s="343"/>
      <c r="W686" s="343"/>
      <c r="X686" s="343"/>
      <c r="Y686" s="343"/>
      <c r="Z686" s="343"/>
      <c r="AA686" s="343"/>
      <c r="AB686" s="343"/>
      <c r="AC686" s="343"/>
      <c r="AD686" s="343"/>
      <c r="AE686" s="343"/>
      <c r="AF686" s="343"/>
      <c r="AG686" s="343"/>
      <c r="AH686" s="343"/>
      <c r="AI686" s="343"/>
      <c r="AJ686" s="343"/>
      <c r="AK686" s="21"/>
      <c r="AL686" s="155"/>
      <c r="AM686" s="155"/>
      <c r="AN686" s="155"/>
      <c r="AO686" s="155"/>
      <c r="AP686" s="155"/>
      <c r="AQ686" s="155"/>
      <c r="AR686" s="155"/>
      <c r="AS686" s="155"/>
      <c r="AT686" s="155"/>
      <c r="AU686" s="155"/>
      <c r="AV686" s="155"/>
      <c r="AW686" s="155"/>
      <c r="AX686" s="155"/>
      <c r="AY686" s="155"/>
      <c r="AZ686" s="155"/>
      <c r="BA686" s="155"/>
      <c r="BB686" s="155"/>
      <c r="BC686" s="155"/>
      <c r="BD686" s="155"/>
      <c r="BE686" s="155"/>
      <c r="BF686" s="155"/>
      <c r="BG686" s="155"/>
      <c r="BH686" s="155"/>
      <c r="BI686" s="155"/>
      <c r="BJ686" s="56"/>
      <c r="BK686" s="56"/>
    </row>
    <row r="687" spans="6:63" ht="12.75">
      <c r="F687" s="343"/>
      <c r="G687" s="343"/>
      <c r="H687" s="343"/>
      <c r="I687" s="343"/>
      <c r="J687" s="343"/>
      <c r="K687" s="343"/>
      <c r="L687" s="343"/>
      <c r="M687" s="343"/>
      <c r="N687" s="343"/>
      <c r="O687" s="343"/>
      <c r="P687" s="343"/>
      <c r="Q687" s="343"/>
      <c r="R687" s="343"/>
      <c r="S687" s="343"/>
      <c r="T687" s="343"/>
      <c r="U687" s="343"/>
      <c r="V687" s="343"/>
      <c r="W687" s="343"/>
      <c r="X687" s="343"/>
      <c r="Y687" s="343"/>
      <c r="Z687" s="343"/>
      <c r="AA687" s="343"/>
      <c r="AB687" s="343"/>
      <c r="AC687" s="343"/>
      <c r="AD687" s="343"/>
      <c r="AE687" s="343"/>
      <c r="AF687" s="343"/>
      <c r="AG687" s="343"/>
      <c r="AH687" s="343"/>
      <c r="AI687" s="343"/>
      <c r="AJ687" s="343"/>
      <c r="AK687" s="21"/>
      <c r="AL687" s="155"/>
      <c r="AM687" s="155"/>
      <c r="AN687" s="155"/>
      <c r="AO687" s="155"/>
      <c r="AP687" s="155"/>
      <c r="AQ687" s="155"/>
      <c r="AR687" s="155"/>
      <c r="AS687" s="155"/>
      <c r="AT687" s="155"/>
      <c r="AU687" s="155"/>
      <c r="AV687" s="155"/>
      <c r="AW687" s="155"/>
      <c r="AX687" s="155"/>
      <c r="AY687" s="155"/>
      <c r="AZ687" s="155"/>
      <c r="BA687" s="155"/>
      <c r="BB687" s="155"/>
      <c r="BC687" s="155"/>
      <c r="BD687" s="155"/>
      <c r="BE687" s="155"/>
      <c r="BF687" s="155"/>
      <c r="BG687" s="155"/>
      <c r="BH687" s="155"/>
      <c r="BI687" s="155"/>
      <c r="BJ687" s="56"/>
      <c r="BK687" s="56"/>
    </row>
    <row r="688" spans="6:63" ht="12.75">
      <c r="F688" s="343"/>
      <c r="G688" s="343"/>
      <c r="H688" s="343"/>
      <c r="I688" s="343"/>
      <c r="J688" s="343"/>
      <c r="K688" s="343"/>
      <c r="L688" s="343"/>
      <c r="M688" s="343"/>
      <c r="N688" s="343"/>
      <c r="O688" s="343"/>
      <c r="P688" s="343"/>
      <c r="Q688" s="343"/>
      <c r="R688" s="343"/>
      <c r="S688" s="343"/>
      <c r="T688" s="343"/>
      <c r="U688" s="343"/>
      <c r="V688" s="343"/>
      <c r="W688" s="343"/>
      <c r="X688" s="343"/>
      <c r="Y688" s="343"/>
      <c r="Z688" s="343"/>
      <c r="AA688" s="343"/>
      <c r="AB688" s="343"/>
      <c r="AC688" s="343"/>
      <c r="AD688" s="343"/>
      <c r="AE688" s="343"/>
      <c r="AF688" s="343"/>
      <c r="AG688" s="343"/>
      <c r="AH688" s="343"/>
      <c r="AI688" s="343"/>
      <c r="AJ688" s="343"/>
      <c r="AK688" s="21"/>
      <c r="AL688" s="155"/>
      <c r="AM688" s="155"/>
      <c r="AN688" s="155"/>
      <c r="AO688" s="155"/>
      <c r="AP688" s="155"/>
      <c r="AQ688" s="155"/>
      <c r="AR688" s="155"/>
      <c r="AS688" s="155"/>
      <c r="AT688" s="155"/>
      <c r="AU688" s="155"/>
      <c r="AV688" s="155"/>
      <c r="AW688" s="155"/>
      <c r="AX688" s="155"/>
      <c r="AY688" s="155"/>
      <c r="AZ688" s="155"/>
      <c r="BA688" s="155"/>
      <c r="BB688" s="155"/>
      <c r="BC688" s="155"/>
      <c r="BD688" s="155"/>
      <c r="BE688" s="155"/>
      <c r="BF688" s="155"/>
      <c r="BG688" s="155"/>
      <c r="BH688" s="155"/>
      <c r="BI688" s="155"/>
      <c r="BJ688" s="56"/>
      <c r="BK688" s="56"/>
    </row>
    <row r="689" spans="6:63" ht="12.75">
      <c r="F689" s="343"/>
      <c r="G689" s="343"/>
      <c r="H689" s="343"/>
      <c r="I689" s="343"/>
      <c r="J689" s="343"/>
      <c r="K689" s="343"/>
      <c r="L689" s="343"/>
      <c r="M689" s="343"/>
      <c r="N689" s="343"/>
      <c r="O689" s="343"/>
      <c r="P689" s="343"/>
      <c r="Q689" s="343"/>
      <c r="R689" s="343"/>
      <c r="S689" s="343"/>
      <c r="T689" s="343"/>
      <c r="U689" s="343"/>
      <c r="V689" s="343"/>
      <c r="W689" s="343"/>
      <c r="X689" s="343"/>
      <c r="Y689" s="343"/>
      <c r="Z689" s="343"/>
      <c r="AA689" s="343"/>
      <c r="AB689" s="343"/>
      <c r="AC689" s="343"/>
      <c r="AD689" s="343"/>
      <c r="AE689" s="343"/>
      <c r="AF689" s="343"/>
      <c r="AG689" s="343"/>
      <c r="AH689" s="343"/>
      <c r="AI689" s="343"/>
      <c r="AJ689" s="343"/>
      <c r="AK689" s="21"/>
      <c r="AL689" s="155"/>
      <c r="AM689" s="155"/>
      <c r="AN689" s="155"/>
      <c r="AO689" s="155"/>
      <c r="AP689" s="155"/>
      <c r="AQ689" s="155"/>
      <c r="AR689" s="155"/>
      <c r="AS689" s="155"/>
      <c r="AT689" s="155"/>
      <c r="AU689" s="155"/>
      <c r="AV689" s="155"/>
      <c r="AW689" s="155"/>
      <c r="AX689" s="155"/>
      <c r="AY689" s="155"/>
      <c r="AZ689" s="155"/>
      <c r="BA689" s="155"/>
      <c r="BB689" s="155"/>
      <c r="BC689" s="155"/>
      <c r="BD689" s="155"/>
      <c r="BE689" s="155"/>
      <c r="BF689" s="155"/>
      <c r="BG689" s="155"/>
      <c r="BH689" s="155"/>
      <c r="BI689" s="155"/>
      <c r="BJ689" s="56"/>
      <c r="BK689" s="56"/>
    </row>
    <row r="690" spans="6:63" ht="12.75">
      <c r="F690" s="343"/>
      <c r="G690" s="343"/>
      <c r="H690" s="343"/>
      <c r="I690" s="343"/>
      <c r="J690" s="343"/>
      <c r="K690" s="343"/>
      <c r="L690" s="343"/>
      <c r="M690" s="343"/>
      <c r="N690" s="343"/>
      <c r="O690" s="343"/>
      <c r="P690" s="343"/>
      <c r="Q690" s="343"/>
      <c r="R690" s="343"/>
      <c r="S690" s="343"/>
      <c r="T690" s="343"/>
      <c r="U690" s="343"/>
      <c r="V690" s="343"/>
      <c r="W690" s="343"/>
      <c r="X690" s="343"/>
      <c r="Y690" s="343"/>
      <c r="Z690" s="343"/>
      <c r="AA690" s="343"/>
      <c r="AB690" s="343"/>
      <c r="AC690" s="343"/>
      <c r="AD690" s="343"/>
      <c r="AE690" s="343"/>
      <c r="AF690" s="343"/>
      <c r="AG690" s="343"/>
      <c r="AH690" s="343"/>
      <c r="AI690" s="343"/>
      <c r="AJ690" s="343"/>
      <c r="AK690" s="21"/>
      <c r="AL690" s="155"/>
      <c r="AM690" s="155"/>
      <c r="AN690" s="155"/>
      <c r="AO690" s="155"/>
      <c r="AP690" s="155"/>
      <c r="AQ690" s="155"/>
      <c r="AR690" s="155"/>
      <c r="AS690" s="155"/>
      <c r="AT690" s="155"/>
      <c r="AU690" s="155"/>
      <c r="AV690" s="155"/>
      <c r="AW690" s="155"/>
      <c r="AX690" s="155"/>
      <c r="AY690" s="155"/>
      <c r="AZ690" s="155"/>
      <c r="BA690" s="155"/>
      <c r="BB690" s="155"/>
      <c r="BC690" s="155"/>
      <c r="BD690" s="155"/>
      <c r="BE690" s="155"/>
      <c r="BF690" s="155"/>
      <c r="BG690" s="155"/>
      <c r="BH690" s="155"/>
      <c r="BI690" s="155"/>
      <c r="BJ690" s="56"/>
      <c r="BK690" s="56"/>
    </row>
    <row r="691" spans="6:63" ht="12.75">
      <c r="F691" s="343"/>
      <c r="G691" s="343"/>
      <c r="H691" s="343"/>
      <c r="I691" s="343"/>
      <c r="J691" s="343"/>
      <c r="K691" s="343"/>
      <c r="L691" s="343"/>
      <c r="M691" s="343"/>
      <c r="N691" s="343"/>
      <c r="O691" s="343"/>
      <c r="P691" s="343"/>
      <c r="Q691" s="343"/>
      <c r="R691" s="343"/>
      <c r="S691" s="343"/>
      <c r="T691" s="343"/>
      <c r="U691" s="343"/>
      <c r="V691" s="343"/>
      <c r="W691" s="343"/>
      <c r="X691" s="343"/>
      <c r="Y691" s="343"/>
      <c r="Z691" s="343"/>
      <c r="AA691" s="343"/>
      <c r="AB691" s="343"/>
      <c r="AC691" s="343"/>
      <c r="AD691" s="343"/>
      <c r="AE691" s="343"/>
      <c r="AF691" s="343"/>
      <c r="AG691" s="343"/>
      <c r="AH691" s="343"/>
      <c r="AI691" s="343"/>
      <c r="AJ691" s="343"/>
      <c r="AK691" s="21"/>
      <c r="AL691" s="155"/>
      <c r="AM691" s="155"/>
      <c r="AN691" s="155"/>
      <c r="AO691" s="155"/>
      <c r="AP691" s="155"/>
      <c r="AQ691" s="155"/>
      <c r="AR691" s="155"/>
      <c r="AS691" s="155"/>
      <c r="AT691" s="155"/>
      <c r="AU691" s="155"/>
      <c r="AV691" s="155"/>
      <c r="AW691" s="155"/>
      <c r="AX691" s="155"/>
      <c r="AY691" s="155"/>
      <c r="AZ691" s="155"/>
      <c r="BA691" s="155"/>
      <c r="BB691" s="155"/>
      <c r="BC691" s="155"/>
      <c r="BD691" s="155"/>
      <c r="BE691" s="155"/>
      <c r="BF691" s="155"/>
      <c r="BG691" s="155"/>
      <c r="BH691" s="155"/>
      <c r="BI691" s="155"/>
      <c r="BJ691" s="56"/>
      <c r="BK691" s="56"/>
    </row>
    <row r="692" spans="6:63" ht="12.75">
      <c r="F692" s="343"/>
      <c r="G692" s="343"/>
      <c r="H692" s="343"/>
      <c r="I692" s="343"/>
      <c r="J692" s="343"/>
      <c r="K692" s="343"/>
      <c r="L692" s="343"/>
      <c r="M692" s="343"/>
      <c r="N692" s="343"/>
      <c r="O692" s="343"/>
      <c r="P692" s="343"/>
      <c r="Q692" s="343"/>
      <c r="R692" s="343"/>
      <c r="S692" s="343"/>
      <c r="T692" s="343"/>
      <c r="U692" s="343"/>
      <c r="V692" s="343"/>
      <c r="W692" s="343"/>
      <c r="X692" s="343"/>
      <c r="Y692" s="343"/>
      <c r="Z692" s="343"/>
      <c r="AA692" s="343"/>
      <c r="AB692" s="343"/>
      <c r="AC692" s="343"/>
      <c r="AD692" s="343"/>
      <c r="AE692" s="343"/>
      <c r="AF692" s="343"/>
      <c r="AG692" s="343"/>
      <c r="AH692" s="343"/>
      <c r="AI692" s="343"/>
      <c r="AJ692" s="343"/>
      <c r="AK692" s="21"/>
      <c r="AL692" s="155"/>
      <c r="AM692" s="155"/>
      <c r="AN692" s="155"/>
      <c r="AO692" s="155"/>
      <c r="AP692" s="155"/>
      <c r="AQ692" s="155"/>
      <c r="AR692" s="155"/>
      <c r="AS692" s="155"/>
      <c r="AT692" s="155"/>
      <c r="AU692" s="155"/>
      <c r="AV692" s="155"/>
      <c r="AW692" s="155"/>
      <c r="AX692" s="155"/>
      <c r="AY692" s="155"/>
      <c r="AZ692" s="155"/>
      <c r="BA692" s="155"/>
      <c r="BB692" s="155"/>
      <c r="BC692" s="155"/>
      <c r="BD692" s="155"/>
      <c r="BE692" s="155"/>
      <c r="BF692" s="155"/>
      <c r="BG692" s="155"/>
      <c r="BH692" s="155"/>
      <c r="BI692" s="155"/>
      <c r="BJ692" s="56"/>
      <c r="BK692" s="56"/>
    </row>
    <row r="693" spans="6:63" ht="12.75">
      <c r="F693" s="343"/>
      <c r="G693" s="343"/>
      <c r="H693" s="343"/>
      <c r="I693" s="343"/>
      <c r="J693" s="343"/>
      <c r="K693" s="343"/>
      <c r="L693" s="343"/>
      <c r="M693" s="343"/>
      <c r="N693" s="343"/>
      <c r="O693" s="343"/>
      <c r="P693" s="343"/>
      <c r="Q693" s="343"/>
      <c r="R693" s="343"/>
      <c r="S693" s="343"/>
      <c r="T693" s="343"/>
      <c r="U693" s="343"/>
      <c r="V693" s="343"/>
      <c r="W693" s="343"/>
      <c r="X693" s="343"/>
      <c r="Y693" s="343"/>
      <c r="Z693" s="343"/>
      <c r="AA693" s="343"/>
      <c r="AB693" s="343"/>
      <c r="AC693" s="343"/>
      <c r="AD693" s="343"/>
      <c r="AE693" s="343"/>
      <c r="AF693" s="343"/>
      <c r="AG693" s="343"/>
      <c r="AH693" s="343"/>
      <c r="AI693" s="343"/>
      <c r="AJ693" s="343"/>
      <c r="AK693" s="21"/>
      <c r="AL693" s="155"/>
      <c r="AM693" s="155"/>
      <c r="AN693" s="155"/>
      <c r="AO693" s="155"/>
      <c r="AP693" s="155"/>
      <c r="AQ693" s="155"/>
      <c r="AR693" s="155"/>
      <c r="AS693" s="155"/>
      <c r="AT693" s="155"/>
      <c r="AU693" s="155"/>
      <c r="AV693" s="155"/>
      <c r="AW693" s="155"/>
      <c r="AX693" s="155"/>
      <c r="AY693" s="155"/>
      <c r="AZ693" s="155"/>
      <c r="BA693" s="155"/>
      <c r="BB693" s="155"/>
      <c r="BC693" s="155"/>
      <c r="BD693" s="155"/>
      <c r="BE693" s="155"/>
      <c r="BF693" s="155"/>
      <c r="BG693" s="155"/>
      <c r="BH693" s="155"/>
      <c r="BI693" s="155"/>
      <c r="BJ693" s="56"/>
      <c r="BK693" s="56"/>
    </row>
    <row r="694" spans="6:63" ht="12.75">
      <c r="F694" s="343"/>
      <c r="G694" s="343"/>
      <c r="H694" s="343"/>
      <c r="I694" s="343"/>
      <c r="J694" s="343"/>
      <c r="K694" s="343"/>
      <c r="L694" s="343"/>
      <c r="M694" s="343"/>
      <c r="N694" s="343"/>
      <c r="O694" s="343"/>
      <c r="P694" s="343"/>
      <c r="Q694" s="343"/>
      <c r="R694" s="343"/>
      <c r="S694" s="343"/>
      <c r="T694" s="343"/>
      <c r="U694" s="343"/>
      <c r="V694" s="343"/>
      <c r="W694" s="343"/>
      <c r="X694" s="343"/>
      <c r="Y694" s="343"/>
      <c r="Z694" s="343"/>
      <c r="AA694" s="343"/>
      <c r="AB694" s="343"/>
      <c r="AC694" s="343"/>
      <c r="AD694" s="343"/>
      <c r="AE694" s="343"/>
      <c r="AF694" s="343"/>
      <c r="AG694" s="343"/>
      <c r="AH694" s="343"/>
      <c r="AI694" s="343"/>
      <c r="AJ694" s="343"/>
      <c r="AK694" s="21"/>
      <c r="AL694" s="155"/>
      <c r="AM694" s="155"/>
      <c r="AN694" s="155"/>
      <c r="AO694" s="155"/>
      <c r="AP694" s="155"/>
      <c r="AQ694" s="155"/>
      <c r="AR694" s="155"/>
      <c r="AS694" s="155"/>
      <c r="AT694" s="155"/>
      <c r="AU694" s="155"/>
      <c r="AV694" s="155"/>
      <c r="AW694" s="155"/>
      <c r="AX694" s="155"/>
      <c r="AY694" s="155"/>
      <c r="AZ694" s="155"/>
      <c r="BA694" s="155"/>
      <c r="BB694" s="155"/>
      <c r="BC694" s="155"/>
      <c r="BD694" s="155"/>
      <c r="BE694" s="155"/>
      <c r="BF694" s="155"/>
      <c r="BG694" s="155"/>
      <c r="BH694" s="155"/>
      <c r="BI694" s="155"/>
      <c r="BJ694" s="56"/>
      <c r="BK694" s="56"/>
    </row>
    <row r="695" spans="6:63" ht="12.75">
      <c r="F695" s="343"/>
      <c r="G695" s="343"/>
      <c r="H695" s="343"/>
      <c r="I695" s="343"/>
      <c r="J695" s="343"/>
      <c r="K695" s="343"/>
      <c r="L695" s="343"/>
      <c r="M695" s="343"/>
      <c r="N695" s="343"/>
      <c r="O695" s="343"/>
      <c r="P695" s="343"/>
      <c r="Q695" s="343"/>
      <c r="R695" s="343"/>
      <c r="S695" s="343"/>
      <c r="T695" s="343"/>
      <c r="U695" s="343"/>
      <c r="V695" s="343"/>
      <c r="W695" s="343"/>
      <c r="X695" s="343"/>
      <c r="Y695" s="343"/>
      <c r="Z695" s="343"/>
      <c r="AA695" s="343"/>
      <c r="AB695" s="343"/>
      <c r="AC695" s="343"/>
      <c r="AD695" s="343"/>
      <c r="AE695" s="343"/>
      <c r="AF695" s="343"/>
      <c r="AG695" s="343"/>
      <c r="AH695" s="343"/>
      <c r="AI695" s="343"/>
      <c r="AJ695" s="343"/>
      <c r="AK695" s="21"/>
      <c r="AL695" s="155"/>
      <c r="AM695" s="155"/>
      <c r="AN695" s="155"/>
      <c r="AO695" s="155"/>
      <c r="AP695" s="155"/>
      <c r="AQ695" s="155"/>
      <c r="AR695" s="155"/>
      <c r="AS695" s="155"/>
      <c r="AT695" s="155"/>
      <c r="AU695" s="155"/>
      <c r="AV695" s="155"/>
      <c r="AW695" s="155"/>
      <c r="AX695" s="155"/>
      <c r="AY695" s="155"/>
      <c r="AZ695" s="155"/>
      <c r="BA695" s="155"/>
      <c r="BB695" s="155"/>
      <c r="BC695" s="155"/>
      <c r="BD695" s="155"/>
      <c r="BE695" s="155"/>
      <c r="BF695" s="155"/>
      <c r="BG695" s="155"/>
      <c r="BH695" s="155"/>
      <c r="BI695" s="155"/>
      <c r="BJ695" s="56"/>
      <c r="BK695" s="56"/>
    </row>
    <row r="696" spans="6:63" ht="12.75">
      <c r="F696" s="343"/>
      <c r="G696" s="343"/>
      <c r="H696" s="343"/>
      <c r="I696" s="343"/>
      <c r="J696" s="343"/>
      <c r="K696" s="343"/>
      <c r="L696" s="343"/>
      <c r="M696" s="343"/>
      <c r="N696" s="343"/>
      <c r="O696" s="343"/>
      <c r="P696" s="343"/>
      <c r="Q696" s="343"/>
      <c r="R696" s="343"/>
      <c r="S696" s="343"/>
      <c r="T696" s="343"/>
      <c r="U696" s="343"/>
      <c r="V696" s="343"/>
      <c r="W696" s="343"/>
      <c r="X696" s="343"/>
      <c r="Y696" s="343"/>
      <c r="Z696" s="343"/>
      <c r="AA696" s="343"/>
      <c r="AB696" s="343"/>
      <c r="AC696" s="343"/>
      <c r="AD696" s="343"/>
      <c r="AE696" s="343"/>
      <c r="AF696" s="343"/>
      <c r="AG696" s="343"/>
      <c r="AH696" s="343"/>
      <c r="AI696" s="343"/>
      <c r="AJ696" s="343"/>
      <c r="AK696" s="21"/>
      <c r="AL696" s="155"/>
      <c r="AM696" s="155"/>
      <c r="AN696" s="155"/>
      <c r="AO696" s="155"/>
      <c r="AP696" s="155"/>
      <c r="AQ696" s="155"/>
      <c r="AR696" s="155"/>
      <c r="AS696" s="155"/>
      <c r="AT696" s="155"/>
      <c r="AU696" s="155"/>
      <c r="AV696" s="155"/>
      <c r="AW696" s="155"/>
      <c r="AX696" s="155"/>
      <c r="AY696" s="155"/>
      <c r="AZ696" s="155"/>
      <c r="BA696" s="155"/>
      <c r="BB696" s="155"/>
      <c r="BC696" s="155"/>
      <c r="BD696" s="155"/>
      <c r="BE696" s="155"/>
      <c r="BF696" s="155"/>
      <c r="BG696" s="155"/>
      <c r="BH696" s="155"/>
      <c r="BI696" s="155"/>
      <c r="BJ696" s="56"/>
      <c r="BK696" s="56"/>
    </row>
    <row r="697" spans="6:63" ht="12.75">
      <c r="F697" s="343"/>
      <c r="G697" s="343"/>
      <c r="H697" s="343"/>
      <c r="I697" s="343"/>
      <c r="J697" s="343"/>
      <c r="K697" s="343"/>
      <c r="L697" s="343"/>
      <c r="M697" s="343"/>
      <c r="N697" s="343"/>
      <c r="O697" s="343"/>
      <c r="P697" s="343"/>
      <c r="Q697" s="343"/>
      <c r="R697" s="343"/>
      <c r="S697" s="343"/>
      <c r="T697" s="343"/>
      <c r="U697" s="343"/>
      <c r="V697" s="343"/>
      <c r="W697" s="343"/>
      <c r="X697" s="343"/>
      <c r="Y697" s="343"/>
      <c r="Z697" s="343"/>
      <c r="AA697" s="343"/>
      <c r="AB697" s="343"/>
      <c r="AC697" s="343"/>
      <c r="AD697" s="343"/>
      <c r="AE697" s="343"/>
      <c r="AF697" s="343"/>
      <c r="AG697" s="343"/>
      <c r="AH697" s="343"/>
      <c r="AI697" s="343"/>
      <c r="AJ697" s="343"/>
      <c r="AK697" s="21"/>
      <c r="AL697" s="155"/>
      <c r="AM697" s="155"/>
      <c r="AN697" s="155"/>
      <c r="AO697" s="155"/>
      <c r="AP697" s="155"/>
      <c r="AQ697" s="155"/>
      <c r="AR697" s="155"/>
      <c r="AS697" s="155"/>
      <c r="AT697" s="155"/>
      <c r="AU697" s="155"/>
      <c r="AV697" s="155"/>
      <c r="AW697" s="155"/>
      <c r="AX697" s="155"/>
      <c r="AY697" s="155"/>
      <c r="AZ697" s="155"/>
      <c r="BA697" s="155"/>
      <c r="BB697" s="155"/>
      <c r="BC697" s="155"/>
      <c r="BD697" s="155"/>
      <c r="BE697" s="155"/>
      <c r="BF697" s="155"/>
      <c r="BG697" s="155"/>
      <c r="BH697" s="155"/>
      <c r="BI697" s="155"/>
      <c r="BJ697" s="56"/>
      <c r="BK697" s="56"/>
    </row>
    <row r="698" spans="6:63" ht="12.75">
      <c r="F698" s="343"/>
      <c r="G698" s="343"/>
      <c r="H698" s="343"/>
      <c r="I698" s="343"/>
      <c r="J698" s="343"/>
      <c r="K698" s="343"/>
      <c r="L698" s="343"/>
      <c r="M698" s="343"/>
      <c r="N698" s="343"/>
      <c r="O698" s="343"/>
      <c r="P698" s="343"/>
      <c r="Q698" s="343"/>
      <c r="R698" s="343"/>
      <c r="S698" s="343"/>
      <c r="T698" s="343"/>
      <c r="U698" s="343"/>
      <c r="V698" s="343"/>
      <c r="W698" s="343"/>
      <c r="X698" s="343"/>
      <c r="Y698" s="343"/>
      <c r="Z698" s="343"/>
      <c r="AA698" s="343"/>
      <c r="AB698" s="343"/>
      <c r="AC698" s="343"/>
      <c r="AD698" s="343"/>
      <c r="AE698" s="343"/>
      <c r="AF698" s="343"/>
      <c r="AG698" s="343"/>
      <c r="AH698" s="343"/>
      <c r="AI698" s="343"/>
      <c r="AJ698" s="343"/>
      <c r="AK698" s="21"/>
      <c r="AL698" s="155"/>
      <c r="AM698" s="155"/>
      <c r="AN698" s="155"/>
      <c r="AO698" s="155"/>
      <c r="AP698" s="155"/>
      <c r="AQ698" s="155"/>
      <c r="AR698" s="155"/>
      <c r="AS698" s="155"/>
      <c r="AT698" s="155"/>
      <c r="AU698" s="155"/>
      <c r="AV698" s="155"/>
      <c r="AW698" s="155"/>
      <c r="AX698" s="155"/>
      <c r="AY698" s="155"/>
      <c r="AZ698" s="155"/>
      <c r="BA698" s="155"/>
      <c r="BB698" s="155"/>
      <c r="BC698" s="155"/>
      <c r="BD698" s="155"/>
      <c r="BE698" s="155"/>
      <c r="BF698" s="155"/>
      <c r="BG698" s="155"/>
      <c r="BH698" s="155"/>
      <c r="BI698" s="155"/>
      <c r="BJ698" s="56"/>
      <c r="BK698" s="56"/>
    </row>
    <row r="699" spans="6:63" ht="12.75">
      <c r="F699" s="343"/>
      <c r="G699" s="343"/>
      <c r="H699" s="343"/>
      <c r="I699" s="343"/>
      <c r="J699" s="343"/>
      <c r="K699" s="343"/>
      <c r="L699" s="343"/>
      <c r="M699" s="343"/>
      <c r="N699" s="343"/>
      <c r="O699" s="343"/>
      <c r="P699" s="343"/>
      <c r="Q699" s="343"/>
      <c r="R699" s="343"/>
      <c r="S699" s="343"/>
      <c r="T699" s="343"/>
      <c r="U699" s="343"/>
      <c r="V699" s="343"/>
      <c r="W699" s="343"/>
      <c r="X699" s="343"/>
      <c r="Y699" s="343"/>
      <c r="Z699" s="343"/>
      <c r="AA699" s="343"/>
      <c r="AB699" s="343"/>
      <c r="AC699" s="343"/>
      <c r="AD699" s="343"/>
      <c r="AE699" s="343"/>
      <c r="AF699" s="343"/>
      <c r="AG699" s="343"/>
      <c r="AH699" s="343"/>
      <c r="AI699" s="343"/>
      <c r="AJ699" s="343"/>
      <c r="AK699" s="21"/>
      <c r="AL699" s="87"/>
      <c r="AM699" s="87"/>
      <c r="AN699" s="87"/>
      <c r="AO699" s="87"/>
      <c r="AP699" s="87"/>
      <c r="AQ699" s="87"/>
      <c r="AR699" s="87"/>
      <c r="AS699" s="87"/>
      <c r="AT699" s="87"/>
      <c r="AU699" s="87"/>
      <c r="AV699" s="87"/>
      <c r="AW699" s="87"/>
      <c r="AX699" s="87"/>
      <c r="AY699" s="87"/>
      <c r="AZ699" s="87"/>
      <c r="BA699" s="87"/>
      <c r="BB699" s="87"/>
      <c r="BC699" s="87"/>
      <c r="BD699" s="87"/>
      <c r="BE699" s="87"/>
      <c r="BF699" s="87"/>
      <c r="BG699" s="87"/>
      <c r="BH699" s="87"/>
      <c r="BI699" s="87"/>
      <c r="BJ699" s="56"/>
      <c r="BK699" s="56"/>
    </row>
    <row r="700" spans="6:63" ht="12.75">
      <c r="F700" s="343"/>
      <c r="G700" s="343"/>
      <c r="H700" s="343"/>
      <c r="I700" s="343"/>
      <c r="J700" s="343"/>
      <c r="K700" s="343"/>
      <c r="L700" s="343"/>
      <c r="M700" s="343"/>
      <c r="N700" s="343"/>
      <c r="O700" s="343"/>
      <c r="P700" s="343"/>
      <c r="Q700" s="343"/>
      <c r="R700" s="343"/>
      <c r="S700" s="343"/>
      <c r="T700" s="343"/>
      <c r="U700" s="343"/>
      <c r="V700" s="343"/>
      <c r="W700" s="343"/>
      <c r="X700" s="343"/>
      <c r="Y700" s="343"/>
      <c r="Z700" s="343"/>
      <c r="AA700" s="343"/>
      <c r="AB700" s="343"/>
      <c r="AC700" s="343"/>
      <c r="AD700" s="343"/>
      <c r="AE700" s="343"/>
      <c r="AF700" s="343"/>
      <c r="AG700" s="343"/>
      <c r="AH700" s="343"/>
      <c r="AI700" s="343"/>
      <c r="AJ700" s="343"/>
      <c r="AK700" s="21"/>
      <c r="AL700" s="87"/>
      <c r="AM700" s="87"/>
      <c r="AN700" s="87"/>
      <c r="AO700" s="87"/>
      <c r="AP700" s="87"/>
      <c r="AQ700" s="87"/>
      <c r="AR700" s="87"/>
      <c r="AS700" s="87"/>
      <c r="AT700" s="87"/>
      <c r="AU700" s="87"/>
      <c r="AV700" s="87"/>
      <c r="AW700" s="87"/>
      <c r="AX700" s="87"/>
      <c r="AY700" s="87"/>
      <c r="AZ700" s="87"/>
      <c r="BA700" s="87"/>
      <c r="BB700" s="87"/>
      <c r="BC700" s="87"/>
      <c r="BD700" s="87"/>
      <c r="BE700" s="87"/>
      <c r="BF700" s="87"/>
      <c r="BG700" s="87"/>
      <c r="BH700" s="87"/>
      <c r="BI700" s="87"/>
      <c r="BJ700" s="56"/>
      <c r="BK700" s="56"/>
    </row>
    <row r="701" spans="6:63" ht="12.75">
      <c r="F701" s="343"/>
      <c r="G701" s="343"/>
      <c r="H701" s="343"/>
      <c r="I701" s="343"/>
      <c r="J701" s="343"/>
      <c r="K701" s="343"/>
      <c r="L701" s="343"/>
      <c r="M701" s="343"/>
      <c r="N701" s="343"/>
      <c r="O701" s="343"/>
      <c r="P701" s="343"/>
      <c r="Q701" s="343"/>
      <c r="R701" s="343"/>
      <c r="S701" s="343"/>
      <c r="T701" s="343"/>
      <c r="U701" s="343"/>
      <c r="V701" s="343"/>
      <c r="W701" s="343"/>
      <c r="X701" s="343"/>
      <c r="Y701" s="343"/>
      <c r="Z701" s="343"/>
      <c r="AA701" s="343"/>
      <c r="AB701" s="343"/>
      <c r="AC701" s="343"/>
      <c r="AD701" s="343"/>
      <c r="AE701" s="343"/>
      <c r="AF701" s="343"/>
      <c r="AG701" s="343"/>
      <c r="AH701" s="343"/>
      <c r="AI701" s="343"/>
      <c r="AJ701" s="343"/>
      <c r="AK701" s="21"/>
      <c r="AL701" s="87"/>
      <c r="AM701" s="87"/>
      <c r="AN701" s="87"/>
      <c r="AO701" s="87"/>
      <c r="AP701" s="87"/>
      <c r="AQ701" s="87"/>
      <c r="AR701" s="87"/>
      <c r="AS701" s="87"/>
      <c r="AT701" s="87"/>
      <c r="AU701" s="87"/>
      <c r="AV701" s="87"/>
      <c r="AW701" s="87"/>
      <c r="AX701" s="87"/>
      <c r="AY701" s="87"/>
      <c r="AZ701" s="87"/>
      <c r="BA701" s="87"/>
      <c r="BB701" s="87"/>
      <c r="BC701" s="87"/>
      <c r="BD701" s="87"/>
      <c r="BE701" s="87"/>
      <c r="BF701" s="87"/>
      <c r="BG701" s="87"/>
      <c r="BH701" s="87"/>
      <c r="BI701" s="87"/>
      <c r="BJ701" s="56"/>
      <c r="BK701" s="56"/>
    </row>
    <row r="702" spans="6:63" ht="12.75">
      <c r="F702" s="343"/>
      <c r="G702" s="343"/>
      <c r="H702" s="343"/>
      <c r="I702" s="343"/>
      <c r="J702" s="343"/>
      <c r="K702" s="343"/>
      <c r="L702" s="343"/>
      <c r="M702" s="343"/>
      <c r="N702" s="343"/>
      <c r="O702" s="343"/>
      <c r="P702" s="343"/>
      <c r="Q702" s="343"/>
      <c r="R702" s="343"/>
      <c r="S702" s="343"/>
      <c r="T702" s="343"/>
      <c r="U702" s="343"/>
      <c r="V702" s="343"/>
      <c r="W702" s="343"/>
      <c r="X702" s="343"/>
      <c r="Y702" s="343"/>
      <c r="Z702" s="343"/>
      <c r="AA702" s="343"/>
      <c r="AB702" s="343"/>
      <c r="AC702" s="343"/>
      <c r="AD702" s="343"/>
      <c r="AE702" s="343"/>
      <c r="AF702" s="343"/>
      <c r="AG702" s="343"/>
      <c r="AH702" s="343"/>
      <c r="AI702" s="343"/>
      <c r="AJ702" s="343"/>
      <c r="AK702" s="21"/>
      <c r="AL702" s="87"/>
      <c r="AM702" s="87"/>
      <c r="AN702" s="87"/>
      <c r="AO702" s="87"/>
      <c r="AP702" s="87"/>
      <c r="AQ702" s="87"/>
      <c r="AR702" s="87"/>
      <c r="AS702" s="87"/>
      <c r="AT702" s="87"/>
      <c r="AU702" s="87"/>
      <c r="AV702" s="87"/>
      <c r="AW702" s="87"/>
      <c r="AX702" s="87"/>
      <c r="AY702" s="87"/>
      <c r="AZ702" s="87"/>
      <c r="BA702" s="87"/>
      <c r="BB702" s="87"/>
      <c r="BC702" s="87"/>
      <c r="BD702" s="87"/>
      <c r="BE702" s="87"/>
      <c r="BF702" s="87"/>
      <c r="BG702" s="87"/>
      <c r="BH702" s="87"/>
      <c r="BI702" s="87"/>
      <c r="BJ702" s="56"/>
      <c r="BK702" s="56"/>
    </row>
    <row r="703" spans="6:63" ht="12.75">
      <c r="F703" s="343"/>
      <c r="G703" s="343"/>
      <c r="H703" s="343"/>
      <c r="I703" s="343"/>
      <c r="J703" s="343"/>
      <c r="K703" s="343"/>
      <c r="L703" s="343"/>
      <c r="M703" s="343"/>
      <c r="N703" s="343"/>
      <c r="O703" s="343"/>
      <c r="P703" s="343"/>
      <c r="Q703" s="343"/>
      <c r="R703" s="343"/>
      <c r="S703" s="343"/>
      <c r="T703" s="343"/>
      <c r="U703" s="343"/>
      <c r="V703" s="343"/>
      <c r="W703" s="343"/>
      <c r="X703" s="343"/>
      <c r="Y703" s="343"/>
      <c r="Z703" s="343"/>
      <c r="AA703" s="343"/>
      <c r="AB703" s="343"/>
      <c r="AC703" s="343"/>
      <c r="AD703" s="343"/>
      <c r="AE703" s="343"/>
      <c r="AF703" s="343"/>
      <c r="AG703" s="343"/>
      <c r="AH703" s="343"/>
      <c r="AI703" s="343"/>
      <c r="AJ703" s="343"/>
      <c r="AK703" s="21"/>
      <c r="AL703" s="87"/>
      <c r="AM703" s="87"/>
      <c r="AN703" s="87"/>
      <c r="AO703" s="87"/>
      <c r="AP703" s="87"/>
      <c r="AQ703" s="87"/>
      <c r="AR703" s="87"/>
      <c r="AS703" s="87"/>
      <c r="AT703" s="87"/>
      <c r="AU703" s="87"/>
      <c r="AV703" s="87"/>
      <c r="AW703" s="87"/>
      <c r="AX703" s="87"/>
      <c r="AY703" s="87"/>
      <c r="AZ703" s="87"/>
      <c r="BA703" s="87"/>
      <c r="BB703" s="87"/>
      <c r="BC703" s="87"/>
      <c r="BD703" s="87"/>
      <c r="BE703" s="87"/>
      <c r="BF703" s="87"/>
      <c r="BG703" s="87"/>
      <c r="BH703" s="87"/>
      <c r="BI703" s="87"/>
      <c r="BJ703" s="56"/>
      <c r="BK703" s="56"/>
    </row>
    <row r="704" spans="6:63" ht="12.75">
      <c r="F704" s="343"/>
      <c r="G704" s="343"/>
      <c r="H704" s="343"/>
      <c r="I704" s="343"/>
      <c r="J704" s="343"/>
      <c r="K704" s="343"/>
      <c r="L704" s="343"/>
      <c r="M704" s="343"/>
      <c r="N704" s="343"/>
      <c r="O704" s="343"/>
      <c r="P704" s="343"/>
      <c r="Q704" s="343"/>
      <c r="R704" s="343"/>
      <c r="S704" s="343"/>
      <c r="T704" s="343"/>
      <c r="U704" s="343"/>
      <c r="V704" s="343"/>
      <c r="W704" s="343"/>
      <c r="X704" s="343"/>
      <c r="Y704" s="343"/>
      <c r="Z704" s="343"/>
      <c r="AA704" s="343"/>
      <c r="AB704" s="343"/>
      <c r="AC704" s="343"/>
      <c r="AD704" s="343"/>
      <c r="AE704" s="343"/>
      <c r="AF704" s="343"/>
      <c r="AG704" s="343"/>
      <c r="AH704" s="343"/>
      <c r="AI704" s="343"/>
      <c r="AJ704" s="343"/>
      <c r="AK704" s="21"/>
      <c r="AL704" s="87"/>
      <c r="AM704" s="87"/>
      <c r="AN704" s="87"/>
      <c r="AO704" s="87"/>
      <c r="AP704" s="87"/>
      <c r="AQ704" s="87"/>
      <c r="AR704" s="87"/>
      <c r="AS704" s="87"/>
      <c r="AT704" s="87"/>
      <c r="AU704" s="87"/>
      <c r="AV704" s="87"/>
      <c r="AW704" s="87"/>
      <c r="AX704" s="87"/>
      <c r="AY704" s="87"/>
      <c r="AZ704" s="87"/>
      <c r="BA704" s="87"/>
      <c r="BB704" s="87"/>
      <c r="BC704" s="87"/>
      <c r="BD704" s="87"/>
      <c r="BE704" s="87"/>
      <c r="BF704" s="87"/>
      <c r="BG704" s="87"/>
      <c r="BH704" s="87"/>
      <c r="BI704" s="87"/>
      <c r="BJ704" s="56"/>
      <c r="BK704" s="56"/>
    </row>
    <row r="705" spans="6:63" ht="12.75">
      <c r="F705" s="343"/>
      <c r="G705" s="343"/>
      <c r="H705" s="343"/>
      <c r="I705" s="343"/>
      <c r="J705" s="343"/>
      <c r="K705" s="343"/>
      <c r="L705" s="343"/>
      <c r="M705" s="343"/>
      <c r="N705" s="343"/>
      <c r="O705" s="343"/>
      <c r="P705" s="343"/>
      <c r="Q705" s="343"/>
      <c r="R705" s="343"/>
      <c r="S705" s="343"/>
      <c r="T705" s="343"/>
      <c r="U705" s="343"/>
      <c r="V705" s="343"/>
      <c r="W705" s="343"/>
      <c r="X705" s="343"/>
      <c r="Y705" s="343"/>
      <c r="Z705" s="343"/>
      <c r="AA705" s="343"/>
      <c r="AB705" s="343"/>
      <c r="AC705" s="343"/>
      <c r="AD705" s="343"/>
      <c r="AE705" s="343"/>
      <c r="AF705" s="343"/>
      <c r="AG705" s="343"/>
      <c r="AH705" s="343"/>
      <c r="AI705" s="343"/>
      <c r="AJ705" s="343"/>
      <c r="AK705" s="21"/>
      <c r="AL705" s="87"/>
      <c r="AM705" s="87"/>
      <c r="AN705" s="87"/>
      <c r="AO705" s="87"/>
      <c r="AP705" s="87"/>
      <c r="AQ705" s="87"/>
      <c r="AR705" s="87"/>
      <c r="AS705" s="87"/>
      <c r="AT705" s="87"/>
      <c r="AU705" s="87"/>
      <c r="AV705" s="87"/>
      <c r="AW705" s="87"/>
      <c r="AX705" s="87"/>
      <c r="AY705" s="87"/>
      <c r="AZ705" s="87"/>
      <c r="BA705" s="87"/>
      <c r="BB705" s="87"/>
      <c r="BC705" s="87"/>
      <c r="BD705" s="87"/>
      <c r="BE705" s="87"/>
      <c r="BF705" s="87"/>
      <c r="BG705" s="87"/>
      <c r="BH705" s="87"/>
      <c r="BI705" s="87"/>
      <c r="BJ705" s="56"/>
      <c r="BK705" s="56"/>
    </row>
    <row r="706" spans="6:63" ht="12.75">
      <c r="F706" s="343"/>
      <c r="G706" s="343"/>
      <c r="H706" s="343"/>
      <c r="I706" s="343"/>
      <c r="J706" s="343"/>
      <c r="K706" s="343"/>
      <c r="L706" s="343"/>
      <c r="M706" s="343"/>
      <c r="N706" s="343"/>
      <c r="O706" s="343"/>
      <c r="P706" s="343"/>
      <c r="Q706" s="343"/>
      <c r="R706" s="343"/>
      <c r="S706" s="343"/>
      <c r="T706" s="343"/>
      <c r="U706" s="343"/>
      <c r="V706" s="343"/>
      <c r="W706" s="343"/>
      <c r="X706" s="343"/>
      <c r="Y706" s="343"/>
      <c r="Z706" s="343"/>
      <c r="AA706" s="343"/>
      <c r="AB706" s="343"/>
      <c r="AC706" s="343"/>
      <c r="AD706" s="343"/>
      <c r="AE706" s="343"/>
      <c r="AF706" s="343"/>
      <c r="AG706" s="343"/>
      <c r="AH706" s="343"/>
      <c r="AI706" s="343"/>
      <c r="AJ706" s="343"/>
      <c r="AK706" s="21"/>
      <c r="AL706" s="87"/>
      <c r="AM706" s="87"/>
      <c r="AN706" s="87"/>
      <c r="AO706" s="87"/>
      <c r="AP706" s="87"/>
      <c r="AQ706" s="87"/>
      <c r="AR706" s="87"/>
      <c r="AS706" s="87"/>
      <c r="AT706" s="87"/>
      <c r="AU706" s="87"/>
      <c r="AV706" s="87"/>
      <c r="AW706" s="87"/>
      <c r="AX706" s="87"/>
      <c r="AY706" s="87"/>
      <c r="AZ706" s="87"/>
      <c r="BA706" s="87"/>
      <c r="BB706" s="87"/>
      <c r="BC706" s="87"/>
      <c r="BD706" s="87"/>
      <c r="BE706" s="87"/>
      <c r="BF706" s="87"/>
      <c r="BG706" s="87"/>
      <c r="BH706" s="87"/>
      <c r="BI706" s="87"/>
      <c r="BJ706" s="56"/>
      <c r="BK706" s="56"/>
    </row>
    <row r="707" spans="6:63" ht="12.75">
      <c r="F707" s="343"/>
      <c r="G707" s="343"/>
      <c r="H707" s="343"/>
      <c r="I707" s="343"/>
      <c r="J707" s="343"/>
      <c r="K707" s="343"/>
      <c r="L707" s="343"/>
      <c r="M707" s="343"/>
      <c r="N707" s="343"/>
      <c r="O707" s="343"/>
      <c r="P707" s="343"/>
      <c r="Q707" s="343"/>
      <c r="R707" s="343"/>
      <c r="S707" s="343"/>
      <c r="T707" s="343"/>
      <c r="U707" s="343"/>
      <c r="V707" s="343"/>
      <c r="W707" s="343"/>
      <c r="X707" s="343"/>
      <c r="Y707" s="343"/>
      <c r="Z707" s="343"/>
      <c r="AA707" s="343"/>
      <c r="AB707" s="343"/>
      <c r="AC707" s="343"/>
      <c r="AD707" s="343"/>
      <c r="AE707" s="343"/>
      <c r="AF707" s="343"/>
      <c r="AG707" s="343"/>
      <c r="AH707" s="343"/>
      <c r="AI707" s="343"/>
      <c r="AJ707" s="343"/>
      <c r="AK707" s="21"/>
      <c r="AL707" s="87"/>
      <c r="AM707" s="87"/>
      <c r="AN707" s="87"/>
      <c r="AO707" s="87"/>
      <c r="AP707" s="87"/>
      <c r="AQ707" s="87"/>
      <c r="AR707" s="87"/>
      <c r="AS707" s="87"/>
      <c r="AT707" s="87"/>
      <c r="AU707" s="87"/>
      <c r="AV707" s="87"/>
      <c r="AW707" s="87"/>
      <c r="AX707" s="87"/>
      <c r="AY707" s="87"/>
      <c r="AZ707" s="87"/>
      <c r="BA707" s="87"/>
      <c r="BB707" s="87"/>
      <c r="BC707" s="87"/>
      <c r="BD707" s="87"/>
      <c r="BE707" s="87"/>
      <c r="BF707" s="87"/>
      <c r="BG707" s="87"/>
      <c r="BH707" s="87"/>
      <c r="BI707" s="87"/>
      <c r="BJ707" s="56"/>
      <c r="BK707" s="56"/>
    </row>
    <row r="708" spans="6:63" ht="12.75">
      <c r="F708" s="343"/>
      <c r="G708" s="343"/>
      <c r="H708" s="343"/>
      <c r="I708" s="343"/>
      <c r="J708" s="343"/>
      <c r="K708" s="343"/>
      <c r="L708" s="343"/>
      <c r="M708" s="343"/>
      <c r="N708" s="343"/>
      <c r="O708" s="343"/>
      <c r="P708" s="343"/>
      <c r="Q708" s="343"/>
      <c r="R708" s="343"/>
      <c r="S708" s="343"/>
      <c r="T708" s="343"/>
      <c r="U708" s="343"/>
      <c r="V708" s="343"/>
      <c r="W708" s="343"/>
      <c r="X708" s="343"/>
      <c r="Y708" s="343"/>
      <c r="Z708" s="343"/>
      <c r="AA708" s="343"/>
      <c r="AB708" s="343"/>
      <c r="AC708" s="343"/>
      <c r="AD708" s="343"/>
      <c r="AE708" s="343"/>
      <c r="AF708" s="343"/>
      <c r="AG708" s="343"/>
      <c r="AH708" s="343"/>
      <c r="AI708" s="343"/>
      <c r="AJ708" s="343"/>
      <c r="AK708" s="21"/>
      <c r="AL708" s="87"/>
      <c r="AM708" s="87"/>
      <c r="AN708" s="87"/>
      <c r="AO708" s="87"/>
      <c r="AP708" s="87"/>
      <c r="AQ708" s="87"/>
      <c r="AR708" s="87"/>
      <c r="AS708" s="87"/>
      <c r="AT708" s="87"/>
      <c r="AU708" s="87"/>
      <c r="AV708" s="87"/>
      <c r="AW708" s="87"/>
      <c r="AX708" s="87"/>
      <c r="AY708" s="87"/>
      <c r="AZ708" s="87"/>
      <c r="BA708" s="87"/>
      <c r="BB708" s="87"/>
      <c r="BC708" s="87"/>
      <c r="BD708" s="87"/>
      <c r="BE708" s="87"/>
      <c r="BF708" s="87"/>
      <c r="BG708" s="87"/>
      <c r="BH708" s="87"/>
      <c r="BI708" s="87"/>
      <c r="BJ708" s="56"/>
      <c r="BK708" s="56"/>
    </row>
    <row r="709" spans="6:63" ht="12.75">
      <c r="F709" s="343"/>
      <c r="G709" s="343"/>
      <c r="H709" s="343"/>
      <c r="I709" s="343"/>
      <c r="J709" s="343"/>
      <c r="K709" s="343"/>
      <c r="L709" s="343"/>
      <c r="M709" s="343"/>
      <c r="N709" s="343"/>
      <c r="O709" s="343"/>
      <c r="P709" s="343"/>
      <c r="Q709" s="343"/>
      <c r="R709" s="343"/>
      <c r="S709" s="343"/>
      <c r="T709" s="343"/>
      <c r="U709" s="343"/>
      <c r="V709" s="343"/>
      <c r="W709" s="343"/>
      <c r="X709" s="343"/>
      <c r="Y709" s="343"/>
      <c r="Z709" s="343"/>
      <c r="AA709" s="343"/>
      <c r="AB709" s="343"/>
      <c r="AC709" s="343"/>
      <c r="AD709" s="343"/>
      <c r="AE709" s="343"/>
      <c r="AF709" s="343"/>
      <c r="AG709" s="343"/>
      <c r="AH709" s="343"/>
      <c r="AI709" s="343"/>
      <c r="AJ709" s="343"/>
      <c r="AK709" s="21"/>
      <c r="AL709" s="87"/>
      <c r="AM709" s="87"/>
      <c r="AN709" s="87"/>
      <c r="AO709" s="87"/>
      <c r="AP709" s="87"/>
      <c r="AQ709" s="87"/>
      <c r="AR709" s="87"/>
      <c r="AS709" s="87"/>
      <c r="AT709" s="87"/>
      <c r="AU709" s="87"/>
      <c r="AV709" s="87"/>
      <c r="AW709" s="87"/>
      <c r="AX709" s="87"/>
      <c r="AY709" s="87"/>
      <c r="AZ709" s="87"/>
      <c r="BA709" s="87"/>
      <c r="BB709" s="87"/>
      <c r="BC709" s="87"/>
      <c r="BD709" s="87"/>
      <c r="BE709" s="87"/>
      <c r="BF709" s="87"/>
      <c r="BG709" s="87"/>
      <c r="BH709" s="87"/>
      <c r="BI709" s="87"/>
      <c r="BJ709" s="56"/>
      <c r="BK709" s="56"/>
    </row>
    <row r="710" spans="6:63" ht="12.75">
      <c r="F710" s="343"/>
      <c r="G710" s="343"/>
      <c r="H710" s="343"/>
      <c r="I710" s="343"/>
      <c r="J710" s="343"/>
      <c r="K710" s="343"/>
      <c r="L710" s="343"/>
      <c r="M710" s="343"/>
      <c r="N710" s="343"/>
      <c r="O710" s="343"/>
      <c r="P710" s="343"/>
      <c r="Q710" s="343"/>
      <c r="R710" s="343"/>
      <c r="S710" s="343"/>
      <c r="T710" s="343"/>
      <c r="U710" s="343"/>
      <c r="V710" s="343"/>
      <c r="W710" s="343"/>
      <c r="X710" s="343"/>
      <c r="Y710" s="343"/>
      <c r="Z710" s="343"/>
      <c r="AA710" s="343"/>
      <c r="AB710" s="343"/>
      <c r="AC710" s="343"/>
      <c r="AD710" s="343"/>
      <c r="AE710" s="343"/>
      <c r="AF710" s="343"/>
      <c r="AG710" s="343"/>
      <c r="AH710" s="343"/>
      <c r="AI710" s="343"/>
      <c r="AJ710" s="343"/>
      <c r="AK710" s="21"/>
      <c r="AL710" s="87"/>
      <c r="AM710" s="87"/>
      <c r="AN710" s="87"/>
      <c r="AO710" s="87"/>
      <c r="AP710" s="87"/>
      <c r="AQ710" s="87"/>
      <c r="AR710" s="87"/>
      <c r="AS710" s="87"/>
      <c r="AT710" s="87"/>
      <c r="AU710" s="87"/>
      <c r="AV710" s="87"/>
      <c r="AW710" s="87"/>
      <c r="AX710" s="87"/>
      <c r="AY710" s="87"/>
      <c r="AZ710" s="87"/>
      <c r="BA710" s="87"/>
      <c r="BB710" s="87"/>
      <c r="BC710" s="87"/>
      <c r="BD710" s="87"/>
      <c r="BE710" s="87"/>
      <c r="BF710" s="87"/>
      <c r="BG710" s="87"/>
      <c r="BH710" s="87"/>
      <c r="BI710" s="87"/>
      <c r="BJ710" s="56"/>
      <c r="BK710" s="56"/>
    </row>
    <row r="711" spans="6:63" ht="12.75">
      <c r="F711" s="343"/>
      <c r="G711" s="343"/>
      <c r="H711" s="343"/>
      <c r="I711" s="343"/>
      <c r="J711" s="343"/>
      <c r="K711" s="343"/>
      <c r="L711" s="343"/>
      <c r="M711" s="343"/>
      <c r="N711" s="343"/>
      <c r="O711" s="343"/>
      <c r="P711" s="343"/>
      <c r="Q711" s="343"/>
      <c r="R711" s="343"/>
      <c r="S711" s="343"/>
      <c r="T711" s="343"/>
      <c r="U711" s="343"/>
      <c r="V711" s="343"/>
      <c r="W711" s="343"/>
      <c r="X711" s="343"/>
      <c r="Y711" s="343"/>
      <c r="Z711" s="343"/>
      <c r="AA711" s="343"/>
      <c r="AB711" s="343"/>
      <c r="AC711" s="343"/>
      <c r="AD711" s="343"/>
      <c r="AE711" s="343"/>
      <c r="AF711" s="343"/>
      <c r="AG711" s="343"/>
      <c r="AH711" s="343"/>
      <c r="AI711" s="343"/>
      <c r="AJ711" s="343"/>
      <c r="AK711" s="21"/>
      <c r="AL711" s="87"/>
      <c r="AM711" s="87"/>
      <c r="AN711" s="87"/>
      <c r="AO711" s="87"/>
      <c r="AP711" s="87"/>
      <c r="AQ711" s="87"/>
      <c r="AR711" s="87"/>
      <c r="AS711" s="87"/>
      <c r="AT711" s="87"/>
      <c r="AU711" s="87"/>
      <c r="AV711" s="87"/>
      <c r="AW711" s="87"/>
      <c r="AX711" s="87"/>
      <c r="AY711" s="87"/>
      <c r="AZ711" s="87"/>
      <c r="BA711" s="87"/>
      <c r="BB711" s="87"/>
      <c r="BC711" s="87"/>
      <c r="BD711" s="87"/>
      <c r="BE711" s="87"/>
      <c r="BF711" s="87"/>
      <c r="BG711" s="87"/>
      <c r="BH711" s="87"/>
      <c r="BI711" s="87"/>
      <c r="BJ711" s="56"/>
      <c r="BK711" s="56"/>
    </row>
    <row r="712" spans="6:63" ht="12.75">
      <c r="F712" s="343"/>
      <c r="G712" s="343"/>
      <c r="H712" s="343"/>
      <c r="I712" s="343"/>
      <c r="J712" s="343"/>
      <c r="K712" s="343"/>
      <c r="L712" s="343"/>
      <c r="M712" s="343"/>
      <c r="N712" s="343"/>
      <c r="O712" s="343"/>
      <c r="P712" s="343"/>
      <c r="Q712" s="343"/>
      <c r="R712" s="343"/>
      <c r="S712" s="343"/>
      <c r="T712" s="343"/>
      <c r="U712" s="343"/>
      <c r="V712" s="343"/>
      <c r="W712" s="343"/>
      <c r="X712" s="343"/>
      <c r="Y712" s="343"/>
      <c r="Z712" s="343"/>
      <c r="AA712" s="343"/>
      <c r="AB712" s="343"/>
      <c r="AC712" s="343"/>
      <c r="AD712" s="343"/>
      <c r="AE712" s="343"/>
      <c r="AF712" s="343"/>
      <c r="AG712" s="343"/>
      <c r="AH712" s="343"/>
      <c r="AI712" s="343"/>
      <c r="AJ712" s="343"/>
      <c r="AK712" s="21"/>
      <c r="AL712" s="87"/>
      <c r="AM712" s="87"/>
      <c r="AN712" s="87"/>
      <c r="AO712" s="87"/>
      <c r="AP712" s="87"/>
      <c r="AQ712" s="87"/>
      <c r="AR712" s="87"/>
      <c r="AS712" s="87"/>
      <c r="AT712" s="87"/>
      <c r="AU712" s="87"/>
      <c r="AV712" s="87"/>
      <c r="AW712" s="87"/>
      <c r="AX712" s="87"/>
      <c r="AY712" s="87"/>
      <c r="AZ712" s="87"/>
      <c r="BA712" s="87"/>
      <c r="BB712" s="87"/>
      <c r="BC712" s="87"/>
      <c r="BD712" s="87"/>
      <c r="BE712" s="87"/>
      <c r="BF712" s="87"/>
      <c r="BG712" s="87"/>
      <c r="BH712" s="87"/>
      <c r="BI712" s="87"/>
      <c r="BJ712" s="56"/>
      <c r="BK712" s="56"/>
    </row>
    <row r="713" spans="6:63" ht="12.75">
      <c r="F713" s="343"/>
      <c r="G713" s="343"/>
      <c r="H713" s="343"/>
      <c r="I713" s="343"/>
      <c r="J713" s="343"/>
      <c r="K713" s="343"/>
      <c r="L713" s="343"/>
      <c r="M713" s="343"/>
      <c r="N713" s="343"/>
      <c r="O713" s="343"/>
      <c r="P713" s="343"/>
      <c r="Q713" s="343"/>
      <c r="R713" s="343"/>
      <c r="S713" s="343"/>
      <c r="T713" s="343"/>
      <c r="U713" s="343"/>
      <c r="V713" s="343"/>
      <c r="W713" s="343"/>
      <c r="X713" s="343"/>
      <c r="Y713" s="343"/>
      <c r="Z713" s="343"/>
      <c r="AA713" s="343"/>
      <c r="AB713" s="343"/>
      <c r="AC713" s="343"/>
      <c r="AD713" s="343"/>
      <c r="AE713" s="343"/>
      <c r="AF713" s="343"/>
      <c r="AG713" s="343"/>
      <c r="AH713" s="343"/>
      <c r="AI713" s="343"/>
      <c r="AJ713" s="343"/>
      <c r="AK713" s="21"/>
      <c r="AL713" s="87"/>
      <c r="AM713" s="87"/>
      <c r="AN713" s="87"/>
      <c r="AO713" s="87"/>
      <c r="AP713" s="87"/>
      <c r="AQ713" s="87"/>
      <c r="AR713" s="87"/>
      <c r="AS713" s="87"/>
      <c r="AT713" s="87"/>
      <c r="AU713" s="87"/>
      <c r="AV713" s="87"/>
      <c r="AW713" s="87"/>
      <c r="AX713" s="87"/>
      <c r="AY713" s="87"/>
      <c r="AZ713" s="87"/>
      <c r="BA713" s="87"/>
      <c r="BB713" s="87"/>
      <c r="BC713" s="87"/>
      <c r="BD713" s="87"/>
      <c r="BE713" s="87"/>
      <c r="BF713" s="87"/>
      <c r="BG713" s="87"/>
      <c r="BH713" s="87"/>
      <c r="BI713" s="87"/>
      <c r="BJ713" s="56"/>
      <c r="BK713" s="56"/>
    </row>
    <row r="714" spans="6:63" ht="12.75">
      <c r="F714" s="343"/>
      <c r="G714" s="343"/>
      <c r="H714" s="343"/>
      <c r="I714" s="343"/>
      <c r="J714" s="343"/>
      <c r="K714" s="343"/>
      <c r="L714" s="343"/>
      <c r="M714" s="343"/>
      <c r="N714" s="343"/>
      <c r="O714" s="343"/>
      <c r="P714" s="343"/>
      <c r="Q714" s="343"/>
      <c r="R714" s="343"/>
      <c r="S714" s="343"/>
      <c r="T714" s="343"/>
      <c r="U714" s="343"/>
      <c r="V714" s="343"/>
      <c r="W714" s="343"/>
      <c r="X714" s="343"/>
      <c r="Y714" s="343"/>
      <c r="Z714" s="343"/>
      <c r="AA714" s="343"/>
      <c r="AB714" s="343"/>
      <c r="AC714" s="343"/>
      <c r="AD714" s="343"/>
      <c r="AE714" s="343"/>
      <c r="AF714" s="343"/>
      <c r="AG714" s="343"/>
      <c r="AH714" s="343"/>
      <c r="AI714" s="343"/>
      <c r="AJ714" s="343"/>
      <c r="AK714" s="21"/>
      <c r="AL714" s="87"/>
      <c r="AM714" s="87"/>
      <c r="AN714" s="87"/>
      <c r="AO714" s="87"/>
      <c r="AP714" s="87"/>
      <c r="AQ714" s="87"/>
      <c r="AR714" s="87"/>
      <c r="AS714" s="87"/>
      <c r="AT714" s="87"/>
      <c r="AU714" s="87"/>
      <c r="AV714" s="87"/>
      <c r="AW714" s="87"/>
      <c r="AX714" s="87"/>
      <c r="AY714" s="87"/>
      <c r="AZ714" s="87"/>
      <c r="BA714" s="87"/>
      <c r="BB714" s="87"/>
      <c r="BC714" s="87"/>
      <c r="BD714" s="87"/>
      <c r="BE714" s="87"/>
      <c r="BF714" s="87"/>
      <c r="BG714" s="87"/>
      <c r="BH714" s="87"/>
      <c r="BI714" s="87"/>
      <c r="BJ714" s="56"/>
      <c r="BK714" s="56"/>
    </row>
    <row r="715" spans="6:63" ht="12.75">
      <c r="F715" s="343"/>
      <c r="G715" s="343"/>
      <c r="H715" s="343"/>
      <c r="I715" s="343"/>
      <c r="J715" s="343"/>
      <c r="K715" s="343"/>
      <c r="L715" s="343"/>
      <c r="M715" s="343"/>
      <c r="N715" s="343"/>
      <c r="O715" s="343"/>
      <c r="P715" s="343"/>
      <c r="Q715" s="343"/>
      <c r="R715" s="343"/>
      <c r="S715" s="343"/>
      <c r="T715" s="343"/>
      <c r="U715" s="343"/>
      <c r="V715" s="343"/>
      <c r="W715" s="343"/>
      <c r="X715" s="343"/>
      <c r="Y715" s="343"/>
      <c r="Z715" s="343"/>
      <c r="AA715" s="343"/>
      <c r="AB715" s="343"/>
      <c r="AC715" s="343"/>
      <c r="AD715" s="343"/>
      <c r="AE715" s="343"/>
      <c r="AF715" s="343"/>
      <c r="AG715" s="343"/>
      <c r="AH715" s="343"/>
      <c r="AI715" s="343"/>
      <c r="AJ715" s="343"/>
      <c r="AK715" s="21"/>
      <c r="AL715" s="87"/>
      <c r="AM715" s="87"/>
      <c r="AN715" s="87"/>
      <c r="AO715" s="87"/>
      <c r="AP715" s="87"/>
      <c r="AQ715" s="87"/>
      <c r="AR715" s="87"/>
      <c r="AS715" s="87"/>
      <c r="AT715" s="87"/>
      <c r="AU715" s="87"/>
      <c r="AV715" s="87"/>
      <c r="AW715" s="87"/>
      <c r="AX715" s="87"/>
      <c r="AY715" s="87"/>
      <c r="AZ715" s="87"/>
      <c r="BA715" s="87"/>
      <c r="BB715" s="87"/>
      <c r="BC715" s="87"/>
      <c r="BD715" s="87"/>
      <c r="BE715" s="87"/>
      <c r="BF715" s="87"/>
      <c r="BG715" s="87"/>
      <c r="BH715" s="87"/>
      <c r="BI715" s="87"/>
      <c r="BJ715" s="56"/>
      <c r="BK715" s="56"/>
    </row>
    <row r="716" spans="6:63" ht="12.75">
      <c r="F716" s="343"/>
      <c r="G716" s="343"/>
      <c r="H716" s="343"/>
      <c r="I716" s="343"/>
      <c r="J716" s="343"/>
      <c r="K716" s="343"/>
      <c r="L716" s="343"/>
      <c r="M716" s="343"/>
      <c r="N716" s="343"/>
      <c r="O716" s="343"/>
      <c r="P716" s="343"/>
      <c r="Q716" s="343"/>
      <c r="R716" s="343"/>
      <c r="S716" s="343"/>
      <c r="T716" s="343"/>
      <c r="U716" s="343"/>
      <c r="V716" s="343"/>
      <c r="W716" s="343"/>
      <c r="X716" s="343"/>
      <c r="Y716" s="343"/>
      <c r="Z716" s="343"/>
      <c r="AA716" s="343"/>
      <c r="AB716" s="343"/>
      <c r="AC716" s="343"/>
      <c r="AD716" s="343"/>
      <c r="AE716" s="343"/>
      <c r="AF716" s="343"/>
      <c r="AG716" s="343"/>
      <c r="AH716" s="343"/>
      <c r="AI716" s="343"/>
      <c r="AJ716" s="343"/>
      <c r="AK716" s="21"/>
      <c r="AL716" s="87"/>
      <c r="AM716" s="87"/>
      <c r="AN716" s="87"/>
      <c r="AO716" s="87"/>
      <c r="AP716" s="87"/>
      <c r="AQ716" s="87"/>
      <c r="AR716" s="87"/>
      <c r="AS716" s="87"/>
      <c r="AT716" s="87"/>
      <c r="AU716" s="87"/>
      <c r="AV716" s="87"/>
      <c r="AW716" s="87"/>
      <c r="AX716" s="87"/>
      <c r="AY716" s="87"/>
      <c r="AZ716" s="87"/>
      <c r="BA716" s="87"/>
      <c r="BB716" s="87"/>
      <c r="BC716" s="87"/>
      <c r="BD716" s="87"/>
      <c r="BE716" s="87"/>
      <c r="BF716" s="87"/>
      <c r="BG716" s="87"/>
      <c r="BH716" s="87"/>
      <c r="BI716" s="87"/>
      <c r="BJ716" s="56"/>
      <c r="BK716" s="56"/>
    </row>
    <row r="717" spans="6:63" ht="12.75">
      <c r="F717" s="343"/>
      <c r="G717" s="343"/>
      <c r="H717" s="343"/>
      <c r="I717" s="343"/>
      <c r="J717" s="343"/>
      <c r="K717" s="343"/>
      <c r="L717" s="343"/>
      <c r="M717" s="343"/>
      <c r="N717" s="343"/>
      <c r="O717" s="343"/>
      <c r="P717" s="343"/>
      <c r="Q717" s="343"/>
      <c r="R717" s="343"/>
      <c r="S717" s="343"/>
      <c r="T717" s="343"/>
      <c r="U717" s="343"/>
      <c r="V717" s="343"/>
      <c r="W717" s="343"/>
      <c r="X717" s="343"/>
      <c r="Y717" s="343"/>
      <c r="Z717" s="343"/>
      <c r="AA717" s="343"/>
      <c r="AB717" s="343"/>
      <c r="AC717" s="343"/>
      <c r="AD717" s="343"/>
      <c r="AE717" s="343"/>
      <c r="AF717" s="343"/>
      <c r="AG717" s="343"/>
      <c r="AH717" s="343"/>
      <c r="AI717" s="343"/>
      <c r="AJ717" s="343"/>
      <c r="AK717" s="21"/>
      <c r="AL717" s="87"/>
      <c r="AM717" s="87"/>
      <c r="AN717" s="87"/>
      <c r="AO717" s="87"/>
      <c r="AP717" s="87"/>
      <c r="AQ717" s="87"/>
      <c r="AR717" s="87"/>
      <c r="AS717" s="87"/>
      <c r="AT717" s="87"/>
      <c r="AU717" s="87"/>
      <c r="AV717" s="87"/>
      <c r="AW717" s="87"/>
      <c r="AX717" s="87"/>
      <c r="AY717" s="87"/>
      <c r="AZ717" s="87"/>
      <c r="BA717" s="87"/>
      <c r="BB717" s="87"/>
      <c r="BC717" s="87"/>
      <c r="BD717" s="87"/>
      <c r="BE717" s="87"/>
      <c r="BF717" s="87"/>
      <c r="BG717" s="87"/>
      <c r="BH717" s="87"/>
      <c r="BI717" s="87"/>
      <c r="BJ717" s="56"/>
      <c r="BK717" s="56"/>
    </row>
    <row r="718" spans="6:63" ht="12.75">
      <c r="F718" s="343"/>
      <c r="G718" s="343"/>
      <c r="H718" s="343"/>
      <c r="I718" s="343"/>
      <c r="J718" s="343"/>
      <c r="K718" s="343"/>
      <c r="L718" s="343"/>
      <c r="M718" s="343"/>
      <c r="N718" s="343"/>
      <c r="O718" s="343"/>
      <c r="P718" s="343"/>
      <c r="Q718" s="343"/>
      <c r="R718" s="343"/>
      <c r="S718" s="343"/>
      <c r="T718" s="343"/>
      <c r="U718" s="343"/>
      <c r="V718" s="343"/>
      <c r="W718" s="343"/>
      <c r="X718" s="343"/>
      <c r="Y718" s="343"/>
      <c r="Z718" s="343"/>
      <c r="AA718" s="343"/>
      <c r="AB718" s="343"/>
      <c r="AC718" s="343"/>
      <c r="AD718" s="343"/>
      <c r="AE718" s="343"/>
      <c r="AF718" s="343"/>
      <c r="AG718" s="343"/>
      <c r="AH718" s="343"/>
      <c r="AI718" s="343"/>
      <c r="AJ718" s="343"/>
      <c r="AK718" s="21"/>
      <c r="AL718" s="87"/>
      <c r="AM718" s="87"/>
      <c r="AN718" s="87"/>
      <c r="AO718" s="87"/>
      <c r="AP718" s="87"/>
      <c r="AQ718" s="87"/>
      <c r="AR718" s="87"/>
      <c r="AS718" s="87"/>
      <c r="AT718" s="87"/>
      <c r="AU718" s="87"/>
      <c r="AV718" s="87"/>
      <c r="AW718" s="87"/>
      <c r="AX718" s="87"/>
      <c r="AY718" s="87"/>
      <c r="AZ718" s="87"/>
      <c r="BA718" s="87"/>
      <c r="BB718" s="87"/>
      <c r="BC718" s="87"/>
      <c r="BD718" s="87"/>
      <c r="BE718" s="87"/>
      <c r="BF718" s="87"/>
      <c r="BG718" s="87"/>
      <c r="BH718" s="87"/>
      <c r="BI718" s="87"/>
      <c r="BJ718" s="56"/>
      <c r="BK718" s="56"/>
    </row>
    <row r="719" spans="6:63" ht="12.75">
      <c r="F719" s="343"/>
      <c r="G719" s="343"/>
      <c r="H719" s="343"/>
      <c r="I719" s="343"/>
      <c r="J719" s="343"/>
      <c r="K719" s="343"/>
      <c r="L719" s="343"/>
      <c r="M719" s="343"/>
      <c r="N719" s="343"/>
      <c r="O719" s="343"/>
      <c r="P719" s="343"/>
      <c r="Q719" s="343"/>
      <c r="R719" s="343"/>
      <c r="S719" s="343"/>
      <c r="T719" s="343"/>
      <c r="U719" s="343"/>
      <c r="V719" s="343"/>
      <c r="W719" s="343"/>
      <c r="X719" s="343"/>
      <c r="Y719" s="343"/>
      <c r="Z719" s="343"/>
      <c r="AA719" s="343"/>
      <c r="AB719" s="343"/>
      <c r="AC719" s="343"/>
      <c r="AD719" s="343"/>
      <c r="AE719" s="343"/>
      <c r="AF719" s="343"/>
      <c r="AG719" s="343"/>
      <c r="AH719" s="343"/>
      <c r="AI719" s="343"/>
      <c r="AJ719" s="343"/>
      <c r="AK719" s="21"/>
      <c r="AL719" s="87"/>
      <c r="AM719" s="87"/>
      <c r="AN719" s="87"/>
      <c r="AO719" s="87"/>
      <c r="AP719" s="87"/>
      <c r="AQ719" s="87"/>
      <c r="AR719" s="87"/>
      <c r="AS719" s="87"/>
      <c r="AT719" s="87"/>
      <c r="AU719" s="87"/>
      <c r="AV719" s="87"/>
      <c r="AW719" s="87"/>
      <c r="AX719" s="87"/>
      <c r="AY719" s="87"/>
      <c r="AZ719" s="87"/>
      <c r="BA719" s="87"/>
      <c r="BB719" s="87"/>
      <c r="BC719" s="87"/>
      <c r="BD719" s="87"/>
      <c r="BE719" s="87"/>
      <c r="BF719" s="87"/>
      <c r="BG719" s="87"/>
      <c r="BH719" s="87"/>
      <c r="BI719" s="87"/>
      <c r="BJ719" s="56"/>
      <c r="BK719" s="56"/>
    </row>
    <row r="720" spans="6:63" ht="12.75">
      <c r="F720" s="343"/>
      <c r="G720" s="343"/>
      <c r="H720" s="343"/>
      <c r="I720" s="343"/>
      <c r="J720" s="343"/>
      <c r="K720" s="343"/>
      <c r="L720" s="343"/>
      <c r="M720" s="343"/>
      <c r="N720" s="343"/>
      <c r="O720" s="343"/>
      <c r="P720" s="343"/>
      <c r="Q720" s="343"/>
      <c r="R720" s="343"/>
      <c r="S720" s="343"/>
      <c r="T720" s="343"/>
      <c r="U720" s="343"/>
      <c r="V720" s="343"/>
      <c r="W720" s="343"/>
      <c r="X720" s="343"/>
      <c r="Y720" s="343"/>
      <c r="Z720" s="343"/>
      <c r="AA720" s="343"/>
      <c r="AB720" s="343"/>
      <c r="AC720" s="343"/>
      <c r="AD720" s="343"/>
      <c r="AE720" s="343"/>
      <c r="AF720" s="343"/>
      <c r="AG720" s="343"/>
      <c r="AH720" s="343"/>
      <c r="AI720" s="343"/>
      <c r="AJ720" s="343"/>
      <c r="AK720" s="21"/>
      <c r="AL720" s="87"/>
      <c r="AM720" s="87"/>
      <c r="AN720" s="87"/>
      <c r="AO720" s="87"/>
      <c r="AP720" s="87"/>
      <c r="AQ720" s="87"/>
      <c r="AR720" s="87"/>
      <c r="AS720" s="87"/>
      <c r="AT720" s="87"/>
      <c r="AU720" s="87"/>
      <c r="AV720" s="87"/>
      <c r="AW720" s="87"/>
      <c r="AX720" s="87"/>
      <c r="AY720" s="87"/>
      <c r="AZ720" s="87"/>
      <c r="BA720" s="87"/>
      <c r="BB720" s="87"/>
      <c r="BC720" s="87"/>
      <c r="BD720" s="87"/>
      <c r="BE720" s="87"/>
      <c r="BF720" s="87"/>
      <c r="BG720" s="87"/>
      <c r="BH720" s="87"/>
      <c r="BI720" s="87"/>
      <c r="BJ720" s="56"/>
      <c r="BK720" s="56"/>
    </row>
    <row r="721" spans="6:63" ht="12.75">
      <c r="F721" s="343"/>
      <c r="G721" s="343"/>
      <c r="H721" s="343"/>
      <c r="I721" s="343"/>
      <c r="J721" s="343"/>
      <c r="K721" s="343"/>
      <c r="L721" s="343"/>
      <c r="M721" s="343"/>
      <c r="N721" s="343"/>
      <c r="O721" s="343"/>
      <c r="P721" s="343"/>
      <c r="Q721" s="343"/>
      <c r="R721" s="343"/>
      <c r="S721" s="343"/>
      <c r="T721" s="343"/>
      <c r="U721" s="343"/>
      <c r="V721" s="343"/>
      <c r="W721" s="343"/>
      <c r="X721" s="343"/>
      <c r="Y721" s="343"/>
      <c r="Z721" s="343"/>
      <c r="AA721" s="343"/>
      <c r="AB721" s="343"/>
      <c r="AC721" s="343"/>
      <c r="AD721" s="343"/>
      <c r="AE721" s="343"/>
      <c r="AF721" s="343"/>
      <c r="AG721" s="343"/>
      <c r="AH721" s="343"/>
      <c r="AI721" s="343"/>
      <c r="AJ721" s="343"/>
      <c r="AK721" s="21"/>
      <c r="AL721" s="87"/>
      <c r="AM721" s="87"/>
      <c r="AN721" s="87"/>
      <c r="AO721" s="87"/>
      <c r="AP721" s="87"/>
      <c r="AQ721" s="87"/>
      <c r="AR721" s="87"/>
      <c r="AS721" s="87"/>
      <c r="AT721" s="87"/>
      <c r="AU721" s="87"/>
      <c r="AV721" s="87"/>
      <c r="AW721" s="87"/>
      <c r="AX721" s="87"/>
      <c r="AY721" s="87"/>
      <c r="AZ721" s="87"/>
      <c r="BA721" s="87"/>
      <c r="BB721" s="87"/>
      <c r="BC721" s="87"/>
      <c r="BD721" s="87"/>
      <c r="BE721" s="87"/>
      <c r="BF721" s="87"/>
      <c r="BG721" s="87"/>
      <c r="BH721" s="87"/>
      <c r="BI721" s="87"/>
      <c r="BJ721" s="56"/>
      <c r="BK721" s="56"/>
    </row>
    <row r="722" spans="6:63" ht="12.75">
      <c r="F722" s="343"/>
      <c r="G722" s="343"/>
      <c r="H722" s="343"/>
      <c r="I722" s="343"/>
      <c r="J722" s="343"/>
      <c r="K722" s="343"/>
      <c r="L722" s="343"/>
      <c r="M722" s="343"/>
      <c r="N722" s="343"/>
      <c r="O722" s="343"/>
      <c r="P722" s="343"/>
      <c r="Q722" s="343"/>
      <c r="R722" s="343"/>
      <c r="S722" s="343"/>
      <c r="T722" s="343"/>
      <c r="U722" s="343"/>
      <c r="V722" s="343"/>
      <c r="W722" s="343"/>
      <c r="X722" s="343"/>
      <c r="Y722" s="343"/>
      <c r="Z722" s="343"/>
      <c r="AA722" s="343"/>
      <c r="AB722" s="343"/>
      <c r="AC722" s="343"/>
      <c r="AD722" s="343"/>
      <c r="AE722" s="343"/>
      <c r="AF722" s="343"/>
      <c r="AG722" s="343"/>
      <c r="AH722" s="343"/>
      <c r="AI722" s="343"/>
      <c r="AJ722" s="343"/>
      <c r="AK722" s="21"/>
      <c r="AL722" s="87"/>
      <c r="AM722" s="87"/>
      <c r="AN722" s="87"/>
      <c r="AO722" s="87"/>
      <c r="AP722" s="87"/>
      <c r="AQ722" s="87"/>
      <c r="AR722" s="87"/>
      <c r="AS722" s="87"/>
      <c r="AT722" s="87"/>
      <c r="AU722" s="87"/>
      <c r="AV722" s="87"/>
      <c r="AW722" s="87"/>
      <c r="AX722" s="87"/>
      <c r="AY722" s="87"/>
      <c r="AZ722" s="87"/>
      <c r="BA722" s="87"/>
      <c r="BB722" s="87"/>
      <c r="BC722" s="87"/>
      <c r="BD722" s="87"/>
      <c r="BE722" s="87"/>
      <c r="BF722" s="87"/>
      <c r="BG722" s="87"/>
      <c r="BH722" s="87"/>
      <c r="BI722" s="87"/>
      <c r="BJ722" s="56"/>
      <c r="BK722" s="56"/>
    </row>
    <row r="723" spans="6:63" ht="12.75">
      <c r="F723" s="343"/>
      <c r="G723" s="343"/>
      <c r="H723" s="343"/>
      <c r="I723" s="343"/>
      <c r="J723" s="343"/>
      <c r="K723" s="343"/>
      <c r="L723" s="343"/>
      <c r="M723" s="343"/>
      <c r="N723" s="343"/>
      <c r="O723" s="343"/>
      <c r="P723" s="343"/>
      <c r="Q723" s="343"/>
      <c r="R723" s="343"/>
      <c r="S723" s="343"/>
      <c r="T723" s="343"/>
      <c r="U723" s="343"/>
      <c r="V723" s="343"/>
      <c r="W723" s="343"/>
      <c r="X723" s="343"/>
      <c r="Y723" s="343"/>
      <c r="Z723" s="343"/>
      <c r="AA723" s="343"/>
      <c r="AB723" s="343"/>
      <c r="AC723" s="343"/>
      <c r="AD723" s="343"/>
      <c r="AE723" s="343"/>
      <c r="AF723" s="343"/>
      <c r="AG723" s="343"/>
      <c r="AH723" s="343"/>
      <c r="AI723" s="343"/>
      <c r="AJ723" s="343"/>
      <c r="AK723" s="21"/>
      <c r="AL723" s="87"/>
      <c r="AM723" s="87"/>
      <c r="AN723" s="87"/>
      <c r="AO723" s="87"/>
      <c r="AP723" s="87"/>
      <c r="AQ723" s="87"/>
      <c r="AR723" s="87"/>
      <c r="AS723" s="87"/>
      <c r="AT723" s="87"/>
      <c r="AU723" s="87"/>
      <c r="AV723" s="87"/>
      <c r="AW723" s="87"/>
      <c r="AX723" s="87"/>
      <c r="AY723" s="87"/>
      <c r="AZ723" s="87"/>
      <c r="BA723" s="87"/>
      <c r="BB723" s="87"/>
      <c r="BC723" s="87"/>
      <c r="BD723" s="87"/>
      <c r="BE723" s="87"/>
      <c r="BF723" s="87"/>
      <c r="BG723" s="87"/>
      <c r="BH723" s="87"/>
      <c r="BI723" s="87"/>
      <c r="BJ723" s="56"/>
      <c r="BK723" s="56"/>
    </row>
    <row r="724" spans="6:63" ht="12.75">
      <c r="F724" s="343"/>
      <c r="G724" s="343"/>
      <c r="H724" s="343"/>
      <c r="I724" s="343"/>
      <c r="J724" s="343"/>
      <c r="K724" s="343"/>
      <c r="L724" s="343"/>
      <c r="M724" s="343"/>
      <c r="N724" s="343"/>
      <c r="O724" s="343"/>
      <c r="P724" s="343"/>
      <c r="Q724" s="343"/>
      <c r="R724" s="343"/>
      <c r="S724" s="343"/>
      <c r="T724" s="343"/>
      <c r="U724" s="343"/>
      <c r="V724" s="343"/>
      <c r="W724" s="343"/>
      <c r="X724" s="343"/>
      <c r="Y724" s="343"/>
      <c r="Z724" s="343"/>
      <c r="AA724" s="343"/>
      <c r="AB724" s="343"/>
      <c r="AC724" s="343"/>
      <c r="AD724" s="343"/>
      <c r="AE724" s="343"/>
      <c r="AF724" s="343"/>
      <c r="AG724" s="343"/>
      <c r="AH724" s="343"/>
      <c r="AI724" s="343"/>
      <c r="AJ724" s="343"/>
      <c r="AK724" s="21"/>
      <c r="AL724" s="87"/>
      <c r="AM724" s="87"/>
      <c r="AN724" s="87"/>
      <c r="AO724" s="87"/>
      <c r="AP724" s="87"/>
      <c r="AQ724" s="87"/>
      <c r="AR724" s="87"/>
      <c r="AS724" s="87"/>
      <c r="AT724" s="87"/>
      <c r="AU724" s="87"/>
      <c r="AV724" s="87"/>
      <c r="AW724" s="87"/>
      <c r="AX724" s="87"/>
      <c r="AY724" s="87"/>
      <c r="AZ724" s="87"/>
      <c r="BA724" s="87"/>
      <c r="BB724" s="87"/>
      <c r="BC724" s="87"/>
      <c r="BD724" s="87"/>
      <c r="BE724" s="87"/>
      <c r="BF724" s="87"/>
      <c r="BG724" s="87"/>
      <c r="BH724" s="87"/>
      <c r="BI724" s="87"/>
      <c r="BJ724" s="56"/>
      <c r="BK724" s="56"/>
    </row>
    <row r="725" spans="6:63" ht="12.75">
      <c r="F725" s="343"/>
      <c r="G725" s="343"/>
      <c r="H725" s="343"/>
      <c r="I725" s="343"/>
      <c r="J725" s="343"/>
      <c r="K725" s="343"/>
      <c r="L725" s="343"/>
      <c r="M725" s="343"/>
      <c r="N725" s="343"/>
      <c r="O725" s="343"/>
      <c r="P725" s="343"/>
      <c r="Q725" s="343"/>
      <c r="R725" s="343"/>
      <c r="S725" s="343"/>
      <c r="T725" s="343"/>
      <c r="U725" s="343"/>
      <c r="V725" s="343"/>
      <c r="W725" s="343"/>
      <c r="X725" s="343"/>
      <c r="Y725" s="343"/>
      <c r="Z725" s="343"/>
      <c r="AA725" s="343"/>
      <c r="AB725" s="343"/>
      <c r="AC725" s="343"/>
      <c r="AD725" s="343"/>
      <c r="AE725" s="343"/>
      <c r="AF725" s="343"/>
      <c r="AG725" s="343"/>
      <c r="AH725" s="343"/>
      <c r="AI725" s="343"/>
      <c r="AJ725" s="343"/>
      <c r="AK725" s="21"/>
      <c r="AL725" s="87"/>
      <c r="AM725" s="87"/>
      <c r="AN725" s="87"/>
      <c r="AO725" s="87"/>
      <c r="AP725" s="87"/>
      <c r="AQ725" s="87"/>
      <c r="AR725" s="87"/>
      <c r="AS725" s="87"/>
      <c r="AT725" s="87"/>
      <c r="AU725" s="87"/>
      <c r="AV725" s="87"/>
      <c r="AW725" s="87"/>
      <c r="AX725" s="87"/>
      <c r="AY725" s="87"/>
      <c r="AZ725" s="87"/>
      <c r="BA725" s="87"/>
      <c r="BB725" s="87"/>
      <c r="BC725" s="87"/>
      <c r="BD725" s="87"/>
      <c r="BE725" s="87"/>
      <c r="BF725" s="87"/>
      <c r="BG725" s="87"/>
      <c r="BH725" s="87"/>
      <c r="BI725" s="87"/>
      <c r="BJ725" s="56"/>
      <c r="BK725" s="56"/>
    </row>
    <row r="726" spans="6:63" ht="12.75">
      <c r="F726" s="343"/>
      <c r="G726" s="343"/>
      <c r="H726" s="343"/>
      <c r="I726" s="343"/>
      <c r="J726" s="343"/>
      <c r="K726" s="343"/>
      <c r="L726" s="343"/>
      <c r="M726" s="343"/>
      <c r="N726" s="343"/>
      <c r="O726" s="343"/>
      <c r="P726" s="343"/>
      <c r="Q726" s="343"/>
      <c r="R726" s="343"/>
      <c r="S726" s="343"/>
      <c r="T726" s="343"/>
      <c r="U726" s="343"/>
      <c r="V726" s="343"/>
      <c r="W726" s="343"/>
      <c r="X726" s="343"/>
      <c r="Y726" s="343"/>
      <c r="Z726" s="343"/>
      <c r="AA726" s="343"/>
      <c r="AB726" s="343"/>
      <c r="AC726" s="343"/>
      <c r="AD726" s="343"/>
      <c r="AE726" s="343"/>
      <c r="AF726" s="343"/>
      <c r="AG726" s="343"/>
      <c r="AH726" s="343"/>
      <c r="AI726" s="343"/>
      <c r="AJ726" s="343"/>
      <c r="AK726" s="21"/>
      <c r="AL726" s="87"/>
      <c r="AM726" s="87"/>
      <c r="AN726" s="87"/>
      <c r="AO726" s="87"/>
      <c r="AP726" s="87"/>
      <c r="AQ726" s="87"/>
      <c r="AR726" s="87"/>
      <c r="AS726" s="87"/>
      <c r="AT726" s="87"/>
      <c r="AU726" s="87"/>
      <c r="AV726" s="87"/>
      <c r="AW726" s="87"/>
      <c r="AX726" s="87"/>
      <c r="AY726" s="87"/>
      <c r="AZ726" s="87"/>
      <c r="BA726" s="87"/>
      <c r="BB726" s="87"/>
      <c r="BC726" s="87"/>
      <c r="BD726" s="87"/>
      <c r="BE726" s="87"/>
      <c r="BF726" s="87"/>
      <c r="BG726" s="87"/>
      <c r="BH726" s="87"/>
      <c r="BI726" s="87"/>
      <c r="BJ726" s="56"/>
      <c r="BK726" s="56"/>
    </row>
    <row r="727" spans="6:63" ht="12.75">
      <c r="F727" s="343"/>
      <c r="G727" s="343"/>
      <c r="H727" s="343"/>
      <c r="I727" s="343"/>
      <c r="J727" s="343"/>
      <c r="K727" s="343"/>
      <c r="L727" s="343"/>
      <c r="M727" s="343"/>
      <c r="N727" s="343"/>
      <c r="O727" s="343"/>
      <c r="P727" s="343"/>
      <c r="Q727" s="343"/>
      <c r="R727" s="343"/>
      <c r="S727" s="343"/>
      <c r="T727" s="343"/>
      <c r="U727" s="343"/>
      <c r="V727" s="343"/>
      <c r="W727" s="343"/>
      <c r="X727" s="343"/>
      <c r="Y727" s="343"/>
      <c r="Z727" s="343"/>
      <c r="AA727" s="343"/>
      <c r="AB727" s="343"/>
      <c r="AC727" s="343"/>
      <c r="AD727" s="343"/>
      <c r="AE727" s="343"/>
      <c r="AF727" s="343"/>
      <c r="AG727" s="343"/>
      <c r="AH727" s="343"/>
      <c r="AI727" s="343"/>
      <c r="AJ727" s="343"/>
      <c r="AK727" s="21"/>
      <c r="AL727" s="87"/>
      <c r="AM727" s="87"/>
      <c r="AN727" s="87"/>
      <c r="AO727" s="87"/>
      <c r="AP727" s="87"/>
      <c r="AQ727" s="87"/>
      <c r="AR727" s="87"/>
      <c r="AS727" s="87"/>
      <c r="AT727" s="87"/>
      <c r="AU727" s="87"/>
      <c r="AV727" s="87"/>
      <c r="AW727" s="87"/>
      <c r="AX727" s="87"/>
      <c r="AY727" s="87"/>
      <c r="AZ727" s="87"/>
      <c r="BA727" s="87"/>
      <c r="BB727" s="87"/>
      <c r="BC727" s="87"/>
      <c r="BD727" s="87"/>
      <c r="BE727" s="87"/>
      <c r="BF727" s="87"/>
      <c r="BG727" s="87"/>
      <c r="BH727" s="87"/>
      <c r="BI727" s="87"/>
      <c r="BJ727" s="56"/>
      <c r="BK727" s="56"/>
    </row>
    <row r="728" spans="6:63" ht="12.75">
      <c r="F728" s="343"/>
      <c r="G728" s="343"/>
      <c r="H728" s="343"/>
      <c r="I728" s="343"/>
      <c r="J728" s="343"/>
      <c r="K728" s="343"/>
      <c r="L728" s="343"/>
      <c r="M728" s="343"/>
      <c r="N728" s="343"/>
      <c r="O728" s="343"/>
      <c r="P728" s="343"/>
      <c r="Q728" s="343"/>
      <c r="R728" s="343"/>
      <c r="S728" s="343"/>
      <c r="T728" s="343"/>
      <c r="U728" s="343"/>
      <c r="V728" s="343"/>
      <c r="W728" s="343"/>
      <c r="X728" s="343"/>
      <c r="Y728" s="343"/>
      <c r="Z728" s="343"/>
      <c r="AA728" s="343"/>
      <c r="AB728" s="343"/>
      <c r="AC728" s="343"/>
      <c r="AD728" s="343"/>
      <c r="AE728" s="343"/>
      <c r="AF728" s="343"/>
      <c r="AG728" s="343"/>
      <c r="AH728" s="343"/>
      <c r="AI728" s="343"/>
      <c r="AJ728" s="343"/>
      <c r="AK728" s="21"/>
      <c r="AL728" s="87"/>
      <c r="AM728" s="87"/>
      <c r="AN728" s="87"/>
      <c r="AO728" s="87"/>
      <c r="AP728" s="87"/>
      <c r="AQ728" s="87"/>
      <c r="AR728" s="87"/>
      <c r="AS728" s="87"/>
      <c r="AT728" s="87"/>
      <c r="AU728" s="87"/>
      <c r="AV728" s="87"/>
      <c r="AW728" s="87"/>
      <c r="AX728" s="87"/>
      <c r="AY728" s="87"/>
      <c r="AZ728" s="87"/>
      <c r="BA728" s="87"/>
      <c r="BB728" s="87"/>
      <c r="BC728" s="87"/>
      <c r="BD728" s="87"/>
      <c r="BE728" s="87"/>
      <c r="BF728" s="87"/>
      <c r="BG728" s="87"/>
      <c r="BH728" s="87"/>
      <c r="BI728" s="87"/>
      <c r="BJ728" s="56"/>
      <c r="BK728" s="56"/>
    </row>
    <row r="729" spans="6:63" ht="12.75">
      <c r="F729" s="343"/>
      <c r="G729" s="343"/>
      <c r="H729" s="343"/>
      <c r="I729" s="343"/>
      <c r="J729" s="343"/>
      <c r="K729" s="343"/>
      <c r="L729" s="343"/>
      <c r="M729" s="343"/>
      <c r="N729" s="343"/>
      <c r="O729" s="343"/>
      <c r="P729" s="343"/>
      <c r="Q729" s="343"/>
      <c r="R729" s="343"/>
      <c r="S729" s="343"/>
      <c r="T729" s="343"/>
      <c r="U729" s="343"/>
      <c r="V729" s="343"/>
      <c r="W729" s="343"/>
      <c r="X729" s="343"/>
      <c r="Y729" s="343"/>
      <c r="Z729" s="343"/>
      <c r="AA729" s="343"/>
      <c r="AB729" s="343"/>
      <c r="AC729" s="343"/>
      <c r="AD729" s="343"/>
      <c r="AE729" s="343"/>
      <c r="AF729" s="343"/>
      <c r="AG729" s="343"/>
      <c r="AH729" s="343"/>
      <c r="AI729" s="343"/>
      <c r="AJ729" s="343"/>
      <c r="AK729" s="21"/>
      <c r="AL729" s="87"/>
      <c r="AM729" s="87"/>
      <c r="AN729" s="87"/>
      <c r="AO729" s="87"/>
      <c r="AP729" s="87"/>
      <c r="AQ729" s="87"/>
      <c r="AR729" s="87"/>
      <c r="AS729" s="87"/>
      <c r="AT729" s="87"/>
      <c r="AU729" s="87"/>
      <c r="AV729" s="87"/>
      <c r="AW729" s="87"/>
      <c r="AX729" s="87"/>
      <c r="AY729" s="87"/>
      <c r="AZ729" s="87"/>
      <c r="BA729" s="87"/>
      <c r="BB729" s="87"/>
      <c r="BC729" s="87"/>
      <c r="BD729" s="87"/>
      <c r="BE729" s="87"/>
      <c r="BF729" s="87"/>
      <c r="BG729" s="87"/>
      <c r="BH729" s="87"/>
      <c r="BI729" s="87"/>
      <c r="BJ729" s="56"/>
      <c r="BK729" s="56"/>
    </row>
    <row r="730" spans="6:63" ht="12.75">
      <c r="F730" s="343"/>
      <c r="G730" s="343"/>
      <c r="H730" s="343"/>
      <c r="I730" s="343"/>
      <c r="J730" s="343"/>
      <c r="K730" s="343"/>
      <c r="L730" s="343"/>
      <c r="M730" s="343"/>
      <c r="N730" s="343"/>
      <c r="O730" s="343"/>
      <c r="P730" s="343"/>
      <c r="Q730" s="343"/>
      <c r="R730" s="343"/>
      <c r="S730" s="343"/>
      <c r="T730" s="343"/>
      <c r="U730" s="343"/>
      <c r="V730" s="343"/>
      <c r="W730" s="343"/>
      <c r="X730" s="343"/>
      <c r="Y730" s="343"/>
      <c r="Z730" s="343"/>
      <c r="AA730" s="343"/>
      <c r="AB730" s="343"/>
      <c r="AC730" s="343"/>
      <c r="AD730" s="343"/>
      <c r="AE730" s="343"/>
      <c r="AF730" s="343"/>
      <c r="AG730" s="343"/>
      <c r="AH730" s="343"/>
      <c r="AI730" s="343"/>
      <c r="AJ730" s="343"/>
      <c r="AK730" s="21"/>
      <c r="AL730" s="87"/>
      <c r="AM730" s="87"/>
      <c r="AN730" s="87"/>
      <c r="AO730" s="87"/>
      <c r="AP730" s="87"/>
      <c r="AQ730" s="87"/>
      <c r="AR730" s="87"/>
      <c r="AS730" s="87"/>
      <c r="AT730" s="87"/>
      <c r="AU730" s="87"/>
      <c r="AV730" s="87"/>
      <c r="AW730" s="87"/>
      <c r="AX730" s="87"/>
      <c r="AY730" s="87"/>
      <c r="AZ730" s="87"/>
      <c r="BA730" s="87"/>
      <c r="BB730" s="87"/>
      <c r="BC730" s="87"/>
      <c r="BD730" s="87"/>
      <c r="BE730" s="87"/>
      <c r="BF730" s="87"/>
      <c r="BG730" s="87"/>
      <c r="BH730" s="87"/>
      <c r="BI730" s="87"/>
      <c r="BJ730" s="56"/>
      <c r="BK730" s="56"/>
    </row>
    <row r="731" spans="6:63" ht="12.75">
      <c r="F731" s="343"/>
      <c r="G731" s="343"/>
      <c r="H731" s="343"/>
      <c r="I731" s="343"/>
      <c r="J731" s="343"/>
      <c r="K731" s="343"/>
      <c r="L731" s="343"/>
      <c r="M731" s="343"/>
      <c r="N731" s="343"/>
      <c r="O731" s="343"/>
      <c r="P731" s="343"/>
      <c r="Q731" s="343"/>
      <c r="R731" s="343"/>
      <c r="S731" s="343"/>
      <c r="T731" s="343"/>
      <c r="U731" s="343"/>
      <c r="V731" s="343"/>
      <c r="W731" s="343"/>
      <c r="X731" s="343"/>
      <c r="Y731" s="343"/>
      <c r="Z731" s="343"/>
      <c r="AA731" s="343"/>
      <c r="AB731" s="343"/>
      <c r="AC731" s="343"/>
      <c r="AD731" s="343"/>
      <c r="AE731" s="343"/>
      <c r="AF731" s="343"/>
      <c r="AG731" s="343"/>
      <c r="AH731" s="343"/>
      <c r="AI731" s="343"/>
      <c r="AJ731" s="343"/>
      <c r="AK731" s="21"/>
      <c r="AL731" s="87"/>
      <c r="AM731" s="87"/>
      <c r="AN731" s="87"/>
      <c r="AO731" s="87"/>
      <c r="AP731" s="87"/>
      <c r="AQ731" s="87"/>
      <c r="AR731" s="87"/>
      <c r="AS731" s="87"/>
      <c r="AT731" s="87"/>
      <c r="AU731" s="87"/>
      <c r="AV731" s="87"/>
      <c r="AW731" s="87"/>
      <c r="AX731" s="87"/>
      <c r="AY731" s="87"/>
      <c r="AZ731" s="87"/>
      <c r="BA731" s="87"/>
      <c r="BB731" s="87"/>
      <c r="BC731" s="87"/>
      <c r="BD731" s="87"/>
      <c r="BE731" s="87"/>
      <c r="BF731" s="87"/>
      <c r="BG731" s="87"/>
      <c r="BH731" s="87"/>
      <c r="BI731" s="87"/>
      <c r="BJ731" s="56"/>
      <c r="BK731" s="56"/>
    </row>
    <row r="732" spans="6:63" ht="12.75">
      <c r="F732" s="343"/>
      <c r="G732" s="343"/>
      <c r="H732" s="343"/>
      <c r="I732" s="343"/>
      <c r="J732" s="343"/>
      <c r="K732" s="343"/>
      <c r="L732" s="343"/>
      <c r="M732" s="343"/>
      <c r="N732" s="343"/>
      <c r="O732" s="343"/>
      <c r="P732" s="343"/>
      <c r="Q732" s="343"/>
      <c r="R732" s="343"/>
      <c r="S732" s="343"/>
      <c r="T732" s="343"/>
      <c r="U732" s="343"/>
      <c r="V732" s="343"/>
      <c r="W732" s="343"/>
      <c r="X732" s="343"/>
      <c r="Y732" s="343"/>
      <c r="Z732" s="343"/>
      <c r="AA732" s="343"/>
      <c r="AB732" s="343"/>
      <c r="AC732" s="343"/>
      <c r="AD732" s="343"/>
      <c r="AE732" s="343"/>
      <c r="AF732" s="343"/>
      <c r="AG732" s="343"/>
      <c r="AH732" s="343"/>
      <c r="AI732" s="343"/>
      <c r="AJ732" s="343"/>
      <c r="AK732" s="21"/>
      <c r="AL732" s="87"/>
      <c r="AM732" s="87"/>
      <c r="AN732" s="87"/>
      <c r="AO732" s="87"/>
      <c r="AP732" s="87"/>
      <c r="AQ732" s="87"/>
      <c r="AR732" s="87"/>
      <c r="AS732" s="87"/>
      <c r="AT732" s="87"/>
      <c r="AU732" s="87"/>
      <c r="AV732" s="87"/>
      <c r="AW732" s="87"/>
      <c r="AX732" s="87"/>
      <c r="AY732" s="87"/>
      <c r="AZ732" s="87"/>
      <c r="BA732" s="87"/>
      <c r="BB732" s="87"/>
      <c r="BC732" s="87"/>
      <c r="BD732" s="87"/>
      <c r="BE732" s="87"/>
      <c r="BF732" s="87"/>
      <c r="BG732" s="87"/>
      <c r="BH732" s="87"/>
      <c r="BI732" s="87"/>
      <c r="BJ732" s="56"/>
      <c r="BK732" s="56"/>
    </row>
    <row r="733" spans="6:63" ht="12.75">
      <c r="F733" s="343"/>
      <c r="G733" s="343"/>
      <c r="H733" s="343"/>
      <c r="I733" s="343"/>
      <c r="J733" s="343"/>
      <c r="K733" s="343"/>
      <c r="L733" s="343"/>
      <c r="M733" s="343"/>
      <c r="N733" s="343"/>
      <c r="O733" s="343"/>
      <c r="P733" s="343"/>
      <c r="Q733" s="343"/>
      <c r="R733" s="343"/>
      <c r="S733" s="343"/>
      <c r="T733" s="343"/>
      <c r="U733" s="343"/>
      <c r="V733" s="343"/>
      <c r="W733" s="343"/>
      <c r="X733" s="343"/>
      <c r="Y733" s="343"/>
      <c r="Z733" s="343"/>
      <c r="AA733" s="343"/>
      <c r="AB733" s="343"/>
      <c r="AC733" s="343"/>
      <c r="AD733" s="343"/>
      <c r="AE733" s="343"/>
      <c r="AF733" s="343"/>
      <c r="AG733" s="343"/>
      <c r="AH733" s="343"/>
      <c r="AI733" s="343"/>
      <c r="AJ733" s="343"/>
      <c r="AK733" s="21"/>
      <c r="AL733" s="87"/>
      <c r="AM733" s="87"/>
      <c r="AN733" s="87"/>
      <c r="AO733" s="87"/>
      <c r="AP733" s="87"/>
      <c r="AQ733" s="87"/>
      <c r="AR733" s="87"/>
      <c r="AS733" s="87"/>
      <c r="AT733" s="87"/>
      <c r="AU733" s="87"/>
      <c r="AV733" s="87"/>
      <c r="AW733" s="87"/>
      <c r="AX733" s="87"/>
      <c r="AY733" s="87"/>
      <c r="AZ733" s="87"/>
      <c r="BA733" s="87"/>
      <c r="BB733" s="87"/>
      <c r="BC733" s="87"/>
      <c r="BD733" s="87"/>
      <c r="BE733" s="87"/>
      <c r="BF733" s="87"/>
      <c r="BG733" s="87"/>
      <c r="BH733" s="87"/>
      <c r="BI733" s="87"/>
      <c r="BJ733" s="56"/>
      <c r="BK733" s="56"/>
    </row>
    <row r="734" spans="6:63" ht="12.75">
      <c r="F734" s="343"/>
      <c r="G734" s="343"/>
      <c r="H734" s="343"/>
      <c r="I734" s="343"/>
      <c r="J734" s="343"/>
      <c r="K734" s="343"/>
      <c r="L734" s="343"/>
      <c r="M734" s="343"/>
      <c r="N734" s="343"/>
      <c r="O734" s="343"/>
      <c r="P734" s="343"/>
      <c r="Q734" s="343"/>
      <c r="R734" s="343"/>
      <c r="S734" s="343"/>
      <c r="T734" s="343"/>
      <c r="U734" s="343"/>
      <c r="V734" s="343"/>
      <c r="W734" s="343"/>
      <c r="X734" s="343"/>
      <c r="Y734" s="343"/>
      <c r="Z734" s="343"/>
      <c r="AA734" s="343"/>
      <c r="AB734" s="343"/>
      <c r="AC734" s="343"/>
      <c r="AD734" s="343"/>
      <c r="AE734" s="343"/>
      <c r="AF734" s="343"/>
      <c r="AG734" s="343"/>
      <c r="AH734" s="343"/>
      <c r="AI734" s="343"/>
      <c r="AJ734" s="343"/>
      <c r="AK734" s="21"/>
      <c r="AL734" s="87"/>
      <c r="AM734" s="87"/>
      <c r="AN734" s="87"/>
      <c r="AO734" s="87"/>
      <c r="AP734" s="87"/>
      <c r="AQ734" s="87"/>
      <c r="AR734" s="87"/>
      <c r="AS734" s="87"/>
      <c r="AT734" s="87"/>
      <c r="AU734" s="87"/>
      <c r="AV734" s="87"/>
      <c r="AW734" s="87"/>
      <c r="AX734" s="87"/>
      <c r="AY734" s="87"/>
      <c r="AZ734" s="87"/>
      <c r="BA734" s="87"/>
      <c r="BB734" s="87"/>
      <c r="BC734" s="87"/>
      <c r="BD734" s="87"/>
      <c r="BE734" s="87"/>
      <c r="BF734" s="87"/>
      <c r="BG734" s="87"/>
      <c r="BH734" s="87"/>
      <c r="BI734" s="87"/>
      <c r="BJ734" s="56"/>
      <c r="BK734" s="56"/>
    </row>
    <row r="735" spans="6:63" ht="12.75">
      <c r="F735" s="343"/>
      <c r="G735" s="343"/>
      <c r="H735" s="343"/>
      <c r="I735" s="343"/>
      <c r="J735" s="343"/>
      <c r="K735" s="343"/>
      <c r="L735" s="343"/>
      <c r="M735" s="343"/>
      <c r="N735" s="343"/>
      <c r="O735" s="343"/>
      <c r="P735" s="343"/>
      <c r="Q735" s="343"/>
      <c r="R735" s="343"/>
      <c r="S735" s="343"/>
      <c r="T735" s="343"/>
      <c r="U735" s="343"/>
      <c r="V735" s="343"/>
      <c r="W735" s="343"/>
      <c r="X735" s="343"/>
      <c r="Y735" s="343"/>
      <c r="Z735" s="343"/>
      <c r="AA735" s="343"/>
      <c r="AB735" s="343"/>
      <c r="AC735" s="343"/>
      <c r="AD735" s="343"/>
      <c r="AE735" s="343"/>
      <c r="AF735" s="343"/>
      <c r="AG735" s="343"/>
      <c r="AH735" s="343"/>
      <c r="AI735" s="343"/>
      <c r="AJ735" s="343"/>
      <c r="AK735" s="21"/>
      <c r="AL735" s="87"/>
      <c r="AM735" s="87"/>
      <c r="AN735" s="87"/>
      <c r="AO735" s="87"/>
      <c r="AP735" s="87"/>
      <c r="AQ735" s="87"/>
      <c r="AR735" s="87"/>
      <c r="AS735" s="87"/>
      <c r="AT735" s="87"/>
      <c r="AU735" s="87"/>
      <c r="AV735" s="87"/>
      <c r="AW735" s="87"/>
      <c r="AX735" s="87"/>
      <c r="AY735" s="87"/>
      <c r="AZ735" s="87"/>
      <c r="BA735" s="87"/>
      <c r="BB735" s="87"/>
      <c r="BC735" s="87"/>
      <c r="BD735" s="87"/>
      <c r="BE735" s="87"/>
      <c r="BF735" s="87"/>
      <c r="BG735" s="87"/>
      <c r="BH735" s="87"/>
      <c r="BI735" s="87"/>
      <c r="BJ735" s="56"/>
      <c r="BK735" s="56"/>
    </row>
    <row r="736" spans="6:63" ht="12.75">
      <c r="F736" s="343"/>
      <c r="G736" s="343"/>
      <c r="H736" s="343"/>
      <c r="I736" s="343"/>
      <c r="J736" s="343"/>
      <c r="K736" s="343"/>
      <c r="L736" s="343"/>
      <c r="M736" s="343"/>
      <c r="N736" s="343"/>
      <c r="O736" s="343"/>
      <c r="P736" s="343"/>
      <c r="Q736" s="343"/>
      <c r="R736" s="343"/>
      <c r="S736" s="343"/>
      <c r="T736" s="343"/>
      <c r="U736" s="343"/>
      <c r="V736" s="343"/>
      <c r="W736" s="343"/>
      <c r="X736" s="343"/>
      <c r="Y736" s="343"/>
      <c r="Z736" s="343"/>
      <c r="AA736" s="343"/>
      <c r="AB736" s="343"/>
      <c r="AC736" s="343"/>
      <c r="AD736" s="343"/>
      <c r="AE736" s="343"/>
      <c r="AF736" s="343"/>
      <c r="AG736" s="343"/>
      <c r="AH736" s="343"/>
      <c r="AI736" s="343"/>
      <c r="AJ736" s="343"/>
      <c r="AK736" s="21"/>
      <c r="AL736" s="87"/>
      <c r="AM736" s="87"/>
      <c r="AN736" s="87"/>
      <c r="AO736" s="87"/>
      <c r="AP736" s="87"/>
      <c r="AQ736" s="87"/>
      <c r="AR736" s="87"/>
      <c r="AS736" s="87"/>
      <c r="AT736" s="87"/>
      <c r="AU736" s="87"/>
      <c r="AV736" s="87"/>
      <c r="AW736" s="87"/>
      <c r="AX736" s="87"/>
      <c r="AY736" s="87"/>
      <c r="AZ736" s="87"/>
      <c r="BA736" s="87"/>
      <c r="BB736" s="87"/>
      <c r="BC736" s="87"/>
      <c r="BD736" s="87"/>
      <c r="BE736" s="87"/>
      <c r="BF736" s="87"/>
      <c r="BG736" s="87"/>
      <c r="BH736" s="87"/>
      <c r="BI736" s="87"/>
      <c r="BJ736" s="56"/>
      <c r="BK736" s="56"/>
    </row>
    <row r="737" spans="6:63" ht="12.75">
      <c r="F737" s="343"/>
      <c r="G737" s="343"/>
      <c r="H737" s="343"/>
      <c r="I737" s="343"/>
      <c r="J737" s="343"/>
      <c r="K737" s="343"/>
      <c r="L737" s="343"/>
      <c r="M737" s="343"/>
      <c r="N737" s="343"/>
      <c r="O737" s="343"/>
      <c r="P737" s="343"/>
      <c r="Q737" s="343"/>
      <c r="R737" s="343"/>
      <c r="S737" s="343"/>
      <c r="T737" s="343"/>
      <c r="U737" s="343"/>
      <c r="V737" s="343"/>
      <c r="W737" s="343"/>
      <c r="X737" s="343"/>
      <c r="Y737" s="343"/>
      <c r="Z737" s="343"/>
      <c r="AA737" s="343"/>
      <c r="AB737" s="343"/>
      <c r="AC737" s="343"/>
      <c r="AD737" s="343"/>
      <c r="AE737" s="343"/>
      <c r="AF737" s="343"/>
      <c r="AG737" s="343"/>
      <c r="AH737" s="343"/>
      <c r="AI737" s="343"/>
      <c r="AJ737" s="343"/>
      <c r="AK737" s="21"/>
      <c r="AL737" s="87"/>
      <c r="AM737" s="87"/>
      <c r="AN737" s="87"/>
      <c r="AO737" s="87"/>
      <c r="AP737" s="87"/>
      <c r="AQ737" s="87"/>
      <c r="AR737" s="87"/>
      <c r="AS737" s="87"/>
      <c r="AT737" s="87"/>
      <c r="AU737" s="87"/>
      <c r="AV737" s="87"/>
      <c r="AW737" s="87"/>
      <c r="AX737" s="87"/>
      <c r="AY737" s="87"/>
      <c r="AZ737" s="87"/>
      <c r="BA737" s="87"/>
      <c r="BB737" s="87"/>
      <c r="BC737" s="87"/>
      <c r="BD737" s="87"/>
      <c r="BE737" s="87"/>
      <c r="BF737" s="87"/>
      <c r="BG737" s="87"/>
      <c r="BH737" s="87"/>
      <c r="BI737" s="87"/>
      <c r="BJ737" s="56"/>
      <c r="BK737" s="56"/>
    </row>
    <row r="738" spans="6:63" ht="12.75">
      <c r="F738" s="343"/>
      <c r="G738" s="343"/>
      <c r="H738" s="343"/>
      <c r="I738" s="343"/>
      <c r="J738" s="343"/>
      <c r="K738" s="343"/>
      <c r="L738" s="343"/>
      <c r="M738" s="343"/>
      <c r="N738" s="343"/>
      <c r="O738" s="343"/>
      <c r="P738" s="343"/>
      <c r="Q738" s="343"/>
      <c r="R738" s="343"/>
      <c r="S738" s="343"/>
      <c r="T738" s="343"/>
      <c r="U738" s="343"/>
      <c r="V738" s="343"/>
      <c r="W738" s="343"/>
      <c r="X738" s="343"/>
      <c r="Y738" s="343"/>
      <c r="Z738" s="343"/>
      <c r="AA738" s="343"/>
      <c r="AB738" s="343"/>
      <c r="AC738" s="343"/>
      <c r="AD738" s="343"/>
      <c r="AE738" s="343"/>
      <c r="AF738" s="343"/>
      <c r="AG738" s="343"/>
      <c r="AH738" s="343"/>
      <c r="AI738" s="343"/>
      <c r="AJ738" s="343"/>
      <c r="AK738" s="21"/>
      <c r="AL738" s="87"/>
      <c r="AM738" s="87"/>
      <c r="AN738" s="87"/>
      <c r="AO738" s="87"/>
      <c r="AP738" s="87"/>
      <c r="AQ738" s="87"/>
      <c r="AR738" s="87"/>
      <c r="AS738" s="87"/>
      <c r="AT738" s="87"/>
      <c r="AU738" s="87"/>
      <c r="AV738" s="87"/>
      <c r="AW738" s="87"/>
      <c r="AX738" s="87"/>
      <c r="AY738" s="87"/>
      <c r="AZ738" s="87"/>
      <c r="BA738" s="87"/>
      <c r="BB738" s="87"/>
      <c r="BC738" s="87"/>
      <c r="BD738" s="87"/>
      <c r="BE738" s="87"/>
      <c r="BF738" s="87"/>
      <c r="BG738" s="87"/>
      <c r="BH738" s="87"/>
      <c r="BI738" s="87"/>
      <c r="BJ738" s="56"/>
      <c r="BK738" s="56"/>
    </row>
    <row r="739" spans="6:63" ht="12.75">
      <c r="F739" s="343"/>
      <c r="G739" s="343"/>
      <c r="H739" s="343"/>
      <c r="I739" s="343"/>
      <c r="J739" s="343"/>
      <c r="K739" s="343"/>
      <c r="L739" s="343"/>
      <c r="M739" s="343"/>
      <c r="N739" s="343"/>
      <c r="O739" s="343"/>
      <c r="P739" s="343"/>
      <c r="Q739" s="343"/>
      <c r="R739" s="343"/>
      <c r="S739" s="343"/>
      <c r="T739" s="343"/>
      <c r="U739" s="343"/>
      <c r="V739" s="343"/>
      <c r="W739" s="343"/>
      <c r="X739" s="343"/>
      <c r="Y739" s="343"/>
      <c r="Z739" s="343"/>
      <c r="AA739" s="343"/>
      <c r="AB739" s="343"/>
      <c r="AC739" s="343"/>
      <c r="AD739" s="343"/>
      <c r="AE739" s="343"/>
      <c r="AF739" s="343"/>
      <c r="AG739" s="343"/>
      <c r="AH739" s="343"/>
      <c r="AI739" s="343"/>
      <c r="AJ739" s="343"/>
      <c r="AK739" s="21"/>
      <c r="AL739" s="87"/>
      <c r="AM739" s="87"/>
      <c r="AN739" s="87"/>
      <c r="AO739" s="87"/>
      <c r="AP739" s="87"/>
      <c r="AQ739" s="87"/>
      <c r="AR739" s="87"/>
      <c r="AS739" s="87"/>
      <c r="AT739" s="87"/>
      <c r="AU739" s="87"/>
      <c r="AV739" s="87"/>
      <c r="AW739" s="87"/>
      <c r="AX739" s="87"/>
      <c r="AY739" s="87"/>
      <c r="AZ739" s="87"/>
      <c r="BA739" s="87"/>
      <c r="BB739" s="87"/>
      <c r="BC739" s="87"/>
      <c r="BD739" s="87"/>
      <c r="BE739" s="87"/>
      <c r="BF739" s="87"/>
      <c r="BG739" s="87"/>
      <c r="BH739" s="87"/>
      <c r="BI739" s="87"/>
      <c r="BJ739" s="56"/>
      <c r="BK739" s="56"/>
    </row>
    <row r="740" spans="6:63" ht="12.75">
      <c r="F740" s="343"/>
      <c r="G740" s="343"/>
      <c r="H740" s="343"/>
      <c r="I740" s="343"/>
      <c r="J740" s="343"/>
      <c r="K740" s="343"/>
      <c r="L740" s="343"/>
      <c r="M740" s="343"/>
      <c r="N740" s="343"/>
      <c r="O740" s="343"/>
      <c r="P740" s="343"/>
      <c r="Q740" s="343"/>
      <c r="R740" s="343"/>
      <c r="S740" s="343"/>
      <c r="T740" s="343"/>
      <c r="U740" s="343"/>
      <c r="V740" s="343"/>
      <c r="W740" s="343"/>
      <c r="X740" s="343"/>
      <c r="Y740" s="343"/>
      <c r="Z740" s="343"/>
      <c r="AA740" s="343"/>
      <c r="AB740" s="343"/>
      <c r="AC740" s="343"/>
      <c r="AD740" s="343"/>
      <c r="AE740" s="343"/>
      <c r="AF740" s="343"/>
      <c r="AG740" s="343"/>
      <c r="AH740" s="343"/>
      <c r="AI740" s="343"/>
      <c r="AJ740" s="343"/>
      <c r="AK740" s="21"/>
      <c r="AL740" s="87"/>
      <c r="AM740" s="87"/>
      <c r="AN740" s="87"/>
      <c r="AO740" s="87"/>
      <c r="AP740" s="87"/>
      <c r="AQ740" s="87"/>
      <c r="AR740" s="87"/>
      <c r="AS740" s="87"/>
      <c r="AT740" s="87"/>
      <c r="AU740" s="87"/>
      <c r="AV740" s="87"/>
      <c r="AW740" s="87"/>
      <c r="AX740" s="87"/>
      <c r="AY740" s="87"/>
      <c r="AZ740" s="87"/>
      <c r="BA740" s="87"/>
      <c r="BB740" s="87"/>
      <c r="BC740" s="87"/>
      <c r="BD740" s="87"/>
      <c r="BE740" s="87"/>
      <c r="BF740" s="87"/>
      <c r="BG740" s="87"/>
      <c r="BH740" s="87"/>
      <c r="BI740" s="87"/>
      <c r="BJ740" s="56"/>
      <c r="BK740" s="56"/>
    </row>
    <row r="741" spans="6:63" ht="12.75">
      <c r="F741" s="343"/>
      <c r="G741" s="343"/>
      <c r="H741" s="343"/>
      <c r="I741" s="343"/>
      <c r="J741" s="343"/>
      <c r="K741" s="343"/>
      <c r="L741" s="343"/>
      <c r="M741" s="343"/>
      <c r="N741" s="343"/>
      <c r="O741" s="343"/>
      <c r="P741" s="343"/>
      <c r="Q741" s="343"/>
      <c r="R741" s="343"/>
      <c r="S741" s="343"/>
      <c r="T741" s="343"/>
      <c r="U741" s="343"/>
      <c r="V741" s="343"/>
      <c r="W741" s="343"/>
      <c r="X741" s="343"/>
      <c r="Y741" s="343"/>
      <c r="Z741" s="343"/>
      <c r="AA741" s="343"/>
      <c r="AB741" s="343"/>
      <c r="AC741" s="343"/>
      <c r="AD741" s="343"/>
      <c r="AE741" s="343"/>
      <c r="AF741" s="343"/>
      <c r="AG741" s="343"/>
      <c r="AH741" s="343"/>
      <c r="AI741" s="343"/>
      <c r="AJ741" s="343"/>
      <c r="AK741" s="21"/>
      <c r="AL741" s="87"/>
      <c r="AM741" s="87"/>
      <c r="AN741" s="87"/>
      <c r="AO741" s="87"/>
      <c r="AP741" s="87"/>
      <c r="AQ741" s="87"/>
      <c r="AR741" s="87"/>
      <c r="AS741" s="87"/>
      <c r="AT741" s="87"/>
      <c r="AU741" s="87"/>
      <c r="AV741" s="87"/>
      <c r="AW741" s="87"/>
      <c r="AX741" s="87"/>
      <c r="AY741" s="87"/>
      <c r="AZ741" s="87"/>
      <c r="BA741" s="87"/>
      <c r="BB741" s="87"/>
      <c r="BC741" s="87"/>
      <c r="BD741" s="87"/>
      <c r="BE741" s="87"/>
      <c r="BF741" s="87"/>
      <c r="BG741" s="87"/>
      <c r="BH741" s="87"/>
      <c r="BI741" s="87"/>
      <c r="BJ741" s="56"/>
      <c r="BK741" s="56"/>
    </row>
    <row r="742" spans="6:63" ht="12.75">
      <c r="F742" s="343"/>
      <c r="G742" s="343"/>
      <c r="H742" s="343"/>
      <c r="I742" s="343"/>
      <c r="J742" s="343"/>
      <c r="K742" s="343"/>
      <c r="L742" s="343"/>
      <c r="M742" s="343"/>
      <c r="N742" s="343"/>
      <c r="O742" s="343"/>
      <c r="P742" s="343"/>
      <c r="Q742" s="343"/>
      <c r="R742" s="343"/>
      <c r="S742" s="343"/>
      <c r="T742" s="343"/>
      <c r="U742" s="343"/>
      <c r="V742" s="343"/>
      <c r="W742" s="343"/>
      <c r="X742" s="343"/>
      <c r="Y742" s="343"/>
      <c r="Z742" s="343"/>
      <c r="AA742" s="343"/>
      <c r="AB742" s="343"/>
      <c r="AC742" s="343"/>
      <c r="AD742" s="343"/>
      <c r="AE742" s="343"/>
      <c r="AF742" s="343"/>
      <c r="AG742" s="343"/>
      <c r="AH742" s="343"/>
      <c r="AI742" s="343"/>
      <c r="AJ742" s="343"/>
      <c r="AK742" s="21"/>
      <c r="AL742" s="87"/>
      <c r="AM742" s="87"/>
      <c r="AN742" s="87"/>
      <c r="AO742" s="87"/>
      <c r="AP742" s="87"/>
      <c r="AQ742" s="87"/>
      <c r="AR742" s="87"/>
      <c r="AS742" s="87"/>
      <c r="AT742" s="87"/>
      <c r="AU742" s="87"/>
      <c r="AV742" s="87"/>
      <c r="AW742" s="87"/>
      <c r="AX742" s="87"/>
      <c r="AY742" s="87"/>
      <c r="AZ742" s="87"/>
      <c r="BA742" s="87"/>
      <c r="BB742" s="87"/>
      <c r="BC742" s="87"/>
      <c r="BD742" s="87"/>
      <c r="BE742" s="87"/>
      <c r="BF742" s="87"/>
      <c r="BG742" s="87"/>
      <c r="BH742" s="87"/>
      <c r="BI742" s="87"/>
      <c r="BJ742" s="56"/>
      <c r="BK742" s="56"/>
    </row>
    <row r="743" spans="6:63" ht="12.75">
      <c r="F743" s="343"/>
      <c r="G743" s="343"/>
      <c r="H743" s="343"/>
      <c r="I743" s="343"/>
      <c r="J743" s="343"/>
      <c r="K743" s="343"/>
      <c r="L743" s="343"/>
      <c r="M743" s="343"/>
      <c r="N743" s="343"/>
      <c r="O743" s="343"/>
      <c r="P743" s="343"/>
      <c r="Q743" s="343"/>
      <c r="R743" s="343"/>
      <c r="S743" s="343"/>
      <c r="T743" s="343"/>
      <c r="U743" s="343"/>
      <c r="V743" s="343"/>
      <c r="W743" s="343"/>
      <c r="X743" s="343"/>
      <c r="Y743" s="343"/>
      <c r="Z743" s="343"/>
      <c r="AA743" s="343"/>
      <c r="AB743" s="343"/>
      <c r="AC743" s="343"/>
      <c r="AD743" s="343"/>
      <c r="AE743" s="343"/>
      <c r="AF743" s="343"/>
      <c r="AG743" s="343"/>
      <c r="AH743" s="343"/>
      <c r="AI743" s="343"/>
      <c r="AJ743" s="343"/>
      <c r="AK743" s="21"/>
      <c r="AL743" s="87"/>
      <c r="AM743" s="87"/>
      <c r="AN743" s="87"/>
      <c r="AO743" s="87"/>
      <c r="AP743" s="87"/>
      <c r="AQ743" s="87"/>
      <c r="AR743" s="87"/>
      <c r="AS743" s="87"/>
      <c r="AT743" s="87"/>
      <c r="AU743" s="87"/>
      <c r="AV743" s="87"/>
      <c r="AW743" s="87"/>
      <c r="AX743" s="87"/>
      <c r="AY743" s="87"/>
      <c r="AZ743" s="87"/>
      <c r="BA743" s="87"/>
      <c r="BB743" s="87"/>
      <c r="BC743" s="87"/>
      <c r="BD743" s="87"/>
      <c r="BE743" s="87"/>
      <c r="BF743" s="87"/>
      <c r="BG743" s="87"/>
      <c r="BH743" s="87"/>
      <c r="BI743" s="87"/>
      <c r="BJ743" s="56"/>
      <c r="BK743" s="56"/>
    </row>
    <row r="744" spans="6:63" ht="12.75">
      <c r="F744" s="343"/>
      <c r="G744" s="343"/>
      <c r="H744" s="343"/>
      <c r="I744" s="343"/>
      <c r="J744" s="343"/>
      <c r="K744" s="343"/>
      <c r="L744" s="343"/>
      <c r="M744" s="343"/>
      <c r="N744" s="343"/>
      <c r="O744" s="343"/>
      <c r="P744" s="343"/>
      <c r="Q744" s="343"/>
      <c r="R744" s="343"/>
      <c r="S744" s="343"/>
      <c r="T744" s="343"/>
      <c r="U744" s="343"/>
      <c r="V744" s="343"/>
      <c r="W744" s="343"/>
      <c r="X744" s="343"/>
      <c r="Y744" s="343"/>
      <c r="Z744" s="343"/>
      <c r="AA744" s="343"/>
      <c r="AB744" s="343"/>
      <c r="AC744" s="343"/>
      <c r="AD744" s="343"/>
      <c r="AE744" s="343"/>
      <c r="AF744" s="343"/>
      <c r="AG744" s="343"/>
      <c r="AH744" s="343"/>
      <c r="AI744" s="343"/>
      <c r="AJ744" s="343"/>
      <c r="AK744" s="21"/>
      <c r="AL744" s="87"/>
      <c r="AM744" s="87"/>
      <c r="AN744" s="87"/>
      <c r="AO744" s="87"/>
      <c r="AP744" s="87"/>
      <c r="AQ744" s="87"/>
      <c r="AR744" s="87"/>
      <c r="AS744" s="87"/>
      <c r="AT744" s="87"/>
      <c r="AU744" s="87"/>
      <c r="AV744" s="87"/>
      <c r="AW744" s="87"/>
      <c r="AX744" s="87"/>
      <c r="AY744" s="87"/>
      <c r="AZ744" s="87"/>
      <c r="BA744" s="87"/>
      <c r="BB744" s="87"/>
      <c r="BC744" s="87"/>
      <c r="BD744" s="87"/>
      <c r="BE744" s="87"/>
      <c r="BF744" s="87"/>
      <c r="BG744" s="87"/>
      <c r="BH744" s="87"/>
      <c r="BI744" s="87"/>
      <c r="BJ744" s="56"/>
      <c r="BK744" s="56"/>
    </row>
    <row r="745" spans="6:63" ht="12.75">
      <c r="F745" s="343"/>
      <c r="G745" s="343"/>
      <c r="H745" s="343"/>
      <c r="I745" s="343"/>
      <c r="J745" s="343"/>
      <c r="K745" s="343"/>
      <c r="L745" s="343"/>
      <c r="M745" s="343"/>
      <c r="N745" s="343"/>
      <c r="O745" s="343"/>
      <c r="P745" s="343"/>
      <c r="Q745" s="343"/>
      <c r="R745" s="343"/>
      <c r="S745" s="343"/>
      <c r="T745" s="343"/>
      <c r="U745" s="343"/>
      <c r="V745" s="343"/>
      <c r="W745" s="343"/>
      <c r="X745" s="343"/>
      <c r="Y745" s="343"/>
      <c r="Z745" s="343"/>
      <c r="AA745" s="343"/>
      <c r="AB745" s="343"/>
      <c r="AC745" s="343"/>
      <c r="AD745" s="343"/>
      <c r="AE745" s="343"/>
      <c r="AF745" s="343"/>
      <c r="AG745" s="343"/>
      <c r="AH745" s="343"/>
      <c r="AI745" s="343"/>
      <c r="AJ745" s="343"/>
      <c r="AK745" s="21"/>
      <c r="AL745" s="87"/>
      <c r="AM745" s="87"/>
      <c r="AN745" s="87"/>
      <c r="AO745" s="87"/>
      <c r="AP745" s="87"/>
      <c r="AQ745" s="87"/>
      <c r="AR745" s="87"/>
      <c r="AS745" s="87"/>
      <c r="AT745" s="87"/>
      <c r="AU745" s="87"/>
      <c r="AV745" s="87"/>
      <c r="AW745" s="87"/>
      <c r="AX745" s="87"/>
      <c r="AY745" s="87"/>
      <c r="AZ745" s="87"/>
      <c r="BA745" s="87"/>
      <c r="BB745" s="87"/>
      <c r="BC745" s="87"/>
      <c r="BD745" s="87"/>
      <c r="BE745" s="87"/>
      <c r="BF745" s="87"/>
      <c r="BG745" s="87"/>
      <c r="BH745" s="87"/>
      <c r="BI745" s="87"/>
      <c r="BJ745" s="56"/>
      <c r="BK745" s="56"/>
    </row>
    <row r="746" spans="6:63" ht="12.75">
      <c r="F746" s="343"/>
      <c r="G746" s="343"/>
      <c r="H746" s="343"/>
      <c r="I746" s="343"/>
      <c r="J746" s="343"/>
      <c r="K746" s="343"/>
      <c r="L746" s="343"/>
      <c r="M746" s="343"/>
      <c r="N746" s="343"/>
      <c r="O746" s="343"/>
      <c r="P746" s="343"/>
      <c r="Q746" s="343"/>
      <c r="R746" s="343"/>
      <c r="S746" s="343"/>
      <c r="T746" s="343"/>
      <c r="U746" s="343"/>
      <c r="V746" s="343"/>
      <c r="W746" s="343"/>
      <c r="X746" s="343"/>
      <c r="Y746" s="343"/>
      <c r="Z746" s="343"/>
      <c r="AA746" s="343"/>
      <c r="AB746" s="343"/>
      <c r="AC746" s="343"/>
      <c r="AD746" s="343"/>
      <c r="AE746" s="343"/>
      <c r="AF746" s="343"/>
      <c r="AG746" s="343"/>
      <c r="AH746" s="343"/>
      <c r="AI746" s="343"/>
      <c r="AJ746" s="343"/>
      <c r="AK746" s="21"/>
      <c r="AL746" s="87"/>
      <c r="AM746" s="87"/>
      <c r="AN746" s="87"/>
      <c r="AO746" s="87"/>
      <c r="AP746" s="87"/>
      <c r="AQ746" s="87"/>
      <c r="AR746" s="87"/>
      <c r="AS746" s="87"/>
      <c r="AT746" s="87"/>
      <c r="AU746" s="87"/>
      <c r="AV746" s="87"/>
      <c r="AW746" s="87"/>
      <c r="AX746" s="87"/>
      <c r="AY746" s="87"/>
      <c r="AZ746" s="87"/>
      <c r="BA746" s="87"/>
      <c r="BB746" s="87"/>
      <c r="BC746" s="87"/>
      <c r="BD746" s="87"/>
      <c r="BE746" s="87"/>
      <c r="BF746" s="87"/>
      <c r="BG746" s="87"/>
      <c r="BH746" s="87"/>
      <c r="BI746" s="87"/>
      <c r="BJ746" s="56"/>
      <c r="BK746" s="56"/>
    </row>
    <row r="747" spans="6:63" ht="12.75">
      <c r="F747" s="343"/>
      <c r="G747" s="343"/>
      <c r="H747" s="343"/>
      <c r="I747" s="343"/>
      <c r="J747" s="343"/>
      <c r="K747" s="343"/>
      <c r="L747" s="343"/>
      <c r="M747" s="343"/>
      <c r="N747" s="343"/>
      <c r="O747" s="343"/>
      <c r="P747" s="343"/>
      <c r="Q747" s="343"/>
      <c r="R747" s="343"/>
      <c r="S747" s="343"/>
      <c r="T747" s="343"/>
      <c r="U747" s="343"/>
      <c r="V747" s="343"/>
      <c r="W747" s="343"/>
      <c r="X747" s="343"/>
      <c r="Y747" s="343"/>
      <c r="Z747" s="343"/>
      <c r="AA747" s="343"/>
      <c r="AB747" s="343"/>
      <c r="AC747" s="343"/>
      <c r="AD747" s="343"/>
      <c r="AE747" s="343"/>
      <c r="AF747" s="343"/>
      <c r="AG747" s="343"/>
      <c r="AH747" s="343"/>
      <c r="AI747" s="343"/>
      <c r="AJ747" s="343"/>
      <c r="AK747" s="21"/>
      <c r="AL747" s="87"/>
      <c r="AM747" s="87"/>
      <c r="AN747" s="87"/>
      <c r="AO747" s="87"/>
      <c r="AP747" s="87"/>
      <c r="AQ747" s="87"/>
      <c r="AR747" s="87"/>
      <c r="AS747" s="87"/>
      <c r="AT747" s="87"/>
      <c r="AU747" s="87"/>
      <c r="AV747" s="87"/>
      <c r="AW747" s="87"/>
      <c r="AX747" s="87"/>
      <c r="AY747" s="87"/>
      <c r="AZ747" s="87"/>
      <c r="BA747" s="87"/>
      <c r="BB747" s="87"/>
      <c r="BC747" s="87"/>
      <c r="BD747" s="87"/>
      <c r="BE747" s="87"/>
      <c r="BF747" s="87"/>
      <c r="BG747" s="87"/>
      <c r="BH747" s="87"/>
      <c r="BI747" s="87"/>
      <c r="BJ747" s="56"/>
      <c r="BK747" s="56"/>
    </row>
    <row r="748" spans="6:63" ht="12.75">
      <c r="F748" s="343"/>
      <c r="G748" s="343"/>
      <c r="H748" s="343"/>
      <c r="I748" s="343"/>
      <c r="J748" s="343"/>
      <c r="K748" s="343"/>
      <c r="L748" s="343"/>
      <c r="M748" s="343"/>
      <c r="N748" s="343"/>
      <c r="O748" s="343"/>
      <c r="P748" s="343"/>
      <c r="Q748" s="343"/>
      <c r="R748" s="343"/>
      <c r="S748" s="343"/>
      <c r="T748" s="343"/>
      <c r="U748" s="343"/>
      <c r="V748" s="343"/>
      <c r="W748" s="343"/>
      <c r="X748" s="343"/>
      <c r="Y748" s="343"/>
      <c r="Z748" s="343"/>
      <c r="AA748" s="343"/>
      <c r="AB748" s="343"/>
      <c r="AC748" s="343"/>
      <c r="AD748" s="343"/>
      <c r="AE748" s="343"/>
      <c r="AF748" s="343"/>
      <c r="AG748" s="343"/>
      <c r="AH748" s="343"/>
      <c r="AI748" s="343"/>
      <c r="AJ748" s="343"/>
      <c r="AK748" s="21"/>
      <c r="AL748" s="87"/>
      <c r="AM748" s="87"/>
      <c r="AN748" s="87"/>
      <c r="AO748" s="87"/>
      <c r="AP748" s="87"/>
      <c r="AQ748" s="87"/>
      <c r="AR748" s="87"/>
      <c r="AS748" s="87"/>
      <c r="AT748" s="87"/>
      <c r="AU748" s="87"/>
      <c r="AV748" s="87"/>
      <c r="AW748" s="87"/>
      <c r="AX748" s="87"/>
      <c r="AY748" s="87"/>
      <c r="AZ748" s="87"/>
      <c r="BA748" s="87"/>
      <c r="BB748" s="87"/>
      <c r="BC748" s="87"/>
      <c r="BD748" s="87"/>
      <c r="BE748" s="87"/>
      <c r="BF748" s="87"/>
      <c r="BG748" s="87"/>
      <c r="BH748" s="87"/>
      <c r="BI748" s="87"/>
      <c r="BJ748" s="56"/>
      <c r="BK748" s="56"/>
    </row>
    <row r="749" spans="6:63" ht="12.75">
      <c r="F749" s="343"/>
      <c r="G749" s="343"/>
      <c r="H749" s="343"/>
      <c r="I749" s="343"/>
      <c r="J749" s="343"/>
      <c r="K749" s="343"/>
      <c r="L749" s="343"/>
      <c r="M749" s="343"/>
      <c r="N749" s="343"/>
      <c r="O749" s="343"/>
      <c r="P749" s="343"/>
      <c r="Q749" s="343"/>
      <c r="R749" s="343"/>
      <c r="S749" s="343"/>
      <c r="T749" s="343"/>
      <c r="U749" s="343"/>
      <c r="V749" s="343"/>
      <c r="W749" s="343"/>
      <c r="X749" s="343"/>
      <c r="Y749" s="343"/>
      <c r="Z749" s="343"/>
      <c r="AA749" s="343"/>
      <c r="AB749" s="343"/>
      <c r="AC749" s="343"/>
      <c r="AD749" s="343"/>
      <c r="AE749" s="343"/>
      <c r="AF749" s="343"/>
      <c r="AG749" s="343"/>
      <c r="AH749" s="343"/>
      <c r="AI749" s="343"/>
      <c r="AJ749" s="343"/>
      <c r="AK749" s="21"/>
      <c r="AL749" s="87"/>
      <c r="AM749" s="87"/>
      <c r="AN749" s="87"/>
      <c r="AO749" s="87"/>
      <c r="AP749" s="87"/>
      <c r="AQ749" s="87"/>
      <c r="AR749" s="87"/>
      <c r="AS749" s="87"/>
      <c r="AT749" s="87"/>
      <c r="AU749" s="87"/>
      <c r="AV749" s="87"/>
      <c r="AW749" s="87"/>
      <c r="AX749" s="87"/>
      <c r="AY749" s="87"/>
      <c r="AZ749" s="87"/>
      <c r="BA749" s="87"/>
      <c r="BB749" s="87"/>
      <c r="BC749" s="87"/>
      <c r="BD749" s="87"/>
      <c r="BE749" s="87"/>
      <c r="BF749" s="87"/>
      <c r="BG749" s="87"/>
      <c r="BH749" s="87"/>
      <c r="BI749" s="87"/>
      <c r="BJ749" s="56"/>
      <c r="BK749" s="56"/>
    </row>
    <row r="750" spans="6:63" ht="12.75">
      <c r="F750" s="343"/>
      <c r="G750" s="343"/>
      <c r="H750" s="343"/>
      <c r="I750" s="343"/>
      <c r="J750" s="343"/>
      <c r="K750" s="343"/>
      <c r="L750" s="343"/>
      <c r="M750" s="343"/>
      <c r="N750" s="343"/>
      <c r="O750" s="343"/>
      <c r="P750" s="343"/>
      <c r="Q750" s="343"/>
      <c r="R750" s="343"/>
      <c r="S750" s="343"/>
      <c r="T750" s="343"/>
      <c r="U750" s="343"/>
      <c r="V750" s="343"/>
      <c r="W750" s="343"/>
      <c r="X750" s="343"/>
      <c r="Y750" s="343"/>
      <c r="Z750" s="343"/>
      <c r="AA750" s="343"/>
      <c r="AB750" s="343"/>
      <c r="AC750" s="343"/>
      <c r="AD750" s="343"/>
      <c r="AE750" s="343"/>
      <c r="AF750" s="343"/>
      <c r="AG750" s="343"/>
      <c r="AH750" s="343"/>
      <c r="AI750" s="343"/>
      <c r="AJ750" s="343"/>
      <c r="AK750" s="21"/>
      <c r="AL750" s="87"/>
      <c r="AM750" s="87"/>
      <c r="AN750" s="87"/>
      <c r="AO750" s="87"/>
      <c r="AP750" s="87"/>
      <c r="AQ750" s="87"/>
      <c r="AR750" s="87"/>
      <c r="AS750" s="87"/>
      <c r="AT750" s="87"/>
      <c r="AU750" s="87"/>
      <c r="AV750" s="87"/>
      <c r="AW750" s="87"/>
      <c r="AX750" s="87"/>
      <c r="AY750" s="87"/>
      <c r="AZ750" s="87"/>
      <c r="BA750" s="87"/>
      <c r="BB750" s="87"/>
      <c r="BC750" s="87"/>
      <c r="BD750" s="87"/>
      <c r="BE750" s="87"/>
      <c r="BF750" s="87"/>
      <c r="BG750" s="87"/>
      <c r="BH750" s="87"/>
      <c r="BI750" s="87"/>
      <c r="BJ750" s="56"/>
      <c r="BK750" s="56"/>
    </row>
    <row r="751" spans="6:63" ht="12.75">
      <c r="F751" s="343"/>
      <c r="G751" s="343"/>
      <c r="H751" s="343"/>
      <c r="I751" s="343"/>
      <c r="J751" s="343"/>
      <c r="K751" s="343"/>
      <c r="L751" s="343"/>
      <c r="M751" s="343"/>
      <c r="N751" s="343"/>
      <c r="O751" s="343"/>
      <c r="P751" s="343"/>
      <c r="Q751" s="343"/>
      <c r="R751" s="343"/>
      <c r="S751" s="343"/>
      <c r="T751" s="343"/>
      <c r="U751" s="343"/>
      <c r="V751" s="343"/>
      <c r="W751" s="343"/>
      <c r="X751" s="343"/>
      <c r="Y751" s="343"/>
      <c r="Z751" s="343"/>
      <c r="AA751" s="343"/>
      <c r="AB751" s="343"/>
      <c r="AC751" s="343"/>
      <c r="AD751" s="343"/>
      <c r="AE751" s="343"/>
      <c r="AF751" s="343"/>
      <c r="AG751" s="343"/>
      <c r="AH751" s="343"/>
      <c r="AI751" s="343"/>
      <c r="AJ751" s="343"/>
      <c r="AK751" s="21"/>
      <c r="AL751" s="87"/>
      <c r="AM751" s="87"/>
      <c r="AN751" s="87"/>
      <c r="AO751" s="87"/>
      <c r="AP751" s="87"/>
      <c r="AQ751" s="87"/>
      <c r="AR751" s="87"/>
      <c r="AS751" s="87"/>
      <c r="AT751" s="87"/>
      <c r="AU751" s="87"/>
      <c r="AV751" s="87"/>
      <c r="AW751" s="87"/>
      <c r="AX751" s="87"/>
      <c r="AY751" s="87"/>
      <c r="AZ751" s="87"/>
      <c r="BA751" s="87"/>
      <c r="BB751" s="87"/>
      <c r="BC751" s="87"/>
      <c r="BD751" s="87"/>
      <c r="BE751" s="87"/>
      <c r="BF751" s="87"/>
      <c r="BG751" s="87"/>
      <c r="BH751" s="87"/>
      <c r="BI751" s="87"/>
      <c r="BJ751" s="56"/>
      <c r="BK751" s="56"/>
    </row>
    <row r="752" spans="6:63" ht="12.75">
      <c r="F752" s="343"/>
      <c r="G752" s="343"/>
      <c r="H752" s="343"/>
      <c r="I752" s="343"/>
      <c r="J752" s="343"/>
      <c r="K752" s="343"/>
      <c r="L752" s="343"/>
      <c r="M752" s="343"/>
      <c r="N752" s="343"/>
      <c r="O752" s="343"/>
      <c r="P752" s="343"/>
      <c r="Q752" s="343"/>
      <c r="R752" s="343"/>
      <c r="S752" s="343"/>
      <c r="T752" s="343"/>
      <c r="U752" s="343"/>
      <c r="V752" s="343"/>
      <c r="W752" s="343"/>
      <c r="X752" s="343"/>
      <c r="Y752" s="343"/>
      <c r="Z752" s="343"/>
      <c r="AA752" s="343"/>
      <c r="AB752" s="343"/>
      <c r="AC752" s="343"/>
      <c r="AD752" s="343"/>
      <c r="AE752" s="343"/>
      <c r="AF752" s="343"/>
      <c r="AG752" s="343"/>
      <c r="AH752" s="343"/>
      <c r="AI752" s="343"/>
      <c r="AJ752" s="343"/>
      <c r="AK752" s="21"/>
      <c r="AL752" s="87"/>
      <c r="AM752" s="87"/>
      <c r="AN752" s="87"/>
      <c r="AO752" s="87"/>
      <c r="AP752" s="87"/>
      <c r="AQ752" s="87"/>
      <c r="AR752" s="87"/>
      <c r="AS752" s="87"/>
      <c r="AT752" s="87"/>
      <c r="AU752" s="87"/>
      <c r="AV752" s="87"/>
      <c r="AW752" s="87"/>
      <c r="AX752" s="87"/>
      <c r="AY752" s="87"/>
      <c r="AZ752" s="87"/>
      <c r="BA752" s="87"/>
      <c r="BB752" s="87"/>
      <c r="BC752" s="87"/>
      <c r="BD752" s="87"/>
      <c r="BE752" s="87"/>
      <c r="BF752" s="87"/>
      <c r="BG752" s="87"/>
      <c r="BH752" s="87"/>
      <c r="BI752" s="87"/>
      <c r="BJ752" s="56"/>
      <c r="BK752" s="56"/>
    </row>
    <row r="753" spans="6:63" ht="12.75">
      <c r="F753" s="343"/>
      <c r="G753" s="343"/>
      <c r="H753" s="343"/>
      <c r="I753" s="343"/>
      <c r="J753" s="343"/>
      <c r="K753" s="343"/>
      <c r="L753" s="343"/>
      <c r="M753" s="343"/>
      <c r="N753" s="343"/>
      <c r="O753" s="343"/>
      <c r="P753" s="343"/>
      <c r="Q753" s="343"/>
      <c r="R753" s="343"/>
      <c r="S753" s="343"/>
      <c r="T753" s="343"/>
      <c r="U753" s="343"/>
      <c r="V753" s="343"/>
      <c r="W753" s="343"/>
      <c r="X753" s="343"/>
      <c r="Y753" s="343"/>
      <c r="Z753" s="343"/>
      <c r="AA753" s="343"/>
      <c r="AB753" s="343"/>
      <c r="AC753" s="343"/>
      <c r="AD753" s="343"/>
      <c r="AE753" s="343"/>
      <c r="AF753" s="343"/>
      <c r="AG753" s="343"/>
      <c r="AH753" s="343"/>
      <c r="AI753" s="343"/>
      <c r="AJ753" s="343"/>
      <c r="AK753" s="21"/>
      <c r="AL753" s="87"/>
      <c r="AM753" s="87"/>
      <c r="AN753" s="87"/>
      <c r="AO753" s="87"/>
      <c r="AP753" s="87"/>
      <c r="AQ753" s="87"/>
      <c r="AR753" s="87"/>
      <c r="AS753" s="87"/>
      <c r="AT753" s="87"/>
      <c r="AU753" s="87"/>
      <c r="AV753" s="87"/>
      <c r="AW753" s="87"/>
      <c r="AX753" s="87"/>
      <c r="AY753" s="87"/>
      <c r="AZ753" s="87"/>
      <c r="BA753" s="87"/>
      <c r="BB753" s="87"/>
      <c r="BC753" s="87"/>
      <c r="BD753" s="87"/>
      <c r="BE753" s="87"/>
      <c r="BF753" s="87"/>
      <c r="BG753" s="87"/>
      <c r="BH753" s="87"/>
      <c r="BI753" s="87"/>
      <c r="BJ753" s="56"/>
      <c r="BK753" s="56"/>
    </row>
    <row r="754" spans="6:63" ht="12.75">
      <c r="F754" s="343"/>
      <c r="G754" s="343"/>
      <c r="H754" s="343"/>
      <c r="I754" s="343"/>
      <c r="J754" s="343"/>
      <c r="K754" s="343"/>
      <c r="L754" s="343"/>
      <c r="M754" s="343"/>
      <c r="N754" s="343"/>
      <c r="O754" s="343"/>
      <c r="P754" s="343"/>
      <c r="Q754" s="343"/>
      <c r="R754" s="343"/>
      <c r="S754" s="343"/>
      <c r="T754" s="343"/>
      <c r="U754" s="343"/>
      <c r="V754" s="343"/>
      <c r="W754" s="343"/>
      <c r="X754" s="343"/>
      <c r="Y754" s="343"/>
      <c r="Z754" s="343"/>
      <c r="AA754" s="343"/>
      <c r="AB754" s="343"/>
      <c r="AC754" s="343"/>
      <c r="AD754" s="343"/>
      <c r="AE754" s="343"/>
      <c r="AF754" s="343"/>
      <c r="AG754" s="343"/>
      <c r="AH754" s="343"/>
      <c r="AI754" s="343"/>
      <c r="AJ754" s="343"/>
      <c r="AK754" s="21"/>
      <c r="AL754" s="87"/>
      <c r="AM754" s="87"/>
      <c r="AN754" s="87"/>
      <c r="AO754" s="87"/>
      <c r="AP754" s="87"/>
      <c r="AQ754" s="87"/>
      <c r="AR754" s="87"/>
      <c r="AS754" s="87"/>
      <c r="AT754" s="87"/>
      <c r="AU754" s="87"/>
      <c r="AV754" s="87"/>
      <c r="AW754" s="87"/>
      <c r="AX754" s="87"/>
      <c r="AY754" s="87"/>
      <c r="AZ754" s="87"/>
      <c r="BA754" s="87"/>
      <c r="BB754" s="87"/>
      <c r="BC754" s="87"/>
      <c r="BD754" s="87"/>
      <c r="BE754" s="87"/>
      <c r="BF754" s="87"/>
      <c r="BG754" s="87"/>
      <c r="BH754" s="87"/>
      <c r="BI754" s="87"/>
      <c r="BJ754" s="56"/>
      <c r="BK754" s="56"/>
    </row>
    <row r="755" spans="6:63" ht="12.75">
      <c r="F755" s="343"/>
      <c r="G755" s="343"/>
      <c r="H755" s="343"/>
      <c r="I755" s="343"/>
      <c r="J755" s="343"/>
      <c r="K755" s="343"/>
      <c r="L755" s="343"/>
      <c r="M755" s="343"/>
      <c r="N755" s="343"/>
      <c r="O755" s="343"/>
      <c r="P755" s="343"/>
      <c r="Q755" s="343"/>
      <c r="R755" s="343"/>
      <c r="S755" s="343"/>
      <c r="T755" s="343"/>
      <c r="U755" s="343"/>
      <c r="V755" s="343"/>
      <c r="W755" s="343"/>
      <c r="X755" s="343"/>
      <c r="Y755" s="343"/>
      <c r="Z755" s="343"/>
      <c r="AA755" s="343"/>
      <c r="AB755" s="343"/>
      <c r="AC755" s="343"/>
      <c r="AD755" s="343"/>
      <c r="AE755" s="343"/>
      <c r="AF755" s="343"/>
      <c r="AG755" s="343"/>
      <c r="AH755" s="343"/>
      <c r="AI755" s="343"/>
      <c r="AJ755" s="343"/>
      <c r="AK755" s="21"/>
      <c r="AL755" s="87"/>
      <c r="AM755" s="87"/>
      <c r="AN755" s="87"/>
      <c r="AO755" s="87"/>
      <c r="AP755" s="87"/>
      <c r="AQ755" s="87"/>
      <c r="AR755" s="87"/>
      <c r="AS755" s="87"/>
      <c r="AT755" s="87"/>
      <c r="AU755" s="87"/>
      <c r="AV755" s="87"/>
      <c r="AW755" s="87"/>
      <c r="AX755" s="87"/>
      <c r="AY755" s="87"/>
      <c r="AZ755" s="87"/>
      <c r="BA755" s="87"/>
      <c r="BB755" s="87"/>
      <c r="BC755" s="87"/>
      <c r="BD755" s="87"/>
      <c r="BE755" s="87"/>
      <c r="BF755" s="87"/>
      <c r="BG755" s="87"/>
      <c r="BH755" s="87"/>
      <c r="BI755" s="87"/>
      <c r="BJ755" s="56"/>
      <c r="BK755" s="56"/>
    </row>
    <row r="756" spans="6:63" ht="12.75">
      <c r="F756" s="343"/>
      <c r="G756" s="343"/>
      <c r="H756" s="343"/>
      <c r="I756" s="343"/>
      <c r="J756" s="343"/>
      <c r="K756" s="343"/>
      <c r="L756" s="343"/>
      <c r="M756" s="343"/>
      <c r="N756" s="343"/>
      <c r="O756" s="343"/>
      <c r="P756" s="343"/>
      <c r="Q756" s="343"/>
      <c r="R756" s="343"/>
      <c r="S756" s="343"/>
      <c r="T756" s="343"/>
      <c r="U756" s="343"/>
      <c r="V756" s="343"/>
      <c r="W756" s="343"/>
      <c r="X756" s="343"/>
      <c r="Y756" s="343"/>
      <c r="Z756" s="343"/>
      <c r="AA756" s="343"/>
      <c r="AB756" s="343"/>
      <c r="AC756" s="343"/>
      <c r="AD756" s="343"/>
      <c r="AE756" s="343"/>
      <c r="AF756" s="343"/>
      <c r="AG756" s="343"/>
      <c r="AH756" s="343"/>
      <c r="AI756" s="343"/>
      <c r="AJ756" s="343"/>
      <c r="AK756" s="21"/>
      <c r="AL756" s="87"/>
      <c r="AM756" s="87"/>
      <c r="AN756" s="87"/>
      <c r="AO756" s="87"/>
      <c r="AP756" s="87"/>
      <c r="AQ756" s="87"/>
      <c r="AR756" s="87"/>
      <c r="AS756" s="87"/>
      <c r="AT756" s="87"/>
      <c r="AU756" s="87"/>
      <c r="AV756" s="87"/>
      <c r="AW756" s="87"/>
      <c r="AX756" s="87"/>
      <c r="AY756" s="87"/>
      <c r="AZ756" s="87"/>
      <c r="BA756" s="87"/>
      <c r="BB756" s="87"/>
      <c r="BC756" s="87"/>
      <c r="BD756" s="87"/>
      <c r="BE756" s="87"/>
      <c r="BF756" s="87"/>
      <c r="BG756" s="87"/>
      <c r="BH756" s="87"/>
      <c r="BI756" s="87"/>
      <c r="BJ756" s="56"/>
      <c r="BK756" s="56"/>
    </row>
    <row r="757" spans="6:63" ht="12.75">
      <c r="F757" s="343"/>
      <c r="G757" s="343"/>
      <c r="H757" s="343"/>
      <c r="I757" s="343"/>
      <c r="J757" s="343"/>
      <c r="K757" s="343"/>
      <c r="L757" s="343"/>
      <c r="M757" s="343"/>
      <c r="N757" s="343"/>
      <c r="O757" s="343"/>
      <c r="P757" s="343"/>
      <c r="Q757" s="343"/>
      <c r="R757" s="343"/>
      <c r="S757" s="343"/>
      <c r="T757" s="343"/>
      <c r="U757" s="343"/>
      <c r="V757" s="343"/>
      <c r="W757" s="343"/>
      <c r="X757" s="343"/>
      <c r="Y757" s="343"/>
      <c r="Z757" s="343"/>
      <c r="AA757" s="343"/>
      <c r="AB757" s="343"/>
      <c r="AC757" s="343"/>
      <c r="AD757" s="343"/>
      <c r="AE757" s="343"/>
      <c r="AF757" s="343"/>
      <c r="AG757" s="343"/>
      <c r="AH757" s="343"/>
      <c r="AI757" s="343"/>
      <c r="AJ757" s="343"/>
      <c r="AK757" s="21"/>
      <c r="AL757" s="87"/>
      <c r="AM757" s="87"/>
      <c r="AN757" s="87"/>
      <c r="AO757" s="87"/>
      <c r="AP757" s="87"/>
      <c r="AQ757" s="87"/>
      <c r="AR757" s="87"/>
      <c r="AS757" s="87"/>
      <c r="AT757" s="87"/>
      <c r="AU757" s="87"/>
      <c r="AV757" s="87"/>
      <c r="AW757" s="87"/>
      <c r="AX757" s="87"/>
      <c r="AY757" s="87"/>
      <c r="AZ757" s="87"/>
      <c r="BA757" s="87"/>
      <c r="BB757" s="87"/>
      <c r="BC757" s="87"/>
      <c r="BD757" s="87"/>
      <c r="BE757" s="87"/>
      <c r="BF757" s="87"/>
      <c r="BG757" s="87"/>
      <c r="BH757" s="87"/>
      <c r="BI757" s="87"/>
      <c r="BJ757" s="56"/>
      <c r="BK757" s="56"/>
    </row>
    <row r="758" spans="6:63" ht="12.75">
      <c r="F758" s="343"/>
      <c r="G758" s="343"/>
      <c r="H758" s="343"/>
      <c r="I758" s="343"/>
      <c r="J758" s="343"/>
      <c r="K758" s="343"/>
      <c r="L758" s="343"/>
      <c r="M758" s="343"/>
      <c r="N758" s="343"/>
      <c r="O758" s="343"/>
      <c r="P758" s="343"/>
      <c r="Q758" s="343"/>
      <c r="R758" s="343"/>
      <c r="S758" s="343"/>
      <c r="T758" s="343"/>
      <c r="U758" s="343"/>
      <c r="V758" s="343"/>
      <c r="W758" s="343"/>
      <c r="X758" s="343"/>
      <c r="Y758" s="343"/>
      <c r="Z758" s="343"/>
      <c r="AA758" s="343"/>
      <c r="AB758" s="343"/>
      <c r="AC758" s="343"/>
      <c r="AD758" s="343"/>
      <c r="AE758" s="343"/>
      <c r="AF758" s="343"/>
      <c r="AG758" s="343"/>
      <c r="AH758" s="343"/>
      <c r="AI758" s="343"/>
      <c r="AJ758" s="343"/>
      <c r="AK758" s="21"/>
      <c r="AL758" s="87"/>
      <c r="AM758" s="87"/>
      <c r="AN758" s="87"/>
      <c r="AO758" s="87"/>
      <c r="AP758" s="87"/>
      <c r="AQ758" s="87"/>
      <c r="AR758" s="87"/>
      <c r="AS758" s="87"/>
      <c r="AT758" s="87"/>
      <c r="AU758" s="87"/>
      <c r="AV758" s="87"/>
      <c r="AW758" s="87"/>
      <c r="AX758" s="87"/>
      <c r="AY758" s="87"/>
      <c r="AZ758" s="87"/>
      <c r="BA758" s="87"/>
      <c r="BB758" s="87"/>
      <c r="BC758" s="87"/>
      <c r="BD758" s="87"/>
      <c r="BE758" s="87"/>
      <c r="BF758" s="87"/>
      <c r="BG758" s="87"/>
      <c r="BH758" s="87"/>
      <c r="BI758" s="87"/>
      <c r="BJ758" s="56"/>
      <c r="BK758" s="56"/>
    </row>
    <row r="759" spans="6:63" ht="12.75">
      <c r="F759" s="343"/>
      <c r="G759" s="343"/>
      <c r="H759" s="343"/>
      <c r="I759" s="343"/>
      <c r="J759" s="343"/>
      <c r="K759" s="343"/>
      <c r="L759" s="343"/>
      <c r="M759" s="343"/>
      <c r="N759" s="343"/>
      <c r="O759" s="343"/>
      <c r="P759" s="343"/>
      <c r="Q759" s="343"/>
      <c r="R759" s="343"/>
      <c r="S759" s="343"/>
      <c r="T759" s="343"/>
      <c r="U759" s="343"/>
      <c r="V759" s="343"/>
      <c r="W759" s="343"/>
      <c r="X759" s="343"/>
      <c r="Y759" s="343"/>
      <c r="Z759" s="343"/>
      <c r="AA759" s="343"/>
      <c r="AB759" s="343"/>
      <c r="AC759" s="343"/>
      <c r="AD759" s="343"/>
      <c r="AE759" s="343"/>
      <c r="AF759" s="343"/>
      <c r="AG759" s="343"/>
      <c r="AH759" s="343"/>
      <c r="AI759" s="343"/>
      <c r="AJ759" s="343"/>
      <c r="AK759" s="21"/>
      <c r="AL759" s="87"/>
      <c r="AM759" s="87"/>
      <c r="AN759" s="87"/>
      <c r="AO759" s="87"/>
      <c r="AP759" s="87"/>
      <c r="AQ759" s="87"/>
      <c r="AR759" s="87"/>
      <c r="AS759" s="87"/>
      <c r="AT759" s="87"/>
      <c r="AU759" s="87"/>
      <c r="AV759" s="87"/>
      <c r="AW759" s="87"/>
      <c r="AX759" s="87"/>
      <c r="AY759" s="87"/>
      <c r="AZ759" s="87"/>
      <c r="BA759" s="87"/>
      <c r="BB759" s="87"/>
      <c r="BC759" s="87"/>
      <c r="BD759" s="87"/>
      <c r="BE759" s="87"/>
      <c r="BF759" s="87"/>
      <c r="BG759" s="87"/>
      <c r="BH759" s="87"/>
      <c r="BI759" s="87"/>
      <c r="BJ759" s="56"/>
      <c r="BK759" s="56"/>
    </row>
    <row r="760" spans="6:63" ht="12.75">
      <c r="F760" s="343"/>
      <c r="G760" s="343"/>
      <c r="H760" s="343"/>
      <c r="I760" s="343"/>
      <c r="J760" s="343"/>
      <c r="K760" s="343"/>
      <c r="L760" s="343"/>
      <c r="M760" s="343"/>
      <c r="N760" s="343"/>
      <c r="O760" s="343"/>
      <c r="P760" s="343"/>
      <c r="Q760" s="343"/>
      <c r="R760" s="343"/>
      <c r="S760" s="343"/>
      <c r="T760" s="343"/>
      <c r="U760" s="343"/>
      <c r="V760" s="343"/>
      <c r="W760" s="343"/>
      <c r="X760" s="343"/>
      <c r="Y760" s="343"/>
      <c r="Z760" s="343"/>
      <c r="AA760" s="343"/>
      <c r="AB760" s="343"/>
      <c r="AC760" s="343"/>
      <c r="AD760" s="343"/>
      <c r="AE760" s="343"/>
      <c r="AF760" s="343"/>
      <c r="AG760" s="343"/>
      <c r="AH760" s="343"/>
      <c r="AI760" s="343"/>
      <c r="AJ760" s="343"/>
      <c r="AK760" s="21"/>
      <c r="AL760" s="87"/>
      <c r="AM760" s="87"/>
      <c r="AN760" s="87"/>
      <c r="AO760" s="87"/>
      <c r="AP760" s="87"/>
      <c r="AQ760" s="87"/>
      <c r="AR760" s="87"/>
      <c r="AS760" s="87"/>
      <c r="AT760" s="87"/>
      <c r="AU760" s="87"/>
      <c r="AV760" s="87"/>
      <c r="AW760" s="87"/>
      <c r="AX760" s="87"/>
      <c r="AY760" s="87"/>
      <c r="AZ760" s="87"/>
      <c r="BA760" s="87"/>
      <c r="BB760" s="87"/>
      <c r="BC760" s="87"/>
      <c r="BD760" s="87"/>
      <c r="BE760" s="87"/>
      <c r="BF760" s="87"/>
      <c r="BG760" s="87"/>
      <c r="BH760" s="87"/>
      <c r="BI760" s="87"/>
      <c r="BJ760" s="56"/>
      <c r="BK760" s="56"/>
    </row>
    <row r="761" spans="6:63" ht="12.75">
      <c r="F761" s="343"/>
      <c r="G761" s="343"/>
      <c r="H761" s="343"/>
      <c r="I761" s="343"/>
      <c r="J761" s="343"/>
      <c r="K761" s="343"/>
      <c r="L761" s="343"/>
      <c r="M761" s="343"/>
      <c r="N761" s="343"/>
      <c r="O761" s="343"/>
      <c r="P761" s="343"/>
      <c r="Q761" s="343"/>
      <c r="R761" s="343"/>
      <c r="S761" s="343"/>
      <c r="T761" s="343"/>
      <c r="U761" s="343"/>
      <c r="V761" s="343"/>
      <c r="W761" s="343"/>
      <c r="X761" s="343"/>
      <c r="Y761" s="343"/>
      <c r="Z761" s="343"/>
      <c r="AA761" s="343"/>
      <c r="AB761" s="343"/>
      <c r="AC761" s="343"/>
      <c r="AD761" s="343"/>
      <c r="AE761" s="343"/>
      <c r="AF761" s="343"/>
      <c r="AG761" s="343"/>
      <c r="AH761" s="343"/>
      <c r="AI761" s="343"/>
      <c r="AJ761" s="343"/>
      <c r="AK761" s="21"/>
      <c r="AL761" s="87"/>
      <c r="AM761" s="87"/>
      <c r="AN761" s="87"/>
      <c r="AO761" s="87"/>
      <c r="AP761" s="87"/>
      <c r="AQ761" s="87"/>
      <c r="AR761" s="87"/>
      <c r="AS761" s="87"/>
      <c r="AT761" s="87"/>
      <c r="AU761" s="87"/>
      <c r="AV761" s="87"/>
      <c r="AW761" s="87"/>
      <c r="AX761" s="87"/>
      <c r="AY761" s="87"/>
      <c r="AZ761" s="87"/>
      <c r="BA761" s="87"/>
      <c r="BB761" s="87"/>
      <c r="BC761" s="87"/>
      <c r="BD761" s="87"/>
      <c r="BE761" s="87"/>
      <c r="BF761" s="87"/>
      <c r="BG761" s="87"/>
      <c r="BH761" s="87"/>
      <c r="BI761" s="87"/>
      <c r="BJ761" s="56"/>
      <c r="BK761" s="56"/>
    </row>
    <row r="762" spans="6:63" ht="12.75">
      <c r="F762" s="343"/>
      <c r="G762" s="343"/>
      <c r="H762" s="343"/>
      <c r="I762" s="343"/>
      <c r="J762" s="343"/>
      <c r="K762" s="343"/>
      <c r="L762" s="343"/>
      <c r="M762" s="343"/>
      <c r="N762" s="343"/>
      <c r="O762" s="343"/>
      <c r="P762" s="343"/>
      <c r="Q762" s="343"/>
      <c r="R762" s="343"/>
      <c r="S762" s="343"/>
      <c r="T762" s="343"/>
      <c r="U762" s="343"/>
      <c r="V762" s="343"/>
      <c r="W762" s="343"/>
      <c r="X762" s="343"/>
      <c r="Y762" s="343"/>
      <c r="Z762" s="343"/>
      <c r="AA762" s="343"/>
      <c r="AB762" s="343"/>
      <c r="AC762" s="343"/>
      <c r="AD762" s="343"/>
      <c r="AE762" s="343"/>
      <c r="AF762" s="343"/>
      <c r="AG762" s="343"/>
      <c r="AH762" s="343"/>
      <c r="AI762" s="343"/>
      <c r="AJ762" s="343"/>
      <c r="AK762" s="21"/>
      <c r="AL762" s="87"/>
      <c r="AM762" s="87"/>
      <c r="AN762" s="87"/>
      <c r="AO762" s="87"/>
      <c r="AP762" s="87"/>
      <c r="AQ762" s="87"/>
      <c r="AR762" s="87"/>
      <c r="AS762" s="87"/>
      <c r="AT762" s="87"/>
      <c r="AU762" s="87"/>
      <c r="AV762" s="87"/>
      <c r="AW762" s="87"/>
      <c r="AX762" s="87"/>
      <c r="AY762" s="87"/>
      <c r="AZ762" s="87"/>
      <c r="BA762" s="87"/>
      <c r="BB762" s="87"/>
      <c r="BC762" s="87"/>
      <c r="BD762" s="87"/>
      <c r="BE762" s="87"/>
      <c r="BF762" s="87"/>
      <c r="BG762" s="87"/>
      <c r="BH762" s="87"/>
      <c r="BI762" s="87"/>
      <c r="BJ762" s="56"/>
      <c r="BK762" s="56"/>
    </row>
    <row r="763" spans="6:63" ht="12.75">
      <c r="F763" s="343"/>
      <c r="G763" s="343"/>
      <c r="H763" s="343"/>
      <c r="I763" s="343"/>
      <c r="J763" s="343"/>
      <c r="K763" s="343"/>
      <c r="L763" s="343"/>
      <c r="M763" s="343"/>
      <c r="N763" s="343"/>
      <c r="O763" s="343"/>
      <c r="P763" s="343"/>
      <c r="Q763" s="343"/>
      <c r="R763" s="343"/>
      <c r="S763" s="343"/>
      <c r="T763" s="343"/>
      <c r="U763" s="343"/>
      <c r="V763" s="343"/>
      <c r="W763" s="343"/>
      <c r="X763" s="343"/>
      <c r="Y763" s="343"/>
      <c r="Z763" s="343"/>
      <c r="AA763" s="343"/>
      <c r="AB763" s="343"/>
      <c r="AC763" s="343"/>
      <c r="AD763" s="343"/>
      <c r="AE763" s="343"/>
      <c r="AF763" s="343"/>
      <c r="AG763" s="343"/>
      <c r="AH763" s="343"/>
      <c r="AI763" s="343"/>
      <c r="AJ763" s="343"/>
      <c r="AK763" s="21"/>
      <c r="AL763" s="87"/>
      <c r="AM763" s="87"/>
      <c r="AN763" s="87"/>
      <c r="AO763" s="87"/>
      <c r="AP763" s="87"/>
      <c r="AQ763" s="87"/>
      <c r="AR763" s="87"/>
      <c r="AS763" s="87"/>
      <c r="AT763" s="87"/>
      <c r="AU763" s="87"/>
      <c r="AV763" s="87"/>
      <c r="AW763" s="87"/>
      <c r="AX763" s="87"/>
      <c r="AY763" s="87"/>
      <c r="AZ763" s="87"/>
      <c r="BA763" s="87"/>
      <c r="BB763" s="87"/>
      <c r="BC763" s="87"/>
      <c r="BD763" s="87"/>
      <c r="BE763" s="87"/>
      <c r="BF763" s="87"/>
      <c r="BG763" s="87"/>
      <c r="BH763" s="87"/>
      <c r="BI763" s="87"/>
      <c r="BJ763" s="56"/>
      <c r="BK763" s="56"/>
    </row>
    <row r="764" spans="6:63" ht="12.75">
      <c r="F764" s="343"/>
      <c r="G764" s="343"/>
      <c r="H764" s="343"/>
      <c r="I764" s="343"/>
      <c r="J764" s="343"/>
      <c r="K764" s="343"/>
      <c r="L764" s="343"/>
      <c r="M764" s="343"/>
      <c r="N764" s="343"/>
      <c r="O764" s="343"/>
      <c r="P764" s="343"/>
      <c r="Q764" s="343"/>
      <c r="R764" s="343"/>
      <c r="S764" s="343"/>
      <c r="T764" s="343"/>
      <c r="U764" s="343"/>
      <c r="V764" s="343"/>
      <c r="W764" s="343"/>
      <c r="X764" s="343"/>
      <c r="Y764" s="343"/>
      <c r="Z764" s="343"/>
      <c r="AA764" s="343"/>
      <c r="AB764" s="343"/>
      <c r="AC764" s="343"/>
      <c r="AD764" s="343"/>
      <c r="AE764" s="343"/>
      <c r="AF764" s="343"/>
      <c r="AG764" s="343"/>
      <c r="AH764" s="343"/>
      <c r="AI764" s="343"/>
      <c r="AJ764" s="343"/>
      <c r="AK764" s="21"/>
      <c r="AL764" s="87"/>
      <c r="AM764" s="87"/>
      <c r="AN764" s="87"/>
      <c r="AO764" s="87"/>
      <c r="AP764" s="87"/>
      <c r="AQ764" s="87"/>
      <c r="AR764" s="87"/>
      <c r="AS764" s="87"/>
      <c r="AT764" s="87"/>
      <c r="AU764" s="87"/>
      <c r="AV764" s="87"/>
      <c r="AW764" s="87"/>
      <c r="AX764" s="87"/>
      <c r="AY764" s="87"/>
      <c r="AZ764" s="87"/>
      <c r="BA764" s="87"/>
      <c r="BB764" s="87"/>
      <c r="BC764" s="87"/>
      <c r="BD764" s="87"/>
      <c r="BE764" s="87"/>
      <c r="BF764" s="87"/>
      <c r="BG764" s="87"/>
      <c r="BH764" s="87"/>
      <c r="BI764" s="87"/>
      <c r="BJ764" s="56"/>
      <c r="BK764" s="56"/>
    </row>
    <row r="765" spans="6:63" ht="12.75">
      <c r="F765" s="343"/>
      <c r="G765" s="343"/>
      <c r="H765" s="343"/>
      <c r="I765" s="343"/>
      <c r="J765" s="343"/>
      <c r="K765" s="343"/>
      <c r="L765" s="343"/>
      <c r="M765" s="343"/>
      <c r="N765" s="343"/>
      <c r="O765" s="343"/>
      <c r="P765" s="343"/>
      <c r="Q765" s="343"/>
      <c r="R765" s="343"/>
      <c r="S765" s="343"/>
      <c r="T765" s="343"/>
      <c r="U765" s="343"/>
      <c r="V765" s="343"/>
      <c r="W765" s="343"/>
      <c r="X765" s="343"/>
      <c r="Y765" s="343"/>
      <c r="Z765" s="343"/>
      <c r="AA765" s="343"/>
      <c r="AB765" s="343"/>
      <c r="AC765" s="343"/>
      <c r="AD765" s="343"/>
      <c r="AE765" s="343"/>
      <c r="AF765" s="343"/>
      <c r="AG765" s="343"/>
      <c r="AH765" s="343"/>
      <c r="AI765" s="343"/>
      <c r="AJ765" s="343"/>
      <c r="AK765" s="21"/>
      <c r="AL765" s="87"/>
      <c r="AM765" s="87"/>
      <c r="AN765" s="87"/>
      <c r="AO765" s="87"/>
      <c r="AP765" s="87"/>
      <c r="AQ765" s="87"/>
      <c r="AR765" s="87"/>
      <c r="AS765" s="87"/>
      <c r="AT765" s="87"/>
      <c r="AU765" s="87"/>
      <c r="AV765" s="87"/>
      <c r="AW765" s="87"/>
      <c r="AX765" s="87"/>
      <c r="AY765" s="87"/>
      <c r="AZ765" s="87"/>
      <c r="BA765" s="87"/>
      <c r="BB765" s="87"/>
      <c r="BC765" s="87"/>
      <c r="BD765" s="87"/>
      <c r="BE765" s="87"/>
      <c r="BF765" s="87"/>
      <c r="BG765" s="87"/>
      <c r="BH765" s="87"/>
      <c r="BI765" s="87"/>
      <c r="BJ765" s="56"/>
      <c r="BK765" s="56"/>
    </row>
    <row r="766" spans="6:63" ht="12.75">
      <c r="F766" s="343"/>
      <c r="G766" s="343"/>
      <c r="H766" s="343"/>
      <c r="I766" s="343"/>
      <c r="J766" s="343"/>
      <c r="K766" s="343"/>
      <c r="L766" s="343"/>
      <c r="M766" s="343"/>
      <c r="N766" s="343"/>
      <c r="O766" s="343"/>
      <c r="P766" s="343"/>
      <c r="Q766" s="343"/>
      <c r="R766" s="343"/>
      <c r="S766" s="343"/>
      <c r="T766" s="343"/>
      <c r="U766" s="343"/>
      <c r="V766" s="343"/>
      <c r="W766" s="343"/>
      <c r="X766" s="343"/>
      <c r="Y766" s="343"/>
      <c r="Z766" s="343"/>
      <c r="AA766" s="343"/>
      <c r="AB766" s="343"/>
      <c r="AC766" s="343"/>
      <c r="AD766" s="343"/>
      <c r="AE766" s="343"/>
      <c r="AF766" s="343"/>
      <c r="AG766" s="343"/>
      <c r="AH766" s="343"/>
      <c r="AI766" s="343"/>
      <c r="AJ766" s="343"/>
      <c r="AK766" s="21"/>
      <c r="AL766" s="87"/>
      <c r="AM766" s="87"/>
      <c r="AN766" s="87"/>
      <c r="AO766" s="87"/>
      <c r="AP766" s="87"/>
      <c r="AQ766" s="87"/>
      <c r="AR766" s="87"/>
      <c r="AS766" s="87"/>
      <c r="AT766" s="87"/>
      <c r="AU766" s="87"/>
      <c r="AV766" s="87"/>
      <c r="AW766" s="87"/>
      <c r="AX766" s="87"/>
      <c r="AY766" s="87"/>
      <c r="AZ766" s="87"/>
      <c r="BA766" s="87"/>
      <c r="BB766" s="87"/>
      <c r="BC766" s="87"/>
      <c r="BD766" s="87"/>
      <c r="BE766" s="87"/>
      <c r="BF766" s="87"/>
      <c r="BG766" s="87"/>
      <c r="BH766" s="87"/>
      <c r="BI766" s="87"/>
      <c r="BJ766" s="56"/>
      <c r="BK766" s="56"/>
    </row>
    <row r="767" spans="6:63" ht="12.75">
      <c r="F767" s="343"/>
      <c r="G767" s="343"/>
      <c r="H767" s="343"/>
      <c r="I767" s="343"/>
      <c r="J767" s="343"/>
      <c r="K767" s="343"/>
      <c r="L767" s="343"/>
      <c r="M767" s="343"/>
      <c r="N767" s="343"/>
      <c r="O767" s="343"/>
      <c r="P767" s="343"/>
      <c r="Q767" s="343"/>
      <c r="R767" s="343"/>
      <c r="S767" s="343"/>
      <c r="T767" s="343"/>
      <c r="U767" s="343"/>
      <c r="V767" s="343"/>
      <c r="W767" s="343"/>
      <c r="X767" s="343"/>
      <c r="Y767" s="343"/>
      <c r="Z767" s="343"/>
      <c r="AA767" s="343"/>
      <c r="AB767" s="343"/>
      <c r="AC767" s="343"/>
      <c r="AD767" s="343"/>
      <c r="AE767" s="343"/>
      <c r="AF767" s="343"/>
      <c r="AG767" s="343"/>
      <c r="AH767" s="343"/>
      <c r="AI767" s="343"/>
      <c r="AJ767" s="343"/>
      <c r="AK767" s="21"/>
      <c r="AL767" s="87"/>
      <c r="AM767" s="87"/>
      <c r="AN767" s="87"/>
      <c r="AO767" s="87"/>
      <c r="AP767" s="87"/>
      <c r="AQ767" s="87"/>
      <c r="AR767" s="87"/>
      <c r="AS767" s="87"/>
      <c r="AT767" s="87"/>
      <c r="AU767" s="87"/>
      <c r="AV767" s="87"/>
      <c r="AW767" s="87"/>
      <c r="AX767" s="87"/>
      <c r="AY767" s="87"/>
      <c r="AZ767" s="87"/>
      <c r="BA767" s="87"/>
      <c r="BB767" s="87"/>
      <c r="BC767" s="87"/>
      <c r="BD767" s="87"/>
      <c r="BE767" s="87"/>
      <c r="BF767" s="87"/>
      <c r="BG767" s="87"/>
      <c r="BH767" s="87"/>
      <c r="BI767" s="87"/>
      <c r="BJ767" s="56"/>
      <c r="BK767" s="56"/>
    </row>
    <row r="768" spans="6:63" ht="12.75">
      <c r="F768" s="343"/>
      <c r="G768" s="343"/>
      <c r="H768" s="343"/>
      <c r="I768" s="343"/>
      <c r="J768" s="343"/>
      <c r="K768" s="343"/>
      <c r="L768" s="343"/>
      <c r="M768" s="343"/>
      <c r="N768" s="343"/>
      <c r="O768" s="343"/>
      <c r="P768" s="343"/>
      <c r="Q768" s="343"/>
      <c r="R768" s="343"/>
      <c r="S768" s="343"/>
      <c r="T768" s="343"/>
      <c r="U768" s="343"/>
      <c r="V768" s="343"/>
      <c r="W768" s="343"/>
      <c r="X768" s="343"/>
      <c r="Y768" s="343"/>
      <c r="Z768" s="343"/>
      <c r="AA768" s="343"/>
      <c r="AB768" s="343"/>
      <c r="AC768" s="343"/>
      <c r="AD768" s="343"/>
      <c r="AE768" s="343"/>
      <c r="AF768" s="343"/>
      <c r="AG768" s="343"/>
      <c r="AH768" s="343"/>
      <c r="AI768" s="343"/>
      <c r="AJ768" s="343"/>
      <c r="AK768" s="21"/>
      <c r="AL768" s="87"/>
      <c r="AM768" s="87"/>
      <c r="AN768" s="87"/>
      <c r="AO768" s="87"/>
      <c r="AP768" s="87"/>
      <c r="AQ768" s="87"/>
      <c r="AR768" s="87"/>
      <c r="AS768" s="87"/>
      <c r="AT768" s="87"/>
      <c r="AU768" s="87"/>
      <c r="AV768" s="87"/>
      <c r="AW768" s="87"/>
      <c r="AX768" s="87"/>
      <c r="AY768" s="87"/>
      <c r="AZ768" s="87"/>
      <c r="BA768" s="87"/>
      <c r="BB768" s="87"/>
      <c r="BC768" s="87"/>
      <c r="BD768" s="87"/>
      <c r="BE768" s="87"/>
      <c r="BF768" s="87"/>
      <c r="BG768" s="87"/>
      <c r="BH768" s="87"/>
      <c r="BI768" s="87"/>
      <c r="BJ768" s="56"/>
      <c r="BK768" s="56"/>
    </row>
    <row r="769" spans="6:63" ht="12.75">
      <c r="F769" s="343"/>
      <c r="G769" s="343"/>
      <c r="H769" s="343"/>
      <c r="I769" s="343"/>
      <c r="J769" s="343"/>
      <c r="K769" s="343"/>
      <c r="L769" s="343"/>
      <c r="M769" s="343"/>
      <c r="N769" s="343"/>
      <c r="O769" s="343"/>
      <c r="P769" s="343"/>
      <c r="Q769" s="343"/>
      <c r="R769" s="343"/>
      <c r="S769" s="343"/>
      <c r="T769" s="343"/>
      <c r="U769" s="343"/>
      <c r="V769" s="343"/>
      <c r="W769" s="343"/>
      <c r="X769" s="343"/>
      <c r="Y769" s="343"/>
      <c r="Z769" s="343"/>
      <c r="AA769" s="343"/>
      <c r="AB769" s="343"/>
      <c r="AC769" s="343"/>
      <c r="AD769" s="343"/>
      <c r="AE769" s="343"/>
      <c r="AF769" s="343"/>
      <c r="AG769" s="343"/>
      <c r="AH769" s="343"/>
      <c r="AI769" s="343"/>
      <c r="AJ769" s="343"/>
      <c r="AK769" s="21"/>
      <c r="AL769" s="87"/>
      <c r="AM769" s="87"/>
      <c r="AN769" s="87"/>
      <c r="AO769" s="87"/>
      <c r="AP769" s="87"/>
      <c r="AQ769" s="87"/>
      <c r="AR769" s="87"/>
      <c r="AS769" s="87"/>
      <c r="AT769" s="87"/>
      <c r="AU769" s="87"/>
      <c r="AV769" s="87"/>
      <c r="AW769" s="87"/>
      <c r="AX769" s="87"/>
      <c r="AY769" s="87"/>
      <c r="AZ769" s="87"/>
      <c r="BA769" s="87"/>
      <c r="BB769" s="87"/>
      <c r="BC769" s="87"/>
      <c r="BD769" s="87"/>
      <c r="BE769" s="87"/>
      <c r="BF769" s="87"/>
      <c r="BG769" s="87"/>
      <c r="BH769" s="87"/>
      <c r="BI769" s="87"/>
      <c r="BJ769" s="56"/>
      <c r="BK769" s="56"/>
    </row>
    <row r="770" spans="6:63" ht="12.75">
      <c r="F770" s="343"/>
      <c r="G770" s="343"/>
      <c r="H770" s="343"/>
      <c r="I770" s="343"/>
      <c r="J770" s="343"/>
      <c r="K770" s="343"/>
      <c r="L770" s="343"/>
      <c r="M770" s="343"/>
      <c r="N770" s="343"/>
      <c r="O770" s="343"/>
      <c r="P770" s="343"/>
      <c r="Q770" s="343"/>
      <c r="R770" s="343"/>
      <c r="S770" s="343"/>
      <c r="T770" s="343"/>
      <c r="U770" s="343"/>
      <c r="V770" s="343"/>
      <c r="W770" s="343"/>
      <c r="X770" s="343"/>
      <c r="Y770" s="343"/>
      <c r="Z770" s="343"/>
      <c r="AA770" s="343"/>
      <c r="AB770" s="343"/>
      <c r="AC770" s="343"/>
      <c r="AD770" s="343"/>
      <c r="AE770" s="343"/>
      <c r="AF770" s="343"/>
      <c r="AG770" s="343"/>
      <c r="AH770" s="343"/>
      <c r="AI770" s="343"/>
      <c r="AJ770" s="343"/>
      <c r="AK770" s="21"/>
      <c r="AL770" s="87"/>
      <c r="AM770" s="87"/>
      <c r="AN770" s="87"/>
      <c r="AO770" s="87"/>
      <c r="AP770" s="87"/>
      <c r="AQ770" s="87"/>
      <c r="AR770" s="87"/>
      <c r="AS770" s="87"/>
      <c r="AT770" s="87"/>
      <c r="AU770" s="87"/>
      <c r="AV770" s="87"/>
      <c r="AW770" s="87"/>
      <c r="AX770" s="87"/>
      <c r="AY770" s="87"/>
      <c r="AZ770" s="87"/>
      <c r="BA770" s="87"/>
      <c r="BB770" s="87"/>
      <c r="BC770" s="87"/>
      <c r="BD770" s="87"/>
      <c r="BE770" s="87"/>
      <c r="BF770" s="87"/>
      <c r="BG770" s="87"/>
      <c r="BH770" s="87"/>
      <c r="BI770" s="87"/>
      <c r="BJ770" s="56"/>
      <c r="BK770" s="56"/>
    </row>
    <row r="771" spans="6:63" ht="12.75">
      <c r="F771" s="343"/>
      <c r="G771" s="343"/>
      <c r="H771" s="343"/>
      <c r="I771" s="343"/>
      <c r="J771" s="343"/>
      <c r="K771" s="343"/>
      <c r="L771" s="343"/>
      <c r="M771" s="343"/>
      <c r="N771" s="343"/>
      <c r="O771" s="343"/>
      <c r="P771" s="343"/>
      <c r="Q771" s="343"/>
      <c r="R771" s="343"/>
      <c r="S771" s="343"/>
      <c r="T771" s="343"/>
      <c r="U771" s="343"/>
      <c r="V771" s="343"/>
      <c r="W771" s="343"/>
      <c r="X771" s="343"/>
      <c r="Y771" s="343"/>
      <c r="Z771" s="343"/>
      <c r="AA771" s="343"/>
      <c r="AB771" s="343"/>
      <c r="AC771" s="343"/>
      <c r="AD771" s="343"/>
      <c r="AE771" s="343"/>
      <c r="AF771" s="343"/>
      <c r="AG771" s="343"/>
      <c r="AH771" s="343"/>
      <c r="AI771" s="343"/>
      <c r="AJ771" s="343"/>
      <c r="AK771" s="21"/>
      <c r="AL771" s="87"/>
      <c r="AM771" s="87"/>
      <c r="AN771" s="87"/>
      <c r="AO771" s="87"/>
      <c r="AP771" s="87"/>
      <c r="AQ771" s="87"/>
      <c r="AR771" s="87"/>
      <c r="AS771" s="87"/>
      <c r="AT771" s="87"/>
      <c r="AU771" s="87"/>
      <c r="AV771" s="87"/>
      <c r="AW771" s="87"/>
      <c r="AX771" s="87"/>
      <c r="AY771" s="87"/>
      <c r="AZ771" s="87"/>
      <c r="BA771" s="87"/>
      <c r="BB771" s="87"/>
      <c r="BC771" s="87"/>
      <c r="BD771" s="87"/>
      <c r="BE771" s="87"/>
      <c r="BF771" s="87"/>
      <c r="BG771" s="87"/>
      <c r="BH771" s="87"/>
      <c r="BI771" s="87"/>
      <c r="BJ771" s="56"/>
      <c r="BK771" s="56"/>
    </row>
    <row r="772" spans="6:63" ht="12.75">
      <c r="F772" s="343"/>
      <c r="G772" s="343"/>
      <c r="H772" s="343"/>
      <c r="I772" s="343"/>
      <c r="J772" s="343"/>
      <c r="K772" s="343"/>
      <c r="L772" s="343"/>
      <c r="M772" s="343"/>
      <c r="N772" s="343"/>
      <c r="O772" s="343"/>
      <c r="P772" s="343"/>
      <c r="Q772" s="343"/>
      <c r="R772" s="343"/>
      <c r="S772" s="343"/>
      <c r="T772" s="343"/>
      <c r="U772" s="343"/>
      <c r="V772" s="343"/>
      <c r="W772" s="343"/>
      <c r="X772" s="343"/>
      <c r="Y772" s="343"/>
      <c r="Z772" s="343"/>
      <c r="AA772" s="343"/>
      <c r="AB772" s="343"/>
      <c r="AC772" s="343"/>
      <c r="AD772" s="343"/>
      <c r="AE772" s="343"/>
      <c r="AF772" s="343"/>
      <c r="AG772" s="343"/>
      <c r="AH772" s="343"/>
      <c r="AI772" s="343"/>
      <c r="AJ772" s="343"/>
      <c r="AK772" s="21"/>
      <c r="AL772" s="87"/>
      <c r="AM772" s="87"/>
      <c r="AN772" s="87"/>
      <c r="AO772" s="87"/>
      <c r="AP772" s="87"/>
      <c r="AQ772" s="87"/>
      <c r="AR772" s="87"/>
      <c r="AS772" s="87"/>
      <c r="AT772" s="87"/>
      <c r="AU772" s="87"/>
      <c r="AV772" s="87"/>
      <c r="AW772" s="87"/>
      <c r="AX772" s="87"/>
      <c r="AY772" s="87"/>
      <c r="AZ772" s="87"/>
      <c r="BA772" s="87"/>
      <c r="BB772" s="87"/>
      <c r="BC772" s="87"/>
      <c r="BD772" s="87"/>
      <c r="BE772" s="87"/>
      <c r="BF772" s="87"/>
      <c r="BG772" s="87"/>
      <c r="BH772" s="87"/>
      <c r="BI772" s="87"/>
      <c r="BJ772" s="56"/>
      <c r="BK772" s="56"/>
    </row>
    <row r="773" spans="6:63" ht="12.75">
      <c r="F773" s="343"/>
      <c r="G773" s="343"/>
      <c r="H773" s="343"/>
      <c r="I773" s="343"/>
      <c r="J773" s="343"/>
      <c r="K773" s="343"/>
      <c r="L773" s="343"/>
      <c r="M773" s="343"/>
      <c r="N773" s="343"/>
      <c r="O773" s="343"/>
      <c r="P773" s="343"/>
      <c r="Q773" s="343"/>
      <c r="R773" s="343"/>
      <c r="S773" s="343"/>
      <c r="T773" s="343"/>
      <c r="U773" s="343"/>
      <c r="V773" s="343"/>
      <c r="W773" s="343"/>
      <c r="X773" s="343"/>
      <c r="Y773" s="343"/>
      <c r="Z773" s="343"/>
      <c r="AA773" s="343"/>
      <c r="AB773" s="343"/>
      <c r="AC773" s="343"/>
      <c r="AD773" s="343"/>
      <c r="AE773" s="343"/>
      <c r="AF773" s="343"/>
      <c r="AG773" s="343"/>
      <c r="AH773" s="343"/>
      <c r="AI773" s="343"/>
      <c r="AJ773" s="343"/>
      <c r="AK773" s="21"/>
      <c r="AL773" s="87"/>
      <c r="AM773" s="87"/>
      <c r="AN773" s="87"/>
      <c r="AO773" s="87"/>
      <c r="AP773" s="87"/>
      <c r="AQ773" s="87"/>
      <c r="AR773" s="87"/>
      <c r="AS773" s="87"/>
      <c r="AT773" s="87"/>
      <c r="AU773" s="87"/>
      <c r="AV773" s="87"/>
      <c r="AW773" s="87"/>
      <c r="AX773" s="87"/>
      <c r="AY773" s="87"/>
      <c r="AZ773" s="87"/>
      <c r="BA773" s="87"/>
      <c r="BB773" s="87"/>
      <c r="BC773" s="87"/>
      <c r="BD773" s="87"/>
      <c r="BE773" s="87"/>
      <c r="BF773" s="87"/>
      <c r="BG773" s="87"/>
      <c r="BH773" s="87"/>
      <c r="BI773" s="87"/>
      <c r="BJ773" s="56"/>
      <c r="BK773" s="56"/>
    </row>
    <row r="774" spans="6:63" ht="12.75">
      <c r="F774" s="343"/>
      <c r="G774" s="343"/>
      <c r="H774" s="343"/>
      <c r="I774" s="343"/>
      <c r="J774" s="343"/>
      <c r="K774" s="343"/>
      <c r="L774" s="343"/>
      <c r="M774" s="343"/>
      <c r="N774" s="343"/>
      <c r="O774" s="343"/>
      <c r="P774" s="343"/>
      <c r="Q774" s="343"/>
      <c r="R774" s="343"/>
      <c r="S774" s="343"/>
      <c r="T774" s="343"/>
      <c r="U774" s="343"/>
      <c r="V774" s="343"/>
      <c r="W774" s="343"/>
      <c r="X774" s="343"/>
      <c r="Y774" s="343"/>
      <c r="Z774" s="343"/>
      <c r="AA774" s="343"/>
      <c r="AB774" s="343"/>
      <c r="AC774" s="343"/>
      <c r="AD774" s="343"/>
      <c r="AE774" s="343"/>
      <c r="AF774" s="343"/>
      <c r="AG774" s="343"/>
      <c r="AH774" s="343"/>
      <c r="AI774" s="343"/>
      <c r="AJ774" s="343"/>
      <c r="AK774" s="21"/>
      <c r="AL774" s="87"/>
      <c r="AM774" s="87"/>
      <c r="AN774" s="87"/>
      <c r="AO774" s="87"/>
      <c r="AP774" s="87"/>
      <c r="AQ774" s="87"/>
      <c r="AR774" s="87"/>
      <c r="AS774" s="87"/>
      <c r="AT774" s="87"/>
      <c r="AU774" s="87"/>
      <c r="AV774" s="87"/>
      <c r="AW774" s="87"/>
      <c r="AX774" s="87"/>
      <c r="AY774" s="87"/>
      <c r="AZ774" s="87"/>
      <c r="BA774" s="87"/>
      <c r="BB774" s="87"/>
      <c r="BC774" s="87"/>
      <c r="BD774" s="87"/>
      <c r="BE774" s="87"/>
      <c r="BF774" s="87"/>
      <c r="BG774" s="87"/>
      <c r="BH774" s="87"/>
      <c r="BI774" s="87"/>
      <c r="BJ774" s="56"/>
      <c r="BK774" s="56"/>
    </row>
    <row r="775" spans="6:63" ht="12.75">
      <c r="AL775" s="87"/>
      <c r="AM775" s="87"/>
      <c r="AN775" s="87"/>
      <c r="AO775" s="87"/>
      <c r="AP775" s="87"/>
      <c r="AQ775" s="87"/>
      <c r="AR775" s="87"/>
      <c r="AS775" s="87"/>
      <c r="AT775" s="87"/>
      <c r="AU775" s="87"/>
      <c r="AV775" s="87"/>
      <c r="AW775" s="87"/>
      <c r="AX775" s="87"/>
      <c r="AY775" s="87"/>
      <c r="AZ775" s="87"/>
      <c r="BA775" s="87"/>
      <c r="BB775" s="87"/>
      <c r="BC775" s="87"/>
      <c r="BD775" s="87"/>
      <c r="BE775" s="87"/>
      <c r="BF775" s="87"/>
      <c r="BG775" s="87"/>
      <c r="BH775" s="87"/>
      <c r="BI775" s="87"/>
      <c r="BJ775" s="56"/>
      <c r="BK775" s="56"/>
    </row>
    <row r="776" spans="6:63" ht="12.75">
      <c r="AL776" s="87"/>
      <c r="AM776" s="87"/>
      <c r="AN776" s="87"/>
      <c r="AO776" s="87"/>
      <c r="AP776" s="87"/>
      <c r="AQ776" s="87"/>
      <c r="AR776" s="87"/>
      <c r="AS776" s="87"/>
      <c r="AT776" s="87"/>
      <c r="AU776" s="87"/>
      <c r="AV776" s="87"/>
      <c r="AW776" s="87"/>
      <c r="AX776" s="87"/>
      <c r="AY776" s="87"/>
      <c r="AZ776" s="87"/>
      <c r="BA776" s="87"/>
      <c r="BB776" s="87"/>
      <c r="BC776" s="87"/>
      <c r="BD776" s="87"/>
      <c r="BE776" s="87"/>
      <c r="BF776" s="87"/>
      <c r="BG776" s="87"/>
      <c r="BH776" s="87"/>
      <c r="BI776" s="87"/>
      <c r="BJ776" s="56"/>
      <c r="BK776" s="56"/>
    </row>
    <row r="777" spans="6:63" ht="12.75">
      <c r="AL777" s="87"/>
      <c r="AM777" s="87"/>
      <c r="AN777" s="87"/>
      <c r="AO777" s="87"/>
      <c r="AP777" s="87"/>
      <c r="AQ777" s="87"/>
      <c r="AR777" s="87"/>
      <c r="AS777" s="87"/>
      <c r="AT777" s="87"/>
      <c r="AU777" s="87"/>
      <c r="AV777" s="87"/>
      <c r="AW777" s="87"/>
      <c r="AX777" s="87"/>
      <c r="AY777" s="87"/>
      <c r="AZ777" s="87"/>
      <c r="BA777" s="87"/>
      <c r="BB777" s="87"/>
      <c r="BC777" s="87"/>
      <c r="BD777" s="87"/>
      <c r="BE777" s="87"/>
      <c r="BF777" s="87"/>
      <c r="BG777" s="87"/>
      <c r="BH777" s="87"/>
      <c r="BI777" s="87"/>
      <c r="BJ777" s="56"/>
      <c r="BK777" s="56"/>
    </row>
    <row r="778" spans="6:63" ht="12.75">
      <c r="AL778" s="87"/>
      <c r="AM778" s="87"/>
      <c r="AN778" s="87"/>
      <c r="AO778" s="87"/>
      <c r="AP778" s="87"/>
      <c r="AQ778" s="87"/>
      <c r="AR778" s="87"/>
      <c r="AS778" s="87"/>
      <c r="AT778" s="87"/>
      <c r="AU778" s="87"/>
      <c r="AV778" s="87"/>
      <c r="AW778" s="87"/>
      <c r="AX778" s="87"/>
      <c r="AY778" s="87"/>
      <c r="AZ778" s="87"/>
      <c r="BA778" s="87"/>
      <c r="BB778" s="87"/>
      <c r="BC778" s="87"/>
      <c r="BD778" s="87"/>
      <c r="BE778" s="87"/>
      <c r="BF778" s="87"/>
      <c r="BG778" s="87"/>
      <c r="BH778" s="87"/>
      <c r="BI778" s="87"/>
      <c r="BJ778" s="56"/>
      <c r="BK778" s="56"/>
    </row>
    <row r="779" spans="6:63" ht="12.75">
      <c r="AL779" s="87"/>
      <c r="AM779" s="87"/>
      <c r="AN779" s="87"/>
      <c r="AO779" s="87"/>
      <c r="AP779" s="87"/>
      <c r="AQ779" s="87"/>
      <c r="AR779" s="87"/>
      <c r="AS779" s="87"/>
      <c r="AT779" s="87"/>
      <c r="AU779" s="87"/>
      <c r="AV779" s="87"/>
      <c r="AW779" s="87"/>
      <c r="AX779" s="87"/>
      <c r="AY779" s="87"/>
      <c r="AZ779" s="87"/>
      <c r="BA779" s="87"/>
      <c r="BB779" s="87"/>
      <c r="BC779" s="87"/>
      <c r="BD779" s="87"/>
      <c r="BE779" s="87"/>
      <c r="BF779" s="87"/>
      <c r="BG779" s="87"/>
      <c r="BH779" s="87"/>
      <c r="BI779" s="87"/>
      <c r="BJ779" s="56"/>
      <c r="BK779" s="56"/>
    </row>
    <row r="780" spans="6:63" ht="12.75">
      <c r="AL780" s="87"/>
      <c r="AM780" s="87"/>
      <c r="AN780" s="87"/>
      <c r="AO780" s="87"/>
      <c r="AP780" s="87"/>
      <c r="AQ780" s="87"/>
      <c r="AR780" s="87"/>
      <c r="AS780" s="87"/>
      <c r="AT780" s="87"/>
      <c r="AU780" s="87"/>
      <c r="AV780" s="87"/>
      <c r="AW780" s="87"/>
      <c r="AX780" s="87"/>
      <c r="AY780" s="87"/>
      <c r="AZ780" s="87"/>
      <c r="BA780" s="87"/>
      <c r="BB780" s="87"/>
      <c r="BC780" s="87"/>
      <c r="BD780" s="87"/>
      <c r="BE780" s="87"/>
      <c r="BF780" s="87"/>
      <c r="BG780" s="87"/>
      <c r="BH780" s="87"/>
      <c r="BI780" s="87"/>
      <c r="BJ780" s="56"/>
      <c r="BK780" s="56"/>
    </row>
    <row r="781" spans="6:63" ht="12.75">
      <c r="AL781" s="87"/>
      <c r="AM781" s="87"/>
      <c r="AN781" s="87"/>
      <c r="AO781" s="87"/>
      <c r="AP781" s="87"/>
      <c r="AQ781" s="87"/>
      <c r="AR781" s="87"/>
      <c r="AS781" s="87"/>
      <c r="AT781" s="87"/>
      <c r="AU781" s="87"/>
      <c r="AV781" s="87"/>
      <c r="AW781" s="87"/>
      <c r="AX781" s="87"/>
      <c r="AY781" s="87"/>
      <c r="AZ781" s="87"/>
      <c r="BA781" s="87"/>
      <c r="BB781" s="87"/>
      <c r="BC781" s="87"/>
      <c r="BD781" s="87"/>
      <c r="BE781" s="87"/>
      <c r="BF781" s="87"/>
      <c r="BG781" s="87"/>
      <c r="BH781" s="87"/>
      <c r="BI781" s="87"/>
      <c r="BJ781" s="56"/>
      <c r="BK781" s="56"/>
    </row>
    <row r="782" spans="6:63" ht="12.75">
      <c r="AL782" s="87"/>
      <c r="AM782" s="87"/>
      <c r="AN782" s="87"/>
      <c r="AO782" s="87"/>
      <c r="AP782" s="87"/>
      <c r="AQ782" s="87"/>
      <c r="AR782" s="87"/>
      <c r="AS782" s="87"/>
      <c r="AT782" s="87"/>
      <c r="AU782" s="87"/>
      <c r="AV782" s="87"/>
      <c r="AW782" s="87"/>
      <c r="AX782" s="87"/>
      <c r="AY782" s="87"/>
      <c r="AZ782" s="87"/>
      <c r="BA782" s="87"/>
      <c r="BB782" s="87"/>
      <c r="BC782" s="87"/>
      <c r="BD782" s="87"/>
      <c r="BE782" s="87"/>
      <c r="BF782" s="87"/>
      <c r="BG782" s="87"/>
      <c r="BH782" s="87"/>
      <c r="BI782" s="87"/>
      <c r="BJ782" s="56"/>
      <c r="BK782" s="56"/>
    </row>
    <row r="783" spans="6:63" ht="12.75">
      <c r="AL783" s="87"/>
      <c r="AM783" s="87"/>
      <c r="AN783" s="87"/>
      <c r="AO783" s="87"/>
      <c r="AP783" s="87"/>
      <c r="AQ783" s="87"/>
      <c r="AR783" s="87"/>
      <c r="AS783" s="87"/>
      <c r="AT783" s="87"/>
      <c r="AU783" s="87"/>
      <c r="AV783" s="87"/>
      <c r="AW783" s="87"/>
      <c r="AX783" s="87"/>
      <c r="AY783" s="87"/>
      <c r="AZ783" s="87"/>
      <c r="BA783" s="87"/>
      <c r="BB783" s="87"/>
      <c r="BC783" s="87"/>
      <c r="BD783" s="87"/>
      <c r="BE783" s="87"/>
      <c r="BF783" s="87"/>
      <c r="BG783" s="87"/>
      <c r="BH783" s="87"/>
      <c r="BI783" s="87"/>
      <c r="BJ783" s="56"/>
      <c r="BK783" s="56"/>
    </row>
    <row r="784" spans="6:63" ht="12.75">
      <c r="AL784" s="87"/>
      <c r="AM784" s="87"/>
      <c r="AN784" s="87"/>
      <c r="AO784" s="87"/>
      <c r="AP784" s="87"/>
      <c r="AQ784" s="87"/>
      <c r="AR784" s="87"/>
      <c r="AS784" s="87"/>
      <c r="AT784" s="87"/>
      <c r="AU784" s="87"/>
      <c r="AV784" s="87"/>
      <c r="AW784" s="87"/>
      <c r="AX784" s="87"/>
      <c r="AY784" s="87"/>
      <c r="AZ784" s="87"/>
      <c r="BA784" s="87"/>
      <c r="BB784" s="87"/>
      <c r="BC784" s="87"/>
      <c r="BD784" s="87"/>
      <c r="BE784" s="87"/>
      <c r="BF784" s="87"/>
      <c r="BG784" s="87"/>
      <c r="BH784" s="87"/>
      <c r="BI784" s="87"/>
      <c r="BJ784" s="56"/>
      <c r="BK784" s="56"/>
    </row>
    <row r="785" spans="38:63" ht="12.75">
      <c r="AL785" s="87"/>
      <c r="AM785" s="87"/>
      <c r="AN785" s="87"/>
      <c r="AO785" s="87"/>
      <c r="AP785" s="87"/>
      <c r="AQ785" s="87"/>
      <c r="AR785" s="87"/>
      <c r="AS785" s="87"/>
      <c r="AT785" s="87"/>
      <c r="AU785" s="87"/>
      <c r="AV785" s="87"/>
      <c r="AW785" s="87"/>
      <c r="AX785" s="87"/>
      <c r="AY785" s="87"/>
      <c r="AZ785" s="87"/>
      <c r="BA785" s="87"/>
      <c r="BB785" s="87"/>
      <c r="BC785" s="87"/>
      <c r="BD785" s="87"/>
      <c r="BE785" s="87"/>
      <c r="BF785" s="87"/>
      <c r="BG785" s="87"/>
      <c r="BH785" s="87"/>
      <c r="BI785" s="87"/>
      <c r="BJ785" s="56"/>
      <c r="BK785" s="56"/>
    </row>
    <row r="786" spans="38:63" ht="12.75">
      <c r="AL786" s="87"/>
      <c r="AM786" s="87"/>
      <c r="AN786" s="87"/>
      <c r="AO786" s="87"/>
      <c r="AP786" s="87"/>
      <c r="AQ786" s="87"/>
      <c r="AR786" s="87"/>
      <c r="AS786" s="87"/>
      <c r="AT786" s="87"/>
      <c r="AU786" s="87"/>
      <c r="AV786" s="87"/>
      <c r="AW786" s="87"/>
      <c r="AX786" s="87"/>
      <c r="AY786" s="87"/>
      <c r="AZ786" s="87"/>
      <c r="BA786" s="87"/>
      <c r="BB786" s="87"/>
      <c r="BC786" s="87"/>
      <c r="BD786" s="87"/>
      <c r="BE786" s="87"/>
      <c r="BF786" s="87"/>
      <c r="BG786" s="87"/>
      <c r="BH786" s="87"/>
      <c r="BI786" s="87"/>
      <c r="BJ786" s="56"/>
      <c r="BK786" s="56"/>
    </row>
    <row r="787" spans="38:63" ht="12.75">
      <c r="AL787" s="87"/>
      <c r="AM787" s="87"/>
      <c r="AN787" s="87"/>
      <c r="AO787" s="87"/>
      <c r="AP787" s="87"/>
      <c r="AQ787" s="87"/>
      <c r="AR787" s="87"/>
      <c r="AS787" s="87"/>
      <c r="AT787" s="87"/>
      <c r="AU787" s="87"/>
      <c r="AV787" s="87"/>
      <c r="AW787" s="87"/>
      <c r="AX787" s="87"/>
      <c r="AY787" s="87"/>
      <c r="AZ787" s="87"/>
      <c r="BA787" s="87"/>
      <c r="BB787" s="87"/>
      <c r="BC787" s="87"/>
      <c r="BD787" s="87"/>
      <c r="BE787" s="87"/>
      <c r="BF787" s="87"/>
      <c r="BG787" s="87"/>
      <c r="BH787" s="87"/>
      <c r="BI787" s="87"/>
      <c r="BJ787" s="56"/>
      <c r="BK787" s="56"/>
    </row>
    <row r="788" spans="38:63" ht="12.75">
      <c r="AL788" s="87"/>
      <c r="AM788" s="87"/>
      <c r="AN788" s="87"/>
      <c r="AO788" s="87"/>
      <c r="AP788" s="87"/>
      <c r="AQ788" s="87"/>
      <c r="AR788" s="87"/>
      <c r="AS788" s="87"/>
      <c r="AT788" s="87"/>
      <c r="AU788" s="87"/>
      <c r="AV788" s="87"/>
      <c r="AW788" s="87"/>
      <c r="AX788" s="87"/>
      <c r="AY788" s="87"/>
      <c r="AZ788" s="87"/>
      <c r="BA788" s="87"/>
      <c r="BB788" s="87"/>
      <c r="BC788" s="87"/>
      <c r="BD788" s="87"/>
      <c r="BE788" s="87"/>
      <c r="BF788" s="87"/>
      <c r="BG788" s="87"/>
      <c r="BH788" s="87"/>
      <c r="BI788" s="87"/>
      <c r="BJ788" s="56"/>
      <c r="BK788" s="56"/>
    </row>
    <row r="789" spans="38:63" ht="12.75">
      <c r="AL789" s="87"/>
      <c r="AM789" s="87"/>
      <c r="AN789" s="87"/>
      <c r="AO789" s="87"/>
      <c r="AP789" s="87"/>
      <c r="AQ789" s="87"/>
      <c r="AR789" s="87"/>
      <c r="AS789" s="87"/>
      <c r="AT789" s="87"/>
      <c r="AU789" s="87"/>
      <c r="AV789" s="87"/>
      <c r="AW789" s="87"/>
      <c r="AX789" s="87"/>
      <c r="AY789" s="87"/>
      <c r="AZ789" s="87"/>
      <c r="BA789" s="87"/>
      <c r="BB789" s="87"/>
      <c r="BC789" s="87"/>
      <c r="BD789" s="87"/>
      <c r="BE789" s="87"/>
      <c r="BF789" s="87"/>
      <c r="BG789" s="87"/>
      <c r="BH789" s="87"/>
      <c r="BI789" s="87"/>
      <c r="BJ789" s="56"/>
      <c r="BK789" s="56"/>
    </row>
    <row r="790" spans="38:63" ht="12.75">
      <c r="AL790" s="87"/>
      <c r="AM790" s="87"/>
      <c r="AN790" s="87"/>
      <c r="AO790" s="87"/>
      <c r="AP790" s="87"/>
      <c r="AQ790" s="87"/>
      <c r="AR790" s="87"/>
      <c r="AS790" s="87"/>
      <c r="AT790" s="87"/>
      <c r="AU790" s="87"/>
      <c r="AV790" s="87"/>
      <c r="AW790" s="87"/>
      <c r="AX790" s="87"/>
      <c r="AY790" s="87"/>
      <c r="AZ790" s="87"/>
      <c r="BA790" s="87"/>
      <c r="BB790" s="87"/>
      <c r="BC790" s="87"/>
      <c r="BD790" s="87"/>
      <c r="BE790" s="87"/>
      <c r="BF790" s="87"/>
      <c r="BG790" s="87"/>
      <c r="BH790" s="87"/>
      <c r="BI790" s="87"/>
      <c r="BJ790" s="56"/>
      <c r="BK790" s="56"/>
    </row>
    <row r="791" spans="38:63" ht="12.75">
      <c r="AL791" s="87"/>
      <c r="AM791" s="87"/>
      <c r="AN791" s="87"/>
      <c r="AO791" s="87"/>
      <c r="AP791" s="87"/>
      <c r="AQ791" s="87"/>
      <c r="AR791" s="87"/>
      <c r="AS791" s="87"/>
      <c r="AT791" s="87"/>
      <c r="AU791" s="87"/>
      <c r="AV791" s="87"/>
      <c r="AW791" s="87"/>
      <c r="AX791" s="87"/>
      <c r="AY791" s="87"/>
      <c r="AZ791" s="87"/>
      <c r="BA791" s="87"/>
      <c r="BB791" s="87"/>
      <c r="BC791" s="87"/>
      <c r="BD791" s="87"/>
      <c r="BE791" s="87"/>
      <c r="BF791" s="87"/>
      <c r="BG791" s="87"/>
      <c r="BH791" s="87"/>
      <c r="BI791" s="87"/>
      <c r="BJ791" s="56"/>
      <c r="BK791" s="56"/>
    </row>
    <row r="792" spans="38:63" ht="12.75">
      <c r="AL792" s="87"/>
      <c r="AM792" s="87"/>
      <c r="AN792" s="87"/>
      <c r="AO792" s="87"/>
      <c r="AP792" s="87"/>
      <c r="AQ792" s="87"/>
      <c r="AR792" s="87"/>
      <c r="AS792" s="87"/>
      <c r="AT792" s="87"/>
      <c r="AU792" s="87"/>
      <c r="AV792" s="87"/>
      <c r="AW792" s="87"/>
      <c r="AX792" s="87"/>
      <c r="AY792" s="87"/>
      <c r="AZ792" s="87"/>
      <c r="BA792" s="87"/>
      <c r="BB792" s="87"/>
      <c r="BC792" s="87"/>
      <c r="BD792" s="87"/>
      <c r="BE792" s="87"/>
      <c r="BF792" s="87"/>
      <c r="BG792" s="87"/>
      <c r="BH792" s="87"/>
      <c r="BI792" s="87"/>
      <c r="BJ792" s="56"/>
      <c r="BK792" s="56"/>
    </row>
    <row r="793" spans="38:63" ht="12.75">
      <c r="AL793" s="87"/>
      <c r="AM793" s="87"/>
      <c r="AN793" s="87"/>
      <c r="AO793" s="87"/>
      <c r="AP793" s="87"/>
      <c r="AQ793" s="87"/>
      <c r="AR793" s="87"/>
      <c r="AS793" s="87"/>
      <c r="AT793" s="87"/>
      <c r="AU793" s="87"/>
      <c r="AV793" s="87"/>
      <c r="AW793" s="87"/>
      <c r="AX793" s="87"/>
      <c r="AY793" s="87"/>
      <c r="AZ793" s="87"/>
      <c r="BA793" s="87"/>
      <c r="BB793" s="87"/>
      <c r="BC793" s="87"/>
      <c r="BD793" s="87"/>
      <c r="BE793" s="87"/>
      <c r="BF793" s="87"/>
      <c r="BG793" s="87"/>
      <c r="BH793" s="87"/>
      <c r="BI793" s="87"/>
      <c r="BJ793" s="56"/>
      <c r="BK793" s="56"/>
    </row>
    <row r="794" spans="38:63" ht="12.75">
      <c r="AL794" s="87"/>
      <c r="AM794" s="87"/>
      <c r="AN794" s="87"/>
      <c r="AO794" s="87"/>
      <c r="AP794" s="87"/>
      <c r="AQ794" s="87"/>
      <c r="AR794" s="87"/>
      <c r="AS794" s="87"/>
      <c r="AT794" s="87"/>
      <c r="AU794" s="87"/>
      <c r="AV794" s="87"/>
      <c r="AW794" s="87"/>
      <c r="AX794" s="87"/>
      <c r="AY794" s="87"/>
      <c r="AZ794" s="87"/>
      <c r="BA794" s="87"/>
      <c r="BB794" s="87"/>
      <c r="BC794" s="87"/>
      <c r="BD794" s="87"/>
      <c r="BE794" s="87"/>
      <c r="BF794" s="87"/>
      <c r="BG794" s="87"/>
      <c r="BH794" s="87"/>
      <c r="BI794" s="87"/>
      <c r="BJ794" s="56"/>
      <c r="BK794" s="56"/>
    </row>
    <row r="795" spans="38:63" ht="12.75">
      <c r="AL795" s="87"/>
      <c r="AM795" s="87"/>
      <c r="AN795" s="87"/>
      <c r="AO795" s="87"/>
      <c r="AP795" s="87"/>
      <c r="AQ795" s="87"/>
      <c r="AR795" s="87"/>
      <c r="AS795" s="87"/>
      <c r="AT795" s="87"/>
      <c r="AU795" s="87"/>
      <c r="AV795" s="87"/>
      <c r="AW795" s="87"/>
      <c r="AX795" s="87"/>
      <c r="AY795" s="87"/>
      <c r="AZ795" s="87"/>
      <c r="BA795" s="87"/>
      <c r="BB795" s="87"/>
      <c r="BC795" s="87"/>
      <c r="BD795" s="87"/>
      <c r="BE795" s="87"/>
      <c r="BF795" s="87"/>
      <c r="BG795" s="87"/>
      <c r="BH795" s="87"/>
      <c r="BI795" s="87"/>
      <c r="BJ795" s="56"/>
      <c r="BK795" s="56"/>
    </row>
    <row r="796" spans="38:63" ht="12.75">
      <c r="AL796" s="87"/>
      <c r="AM796" s="87"/>
      <c r="AN796" s="87"/>
      <c r="AO796" s="87"/>
      <c r="AP796" s="87"/>
      <c r="AQ796" s="87"/>
      <c r="AR796" s="87"/>
      <c r="AS796" s="87"/>
      <c r="AT796" s="87"/>
      <c r="AU796" s="87"/>
      <c r="AV796" s="87"/>
      <c r="AW796" s="87"/>
      <c r="AX796" s="87"/>
      <c r="AY796" s="87"/>
      <c r="AZ796" s="87"/>
      <c r="BA796" s="87"/>
      <c r="BB796" s="87"/>
      <c r="BC796" s="87"/>
      <c r="BD796" s="87"/>
      <c r="BE796" s="87"/>
      <c r="BF796" s="87"/>
      <c r="BG796" s="87"/>
      <c r="BH796" s="87"/>
      <c r="BI796" s="87"/>
      <c r="BJ796" s="56"/>
      <c r="BK796" s="56"/>
    </row>
    <row r="797" spans="38:63" ht="12.75">
      <c r="AL797" s="87"/>
      <c r="AM797" s="87"/>
      <c r="AN797" s="87"/>
      <c r="AO797" s="87"/>
      <c r="AP797" s="87"/>
      <c r="AQ797" s="87"/>
      <c r="AR797" s="87"/>
      <c r="AS797" s="87"/>
      <c r="AT797" s="87"/>
      <c r="AU797" s="87"/>
      <c r="AV797" s="87"/>
      <c r="AW797" s="87"/>
      <c r="AX797" s="87"/>
      <c r="AY797" s="87"/>
      <c r="AZ797" s="87"/>
      <c r="BA797" s="87"/>
      <c r="BB797" s="87"/>
      <c r="BC797" s="87"/>
      <c r="BD797" s="87"/>
      <c r="BE797" s="87"/>
      <c r="BF797" s="87"/>
      <c r="BG797" s="87"/>
      <c r="BH797" s="87"/>
      <c r="BI797" s="87"/>
      <c r="BJ797" s="56"/>
      <c r="BK797" s="56"/>
    </row>
  </sheetData>
  <autoFilter ref="BJ2:BJ797">
    <filterColumn colId="0">
      <filters blank="1">
        <filter val="0.69"/>
        <filter val="0.75"/>
        <filter val="0.78"/>
        <filter val="0.85"/>
        <filter val="0.88"/>
        <filter val="0.89"/>
        <filter val="0.9"/>
        <filter val="0.90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0"/>
        <filter val="1.05"/>
        <filter val="HSK"/>
      </filters>
    </filterColumn>
  </autoFilter>
  <mergeCells count="1">
    <mergeCell ref="F4:AJ4"/>
  </mergeCells>
  <conditionalFormatting sqref="C1:C152 C155:C163 C165:C170 C172:C397 C476:C797">
    <cfRule type="notContainsBlanks" dxfId="1" priority="1">
      <formula>LEN(TRIM(C1))&gt;0</formula>
    </cfRule>
  </conditionalFormatting>
  <pageMargins left="0.47" right="0.31" top="0.28999999999999998" bottom="0.28999999999999998" header="0.3" footer="0.3"/>
  <pageSetup paperSize="9"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>
    <tabColor rgb="FFFF0000"/>
  </sheetPr>
  <dimension ref="A1:Y881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/>
  <cols>
    <col min="1" max="1" width="11" customWidth="1"/>
    <col min="2" max="2" width="10.85546875" customWidth="1"/>
    <col min="3" max="3" width="20.140625" customWidth="1"/>
    <col min="4" max="4" width="35.7109375" customWidth="1"/>
    <col min="5" max="6" width="10.85546875" hidden="1" customWidth="1"/>
    <col min="7" max="7" width="10.85546875" customWidth="1"/>
    <col min="11" max="11" width="15.85546875" customWidth="1"/>
    <col min="12" max="12" width="14.85546875" customWidth="1"/>
  </cols>
  <sheetData>
    <row r="1" spans="1:25" ht="15.75" customHeight="1">
      <c r="A1" s="4" t="s">
        <v>2</v>
      </c>
      <c r="D1" s="7"/>
      <c r="F1" s="39"/>
      <c r="H1" s="25"/>
      <c r="I1" s="40"/>
      <c r="J1" s="40"/>
      <c r="K1" s="25"/>
      <c r="L1" s="25"/>
      <c r="M1" s="60"/>
    </row>
    <row r="2" spans="1:25" ht="15.75" customHeight="1">
      <c r="D2" s="7"/>
      <c r="F2" s="39"/>
      <c r="H2" s="25"/>
      <c r="I2" s="40"/>
      <c r="J2" s="40"/>
      <c r="K2" s="25"/>
      <c r="L2" s="25"/>
      <c r="M2" s="60"/>
    </row>
    <row r="3" spans="1:25" ht="15.75" customHeight="1">
      <c r="B3" s="4">
        <v>1</v>
      </c>
      <c r="C3" s="4">
        <v>2</v>
      </c>
      <c r="D3" s="4">
        <v>3</v>
      </c>
      <c r="E3" s="4">
        <v>4</v>
      </c>
      <c r="F3" s="4">
        <v>5</v>
      </c>
      <c r="G3" s="4">
        <v>6</v>
      </c>
      <c r="H3" s="4">
        <v>7</v>
      </c>
      <c r="I3" s="73">
        <v>8</v>
      </c>
      <c r="J3" s="73">
        <v>9</v>
      </c>
      <c r="K3" s="4">
        <v>10</v>
      </c>
      <c r="L3" s="4">
        <v>11</v>
      </c>
      <c r="M3" s="74">
        <v>12</v>
      </c>
    </row>
    <row r="4" spans="1:25" ht="15.75" customHeight="1">
      <c r="A4" s="90" t="s">
        <v>3</v>
      </c>
      <c r="B4" s="90" t="s">
        <v>4</v>
      </c>
      <c r="C4" s="90" t="s">
        <v>5</v>
      </c>
      <c r="D4" s="99" t="s">
        <v>6</v>
      </c>
      <c r="E4" s="100"/>
      <c r="F4" s="101"/>
      <c r="G4" s="100" t="s">
        <v>51</v>
      </c>
      <c r="H4" s="102" t="s">
        <v>52</v>
      </c>
      <c r="I4" s="103" t="s">
        <v>100</v>
      </c>
      <c r="J4" s="103" t="s">
        <v>101</v>
      </c>
      <c r="K4" s="104" t="s">
        <v>123</v>
      </c>
      <c r="L4" s="104" t="s">
        <v>138</v>
      </c>
      <c r="M4" s="126" t="s">
        <v>139</v>
      </c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</row>
    <row r="5" spans="1:25" ht="15.75" customHeight="1">
      <c r="A5" s="36">
        <v>1</v>
      </c>
      <c r="B5" s="38">
        <v>10530</v>
      </c>
      <c r="C5" s="131" t="s">
        <v>135</v>
      </c>
      <c r="D5" s="131" t="s">
        <v>152</v>
      </c>
      <c r="E5" s="139"/>
      <c r="F5" s="140"/>
      <c r="G5" s="145" t="s">
        <v>116</v>
      </c>
      <c r="H5" s="25">
        <f t="shared" ref="H5:H149" si="0">IF(OR(G5="HDTV",G5="HDHV"),1,0)</f>
        <v>0</v>
      </c>
      <c r="I5" s="40">
        <f>IF(COUNTBLANK(GD_CHAM_CONG!F6:T6)&gt;=15,1,0)</f>
        <v>0</v>
      </c>
      <c r="J5" s="40">
        <f>IF((GD_CHAM_CONG!AO6+GD_CHAM_CONG!AQ6+GD_CHAM_CONG!AR6+GD_CHAM_CONG!AT6+GD_CHAM_CONG!AU6+GD_CHAM_CONG!AV6)&gt;=14,1,0)</f>
        <v>0</v>
      </c>
      <c r="K5" s="174">
        <v>1</v>
      </c>
      <c r="L5" s="174">
        <v>2</v>
      </c>
      <c r="M5" s="175">
        <v>0</v>
      </c>
    </row>
    <row r="6" spans="1:25" ht="15.75" customHeight="1">
      <c r="A6" s="36">
        <v>2</v>
      </c>
      <c r="B6" s="38">
        <v>10532</v>
      </c>
      <c r="C6" s="131" t="s">
        <v>162</v>
      </c>
      <c r="D6" s="131" t="s">
        <v>163</v>
      </c>
      <c r="E6" s="139"/>
      <c r="F6" s="140"/>
      <c r="G6" s="145" t="s">
        <v>116</v>
      </c>
      <c r="H6" s="25">
        <f t="shared" si="0"/>
        <v>0</v>
      </c>
      <c r="I6" s="40">
        <f>IF(COUNTBLANK(GD_CHAM_CONG!F7:T7)&gt;=15,1,0)</f>
        <v>0</v>
      </c>
      <c r="J6" s="40">
        <f>IF((GD_CHAM_CONG!AO7+GD_CHAM_CONG!AQ7+GD_CHAM_CONG!AR7+GD_CHAM_CONG!AT7+GD_CHAM_CONG!AU7+GD_CHAM_CONG!AV7)&gt;=14,1,0)</f>
        <v>0</v>
      </c>
      <c r="K6" s="174">
        <v>1</v>
      </c>
      <c r="L6" s="174">
        <v>2</v>
      </c>
      <c r="M6" s="175">
        <v>0</v>
      </c>
    </row>
    <row r="7" spans="1:25" ht="15.75" customHeight="1">
      <c r="A7" s="36">
        <v>3</v>
      </c>
      <c r="B7" s="38">
        <v>10806</v>
      </c>
      <c r="C7" s="131" t="s">
        <v>165</v>
      </c>
      <c r="D7" s="131" t="s">
        <v>163</v>
      </c>
      <c r="E7" s="139"/>
      <c r="F7" s="140"/>
      <c r="G7" s="145" t="s">
        <v>116</v>
      </c>
      <c r="H7" s="25">
        <f t="shared" si="0"/>
        <v>0</v>
      </c>
      <c r="I7" s="40">
        <f>IF(COUNTBLANK(GD_CHAM_CONG!F8:T8)&gt;=15,1,0)</f>
        <v>0</v>
      </c>
      <c r="J7" s="40">
        <f>IF((GD_CHAM_CONG!AO8+GD_CHAM_CONG!AQ8+GD_CHAM_CONG!AR8+GD_CHAM_CONG!AT8+GD_CHAM_CONG!AU8+GD_CHAM_CONG!AV8)&gt;=14,1,0)</f>
        <v>0</v>
      </c>
      <c r="K7" s="174">
        <v>1</v>
      </c>
      <c r="L7" s="174">
        <v>2</v>
      </c>
      <c r="M7" s="175">
        <v>0</v>
      </c>
    </row>
    <row r="8" spans="1:25" ht="15.75" customHeight="1">
      <c r="A8" s="36">
        <v>4</v>
      </c>
      <c r="B8" s="38">
        <v>10796</v>
      </c>
      <c r="C8" s="131" t="s">
        <v>168</v>
      </c>
      <c r="D8" s="131" t="s">
        <v>169</v>
      </c>
      <c r="E8" s="139"/>
      <c r="F8" s="140"/>
      <c r="G8" s="145" t="s">
        <v>116</v>
      </c>
      <c r="H8" s="25">
        <f t="shared" si="0"/>
        <v>0</v>
      </c>
      <c r="I8" s="40">
        <f>IF(COUNTBLANK(GD_CHAM_CONG!F9:T9)&gt;=15,1,0)</f>
        <v>0</v>
      </c>
      <c r="J8" s="40">
        <f>IF((GD_CHAM_CONG!AO9+GD_CHAM_CONG!AQ9+GD_CHAM_CONG!AR9+GD_CHAM_CONG!AT9+GD_CHAM_CONG!AU9+GD_CHAM_CONG!AV9)&gt;=14,1,0)</f>
        <v>0</v>
      </c>
      <c r="K8" s="174">
        <v>1</v>
      </c>
      <c r="L8" s="174">
        <v>1</v>
      </c>
      <c r="M8" s="175">
        <v>0</v>
      </c>
    </row>
    <row r="9" spans="1:25" ht="15.75" customHeight="1">
      <c r="A9" s="36">
        <v>5</v>
      </c>
      <c r="B9" s="38">
        <v>10555</v>
      </c>
      <c r="C9" s="131" t="s">
        <v>171</v>
      </c>
      <c r="D9" s="131" t="s">
        <v>169</v>
      </c>
      <c r="E9" s="139"/>
      <c r="F9" s="140"/>
      <c r="G9" s="145" t="s">
        <v>116</v>
      </c>
      <c r="H9" s="25">
        <f t="shared" si="0"/>
        <v>0</v>
      </c>
      <c r="I9" s="40">
        <f>IF(COUNTBLANK(GD_CHAM_CONG!F10:T10)&gt;=15,1,0)</f>
        <v>0</v>
      </c>
      <c r="J9" s="40">
        <f>IF((GD_CHAM_CONG!AO10+GD_CHAM_CONG!AQ10+GD_CHAM_CONG!AR10+GD_CHAM_CONG!AT10+GD_CHAM_CONG!AU10+GD_CHAM_CONG!AV10)&gt;=14,1,0)</f>
        <v>0</v>
      </c>
      <c r="K9" s="174">
        <v>1</v>
      </c>
      <c r="L9" s="174">
        <v>2</v>
      </c>
      <c r="M9" s="175">
        <v>0</v>
      </c>
    </row>
    <row r="10" spans="1:25" ht="15.75" customHeight="1">
      <c r="A10" s="36">
        <v>6</v>
      </c>
      <c r="B10" s="38">
        <v>10554</v>
      </c>
      <c r="C10" s="131" t="s">
        <v>173</v>
      </c>
      <c r="D10" s="131" t="s">
        <v>174</v>
      </c>
      <c r="E10" s="139"/>
      <c r="F10" s="140"/>
      <c r="G10" s="145" t="s">
        <v>116</v>
      </c>
      <c r="H10" s="25">
        <f t="shared" si="0"/>
        <v>0</v>
      </c>
      <c r="I10" s="40">
        <f>IF(COUNTBLANK(GD_CHAM_CONG!F11:T11)&gt;=15,1,0)</f>
        <v>0</v>
      </c>
      <c r="J10" s="40">
        <f>IF((GD_CHAM_CONG!AO11+GD_CHAM_CONG!AQ11+GD_CHAM_CONG!AR11+GD_CHAM_CONG!AT11+GD_CHAM_CONG!AU11+GD_CHAM_CONG!AV11)&gt;=14,1,0)</f>
        <v>0</v>
      </c>
      <c r="K10" s="174">
        <v>1</v>
      </c>
      <c r="L10" s="174">
        <v>2</v>
      </c>
      <c r="M10" s="175">
        <v>0</v>
      </c>
    </row>
    <row r="11" spans="1:25" ht="15.75" customHeight="1">
      <c r="A11" s="36">
        <v>7</v>
      </c>
      <c r="B11" s="38">
        <v>10534</v>
      </c>
      <c r="C11" s="131" t="s">
        <v>177</v>
      </c>
      <c r="D11" s="131" t="s">
        <v>178</v>
      </c>
      <c r="E11" s="139"/>
      <c r="F11" s="140"/>
      <c r="G11" s="145" t="s">
        <v>116</v>
      </c>
      <c r="H11" s="25">
        <f t="shared" si="0"/>
        <v>0</v>
      </c>
      <c r="I11" s="40">
        <f>IF(COUNTBLANK(GD_CHAM_CONG!F12:T12)&gt;=15,1,0)</f>
        <v>0</v>
      </c>
      <c r="J11" s="40">
        <f>IF((GD_CHAM_CONG!AO12+GD_CHAM_CONG!AQ12+GD_CHAM_CONG!AR12+GD_CHAM_CONG!AT12+GD_CHAM_CONG!AU12+GD_CHAM_CONG!AV12)&gt;=14,1,0)</f>
        <v>0</v>
      </c>
      <c r="K11" s="174">
        <v>1</v>
      </c>
      <c r="L11" s="183"/>
      <c r="M11" s="175">
        <v>0</v>
      </c>
    </row>
    <row r="12" spans="1:25" ht="15.75" customHeight="1">
      <c r="A12" s="36">
        <v>8</v>
      </c>
      <c r="B12" s="38">
        <v>11084</v>
      </c>
      <c r="C12" s="131" t="s">
        <v>186</v>
      </c>
      <c r="D12" s="131" t="s">
        <v>178</v>
      </c>
      <c r="E12" s="139"/>
      <c r="F12" s="140"/>
      <c r="G12" s="145" t="s">
        <v>114</v>
      </c>
      <c r="H12" s="25">
        <f t="shared" si="0"/>
        <v>0</v>
      </c>
      <c r="I12" s="40">
        <f>IF(COUNTBLANK(GD_CHAM_CONG!F13:T13)&gt;=15,1,0)</f>
        <v>0</v>
      </c>
      <c r="J12" s="40">
        <f>IF((GD_CHAM_CONG!AO13+GD_CHAM_CONG!AQ13+GD_CHAM_CONG!AR13+GD_CHAM_CONG!AT13+GD_CHAM_CONG!AU13+GD_CHAM_CONG!AV13)&gt;=14,1,0)</f>
        <v>0</v>
      </c>
      <c r="K12" s="174">
        <v>1</v>
      </c>
      <c r="L12" s="183"/>
      <c r="M12" s="175">
        <v>0</v>
      </c>
    </row>
    <row r="13" spans="1:25" ht="15.75" customHeight="1">
      <c r="A13" s="36">
        <v>9</v>
      </c>
      <c r="B13" s="38">
        <v>11085</v>
      </c>
      <c r="C13" s="131" t="s">
        <v>198</v>
      </c>
      <c r="D13" s="131" t="s">
        <v>178</v>
      </c>
      <c r="E13" s="139"/>
      <c r="F13" s="140"/>
      <c r="G13" s="145" t="s">
        <v>114</v>
      </c>
      <c r="H13" s="25">
        <f t="shared" si="0"/>
        <v>0</v>
      </c>
      <c r="I13" s="40">
        <f>IF(COUNTBLANK(GD_CHAM_CONG!F14:T14)&gt;=15,1,0)</f>
        <v>0</v>
      </c>
      <c r="J13" s="40">
        <f>IF((GD_CHAM_CONG!AO14+GD_CHAM_CONG!AQ14+GD_CHAM_CONG!AR14+GD_CHAM_CONG!AT14+GD_CHAM_CONG!AU14+GD_CHAM_CONG!AV14)&gt;=14,1,0)</f>
        <v>0</v>
      </c>
      <c r="K13" s="174">
        <v>1</v>
      </c>
      <c r="L13" s="174">
        <v>1</v>
      </c>
      <c r="M13" s="175">
        <v>0</v>
      </c>
    </row>
    <row r="14" spans="1:25" ht="15.75" customHeight="1">
      <c r="A14" s="36">
        <v>10</v>
      </c>
      <c r="B14" s="38">
        <v>11862</v>
      </c>
      <c r="C14" s="131" t="s">
        <v>199</v>
      </c>
      <c r="D14" s="131" t="s">
        <v>200</v>
      </c>
      <c r="E14" s="139"/>
      <c r="F14" s="140"/>
      <c r="G14" s="145" t="s">
        <v>114</v>
      </c>
      <c r="H14" s="25">
        <f t="shared" si="0"/>
        <v>0</v>
      </c>
      <c r="I14" s="40">
        <f>IF(COUNTBLANK(GD_CHAM_CONG!F15:T15)&gt;=15,1,0)</f>
        <v>0</v>
      </c>
      <c r="J14" s="40">
        <f>IF((GD_CHAM_CONG!AO15+GD_CHAM_CONG!AQ15+GD_CHAM_CONG!AR15+GD_CHAM_CONG!AT15+GD_CHAM_CONG!AU15+GD_CHAM_CONG!AV15)&gt;=14,1,0)</f>
        <v>0</v>
      </c>
      <c r="K14" s="174">
        <v>1</v>
      </c>
      <c r="L14" s="183"/>
      <c r="M14" s="175">
        <v>0</v>
      </c>
    </row>
    <row r="15" spans="1:25" ht="15.75" customHeight="1">
      <c r="A15" s="36">
        <v>11</v>
      </c>
      <c r="B15" s="38">
        <v>11767</v>
      </c>
      <c r="C15" s="131" t="s">
        <v>202</v>
      </c>
      <c r="D15" s="131" t="s">
        <v>203</v>
      </c>
      <c r="E15" s="139"/>
      <c r="F15" s="140"/>
      <c r="G15" s="145" t="s">
        <v>114</v>
      </c>
      <c r="H15" s="25">
        <f t="shared" si="0"/>
        <v>0</v>
      </c>
      <c r="I15" s="40">
        <f>IF(COUNTBLANK(GD_CHAM_CONG!F16:T16)&gt;=15,1,0)</f>
        <v>0</v>
      </c>
      <c r="J15" s="40">
        <f>IF((GD_CHAM_CONG!AO16+GD_CHAM_CONG!AQ16+GD_CHAM_CONG!AR16+GD_CHAM_CONG!AT16+GD_CHAM_CONG!AU16+GD_CHAM_CONG!AV16)&gt;=14,1,0)</f>
        <v>0</v>
      </c>
      <c r="K15" s="174">
        <v>1</v>
      </c>
      <c r="L15" s="183"/>
      <c r="M15" s="175">
        <v>0</v>
      </c>
    </row>
    <row r="16" spans="1:25" ht="15.75" customHeight="1">
      <c r="A16" s="36">
        <v>12</v>
      </c>
      <c r="B16" s="38">
        <v>10537</v>
      </c>
      <c r="C16" s="131" t="s">
        <v>207</v>
      </c>
      <c r="D16" s="131" t="s">
        <v>195</v>
      </c>
      <c r="E16" s="139"/>
      <c r="F16" s="140"/>
      <c r="G16" s="145" t="s">
        <v>116</v>
      </c>
      <c r="H16" s="25">
        <f t="shared" si="0"/>
        <v>0</v>
      </c>
      <c r="I16" s="40">
        <f>IF(COUNTBLANK(GD_CHAM_CONG!F17:T17)&gt;=15,1,0)</f>
        <v>0</v>
      </c>
      <c r="J16" s="40">
        <f>IF((GD_CHAM_CONG!AO17+GD_CHAM_CONG!AQ17+GD_CHAM_CONG!AR17+GD_CHAM_CONG!AT17+GD_CHAM_CONG!AU17+GD_CHAM_CONG!AV17)&gt;=14,1,0)</f>
        <v>0</v>
      </c>
      <c r="K16" s="174">
        <v>1</v>
      </c>
      <c r="L16" s="183"/>
      <c r="M16" s="175">
        <v>0.2</v>
      </c>
    </row>
    <row r="17" spans="1:13" ht="15.75" customHeight="1">
      <c r="A17" s="36">
        <v>13</v>
      </c>
      <c r="B17" s="38">
        <v>10538</v>
      </c>
      <c r="C17" s="131" t="s">
        <v>217</v>
      </c>
      <c r="D17" s="131" t="s">
        <v>195</v>
      </c>
      <c r="E17" s="139"/>
      <c r="F17" s="140"/>
      <c r="G17" s="145" t="s">
        <v>116</v>
      </c>
      <c r="H17" s="25">
        <f t="shared" si="0"/>
        <v>0</v>
      </c>
      <c r="I17" s="40">
        <f>IF(COUNTBLANK(GD_CHAM_CONG!F18:T18)&gt;=15,1,0)</f>
        <v>0</v>
      </c>
      <c r="J17" s="40">
        <f>IF((GD_CHAM_CONG!AO18+GD_CHAM_CONG!AQ18+GD_CHAM_CONG!AR18+GD_CHAM_CONG!AT18+GD_CHAM_CONG!AU18+GD_CHAM_CONG!AV18)&gt;=14,1,0)</f>
        <v>0</v>
      </c>
      <c r="K17" s="174">
        <v>1</v>
      </c>
      <c r="L17" s="174">
        <v>2</v>
      </c>
      <c r="M17" s="175">
        <v>0</v>
      </c>
    </row>
    <row r="18" spans="1:13" ht="15.75" customHeight="1">
      <c r="A18" s="36">
        <v>14</v>
      </c>
      <c r="B18" s="38">
        <v>10540</v>
      </c>
      <c r="C18" s="131" t="s">
        <v>219</v>
      </c>
      <c r="D18" s="131" t="s">
        <v>195</v>
      </c>
      <c r="E18" s="139"/>
      <c r="F18" s="140"/>
      <c r="G18" s="193" t="s">
        <v>114</v>
      </c>
      <c r="H18" s="25">
        <f t="shared" si="0"/>
        <v>0</v>
      </c>
      <c r="I18" s="40">
        <f>IF(COUNTBLANK(GD_CHAM_CONG!F19:T19)&gt;=15,1,0)</f>
        <v>0</v>
      </c>
      <c r="J18" s="40">
        <f>IF((GD_CHAM_CONG!AO19+GD_CHAM_CONG!AQ19+GD_CHAM_CONG!AR19+GD_CHAM_CONG!AT19+GD_CHAM_CONG!AU19+GD_CHAM_CONG!AV19)&gt;=14,1,0)</f>
        <v>1</v>
      </c>
      <c r="K18" s="174">
        <v>1</v>
      </c>
      <c r="L18" s="174">
        <v>1</v>
      </c>
      <c r="M18" s="175">
        <v>0</v>
      </c>
    </row>
    <row r="19" spans="1:13" ht="15.75" customHeight="1">
      <c r="A19" s="36">
        <v>15</v>
      </c>
      <c r="B19" s="38">
        <v>10542</v>
      </c>
      <c r="C19" s="131" t="s">
        <v>221</v>
      </c>
      <c r="D19" s="131" t="s">
        <v>195</v>
      </c>
      <c r="E19" s="139"/>
      <c r="F19" s="140"/>
      <c r="G19" s="193" t="s">
        <v>114</v>
      </c>
      <c r="H19" s="25">
        <f t="shared" si="0"/>
        <v>0</v>
      </c>
      <c r="I19" s="40">
        <f>IF(COUNTBLANK(GD_CHAM_CONG!F20:T20)&gt;=15,1,0)</f>
        <v>0</v>
      </c>
      <c r="J19" s="40">
        <f>IF((GD_CHAM_CONG!AO20+GD_CHAM_CONG!AQ20+GD_CHAM_CONG!AR20+GD_CHAM_CONG!AT20+GD_CHAM_CONG!AU20+GD_CHAM_CONG!AV20)&gt;=14,1,0)</f>
        <v>0</v>
      </c>
      <c r="K19" s="174">
        <v>1</v>
      </c>
      <c r="L19" s="174">
        <v>1</v>
      </c>
      <c r="M19" s="175">
        <v>0</v>
      </c>
    </row>
    <row r="20" spans="1:13" ht="15.75" customHeight="1">
      <c r="A20" s="36">
        <v>16</v>
      </c>
      <c r="B20" s="38">
        <v>10543</v>
      </c>
      <c r="C20" s="131" t="s">
        <v>222</v>
      </c>
      <c r="D20" s="131" t="s">
        <v>195</v>
      </c>
      <c r="E20" s="139"/>
      <c r="F20" s="140"/>
      <c r="G20" s="193" t="s">
        <v>114</v>
      </c>
      <c r="H20" s="25">
        <f t="shared" si="0"/>
        <v>0</v>
      </c>
      <c r="I20" s="40">
        <f>IF(COUNTBLANK(GD_CHAM_CONG!F21:T21)&gt;=15,1,0)</f>
        <v>0</v>
      </c>
      <c r="J20" s="40">
        <f>IF((GD_CHAM_CONG!AO21+GD_CHAM_CONG!AQ21+GD_CHAM_CONG!AR21+GD_CHAM_CONG!AT21+GD_CHAM_CONG!AU21+GD_CHAM_CONG!AV21)&gt;=14,1,0)</f>
        <v>0</v>
      </c>
      <c r="K20" s="174">
        <v>1</v>
      </c>
      <c r="L20" s="183"/>
      <c r="M20" s="175">
        <v>0</v>
      </c>
    </row>
    <row r="21" spans="1:13" ht="15.75" customHeight="1">
      <c r="A21" s="36">
        <v>17</v>
      </c>
      <c r="B21" s="38">
        <v>10544</v>
      </c>
      <c r="C21" s="131" t="s">
        <v>223</v>
      </c>
      <c r="D21" s="131" t="s">
        <v>195</v>
      </c>
      <c r="E21" s="139"/>
      <c r="F21" s="140"/>
      <c r="G21" s="193" t="s">
        <v>114</v>
      </c>
      <c r="H21" s="25">
        <f t="shared" si="0"/>
        <v>0</v>
      </c>
      <c r="I21" s="40">
        <f>IF(COUNTBLANK(GD_CHAM_CONG!F22:T22)&gt;=15,1,0)</f>
        <v>0</v>
      </c>
      <c r="J21" s="40">
        <f>IF((GD_CHAM_CONG!AO22+GD_CHAM_CONG!AQ22+GD_CHAM_CONG!AR22+GD_CHAM_CONG!AT22+GD_CHAM_CONG!AU22+GD_CHAM_CONG!AV22)&gt;=14,1,0)</f>
        <v>0</v>
      </c>
      <c r="K21" s="174">
        <v>1</v>
      </c>
      <c r="L21" s="174">
        <v>3</v>
      </c>
      <c r="M21" s="175">
        <v>0</v>
      </c>
    </row>
    <row r="22" spans="1:13" ht="15.75" customHeight="1">
      <c r="A22" s="36">
        <v>18</v>
      </c>
      <c r="B22" s="38">
        <v>10545</v>
      </c>
      <c r="C22" s="131" t="s">
        <v>224</v>
      </c>
      <c r="D22" s="131" t="s">
        <v>195</v>
      </c>
      <c r="E22" s="139"/>
      <c r="F22" s="140"/>
      <c r="G22" s="145" t="s">
        <v>116</v>
      </c>
      <c r="H22" s="25">
        <f t="shared" si="0"/>
        <v>0</v>
      </c>
      <c r="I22" s="40">
        <f>IF(COUNTBLANK(GD_CHAM_CONG!F23:T23)&gt;=15,1,0)</f>
        <v>0</v>
      </c>
      <c r="J22" s="40">
        <f>IF((GD_CHAM_CONG!AO23+GD_CHAM_CONG!AQ23+GD_CHAM_CONG!AR23+GD_CHAM_CONG!AT23+GD_CHAM_CONG!AU23+GD_CHAM_CONG!AV23)&gt;=14,1,0)</f>
        <v>0</v>
      </c>
      <c r="K22" s="174">
        <v>1</v>
      </c>
      <c r="L22" s="174">
        <v>2</v>
      </c>
      <c r="M22" s="175">
        <v>0</v>
      </c>
    </row>
    <row r="23" spans="1:13" ht="15.75" customHeight="1">
      <c r="A23" s="36">
        <v>19</v>
      </c>
      <c r="B23" s="38">
        <v>10546</v>
      </c>
      <c r="C23" s="131" t="s">
        <v>225</v>
      </c>
      <c r="D23" s="131" t="s">
        <v>195</v>
      </c>
      <c r="E23" s="139"/>
      <c r="F23" s="140"/>
      <c r="G23" s="145" t="s">
        <v>114</v>
      </c>
      <c r="H23" s="25">
        <f t="shared" si="0"/>
        <v>0</v>
      </c>
      <c r="I23" s="40">
        <f>IF(COUNTBLANK(GD_CHAM_CONG!F24:T24)&gt;=15,1,0)</f>
        <v>0</v>
      </c>
      <c r="J23" s="40">
        <f>IF((GD_CHAM_CONG!AO24+GD_CHAM_CONG!AQ24+GD_CHAM_CONG!AR24+GD_CHAM_CONG!AT24+GD_CHAM_CONG!AU24+GD_CHAM_CONG!AV24)&gt;=14,1,0)</f>
        <v>0</v>
      </c>
      <c r="K23" s="174">
        <v>1</v>
      </c>
      <c r="L23" s="183"/>
      <c r="M23" s="175">
        <v>0</v>
      </c>
    </row>
    <row r="24" spans="1:13" ht="15.75" customHeight="1">
      <c r="A24" s="36">
        <v>20</v>
      </c>
      <c r="B24" s="38">
        <v>10547</v>
      </c>
      <c r="C24" s="131" t="s">
        <v>226</v>
      </c>
      <c r="D24" s="131" t="s">
        <v>195</v>
      </c>
      <c r="E24" s="139"/>
      <c r="F24" s="140"/>
      <c r="G24" s="145" t="s">
        <v>114</v>
      </c>
      <c r="H24" s="25">
        <f t="shared" si="0"/>
        <v>0</v>
      </c>
      <c r="I24" s="40">
        <f>IF(COUNTBLANK(GD_CHAM_CONG!F25:T25)&gt;=15,1,0)</f>
        <v>0</v>
      </c>
      <c r="J24" s="40">
        <f>IF((GD_CHAM_CONG!AO25+GD_CHAM_CONG!AQ25+GD_CHAM_CONG!AR25+GD_CHAM_CONG!AT25+GD_CHAM_CONG!AU25+GD_CHAM_CONG!AV25)&gt;=14,1,0)</f>
        <v>0</v>
      </c>
      <c r="K24" s="174">
        <v>1</v>
      </c>
      <c r="L24" s="183"/>
      <c r="M24" s="175">
        <v>0</v>
      </c>
    </row>
    <row r="25" spans="1:13" ht="12.75">
      <c r="A25" s="36">
        <v>21</v>
      </c>
      <c r="B25" s="38">
        <v>10549</v>
      </c>
      <c r="C25" s="131" t="s">
        <v>232</v>
      </c>
      <c r="D25" s="131" t="s">
        <v>195</v>
      </c>
      <c r="E25" s="139"/>
      <c r="F25" s="140"/>
      <c r="G25" s="145" t="s">
        <v>116</v>
      </c>
      <c r="H25" s="25">
        <f t="shared" si="0"/>
        <v>0</v>
      </c>
      <c r="I25" s="40">
        <f>IF(COUNTBLANK(GD_CHAM_CONG!F26:T26)&gt;=15,1,0)</f>
        <v>0</v>
      </c>
      <c r="J25" s="40">
        <f>IF((GD_CHAM_CONG!AO26+GD_CHAM_CONG!AQ26+GD_CHAM_CONG!AR26+GD_CHAM_CONG!AT26+GD_CHAM_CONG!AU26+GD_CHAM_CONG!AV26)&gt;=14,1,0)</f>
        <v>0</v>
      </c>
      <c r="K25" s="174">
        <v>1</v>
      </c>
      <c r="L25" s="183"/>
      <c r="M25" s="175">
        <v>0</v>
      </c>
    </row>
    <row r="26" spans="1:13" ht="12.75">
      <c r="A26" s="36">
        <v>22</v>
      </c>
      <c r="B26" s="38">
        <v>10550</v>
      </c>
      <c r="C26" s="131" t="s">
        <v>241</v>
      </c>
      <c r="D26" s="131" t="s">
        <v>195</v>
      </c>
      <c r="E26" s="139"/>
      <c r="F26" s="140"/>
      <c r="G26" s="145" t="s">
        <v>116</v>
      </c>
      <c r="H26" s="25">
        <f t="shared" si="0"/>
        <v>0</v>
      </c>
      <c r="I26" s="40">
        <f>IF(COUNTBLANK(GD_CHAM_CONG!F27:T27)&gt;=15,1,0)</f>
        <v>0</v>
      </c>
      <c r="J26" s="40">
        <f>IF((GD_CHAM_CONG!AO27+GD_CHAM_CONG!AQ27+GD_CHAM_CONG!AR27+GD_CHAM_CONG!AT27+GD_CHAM_CONG!AU27+GD_CHAM_CONG!AV27)&gt;=14,1,0)</f>
        <v>0</v>
      </c>
      <c r="K26" s="174">
        <v>1</v>
      </c>
      <c r="L26" s="183"/>
      <c r="M26" s="175">
        <v>0</v>
      </c>
    </row>
    <row r="27" spans="1:13" ht="12.75">
      <c r="A27" s="36">
        <v>23</v>
      </c>
      <c r="B27" s="38">
        <v>10551</v>
      </c>
      <c r="C27" s="131" t="s">
        <v>244</v>
      </c>
      <c r="D27" s="131" t="s">
        <v>195</v>
      </c>
      <c r="E27" s="139"/>
      <c r="F27" s="140"/>
      <c r="G27" s="145" t="s">
        <v>116</v>
      </c>
      <c r="H27" s="25">
        <f t="shared" si="0"/>
        <v>0</v>
      </c>
      <c r="I27" s="40">
        <f>IF(COUNTBLANK(GD_CHAM_CONG!F28:T28)&gt;=15,1,0)</f>
        <v>0</v>
      </c>
      <c r="J27" s="40">
        <f>IF((GD_CHAM_CONG!AO28+GD_CHAM_CONG!AQ28+GD_CHAM_CONG!AR28+GD_CHAM_CONG!AT28+GD_CHAM_CONG!AU28+GD_CHAM_CONG!AV28)&gt;=14,1,0)</f>
        <v>0</v>
      </c>
      <c r="K27" s="174">
        <v>1</v>
      </c>
      <c r="L27" s="174">
        <v>3</v>
      </c>
      <c r="M27" s="175">
        <v>0</v>
      </c>
    </row>
    <row r="28" spans="1:13" ht="12.75">
      <c r="A28" s="36">
        <v>24</v>
      </c>
      <c r="B28" s="38">
        <v>10552</v>
      </c>
      <c r="C28" s="131" t="s">
        <v>251</v>
      </c>
      <c r="D28" s="131" t="s">
        <v>195</v>
      </c>
      <c r="E28" s="139"/>
      <c r="F28" s="140"/>
      <c r="G28" s="145" t="s">
        <v>116</v>
      </c>
      <c r="H28" s="25">
        <f t="shared" si="0"/>
        <v>0</v>
      </c>
      <c r="I28" s="40">
        <f>IF(COUNTBLANK(GD_CHAM_CONG!F29:T29)&gt;=15,1,0)</f>
        <v>0</v>
      </c>
      <c r="J28" s="40">
        <f>IF((GD_CHAM_CONG!AO29+GD_CHAM_CONG!AQ29+GD_CHAM_CONG!AR29+GD_CHAM_CONG!AT29+GD_CHAM_CONG!AU29+GD_CHAM_CONG!AV29)&gt;=14,1,0)</f>
        <v>0</v>
      </c>
      <c r="K28" s="174">
        <v>1</v>
      </c>
      <c r="L28" s="183"/>
      <c r="M28" s="175">
        <v>0</v>
      </c>
    </row>
    <row r="29" spans="1:13" ht="12.75">
      <c r="A29" s="36">
        <v>25</v>
      </c>
      <c r="B29" s="38">
        <v>10553</v>
      </c>
      <c r="C29" s="131" t="s">
        <v>253</v>
      </c>
      <c r="D29" s="131" t="s">
        <v>195</v>
      </c>
      <c r="E29" s="139"/>
      <c r="F29" s="140"/>
      <c r="G29" s="145" t="s">
        <v>116</v>
      </c>
      <c r="H29" s="25">
        <f t="shared" si="0"/>
        <v>0</v>
      </c>
      <c r="I29" s="40">
        <f>IF(COUNTBLANK(GD_CHAM_CONG!F30:T30)&gt;=15,1,0)</f>
        <v>0</v>
      </c>
      <c r="J29" s="40">
        <f>IF((GD_CHAM_CONG!AO30+GD_CHAM_CONG!AQ30+GD_CHAM_CONG!AR30+GD_CHAM_CONG!AT30+GD_CHAM_CONG!AU30+GD_CHAM_CONG!AV30)&gt;=14,1,0)</f>
        <v>0</v>
      </c>
      <c r="K29" s="174">
        <v>1</v>
      </c>
      <c r="L29" s="174">
        <v>1</v>
      </c>
      <c r="M29" s="175">
        <v>0.2</v>
      </c>
    </row>
    <row r="30" spans="1:13" ht="12.75">
      <c r="A30" s="36">
        <v>26</v>
      </c>
      <c r="B30" s="38">
        <v>11126</v>
      </c>
      <c r="C30" s="131" t="s">
        <v>257</v>
      </c>
      <c r="D30" s="131" t="s">
        <v>195</v>
      </c>
      <c r="E30" s="139"/>
      <c r="F30" s="140"/>
      <c r="G30" s="145" t="s">
        <v>114</v>
      </c>
      <c r="H30" s="25">
        <f t="shared" si="0"/>
        <v>0</v>
      </c>
      <c r="I30" s="40">
        <f>IF(COUNTBLANK(GD_CHAM_CONG!F31:T31)&gt;=15,1,0)</f>
        <v>0</v>
      </c>
      <c r="J30" s="40">
        <f>IF((GD_CHAM_CONG!AO31+GD_CHAM_CONG!AQ31+GD_CHAM_CONG!AR31+GD_CHAM_CONG!AT31+GD_CHAM_CONG!AU31+GD_CHAM_CONG!AV31)&gt;=14,1,0)</f>
        <v>0</v>
      </c>
      <c r="K30" s="174">
        <v>1</v>
      </c>
      <c r="L30" s="183"/>
      <c r="M30" s="175">
        <v>0</v>
      </c>
    </row>
    <row r="31" spans="1:13" ht="12.75">
      <c r="A31" s="36">
        <v>27</v>
      </c>
      <c r="B31" s="38">
        <v>11127</v>
      </c>
      <c r="C31" s="131" t="s">
        <v>268</v>
      </c>
      <c r="D31" s="131" t="s">
        <v>195</v>
      </c>
      <c r="E31" s="139"/>
      <c r="F31" s="140"/>
      <c r="G31" s="145" t="s">
        <v>114</v>
      </c>
      <c r="H31" s="25">
        <f t="shared" si="0"/>
        <v>0</v>
      </c>
      <c r="I31" s="40">
        <f>IF(COUNTBLANK(GD_CHAM_CONG!F32:T32)&gt;=15,1,0)</f>
        <v>0</v>
      </c>
      <c r="J31" s="40">
        <f>IF((GD_CHAM_CONG!AO32+GD_CHAM_CONG!AQ32+GD_CHAM_CONG!AR32+GD_CHAM_CONG!AT32+GD_CHAM_CONG!AU32+GD_CHAM_CONG!AV32)&gt;=14,1,0)</f>
        <v>0</v>
      </c>
      <c r="K31" s="174">
        <v>1</v>
      </c>
      <c r="L31" s="174">
        <v>1</v>
      </c>
      <c r="M31" s="175">
        <v>0</v>
      </c>
    </row>
    <row r="32" spans="1:13" ht="12.75">
      <c r="A32" s="36">
        <v>28</v>
      </c>
      <c r="B32" s="38">
        <v>11128</v>
      </c>
      <c r="C32" s="131" t="s">
        <v>279</v>
      </c>
      <c r="D32" s="131" t="s">
        <v>195</v>
      </c>
      <c r="E32" s="139"/>
      <c r="F32" s="140"/>
      <c r="G32" s="145" t="s">
        <v>114</v>
      </c>
      <c r="H32" s="25">
        <f t="shared" si="0"/>
        <v>0</v>
      </c>
      <c r="I32" s="40">
        <f>IF(COUNTBLANK(GD_CHAM_CONG!F33:T33)&gt;=15,1,0)</f>
        <v>0</v>
      </c>
      <c r="J32" s="40">
        <f>IF((GD_CHAM_CONG!AO33+GD_CHAM_CONG!AQ33+GD_CHAM_CONG!AR33+GD_CHAM_CONG!AT33+GD_CHAM_CONG!AU33+GD_CHAM_CONG!AV33)&gt;=14,1,0)</f>
        <v>0</v>
      </c>
      <c r="K32" s="174">
        <v>1</v>
      </c>
      <c r="L32" s="183"/>
      <c r="M32" s="175">
        <v>0</v>
      </c>
    </row>
    <row r="33" spans="1:13" ht="12.75">
      <c r="A33" s="36">
        <v>29</v>
      </c>
      <c r="B33" s="38">
        <v>11130</v>
      </c>
      <c r="C33" s="131" t="s">
        <v>285</v>
      </c>
      <c r="D33" s="131" t="s">
        <v>195</v>
      </c>
      <c r="E33" s="139"/>
      <c r="F33" s="140"/>
      <c r="G33" s="145" t="s">
        <v>114</v>
      </c>
      <c r="H33" s="25">
        <f t="shared" si="0"/>
        <v>0</v>
      </c>
      <c r="I33" s="40">
        <f>IF(COUNTBLANK(GD_CHAM_CONG!F34:T34)&gt;=15,1,0)</f>
        <v>0</v>
      </c>
      <c r="J33" s="40">
        <f>IF((GD_CHAM_CONG!AO34+GD_CHAM_CONG!AQ34+GD_CHAM_CONG!AR34+GD_CHAM_CONG!AT34+GD_CHAM_CONG!AU34+GD_CHAM_CONG!AV34)&gt;=14,1,0)</f>
        <v>0</v>
      </c>
      <c r="K33" s="174">
        <v>1</v>
      </c>
      <c r="L33" s="174">
        <v>2</v>
      </c>
      <c r="M33" s="175">
        <v>0</v>
      </c>
    </row>
    <row r="34" spans="1:13" ht="12.75">
      <c r="A34" s="36">
        <v>30</v>
      </c>
      <c r="B34" s="38">
        <v>11131</v>
      </c>
      <c r="C34" s="131" t="s">
        <v>286</v>
      </c>
      <c r="D34" s="131" t="s">
        <v>195</v>
      </c>
      <c r="E34" s="139"/>
      <c r="F34" s="140"/>
      <c r="G34" s="145" t="s">
        <v>114</v>
      </c>
      <c r="H34" s="25">
        <f t="shared" si="0"/>
        <v>0</v>
      </c>
      <c r="I34" s="40">
        <f>IF(COUNTBLANK(GD_CHAM_CONG!F35:T35)&gt;=15,1,0)</f>
        <v>0</v>
      </c>
      <c r="J34" s="40">
        <f>IF((GD_CHAM_CONG!AO35+GD_CHAM_CONG!AQ35+GD_CHAM_CONG!AR35+GD_CHAM_CONG!AT35+GD_CHAM_CONG!AU35+GD_CHAM_CONG!AV35)&gt;=14,1,0)</f>
        <v>0</v>
      </c>
      <c r="K34" s="174">
        <v>1</v>
      </c>
      <c r="L34" s="183"/>
      <c r="M34" s="175">
        <v>0</v>
      </c>
    </row>
    <row r="35" spans="1:13" ht="12.75">
      <c r="A35" s="36">
        <v>31</v>
      </c>
      <c r="B35" s="38">
        <v>12552</v>
      </c>
      <c r="C35" s="131" t="s">
        <v>287</v>
      </c>
      <c r="D35" s="131" t="s">
        <v>195</v>
      </c>
      <c r="E35" s="139"/>
      <c r="F35" s="140"/>
      <c r="G35" s="145" t="s">
        <v>114</v>
      </c>
      <c r="H35" s="25">
        <f t="shared" si="0"/>
        <v>0</v>
      </c>
      <c r="I35" s="40">
        <f>IF(COUNTBLANK(GD_CHAM_CONG!F36:T36)&gt;=15,1,0)</f>
        <v>0</v>
      </c>
      <c r="J35" s="40">
        <f>IF((GD_CHAM_CONG!AO36+GD_CHAM_CONG!AQ36+GD_CHAM_CONG!AR36+GD_CHAM_CONG!AT36+GD_CHAM_CONG!AU36+GD_CHAM_CONG!AV36)&gt;=14,1,0)</f>
        <v>0</v>
      </c>
      <c r="K35" s="174">
        <v>1</v>
      </c>
      <c r="L35" s="183"/>
      <c r="M35" s="175">
        <v>0</v>
      </c>
    </row>
    <row r="36" spans="1:13" ht="12.75">
      <c r="A36" s="36">
        <v>32</v>
      </c>
      <c r="B36" s="38">
        <v>12553</v>
      </c>
      <c r="C36" s="131" t="s">
        <v>288</v>
      </c>
      <c r="D36" s="131" t="s">
        <v>195</v>
      </c>
      <c r="E36" s="139"/>
      <c r="F36" s="140"/>
      <c r="G36" s="145" t="s">
        <v>114</v>
      </c>
      <c r="H36" s="25">
        <f t="shared" si="0"/>
        <v>0</v>
      </c>
      <c r="I36" s="40">
        <f>IF(COUNTBLANK(GD_CHAM_CONG!F37:T37)&gt;=15,1,0)</f>
        <v>0</v>
      </c>
      <c r="J36" s="40">
        <f>IF((GD_CHAM_CONG!AO37+GD_CHAM_CONG!AQ37+GD_CHAM_CONG!AR37+GD_CHAM_CONG!AT37+GD_CHAM_CONG!AU37+GD_CHAM_CONG!AV37)&gt;=14,1,0)</f>
        <v>0</v>
      </c>
      <c r="K36" s="174">
        <v>1</v>
      </c>
      <c r="L36" s="183"/>
      <c r="M36" s="175">
        <v>0</v>
      </c>
    </row>
    <row r="37" spans="1:13" ht="12.75">
      <c r="A37" s="36">
        <v>33</v>
      </c>
      <c r="B37" s="38">
        <v>12565</v>
      </c>
      <c r="C37" s="131" t="s">
        <v>289</v>
      </c>
      <c r="D37" s="131" t="s">
        <v>195</v>
      </c>
      <c r="E37" s="139"/>
      <c r="F37" s="140"/>
      <c r="G37" s="145" t="s">
        <v>114</v>
      </c>
      <c r="H37" s="25">
        <f t="shared" si="0"/>
        <v>0</v>
      </c>
      <c r="I37" s="40">
        <f>IF(COUNTBLANK(GD_CHAM_CONG!F38:T38)&gt;=15,1,0)</f>
        <v>0</v>
      </c>
      <c r="J37" s="40">
        <f>IF((GD_CHAM_CONG!AO38+GD_CHAM_CONG!AQ38+GD_CHAM_CONG!AR38+GD_CHAM_CONG!AT38+GD_CHAM_CONG!AU38+GD_CHAM_CONG!AV38)&gt;=14,1,0)</f>
        <v>0</v>
      </c>
      <c r="K37" s="174">
        <v>1</v>
      </c>
      <c r="L37" s="183"/>
      <c r="M37" s="175">
        <v>0</v>
      </c>
    </row>
    <row r="38" spans="1:13" ht="12.75">
      <c r="A38" s="36">
        <v>34</v>
      </c>
      <c r="B38" s="38">
        <v>12566</v>
      </c>
      <c r="C38" s="131" t="s">
        <v>290</v>
      </c>
      <c r="D38" s="131" t="s">
        <v>195</v>
      </c>
      <c r="E38" s="139"/>
      <c r="F38" s="140"/>
      <c r="G38" s="145" t="s">
        <v>114</v>
      </c>
      <c r="H38" s="25">
        <f t="shared" si="0"/>
        <v>0</v>
      </c>
      <c r="I38" s="40">
        <f>IF(COUNTBLANK(GD_CHAM_CONG!F39:T39)&gt;=15,1,0)</f>
        <v>0</v>
      </c>
      <c r="J38" s="40">
        <f>IF((GD_CHAM_CONG!AO39+GD_CHAM_CONG!AQ39+GD_CHAM_CONG!AR39+GD_CHAM_CONG!AT39+GD_CHAM_CONG!AU39+GD_CHAM_CONG!AV39)&gt;=14,1,0)</f>
        <v>0</v>
      </c>
      <c r="K38" s="174">
        <v>1</v>
      </c>
      <c r="L38" s="183"/>
      <c r="M38" s="175">
        <v>0</v>
      </c>
    </row>
    <row r="39" spans="1:13" ht="12.75">
      <c r="A39" s="36">
        <v>35</v>
      </c>
      <c r="B39" s="38">
        <v>13356</v>
      </c>
      <c r="C39" s="131" t="s">
        <v>291</v>
      </c>
      <c r="D39" s="131" t="s">
        <v>195</v>
      </c>
      <c r="E39" s="139"/>
      <c r="F39" s="140"/>
      <c r="G39" s="145" t="s">
        <v>114</v>
      </c>
      <c r="H39" s="25">
        <f t="shared" si="0"/>
        <v>0</v>
      </c>
      <c r="I39" s="40">
        <f>IF(COUNTBLANK(GD_CHAM_CONG!F40:T40)&gt;=15,1,0)</f>
        <v>0</v>
      </c>
      <c r="J39" s="40">
        <f>IF((GD_CHAM_CONG!AO40+GD_CHAM_CONG!AQ40+GD_CHAM_CONG!AR40+GD_CHAM_CONG!AT40+GD_CHAM_CONG!AU40+GD_CHAM_CONG!AV40)&gt;=14,1,0)</f>
        <v>0</v>
      </c>
      <c r="K39" s="174">
        <v>1</v>
      </c>
      <c r="L39" s="183"/>
      <c r="M39" s="175">
        <v>0</v>
      </c>
    </row>
    <row r="40" spans="1:13" ht="12.75">
      <c r="A40" s="36">
        <v>36</v>
      </c>
      <c r="B40" s="38">
        <v>13357</v>
      </c>
      <c r="C40" s="131" t="s">
        <v>292</v>
      </c>
      <c r="D40" s="131" t="s">
        <v>195</v>
      </c>
      <c r="E40" s="139"/>
      <c r="F40" s="140"/>
      <c r="G40" s="145" t="s">
        <v>114</v>
      </c>
      <c r="H40" s="25">
        <f t="shared" si="0"/>
        <v>0</v>
      </c>
      <c r="I40" s="40">
        <f>IF(COUNTBLANK(GD_CHAM_CONG!F41:T41)&gt;=15,1,0)</f>
        <v>0</v>
      </c>
      <c r="J40" s="40">
        <f>IF((GD_CHAM_CONG!AO41+GD_CHAM_CONG!AQ41+GD_CHAM_CONG!AR41+GD_CHAM_CONG!AT41+GD_CHAM_CONG!AU41+GD_CHAM_CONG!AV41)&gt;=14,1,0)</f>
        <v>0</v>
      </c>
      <c r="K40" s="174">
        <v>1</v>
      </c>
      <c r="L40" s="183"/>
      <c r="M40" s="175">
        <v>0</v>
      </c>
    </row>
    <row r="41" spans="1:13" ht="12.75">
      <c r="A41" s="36">
        <v>37</v>
      </c>
      <c r="B41" s="38">
        <v>13358</v>
      </c>
      <c r="C41" s="131" t="s">
        <v>293</v>
      </c>
      <c r="D41" s="131" t="s">
        <v>195</v>
      </c>
      <c r="E41" s="139"/>
      <c r="F41" s="140"/>
      <c r="G41" s="145" t="s">
        <v>114</v>
      </c>
      <c r="H41" s="25">
        <f t="shared" si="0"/>
        <v>0</v>
      </c>
      <c r="I41" s="40">
        <f>IF(COUNTBLANK(GD_CHAM_CONG!F42:T42)&gt;=15,1,0)</f>
        <v>0</v>
      </c>
      <c r="J41" s="40">
        <f>IF((GD_CHAM_CONG!AO42+GD_CHAM_CONG!AQ42+GD_CHAM_CONG!AR42+GD_CHAM_CONG!AT42+GD_CHAM_CONG!AU42+GD_CHAM_CONG!AV42)&gt;=14,1,0)</f>
        <v>0</v>
      </c>
      <c r="K41" s="174">
        <v>1</v>
      </c>
      <c r="L41" s="183"/>
      <c r="M41" s="175">
        <v>0</v>
      </c>
    </row>
    <row r="42" spans="1:13" ht="12.75">
      <c r="A42" s="36">
        <v>38</v>
      </c>
      <c r="B42" s="38">
        <v>13359</v>
      </c>
      <c r="C42" s="131" t="s">
        <v>294</v>
      </c>
      <c r="D42" s="131" t="s">
        <v>195</v>
      </c>
      <c r="E42" s="139"/>
      <c r="F42" s="140"/>
      <c r="G42" s="145" t="s">
        <v>114</v>
      </c>
      <c r="H42" s="25">
        <f t="shared" si="0"/>
        <v>0</v>
      </c>
      <c r="I42" s="40">
        <f>IF(COUNTBLANK(GD_CHAM_CONG!F43:T43)&gt;=15,1,0)</f>
        <v>0</v>
      </c>
      <c r="J42" s="40">
        <f>IF((GD_CHAM_CONG!AO43+GD_CHAM_CONG!AQ43+GD_CHAM_CONG!AR43+GD_CHAM_CONG!AT43+GD_CHAM_CONG!AU43+GD_CHAM_CONG!AV43)&gt;=14,1,0)</f>
        <v>0</v>
      </c>
      <c r="K42" s="174">
        <v>1</v>
      </c>
      <c r="L42" s="183"/>
      <c r="M42" s="175">
        <v>0</v>
      </c>
    </row>
    <row r="43" spans="1:13" ht="12.75">
      <c r="A43" s="36">
        <v>39</v>
      </c>
      <c r="B43" s="38">
        <v>13360</v>
      </c>
      <c r="C43" s="131" t="s">
        <v>295</v>
      </c>
      <c r="D43" s="131" t="s">
        <v>195</v>
      </c>
      <c r="E43" s="139"/>
      <c r="F43" s="140"/>
      <c r="G43" s="145" t="s">
        <v>114</v>
      </c>
      <c r="H43" s="25">
        <f t="shared" si="0"/>
        <v>0</v>
      </c>
      <c r="I43" s="40">
        <f>IF(COUNTBLANK(GD_CHAM_CONG!F44:T44)&gt;=15,1,0)</f>
        <v>0</v>
      </c>
      <c r="J43" s="40">
        <f>IF((GD_CHAM_CONG!AO44+GD_CHAM_CONG!AQ44+GD_CHAM_CONG!AR44+GD_CHAM_CONG!AT44+GD_CHAM_CONG!AU44+GD_CHAM_CONG!AV44)&gt;=14,1,0)</f>
        <v>0</v>
      </c>
      <c r="K43" s="174">
        <v>1</v>
      </c>
      <c r="L43" s="183"/>
      <c r="M43" s="175">
        <v>0</v>
      </c>
    </row>
    <row r="44" spans="1:13" ht="12.75">
      <c r="A44" s="36">
        <v>40</v>
      </c>
      <c r="B44" s="38">
        <v>10535</v>
      </c>
      <c r="C44" s="131" t="s">
        <v>296</v>
      </c>
      <c r="D44" s="131" t="s">
        <v>297</v>
      </c>
      <c r="E44" s="139"/>
      <c r="F44" s="140"/>
      <c r="G44" s="145" t="s">
        <v>116</v>
      </c>
      <c r="H44" s="25">
        <f t="shared" si="0"/>
        <v>0</v>
      </c>
      <c r="I44" s="40">
        <f>IF(COUNTBLANK(GD_CHAM_CONG!F45:T45)&gt;=15,1,0)</f>
        <v>0</v>
      </c>
      <c r="J44" s="40">
        <f>IF((GD_CHAM_CONG!AO45+GD_CHAM_CONG!AQ45+GD_CHAM_CONG!AR45+GD_CHAM_CONG!AT45+GD_CHAM_CONG!AU45+GD_CHAM_CONG!AV45)&gt;=14,1,0)</f>
        <v>0</v>
      </c>
      <c r="K44" s="174">
        <v>1</v>
      </c>
      <c r="L44" s="174">
        <v>1</v>
      </c>
      <c r="M44" s="175">
        <v>0</v>
      </c>
    </row>
    <row r="45" spans="1:13" ht="12.75">
      <c r="A45" s="36">
        <v>41</v>
      </c>
      <c r="B45" s="38">
        <v>13527</v>
      </c>
      <c r="C45" s="131" t="s">
        <v>299</v>
      </c>
      <c r="D45" s="131" t="s">
        <v>300</v>
      </c>
      <c r="E45" s="139"/>
      <c r="F45" s="140"/>
      <c r="G45" s="145" t="s">
        <v>112</v>
      </c>
      <c r="H45" s="25">
        <f t="shared" si="0"/>
        <v>0</v>
      </c>
      <c r="I45" s="40">
        <f>IF(COUNTBLANK(GD_CHAM_CONG!F46:T46)&gt;=15,1,0)</f>
        <v>0</v>
      </c>
      <c r="J45" s="40">
        <f>IF((GD_CHAM_CONG!AO46+GD_CHAM_CONG!AQ46+GD_CHAM_CONG!AR46+GD_CHAM_CONG!AT46+GD_CHAM_CONG!AU46+GD_CHAM_CONG!AV46)&gt;=14,1,0)</f>
        <v>0</v>
      </c>
      <c r="K45" s="174">
        <v>1</v>
      </c>
      <c r="L45" s="183"/>
      <c r="M45" s="175">
        <v>0</v>
      </c>
    </row>
    <row r="46" spans="1:13" ht="12.75">
      <c r="A46" s="36">
        <v>42</v>
      </c>
      <c r="B46" s="38">
        <v>13528</v>
      </c>
      <c r="C46" s="131" t="s">
        <v>301</v>
      </c>
      <c r="D46" s="131" t="s">
        <v>300</v>
      </c>
      <c r="E46" s="139"/>
      <c r="F46" s="140"/>
      <c r="G46" s="145" t="s">
        <v>112</v>
      </c>
      <c r="H46" s="25">
        <f t="shared" si="0"/>
        <v>0</v>
      </c>
      <c r="I46" s="40">
        <f>IF(COUNTBLANK(GD_CHAM_CONG!F47:T47)&gt;=15,1,0)</f>
        <v>0</v>
      </c>
      <c r="J46" s="40">
        <f>IF((GD_CHAM_CONG!AO47+GD_CHAM_CONG!AQ47+GD_CHAM_CONG!AR47+GD_CHAM_CONG!AT47+GD_CHAM_CONG!AU47+GD_CHAM_CONG!AV47)&gt;=14,1,0)</f>
        <v>0</v>
      </c>
      <c r="K46" s="174">
        <v>1</v>
      </c>
      <c r="L46" s="183"/>
      <c r="M46" s="175">
        <v>0</v>
      </c>
    </row>
    <row r="47" spans="1:13" ht="12.75">
      <c r="A47" s="36">
        <v>43</v>
      </c>
      <c r="B47" s="38">
        <v>10536</v>
      </c>
      <c r="C47" s="131" t="s">
        <v>302</v>
      </c>
      <c r="D47" s="131" t="s">
        <v>303</v>
      </c>
      <c r="E47" s="139"/>
      <c r="F47" s="140"/>
      <c r="G47" s="145" t="s">
        <v>116</v>
      </c>
      <c r="H47" s="25">
        <f t="shared" si="0"/>
        <v>0</v>
      </c>
      <c r="I47" s="40">
        <f>IF(COUNTBLANK(GD_CHAM_CONG!F48:T48)&gt;=15,1,0)</f>
        <v>0</v>
      </c>
      <c r="J47" s="40">
        <f>IF((GD_CHAM_CONG!AO48+GD_CHAM_CONG!AQ48+GD_CHAM_CONG!AR48+GD_CHAM_CONG!AT48+GD_CHAM_CONG!AU48+GD_CHAM_CONG!AV48)&gt;=14,1,0)</f>
        <v>0</v>
      </c>
      <c r="K47" s="174">
        <v>1</v>
      </c>
      <c r="L47" s="183"/>
      <c r="M47" s="175">
        <v>0</v>
      </c>
    </row>
    <row r="48" spans="1:13" ht="12.75">
      <c r="A48" s="36">
        <v>44</v>
      </c>
      <c r="B48" s="38">
        <v>11355</v>
      </c>
      <c r="C48" s="131" t="s">
        <v>304</v>
      </c>
      <c r="D48" s="131" t="s">
        <v>303</v>
      </c>
      <c r="E48" s="139"/>
      <c r="F48" s="140"/>
      <c r="G48" s="145" t="s">
        <v>114</v>
      </c>
      <c r="H48" s="25">
        <f t="shared" si="0"/>
        <v>0</v>
      </c>
      <c r="I48" s="40">
        <f>IF(COUNTBLANK(GD_CHAM_CONG!F49:T49)&gt;=15,1,0)</f>
        <v>0</v>
      </c>
      <c r="J48" s="40">
        <f>IF((GD_CHAM_CONG!AO49+GD_CHAM_CONG!AQ49+GD_CHAM_CONG!AR49+GD_CHAM_CONG!AT49+GD_CHAM_CONG!AU49+GD_CHAM_CONG!AV49)&gt;=14,1,0)</f>
        <v>0</v>
      </c>
      <c r="K48" s="174">
        <v>1</v>
      </c>
      <c r="L48" s="183"/>
      <c r="M48" s="175">
        <v>0</v>
      </c>
    </row>
    <row r="49" spans="1:13" ht="12.75">
      <c r="A49" s="36">
        <v>45</v>
      </c>
      <c r="B49" s="38">
        <v>12593</v>
      </c>
      <c r="C49" s="131" t="s">
        <v>306</v>
      </c>
      <c r="D49" s="131" t="s">
        <v>303</v>
      </c>
      <c r="E49" s="139"/>
      <c r="F49" s="140"/>
      <c r="G49" s="145" t="s">
        <v>114</v>
      </c>
      <c r="H49" s="25">
        <f t="shared" si="0"/>
        <v>0</v>
      </c>
      <c r="I49" s="40">
        <f>IF(COUNTBLANK(GD_CHAM_CONG!F50:T50)&gt;=15,1,0)</f>
        <v>0</v>
      </c>
      <c r="J49" s="40">
        <f>IF((GD_CHAM_CONG!AO50+GD_CHAM_CONG!AQ50+GD_CHAM_CONG!AR50+GD_CHAM_CONG!AT50+GD_CHAM_CONG!AU50+GD_CHAM_CONG!AV50)&gt;=14,1,0)</f>
        <v>0</v>
      </c>
      <c r="K49" s="174">
        <v>1</v>
      </c>
      <c r="L49" s="183"/>
      <c r="M49" s="175">
        <v>0</v>
      </c>
    </row>
    <row r="50" spans="1:13" ht="12.75">
      <c r="A50" s="36">
        <v>46</v>
      </c>
      <c r="B50" s="38">
        <v>12594</v>
      </c>
      <c r="C50" s="131" t="s">
        <v>307</v>
      </c>
      <c r="D50" s="131" t="s">
        <v>303</v>
      </c>
      <c r="E50" s="139"/>
      <c r="F50" s="140"/>
      <c r="G50" s="145" t="s">
        <v>114</v>
      </c>
      <c r="H50" s="25">
        <f t="shared" si="0"/>
        <v>0</v>
      </c>
      <c r="I50" s="40">
        <f>IF(COUNTBLANK(GD_CHAM_CONG!F51:T51)&gt;=15,1,0)</f>
        <v>0</v>
      </c>
      <c r="J50" s="40">
        <f>IF((GD_CHAM_CONG!AO51+GD_CHAM_CONG!AQ51+GD_CHAM_CONG!AR51+GD_CHAM_CONG!AT51+GD_CHAM_CONG!AU51+GD_CHAM_CONG!AV51)&gt;=14,1,0)</f>
        <v>0</v>
      </c>
      <c r="K50" s="174">
        <v>1</v>
      </c>
      <c r="L50" s="183"/>
      <c r="M50" s="175">
        <v>0</v>
      </c>
    </row>
    <row r="51" spans="1:13" ht="12.75">
      <c r="A51" s="36">
        <v>47</v>
      </c>
      <c r="B51" s="38">
        <v>12595</v>
      </c>
      <c r="C51" s="131" t="s">
        <v>308</v>
      </c>
      <c r="D51" s="131" t="s">
        <v>303</v>
      </c>
      <c r="E51" s="139"/>
      <c r="F51" s="140"/>
      <c r="G51" s="145" t="s">
        <v>114</v>
      </c>
      <c r="H51" s="25">
        <f t="shared" si="0"/>
        <v>0</v>
      </c>
      <c r="I51" s="40">
        <f>IF(COUNTBLANK(GD_CHAM_CONG!F52:T52)&gt;=15,1,0)</f>
        <v>0</v>
      </c>
      <c r="J51" s="40">
        <f>IF((GD_CHAM_CONG!AO52+GD_CHAM_CONG!AQ52+GD_CHAM_CONG!AR52+GD_CHAM_CONG!AT52+GD_CHAM_CONG!AU52+GD_CHAM_CONG!AV52)&gt;=14,1,0)</f>
        <v>0</v>
      </c>
      <c r="K51" s="174">
        <v>1</v>
      </c>
      <c r="L51" s="183"/>
      <c r="M51" s="175">
        <v>0</v>
      </c>
    </row>
    <row r="52" spans="1:13" ht="12.75">
      <c r="A52" s="36">
        <v>48</v>
      </c>
      <c r="B52" s="38">
        <v>13669</v>
      </c>
      <c r="C52" s="131" t="s">
        <v>309</v>
      </c>
      <c r="D52" s="131" t="s">
        <v>303</v>
      </c>
      <c r="E52" s="139"/>
      <c r="F52" s="140"/>
      <c r="G52" s="145" t="s">
        <v>112</v>
      </c>
      <c r="H52" s="25">
        <f t="shared" si="0"/>
        <v>0</v>
      </c>
      <c r="I52" s="40">
        <f>IF(COUNTBLANK(GD_CHAM_CONG!F53:T53)&gt;=15,1,0)</f>
        <v>0</v>
      </c>
      <c r="J52" s="40">
        <f>IF((GD_CHAM_CONG!AO53+GD_CHAM_CONG!AQ53+GD_CHAM_CONG!AR53+GD_CHAM_CONG!AT53+GD_CHAM_CONG!AU53+GD_CHAM_CONG!AV53)&gt;=14,1,0)</f>
        <v>0</v>
      </c>
      <c r="K52" s="174">
        <v>1</v>
      </c>
      <c r="L52" s="183"/>
      <c r="M52" s="175">
        <v>0</v>
      </c>
    </row>
    <row r="53" spans="1:13" ht="12.75">
      <c r="A53" s="36">
        <v>49</v>
      </c>
      <c r="B53" s="38">
        <v>13102</v>
      </c>
      <c r="C53" s="131" t="s">
        <v>310</v>
      </c>
      <c r="D53" s="131" t="s">
        <v>311</v>
      </c>
      <c r="E53" s="139"/>
      <c r="F53" s="140"/>
      <c r="G53" s="208" t="s">
        <v>114</v>
      </c>
      <c r="H53" s="25">
        <f t="shared" si="0"/>
        <v>0</v>
      </c>
      <c r="I53" s="40">
        <f>IF(COUNTBLANK(GD_CHAM_CONG!F54:T54)&gt;=15,1,0)</f>
        <v>0</v>
      </c>
      <c r="J53" s="40">
        <f>IF((GD_CHAM_CONG!AO54+GD_CHAM_CONG!AQ54+GD_CHAM_CONG!AR54+GD_CHAM_CONG!AT54+GD_CHAM_CONG!AU54+GD_CHAM_CONG!AV54)&gt;=14,1,0)</f>
        <v>0</v>
      </c>
      <c r="K53" s="174">
        <v>1</v>
      </c>
      <c r="L53" s="183"/>
      <c r="M53" s="175">
        <v>0</v>
      </c>
    </row>
    <row r="54" spans="1:13" ht="14.25">
      <c r="A54" s="36">
        <v>50</v>
      </c>
      <c r="B54" s="198">
        <v>10642</v>
      </c>
      <c r="C54" s="198" t="s">
        <v>312</v>
      </c>
      <c r="D54" s="198" t="s">
        <v>169</v>
      </c>
      <c r="E54" s="139"/>
      <c r="F54" s="140"/>
      <c r="G54" s="208" t="s">
        <v>114</v>
      </c>
      <c r="H54" s="25">
        <f t="shared" si="0"/>
        <v>0</v>
      </c>
      <c r="I54" s="40">
        <f>IF(COUNTBLANK(GD_CHAM_CONG!F55:T55)&gt;=15,1,0)</f>
        <v>0</v>
      </c>
      <c r="J54" s="40">
        <f>IF((GD_CHAM_CONG!AO55+GD_CHAM_CONG!AQ55+GD_CHAM_CONG!AR55+GD_CHAM_CONG!AT55+GD_CHAM_CONG!AU55+GD_CHAM_CONG!AV55)&gt;=14,1,0)</f>
        <v>0</v>
      </c>
      <c r="K54" s="174">
        <v>1</v>
      </c>
      <c r="L54" s="174">
        <v>2</v>
      </c>
      <c r="M54" s="175">
        <v>0</v>
      </c>
    </row>
    <row r="55" spans="1:13" ht="14.25">
      <c r="A55" s="36">
        <v>51</v>
      </c>
      <c r="B55" s="198">
        <v>10559</v>
      </c>
      <c r="C55" s="198" t="s">
        <v>313</v>
      </c>
      <c r="D55" s="198" t="s">
        <v>314</v>
      </c>
      <c r="E55" s="139"/>
      <c r="F55" s="140"/>
      <c r="G55" s="208" t="s">
        <v>116</v>
      </c>
      <c r="H55" s="25">
        <f t="shared" si="0"/>
        <v>0</v>
      </c>
      <c r="I55" s="40">
        <f>IF(COUNTBLANK(GD_CHAM_CONG!F56:T56)&gt;=15,1,0)</f>
        <v>0</v>
      </c>
      <c r="J55" s="40">
        <f>IF((GD_CHAM_CONG!AO56+GD_CHAM_CONG!AQ56+GD_CHAM_CONG!AR56+GD_CHAM_CONG!AT56+GD_CHAM_CONG!AU56+GD_CHAM_CONG!AV56)&gt;=14,1,0)</f>
        <v>0</v>
      </c>
      <c r="K55" s="174">
        <v>1</v>
      </c>
      <c r="L55" s="174">
        <v>2</v>
      </c>
      <c r="M55" s="175">
        <v>0</v>
      </c>
    </row>
    <row r="56" spans="1:13" ht="14.25">
      <c r="A56" s="36">
        <v>52</v>
      </c>
      <c r="B56" s="198">
        <v>10594</v>
      </c>
      <c r="C56" s="198" t="s">
        <v>315</v>
      </c>
      <c r="D56" s="198" t="s">
        <v>314</v>
      </c>
      <c r="E56" s="139"/>
      <c r="F56" s="140"/>
      <c r="G56" s="208" t="s">
        <v>114</v>
      </c>
      <c r="H56" s="25">
        <f t="shared" si="0"/>
        <v>0</v>
      </c>
      <c r="I56" s="40">
        <f>IF(COUNTBLANK(GD_CHAM_CONG!F57:T57)&gt;=15,1,0)</f>
        <v>0</v>
      </c>
      <c r="J56" s="40">
        <f>IF((GD_CHAM_CONG!AO57+GD_CHAM_CONG!AQ57+GD_CHAM_CONG!AR57+GD_CHAM_CONG!AT57+GD_CHAM_CONG!AU57+GD_CHAM_CONG!AV57)&gt;=14,1,0)</f>
        <v>0</v>
      </c>
      <c r="K56" s="174">
        <v>1</v>
      </c>
      <c r="L56" s="183"/>
      <c r="M56" s="175">
        <v>0</v>
      </c>
    </row>
    <row r="57" spans="1:13" ht="14.25">
      <c r="A57" s="36">
        <v>53</v>
      </c>
      <c r="B57" s="198">
        <v>11146</v>
      </c>
      <c r="C57" s="198" t="s">
        <v>316</v>
      </c>
      <c r="D57" s="198" t="s">
        <v>314</v>
      </c>
      <c r="E57" s="139"/>
      <c r="F57" s="140"/>
      <c r="G57" s="208" t="s">
        <v>114</v>
      </c>
      <c r="H57" s="25">
        <f t="shared" si="0"/>
        <v>0</v>
      </c>
      <c r="I57" s="40">
        <f>IF(COUNTBLANK(GD_CHAM_CONG!F58:T58)&gt;=15,1,0)</f>
        <v>0</v>
      </c>
      <c r="J57" s="40">
        <f>IF((GD_CHAM_CONG!AO58+GD_CHAM_CONG!AQ58+GD_CHAM_CONG!AR58+GD_CHAM_CONG!AT58+GD_CHAM_CONG!AU58+GD_CHAM_CONG!AV58)&gt;=14,1,0)</f>
        <v>0</v>
      </c>
      <c r="K57" s="174">
        <v>1</v>
      </c>
      <c r="L57" s="174">
        <v>2</v>
      </c>
      <c r="M57" s="175">
        <v>0</v>
      </c>
    </row>
    <row r="58" spans="1:13" ht="14.25">
      <c r="A58" s="36">
        <v>54</v>
      </c>
      <c r="B58" s="198">
        <v>10623</v>
      </c>
      <c r="C58" s="198" t="s">
        <v>317</v>
      </c>
      <c r="D58" s="198" t="s">
        <v>318</v>
      </c>
      <c r="E58" s="139"/>
      <c r="F58" s="140"/>
      <c r="G58" s="208" t="s">
        <v>116</v>
      </c>
      <c r="H58" s="25">
        <f t="shared" si="0"/>
        <v>0</v>
      </c>
      <c r="I58" s="40">
        <f>IF(COUNTBLANK(GD_CHAM_CONG!F59:T59)&gt;=15,1,0)</f>
        <v>0</v>
      </c>
      <c r="J58" s="40">
        <f>IF((GD_CHAM_CONG!AO59+GD_CHAM_CONG!AQ59+GD_CHAM_CONG!AR59+GD_CHAM_CONG!AT59+GD_CHAM_CONG!AU59+GD_CHAM_CONG!AV59)&gt;=14,1,0)</f>
        <v>0</v>
      </c>
      <c r="K58" s="174">
        <v>1</v>
      </c>
      <c r="L58" s="174">
        <v>1</v>
      </c>
      <c r="M58" s="175">
        <v>0</v>
      </c>
    </row>
    <row r="59" spans="1:13" ht="14.25">
      <c r="A59" s="36">
        <v>55</v>
      </c>
      <c r="B59" s="198">
        <v>11129</v>
      </c>
      <c r="C59" s="198" t="s">
        <v>319</v>
      </c>
      <c r="D59" s="198" t="s">
        <v>195</v>
      </c>
      <c r="E59" s="139"/>
      <c r="F59" s="140"/>
      <c r="G59" s="208" t="s">
        <v>114</v>
      </c>
      <c r="H59" s="25">
        <f t="shared" si="0"/>
        <v>0</v>
      </c>
      <c r="I59" s="40">
        <f>IF(COUNTBLANK(GD_CHAM_CONG!F60:T60)&gt;=15,1,0)</f>
        <v>0</v>
      </c>
      <c r="J59" s="40">
        <f>IF((GD_CHAM_CONG!AO60+GD_CHAM_CONG!AQ60+GD_CHAM_CONG!AR60+GD_CHAM_CONG!AT60+GD_CHAM_CONG!AU60+GD_CHAM_CONG!AV60)&gt;=14,1,0)</f>
        <v>0</v>
      </c>
      <c r="K59" s="174">
        <v>1</v>
      </c>
      <c r="L59" s="183"/>
      <c r="M59" s="175">
        <v>0</v>
      </c>
    </row>
    <row r="60" spans="1:13" ht="14.25">
      <c r="A60" s="36">
        <v>56</v>
      </c>
      <c r="B60" s="198">
        <v>10561</v>
      </c>
      <c r="C60" s="198" t="s">
        <v>320</v>
      </c>
      <c r="D60" s="198" t="s">
        <v>321</v>
      </c>
      <c r="E60" s="139"/>
      <c r="F60" s="140"/>
      <c r="G60" s="208" t="s">
        <v>116</v>
      </c>
      <c r="H60" s="25">
        <f t="shared" si="0"/>
        <v>0</v>
      </c>
      <c r="I60" s="40">
        <f>IF(COUNTBLANK(GD_CHAM_CONG!F61:T61)&gt;=15,1,0)</f>
        <v>0</v>
      </c>
      <c r="J60" s="40">
        <f>IF((GD_CHAM_CONG!AO61+GD_CHAM_CONG!AQ61+GD_CHAM_CONG!AR61+GD_CHAM_CONG!AT61+GD_CHAM_CONG!AU61+GD_CHAM_CONG!AV61)&gt;=14,1,0)</f>
        <v>0</v>
      </c>
      <c r="K60" s="174">
        <v>1</v>
      </c>
      <c r="L60" s="174">
        <v>1</v>
      </c>
      <c r="M60" s="175">
        <v>0</v>
      </c>
    </row>
    <row r="61" spans="1:13" ht="14.25">
      <c r="A61" s="36">
        <v>57</v>
      </c>
      <c r="B61" s="198">
        <v>10784</v>
      </c>
      <c r="C61" s="198" t="s">
        <v>322</v>
      </c>
      <c r="D61" s="198" t="s">
        <v>321</v>
      </c>
      <c r="E61" s="139"/>
      <c r="F61" s="140"/>
      <c r="G61" s="145" t="s">
        <v>116</v>
      </c>
      <c r="H61" s="25">
        <f t="shared" si="0"/>
        <v>0</v>
      </c>
      <c r="I61" s="40">
        <f>IF(COUNTBLANK(GD_CHAM_CONG!F62:T62)&gt;=15,1,0)</f>
        <v>0</v>
      </c>
      <c r="J61" s="40">
        <f>IF((GD_CHAM_CONG!AO62+GD_CHAM_CONG!AQ62+GD_CHAM_CONG!AR62+GD_CHAM_CONG!AT62+GD_CHAM_CONG!AU62+GD_CHAM_CONG!AV62)&gt;=14,1,0)</f>
        <v>0</v>
      </c>
      <c r="K61" s="174">
        <v>1</v>
      </c>
      <c r="L61" s="174">
        <v>1</v>
      </c>
      <c r="M61" s="175">
        <v>0</v>
      </c>
    </row>
    <row r="62" spans="1:13" ht="14.25">
      <c r="A62" s="36">
        <v>58</v>
      </c>
      <c r="B62" s="198">
        <v>10558</v>
      </c>
      <c r="C62" s="198" t="s">
        <v>323</v>
      </c>
      <c r="D62" s="198" t="s">
        <v>324</v>
      </c>
      <c r="E62" s="139"/>
      <c r="F62" s="140"/>
      <c r="G62" s="218" t="s">
        <v>116</v>
      </c>
      <c r="H62" s="25">
        <f t="shared" si="0"/>
        <v>0</v>
      </c>
      <c r="I62" s="40">
        <f>IF(COUNTBLANK(GD_CHAM_CONG!F63:T63)&gt;=15,1,0)</f>
        <v>0</v>
      </c>
      <c r="J62" s="40">
        <f>IF((GD_CHAM_CONG!AO63+GD_CHAM_CONG!AQ63+GD_CHAM_CONG!AR63+GD_CHAM_CONG!AT63+GD_CHAM_CONG!AU63+GD_CHAM_CONG!AV63)&gt;=14,1,0)</f>
        <v>0</v>
      </c>
      <c r="K62" s="174">
        <v>1</v>
      </c>
      <c r="L62" s="174">
        <v>1</v>
      </c>
      <c r="M62" s="175">
        <v>0</v>
      </c>
    </row>
    <row r="63" spans="1:13" ht="12.75">
      <c r="A63" s="36">
        <v>59</v>
      </c>
      <c r="B63" s="38">
        <v>10564</v>
      </c>
      <c r="C63" s="131" t="s">
        <v>325</v>
      </c>
      <c r="D63" s="131" t="s">
        <v>297</v>
      </c>
      <c r="E63" s="139"/>
      <c r="F63" s="140"/>
      <c r="G63" s="145" t="s">
        <v>116</v>
      </c>
      <c r="H63" s="25">
        <f t="shared" si="0"/>
        <v>0</v>
      </c>
      <c r="I63" s="40">
        <f>IF(COUNTBLANK(GD_CHAM_CONG!F64:T64)&gt;=15,1,0)</f>
        <v>0</v>
      </c>
      <c r="J63" s="40">
        <f>IF((GD_CHAM_CONG!AO64+GD_CHAM_CONG!AQ64+GD_CHAM_CONG!AR64+GD_CHAM_CONG!AT64+GD_CHAM_CONG!AU64+GD_CHAM_CONG!AV64)&gt;=14,1,0)</f>
        <v>0</v>
      </c>
      <c r="K63" s="174">
        <v>1</v>
      </c>
      <c r="L63" s="174">
        <v>2</v>
      </c>
      <c r="M63" s="175">
        <v>0</v>
      </c>
    </row>
    <row r="64" spans="1:13" ht="12.75">
      <c r="A64" s="36">
        <v>60</v>
      </c>
      <c r="B64" s="38">
        <v>10641</v>
      </c>
      <c r="C64" s="131" t="s">
        <v>326</v>
      </c>
      <c r="D64" s="131" t="s">
        <v>169</v>
      </c>
      <c r="E64" s="139"/>
      <c r="F64" s="140"/>
      <c r="G64" s="145" t="s">
        <v>116</v>
      </c>
      <c r="H64" s="25">
        <f t="shared" si="0"/>
        <v>0</v>
      </c>
      <c r="I64" s="40">
        <f>IF(COUNTBLANK(GD_CHAM_CONG!F65:T65)&gt;=15,1,0)</f>
        <v>0</v>
      </c>
      <c r="J64" s="40">
        <f>IF((GD_CHAM_CONG!AO65+GD_CHAM_CONG!AQ65+GD_CHAM_CONG!AR65+GD_CHAM_CONG!AT65+GD_CHAM_CONG!AU65+GD_CHAM_CONG!AV65)&gt;=14,1,0)</f>
        <v>0</v>
      </c>
      <c r="K64" s="174">
        <v>1</v>
      </c>
      <c r="L64" s="174">
        <v>2</v>
      </c>
      <c r="M64" s="175">
        <v>0</v>
      </c>
    </row>
    <row r="65" spans="1:13" ht="12.75">
      <c r="A65" s="36">
        <v>61</v>
      </c>
      <c r="B65" s="38">
        <v>10640</v>
      </c>
      <c r="C65" s="131" t="s">
        <v>327</v>
      </c>
      <c r="D65" s="131" t="s">
        <v>174</v>
      </c>
      <c r="E65" s="139"/>
      <c r="F65" s="140"/>
      <c r="G65" s="145" t="s">
        <v>116</v>
      </c>
      <c r="H65" s="25">
        <f t="shared" si="0"/>
        <v>0</v>
      </c>
      <c r="I65" s="40">
        <f>IF(COUNTBLANK(GD_CHAM_CONG!F66:T66)&gt;=15,1,0)</f>
        <v>0</v>
      </c>
      <c r="J65" s="40">
        <f>IF((GD_CHAM_CONG!AO66+GD_CHAM_CONG!AQ66+GD_CHAM_CONG!AR66+GD_CHAM_CONG!AT66+GD_CHAM_CONG!AU66+GD_CHAM_CONG!AV66)&gt;=14,1,0)</f>
        <v>0</v>
      </c>
      <c r="K65" s="174">
        <v>1</v>
      </c>
      <c r="L65" s="174">
        <v>3</v>
      </c>
      <c r="M65" s="175">
        <v>0</v>
      </c>
    </row>
    <row r="66" spans="1:13" ht="12.75">
      <c r="A66" s="36">
        <v>62</v>
      </c>
      <c r="B66" s="38">
        <v>10629</v>
      </c>
      <c r="C66" s="131" t="s">
        <v>328</v>
      </c>
      <c r="D66" s="131" t="s">
        <v>182</v>
      </c>
      <c r="E66" s="139"/>
      <c r="F66" s="140"/>
      <c r="G66" s="145" t="s">
        <v>116</v>
      </c>
      <c r="H66" s="25">
        <f t="shared" si="0"/>
        <v>0</v>
      </c>
      <c r="I66" s="40">
        <f>IF(COUNTBLANK(GD_CHAM_CONG!F67:T67)&gt;=15,1,0)</f>
        <v>0</v>
      </c>
      <c r="J66" s="40">
        <f>IF((GD_CHAM_CONG!AO67+GD_CHAM_CONG!AQ67+GD_CHAM_CONG!AR67+GD_CHAM_CONG!AT67+GD_CHAM_CONG!AU67+GD_CHAM_CONG!AV67)&gt;=14,1,0)</f>
        <v>1</v>
      </c>
      <c r="K66" s="174">
        <v>1</v>
      </c>
      <c r="L66" s="174">
        <v>1</v>
      </c>
      <c r="M66" s="175">
        <v>0</v>
      </c>
    </row>
    <row r="67" spans="1:13" ht="12.75">
      <c r="A67" s="36">
        <v>63</v>
      </c>
      <c r="B67" s="38">
        <v>10628</v>
      </c>
      <c r="C67" s="131" t="s">
        <v>329</v>
      </c>
      <c r="D67" s="131" t="s">
        <v>330</v>
      </c>
      <c r="E67" s="139"/>
      <c r="F67" s="140"/>
      <c r="G67" s="145" t="s">
        <v>116</v>
      </c>
      <c r="H67" s="25">
        <f t="shared" si="0"/>
        <v>0</v>
      </c>
      <c r="I67" s="40">
        <f>IF(COUNTBLANK(GD_CHAM_CONG!F68:T68)&gt;=15,1,0)</f>
        <v>0</v>
      </c>
      <c r="J67" s="40">
        <f>IF((GD_CHAM_CONG!AO68+GD_CHAM_CONG!AQ68+GD_CHAM_CONG!AR68+GD_CHAM_CONG!AT68+GD_CHAM_CONG!AU68+GD_CHAM_CONG!AV68)&gt;=14,1,0)</f>
        <v>0</v>
      </c>
      <c r="K67" s="174">
        <v>1</v>
      </c>
      <c r="L67" s="174">
        <v>1</v>
      </c>
      <c r="M67" s="175">
        <v>0</v>
      </c>
    </row>
    <row r="68" spans="1:13" ht="12.75">
      <c r="A68" s="36">
        <v>64</v>
      </c>
      <c r="B68" s="38">
        <v>12555</v>
      </c>
      <c r="C68" s="131" t="s">
        <v>331</v>
      </c>
      <c r="D68" s="131" t="s">
        <v>332</v>
      </c>
      <c r="E68" s="139"/>
      <c r="F68" s="140"/>
      <c r="G68" s="145" t="s">
        <v>114</v>
      </c>
      <c r="H68" s="25">
        <f t="shared" si="0"/>
        <v>0</v>
      </c>
      <c r="I68" s="40">
        <f>IF(COUNTBLANK(GD_CHAM_CONG!F69:T69)&gt;=15,1,0)</f>
        <v>0</v>
      </c>
      <c r="J68" s="40">
        <f>IF((GD_CHAM_CONG!AO69+GD_CHAM_CONG!AQ69+GD_CHAM_CONG!AR69+GD_CHAM_CONG!AT69+GD_CHAM_CONG!AU69+GD_CHAM_CONG!AV69)&gt;=14,1,0)</f>
        <v>0</v>
      </c>
      <c r="K68" s="174">
        <v>1</v>
      </c>
      <c r="L68" s="183"/>
      <c r="M68" s="175">
        <v>0</v>
      </c>
    </row>
    <row r="69" spans="1:13" ht="12.75">
      <c r="A69" s="36">
        <v>65</v>
      </c>
      <c r="B69" s="38">
        <v>12561</v>
      </c>
      <c r="C69" s="131" t="s">
        <v>333</v>
      </c>
      <c r="D69" s="131" t="s">
        <v>332</v>
      </c>
      <c r="E69" s="139"/>
      <c r="F69" s="140"/>
      <c r="G69" s="145" t="s">
        <v>114</v>
      </c>
      <c r="H69" s="25">
        <f t="shared" si="0"/>
        <v>0</v>
      </c>
      <c r="I69" s="40">
        <f>IF(COUNTBLANK(GD_CHAM_CONG!F70:T70)&gt;=15,1,0)</f>
        <v>0</v>
      </c>
      <c r="J69" s="40">
        <f>IF((GD_CHAM_CONG!AO70+GD_CHAM_CONG!AQ70+GD_CHAM_CONG!AR70+GD_CHAM_CONG!AT70+GD_CHAM_CONG!AU70+GD_CHAM_CONG!AV70)&gt;=14,1,0)</f>
        <v>0</v>
      </c>
      <c r="K69" s="174">
        <v>1</v>
      </c>
      <c r="L69" s="183"/>
      <c r="M69" s="175">
        <v>0</v>
      </c>
    </row>
    <row r="70" spans="1:13" ht="12.75">
      <c r="A70" s="36">
        <v>66</v>
      </c>
      <c r="B70" s="38">
        <v>12564</v>
      </c>
      <c r="C70" s="131" t="s">
        <v>334</v>
      </c>
      <c r="D70" s="131" t="s">
        <v>332</v>
      </c>
      <c r="E70" s="139"/>
      <c r="F70" s="140"/>
      <c r="G70" s="145" t="s">
        <v>114</v>
      </c>
      <c r="H70" s="25">
        <f t="shared" si="0"/>
        <v>0</v>
      </c>
      <c r="I70" s="40">
        <f>IF(COUNTBLANK(GD_CHAM_CONG!F71:T71)&gt;=15,1,0)</f>
        <v>0</v>
      </c>
      <c r="J70" s="40">
        <f>IF((GD_CHAM_CONG!AO71+GD_CHAM_CONG!AQ71+GD_CHAM_CONG!AR71+GD_CHAM_CONG!AT71+GD_CHAM_CONG!AU71+GD_CHAM_CONG!AV71)&gt;=14,1,0)</f>
        <v>0</v>
      </c>
      <c r="K70" s="174">
        <v>1</v>
      </c>
      <c r="L70" s="183"/>
      <c r="M70" s="175">
        <v>0</v>
      </c>
    </row>
    <row r="71" spans="1:13" ht="12.75">
      <c r="A71" s="36">
        <v>67</v>
      </c>
      <c r="B71" s="38">
        <v>12569</v>
      </c>
      <c r="C71" s="131" t="s">
        <v>335</v>
      </c>
      <c r="D71" s="131" t="s">
        <v>332</v>
      </c>
      <c r="E71" s="139"/>
      <c r="F71" s="140"/>
      <c r="G71" s="145" t="s">
        <v>114</v>
      </c>
      <c r="H71" s="25">
        <f t="shared" si="0"/>
        <v>0</v>
      </c>
      <c r="I71" s="40">
        <f>IF(COUNTBLANK(GD_CHAM_CONG!F72:T72)&gt;=15,1,0)</f>
        <v>0</v>
      </c>
      <c r="J71" s="40">
        <f>IF((GD_CHAM_CONG!AO72+GD_CHAM_CONG!AQ72+GD_CHAM_CONG!AR72+GD_CHAM_CONG!AT72+GD_CHAM_CONG!AU72+GD_CHAM_CONG!AV72)&gt;=14,1,0)</f>
        <v>0</v>
      </c>
      <c r="K71" s="174">
        <v>1</v>
      </c>
      <c r="L71" s="183"/>
      <c r="M71" s="175">
        <v>0</v>
      </c>
    </row>
    <row r="72" spans="1:13" ht="12.75">
      <c r="A72" s="36">
        <v>68</v>
      </c>
      <c r="B72" s="38">
        <v>12570</v>
      </c>
      <c r="C72" s="131" t="s">
        <v>336</v>
      </c>
      <c r="D72" s="131" t="s">
        <v>332</v>
      </c>
      <c r="E72" s="139"/>
      <c r="F72" s="140"/>
      <c r="G72" s="145" t="s">
        <v>114</v>
      </c>
      <c r="H72" s="25">
        <f t="shared" si="0"/>
        <v>0</v>
      </c>
      <c r="I72" s="40">
        <f>IF(COUNTBLANK(GD_CHAM_CONG!F73:T73)&gt;=15,1,0)</f>
        <v>0</v>
      </c>
      <c r="J72" s="40">
        <f>IF((GD_CHAM_CONG!AO73+GD_CHAM_CONG!AQ73+GD_CHAM_CONG!AR73+GD_CHAM_CONG!AT73+GD_CHAM_CONG!AU73+GD_CHAM_CONG!AV73)&gt;=14,1,0)</f>
        <v>0</v>
      </c>
      <c r="K72" s="174">
        <v>1</v>
      </c>
      <c r="L72" s="183"/>
      <c r="M72" s="175">
        <v>0</v>
      </c>
    </row>
    <row r="73" spans="1:13" ht="12.75">
      <c r="A73" s="36">
        <v>69</v>
      </c>
      <c r="B73" s="38">
        <v>13382</v>
      </c>
      <c r="C73" s="131" t="s">
        <v>337</v>
      </c>
      <c r="D73" s="131" t="s">
        <v>332</v>
      </c>
      <c r="E73" s="139"/>
      <c r="F73" s="140"/>
      <c r="G73" s="145" t="s">
        <v>116</v>
      </c>
      <c r="H73" s="25">
        <f t="shared" si="0"/>
        <v>0</v>
      </c>
      <c r="I73" s="40">
        <f>IF(COUNTBLANK(GD_CHAM_CONG!F74:T74)&gt;=15,1,0)</f>
        <v>0</v>
      </c>
      <c r="J73" s="40">
        <f>IF((GD_CHAM_CONG!AO74+GD_CHAM_CONG!AQ74+GD_CHAM_CONG!AR74+GD_CHAM_CONG!AT74+GD_CHAM_CONG!AU74+GD_CHAM_CONG!AV74)&gt;=14,1,0)</f>
        <v>0</v>
      </c>
      <c r="K73" s="174">
        <v>1</v>
      </c>
      <c r="L73" s="183"/>
      <c r="M73" s="175">
        <v>0</v>
      </c>
    </row>
    <row r="74" spans="1:13" ht="12.75">
      <c r="A74" s="36">
        <v>70</v>
      </c>
      <c r="B74" s="38">
        <v>10570</v>
      </c>
      <c r="C74" s="131" t="s">
        <v>338</v>
      </c>
      <c r="D74" s="131" t="s">
        <v>339</v>
      </c>
      <c r="E74" s="139"/>
      <c r="F74" s="140"/>
      <c r="G74" s="145" t="s">
        <v>116</v>
      </c>
      <c r="H74" s="25">
        <f t="shared" si="0"/>
        <v>0</v>
      </c>
      <c r="I74" s="40">
        <f>IF(COUNTBLANK(GD_CHAM_CONG!F75:T75)&gt;=15,1,0)</f>
        <v>0</v>
      </c>
      <c r="J74" s="40">
        <f>IF((GD_CHAM_CONG!AO75+GD_CHAM_CONG!AQ75+GD_CHAM_CONG!AR75+GD_CHAM_CONG!AT75+GD_CHAM_CONG!AU75+GD_CHAM_CONG!AV75)&gt;=14,1,0)</f>
        <v>0</v>
      </c>
      <c r="K74" s="174">
        <v>1</v>
      </c>
      <c r="L74" s="183"/>
      <c r="M74" s="175">
        <v>0.05</v>
      </c>
    </row>
    <row r="75" spans="1:13" ht="12.75">
      <c r="A75" s="36">
        <v>71</v>
      </c>
      <c r="B75" s="38">
        <v>10583</v>
      </c>
      <c r="C75" s="131" t="s">
        <v>340</v>
      </c>
      <c r="D75" s="131" t="s">
        <v>339</v>
      </c>
      <c r="E75" s="139"/>
      <c r="F75" s="140"/>
      <c r="G75" s="145" t="s">
        <v>114</v>
      </c>
      <c r="H75" s="25">
        <f t="shared" si="0"/>
        <v>0</v>
      </c>
      <c r="I75" s="40">
        <f>IF(COUNTBLANK(GD_CHAM_CONG!F76:T76)&gt;=15,1,0)</f>
        <v>0</v>
      </c>
      <c r="J75" s="40">
        <f>IF((GD_CHAM_CONG!AO76+GD_CHAM_CONG!AQ76+GD_CHAM_CONG!AR76+GD_CHAM_CONG!AT76+GD_CHAM_CONG!AU76+GD_CHAM_CONG!AV76)&gt;=14,1,0)</f>
        <v>0</v>
      </c>
      <c r="K75" s="174">
        <v>1</v>
      </c>
      <c r="L75" s="174">
        <v>1</v>
      </c>
      <c r="M75" s="175">
        <v>0.05</v>
      </c>
    </row>
    <row r="76" spans="1:13" ht="12.75">
      <c r="A76" s="36">
        <v>72</v>
      </c>
      <c r="B76" s="38">
        <v>10585</v>
      </c>
      <c r="C76" s="131" t="s">
        <v>341</v>
      </c>
      <c r="D76" s="131" t="s">
        <v>339</v>
      </c>
      <c r="E76" s="139"/>
      <c r="F76" s="140"/>
      <c r="G76" s="145" t="s">
        <v>114</v>
      </c>
      <c r="H76" s="25">
        <f t="shared" si="0"/>
        <v>0</v>
      </c>
      <c r="I76" s="40">
        <f>IF(COUNTBLANK(GD_CHAM_CONG!F77:T77)&gt;=15,1,0)</f>
        <v>0</v>
      </c>
      <c r="J76" s="40">
        <f>IF((GD_CHAM_CONG!AO77+GD_CHAM_CONG!AQ77+GD_CHAM_CONG!AR77+GD_CHAM_CONG!AT77+GD_CHAM_CONG!AU77+GD_CHAM_CONG!AV77)&gt;=14,1,0)</f>
        <v>0</v>
      </c>
      <c r="K76" s="174">
        <v>1</v>
      </c>
      <c r="L76" s="183"/>
      <c r="M76" s="226">
        <v>0.05</v>
      </c>
    </row>
    <row r="77" spans="1:13" ht="12.75">
      <c r="A77" s="36">
        <v>73</v>
      </c>
      <c r="B77" s="38">
        <v>10586</v>
      </c>
      <c r="C77" s="131" t="s">
        <v>342</v>
      </c>
      <c r="D77" s="131" t="s">
        <v>339</v>
      </c>
      <c r="E77" s="139"/>
      <c r="F77" s="140"/>
      <c r="G77" s="145" t="s">
        <v>114</v>
      </c>
      <c r="H77" s="25">
        <f t="shared" si="0"/>
        <v>0</v>
      </c>
      <c r="I77" s="40">
        <f>IF(COUNTBLANK(GD_CHAM_CONG!F78:T78)&gt;=15,1,0)</f>
        <v>0</v>
      </c>
      <c r="J77" s="40">
        <f>IF((GD_CHAM_CONG!AO78+GD_CHAM_CONG!AQ78+GD_CHAM_CONG!AR78+GD_CHAM_CONG!AT78+GD_CHAM_CONG!AU78+GD_CHAM_CONG!AV78)&gt;=14,1,0)</f>
        <v>0</v>
      </c>
      <c r="K77" s="174">
        <v>1</v>
      </c>
      <c r="L77" s="174">
        <v>2</v>
      </c>
      <c r="M77" s="175">
        <v>0</v>
      </c>
    </row>
    <row r="78" spans="1:13" ht="12.75">
      <c r="A78" s="36">
        <v>74</v>
      </c>
      <c r="B78" s="38">
        <v>10600</v>
      </c>
      <c r="C78" s="131" t="s">
        <v>343</v>
      </c>
      <c r="D78" s="131" t="s">
        <v>339</v>
      </c>
      <c r="E78" s="139"/>
      <c r="F78" s="140"/>
      <c r="G78" s="145" t="s">
        <v>114</v>
      </c>
      <c r="H78" s="25">
        <f t="shared" si="0"/>
        <v>0</v>
      </c>
      <c r="I78" s="40">
        <f>IF(COUNTBLANK(GD_CHAM_CONG!F79:T79)&gt;=15,1,0)</f>
        <v>0</v>
      </c>
      <c r="J78" s="40">
        <f>IF((GD_CHAM_CONG!AO79+GD_CHAM_CONG!AQ79+GD_CHAM_CONG!AR79+GD_CHAM_CONG!AT79+GD_CHAM_CONG!AU79+GD_CHAM_CONG!AV79)&gt;=14,1,0)</f>
        <v>0</v>
      </c>
      <c r="K78" s="174">
        <v>1</v>
      </c>
      <c r="L78" s="183"/>
      <c r="M78" s="175">
        <v>0</v>
      </c>
    </row>
    <row r="79" spans="1:13" ht="12.75">
      <c r="A79" s="36">
        <v>75</v>
      </c>
      <c r="B79" s="38">
        <v>10601</v>
      </c>
      <c r="C79" s="131" t="s">
        <v>344</v>
      </c>
      <c r="D79" s="131" t="s">
        <v>339</v>
      </c>
      <c r="E79" s="139"/>
      <c r="F79" s="140"/>
      <c r="G79" s="145" t="s">
        <v>114</v>
      </c>
      <c r="H79" s="25">
        <f t="shared" si="0"/>
        <v>0</v>
      </c>
      <c r="I79" s="40">
        <f>IF(COUNTBLANK(GD_CHAM_CONG!F80:T80)&gt;=15,1,0)</f>
        <v>0</v>
      </c>
      <c r="J79" s="40">
        <f>IF((GD_CHAM_CONG!AO80+GD_CHAM_CONG!AQ80+GD_CHAM_CONG!AR80+GD_CHAM_CONG!AT80+GD_CHAM_CONG!AU80+GD_CHAM_CONG!AV80)&gt;=14,1,0)</f>
        <v>0</v>
      </c>
      <c r="K79" s="174">
        <v>1</v>
      </c>
      <c r="L79" s="174">
        <v>1</v>
      </c>
      <c r="M79" s="175">
        <v>0</v>
      </c>
    </row>
    <row r="80" spans="1:13" ht="12.75">
      <c r="A80" s="36">
        <v>76</v>
      </c>
      <c r="B80" s="38">
        <v>10608</v>
      </c>
      <c r="C80" s="131" t="s">
        <v>345</v>
      </c>
      <c r="D80" s="131" t="s">
        <v>339</v>
      </c>
      <c r="E80" s="139"/>
      <c r="F80" s="140"/>
      <c r="G80" s="145" t="s">
        <v>116</v>
      </c>
      <c r="H80" s="25">
        <f t="shared" si="0"/>
        <v>0</v>
      </c>
      <c r="I80" s="40">
        <f>IF(COUNTBLANK(GD_CHAM_CONG!F81:T81)&gt;=15,1,0)</f>
        <v>0</v>
      </c>
      <c r="J80" s="40">
        <f>IF((GD_CHAM_CONG!AO81+GD_CHAM_CONG!AQ81+GD_CHAM_CONG!AR81+GD_CHAM_CONG!AT81+GD_CHAM_CONG!AU81+GD_CHAM_CONG!AV81)&gt;=14,1,0)</f>
        <v>0</v>
      </c>
      <c r="K80" s="174">
        <v>1</v>
      </c>
      <c r="L80" s="174">
        <v>1</v>
      </c>
      <c r="M80" s="175">
        <v>0.05</v>
      </c>
    </row>
    <row r="81" spans="1:13" ht="12.75">
      <c r="A81" s="36">
        <v>77</v>
      </c>
      <c r="B81" s="38">
        <v>10624</v>
      </c>
      <c r="C81" s="131" t="s">
        <v>346</v>
      </c>
      <c r="D81" s="131" t="s">
        <v>339</v>
      </c>
      <c r="E81" s="139"/>
      <c r="F81" s="140"/>
      <c r="G81" s="145" t="s">
        <v>116</v>
      </c>
      <c r="H81" s="25">
        <f t="shared" si="0"/>
        <v>0</v>
      </c>
      <c r="I81" s="40">
        <f>IF(COUNTBLANK(GD_CHAM_CONG!F82:T82)&gt;=15,1,0)</f>
        <v>0</v>
      </c>
      <c r="J81" s="40">
        <f>IF((GD_CHAM_CONG!AO82+GD_CHAM_CONG!AQ82+GD_CHAM_CONG!AR82+GD_CHAM_CONG!AT82+GD_CHAM_CONG!AU82+GD_CHAM_CONG!AV82)&gt;=14,1,0)</f>
        <v>1</v>
      </c>
      <c r="K81" s="174">
        <v>1</v>
      </c>
      <c r="L81" s="174">
        <v>1</v>
      </c>
      <c r="M81" s="175">
        <v>0</v>
      </c>
    </row>
    <row r="82" spans="1:13" ht="12.75">
      <c r="A82" s="36">
        <v>78</v>
      </c>
      <c r="B82" s="38">
        <v>10625</v>
      </c>
      <c r="C82" s="131" t="s">
        <v>347</v>
      </c>
      <c r="D82" s="131" t="s">
        <v>339</v>
      </c>
      <c r="E82" s="139"/>
      <c r="F82" s="140"/>
      <c r="G82" s="145" t="s">
        <v>116</v>
      </c>
      <c r="H82" s="25">
        <f t="shared" si="0"/>
        <v>0</v>
      </c>
      <c r="I82" s="40">
        <f>IF(COUNTBLANK(GD_CHAM_CONG!F83:T83)&gt;=15,1,0)</f>
        <v>0</v>
      </c>
      <c r="J82" s="40">
        <f>IF((GD_CHAM_CONG!AO83+GD_CHAM_CONG!AQ83+GD_CHAM_CONG!AR83+GD_CHAM_CONG!AT83+GD_CHAM_CONG!AU83+GD_CHAM_CONG!AV83)&gt;=14,1,0)</f>
        <v>0</v>
      </c>
      <c r="K82" s="174">
        <v>1</v>
      </c>
      <c r="L82" s="174">
        <v>1</v>
      </c>
      <c r="M82" s="175">
        <v>0.05</v>
      </c>
    </row>
    <row r="83" spans="1:13" ht="12.75">
      <c r="A83" s="36">
        <v>79</v>
      </c>
      <c r="B83" s="38">
        <v>10633</v>
      </c>
      <c r="C83" s="131" t="s">
        <v>348</v>
      </c>
      <c r="D83" s="131" t="s">
        <v>339</v>
      </c>
      <c r="E83" s="139"/>
      <c r="F83" s="140"/>
      <c r="G83" s="145" t="s">
        <v>116</v>
      </c>
      <c r="H83" s="25">
        <f t="shared" si="0"/>
        <v>0</v>
      </c>
      <c r="I83" s="40">
        <f>IF(COUNTBLANK(GD_CHAM_CONG!F84:T84)&gt;=15,1,0)</f>
        <v>0</v>
      </c>
      <c r="J83" s="40">
        <f>IF((GD_CHAM_CONG!AO84+GD_CHAM_CONG!AQ84+GD_CHAM_CONG!AR84+GD_CHAM_CONG!AT84+GD_CHAM_CONG!AU84+GD_CHAM_CONG!AV84)&gt;=14,1,0)</f>
        <v>0</v>
      </c>
      <c r="K83" s="174">
        <v>1</v>
      </c>
      <c r="L83" s="174">
        <v>1</v>
      </c>
      <c r="M83" s="175">
        <v>0.05</v>
      </c>
    </row>
    <row r="84" spans="1:13" ht="12.75">
      <c r="A84" s="36">
        <v>80</v>
      </c>
      <c r="B84" s="38">
        <v>10634</v>
      </c>
      <c r="C84" s="131" t="s">
        <v>349</v>
      </c>
      <c r="D84" s="131" t="s">
        <v>339</v>
      </c>
      <c r="E84" s="139"/>
      <c r="F84" s="140"/>
      <c r="G84" s="145" t="s">
        <v>116</v>
      </c>
      <c r="H84" s="25">
        <f t="shared" si="0"/>
        <v>0</v>
      </c>
      <c r="I84" s="40">
        <f>IF(COUNTBLANK(GD_CHAM_CONG!F85:T85)&gt;=15,1,0)</f>
        <v>0</v>
      </c>
      <c r="J84" s="40">
        <f>IF((GD_CHAM_CONG!AO85+GD_CHAM_CONG!AQ85+GD_CHAM_CONG!AR85+GD_CHAM_CONG!AT85+GD_CHAM_CONG!AU85+GD_CHAM_CONG!AV85)&gt;=14,1,0)</f>
        <v>0</v>
      </c>
      <c r="K84" s="174">
        <v>1</v>
      </c>
      <c r="L84" s="174">
        <v>1</v>
      </c>
      <c r="M84" s="175">
        <v>0.05</v>
      </c>
    </row>
    <row r="85" spans="1:13" ht="12.75">
      <c r="A85" s="36">
        <v>81</v>
      </c>
      <c r="B85" s="38">
        <v>10635</v>
      </c>
      <c r="C85" s="131" t="s">
        <v>350</v>
      </c>
      <c r="D85" s="131" t="s">
        <v>339</v>
      </c>
      <c r="E85" s="139"/>
      <c r="F85" s="140"/>
      <c r="G85" s="145" t="s">
        <v>116</v>
      </c>
      <c r="H85" s="25">
        <f t="shared" si="0"/>
        <v>0</v>
      </c>
      <c r="I85" s="40">
        <f>IF(COUNTBLANK(GD_CHAM_CONG!F86:T86)&gt;=15,1,0)</f>
        <v>0</v>
      </c>
      <c r="J85" s="40">
        <f>IF((GD_CHAM_CONG!AO86+GD_CHAM_CONG!AQ86+GD_CHAM_CONG!AR86+GD_CHAM_CONG!AT86+GD_CHAM_CONG!AU86+GD_CHAM_CONG!AV86)&gt;=14,1,0)</f>
        <v>0</v>
      </c>
      <c r="K85" s="174">
        <v>1</v>
      </c>
      <c r="L85" s="174">
        <v>1</v>
      </c>
      <c r="M85" s="175">
        <v>0</v>
      </c>
    </row>
    <row r="86" spans="1:13" ht="12.75">
      <c r="A86" s="36">
        <v>82</v>
      </c>
      <c r="B86" s="227">
        <v>11104</v>
      </c>
      <c r="C86" s="211" t="s">
        <v>351</v>
      </c>
      <c r="D86" s="211" t="s">
        <v>339</v>
      </c>
      <c r="E86" s="139"/>
      <c r="F86" s="140"/>
      <c r="G86" s="145" t="s">
        <v>114</v>
      </c>
      <c r="H86" s="25">
        <f t="shared" si="0"/>
        <v>0</v>
      </c>
      <c r="I86" s="40">
        <f>IF(COUNTBLANK(GD_CHAM_CONG!F87:T87)&gt;=15,1,0)</f>
        <v>0</v>
      </c>
      <c r="J86" s="40">
        <f>IF((GD_CHAM_CONG!AO87+GD_CHAM_CONG!AQ87+GD_CHAM_CONG!AR87+GD_CHAM_CONG!AT87+GD_CHAM_CONG!AU87+GD_CHAM_CONG!AV87)&gt;=14,1,0)</f>
        <v>0</v>
      </c>
      <c r="K86" s="174">
        <v>1</v>
      </c>
      <c r="L86" s="183"/>
      <c r="M86" s="175">
        <v>0</v>
      </c>
    </row>
    <row r="87" spans="1:13" ht="12.75">
      <c r="A87" s="36">
        <v>83</v>
      </c>
      <c r="B87" s="38">
        <v>11105</v>
      </c>
      <c r="C87" s="131" t="s">
        <v>352</v>
      </c>
      <c r="D87" s="131" t="s">
        <v>339</v>
      </c>
      <c r="E87" s="139"/>
      <c r="F87" s="140"/>
      <c r="G87" s="145" t="s">
        <v>114</v>
      </c>
      <c r="H87" s="25">
        <f t="shared" si="0"/>
        <v>0</v>
      </c>
      <c r="I87" s="40">
        <f>IF(COUNTBLANK(GD_CHAM_CONG!F88:T88)&gt;=15,1,0)</f>
        <v>0</v>
      </c>
      <c r="J87" s="40">
        <f>IF((GD_CHAM_CONG!AO88+GD_CHAM_CONG!AQ88+GD_CHAM_CONG!AR88+GD_CHAM_CONG!AT88+GD_CHAM_CONG!AU88+GD_CHAM_CONG!AV88)&gt;=14,1,0)</f>
        <v>0</v>
      </c>
      <c r="K87" s="174">
        <v>1</v>
      </c>
      <c r="L87" s="183"/>
      <c r="M87" s="175">
        <v>0</v>
      </c>
    </row>
    <row r="88" spans="1:13" ht="12.75">
      <c r="A88" s="36">
        <v>84</v>
      </c>
      <c r="B88" s="38">
        <v>11107</v>
      </c>
      <c r="C88" s="131" t="s">
        <v>353</v>
      </c>
      <c r="D88" s="131" t="s">
        <v>339</v>
      </c>
      <c r="E88" s="139"/>
      <c r="F88" s="140"/>
      <c r="G88" s="145" t="s">
        <v>114</v>
      </c>
      <c r="H88" s="25">
        <f t="shared" si="0"/>
        <v>0</v>
      </c>
      <c r="I88" s="40">
        <f>IF(COUNTBLANK(GD_CHAM_CONG!F89:T89)&gt;=15,1,0)</f>
        <v>0</v>
      </c>
      <c r="J88" s="40">
        <f>IF((GD_CHAM_CONG!AO89+GD_CHAM_CONG!AQ89+GD_CHAM_CONG!AR89+GD_CHAM_CONG!AT89+GD_CHAM_CONG!AU89+GD_CHAM_CONG!AV89)&gt;=14,1,0)</f>
        <v>0</v>
      </c>
      <c r="K88" s="174">
        <v>1</v>
      </c>
      <c r="L88" s="183"/>
      <c r="M88" s="175">
        <v>0</v>
      </c>
    </row>
    <row r="89" spans="1:13" ht="12.75">
      <c r="A89" s="36">
        <v>85</v>
      </c>
      <c r="B89" s="38">
        <v>11109</v>
      </c>
      <c r="C89" s="131" t="s">
        <v>354</v>
      </c>
      <c r="D89" s="131" t="s">
        <v>339</v>
      </c>
      <c r="E89" s="139"/>
      <c r="F89" s="140"/>
      <c r="G89" s="145" t="s">
        <v>114</v>
      </c>
      <c r="H89" s="25">
        <f t="shared" si="0"/>
        <v>0</v>
      </c>
      <c r="I89" s="40">
        <f>IF(COUNTBLANK(GD_CHAM_CONG!F90:T90)&gt;=15,1,0)</f>
        <v>0</v>
      </c>
      <c r="J89" s="40">
        <f>IF((GD_CHAM_CONG!AO90+GD_CHAM_CONG!AQ90+GD_CHAM_CONG!AR90+GD_CHAM_CONG!AT90+GD_CHAM_CONG!AU90+GD_CHAM_CONG!AV90)&gt;=14,1,0)</f>
        <v>0</v>
      </c>
      <c r="K89" s="174">
        <v>1</v>
      </c>
      <c r="L89" s="174">
        <v>1</v>
      </c>
      <c r="M89" s="175">
        <v>0</v>
      </c>
    </row>
    <row r="90" spans="1:13" ht="12.75">
      <c r="A90" s="36">
        <v>86</v>
      </c>
      <c r="B90" s="38">
        <v>11766</v>
      </c>
      <c r="C90" s="131" t="s">
        <v>355</v>
      </c>
      <c r="D90" s="131" t="s">
        <v>339</v>
      </c>
      <c r="E90" s="139"/>
      <c r="F90" s="140"/>
      <c r="G90" s="145" t="s">
        <v>114</v>
      </c>
      <c r="H90" s="25">
        <f t="shared" si="0"/>
        <v>0</v>
      </c>
      <c r="I90" s="40">
        <f>IF(COUNTBLANK(GD_CHAM_CONG!F91:T91)&gt;=15,1,0)</f>
        <v>0</v>
      </c>
      <c r="J90" s="40">
        <f>IF((GD_CHAM_CONG!AO91+GD_CHAM_CONG!AQ91+GD_CHAM_CONG!AR91+GD_CHAM_CONG!AT91+GD_CHAM_CONG!AU91+GD_CHAM_CONG!AV91)&gt;=14,1,0)</f>
        <v>0</v>
      </c>
      <c r="K90" s="174">
        <v>1</v>
      </c>
      <c r="L90" s="174">
        <v>1</v>
      </c>
      <c r="M90" s="175">
        <v>0</v>
      </c>
    </row>
    <row r="91" spans="1:13" ht="12.75">
      <c r="A91" s="36">
        <v>87</v>
      </c>
      <c r="B91" s="38">
        <v>13096</v>
      </c>
      <c r="C91" s="131" t="s">
        <v>356</v>
      </c>
      <c r="D91" s="131" t="s">
        <v>339</v>
      </c>
      <c r="E91" s="139"/>
      <c r="F91" s="140"/>
      <c r="G91" s="145" t="s">
        <v>114</v>
      </c>
      <c r="H91" s="25">
        <f t="shared" si="0"/>
        <v>0</v>
      </c>
      <c r="I91" s="40">
        <f>IF(COUNTBLANK(GD_CHAM_CONG!F92:T92)&gt;=15,1,0)</f>
        <v>0</v>
      </c>
      <c r="J91" s="40">
        <f>IF((GD_CHAM_CONG!AO92+GD_CHAM_CONG!AQ92+GD_CHAM_CONG!AR92+GD_CHAM_CONG!AT92+GD_CHAM_CONG!AU92+GD_CHAM_CONG!AV92)&gt;=14,1,0)</f>
        <v>0</v>
      </c>
      <c r="K91" s="174">
        <v>1</v>
      </c>
      <c r="L91" s="183"/>
      <c r="M91" s="175">
        <v>0</v>
      </c>
    </row>
    <row r="92" spans="1:13" ht="12.75">
      <c r="A92" s="36">
        <v>88</v>
      </c>
      <c r="B92" s="38">
        <v>10778</v>
      </c>
      <c r="C92" s="131" t="s">
        <v>357</v>
      </c>
      <c r="D92" s="131" t="s">
        <v>358</v>
      </c>
      <c r="E92" s="139"/>
      <c r="F92" s="140"/>
      <c r="G92" s="145" t="s">
        <v>116</v>
      </c>
      <c r="H92" s="25">
        <f t="shared" si="0"/>
        <v>0</v>
      </c>
      <c r="I92" s="40">
        <f>IF(COUNTBLANK(GD_CHAM_CONG!F93:T93)&gt;=15,1,0)</f>
        <v>0</v>
      </c>
      <c r="J92" s="40">
        <f>IF((GD_CHAM_CONG!AO93+GD_CHAM_CONG!AQ93+GD_CHAM_CONG!AR93+GD_CHAM_CONG!AT93+GD_CHAM_CONG!AU93+GD_CHAM_CONG!AV93)&gt;=14,1,0)</f>
        <v>0</v>
      </c>
      <c r="K92" s="174">
        <v>1</v>
      </c>
      <c r="L92" s="183"/>
      <c r="M92" s="175">
        <v>0</v>
      </c>
    </row>
    <row r="93" spans="1:13" ht="12.75">
      <c r="A93" s="36">
        <v>89</v>
      </c>
      <c r="B93" s="38">
        <v>11765</v>
      </c>
      <c r="C93" s="131" t="s">
        <v>359</v>
      </c>
      <c r="D93" s="131" t="s">
        <v>339</v>
      </c>
      <c r="E93" s="139"/>
      <c r="F93" s="140"/>
      <c r="G93" s="145" t="s">
        <v>114</v>
      </c>
      <c r="H93" s="25">
        <f t="shared" si="0"/>
        <v>0</v>
      </c>
      <c r="I93" s="40">
        <f>IF(COUNTBLANK(GD_CHAM_CONG!F94:T94)&gt;=15,1,0)</f>
        <v>0</v>
      </c>
      <c r="J93" s="40">
        <f>IF((GD_CHAM_CONG!AO94+GD_CHAM_CONG!AQ94+GD_CHAM_CONG!AR94+GD_CHAM_CONG!AT94+GD_CHAM_CONG!AU94+GD_CHAM_CONG!AV94)&gt;=14,1,0)</f>
        <v>0</v>
      </c>
      <c r="K93" s="174">
        <v>1</v>
      </c>
      <c r="L93" s="183"/>
      <c r="M93" s="175">
        <v>0</v>
      </c>
    </row>
    <row r="94" spans="1:13" ht="12.75">
      <c r="A94" s="36">
        <v>90</v>
      </c>
      <c r="B94" s="38">
        <v>10631</v>
      </c>
      <c r="C94" s="131" t="s">
        <v>360</v>
      </c>
      <c r="D94" s="131" t="s">
        <v>182</v>
      </c>
      <c r="E94" s="139"/>
      <c r="F94" s="140"/>
      <c r="G94" s="145" t="s">
        <v>116</v>
      </c>
      <c r="H94" s="25">
        <f t="shared" si="0"/>
        <v>0</v>
      </c>
      <c r="I94" s="40">
        <f>IF(COUNTBLANK(GD_CHAM_CONG!F95:T95)&gt;=15,1,0)</f>
        <v>0</v>
      </c>
      <c r="J94" s="40">
        <f>IF((GD_CHAM_CONG!AO95+GD_CHAM_CONG!AQ95+GD_CHAM_CONG!AR95+GD_CHAM_CONG!AT95+GD_CHAM_CONG!AU95+GD_CHAM_CONG!AV95)&gt;=14,1,0)</f>
        <v>0</v>
      </c>
      <c r="K94" s="174">
        <v>1</v>
      </c>
      <c r="L94" s="174">
        <v>1</v>
      </c>
      <c r="M94" s="175">
        <v>0</v>
      </c>
    </row>
    <row r="95" spans="1:13" ht="12.75">
      <c r="A95" s="36">
        <v>91</v>
      </c>
      <c r="B95" s="38">
        <v>10630</v>
      </c>
      <c r="C95" s="131" t="s">
        <v>361</v>
      </c>
      <c r="D95" s="131" t="s">
        <v>362</v>
      </c>
      <c r="E95" s="139"/>
      <c r="F95" s="140"/>
      <c r="G95" s="145" t="s">
        <v>116</v>
      </c>
      <c r="H95" s="25">
        <f t="shared" si="0"/>
        <v>0</v>
      </c>
      <c r="I95" s="40">
        <f>IF(COUNTBLANK(GD_CHAM_CONG!F96:T96)&gt;=15,1,0)</f>
        <v>0</v>
      </c>
      <c r="J95" s="40">
        <f>IF((GD_CHAM_CONG!AO96+GD_CHAM_CONG!AQ96+GD_CHAM_CONG!AR96+GD_CHAM_CONG!AT96+GD_CHAM_CONG!AU96+GD_CHAM_CONG!AV96)&gt;=14,1,0)</f>
        <v>0</v>
      </c>
      <c r="K95" s="174">
        <v>1</v>
      </c>
      <c r="L95" s="174">
        <v>2</v>
      </c>
      <c r="M95" s="175">
        <v>0</v>
      </c>
    </row>
    <row r="96" spans="1:13" ht="12.75">
      <c r="A96" s="36">
        <v>92</v>
      </c>
      <c r="B96" s="38">
        <v>12549</v>
      </c>
      <c r="C96" s="131" t="s">
        <v>363</v>
      </c>
      <c r="D96" s="131" t="s">
        <v>332</v>
      </c>
      <c r="E96" s="139"/>
      <c r="F96" s="140"/>
      <c r="G96" s="145" t="s">
        <v>114</v>
      </c>
      <c r="H96" s="25">
        <f t="shared" si="0"/>
        <v>0</v>
      </c>
      <c r="I96" s="40">
        <f>IF(COUNTBLANK(GD_CHAM_CONG!F97:T97)&gt;=15,1,0)</f>
        <v>0</v>
      </c>
      <c r="J96" s="40">
        <f>IF((GD_CHAM_CONG!AO97+GD_CHAM_CONG!AQ97+GD_CHAM_CONG!AR97+GD_CHAM_CONG!AT97+GD_CHAM_CONG!AU97+GD_CHAM_CONG!AV97)&gt;=14,1,0)</f>
        <v>0</v>
      </c>
      <c r="K96" s="174">
        <v>1</v>
      </c>
      <c r="L96" s="183"/>
      <c r="M96" s="175">
        <v>0</v>
      </c>
    </row>
    <row r="97" spans="1:13" ht="12.75">
      <c r="A97" s="36">
        <v>93</v>
      </c>
      <c r="B97" s="38">
        <v>12568</v>
      </c>
      <c r="C97" s="131" t="s">
        <v>364</v>
      </c>
      <c r="D97" s="131" t="s">
        <v>332</v>
      </c>
      <c r="E97" s="139"/>
      <c r="F97" s="140"/>
      <c r="G97" s="145" t="s">
        <v>114</v>
      </c>
      <c r="H97" s="25">
        <f t="shared" si="0"/>
        <v>0</v>
      </c>
      <c r="I97" s="40">
        <f>IF(COUNTBLANK(GD_CHAM_CONG!F98:T98)&gt;=15,1,0)</f>
        <v>0</v>
      </c>
      <c r="J97" s="40">
        <f>IF((GD_CHAM_CONG!AO98+GD_CHAM_CONG!AQ98+GD_CHAM_CONG!AR98+GD_CHAM_CONG!AT98+GD_CHAM_CONG!AU98+GD_CHAM_CONG!AV98)&gt;=14,1,0)</f>
        <v>0</v>
      </c>
      <c r="K97" s="174">
        <v>1</v>
      </c>
      <c r="L97" s="183"/>
      <c r="M97" s="175">
        <v>0</v>
      </c>
    </row>
    <row r="98" spans="1:13" ht="12.75">
      <c r="A98" s="36">
        <v>94</v>
      </c>
      <c r="B98" s="38">
        <v>12571</v>
      </c>
      <c r="C98" s="131" t="s">
        <v>365</v>
      </c>
      <c r="D98" s="131" t="s">
        <v>332</v>
      </c>
      <c r="E98" s="139"/>
      <c r="F98" s="140"/>
      <c r="G98" s="145" t="s">
        <v>114</v>
      </c>
      <c r="H98" s="25">
        <f t="shared" si="0"/>
        <v>0</v>
      </c>
      <c r="I98" s="40">
        <f>IF(COUNTBLANK(GD_CHAM_CONG!F99:T99)&gt;=15,1,0)</f>
        <v>0</v>
      </c>
      <c r="J98" s="40">
        <f>IF((GD_CHAM_CONG!AO99+GD_CHAM_CONG!AQ99+GD_CHAM_CONG!AR99+GD_CHAM_CONG!AT99+GD_CHAM_CONG!AU99+GD_CHAM_CONG!AV99)&gt;=14,1,0)</f>
        <v>0</v>
      </c>
      <c r="K98" s="174">
        <v>1</v>
      </c>
      <c r="L98" s="183"/>
      <c r="M98" s="175">
        <v>0</v>
      </c>
    </row>
    <row r="99" spans="1:13" ht="12.75">
      <c r="A99" s="36">
        <v>95</v>
      </c>
      <c r="B99" s="38">
        <v>13370</v>
      </c>
      <c r="C99" s="131" t="s">
        <v>366</v>
      </c>
      <c r="D99" s="131" t="s">
        <v>332</v>
      </c>
      <c r="E99" s="139"/>
      <c r="F99" s="140"/>
      <c r="G99" s="145" t="s">
        <v>114</v>
      </c>
      <c r="H99" s="25">
        <f t="shared" si="0"/>
        <v>0</v>
      </c>
      <c r="I99" s="40">
        <f>IF(COUNTBLANK(GD_CHAM_CONG!F100:T100)&gt;=15,1,0)</f>
        <v>0</v>
      </c>
      <c r="J99" s="40">
        <f>IF((GD_CHAM_CONG!AO100+GD_CHAM_CONG!AQ100+GD_CHAM_CONG!AR100+GD_CHAM_CONG!AT100+GD_CHAM_CONG!AU100+GD_CHAM_CONG!AV100)&gt;=14,1,0)</f>
        <v>0</v>
      </c>
      <c r="K99" s="174">
        <v>1</v>
      </c>
      <c r="L99" s="183"/>
      <c r="M99" s="175">
        <v>0</v>
      </c>
    </row>
    <row r="100" spans="1:13" ht="12.75">
      <c r="A100" s="36">
        <v>96</v>
      </c>
      <c r="B100" s="38">
        <v>13372</v>
      </c>
      <c r="C100" s="131" t="s">
        <v>367</v>
      </c>
      <c r="D100" s="131" t="s">
        <v>332</v>
      </c>
      <c r="E100" s="139"/>
      <c r="F100" s="140"/>
      <c r="G100" s="145" t="s">
        <v>114</v>
      </c>
      <c r="H100" s="25">
        <f t="shared" si="0"/>
        <v>0</v>
      </c>
      <c r="I100" s="40">
        <f>IF(COUNTBLANK(GD_CHAM_CONG!F101:T101)&gt;=15,1,0)</f>
        <v>0</v>
      </c>
      <c r="J100" s="40">
        <f>IF((GD_CHAM_CONG!AO101+GD_CHAM_CONG!AQ101+GD_CHAM_CONG!AR101+GD_CHAM_CONG!AT101+GD_CHAM_CONG!AU101+GD_CHAM_CONG!AV101)&gt;=14,1,0)</f>
        <v>0</v>
      </c>
      <c r="K100" s="174">
        <v>1</v>
      </c>
      <c r="L100" s="183"/>
      <c r="M100" s="175">
        <v>0</v>
      </c>
    </row>
    <row r="101" spans="1:13" ht="12.75">
      <c r="A101" s="36">
        <v>97</v>
      </c>
      <c r="B101" s="38">
        <v>13376</v>
      </c>
      <c r="C101" s="131" t="s">
        <v>368</v>
      </c>
      <c r="D101" s="131" t="s">
        <v>332</v>
      </c>
      <c r="E101" s="139"/>
      <c r="F101" s="140"/>
      <c r="G101" s="145" t="s">
        <v>114</v>
      </c>
      <c r="H101" s="25">
        <f t="shared" si="0"/>
        <v>0</v>
      </c>
      <c r="I101" s="40">
        <f>IF(COUNTBLANK(GD_CHAM_CONG!F102:T102)&gt;=15,1,0)</f>
        <v>0</v>
      </c>
      <c r="J101" s="40">
        <f>IF((GD_CHAM_CONG!AO102+GD_CHAM_CONG!AQ102+GD_CHAM_CONG!AR102+GD_CHAM_CONG!AT102+GD_CHAM_CONG!AU102+GD_CHAM_CONG!AV102)&gt;=14,1,0)</f>
        <v>0</v>
      </c>
      <c r="K101" s="174">
        <v>1</v>
      </c>
      <c r="L101" s="183"/>
      <c r="M101" s="175">
        <v>0</v>
      </c>
    </row>
    <row r="102" spans="1:13" ht="12.75">
      <c r="A102" s="36">
        <v>98</v>
      </c>
      <c r="B102" s="38">
        <v>13377</v>
      </c>
      <c r="C102" s="131" t="s">
        <v>369</v>
      </c>
      <c r="D102" s="131" t="s">
        <v>332</v>
      </c>
      <c r="E102" s="139"/>
      <c r="F102" s="140"/>
      <c r="G102" s="145" t="s">
        <v>114</v>
      </c>
      <c r="H102" s="25">
        <f t="shared" si="0"/>
        <v>0</v>
      </c>
      <c r="I102" s="40">
        <f>IF(COUNTBLANK(GD_CHAM_CONG!F103:T103)&gt;=15,1,0)</f>
        <v>0</v>
      </c>
      <c r="J102" s="40">
        <f>IF((GD_CHAM_CONG!AO103+GD_CHAM_CONG!AQ103+GD_CHAM_CONG!AR103+GD_CHAM_CONG!AT103+GD_CHAM_CONG!AU103+GD_CHAM_CONG!AV103)&gt;=14,1,0)</f>
        <v>0</v>
      </c>
      <c r="K102" s="174">
        <v>1</v>
      </c>
      <c r="L102" s="183"/>
      <c r="M102" s="175">
        <v>0</v>
      </c>
    </row>
    <row r="103" spans="1:13" ht="12.75">
      <c r="A103" s="36">
        <v>99</v>
      </c>
      <c r="B103" s="38">
        <v>13378</v>
      </c>
      <c r="C103" s="131" t="s">
        <v>370</v>
      </c>
      <c r="D103" s="131" t="s">
        <v>332</v>
      </c>
      <c r="E103" s="139"/>
      <c r="F103" s="140"/>
      <c r="G103" s="145" t="s">
        <v>114</v>
      </c>
      <c r="H103" s="25">
        <f t="shared" si="0"/>
        <v>0</v>
      </c>
      <c r="I103" s="40">
        <f>IF(COUNTBLANK(GD_CHAM_CONG!F104:T104)&gt;=15,1,0)</f>
        <v>0</v>
      </c>
      <c r="J103" s="40">
        <f>IF((GD_CHAM_CONG!AO104+GD_CHAM_CONG!AQ104+GD_CHAM_CONG!AR104+GD_CHAM_CONG!AT104+GD_CHAM_CONG!AU104+GD_CHAM_CONG!AV104)&gt;=14,1,0)</f>
        <v>0</v>
      </c>
      <c r="K103" s="174">
        <v>1</v>
      </c>
      <c r="L103" s="183"/>
      <c r="M103" s="175">
        <v>0</v>
      </c>
    </row>
    <row r="104" spans="1:13" ht="12.75">
      <c r="A104" s="36">
        <v>100</v>
      </c>
      <c r="B104" s="38">
        <v>13379</v>
      </c>
      <c r="C104" s="131" t="s">
        <v>371</v>
      </c>
      <c r="D104" s="131" t="s">
        <v>332</v>
      </c>
      <c r="E104" s="139"/>
      <c r="F104" s="140"/>
      <c r="G104" s="145" t="s">
        <v>114</v>
      </c>
      <c r="H104" s="25">
        <f t="shared" si="0"/>
        <v>0</v>
      </c>
      <c r="I104" s="40">
        <f>IF(COUNTBLANK(GD_CHAM_CONG!F105:T105)&gt;=15,1,0)</f>
        <v>0</v>
      </c>
      <c r="J104" s="40">
        <f>IF((GD_CHAM_CONG!AO105+GD_CHAM_CONG!AQ105+GD_CHAM_CONG!AR105+GD_CHAM_CONG!AT105+GD_CHAM_CONG!AU105+GD_CHAM_CONG!AV105)&gt;=14,1,0)</f>
        <v>0</v>
      </c>
      <c r="K104" s="174">
        <v>1</v>
      </c>
      <c r="L104" s="183"/>
      <c r="M104" s="175">
        <v>0</v>
      </c>
    </row>
    <row r="105" spans="1:13" ht="12.75">
      <c r="A105" s="36">
        <v>101</v>
      </c>
      <c r="B105" s="38">
        <v>13674</v>
      </c>
      <c r="C105" s="131" t="s">
        <v>372</v>
      </c>
      <c r="D105" s="131" t="s">
        <v>332</v>
      </c>
      <c r="E105" s="139"/>
      <c r="F105" s="140"/>
      <c r="G105" s="145" t="s">
        <v>114</v>
      </c>
      <c r="H105" s="25">
        <f t="shared" si="0"/>
        <v>0</v>
      </c>
      <c r="I105" s="40">
        <f>IF(COUNTBLANK(GD_CHAM_CONG!F106:T106)&gt;=15,1,0)</f>
        <v>0</v>
      </c>
      <c r="J105" s="40">
        <f>IF((GD_CHAM_CONG!AO106+GD_CHAM_CONG!AQ106+GD_CHAM_CONG!AR106+GD_CHAM_CONG!AT106+GD_CHAM_CONG!AU106+GD_CHAM_CONG!AV106)&gt;=14,1,0)</f>
        <v>0</v>
      </c>
      <c r="K105" s="174">
        <v>1</v>
      </c>
      <c r="L105" s="183"/>
      <c r="M105" s="175">
        <v>0</v>
      </c>
    </row>
    <row r="106" spans="1:13" ht="12.75">
      <c r="A106" s="36">
        <v>102</v>
      </c>
      <c r="B106" s="38">
        <v>13675</v>
      </c>
      <c r="C106" s="131" t="s">
        <v>373</v>
      </c>
      <c r="D106" s="131" t="s">
        <v>332</v>
      </c>
      <c r="E106" s="139"/>
      <c r="F106" s="140"/>
      <c r="G106" s="145" t="s">
        <v>114</v>
      </c>
      <c r="H106" s="25">
        <f t="shared" si="0"/>
        <v>0</v>
      </c>
      <c r="I106" s="40">
        <f>IF(COUNTBLANK(GD_CHAM_CONG!F107:T107)&gt;=15,1,0)</f>
        <v>0</v>
      </c>
      <c r="J106" s="40">
        <f>IF((GD_CHAM_CONG!AO107+GD_CHAM_CONG!AQ107+GD_CHAM_CONG!AR107+GD_CHAM_CONG!AT107+GD_CHAM_CONG!AU107+GD_CHAM_CONG!AV107)&gt;=14,1,0)</f>
        <v>0</v>
      </c>
      <c r="K106" s="174">
        <v>1</v>
      </c>
      <c r="L106" s="183"/>
      <c r="M106" s="175">
        <v>0</v>
      </c>
    </row>
    <row r="107" spans="1:13" ht="12.75">
      <c r="A107" s="36">
        <v>103</v>
      </c>
      <c r="B107" s="38">
        <v>13676</v>
      </c>
      <c r="C107" s="131" t="s">
        <v>374</v>
      </c>
      <c r="D107" s="131" t="s">
        <v>332</v>
      </c>
      <c r="E107" s="139"/>
      <c r="F107" s="140"/>
      <c r="G107" s="145" t="s">
        <v>114</v>
      </c>
      <c r="H107" s="25">
        <f t="shared" si="0"/>
        <v>0</v>
      </c>
      <c r="I107" s="40">
        <f>IF(COUNTBLANK(GD_CHAM_CONG!F108:T108)&gt;=15,1,0)</f>
        <v>0</v>
      </c>
      <c r="J107" s="40">
        <f>IF((GD_CHAM_CONG!AO108+GD_CHAM_CONG!AQ108+GD_CHAM_CONG!AR108+GD_CHAM_CONG!AT108+GD_CHAM_CONG!AU108+GD_CHAM_CONG!AV108)&gt;=14,1,0)</f>
        <v>0</v>
      </c>
      <c r="K107" s="174">
        <v>1</v>
      </c>
      <c r="L107" s="183"/>
      <c r="M107" s="175">
        <v>0</v>
      </c>
    </row>
    <row r="108" spans="1:13" ht="12.75">
      <c r="A108" s="36">
        <v>104</v>
      </c>
      <c r="B108" s="38">
        <v>10569</v>
      </c>
      <c r="C108" s="131" t="s">
        <v>375</v>
      </c>
      <c r="D108" s="131" t="s">
        <v>339</v>
      </c>
      <c r="E108" s="139"/>
      <c r="F108" s="140"/>
      <c r="G108" s="208" t="s">
        <v>116</v>
      </c>
      <c r="H108" s="25">
        <f t="shared" si="0"/>
        <v>0</v>
      </c>
      <c r="I108" s="40">
        <f>IF(COUNTBLANK(GD_CHAM_CONG!F109:T109)&gt;=15,1,0)</f>
        <v>0</v>
      </c>
      <c r="J108" s="40">
        <f>IF((GD_CHAM_CONG!AO109+GD_CHAM_CONG!AQ109+GD_CHAM_CONG!AR109+GD_CHAM_CONG!AT109+GD_CHAM_CONG!AU109+GD_CHAM_CONG!AV109)&gt;=14,1,0)</f>
        <v>0</v>
      </c>
      <c r="K108" s="174">
        <v>1</v>
      </c>
      <c r="L108" s="174">
        <v>1</v>
      </c>
      <c r="M108" s="175">
        <v>0</v>
      </c>
    </row>
    <row r="109" spans="1:13" ht="12.75">
      <c r="A109" s="36">
        <v>105</v>
      </c>
      <c r="B109" s="38">
        <v>10571</v>
      </c>
      <c r="C109" s="131" t="s">
        <v>376</v>
      </c>
      <c r="D109" s="131" t="s">
        <v>339</v>
      </c>
      <c r="E109" s="139"/>
      <c r="F109" s="140"/>
      <c r="G109" s="208" t="s">
        <v>116</v>
      </c>
      <c r="H109" s="25">
        <f t="shared" si="0"/>
        <v>0</v>
      </c>
      <c r="I109" s="40">
        <f>IF(COUNTBLANK(GD_CHAM_CONG!F110:T110)&gt;=15,1,0)</f>
        <v>0</v>
      </c>
      <c r="J109" s="40">
        <f>IF((GD_CHAM_CONG!AO110+GD_CHAM_CONG!AQ110+GD_CHAM_CONG!AR110+GD_CHAM_CONG!AT110+GD_CHAM_CONG!AU110+GD_CHAM_CONG!AV110)&gt;=14,1,0)</f>
        <v>0</v>
      </c>
      <c r="K109" s="174">
        <v>1</v>
      </c>
      <c r="L109" s="183"/>
      <c r="M109" s="175">
        <v>0.05</v>
      </c>
    </row>
    <row r="110" spans="1:13" ht="12.75">
      <c r="A110" s="36">
        <v>106</v>
      </c>
      <c r="B110" s="38">
        <v>10578</v>
      </c>
      <c r="C110" s="131" t="s">
        <v>377</v>
      </c>
      <c r="D110" s="131" t="s">
        <v>339</v>
      </c>
      <c r="E110" s="139"/>
      <c r="F110" s="140"/>
      <c r="G110" s="208" t="s">
        <v>114</v>
      </c>
      <c r="H110" s="25">
        <f t="shared" si="0"/>
        <v>0</v>
      </c>
      <c r="I110" s="40">
        <f>IF(COUNTBLANK(GD_CHAM_CONG!F111:T111)&gt;=15,1,0)</f>
        <v>0</v>
      </c>
      <c r="J110" s="40">
        <f>IF((GD_CHAM_CONG!AO111+GD_CHAM_CONG!AQ111+GD_CHAM_CONG!AR111+GD_CHAM_CONG!AT111+GD_CHAM_CONG!AU111+GD_CHAM_CONG!AV111)&gt;=14,1,0)</f>
        <v>0</v>
      </c>
      <c r="K110" s="174">
        <v>1</v>
      </c>
      <c r="L110" s="183"/>
      <c r="M110" s="175">
        <v>0</v>
      </c>
    </row>
    <row r="111" spans="1:13" ht="12.75">
      <c r="A111" s="36">
        <v>107</v>
      </c>
      <c r="B111" s="38">
        <v>10589</v>
      </c>
      <c r="C111" s="131" t="s">
        <v>378</v>
      </c>
      <c r="D111" s="131" t="s">
        <v>339</v>
      </c>
      <c r="E111" s="139"/>
      <c r="F111" s="140"/>
      <c r="G111" s="208" t="s">
        <v>116</v>
      </c>
      <c r="H111" s="25">
        <f t="shared" si="0"/>
        <v>0</v>
      </c>
      <c r="I111" s="40">
        <f>IF(COUNTBLANK(GD_CHAM_CONG!F112:T112)&gt;=15,1,0)</f>
        <v>0</v>
      </c>
      <c r="J111" s="40">
        <f>IF((GD_CHAM_CONG!AO112+GD_CHAM_CONG!AQ112+GD_CHAM_CONG!AR112+GD_CHAM_CONG!AT112+GD_CHAM_CONG!AU112+GD_CHAM_CONG!AV112)&gt;=14,1,0)</f>
        <v>0</v>
      </c>
      <c r="K111" s="174">
        <v>1</v>
      </c>
      <c r="L111" s="183"/>
      <c r="M111" s="175">
        <v>0</v>
      </c>
    </row>
    <row r="112" spans="1:13" ht="12.75">
      <c r="A112" s="36">
        <v>108</v>
      </c>
      <c r="B112" s="38">
        <v>10591</v>
      </c>
      <c r="C112" s="131" t="s">
        <v>379</v>
      </c>
      <c r="D112" s="131" t="s">
        <v>339</v>
      </c>
      <c r="E112" s="139"/>
      <c r="F112" s="140"/>
      <c r="G112" s="208" t="s">
        <v>116</v>
      </c>
      <c r="H112" s="25">
        <f t="shared" si="0"/>
        <v>0</v>
      </c>
      <c r="I112" s="40">
        <f>IF(COUNTBLANK(GD_CHAM_CONG!F113:T113)&gt;=15,1,0)</f>
        <v>0</v>
      </c>
      <c r="J112" s="40">
        <f>IF((GD_CHAM_CONG!AO113+GD_CHAM_CONG!AQ113+GD_CHAM_CONG!AR113+GD_CHAM_CONG!AT113+GD_CHAM_CONG!AU113+GD_CHAM_CONG!AV113)&gt;=14,1,0)</f>
        <v>0</v>
      </c>
      <c r="K112" s="174">
        <v>1</v>
      </c>
      <c r="L112" s="183"/>
      <c r="M112" s="175">
        <v>0.05</v>
      </c>
    </row>
    <row r="113" spans="1:13" ht="12.75">
      <c r="A113" s="36">
        <v>109</v>
      </c>
      <c r="B113" s="38">
        <v>10596</v>
      </c>
      <c r="C113" s="131" t="s">
        <v>380</v>
      </c>
      <c r="D113" s="131" t="s">
        <v>339</v>
      </c>
      <c r="E113" s="139"/>
      <c r="F113" s="140"/>
      <c r="G113" s="208" t="s">
        <v>114</v>
      </c>
      <c r="H113" s="25">
        <f t="shared" si="0"/>
        <v>0</v>
      </c>
      <c r="I113" s="40">
        <f>IF(COUNTBLANK(GD_CHAM_CONG!F114:T114)&gt;=15,1,0)</f>
        <v>0</v>
      </c>
      <c r="J113" s="40">
        <f>IF((GD_CHAM_CONG!AO114+GD_CHAM_CONG!AQ114+GD_CHAM_CONG!AR114+GD_CHAM_CONG!AT114+GD_CHAM_CONG!AU114+GD_CHAM_CONG!AV114)&gt;=14,1,0)</f>
        <v>0</v>
      </c>
      <c r="K113" s="174">
        <v>1</v>
      </c>
      <c r="L113" s="174">
        <v>1</v>
      </c>
      <c r="M113" s="175">
        <v>0.05</v>
      </c>
    </row>
    <row r="114" spans="1:13" ht="12.75">
      <c r="A114" s="36">
        <v>110</v>
      </c>
      <c r="B114" s="38">
        <v>10597</v>
      </c>
      <c r="C114" s="131" t="s">
        <v>381</v>
      </c>
      <c r="D114" s="131" t="s">
        <v>339</v>
      </c>
      <c r="E114" s="139"/>
      <c r="F114" s="140"/>
      <c r="G114" s="208" t="s">
        <v>114</v>
      </c>
      <c r="H114" s="25">
        <f t="shared" si="0"/>
        <v>0</v>
      </c>
      <c r="I114" s="40">
        <f>IF(COUNTBLANK(GD_CHAM_CONG!F115:T115)&gt;=15,1,0)</f>
        <v>0</v>
      </c>
      <c r="J114" s="40">
        <f>IF((GD_CHAM_CONG!AO115+GD_CHAM_CONG!AQ115+GD_CHAM_CONG!AR115+GD_CHAM_CONG!AT115+GD_CHAM_CONG!AU115+GD_CHAM_CONG!AV115)&gt;=14,1,0)</f>
        <v>0</v>
      </c>
      <c r="K114" s="174">
        <v>1</v>
      </c>
      <c r="L114" s="183"/>
      <c r="M114" s="175">
        <v>0</v>
      </c>
    </row>
    <row r="115" spans="1:13" ht="12.75">
      <c r="A115" s="36">
        <v>111</v>
      </c>
      <c r="B115" s="38">
        <v>10598</v>
      </c>
      <c r="C115" s="131" t="s">
        <v>382</v>
      </c>
      <c r="D115" s="131" t="s">
        <v>330</v>
      </c>
      <c r="E115" s="139"/>
      <c r="F115" s="140"/>
      <c r="G115" s="208" t="s">
        <v>114</v>
      </c>
      <c r="H115" s="25">
        <f t="shared" si="0"/>
        <v>0</v>
      </c>
      <c r="I115" s="40">
        <f>IF(COUNTBLANK(GD_CHAM_CONG!F116:T116)&gt;=15,1,0)</f>
        <v>0</v>
      </c>
      <c r="J115" s="40">
        <f>IF((GD_CHAM_CONG!AO116+GD_CHAM_CONG!AQ116+GD_CHAM_CONG!AR116+GD_CHAM_CONG!AT116+GD_CHAM_CONG!AU116+GD_CHAM_CONG!AV116)&gt;=14,1,0)</f>
        <v>0</v>
      </c>
      <c r="K115" s="174">
        <v>1</v>
      </c>
      <c r="L115" s="183"/>
      <c r="M115" s="175">
        <v>0</v>
      </c>
    </row>
    <row r="116" spans="1:13" ht="12.75">
      <c r="A116" s="36">
        <v>112</v>
      </c>
      <c r="B116" s="38">
        <v>10602</v>
      </c>
      <c r="C116" s="131" t="s">
        <v>383</v>
      </c>
      <c r="D116" s="131" t="s">
        <v>339</v>
      </c>
      <c r="E116" s="139"/>
      <c r="F116" s="140"/>
      <c r="G116" s="208" t="s">
        <v>114</v>
      </c>
      <c r="H116" s="25">
        <f t="shared" si="0"/>
        <v>0</v>
      </c>
      <c r="I116" s="40">
        <f>IF(COUNTBLANK(GD_CHAM_CONG!F117:T117)&gt;=15,1,0)</f>
        <v>0</v>
      </c>
      <c r="J116" s="40">
        <f>IF((GD_CHAM_CONG!AO117+GD_CHAM_CONG!AQ117+GD_CHAM_CONG!AR117+GD_CHAM_CONG!AT117+GD_CHAM_CONG!AU117+GD_CHAM_CONG!AV117)&gt;=14,1,0)</f>
        <v>0</v>
      </c>
      <c r="K116" s="174">
        <v>1</v>
      </c>
      <c r="L116" s="174">
        <v>1</v>
      </c>
      <c r="M116" s="175">
        <v>0.05</v>
      </c>
    </row>
    <row r="117" spans="1:13" ht="12.75">
      <c r="A117" s="36">
        <v>113</v>
      </c>
      <c r="B117" s="38">
        <v>10603</v>
      </c>
      <c r="C117" s="131" t="s">
        <v>343</v>
      </c>
      <c r="D117" s="131" t="s">
        <v>339</v>
      </c>
      <c r="E117" s="139"/>
      <c r="F117" s="140"/>
      <c r="G117" s="208" t="s">
        <v>114</v>
      </c>
      <c r="H117" s="25">
        <f t="shared" si="0"/>
        <v>0</v>
      </c>
      <c r="I117" s="40">
        <f>IF(COUNTBLANK(GD_CHAM_CONG!F118:T118)&gt;=15,1,0)</f>
        <v>0</v>
      </c>
      <c r="J117" s="40">
        <f>IF((GD_CHAM_CONG!AO118+GD_CHAM_CONG!AQ118+GD_CHAM_CONG!AR118+GD_CHAM_CONG!AT118+GD_CHAM_CONG!AU118+GD_CHAM_CONG!AV118)&gt;=14,1,0)</f>
        <v>0</v>
      </c>
      <c r="K117" s="174">
        <v>1</v>
      </c>
      <c r="L117" s="174">
        <v>1</v>
      </c>
      <c r="M117" s="175">
        <v>0</v>
      </c>
    </row>
    <row r="118" spans="1:13" ht="12.75">
      <c r="A118" s="36">
        <v>114</v>
      </c>
      <c r="B118" s="38">
        <v>10618</v>
      </c>
      <c r="C118" s="131" t="s">
        <v>384</v>
      </c>
      <c r="D118" s="131" t="s">
        <v>339</v>
      </c>
      <c r="E118" s="139"/>
      <c r="F118" s="140"/>
      <c r="G118" s="208" t="s">
        <v>116</v>
      </c>
      <c r="H118" s="25">
        <f t="shared" si="0"/>
        <v>0</v>
      </c>
      <c r="I118" s="40">
        <f>IF(COUNTBLANK(GD_CHAM_CONG!F119:T119)&gt;=15,1,0)</f>
        <v>0</v>
      </c>
      <c r="J118" s="40">
        <f>IF((GD_CHAM_CONG!AO119+GD_CHAM_CONG!AQ119+GD_CHAM_CONG!AR119+GD_CHAM_CONG!AT119+GD_CHAM_CONG!AU119+GD_CHAM_CONG!AV119)&gt;=14,1,0)</f>
        <v>0</v>
      </c>
      <c r="K118" s="174">
        <v>1</v>
      </c>
      <c r="L118" s="174">
        <v>1</v>
      </c>
      <c r="M118" s="175">
        <v>0</v>
      </c>
    </row>
    <row r="119" spans="1:13" ht="12.75">
      <c r="A119" s="36">
        <v>115</v>
      </c>
      <c r="B119" s="38">
        <v>10619</v>
      </c>
      <c r="C119" s="131" t="s">
        <v>385</v>
      </c>
      <c r="D119" s="131" t="s">
        <v>339</v>
      </c>
      <c r="E119" s="139"/>
      <c r="F119" s="140"/>
      <c r="G119" s="208" t="s">
        <v>116</v>
      </c>
      <c r="H119" s="25">
        <f t="shared" si="0"/>
        <v>0</v>
      </c>
      <c r="I119" s="40">
        <f>IF(COUNTBLANK(GD_CHAM_CONG!F120:T120)&gt;=15,1,0)</f>
        <v>0</v>
      </c>
      <c r="J119" s="40">
        <f>IF((GD_CHAM_CONG!AO120+GD_CHAM_CONG!AQ120+GD_CHAM_CONG!AR120+GD_CHAM_CONG!AT120+GD_CHAM_CONG!AU120+GD_CHAM_CONG!AV120)&gt;=14,1,0)</f>
        <v>0</v>
      </c>
      <c r="K119" s="174">
        <v>1</v>
      </c>
      <c r="L119" s="183"/>
      <c r="M119" s="175">
        <v>0.05</v>
      </c>
    </row>
    <row r="120" spans="1:13" ht="12.75">
      <c r="A120" s="36">
        <v>116</v>
      </c>
      <c r="B120" s="38">
        <v>10620</v>
      </c>
      <c r="C120" s="131" t="s">
        <v>386</v>
      </c>
      <c r="D120" s="131" t="s">
        <v>339</v>
      </c>
      <c r="E120" s="139"/>
      <c r="F120" s="140"/>
      <c r="G120" s="208" t="s">
        <v>116</v>
      </c>
      <c r="H120" s="25">
        <f t="shared" si="0"/>
        <v>0</v>
      </c>
      <c r="I120" s="40">
        <f>IF(COUNTBLANK(GD_CHAM_CONG!F121:T121)&gt;=15,1,0)</f>
        <v>0</v>
      </c>
      <c r="J120" s="40">
        <f>IF((GD_CHAM_CONG!AO121+GD_CHAM_CONG!AQ121+GD_CHAM_CONG!AR121+GD_CHAM_CONG!AT121+GD_CHAM_CONG!AU121+GD_CHAM_CONG!AV121)&gt;=14,1,0)</f>
        <v>1</v>
      </c>
      <c r="K120" s="174">
        <v>1</v>
      </c>
      <c r="L120" s="174">
        <v>1</v>
      </c>
      <c r="M120" s="175">
        <v>0</v>
      </c>
    </row>
    <row r="121" spans="1:13" ht="12.75">
      <c r="A121" s="36">
        <v>117</v>
      </c>
      <c r="B121" s="38">
        <v>10621</v>
      </c>
      <c r="C121" s="131" t="s">
        <v>387</v>
      </c>
      <c r="D121" s="131" t="s">
        <v>339</v>
      </c>
      <c r="E121" s="139"/>
      <c r="F121" s="140"/>
      <c r="G121" s="208" t="s">
        <v>116</v>
      </c>
      <c r="H121" s="25">
        <f t="shared" si="0"/>
        <v>0</v>
      </c>
      <c r="I121" s="40">
        <f>IF(COUNTBLANK(GD_CHAM_CONG!F122:T122)&gt;=15,1,0)</f>
        <v>0</v>
      </c>
      <c r="J121" s="40">
        <f>IF((GD_CHAM_CONG!AO122+GD_CHAM_CONG!AQ122+GD_CHAM_CONG!AR122+GD_CHAM_CONG!AT122+GD_CHAM_CONG!AU122+GD_CHAM_CONG!AV122)&gt;=14,1,0)</f>
        <v>0</v>
      </c>
      <c r="K121" s="174">
        <v>1</v>
      </c>
      <c r="L121" s="174">
        <v>1</v>
      </c>
      <c r="M121" s="175">
        <v>0</v>
      </c>
    </row>
    <row r="122" spans="1:13" ht="12.75">
      <c r="A122" s="36">
        <v>118</v>
      </c>
      <c r="B122" s="38">
        <v>11111</v>
      </c>
      <c r="C122" s="131" t="s">
        <v>388</v>
      </c>
      <c r="D122" s="131" t="s">
        <v>339</v>
      </c>
      <c r="E122" s="139"/>
      <c r="F122" s="140"/>
      <c r="G122" s="145" t="s">
        <v>114</v>
      </c>
      <c r="H122" s="25">
        <f t="shared" si="0"/>
        <v>0</v>
      </c>
      <c r="I122" s="40">
        <f>IF(COUNTBLANK(GD_CHAM_CONG!F123:T123)&gt;=15,1,0)</f>
        <v>0</v>
      </c>
      <c r="J122" s="40">
        <f>IF((GD_CHAM_CONG!AO123+GD_CHAM_CONG!AQ123+GD_CHAM_CONG!AR123+GD_CHAM_CONG!AT123+GD_CHAM_CONG!AU123+GD_CHAM_CONG!AV123)&gt;=14,1,0)</f>
        <v>0</v>
      </c>
      <c r="K122" s="174">
        <v>1</v>
      </c>
      <c r="L122" s="183"/>
      <c r="M122" s="175">
        <v>0</v>
      </c>
    </row>
    <row r="123" spans="1:13" ht="12.75">
      <c r="A123" s="36">
        <v>119</v>
      </c>
      <c r="B123" s="38">
        <v>11116</v>
      </c>
      <c r="C123" s="131" t="s">
        <v>389</v>
      </c>
      <c r="D123" s="131" t="s">
        <v>339</v>
      </c>
      <c r="E123" s="139"/>
      <c r="F123" s="140"/>
      <c r="G123" s="145" t="s">
        <v>114</v>
      </c>
      <c r="H123" s="25">
        <f t="shared" si="0"/>
        <v>0</v>
      </c>
      <c r="I123" s="40">
        <f>IF(COUNTBLANK(GD_CHAM_CONG!F124:T124)&gt;=15,1,0)</f>
        <v>0</v>
      </c>
      <c r="J123" s="40">
        <f>IF((GD_CHAM_CONG!AO124+GD_CHAM_CONG!AQ124+GD_CHAM_CONG!AR124+GD_CHAM_CONG!AT124+GD_CHAM_CONG!AU124+GD_CHAM_CONG!AV124)&gt;=14,1,0)</f>
        <v>0</v>
      </c>
      <c r="K123" s="174">
        <v>1</v>
      </c>
      <c r="L123" s="183"/>
      <c r="M123" s="175">
        <v>0</v>
      </c>
    </row>
    <row r="124" spans="1:13" ht="12.75">
      <c r="A124" s="36">
        <v>120</v>
      </c>
      <c r="B124" s="38">
        <v>11119</v>
      </c>
      <c r="C124" s="131" t="s">
        <v>390</v>
      </c>
      <c r="D124" s="131" t="s">
        <v>339</v>
      </c>
      <c r="E124" s="139"/>
      <c r="F124" s="140"/>
      <c r="G124" s="145" t="s">
        <v>114</v>
      </c>
      <c r="H124" s="25">
        <f t="shared" si="0"/>
        <v>0</v>
      </c>
      <c r="I124" s="40">
        <f>IF(COUNTBLANK(GD_CHAM_CONG!F125:T125)&gt;=15,1,0)</f>
        <v>0</v>
      </c>
      <c r="J124" s="40">
        <f>IF((GD_CHAM_CONG!AO125+GD_CHAM_CONG!AQ125+GD_CHAM_CONG!AR125+GD_CHAM_CONG!AT125+GD_CHAM_CONG!AU125+GD_CHAM_CONG!AV125)&gt;=14,1,0)</f>
        <v>0</v>
      </c>
      <c r="K124" s="174">
        <v>1</v>
      </c>
      <c r="L124" s="183"/>
      <c r="M124" s="175">
        <v>0</v>
      </c>
    </row>
    <row r="125" spans="1:13" ht="12.75">
      <c r="A125" s="36">
        <v>121</v>
      </c>
      <c r="B125" s="38">
        <v>11123</v>
      </c>
      <c r="C125" s="131" t="s">
        <v>391</v>
      </c>
      <c r="D125" s="131" t="s">
        <v>339</v>
      </c>
      <c r="E125" s="139"/>
      <c r="F125" s="140"/>
      <c r="G125" s="145" t="s">
        <v>114</v>
      </c>
      <c r="H125" s="25">
        <f t="shared" si="0"/>
        <v>0</v>
      </c>
      <c r="I125" s="40">
        <f>IF(COUNTBLANK(GD_CHAM_CONG!F126:T126)&gt;=15,1,0)</f>
        <v>0</v>
      </c>
      <c r="J125" s="40">
        <f>IF((GD_CHAM_CONG!AO126+GD_CHAM_CONG!AQ126+GD_CHAM_CONG!AR126+GD_CHAM_CONG!AT126+GD_CHAM_CONG!AU126+GD_CHAM_CONG!AV126)&gt;=14,1,0)</f>
        <v>0</v>
      </c>
      <c r="K125" s="174">
        <v>1</v>
      </c>
      <c r="L125" s="183"/>
      <c r="M125" s="175">
        <v>0</v>
      </c>
    </row>
    <row r="126" spans="1:13" ht="12.75">
      <c r="A126" s="36">
        <v>122</v>
      </c>
      <c r="B126" s="38">
        <v>11764</v>
      </c>
      <c r="C126" s="131" t="s">
        <v>392</v>
      </c>
      <c r="D126" s="131" t="s">
        <v>339</v>
      </c>
      <c r="E126" s="139"/>
      <c r="F126" s="140"/>
      <c r="G126" s="145" t="s">
        <v>114</v>
      </c>
      <c r="H126" s="25">
        <f t="shared" si="0"/>
        <v>0</v>
      </c>
      <c r="I126" s="40">
        <f>IF(COUNTBLANK(GD_CHAM_CONG!F127:T127)&gt;=15,1,0)</f>
        <v>0</v>
      </c>
      <c r="J126" s="40">
        <f>IF((GD_CHAM_CONG!AO127+GD_CHAM_CONG!AQ127+GD_CHAM_CONG!AR127+GD_CHAM_CONG!AT127+GD_CHAM_CONG!AU127+GD_CHAM_CONG!AV127)&gt;=14,1,0)</f>
        <v>1</v>
      </c>
      <c r="K126" s="174">
        <v>1</v>
      </c>
      <c r="L126" s="183"/>
      <c r="M126" s="175">
        <v>0</v>
      </c>
    </row>
    <row r="127" spans="1:13" ht="12.75">
      <c r="A127" s="36">
        <v>123</v>
      </c>
      <c r="B127" s="38">
        <v>12281</v>
      </c>
      <c r="C127" s="131" t="s">
        <v>393</v>
      </c>
      <c r="D127" s="131" t="s">
        <v>339</v>
      </c>
      <c r="E127" s="139"/>
      <c r="F127" s="140"/>
      <c r="G127" s="145" t="s">
        <v>114</v>
      </c>
      <c r="H127" s="25">
        <f t="shared" si="0"/>
        <v>0</v>
      </c>
      <c r="I127" s="40">
        <f>IF(COUNTBLANK(GD_CHAM_CONG!F128:T128)&gt;=15,1,0)</f>
        <v>0</v>
      </c>
      <c r="J127" s="40">
        <f>IF((GD_CHAM_CONG!AO128+GD_CHAM_CONG!AQ128+GD_CHAM_CONG!AR128+GD_CHAM_CONG!AT128+GD_CHAM_CONG!AU128+GD_CHAM_CONG!AV128)&gt;=14,1,0)</f>
        <v>1</v>
      </c>
      <c r="K127" s="174">
        <v>1</v>
      </c>
      <c r="L127" s="174">
        <v>1</v>
      </c>
      <c r="M127" s="175">
        <v>0</v>
      </c>
    </row>
    <row r="128" spans="1:13" ht="12.75">
      <c r="A128" s="36">
        <v>124</v>
      </c>
      <c r="B128" s="38">
        <v>13097</v>
      </c>
      <c r="C128" s="131" t="s">
        <v>394</v>
      </c>
      <c r="D128" s="131" t="s">
        <v>339</v>
      </c>
      <c r="E128" s="139"/>
      <c r="F128" s="140"/>
      <c r="G128" s="145" t="s">
        <v>114</v>
      </c>
      <c r="H128" s="25">
        <f t="shared" si="0"/>
        <v>0</v>
      </c>
      <c r="I128" s="40">
        <f>IF(COUNTBLANK(GD_CHAM_CONG!F129:T129)&gt;=15,1,0)</f>
        <v>0</v>
      </c>
      <c r="J128" s="40">
        <f>IF((GD_CHAM_CONG!AO129+GD_CHAM_CONG!AQ129+GD_CHAM_CONG!AR129+GD_CHAM_CONG!AT129+GD_CHAM_CONG!AU129+GD_CHAM_CONG!AV129)&gt;=14,1,0)</f>
        <v>0</v>
      </c>
      <c r="K128" s="174">
        <v>1</v>
      </c>
      <c r="L128" s="183"/>
      <c r="M128" s="175">
        <v>0</v>
      </c>
    </row>
    <row r="129" spans="1:13" ht="12.75">
      <c r="A129" s="36">
        <v>125</v>
      </c>
      <c r="B129" s="38">
        <v>13101</v>
      </c>
      <c r="C129" s="131" t="s">
        <v>395</v>
      </c>
      <c r="D129" s="131" t="s">
        <v>339</v>
      </c>
      <c r="E129" s="139"/>
      <c r="F129" s="140"/>
      <c r="G129" s="145" t="s">
        <v>114</v>
      </c>
      <c r="H129" s="25">
        <f t="shared" si="0"/>
        <v>0</v>
      </c>
      <c r="I129" s="40">
        <f>IF(COUNTBLANK(GD_CHAM_CONG!F130:T130)&gt;=15,1,0)</f>
        <v>0</v>
      </c>
      <c r="J129" s="40">
        <f>IF((GD_CHAM_CONG!AO130+GD_CHAM_CONG!AQ130+GD_CHAM_CONG!AR130+GD_CHAM_CONG!AT130+GD_CHAM_CONG!AU130+GD_CHAM_CONG!AV130)&gt;=14,1,0)</f>
        <v>0</v>
      </c>
      <c r="K129" s="174">
        <v>1</v>
      </c>
      <c r="L129" s="183"/>
      <c r="M129" s="175">
        <v>0</v>
      </c>
    </row>
    <row r="130" spans="1:13" ht="12.75">
      <c r="A130" s="36">
        <v>126</v>
      </c>
      <c r="B130" s="38">
        <v>13532</v>
      </c>
      <c r="C130" s="131" t="s">
        <v>396</v>
      </c>
      <c r="D130" s="131" t="s">
        <v>339</v>
      </c>
      <c r="E130" s="139"/>
      <c r="F130" s="140"/>
      <c r="G130" s="145" t="s">
        <v>114</v>
      </c>
      <c r="H130" s="25">
        <f t="shared" si="0"/>
        <v>0</v>
      </c>
      <c r="I130" s="40">
        <f>IF(COUNTBLANK(GD_CHAM_CONG!F131:T131)&gt;=15,1,0)</f>
        <v>0</v>
      </c>
      <c r="J130" s="40">
        <f>IF((GD_CHAM_CONG!AO131+GD_CHAM_CONG!AQ131+GD_CHAM_CONG!AR131+GD_CHAM_CONG!AT131+GD_CHAM_CONG!AU131+GD_CHAM_CONG!AV131)&gt;=14,1,0)</f>
        <v>0</v>
      </c>
      <c r="K130" s="174">
        <v>1</v>
      </c>
      <c r="L130" s="183"/>
      <c r="M130" s="175">
        <v>0</v>
      </c>
    </row>
    <row r="131" spans="1:13" ht="12.75">
      <c r="A131" s="36">
        <v>127</v>
      </c>
      <c r="B131" s="38">
        <v>11357</v>
      </c>
      <c r="C131" s="131" t="s">
        <v>397</v>
      </c>
      <c r="D131" s="131" t="s">
        <v>339</v>
      </c>
      <c r="E131" s="139"/>
      <c r="F131" s="140"/>
      <c r="G131" s="145" t="s">
        <v>114</v>
      </c>
      <c r="H131" s="25">
        <f t="shared" si="0"/>
        <v>0</v>
      </c>
      <c r="I131" s="40">
        <f>IF(COUNTBLANK(GD_CHAM_CONG!F132:T132)&gt;=15,1,0)</f>
        <v>0</v>
      </c>
      <c r="J131" s="40">
        <f>IF((GD_CHAM_CONG!AO132+GD_CHAM_CONG!AQ132+GD_CHAM_CONG!AR132+GD_CHAM_CONG!AT132+GD_CHAM_CONG!AU132+GD_CHAM_CONG!AV132)&gt;=14,1,0)</f>
        <v>0</v>
      </c>
      <c r="K131" s="174">
        <v>1</v>
      </c>
      <c r="L131" s="183"/>
      <c r="M131" s="175">
        <v>0</v>
      </c>
    </row>
    <row r="132" spans="1:13" ht="12.75">
      <c r="A132" s="36">
        <v>128</v>
      </c>
      <c r="B132" s="38">
        <v>201501</v>
      </c>
      <c r="C132" s="131" t="s">
        <v>398</v>
      </c>
      <c r="D132" s="131" t="s">
        <v>339</v>
      </c>
      <c r="E132" s="139"/>
      <c r="F132" s="140"/>
      <c r="G132" s="145" t="s">
        <v>85</v>
      </c>
      <c r="H132" s="25">
        <f t="shared" si="0"/>
        <v>1</v>
      </c>
      <c r="I132" s="40">
        <f>IF(COUNTBLANK(GD_CHAM_CONG!F133:T133)&gt;=15,1,0)</f>
        <v>0</v>
      </c>
      <c r="J132" s="40">
        <f>IF((GD_CHAM_CONG!AO133+GD_CHAM_CONG!AQ133+GD_CHAM_CONG!AR133+GD_CHAM_CONG!AT133+GD_CHAM_CONG!AU133+GD_CHAM_CONG!AV133)&gt;=14,1,0)</f>
        <v>0</v>
      </c>
      <c r="K132" s="174">
        <v>1</v>
      </c>
      <c r="L132" s="183"/>
      <c r="M132" s="175">
        <v>0</v>
      </c>
    </row>
    <row r="133" spans="1:13" ht="12.75">
      <c r="A133" s="36">
        <v>129</v>
      </c>
      <c r="B133" s="38">
        <v>10632</v>
      </c>
      <c r="C133" s="131" t="s">
        <v>399</v>
      </c>
      <c r="D133" s="131" t="s">
        <v>362</v>
      </c>
      <c r="E133" s="139"/>
      <c r="F133" s="140"/>
      <c r="G133" s="145" t="s">
        <v>116</v>
      </c>
      <c r="H133" s="25">
        <f t="shared" si="0"/>
        <v>0</v>
      </c>
      <c r="I133" s="40">
        <f>IF(COUNTBLANK(GD_CHAM_CONG!F134:T134)&gt;=15,1,0)</f>
        <v>0</v>
      </c>
      <c r="J133" s="40">
        <f>IF((GD_CHAM_CONG!AO134+GD_CHAM_CONG!AQ134+GD_CHAM_CONG!AR134+GD_CHAM_CONG!AT134+GD_CHAM_CONG!AU134+GD_CHAM_CONG!AV134)&gt;=14,1,0)</f>
        <v>0</v>
      </c>
      <c r="K133" s="174">
        <v>1</v>
      </c>
      <c r="L133" s="174">
        <v>3</v>
      </c>
      <c r="M133" s="175">
        <v>0</v>
      </c>
    </row>
    <row r="134" spans="1:13" ht="12.75">
      <c r="A134" s="36">
        <v>130</v>
      </c>
      <c r="B134" s="38">
        <v>12557</v>
      </c>
      <c r="C134" s="131" t="s">
        <v>400</v>
      </c>
      <c r="D134" s="131" t="s">
        <v>332</v>
      </c>
      <c r="E134" s="139"/>
      <c r="F134" s="140"/>
      <c r="G134" s="145" t="s">
        <v>114</v>
      </c>
      <c r="H134" s="25">
        <f t="shared" si="0"/>
        <v>0</v>
      </c>
      <c r="I134" s="40">
        <f>IF(COUNTBLANK(GD_CHAM_CONG!F135:T135)&gt;=15,1,0)</f>
        <v>0</v>
      </c>
      <c r="J134" s="40">
        <f>IF((GD_CHAM_CONG!AO135+GD_CHAM_CONG!AQ135+GD_CHAM_CONG!AR135+GD_CHAM_CONG!AT135+GD_CHAM_CONG!AU135+GD_CHAM_CONG!AV135)&gt;=14,1,0)</f>
        <v>0</v>
      </c>
      <c r="K134" s="174">
        <v>1</v>
      </c>
      <c r="L134" s="183"/>
      <c r="M134" s="175">
        <v>0</v>
      </c>
    </row>
    <row r="135" spans="1:13" ht="12.75">
      <c r="A135" s="36">
        <v>131</v>
      </c>
      <c r="B135" s="38">
        <v>12559</v>
      </c>
      <c r="C135" s="131" t="s">
        <v>401</v>
      </c>
      <c r="D135" s="131" t="s">
        <v>332</v>
      </c>
      <c r="E135" s="139"/>
      <c r="F135" s="140"/>
      <c r="G135" s="145" t="s">
        <v>114</v>
      </c>
      <c r="H135" s="25">
        <f t="shared" si="0"/>
        <v>0</v>
      </c>
      <c r="I135" s="40">
        <f>IF(COUNTBLANK(GD_CHAM_CONG!F136:T136)&gt;=15,1,0)</f>
        <v>0</v>
      </c>
      <c r="J135" s="40">
        <f>IF((GD_CHAM_CONG!AO136+GD_CHAM_CONG!AQ136+GD_CHAM_CONG!AR136+GD_CHAM_CONG!AT136+GD_CHAM_CONG!AU136+GD_CHAM_CONG!AV136)&gt;=14,1,0)</f>
        <v>0</v>
      </c>
      <c r="K135" s="174">
        <v>1</v>
      </c>
      <c r="L135" s="183"/>
      <c r="M135" s="175">
        <v>0</v>
      </c>
    </row>
    <row r="136" spans="1:13" ht="12.75">
      <c r="A136" s="36">
        <v>132</v>
      </c>
      <c r="B136" s="38">
        <v>12562</v>
      </c>
      <c r="C136" s="131" t="s">
        <v>402</v>
      </c>
      <c r="D136" s="131" t="s">
        <v>332</v>
      </c>
      <c r="E136" s="139"/>
      <c r="F136" s="140"/>
      <c r="G136" s="145" t="s">
        <v>114</v>
      </c>
      <c r="H136" s="25">
        <f t="shared" si="0"/>
        <v>0</v>
      </c>
      <c r="I136" s="40">
        <f>IF(COUNTBLANK(GD_CHAM_CONG!F137:T137)&gt;=15,1,0)</f>
        <v>0</v>
      </c>
      <c r="J136" s="40">
        <f>IF((GD_CHAM_CONG!AO137+GD_CHAM_CONG!AQ137+GD_CHAM_CONG!AR137+GD_CHAM_CONG!AT137+GD_CHAM_CONG!AU137+GD_CHAM_CONG!AV137)&gt;=14,1,0)</f>
        <v>0</v>
      </c>
      <c r="K136" s="174">
        <v>1</v>
      </c>
      <c r="L136" s="183"/>
      <c r="M136" s="175">
        <v>0</v>
      </c>
    </row>
    <row r="137" spans="1:13" ht="12.75">
      <c r="A137" s="36">
        <v>133</v>
      </c>
      <c r="B137" s="38">
        <v>12563</v>
      </c>
      <c r="C137" s="131" t="s">
        <v>403</v>
      </c>
      <c r="D137" s="131" t="s">
        <v>332</v>
      </c>
      <c r="E137" s="139"/>
      <c r="F137" s="140"/>
      <c r="G137" s="145" t="s">
        <v>114</v>
      </c>
      <c r="H137" s="25">
        <f t="shared" si="0"/>
        <v>0</v>
      </c>
      <c r="I137" s="40">
        <f>IF(COUNTBLANK(GD_CHAM_CONG!F138:T138)&gt;=15,1,0)</f>
        <v>0</v>
      </c>
      <c r="J137" s="40">
        <f>IF((GD_CHAM_CONG!AO138+GD_CHAM_CONG!AQ138+GD_CHAM_CONG!AR138+GD_CHAM_CONG!AT138+GD_CHAM_CONG!AU138+GD_CHAM_CONG!AV138)&gt;=14,1,0)</f>
        <v>0</v>
      </c>
      <c r="K137" s="174">
        <v>1</v>
      </c>
      <c r="L137" s="183"/>
      <c r="M137" s="175">
        <v>0</v>
      </c>
    </row>
    <row r="138" spans="1:13" ht="12.75">
      <c r="A138" s="36">
        <v>134</v>
      </c>
      <c r="B138" s="38">
        <v>12567</v>
      </c>
      <c r="C138" s="131" t="s">
        <v>404</v>
      </c>
      <c r="D138" s="131" t="s">
        <v>332</v>
      </c>
      <c r="E138" s="139"/>
      <c r="F138" s="140"/>
      <c r="G138" s="145" t="s">
        <v>114</v>
      </c>
      <c r="H138" s="25">
        <f t="shared" si="0"/>
        <v>0</v>
      </c>
      <c r="I138" s="40">
        <f>IF(COUNTBLANK(GD_CHAM_CONG!F139:T139)&gt;=15,1,0)</f>
        <v>0</v>
      </c>
      <c r="J138" s="40">
        <f>IF((GD_CHAM_CONG!AO139+GD_CHAM_CONG!AQ139+GD_CHAM_CONG!AR139+GD_CHAM_CONG!AT139+GD_CHAM_CONG!AU139+GD_CHAM_CONG!AV139)&gt;=14,1,0)</f>
        <v>0</v>
      </c>
      <c r="K138" s="174">
        <v>1</v>
      </c>
      <c r="L138" s="183"/>
      <c r="M138" s="175">
        <v>0</v>
      </c>
    </row>
    <row r="139" spans="1:13" ht="12.75">
      <c r="A139" s="36">
        <v>135</v>
      </c>
      <c r="B139" s="38">
        <v>13361</v>
      </c>
      <c r="C139" s="131" t="s">
        <v>405</v>
      </c>
      <c r="D139" s="131" t="s">
        <v>332</v>
      </c>
      <c r="E139" s="139"/>
      <c r="F139" s="140"/>
      <c r="G139" s="145" t="s">
        <v>114</v>
      </c>
      <c r="H139" s="25">
        <f t="shared" si="0"/>
        <v>0</v>
      </c>
      <c r="I139" s="40">
        <f>IF(COUNTBLANK(GD_CHAM_CONG!F140:T140)&gt;=15,1,0)</f>
        <v>0</v>
      </c>
      <c r="J139" s="40">
        <f>IF((GD_CHAM_CONG!AO140+GD_CHAM_CONG!AQ140+GD_CHAM_CONG!AR140+GD_CHAM_CONG!AT140+GD_CHAM_CONG!AU140+GD_CHAM_CONG!AV140)&gt;=14,1,0)</f>
        <v>0</v>
      </c>
      <c r="K139" s="174">
        <v>1</v>
      </c>
      <c r="L139" s="183"/>
      <c r="M139" s="175">
        <v>0</v>
      </c>
    </row>
    <row r="140" spans="1:13" ht="12.75">
      <c r="A140" s="36">
        <v>136</v>
      </c>
      <c r="B140" s="38">
        <v>13373</v>
      </c>
      <c r="C140" s="131" t="s">
        <v>406</v>
      </c>
      <c r="D140" s="131" t="s">
        <v>332</v>
      </c>
      <c r="E140" s="139"/>
      <c r="F140" s="140"/>
      <c r="G140" s="145" t="s">
        <v>114</v>
      </c>
      <c r="H140" s="25">
        <f t="shared" si="0"/>
        <v>0</v>
      </c>
      <c r="I140" s="40">
        <f>IF(COUNTBLANK(GD_CHAM_CONG!F141:T141)&gt;=15,1,0)</f>
        <v>0</v>
      </c>
      <c r="J140" s="40">
        <f>IF((GD_CHAM_CONG!AO141+GD_CHAM_CONG!AQ141+GD_CHAM_CONG!AR141+GD_CHAM_CONG!AT141+GD_CHAM_CONG!AU141+GD_CHAM_CONG!AV141)&gt;=14,1,0)</f>
        <v>0</v>
      </c>
      <c r="K140" s="174">
        <v>1</v>
      </c>
      <c r="L140" s="183"/>
      <c r="M140" s="175">
        <v>0</v>
      </c>
    </row>
    <row r="141" spans="1:13" ht="12.75">
      <c r="A141" s="36">
        <v>137</v>
      </c>
      <c r="B141" s="38">
        <v>13380</v>
      </c>
      <c r="C141" s="131" t="s">
        <v>407</v>
      </c>
      <c r="D141" s="131" t="s">
        <v>332</v>
      </c>
      <c r="E141" s="139"/>
      <c r="F141" s="140"/>
      <c r="G141" s="145" t="s">
        <v>114</v>
      </c>
      <c r="H141" s="25">
        <f t="shared" si="0"/>
        <v>0</v>
      </c>
      <c r="I141" s="40">
        <f>IF(COUNTBLANK(GD_CHAM_CONG!F142:T142)&gt;=15,1,0)</f>
        <v>0</v>
      </c>
      <c r="J141" s="40">
        <f>IF((GD_CHAM_CONG!AO142+GD_CHAM_CONG!AQ142+GD_CHAM_CONG!AR142+GD_CHAM_CONG!AT142+GD_CHAM_CONG!AU142+GD_CHAM_CONG!AV142)&gt;=14,1,0)</f>
        <v>0</v>
      </c>
      <c r="K141" s="174">
        <v>1</v>
      </c>
      <c r="L141" s="183"/>
      <c r="M141" s="175">
        <v>0</v>
      </c>
    </row>
    <row r="142" spans="1:13" ht="12.75">
      <c r="A142" s="36">
        <v>138</v>
      </c>
      <c r="B142" s="38">
        <v>13405</v>
      </c>
      <c r="C142" s="131" t="s">
        <v>408</v>
      </c>
      <c r="D142" s="131" t="s">
        <v>332</v>
      </c>
      <c r="E142" s="139"/>
      <c r="F142" s="140"/>
      <c r="G142" s="145" t="s">
        <v>114</v>
      </c>
      <c r="H142" s="25">
        <f t="shared" si="0"/>
        <v>0</v>
      </c>
      <c r="I142" s="40">
        <f>IF(COUNTBLANK(GD_CHAM_CONG!F143:T143)&gt;=15,1,0)</f>
        <v>0</v>
      </c>
      <c r="J142" s="40">
        <f>IF((GD_CHAM_CONG!AO143+GD_CHAM_CONG!AQ143+GD_CHAM_CONG!AR143+GD_CHAM_CONG!AT143+GD_CHAM_CONG!AU143+GD_CHAM_CONG!AV143)&gt;=14,1,0)</f>
        <v>0</v>
      </c>
      <c r="K142" s="174">
        <v>1</v>
      </c>
      <c r="L142" s="183"/>
      <c r="M142" s="175">
        <v>0</v>
      </c>
    </row>
    <row r="143" spans="1:13" ht="12.75">
      <c r="A143" s="36">
        <v>139</v>
      </c>
      <c r="B143" s="38">
        <v>13670</v>
      </c>
      <c r="C143" s="131" t="s">
        <v>409</v>
      </c>
      <c r="D143" s="131" t="s">
        <v>332</v>
      </c>
      <c r="E143" s="139"/>
      <c r="F143" s="140"/>
      <c r="G143" s="145" t="s">
        <v>114</v>
      </c>
      <c r="H143" s="25">
        <f t="shared" si="0"/>
        <v>0</v>
      </c>
      <c r="I143" s="40">
        <f>IF(COUNTBLANK(GD_CHAM_CONG!F144:T144)&gt;=15,1,0)</f>
        <v>0</v>
      </c>
      <c r="J143" s="40">
        <f>IF((GD_CHAM_CONG!AO144+GD_CHAM_CONG!AQ144+GD_CHAM_CONG!AR144+GD_CHAM_CONG!AT144+GD_CHAM_CONG!AU144+GD_CHAM_CONG!AV144)&gt;=14,1,0)</f>
        <v>0</v>
      </c>
      <c r="K143" s="174">
        <v>1</v>
      </c>
      <c r="L143" s="183"/>
      <c r="M143" s="175">
        <v>0</v>
      </c>
    </row>
    <row r="144" spans="1:13" ht="12.75">
      <c r="A144" s="36">
        <v>140</v>
      </c>
      <c r="B144" s="38">
        <v>13671</v>
      </c>
      <c r="C144" s="131" t="s">
        <v>410</v>
      </c>
      <c r="D144" s="131" t="s">
        <v>332</v>
      </c>
      <c r="E144" s="139"/>
      <c r="F144" s="140"/>
      <c r="G144" s="145" t="s">
        <v>114</v>
      </c>
      <c r="H144" s="25">
        <f t="shared" si="0"/>
        <v>0</v>
      </c>
      <c r="I144" s="40">
        <f>IF(COUNTBLANK(GD_CHAM_CONG!F145:T145)&gt;=15,1,0)</f>
        <v>0</v>
      </c>
      <c r="J144" s="40">
        <f>IF((GD_CHAM_CONG!AO145+GD_CHAM_CONG!AQ145+GD_CHAM_CONG!AR145+GD_CHAM_CONG!AT145+GD_CHAM_CONG!AU145+GD_CHAM_CONG!AV145)&gt;=14,1,0)</f>
        <v>0</v>
      </c>
      <c r="K144" s="174">
        <v>1</v>
      </c>
      <c r="L144" s="183"/>
      <c r="M144" s="175">
        <v>0</v>
      </c>
    </row>
    <row r="145" spans="1:13" ht="12.75">
      <c r="A145" s="36">
        <v>141</v>
      </c>
      <c r="B145" s="38">
        <v>13672</v>
      </c>
      <c r="C145" s="131" t="s">
        <v>411</v>
      </c>
      <c r="D145" s="131" t="s">
        <v>332</v>
      </c>
      <c r="E145" s="139"/>
      <c r="F145" s="140"/>
      <c r="G145" s="145" t="s">
        <v>114</v>
      </c>
      <c r="H145" s="25">
        <f t="shared" si="0"/>
        <v>0</v>
      </c>
      <c r="I145" s="40">
        <f>IF(COUNTBLANK(GD_CHAM_CONG!F146:T146)&gt;=15,1,0)</f>
        <v>0</v>
      </c>
      <c r="J145" s="40">
        <f>IF((GD_CHAM_CONG!AO146+GD_CHAM_CONG!AQ146+GD_CHAM_CONG!AR146+GD_CHAM_CONG!AT146+GD_CHAM_CONG!AU146+GD_CHAM_CONG!AV146)&gt;=14,1,0)</f>
        <v>0</v>
      </c>
      <c r="K145" s="174">
        <v>1</v>
      </c>
      <c r="L145" s="183"/>
      <c r="M145" s="175">
        <v>0</v>
      </c>
    </row>
    <row r="146" spans="1:13" ht="12.75">
      <c r="A146" s="36">
        <v>142</v>
      </c>
      <c r="B146" s="38">
        <v>13673</v>
      </c>
      <c r="C146" s="131" t="s">
        <v>412</v>
      </c>
      <c r="D146" s="131" t="s">
        <v>332</v>
      </c>
      <c r="E146" s="139"/>
      <c r="F146" s="140"/>
      <c r="G146" s="145" t="s">
        <v>114</v>
      </c>
      <c r="H146" s="25">
        <f t="shared" si="0"/>
        <v>0</v>
      </c>
      <c r="I146" s="40">
        <f>IF(COUNTBLANK(GD_CHAM_CONG!F147:T147)&gt;=15,1,0)</f>
        <v>0</v>
      </c>
      <c r="J146" s="40">
        <f>IF((GD_CHAM_CONG!AO147+GD_CHAM_CONG!AQ147+GD_CHAM_CONG!AR147+GD_CHAM_CONG!AT147+GD_CHAM_CONG!AU147+GD_CHAM_CONG!AV147)&gt;=14,1,0)</f>
        <v>0</v>
      </c>
      <c r="K146" s="174">
        <v>1</v>
      </c>
      <c r="L146" s="183"/>
      <c r="M146" s="175">
        <v>0</v>
      </c>
    </row>
    <row r="147" spans="1:13" ht="12.75">
      <c r="A147" s="36">
        <v>143</v>
      </c>
      <c r="B147" s="38">
        <v>10572</v>
      </c>
      <c r="C147" s="131" t="s">
        <v>413</v>
      </c>
      <c r="D147" s="131" t="s">
        <v>339</v>
      </c>
      <c r="E147" s="139"/>
      <c r="F147" s="140"/>
      <c r="G147" s="145" t="s">
        <v>116</v>
      </c>
      <c r="H147" s="25">
        <f t="shared" si="0"/>
        <v>0</v>
      </c>
      <c r="I147" s="40">
        <f>IF(COUNTBLANK(GD_CHAM_CONG!F148:T148)&gt;=15,1,0)</f>
        <v>0</v>
      </c>
      <c r="J147" s="40">
        <f>IF((GD_CHAM_CONG!AO148+GD_CHAM_CONG!AQ148+GD_CHAM_CONG!AR148+GD_CHAM_CONG!AT148+GD_CHAM_CONG!AU148+GD_CHAM_CONG!AV148)&gt;=14,1,0)</f>
        <v>0</v>
      </c>
      <c r="K147" s="174">
        <v>1</v>
      </c>
      <c r="L147" s="174">
        <v>1</v>
      </c>
      <c r="M147" s="175">
        <v>0.05</v>
      </c>
    </row>
    <row r="148" spans="1:13" ht="12.75">
      <c r="A148" s="36">
        <v>144</v>
      </c>
      <c r="B148" s="38">
        <v>10574</v>
      </c>
      <c r="C148" s="131" t="s">
        <v>414</v>
      </c>
      <c r="D148" s="131" t="s">
        <v>339</v>
      </c>
      <c r="E148" s="139"/>
      <c r="F148" s="140"/>
      <c r="G148" s="145" t="s">
        <v>116</v>
      </c>
      <c r="H148" s="25">
        <f t="shared" si="0"/>
        <v>0</v>
      </c>
      <c r="I148" s="40">
        <f>IF(COUNTBLANK(GD_CHAM_CONG!F149:T149)&gt;=15,1,0)</f>
        <v>0</v>
      </c>
      <c r="J148" s="40">
        <f>IF((GD_CHAM_CONG!AO149+GD_CHAM_CONG!AQ149+GD_CHAM_CONG!AR149+GD_CHAM_CONG!AT149+GD_CHAM_CONG!AU149+GD_CHAM_CONG!AV149)&gt;=14,1,0)</f>
        <v>0</v>
      </c>
      <c r="K148" s="174">
        <v>1</v>
      </c>
      <c r="L148" s="174">
        <v>2</v>
      </c>
      <c r="M148" s="175">
        <v>0</v>
      </c>
    </row>
    <row r="149" spans="1:13" ht="12.75">
      <c r="A149" s="36">
        <v>145</v>
      </c>
      <c r="B149" s="38">
        <v>10575</v>
      </c>
      <c r="C149" s="131" t="s">
        <v>415</v>
      </c>
      <c r="D149" s="131" t="s">
        <v>416</v>
      </c>
      <c r="E149" s="139"/>
      <c r="F149" s="140"/>
      <c r="G149" s="145" t="s">
        <v>116</v>
      </c>
      <c r="H149" s="25">
        <f t="shared" si="0"/>
        <v>0</v>
      </c>
      <c r="I149" s="40">
        <f>IF(COUNTBLANK(GD_CHAM_CONG!F150:T150)&gt;=15,1,0)</f>
        <v>0</v>
      </c>
      <c r="J149" s="40">
        <f>IF((GD_CHAM_CONG!AO150+GD_CHAM_CONG!AQ150+GD_CHAM_CONG!AR150+GD_CHAM_CONG!AT150+GD_CHAM_CONG!AU150+GD_CHAM_CONG!AV150)&gt;=14,1,0)</f>
        <v>0</v>
      </c>
      <c r="K149" s="174">
        <v>1</v>
      </c>
      <c r="L149" s="174">
        <v>2</v>
      </c>
      <c r="M149" s="175">
        <v>0</v>
      </c>
    </row>
    <row r="150" spans="1:13" ht="12.75">
      <c r="A150" s="36">
        <v>146</v>
      </c>
      <c r="B150" s="38">
        <v>10579</v>
      </c>
      <c r="C150" s="131" t="s">
        <v>417</v>
      </c>
      <c r="D150" s="131" t="s">
        <v>339</v>
      </c>
      <c r="E150" s="139"/>
      <c r="F150" s="140"/>
      <c r="G150" s="208" t="s">
        <v>114</v>
      </c>
      <c r="H150" s="25">
        <f t="shared" ref="H150:H152" si="1">IF(OR(G152="HDTV",G152="HDHV"),1,0)</f>
        <v>0</v>
      </c>
      <c r="I150" s="40">
        <f>IF(COUNTBLANK(GD_CHAM_CONG!F153:T153)&gt;=15,1,0)</f>
        <v>0</v>
      </c>
      <c r="J150" s="40">
        <f>IF((GD_CHAM_CONG!AO153+GD_CHAM_CONG!AQ153+GD_CHAM_CONG!AR153+GD_CHAM_CONG!AT153+GD_CHAM_CONG!AU153+GD_CHAM_CONG!AV153)&gt;=14,1,0)</f>
        <v>0</v>
      </c>
      <c r="K150" s="174">
        <v>1</v>
      </c>
      <c r="L150" s="183"/>
      <c r="M150" s="175">
        <v>0</v>
      </c>
    </row>
    <row r="151" spans="1:13" ht="12.75">
      <c r="A151" s="36">
        <v>147</v>
      </c>
      <c r="B151" s="38">
        <v>10581</v>
      </c>
      <c r="C151" s="131" t="s">
        <v>418</v>
      </c>
      <c r="D151" s="131" t="s">
        <v>339</v>
      </c>
      <c r="E151" s="139"/>
      <c r="F151" s="140"/>
      <c r="G151" s="208" t="s">
        <v>114</v>
      </c>
      <c r="H151" s="25">
        <f t="shared" si="1"/>
        <v>0</v>
      </c>
      <c r="I151" s="40">
        <f>IF(COUNTBLANK(GD_CHAM_CONG!F154:T154)&gt;=15,1,0)</f>
        <v>0</v>
      </c>
      <c r="J151" s="40">
        <f>IF((GD_CHAM_CONG!AO154+GD_CHAM_CONG!AQ154+GD_CHAM_CONG!AR154+GD_CHAM_CONG!AT154+GD_CHAM_CONG!AU154+GD_CHAM_CONG!AV154)&gt;=14,1,0)</f>
        <v>0</v>
      </c>
      <c r="K151" s="174">
        <v>1</v>
      </c>
      <c r="L151" s="183"/>
      <c r="M151" s="175">
        <v>0.05</v>
      </c>
    </row>
    <row r="152" spans="1:13" ht="12.75">
      <c r="A152" s="36">
        <v>148</v>
      </c>
      <c r="B152" s="234">
        <v>10587</v>
      </c>
      <c r="C152" s="211" t="s">
        <v>419</v>
      </c>
      <c r="D152" s="211" t="s">
        <v>339</v>
      </c>
      <c r="E152" s="139"/>
      <c r="F152" s="140"/>
      <c r="G152" s="208" t="s">
        <v>114</v>
      </c>
      <c r="H152" s="25">
        <f t="shared" si="1"/>
        <v>0</v>
      </c>
      <c r="I152" s="40">
        <f>IF(COUNTBLANK(GD_CHAM_CONG!F155:T155)&gt;=15,1,0)</f>
        <v>0</v>
      </c>
      <c r="J152" s="40">
        <f>IF((GD_CHAM_CONG!AO155+GD_CHAM_CONG!AQ155+GD_CHAM_CONG!AR155+GD_CHAM_CONG!AT155+GD_CHAM_CONG!AU155+GD_CHAM_CONG!AV155)&gt;=14,1,0)</f>
        <v>0</v>
      </c>
      <c r="K152" s="174">
        <v>1</v>
      </c>
      <c r="L152" s="174">
        <v>2</v>
      </c>
      <c r="M152" s="175">
        <v>0</v>
      </c>
    </row>
    <row r="153" spans="1:13" ht="12.75">
      <c r="A153" s="36">
        <v>149</v>
      </c>
      <c r="B153" s="234">
        <v>10592</v>
      </c>
      <c r="C153" s="211" t="s">
        <v>420</v>
      </c>
      <c r="D153" s="211" t="s">
        <v>339</v>
      </c>
      <c r="E153" s="139"/>
      <c r="F153" s="140"/>
      <c r="G153" s="208" t="s">
        <v>114</v>
      </c>
      <c r="H153" s="25">
        <f t="shared" ref="H153:H396" si="2">IF(OR(G153="HDTV",G153="HDHV"),1,0)</f>
        <v>0</v>
      </c>
      <c r="I153" s="40">
        <f>IF(COUNTBLANK(GD_CHAM_CONG!F154:T154)&gt;=15,1,0)</f>
        <v>0</v>
      </c>
      <c r="J153" s="40">
        <f>IF((GD_CHAM_CONG!AO154+GD_CHAM_CONG!AQ154+GD_CHAM_CONG!AR154+GD_CHAM_CONG!AT154+GD_CHAM_CONG!AU154+GD_CHAM_CONG!AV154)&gt;=14,1,0)</f>
        <v>0</v>
      </c>
      <c r="K153" s="174">
        <v>1</v>
      </c>
      <c r="L153" s="183"/>
      <c r="M153" s="175">
        <v>0</v>
      </c>
    </row>
    <row r="154" spans="1:13" ht="12.75">
      <c r="A154" s="36">
        <v>150</v>
      </c>
      <c r="B154" s="38">
        <v>10604</v>
      </c>
      <c r="C154" s="131" t="s">
        <v>421</v>
      </c>
      <c r="D154" s="131" t="s">
        <v>339</v>
      </c>
      <c r="E154" s="139"/>
      <c r="F154" s="140"/>
      <c r="G154" s="208" t="s">
        <v>114</v>
      </c>
      <c r="H154" s="25">
        <f t="shared" si="2"/>
        <v>0</v>
      </c>
      <c r="I154" s="40">
        <f>IF(COUNTBLANK(GD_CHAM_CONG!F155:T155)&gt;=15,1,0)</f>
        <v>0</v>
      </c>
      <c r="J154" s="40">
        <f>IF((GD_CHAM_CONG!AO155+GD_CHAM_CONG!AQ155+GD_CHAM_CONG!AR155+GD_CHAM_CONG!AT155+GD_CHAM_CONG!AU155+GD_CHAM_CONG!AV155)&gt;=14,1,0)</f>
        <v>0</v>
      </c>
      <c r="K154" s="174">
        <v>1</v>
      </c>
      <c r="L154" s="183"/>
      <c r="M154" s="175">
        <v>0</v>
      </c>
    </row>
    <row r="155" spans="1:13" ht="12.75">
      <c r="A155" s="36">
        <v>151</v>
      </c>
      <c r="B155" s="38">
        <v>10605</v>
      </c>
      <c r="C155" s="131" t="s">
        <v>422</v>
      </c>
      <c r="D155" s="131" t="s">
        <v>339</v>
      </c>
      <c r="E155" s="139"/>
      <c r="F155" s="140"/>
      <c r="G155" s="145" t="s">
        <v>112</v>
      </c>
      <c r="H155" s="25">
        <f t="shared" si="2"/>
        <v>0</v>
      </c>
      <c r="I155" s="40">
        <f>IF(COUNTBLANK(GD_CHAM_CONG!F156:T156)&gt;=15,1,0)</f>
        <v>0</v>
      </c>
      <c r="J155" s="40">
        <f>IF((GD_CHAM_CONG!AO156+GD_CHAM_CONG!AQ156+GD_CHAM_CONG!AR156+GD_CHAM_CONG!AT156+GD_CHAM_CONG!AU156+GD_CHAM_CONG!AV156)&gt;=14,1,0)</f>
        <v>0</v>
      </c>
      <c r="K155" s="174">
        <v>1</v>
      </c>
      <c r="L155" s="174">
        <v>1</v>
      </c>
      <c r="M155" s="175">
        <v>0</v>
      </c>
    </row>
    <row r="156" spans="1:13" ht="12.75">
      <c r="A156" s="36">
        <v>152</v>
      </c>
      <c r="B156" s="38">
        <v>10611</v>
      </c>
      <c r="C156" s="131" t="s">
        <v>423</v>
      </c>
      <c r="D156" s="131" t="s">
        <v>339</v>
      </c>
      <c r="E156" s="139"/>
      <c r="F156" s="140"/>
      <c r="G156" s="145" t="s">
        <v>116</v>
      </c>
      <c r="H156" s="25">
        <f t="shared" si="2"/>
        <v>0</v>
      </c>
      <c r="I156" s="40">
        <f>IF(COUNTBLANK(GD_CHAM_CONG!F157:T157)&gt;=15,1,0)</f>
        <v>0</v>
      </c>
      <c r="J156" s="40">
        <f>IF((GD_CHAM_CONG!AO157+GD_CHAM_CONG!AQ157+GD_CHAM_CONG!AR157+GD_CHAM_CONG!AT157+GD_CHAM_CONG!AU157+GD_CHAM_CONG!AV157)&gt;=14,1,0)</f>
        <v>0</v>
      </c>
      <c r="K156" s="174">
        <v>1</v>
      </c>
      <c r="L156" s="183"/>
      <c r="M156" s="175">
        <v>0</v>
      </c>
    </row>
    <row r="157" spans="1:13" ht="12.75">
      <c r="A157" s="36">
        <v>153</v>
      </c>
      <c r="B157" s="38">
        <v>10612</v>
      </c>
      <c r="C157" s="131" t="s">
        <v>424</v>
      </c>
      <c r="D157" s="131" t="s">
        <v>339</v>
      </c>
      <c r="E157" s="139"/>
      <c r="F157" s="140"/>
      <c r="G157" s="145" t="s">
        <v>116</v>
      </c>
      <c r="H157" s="25">
        <f t="shared" si="2"/>
        <v>0</v>
      </c>
      <c r="I157" s="40">
        <f>IF(COUNTBLANK(GD_CHAM_CONG!F158:T158)&gt;=15,1,0)</f>
        <v>0</v>
      </c>
      <c r="J157" s="40">
        <f>IF((GD_CHAM_CONG!AO158+GD_CHAM_CONG!AQ158+GD_CHAM_CONG!AR158+GD_CHAM_CONG!AT158+GD_CHAM_CONG!AU158+GD_CHAM_CONG!AV158)&gt;=14,1,0)</f>
        <v>0</v>
      </c>
      <c r="K157" s="174">
        <v>1</v>
      </c>
      <c r="L157" s="174">
        <v>2</v>
      </c>
      <c r="M157" s="226">
        <v>0.05</v>
      </c>
    </row>
    <row r="158" spans="1:13" ht="12.75">
      <c r="A158" s="36">
        <v>154</v>
      </c>
      <c r="B158" s="38">
        <v>10613</v>
      </c>
      <c r="C158" s="131" t="s">
        <v>425</v>
      </c>
      <c r="D158" s="131" t="s">
        <v>339</v>
      </c>
      <c r="E158" s="139"/>
      <c r="F158" s="140"/>
      <c r="G158" s="145" t="s">
        <v>116</v>
      </c>
      <c r="H158" s="25">
        <f t="shared" si="2"/>
        <v>0</v>
      </c>
      <c r="I158" s="40">
        <f>IF(COUNTBLANK(GD_CHAM_CONG!F159:T159)&gt;=15,1,0)</f>
        <v>0</v>
      </c>
      <c r="J158" s="40">
        <f>IF((GD_CHAM_CONG!AO159+GD_CHAM_CONG!AQ159+GD_CHAM_CONG!AR159+GD_CHAM_CONG!AT159+GD_CHAM_CONG!AU159+GD_CHAM_CONG!AV159)&gt;=14,1,0)</f>
        <v>0</v>
      </c>
      <c r="K158" s="174">
        <v>1</v>
      </c>
      <c r="L158" s="174">
        <v>1</v>
      </c>
      <c r="M158" s="226">
        <v>0</v>
      </c>
    </row>
    <row r="159" spans="1:13" ht="12.75">
      <c r="A159" s="36">
        <v>155</v>
      </c>
      <c r="B159" s="38">
        <v>10616</v>
      </c>
      <c r="C159" s="131" t="s">
        <v>426</v>
      </c>
      <c r="D159" s="131" t="s">
        <v>339</v>
      </c>
      <c r="E159" s="139"/>
      <c r="F159" s="140"/>
      <c r="G159" s="145" t="s">
        <v>116</v>
      </c>
      <c r="H159" s="25">
        <f t="shared" si="2"/>
        <v>0</v>
      </c>
      <c r="I159" s="40">
        <f>IF(COUNTBLANK(GD_CHAM_CONG!F160:T160)&gt;=15,1,0)</f>
        <v>0</v>
      </c>
      <c r="J159" s="40">
        <f>IF((GD_CHAM_CONG!AO160+GD_CHAM_CONG!AQ160+GD_CHAM_CONG!AR160+GD_CHAM_CONG!AT160+GD_CHAM_CONG!AU160+GD_CHAM_CONG!AV160)&gt;=14,1,0)</f>
        <v>0</v>
      </c>
      <c r="K159" s="174">
        <v>1</v>
      </c>
      <c r="L159" s="174">
        <v>1</v>
      </c>
      <c r="M159" s="175">
        <v>0</v>
      </c>
    </row>
    <row r="160" spans="1:13" ht="12.75">
      <c r="A160" s="36">
        <v>156</v>
      </c>
      <c r="B160" s="38">
        <v>10617</v>
      </c>
      <c r="C160" s="131" t="s">
        <v>427</v>
      </c>
      <c r="D160" s="131" t="s">
        <v>339</v>
      </c>
      <c r="E160" s="139"/>
      <c r="F160" s="140"/>
      <c r="G160" s="145" t="s">
        <v>116</v>
      </c>
      <c r="H160" s="25">
        <f t="shared" si="2"/>
        <v>0</v>
      </c>
      <c r="I160" s="40">
        <f>IF(COUNTBLANK(GD_CHAM_CONG!F161:T161)&gt;=15,1,0)</f>
        <v>0</v>
      </c>
      <c r="J160" s="40">
        <f>IF((GD_CHAM_CONG!AO161+GD_CHAM_CONG!AQ161+GD_CHAM_CONG!AR161+GD_CHAM_CONG!AT161+GD_CHAM_CONG!AU161+GD_CHAM_CONG!AV161)&gt;=14,1,0)</f>
        <v>0</v>
      </c>
      <c r="K160" s="174">
        <v>1</v>
      </c>
      <c r="L160" s="174">
        <v>1</v>
      </c>
      <c r="M160" s="175">
        <v>0.05</v>
      </c>
    </row>
    <row r="161" spans="1:13" ht="12.75">
      <c r="A161" s="36">
        <v>157</v>
      </c>
      <c r="B161" s="38">
        <v>10627</v>
      </c>
      <c r="C161" s="131" t="s">
        <v>386</v>
      </c>
      <c r="D161" s="131" t="s">
        <v>339</v>
      </c>
      <c r="E161" s="139"/>
      <c r="F161" s="140"/>
      <c r="G161" s="145" t="s">
        <v>116</v>
      </c>
      <c r="H161" s="25">
        <f t="shared" si="2"/>
        <v>0</v>
      </c>
      <c r="I161" s="40">
        <f>IF(COUNTBLANK(GD_CHAM_CONG!F162:T162)&gt;=15,1,0)</f>
        <v>0</v>
      </c>
      <c r="J161" s="40">
        <f>IF((GD_CHAM_CONG!AO162+GD_CHAM_CONG!AQ162+GD_CHAM_CONG!AR162+GD_CHAM_CONG!AT162+GD_CHAM_CONG!AU162+GD_CHAM_CONG!AV162)&gt;=14,1,0)</f>
        <v>0</v>
      </c>
      <c r="K161" s="174">
        <v>1</v>
      </c>
      <c r="L161" s="183"/>
      <c r="M161" s="175">
        <v>0.05</v>
      </c>
    </row>
    <row r="162" spans="1:13" ht="12.75">
      <c r="A162" s="36">
        <v>158</v>
      </c>
      <c r="B162" s="38">
        <v>11110</v>
      </c>
      <c r="C162" s="131" t="s">
        <v>428</v>
      </c>
      <c r="D162" s="131" t="s">
        <v>339</v>
      </c>
      <c r="E162" s="139"/>
      <c r="F162" s="140"/>
      <c r="G162" s="145" t="s">
        <v>114</v>
      </c>
      <c r="H162" s="25">
        <f t="shared" si="2"/>
        <v>0</v>
      </c>
      <c r="I162" s="40">
        <f>IF(COUNTBLANK(GD_CHAM_CONG!F163:T163)&gt;=15,1,0)</f>
        <v>0</v>
      </c>
      <c r="J162" s="40">
        <f>IF((GD_CHAM_CONG!AO163+GD_CHAM_CONG!AQ163+GD_CHAM_CONG!AR163+GD_CHAM_CONG!AT163+GD_CHAM_CONG!AU163+GD_CHAM_CONG!AV163)&gt;=14,1,0)</f>
        <v>0</v>
      </c>
      <c r="K162" s="174">
        <v>1</v>
      </c>
      <c r="L162" s="183"/>
      <c r="M162" s="175">
        <v>0</v>
      </c>
    </row>
    <row r="163" spans="1:13" ht="12.75">
      <c r="A163" s="36">
        <v>159</v>
      </c>
      <c r="B163" s="234">
        <v>11112</v>
      </c>
      <c r="C163" s="211" t="s">
        <v>429</v>
      </c>
      <c r="D163" s="211" t="s">
        <v>339</v>
      </c>
      <c r="E163" s="139"/>
      <c r="F163" s="140"/>
      <c r="G163" s="145" t="s">
        <v>114</v>
      </c>
      <c r="H163" s="25">
        <f t="shared" si="2"/>
        <v>0</v>
      </c>
      <c r="I163" s="40">
        <f>IF(COUNTBLANK(GD_CHAM_CONG!F164:T164)&gt;=15,1,0)</f>
        <v>0</v>
      </c>
      <c r="J163" s="40">
        <f>IF((GD_CHAM_CONG!AO164+GD_CHAM_CONG!AQ164+GD_CHAM_CONG!AR164+GD_CHAM_CONG!AT164+GD_CHAM_CONG!AU164+GD_CHAM_CONG!AV164)&gt;=14,1,0)</f>
        <v>0</v>
      </c>
      <c r="K163" s="174">
        <v>1</v>
      </c>
      <c r="L163" s="183"/>
      <c r="M163" s="175">
        <v>0</v>
      </c>
    </row>
    <row r="164" spans="1:13" ht="12.75">
      <c r="A164" s="36">
        <v>160</v>
      </c>
      <c r="B164" s="38">
        <v>11113</v>
      </c>
      <c r="C164" s="131" t="s">
        <v>430</v>
      </c>
      <c r="D164" s="131" t="s">
        <v>339</v>
      </c>
      <c r="E164" s="139"/>
      <c r="F164" s="140"/>
      <c r="G164" s="145" t="s">
        <v>114</v>
      </c>
      <c r="H164" s="25">
        <f t="shared" si="2"/>
        <v>0</v>
      </c>
      <c r="I164" s="40">
        <f>IF(COUNTBLANK(GD_CHAM_CONG!F165:T165)&gt;=15,1,0)</f>
        <v>0</v>
      </c>
      <c r="J164" s="40">
        <f>IF((GD_CHAM_CONG!AO165+GD_CHAM_CONG!AQ165+GD_CHAM_CONG!AR165+GD_CHAM_CONG!AT165+GD_CHAM_CONG!AU165+GD_CHAM_CONG!AV165)&gt;=14,1,0)</f>
        <v>0</v>
      </c>
      <c r="K164" s="174">
        <v>1</v>
      </c>
      <c r="L164" s="183"/>
      <c r="M164" s="175">
        <v>0</v>
      </c>
    </row>
    <row r="165" spans="1:13" ht="12.75">
      <c r="A165" s="36">
        <v>161</v>
      </c>
      <c r="B165" s="38">
        <v>11114</v>
      </c>
      <c r="C165" s="131" t="s">
        <v>431</v>
      </c>
      <c r="D165" s="131" t="s">
        <v>339</v>
      </c>
      <c r="E165" s="139"/>
      <c r="F165" s="140"/>
      <c r="G165" s="145" t="s">
        <v>114</v>
      </c>
      <c r="H165" s="25">
        <f t="shared" si="2"/>
        <v>0</v>
      </c>
      <c r="I165" s="40">
        <f>IF(COUNTBLANK(GD_CHAM_CONG!F166:T166)&gt;=15,1,0)</f>
        <v>0</v>
      </c>
      <c r="J165" s="40">
        <f>IF((GD_CHAM_CONG!AO166+GD_CHAM_CONG!AQ166+GD_CHAM_CONG!AR166+GD_CHAM_CONG!AT166+GD_CHAM_CONG!AU166+GD_CHAM_CONG!AV166)&gt;=14,1,0)</f>
        <v>0</v>
      </c>
      <c r="K165" s="174">
        <v>1</v>
      </c>
      <c r="L165" s="183"/>
      <c r="M165" s="175">
        <v>0.05</v>
      </c>
    </row>
    <row r="166" spans="1:13" ht="12.75">
      <c r="A166" s="36">
        <v>162</v>
      </c>
      <c r="B166" s="38">
        <v>11115</v>
      </c>
      <c r="C166" s="131" t="s">
        <v>432</v>
      </c>
      <c r="D166" s="131" t="s">
        <v>339</v>
      </c>
      <c r="E166" s="139"/>
      <c r="F166" s="140"/>
      <c r="G166" s="145" t="s">
        <v>114</v>
      </c>
      <c r="H166" s="25">
        <f t="shared" si="2"/>
        <v>0</v>
      </c>
      <c r="I166" s="40">
        <f>IF(COUNTBLANK(GD_CHAM_CONG!F167:T167)&gt;=15,1,0)</f>
        <v>0</v>
      </c>
      <c r="J166" s="40">
        <f>IF((GD_CHAM_CONG!AO167+GD_CHAM_CONG!AQ167+GD_CHAM_CONG!AR167+GD_CHAM_CONG!AT167+GD_CHAM_CONG!AU167+GD_CHAM_CONG!AV167)&gt;=14,1,0)</f>
        <v>0</v>
      </c>
      <c r="K166" s="174">
        <v>1</v>
      </c>
      <c r="L166" s="183"/>
      <c r="M166" s="175">
        <v>0</v>
      </c>
    </row>
    <row r="167" spans="1:13" ht="12.75">
      <c r="A167" s="36">
        <v>163</v>
      </c>
      <c r="B167" s="38">
        <v>11118</v>
      </c>
      <c r="C167" s="131" t="s">
        <v>433</v>
      </c>
      <c r="D167" s="131" t="s">
        <v>339</v>
      </c>
      <c r="E167" s="139"/>
      <c r="F167" s="140"/>
      <c r="G167" s="145" t="s">
        <v>114</v>
      </c>
      <c r="H167" s="25">
        <f t="shared" si="2"/>
        <v>0</v>
      </c>
      <c r="I167" s="40">
        <f>IF(COUNTBLANK(GD_CHAM_CONG!F168:T168)&gt;=15,1,0)</f>
        <v>0</v>
      </c>
      <c r="J167" s="40">
        <f>IF((GD_CHAM_CONG!AO168+GD_CHAM_CONG!AQ168+GD_CHAM_CONG!AR168+GD_CHAM_CONG!AT168+GD_CHAM_CONG!AU168+GD_CHAM_CONG!AV168)&gt;=14,1,0)</f>
        <v>0</v>
      </c>
      <c r="K167" s="174">
        <v>1</v>
      </c>
      <c r="L167" s="174">
        <v>1</v>
      </c>
      <c r="M167" s="175">
        <v>0</v>
      </c>
    </row>
    <row r="168" spans="1:13" ht="12.75">
      <c r="A168" s="36">
        <v>164</v>
      </c>
      <c r="B168" s="38">
        <v>11120</v>
      </c>
      <c r="C168" s="131" t="s">
        <v>434</v>
      </c>
      <c r="D168" s="131" t="s">
        <v>339</v>
      </c>
      <c r="E168" s="139"/>
      <c r="F168" s="140"/>
      <c r="G168" s="145" t="s">
        <v>114</v>
      </c>
      <c r="H168" s="25">
        <f t="shared" si="2"/>
        <v>0</v>
      </c>
      <c r="I168" s="40">
        <f>IF(COUNTBLANK(GD_CHAM_CONG!F169:T169)&gt;=15,1,0)</f>
        <v>0</v>
      </c>
      <c r="J168" s="40">
        <f>IF((GD_CHAM_CONG!AO169+GD_CHAM_CONG!AQ169+GD_CHAM_CONG!AR169+GD_CHAM_CONG!AT169+GD_CHAM_CONG!AU169+GD_CHAM_CONG!AV169)&gt;=14,1,0)</f>
        <v>0</v>
      </c>
      <c r="K168" s="174">
        <v>1</v>
      </c>
      <c r="L168" s="183"/>
      <c r="M168" s="175">
        <v>0</v>
      </c>
    </row>
    <row r="169" spans="1:13" ht="12.75">
      <c r="A169" s="36">
        <v>165</v>
      </c>
      <c r="B169" s="38">
        <v>11121</v>
      </c>
      <c r="C169" s="131" t="s">
        <v>435</v>
      </c>
      <c r="D169" s="131" t="s">
        <v>339</v>
      </c>
      <c r="E169" s="139"/>
      <c r="F169" s="140"/>
      <c r="G169" s="145" t="s">
        <v>114</v>
      </c>
      <c r="H169" s="25">
        <f t="shared" si="2"/>
        <v>0</v>
      </c>
      <c r="I169" s="40">
        <f>IF(COUNTBLANK(GD_CHAM_CONG!F170:T170)&gt;=15,1,0)</f>
        <v>0</v>
      </c>
      <c r="J169" s="40">
        <f>IF((GD_CHAM_CONG!AO170+GD_CHAM_CONG!AQ170+GD_CHAM_CONG!AR170+GD_CHAM_CONG!AT170+GD_CHAM_CONG!AU170+GD_CHAM_CONG!AV170)&gt;=14,1,0)</f>
        <v>0</v>
      </c>
      <c r="K169" s="174">
        <v>1</v>
      </c>
      <c r="L169" s="183"/>
      <c r="M169" s="175">
        <v>0.05</v>
      </c>
    </row>
    <row r="170" spans="1:13" ht="12.75">
      <c r="A170" s="36">
        <v>166</v>
      </c>
      <c r="B170" s="234">
        <v>11122</v>
      </c>
      <c r="C170" s="211" t="s">
        <v>436</v>
      </c>
      <c r="D170" s="211" t="s">
        <v>339</v>
      </c>
      <c r="E170" s="139"/>
      <c r="F170" s="140"/>
      <c r="G170" s="145" t="s">
        <v>114</v>
      </c>
      <c r="H170" s="25">
        <f t="shared" si="2"/>
        <v>0</v>
      </c>
      <c r="I170" s="40">
        <f>IF(COUNTBLANK(GD_CHAM_CONG!F171:T171)&gt;=15,1,0)</f>
        <v>0</v>
      </c>
      <c r="J170" s="40">
        <f>IF((GD_CHAM_CONG!AO171+GD_CHAM_CONG!AQ171+GD_CHAM_CONG!AR171+GD_CHAM_CONG!AT171+GD_CHAM_CONG!AU171+GD_CHAM_CONG!AV171)&gt;=14,1,0)</f>
        <v>0</v>
      </c>
      <c r="K170" s="174">
        <v>1</v>
      </c>
      <c r="L170" s="183"/>
      <c r="M170" s="175">
        <v>0</v>
      </c>
    </row>
    <row r="171" spans="1:13" ht="12.75">
      <c r="A171" s="36">
        <v>167</v>
      </c>
      <c r="B171" s="38">
        <v>10599</v>
      </c>
      <c r="C171" s="131" t="s">
        <v>437</v>
      </c>
      <c r="D171" s="131" t="s">
        <v>339</v>
      </c>
      <c r="E171" s="139"/>
      <c r="F171" s="140"/>
      <c r="G171" s="145" t="s">
        <v>114</v>
      </c>
      <c r="H171" s="25">
        <f t="shared" si="2"/>
        <v>0</v>
      </c>
      <c r="I171" s="40">
        <f>IF(COUNTBLANK(GD_CHAM_CONG!F172:T172)&gt;=15,1,0)</f>
        <v>0</v>
      </c>
      <c r="J171" s="40">
        <f>IF((GD_CHAM_CONG!AO172+GD_CHAM_CONG!AQ172+GD_CHAM_CONG!AR172+GD_CHAM_CONG!AT172+GD_CHAM_CONG!AU172+GD_CHAM_CONG!AV172)&gt;=14,1,0)</f>
        <v>0</v>
      </c>
      <c r="K171" s="174">
        <v>1</v>
      </c>
      <c r="L171" s="174">
        <v>1</v>
      </c>
      <c r="M171" s="175">
        <v>0</v>
      </c>
    </row>
    <row r="172" spans="1:13" ht="12.75">
      <c r="A172" s="36">
        <v>168</v>
      </c>
      <c r="B172" s="38">
        <v>10765</v>
      </c>
      <c r="C172" s="131" t="s">
        <v>438</v>
      </c>
      <c r="D172" s="131" t="s">
        <v>297</v>
      </c>
      <c r="E172" s="139"/>
      <c r="F172" s="140"/>
      <c r="G172" s="145" t="s">
        <v>114</v>
      </c>
      <c r="H172" s="25">
        <f t="shared" si="2"/>
        <v>0</v>
      </c>
      <c r="I172" s="40">
        <f>IF(COUNTBLANK(GD_CHAM_CONG!F173:T173)&gt;=15,1,0)</f>
        <v>0</v>
      </c>
      <c r="J172" s="40">
        <f>IF((GD_CHAM_CONG!AO173+GD_CHAM_CONG!AQ173+GD_CHAM_CONG!AR173+GD_CHAM_CONG!AT173+GD_CHAM_CONG!AU173+GD_CHAM_CONG!AV173)&gt;=14,1,0)</f>
        <v>0</v>
      </c>
      <c r="K172" s="174">
        <v>1</v>
      </c>
      <c r="L172" s="174">
        <v>2</v>
      </c>
      <c r="M172" s="175">
        <v>0</v>
      </c>
    </row>
    <row r="173" spans="1:13" ht="12.75">
      <c r="A173" s="36">
        <v>169</v>
      </c>
      <c r="B173" s="38">
        <v>10787</v>
      </c>
      <c r="C173" s="131" t="s">
        <v>439</v>
      </c>
      <c r="D173" s="131" t="s">
        <v>169</v>
      </c>
      <c r="E173" s="139"/>
      <c r="F173" s="140"/>
      <c r="G173" s="145" t="s">
        <v>116</v>
      </c>
      <c r="H173" s="25">
        <f t="shared" si="2"/>
        <v>0</v>
      </c>
      <c r="I173" s="40">
        <f>IF(COUNTBLANK(GD_CHAM_CONG!F174:T174)&gt;=15,1,0)</f>
        <v>0</v>
      </c>
      <c r="J173" s="40">
        <f>IF((GD_CHAM_CONG!AO174+GD_CHAM_CONG!AQ174+GD_CHAM_CONG!AR174+GD_CHAM_CONG!AT174+GD_CHAM_CONG!AU174+GD_CHAM_CONG!AV174)&gt;=14,1,0)</f>
        <v>0</v>
      </c>
      <c r="K173" s="174">
        <v>1</v>
      </c>
      <c r="L173" s="174">
        <v>2</v>
      </c>
      <c r="M173" s="175">
        <v>0</v>
      </c>
    </row>
    <row r="174" spans="1:13" ht="12.75">
      <c r="A174" s="36">
        <v>170</v>
      </c>
      <c r="B174" s="38">
        <v>10753</v>
      </c>
      <c r="C174" s="131" t="s">
        <v>440</v>
      </c>
      <c r="D174" s="131" t="s">
        <v>174</v>
      </c>
      <c r="E174" s="139"/>
      <c r="F174" s="140"/>
      <c r="G174" s="145" t="s">
        <v>116</v>
      </c>
      <c r="H174" s="25">
        <f t="shared" si="2"/>
        <v>0</v>
      </c>
      <c r="I174" s="40">
        <f>IF(COUNTBLANK(GD_CHAM_CONG!F175:T175)&gt;=15,1,0)</f>
        <v>0</v>
      </c>
      <c r="J174" s="40">
        <f>IF((GD_CHAM_CONG!AO175+GD_CHAM_CONG!AQ175+GD_CHAM_CONG!AR175+GD_CHAM_CONG!AT175+GD_CHAM_CONG!AU175+GD_CHAM_CONG!AV175)&gt;=14,1,0)</f>
        <v>0</v>
      </c>
      <c r="K174" s="174">
        <v>1</v>
      </c>
      <c r="L174" s="174">
        <v>2</v>
      </c>
      <c r="M174" s="175">
        <v>0</v>
      </c>
    </row>
    <row r="175" spans="1:13" ht="12.75">
      <c r="A175" s="36">
        <v>171</v>
      </c>
      <c r="B175" s="38">
        <v>10785</v>
      </c>
      <c r="C175" s="131" t="s">
        <v>441</v>
      </c>
      <c r="D175" s="131" t="s">
        <v>174</v>
      </c>
      <c r="E175" s="139"/>
      <c r="F175" s="140"/>
      <c r="G175" s="145" t="s">
        <v>116</v>
      </c>
      <c r="H175" s="25">
        <f t="shared" si="2"/>
        <v>0</v>
      </c>
      <c r="I175" s="40">
        <f>IF(COUNTBLANK(GD_CHAM_CONG!F176:T176)&gt;=15,1,0)</f>
        <v>0</v>
      </c>
      <c r="J175" s="40">
        <f>IF((GD_CHAM_CONG!AO176+GD_CHAM_CONG!AQ176+GD_CHAM_CONG!AR176+GD_CHAM_CONG!AT176+GD_CHAM_CONG!AU176+GD_CHAM_CONG!AV176)&gt;=14,1,0)</f>
        <v>0</v>
      </c>
      <c r="K175" s="174">
        <v>1</v>
      </c>
      <c r="L175" s="174">
        <v>3</v>
      </c>
      <c r="M175" s="175">
        <v>0</v>
      </c>
    </row>
    <row r="176" spans="1:13" ht="12.75">
      <c r="A176" s="36">
        <v>172</v>
      </c>
      <c r="B176" s="38">
        <v>10786</v>
      </c>
      <c r="C176" s="131" t="s">
        <v>442</v>
      </c>
      <c r="D176" s="131" t="s">
        <v>174</v>
      </c>
      <c r="E176" s="139"/>
      <c r="F176" s="140"/>
      <c r="G176" s="145" t="s">
        <v>116</v>
      </c>
      <c r="H176" s="25">
        <f t="shared" si="2"/>
        <v>0</v>
      </c>
      <c r="I176" s="40">
        <f>IF(COUNTBLANK(GD_CHAM_CONG!F177:T177)&gt;=15,1,0)</f>
        <v>0</v>
      </c>
      <c r="J176" s="40">
        <f>IF((GD_CHAM_CONG!AO177+GD_CHAM_CONG!AQ177+GD_CHAM_CONG!AR177+GD_CHAM_CONG!AT177+GD_CHAM_CONG!AU177+GD_CHAM_CONG!AV177)&gt;=14,1,0)</f>
        <v>0</v>
      </c>
      <c r="K176" s="174">
        <v>1</v>
      </c>
      <c r="L176" s="174">
        <v>3</v>
      </c>
      <c r="M176" s="175">
        <v>0</v>
      </c>
    </row>
    <row r="177" spans="1:13" ht="12.75">
      <c r="A177" s="36">
        <v>173</v>
      </c>
      <c r="B177" s="38">
        <v>10704</v>
      </c>
      <c r="C177" s="131" t="s">
        <v>443</v>
      </c>
      <c r="D177" s="131" t="s">
        <v>362</v>
      </c>
      <c r="E177" s="139"/>
      <c r="F177" s="140"/>
      <c r="G177" s="145" t="s">
        <v>116</v>
      </c>
      <c r="H177" s="25">
        <f t="shared" si="2"/>
        <v>0</v>
      </c>
      <c r="I177" s="40">
        <f>IF(COUNTBLANK(GD_CHAM_CONG!F178:T178)&gt;=15,1,0)</f>
        <v>0</v>
      </c>
      <c r="J177" s="40">
        <f>IF((GD_CHAM_CONG!AO178+GD_CHAM_CONG!AQ178+GD_CHAM_CONG!AR178+GD_CHAM_CONG!AT178+GD_CHAM_CONG!AU178+GD_CHAM_CONG!AV178)&gt;=14,1,0)</f>
        <v>0</v>
      </c>
      <c r="K177" s="174">
        <v>1</v>
      </c>
      <c r="L177" s="174">
        <v>2</v>
      </c>
      <c r="M177" s="175">
        <v>0</v>
      </c>
    </row>
    <row r="178" spans="1:13" ht="12.75">
      <c r="A178" s="36">
        <v>174</v>
      </c>
      <c r="B178" s="38">
        <v>10686</v>
      </c>
      <c r="C178" s="131" t="s">
        <v>444</v>
      </c>
      <c r="D178" s="131" t="s">
        <v>445</v>
      </c>
      <c r="E178" s="139"/>
      <c r="F178" s="140"/>
      <c r="G178" s="145" t="s">
        <v>116</v>
      </c>
      <c r="H178" s="25">
        <f t="shared" si="2"/>
        <v>0</v>
      </c>
      <c r="I178" s="40">
        <f>IF(COUNTBLANK(GD_CHAM_CONG!F179:T179)&gt;=15,1,0)</f>
        <v>0</v>
      </c>
      <c r="J178" s="40">
        <f>IF((GD_CHAM_CONG!AO179+GD_CHAM_CONG!AQ179+GD_CHAM_CONG!AR179+GD_CHAM_CONG!AT179+GD_CHAM_CONG!AU179+GD_CHAM_CONG!AV179)&gt;=14,1,0)</f>
        <v>0</v>
      </c>
      <c r="K178" s="174">
        <v>1</v>
      </c>
      <c r="L178" s="174">
        <v>2</v>
      </c>
      <c r="M178" s="175">
        <v>0</v>
      </c>
    </row>
    <row r="179" spans="1:13" ht="12.75">
      <c r="A179" s="36">
        <v>175</v>
      </c>
      <c r="B179" s="38">
        <v>10687</v>
      </c>
      <c r="C179" s="131" t="s">
        <v>446</v>
      </c>
      <c r="D179" s="131" t="s">
        <v>445</v>
      </c>
      <c r="E179" s="139"/>
      <c r="F179" s="140"/>
      <c r="G179" s="145" t="s">
        <v>116</v>
      </c>
      <c r="H179" s="25">
        <f t="shared" si="2"/>
        <v>0</v>
      </c>
      <c r="I179" s="40">
        <f>IF(COUNTBLANK(GD_CHAM_CONG!F180:T180)&gt;=15,1,0)</f>
        <v>0</v>
      </c>
      <c r="J179" s="40">
        <f>IF((GD_CHAM_CONG!AO180+GD_CHAM_CONG!AQ180+GD_CHAM_CONG!AR180+GD_CHAM_CONG!AT180+GD_CHAM_CONG!AU180+GD_CHAM_CONG!AV180)&gt;=14,1,0)</f>
        <v>0</v>
      </c>
      <c r="K179" s="174">
        <v>1</v>
      </c>
      <c r="L179" s="174">
        <v>2</v>
      </c>
      <c r="M179" s="175">
        <v>0.1</v>
      </c>
    </row>
    <row r="180" spans="1:13" ht="12.75">
      <c r="A180" s="36">
        <v>176</v>
      </c>
      <c r="B180" s="38">
        <v>10688</v>
      </c>
      <c r="C180" s="131" t="s">
        <v>447</v>
      </c>
      <c r="D180" s="131" t="s">
        <v>445</v>
      </c>
      <c r="E180" s="139"/>
      <c r="F180" s="140"/>
      <c r="G180" s="145" t="s">
        <v>116</v>
      </c>
      <c r="H180" s="25">
        <f t="shared" si="2"/>
        <v>0</v>
      </c>
      <c r="I180" s="40">
        <f>IF(COUNTBLANK(GD_CHAM_CONG!F181:T181)&gt;=15,1,0)</f>
        <v>0</v>
      </c>
      <c r="J180" s="40">
        <f>IF((GD_CHAM_CONG!AO181+GD_CHAM_CONG!AQ181+GD_CHAM_CONG!AR181+GD_CHAM_CONG!AT181+GD_CHAM_CONG!AU181+GD_CHAM_CONG!AV181)&gt;=14,1,0)</f>
        <v>0</v>
      </c>
      <c r="K180" s="174">
        <v>1</v>
      </c>
      <c r="L180" s="174">
        <v>3</v>
      </c>
      <c r="M180" s="175">
        <v>0.2</v>
      </c>
    </row>
    <row r="181" spans="1:13" ht="12.75">
      <c r="A181" s="36">
        <v>177</v>
      </c>
      <c r="B181" s="38">
        <v>10689</v>
      </c>
      <c r="C181" s="131" t="s">
        <v>448</v>
      </c>
      <c r="D181" s="131" t="s">
        <v>445</v>
      </c>
      <c r="E181" s="139"/>
      <c r="F181" s="140"/>
      <c r="G181" s="145" t="s">
        <v>116</v>
      </c>
      <c r="H181" s="25">
        <f t="shared" si="2"/>
        <v>0</v>
      </c>
      <c r="I181" s="40">
        <f>IF(COUNTBLANK(GD_CHAM_CONG!F182:T182)&gt;=15,1,0)</f>
        <v>0</v>
      </c>
      <c r="J181" s="40">
        <f>IF((GD_CHAM_CONG!AO182+GD_CHAM_CONG!AQ182+GD_CHAM_CONG!AR182+GD_CHAM_CONG!AT182+GD_CHAM_CONG!AU182+GD_CHAM_CONG!AV182)&gt;=14,1,0)</f>
        <v>0</v>
      </c>
      <c r="K181" s="174">
        <v>1</v>
      </c>
      <c r="L181" s="174">
        <v>2</v>
      </c>
      <c r="M181" s="175">
        <v>0.1</v>
      </c>
    </row>
    <row r="182" spans="1:13" ht="12.75">
      <c r="A182" s="36">
        <v>178</v>
      </c>
      <c r="B182" s="38">
        <v>10690</v>
      </c>
      <c r="C182" s="131" t="s">
        <v>449</v>
      </c>
      <c r="D182" s="131" t="s">
        <v>445</v>
      </c>
      <c r="E182" s="139"/>
      <c r="F182" s="140"/>
      <c r="G182" s="145" t="s">
        <v>116</v>
      </c>
      <c r="H182" s="25">
        <f t="shared" si="2"/>
        <v>0</v>
      </c>
      <c r="I182" s="40">
        <f>IF(COUNTBLANK(GD_CHAM_CONG!F183:T183)&gt;=15,1,0)</f>
        <v>0</v>
      </c>
      <c r="J182" s="40">
        <f>IF((GD_CHAM_CONG!AO183+GD_CHAM_CONG!AQ183+GD_CHAM_CONG!AR183+GD_CHAM_CONG!AT183+GD_CHAM_CONG!AU183+GD_CHAM_CONG!AV183)&gt;=14,1,0)</f>
        <v>0</v>
      </c>
      <c r="K182" s="174">
        <v>1</v>
      </c>
      <c r="L182" s="183"/>
      <c r="M182" s="175">
        <v>0</v>
      </c>
    </row>
    <row r="183" spans="1:13" ht="12.75">
      <c r="A183" s="36">
        <v>179</v>
      </c>
      <c r="B183" s="38">
        <v>10691</v>
      </c>
      <c r="C183" s="131" t="s">
        <v>450</v>
      </c>
      <c r="D183" s="131" t="s">
        <v>445</v>
      </c>
      <c r="E183" s="139"/>
      <c r="F183" s="140"/>
      <c r="G183" s="145" t="s">
        <v>116</v>
      </c>
      <c r="H183" s="25">
        <f t="shared" si="2"/>
        <v>0</v>
      </c>
      <c r="I183" s="40">
        <f>IF(COUNTBLANK(GD_CHAM_CONG!F184:T184)&gt;=15,1,0)</f>
        <v>0</v>
      </c>
      <c r="J183" s="40">
        <f>IF((GD_CHAM_CONG!AO184+GD_CHAM_CONG!AQ184+GD_CHAM_CONG!AR184+GD_CHAM_CONG!AT184+GD_CHAM_CONG!AU184+GD_CHAM_CONG!AV184)&gt;=14,1,0)</f>
        <v>0</v>
      </c>
      <c r="K183" s="174">
        <v>1</v>
      </c>
      <c r="L183" s="183"/>
      <c r="M183" s="175">
        <v>0</v>
      </c>
    </row>
    <row r="184" spans="1:13" ht="12.75">
      <c r="A184" s="36">
        <v>180</v>
      </c>
      <c r="B184" s="38">
        <v>10692</v>
      </c>
      <c r="C184" s="131" t="s">
        <v>451</v>
      </c>
      <c r="D184" s="131" t="s">
        <v>445</v>
      </c>
      <c r="E184" s="139"/>
      <c r="F184" s="140"/>
      <c r="G184" s="145" t="s">
        <v>116</v>
      </c>
      <c r="H184" s="25">
        <f t="shared" si="2"/>
        <v>0</v>
      </c>
      <c r="I184" s="40">
        <f>IF(COUNTBLANK(GD_CHAM_CONG!F185:T185)&gt;=15,1,0)</f>
        <v>0</v>
      </c>
      <c r="J184" s="40">
        <f>IF((GD_CHAM_CONG!AO185+GD_CHAM_CONG!AQ185+GD_CHAM_CONG!AR185+GD_CHAM_CONG!AT185+GD_CHAM_CONG!AU185+GD_CHAM_CONG!AV185)&gt;=14,1,0)</f>
        <v>0</v>
      </c>
      <c r="K184" s="174">
        <v>1</v>
      </c>
      <c r="L184" s="174">
        <v>1</v>
      </c>
      <c r="M184" s="175">
        <v>0.05</v>
      </c>
    </row>
    <row r="185" spans="1:13" ht="12.75">
      <c r="A185" s="36">
        <v>181</v>
      </c>
      <c r="B185" s="38">
        <v>10693</v>
      </c>
      <c r="C185" s="131" t="s">
        <v>452</v>
      </c>
      <c r="D185" s="131" t="s">
        <v>445</v>
      </c>
      <c r="E185" s="139"/>
      <c r="F185" s="140"/>
      <c r="G185" s="145" t="s">
        <v>116</v>
      </c>
      <c r="H185" s="25">
        <f t="shared" si="2"/>
        <v>0</v>
      </c>
      <c r="I185" s="40">
        <f>IF(COUNTBLANK(GD_CHAM_CONG!F186:T186)&gt;=15,1,0)</f>
        <v>0</v>
      </c>
      <c r="J185" s="40">
        <f>IF((GD_CHAM_CONG!AO186+GD_CHAM_CONG!AQ186+GD_CHAM_CONG!AR186+GD_CHAM_CONG!AT186+GD_CHAM_CONG!AU186+GD_CHAM_CONG!AV186)&gt;=14,1,0)</f>
        <v>0</v>
      </c>
      <c r="K185" s="174">
        <v>1</v>
      </c>
      <c r="L185" s="174">
        <v>1</v>
      </c>
      <c r="M185" s="175">
        <v>0</v>
      </c>
    </row>
    <row r="186" spans="1:13" ht="12.75">
      <c r="A186" s="36">
        <v>182</v>
      </c>
      <c r="B186" s="38">
        <v>10694</v>
      </c>
      <c r="C186" s="131" t="s">
        <v>453</v>
      </c>
      <c r="D186" s="131" t="s">
        <v>445</v>
      </c>
      <c r="E186" s="139"/>
      <c r="F186" s="140"/>
      <c r="G186" s="145" t="s">
        <v>116</v>
      </c>
      <c r="H186" s="25">
        <f t="shared" si="2"/>
        <v>0</v>
      </c>
      <c r="I186" s="40">
        <f>IF(COUNTBLANK(GD_CHAM_CONG!F187:T187)&gt;=15,1,0)</f>
        <v>0</v>
      </c>
      <c r="J186" s="40">
        <f>IF((GD_CHAM_CONG!AO187+GD_CHAM_CONG!AQ187+GD_CHAM_CONG!AR187+GD_CHAM_CONG!AT187+GD_CHAM_CONG!AU187+GD_CHAM_CONG!AV187)&gt;=14,1,0)</f>
        <v>0</v>
      </c>
      <c r="K186" s="174">
        <v>1</v>
      </c>
      <c r="L186" s="174">
        <v>2</v>
      </c>
      <c r="M186" s="175">
        <v>0.05</v>
      </c>
    </row>
    <row r="187" spans="1:13" ht="12.75">
      <c r="A187" s="36">
        <v>183</v>
      </c>
      <c r="B187" s="38">
        <v>10696</v>
      </c>
      <c r="C187" s="131" t="s">
        <v>454</v>
      </c>
      <c r="D187" s="131" t="s">
        <v>445</v>
      </c>
      <c r="E187" s="139"/>
      <c r="F187" s="140"/>
      <c r="G187" s="145" t="s">
        <v>116</v>
      </c>
      <c r="H187" s="25">
        <f t="shared" si="2"/>
        <v>0</v>
      </c>
      <c r="I187" s="40">
        <f>IF(COUNTBLANK(GD_CHAM_CONG!F188:T188)&gt;=15,1,0)</f>
        <v>0</v>
      </c>
      <c r="J187" s="40">
        <f>IF((GD_CHAM_CONG!AO188+GD_CHAM_CONG!AQ188+GD_CHAM_CONG!AR188+GD_CHAM_CONG!AT188+GD_CHAM_CONG!AU188+GD_CHAM_CONG!AV188)&gt;=14,1,0)</f>
        <v>0</v>
      </c>
      <c r="K187" s="174">
        <v>1</v>
      </c>
      <c r="L187" s="174">
        <v>1</v>
      </c>
      <c r="M187" s="175">
        <v>0</v>
      </c>
    </row>
    <row r="188" spans="1:13" ht="12.75">
      <c r="A188" s="36">
        <v>184</v>
      </c>
      <c r="B188" s="38">
        <v>10697</v>
      </c>
      <c r="C188" s="131" t="s">
        <v>455</v>
      </c>
      <c r="D188" s="131" t="s">
        <v>445</v>
      </c>
      <c r="E188" s="139"/>
      <c r="F188" s="140"/>
      <c r="G188" s="145" t="s">
        <v>116</v>
      </c>
      <c r="H188" s="25">
        <f t="shared" si="2"/>
        <v>0</v>
      </c>
      <c r="I188" s="40">
        <f>IF(COUNTBLANK(GD_CHAM_CONG!F189:T189)&gt;=15,1,0)</f>
        <v>0</v>
      </c>
      <c r="J188" s="40">
        <f>IF((GD_CHAM_CONG!AO189+GD_CHAM_CONG!AQ189+GD_CHAM_CONG!AR189+GD_CHAM_CONG!AT189+GD_CHAM_CONG!AU189+GD_CHAM_CONG!AV189)&gt;=14,1,0)</f>
        <v>0</v>
      </c>
      <c r="K188" s="174">
        <v>1</v>
      </c>
      <c r="L188" s="174">
        <v>2</v>
      </c>
      <c r="M188" s="175">
        <v>0</v>
      </c>
    </row>
    <row r="189" spans="1:13" ht="12.75">
      <c r="A189" s="36">
        <v>185</v>
      </c>
      <c r="B189" s="38">
        <v>10698</v>
      </c>
      <c r="C189" s="131" t="s">
        <v>456</v>
      </c>
      <c r="D189" s="131" t="s">
        <v>445</v>
      </c>
      <c r="E189" s="139"/>
      <c r="F189" s="140"/>
      <c r="G189" s="145" t="s">
        <v>116</v>
      </c>
      <c r="H189" s="25">
        <f t="shared" si="2"/>
        <v>0</v>
      </c>
      <c r="I189" s="40">
        <f>IF(COUNTBLANK(GD_CHAM_CONG!F190:T190)&gt;=15,1,0)</f>
        <v>0</v>
      </c>
      <c r="J189" s="40">
        <f>IF((GD_CHAM_CONG!AO190+GD_CHAM_CONG!AQ190+GD_CHAM_CONG!AR190+GD_CHAM_CONG!AT190+GD_CHAM_CONG!AU190+GD_CHAM_CONG!AV190)&gt;=14,1,0)</f>
        <v>0</v>
      </c>
      <c r="K189" s="174">
        <v>1</v>
      </c>
      <c r="L189" s="174">
        <v>2</v>
      </c>
      <c r="M189" s="175">
        <v>0</v>
      </c>
    </row>
    <row r="190" spans="1:13" ht="12.75">
      <c r="A190" s="36">
        <v>186</v>
      </c>
      <c r="B190" s="38">
        <v>10700</v>
      </c>
      <c r="C190" s="131" t="s">
        <v>457</v>
      </c>
      <c r="D190" s="131" t="s">
        <v>445</v>
      </c>
      <c r="E190" s="139"/>
      <c r="F190" s="140"/>
      <c r="G190" s="145" t="s">
        <v>116</v>
      </c>
      <c r="H190" s="25">
        <f t="shared" si="2"/>
        <v>0</v>
      </c>
      <c r="I190" s="40">
        <f>IF(COUNTBLANK(GD_CHAM_CONG!F191:T191)&gt;=15,1,0)</f>
        <v>0</v>
      </c>
      <c r="J190" s="40">
        <f>IF((GD_CHAM_CONG!AO191+GD_CHAM_CONG!AQ191+GD_CHAM_CONG!AR191+GD_CHAM_CONG!AT191+GD_CHAM_CONG!AU191+GD_CHAM_CONG!AV191)&gt;=14,1,0)</f>
        <v>0</v>
      </c>
      <c r="K190" s="174">
        <v>1</v>
      </c>
      <c r="L190" s="174">
        <v>1</v>
      </c>
      <c r="M190" s="175">
        <v>0</v>
      </c>
    </row>
    <row r="191" spans="1:13" ht="12.75">
      <c r="A191" s="36">
        <v>187</v>
      </c>
      <c r="B191" s="38">
        <v>10701</v>
      </c>
      <c r="C191" s="131" t="s">
        <v>458</v>
      </c>
      <c r="D191" s="131" t="s">
        <v>445</v>
      </c>
      <c r="E191" s="139"/>
      <c r="F191" s="140"/>
      <c r="G191" s="145" t="s">
        <v>116</v>
      </c>
      <c r="H191" s="25">
        <f t="shared" si="2"/>
        <v>0</v>
      </c>
      <c r="I191" s="40">
        <f>IF(COUNTBLANK(GD_CHAM_CONG!F192:T192)&gt;=15,1,0)</f>
        <v>0</v>
      </c>
      <c r="J191" s="40">
        <f>IF((GD_CHAM_CONG!AO192+GD_CHAM_CONG!AQ192+GD_CHAM_CONG!AR192+GD_CHAM_CONG!AT192+GD_CHAM_CONG!AU192+GD_CHAM_CONG!AV192)&gt;=14,1,0)</f>
        <v>0</v>
      </c>
      <c r="K191" s="174">
        <v>1</v>
      </c>
      <c r="L191" s="174">
        <v>2</v>
      </c>
      <c r="M191" s="175">
        <v>0.05</v>
      </c>
    </row>
    <row r="192" spans="1:13" ht="12.75">
      <c r="A192" s="36">
        <v>188</v>
      </c>
      <c r="B192" s="38">
        <v>10702</v>
      </c>
      <c r="C192" s="131" t="s">
        <v>459</v>
      </c>
      <c r="D192" s="131" t="s">
        <v>445</v>
      </c>
      <c r="E192" s="139"/>
      <c r="F192" s="140"/>
      <c r="G192" s="145" t="s">
        <v>116</v>
      </c>
      <c r="H192" s="25">
        <f t="shared" si="2"/>
        <v>0</v>
      </c>
      <c r="I192" s="40">
        <f>IF(COUNTBLANK(GD_CHAM_CONG!F193:T193)&gt;=15,1,0)</f>
        <v>0</v>
      </c>
      <c r="J192" s="40">
        <f>IF((GD_CHAM_CONG!AO193+GD_CHAM_CONG!AQ193+GD_CHAM_CONG!AR193+GD_CHAM_CONG!AT193+GD_CHAM_CONG!AU193+GD_CHAM_CONG!AV193)&gt;=14,1,0)</f>
        <v>0</v>
      </c>
      <c r="K192" s="174">
        <v>1</v>
      </c>
      <c r="L192" s="183"/>
      <c r="M192" s="175">
        <v>0</v>
      </c>
    </row>
    <row r="193" spans="1:13" ht="12.75">
      <c r="A193" s="36">
        <v>189</v>
      </c>
      <c r="B193" s="38">
        <v>10703</v>
      </c>
      <c r="C193" s="131" t="s">
        <v>460</v>
      </c>
      <c r="D193" s="131" t="s">
        <v>445</v>
      </c>
      <c r="E193" s="139"/>
      <c r="F193" s="140"/>
      <c r="G193" s="145" t="s">
        <v>116</v>
      </c>
      <c r="H193" s="25">
        <f t="shared" si="2"/>
        <v>0</v>
      </c>
      <c r="I193" s="40">
        <f>IF(COUNTBLANK(GD_CHAM_CONG!F194:T194)&gt;=15,1,0)</f>
        <v>0</v>
      </c>
      <c r="J193" s="40">
        <f>IF((GD_CHAM_CONG!AO194+GD_CHAM_CONG!AQ194+GD_CHAM_CONG!AR194+GD_CHAM_CONG!AT194+GD_CHAM_CONG!AU194+GD_CHAM_CONG!AV194)&gt;=14,1,0)</f>
        <v>0</v>
      </c>
      <c r="K193" s="174">
        <v>1</v>
      </c>
      <c r="L193" s="174">
        <v>4</v>
      </c>
      <c r="M193" s="175">
        <v>0</v>
      </c>
    </row>
    <row r="194" spans="1:13" ht="12.75">
      <c r="A194" s="36">
        <v>190</v>
      </c>
      <c r="B194" s="38">
        <v>11140</v>
      </c>
      <c r="C194" s="131" t="s">
        <v>461</v>
      </c>
      <c r="D194" s="131" t="s">
        <v>445</v>
      </c>
      <c r="E194" s="139"/>
      <c r="F194" s="140"/>
      <c r="G194" s="145" t="s">
        <v>116</v>
      </c>
      <c r="H194" s="25">
        <f t="shared" si="2"/>
        <v>0</v>
      </c>
      <c r="I194" s="40">
        <f>IF(COUNTBLANK(GD_CHAM_CONG!F195:T195)&gt;=15,1,0)</f>
        <v>0</v>
      </c>
      <c r="J194" s="40">
        <f>IF((GD_CHAM_CONG!AO195+GD_CHAM_CONG!AQ195+GD_CHAM_CONG!AR195+GD_CHAM_CONG!AT195+GD_CHAM_CONG!AU195+GD_CHAM_CONG!AV195)&gt;=14,1,0)</f>
        <v>0</v>
      </c>
      <c r="K194" s="174">
        <v>1</v>
      </c>
      <c r="L194" s="183"/>
      <c r="M194" s="175">
        <v>0</v>
      </c>
    </row>
    <row r="195" spans="1:13" ht="12.75">
      <c r="A195" s="36">
        <v>191</v>
      </c>
      <c r="B195" s="38">
        <v>10685</v>
      </c>
      <c r="C195" s="131" t="s">
        <v>462</v>
      </c>
      <c r="D195" s="131" t="s">
        <v>182</v>
      </c>
      <c r="E195" s="139"/>
      <c r="F195" s="140"/>
      <c r="G195" s="145" t="s">
        <v>116</v>
      </c>
      <c r="H195" s="25">
        <f t="shared" si="2"/>
        <v>0</v>
      </c>
      <c r="I195" s="40">
        <f>IF(COUNTBLANK(GD_CHAM_CONG!F196:T196)&gt;=15,1,0)</f>
        <v>0</v>
      </c>
      <c r="J195" s="40">
        <f>IF((GD_CHAM_CONG!AO196+GD_CHAM_CONG!AQ196+GD_CHAM_CONG!AR196+GD_CHAM_CONG!AT196+GD_CHAM_CONG!AU196+GD_CHAM_CONG!AV196)&gt;=14,1,0)</f>
        <v>0</v>
      </c>
      <c r="K195" s="174">
        <v>1</v>
      </c>
      <c r="L195" s="174">
        <v>2</v>
      </c>
      <c r="M195" s="175">
        <v>0</v>
      </c>
    </row>
    <row r="196" spans="1:13" ht="12.75">
      <c r="A196" s="36">
        <v>192</v>
      </c>
      <c r="B196" s="38">
        <v>10709</v>
      </c>
      <c r="C196" s="131" t="s">
        <v>463</v>
      </c>
      <c r="D196" s="131" t="s">
        <v>362</v>
      </c>
      <c r="E196" s="139"/>
      <c r="F196" s="140"/>
      <c r="G196" s="145" t="s">
        <v>116</v>
      </c>
      <c r="H196" s="25">
        <f t="shared" si="2"/>
        <v>0</v>
      </c>
      <c r="I196" s="40">
        <f>IF(COUNTBLANK(GD_CHAM_CONG!F197:T197)&gt;=15,1,0)</f>
        <v>0</v>
      </c>
      <c r="J196" s="40">
        <f>IF((GD_CHAM_CONG!AO197+GD_CHAM_CONG!AQ197+GD_CHAM_CONG!AR197+GD_CHAM_CONG!AT197+GD_CHAM_CONG!AU197+GD_CHAM_CONG!AV197)&gt;=14,1,0)</f>
        <v>0</v>
      </c>
      <c r="K196" s="174">
        <v>1</v>
      </c>
      <c r="L196" s="174">
        <v>3</v>
      </c>
      <c r="M196" s="175">
        <v>0</v>
      </c>
    </row>
    <row r="197" spans="1:13" ht="12.75">
      <c r="A197" s="36">
        <v>193</v>
      </c>
      <c r="B197" s="38">
        <v>10715</v>
      </c>
      <c r="C197" s="233" t="s">
        <v>464</v>
      </c>
      <c r="D197" s="131" t="s">
        <v>362</v>
      </c>
      <c r="E197" s="139"/>
      <c r="F197" s="140"/>
      <c r="G197" s="145" t="s">
        <v>116</v>
      </c>
      <c r="H197" s="25">
        <f t="shared" si="2"/>
        <v>0</v>
      </c>
      <c r="I197" s="40">
        <f>IF(COUNTBLANK(GD_CHAM_CONG!F198:T198)&gt;=15,1,0)</f>
        <v>0</v>
      </c>
      <c r="J197" s="40">
        <f>IF((GD_CHAM_CONG!AO198+GD_CHAM_CONG!AQ198+GD_CHAM_CONG!AR198+GD_CHAM_CONG!AT198+GD_CHAM_CONG!AU198+GD_CHAM_CONG!AV198)&gt;=14,1,0)</f>
        <v>0</v>
      </c>
      <c r="K197" s="174">
        <v>1</v>
      </c>
      <c r="L197" s="174">
        <v>1</v>
      </c>
      <c r="M197" s="175">
        <v>0</v>
      </c>
    </row>
    <row r="198" spans="1:13" ht="12.75">
      <c r="A198" s="36">
        <v>194</v>
      </c>
      <c r="B198" s="38">
        <v>10734</v>
      </c>
      <c r="C198" s="131" t="s">
        <v>465</v>
      </c>
      <c r="D198" s="131" t="s">
        <v>362</v>
      </c>
      <c r="E198" s="139"/>
      <c r="F198" s="140"/>
      <c r="G198" s="145" t="s">
        <v>116</v>
      </c>
      <c r="H198" s="25">
        <f t="shared" si="2"/>
        <v>0</v>
      </c>
      <c r="I198" s="40">
        <f>IF(COUNTBLANK(GD_CHAM_CONG!F199:T199)&gt;=15,1,0)</f>
        <v>0</v>
      </c>
      <c r="J198" s="40">
        <f>IF((GD_CHAM_CONG!AO199+GD_CHAM_CONG!AQ199+GD_CHAM_CONG!AR199+GD_CHAM_CONG!AT199+GD_CHAM_CONG!AU199+GD_CHAM_CONG!AV199)&gt;=14,1,0)</f>
        <v>0</v>
      </c>
      <c r="K198" s="174">
        <v>1</v>
      </c>
      <c r="L198" s="174">
        <v>2</v>
      </c>
      <c r="M198" s="175">
        <v>0</v>
      </c>
    </row>
    <row r="199" spans="1:13" ht="12.75">
      <c r="A199" s="36">
        <v>195</v>
      </c>
      <c r="B199" s="38">
        <v>10646</v>
      </c>
      <c r="C199" s="131" t="s">
        <v>466</v>
      </c>
      <c r="D199" s="131" t="s">
        <v>445</v>
      </c>
      <c r="E199" s="139"/>
      <c r="F199" s="140"/>
      <c r="G199" s="145" t="s">
        <v>116</v>
      </c>
      <c r="H199" s="25">
        <f t="shared" si="2"/>
        <v>0</v>
      </c>
      <c r="I199" s="40">
        <f>IF(COUNTBLANK(GD_CHAM_CONG!F200:T200)&gt;=15,1,0)</f>
        <v>0</v>
      </c>
      <c r="J199" s="40">
        <f>IF((GD_CHAM_CONG!AO200+GD_CHAM_CONG!AQ200+GD_CHAM_CONG!AR200+GD_CHAM_CONG!AT200+GD_CHAM_CONG!AU200+GD_CHAM_CONG!AV200)&gt;=14,1,0)</f>
        <v>0</v>
      </c>
      <c r="K199" s="174">
        <v>1</v>
      </c>
      <c r="L199" s="174">
        <v>1</v>
      </c>
      <c r="M199" s="175">
        <v>0</v>
      </c>
    </row>
    <row r="200" spans="1:13" ht="12.75">
      <c r="A200" s="36">
        <v>196</v>
      </c>
      <c r="B200" s="38">
        <v>10647</v>
      </c>
      <c r="C200" s="131" t="s">
        <v>467</v>
      </c>
      <c r="D200" s="131" t="s">
        <v>468</v>
      </c>
      <c r="E200" s="139"/>
      <c r="F200" s="140"/>
      <c r="G200" s="145" t="s">
        <v>114</v>
      </c>
      <c r="H200" s="25">
        <f t="shared" si="2"/>
        <v>0</v>
      </c>
      <c r="I200" s="40">
        <f>IF(COUNTBLANK(GD_CHAM_CONG!F201:T201)&gt;=15,1,0)</f>
        <v>0</v>
      </c>
      <c r="J200" s="40">
        <f>IF((GD_CHAM_CONG!AO201+GD_CHAM_CONG!AQ201+GD_CHAM_CONG!AR201+GD_CHAM_CONG!AT201+GD_CHAM_CONG!AU201+GD_CHAM_CONG!AV201)&gt;=14,1,0)</f>
        <v>0</v>
      </c>
      <c r="K200" s="174">
        <v>1</v>
      </c>
      <c r="L200" s="174">
        <v>2</v>
      </c>
      <c r="M200" s="175">
        <v>0</v>
      </c>
    </row>
    <row r="201" spans="1:13" ht="12.75">
      <c r="A201" s="36">
        <v>197</v>
      </c>
      <c r="B201" s="38">
        <v>10650</v>
      </c>
      <c r="C201" s="131" t="s">
        <v>469</v>
      </c>
      <c r="D201" s="131" t="s">
        <v>468</v>
      </c>
      <c r="E201" s="139"/>
      <c r="F201" s="140"/>
      <c r="G201" s="145" t="s">
        <v>114</v>
      </c>
      <c r="H201" s="25">
        <f t="shared" si="2"/>
        <v>0</v>
      </c>
      <c r="I201" s="40">
        <f>IF(COUNTBLANK(GD_CHAM_CONG!F202:T202)&gt;=15,1,0)</f>
        <v>0</v>
      </c>
      <c r="J201" s="40">
        <f>IF((GD_CHAM_CONG!AO202+GD_CHAM_CONG!AQ202+GD_CHAM_CONG!AR202+GD_CHAM_CONG!AT202+GD_CHAM_CONG!AU202+GD_CHAM_CONG!AV202)&gt;=14,1,0)</f>
        <v>0</v>
      </c>
      <c r="K201" s="174">
        <v>1</v>
      </c>
      <c r="L201" s="183"/>
      <c r="M201" s="175">
        <v>0.05</v>
      </c>
    </row>
    <row r="202" spans="1:13" ht="12.75">
      <c r="A202" s="36">
        <v>198</v>
      </c>
      <c r="B202" s="38">
        <v>10652</v>
      </c>
      <c r="C202" s="131" t="s">
        <v>470</v>
      </c>
      <c r="D202" s="131" t="s">
        <v>468</v>
      </c>
      <c r="E202" s="139"/>
      <c r="F202" s="140"/>
      <c r="G202" s="145" t="s">
        <v>114</v>
      </c>
      <c r="H202" s="25">
        <f t="shared" si="2"/>
        <v>0</v>
      </c>
      <c r="I202" s="40">
        <f>IF(COUNTBLANK(GD_CHAM_CONG!F203:T203)&gt;=15,1,0)</f>
        <v>0</v>
      </c>
      <c r="J202" s="40">
        <f>IF((GD_CHAM_CONG!AO203+GD_CHAM_CONG!AQ203+GD_CHAM_CONG!AR203+GD_CHAM_CONG!AT203+GD_CHAM_CONG!AU203+GD_CHAM_CONG!AV203)&gt;=14,1,0)</f>
        <v>0</v>
      </c>
      <c r="K202" s="174">
        <v>1</v>
      </c>
      <c r="L202" s="183"/>
      <c r="M202" s="175">
        <v>0</v>
      </c>
    </row>
    <row r="203" spans="1:13" ht="12.75">
      <c r="A203" s="36">
        <v>199</v>
      </c>
      <c r="B203" s="38">
        <v>10653</v>
      </c>
      <c r="C203" s="131" t="s">
        <v>471</v>
      </c>
      <c r="D203" s="131" t="s">
        <v>468</v>
      </c>
      <c r="E203" s="139"/>
      <c r="F203" s="140"/>
      <c r="G203" s="145" t="s">
        <v>114</v>
      </c>
      <c r="H203" s="25">
        <f t="shared" si="2"/>
        <v>0</v>
      </c>
      <c r="I203" s="40">
        <f>IF(COUNTBLANK(GD_CHAM_CONG!F204:T204)&gt;=15,1,0)</f>
        <v>0</v>
      </c>
      <c r="J203" s="40">
        <f>IF((GD_CHAM_CONG!AO204+GD_CHAM_CONG!AQ204+GD_CHAM_CONG!AR204+GD_CHAM_CONG!AT204+GD_CHAM_CONG!AU204+GD_CHAM_CONG!AV204)&gt;=14,1,0)</f>
        <v>0</v>
      </c>
      <c r="K203" s="174">
        <v>1</v>
      </c>
      <c r="L203" s="183"/>
      <c r="M203" s="175">
        <v>0</v>
      </c>
    </row>
    <row r="204" spans="1:13" ht="12.75">
      <c r="A204" s="36">
        <v>200</v>
      </c>
      <c r="B204" s="38">
        <v>10655</v>
      </c>
      <c r="C204" s="131" t="s">
        <v>472</v>
      </c>
      <c r="D204" s="131" t="s">
        <v>468</v>
      </c>
      <c r="E204" s="139"/>
      <c r="F204" s="140"/>
      <c r="G204" s="145" t="s">
        <v>114</v>
      </c>
      <c r="H204" s="25">
        <f t="shared" si="2"/>
        <v>0</v>
      </c>
      <c r="I204" s="40">
        <f>IF(COUNTBLANK(GD_CHAM_CONG!F205:T205)&gt;=15,1,0)</f>
        <v>0</v>
      </c>
      <c r="J204" s="40">
        <f>IF((GD_CHAM_CONG!AO205+GD_CHAM_CONG!AQ205+GD_CHAM_CONG!AR205+GD_CHAM_CONG!AT205+GD_CHAM_CONG!AU205+GD_CHAM_CONG!AV205)&gt;=14,1,0)</f>
        <v>0</v>
      </c>
      <c r="K204" s="174">
        <v>1</v>
      </c>
      <c r="L204" s="183"/>
      <c r="M204" s="175">
        <v>0</v>
      </c>
    </row>
    <row r="205" spans="1:13" ht="12.75">
      <c r="A205" s="36">
        <v>201</v>
      </c>
      <c r="B205" s="38">
        <v>10659</v>
      </c>
      <c r="C205" s="131" t="s">
        <v>474</v>
      </c>
      <c r="D205" s="131" t="s">
        <v>468</v>
      </c>
      <c r="E205" s="139"/>
      <c r="F205" s="140"/>
      <c r="G205" s="145" t="s">
        <v>114</v>
      </c>
      <c r="H205" s="25">
        <f t="shared" si="2"/>
        <v>0</v>
      </c>
      <c r="I205" s="40">
        <f>IF(COUNTBLANK(GD_CHAM_CONG!F206:T206)&gt;=15,1,0)</f>
        <v>0</v>
      </c>
      <c r="J205" s="40">
        <f>IF((GD_CHAM_CONG!AO206+GD_CHAM_CONG!AQ206+GD_CHAM_CONG!AR206+GD_CHAM_CONG!AT206+GD_CHAM_CONG!AU206+GD_CHAM_CONG!AV206)&gt;=14,1,0)</f>
        <v>0</v>
      </c>
      <c r="K205" s="174">
        <v>1</v>
      </c>
      <c r="L205" s="174">
        <v>1</v>
      </c>
      <c r="M205" s="175">
        <v>0</v>
      </c>
    </row>
    <row r="206" spans="1:13" ht="12.75">
      <c r="A206" s="36">
        <v>202</v>
      </c>
      <c r="B206" s="38">
        <v>10662</v>
      </c>
      <c r="C206" s="131" t="s">
        <v>475</v>
      </c>
      <c r="D206" s="131" t="s">
        <v>468</v>
      </c>
      <c r="E206" s="139"/>
      <c r="F206" s="140"/>
      <c r="G206" s="145" t="s">
        <v>114</v>
      </c>
      <c r="H206" s="25">
        <f t="shared" si="2"/>
        <v>0</v>
      </c>
      <c r="I206" s="40">
        <f>IF(COUNTBLANK(GD_CHAM_CONG!F207:T207)&gt;=15,1,0)</f>
        <v>0</v>
      </c>
      <c r="J206" s="40">
        <f>IF((GD_CHAM_CONG!AO207+GD_CHAM_CONG!AQ207+GD_CHAM_CONG!AR207+GD_CHAM_CONG!AT207+GD_CHAM_CONG!AU207+GD_CHAM_CONG!AV207)&gt;=14,1,0)</f>
        <v>0</v>
      </c>
      <c r="K206" s="174">
        <v>1</v>
      </c>
      <c r="L206" s="183"/>
      <c r="M206" s="175">
        <v>0</v>
      </c>
    </row>
    <row r="207" spans="1:13" ht="12.75">
      <c r="A207" s="36">
        <v>203</v>
      </c>
      <c r="B207" s="38">
        <v>10663</v>
      </c>
      <c r="C207" s="131" t="s">
        <v>477</v>
      </c>
      <c r="D207" s="131" t="s">
        <v>468</v>
      </c>
      <c r="E207" s="139"/>
      <c r="F207" s="140"/>
      <c r="G207" s="145" t="s">
        <v>114</v>
      </c>
      <c r="H207" s="25">
        <f t="shared" si="2"/>
        <v>0</v>
      </c>
      <c r="I207" s="40">
        <f>IF(COUNTBLANK(GD_CHAM_CONG!F208:T208)&gt;=15,1,0)</f>
        <v>0</v>
      </c>
      <c r="J207" s="40">
        <f>IF((GD_CHAM_CONG!AO208+GD_CHAM_CONG!AQ208+GD_CHAM_CONG!AR208+GD_CHAM_CONG!AT208+GD_CHAM_CONG!AU208+GD_CHAM_CONG!AV208)&gt;=14,1,0)</f>
        <v>0</v>
      </c>
      <c r="K207" s="174">
        <v>1</v>
      </c>
      <c r="L207" s="174">
        <v>1</v>
      </c>
      <c r="M207" s="175">
        <v>0</v>
      </c>
    </row>
    <row r="208" spans="1:13" ht="12.75">
      <c r="A208" s="36">
        <v>204</v>
      </c>
      <c r="B208" s="38">
        <v>10664</v>
      </c>
      <c r="C208" s="131" t="s">
        <v>479</v>
      </c>
      <c r="D208" s="131" t="s">
        <v>468</v>
      </c>
      <c r="E208" s="139"/>
      <c r="F208" s="140"/>
      <c r="G208" s="145" t="s">
        <v>114</v>
      </c>
      <c r="H208" s="25">
        <f t="shared" si="2"/>
        <v>0</v>
      </c>
      <c r="I208" s="40">
        <f>IF(COUNTBLANK(GD_CHAM_CONG!F209:T209)&gt;=15,1,0)</f>
        <v>0</v>
      </c>
      <c r="J208" s="40">
        <f>IF((GD_CHAM_CONG!AO209+GD_CHAM_CONG!AQ209+GD_CHAM_CONG!AR209+GD_CHAM_CONG!AT209+GD_CHAM_CONG!AU209+GD_CHAM_CONG!AV209)&gt;=14,1,0)</f>
        <v>0</v>
      </c>
      <c r="K208" s="174">
        <v>1</v>
      </c>
      <c r="L208" s="183"/>
      <c r="M208" s="175">
        <v>0</v>
      </c>
    </row>
    <row r="209" spans="1:13" ht="12.75">
      <c r="A209" s="36">
        <v>205</v>
      </c>
      <c r="B209" s="38">
        <v>10666</v>
      </c>
      <c r="C209" s="131" t="s">
        <v>485</v>
      </c>
      <c r="D209" s="131" t="s">
        <v>468</v>
      </c>
      <c r="E209" s="139"/>
      <c r="F209" s="140"/>
      <c r="G209" s="145" t="s">
        <v>114</v>
      </c>
      <c r="H209" s="25">
        <f t="shared" si="2"/>
        <v>0</v>
      </c>
      <c r="I209" s="40">
        <f>IF(COUNTBLANK(GD_CHAM_CONG!F210:T210)&gt;=15,1,0)</f>
        <v>0</v>
      </c>
      <c r="J209" s="40">
        <f>IF((GD_CHAM_CONG!AO210+GD_CHAM_CONG!AQ210+GD_CHAM_CONG!AR210+GD_CHAM_CONG!AT210+GD_CHAM_CONG!AU210+GD_CHAM_CONG!AV210)&gt;=14,1,0)</f>
        <v>0</v>
      </c>
      <c r="K209" s="174">
        <v>1</v>
      </c>
      <c r="L209" s="183"/>
      <c r="M209" s="175">
        <v>0</v>
      </c>
    </row>
    <row r="210" spans="1:13" ht="12.75">
      <c r="A210" s="36">
        <v>206</v>
      </c>
      <c r="B210" s="38">
        <v>10667</v>
      </c>
      <c r="C210" s="131" t="s">
        <v>487</v>
      </c>
      <c r="D210" s="131" t="s">
        <v>468</v>
      </c>
      <c r="E210" s="139"/>
      <c r="F210" s="140"/>
      <c r="G210" s="145" t="s">
        <v>114</v>
      </c>
      <c r="H210" s="25">
        <f t="shared" si="2"/>
        <v>0</v>
      </c>
      <c r="I210" s="40">
        <f>IF(COUNTBLANK(GD_CHAM_CONG!F211:T211)&gt;=15,1,0)</f>
        <v>0</v>
      </c>
      <c r="J210" s="40">
        <f>IF((GD_CHAM_CONG!AO211+GD_CHAM_CONG!AQ211+GD_CHAM_CONG!AR211+GD_CHAM_CONG!AT211+GD_CHAM_CONG!AU211+GD_CHAM_CONG!AV211)&gt;=14,1,0)</f>
        <v>0</v>
      </c>
      <c r="K210" s="174">
        <v>1</v>
      </c>
      <c r="L210" s="183"/>
      <c r="M210" s="175">
        <v>0</v>
      </c>
    </row>
    <row r="211" spans="1:13" ht="12.75">
      <c r="A211" s="36">
        <v>207</v>
      </c>
      <c r="B211" s="38">
        <v>10668</v>
      </c>
      <c r="C211" s="131" t="s">
        <v>490</v>
      </c>
      <c r="D211" s="131" t="s">
        <v>468</v>
      </c>
      <c r="E211" s="139"/>
      <c r="F211" s="140"/>
      <c r="G211" s="145" t="s">
        <v>114</v>
      </c>
      <c r="H211" s="25">
        <f t="shared" si="2"/>
        <v>0</v>
      </c>
      <c r="I211" s="40">
        <f>IF(COUNTBLANK(GD_CHAM_CONG!F212:T212)&gt;=15,1,0)</f>
        <v>0</v>
      </c>
      <c r="J211" s="40">
        <f>IF((GD_CHAM_CONG!AO212+GD_CHAM_CONG!AQ212+GD_CHAM_CONG!AR212+GD_CHAM_CONG!AT212+GD_CHAM_CONG!AU212+GD_CHAM_CONG!AV212)&gt;=14,1,0)</f>
        <v>0</v>
      </c>
      <c r="K211" s="174">
        <v>1</v>
      </c>
      <c r="L211" s="183"/>
      <c r="M211" s="175">
        <v>0.1</v>
      </c>
    </row>
    <row r="212" spans="1:13" ht="12.75">
      <c r="A212" s="36">
        <v>208</v>
      </c>
      <c r="B212" s="38">
        <v>10669</v>
      </c>
      <c r="C212" s="131" t="s">
        <v>494</v>
      </c>
      <c r="D212" s="131" t="s">
        <v>468</v>
      </c>
      <c r="E212" s="139"/>
      <c r="F212" s="140"/>
      <c r="G212" s="145" t="s">
        <v>114</v>
      </c>
      <c r="H212" s="25">
        <f t="shared" si="2"/>
        <v>0</v>
      </c>
      <c r="I212" s="40">
        <f>IF(COUNTBLANK(GD_CHAM_CONG!F213:T213)&gt;=15,1,0)</f>
        <v>0</v>
      </c>
      <c r="J212" s="40">
        <f>IF((GD_CHAM_CONG!AO213+GD_CHAM_CONG!AQ213+GD_CHAM_CONG!AR213+GD_CHAM_CONG!AT213+GD_CHAM_CONG!AU213+GD_CHAM_CONG!AV213)&gt;=14,1,0)</f>
        <v>0</v>
      </c>
      <c r="K212" s="174">
        <v>1</v>
      </c>
      <c r="L212" s="174">
        <v>1</v>
      </c>
      <c r="M212" s="175">
        <v>0.05</v>
      </c>
    </row>
    <row r="213" spans="1:13" ht="12.75">
      <c r="A213" s="36">
        <v>209</v>
      </c>
      <c r="B213" s="38">
        <v>10670</v>
      </c>
      <c r="C213" s="131" t="s">
        <v>498</v>
      </c>
      <c r="D213" s="131" t="s">
        <v>468</v>
      </c>
      <c r="E213" s="139"/>
      <c r="F213" s="140"/>
      <c r="G213" s="145" t="s">
        <v>116</v>
      </c>
      <c r="H213" s="25">
        <f t="shared" si="2"/>
        <v>0</v>
      </c>
      <c r="I213" s="40">
        <f>IF(COUNTBLANK(GD_CHAM_CONG!F214:T214)&gt;=15,1,0)</f>
        <v>0</v>
      </c>
      <c r="J213" s="40">
        <f>IF((GD_CHAM_CONG!AO214+GD_CHAM_CONG!AQ214+GD_CHAM_CONG!AR214+GD_CHAM_CONG!AT214+GD_CHAM_CONG!AU214+GD_CHAM_CONG!AV214)&gt;=14,1,0)</f>
        <v>0</v>
      </c>
      <c r="K213" s="174">
        <v>1</v>
      </c>
      <c r="L213" s="174">
        <v>1</v>
      </c>
      <c r="M213" s="175">
        <v>0.2</v>
      </c>
    </row>
    <row r="214" spans="1:13" ht="12.75">
      <c r="A214" s="36">
        <v>210</v>
      </c>
      <c r="B214" s="38">
        <v>10672</v>
      </c>
      <c r="C214" s="131" t="s">
        <v>501</v>
      </c>
      <c r="D214" s="131" t="s">
        <v>468</v>
      </c>
      <c r="E214" s="139"/>
      <c r="F214" s="140"/>
      <c r="G214" s="145" t="s">
        <v>116</v>
      </c>
      <c r="H214" s="25">
        <f t="shared" si="2"/>
        <v>0</v>
      </c>
      <c r="I214" s="40">
        <f>IF(COUNTBLANK(GD_CHAM_CONG!F215:T215)&gt;=15,1,0)</f>
        <v>0</v>
      </c>
      <c r="J214" s="40">
        <f>IF((GD_CHAM_CONG!AO215+GD_CHAM_CONG!AQ215+GD_CHAM_CONG!AR215+GD_CHAM_CONG!AT215+GD_CHAM_CONG!AU215+GD_CHAM_CONG!AV215)&gt;=14,1,0)</f>
        <v>0</v>
      </c>
      <c r="K214" s="174">
        <v>1</v>
      </c>
      <c r="L214" s="174">
        <v>1</v>
      </c>
      <c r="M214" s="175">
        <v>0</v>
      </c>
    </row>
    <row r="215" spans="1:13" ht="12.75">
      <c r="A215" s="36">
        <v>211</v>
      </c>
      <c r="B215" s="38">
        <v>10674</v>
      </c>
      <c r="C215" s="131" t="s">
        <v>507</v>
      </c>
      <c r="D215" s="131" t="s">
        <v>468</v>
      </c>
      <c r="E215" s="139"/>
      <c r="F215" s="140"/>
      <c r="G215" s="145" t="s">
        <v>114</v>
      </c>
      <c r="H215" s="25">
        <f t="shared" si="2"/>
        <v>0</v>
      </c>
      <c r="I215" s="40">
        <f>IF(COUNTBLANK(GD_CHAM_CONG!F216:T216)&gt;=15,1,0)</f>
        <v>0</v>
      </c>
      <c r="J215" s="40">
        <f>IF((GD_CHAM_CONG!AO216+GD_CHAM_CONG!AQ216+GD_CHAM_CONG!AR216+GD_CHAM_CONG!AT216+GD_CHAM_CONG!AU216+GD_CHAM_CONG!AV216)&gt;=14,1,0)</f>
        <v>0</v>
      </c>
      <c r="K215" s="174">
        <v>1</v>
      </c>
      <c r="L215" s="174">
        <v>1</v>
      </c>
      <c r="M215" s="175">
        <v>0.1</v>
      </c>
    </row>
    <row r="216" spans="1:13" ht="12.75">
      <c r="A216" s="36">
        <v>212</v>
      </c>
      <c r="B216" s="38">
        <v>10675</v>
      </c>
      <c r="C216" s="131" t="s">
        <v>510</v>
      </c>
      <c r="D216" s="131" t="s">
        <v>468</v>
      </c>
      <c r="E216" s="139"/>
      <c r="F216" s="140"/>
      <c r="G216" s="145" t="s">
        <v>114</v>
      </c>
      <c r="H216" s="25">
        <f t="shared" si="2"/>
        <v>0</v>
      </c>
      <c r="I216" s="40">
        <f>IF(COUNTBLANK(GD_CHAM_CONG!F217:T217)&gt;=15,1,0)</f>
        <v>0</v>
      </c>
      <c r="J216" s="40">
        <f>IF((GD_CHAM_CONG!AO217+GD_CHAM_CONG!AQ217+GD_CHAM_CONG!AR217+GD_CHAM_CONG!AT217+GD_CHAM_CONG!AU217+GD_CHAM_CONG!AV217)&gt;=14,1,0)</f>
        <v>0</v>
      </c>
      <c r="K216" s="174">
        <v>1</v>
      </c>
      <c r="L216" s="183"/>
      <c r="M216" s="175">
        <v>0.05</v>
      </c>
    </row>
    <row r="217" spans="1:13" ht="12.75">
      <c r="A217" s="36">
        <v>213</v>
      </c>
      <c r="B217" s="38">
        <v>10676</v>
      </c>
      <c r="C217" s="131" t="s">
        <v>514</v>
      </c>
      <c r="D217" s="131" t="s">
        <v>445</v>
      </c>
      <c r="E217" s="139"/>
      <c r="F217" s="140"/>
      <c r="G217" s="145" t="s">
        <v>116</v>
      </c>
      <c r="H217" s="25">
        <f t="shared" si="2"/>
        <v>0</v>
      </c>
      <c r="I217" s="40">
        <f>IF(COUNTBLANK(GD_CHAM_CONG!F218:T218)&gt;=15,1,0)</f>
        <v>0</v>
      </c>
      <c r="J217" s="40">
        <f>IF((GD_CHAM_CONG!AO218+GD_CHAM_CONG!AQ218+GD_CHAM_CONG!AR218+GD_CHAM_CONG!AT218+GD_CHAM_CONG!AU218+GD_CHAM_CONG!AV218)&gt;=14,1,0)</f>
        <v>0</v>
      </c>
      <c r="K217" s="174">
        <v>1</v>
      </c>
      <c r="L217" s="174">
        <v>1</v>
      </c>
      <c r="M217" s="175">
        <v>0</v>
      </c>
    </row>
    <row r="218" spans="1:13" ht="12.75">
      <c r="A218" s="36">
        <v>214</v>
      </c>
      <c r="B218" s="38">
        <v>10677</v>
      </c>
      <c r="C218" s="131" t="s">
        <v>519</v>
      </c>
      <c r="D218" s="131" t="s">
        <v>468</v>
      </c>
      <c r="E218" s="139"/>
      <c r="F218" s="140"/>
      <c r="G218" s="145" t="s">
        <v>114</v>
      </c>
      <c r="H218" s="25">
        <f t="shared" si="2"/>
        <v>0</v>
      </c>
      <c r="I218" s="40">
        <f>IF(COUNTBLANK(GD_CHAM_CONG!F219:T219)&gt;=15,1,0)</f>
        <v>0</v>
      </c>
      <c r="J218" s="40">
        <f>IF((GD_CHAM_CONG!AO219+GD_CHAM_CONG!AQ219+GD_CHAM_CONG!AR219+GD_CHAM_CONG!AT219+GD_CHAM_CONG!AU219+GD_CHAM_CONG!AV219)&gt;=14,1,0)</f>
        <v>0</v>
      </c>
      <c r="K218" s="174">
        <v>1</v>
      </c>
      <c r="L218" s="183"/>
      <c r="M218" s="175">
        <v>0</v>
      </c>
    </row>
    <row r="219" spans="1:13" ht="12.75">
      <c r="A219" s="36">
        <v>215</v>
      </c>
      <c r="B219" s="38">
        <v>10678</v>
      </c>
      <c r="C219" s="131" t="s">
        <v>523</v>
      </c>
      <c r="D219" s="131" t="s">
        <v>468</v>
      </c>
      <c r="E219" s="139"/>
      <c r="F219" s="140"/>
      <c r="G219" s="145" t="s">
        <v>114</v>
      </c>
      <c r="H219" s="25">
        <f t="shared" si="2"/>
        <v>0</v>
      </c>
      <c r="I219" s="40">
        <f>IF(COUNTBLANK(GD_CHAM_CONG!F220:T220)&gt;=15,1,0)</f>
        <v>0</v>
      </c>
      <c r="J219" s="40">
        <f>IF((GD_CHAM_CONG!AO220+GD_CHAM_CONG!AQ220+GD_CHAM_CONG!AR220+GD_CHAM_CONG!AT220+GD_CHAM_CONG!AU220+GD_CHAM_CONG!AV220)&gt;=14,1,0)</f>
        <v>0</v>
      </c>
      <c r="K219" s="174">
        <v>1</v>
      </c>
      <c r="L219" s="183"/>
      <c r="M219" s="175">
        <v>0.05</v>
      </c>
    </row>
    <row r="220" spans="1:13" ht="12.75">
      <c r="A220" s="36">
        <v>216</v>
      </c>
      <c r="B220" s="38">
        <v>10679</v>
      </c>
      <c r="C220" s="131" t="s">
        <v>528</v>
      </c>
      <c r="D220" s="131" t="s">
        <v>468</v>
      </c>
      <c r="E220" s="139"/>
      <c r="F220" s="140"/>
      <c r="G220" s="145" t="s">
        <v>114</v>
      </c>
      <c r="H220" s="25">
        <f t="shared" si="2"/>
        <v>0</v>
      </c>
      <c r="I220" s="40">
        <f>IF(COUNTBLANK(GD_CHAM_CONG!F221:T221)&gt;=15,1,0)</f>
        <v>0</v>
      </c>
      <c r="J220" s="40">
        <f>IF((GD_CHAM_CONG!AO221+GD_CHAM_CONG!AQ221+GD_CHAM_CONG!AR221+GD_CHAM_CONG!AT221+GD_CHAM_CONG!AU221+GD_CHAM_CONG!AV221)&gt;=14,1,0)</f>
        <v>0</v>
      </c>
      <c r="K220" s="174">
        <v>1</v>
      </c>
      <c r="L220" s="174">
        <v>2</v>
      </c>
      <c r="M220" s="175">
        <v>0</v>
      </c>
    </row>
    <row r="221" spans="1:13" ht="12.75">
      <c r="A221" s="36">
        <v>217</v>
      </c>
      <c r="B221" s="38">
        <v>10680</v>
      </c>
      <c r="C221" s="131" t="s">
        <v>532</v>
      </c>
      <c r="D221" s="131" t="s">
        <v>468</v>
      </c>
      <c r="E221" s="139"/>
      <c r="F221" s="140"/>
      <c r="G221" s="145" t="s">
        <v>116</v>
      </c>
      <c r="H221" s="25">
        <f t="shared" si="2"/>
        <v>0</v>
      </c>
      <c r="I221" s="40">
        <f>IF(COUNTBLANK(GD_CHAM_CONG!F222:T222)&gt;=15,1,0)</f>
        <v>0</v>
      </c>
      <c r="J221" s="40">
        <f>IF((GD_CHAM_CONG!AO222+GD_CHAM_CONG!AQ222+GD_CHAM_CONG!AR222+GD_CHAM_CONG!AT222+GD_CHAM_CONG!AU222+GD_CHAM_CONG!AV222)&gt;=14,1,0)</f>
        <v>0</v>
      </c>
      <c r="K221" s="174">
        <v>1</v>
      </c>
      <c r="L221" s="174">
        <v>1</v>
      </c>
      <c r="M221" s="175">
        <v>0.1</v>
      </c>
    </row>
    <row r="222" spans="1:13" ht="12.75">
      <c r="A222" s="36">
        <v>218</v>
      </c>
      <c r="B222" s="38">
        <v>11086</v>
      </c>
      <c r="C222" s="131" t="s">
        <v>536</v>
      </c>
      <c r="D222" s="131" t="s">
        <v>468</v>
      </c>
      <c r="E222" s="139"/>
      <c r="F222" s="140"/>
      <c r="G222" s="145" t="s">
        <v>114</v>
      </c>
      <c r="H222" s="25">
        <f t="shared" si="2"/>
        <v>0</v>
      </c>
      <c r="I222" s="40">
        <f>IF(COUNTBLANK(GD_CHAM_CONG!F223:T223)&gt;=15,1,0)</f>
        <v>0</v>
      </c>
      <c r="J222" s="40">
        <f>IF((GD_CHAM_CONG!AO223+GD_CHAM_CONG!AQ223+GD_CHAM_CONG!AR223+GD_CHAM_CONG!AT223+GD_CHAM_CONG!AU223+GD_CHAM_CONG!AV223)&gt;=14,1,0)</f>
        <v>0</v>
      </c>
      <c r="K222" s="174">
        <v>1</v>
      </c>
      <c r="L222" s="174">
        <v>1</v>
      </c>
      <c r="M222" s="175">
        <v>0.05</v>
      </c>
    </row>
    <row r="223" spans="1:13" ht="12.75">
      <c r="A223" s="36">
        <v>219</v>
      </c>
      <c r="B223" s="38">
        <v>11092</v>
      </c>
      <c r="C223" s="131" t="s">
        <v>540</v>
      </c>
      <c r="D223" s="131" t="s">
        <v>468</v>
      </c>
      <c r="E223" s="139"/>
      <c r="F223" s="140"/>
      <c r="G223" s="145" t="s">
        <v>114</v>
      </c>
      <c r="H223" s="25">
        <f t="shared" si="2"/>
        <v>0</v>
      </c>
      <c r="I223" s="40">
        <f>IF(COUNTBLANK(GD_CHAM_CONG!F224:T224)&gt;=15,1,0)</f>
        <v>0</v>
      </c>
      <c r="J223" s="40">
        <f>IF((GD_CHAM_CONG!AO224+GD_CHAM_CONG!AQ224+GD_CHAM_CONG!AR224+GD_CHAM_CONG!AT224+GD_CHAM_CONG!AU224+GD_CHAM_CONG!AV224)&gt;=14,1,0)</f>
        <v>0</v>
      </c>
      <c r="K223" s="174">
        <v>1</v>
      </c>
      <c r="L223" s="183"/>
      <c r="M223" s="175">
        <v>0</v>
      </c>
    </row>
    <row r="224" spans="1:13" ht="12.75">
      <c r="A224" s="36">
        <v>220</v>
      </c>
      <c r="B224" s="38">
        <v>11094</v>
      </c>
      <c r="C224" s="131" t="s">
        <v>544</v>
      </c>
      <c r="D224" s="131" t="s">
        <v>468</v>
      </c>
      <c r="E224" s="139"/>
      <c r="F224" s="140"/>
      <c r="G224" s="145" t="s">
        <v>114</v>
      </c>
      <c r="H224" s="25">
        <f t="shared" si="2"/>
        <v>0</v>
      </c>
      <c r="I224" s="40">
        <f>IF(COUNTBLANK(GD_CHAM_CONG!F225:T225)&gt;=15,1,0)</f>
        <v>0</v>
      </c>
      <c r="J224" s="40">
        <f>IF((GD_CHAM_CONG!AO225+GD_CHAM_CONG!AQ225+GD_CHAM_CONG!AR225+GD_CHAM_CONG!AT225+GD_CHAM_CONG!AU225+GD_CHAM_CONG!AV225)&gt;=14,1,0)</f>
        <v>0</v>
      </c>
      <c r="K224" s="174">
        <v>1</v>
      </c>
      <c r="L224" s="183"/>
      <c r="M224" s="175">
        <v>0.05</v>
      </c>
    </row>
    <row r="225" spans="1:13" ht="12.75">
      <c r="A225" s="36">
        <v>221</v>
      </c>
      <c r="B225" s="38">
        <v>11095</v>
      </c>
      <c r="C225" s="131" t="s">
        <v>548</v>
      </c>
      <c r="D225" s="131" t="s">
        <v>468</v>
      </c>
      <c r="E225" s="139"/>
      <c r="F225" s="140"/>
      <c r="G225" s="145" t="s">
        <v>114</v>
      </c>
      <c r="H225" s="25">
        <f t="shared" si="2"/>
        <v>0</v>
      </c>
      <c r="I225" s="40">
        <f>IF(COUNTBLANK(GD_CHAM_CONG!F226:T226)&gt;=15,1,0)</f>
        <v>0</v>
      </c>
      <c r="J225" s="40">
        <f>IF((GD_CHAM_CONG!AO226+GD_CHAM_CONG!AQ226+GD_CHAM_CONG!AR226+GD_CHAM_CONG!AT226+GD_CHAM_CONG!AU226+GD_CHAM_CONG!AV226)&gt;=14,1,0)</f>
        <v>0</v>
      </c>
      <c r="K225" s="174">
        <v>1</v>
      </c>
      <c r="L225" s="174">
        <v>1</v>
      </c>
      <c r="M225" s="175">
        <v>0</v>
      </c>
    </row>
    <row r="226" spans="1:13" ht="12.75">
      <c r="A226" s="36">
        <v>222</v>
      </c>
      <c r="B226" s="38">
        <v>11097</v>
      </c>
      <c r="C226" s="131" t="s">
        <v>551</v>
      </c>
      <c r="D226" s="131" t="s">
        <v>468</v>
      </c>
      <c r="E226" s="139"/>
      <c r="F226" s="140"/>
      <c r="G226" s="145" t="s">
        <v>114</v>
      </c>
      <c r="H226" s="25">
        <f t="shared" si="2"/>
        <v>0</v>
      </c>
      <c r="I226" s="40">
        <f>IF(COUNTBLANK(GD_CHAM_CONG!F227:T227)&gt;=15,1,0)</f>
        <v>0</v>
      </c>
      <c r="J226" s="40">
        <f>IF((GD_CHAM_CONG!AO227+GD_CHAM_CONG!AQ227+GD_CHAM_CONG!AR227+GD_CHAM_CONG!AT227+GD_CHAM_CONG!AU227+GD_CHAM_CONG!AV227)&gt;=14,1,0)</f>
        <v>0</v>
      </c>
      <c r="K226" s="174">
        <v>1</v>
      </c>
      <c r="L226" s="183"/>
      <c r="M226" s="175">
        <v>0.05</v>
      </c>
    </row>
    <row r="227" spans="1:13" ht="12.75">
      <c r="A227" s="36">
        <v>223</v>
      </c>
      <c r="B227" s="38">
        <v>11098</v>
      </c>
      <c r="C227" s="131" t="s">
        <v>556</v>
      </c>
      <c r="D227" s="131" t="s">
        <v>468</v>
      </c>
      <c r="E227" s="139"/>
      <c r="F227" s="140"/>
      <c r="G227" s="145" t="s">
        <v>114</v>
      </c>
      <c r="H227" s="25">
        <f t="shared" si="2"/>
        <v>0</v>
      </c>
      <c r="I227" s="40">
        <f>IF(COUNTBLANK(GD_CHAM_CONG!F228:T228)&gt;=15,1,0)</f>
        <v>0</v>
      </c>
      <c r="J227" s="40">
        <f>IF((GD_CHAM_CONG!AO228+GD_CHAM_CONG!AQ228+GD_CHAM_CONG!AR228+GD_CHAM_CONG!AT228+GD_CHAM_CONG!AU228+GD_CHAM_CONG!AV228)&gt;=14,1,0)</f>
        <v>0</v>
      </c>
      <c r="K227" s="174">
        <v>1</v>
      </c>
      <c r="L227" s="174">
        <v>1</v>
      </c>
      <c r="M227" s="175">
        <v>0.05</v>
      </c>
    </row>
    <row r="228" spans="1:13" ht="12.75">
      <c r="A228" s="36">
        <v>224</v>
      </c>
      <c r="B228" s="38">
        <v>12574</v>
      </c>
      <c r="C228" s="131" t="s">
        <v>560</v>
      </c>
      <c r="D228" s="131" t="s">
        <v>468</v>
      </c>
      <c r="E228" s="139"/>
      <c r="F228" s="140"/>
      <c r="G228" s="145" t="s">
        <v>114</v>
      </c>
      <c r="H228" s="25">
        <f t="shared" si="2"/>
        <v>0</v>
      </c>
      <c r="I228" s="40">
        <f>IF(COUNTBLANK(GD_CHAM_CONG!F229:T229)&gt;=15,1,0)</f>
        <v>0</v>
      </c>
      <c r="J228" s="40">
        <f>IF((GD_CHAM_CONG!AO229+GD_CHAM_CONG!AQ229+GD_CHAM_CONG!AR229+GD_CHAM_CONG!AT229+GD_CHAM_CONG!AU229+GD_CHAM_CONG!AV229)&gt;=14,1,0)</f>
        <v>0</v>
      </c>
      <c r="K228" s="174">
        <v>1</v>
      </c>
      <c r="L228" s="174">
        <v>1</v>
      </c>
      <c r="M228" s="175">
        <v>0</v>
      </c>
    </row>
    <row r="229" spans="1:13" ht="12.75">
      <c r="A229" s="36">
        <v>225</v>
      </c>
      <c r="B229" s="38">
        <v>12576</v>
      </c>
      <c r="C229" s="131" t="s">
        <v>563</v>
      </c>
      <c r="D229" s="131" t="s">
        <v>468</v>
      </c>
      <c r="E229" s="139"/>
      <c r="F229" s="140"/>
      <c r="G229" s="145" t="s">
        <v>114</v>
      </c>
      <c r="H229" s="25">
        <f t="shared" si="2"/>
        <v>0</v>
      </c>
      <c r="I229" s="40">
        <f>IF(COUNTBLANK(GD_CHAM_CONG!F230:T230)&gt;=15,1,0)</f>
        <v>0</v>
      </c>
      <c r="J229" s="40">
        <f>IF((GD_CHAM_CONG!AO230+GD_CHAM_CONG!AQ230+GD_CHAM_CONG!AR230+GD_CHAM_CONG!AT230+GD_CHAM_CONG!AU230+GD_CHAM_CONG!AV230)&gt;=14,1,0)</f>
        <v>0</v>
      </c>
      <c r="K229" s="174">
        <v>1</v>
      </c>
      <c r="L229" s="183"/>
      <c r="M229" s="175">
        <v>0</v>
      </c>
    </row>
    <row r="230" spans="1:13" ht="12.75">
      <c r="A230" s="36">
        <v>226</v>
      </c>
      <c r="B230" s="38">
        <v>12578</v>
      </c>
      <c r="C230" s="131" t="s">
        <v>567</v>
      </c>
      <c r="D230" s="131" t="s">
        <v>468</v>
      </c>
      <c r="E230" s="139"/>
      <c r="F230" s="140"/>
      <c r="G230" s="145" t="s">
        <v>114</v>
      </c>
      <c r="H230" s="25">
        <f t="shared" si="2"/>
        <v>0</v>
      </c>
      <c r="I230" s="40">
        <f>IF(COUNTBLANK(GD_CHAM_CONG!F231:T231)&gt;=15,1,0)</f>
        <v>0</v>
      </c>
      <c r="J230" s="40">
        <f>IF((GD_CHAM_CONG!AO231+GD_CHAM_CONG!AQ231+GD_CHAM_CONG!AR231+GD_CHAM_CONG!AT231+GD_CHAM_CONG!AU231+GD_CHAM_CONG!AV231)&gt;=14,1,0)</f>
        <v>0</v>
      </c>
      <c r="K230" s="174">
        <v>1</v>
      </c>
      <c r="L230" s="183"/>
      <c r="M230" s="175">
        <v>0.05</v>
      </c>
    </row>
    <row r="231" spans="1:13" ht="12.75">
      <c r="A231" s="36">
        <v>227</v>
      </c>
      <c r="B231" s="38">
        <v>12580</v>
      </c>
      <c r="C231" s="131" t="s">
        <v>572</v>
      </c>
      <c r="D231" s="131" t="s">
        <v>468</v>
      </c>
      <c r="E231" s="139"/>
      <c r="F231" s="140"/>
      <c r="G231" s="145" t="s">
        <v>114</v>
      </c>
      <c r="H231" s="25">
        <f t="shared" si="2"/>
        <v>0</v>
      </c>
      <c r="I231" s="40">
        <f>IF(COUNTBLANK(GD_CHAM_CONG!F232:T232)&gt;=15,1,0)</f>
        <v>0</v>
      </c>
      <c r="J231" s="40">
        <f>IF((GD_CHAM_CONG!AO232+GD_CHAM_CONG!AQ232+GD_CHAM_CONG!AR232+GD_CHAM_CONG!AT232+GD_CHAM_CONG!AU232+GD_CHAM_CONG!AV232)&gt;=14,1,0)</f>
        <v>0</v>
      </c>
      <c r="K231" s="174">
        <v>1</v>
      </c>
      <c r="L231" s="183"/>
      <c r="M231" s="175">
        <v>0</v>
      </c>
    </row>
    <row r="232" spans="1:13" ht="12.75">
      <c r="A232" s="36">
        <v>228</v>
      </c>
      <c r="B232" s="38">
        <v>12581</v>
      </c>
      <c r="C232" s="131" t="s">
        <v>576</v>
      </c>
      <c r="D232" s="131" t="s">
        <v>468</v>
      </c>
      <c r="E232" s="139"/>
      <c r="F232" s="140"/>
      <c r="G232" s="145" t="s">
        <v>114</v>
      </c>
      <c r="H232" s="25">
        <f t="shared" si="2"/>
        <v>0</v>
      </c>
      <c r="I232" s="40">
        <f>IF(COUNTBLANK(GD_CHAM_CONG!F233:T233)&gt;=15,1,0)</f>
        <v>0</v>
      </c>
      <c r="J232" s="40">
        <f>IF((GD_CHAM_CONG!AO233+GD_CHAM_CONG!AQ233+GD_CHAM_CONG!AR233+GD_CHAM_CONG!AT233+GD_CHAM_CONG!AU233+GD_CHAM_CONG!AV233)&gt;=14,1,0)</f>
        <v>0</v>
      </c>
      <c r="K232" s="174">
        <v>1</v>
      </c>
      <c r="L232" s="183"/>
      <c r="M232" s="175">
        <v>0</v>
      </c>
    </row>
    <row r="233" spans="1:13" ht="12.75">
      <c r="A233" s="36">
        <v>229</v>
      </c>
      <c r="B233" s="38">
        <v>12583</v>
      </c>
      <c r="C233" s="131" t="s">
        <v>580</v>
      </c>
      <c r="D233" s="131" t="s">
        <v>468</v>
      </c>
      <c r="E233" s="139"/>
      <c r="F233" s="140"/>
      <c r="G233" s="145" t="s">
        <v>114</v>
      </c>
      <c r="H233" s="25">
        <f t="shared" si="2"/>
        <v>0</v>
      </c>
      <c r="I233" s="40">
        <f>IF(COUNTBLANK(GD_CHAM_CONG!F234:T234)&gt;=15,1,0)</f>
        <v>0</v>
      </c>
      <c r="J233" s="40">
        <f>IF((GD_CHAM_CONG!AO234+GD_CHAM_CONG!AQ234+GD_CHAM_CONG!AR234+GD_CHAM_CONG!AT234+GD_CHAM_CONG!AU234+GD_CHAM_CONG!AV234)&gt;=14,1,0)</f>
        <v>0</v>
      </c>
      <c r="K233" s="174">
        <v>1</v>
      </c>
      <c r="L233" s="174">
        <v>1</v>
      </c>
      <c r="M233" s="175">
        <v>0</v>
      </c>
    </row>
    <row r="234" spans="1:13" ht="12.75">
      <c r="A234" s="36">
        <v>230</v>
      </c>
      <c r="B234" s="38">
        <v>12584</v>
      </c>
      <c r="C234" s="131" t="s">
        <v>581</v>
      </c>
      <c r="D234" s="131" t="s">
        <v>468</v>
      </c>
      <c r="E234" s="139"/>
      <c r="F234" s="140"/>
      <c r="G234" s="145" t="s">
        <v>114</v>
      </c>
      <c r="H234" s="25">
        <f t="shared" si="2"/>
        <v>0</v>
      </c>
      <c r="I234" s="40">
        <f>IF(COUNTBLANK(GD_CHAM_CONG!F235:T235)&gt;=15,1,0)</f>
        <v>0</v>
      </c>
      <c r="J234" s="40">
        <f>IF((GD_CHAM_CONG!AO235+GD_CHAM_CONG!AQ235+GD_CHAM_CONG!AR235+GD_CHAM_CONG!AT235+GD_CHAM_CONG!AU235+GD_CHAM_CONG!AV235)&gt;=14,1,0)</f>
        <v>0</v>
      </c>
      <c r="K234" s="174">
        <v>1</v>
      </c>
      <c r="L234" s="183"/>
      <c r="M234" s="175">
        <v>0</v>
      </c>
    </row>
    <row r="235" spans="1:13" ht="12.75">
      <c r="A235" s="36">
        <v>231</v>
      </c>
      <c r="B235" s="38">
        <v>12585</v>
      </c>
      <c r="C235" s="131" t="s">
        <v>459</v>
      </c>
      <c r="D235" s="131" t="s">
        <v>468</v>
      </c>
      <c r="E235" s="139"/>
      <c r="F235" s="140"/>
      <c r="G235" s="145" t="s">
        <v>114</v>
      </c>
      <c r="H235" s="25">
        <f t="shared" si="2"/>
        <v>0</v>
      </c>
      <c r="I235" s="40">
        <f>IF(COUNTBLANK(GD_CHAM_CONG!F236:T236)&gt;=15,1,0)</f>
        <v>0</v>
      </c>
      <c r="J235" s="40">
        <f>IF((GD_CHAM_CONG!AO236+GD_CHAM_CONG!AQ236+GD_CHAM_CONG!AR236+GD_CHAM_CONG!AT236+GD_CHAM_CONG!AU236+GD_CHAM_CONG!AV236)&gt;=14,1,0)</f>
        <v>0</v>
      </c>
      <c r="K235" s="174">
        <v>1</v>
      </c>
      <c r="L235" s="183"/>
      <c r="M235" s="175">
        <v>0</v>
      </c>
    </row>
    <row r="236" spans="1:13" ht="12.75">
      <c r="A236" s="36">
        <v>232</v>
      </c>
      <c r="B236" s="38">
        <v>12586</v>
      </c>
      <c r="C236" s="131" t="s">
        <v>582</v>
      </c>
      <c r="D236" s="131" t="s">
        <v>468</v>
      </c>
      <c r="E236" s="139"/>
      <c r="F236" s="140"/>
      <c r="G236" s="145" t="s">
        <v>114</v>
      </c>
      <c r="H236" s="25">
        <f t="shared" si="2"/>
        <v>0</v>
      </c>
      <c r="I236" s="40">
        <f>IF(COUNTBLANK(GD_CHAM_CONG!F237:T237)&gt;=15,1,0)</f>
        <v>0</v>
      </c>
      <c r="J236" s="40">
        <f>IF((GD_CHAM_CONG!AO237+GD_CHAM_CONG!AQ237+GD_CHAM_CONG!AR237+GD_CHAM_CONG!AT237+GD_CHAM_CONG!AU237+GD_CHAM_CONG!AV237)&gt;=14,1,0)</f>
        <v>0</v>
      </c>
      <c r="K236" s="174">
        <v>1</v>
      </c>
      <c r="L236" s="183"/>
      <c r="M236" s="175">
        <v>0.05</v>
      </c>
    </row>
    <row r="237" spans="1:13" ht="12.75">
      <c r="A237" s="36">
        <v>233</v>
      </c>
      <c r="B237" s="38">
        <v>12587</v>
      </c>
      <c r="C237" s="131" t="s">
        <v>583</v>
      </c>
      <c r="D237" s="131" t="s">
        <v>468</v>
      </c>
      <c r="E237" s="139"/>
      <c r="F237" s="140"/>
      <c r="G237" s="145" t="s">
        <v>114</v>
      </c>
      <c r="H237" s="25">
        <f t="shared" si="2"/>
        <v>0</v>
      </c>
      <c r="I237" s="40">
        <f>IF(COUNTBLANK(GD_CHAM_CONG!F238:T238)&gt;=15,1,0)</f>
        <v>0</v>
      </c>
      <c r="J237" s="40">
        <f>IF((GD_CHAM_CONG!AO238+GD_CHAM_CONG!AQ238+GD_CHAM_CONG!AR238+GD_CHAM_CONG!AT238+GD_CHAM_CONG!AU238+GD_CHAM_CONG!AV238)&gt;=14,1,0)</f>
        <v>0</v>
      </c>
      <c r="K237" s="174">
        <v>1</v>
      </c>
      <c r="L237" s="183"/>
      <c r="M237" s="175">
        <v>0.05</v>
      </c>
    </row>
    <row r="238" spans="1:13" ht="12.75">
      <c r="A238" s="36">
        <v>234</v>
      </c>
      <c r="B238" s="38">
        <v>12588</v>
      </c>
      <c r="C238" s="131" t="s">
        <v>584</v>
      </c>
      <c r="D238" s="131" t="s">
        <v>468</v>
      </c>
      <c r="E238" s="139"/>
      <c r="F238" s="140"/>
      <c r="G238" s="145" t="s">
        <v>114</v>
      </c>
      <c r="H238" s="25">
        <f t="shared" si="2"/>
        <v>0</v>
      </c>
      <c r="I238" s="40">
        <f>IF(COUNTBLANK(GD_CHAM_CONG!F239:T239)&gt;=15,1,0)</f>
        <v>0</v>
      </c>
      <c r="J238" s="40">
        <f>IF((GD_CHAM_CONG!AO239+GD_CHAM_CONG!AQ239+GD_CHAM_CONG!AR239+GD_CHAM_CONG!AT239+GD_CHAM_CONG!AU239+GD_CHAM_CONG!AV239)&gt;=14,1,0)</f>
        <v>0</v>
      </c>
      <c r="K238" s="174">
        <v>1</v>
      </c>
      <c r="L238" s="183"/>
      <c r="M238" s="175">
        <v>0</v>
      </c>
    </row>
    <row r="239" spans="1:13" ht="12.75">
      <c r="A239" s="36">
        <v>235</v>
      </c>
      <c r="B239" s="38">
        <v>12589</v>
      </c>
      <c r="C239" s="131" t="s">
        <v>585</v>
      </c>
      <c r="D239" s="131" t="s">
        <v>468</v>
      </c>
      <c r="E239" s="139"/>
      <c r="F239" s="140"/>
      <c r="G239" s="145" t="s">
        <v>114</v>
      </c>
      <c r="H239" s="25">
        <f t="shared" si="2"/>
        <v>0</v>
      </c>
      <c r="I239" s="40">
        <f>IF(COUNTBLANK(GD_CHAM_CONG!F240:T240)&gt;=15,1,0)</f>
        <v>0</v>
      </c>
      <c r="J239" s="40">
        <f>IF((GD_CHAM_CONG!AO240+GD_CHAM_CONG!AQ240+GD_CHAM_CONG!AR240+GD_CHAM_CONG!AT240+GD_CHAM_CONG!AU240+GD_CHAM_CONG!AV240)&gt;=14,1,0)</f>
        <v>0</v>
      </c>
      <c r="K239" s="174">
        <v>1</v>
      </c>
      <c r="L239" s="183"/>
      <c r="M239" s="175">
        <v>0</v>
      </c>
    </row>
    <row r="240" spans="1:13" ht="12.75">
      <c r="A240" s="36">
        <v>236</v>
      </c>
      <c r="B240" s="38">
        <v>12591</v>
      </c>
      <c r="C240" s="131" t="s">
        <v>586</v>
      </c>
      <c r="D240" s="131" t="s">
        <v>468</v>
      </c>
      <c r="E240" s="139"/>
      <c r="F240" s="140"/>
      <c r="G240" s="145" t="s">
        <v>114</v>
      </c>
      <c r="H240" s="25">
        <f t="shared" si="2"/>
        <v>0</v>
      </c>
      <c r="I240" s="40">
        <f>IF(COUNTBLANK(GD_CHAM_CONG!F241:T241)&gt;=15,1,0)</f>
        <v>0</v>
      </c>
      <c r="J240" s="40">
        <f>IF((GD_CHAM_CONG!AO241+GD_CHAM_CONG!AQ241+GD_CHAM_CONG!AR241+GD_CHAM_CONG!AT241+GD_CHAM_CONG!AU241+GD_CHAM_CONG!AV241)&gt;=14,1,0)</f>
        <v>0</v>
      </c>
      <c r="K240" s="174">
        <v>1</v>
      </c>
      <c r="L240" s="174">
        <v>2</v>
      </c>
      <c r="M240" s="175">
        <v>0</v>
      </c>
    </row>
    <row r="241" spans="1:13" ht="12.75">
      <c r="A241" s="36">
        <v>237</v>
      </c>
      <c r="B241" s="38">
        <v>12592</v>
      </c>
      <c r="C241" s="131" t="s">
        <v>587</v>
      </c>
      <c r="D241" s="131" t="s">
        <v>468</v>
      </c>
      <c r="E241" s="139"/>
      <c r="F241" s="140"/>
      <c r="G241" s="145" t="s">
        <v>114</v>
      </c>
      <c r="H241" s="25">
        <f t="shared" si="2"/>
        <v>0</v>
      </c>
      <c r="I241" s="40">
        <f>IF(COUNTBLANK(GD_CHAM_CONG!F242:T242)&gt;=15,1,0)</f>
        <v>0</v>
      </c>
      <c r="J241" s="40">
        <f>IF((GD_CHAM_CONG!AO242+GD_CHAM_CONG!AQ242+GD_CHAM_CONG!AR242+GD_CHAM_CONG!AT242+GD_CHAM_CONG!AU242+GD_CHAM_CONG!AV242)&gt;=14,1,0)</f>
        <v>0</v>
      </c>
      <c r="K241" s="174">
        <v>1</v>
      </c>
      <c r="L241" s="183"/>
      <c r="M241" s="175">
        <v>0</v>
      </c>
    </row>
    <row r="242" spans="1:13" ht="12.75">
      <c r="A242" s="36">
        <v>238</v>
      </c>
      <c r="B242" s="38">
        <v>13424</v>
      </c>
      <c r="C242" s="131" t="s">
        <v>135</v>
      </c>
      <c r="D242" s="131" t="s">
        <v>468</v>
      </c>
      <c r="E242" s="139"/>
      <c r="F242" s="140"/>
      <c r="G242" s="145" t="s">
        <v>114</v>
      </c>
      <c r="H242" s="25">
        <f t="shared" si="2"/>
        <v>0</v>
      </c>
      <c r="I242" s="40">
        <f>IF(COUNTBLANK(GD_CHAM_CONG!F243:T243)&gt;=15,1,0)</f>
        <v>0</v>
      </c>
      <c r="J242" s="40">
        <f>IF((GD_CHAM_CONG!AO243+GD_CHAM_CONG!AQ243+GD_CHAM_CONG!AR243+GD_CHAM_CONG!AT243+GD_CHAM_CONG!AU243+GD_CHAM_CONG!AV243)&gt;=14,1,0)</f>
        <v>0</v>
      </c>
      <c r="K242" s="174">
        <v>1</v>
      </c>
      <c r="L242" s="183"/>
      <c r="M242" s="175">
        <v>0</v>
      </c>
    </row>
    <row r="243" spans="1:13" ht="12.75">
      <c r="A243" s="36">
        <v>239</v>
      </c>
      <c r="B243" s="38">
        <v>13425</v>
      </c>
      <c r="C243" s="131" t="s">
        <v>588</v>
      </c>
      <c r="D243" s="131" t="s">
        <v>468</v>
      </c>
      <c r="E243" s="139"/>
      <c r="F243" s="140"/>
      <c r="G243" s="145" t="s">
        <v>114</v>
      </c>
      <c r="H243" s="25">
        <f t="shared" si="2"/>
        <v>0</v>
      </c>
      <c r="I243" s="40">
        <f>IF(COUNTBLANK(GD_CHAM_CONG!F244:T244)&gt;=15,1,0)</f>
        <v>0</v>
      </c>
      <c r="J243" s="40">
        <f>IF((GD_CHAM_CONG!AO244+GD_CHAM_CONG!AQ244+GD_CHAM_CONG!AR244+GD_CHAM_CONG!AT244+GD_CHAM_CONG!AU244+GD_CHAM_CONG!AV244)&gt;=14,1,0)</f>
        <v>0</v>
      </c>
      <c r="K243" s="174">
        <v>1</v>
      </c>
      <c r="L243" s="183"/>
      <c r="M243" s="175">
        <v>0.05</v>
      </c>
    </row>
    <row r="244" spans="1:13" ht="12.75">
      <c r="A244" s="36">
        <v>240</v>
      </c>
      <c r="B244" s="38">
        <v>13436</v>
      </c>
      <c r="C244" s="131" t="s">
        <v>589</v>
      </c>
      <c r="D244" s="131" t="s">
        <v>468</v>
      </c>
      <c r="E244" s="139"/>
      <c r="F244" s="140"/>
      <c r="G244" s="145" t="s">
        <v>114</v>
      </c>
      <c r="H244" s="25">
        <f t="shared" si="2"/>
        <v>0</v>
      </c>
      <c r="I244" s="40">
        <f>IF(COUNTBLANK(GD_CHAM_CONG!F245:T245)&gt;=15,1,0)</f>
        <v>0</v>
      </c>
      <c r="J244" s="40">
        <f>IF((GD_CHAM_CONG!AO245+GD_CHAM_CONG!AQ245+GD_CHAM_CONG!AR245+GD_CHAM_CONG!AT245+GD_CHAM_CONG!AU245+GD_CHAM_CONG!AV245)&gt;=14,1,0)</f>
        <v>0</v>
      </c>
      <c r="K244" s="174">
        <v>1</v>
      </c>
      <c r="L244" s="183"/>
      <c r="M244" s="175">
        <v>0.05</v>
      </c>
    </row>
    <row r="245" spans="1:13" ht="12.75">
      <c r="A245" s="36">
        <v>241</v>
      </c>
      <c r="B245" s="38">
        <v>13437</v>
      </c>
      <c r="C245" s="131" t="s">
        <v>590</v>
      </c>
      <c r="D245" s="131" t="s">
        <v>468</v>
      </c>
      <c r="E245" s="139"/>
      <c r="F245" s="140"/>
      <c r="G245" s="145" t="s">
        <v>114</v>
      </c>
      <c r="H245" s="25">
        <f t="shared" si="2"/>
        <v>0</v>
      </c>
      <c r="I245" s="40">
        <f>IF(COUNTBLANK(GD_CHAM_CONG!F246:T246)&gt;=15,1,0)</f>
        <v>0</v>
      </c>
      <c r="J245" s="40">
        <f>IF((GD_CHAM_CONG!AO246+GD_CHAM_CONG!AQ246+GD_CHAM_CONG!AR246+GD_CHAM_CONG!AT246+GD_CHAM_CONG!AU246+GD_CHAM_CONG!AV246)&gt;=14,1,0)</f>
        <v>0</v>
      </c>
      <c r="K245" s="174">
        <v>1</v>
      </c>
      <c r="L245" s="183"/>
      <c r="M245" s="175">
        <v>0</v>
      </c>
    </row>
    <row r="246" spans="1:13" ht="12.75">
      <c r="A246" s="36">
        <v>242</v>
      </c>
      <c r="B246" s="38">
        <v>13446</v>
      </c>
      <c r="C246" s="131" t="s">
        <v>591</v>
      </c>
      <c r="D246" s="131" t="s">
        <v>468</v>
      </c>
      <c r="E246" s="139"/>
      <c r="F246" s="140"/>
      <c r="G246" s="145" t="s">
        <v>114</v>
      </c>
      <c r="H246" s="25">
        <f t="shared" si="2"/>
        <v>0</v>
      </c>
      <c r="I246" s="40">
        <f>IF(COUNTBLANK(GD_CHAM_CONG!F247:T247)&gt;=15,1,0)</f>
        <v>0</v>
      </c>
      <c r="J246" s="40">
        <f>IF((GD_CHAM_CONG!AO247+GD_CHAM_CONG!AQ247+GD_CHAM_CONG!AR247+GD_CHAM_CONG!AT247+GD_CHAM_CONG!AU247+GD_CHAM_CONG!AV247)&gt;=14,1,0)</f>
        <v>0</v>
      </c>
      <c r="K246" s="174">
        <v>1</v>
      </c>
      <c r="L246" s="183"/>
      <c r="M246" s="175">
        <v>0</v>
      </c>
    </row>
    <row r="247" spans="1:13" ht="12.75">
      <c r="A247" s="36">
        <v>243</v>
      </c>
      <c r="B247" s="38">
        <v>13448</v>
      </c>
      <c r="C247" s="131" t="s">
        <v>592</v>
      </c>
      <c r="D247" s="131" t="s">
        <v>468</v>
      </c>
      <c r="E247" s="139"/>
      <c r="F247" s="140"/>
      <c r="G247" s="145" t="s">
        <v>114</v>
      </c>
      <c r="H247" s="25">
        <f t="shared" si="2"/>
        <v>0</v>
      </c>
      <c r="I247" s="40">
        <f>IF(COUNTBLANK(GD_CHAM_CONG!F248:T248)&gt;=15,1,0)</f>
        <v>0</v>
      </c>
      <c r="J247" s="40">
        <f>IF((GD_CHAM_CONG!AO248+GD_CHAM_CONG!AQ248+GD_CHAM_CONG!AR248+GD_CHAM_CONG!AT248+GD_CHAM_CONG!AU248+GD_CHAM_CONG!AV248)&gt;=14,1,0)</f>
        <v>0</v>
      </c>
      <c r="K247" s="174">
        <v>1</v>
      </c>
      <c r="L247" s="183"/>
      <c r="M247" s="175">
        <v>0</v>
      </c>
    </row>
    <row r="248" spans="1:13" ht="12.75">
      <c r="A248" s="36">
        <v>244</v>
      </c>
      <c r="B248" s="38">
        <v>13450</v>
      </c>
      <c r="C248" s="131" t="s">
        <v>593</v>
      </c>
      <c r="D248" s="131" t="s">
        <v>468</v>
      </c>
      <c r="E248" s="139"/>
      <c r="F248" s="140"/>
      <c r="G248" s="145" t="s">
        <v>114</v>
      </c>
      <c r="H248" s="25">
        <f t="shared" si="2"/>
        <v>0</v>
      </c>
      <c r="I248" s="40">
        <f>IF(COUNTBLANK(GD_CHAM_CONG!F249:T249)&gt;=15,1,0)</f>
        <v>0</v>
      </c>
      <c r="J248" s="40">
        <f>IF((GD_CHAM_CONG!AO249+GD_CHAM_CONG!AQ249+GD_CHAM_CONG!AR249+GD_CHAM_CONG!AT249+GD_CHAM_CONG!AU249+GD_CHAM_CONG!AV249)&gt;=14,1,0)</f>
        <v>0</v>
      </c>
      <c r="K248" s="174">
        <v>1</v>
      </c>
      <c r="L248" s="183"/>
      <c r="M248" s="175">
        <v>0</v>
      </c>
    </row>
    <row r="249" spans="1:13" ht="12.75">
      <c r="A249" s="36">
        <v>245</v>
      </c>
      <c r="B249" s="38">
        <v>13451</v>
      </c>
      <c r="C249" s="131" t="s">
        <v>594</v>
      </c>
      <c r="D249" s="131" t="s">
        <v>468</v>
      </c>
      <c r="E249" s="139"/>
      <c r="F249" s="140"/>
      <c r="G249" s="145" t="s">
        <v>114</v>
      </c>
      <c r="H249" s="25">
        <f t="shared" si="2"/>
        <v>0</v>
      </c>
      <c r="I249" s="40">
        <f>IF(COUNTBLANK(GD_CHAM_CONG!F250:T250)&gt;=15,1,0)</f>
        <v>0</v>
      </c>
      <c r="J249" s="40">
        <f>IF((GD_CHAM_CONG!AO250+GD_CHAM_CONG!AQ250+GD_CHAM_CONG!AR250+GD_CHAM_CONG!AT250+GD_CHAM_CONG!AU250+GD_CHAM_CONG!AV250)&gt;=14,1,0)</f>
        <v>0</v>
      </c>
      <c r="K249" s="174">
        <v>1</v>
      </c>
      <c r="L249" s="183"/>
      <c r="M249" s="175">
        <v>0</v>
      </c>
    </row>
    <row r="250" spans="1:13" ht="12.75">
      <c r="A250" s="36">
        <v>246</v>
      </c>
      <c r="B250" s="38">
        <v>13453</v>
      </c>
      <c r="C250" s="131" t="s">
        <v>595</v>
      </c>
      <c r="D250" s="131" t="s">
        <v>468</v>
      </c>
      <c r="E250" s="139"/>
      <c r="F250" s="140"/>
      <c r="G250" s="145" t="s">
        <v>114</v>
      </c>
      <c r="H250" s="25">
        <f t="shared" si="2"/>
        <v>0</v>
      </c>
      <c r="I250" s="40">
        <f>IF(COUNTBLANK(GD_CHAM_CONG!F251:T251)&gt;=15,1,0)</f>
        <v>0</v>
      </c>
      <c r="J250" s="40">
        <f>IF((GD_CHAM_CONG!AO251+GD_CHAM_CONG!AQ251+GD_CHAM_CONG!AR251+GD_CHAM_CONG!AT251+GD_CHAM_CONG!AU251+GD_CHAM_CONG!AV251)&gt;=14,1,0)</f>
        <v>0</v>
      </c>
      <c r="K250" s="174">
        <v>1</v>
      </c>
      <c r="L250" s="183"/>
      <c r="M250" s="175">
        <v>0</v>
      </c>
    </row>
    <row r="251" spans="1:13" ht="12.75">
      <c r="A251" s="36">
        <v>247</v>
      </c>
      <c r="B251" s="38">
        <v>13454</v>
      </c>
      <c r="C251" s="131" t="s">
        <v>596</v>
      </c>
      <c r="D251" s="131" t="s">
        <v>468</v>
      </c>
      <c r="E251" s="139"/>
      <c r="F251" s="140"/>
      <c r="G251" s="145" t="s">
        <v>114</v>
      </c>
      <c r="H251" s="25">
        <f t="shared" si="2"/>
        <v>0</v>
      </c>
      <c r="I251" s="40">
        <f>IF(COUNTBLANK(GD_CHAM_CONG!F252:T252)&gt;=15,1,0)</f>
        <v>0</v>
      </c>
      <c r="J251" s="40">
        <f>IF((GD_CHAM_CONG!AO252+GD_CHAM_CONG!AQ252+GD_CHAM_CONG!AR252+GD_CHAM_CONG!AT252+GD_CHAM_CONG!AU252+GD_CHAM_CONG!AV252)&gt;=14,1,0)</f>
        <v>0</v>
      </c>
      <c r="K251" s="174">
        <v>1</v>
      </c>
      <c r="L251" s="183"/>
      <c r="M251" s="175">
        <v>0</v>
      </c>
    </row>
    <row r="252" spans="1:13" ht="12.75">
      <c r="A252" s="36">
        <v>248</v>
      </c>
      <c r="B252" s="38">
        <v>13455</v>
      </c>
      <c r="C252" s="131" t="s">
        <v>597</v>
      </c>
      <c r="D252" s="131" t="s">
        <v>468</v>
      </c>
      <c r="E252" s="139"/>
      <c r="F252" s="140"/>
      <c r="G252" s="145" t="s">
        <v>114</v>
      </c>
      <c r="H252" s="25">
        <f t="shared" si="2"/>
        <v>0</v>
      </c>
      <c r="I252" s="40">
        <f>IF(COUNTBLANK(GD_CHAM_CONG!F253:T253)&gt;=15,1,0)</f>
        <v>0</v>
      </c>
      <c r="J252" s="40">
        <f>IF((GD_CHAM_CONG!AO253+GD_CHAM_CONG!AQ253+GD_CHAM_CONG!AR253+GD_CHAM_CONG!AT253+GD_CHAM_CONG!AU253+GD_CHAM_CONG!AV253)&gt;=14,1,0)</f>
        <v>0</v>
      </c>
      <c r="K252" s="174">
        <v>1</v>
      </c>
      <c r="L252" s="183"/>
      <c r="M252" s="175">
        <v>0</v>
      </c>
    </row>
    <row r="253" spans="1:13" ht="12.75">
      <c r="A253" s="36">
        <v>249</v>
      </c>
      <c r="B253" s="38">
        <v>13457</v>
      </c>
      <c r="C253" s="131" t="s">
        <v>598</v>
      </c>
      <c r="D253" s="131" t="s">
        <v>468</v>
      </c>
      <c r="E253" s="139"/>
      <c r="F253" s="140"/>
      <c r="G253" s="145" t="s">
        <v>114</v>
      </c>
      <c r="H253" s="25">
        <f t="shared" si="2"/>
        <v>0</v>
      </c>
      <c r="I253" s="40">
        <f>IF(COUNTBLANK(GD_CHAM_CONG!F254:T254)&gt;=15,1,0)</f>
        <v>0</v>
      </c>
      <c r="J253" s="40">
        <f>IF((GD_CHAM_CONG!AO254+GD_CHAM_CONG!AQ254+GD_CHAM_CONG!AR254+GD_CHAM_CONG!AT254+GD_CHAM_CONG!AU254+GD_CHAM_CONG!AV254)&gt;=14,1,0)</f>
        <v>0</v>
      </c>
      <c r="K253" s="174">
        <v>1</v>
      </c>
      <c r="L253" s="183"/>
      <c r="M253" s="226">
        <v>0.05</v>
      </c>
    </row>
    <row r="254" spans="1:13" ht="12.75">
      <c r="A254" s="36">
        <v>250</v>
      </c>
      <c r="B254" s="38">
        <v>13458</v>
      </c>
      <c r="C254" s="131" t="s">
        <v>599</v>
      </c>
      <c r="D254" s="131" t="s">
        <v>468</v>
      </c>
      <c r="E254" s="139"/>
      <c r="F254" s="140"/>
      <c r="G254" s="145" t="s">
        <v>114</v>
      </c>
      <c r="H254" s="25">
        <f t="shared" si="2"/>
        <v>0</v>
      </c>
      <c r="I254" s="40">
        <f>IF(COUNTBLANK(GD_CHAM_CONG!F255:T255)&gt;=15,1,0)</f>
        <v>0</v>
      </c>
      <c r="J254" s="40">
        <f>IF((GD_CHAM_CONG!AO255+GD_CHAM_CONG!AQ255+GD_CHAM_CONG!AR255+GD_CHAM_CONG!AT255+GD_CHAM_CONG!AU255+GD_CHAM_CONG!AV255)&gt;=14,1,0)</f>
        <v>0</v>
      </c>
      <c r="K254" s="174">
        <v>1</v>
      </c>
      <c r="L254" s="183"/>
      <c r="M254" s="175">
        <v>0</v>
      </c>
    </row>
    <row r="255" spans="1:13" ht="12.75">
      <c r="A255" s="36">
        <v>251</v>
      </c>
      <c r="B255" s="38">
        <v>13461</v>
      </c>
      <c r="C255" s="131" t="s">
        <v>600</v>
      </c>
      <c r="D255" s="131" t="s">
        <v>468</v>
      </c>
      <c r="E255" s="139"/>
      <c r="F255" s="140"/>
      <c r="G255" s="145" t="s">
        <v>114</v>
      </c>
      <c r="H255" s="25">
        <f t="shared" si="2"/>
        <v>0</v>
      </c>
      <c r="I255" s="40">
        <f>IF(COUNTBLANK(GD_CHAM_CONG!F256:T256)&gt;=15,1,0)</f>
        <v>0</v>
      </c>
      <c r="J255" s="40">
        <f>IF((GD_CHAM_CONG!AO256+GD_CHAM_CONG!AQ256+GD_CHAM_CONG!AR256+GD_CHAM_CONG!AT256+GD_CHAM_CONG!AU256+GD_CHAM_CONG!AV256)&gt;=14,1,0)</f>
        <v>0</v>
      </c>
      <c r="K255" s="174">
        <v>1</v>
      </c>
      <c r="L255" s="183"/>
      <c r="M255" s="175">
        <v>0.05</v>
      </c>
    </row>
    <row r="256" spans="1:13" ht="12.75">
      <c r="A256" s="36">
        <v>252</v>
      </c>
      <c r="B256" s="38">
        <v>13464</v>
      </c>
      <c r="C256" s="131" t="s">
        <v>601</v>
      </c>
      <c r="D256" s="131" t="s">
        <v>468</v>
      </c>
      <c r="E256" s="139"/>
      <c r="F256" s="140"/>
      <c r="G256" s="145" t="s">
        <v>114</v>
      </c>
      <c r="H256" s="25">
        <f t="shared" si="2"/>
        <v>0</v>
      </c>
      <c r="I256" s="40">
        <f>IF(COUNTBLANK(GD_CHAM_CONG!F257:T257)&gt;=15,1,0)</f>
        <v>0</v>
      </c>
      <c r="J256" s="40">
        <f>IF((GD_CHAM_CONG!AO257+GD_CHAM_CONG!AQ257+GD_CHAM_CONG!AR257+GD_CHAM_CONG!AT257+GD_CHAM_CONG!AU257+GD_CHAM_CONG!AV257)&gt;=14,1,0)</f>
        <v>0</v>
      </c>
      <c r="K256" s="174">
        <v>1</v>
      </c>
      <c r="L256" s="183"/>
      <c r="M256" s="175">
        <v>0</v>
      </c>
    </row>
    <row r="257" spans="1:13" ht="12.75">
      <c r="A257" s="36">
        <v>253</v>
      </c>
      <c r="B257" s="38">
        <v>13465</v>
      </c>
      <c r="C257" s="131" t="s">
        <v>602</v>
      </c>
      <c r="D257" s="131" t="s">
        <v>468</v>
      </c>
      <c r="E257" s="139"/>
      <c r="F257" s="140"/>
      <c r="G257" s="145" t="s">
        <v>114</v>
      </c>
      <c r="H257" s="25">
        <f t="shared" si="2"/>
        <v>0</v>
      </c>
      <c r="I257" s="40">
        <f>IF(COUNTBLANK(GD_CHAM_CONG!F258:T258)&gt;=15,1,0)</f>
        <v>0</v>
      </c>
      <c r="J257" s="40">
        <f>IF((GD_CHAM_CONG!AO258+GD_CHAM_CONG!AQ258+GD_CHAM_CONG!AR258+GD_CHAM_CONG!AT258+GD_CHAM_CONG!AU258+GD_CHAM_CONG!AV258)&gt;=14,1,0)</f>
        <v>0</v>
      </c>
      <c r="K257" s="174">
        <v>1</v>
      </c>
      <c r="L257" s="183"/>
      <c r="M257" s="175">
        <v>0</v>
      </c>
    </row>
    <row r="258" spans="1:13" ht="12.75">
      <c r="A258" s="36">
        <v>254</v>
      </c>
      <c r="B258" s="38">
        <v>13466</v>
      </c>
      <c r="C258" s="131" t="s">
        <v>603</v>
      </c>
      <c r="D258" s="131" t="s">
        <v>468</v>
      </c>
      <c r="E258" s="139"/>
      <c r="F258" s="140"/>
      <c r="G258" s="145" t="s">
        <v>114</v>
      </c>
      <c r="H258" s="25">
        <f t="shared" si="2"/>
        <v>0</v>
      </c>
      <c r="I258" s="40">
        <f>IF(COUNTBLANK(GD_CHAM_CONG!F259:T259)&gt;=15,1,0)</f>
        <v>0</v>
      </c>
      <c r="J258" s="40">
        <f>IF((GD_CHAM_CONG!AO259+GD_CHAM_CONG!AQ259+GD_CHAM_CONG!AR259+GD_CHAM_CONG!AT259+GD_CHAM_CONG!AU259+GD_CHAM_CONG!AV259)&gt;=14,1,0)</f>
        <v>0</v>
      </c>
      <c r="K258" s="174">
        <v>1</v>
      </c>
      <c r="L258" s="183"/>
      <c r="M258" s="175">
        <v>0</v>
      </c>
    </row>
    <row r="259" spans="1:13" ht="12.75">
      <c r="A259" s="36">
        <v>255</v>
      </c>
      <c r="B259" s="38">
        <v>13467</v>
      </c>
      <c r="C259" s="131" t="s">
        <v>604</v>
      </c>
      <c r="D259" s="131" t="s">
        <v>468</v>
      </c>
      <c r="E259" s="139"/>
      <c r="F259" s="140"/>
      <c r="G259" s="145" t="s">
        <v>114</v>
      </c>
      <c r="H259" s="25">
        <f t="shared" si="2"/>
        <v>0</v>
      </c>
      <c r="I259" s="40">
        <f>IF(COUNTBLANK(GD_CHAM_CONG!F260:T260)&gt;=15,1,0)</f>
        <v>0</v>
      </c>
      <c r="J259" s="40">
        <f>IF((GD_CHAM_CONG!AO260+GD_CHAM_CONG!AQ260+GD_CHAM_CONG!AR260+GD_CHAM_CONG!AT260+GD_CHAM_CONG!AU260+GD_CHAM_CONG!AV260)&gt;=14,1,0)</f>
        <v>0</v>
      </c>
      <c r="K259" s="174">
        <v>1</v>
      </c>
      <c r="L259" s="183"/>
      <c r="M259" s="175">
        <v>0</v>
      </c>
    </row>
    <row r="260" spans="1:13" ht="12.75">
      <c r="A260" s="36">
        <v>256</v>
      </c>
      <c r="B260" s="38">
        <v>13468</v>
      </c>
      <c r="C260" s="131" t="s">
        <v>605</v>
      </c>
      <c r="D260" s="131" t="s">
        <v>468</v>
      </c>
      <c r="E260" s="139"/>
      <c r="F260" s="140"/>
      <c r="G260" s="145" t="s">
        <v>114</v>
      </c>
      <c r="H260" s="25">
        <f t="shared" si="2"/>
        <v>0</v>
      </c>
      <c r="I260" s="40">
        <f>IF(COUNTBLANK(GD_CHAM_CONG!F261:T261)&gt;=15,1,0)</f>
        <v>0</v>
      </c>
      <c r="J260" s="40">
        <f>IF((GD_CHAM_CONG!AO261+GD_CHAM_CONG!AQ261+GD_CHAM_CONG!AR261+GD_CHAM_CONG!AT261+GD_CHAM_CONG!AU261+GD_CHAM_CONG!AV261)&gt;=14,1,0)</f>
        <v>0</v>
      </c>
      <c r="K260" s="174">
        <v>1</v>
      </c>
      <c r="L260" s="183"/>
      <c r="M260" s="175">
        <v>0</v>
      </c>
    </row>
    <row r="261" spans="1:13" ht="12.75">
      <c r="A261" s="36">
        <v>257</v>
      </c>
      <c r="B261" s="38">
        <v>11141</v>
      </c>
      <c r="C261" s="131" t="s">
        <v>606</v>
      </c>
      <c r="D261" s="131" t="s">
        <v>468</v>
      </c>
      <c r="E261" s="139"/>
      <c r="F261" s="140"/>
      <c r="G261" s="145" t="s">
        <v>114</v>
      </c>
      <c r="H261" s="25">
        <f t="shared" si="2"/>
        <v>0</v>
      </c>
      <c r="I261" s="40">
        <f>IF(COUNTBLANK(GD_CHAM_CONG!F262:T262)&gt;=15,1,0)</f>
        <v>0</v>
      </c>
      <c r="J261" s="40">
        <f>IF((GD_CHAM_CONG!AO262+GD_CHAM_CONG!AQ262+GD_CHAM_CONG!AR262+GD_CHAM_CONG!AT262+GD_CHAM_CONG!AU262+GD_CHAM_CONG!AV262)&gt;=14,1,0)</f>
        <v>0</v>
      </c>
      <c r="K261" s="174">
        <v>1</v>
      </c>
      <c r="L261" s="183"/>
      <c r="M261" s="175">
        <v>0</v>
      </c>
    </row>
    <row r="262" spans="1:13" ht="12.75">
      <c r="A262" s="36">
        <v>258</v>
      </c>
      <c r="B262" s="38">
        <v>10681</v>
      </c>
      <c r="C262" s="131" t="s">
        <v>607</v>
      </c>
      <c r="D262" s="131" t="s">
        <v>445</v>
      </c>
      <c r="E262" s="139"/>
      <c r="F262" s="140"/>
      <c r="G262" s="145" t="s">
        <v>116</v>
      </c>
      <c r="H262" s="25">
        <f t="shared" si="2"/>
        <v>0</v>
      </c>
      <c r="I262" s="40">
        <f>IF(COUNTBLANK(GD_CHAM_CONG!F263:T263)&gt;=15,1,0)</f>
        <v>0</v>
      </c>
      <c r="J262" s="40">
        <f>IF((GD_CHAM_CONG!AO263+GD_CHAM_CONG!AQ263+GD_CHAM_CONG!AR263+GD_CHAM_CONG!AT263+GD_CHAM_CONG!AU263+GD_CHAM_CONG!AV263)&gt;=14,1,0)</f>
        <v>0</v>
      </c>
      <c r="K262" s="174">
        <v>1</v>
      </c>
      <c r="L262" s="174">
        <v>2</v>
      </c>
      <c r="M262" s="175">
        <v>0.05</v>
      </c>
    </row>
    <row r="263" spans="1:13" ht="12.75">
      <c r="A263" s="36">
        <v>259</v>
      </c>
      <c r="B263" s="38">
        <v>10682</v>
      </c>
      <c r="C263" s="131" t="s">
        <v>608</v>
      </c>
      <c r="D263" s="131" t="s">
        <v>445</v>
      </c>
      <c r="E263" s="139"/>
      <c r="F263" s="140"/>
      <c r="G263" s="145" t="s">
        <v>116</v>
      </c>
      <c r="H263" s="25">
        <f t="shared" si="2"/>
        <v>0</v>
      </c>
      <c r="I263" s="40">
        <f>IF(COUNTBLANK(GD_CHAM_CONG!F264:T264)&gt;=15,1,0)</f>
        <v>0</v>
      </c>
      <c r="J263" s="40">
        <f>IF((GD_CHAM_CONG!AO264+GD_CHAM_CONG!AQ264+GD_CHAM_CONG!AR264+GD_CHAM_CONG!AT264+GD_CHAM_CONG!AU264+GD_CHAM_CONG!AV264)&gt;=14,1,0)</f>
        <v>0</v>
      </c>
      <c r="K263" s="174">
        <v>1</v>
      </c>
      <c r="L263" s="183"/>
      <c r="M263" s="175">
        <v>0</v>
      </c>
    </row>
    <row r="264" spans="1:13" ht="12.75">
      <c r="A264" s="36">
        <v>260</v>
      </c>
      <c r="B264" s="38">
        <v>10683</v>
      </c>
      <c r="C264" s="131" t="s">
        <v>609</v>
      </c>
      <c r="D264" s="131" t="s">
        <v>445</v>
      </c>
      <c r="E264" s="139"/>
      <c r="F264" s="140"/>
      <c r="G264" s="145" t="s">
        <v>116</v>
      </c>
      <c r="H264" s="25">
        <f t="shared" si="2"/>
        <v>0</v>
      </c>
      <c r="I264" s="40">
        <f>IF(COUNTBLANK(GD_CHAM_CONG!F265:T265)&gt;=15,1,0)</f>
        <v>0</v>
      </c>
      <c r="J264" s="40">
        <f>IF((GD_CHAM_CONG!AO265+GD_CHAM_CONG!AQ265+GD_CHAM_CONG!AR265+GD_CHAM_CONG!AT265+GD_CHAM_CONG!AU265+GD_CHAM_CONG!AV265)&gt;=14,1,0)</f>
        <v>0</v>
      </c>
      <c r="K264" s="174">
        <v>1</v>
      </c>
      <c r="L264" s="174">
        <v>2</v>
      </c>
      <c r="M264" s="175">
        <v>0</v>
      </c>
    </row>
    <row r="265" spans="1:13" ht="12.75">
      <c r="A265" s="36">
        <v>261</v>
      </c>
      <c r="B265" s="38">
        <v>10684</v>
      </c>
      <c r="C265" s="131" t="s">
        <v>610</v>
      </c>
      <c r="D265" s="131" t="s">
        <v>445</v>
      </c>
      <c r="E265" s="139"/>
      <c r="F265" s="140"/>
      <c r="G265" s="145" t="s">
        <v>116</v>
      </c>
      <c r="H265" s="25">
        <f t="shared" si="2"/>
        <v>0</v>
      </c>
      <c r="I265" s="40">
        <f>IF(COUNTBLANK(GD_CHAM_CONG!F266:T266)&gt;=15,1,0)</f>
        <v>0</v>
      </c>
      <c r="J265" s="40">
        <f>IF((GD_CHAM_CONG!AO266+GD_CHAM_CONG!AQ266+GD_CHAM_CONG!AR266+GD_CHAM_CONG!AT266+GD_CHAM_CONG!AU266+GD_CHAM_CONG!AV266)&gt;=14,1,0)</f>
        <v>0</v>
      </c>
      <c r="K265" s="174">
        <v>1</v>
      </c>
      <c r="L265" s="174">
        <v>2</v>
      </c>
      <c r="M265" s="175">
        <v>0</v>
      </c>
    </row>
    <row r="266" spans="1:13" ht="12.75">
      <c r="A266" s="36">
        <v>262</v>
      </c>
      <c r="B266" s="38">
        <v>10705</v>
      </c>
      <c r="C266" s="131" t="s">
        <v>611</v>
      </c>
      <c r="D266" s="131" t="s">
        <v>445</v>
      </c>
      <c r="E266" s="139"/>
      <c r="F266" s="140"/>
      <c r="G266" s="145" t="s">
        <v>116</v>
      </c>
      <c r="H266" s="25">
        <f t="shared" si="2"/>
        <v>0</v>
      </c>
      <c r="I266" s="40">
        <f>IF(COUNTBLANK(GD_CHAM_CONG!F267:T267)&gt;=15,1,0)</f>
        <v>0</v>
      </c>
      <c r="J266" s="40">
        <f>IF((GD_CHAM_CONG!AO267+GD_CHAM_CONG!AQ267+GD_CHAM_CONG!AR267+GD_CHAM_CONG!AT267+GD_CHAM_CONG!AU267+GD_CHAM_CONG!AV267)&gt;=14,1,0)</f>
        <v>0</v>
      </c>
      <c r="K266" s="174">
        <v>1</v>
      </c>
      <c r="L266" s="174">
        <v>2</v>
      </c>
      <c r="M266" s="175">
        <v>0</v>
      </c>
    </row>
    <row r="267" spans="1:13" ht="12.75">
      <c r="A267" s="36">
        <v>263</v>
      </c>
      <c r="B267" s="38">
        <v>10706</v>
      </c>
      <c r="C267" s="131" t="s">
        <v>612</v>
      </c>
      <c r="D267" s="131" t="s">
        <v>445</v>
      </c>
      <c r="E267" s="139"/>
      <c r="F267" s="140"/>
      <c r="G267" s="145" t="s">
        <v>116</v>
      </c>
      <c r="H267" s="25">
        <f t="shared" si="2"/>
        <v>0</v>
      </c>
      <c r="I267" s="40">
        <f>IF(COUNTBLANK(GD_CHAM_CONG!F268:T268)&gt;=15,1,0)</f>
        <v>0</v>
      </c>
      <c r="J267" s="40">
        <f>IF((GD_CHAM_CONG!AO268+GD_CHAM_CONG!AQ268+GD_CHAM_CONG!AR268+GD_CHAM_CONG!AT268+GD_CHAM_CONG!AU268+GD_CHAM_CONG!AV268)&gt;=14,1,0)</f>
        <v>0</v>
      </c>
      <c r="K267" s="174">
        <v>1</v>
      </c>
      <c r="L267" s="174">
        <v>2</v>
      </c>
      <c r="M267" s="175">
        <v>0.1</v>
      </c>
    </row>
    <row r="268" spans="1:13" ht="12.75">
      <c r="A268" s="36">
        <v>264</v>
      </c>
      <c r="B268" s="38">
        <v>10707</v>
      </c>
      <c r="C268" s="131" t="s">
        <v>613</v>
      </c>
      <c r="D268" s="131" t="s">
        <v>445</v>
      </c>
      <c r="E268" s="139"/>
      <c r="F268" s="140"/>
      <c r="G268" s="145" t="s">
        <v>116</v>
      </c>
      <c r="H268" s="25">
        <f t="shared" si="2"/>
        <v>0</v>
      </c>
      <c r="I268" s="40">
        <f>IF(COUNTBLANK(GD_CHAM_CONG!F269:T269)&gt;=15,1,0)</f>
        <v>0</v>
      </c>
      <c r="J268" s="40">
        <f>IF((GD_CHAM_CONG!AO269+GD_CHAM_CONG!AQ269+GD_CHAM_CONG!AR269+GD_CHAM_CONG!AT269+GD_CHAM_CONG!AU269+GD_CHAM_CONG!AV269)&gt;=14,1,0)</f>
        <v>0</v>
      </c>
      <c r="K268" s="174">
        <v>1</v>
      </c>
      <c r="L268" s="174">
        <v>3</v>
      </c>
      <c r="M268" s="175">
        <v>0.1</v>
      </c>
    </row>
    <row r="269" spans="1:13" ht="12.75">
      <c r="A269" s="36">
        <v>265</v>
      </c>
      <c r="B269" s="38">
        <v>10708</v>
      </c>
      <c r="C269" s="131" t="s">
        <v>614</v>
      </c>
      <c r="D269" s="131" t="s">
        <v>445</v>
      </c>
      <c r="E269" s="139"/>
      <c r="F269" s="140"/>
      <c r="G269" s="145" t="s">
        <v>116</v>
      </c>
      <c r="H269" s="25">
        <f t="shared" si="2"/>
        <v>0</v>
      </c>
      <c r="I269" s="40">
        <f>IF(COUNTBLANK(GD_CHAM_CONG!F270:T270)&gt;=15,1,0)</f>
        <v>0</v>
      </c>
      <c r="J269" s="40">
        <f>IF((GD_CHAM_CONG!AO270+GD_CHAM_CONG!AQ270+GD_CHAM_CONG!AR270+GD_CHAM_CONG!AT270+GD_CHAM_CONG!AU270+GD_CHAM_CONG!AV270)&gt;=14,1,0)</f>
        <v>0</v>
      </c>
      <c r="K269" s="174">
        <v>1</v>
      </c>
      <c r="L269" s="174">
        <v>2</v>
      </c>
      <c r="M269" s="175">
        <v>0</v>
      </c>
    </row>
    <row r="270" spans="1:13" ht="12.75">
      <c r="A270" s="36">
        <v>266</v>
      </c>
      <c r="B270" s="38">
        <v>10710</v>
      </c>
      <c r="C270" s="131" t="s">
        <v>615</v>
      </c>
      <c r="D270" s="131" t="s">
        <v>445</v>
      </c>
      <c r="E270" s="139"/>
      <c r="F270" s="140"/>
      <c r="G270" s="145" t="s">
        <v>116</v>
      </c>
      <c r="H270" s="25">
        <f t="shared" si="2"/>
        <v>0</v>
      </c>
      <c r="I270" s="40">
        <f>IF(COUNTBLANK(GD_CHAM_CONG!F271:T271)&gt;=15,1,0)</f>
        <v>0</v>
      </c>
      <c r="J270" s="40">
        <f>IF((GD_CHAM_CONG!AO271+GD_CHAM_CONG!AQ271+GD_CHAM_CONG!AR271+GD_CHAM_CONG!AT271+GD_CHAM_CONG!AU271+GD_CHAM_CONG!AV271)&gt;=14,1,0)</f>
        <v>0</v>
      </c>
      <c r="K270" s="174">
        <v>1</v>
      </c>
      <c r="L270" s="174">
        <v>2</v>
      </c>
      <c r="M270" s="175">
        <v>0.2</v>
      </c>
    </row>
    <row r="271" spans="1:13" ht="12.75">
      <c r="A271" s="36">
        <v>267</v>
      </c>
      <c r="B271" s="38">
        <v>10711</v>
      </c>
      <c r="C271" s="131" t="s">
        <v>616</v>
      </c>
      <c r="D271" s="131" t="s">
        <v>445</v>
      </c>
      <c r="E271" s="139"/>
      <c r="F271" s="140"/>
      <c r="G271" s="145" t="s">
        <v>116</v>
      </c>
      <c r="H271" s="25">
        <f t="shared" si="2"/>
        <v>0</v>
      </c>
      <c r="I271" s="40">
        <f>IF(COUNTBLANK(GD_CHAM_CONG!F272:T272)&gt;=15,1,0)</f>
        <v>0</v>
      </c>
      <c r="J271" s="40">
        <f>IF((GD_CHAM_CONG!AO272+GD_CHAM_CONG!AQ272+GD_CHAM_CONG!AR272+GD_CHAM_CONG!AT272+GD_CHAM_CONG!AU272+GD_CHAM_CONG!AV272)&gt;=14,1,0)</f>
        <v>0</v>
      </c>
      <c r="K271" s="174">
        <v>1</v>
      </c>
      <c r="L271" s="174">
        <v>2</v>
      </c>
      <c r="M271" s="175">
        <v>0</v>
      </c>
    </row>
    <row r="272" spans="1:13" ht="12.75">
      <c r="A272" s="36">
        <v>268</v>
      </c>
      <c r="B272" s="38">
        <v>10712</v>
      </c>
      <c r="C272" s="131" t="s">
        <v>617</v>
      </c>
      <c r="D272" s="131" t="s">
        <v>445</v>
      </c>
      <c r="E272" s="139"/>
      <c r="F272" s="140"/>
      <c r="G272" s="145" t="s">
        <v>116</v>
      </c>
      <c r="H272" s="25">
        <f t="shared" si="2"/>
        <v>0</v>
      </c>
      <c r="I272" s="40">
        <f>IF(COUNTBLANK(GD_CHAM_CONG!F273:T273)&gt;=15,1,0)</f>
        <v>0</v>
      </c>
      <c r="J272" s="40">
        <f>IF((GD_CHAM_CONG!AO273+GD_CHAM_CONG!AQ273+GD_CHAM_CONG!AR273+GD_CHAM_CONG!AT273+GD_CHAM_CONG!AU273+GD_CHAM_CONG!AV273)&gt;=14,1,0)</f>
        <v>0</v>
      </c>
      <c r="K272" s="174">
        <v>1</v>
      </c>
      <c r="L272" s="174">
        <v>1</v>
      </c>
      <c r="M272" s="175">
        <v>0</v>
      </c>
    </row>
    <row r="273" spans="1:13" ht="12.75">
      <c r="A273" s="36">
        <v>269</v>
      </c>
      <c r="B273" s="38">
        <v>10713</v>
      </c>
      <c r="C273" s="131" t="s">
        <v>618</v>
      </c>
      <c r="D273" s="131" t="s">
        <v>445</v>
      </c>
      <c r="E273" s="139"/>
      <c r="F273" s="140"/>
      <c r="G273" s="145" t="s">
        <v>116</v>
      </c>
      <c r="H273" s="25">
        <f t="shared" si="2"/>
        <v>0</v>
      </c>
      <c r="I273" s="40">
        <f>IF(COUNTBLANK(GD_CHAM_CONG!F274:T274)&gt;=15,1,0)</f>
        <v>0</v>
      </c>
      <c r="J273" s="40">
        <f>IF((GD_CHAM_CONG!AO274+GD_CHAM_CONG!AQ274+GD_CHAM_CONG!AR274+GD_CHAM_CONG!AT274+GD_CHAM_CONG!AU274+GD_CHAM_CONG!AV274)&gt;=14,1,0)</f>
        <v>0</v>
      </c>
      <c r="K273" s="174">
        <v>1</v>
      </c>
      <c r="L273" s="174">
        <v>1</v>
      </c>
      <c r="M273" s="175">
        <v>0.05</v>
      </c>
    </row>
    <row r="274" spans="1:13" ht="12.75">
      <c r="A274" s="36">
        <v>270</v>
      </c>
      <c r="B274" s="38">
        <v>10714</v>
      </c>
      <c r="C274" s="131" t="s">
        <v>619</v>
      </c>
      <c r="D274" s="131" t="s">
        <v>445</v>
      </c>
      <c r="E274" s="139"/>
      <c r="F274" s="140"/>
      <c r="G274" s="145" t="s">
        <v>116</v>
      </c>
      <c r="H274" s="25">
        <f t="shared" si="2"/>
        <v>0</v>
      </c>
      <c r="I274" s="40">
        <f>IF(COUNTBLANK(GD_CHAM_CONG!F275:T275)&gt;=15,1,0)</f>
        <v>0</v>
      </c>
      <c r="J274" s="40">
        <f>IF((GD_CHAM_CONG!AO275+GD_CHAM_CONG!AQ275+GD_CHAM_CONG!AR275+GD_CHAM_CONG!AT275+GD_CHAM_CONG!AU275+GD_CHAM_CONG!AV275)&gt;=14,1,0)</f>
        <v>0</v>
      </c>
      <c r="K274" s="174">
        <v>1</v>
      </c>
      <c r="L274" s="174">
        <v>4</v>
      </c>
      <c r="M274" s="175">
        <v>0.1</v>
      </c>
    </row>
    <row r="275" spans="1:13" ht="12.75">
      <c r="A275" s="36">
        <v>271</v>
      </c>
      <c r="B275" s="38">
        <v>10716</v>
      </c>
      <c r="C275" s="131" t="s">
        <v>620</v>
      </c>
      <c r="D275" s="131" t="s">
        <v>445</v>
      </c>
      <c r="E275" s="139"/>
      <c r="F275" s="140"/>
      <c r="G275" s="145" t="s">
        <v>116</v>
      </c>
      <c r="H275" s="25">
        <f t="shared" si="2"/>
        <v>0</v>
      </c>
      <c r="I275" s="40">
        <f>IF(COUNTBLANK(GD_CHAM_CONG!F276:T276)&gt;=15,1,0)</f>
        <v>0</v>
      </c>
      <c r="J275" s="40">
        <f>IF((GD_CHAM_CONG!AO276+GD_CHAM_CONG!AQ276+GD_CHAM_CONG!AR276+GD_CHAM_CONG!AT276+GD_CHAM_CONG!AU276+GD_CHAM_CONG!AV276)&gt;=14,1,0)</f>
        <v>0</v>
      </c>
      <c r="K275" s="174">
        <v>1</v>
      </c>
      <c r="L275" s="174">
        <v>2</v>
      </c>
      <c r="M275" s="175">
        <v>0</v>
      </c>
    </row>
    <row r="276" spans="1:13" ht="12.75">
      <c r="A276" s="36">
        <v>272</v>
      </c>
      <c r="B276" s="38">
        <v>10717</v>
      </c>
      <c r="C276" s="131" t="s">
        <v>621</v>
      </c>
      <c r="D276" s="131" t="s">
        <v>445</v>
      </c>
      <c r="E276" s="139"/>
      <c r="F276" s="140"/>
      <c r="G276" s="145" t="s">
        <v>116</v>
      </c>
      <c r="H276" s="25">
        <f t="shared" si="2"/>
        <v>0</v>
      </c>
      <c r="I276" s="40">
        <f>IF(COUNTBLANK(GD_CHAM_CONG!F277:T277)&gt;=15,1,0)</f>
        <v>0</v>
      </c>
      <c r="J276" s="40">
        <f>IF((GD_CHAM_CONG!AO277+GD_CHAM_CONG!AQ277+GD_CHAM_CONG!AR277+GD_CHAM_CONG!AT277+GD_CHAM_CONG!AU277+GD_CHAM_CONG!AV277)&gt;=14,1,0)</f>
        <v>0</v>
      </c>
      <c r="K276" s="174">
        <v>1</v>
      </c>
      <c r="L276" s="183"/>
      <c r="M276" s="175">
        <v>0</v>
      </c>
    </row>
    <row r="277" spans="1:13" ht="12.75">
      <c r="A277" s="36">
        <v>273</v>
      </c>
      <c r="B277" s="38">
        <v>10718</v>
      </c>
      <c r="C277" s="131" t="s">
        <v>622</v>
      </c>
      <c r="D277" s="131" t="s">
        <v>445</v>
      </c>
      <c r="E277" s="139"/>
      <c r="F277" s="140"/>
      <c r="G277" s="145" t="s">
        <v>116</v>
      </c>
      <c r="H277" s="25">
        <f t="shared" si="2"/>
        <v>0</v>
      </c>
      <c r="I277" s="40">
        <f>IF(COUNTBLANK(GD_CHAM_CONG!F278:T278)&gt;=15,1,0)</f>
        <v>0</v>
      </c>
      <c r="J277" s="40">
        <f>IF((GD_CHAM_CONG!AO278+GD_CHAM_CONG!AQ278+GD_CHAM_CONG!AR278+GD_CHAM_CONG!AT278+GD_CHAM_CONG!AU278+GD_CHAM_CONG!AV278)&gt;=14,1,0)</f>
        <v>0</v>
      </c>
      <c r="K277" s="174">
        <v>1</v>
      </c>
      <c r="L277" s="174">
        <v>2</v>
      </c>
      <c r="M277" s="175">
        <v>0.05</v>
      </c>
    </row>
    <row r="278" spans="1:13" ht="12.75">
      <c r="A278" s="36">
        <v>274</v>
      </c>
      <c r="B278" s="38">
        <v>10719</v>
      </c>
      <c r="C278" s="131" t="s">
        <v>623</v>
      </c>
      <c r="D278" s="131" t="s">
        <v>445</v>
      </c>
      <c r="E278" s="139"/>
      <c r="F278" s="140"/>
      <c r="G278" s="145" t="s">
        <v>116</v>
      </c>
      <c r="H278" s="25">
        <f t="shared" si="2"/>
        <v>0</v>
      </c>
      <c r="I278" s="40">
        <f>IF(COUNTBLANK(GD_CHAM_CONG!F279:T279)&gt;=15,1,0)</f>
        <v>0</v>
      </c>
      <c r="J278" s="40">
        <f>IF((GD_CHAM_CONG!AO279+GD_CHAM_CONG!AQ279+GD_CHAM_CONG!AR279+GD_CHAM_CONG!AT279+GD_CHAM_CONG!AU279+GD_CHAM_CONG!AV279)&gt;=14,1,0)</f>
        <v>0</v>
      </c>
      <c r="K278" s="174">
        <v>1</v>
      </c>
      <c r="L278" s="183"/>
      <c r="M278" s="175">
        <v>0.05</v>
      </c>
    </row>
    <row r="279" spans="1:13" ht="12.75">
      <c r="A279" s="36">
        <v>275</v>
      </c>
      <c r="B279" s="38">
        <v>10720</v>
      </c>
      <c r="C279" s="131" t="s">
        <v>624</v>
      </c>
      <c r="D279" s="131" t="s">
        <v>445</v>
      </c>
      <c r="E279" s="139"/>
      <c r="F279" s="140"/>
      <c r="G279" s="145" t="s">
        <v>116</v>
      </c>
      <c r="H279" s="25">
        <f t="shared" si="2"/>
        <v>0</v>
      </c>
      <c r="I279" s="40">
        <f>IF(COUNTBLANK(GD_CHAM_CONG!F280:T280)&gt;=15,1,0)</f>
        <v>0</v>
      </c>
      <c r="J279" s="40">
        <f>IF((GD_CHAM_CONG!AO280+GD_CHAM_CONG!AQ280+GD_CHAM_CONG!AR280+GD_CHAM_CONG!AT280+GD_CHAM_CONG!AU280+GD_CHAM_CONG!AV280)&gt;=14,1,0)</f>
        <v>0</v>
      </c>
      <c r="K279" s="174">
        <v>1</v>
      </c>
      <c r="L279" s="174">
        <v>3</v>
      </c>
      <c r="M279" s="175">
        <v>0</v>
      </c>
    </row>
    <row r="280" spans="1:13" ht="12.75">
      <c r="A280" s="36">
        <v>276</v>
      </c>
      <c r="B280" s="38">
        <v>10721</v>
      </c>
      <c r="C280" s="131" t="s">
        <v>625</v>
      </c>
      <c r="D280" s="131" t="s">
        <v>445</v>
      </c>
      <c r="E280" s="139"/>
      <c r="F280" s="140"/>
      <c r="G280" s="145" t="s">
        <v>116</v>
      </c>
      <c r="H280" s="25">
        <f t="shared" si="2"/>
        <v>0</v>
      </c>
      <c r="I280" s="40">
        <f>IF(COUNTBLANK(GD_CHAM_CONG!F281:T281)&gt;=15,1,0)</f>
        <v>0</v>
      </c>
      <c r="J280" s="40">
        <f>IF((GD_CHAM_CONG!AO281+GD_CHAM_CONG!AQ281+GD_CHAM_CONG!AR281+GD_CHAM_CONG!AT281+GD_CHAM_CONG!AU281+GD_CHAM_CONG!AV281)&gt;=14,1,0)</f>
        <v>0</v>
      </c>
      <c r="K280" s="174">
        <v>1</v>
      </c>
      <c r="L280" s="183"/>
      <c r="M280" s="175">
        <v>0</v>
      </c>
    </row>
    <row r="281" spans="1:13" ht="12.75">
      <c r="A281" s="36">
        <v>277</v>
      </c>
      <c r="B281" s="38">
        <v>10722</v>
      </c>
      <c r="C281" s="131" t="s">
        <v>626</v>
      </c>
      <c r="D281" s="131" t="s">
        <v>445</v>
      </c>
      <c r="E281" s="139"/>
      <c r="F281" s="140"/>
      <c r="G281" s="145" t="s">
        <v>116</v>
      </c>
      <c r="H281" s="25">
        <f t="shared" si="2"/>
        <v>0</v>
      </c>
      <c r="I281" s="40">
        <f>IF(COUNTBLANK(GD_CHAM_CONG!F282:T282)&gt;=15,1,0)</f>
        <v>0</v>
      </c>
      <c r="J281" s="40">
        <f>IF((GD_CHAM_CONG!AO282+GD_CHAM_CONG!AQ282+GD_CHAM_CONG!AR282+GD_CHAM_CONG!AT282+GD_CHAM_CONG!AU282+GD_CHAM_CONG!AV282)&gt;=14,1,0)</f>
        <v>0</v>
      </c>
      <c r="K281" s="174">
        <v>1</v>
      </c>
      <c r="L281" s="183"/>
      <c r="M281" s="175">
        <v>0</v>
      </c>
    </row>
    <row r="282" spans="1:13" ht="12.75">
      <c r="A282" s="36">
        <v>278</v>
      </c>
      <c r="B282" s="38">
        <v>10723</v>
      </c>
      <c r="C282" s="131" t="s">
        <v>627</v>
      </c>
      <c r="D282" s="131" t="s">
        <v>445</v>
      </c>
      <c r="E282" s="139"/>
      <c r="F282" s="140"/>
      <c r="G282" s="145" t="s">
        <v>116</v>
      </c>
      <c r="H282" s="25">
        <f t="shared" si="2"/>
        <v>0</v>
      </c>
      <c r="I282" s="40">
        <f>IF(COUNTBLANK(GD_CHAM_CONG!F283:T283)&gt;=15,1,0)</f>
        <v>0</v>
      </c>
      <c r="J282" s="40">
        <f>IF((GD_CHAM_CONG!AO283+GD_CHAM_CONG!AQ283+GD_CHAM_CONG!AR283+GD_CHAM_CONG!AT283+GD_CHAM_CONG!AU283+GD_CHAM_CONG!AV283)&gt;=14,1,0)</f>
        <v>0</v>
      </c>
      <c r="K282" s="174">
        <v>1</v>
      </c>
      <c r="L282" s="174">
        <v>3</v>
      </c>
      <c r="M282" s="175">
        <v>0</v>
      </c>
    </row>
    <row r="283" spans="1:13" ht="12.75">
      <c r="A283" s="36">
        <v>279</v>
      </c>
      <c r="B283" s="38">
        <v>10725</v>
      </c>
      <c r="C283" s="131" t="s">
        <v>628</v>
      </c>
      <c r="D283" s="131" t="s">
        <v>445</v>
      </c>
      <c r="E283" s="139"/>
      <c r="F283" s="140"/>
      <c r="G283" s="145" t="s">
        <v>116</v>
      </c>
      <c r="H283" s="25">
        <f t="shared" si="2"/>
        <v>0</v>
      </c>
      <c r="I283" s="40">
        <f>IF(COUNTBLANK(GD_CHAM_CONG!F284:T284)&gt;=15,1,0)</f>
        <v>0</v>
      </c>
      <c r="J283" s="40">
        <f>IF((GD_CHAM_CONG!AO284+GD_CHAM_CONG!AQ284+GD_CHAM_CONG!AR284+GD_CHAM_CONG!AT284+GD_CHAM_CONG!AU284+GD_CHAM_CONG!AV284)&gt;=14,1,0)</f>
        <v>0</v>
      </c>
      <c r="K283" s="174">
        <v>1</v>
      </c>
      <c r="L283" s="174">
        <v>3</v>
      </c>
      <c r="M283" s="175">
        <v>0</v>
      </c>
    </row>
    <row r="284" spans="1:13" ht="12.75">
      <c r="A284" s="36">
        <v>280</v>
      </c>
      <c r="B284" s="38">
        <v>10726</v>
      </c>
      <c r="C284" s="131" t="s">
        <v>629</v>
      </c>
      <c r="D284" s="131" t="s">
        <v>445</v>
      </c>
      <c r="E284" s="139"/>
      <c r="F284" s="140"/>
      <c r="G284" s="145" t="s">
        <v>116</v>
      </c>
      <c r="H284" s="25">
        <f t="shared" si="2"/>
        <v>0</v>
      </c>
      <c r="I284" s="40">
        <f>IF(COUNTBLANK(GD_CHAM_CONG!F285:T285)&gt;=15,1,0)</f>
        <v>0</v>
      </c>
      <c r="J284" s="40">
        <f>IF((GD_CHAM_CONG!AO285+GD_CHAM_CONG!AQ285+GD_CHAM_CONG!AR285+GD_CHAM_CONG!AT285+GD_CHAM_CONG!AU285+GD_CHAM_CONG!AV285)&gt;=14,1,0)</f>
        <v>0</v>
      </c>
      <c r="K284" s="174">
        <v>1</v>
      </c>
      <c r="L284" s="174">
        <v>2</v>
      </c>
      <c r="M284" s="175">
        <v>0</v>
      </c>
    </row>
    <row r="285" spans="1:13" ht="12.75">
      <c r="A285" s="36">
        <v>281</v>
      </c>
      <c r="B285" s="38">
        <v>10727</v>
      </c>
      <c r="C285" s="131" t="s">
        <v>630</v>
      </c>
      <c r="D285" s="131" t="s">
        <v>445</v>
      </c>
      <c r="E285" s="139"/>
      <c r="F285" s="140"/>
      <c r="G285" s="145" t="s">
        <v>116</v>
      </c>
      <c r="H285" s="25">
        <f t="shared" si="2"/>
        <v>0</v>
      </c>
      <c r="I285" s="40">
        <f>IF(COUNTBLANK(GD_CHAM_CONG!F286:T286)&gt;=15,1,0)</f>
        <v>0</v>
      </c>
      <c r="J285" s="40">
        <f>IF((GD_CHAM_CONG!AO286+GD_CHAM_CONG!AQ286+GD_CHAM_CONG!AR286+GD_CHAM_CONG!AT286+GD_CHAM_CONG!AU286+GD_CHAM_CONG!AV286)&gt;=14,1,0)</f>
        <v>0</v>
      </c>
      <c r="K285" s="174">
        <v>1</v>
      </c>
      <c r="L285" s="174">
        <v>1</v>
      </c>
      <c r="M285" s="175">
        <v>0</v>
      </c>
    </row>
    <row r="286" spans="1:13" ht="12.75">
      <c r="A286" s="36">
        <v>282</v>
      </c>
      <c r="B286" s="38">
        <v>10728</v>
      </c>
      <c r="C286" s="131" t="s">
        <v>559</v>
      </c>
      <c r="D286" s="131" t="s">
        <v>445</v>
      </c>
      <c r="E286" s="139"/>
      <c r="F286" s="140"/>
      <c r="G286" s="145" t="s">
        <v>116</v>
      </c>
      <c r="H286" s="25">
        <f t="shared" si="2"/>
        <v>0</v>
      </c>
      <c r="I286" s="40">
        <f>IF(COUNTBLANK(GD_CHAM_CONG!F287:T287)&gt;=15,1,0)</f>
        <v>0</v>
      </c>
      <c r="J286" s="40">
        <f>IF((GD_CHAM_CONG!AO287+GD_CHAM_CONG!AQ287+GD_CHAM_CONG!AR287+GD_CHAM_CONG!AT287+GD_CHAM_CONG!AU287+GD_CHAM_CONG!AV287)&gt;=14,1,0)</f>
        <v>0</v>
      </c>
      <c r="K286" s="174">
        <v>1</v>
      </c>
      <c r="L286" s="174">
        <v>2</v>
      </c>
      <c r="M286" s="175">
        <v>0.05</v>
      </c>
    </row>
    <row r="287" spans="1:13" ht="12.75">
      <c r="A287" s="36">
        <v>283</v>
      </c>
      <c r="B287" s="38">
        <v>10729</v>
      </c>
      <c r="C287" s="131" t="s">
        <v>631</v>
      </c>
      <c r="D287" s="131" t="s">
        <v>445</v>
      </c>
      <c r="E287" s="139"/>
      <c r="F287" s="140"/>
      <c r="G287" s="145" t="s">
        <v>116</v>
      </c>
      <c r="H287" s="25">
        <f t="shared" si="2"/>
        <v>0</v>
      </c>
      <c r="I287" s="40">
        <f>IF(COUNTBLANK(GD_CHAM_CONG!F288:T288)&gt;=15,1,0)</f>
        <v>0</v>
      </c>
      <c r="J287" s="40">
        <f>IF((GD_CHAM_CONG!AO288+GD_CHAM_CONG!AQ288+GD_CHAM_CONG!AR288+GD_CHAM_CONG!AT288+GD_CHAM_CONG!AU288+GD_CHAM_CONG!AV288)&gt;=14,1,0)</f>
        <v>0</v>
      </c>
      <c r="K287" s="174">
        <v>1</v>
      </c>
      <c r="L287" s="174">
        <v>1</v>
      </c>
      <c r="M287" s="175">
        <v>0.05</v>
      </c>
    </row>
    <row r="288" spans="1:13" ht="12.75">
      <c r="A288" s="36">
        <v>284</v>
      </c>
      <c r="B288" s="38">
        <v>10730</v>
      </c>
      <c r="C288" s="131" t="s">
        <v>532</v>
      </c>
      <c r="D288" s="131" t="s">
        <v>445</v>
      </c>
      <c r="E288" s="139"/>
      <c r="F288" s="140"/>
      <c r="G288" s="145" t="s">
        <v>116</v>
      </c>
      <c r="H288" s="25">
        <f t="shared" si="2"/>
        <v>0</v>
      </c>
      <c r="I288" s="40">
        <f>IF(COUNTBLANK(GD_CHAM_CONG!F289:T289)&gt;=15,1,0)</f>
        <v>0</v>
      </c>
      <c r="J288" s="40">
        <f>IF((GD_CHAM_CONG!AO289+GD_CHAM_CONG!AQ289+GD_CHAM_CONG!AR289+GD_CHAM_CONG!AT289+GD_CHAM_CONG!AU289+GD_CHAM_CONG!AV289)&gt;=14,1,0)</f>
        <v>0</v>
      </c>
      <c r="K288" s="174">
        <v>1</v>
      </c>
      <c r="L288" s="174">
        <v>2</v>
      </c>
      <c r="M288" s="175">
        <v>0</v>
      </c>
    </row>
    <row r="289" spans="1:13" ht="12.75">
      <c r="A289" s="36">
        <v>285</v>
      </c>
      <c r="B289" s="38">
        <v>10731</v>
      </c>
      <c r="C289" s="131" t="s">
        <v>632</v>
      </c>
      <c r="D289" s="131" t="s">
        <v>445</v>
      </c>
      <c r="E289" s="139"/>
      <c r="F289" s="140"/>
      <c r="G289" s="145" t="s">
        <v>116</v>
      </c>
      <c r="H289" s="25">
        <f t="shared" si="2"/>
        <v>0</v>
      </c>
      <c r="I289" s="40">
        <f>IF(COUNTBLANK(GD_CHAM_CONG!F290:T290)&gt;=15,1,0)</f>
        <v>0</v>
      </c>
      <c r="J289" s="40">
        <f>IF((GD_CHAM_CONG!AO290+GD_CHAM_CONG!AQ290+GD_CHAM_CONG!AR290+GD_CHAM_CONG!AT290+GD_CHAM_CONG!AU290+GD_CHAM_CONG!AV290)&gt;=14,1,0)</f>
        <v>0</v>
      </c>
      <c r="K289" s="174">
        <v>1</v>
      </c>
      <c r="L289" s="174">
        <v>2</v>
      </c>
      <c r="M289" s="175">
        <v>0</v>
      </c>
    </row>
    <row r="290" spans="1:13" ht="12.75">
      <c r="A290" s="36">
        <v>286</v>
      </c>
      <c r="B290" s="38">
        <v>10732</v>
      </c>
      <c r="C290" s="131" t="s">
        <v>633</v>
      </c>
      <c r="D290" s="131" t="s">
        <v>445</v>
      </c>
      <c r="E290" s="139"/>
      <c r="F290" s="140"/>
      <c r="G290" s="145" t="s">
        <v>116</v>
      </c>
      <c r="H290" s="25">
        <f t="shared" si="2"/>
        <v>0</v>
      </c>
      <c r="I290" s="40">
        <f>IF(COUNTBLANK(GD_CHAM_CONG!F291:T291)&gt;=15,1,0)</f>
        <v>0</v>
      </c>
      <c r="J290" s="40">
        <f>IF((GD_CHAM_CONG!AO291+GD_CHAM_CONG!AQ291+GD_CHAM_CONG!AR291+GD_CHAM_CONG!AT291+GD_CHAM_CONG!AU291+GD_CHAM_CONG!AV291)&gt;=14,1,0)</f>
        <v>0</v>
      </c>
      <c r="K290" s="174">
        <v>1</v>
      </c>
      <c r="L290" s="174">
        <v>2</v>
      </c>
      <c r="M290" s="175">
        <v>0</v>
      </c>
    </row>
    <row r="291" spans="1:13" ht="12.75">
      <c r="A291" s="36">
        <v>287</v>
      </c>
      <c r="B291" s="38">
        <v>10733</v>
      </c>
      <c r="C291" s="131" t="s">
        <v>634</v>
      </c>
      <c r="D291" s="131" t="s">
        <v>445</v>
      </c>
      <c r="E291" s="139"/>
      <c r="F291" s="140"/>
      <c r="G291" s="145" t="s">
        <v>116</v>
      </c>
      <c r="H291" s="25">
        <f t="shared" si="2"/>
        <v>0</v>
      </c>
      <c r="I291" s="40">
        <f>IF(COUNTBLANK(GD_CHAM_CONG!F292:T292)&gt;=15,1,0)</f>
        <v>0</v>
      </c>
      <c r="J291" s="40">
        <f>IF((GD_CHAM_CONG!AO292+GD_CHAM_CONG!AQ292+GD_CHAM_CONG!AR292+GD_CHAM_CONG!AT292+GD_CHAM_CONG!AU292+GD_CHAM_CONG!AV292)&gt;=14,1,0)</f>
        <v>0</v>
      </c>
      <c r="K291" s="174">
        <v>1</v>
      </c>
      <c r="L291" s="174">
        <v>2</v>
      </c>
      <c r="M291" s="175">
        <v>0</v>
      </c>
    </row>
    <row r="292" spans="1:13" ht="12.75">
      <c r="A292" s="36">
        <v>288</v>
      </c>
      <c r="B292" s="38">
        <v>11132</v>
      </c>
      <c r="C292" s="131" t="s">
        <v>635</v>
      </c>
      <c r="D292" s="131" t="s">
        <v>445</v>
      </c>
      <c r="E292" s="139"/>
      <c r="F292" s="140"/>
      <c r="G292" s="145" t="s">
        <v>114</v>
      </c>
      <c r="H292" s="25">
        <f t="shared" si="2"/>
        <v>0</v>
      </c>
      <c r="I292" s="40">
        <f>IF(COUNTBLANK(GD_CHAM_CONG!F293:T293)&gt;=15,1,0)</f>
        <v>0</v>
      </c>
      <c r="J292" s="40">
        <f>IF((GD_CHAM_CONG!AO293+GD_CHAM_CONG!AQ293+GD_CHAM_CONG!AR293+GD_CHAM_CONG!AT293+GD_CHAM_CONG!AU293+GD_CHAM_CONG!AV293)&gt;=14,1,0)</f>
        <v>0</v>
      </c>
      <c r="K292" s="174">
        <v>1</v>
      </c>
      <c r="L292" s="174">
        <v>1</v>
      </c>
      <c r="M292" s="175">
        <v>0</v>
      </c>
    </row>
    <row r="293" spans="1:13" ht="12.75">
      <c r="A293" s="36">
        <v>289</v>
      </c>
      <c r="B293" s="38">
        <v>11133</v>
      </c>
      <c r="C293" s="131" t="s">
        <v>637</v>
      </c>
      <c r="D293" s="131" t="s">
        <v>445</v>
      </c>
      <c r="E293" s="139"/>
      <c r="F293" s="140"/>
      <c r="G293" s="145" t="s">
        <v>114</v>
      </c>
      <c r="H293" s="25">
        <f t="shared" si="2"/>
        <v>0</v>
      </c>
      <c r="I293" s="40">
        <f>IF(COUNTBLANK(GD_CHAM_CONG!F294:T294)&gt;=15,1,0)</f>
        <v>0</v>
      </c>
      <c r="J293" s="40">
        <f>IF((GD_CHAM_CONG!AO294+GD_CHAM_CONG!AQ294+GD_CHAM_CONG!AR294+GD_CHAM_CONG!AT294+GD_CHAM_CONG!AU294+GD_CHAM_CONG!AV294)&gt;=14,1,0)</f>
        <v>0</v>
      </c>
      <c r="K293" s="174">
        <v>1</v>
      </c>
      <c r="L293" s="174">
        <v>1</v>
      </c>
      <c r="M293" s="175">
        <v>0</v>
      </c>
    </row>
    <row r="294" spans="1:13" ht="12.75">
      <c r="A294" s="36">
        <v>290</v>
      </c>
      <c r="B294" s="38">
        <v>11134</v>
      </c>
      <c r="C294" s="131" t="s">
        <v>638</v>
      </c>
      <c r="D294" s="131" t="s">
        <v>445</v>
      </c>
      <c r="E294" s="139"/>
      <c r="F294" s="140"/>
      <c r="G294" s="145" t="s">
        <v>114</v>
      </c>
      <c r="H294" s="25">
        <f t="shared" si="2"/>
        <v>0</v>
      </c>
      <c r="I294" s="40">
        <f>IF(COUNTBLANK(GD_CHAM_CONG!F295:T295)&gt;=15,1,0)</f>
        <v>0</v>
      </c>
      <c r="J294" s="40">
        <f>IF((GD_CHAM_CONG!AO295+GD_CHAM_CONG!AQ295+GD_CHAM_CONG!AR295+GD_CHAM_CONG!AT295+GD_CHAM_CONG!AU295+GD_CHAM_CONG!AV295)&gt;=14,1,0)</f>
        <v>0</v>
      </c>
      <c r="K294" s="174">
        <v>1</v>
      </c>
      <c r="L294" s="174">
        <v>2</v>
      </c>
      <c r="M294" s="175">
        <v>0</v>
      </c>
    </row>
    <row r="295" spans="1:13" ht="12.75">
      <c r="A295" s="36">
        <v>291</v>
      </c>
      <c r="B295" s="38">
        <v>11135</v>
      </c>
      <c r="C295" s="131" t="s">
        <v>639</v>
      </c>
      <c r="D295" s="131" t="s">
        <v>445</v>
      </c>
      <c r="E295" s="139"/>
      <c r="F295" s="140"/>
      <c r="G295" s="145" t="s">
        <v>114</v>
      </c>
      <c r="H295" s="25">
        <f t="shared" si="2"/>
        <v>0</v>
      </c>
      <c r="I295" s="40">
        <f>IF(COUNTBLANK(GD_CHAM_CONG!F296:T296)&gt;=15,1,0)</f>
        <v>0</v>
      </c>
      <c r="J295" s="40">
        <f>IF((GD_CHAM_CONG!AO296+GD_CHAM_CONG!AQ296+GD_CHAM_CONG!AR296+GD_CHAM_CONG!AT296+GD_CHAM_CONG!AU296+GD_CHAM_CONG!AV296)&gt;=14,1,0)</f>
        <v>0</v>
      </c>
      <c r="K295" s="174">
        <v>1</v>
      </c>
      <c r="L295" s="174">
        <v>2</v>
      </c>
      <c r="M295" s="175">
        <v>0</v>
      </c>
    </row>
    <row r="296" spans="1:13" ht="12.75">
      <c r="A296" s="36">
        <v>292</v>
      </c>
      <c r="B296" s="38">
        <v>11136</v>
      </c>
      <c r="C296" s="131" t="s">
        <v>640</v>
      </c>
      <c r="D296" s="131" t="s">
        <v>445</v>
      </c>
      <c r="E296" s="139"/>
      <c r="F296" s="140"/>
      <c r="G296" s="145" t="s">
        <v>114</v>
      </c>
      <c r="H296" s="25">
        <f t="shared" si="2"/>
        <v>0</v>
      </c>
      <c r="I296" s="40">
        <f>IF(COUNTBLANK(GD_CHAM_CONG!F297:T297)&gt;=15,1,0)</f>
        <v>0</v>
      </c>
      <c r="J296" s="40">
        <f>IF((GD_CHAM_CONG!AO297+GD_CHAM_CONG!AQ297+GD_CHAM_CONG!AR297+GD_CHAM_CONG!AT297+GD_CHAM_CONG!AU297+GD_CHAM_CONG!AV297)&gt;=14,1,0)</f>
        <v>0</v>
      </c>
      <c r="K296" s="174">
        <v>1</v>
      </c>
      <c r="L296" s="183"/>
      <c r="M296" s="175">
        <v>0</v>
      </c>
    </row>
    <row r="297" spans="1:13" ht="12.75">
      <c r="A297" s="36">
        <v>293</v>
      </c>
      <c r="B297" s="38">
        <v>11137</v>
      </c>
      <c r="C297" s="131" t="s">
        <v>641</v>
      </c>
      <c r="D297" s="131" t="s">
        <v>445</v>
      </c>
      <c r="E297" s="139"/>
      <c r="F297" s="140"/>
      <c r="G297" s="145" t="s">
        <v>114</v>
      </c>
      <c r="H297" s="25">
        <f t="shared" si="2"/>
        <v>0</v>
      </c>
      <c r="I297" s="40">
        <f>IF(COUNTBLANK(GD_CHAM_CONG!F298:T298)&gt;=15,1,0)</f>
        <v>0</v>
      </c>
      <c r="J297" s="40">
        <f>IF((GD_CHAM_CONG!AO298+GD_CHAM_CONG!AQ298+GD_CHAM_CONG!AR298+GD_CHAM_CONG!AT298+GD_CHAM_CONG!AU298+GD_CHAM_CONG!AV298)&gt;=14,1,0)</f>
        <v>0</v>
      </c>
      <c r="K297" s="174">
        <v>1</v>
      </c>
      <c r="L297" s="183"/>
      <c r="M297" s="175">
        <v>0</v>
      </c>
    </row>
    <row r="298" spans="1:13" ht="12.75">
      <c r="A298" s="36">
        <v>294</v>
      </c>
      <c r="B298" s="38">
        <v>11138</v>
      </c>
      <c r="C298" s="131" t="s">
        <v>642</v>
      </c>
      <c r="D298" s="131" t="s">
        <v>445</v>
      </c>
      <c r="E298" s="139"/>
      <c r="F298" s="140"/>
      <c r="G298" s="145" t="s">
        <v>114</v>
      </c>
      <c r="H298" s="25">
        <f t="shared" si="2"/>
        <v>0</v>
      </c>
      <c r="I298" s="40">
        <f>IF(COUNTBLANK(GD_CHAM_CONG!F299:T299)&gt;=15,1,0)</f>
        <v>0</v>
      </c>
      <c r="J298" s="40">
        <f>IF((GD_CHAM_CONG!AO299+GD_CHAM_CONG!AQ299+GD_CHAM_CONG!AR299+GD_CHAM_CONG!AT299+GD_CHAM_CONG!AU299+GD_CHAM_CONG!AV299)&gt;=14,1,0)</f>
        <v>0</v>
      </c>
      <c r="K298" s="174">
        <v>1</v>
      </c>
      <c r="L298" s="183"/>
      <c r="M298" s="175">
        <v>0</v>
      </c>
    </row>
    <row r="299" spans="1:13" ht="12.75">
      <c r="A299" s="36">
        <v>295</v>
      </c>
      <c r="B299" s="38">
        <v>11139</v>
      </c>
      <c r="C299" s="131" t="s">
        <v>643</v>
      </c>
      <c r="D299" s="131" t="s">
        <v>445</v>
      </c>
      <c r="E299" s="139"/>
      <c r="F299" s="140"/>
      <c r="G299" s="145" t="s">
        <v>114</v>
      </c>
      <c r="H299" s="25">
        <f t="shared" si="2"/>
        <v>0</v>
      </c>
      <c r="I299" s="40">
        <f>IF(COUNTBLANK(GD_CHAM_CONG!F300:T300)&gt;=15,1,0)</f>
        <v>0</v>
      </c>
      <c r="J299" s="40">
        <f>IF((GD_CHAM_CONG!AO300+GD_CHAM_CONG!AQ300+GD_CHAM_CONG!AR300+GD_CHAM_CONG!AT300+GD_CHAM_CONG!AU300+GD_CHAM_CONG!AV300)&gt;=14,1,0)</f>
        <v>0</v>
      </c>
      <c r="K299" s="174">
        <v>1</v>
      </c>
      <c r="L299" s="174">
        <v>2</v>
      </c>
      <c r="M299" s="175">
        <v>0</v>
      </c>
    </row>
    <row r="300" spans="1:13" ht="12.75">
      <c r="A300" s="36">
        <v>296</v>
      </c>
      <c r="B300" s="38">
        <v>11142</v>
      </c>
      <c r="C300" s="131" t="s">
        <v>644</v>
      </c>
      <c r="D300" s="131" t="s">
        <v>445</v>
      </c>
      <c r="E300" s="139"/>
      <c r="F300" s="140"/>
      <c r="G300" s="145" t="s">
        <v>114</v>
      </c>
      <c r="H300" s="25">
        <f t="shared" si="2"/>
        <v>0</v>
      </c>
      <c r="I300" s="40">
        <f>IF(COUNTBLANK(GD_CHAM_CONG!F301:T301)&gt;=15,1,0)</f>
        <v>0</v>
      </c>
      <c r="J300" s="40">
        <f>IF((GD_CHAM_CONG!AO301+GD_CHAM_CONG!AQ301+GD_CHAM_CONG!AR301+GD_CHAM_CONG!AT301+GD_CHAM_CONG!AU301+GD_CHAM_CONG!AV301)&gt;=14,1,0)</f>
        <v>0</v>
      </c>
      <c r="K300" s="174">
        <v>1</v>
      </c>
      <c r="L300" s="183"/>
      <c r="M300" s="175">
        <v>0</v>
      </c>
    </row>
    <row r="301" spans="1:13" ht="12.75">
      <c r="A301" s="36">
        <v>297</v>
      </c>
      <c r="B301" s="38">
        <v>11143</v>
      </c>
      <c r="C301" s="131" t="s">
        <v>645</v>
      </c>
      <c r="D301" s="131" t="s">
        <v>445</v>
      </c>
      <c r="E301" s="139"/>
      <c r="F301" s="140"/>
      <c r="G301" s="145" t="s">
        <v>114</v>
      </c>
      <c r="H301" s="25">
        <f t="shared" si="2"/>
        <v>0</v>
      </c>
      <c r="I301" s="40">
        <f>IF(COUNTBLANK(GD_CHAM_CONG!F302:T302)&gt;=15,1,0)</f>
        <v>0</v>
      </c>
      <c r="J301" s="40">
        <f>IF((GD_CHAM_CONG!AO302+GD_CHAM_CONG!AQ302+GD_CHAM_CONG!AR302+GD_CHAM_CONG!AT302+GD_CHAM_CONG!AU302+GD_CHAM_CONG!AV302)&gt;=14,1,0)</f>
        <v>0</v>
      </c>
      <c r="K301" s="174">
        <v>1</v>
      </c>
      <c r="L301" s="174">
        <v>2</v>
      </c>
      <c r="M301" s="175">
        <v>0</v>
      </c>
    </row>
    <row r="302" spans="1:13" ht="12.75">
      <c r="A302" s="36">
        <v>298</v>
      </c>
      <c r="B302" s="38">
        <v>11144</v>
      </c>
      <c r="C302" s="131" t="s">
        <v>646</v>
      </c>
      <c r="D302" s="131" t="s">
        <v>445</v>
      </c>
      <c r="E302" s="139"/>
      <c r="F302" s="140"/>
      <c r="G302" s="145" t="s">
        <v>114</v>
      </c>
      <c r="H302" s="25">
        <f t="shared" si="2"/>
        <v>0</v>
      </c>
      <c r="I302" s="40">
        <f>IF(COUNTBLANK(GD_CHAM_CONG!F303:T303)&gt;=15,1,0)</f>
        <v>0</v>
      </c>
      <c r="J302" s="40">
        <f>IF((GD_CHAM_CONG!AO303+GD_CHAM_CONG!AQ303+GD_CHAM_CONG!AR303+GD_CHAM_CONG!AT303+GD_CHAM_CONG!AU303+GD_CHAM_CONG!AV303)&gt;=14,1,0)</f>
        <v>0</v>
      </c>
      <c r="K302" s="174">
        <v>1</v>
      </c>
      <c r="L302" s="183"/>
      <c r="M302" s="175">
        <v>0</v>
      </c>
    </row>
    <row r="303" spans="1:13" ht="12.75">
      <c r="A303" s="36">
        <v>299</v>
      </c>
      <c r="B303" s="38">
        <v>11145</v>
      </c>
      <c r="C303" s="131" t="s">
        <v>647</v>
      </c>
      <c r="D303" s="131" t="s">
        <v>445</v>
      </c>
      <c r="E303" s="139"/>
      <c r="F303" s="140"/>
      <c r="G303" s="145" t="s">
        <v>114</v>
      </c>
      <c r="H303" s="25">
        <f t="shared" si="2"/>
        <v>0</v>
      </c>
      <c r="I303" s="40">
        <f>IF(COUNTBLANK(GD_CHAM_CONG!F304:T304)&gt;=15,1,0)</f>
        <v>0</v>
      </c>
      <c r="J303" s="40">
        <f>IF((GD_CHAM_CONG!AO304+GD_CHAM_CONG!AQ304+GD_CHAM_CONG!AR304+GD_CHAM_CONG!AT304+GD_CHAM_CONG!AU304+GD_CHAM_CONG!AV304)&gt;=14,1,0)</f>
        <v>0</v>
      </c>
      <c r="K303" s="174">
        <v>1</v>
      </c>
      <c r="L303" s="183"/>
      <c r="M303" s="175">
        <v>0</v>
      </c>
    </row>
    <row r="304" spans="1:13" ht="12.75">
      <c r="A304" s="36">
        <v>300</v>
      </c>
      <c r="B304" s="38">
        <v>13406</v>
      </c>
      <c r="C304" s="131" t="s">
        <v>648</v>
      </c>
      <c r="D304" s="131" t="s">
        <v>445</v>
      </c>
      <c r="E304" s="139"/>
      <c r="F304" s="140"/>
      <c r="G304" s="145" t="s">
        <v>114</v>
      </c>
      <c r="H304" s="25">
        <f t="shared" si="2"/>
        <v>0</v>
      </c>
      <c r="I304" s="40">
        <f>IF(COUNTBLANK(GD_CHAM_CONG!F305:T305)&gt;=15,1,0)</f>
        <v>0</v>
      </c>
      <c r="J304" s="40">
        <f>IF((GD_CHAM_CONG!AO305+GD_CHAM_CONG!AQ305+GD_CHAM_CONG!AR305+GD_CHAM_CONG!AT305+GD_CHAM_CONG!AU305+GD_CHAM_CONG!AV305)&gt;=14,1,0)</f>
        <v>0</v>
      </c>
      <c r="K304" s="174">
        <v>1</v>
      </c>
      <c r="L304" s="183"/>
      <c r="M304" s="175">
        <v>0</v>
      </c>
    </row>
    <row r="305" spans="1:13" ht="12.75">
      <c r="A305" s="36">
        <v>301</v>
      </c>
      <c r="B305" s="38">
        <v>13407</v>
      </c>
      <c r="C305" s="131" t="s">
        <v>649</v>
      </c>
      <c r="D305" s="131" t="s">
        <v>445</v>
      </c>
      <c r="E305" s="139"/>
      <c r="F305" s="140"/>
      <c r="G305" s="145" t="s">
        <v>114</v>
      </c>
      <c r="H305" s="25">
        <f t="shared" si="2"/>
        <v>0</v>
      </c>
      <c r="I305" s="40">
        <f>IF(COUNTBLANK(GD_CHAM_CONG!F306:T306)&gt;=15,1,0)</f>
        <v>0</v>
      </c>
      <c r="J305" s="40">
        <f>IF((GD_CHAM_CONG!AO306+GD_CHAM_CONG!AQ306+GD_CHAM_CONG!AR306+GD_CHAM_CONG!AT306+GD_CHAM_CONG!AU306+GD_CHAM_CONG!AV306)&gt;=14,1,0)</f>
        <v>0</v>
      </c>
      <c r="K305" s="174">
        <v>1</v>
      </c>
      <c r="L305" s="183"/>
      <c r="M305" s="175">
        <v>0</v>
      </c>
    </row>
    <row r="306" spans="1:13" ht="12.75">
      <c r="A306" s="36">
        <v>302</v>
      </c>
      <c r="B306" s="38">
        <v>13408</v>
      </c>
      <c r="C306" s="131" t="s">
        <v>650</v>
      </c>
      <c r="D306" s="131" t="s">
        <v>445</v>
      </c>
      <c r="E306" s="139"/>
      <c r="F306" s="140"/>
      <c r="G306" s="145" t="s">
        <v>114</v>
      </c>
      <c r="H306" s="25">
        <f t="shared" si="2"/>
        <v>0</v>
      </c>
      <c r="I306" s="40">
        <f>IF(COUNTBLANK(GD_CHAM_CONG!F307:T307)&gt;=15,1,0)</f>
        <v>0</v>
      </c>
      <c r="J306" s="40">
        <f>IF((GD_CHAM_CONG!AO307+GD_CHAM_CONG!AQ307+GD_CHAM_CONG!AR307+GD_CHAM_CONG!AT307+GD_CHAM_CONG!AU307+GD_CHAM_CONG!AV307)&gt;=14,1,0)</f>
        <v>0</v>
      </c>
      <c r="K306" s="174">
        <v>1</v>
      </c>
      <c r="L306" s="183"/>
      <c r="M306" s="175">
        <v>0</v>
      </c>
    </row>
    <row r="307" spans="1:13" ht="12.75">
      <c r="A307" s="36">
        <v>303</v>
      </c>
      <c r="B307" s="38">
        <v>13409</v>
      </c>
      <c r="C307" s="131" t="s">
        <v>651</v>
      </c>
      <c r="D307" s="131" t="s">
        <v>445</v>
      </c>
      <c r="E307" s="139"/>
      <c r="F307" s="140"/>
      <c r="G307" s="145" t="s">
        <v>114</v>
      </c>
      <c r="H307" s="25">
        <f t="shared" si="2"/>
        <v>0</v>
      </c>
      <c r="I307" s="40">
        <f>IF(COUNTBLANK(GD_CHAM_CONG!F308:T308)&gt;=15,1,0)</f>
        <v>0</v>
      </c>
      <c r="J307" s="40">
        <f>IF((GD_CHAM_CONG!AO308+GD_CHAM_CONG!AQ308+GD_CHAM_CONG!AR308+GD_CHAM_CONG!AT308+GD_CHAM_CONG!AU308+GD_CHAM_CONG!AV308)&gt;=14,1,0)</f>
        <v>0</v>
      </c>
      <c r="K307" s="174">
        <v>1</v>
      </c>
      <c r="L307" s="183"/>
      <c r="M307" s="175">
        <v>0</v>
      </c>
    </row>
    <row r="308" spans="1:13" ht="12.75">
      <c r="A308" s="36">
        <v>304</v>
      </c>
      <c r="B308" s="38">
        <v>13410</v>
      </c>
      <c r="C308" s="131" t="s">
        <v>652</v>
      </c>
      <c r="D308" s="131" t="s">
        <v>445</v>
      </c>
      <c r="E308" s="139"/>
      <c r="F308" s="140"/>
      <c r="G308" s="145" t="s">
        <v>114</v>
      </c>
      <c r="H308" s="25">
        <f t="shared" si="2"/>
        <v>0</v>
      </c>
      <c r="I308" s="40">
        <f>IF(COUNTBLANK(GD_CHAM_CONG!F309:T309)&gt;=15,1,0)</f>
        <v>0</v>
      </c>
      <c r="J308" s="40">
        <f>IF((GD_CHAM_CONG!AO309+GD_CHAM_CONG!AQ309+GD_CHAM_CONG!AR309+GD_CHAM_CONG!AT309+GD_CHAM_CONG!AU309+GD_CHAM_CONG!AV309)&gt;=14,1,0)</f>
        <v>0</v>
      </c>
      <c r="K308" s="174">
        <v>1</v>
      </c>
      <c r="L308" s="183"/>
      <c r="M308" s="175">
        <v>0</v>
      </c>
    </row>
    <row r="309" spans="1:13" ht="12.75">
      <c r="A309" s="36">
        <v>305</v>
      </c>
      <c r="B309" s="38">
        <v>13411</v>
      </c>
      <c r="C309" s="131" t="s">
        <v>653</v>
      </c>
      <c r="D309" s="131" t="s">
        <v>445</v>
      </c>
      <c r="E309" s="139"/>
      <c r="F309" s="140"/>
      <c r="G309" s="145" t="s">
        <v>114</v>
      </c>
      <c r="H309" s="25">
        <f t="shared" si="2"/>
        <v>0</v>
      </c>
      <c r="I309" s="40">
        <f>IF(COUNTBLANK(GD_CHAM_CONG!F310:T310)&gt;=15,1,0)</f>
        <v>0</v>
      </c>
      <c r="J309" s="40">
        <f>IF((GD_CHAM_CONG!AO310+GD_CHAM_CONG!AQ310+GD_CHAM_CONG!AR310+GD_CHAM_CONG!AT310+GD_CHAM_CONG!AU310+GD_CHAM_CONG!AV310)&gt;=14,1,0)</f>
        <v>0</v>
      </c>
      <c r="K309" s="174">
        <v>1</v>
      </c>
      <c r="L309" s="183"/>
      <c r="M309" s="175">
        <v>0</v>
      </c>
    </row>
    <row r="310" spans="1:13" ht="12.75">
      <c r="A310" s="36">
        <v>306</v>
      </c>
      <c r="B310" s="38">
        <v>13412</v>
      </c>
      <c r="C310" s="131" t="s">
        <v>654</v>
      </c>
      <c r="D310" s="131" t="s">
        <v>445</v>
      </c>
      <c r="E310" s="139"/>
      <c r="F310" s="140"/>
      <c r="G310" s="145" t="s">
        <v>114</v>
      </c>
      <c r="H310" s="25">
        <f t="shared" si="2"/>
        <v>0</v>
      </c>
      <c r="I310" s="40">
        <f>IF(COUNTBLANK(GD_CHAM_CONG!F311:T311)&gt;=15,1,0)</f>
        <v>0</v>
      </c>
      <c r="J310" s="40">
        <f>IF((GD_CHAM_CONG!AO311+GD_CHAM_CONG!AQ311+GD_CHAM_CONG!AR311+GD_CHAM_CONG!AT311+GD_CHAM_CONG!AU311+GD_CHAM_CONG!AV311)&gt;=14,1,0)</f>
        <v>0</v>
      </c>
      <c r="K310" s="174">
        <v>1</v>
      </c>
      <c r="L310" s="183"/>
      <c r="M310" s="175">
        <v>0</v>
      </c>
    </row>
    <row r="311" spans="1:13" ht="12.75">
      <c r="A311" s="36">
        <v>307</v>
      </c>
      <c r="B311" s="38">
        <v>13413</v>
      </c>
      <c r="C311" s="131" t="s">
        <v>655</v>
      </c>
      <c r="D311" s="131" t="s">
        <v>445</v>
      </c>
      <c r="E311" s="139"/>
      <c r="F311" s="140"/>
      <c r="G311" s="145" t="s">
        <v>114</v>
      </c>
      <c r="H311" s="25">
        <f t="shared" si="2"/>
        <v>0</v>
      </c>
      <c r="I311" s="40">
        <f>IF(COUNTBLANK(GD_CHAM_CONG!F312:T312)&gt;=15,1,0)</f>
        <v>0</v>
      </c>
      <c r="J311" s="40">
        <f>IF((GD_CHAM_CONG!AO312+GD_CHAM_CONG!AQ312+GD_CHAM_CONG!AR312+GD_CHAM_CONG!AT312+GD_CHAM_CONG!AU312+GD_CHAM_CONG!AV312)&gt;=14,1,0)</f>
        <v>0</v>
      </c>
      <c r="K311" s="174">
        <v>1</v>
      </c>
      <c r="L311" s="183"/>
      <c r="M311" s="175">
        <v>0</v>
      </c>
    </row>
    <row r="312" spans="1:13" ht="12.75">
      <c r="A312" s="36">
        <v>308</v>
      </c>
      <c r="B312" s="38">
        <v>13414</v>
      </c>
      <c r="C312" s="131" t="s">
        <v>656</v>
      </c>
      <c r="D312" s="131" t="s">
        <v>445</v>
      </c>
      <c r="E312" s="139"/>
      <c r="F312" s="140"/>
      <c r="G312" s="145" t="s">
        <v>114</v>
      </c>
      <c r="H312" s="25">
        <f t="shared" si="2"/>
        <v>0</v>
      </c>
      <c r="I312" s="40">
        <f>IF(COUNTBLANK(GD_CHAM_CONG!F313:T313)&gt;=15,1,0)</f>
        <v>0</v>
      </c>
      <c r="J312" s="40">
        <f>IF((GD_CHAM_CONG!AO313+GD_CHAM_CONG!AQ313+GD_CHAM_CONG!AR313+GD_CHAM_CONG!AT313+GD_CHAM_CONG!AU313+GD_CHAM_CONG!AV313)&gt;=14,1,0)</f>
        <v>0</v>
      </c>
      <c r="K312" s="174">
        <v>1</v>
      </c>
      <c r="L312" s="183"/>
      <c r="M312" s="175">
        <v>0</v>
      </c>
    </row>
    <row r="313" spans="1:13" ht="12.75">
      <c r="A313" s="36">
        <v>309</v>
      </c>
      <c r="B313" s="38">
        <v>13415</v>
      </c>
      <c r="C313" s="131" t="s">
        <v>657</v>
      </c>
      <c r="D313" s="131" t="s">
        <v>445</v>
      </c>
      <c r="E313" s="139"/>
      <c r="F313" s="140"/>
      <c r="G313" s="145" t="s">
        <v>114</v>
      </c>
      <c r="H313" s="25">
        <f t="shared" si="2"/>
        <v>0</v>
      </c>
      <c r="I313" s="40">
        <f>IF(COUNTBLANK(GD_CHAM_CONG!F314:T314)&gt;=15,1,0)</f>
        <v>0</v>
      </c>
      <c r="J313" s="40">
        <f>IF((GD_CHAM_CONG!AO314+GD_CHAM_CONG!AQ314+GD_CHAM_CONG!AR314+GD_CHAM_CONG!AT314+GD_CHAM_CONG!AU314+GD_CHAM_CONG!AV314)&gt;=14,1,0)</f>
        <v>0</v>
      </c>
      <c r="K313" s="174">
        <v>1</v>
      </c>
      <c r="L313" s="183"/>
      <c r="M313" s="175">
        <v>0</v>
      </c>
    </row>
    <row r="314" spans="1:13" ht="12.75">
      <c r="A314" s="36">
        <v>310</v>
      </c>
      <c r="B314" s="38">
        <v>13530</v>
      </c>
      <c r="C314" s="131" t="s">
        <v>658</v>
      </c>
      <c r="D314" s="131" t="s">
        <v>445</v>
      </c>
      <c r="E314" s="139"/>
      <c r="F314" s="140"/>
      <c r="G314" s="145" t="s">
        <v>114</v>
      </c>
      <c r="H314" s="25">
        <f t="shared" si="2"/>
        <v>0</v>
      </c>
      <c r="I314" s="40">
        <f>IF(COUNTBLANK(GD_CHAM_CONG!F315:T315)&gt;=15,1,0)</f>
        <v>0</v>
      </c>
      <c r="J314" s="40">
        <f>IF((GD_CHAM_CONG!AO315+GD_CHAM_CONG!AQ315+GD_CHAM_CONG!AR315+GD_CHAM_CONG!AT315+GD_CHAM_CONG!AU315+GD_CHAM_CONG!AV315)&gt;=14,1,0)</f>
        <v>0</v>
      </c>
      <c r="K314" s="174">
        <v>1</v>
      </c>
      <c r="L314" s="183"/>
      <c r="M314" s="175">
        <v>0</v>
      </c>
    </row>
    <row r="315" spans="1:13" ht="12.75">
      <c r="A315" s="36">
        <v>311</v>
      </c>
      <c r="B315" s="38">
        <v>13529</v>
      </c>
      <c r="C315" s="131" t="s">
        <v>659</v>
      </c>
      <c r="D315" s="131" t="s">
        <v>300</v>
      </c>
      <c r="E315" s="139"/>
      <c r="F315" s="140"/>
      <c r="G315" s="145" t="s">
        <v>114</v>
      </c>
      <c r="H315" s="25">
        <f t="shared" si="2"/>
        <v>0</v>
      </c>
      <c r="I315" s="40">
        <f>IF(COUNTBLANK(GD_CHAM_CONG!F316:T316)&gt;=15,1,0)</f>
        <v>0</v>
      </c>
      <c r="J315" s="40">
        <f>IF((GD_CHAM_CONG!AO316+GD_CHAM_CONG!AQ316+GD_CHAM_CONG!AR316+GD_CHAM_CONG!AT316+GD_CHAM_CONG!AU316+GD_CHAM_CONG!AV316)&gt;=14,1,0)</f>
        <v>0</v>
      </c>
      <c r="K315" s="174">
        <v>1</v>
      </c>
      <c r="L315" s="183"/>
      <c r="M315" s="175">
        <v>0</v>
      </c>
    </row>
    <row r="316" spans="1:13" ht="12.75">
      <c r="A316" s="36">
        <v>312</v>
      </c>
      <c r="B316" s="38">
        <v>10648</v>
      </c>
      <c r="C316" s="131" t="s">
        <v>660</v>
      </c>
      <c r="D316" s="131" t="s">
        <v>445</v>
      </c>
      <c r="E316" s="139"/>
      <c r="F316" s="140"/>
      <c r="G316" s="145" t="s">
        <v>114</v>
      </c>
      <c r="H316" s="25">
        <f t="shared" si="2"/>
        <v>0</v>
      </c>
      <c r="I316" s="40">
        <f>IF(COUNTBLANK(GD_CHAM_CONG!F317:T317)&gt;=15,1,0)</f>
        <v>0</v>
      </c>
      <c r="J316" s="40">
        <f>IF((GD_CHAM_CONG!AO317+GD_CHAM_CONG!AQ317+GD_CHAM_CONG!AR317+GD_CHAM_CONG!AT317+GD_CHAM_CONG!AU317+GD_CHAM_CONG!AV317)&gt;=14,1,0)</f>
        <v>0</v>
      </c>
      <c r="K316" s="174">
        <v>1</v>
      </c>
      <c r="L316" s="183"/>
      <c r="M316" s="175">
        <v>0</v>
      </c>
    </row>
    <row r="317" spans="1:13" ht="12.75">
      <c r="A317" s="36">
        <v>313</v>
      </c>
      <c r="B317" s="38">
        <v>10649</v>
      </c>
      <c r="C317" s="131" t="s">
        <v>661</v>
      </c>
      <c r="D317" s="131" t="s">
        <v>445</v>
      </c>
      <c r="E317" s="139"/>
      <c r="F317" s="140"/>
      <c r="G317" s="145" t="s">
        <v>114</v>
      </c>
      <c r="H317" s="25">
        <f t="shared" si="2"/>
        <v>0</v>
      </c>
      <c r="I317" s="40">
        <f>IF(COUNTBLANK(GD_CHAM_CONG!F318:T318)&gt;=15,1,0)</f>
        <v>0</v>
      </c>
      <c r="J317" s="40">
        <f>IF((GD_CHAM_CONG!AO318+GD_CHAM_CONG!AQ318+GD_CHAM_CONG!AR318+GD_CHAM_CONG!AT318+GD_CHAM_CONG!AU318+GD_CHAM_CONG!AV318)&gt;=14,1,0)</f>
        <v>0</v>
      </c>
      <c r="K317" s="174">
        <v>1</v>
      </c>
      <c r="L317" s="174">
        <v>1</v>
      </c>
      <c r="M317" s="175">
        <v>0</v>
      </c>
    </row>
    <row r="318" spans="1:13" ht="12.75">
      <c r="A318" s="36">
        <v>314</v>
      </c>
      <c r="B318" s="38">
        <v>10651</v>
      </c>
      <c r="C318" s="131" t="s">
        <v>662</v>
      </c>
      <c r="D318" s="131" t="s">
        <v>445</v>
      </c>
      <c r="E318" s="139"/>
      <c r="F318" s="140"/>
      <c r="G318" s="145" t="s">
        <v>114</v>
      </c>
      <c r="H318" s="25">
        <f t="shared" si="2"/>
        <v>0</v>
      </c>
      <c r="I318" s="40">
        <f>IF(COUNTBLANK(GD_CHAM_CONG!F319:T319)&gt;=15,1,0)</f>
        <v>0</v>
      </c>
      <c r="J318" s="40">
        <f>IF((GD_CHAM_CONG!AO319+GD_CHAM_CONG!AQ319+GD_CHAM_CONG!AR319+GD_CHAM_CONG!AT319+GD_CHAM_CONG!AU319+GD_CHAM_CONG!AV319)&gt;=14,1,0)</f>
        <v>0</v>
      </c>
      <c r="K318" s="174">
        <v>1</v>
      </c>
      <c r="L318" s="174">
        <v>1</v>
      </c>
      <c r="M318" s="175">
        <v>0</v>
      </c>
    </row>
    <row r="319" spans="1:13" ht="12.75">
      <c r="A319" s="36">
        <v>315</v>
      </c>
      <c r="B319" s="38">
        <v>10656</v>
      </c>
      <c r="C319" s="131" t="s">
        <v>663</v>
      </c>
      <c r="D319" s="131" t="s">
        <v>445</v>
      </c>
      <c r="E319" s="139"/>
      <c r="F319" s="140"/>
      <c r="G319" s="145" t="s">
        <v>114</v>
      </c>
      <c r="H319" s="25">
        <f t="shared" si="2"/>
        <v>0</v>
      </c>
      <c r="I319" s="40">
        <f>IF(COUNTBLANK(GD_CHAM_CONG!F320:T320)&gt;=15,1,0)</f>
        <v>0</v>
      </c>
      <c r="J319" s="40">
        <f>IF((GD_CHAM_CONG!AO320+GD_CHAM_CONG!AQ320+GD_CHAM_CONG!AR320+GD_CHAM_CONG!AT320+GD_CHAM_CONG!AU320+GD_CHAM_CONG!AV320)&gt;=14,1,0)</f>
        <v>0</v>
      </c>
      <c r="K319" s="174">
        <v>1</v>
      </c>
      <c r="L319" s="183"/>
      <c r="M319" s="175">
        <v>0</v>
      </c>
    </row>
    <row r="320" spans="1:13" ht="12.75">
      <c r="A320" s="36">
        <v>316</v>
      </c>
      <c r="B320" s="38">
        <v>10658</v>
      </c>
      <c r="C320" s="131" t="s">
        <v>664</v>
      </c>
      <c r="D320" s="131" t="s">
        <v>445</v>
      </c>
      <c r="E320" s="139"/>
      <c r="F320" s="140"/>
      <c r="G320" s="145" t="s">
        <v>114</v>
      </c>
      <c r="H320" s="25">
        <f t="shared" si="2"/>
        <v>0</v>
      </c>
      <c r="I320" s="40">
        <f>IF(COUNTBLANK(GD_CHAM_CONG!F321:T321)&gt;=15,1,0)</f>
        <v>0</v>
      </c>
      <c r="J320" s="40">
        <f>IF((GD_CHAM_CONG!AO321+GD_CHAM_CONG!AQ321+GD_CHAM_CONG!AR321+GD_CHAM_CONG!AT321+GD_CHAM_CONG!AU321+GD_CHAM_CONG!AV321)&gt;=14,1,0)</f>
        <v>0</v>
      </c>
      <c r="K320" s="174">
        <v>1</v>
      </c>
      <c r="L320" s="174">
        <v>2</v>
      </c>
      <c r="M320" s="175">
        <v>0</v>
      </c>
    </row>
    <row r="321" spans="1:13" ht="12.75">
      <c r="A321" s="36">
        <v>317</v>
      </c>
      <c r="B321" s="38">
        <v>10665</v>
      </c>
      <c r="C321" s="131" t="s">
        <v>665</v>
      </c>
      <c r="D321" s="131" t="s">
        <v>445</v>
      </c>
      <c r="E321" s="139"/>
      <c r="F321" s="140"/>
      <c r="G321" s="145" t="s">
        <v>114</v>
      </c>
      <c r="H321" s="25">
        <f t="shared" si="2"/>
        <v>0</v>
      </c>
      <c r="I321" s="40">
        <f>IF(COUNTBLANK(GD_CHAM_CONG!F322:T322)&gt;=15,1,0)</f>
        <v>0</v>
      </c>
      <c r="J321" s="40">
        <f>IF((GD_CHAM_CONG!AO322+GD_CHAM_CONG!AQ322+GD_CHAM_CONG!AR322+GD_CHAM_CONG!AT322+GD_CHAM_CONG!AU322+GD_CHAM_CONG!AV322)&gt;=14,1,0)</f>
        <v>0</v>
      </c>
      <c r="K321" s="174">
        <v>1</v>
      </c>
      <c r="L321" s="183"/>
      <c r="M321" s="175">
        <v>0</v>
      </c>
    </row>
    <row r="322" spans="1:13" ht="12.75">
      <c r="A322" s="36">
        <v>318</v>
      </c>
      <c r="B322" s="38">
        <v>10671</v>
      </c>
      <c r="C322" s="131" t="s">
        <v>666</v>
      </c>
      <c r="D322" s="131" t="s">
        <v>445</v>
      </c>
      <c r="E322" s="139"/>
      <c r="F322" s="140"/>
      <c r="G322" s="145" t="s">
        <v>114</v>
      </c>
      <c r="H322" s="25">
        <f t="shared" si="2"/>
        <v>0</v>
      </c>
      <c r="I322" s="40">
        <f>IF(COUNTBLANK(GD_CHAM_CONG!F323:T323)&gt;=15,1,0)</f>
        <v>0</v>
      </c>
      <c r="J322" s="40">
        <f>IF((GD_CHAM_CONG!AO323+GD_CHAM_CONG!AQ323+GD_CHAM_CONG!AR323+GD_CHAM_CONG!AT323+GD_CHAM_CONG!AU323+GD_CHAM_CONG!AV323)&gt;=14,1,0)</f>
        <v>0</v>
      </c>
      <c r="K322" s="174">
        <v>1</v>
      </c>
      <c r="L322" s="174">
        <v>1</v>
      </c>
      <c r="M322" s="175">
        <v>0</v>
      </c>
    </row>
    <row r="323" spans="1:13" ht="12.75">
      <c r="A323" s="36">
        <v>319</v>
      </c>
      <c r="B323" s="38">
        <v>10673</v>
      </c>
      <c r="C323" s="131" t="s">
        <v>667</v>
      </c>
      <c r="D323" s="131" t="s">
        <v>445</v>
      </c>
      <c r="E323" s="139"/>
      <c r="F323" s="140"/>
      <c r="G323" s="145" t="s">
        <v>116</v>
      </c>
      <c r="H323" s="25">
        <f t="shared" si="2"/>
        <v>0</v>
      </c>
      <c r="I323" s="40">
        <f>IF(COUNTBLANK(GD_CHAM_CONG!F324:T324)&gt;=15,1,0)</f>
        <v>0</v>
      </c>
      <c r="J323" s="40">
        <f>IF((GD_CHAM_CONG!AO324+GD_CHAM_CONG!AQ324+GD_CHAM_CONG!AR324+GD_CHAM_CONG!AT324+GD_CHAM_CONG!AU324+GD_CHAM_CONG!AV324)&gt;=14,1,0)</f>
        <v>0</v>
      </c>
      <c r="K323" s="174">
        <v>1</v>
      </c>
      <c r="L323" s="174">
        <v>3</v>
      </c>
      <c r="M323" s="175">
        <v>0</v>
      </c>
    </row>
    <row r="324" spans="1:13" ht="12.75">
      <c r="A324" s="36">
        <v>320</v>
      </c>
      <c r="B324" s="38">
        <v>11091</v>
      </c>
      <c r="C324" s="131" t="s">
        <v>668</v>
      </c>
      <c r="D324" s="131" t="s">
        <v>445</v>
      </c>
      <c r="E324" s="139"/>
      <c r="F324" s="140"/>
      <c r="G324" s="145" t="s">
        <v>114</v>
      </c>
      <c r="H324" s="25">
        <f t="shared" si="2"/>
        <v>0</v>
      </c>
      <c r="I324" s="40">
        <f>IF(COUNTBLANK(GD_CHAM_CONG!F325:T325)&gt;=15,1,0)</f>
        <v>0</v>
      </c>
      <c r="J324" s="40">
        <f>IF((GD_CHAM_CONG!AO325+GD_CHAM_CONG!AQ325+GD_CHAM_CONG!AR325+GD_CHAM_CONG!AT325+GD_CHAM_CONG!AU325+GD_CHAM_CONG!AV325)&gt;=14,1,0)</f>
        <v>0</v>
      </c>
      <c r="K324" s="174">
        <v>1</v>
      </c>
      <c r="L324" s="183"/>
      <c r="M324" s="175">
        <v>0</v>
      </c>
    </row>
    <row r="325" spans="1:13" ht="12.75">
      <c r="A325" s="36">
        <v>321</v>
      </c>
      <c r="B325" s="38">
        <v>11093</v>
      </c>
      <c r="C325" s="131" t="s">
        <v>669</v>
      </c>
      <c r="D325" s="131" t="s">
        <v>445</v>
      </c>
      <c r="E325" s="139"/>
      <c r="F325" s="140"/>
      <c r="G325" s="145" t="s">
        <v>114</v>
      </c>
      <c r="H325" s="25">
        <f t="shared" si="2"/>
        <v>0</v>
      </c>
      <c r="I325" s="40">
        <f>IF(COUNTBLANK(GD_CHAM_CONG!F326:T326)&gt;=15,1,0)</f>
        <v>0</v>
      </c>
      <c r="J325" s="40">
        <f>IF((GD_CHAM_CONG!AO326+GD_CHAM_CONG!AQ326+GD_CHAM_CONG!AR326+GD_CHAM_CONG!AT326+GD_CHAM_CONG!AU326+GD_CHAM_CONG!AV326)&gt;=14,1,0)</f>
        <v>0</v>
      </c>
      <c r="K325" s="174">
        <v>1</v>
      </c>
      <c r="L325" s="174">
        <v>1</v>
      </c>
      <c r="M325" s="175">
        <v>0</v>
      </c>
    </row>
    <row r="326" spans="1:13" ht="12.75">
      <c r="A326" s="36">
        <v>322</v>
      </c>
      <c r="B326" s="38">
        <v>12572</v>
      </c>
      <c r="C326" s="131" t="s">
        <v>670</v>
      </c>
      <c r="D326" s="131" t="s">
        <v>445</v>
      </c>
      <c r="E326" s="139"/>
      <c r="F326" s="140"/>
      <c r="G326" s="145" t="s">
        <v>114</v>
      </c>
      <c r="H326" s="25">
        <f t="shared" si="2"/>
        <v>0</v>
      </c>
      <c r="I326" s="40">
        <f>IF(COUNTBLANK(GD_CHAM_CONG!F327:T327)&gt;=15,1,0)</f>
        <v>0</v>
      </c>
      <c r="J326" s="40">
        <f>IF((GD_CHAM_CONG!AO327+GD_CHAM_CONG!AQ327+GD_CHAM_CONG!AR327+GD_CHAM_CONG!AT327+GD_CHAM_CONG!AU327+GD_CHAM_CONG!AV327)&gt;=14,1,0)</f>
        <v>0</v>
      </c>
      <c r="K326" s="174">
        <v>1</v>
      </c>
      <c r="L326" s="174">
        <v>1</v>
      </c>
      <c r="M326" s="175">
        <v>0</v>
      </c>
    </row>
    <row r="327" spans="1:13" ht="12.75">
      <c r="A327" s="36">
        <v>323</v>
      </c>
      <c r="B327" s="38">
        <v>12573</v>
      </c>
      <c r="C327" s="131" t="s">
        <v>671</v>
      </c>
      <c r="D327" s="131" t="s">
        <v>445</v>
      </c>
      <c r="E327" s="139"/>
      <c r="F327" s="140"/>
      <c r="G327" s="145" t="s">
        <v>114</v>
      </c>
      <c r="H327" s="25">
        <f t="shared" si="2"/>
        <v>0</v>
      </c>
      <c r="I327" s="40">
        <f>IF(COUNTBLANK(GD_CHAM_CONG!F328:T328)&gt;=15,1,0)</f>
        <v>0</v>
      </c>
      <c r="J327" s="40">
        <f>IF((GD_CHAM_CONG!AO328+GD_CHAM_CONG!AQ328+GD_CHAM_CONG!AR328+GD_CHAM_CONG!AT328+GD_CHAM_CONG!AU328+GD_CHAM_CONG!AV328)&gt;=14,1,0)</f>
        <v>0</v>
      </c>
      <c r="K327" s="174">
        <v>1</v>
      </c>
      <c r="L327" s="174">
        <v>1</v>
      </c>
      <c r="M327" s="175">
        <v>0</v>
      </c>
    </row>
    <row r="328" spans="1:13" ht="12.75">
      <c r="A328" s="36">
        <v>324</v>
      </c>
      <c r="B328" s="38">
        <v>12575</v>
      </c>
      <c r="C328" s="131" t="s">
        <v>672</v>
      </c>
      <c r="D328" s="131" t="s">
        <v>445</v>
      </c>
      <c r="E328" s="139"/>
      <c r="F328" s="140"/>
      <c r="G328" s="145" t="s">
        <v>114</v>
      </c>
      <c r="H328" s="25">
        <f t="shared" si="2"/>
        <v>0</v>
      </c>
      <c r="I328" s="40">
        <f>IF(COUNTBLANK(GD_CHAM_CONG!F329:T329)&gt;=15,1,0)</f>
        <v>0</v>
      </c>
      <c r="J328" s="40">
        <f>IF((GD_CHAM_CONG!AO329+GD_CHAM_CONG!AQ329+GD_CHAM_CONG!AR329+GD_CHAM_CONG!AT329+GD_CHAM_CONG!AU329+GD_CHAM_CONG!AV329)&gt;=14,1,0)</f>
        <v>0</v>
      </c>
      <c r="K328" s="174">
        <v>1</v>
      </c>
      <c r="L328" s="183"/>
      <c r="M328" s="175">
        <v>0</v>
      </c>
    </row>
    <row r="329" spans="1:13" ht="12.75">
      <c r="A329" s="36">
        <v>325</v>
      </c>
      <c r="B329" s="38">
        <v>12577</v>
      </c>
      <c r="C329" s="131" t="s">
        <v>673</v>
      </c>
      <c r="D329" s="131" t="s">
        <v>445</v>
      </c>
      <c r="E329" s="139"/>
      <c r="F329" s="140"/>
      <c r="G329" s="145" t="s">
        <v>114</v>
      </c>
      <c r="H329" s="25">
        <f t="shared" si="2"/>
        <v>0</v>
      </c>
      <c r="I329" s="40">
        <f>IF(COUNTBLANK(GD_CHAM_CONG!F330:T330)&gt;=15,1,0)</f>
        <v>0</v>
      </c>
      <c r="J329" s="40">
        <f>IF((GD_CHAM_CONG!AO330+GD_CHAM_CONG!AQ330+GD_CHAM_CONG!AR330+GD_CHAM_CONG!AT330+GD_CHAM_CONG!AU330+GD_CHAM_CONG!AV330)&gt;=14,1,0)</f>
        <v>0</v>
      </c>
      <c r="K329" s="174">
        <v>1</v>
      </c>
      <c r="L329" s="183"/>
      <c r="M329" s="175">
        <v>0</v>
      </c>
    </row>
    <row r="330" spans="1:13" ht="12.75">
      <c r="A330" s="36">
        <v>326</v>
      </c>
      <c r="B330" s="38">
        <v>12579</v>
      </c>
      <c r="C330" s="131" t="s">
        <v>674</v>
      </c>
      <c r="D330" s="131" t="s">
        <v>445</v>
      </c>
      <c r="E330" s="139"/>
      <c r="F330" s="140"/>
      <c r="G330" s="145" t="s">
        <v>114</v>
      </c>
      <c r="H330" s="25">
        <f t="shared" si="2"/>
        <v>0</v>
      </c>
      <c r="I330" s="40">
        <f>IF(COUNTBLANK(GD_CHAM_CONG!F331:T331)&gt;=15,1,0)</f>
        <v>0</v>
      </c>
      <c r="J330" s="40">
        <f>IF((GD_CHAM_CONG!AO331+GD_CHAM_CONG!AQ331+GD_CHAM_CONG!AR331+GD_CHAM_CONG!AT331+GD_CHAM_CONG!AU331+GD_CHAM_CONG!AV331)&gt;=14,1,0)</f>
        <v>0</v>
      </c>
      <c r="K330" s="174">
        <v>1</v>
      </c>
      <c r="L330" s="183"/>
      <c r="M330" s="175">
        <v>0</v>
      </c>
    </row>
    <row r="331" spans="1:13" ht="12.75">
      <c r="A331" s="36">
        <v>327</v>
      </c>
      <c r="B331" s="38">
        <v>10758</v>
      </c>
      <c r="C331" s="131" t="s">
        <v>675</v>
      </c>
      <c r="D331" s="131" t="s">
        <v>362</v>
      </c>
      <c r="E331" s="139"/>
      <c r="F331" s="140"/>
      <c r="G331" s="145" t="s">
        <v>116</v>
      </c>
      <c r="H331" s="25">
        <f t="shared" si="2"/>
        <v>0</v>
      </c>
      <c r="I331" s="40">
        <f>IF(COUNTBLANK(GD_CHAM_CONG!F332:T332)&gt;=15,1,0)</f>
        <v>0</v>
      </c>
      <c r="J331" s="40">
        <f>IF((GD_CHAM_CONG!AO332+GD_CHAM_CONG!AQ332+GD_CHAM_CONG!AR332+GD_CHAM_CONG!AT332+GD_CHAM_CONG!AU332+GD_CHAM_CONG!AV332)&gt;=14,1,0)</f>
        <v>0</v>
      </c>
      <c r="K331" s="174">
        <v>1</v>
      </c>
      <c r="L331" s="174">
        <v>1</v>
      </c>
      <c r="M331" s="175">
        <v>0</v>
      </c>
    </row>
    <row r="332" spans="1:13" ht="12.75">
      <c r="A332" s="36">
        <v>328</v>
      </c>
      <c r="B332" s="38">
        <v>10644</v>
      </c>
      <c r="C332" s="131" t="s">
        <v>676</v>
      </c>
      <c r="D332" s="131" t="s">
        <v>677</v>
      </c>
      <c r="E332" s="139"/>
      <c r="F332" s="140"/>
      <c r="G332" s="145" t="s">
        <v>116</v>
      </c>
      <c r="H332" s="25">
        <f t="shared" si="2"/>
        <v>0</v>
      </c>
      <c r="I332" s="40">
        <f>IF(COUNTBLANK(GD_CHAM_CONG!F333:T333)&gt;=15,1,0)</f>
        <v>0</v>
      </c>
      <c r="J332" s="40">
        <f>IF((GD_CHAM_CONG!AO333+GD_CHAM_CONG!AQ333+GD_CHAM_CONG!AR333+GD_CHAM_CONG!AT333+GD_CHAM_CONG!AU333+GD_CHAM_CONG!AV333)&gt;=14,1,0)</f>
        <v>0</v>
      </c>
      <c r="K332" s="174">
        <v>1</v>
      </c>
      <c r="L332" s="174">
        <v>2</v>
      </c>
      <c r="M332" s="175">
        <v>0</v>
      </c>
    </row>
    <row r="333" spans="1:13" ht="12.75">
      <c r="A333" s="36">
        <v>329</v>
      </c>
      <c r="B333" s="38">
        <v>10645</v>
      </c>
      <c r="C333" s="131" t="s">
        <v>678</v>
      </c>
      <c r="D333" s="131" t="s">
        <v>677</v>
      </c>
      <c r="E333" s="139"/>
      <c r="F333" s="140"/>
      <c r="G333" s="145" t="s">
        <v>116</v>
      </c>
      <c r="H333" s="25">
        <f t="shared" si="2"/>
        <v>0</v>
      </c>
      <c r="I333" s="40">
        <f>IF(COUNTBLANK(GD_CHAM_CONG!F334:T334)&gt;=15,1,0)</f>
        <v>0</v>
      </c>
      <c r="J333" s="40">
        <f>IF((GD_CHAM_CONG!AO334+GD_CHAM_CONG!AQ334+GD_CHAM_CONG!AR334+GD_CHAM_CONG!AT334+GD_CHAM_CONG!AU334+GD_CHAM_CONG!AV334)&gt;=14,1,0)</f>
        <v>0</v>
      </c>
      <c r="K333" s="174">
        <v>1</v>
      </c>
      <c r="L333" s="174">
        <v>1</v>
      </c>
      <c r="M333" s="175">
        <v>0</v>
      </c>
    </row>
    <row r="334" spans="1:13" ht="12.75">
      <c r="A334" s="36">
        <v>330</v>
      </c>
      <c r="B334" s="38">
        <v>13531</v>
      </c>
      <c r="C334" s="131" t="s">
        <v>679</v>
      </c>
      <c r="D334" s="131" t="s">
        <v>680</v>
      </c>
      <c r="E334" s="139"/>
      <c r="F334" s="140"/>
      <c r="G334" s="145" t="s">
        <v>114</v>
      </c>
      <c r="H334" s="25">
        <f t="shared" si="2"/>
        <v>0</v>
      </c>
      <c r="I334" s="40">
        <f>IF(COUNTBLANK(GD_CHAM_CONG!F335:T335)&gt;=15,1,0)</f>
        <v>0</v>
      </c>
      <c r="J334" s="40">
        <f>IF((GD_CHAM_CONG!AO335+GD_CHAM_CONG!AQ335+GD_CHAM_CONG!AR335+GD_CHAM_CONG!AT335+GD_CHAM_CONG!AU335+GD_CHAM_CONG!AV335)&gt;=14,1,0)</f>
        <v>0</v>
      </c>
      <c r="K334" s="174">
        <v>1</v>
      </c>
      <c r="L334" s="183"/>
      <c r="M334" s="175">
        <v>0</v>
      </c>
    </row>
    <row r="335" spans="1:13" ht="12.75">
      <c r="A335" s="36">
        <v>331</v>
      </c>
      <c r="B335" s="38">
        <v>12508</v>
      </c>
      <c r="C335" s="131" t="s">
        <v>681</v>
      </c>
      <c r="D335" s="131" t="s">
        <v>682</v>
      </c>
      <c r="E335" s="139"/>
      <c r="F335" s="140"/>
      <c r="G335" s="145" t="s">
        <v>114</v>
      </c>
      <c r="H335" s="25">
        <f t="shared" si="2"/>
        <v>0</v>
      </c>
      <c r="I335" s="40">
        <f>IF(COUNTBLANK(GD_CHAM_CONG!F336:T336)&gt;=15,1,0)</f>
        <v>0</v>
      </c>
      <c r="J335" s="40">
        <f>IF((GD_CHAM_CONG!AO336+GD_CHAM_CONG!AQ336+GD_CHAM_CONG!AR336+GD_CHAM_CONG!AT336+GD_CHAM_CONG!AU336+GD_CHAM_CONG!AV336)&gt;=14,1,0)</f>
        <v>0</v>
      </c>
      <c r="K335" s="174">
        <v>1</v>
      </c>
      <c r="L335" s="174">
        <v>1</v>
      </c>
      <c r="M335" s="175">
        <v>0</v>
      </c>
    </row>
    <row r="336" spans="1:13" ht="12.75">
      <c r="A336" s="36">
        <v>332</v>
      </c>
      <c r="B336" s="38">
        <v>12596</v>
      </c>
      <c r="C336" s="131" t="s">
        <v>683</v>
      </c>
      <c r="D336" s="131" t="s">
        <v>682</v>
      </c>
      <c r="E336" s="139"/>
      <c r="F336" s="140"/>
      <c r="G336" s="145" t="s">
        <v>114</v>
      </c>
      <c r="H336" s="25">
        <f t="shared" si="2"/>
        <v>0</v>
      </c>
      <c r="I336" s="40">
        <f>IF(COUNTBLANK(GD_CHAM_CONG!F337:T337)&gt;=15,1,0)</f>
        <v>0</v>
      </c>
      <c r="J336" s="40">
        <f>IF((GD_CHAM_CONG!AO337+GD_CHAM_CONG!AQ337+GD_CHAM_CONG!AR337+GD_CHAM_CONG!AT337+GD_CHAM_CONG!AU337+GD_CHAM_CONG!AV337)&gt;=14,1,0)</f>
        <v>0</v>
      </c>
      <c r="K336" s="174">
        <v>1</v>
      </c>
      <c r="L336" s="174">
        <v>1</v>
      </c>
      <c r="M336" s="175">
        <v>0</v>
      </c>
    </row>
    <row r="337" spans="1:13" ht="12.75">
      <c r="A337" s="36">
        <v>333</v>
      </c>
      <c r="B337" s="38">
        <v>12597</v>
      </c>
      <c r="C337" s="131" t="s">
        <v>684</v>
      </c>
      <c r="D337" s="131" t="s">
        <v>682</v>
      </c>
      <c r="E337" s="139"/>
      <c r="F337" s="140"/>
      <c r="G337" s="145" t="s">
        <v>114</v>
      </c>
      <c r="H337" s="25">
        <f t="shared" si="2"/>
        <v>0</v>
      </c>
      <c r="I337" s="40">
        <f>IF(COUNTBLANK(GD_CHAM_CONG!F338:T338)&gt;=15,1,0)</f>
        <v>0</v>
      </c>
      <c r="J337" s="40">
        <f>IF((GD_CHAM_CONG!AO338+GD_CHAM_CONG!AQ338+GD_CHAM_CONG!AR338+GD_CHAM_CONG!AT338+GD_CHAM_CONG!AU338+GD_CHAM_CONG!AV338)&gt;=14,1,0)</f>
        <v>0</v>
      </c>
      <c r="K337" s="174">
        <v>1</v>
      </c>
      <c r="L337" s="174">
        <v>1</v>
      </c>
      <c r="M337" s="175">
        <v>0</v>
      </c>
    </row>
    <row r="338" spans="1:13" ht="12.75">
      <c r="A338" s="36">
        <v>334</v>
      </c>
      <c r="B338" s="38">
        <v>13098</v>
      </c>
      <c r="C338" s="131" t="s">
        <v>685</v>
      </c>
      <c r="D338" s="131" t="s">
        <v>682</v>
      </c>
      <c r="E338" s="139"/>
      <c r="F338" s="140"/>
      <c r="G338" s="145" t="s">
        <v>114</v>
      </c>
      <c r="H338" s="25">
        <f t="shared" si="2"/>
        <v>0</v>
      </c>
      <c r="I338" s="40">
        <f>IF(COUNTBLANK(GD_CHAM_CONG!F339:T339)&gt;=15,1,0)</f>
        <v>0</v>
      </c>
      <c r="J338" s="40">
        <f>IF((GD_CHAM_CONG!AO339+GD_CHAM_CONG!AQ339+GD_CHAM_CONG!AR339+GD_CHAM_CONG!AT339+GD_CHAM_CONG!AU339+GD_CHAM_CONG!AV339)&gt;=14,1,0)</f>
        <v>0</v>
      </c>
      <c r="K338" s="174">
        <v>1</v>
      </c>
      <c r="L338" s="174">
        <v>1</v>
      </c>
      <c r="M338" s="175">
        <v>0</v>
      </c>
    </row>
    <row r="339" spans="1:13" ht="12.75">
      <c r="A339" s="36">
        <v>335</v>
      </c>
      <c r="B339" s="38">
        <v>13100</v>
      </c>
      <c r="C339" s="131" t="s">
        <v>686</v>
      </c>
      <c r="D339" s="131" t="s">
        <v>682</v>
      </c>
      <c r="E339" s="139"/>
      <c r="F339" s="140"/>
      <c r="G339" s="145" t="s">
        <v>114</v>
      </c>
      <c r="H339" s="25">
        <f t="shared" si="2"/>
        <v>0</v>
      </c>
      <c r="I339" s="40">
        <f>IF(COUNTBLANK(GD_CHAM_CONG!F340:T340)&gt;=15,1,0)</f>
        <v>0</v>
      </c>
      <c r="J339" s="40">
        <f>IF((GD_CHAM_CONG!AO340+GD_CHAM_CONG!AQ340+GD_CHAM_CONG!AR340+GD_CHAM_CONG!AT340+GD_CHAM_CONG!AU340+GD_CHAM_CONG!AV340)&gt;=14,1,0)</f>
        <v>0</v>
      </c>
      <c r="K339" s="174">
        <v>1</v>
      </c>
      <c r="L339" s="183"/>
      <c r="M339" s="175">
        <v>0</v>
      </c>
    </row>
    <row r="340" spans="1:13" ht="12.75">
      <c r="A340" s="36">
        <v>336</v>
      </c>
      <c r="B340" s="38">
        <v>10754</v>
      </c>
      <c r="C340" s="131" t="s">
        <v>687</v>
      </c>
      <c r="D340" s="131" t="s">
        <v>358</v>
      </c>
      <c r="E340" s="139"/>
      <c r="F340" s="140"/>
      <c r="G340" s="145" t="s">
        <v>116</v>
      </c>
      <c r="H340" s="25">
        <f t="shared" si="2"/>
        <v>0</v>
      </c>
      <c r="I340" s="40">
        <f>IF(COUNTBLANK(GD_CHAM_CONG!F341:T341)&gt;=15,1,0)</f>
        <v>0</v>
      </c>
      <c r="J340" s="40">
        <f>IF((GD_CHAM_CONG!AO341+GD_CHAM_CONG!AQ341+GD_CHAM_CONG!AR341+GD_CHAM_CONG!AT341+GD_CHAM_CONG!AU341+GD_CHAM_CONG!AV341)&gt;=14,1,0)</f>
        <v>0</v>
      </c>
      <c r="K340" s="174">
        <v>1</v>
      </c>
      <c r="L340" s="183"/>
      <c r="M340" s="175">
        <v>0</v>
      </c>
    </row>
    <row r="341" spans="1:13" ht="12.75">
      <c r="A341" s="36">
        <v>337</v>
      </c>
      <c r="B341" s="38">
        <v>10755</v>
      </c>
      <c r="C341" s="131" t="s">
        <v>688</v>
      </c>
      <c r="D341" s="131" t="s">
        <v>358</v>
      </c>
      <c r="E341" s="139"/>
      <c r="F341" s="140"/>
      <c r="G341" s="145" t="s">
        <v>116</v>
      </c>
      <c r="H341" s="25">
        <f t="shared" si="2"/>
        <v>0</v>
      </c>
      <c r="I341" s="40">
        <f>IF(COUNTBLANK(GD_CHAM_CONG!F342:T342)&gt;=15,1,0)</f>
        <v>0</v>
      </c>
      <c r="J341" s="40">
        <f>IF((GD_CHAM_CONG!AO342+GD_CHAM_CONG!AQ342+GD_CHAM_CONG!AR342+GD_CHAM_CONG!AT342+GD_CHAM_CONG!AU342+GD_CHAM_CONG!AV342)&gt;=14,1,0)</f>
        <v>0</v>
      </c>
      <c r="K341" s="174">
        <v>1</v>
      </c>
      <c r="L341" s="174">
        <v>2</v>
      </c>
      <c r="M341" s="175">
        <v>0</v>
      </c>
    </row>
    <row r="342" spans="1:13" ht="12.75">
      <c r="A342" s="36">
        <v>338</v>
      </c>
      <c r="B342" s="38">
        <v>10756</v>
      </c>
      <c r="C342" s="131" t="s">
        <v>689</v>
      </c>
      <c r="D342" s="131" t="s">
        <v>358</v>
      </c>
      <c r="E342" s="139"/>
      <c r="F342" s="140"/>
      <c r="G342" s="145" t="s">
        <v>116</v>
      </c>
      <c r="H342" s="25">
        <f t="shared" si="2"/>
        <v>0</v>
      </c>
      <c r="I342" s="40">
        <f>IF(COUNTBLANK(GD_CHAM_CONG!F343:T343)&gt;=15,1,0)</f>
        <v>0</v>
      </c>
      <c r="J342" s="40">
        <f>IF((GD_CHAM_CONG!AO343+GD_CHAM_CONG!AQ343+GD_CHAM_CONG!AR343+GD_CHAM_CONG!AT343+GD_CHAM_CONG!AU343+GD_CHAM_CONG!AV343)&gt;=14,1,0)</f>
        <v>0</v>
      </c>
      <c r="K342" s="174">
        <v>1</v>
      </c>
      <c r="L342" s="174">
        <v>1</v>
      </c>
      <c r="M342" s="175">
        <v>0</v>
      </c>
    </row>
    <row r="343" spans="1:13" ht="12.75">
      <c r="A343" s="36">
        <v>339</v>
      </c>
      <c r="B343" s="38">
        <v>10757</v>
      </c>
      <c r="C343" s="131" t="s">
        <v>690</v>
      </c>
      <c r="D343" s="131" t="s">
        <v>445</v>
      </c>
      <c r="E343" s="139"/>
      <c r="F343" s="140"/>
      <c r="G343" s="145" t="s">
        <v>116</v>
      </c>
      <c r="H343" s="25">
        <f t="shared" si="2"/>
        <v>0</v>
      </c>
      <c r="I343" s="40">
        <f>IF(COUNTBLANK(GD_CHAM_CONG!F344:T344)&gt;=15,1,0)</f>
        <v>0</v>
      </c>
      <c r="J343" s="40">
        <f>IF((GD_CHAM_CONG!AO344+GD_CHAM_CONG!AQ344+GD_CHAM_CONG!AR344+GD_CHAM_CONG!AT344+GD_CHAM_CONG!AU344+GD_CHAM_CONG!AV344)&gt;=14,1,0)</f>
        <v>0</v>
      </c>
      <c r="K343" s="174">
        <v>1</v>
      </c>
      <c r="L343" s="174">
        <v>1</v>
      </c>
      <c r="M343" s="175">
        <v>0</v>
      </c>
    </row>
    <row r="344" spans="1:13" ht="12.75">
      <c r="A344" s="36">
        <v>340</v>
      </c>
      <c r="B344" s="38">
        <v>10759</v>
      </c>
      <c r="C344" s="131" t="s">
        <v>691</v>
      </c>
      <c r="D344" s="131" t="s">
        <v>358</v>
      </c>
      <c r="E344" s="139"/>
      <c r="F344" s="140"/>
      <c r="G344" s="145" t="s">
        <v>116</v>
      </c>
      <c r="H344" s="25">
        <f t="shared" si="2"/>
        <v>0</v>
      </c>
      <c r="I344" s="40">
        <f>IF(COUNTBLANK(GD_CHAM_CONG!F345:T345)&gt;=15,1,0)</f>
        <v>0</v>
      </c>
      <c r="J344" s="40">
        <f>IF((GD_CHAM_CONG!AO345+GD_CHAM_CONG!AQ345+GD_CHAM_CONG!AR345+GD_CHAM_CONG!AT345+GD_CHAM_CONG!AU345+GD_CHAM_CONG!AV345)&gt;=14,1,0)</f>
        <v>0</v>
      </c>
      <c r="K344" s="174">
        <v>1</v>
      </c>
      <c r="L344" s="174">
        <v>1</v>
      </c>
      <c r="M344" s="175">
        <v>0</v>
      </c>
    </row>
    <row r="345" spans="1:13" ht="12.75">
      <c r="A345" s="36">
        <v>341</v>
      </c>
      <c r="B345" s="38">
        <v>10760</v>
      </c>
      <c r="C345" s="131" t="s">
        <v>692</v>
      </c>
      <c r="D345" s="131" t="s">
        <v>358</v>
      </c>
      <c r="E345" s="139"/>
      <c r="F345" s="140"/>
      <c r="G345" s="145" t="s">
        <v>116</v>
      </c>
      <c r="H345" s="25">
        <f t="shared" si="2"/>
        <v>0</v>
      </c>
      <c r="I345" s="40">
        <f>IF(COUNTBLANK(GD_CHAM_CONG!F346:T346)&gt;=15,1,0)</f>
        <v>0</v>
      </c>
      <c r="J345" s="40">
        <f>IF((GD_CHAM_CONG!AO346+GD_CHAM_CONG!AQ346+GD_CHAM_CONG!AR346+GD_CHAM_CONG!AT346+GD_CHAM_CONG!AU346+GD_CHAM_CONG!AV346)&gt;=14,1,0)</f>
        <v>1</v>
      </c>
      <c r="K345" s="174">
        <v>1</v>
      </c>
      <c r="L345" s="174">
        <v>1</v>
      </c>
      <c r="M345" s="175">
        <v>0</v>
      </c>
    </row>
    <row r="346" spans="1:13" ht="12.75">
      <c r="A346" s="36">
        <v>342</v>
      </c>
      <c r="B346" s="38">
        <v>10761</v>
      </c>
      <c r="C346" s="131" t="s">
        <v>693</v>
      </c>
      <c r="D346" s="131" t="s">
        <v>358</v>
      </c>
      <c r="E346" s="139"/>
      <c r="F346" s="140"/>
      <c r="G346" s="145" t="s">
        <v>116</v>
      </c>
      <c r="H346" s="25">
        <f t="shared" si="2"/>
        <v>0</v>
      </c>
      <c r="I346" s="40">
        <f>IF(COUNTBLANK(GD_CHAM_CONG!F347:T347)&gt;=15,1,0)</f>
        <v>0</v>
      </c>
      <c r="J346" s="40">
        <f>IF((GD_CHAM_CONG!AO347+GD_CHAM_CONG!AQ347+GD_CHAM_CONG!AR347+GD_CHAM_CONG!AT347+GD_CHAM_CONG!AU347+GD_CHAM_CONG!AV347)&gt;=14,1,0)</f>
        <v>0</v>
      </c>
      <c r="K346" s="174">
        <v>1</v>
      </c>
      <c r="L346" s="174">
        <v>1</v>
      </c>
      <c r="M346" s="175">
        <v>0</v>
      </c>
    </row>
    <row r="347" spans="1:13" ht="12.75">
      <c r="A347" s="36">
        <v>343</v>
      </c>
      <c r="B347" s="38">
        <v>10762</v>
      </c>
      <c r="C347" s="131" t="s">
        <v>694</v>
      </c>
      <c r="D347" s="131" t="s">
        <v>358</v>
      </c>
      <c r="E347" s="139"/>
      <c r="F347" s="140"/>
      <c r="G347" s="145" t="s">
        <v>116</v>
      </c>
      <c r="H347" s="25">
        <f t="shared" si="2"/>
        <v>0</v>
      </c>
      <c r="I347" s="40">
        <f>IF(COUNTBLANK(GD_CHAM_CONG!F348:T348)&gt;=15,1,0)</f>
        <v>0</v>
      </c>
      <c r="J347" s="40">
        <f>IF((GD_CHAM_CONG!AO348+GD_CHAM_CONG!AQ348+GD_CHAM_CONG!AR348+GD_CHAM_CONG!AT348+GD_CHAM_CONG!AU348+GD_CHAM_CONG!AV348)&gt;=14,1,0)</f>
        <v>0</v>
      </c>
      <c r="K347" s="174">
        <v>1</v>
      </c>
      <c r="L347" s="174">
        <v>2</v>
      </c>
      <c r="M347" s="175">
        <v>0.05</v>
      </c>
    </row>
    <row r="348" spans="1:13" ht="12.75">
      <c r="A348" s="36">
        <v>344</v>
      </c>
      <c r="B348" s="38">
        <v>10763</v>
      </c>
      <c r="C348" s="131" t="s">
        <v>695</v>
      </c>
      <c r="D348" s="131" t="s">
        <v>358</v>
      </c>
      <c r="E348" s="139"/>
      <c r="F348" s="140"/>
      <c r="G348" s="145" t="s">
        <v>116</v>
      </c>
      <c r="H348" s="25">
        <f t="shared" si="2"/>
        <v>0</v>
      </c>
      <c r="I348" s="40">
        <f>IF(COUNTBLANK(GD_CHAM_CONG!F349:T349)&gt;=15,1,0)</f>
        <v>0</v>
      </c>
      <c r="J348" s="40">
        <f>IF((GD_CHAM_CONG!AO349+GD_CHAM_CONG!AQ349+GD_CHAM_CONG!AR349+GD_CHAM_CONG!AT349+GD_CHAM_CONG!AU349+GD_CHAM_CONG!AV349)&gt;=14,1,0)</f>
        <v>0</v>
      </c>
      <c r="K348" s="174">
        <v>1</v>
      </c>
      <c r="L348" s="174">
        <v>4</v>
      </c>
      <c r="M348" s="175">
        <v>0</v>
      </c>
    </row>
    <row r="349" spans="1:13" ht="12.75">
      <c r="A349" s="36">
        <v>345</v>
      </c>
      <c r="B349" s="38">
        <v>10764</v>
      </c>
      <c r="C349" s="131" t="s">
        <v>696</v>
      </c>
      <c r="D349" s="131" t="s">
        <v>358</v>
      </c>
      <c r="E349" s="139"/>
      <c r="F349" s="140"/>
      <c r="G349" s="145" t="s">
        <v>116</v>
      </c>
      <c r="H349" s="25">
        <f t="shared" si="2"/>
        <v>0</v>
      </c>
      <c r="I349" s="40">
        <f>IF(COUNTBLANK(GD_CHAM_CONG!F350:T350)&gt;=15,1,0)</f>
        <v>0</v>
      </c>
      <c r="J349" s="40">
        <f>IF((GD_CHAM_CONG!AO350+GD_CHAM_CONG!AQ350+GD_CHAM_CONG!AR350+GD_CHAM_CONG!AT350+GD_CHAM_CONG!AU350+GD_CHAM_CONG!AV350)&gt;=14,1,0)</f>
        <v>0</v>
      </c>
      <c r="K349" s="174">
        <v>1</v>
      </c>
      <c r="L349" s="174">
        <v>1</v>
      </c>
      <c r="M349" s="175">
        <v>0</v>
      </c>
    </row>
    <row r="350" spans="1:13" ht="12.75">
      <c r="A350" s="36">
        <v>346</v>
      </c>
      <c r="B350" s="38">
        <v>10766</v>
      </c>
      <c r="C350" s="131" t="s">
        <v>697</v>
      </c>
      <c r="D350" s="131" t="s">
        <v>358</v>
      </c>
      <c r="E350" s="139"/>
      <c r="F350" s="140"/>
      <c r="G350" s="145" t="s">
        <v>114</v>
      </c>
      <c r="H350" s="25">
        <f t="shared" si="2"/>
        <v>0</v>
      </c>
      <c r="I350" s="40">
        <f>IF(COUNTBLANK(GD_CHAM_CONG!F351:T351)&gt;=15,1,0)</f>
        <v>0</v>
      </c>
      <c r="J350" s="40">
        <f>IF((GD_CHAM_CONG!AO351+GD_CHAM_CONG!AQ351+GD_CHAM_CONG!AR351+GD_CHAM_CONG!AT351+GD_CHAM_CONG!AU351+GD_CHAM_CONG!AV351)&gt;=14,1,0)</f>
        <v>0</v>
      </c>
      <c r="K350" s="174">
        <v>1</v>
      </c>
      <c r="L350" s="183"/>
      <c r="M350" s="175">
        <v>0</v>
      </c>
    </row>
    <row r="351" spans="1:13" ht="12.75">
      <c r="A351" s="36">
        <v>347</v>
      </c>
      <c r="B351" s="38">
        <v>10767</v>
      </c>
      <c r="C351" s="131" t="s">
        <v>698</v>
      </c>
      <c r="D351" s="131" t="s">
        <v>358</v>
      </c>
      <c r="E351" s="139"/>
      <c r="F351" s="140"/>
      <c r="G351" s="145" t="s">
        <v>114</v>
      </c>
      <c r="H351" s="25">
        <f t="shared" si="2"/>
        <v>0</v>
      </c>
      <c r="I351" s="40">
        <f>IF(COUNTBLANK(GD_CHAM_CONG!F352:T352)&gt;=15,1,0)</f>
        <v>0</v>
      </c>
      <c r="J351" s="40">
        <f>IF((GD_CHAM_CONG!AO352+GD_CHAM_CONG!AQ352+GD_CHAM_CONG!AR352+GD_CHAM_CONG!AT352+GD_CHAM_CONG!AU352+GD_CHAM_CONG!AV352)&gt;=14,1,0)</f>
        <v>0</v>
      </c>
      <c r="K351" s="174">
        <v>1</v>
      </c>
      <c r="L351" s="174">
        <v>1</v>
      </c>
      <c r="M351" s="175">
        <v>0</v>
      </c>
    </row>
    <row r="352" spans="1:13" ht="12.75">
      <c r="A352" s="36">
        <v>348</v>
      </c>
      <c r="B352" s="38">
        <v>10768</v>
      </c>
      <c r="C352" s="131" t="s">
        <v>699</v>
      </c>
      <c r="D352" s="131" t="s">
        <v>358</v>
      </c>
      <c r="E352" s="139"/>
      <c r="F352" s="140"/>
      <c r="G352" s="145" t="s">
        <v>114</v>
      </c>
      <c r="H352" s="25">
        <f t="shared" si="2"/>
        <v>0</v>
      </c>
      <c r="I352" s="40">
        <f>IF(COUNTBLANK(GD_CHAM_CONG!F353:T353)&gt;=15,1,0)</f>
        <v>0</v>
      </c>
      <c r="J352" s="40">
        <f>IF((GD_CHAM_CONG!AO353+GD_CHAM_CONG!AQ353+GD_CHAM_CONG!AR353+GD_CHAM_CONG!AT353+GD_CHAM_CONG!AU353+GD_CHAM_CONG!AV353)&gt;=14,1,0)</f>
        <v>0</v>
      </c>
      <c r="K352" s="174">
        <v>1</v>
      </c>
      <c r="L352" s="174">
        <v>2</v>
      </c>
      <c r="M352" s="175">
        <v>0</v>
      </c>
    </row>
    <row r="353" spans="1:13" ht="12.75">
      <c r="A353" s="36">
        <v>349</v>
      </c>
      <c r="B353" s="38">
        <v>10769</v>
      </c>
      <c r="C353" s="131" t="s">
        <v>404</v>
      </c>
      <c r="D353" s="131" t="s">
        <v>358</v>
      </c>
      <c r="E353" s="139"/>
      <c r="F353" s="140"/>
      <c r="G353" s="145" t="s">
        <v>114</v>
      </c>
      <c r="H353" s="25">
        <f t="shared" si="2"/>
        <v>0</v>
      </c>
      <c r="I353" s="40">
        <f>IF(COUNTBLANK(GD_CHAM_CONG!F354:T354)&gt;=15,1,0)</f>
        <v>0</v>
      </c>
      <c r="J353" s="40">
        <f>IF((GD_CHAM_CONG!AO354+GD_CHAM_CONG!AQ354+GD_CHAM_CONG!AR354+GD_CHAM_CONG!AT354+GD_CHAM_CONG!AU354+GD_CHAM_CONG!AV354)&gt;=14,1,0)</f>
        <v>0</v>
      </c>
      <c r="K353" s="174">
        <v>1</v>
      </c>
      <c r="L353" s="183"/>
      <c r="M353" s="175">
        <v>0</v>
      </c>
    </row>
    <row r="354" spans="1:13" ht="12.75">
      <c r="A354" s="36">
        <v>350</v>
      </c>
      <c r="B354" s="38">
        <v>10770</v>
      </c>
      <c r="C354" s="131" t="s">
        <v>700</v>
      </c>
      <c r="D354" s="131" t="s">
        <v>358</v>
      </c>
      <c r="E354" s="139"/>
      <c r="F354" s="140"/>
      <c r="G354" s="145" t="s">
        <v>114</v>
      </c>
      <c r="H354" s="25">
        <f t="shared" si="2"/>
        <v>0</v>
      </c>
      <c r="I354" s="40">
        <f>IF(COUNTBLANK(GD_CHAM_CONG!F355:T355)&gt;=15,1,0)</f>
        <v>0</v>
      </c>
      <c r="J354" s="40">
        <f>IF((GD_CHAM_CONG!AO355+GD_CHAM_CONG!AQ355+GD_CHAM_CONG!AR355+GD_CHAM_CONG!AT355+GD_CHAM_CONG!AU355+GD_CHAM_CONG!AV355)&gt;=14,1,0)</f>
        <v>0</v>
      </c>
      <c r="K354" s="174">
        <v>1</v>
      </c>
      <c r="L354" s="183"/>
      <c r="M354" s="175">
        <v>0</v>
      </c>
    </row>
    <row r="355" spans="1:13" ht="12.75">
      <c r="A355" s="36">
        <v>351</v>
      </c>
      <c r="B355" s="38">
        <v>10771</v>
      </c>
      <c r="C355" s="131" t="s">
        <v>701</v>
      </c>
      <c r="D355" s="131" t="s">
        <v>358</v>
      </c>
      <c r="E355" s="139"/>
      <c r="F355" s="140"/>
      <c r="G355" s="145" t="s">
        <v>114</v>
      </c>
      <c r="H355" s="25">
        <f t="shared" si="2"/>
        <v>0</v>
      </c>
      <c r="I355" s="40">
        <f>IF(COUNTBLANK(GD_CHAM_CONG!F356:T356)&gt;=15,1,0)</f>
        <v>0</v>
      </c>
      <c r="J355" s="40">
        <f>IF((GD_CHAM_CONG!AO356+GD_CHAM_CONG!AQ356+GD_CHAM_CONG!AR356+GD_CHAM_CONG!AT356+GD_CHAM_CONG!AU356+GD_CHAM_CONG!AV356)&gt;=14,1,0)</f>
        <v>1</v>
      </c>
      <c r="K355" s="174">
        <v>1</v>
      </c>
      <c r="L355" s="174">
        <v>1</v>
      </c>
      <c r="M355" s="175">
        <v>0</v>
      </c>
    </row>
    <row r="356" spans="1:13" ht="12.75">
      <c r="A356" s="36">
        <v>352</v>
      </c>
      <c r="B356" s="38">
        <v>10772</v>
      </c>
      <c r="C356" s="131" t="s">
        <v>702</v>
      </c>
      <c r="D356" s="131" t="s">
        <v>358</v>
      </c>
      <c r="E356" s="139"/>
      <c r="F356" s="140"/>
      <c r="G356" s="145" t="s">
        <v>116</v>
      </c>
      <c r="H356" s="25">
        <f t="shared" si="2"/>
        <v>0</v>
      </c>
      <c r="I356" s="40">
        <f>IF(COUNTBLANK(GD_CHAM_CONG!F357:T357)&gt;=15,1,0)</f>
        <v>0</v>
      </c>
      <c r="J356" s="40">
        <f>IF((GD_CHAM_CONG!AO357+GD_CHAM_CONG!AQ357+GD_CHAM_CONG!AR357+GD_CHAM_CONG!AT357+GD_CHAM_CONG!AU357+GD_CHAM_CONG!AV357)&gt;=14,1,0)</f>
        <v>0</v>
      </c>
      <c r="K356" s="174">
        <v>1</v>
      </c>
      <c r="L356" s="174">
        <v>2</v>
      </c>
      <c r="M356" s="175">
        <v>0</v>
      </c>
    </row>
    <row r="357" spans="1:13" ht="12.75">
      <c r="A357" s="36">
        <v>353</v>
      </c>
      <c r="B357" s="38">
        <v>10773</v>
      </c>
      <c r="C357" s="131" t="s">
        <v>686</v>
      </c>
      <c r="D357" s="131" t="s">
        <v>358</v>
      </c>
      <c r="E357" s="139"/>
      <c r="F357" s="140"/>
      <c r="G357" s="145" t="s">
        <v>116</v>
      </c>
      <c r="H357" s="25">
        <f t="shared" si="2"/>
        <v>0</v>
      </c>
      <c r="I357" s="40">
        <f>IF(COUNTBLANK(GD_CHAM_CONG!F358:T358)&gt;=15,1,0)</f>
        <v>0</v>
      </c>
      <c r="J357" s="40">
        <f>IF((GD_CHAM_CONG!AO358+GD_CHAM_CONG!AQ358+GD_CHAM_CONG!AR358+GD_CHAM_CONG!AT358+GD_CHAM_CONG!AU358+GD_CHAM_CONG!AV358)&gt;=14,1,0)</f>
        <v>0</v>
      </c>
      <c r="K357" s="174">
        <v>1</v>
      </c>
      <c r="L357" s="174">
        <v>2</v>
      </c>
      <c r="M357" s="175">
        <v>0.05</v>
      </c>
    </row>
    <row r="358" spans="1:13" ht="12.75">
      <c r="A358" s="36">
        <v>354</v>
      </c>
      <c r="B358" s="38">
        <v>10774</v>
      </c>
      <c r="C358" s="131" t="s">
        <v>703</v>
      </c>
      <c r="D358" s="131" t="s">
        <v>358</v>
      </c>
      <c r="E358" s="139"/>
      <c r="F358" s="140"/>
      <c r="G358" s="145" t="s">
        <v>116</v>
      </c>
      <c r="H358" s="25">
        <f t="shared" si="2"/>
        <v>0</v>
      </c>
      <c r="I358" s="40">
        <f>IF(COUNTBLANK(GD_CHAM_CONG!F359:T359)&gt;=15,1,0)</f>
        <v>0</v>
      </c>
      <c r="J358" s="40">
        <f>IF((GD_CHAM_CONG!AO359+GD_CHAM_CONG!AQ359+GD_CHAM_CONG!AR359+GD_CHAM_CONG!AT359+GD_CHAM_CONG!AU359+GD_CHAM_CONG!AV359)&gt;=14,1,0)</f>
        <v>0</v>
      </c>
      <c r="K358" s="174">
        <v>1</v>
      </c>
      <c r="L358" s="174">
        <v>2</v>
      </c>
      <c r="M358" s="175">
        <v>0</v>
      </c>
    </row>
    <row r="359" spans="1:13" ht="12.75">
      <c r="A359" s="36">
        <v>355</v>
      </c>
      <c r="B359" s="38">
        <v>10775</v>
      </c>
      <c r="C359" s="131" t="s">
        <v>704</v>
      </c>
      <c r="D359" s="131" t="s">
        <v>358</v>
      </c>
      <c r="E359" s="139"/>
      <c r="F359" s="140"/>
      <c r="G359" s="145" t="s">
        <v>116</v>
      </c>
      <c r="H359" s="25">
        <f t="shared" si="2"/>
        <v>0</v>
      </c>
      <c r="I359" s="40">
        <f>IF(COUNTBLANK(GD_CHAM_CONG!F360:T360)&gt;=15,1,0)</f>
        <v>0</v>
      </c>
      <c r="J359" s="40">
        <f>IF((GD_CHAM_CONG!AO360+GD_CHAM_CONG!AQ360+GD_CHAM_CONG!AR360+GD_CHAM_CONG!AT360+GD_CHAM_CONG!AU360+GD_CHAM_CONG!AV360)&gt;=14,1,0)</f>
        <v>0</v>
      </c>
      <c r="K359" s="174">
        <v>1</v>
      </c>
      <c r="L359" s="174">
        <v>2</v>
      </c>
      <c r="M359" s="175">
        <v>0</v>
      </c>
    </row>
    <row r="360" spans="1:13" ht="12.75">
      <c r="A360" s="36">
        <v>356</v>
      </c>
      <c r="B360" s="38">
        <v>10776</v>
      </c>
      <c r="C360" s="131" t="s">
        <v>705</v>
      </c>
      <c r="D360" s="131" t="s">
        <v>358</v>
      </c>
      <c r="E360" s="139"/>
      <c r="F360" s="140"/>
      <c r="G360" s="145" t="s">
        <v>116</v>
      </c>
      <c r="H360" s="25">
        <f t="shared" si="2"/>
        <v>0</v>
      </c>
      <c r="I360" s="40">
        <f>IF(COUNTBLANK(GD_CHAM_CONG!F361:T361)&gt;=15,1,0)</f>
        <v>0</v>
      </c>
      <c r="J360" s="40">
        <f>IF((GD_CHAM_CONG!AO361+GD_CHAM_CONG!AQ361+GD_CHAM_CONG!AR361+GD_CHAM_CONG!AT361+GD_CHAM_CONG!AU361+GD_CHAM_CONG!AV361)&gt;=14,1,0)</f>
        <v>1</v>
      </c>
      <c r="K360" s="174">
        <v>1</v>
      </c>
      <c r="L360" s="174">
        <v>2</v>
      </c>
      <c r="M360" s="175">
        <v>0</v>
      </c>
    </row>
    <row r="361" spans="1:13" ht="12.75">
      <c r="A361" s="36">
        <v>357</v>
      </c>
      <c r="B361" s="38">
        <v>10777</v>
      </c>
      <c r="C361" s="131" t="s">
        <v>706</v>
      </c>
      <c r="D361" s="131" t="s">
        <v>358</v>
      </c>
      <c r="E361" s="139"/>
      <c r="F361" s="140"/>
      <c r="G361" s="145" t="s">
        <v>116</v>
      </c>
      <c r="H361" s="25">
        <f t="shared" si="2"/>
        <v>0</v>
      </c>
      <c r="I361" s="40">
        <f>IF(COUNTBLANK(GD_CHAM_CONG!F362:T362)&gt;=15,1,0)</f>
        <v>0</v>
      </c>
      <c r="J361" s="40">
        <f>IF((GD_CHAM_CONG!AO362+GD_CHAM_CONG!AQ362+GD_CHAM_CONG!AR362+GD_CHAM_CONG!AT362+GD_CHAM_CONG!AU362+GD_CHAM_CONG!AV362)&gt;=14,1,0)</f>
        <v>0</v>
      </c>
      <c r="K361" s="174">
        <v>1</v>
      </c>
      <c r="L361" s="183"/>
      <c r="M361" s="175">
        <v>0</v>
      </c>
    </row>
    <row r="362" spans="1:13" ht="12.75">
      <c r="A362" s="36">
        <v>358</v>
      </c>
      <c r="B362" s="38">
        <v>10780</v>
      </c>
      <c r="C362" s="131" t="s">
        <v>707</v>
      </c>
      <c r="D362" s="131" t="s">
        <v>358</v>
      </c>
      <c r="E362" s="139"/>
      <c r="F362" s="140"/>
      <c r="G362" s="145" t="s">
        <v>116</v>
      </c>
      <c r="H362" s="25">
        <f t="shared" si="2"/>
        <v>0</v>
      </c>
      <c r="I362" s="40">
        <f>IF(COUNTBLANK(GD_CHAM_CONG!F363:T363)&gt;=15,1,0)</f>
        <v>0</v>
      </c>
      <c r="J362" s="40">
        <f>IF((GD_CHAM_CONG!AO363+GD_CHAM_CONG!AQ363+GD_CHAM_CONG!AR363+GD_CHAM_CONG!AT363+GD_CHAM_CONG!AU363+GD_CHAM_CONG!AV363)&gt;=14,1,0)</f>
        <v>0</v>
      </c>
      <c r="K362" s="174">
        <v>1</v>
      </c>
      <c r="L362" s="174">
        <v>2</v>
      </c>
      <c r="M362" s="175">
        <v>0</v>
      </c>
    </row>
    <row r="363" spans="1:13" ht="12.75">
      <c r="A363" s="36">
        <v>359</v>
      </c>
      <c r="B363" s="38">
        <v>10781</v>
      </c>
      <c r="C363" s="131" t="s">
        <v>708</v>
      </c>
      <c r="D363" s="131" t="s">
        <v>358</v>
      </c>
      <c r="E363" s="139"/>
      <c r="F363" s="140"/>
      <c r="G363" s="145" t="s">
        <v>116</v>
      </c>
      <c r="H363" s="25">
        <f t="shared" si="2"/>
        <v>0</v>
      </c>
      <c r="I363" s="40">
        <f>IF(COUNTBLANK(GD_CHAM_CONG!F364:T364)&gt;=15,1,0)</f>
        <v>0</v>
      </c>
      <c r="J363" s="40">
        <f>IF((GD_CHAM_CONG!AO364+GD_CHAM_CONG!AQ364+GD_CHAM_CONG!AR364+GD_CHAM_CONG!AT364+GD_CHAM_CONG!AU364+GD_CHAM_CONG!AV364)&gt;=14,1,0)</f>
        <v>0</v>
      </c>
      <c r="K363" s="174">
        <v>1</v>
      </c>
      <c r="L363" s="174">
        <v>1</v>
      </c>
      <c r="M363" s="175">
        <v>0</v>
      </c>
    </row>
    <row r="364" spans="1:13" ht="12.75">
      <c r="A364" s="36">
        <v>360</v>
      </c>
      <c r="B364" s="38">
        <v>10782</v>
      </c>
      <c r="C364" s="131" t="s">
        <v>709</v>
      </c>
      <c r="D364" s="131" t="s">
        <v>358</v>
      </c>
      <c r="E364" s="139"/>
      <c r="F364" s="140"/>
      <c r="G364" s="145" t="s">
        <v>114</v>
      </c>
      <c r="H364" s="25">
        <f t="shared" si="2"/>
        <v>0</v>
      </c>
      <c r="I364" s="40">
        <f>IF(COUNTBLANK(GD_CHAM_CONG!F365:T365)&gt;=15,1,0)</f>
        <v>0</v>
      </c>
      <c r="J364" s="40">
        <f>IF((GD_CHAM_CONG!AO365+GD_CHAM_CONG!AQ365+GD_CHAM_CONG!AR365+GD_CHAM_CONG!AT365+GD_CHAM_CONG!AU365+GD_CHAM_CONG!AV365)&gt;=14,1,0)</f>
        <v>0</v>
      </c>
      <c r="K364" s="174">
        <v>1</v>
      </c>
      <c r="L364" s="174">
        <v>1</v>
      </c>
      <c r="M364" s="175">
        <v>0</v>
      </c>
    </row>
    <row r="365" spans="1:13" ht="12.75">
      <c r="A365" s="36">
        <v>361</v>
      </c>
      <c r="B365" s="38">
        <v>10783</v>
      </c>
      <c r="C365" s="131" t="s">
        <v>710</v>
      </c>
      <c r="D365" s="131" t="s">
        <v>358</v>
      </c>
      <c r="E365" s="139"/>
      <c r="F365" s="140"/>
      <c r="G365" s="145" t="s">
        <v>116</v>
      </c>
      <c r="H365" s="25">
        <f t="shared" si="2"/>
        <v>0</v>
      </c>
      <c r="I365" s="40">
        <f>IF(COUNTBLANK(GD_CHAM_CONG!F366:T366)&gt;=15,1,0)</f>
        <v>0</v>
      </c>
      <c r="J365" s="40">
        <f>IF((GD_CHAM_CONG!AO366+GD_CHAM_CONG!AQ366+GD_CHAM_CONG!AR366+GD_CHAM_CONG!AT366+GD_CHAM_CONG!AU366+GD_CHAM_CONG!AV366)&gt;=14,1,0)</f>
        <v>0</v>
      </c>
      <c r="K365" s="174">
        <v>1</v>
      </c>
      <c r="L365" s="174">
        <v>2</v>
      </c>
      <c r="M365" s="175">
        <v>0.05</v>
      </c>
    </row>
    <row r="366" spans="1:13" ht="12.75">
      <c r="A366" s="36">
        <v>362</v>
      </c>
      <c r="B366" s="38">
        <v>11769</v>
      </c>
      <c r="C366" s="131" t="s">
        <v>427</v>
      </c>
      <c r="D366" s="131" t="s">
        <v>358</v>
      </c>
      <c r="E366" s="139"/>
      <c r="F366" s="140"/>
      <c r="G366" s="145" t="s">
        <v>114</v>
      </c>
      <c r="H366" s="25">
        <f t="shared" si="2"/>
        <v>0</v>
      </c>
      <c r="I366" s="40">
        <f>IF(COUNTBLANK(GD_CHAM_CONG!F367:T367)&gt;=15,1,0)</f>
        <v>0</v>
      </c>
      <c r="J366" s="40">
        <f>IF((GD_CHAM_CONG!AO367+GD_CHAM_CONG!AQ367+GD_CHAM_CONG!AR367+GD_CHAM_CONG!AT367+GD_CHAM_CONG!AU367+GD_CHAM_CONG!AV367)&gt;=14,1,0)</f>
        <v>0</v>
      </c>
      <c r="K366" s="174">
        <v>1</v>
      </c>
      <c r="L366" s="183"/>
      <c r="M366" s="175">
        <v>0</v>
      </c>
    </row>
    <row r="367" spans="1:13" ht="12.75">
      <c r="A367" s="36">
        <v>363</v>
      </c>
      <c r="B367" s="38">
        <v>201502</v>
      </c>
      <c r="C367" s="131" t="s">
        <v>711</v>
      </c>
      <c r="D367" s="131" t="s">
        <v>712</v>
      </c>
      <c r="E367" s="139"/>
      <c r="F367" s="140"/>
      <c r="G367" s="145" t="s">
        <v>85</v>
      </c>
      <c r="H367" s="25">
        <f t="shared" si="2"/>
        <v>1</v>
      </c>
      <c r="I367" s="40">
        <f>IF(COUNTBLANK(GD_CHAM_CONG!F368:T368)&gt;=15,1,0)</f>
        <v>0</v>
      </c>
      <c r="J367" s="40">
        <f>IF((GD_CHAM_CONG!AO368+GD_CHAM_CONG!AQ368+GD_CHAM_CONG!AR368+GD_CHAM_CONG!AT368+GD_CHAM_CONG!AU368+GD_CHAM_CONG!AV368)&gt;=14,1,0)</f>
        <v>0</v>
      </c>
      <c r="K367" s="174">
        <v>1</v>
      </c>
      <c r="L367" s="183"/>
      <c r="M367" s="175">
        <v>0</v>
      </c>
    </row>
    <row r="368" spans="1:13" ht="12.75">
      <c r="A368" s="36">
        <v>364</v>
      </c>
      <c r="B368" s="38">
        <v>11082</v>
      </c>
      <c r="C368" s="131" t="s">
        <v>713</v>
      </c>
      <c r="D368" s="131" t="s">
        <v>714</v>
      </c>
      <c r="E368" s="139"/>
      <c r="F368" s="140"/>
      <c r="G368" s="145" t="s">
        <v>114</v>
      </c>
      <c r="H368" s="25">
        <f t="shared" si="2"/>
        <v>0</v>
      </c>
      <c r="I368" s="40">
        <f>IF(COUNTBLANK(GD_CHAM_CONG!F369:T369)&gt;=15,1,0)</f>
        <v>0</v>
      </c>
      <c r="J368" s="40">
        <f>IF((GD_CHAM_CONG!AO369+GD_CHAM_CONG!AQ369+GD_CHAM_CONG!AR369+GD_CHAM_CONG!AT369+GD_CHAM_CONG!AU369+GD_CHAM_CONG!AV369)&gt;=14,1,0)</f>
        <v>0</v>
      </c>
      <c r="K368" s="174">
        <v>1</v>
      </c>
      <c r="L368" s="174">
        <v>2</v>
      </c>
      <c r="M368" s="175">
        <v>0</v>
      </c>
    </row>
    <row r="369" spans="1:13" ht="12.75">
      <c r="A369" s="36">
        <v>365</v>
      </c>
      <c r="B369" s="38">
        <v>11083</v>
      </c>
      <c r="C369" s="131" t="s">
        <v>715</v>
      </c>
      <c r="D369" s="131" t="s">
        <v>714</v>
      </c>
      <c r="E369" s="139"/>
      <c r="F369" s="140"/>
      <c r="G369" s="145" t="s">
        <v>114</v>
      </c>
      <c r="H369" s="25">
        <f t="shared" si="2"/>
        <v>0</v>
      </c>
      <c r="I369" s="40">
        <f>IF(COUNTBLANK(GD_CHAM_CONG!F370:T370)&gt;=15,1,0)</f>
        <v>0</v>
      </c>
      <c r="J369" s="40">
        <f>IF((GD_CHAM_CONG!AO370+GD_CHAM_CONG!AQ370+GD_CHAM_CONG!AR370+GD_CHAM_CONG!AT370+GD_CHAM_CONG!AU370+GD_CHAM_CONG!AV370)&gt;=14,1,0)</f>
        <v>0</v>
      </c>
      <c r="K369" s="174">
        <v>1</v>
      </c>
      <c r="L369" s="183"/>
      <c r="M369" s="175">
        <v>0</v>
      </c>
    </row>
    <row r="370" spans="1:13" ht="12.75">
      <c r="A370" s="36">
        <v>366</v>
      </c>
      <c r="B370" s="38">
        <v>10643</v>
      </c>
      <c r="C370" s="131" t="s">
        <v>716</v>
      </c>
      <c r="D370" s="131" t="s">
        <v>677</v>
      </c>
      <c r="E370" s="139"/>
      <c r="F370" s="140"/>
      <c r="G370" s="145" t="s">
        <v>116</v>
      </c>
      <c r="H370" s="25">
        <f t="shared" si="2"/>
        <v>0</v>
      </c>
      <c r="I370" s="40">
        <f>IF(COUNTBLANK(GD_CHAM_CONG!F371:T371)&gt;=15,1,0)</f>
        <v>0</v>
      </c>
      <c r="J370" s="40">
        <f>IF((GD_CHAM_CONG!AO371+GD_CHAM_CONG!AQ371+GD_CHAM_CONG!AR371+GD_CHAM_CONG!AT371+GD_CHAM_CONG!AU371+GD_CHAM_CONG!AV371)&gt;=14,1,0)</f>
        <v>0</v>
      </c>
      <c r="K370" s="174">
        <v>1</v>
      </c>
      <c r="L370" s="174">
        <v>2</v>
      </c>
      <c r="M370" s="175">
        <v>0</v>
      </c>
    </row>
    <row r="371" spans="1:13" ht="12.75">
      <c r="A371" s="36">
        <v>367</v>
      </c>
      <c r="B371" s="254">
        <v>13049</v>
      </c>
      <c r="C371" s="131" t="s">
        <v>717</v>
      </c>
      <c r="D371" s="131" t="s">
        <v>718</v>
      </c>
      <c r="E371" s="139"/>
      <c r="F371" s="140"/>
      <c r="G371" s="145" t="s">
        <v>114</v>
      </c>
      <c r="H371" s="25">
        <f t="shared" si="2"/>
        <v>0</v>
      </c>
      <c r="I371" s="40">
        <f>IF(COUNTBLANK(GD_CHAM_CONG!F372:T372)&gt;=15,1,0)</f>
        <v>0</v>
      </c>
      <c r="J371" s="40">
        <f>IF((GD_CHAM_CONG!AO372+GD_CHAM_CONG!AQ372+GD_CHAM_CONG!AR372+GD_CHAM_CONG!AT372+GD_CHAM_CONG!AU372+GD_CHAM_CONG!AV372)&gt;=14,1,0)</f>
        <v>0</v>
      </c>
      <c r="K371" s="174">
        <v>1</v>
      </c>
      <c r="L371" s="174">
        <v>1</v>
      </c>
      <c r="M371" s="175">
        <v>0</v>
      </c>
    </row>
    <row r="372" spans="1:13" ht="12.75">
      <c r="A372" s="36">
        <v>368</v>
      </c>
      <c r="B372" s="38">
        <v>10595</v>
      </c>
      <c r="C372" s="131" t="s">
        <v>719</v>
      </c>
      <c r="D372" s="131" t="s">
        <v>720</v>
      </c>
      <c r="E372" s="139"/>
      <c r="F372" s="140"/>
      <c r="G372" s="145" t="s">
        <v>116</v>
      </c>
      <c r="H372" s="25">
        <f t="shared" si="2"/>
        <v>0</v>
      </c>
      <c r="I372" s="40">
        <f>IF(COUNTBLANK(GD_CHAM_CONG!F373:T373)&gt;=15,1,0)</f>
        <v>0</v>
      </c>
      <c r="J372" s="40">
        <f>IF((GD_CHAM_CONG!AO373+GD_CHAM_CONG!AQ373+GD_CHAM_CONG!AR373+GD_CHAM_CONG!AT373+GD_CHAM_CONG!AU373+GD_CHAM_CONG!AV373)&gt;=14,1,0)</f>
        <v>0</v>
      </c>
      <c r="K372" s="174">
        <v>1</v>
      </c>
      <c r="L372" s="174">
        <v>1</v>
      </c>
      <c r="M372" s="175">
        <v>0</v>
      </c>
    </row>
    <row r="373" spans="1:13" ht="12.75">
      <c r="A373" s="36">
        <v>369</v>
      </c>
      <c r="B373" s="38">
        <v>10793</v>
      </c>
      <c r="C373" s="131" t="s">
        <v>721</v>
      </c>
      <c r="D373" s="131" t="s">
        <v>720</v>
      </c>
      <c r="E373" s="139"/>
      <c r="F373" s="140"/>
      <c r="G373" s="145" t="s">
        <v>116</v>
      </c>
      <c r="H373" s="25">
        <f t="shared" si="2"/>
        <v>0</v>
      </c>
      <c r="I373" s="40">
        <f>IF(COUNTBLANK(GD_CHAM_CONG!F374:T374)&gt;=15,1,0)</f>
        <v>0</v>
      </c>
      <c r="J373" s="40">
        <f>IF((GD_CHAM_CONG!AO374+GD_CHAM_CONG!AQ374+GD_CHAM_CONG!AR374+GD_CHAM_CONG!AT374+GD_CHAM_CONG!AU374+GD_CHAM_CONG!AV374)&gt;=14,1,0)</f>
        <v>0</v>
      </c>
      <c r="K373" s="174">
        <v>1</v>
      </c>
      <c r="L373" s="183"/>
      <c r="M373" s="175">
        <v>0</v>
      </c>
    </row>
    <row r="374" spans="1:13" ht="12.75">
      <c r="A374" s="36">
        <v>370</v>
      </c>
      <c r="B374" s="38">
        <v>12660</v>
      </c>
      <c r="C374" s="131" t="s">
        <v>722</v>
      </c>
      <c r="D374" s="131" t="s">
        <v>720</v>
      </c>
      <c r="E374" s="139"/>
      <c r="F374" s="140"/>
      <c r="G374" s="145" t="s">
        <v>114</v>
      </c>
      <c r="H374" s="25">
        <f t="shared" si="2"/>
        <v>0</v>
      </c>
      <c r="I374" s="40">
        <f>IF(COUNTBLANK(GD_CHAM_CONG!F375:T375)&gt;=15,1,0)</f>
        <v>0</v>
      </c>
      <c r="J374" s="40">
        <f>IF((GD_CHAM_CONG!AO375+GD_CHAM_CONG!AQ375+GD_CHAM_CONG!AR375+GD_CHAM_CONG!AT375+GD_CHAM_CONG!AU375+GD_CHAM_CONG!AV375)&gt;=14,1,0)</f>
        <v>0</v>
      </c>
      <c r="K374" s="174">
        <v>1</v>
      </c>
      <c r="L374" s="183"/>
      <c r="M374" s="175">
        <v>0</v>
      </c>
    </row>
    <row r="375" spans="1:13" ht="12.75">
      <c r="A375" s="36">
        <v>371</v>
      </c>
      <c r="B375" s="38">
        <v>10794</v>
      </c>
      <c r="C375" s="131" t="s">
        <v>723</v>
      </c>
      <c r="D375" s="131" t="s">
        <v>724</v>
      </c>
      <c r="E375" s="139"/>
      <c r="F375" s="140"/>
      <c r="G375" s="145" t="s">
        <v>116</v>
      </c>
      <c r="H375" s="25">
        <f t="shared" si="2"/>
        <v>0</v>
      </c>
      <c r="I375" s="40">
        <f>IF(COUNTBLANK(GD_CHAM_CONG!F376:T376)&gt;=15,1,0)</f>
        <v>0</v>
      </c>
      <c r="J375" s="40">
        <f>IF((GD_CHAM_CONG!AO376+GD_CHAM_CONG!AQ376+GD_CHAM_CONG!AR376+GD_CHAM_CONG!AT376+GD_CHAM_CONG!AU376+GD_CHAM_CONG!AV376)&gt;=14,1,0)</f>
        <v>0</v>
      </c>
      <c r="K375" s="174">
        <v>1</v>
      </c>
      <c r="L375" s="174">
        <v>1</v>
      </c>
      <c r="M375" s="175">
        <v>0</v>
      </c>
    </row>
    <row r="376" spans="1:13" ht="12.75">
      <c r="A376" s="36">
        <v>372</v>
      </c>
      <c r="B376" s="38">
        <v>10788</v>
      </c>
      <c r="C376" s="131" t="s">
        <v>725</v>
      </c>
      <c r="D376" s="131" t="s">
        <v>726</v>
      </c>
      <c r="E376" s="139"/>
      <c r="F376" s="140"/>
      <c r="G376" s="145" t="s">
        <v>116</v>
      </c>
      <c r="H376" s="25">
        <f t="shared" si="2"/>
        <v>0</v>
      </c>
      <c r="I376" s="40">
        <f>IF(COUNTBLANK(GD_CHAM_CONG!F377:T377)&gt;=15,1,0)</f>
        <v>0</v>
      </c>
      <c r="J376" s="40">
        <f>IF((GD_CHAM_CONG!AO377+GD_CHAM_CONG!AQ377+GD_CHAM_CONG!AR377+GD_CHAM_CONG!AT377+GD_CHAM_CONG!AU377+GD_CHAM_CONG!AV377)&gt;=14,1,0)</f>
        <v>0</v>
      </c>
      <c r="K376" s="174">
        <v>1</v>
      </c>
      <c r="L376" s="174">
        <v>2</v>
      </c>
      <c r="M376" s="175">
        <v>0</v>
      </c>
    </row>
    <row r="377" spans="1:13" ht="12.75">
      <c r="A377" s="36">
        <v>373</v>
      </c>
      <c r="B377" s="38">
        <v>10789</v>
      </c>
      <c r="C377" s="131" t="s">
        <v>727</v>
      </c>
      <c r="D377" s="131" t="s">
        <v>726</v>
      </c>
      <c r="E377" s="139"/>
      <c r="F377" s="140"/>
      <c r="G377" s="145" t="s">
        <v>116</v>
      </c>
      <c r="H377" s="25">
        <f t="shared" si="2"/>
        <v>0</v>
      </c>
      <c r="I377" s="40">
        <f>IF(COUNTBLANK(GD_CHAM_CONG!F378:T378)&gt;=15,1,0)</f>
        <v>0</v>
      </c>
      <c r="J377" s="40">
        <f>IF((GD_CHAM_CONG!AO378+GD_CHAM_CONG!AQ378+GD_CHAM_CONG!AR378+GD_CHAM_CONG!AT378+GD_CHAM_CONG!AU378+GD_CHAM_CONG!AV378)&gt;=14,1,0)</f>
        <v>1</v>
      </c>
      <c r="K377" s="174">
        <v>1</v>
      </c>
      <c r="L377" s="174">
        <v>2</v>
      </c>
      <c r="M377" s="175">
        <v>0</v>
      </c>
    </row>
    <row r="378" spans="1:13" ht="12.75">
      <c r="A378" s="36">
        <v>374</v>
      </c>
      <c r="B378" s="38">
        <v>10790</v>
      </c>
      <c r="C378" s="131" t="s">
        <v>728</v>
      </c>
      <c r="D378" s="131" t="s">
        <v>726</v>
      </c>
      <c r="E378" s="139"/>
      <c r="F378" s="140"/>
      <c r="G378" s="145" t="s">
        <v>116</v>
      </c>
      <c r="H378" s="25">
        <f t="shared" si="2"/>
        <v>0</v>
      </c>
      <c r="I378" s="40">
        <f>IF(COUNTBLANK(GD_CHAM_CONG!F379:T379)&gt;=15,1,0)</f>
        <v>0</v>
      </c>
      <c r="J378" s="40">
        <f>IF((GD_CHAM_CONG!AO379+GD_CHAM_CONG!AQ379+GD_CHAM_CONG!AR379+GD_CHAM_CONG!AT379+GD_CHAM_CONG!AU379+GD_CHAM_CONG!AV379)&gt;=14,1,0)</f>
        <v>0</v>
      </c>
      <c r="K378" s="174">
        <v>1</v>
      </c>
      <c r="L378" s="174">
        <v>2</v>
      </c>
      <c r="M378" s="175">
        <v>0</v>
      </c>
    </row>
    <row r="379" spans="1:13" ht="12.75">
      <c r="A379" s="36">
        <v>375</v>
      </c>
      <c r="B379" s="38">
        <v>10791</v>
      </c>
      <c r="C379" s="131" t="s">
        <v>730</v>
      </c>
      <c r="D379" s="131" t="s">
        <v>726</v>
      </c>
      <c r="E379" s="139"/>
      <c r="F379" s="140"/>
      <c r="G379" s="145" t="s">
        <v>116</v>
      </c>
      <c r="H379" s="25">
        <f t="shared" si="2"/>
        <v>0</v>
      </c>
      <c r="I379" s="40">
        <f>IF(COUNTBLANK(GD_CHAM_CONG!F380:T380)&gt;=15,1,0)</f>
        <v>0</v>
      </c>
      <c r="J379" s="40">
        <f>IF((GD_CHAM_CONG!AO380+GD_CHAM_CONG!AQ380+GD_CHAM_CONG!AR380+GD_CHAM_CONG!AT380+GD_CHAM_CONG!AU380+GD_CHAM_CONG!AV380)&gt;=14,1,0)</f>
        <v>0</v>
      </c>
      <c r="K379" s="174">
        <v>1</v>
      </c>
      <c r="L379" s="174">
        <v>1</v>
      </c>
      <c r="M379" s="175">
        <v>0</v>
      </c>
    </row>
    <row r="380" spans="1:13" ht="12.75">
      <c r="A380" s="36">
        <v>376</v>
      </c>
      <c r="B380" s="38">
        <v>11147</v>
      </c>
      <c r="C380" s="131" t="s">
        <v>731</v>
      </c>
      <c r="D380" s="131" t="s">
        <v>726</v>
      </c>
      <c r="E380" s="139"/>
      <c r="F380" s="140"/>
      <c r="G380" s="145" t="s">
        <v>116</v>
      </c>
      <c r="H380" s="25">
        <f t="shared" si="2"/>
        <v>0</v>
      </c>
      <c r="I380" s="40">
        <f>IF(COUNTBLANK(GD_CHAM_CONG!F381:T381)&gt;=15,1,0)</f>
        <v>0</v>
      </c>
      <c r="J380" s="40">
        <f>IF((GD_CHAM_CONG!AO381+GD_CHAM_CONG!AQ381+GD_CHAM_CONG!AR381+GD_CHAM_CONG!AT381+GD_CHAM_CONG!AU381+GD_CHAM_CONG!AV381)&gt;=14,1,0)</f>
        <v>0</v>
      </c>
      <c r="K380" s="174">
        <v>1</v>
      </c>
      <c r="L380" s="174">
        <v>2</v>
      </c>
      <c r="M380" s="175">
        <v>0</v>
      </c>
    </row>
    <row r="381" spans="1:13" ht="12.75">
      <c r="A381" s="36">
        <v>377</v>
      </c>
      <c r="B381" s="38">
        <v>10563</v>
      </c>
      <c r="C381" s="131" t="s">
        <v>732</v>
      </c>
      <c r="D381" s="131" t="s">
        <v>169</v>
      </c>
      <c r="E381" s="139"/>
      <c r="F381" s="140"/>
      <c r="G381" s="145" t="s">
        <v>116</v>
      </c>
      <c r="H381" s="25">
        <f t="shared" si="2"/>
        <v>0</v>
      </c>
      <c r="I381" s="40">
        <f>IF(COUNTBLANK(GD_CHAM_CONG!F382:T382)&gt;=15,1,0)</f>
        <v>0</v>
      </c>
      <c r="J381" s="40">
        <f>IF((GD_CHAM_CONG!AO382+GD_CHAM_CONG!AQ382+GD_CHAM_CONG!AR382+GD_CHAM_CONG!AT382+GD_CHAM_CONG!AU382+GD_CHAM_CONG!AV382)&gt;=14,1,0)</f>
        <v>0</v>
      </c>
      <c r="K381" s="174">
        <v>1</v>
      </c>
      <c r="L381" s="174">
        <v>2</v>
      </c>
      <c r="M381" s="175">
        <v>0</v>
      </c>
    </row>
    <row r="382" spans="1:13" ht="12.75">
      <c r="A382" s="36">
        <v>378</v>
      </c>
      <c r="B382" s="38">
        <v>10556</v>
      </c>
      <c r="C382" s="131" t="s">
        <v>733</v>
      </c>
      <c r="D382" s="131" t="s">
        <v>174</v>
      </c>
      <c r="E382" s="139"/>
      <c r="F382" s="140"/>
      <c r="G382" s="145" t="s">
        <v>116</v>
      </c>
      <c r="H382" s="25">
        <f t="shared" si="2"/>
        <v>0</v>
      </c>
      <c r="I382" s="40">
        <f>IF(COUNTBLANK(GD_CHAM_CONG!F383:T383)&gt;=15,1,0)</f>
        <v>0</v>
      </c>
      <c r="J382" s="40">
        <f>IF((GD_CHAM_CONG!AO383+GD_CHAM_CONG!AQ383+GD_CHAM_CONG!AR383+GD_CHAM_CONG!AT383+GD_CHAM_CONG!AU383+GD_CHAM_CONG!AV383)&gt;=14,1,0)</f>
        <v>0</v>
      </c>
      <c r="K382" s="174">
        <v>1</v>
      </c>
      <c r="L382" s="174">
        <v>3</v>
      </c>
      <c r="M382" s="175">
        <v>0</v>
      </c>
    </row>
    <row r="383" spans="1:13" ht="12.75">
      <c r="A383" s="36">
        <v>379</v>
      </c>
      <c r="B383" s="38">
        <v>10797</v>
      </c>
      <c r="C383" s="131" t="s">
        <v>734</v>
      </c>
      <c r="D383" s="131" t="s">
        <v>735</v>
      </c>
      <c r="E383" s="139"/>
      <c r="F383" s="140"/>
      <c r="G383" s="145" t="s">
        <v>116</v>
      </c>
      <c r="H383" s="25">
        <f t="shared" si="2"/>
        <v>0</v>
      </c>
      <c r="I383" s="40">
        <f>IF(COUNTBLANK(GD_CHAM_CONG!F384:T384)&gt;=15,1,0)</f>
        <v>0</v>
      </c>
      <c r="J383" s="40">
        <f>IF((GD_CHAM_CONG!AO384+GD_CHAM_CONG!AQ384+GD_CHAM_CONG!AR384+GD_CHAM_CONG!AT384+GD_CHAM_CONG!AU384+GD_CHAM_CONG!AV384)&gt;=14,1,0)</f>
        <v>0</v>
      </c>
      <c r="K383" s="174">
        <v>1</v>
      </c>
      <c r="L383" s="174">
        <v>2</v>
      </c>
      <c r="M383" s="175">
        <v>0</v>
      </c>
    </row>
    <row r="384" spans="1:13" ht="12.75">
      <c r="A384" s="36">
        <v>380</v>
      </c>
      <c r="B384" s="38">
        <v>10803</v>
      </c>
      <c r="C384" s="131" t="s">
        <v>736</v>
      </c>
      <c r="D384" s="131" t="s">
        <v>737</v>
      </c>
      <c r="E384" s="139"/>
      <c r="F384" s="140"/>
      <c r="G384" s="145" t="s">
        <v>116</v>
      </c>
      <c r="H384" s="25">
        <f t="shared" si="2"/>
        <v>0</v>
      </c>
      <c r="I384" s="40">
        <f>IF(COUNTBLANK(GD_CHAM_CONG!F385:T385)&gt;=15,1,0)</f>
        <v>0</v>
      </c>
      <c r="J384" s="40">
        <f>IF((GD_CHAM_CONG!AO385+GD_CHAM_CONG!AQ385+GD_CHAM_CONG!AR385+GD_CHAM_CONG!AT385+GD_CHAM_CONG!AU385+GD_CHAM_CONG!AV385)&gt;=14,1,0)</f>
        <v>0</v>
      </c>
      <c r="K384" s="174">
        <v>1</v>
      </c>
      <c r="L384" s="174">
        <v>2</v>
      </c>
      <c r="M384" s="175">
        <v>0</v>
      </c>
    </row>
    <row r="385" spans="1:25" ht="12.75">
      <c r="A385" s="36">
        <v>381</v>
      </c>
      <c r="B385" s="38">
        <v>10800</v>
      </c>
      <c r="C385" s="131" t="s">
        <v>738</v>
      </c>
      <c r="D385" s="131" t="s">
        <v>739</v>
      </c>
      <c r="E385" s="139"/>
      <c r="F385" s="140"/>
      <c r="G385" s="145" t="s">
        <v>116</v>
      </c>
      <c r="H385" s="25">
        <f t="shared" si="2"/>
        <v>0</v>
      </c>
      <c r="I385" s="40">
        <f>IF(COUNTBLANK(GD_CHAM_CONG!F386:T386)&gt;=15,1,0)</f>
        <v>0</v>
      </c>
      <c r="J385" s="40">
        <f>IF((GD_CHAM_CONG!AO386+GD_CHAM_CONG!AQ386+GD_CHAM_CONG!AR386+GD_CHAM_CONG!AT386+GD_CHAM_CONG!AU386+GD_CHAM_CONG!AV386)&gt;=14,1,0)</f>
        <v>0</v>
      </c>
      <c r="K385" s="174">
        <v>1</v>
      </c>
      <c r="L385" s="174">
        <v>1</v>
      </c>
      <c r="M385" s="175">
        <v>0</v>
      </c>
    </row>
    <row r="386" spans="1:25" ht="12.75">
      <c r="A386" s="36">
        <v>382</v>
      </c>
      <c r="B386" s="38">
        <v>10801</v>
      </c>
      <c r="C386" s="131" t="s">
        <v>741</v>
      </c>
      <c r="D386" s="131" t="s">
        <v>739</v>
      </c>
      <c r="E386" s="4"/>
      <c r="F386" s="255"/>
      <c r="G386" s="145" t="s">
        <v>116</v>
      </c>
      <c r="H386" s="25">
        <f t="shared" si="2"/>
        <v>0</v>
      </c>
      <c r="I386" s="40">
        <f>IF(COUNTBLANK(GD_CHAM_CONG!F387:T387)&gt;=15,1,0)</f>
        <v>0</v>
      </c>
      <c r="J386" s="40">
        <f>IF((GD_CHAM_CONG!AO387+GD_CHAM_CONG!AQ387+GD_CHAM_CONG!AR387+GD_CHAM_CONG!AT387+GD_CHAM_CONG!AU387+GD_CHAM_CONG!AV387)&gt;=14,1,0)</f>
        <v>0</v>
      </c>
      <c r="K386" s="174">
        <v>1</v>
      </c>
      <c r="L386" s="174">
        <v>2</v>
      </c>
      <c r="M386" s="175">
        <v>0</v>
      </c>
    </row>
    <row r="387" spans="1:25" ht="12.75">
      <c r="A387" s="36">
        <v>383</v>
      </c>
      <c r="B387" s="38">
        <v>10802</v>
      </c>
      <c r="C387" s="131" t="s">
        <v>742</v>
      </c>
      <c r="D387" s="131" t="s">
        <v>743</v>
      </c>
      <c r="E387" s="139"/>
      <c r="F387" s="140"/>
      <c r="G387" s="145" t="s">
        <v>116</v>
      </c>
      <c r="H387" s="25">
        <f t="shared" si="2"/>
        <v>0</v>
      </c>
      <c r="I387" s="40">
        <f>IF(COUNTBLANK(GD_CHAM_CONG!F388:T388)&gt;=15,1,0)</f>
        <v>0</v>
      </c>
      <c r="J387" s="40">
        <f>IF((GD_CHAM_CONG!AO388+GD_CHAM_CONG!AQ388+GD_CHAM_CONG!AR388+GD_CHAM_CONG!AT388+GD_CHAM_CONG!AU388+GD_CHAM_CONG!AV388)&gt;=14,1,0)</f>
        <v>0</v>
      </c>
      <c r="K387" s="174">
        <v>1</v>
      </c>
      <c r="L387" s="174">
        <v>1</v>
      </c>
      <c r="M387" s="175">
        <v>0</v>
      </c>
    </row>
    <row r="388" spans="1:25" ht="12.75">
      <c r="A388" s="36">
        <v>384</v>
      </c>
      <c r="B388" s="38">
        <v>10805</v>
      </c>
      <c r="C388" s="131" t="s">
        <v>744</v>
      </c>
      <c r="D388" s="131" t="s">
        <v>745</v>
      </c>
      <c r="E388" s="139"/>
      <c r="F388" s="140"/>
      <c r="G388" s="145" t="s">
        <v>116</v>
      </c>
      <c r="H388" s="25">
        <f t="shared" si="2"/>
        <v>0</v>
      </c>
      <c r="I388" s="40">
        <f>IF(COUNTBLANK(GD_CHAM_CONG!F389:T389)&gt;=15,1,0)</f>
        <v>0</v>
      </c>
      <c r="J388" s="40">
        <f>IF((GD_CHAM_CONG!AO389+GD_CHAM_CONG!AQ389+GD_CHAM_CONG!AR389+GD_CHAM_CONG!AT389+GD_CHAM_CONG!AU389+GD_CHAM_CONG!AV389)&gt;=14,1,0)</f>
        <v>0</v>
      </c>
      <c r="K388" s="174">
        <v>1</v>
      </c>
      <c r="L388" s="174">
        <v>1</v>
      </c>
      <c r="M388" s="175">
        <v>0</v>
      </c>
    </row>
    <row r="389" spans="1:25" ht="12.75">
      <c r="A389" s="36">
        <v>385</v>
      </c>
      <c r="B389" s="38">
        <v>10566</v>
      </c>
      <c r="C389" s="131" t="s">
        <v>746</v>
      </c>
      <c r="D389" s="131" t="s">
        <v>747</v>
      </c>
      <c r="E389" s="139"/>
      <c r="F389" s="140"/>
      <c r="G389" s="145" t="s">
        <v>116</v>
      </c>
      <c r="H389" s="25">
        <f t="shared" si="2"/>
        <v>0</v>
      </c>
      <c r="I389" s="40">
        <f>IF(COUNTBLANK(GD_CHAM_CONG!F390:T390)&gt;=15,1,0)</f>
        <v>0</v>
      </c>
      <c r="J389" s="40">
        <f>IF((GD_CHAM_CONG!AO390+GD_CHAM_CONG!AQ390+GD_CHAM_CONG!AR390+GD_CHAM_CONG!AT390+GD_CHAM_CONG!AU390+GD_CHAM_CONG!AV390)&gt;=14,1,0)</f>
        <v>0</v>
      </c>
      <c r="K389" s="174">
        <v>1</v>
      </c>
      <c r="L389" s="174">
        <v>1</v>
      </c>
      <c r="M389" s="175">
        <v>0</v>
      </c>
    </row>
    <row r="390" spans="1:25" ht="12.75">
      <c r="A390" s="36">
        <v>386</v>
      </c>
      <c r="B390" s="38">
        <v>10804</v>
      </c>
      <c r="C390" s="131" t="s">
        <v>748</v>
      </c>
      <c r="D390" s="131" t="s">
        <v>749</v>
      </c>
      <c r="E390" s="139"/>
      <c r="F390" s="140"/>
      <c r="G390" s="145" t="s">
        <v>116</v>
      </c>
      <c r="H390" s="25">
        <f t="shared" si="2"/>
        <v>0</v>
      </c>
      <c r="I390" s="40">
        <f>IF(COUNTBLANK(GD_CHAM_CONG!F391:T391)&gt;=15,1,0)</f>
        <v>0</v>
      </c>
      <c r="J390" s="40">
        <f>IF((GD_CHAM_CONG!AO391+GD_CHAM_CONG!AQ391+GD_CHAM_CONG!AR391+GD_CHAM_CONG!AT391+GD_CHAM_CONG!AU391+GD_CHAM_CONG!AV391)&gt;=14,1,0)</f>
        <v>0</v>
      </c>
      <c r="K390" s="174">
        <v>1</v>
      </c>
      <c r="L390" s="174">
        <v>3</v>
      </c>
      <c r="M390" s="175">
        <v>0</v>
      </c>
    </row>
    <row r="391" spans="1:25" ht="12.75">
      <c r="A391" s="36">
        <v>387</v>
      </c>
      <c r="B391" s="38">
        <v>11117</v>
      </c>
      <c r="C391" s="131" t="s">
        <v>750</v>
      </c>
      <c r="D391" s="131" t="s">
        <v>339</v>
      </c>
      <c r="E391" s="139"/>
      <c r="F391" s="140"/>
      <c r="G391" s="139" t="s">
        <v>114</v>
      </c>
      <c r="H391" s="25">
        <f t="shared" si="2"/>
        <v>0</v>
      </c>
      <c r="I391" s="40">
        <f>IF(COUNTBLANK(GD_CHAM_CONG!F392:T392)&gt;=15,1,0)</f>
        <v>0</v>
      </c>
      <c r="J391" s="40">
        <f>IF((GD_CHAM_CONG!AO392+GD_CHAM_CONG!AQ392+GD_CHAM_CONG!AR392+GD_CHAM_CONG!AT392+GD_CHAM_CONG!AU392+GD_CHAM_CONG!AV392)&gt;=14,1,0)</f>
        <v>0</v>
      </c>
      <c r="K391" s="174">
        <v>1</v>
      </c>
      <c r="L391" s="183"/>
      <c r="M391" s="175">
        <v>0</v>
      </c>
    </row>
    <row r="392" spans="1:25" ht="12.75">
      <c r="A392" s="36">
        <v>388</v>
      </c>
      <c r="B392" s="38">
        <v>10735</v>
      </c>
      <c r="C392" s="131" t="s">
        <v>751</v>
      </c>
      <c r="D392" s="131" t="s">
        <v>752</v>
      </c>
      <c r="E392" s="139"/>
      <c r="F392" s="140"/>
      <c r="G392" s="139" t="s">
        <v>116</v>
      </c>
      <c r="H392" s="25">
        <f t="shared" si="2"/>
        <v>0</v>
      </c>
      <c r="I392" s="40">
        <f>IF(COUNTBLANK(GD_CHAM_CONG!F395:T395)&gt;=15,1,0)</f>
        <v>0</v>
      </c>
      <c r="J392" s="40">
        <f>IF((GD_CHAM_CONG!AO393+GD_CHAM_CONG!AQ393+GD_CHAM_CONG!AR393+GD_CHAM_CONG!AT393+GD_CHAM_CONG!AU393+GD_CHAM_CONG!AV393)&gt;=14,1,0)</f>
        <v>0</v>
      </c>
      <c r="K392" s="174">
        <v>1</v>
      </c>
      <c r="L392" s="174">
        <v>2</v>
      </c>
      <c r="M392" s="175">
        <v>0</v>
      </c>
    </row>
    <row r="393" spans="1:25" ht="12.75">
      <c r="A393" s="36">
        <v>389</v>
      </c>
      <c r="B393" s="38">
        <v>10562</v>
      </c>
      <c r="C393" s="131" t="s">
        <v>753</v>
      </c>
      <c r="D393" s="131" t="s">
        <v>745</v>
      </c>
      <c r="E393" s="139"/>
      <c r="F393" s="140"/>
      <c r="G393" s="139" t="s">
        <v>116</v>
      </c>
      <c r="H393" s="25">
        <f t="shared" si="2"/>
        <v>0</v>
      </c>
      <c r="I393" s="40">
        <f>IF(COUNTBLANK(GD_CHAM_CONG!F394:T394)&gt;=15,1,0)</f>
        <v>0</v>
      </c>
      <c r="J393" s="40">
        <f>IF((GD_CHAM_CONG!AO394+GD_CHAM_CONG!AQ394+GD_CHAM_CONG!AR394+GD_CHAM_CONG!AT394+GD_CHAM_CONG!AU394+GD_CHAM_CONG!AV394)&gt;=14,1,0)</f>
        <v>0</v>
      </c>
      <c r="K393" s="174">
        <v>1</v>
      </c>
      <c r="L393" s="174">
        <v>1</v>
      </c>
      <c r="M393" s="175">
        <v>0</v>
      </c>
    </row>
    <row r="394" spans="1:25" ht="12.75">
      <c r="A394" s="36">
        <v>390</v>
      </c>
      <c r="B394" s="38">
        <v>10637</v>
      </c>
      <c r="C394" s="131" t="s">
        <v>754</v>
      </c>
      <c r="D394" s="131" t="s">
        <v>755</v>
      </c>
      <c r="E394" s="139"/>
      <c r="F394" s="140"/>
      <c r="G394" s="139" t="s">
        <v>116</v>
      </c>
      <c r="H394" s="25">
        <f t="shared" si="2"/>
        <v>0</v>
      </c>
      <c r="I394" s="40">
        <f>IF(COUNTBLANK(GD_CHAM_CONG!F395:T395)&gt;=15,1,0)</f>
        <v>0</v>
      </c>
      <c r="J394" s="40">
        <f>IF((GD_CHAM_CONG!AO395+GD_CHAM_CONG!AQ395+GD_CHAM_CONG!AR395+GD_CHAM_CONG!AT395+GD_CHAM_CONG!AU395+GD_CHAM_CONG!AV395)&gt;=14,1,0)</f>
        <v>0</v>
      </c>
      <c r="K394" s="174">
        <v>1</v>
      </c>
      <c r="L394" s="174">
        <v>1</v>
      </c>
      <c r="M394" s="175">
        <v>0</v>
      </c>
    </row>
    <row r="395" spans="1:25" ht="12.75">
      <c r="A395" s="36">
        <v>391</v>
      </c>
      <c r="B395" s="38">
        <v>10799</v>
      </c>
      <c r="C395" s="131" t="s">
        <v>756</v>
      </c>
      <c r="D395" s="131" t="s">
        <v>757</v>
      </c>
      <c r="E395" s="139"/>
      <c r="F395" s="140"/>
      <c r="G395" s="139" t="s">
        <v>116</v>
      </c>
      <c r="H395" s="25">
        <f t="shared" si="2"/>
        <v>0</v>
      </c>
      <c r="I395" s="40">
        <f>IF(COUNTBLANK(GD_CHAM_CONG!F396:T396)&gt;=15,1,0)</f>
        <v>0</v>
      </c>
      <c r="J395" s="40">
        <f>IF((GD_CHAM_CONG!AO396+GD_CHAM_CONG!AQ396+GD_CHAM_CONG!AR396+GD_CHAM_CONG!AT396+GD_CHAM_CONG!AU396+GD_CHAM_CONG!AV396)&gt;=14,1,0)</f>
        <v>0</v>
      </c>
      <c r="K395" s="174">
        <v>1</v>
      </c>
      <c r="L395" s="174">
        <v>1</v>
      </c>
      <c r="M395" s="175">
        <v>0</v>
      </c>
    </row>
    <row r="396" spans="1:25" ht="12.75">
      <c r="A396" s="36">
        <v>392</v>
      </c>
      <c r="B396" s="38">
        <v>11108</v>
      </c>
      <c r="C396" s="131" t="s">
        <v>758</v>
      </c>
      <c r="D396" s="131" t="s">
        <v>759</v>
      </c>
      <c r="E396" s="139"/>
      <c r="F396" s="140"/>
      <c r="G396" s="139" t="s">
        <v>114</v>
      </c>
      <c r="H396" s="25">
        <f t="shared" si="2"/>
        <v>0</v>
      </c>
      <c r="I396" s="40">
        <f>IF(COUNTBLANK(GD_CHAM_CONG!F397:T397)&gt;=15,1,0)</f>
        <v>0</v>
      </c>
      <c r="J396" s="40">
        <f>IF((GD_CHAM_CONG!AO397+GD_CHAM_CONG!AQ397+GD_CHAM_CONG!AR397+GD_CHAM_CONG!AT397+GD_CHAM_CONG!AU397+GD_CHAM_CONG!AV397)&gt;=14,1,0)</f>
        <v>0</v>
      </c>
      <c r="K396" s="174">
        <v>1</v>
      </c>
      <c r="L396" s="174"/>
      <c r="M396" s="175">
        <v>0</v>
      </c>
    </row>
    <row r="397" spans="1:25" ht="12.75">
      <c r="A397" s="36">
        <v>393</v>
      </c>
      <c r="B397" s="154">
        <v>10606</v>
      </c>
      <c r="C397" s="154" t="s">
        <v>476</v>
      </c>
      <c r="D397" s="131" t="s">
        <v>759</v>
      </c>
      <c r="E397" s="256"/>
      <c r="F397" s="257"/>
      <c r="G397" s="73"/>
      <c r="H397" s="40"/>
      <c r="I397" s="40"/>
      <c r="J397" s="40">
        <f>IF((GD_CHAM_CONG!AO399+GD_CHAM_CONG!AQ399+GD_CHAM_CONG!AR399+GD_CHAM_CONG!AT399+GD_CHAM_CONG!AU399+GD_CHAM_CONG!AV399)&gt;=14,1,0)</f>
        <v>0</v>
      </c>
      <c r="K397" s="174">
        <v>1</v>
      </c>
      <c r="L397" s="174"/>
      <c r="M397" s="175">
        <v>0</v>
      </c>
      <c r="N397" s="243"/>
      <c r="O397" s="243"/>
      <c r="P397" s="243"/>
      <c r="Q397" s="243"/>
      <c r="R397" s="243"/>
      <c r="S397" s="243"/>
      <c r="T397" s="243"/>
      <c r="U397" s="243"/>
      <c r="V397" s="243"/>
      <c r="W397" s="243"/>
      <c r="X397" s="243"/>
      <c r="Y397" s="243"/>
    </row>
    <row r="398" spans="1:25" ht="12.75">
      <c r="A398" s="36">
        <v>394</v>
      </c>
      <c r="B398" s="38">
        <v>13777</v>
      </c>
      <c r="C398" s="131" t="s">
        <v>478</v>
      </c>
      <c r="D398" s="131" t="s">
        <v>761</v>
      </c>
      <c r="E398" s="256"/>
      <c r="F398" s="257"/>
      <c r="G398" s="73" t="s">
        <v>61</v>
      </c>
      <c r="H398" s="40">
        <f t="shared" ref="H398:H474" si="3">IF(OR(G398="HDTV",G398="HDHV"),1,0)</f>
        <v>1</v>
      </c>
      <c r="I398" s="40">
        <f>IF(COUNTBLANK(GD_CHAM_CONG!F400:T400)&gt;=15,1,0)</f>
        <v>0</v>
      </c>
      <c r="J398" s="40">
        <f>IF((GD_CHAM_CONG!AO400+GD_CHAM_CONG!AQ400+GD_CHAM_CONG!AR400+GD_CHAM_CONG!AT400+GD_CHAM_CONG!AU400+GD_CHAM_CONG!AV400)&gt;=14,1,0)</f>
        <v>0</v>
      </c>
      <c r="K398" s="258">
        <v>1</v>
      </c>
      <c r="L398" s="258"/>
      <c r="M398" s="259">
        <v>0</v>
      </c>
      <c r="N398" s="243"/>
      <c r="O398" s="243"/>
      <c r="P398" s="243"/>
      <c r="Q398" s="243"/>
      <c r="R398" s="243"/>
      <c r="S398" s="243"/>
      <c r="T398" s="243"/>
      <c r="U398" s="243"/>
      <c r="V398" s="243"/>
      <c r="W398" s="243"/>
      <c r="X398" s="243"/>
      <c r="Y398" s="243"/>
    </row>
    <row r="399" spans="1:25" ht="12.75">
      <c r="A399" s="36">
        <v>395</v>
      </c>
      <c r="B399" s="38">
        <v>13783</v>
      </c>
      <c r="C399" s="131" t="s">
        <v>480</v>
      </c>
      <c r="D399" s="131" t="s">
        <v>761</v>
      </c>
      <c r="E399" s="256"/>
      <c r="F399" s="257"/>
      <c r="G399" s="73" t="s">
        <v>61</v>
      </c>
      <c r="H399" s="40">
        <f t="shared" si="3"/>
        <v>1</v>
      </c>
      <c r="I399" s="40">
        <f>IF(COUNTBLANK(GD_CHAM_CONG!F401:T401)&gt;=15,1,0)</f>
        <v>0</v>
      </c>
      <c r="J399" s="40">
        <f>IF((GD_CHAM_CONG!AO401+GD_CHAM_CONG!AQ401+GD_CHAM_CONG!AR401+GD_CHAM_CONG!AT401+GD_CHAM_CONG!AU401+GD_CHAM_CONG!AV401)&gt;=14,1,0)</f>
        <v>0</v>
      </c>
      <c r="K399" s="258">
        <v>1</v>
      </c>
      <c r="L399" s="258"/>
      <c r="M399" s="259">
        <v>0</v>
      </c>
      <c r="N399" s="243"/>
      <c r="O399" s="243"/>
      <c r="P399" s="243"/>
      <c r="Q399" s="243"/>
      <c r="R399" s="243"/>
      <c r="S399" s="243"/>
      <c r="T399" s="243"/>
      <c r="U399" s="243"/>
      <c r="V399" s="243"/>
      <c r="W399" s="243"/>
      <c r="X399" s="243"/>
      <c r="Y399" s="243"/>
    </row>
    <row r="400" spans="1:25" ht="12.75">
      <c r="A400" s="36">
        <v>396</v>
      </c>
      <c r="B400" s="38">
        <v>13785</v>
      </c>
      <c r="C400" s="131" t="s">
        <v>481</v>
      </c>
      <c r="D400" s="131" t="s">
        <v>761</v>
      </c>
      <c r="E400" s="256"/>
      <c r="F400" s="257"/>
      <c r="G400" s="73" t="s">
        <v>61</v>
      </c>
      <c r="H400" s="40">
        <f t="shared" si="3"/>
        <v>1</v>
      </c>
      <c r="I400" s="40">
        <f>IF(COUNTBLANK(GD_CHAM_CONG!F402:T402)&gt;=15,1,0)</f>
        <v>0</v>
      </c>
      <c r="J400" s="40">
        <f>IF((GD_CHAM_CONG!AO402+GD_CHAM_CONG!AQ402+GD_CHAM_CONG!AR402+GD_CHAM_CONG!AT402+GD_CHAM_CONG!AU402+GD_CHAM_CONG!AV402)&gt;=14,1,0)</f>
        <v>0</v>
      </c>
      <c r="K400" s="258">
        <v>1</v>
      </c>
      <c r="L400" s="258"/>
      <c r="M400" s="259">
        <v>0</v>
      </c>
      <c r="N400" s="243"/>
      <c r="O400" s="243"/>
      <c r="P400" s="243"/>
      <c r="Q400" s="243"/>
      <c r="R400" s="243"/>
      <c r="S400" s="243"/>
      <c r="T400" s="243"/>
      <c r="U400" s="243"/>
      <c r="V400" s="243"/>
      <c r="W400" s="243"/>
      <c r="X400" s="243"/>
      <c r="Y400" s="243"/>
    </row>
    <row r="401" spans="1:25" ht="12.75">
      <c r="A401" s="36">
        <v>397</v>
      </c>
      <c r="B401" s="38">
        <v>13786</v>
      </c>
      <c r="C401" s="131" t="s">
        <v>482</v>
      </c>
      <c r="D401" s="131" t="s">
        <v>761</v>
      </c>
      <c r="E401" s="256"/>
      <c r="F401" s="257"/>
      <c r="G401" s="73" t="s">
        <v>61</v>
      </c>
      <c r="H401" s="40">
        <f t="shared" si="3"/>
        <v>1</v>
      </c>
      <c r="I401" s="40">
        <f>IF(COUNTBLANK(GD_CHAM_CONG!F403:T403)&gt;=15,1,0)</f>
        <v>0</v>
      </c>
      <c r="J401" s="40">
        <f>IF((GD_CHAM_CONG!AO403+GD_CHAM_CONG!AQ403+GD_CHAM_CONG!AR403+GD_CHAM_CONG!AT403+GD_CHAM_CONG!AU403+GD_CHAM_CONG!AV403)&gt;=14,1,0)</f>
        <v>0</v>
      </c>
      <c r="K401" s="258">
        <v>1</v>
      </c>
      <c r="L401" s="258"/>
      <c r="M401" s="259">
        <v>0</v>
      </c>
      <c r="N401" s="243"/>
      <c r="O401" s="243"/>
      <c r="P401" s="243"/>
      <c r="Q401" s="243"/>
      <c r="R401" s="243"/>
      <c r="S401" s="243"/>
      <c r="T401" s="243"/>
      <c r="U401" s="243"/>
      <c r="V401" s="243"/>
      <c r="W401" s="243"/>
      <c r="X401" s="243"/>
      <c r="Y401" s="243"/>
    </row>
    <row r="402" spans="1:25" ht="12.75">
      <c r="A402" s="36">
        <v>398</v>
      </c>
      <c r="B402" s="38">
        <v>13787</v>
      </c>
      <c r="C402" s="131" t="s">
        <v>483</v>
      </c>
      <c r="D402" s="131" t="s">
        <v>761</v>
      </c>
      <c r="E402" s="256"/>
      <c r="F402" s="257"/>
      <c r="G402" s="73" t="s">
        <v>61</v>
      </c>
      <c r="H402" s="40">
        <f t="shared" si="3"/>
        <v>1</v>
      </c>
      <c r="I402" s="40">
        <f>IF(COUNTBLANK(GD_CHAM_CONG!F404:T404)&gt;=15,1,0)</f>
        <v>0</v>
      </c>
      <c r="J402" s="40">
        <f>IF((GD_CHAM_CONG!AO404+GD_CHAM_CONG!AQ404+GD_CHAM_CONG!AR404+GD_CHAM_CONG!AT404+GD_CHAM_CONG!AU404+GD_CHAM_CONG!AV404)&gt;=14,1,0)</f>
        <v>0</v>
      </c>
      <c r="K402" s="258">
        <v>1</v>
      </c>
      <c r="L402" s="258"/>
      <c r="M402" s="259">
        <v>0</v>
      </c>
      <c r="N402" s="243"/>
      <c r="O402" s="243"/>
      <c r="P402" s="243"/>
      <c r="Q402" s="243"/>
      <c r="R402" s="243"/>
      <c r="S402" s="243"/>
      <c r="T402" s="243"/>
      <c r="U402" s="243"/>
      <c r="V402" s="243"/>
      <c r="W402" s="243"/>
      <c r="X402" s="243"/>
      <c r="Y402" s="243"/>
    </row>
    <row r="403" spans="1:25" ht="12.75">
      <c r="A403" s="36">
        <v>399</v>
      </c>
      <c r="B403" s="38">
        <v>13788</v>
      </c>
      <c r="C403" s="131" t="s">
        <v>484</v>
      </c>
      <c r="D403" s="131" t="s">
        <v>761</v>
      </c>
      <c r="E403" s="256"/>
      <c r="F403" s="257"/>
      <c r="G403" s="73" t="s">
        <v>61</v>
      </c>
      <c r="H403" s="40">
        <f t="shared" si="3"/>
        <v>1</v>
      </c>
      <c r="I403" s="40">
        <f>IF(COUNTBLANK(GD_CHAM_CONG!F405:T405)&gt;=15,1,0)</f>
        <v>0</v>
      </c>
      <c r="J403" s="40">
        <f>IF((GD_CHAM_CONG!AO405+GD_CHAM_CONG!AQ405+GD_CHAM_CONG!AR405+GD_CHAM_CONG!AT405+GD_CHAM_CONG!AU405+GD_CHAM_CONG!AV405)&gt;=14,1,0)</f>
        <v>0</v>
      </c>
      <c r="K403" s="258">
        <v>1</v>
      </c>
      <c r="L403" s="258"/>
      <c r="M403" s="259">
        <v>0</v>
      </c>
      <c r="N403" s="243"/>
      <c r="O403" s="243"/>
      <c r="P403" s="243"/>
      <c r="Q403" s="243"/>
      <c r="R403" s="243"/>
      <c r="S403" s="243"/>
      <c r="T403" s="243"/>
      <c r="U403" s="243"/>
      <c r="V403" s="243"/>
      <c r="W403" s="243"/>
      <c r="X403" s="243"/>
      <c r="Y403" s="243"/>
    </row>
    <row r="404" spans="1:25" ht="12.75">
      <c r="A404" s="36">
        <v>400</v>
      </c>
      <c r="B404" s="38">
        <v>13789</v>
      </c>
      <c r="C404" s="131" t="s">
        <v>486</v>
      </c>
      <c r="D404" s="131" t="s">
        <v>761</v>
      </c>
      <c r="E404" s="256"/>
      <c r="F404" s="257"/>
      <c r="G404" s="73" t="s">
        <v>61</v>
      </c>
      <c r="H404" s="40">
        <f t="shared" si="3"/>
        <v>1</v>
      </c>
      <c r="I404" s="40">
        <f>IF(COUNTBLANK(GD_CHAM_CONG!F406:T406)&gt;=15,1,0)</f>
        <v>0</v>
      </c>
      <c r="J404" s="40">
        <f>IF((GD_CHAM_CONG!AO406+GD_CHAM_CONG!AQ406+GD_CHAM_CONG!AR406+GD_CHAM_CONG!AT406+GD_CHAM_CONG!AU406+GD_CHAM_CONG!AV406)&gt;=14,1,0)</f>
        <v>0</v>
      </c>
      <c r="K404" s="258">
        <v>1</v>
      </c>
      <c r="L404" s="258"/>
      <c r="M404" s="259">
        <v>0</v>
      </c>
      <c r="N404" s="243"/>
      <c r="O404" s="243"/>
      <c r="P404" s="243"/>
      <c r="Q404" s="243"/>
      <c r="R404" s="243"/>
      <c r="S404" s="243"/>
      <c r="T404" s="243"/>
      <c r="U404" s="243"/>
      <c r="V404" s="243"/>
      <c r="W404" s="243"/>
      <c r="X404" s="243"/>
      <c r="Y404" s="243"/>
    </row>
    <row r="405" spans="1:25" ht="12.75">
      <c r="A405" s="36">
        <v>401</v>
      </c>
      <c r="B405" s="38">
        <v>13790</v>
      </c>
      <c r="C405" s="131" t="s">
        <v>488</v>
      </c>
      <c r="D405" s="131" t="s">
        <v>761</v>
      </c>
      <c r="E405" s="256"/>
      <c r="F405" s="257"/>
      <c r="G405" s="73" t="s">
        <v>61</v>
      </c>
      <c r="H405" s="40">
        <f t="shared" si="3"/>
        <v>1</v>
      </c>
      <c r="I405" s="40">
        <f>IF(COUNTBLANK(GD_CHAM_CONG!F405:T405)&gt;=15,1,0)</f>
        <v>0</v>
      </c>
      <c r="J405" s="40">
        <f>IF((GD_CHAM_CONG!AO407+GD_CHAM_CONG!AQ407+GD_CHAM_CONG!AR407+GD_CHAM_CONG!AT407+GD_CHAM_CONG!AU407+GD_CHAM_CONG!AV407)&gt;=14,1,0)</f>
        <v>0</v>
      </c>
      <c r="K405" s="258">
        <v>1</v>
      </c>
      <c r="L405" s="258"/>
      <c r="M405" s="259">
        <v>0</v>
      </c>
      <c r="N405" s="243"/>
      <c r="O405" s="243"/>
      <c r="P405" s="243"/>
      <c r="Q405" s="243"/>
      <c r="R405" s="243"/>
      <c r="S405" s="243"/>
      <c r="T405" s="243"/>
      <c r="U405" s="243"/>
      <c r="V405" s="243"/>
      <c r="W405" s="243"/>
      <c r="X405" s="243"/>
      <c r="Y405" s="243"/>
    </row>
    <row r="406" spans="1:25" ht="12.75">
      <c r="A406" s="36">
        <v>402</v>
      </c>
      <c r="B406" s="38">
        <v>13791</v>
      </c>
      <c r="C406" s="131" t="s">
        <v>489</v>
      </c>
      <c r="D406" s="131" t="s">
        <v>761</v>
      </c>
      <c r="E406" s="256"/>
      <c r="F406" s="257"/>
      <c r="G406" s="73" t="s">
        <v>61</v>
      </c>
      <c r="H406" s="40">
        <f t="shared" si="3"/>
        <v>1</v>
      </c>
      <c r="I406" s="40">
        <f>IF(COUNTBLANK(GD_CHAM_CONG!F406:T406)&gt;=15,1,0)</f>
        <v>0</v>
      </c>
      <c r="J406" s="40">
        <f>IF((GD_CHAM_CONG!AO408+GD_CHAM_CONG!AQ408+GD_CHAM_CONG!AR408+GD_CHAM_CONG!AT408+GD_CHAM_CONG!AU408+GD_CHAM_CONG!AV408)&gt;=14,1,0)</f>
        <v>0</v>
      </c>
      <c r="K406" s="258">
        <v>1</v>
      </c>
      <c r="L406" s="258"/>
      <c r="M406" s="259">
        <v>0</v>
      </c>
      <c r="N406" s="243"/>
      <c r="O406" s="243"/>
      <c r="P406" s="243"/>
      <c r="Q406" s="243"/>
      <c r="R406" s="243"/>
      <c r="S406" s="243"/>
      <c r="T406" s="243"/>
      <c r="U406" s="243"/>
      <c r="V406" s="243"/>
      <c r="W406" s="243"/>
      <c r="X406" s="243"/>
      <c r="Y406" s="243"/>
    </row>
    <row r="407" spans="1:25" ht="12.75">
      <c r="A407" s="36">
        <v>403</v>
      </c>
      <c r="B407" s="38">
        <v>13792</v>
      </c>
      <c r="C407" s="131" t="s">
        <v>491</v>
      </c>
      <c r="D407" s="131" t="s">
        <v>761</v>
      </c>
      <c r="E407" s="256"/>
      <c r="F407" s="257"/>
      <c r="G407" s="73" t="s">
        <v>61</v>
      </c>
      <c r="H407" s="40">
        <f t="shared" si="3"/>
        <v>1</v>
      </c>
      <c r="I407" s="40">
        <f>IF(COUNTBLANK(GD_CHAM_CONG!F407:T407)&gt;=15,1,0)</f>
        <v>0</v>
      </c>
      <c r="J407" s="40">
        <f>IF((GD_CHAM_CONG!AO409+GD_CHAM_CONG!AQ409+GD_CHAM_CONG!AR409+GD_CHAM_CONG!AT409+GD_CHAM_CONG!AU409+GD_CHAM_CONG!AV409)&gt;=14,1,0)</f>
        <v>0</v>
      </c>
      <c r="K407" s="258">
        <v>1</v>
      </c>
      <c r="L407" s="258"/>
      <c r="M407" s="259">
        <v>0</v>
      </c>
      <c r="N407" s="243"/>
      <c r="O407" s="243"/>
      <c r="P407" s="243"/>
      <c r="Q407" s="243"/>
      <c r="R407" s="243"/>
      <c r="S407" s="243"/>
      <c r="T407" s="243"/>
      <c r="U407" s="243"/>
      <c r="V407" s="243"/>
      <c r="W407" s="243"/>
      <c r="X407" s="243"/>
      <c r="Y407" s="243"/>
    </row>
    <row r="408" spans="1:25" ht="12.75">
      <c r="A408" s="36">
        <v>404</v>
      </c>
      <c r="B408" s="38">
        <v>13793</v>
      </c>
      <c r="C408" s="131" t="s">
        <v>492</v>
      </c>
      <c r="D408" s="131" t="s">
        <v>761</v>
      </c>
      <c r="E408" s="256"/>
      <c r="F408" s="257"/>
      <c r="G408" s="73" t="s">
        <v>61</v>
      </c>
      <c r="H408" s="40">
        <f t="shared" si="3"/>
        <v>1</v>
      </c>
      <c r="I408" s="40">
        <f>IF(COUNTBLANK(GD_CHAM_CONG!F408:T408)&gt;=15,1,0)</f>
        <v>0</v>
      </c>
      <c r="J408" s="40">
        <f>IF((GD_CHAM_CONG!AO410+GD_CHAM_CONG!AQ410+GD_CHAM_CONG!AR410+GD_CHAM_CONG!AT410+GD_CHAM_CONG!AU410+GD_CHAM_CONG!AV410)&gt;=14,1,0)</f>
        <v>0</v>
      </c>
      <c r="K408" s="258">
        <v>1</v>
      </c>
      <c r="L408" s="258"/>
      <c r="M408" s="259">
        <v>0</v>
      </c>
      <c r="N408" s="243"/>
      <c r="O408" s="243"/>
      <c r="P408" s="243"/>
      <c r="Q408" s="243"/>
      <c r="R408" s="243"/>
      <c r="S408" s="243"/>
      <c r="T408" s="243"/>
      <c r="U408" s="243"/>
      <c r="V408" s="243"/>
      <c r="W408" s="243"/>
      <c r="X408" s="243"/>
      <c r="Y408" s="243"/>
    </row>
    <row r="409" spans="1:25" ht="12.75">
      <c r="A409" s="36">
        <v>405</v>
      </c>
      <c r="B409" s="38">
        <v>13794</v>
      </c>
      <c r="C409" s="131" t="s">
        <v>493</v>
      </c>
      <c r="D409" s="131" t="s">
        <v>761</v>
      </c>
      <c r="E409" s="256"/>
      <c r="F409" s="257"/>
      <c r="G409" s="73" t="s">
        <v>61</v>
      </c>
      <c r="H409" s="40">
        <f t="shared" si="3"/>
        <v>1</v>
      </c>
      <c r="I409" s="40">
        <f>IF(COUNTBLANK(GD_CHAM_CONG!F409:T409)&gt;=15,1,0)</f>
        <v>0</v>
      </c>
      <c r="J409" s="40">
        <f>IF((GD_CHAM_CONG!AO411+GD_CHAM_CONG!AQ411+GD_CHAM_CONG!AR411+GD_CHAM_CONG!AT411+GD_CHAM_CONG!AU411+GD_CHAM_CONG!AV411)&gt;=14,1,0)</f>
        <v>0</v>
      </c>
      <c r="K409" s="258">
        <v>1</v>
      </c>
      <c r="L409" s="258"/>
      <c r="M409" s="259">
        <v>0</v>
      </c>
      <c r="N409" s="243"/>
      <c r="O409" s="243"/>
      <c r="P409" s="243"/>
      <c r="Q409" s="243"/>
      <c r="R409" s="243"/>
      <c r="S409" s="243"/>
      <c r="T409" s="243"/>
      <c r="U409" s="243"/>
      <c r="V409" s="243"/>
      <c r="W409" s="243"/>
      <c r="X409" s="243"/>
      <c r="Y409" s="243"/>
    </row>
    <row r="410" spans="1:25" ht="12.75">
      <c r="A410" s="36">
        <v>406</v>
      </c>
      <c r="B410" s="38">
        <v>13753</v>
      </c>
      <c r="C410" s="131" t="s">
        <v>495</v>
      </c>
      <c r="D410" s="131" t="s">
        <v>759</v>
      </c>
      <c r="E410" s="256"/>
      <c r="F410" s="257"/>
      <c r="G410" s="73" t="s">
        <v>61</v>
      </c>
      <c r="H410" s="40">
        <f t="shared" si="3"/>
        <v>1</v>
      </c>
      <c r="I410" s="40">
        <f>IF(COUNTBLANK(GD_CHAM_CONG!F410:T410)&gt;=15,1,0)</f>
        <v>0</v>
      </c>
      <c r="J410" s="40">
        <f>IF((GD_CHAM_CONG!AO412+GD_CHAM_CONG!AQ412+GD_CHAM_CONG!AR412+GD_CHAM_CONG!AT412+GD_CHAM_CONG!AU412+GD_CHAM_CONG!AV412)&gt;=14,1,0)</f>
        <v>0</v>
      </c>
      <c r="K410" s="258">
        <v>1</v>
      </c>
      <c r="L410" s="258"/>
      <c r="M410" s="259">
        <v>0</v>
      </c>
      <c r="N410" s="243"/>
      <c r="O410" s="243"/>
      <c r="P410" s="243"/>
      <c r="Q410" s="243"/>
      <c r="R410" s="243"/>
      <c r="S410" s="243"/>
      <c r="T410" s="243"/>
      <c r="U410" s="243"/>
      <c r="V410" s="243"/>
      <c r="W410" s="243"/>
      <c r="X410" s="243"/>
      <c r="Y410" s="243"/>
    </row>
    <row r="411" spans="1:25" ht="12.75">
      <c r="A411" s="36">
        <v>407</v>
      </c>
      <c r="B411" s="38">
        <v>13758</v>
      </c>
      <c r="C411" s="131" t="s">
        <v>496</v>
      </c>
      <c r="D411" s="131" t="s">
        <v>759</v>
      </c>
      <c r="E411" s="256"/>
      <c r="F411" s="257"/>
      <c r="G411" s="73" t="s">
        <v>61</v>
      </c>
      <c r="H411" s="40">
        <f t="shared" si="3"/>
        <v>1</v>
      </c>
      <c r="I411" s="40">
        <f>IF(COUNTBLANK(GD_CHAM_CONG!F411:T411)&gt;=15,1,0)</f>
        <v>0</v>
      </c>
      <c r="J411" s="40">
        <f>IF((GD_CHAM_CONG!AO413+GD_CHAM_CONG!AQ413+GD_CHAM_CONG!AR413+GD_CHAM_CONG!AT413+GD_CHAM_CONG!AU413+GD_CHAM_CONG!AV413)&gt;=14,1,0)</f>
        <v>0</v>
      </c>
      <c r="K411" s="258">
        <v>1</v>
      </c>
      <c r="L411" s="258"/>
      <c r="M411" s="259">
        <v>0</v>
      </c>
      <c r="N411" s="243"/>
      <c r="O411" s="243"/>
      <c r="P411" s="243"/>
      <c r="Q411" s="243"/>
      <c r="R411" s="243"/>
      <c r="S411" s="243"/>
      <c r="T411" s="243"/>
      <c r="U411" s="243"/>
      <c r="V411" s="243"/>
      <c r="W411" s="243"/>
      <c r="X411" s="243"/>
      <c r="Y411" s="243"/>
    </row>
    <row r="412" spans="1:25" ht="12.75">
      <c r="A412" s="36">
        <v>408</v>
      </c>
      <c r="B412" s="38">
        <v>13759</v>
      </c>
      <c r="C412" s="131" t="s">
        <v>497</v>
      </c>
      <c r="D412" s="131" t="s">
        <v>759</v>
      </c>
      <c r="E412" s="256"/>
      <c r="F412" s="257"/>
      <c r="G412" s="73" t="s">
        <v>61</v>
      </c>
      <c r="H412" s="40">
        <f t="shared" si="3"/>
        <v>1</v>
      </c>
      <c r="I412" s="40">
        <f>IF(COUNTBLANK(GD_CHAM_CONG!F412:T412)&gt;=15,1,0)</f>
        <v>0</v>
      </c>
      <c r="J412" s="40">
        <f>IF((GD_CHAM_CONG!AO414+GD_CHAM_CONG!AQ414+GD_CHAM_CONG!AR414+GD_CHAM_CONG!AT414+GD_CHAM_CONG!AU414+GD_CHAM_CONG!AV414)&gt;=14,1,0)</f>
        <v>0</v>
      </c>
      <c r="K412" s="258">
        <v>1</v>
      </c>
      <c r="L412" s="258"/>
      <c r="M412" s="259">
        <v>0</v>
      </c>
      <c r="N412" s="243"/>
      <c r="O412" s="243"/>
      <c r="P412" s="243"/>
      <c r="Q412" s="243"/>
      <c r="R412" s="243"/>
      <c r="S412" s="243"/>
      <c r="T412" s="243"/>
      <c r="U412" s="243"/>
      <c r="V412" s="243"/>
      <c r="W412" s="243"/>
      <c r="X412" s="243"/>
      <c r="Y412" s="243"/>
    </row>
    <row r="413" spans="1:25" ht="12.75">
      <c r="A413" s="36">
        <v>409</v>
      </c>
      <c r="B413" s="38">
        <v>13760</v>
      </c>
      <c r="C413" s="131" t="s">
        <v>499</v>
      </c>
      <c r="D413" s="131" t="s">
        <v>759</v>
      </c>
      <c r="E413" s="256"/>
      <c r="F413" s="257"/>
      <c r="G413" s="73" t="s">
        <v>61</v>
      </c>
      <c r="H413" s="40">
        <f t="shared" si="3"/>
        <v>1</v>
      </c>
      <c r="I413" s="40">
        <f>IF(COUNTBLANK(GD_CHAM_CONG!F413:T413)&gt;=15,1,0)</f>
        <v>0</v>
      </c>
      <c r="J413" s="40">
        <f>IF((GD_CHAM_CONG!AO415+GD_CHAM_CONG!AQ415+GD_CHAM_CONG!AR415+GD_CHAM_CONG!AT415+GD_CHAM_CONG!AU415+GD_CHAM_CONG!AV415)&gt;=14,1,0)</f>
        <v>0</v>
      </c>
      <c r="K413" s="258">
        <v>1</v>
      </c>
      <c r="L413" s="258"/>
      <c r="M413" s="259">
        <v>0</v>
      </c>
      <c r="N413" s="243"/>
      <c r="O413" s="243"/>
      <c r="P413" s="243"/>
      <c r="Q413" s="243"/>
      <c r="R413" s="243"/>
      <c r="S413" s="243"/>
      <c r="T413" s="243"/>
      <c r="U413" s="243"/>
      <c r="V413" s="243"/>
      <c r="W413" s="243"/>
      <c r="X413" s="243"/>
      <c r="Y413" s="243"/>
    </row>
    <row r="414" spans="1:25" ht="12.75">
      <c r="A414" s="36">
        <v>410</v>
      </c>
      <c r="B414" s="38">
        <v>13762</v>
      </c>
      <c r="C414" s="131" t="s">
        <v>500</v>
      </c>
      <c r="D414" s="131" t="s">
        <v>759</v>
      </c>
      <c r="E414" s="256"/>
      <c r="F414" s="257"/>
      <c r="G414" s="73" t="s">
        <v>61</v>
      </c>
      <c r="H414" s="40">
        <f t="shared" si="3"/>
        <v>1</v>
      </c>
      <c r="I414" s="40">
        <f>IF(COUNTBLANK(GD_CHAM_CONG!F414:T414)&gt;=15,1,0)</f>
        <v>0</v>
      </c>
      <c r="J414" s="40">
        <f>IF((GD_CHAM_CONG!AO416+GD_CHAM_CONG!AQ416+GD_CHAM_CONG!AR416+GD_CHAM_CONG!AT416+GD_CHAM_CONG!AU416+GD_CHAM_CONG!AV416)&gt;=14,1,0)</f>
        <v>0</v>
      </c>
      <c r="K414" s="258">
        <v>1</v>
      </c>
      <c r="L414" s="258"/>
      <c r="M414" s="259">
        <v>0</v>
      </c>
      <c r="N414" s="243"/>
      <c r="O414" s="243"/>
      <c r="P414" s="243"/>
      <c r="Q414" s="243"/>
      <c r="R414" s="243"/>
      <c r="S414" s="243"/>
      <c r="T414" s="243"/>
      <c r="U414" s="243"/>
      <c r="V414" s="243"/>
      <c r="W414" s="243"/>
      <c r="X414" s="243"/>
      <c r="Y414" s="243"/>
    </row>
    <row r="415" spans="1:25" ht="12.75">
      <c r="A415" s="36">
        <v>411</v>
      </c>
      <c r="B415" s="38">
        <v>13763</v>
      </c>
      <c r="C415" s="131" t="s">
        <v>502</v>
      </c>
      <c r="D415" s="131" t="s">
        <v>759</v>
      </c>
      <c r="E415" s="256"/>
      <c r="F415" s="257"/>
      <c r="G415" s="73" t="s">
        <v>61</v>
      </c>
      <c r="H415" s="40">
        <f t="shared" si="3"/>
        <v>1</v>
      </c>
      <c r="I415" s="40">
        <f>IF(COUNTBLANK(GD_CHAM_CONG!F415:T415)&gt;=15,1,0)</f>
        <v>0</v>
      </c>
      <c r="J415" s="40">
        <f>IF((GD_CHAM_CONG!AO417+GD_CHAM_CONG!AQ417+GD_CHAM_CONG!AR417+GD_CHAM_CONG!AT417+GD_CHAM_CONG!AU417+GD_CHAM_CONG!AV417)&gt;=14,1,0)</f>
        <v>0</v>
      </c>
      <c r="K415" s="258">
        <v>1</v>
      </c>
      <c r="L415" s="258"/>
      <c r="M415" s="259">
        <v>0</v>
      </c>
      <c r="N415" s="243"/>
      <c r="O415" s="243"/>
      <c r="P415" s="243"/>
      <c r="Q415" s="243"/>
      <c r="R415" s="243"/>
      <c r="S415" s="243"/>
      <c r="T415" s="243"/>
      <c r="U415" s="243"/>
      <c r="V415" s="243"/>
      <c r="W415" s="243"/>
      <c r="X415" s="243"/>
      <c r="Y415" s="243"/>
    </row>
    <row r="416" spans="1:25" ht="12.75">
      <c r="A416" s="36">
        <v>412</v>
      </c>
      <c r="B416" s="38">
        <v>13764</v>
      </c>
      <c r="C416" s="131" t="s">
        <v>503</v>
      </c>
      <c r="D416" s="131" t="s">
        <v>759</v>
      </c>
      <c r="E416" s="256"/>
      <c r="F416" s="257"/>
      <c r="G416" s="73" t="s">
        <v>61</v>
      </c>
      <c r="H416" s="40">
        <f t="shared" si="3"/>
        <v>1</v>
      </c>
      <c r="I416" s="40">
        <f>IF(COUNTBLANK(GD_CHAM_CONG!F416:T416)&gt;=15,1,0)</f>
        <v>0</v>
      </c>
      <c r="J416" s="40">
        <f>IF((GD_CHAM_CONG!AO418+GD_CHAM_CONG!AQ418+GD_CHAM_CONG!AR418+GD_CHAM_CONG!AT418+GD_CHAM_CONG!AU418+GD_CHAM_CONG!AV418)&gt;=14,1,0)</f>
        <v>0</v>
      </c>
      <c r="K416" s="258">
        <v>1</v>
      </c>
      <c r="L416" s="258"/>
      <c r="M416" s="259">
        <v>0</v>
      </c>
      <c r="N416" s="243"/>
      <c r="O416" s="243"/>
      <c r="P416" s="243"/>
      <c r="Q416" s="243"/>
      <c r="R416" s="243"/>
      <c r="S416" s="243"/>
      <c r="T416" s="243"/>
      <c r="U416" s="243"/>
      <c r="V416" s="243"/>
      <c r="W416" s="243"/>
      <c r="X416" s="243"/>
      <c r="Y416" s="243"/>
    </row>
    <row r="417" spans="1:25" ht="12.75">
      <c r="A417" s="36">
        <v>413</v>
      </c>
      <c r="B417" s="38">
        <v>13765</v>
      </c>
      <c r="C417" s="131" t="s">
        <v>504</v>
      </c>
      <c r="D417" s="131" t="s">
        <v>759</v>
      </c>
      <c r="E417" s="256"/>
      <c r="F417" s="257"/>
      <c r="G417" s="73" t="s">
        <v>61</v>
      </c>
      <c r="H417" s="40">
        <f t="shared" si="3"/>
        <v>1</v>
      </c>
      <c r="I417" s="40">
        <f>IF(COUNTBLANK(GD_CHAM_CONG!F417:T417)&gt;=15,1,0)</f>
        <v>0</v>
      </c>
      <c r="J417" s="40">
        <f>IF((GD_CHAM_CONG!AO419+GD_CHAM_CONG!AQ419+GD_CHAM_CONG!AR419+GD_CHAM_CONG!AT419+GD_CHAM_CONG!AU419+GD_CHAM_CONG!AV419)&gt;=14,1,0)</f>
        <v>0</v>
      </c>
      <c r="K417" s="258">
        <v>1</v>
      </c>
      <c r="L417" s="258"/>
      <c r="M417" s="259">
        <v>0</v>
      </c>
      <c r="N417" s="243"/>
      <c r="O417" s="243"/>
      <c r="P417" s="243"/>
      <c r="Q417" s="243"/>
      <c r="R417" s="243"/>
      <c r="S417" s="243"/>
      <c r="T417" s="243"/>
      <c r="U417" s="243"/>
      <c r="V417" s="243"/>
      <c r="W417" s="243"/>
      <c r="X417" s="243"/>
      <c r="Y417" s="243"/>
    </row>
    <row r="418" spans="1:25" ht="12.75">
      <c r="A418" s="36">
        <v>414</v>
      </c>
      <c r="B418" s="38">
        <v>13766</v>
      </c>
      <c r="C418" s="131" t="s">
        <v>505</v>
      </c>
      <c r="D418" s="131" t="s">
        <v>759</v>
      </c>
      <c r="E418" s="256"/>
      <c r="F418" s="257"/>
      <c r="G418" s="73" t="s">
        <v>61</v>
      </c>
      <c r="H418" s="40">
        <f t="shared" si="3"/>
        <v>1</v>
      </c>
      <c r="I418" s="40">
        <f>IF(COUNTBLANK(GD_CHAM_CONG!F418:T418)&gt;=15,1,0)</f>
        <v>0</v>
      </c>
      <c r="J418" s="40">
        <f>IF((GD_CHAM_CONG!AO420+GD_CHAM_CONG!AQ420+GD_CHAM_CONG!AR420+GD_CHAM_CONG!AT420+GD_CHAM_CONG!AU420+GD_CHAM_CONG!AV420)&gt;=14,1,0)</f>
        <v>0</v>
      </c>
      <c r="K418" s="258">
        <v>1</v>
      </c>
      <c r="L418" s="258"/>
      <c r="M418" s="259">
        <v>0</v>
      </c>
      <c r="N418" s="243"/>
      <c r="O418" s="243"/>
      <c r="P418" s="243"/>
      <c r="Q418" s="243"/>
      <c r="R418" s="243"/>
      <c r="S418" s="243"/>
      <c r="T418" s="243"/>
      <c r="U418" s="243"/>
      <c r="V418" s="243"/>
      <c r="W418" s="243"/>
      <c r="X418" s="243"/>
      <c r="Y418" s="243"/>
    </row>
    <row r="419" spans="1:25" ht="12.75">
      <c r="A419" s="36">
        <v>415</v>
      </c>
      <c r="B419" s="38">
        <v>13767</v>
      </c>
      <c r="C419" s="131" t="s">
        <v>506</v>
      </c>
      <c r="D419" s="131" t="s">
        <v>759</v>
      </c>
      <c r="E419" s="256"/>
      <c r="F419" s="257"/>
      <c r="G419" s="73" t="s">
        <v>61</v>
      </c>
      <c r="H419" s="40">
        <f t="shared" si="3"/>
        <v>1</v>
      </c>
      <c r="I419" s="40">
        <f>IF(COUNTBLANK(GD_CHAM_CONG!F419:T419)&gt;=15,1,0)</f>
        <v>0</v>
      </c>
      <c r="J419" s="40">
        <f>IF((GD_CHAM_CONG!AO421+GD_CHAM_CONG!AQ421+GD_CHAM_CONG!AR421+GD_CHAM_CONG!AT421+GD_CHAM_CONG!AU421+GD_CHAM_CONG!AV421)&gt;=14,1,0)</f>
        <v>0</v>
      </c>
      <c r="K419" s="258">
        <v>1</v>
      </c>
      <c r="L419" s="258"/>
      <c r="M419" s="259">
        <v>0</v>
      </c>
      <c r="N419" s="243"/>
      <c r="O419" s="243"/>
      <c r="P419" s="243"/>
      <c r="Q419" s="243"/>
      <c r="R419" s="243"/>
      <c r="S419" s="243"/>
      <c r="T419" s="243"/>
      <c r="U419" s="243"/>
      <c r="V419" s="243"/>
      <c r="W419" s="243"/>
      <c r="X419" s="243"/>
      <c r="Y419" s="243"/>
    </row>
    <row r="420" spans="1:25" ht="12.75">
      <c r="A420" s="36">
        <v>416</v>
      </c>
      <c r="B420" s="38">
        <v>13769</v>
      </c>
      <c r="C420" s="131" t="s">
        <v>508</v>
      </c>
      <c r="D420" s="131" t="s">
        <v>759</v>
      </c>
      <c r="E420" s="256"/>
      <c r="F420" s="257"/>
      <c r="G420" s="73" t="s">
        <v>61</v>
      </c>
      <c r="H420" s="40">
        <f t="shared" si="3"/>
        <v>1</v>
      </c>
      <c r="I420" s="40">
        <f>IF(COUNTBLANK(GD_CHAM_CONG!F420:T420)&gt;=15,1,0)</f>
        <v>0</v>
      </c>
      <c r="J420" s="40">
        <f>IF((GD_CHAM_CONG!AO422+GD_CHAM_CONG!AQ422+GD_CHAM_CONG!AR422+GD_CHAM_CONG!AT422+GD_CHAM_CONG!AU422+GD_CHAM_CONG!AV422)&gt;=14,1,0)</f>
        <v>0</v>
      </c>
      <c r="K420" s="258">
        <v>1</v>
      </c>
      <c r="L420" s="258"/>
      <c r="M420" s="259">
        <v>0</v>
      </c>
      <c r="N420" s="243"/>
      <c r="O420" s="243"/>
      <c r="P420" s="243"/>
      <c r="Q420" s="243"/>
      <c r="R420" s="243"/>
      <c r="S420" s="243"/>
      <c r="T420" s="243"/>
      <c r="U420" s="243"/>
      <c r="V420" s="243"/>
      <c r="W420" s="243"/>
      <c r="X420" s="243"/>
      <c r="Y420" s="243"/>
    </row>
    <row r="421" spans="1:25" ht="12.75">
      <c r="A421" s="36">
        <v>417</v>
      </c>
      <c r="B421" s="38">
        <v>13770</v>
      </c>
      <c r="C421" s="131" t="s">
        <v>509</v>
      </c>
      <c r="D421" s="131" t="s">
        <v>759</v>
      </c>
      <c r="E421" s="256"/>
      <c r="F421" s="257"/>
      <c r="G421" s="73" t="s">
        <v>61</v>
      </c>
      <c r="H421" s="40">
        <f t="shared" si="3"/>
        <v>1</v>
      </c>
      <c r="I421" s="40">
        <f>IF(COUNTBLANK(GD_CHAM_CONG!F421:T421)&gt;=15,1,0)</f>
        <v>0</v>
      </c>
      <c r="J421" s="40">
        <f>IF((GD_CHAM_CONG!AO423+GD_CHAM_CONG!AQ423+GD_CHAM_CONG!AR423+GD_CHAM_CONG!AT423+GD_CHAM_CONG!AU423+GD_CHAM_CONG!AV423)&gt;=14,1,0)</f>
        <v>0</v>
      </c>
      <c r="K421" s="258">
        <v>1</v>
      </c>
      <c r="L421" s="258"/>
      <c r="M421" s="259">
        <v>0</v>
      </c>
      <c r="N421" s="243"/>
      <c r="O421" s="243"/>
      <c r="P421" s="243"/>
      <c r="Q421" s="243"/>
      <c r="R421" s="243"/>
      <c r="S421" s="243"/>
      <c r="T421" s="243"/>
      <c r="U421" s="243"/>
      <c r="V421" s="243"/>
      <c r="W421" s="243"/>
      <c r="X421" s="243"/>
      <c r="Y421" s="243"/>
    </row>
    <row r="422" spans="1:25" ht="12.75">
      <c r="A422" s="36">
        <v>418</v>
      </c>
      <c r="B422" s="38">
        <v>13771</v>
      </c>
      <c r="C422" s="131" t="s">
        <v>511</v>
      </c>
      <c r="D422" s="131" t="s">
        <v>759</v>
      </c>
      <c r="E422" s="256"/>
      <c r="F422" s="257"/>
      <c r="G422" s="73" t="s">
        <v>61</v>
      </c>
      <c r="H422" s="40">
        <f t="shared" si="3"/>
        <v>1</v>
      </c>
      <c r="I422" s="40">
        <f>IF(COUNTBLANK(GD_CHAM_CONG!F422:T422)&gt;=15,1,0)</f>
        <v>0</v>
      </c>
      <c r="J422" s="40">
        <f>IF((GD_CHAM_CONG!AO424+GD_CHAM_CONG!AQ424+GD_CHAM_CONG!AR424+GD_CHAM_CONG!AT424+GD_CHAM_CONG!AU424+GD_CHAM_CONG!AV424)&gt;=14,1,0)</f>
        <v>0</v>
      </c>
      <c r="K422" s="258">
        <v>1</v>
      </c>
      <c r="L422" s="258"/>
      <c r="M422" s="259">
        <v>0</v>
      </c>
      <c r="N422" s="243"/>
      <c r="O422" s="243"/>
      <c r="P422" s="243"/>
      <c r="Q422" s="243"/>
      <c r="R422" s="243"/>
      <c r="S422" s="243"/>
      <c r="T422" s="243"/>
      <c r="U422" s="243"/>
      <c r="V422" s="243"/>
      <c r="W422" s="243"/>
      <c r="X422" s="243"/>
      <c r="Y422" s="243"/>
    </row>
    <row r="423" spans="1:25" ht="12.75">
      <c r="A423" s="36">
        <v>419</v>
      </c>
      <c r="B423" s="38">
        <v>13772</v>
      </c>
      <c r="C423" s="131" t="s">
        <v>512</v>
      </c>
      <c r="D423" s="131" t="s">
        <v>759</v>
      </c>
      <c r="E423" s="256"/>
      <c r="F423" s="257"/>
      <c r="G423" s="73" t="s">
        <v>61</v>
      </c>
      <c r="H423" s="40">
        <f t="shared" si="3"/>
        <v>1</v>
      </c>
      <c r="I423" s="40">
        <f>IF(COUNTBLANK(GD_CHAM_CONG!F423:T423)&gt;=15,1,0)</f>
        <v>0</v>
      </c>
      <c r="J423" s="40">
        <f>IF((GD_CHAM_CONG!AO425+GD_CHAM_CONG!AQ425+GD_CHAM_CONG!AR425+GD_CHAM_CONG!AT425+GD_CHAM_CONG!AU425+GD_CHAM_CONG!AV425)&gt;=14,1,0)</f>
        <v>0</v>
      </c>
      <c r="K423" s="258">
        <v>1</v>
      </c>
      <c r="L423" s="258"/>
      <c r="M423" s="259">
        <v>0</v>
      </c>
      <c r="N423" s="243"/>
      <c r="O423" s="243"/>
      <c r="P423" s="243"/>
      <c r="Q423" s="243"/>
      <c r="R423" s="243"/>
      <c r="S423" s="243"/>
      <c r="T423" s="243"/>
      <c r="U423" s="243"/>
      <c r="V423" s="243"/>
      <c r="W423" s="243"/>
      <c r="X423" s="243"/>
      <c r="Y423" s="243"/>
    </row>
    <row r="424" spans="1:25" ht="12.75">
      <c r="A424" s="36">
        <v>420</v>
      </c>
      <c r="B424" s="38">
        <v>13773</v>
      </c>
      <c r="C424" s="131" t="s">
        <v>513</v>
      </c>
      <c r="D424" s="131" t="s">
        <v>759</v>
      </c>
      <c r="E424" s="256"/>
      <c r="F424" s="257"/>
      <c r="G424" s="73" t="s">
        <v>61</v>
      </c>
      <c r="H424" s="40">
        <f t="shared" si="3"/>
        <v>1</v>
      </c>
      <c r="I424" s="40">
        <f>IF(COUNTBLANK(GD_CHAM_CONG!F424:T424)&gt;=15,1,0)</f>
        <v>0</v>
      </c>
      <c r="J424" s="40">
        <f>IF((GD_CHAM_CONG!AO426+GD_CHAM_CONG!AQ426+GD_CHAM_CONG!AR426+GD_CHAM_CONG!AT426+GD_CHAM_CONG!AU426+GD_CHAM_CONG!AV426)&gt;=14,1,0)</f>
        <v>0</v>
      </c>
      <c r="K424" s="258">
        <v>1</v>
      </c>
      <c r="L424" s="258"/>
      <c r="M424" s="259">
        <v>0</v>
      </c>
      <c r="N424" s="243"/>
      <c r="O424" s="243"/>
      <c r="P424" s="243"/>
      <c r="Q424" s="243"/>
      <c r="R424" s="243"/>
      <c r="S424" s="243"/>
      <c r="T424" s="243"/>
      <c r="U424" s="243"/>
      <c r="V424" s="243"/>
      <c r="W424" s="243"/>
      <c r="X424" s="243"/>
      <c r="Y424" s="243"/>
    </row>
    <row r="425" spans="1:25" ht="12.75">
      <c r="A425" s="36">
        <v>421</v>
      </c>
      <c r="B425" s="38">
        <v>13774</v>
      </c>
      <c r="C425" s="131" t="s">
        <v>515</v>
      </c>
      <c r="D425" s="131" t="s">
        <v>759</v>
      </c>
      <c r="E425" s="256"/>
      <c r="F425" s="257"/>
      <c r="G425" s="73" t="s">
        <v>61</v>
      </c>
      <c r="H425" s="40">
        <f t="shared" si="3"/>
        <v>1</v>
      </c>
      <c r="I425" s="40">
        <f>IF(COUNTBLANK(GD_CHAM_CONG!F425:T425)&gt;=15,1,0)</f>
        <v>0</v>
      </c>
      <c r="J425" s="40">
        <f>IF((GD_CHAM_CONG!AO427+GD_CHAM_CONG!AQ427+GD_CHAM_CONG!AR427+GD_CHAM_CONG!AT427+GD_CHAM_CONG!AU427+GD_CHAM_CONG!AV427)&gt;=14,1,0)</f>
        <v>0</v>
      </c>
      <c r="K425" s="258">
        <v>1</v>
      </c>
      <c r="L425" s="258"/>
      <c r="M425" s="259">
        <v>0</v>
      </c>
      <c r="N425" s="243"/>
      <c r="O425" s="243"/>
      <c r="P425" s="243"/>
      <c r="Q425" s="243"/>
      <c r="R425" s="243"/>
      <c r="S425" s="243"/>
      <c r="T425" s="243"/>
      <c r="U425" s="243"/>
      <c r="V425" s="243"/>
      <c r="W425" s="243"/>
      <c r="X425" s="243"/>
      <c r="Y425" s="243"/>
    </row>
    <row r="426" spans="1:25" ht="12.75">
      <c r="A426" s="36">
        <v>422</v>
      </c>
      <c r="B426" s="38">
        <v>13775</v>
      </c>
      <c r="C426" s="131" t="s">
        <v>516</v>
      </c>
      <c r="D426" s="131" t="s">
        <v>759</v>
      </c>
      <c r="E426" s="256"/>
      <c r="F426" s="257"/>
      <c r="G426" s="73" t="s">
        <v>61</v>
      </c>
      <c r="H426" s="40">
        <f t="shared" si="3"/>
        <v>1</v>
      </c>
      <c r="I426" s="40">
        <f>IF(COUNTBLANK(GD_CHAM_CONG!F426:T426)&gt;=15,1,0)</f>
        <v>0</v>
      </c>
      <c r="J426" s="40">
        <f>IF((GD_CHAM_CONG!AO428+GD_CHAM_CONG!AQ428+GD_CHAM_CONG!AR428+GD_CHAM_CONG!AT428+GD_CHAM_CONG!AU428+GD_CHAM_CONG!AV428)&gt;=14,1,0)</f>
        <v>0</v>
      </c>
      <c r="K426" s="258">
        <v>1</v>
      </c>
      <c r="L426" s="258"/>
      <c r="M426" s="259">
        <v>0</v>
      </c>
      <c r="N426" s="243"/>
      <c r="O426" s="243"/>
      <c r="P426" s="243"/>
      <c r="Q426" s="243"/>
      <c r="R426" s="243"/>
      <c r="S426" s="243"/>
      <c r="T426" s="243"/>
      <c r="U426" s="243"/>
      <c r="V426" s="243"/>
      <c r="W426" s="243"/>
      <c r="X426" s="243"/>
      <c r="Y426" s="243"/>
    </row>
    <row r="427" spans="1:25" ht="12.75">
      <c r="A427" s="36">
        <v>423</v>
      </c>
      <c r="B427" s="38">
        <v>13776</v>
      </c>
      <c r="C427" s="131" t="s">
        <v>517</v>
      </c>
      <c r="D427" s="131" t="s">
        <v>759</v>
      </c>
      <c r="E427" s="256"/>
      <c r="F427" s="257"/>
      <c r="G427" s="73" t="s">
        <v>61</v>
      </c>
      <c r="H427" s="40">
        <f t="shared" si="3"/>
        <v>1</v>
      </c>
      <c r="I427" s="40">
        <f>IF(COUNTBLANK(GD_CHAM_CONG!F427:T427)&gt;=15,1,0)</f>
        <v>0</v>
      </c>
      <c r="J427" s="40">
        <f>IF((GD_CHAM_CONG!AO429+GD_CHAM_CONG!AQ429+GD_CHAM_CONG!AR429+GD_CHAM_CONG!AT429+GD_CHAM_CONG!AU429+GD_CHAM_CONG!AV429)&gt;=14,1,0)</f>
        <v>0</v>
      </c>
      <c r="K427" s="258">
        <v>1</v>
      </c>
      <c r="L427" s="258"/>
      <c r="M427" s="259">
        <v>0</v>
      </c>
      <c r="N427" s="243"/>
      <c r="O427" s="243"/>
      <c r="P427" s="243"/>
      <c r="Q427" s="243"/>
      <c r="R427" s="243"/>
      <c r="S427" s="243"/>
      <c r="T427" s="243"/>
      <c r="U427" s="243"/>
      <c r="V427" s="243"/>
      <c r="W427" s="243"/>
      <c r="X427" s="243"/>
      <c r="Y427" s="243"/>
    </row>
    <row r="428" spans="1:25" ht="12.75">
      <c r="A428" s="36">
        <v>424</v>
      </c>
      <c r="B428" s="38">
        <v>13778</v>
      </c>
      <c r="C428" s="131" t="s">
        <v>518</v>
      </c>
      <c r="D428" s="131" t="s">
        <v>759</v>
      </c>
      <c r="E428" s="256"/>
      <c r="F428" s="257"/>
      <c r="G428" s="73" t="s">
        <v>61</v>
      </c>
      <c r="H428" s="40">
        <f t="shared" si="3"/>
        <v>1</v>
      </c>
      <c r="I428" s="40">
        <f>IF(COUNTBLANK(GD_CHAM_CONG!F428:T428)&gt;=15,1,0)</f>
        <v>0</v>
      </c>
      <c r="J428" s="40">
        <f>IF((GD_CHAM_CONG!AO430+GD_CHAM_CONG!AQ430+GD_CHAM_CONG!AR430+GD_CHAM_CONG!AT430+GD_CHAM_CONG!AU430+GD_CHAM_CONG!AV430)&gt;=14,1,0)</f>
        <v>0</v>
      </c>
      <c r="K428" s="258">
        <v>1</v>
      </c>
      <c r="L428" s="258"/>
      <c r="M428" s="259">
        <v>0</v>
      </c>
      <c r="N428" s="243"/>
      <c r="O428" s="243"/>
      <c r="P428" s="243"/>
      <c r="Q428" s="243"/>
      <c r="R428" s="243"/>
      <c r="S428" s="243"/>
      <c r="T428" s="243"/>
      <c r="U428" s="243"/>
      <c r="V428" s="243"/>
      <c r="W428" s="243"/>
      <c r="X428" s="243"/>
      <c r="Y428" s="243"/>
    </row>
    <row r="429" spans="1:25" ht="12.75">
      <c r="A429" s="36">
        <v>425</v>
      </c>
      <c r="B429" s="38">
        <v>13779</v>
      </c>
      <c r="C429" s="131" t="s">
        <v>520</v>
      </c>
      <c r="D429" s="131" t="s">
        <v>759</v>
      </c>
      <c r="E429" s="256"/>
      <c r="F429" s="257"/>
      <c r="G429" s="73" t="s">
        <v>61</v>
      </c>
      <c r="H429" s="40">
        <f t="shared" si="3"/>
        <v>1</v>
      </c>
      <c r="I429" s="40">
        <f>IF(COUNTBLANK(GD_CHAM_CONG!F429:T429)&gt;=15,1,0)</f>
        <v>0</v>
      </c>
      <c r="J429" s="40">
        <f>IF((GD_CHAM_CONG!AO431+GD_CHAM_CONG!AQ431+GD_CHAM_CONG!AR431+GD_CHAM_CONG!AT431+GD_CHAM_CONG!AU431+GD_CHAM_CONG!AV431)&gt;=14,1,0)</f>
        <v>0</v>
      </c>
      <c r="K429" s="258">
        <v>1</v>
      </c>
      <c r="L429" s="258"/>
      <c r="M429" s="259">
        <v>0</v>
      </c>
      <c r="N429" s="243"/>
      <c r="O429" s="243"/>
      <c r="P429" s="243"/>
      <c r="Q429" s="243"/>
      <c r="R429" s="243"/>
      <c r="S429" s="243"/>
      <c r="T429" s="243"/>
      <c r="U429" s="243"/>
      <c r="V429" s="243"/>
      <c r="W429" s="243"/>
      <c r="X429" s="243"/>
      <c r="Y429" s="243"/>
    </row>
    <row r="430" spans="1:25" ht="12.75">
      <c r="A430" s="36">
        <v>426</v>
      </c>
      <c r="B430" s="38">
        <v>13780</v>
      </c>
      <c r="C430" s="131" t="s">
        <v>521</v>
      </c>
      <c r="D430" s="131" t="s">
        <v>759</v>
      </c>
      <c r="E430" s="256"/>
      <c r="F430" s="257"/>
      <c r="G430" s="73" t="s">
        <v>61</v>
      </c>
      <c r="H430" s="40">
        <f t="shared" si="3"/>
        <v>1</v>
      </c>
      <c r="I430" s="40">
        <f>IF(COUNTBLANK(GD_CHAM_CONG!F430:T430)&gt;=15,1,0)</f>
        <v>0</v>
      </c>
      <c r="J430" s="40">
        <f>IF((GD_CHAM_CONG!AO432+GD_CHAM_CONG!AQ432+GD_CHAM_CONG!AR432+GD_CHAM_CONG!AT432+GD_CHAM_CONG!AU432+GD_CHAM_CONG!AV432)&gt;=14,1,0)</f>
        <v>0</v>
      </c>
      <c r="K430" s="258">
        <v>1</v>
      </c>
      <c r="L430" s="258"/>
      <c r="M430" s="259">
        <v>0</v>
      </c>
      <c r="N430" s="243"/>
      <c r="O430" s="243"/>
      <c r="P430" s="243"/>
      <c r="Q430" s="243"/>
      <c r="R430" s="243"/>
      <c r="S430" s="243"/>
      <c r="T430" s="243"/>
      <c r="U430" s="243"/>
      <c r="V430" s="243"/>
      <c r="W430" s="243"/>
      <c r="X430" s="243"/>
      <c r="Y430" s="243"/>
    </row>
    <row r="431" spans="1:25" ht="12.75">
      <c r="A431" s="36">
        <v>427</v>
      </c>
      <c r="B431" s="38">
        <v>13781</v>
      </c>
      <c r="C431" s="131" t="s">
        <v>522</v>
      </c>
      <c r="D431" s="131" t="s">
        <v>759</v>
      </c>
      <c r="E431" s="256"/>
      <c r="F431" s="257"/>
      <c r="G431" s="73" t="s">
        <v>61</v>
      </c>
      <c r="H431" s="40">
        <f t="shared" si="3"/>
        <v>1</v>
      </c>
      <c r="I431" s="40">
        <f>IF(COUNTBLANK(GD_CHAM_CONG!F431:T431)&gt;=15,1,0)</f>
        <v>0</v>
      </c>
      <c r="J431" s="40">
        <f>IF((GD_CHAM_CONG!AO433+GD_CHAM_CONG!AQ433+GD_CHAM_CONG!AR433+GD_CHAM_CONG!AT433+GD_CHAM_CONG!AU433+GD_CHAM_CONG!AV433)&gt;=14,1,0)</f>
        <v>0</v>
      </c>
      <c r="K431" s="258">
        <v>1</v>
      </c>
      <c r="L431" s="258"/>
      <c r="M431" s="259">
        <v>0</v>
      </c>
      <c r="N431" s="243"/>
      <c r="O431" s="243"/>
      <c r="P431" s="243"/>
      <c r="Q431" s="243"/>
      <c r="R431" s="243"/>
      <c r="S431" s="243"/>
      <c r="T431" s="243"/>
      <c r="U431" s="243"/>
      <c r="V431" s="243"/>
      <c r="W431" s="243"/>
      <c r="X431" s="243"/>
      <c r="Y431" s="243"/>
    </row>
    <row r="432" spans="1:25" ht="12.75">
      <c r="A432" s="36">
        <v>428</v>
      </c>
      <c r="B432" s="38">
        <v>13782</v>
      </c>
      <c r="C432" s="131" t="s">
        <v>524</v>
      </c>
      <c r="D432" s="131" t="s">
        <v>759</v>
      </c>
      <c r="E432" s="256"/>
      <c r="F432" s="257"/>
      <c r="G432" s="73" t="s">
        <v>61</v>
      </c>
      <c r="H432" s="40">
        <f t="shared" si="3"/>
        <v>1</v>
      </c>
      <c r="I432" s="40">
        <f>IF(COUNTBLANK(GD_CHAM_CONG!F432:T432)&gt;=15,1,0)</f>
        <v>0</v>
      </c>
      <c r="J432" s="40">
        <f>IF((GD_CHAM_CONG!AO434+GD_CHAM_CONG!AQ434+GD_CHAM_CONG!AR434+GD_CHAM_CONG!AT434+GD_CHAM_CONG!AU434+GD_CHAM_CONG!AV434)&gt;=14,1,0)</f>
        <v>0</v>
      </c>
      <c r="K432" s="258">
        <v>1</v>
      </c>
      <c r="L432" s="258"/>
      <c r="M432" s="259">
        <v>0</v>
      </c>
      <c r="N432" s="243"/>
      <c r="O432" s="243"/>
      <c r="P432" s="243"/>
      <c r="Q432" s="243"/>
      <c r="R432" s="243"/>
      <c r="S432" s="243"/>
      <c r="T432" s="243"/>
      <c r="U432" s="243"/>
      <c r="V432" s="243"/>
      <c r="W432" s="243"/>
      <c r="X432" s="243"/>
      <c r="Y432" s="243"/>
    </row>
    <row r="433" spans="1:25" ht="12.75">
      <c r="A433" s="36">
        <v>429</v>
      </c>
      <c r="B433" s="38">
        <v>13784</v>
      </c>
      <c r="C433" s="131" t="s">
        <v>525</v>
      </c>
      <c r="D433" s="131" t="s">
        <v>759</v>
      </c>
      <c r="E433" s="256"/>
      <c r="F433" s="257"/>
      <c r="G433" s="73" t="s">
        <v>61</v>
      </c>
      <c r="H433" s="40">
        <f t="shared" si="3"/>
        <v>1</v>
      </c>
      <c r="I433" s="40">
        <f>IF(COUNTBLANK(GD_CHAM_CONG!F433:T433)&gt;=15,1,0)</f>
        <v>0</v>
      </c>
      <c r="J433" s="40">
        <f>IF((GD_CHAM_CONG!AO435+GD_CHAM_CONG!AQ435+GD_CHAM_CONG!AR435+GD_CHAM_CONG!AT435+GD_CHAM_CONG!AU435+GD_CHAM_CONG!AV435)&gt;=14,1,0)</f>
        <v>0</v>
      </c>
      <c r="K433" s="258">
        <v>1</v>
      </c>
      <c r="L433" s="258"/>
      <c r="M433" s="259">
        <v>0</v>
      </c>
      <c r="N433" s="243"/>
      <c r="O433" s="243"/>
      <c r="P433" s="243"/>
      <c r="Q433" s="243"/>
      <c r="R433" s="243"/>
      <c r="S433" s="243"/>
      <c r="T433" s="243"/>
      <c r="U433" s="243"/>
      <c r="V433" s="243"/>
      <c r="W433" s="243"/>
      <c r="X433" s="243"/>
      <c r="Y433" s="243"/>
    </row>
    <row r="434" spans="1:25" ht="12.75">
      <c r="A434" s="36">
        <v>430</v>
      </c>
      <c r="B434" s="38">
        <v>13795</v>
      </c>
      <c r="C434" s="131" t="s">
        <v>526</v>
      </c>
      <c r="D434" s="131" t="s">
        <v>759</v>
      </c>
      <c r="E434" s="256"/>
      <c r="F434" s="257"/>
      <c r="G434" s="73" t="s">
        <v>61</v>
      </c>
      <c r="H434" s="40">
        <f t="shared" si="3"/>
        <v>1</v>
      </c>
      <c r="I434" s="40">
        <f>IF(COUNTBLANK(GD_CHAM_CONG!F434:T434)&gt;=15,1,0)</f>
        <v>0</v>
      </c>
      <c r="J434" s="40">
        <f>IF((GD_CHAM_CONG!AO436+GD_CHAM_CONG!AQ436+GD_CHAM_CONG!AR436+GD_CHAM_CONG!AT436+GD_CHAM_CONG!AU436+GD_CHAM_CONG!AV436)&gt;=14,1,0)</f>
        <v>0</v>
      </c>
      <c r="K434" s="258">
        <v>1</v>
      </c>
      <c r="L434" s="258"/>
      <c r="M434" s="259">
        <v>0</v>
      </c>
      <c r="N434" s="243"/>
      <c r="O434" s="243"/>
      <c r="P434" s="243"/>
      <c r="Q434" s="243"/>
      <c r="R434" s="243"/>
      <c r="S434" s="243"/>
      <c r="T434" s="243"/>
      <c r="U434" s="243"/>
      <c r="V434" s="243"/>
      <c r="W434" s="243"/>
      <c r="X434" s="243"/>
      <c r="Y434" s="243"/>
    </row>
    <row r="435" spans="1:25" ht="12.75">
      <c r="A435" s="36">
        <v>431</v>
      </c>
      <c r="B435" s="38">
        <v>13715</v>
      </c>
      <c r="C435" s="131" t="s">
        <v>527</v>
      </c>
      <c r="D435" s="131" t="s">
        <v>468</v>
      </c>
      <c r="E435" s="256"/>
      <c r="F435" s="257"/>
      <c r="G435" s="73" t="s">
        <v>61</v>
      </c>
      <c r="H435" s="40">
        <f t="shared" si="3"/>
        <v>1</v>
      </c>
      <c r="I435" s="40">
        <f>IF(COUNTBLANK(GD_CHAM_CONG!F435:T435)&gt;=15,1,0)</f>
        <v>0</v>
      </c>
      <c r="J435" s="40">
        <f>IF((GD_CHAM_CONG!AO437+GD_CHAM_CONG!AQ437+GD_CHAM_CONG!AR437+GD_CHAM_CONG!AT437+GD_CHAM_CONG!AU437+GD_CHAM_CONG!AV437)&gt;=14,1,0)</f>
        <v>0</v>
      </c>
      <c r="K435" s="258">
        <v>1</v>
      </c>
      <c r="L435" s="258"/>
      <c r="M435" s="259">
        <v>0</v>
      </c>
      <c r="N435" s="243"/>
      <c r="O435" s="243"/>
      <c r="P435" s="243"/>
      <c r="Q435" s="243"/>
      <c r="R435" s="243"/>
      <c r="S435" s="243"/>
      <c r="T435" s="243"/>
      <c r="U435" s="243"/>
      <c r="V435" s="243"/>
      <c r="W435" s="243"/>
      <c r="X435" s="243"/>
      <c r="Y435" s="243"/>
    </row>
    <row r="436" spans="1:25" ht="12.75">
      <c r="A436" s="36">
        <v>432</v>
      </c>
      <c r="B436" s="38">
        <v>13716</v>
      </c>
      <c r="C436" s="131" t="s">
        <v>529</v>
      </c>
      <c r="D436" s="131" t="s">
        <v>468</v>
      </c>
      <c r="E436" s="256"/>
      <c r="F436" s="257"/>
      <c r="G436" s="73" t="s">
        <v>61</v>
      </c>
      <c r="H436" s="40">
        <f t="shared" si="3"/>
        <v>1</v>
      </c>
      <c r="I436" s="40">
        <f>IF(COUNTBLANK(GD_CHAM_CONG!F436:T436)&gt;=15,1,0)</f>
        <v>0</v>
      </c>
      <c r="J436" s="40">
        <f>IF((GD_CHAM_CONG!AO438+GD_CHAM_CONG!AQ438+GD_CHAM_CONG!AR438+GD_CHAM_CONG!AT438+GD_CHAM_CONG!AU438+GD_CHAM_CONG!AV438)&gt;=14,1,0)</f>
        <v>0</v>
      </c>
      <c r="K436" s="258">
        <v>1</v>
      </c>
      <c r="L436" s="258"/>
      <c r="M436" s="259">
        <v>0</v>
      </c>
      <c r="N436" s="243"/>
      <c r="O436" s="243"/>
      <c r="P436" s="243"/>
      <c r="Q436" s="243"/>
      <c r="R436" s="243"/>
      <c r="S436" s="243"/>
      <c r="T436" s="243"/>
      <c r="U436" s="243"/>
      <c r="V436" s="243"/>
      <c r="W436" s="243"/>
      <c r="X436" s="243"/>
      <c r="Y436" s="243"/>
    </row>
    <row r="437" spans="1:25" ht="12.75">
      <c r="A437" s="36">
        <v>433</v>
      </c>
      <c r="B437" s="38">
        <v>13717</v>
      </c>
      <c r="C437" s="131" t="s">
        <v>530</v>
      </c>
      <c r="D437" s="131" t="s">
        <v>468</v>
      </c>
      <c r="E437" s="256"/>
      <c r="F437" s="257"/>
      <c r="G437" s="73" t="s">
        <v>61</v>
      </c>
      <c r="H437" s="40">
        <f t="shared" si="3"/>
        <v>1</v>
      </c>
      <c r="I437" s="40">
        <f>IF(COUNTBLANK(GD_CHAM_CONG!F437:T437)&gt;=15,1,0)</f>
        <v>0</v>
      </c>
      <c r="J437" s="40">
        <f>IF((GD_CHAM_CONG!AO439+GD_CHAM_CONG!AQ439+GD_CHAM_CONG!AR439+GD_CHAM_CONG!AT439+GD_CHAM_CONG!AU439+GD_CHAM_CONG!AV439)&gt;=14,1,0)</f>
        <v>0</v>
      </c>
      <c r="K437" s="258">
        <v>1</v>
      </c>
      <c r="L437" s="258"/>
      <c r="M437" s="259">
        <v>0</v>
      </c>
      <c r="N437" s="243"/>
      <c r="O437" s="243"/>
      <c r="P437" s="243"/>
      <c r="Q437" s="243"/>
      <c r="R437" s="243"/>
      <c r="S437" s="243"/>
      <c r="T437" s="243"/>
      <c r="U437" s="243"/>
      <c r="V437" s="243"/>
      <c r="W437" s="243"/>
      <c r="X437" s="243"/>
      <c r="Y437" s="243"/>
    </row>
    <row r="438" spans="1:25" ht="12.75">
      <c r="A438" s="36">
        <v>434</v>
      </c>
      <c r="B438" s="38">
        <v>13718</v>
      </c>
      <c r="C438" s="131" t="s">
        <v>531</v>
      </c>
      <c r="D438" s="131" t="s">
        <v>468</v>
      </c>
      <c r="E438" s="256"/>
      <c r="F438" s="257"/>
      <c r="G438" s="73" t="s">
        <v>61</v>
      </c>
      <c r="H438" s="40">
        <f t="shared" si="3"/>
        <v>1</v>
      </c>
      <c r="I438" s="40">
        <f>IF(COUNTBLANK(GD_CHAM_CONG!F438:T438)&gt;=15,1,0)</f>
        <v>0</v>
      </c>
      <c r="J438" s="40">
        <f>IF((GD_CHAM_CONG!AO440+GD_CHAM_CONG!AQ440+GD_CHAM_CONG!AR440+GD_CHAM_CONG!AT440+GD_CHAM_CONG!AU440+GD_CHAM_CONG!AV440)&gt;=14,1,0)</f>
        <v>0</v>
      </c>
      <c r="K438" s="258">
        <v>1</v>
      </c>
      <c r="L438" s="258"/>
      <c r="M438" s="259">
        <v>0</v>
      </c>
      <c r="N438" s="243"/>
      <c r="O438" s="243"/>
      <c r="P438" s="243"/>
      <c r="Q438" s="243"/>
      <c r="R438" s="243"/>
      <c r="S438" s="243"/>
      <c r="T438" s="243"/>
      <c r="U438" s="243"/>
      <c r="V438" s="243"/>
      <c r="W438" s="243"/>
      <c r="X438" s="243"/>
      <c r="Y438" s="243"/>
    </row>
    <row r="439" spans="1:25" ht="12.75">
      <c r="A439" s="36">
        <v>435</v>
      </c>
      <c r="B439" s="38">
        <v>13719</v>
      </c>
      <c r="C439" s="131" t="s">
        <v>533</v>
      </c>
      <c r="D439" s="131" t="s">
        <v>468</v>
      </c>
      <c r="E439" s="256"/>
      <c r="F439" s="257"/>
      <c r="G439" s="73" t="s">
        <v>61</v>
      </c>
      <c r="H439" s="40">
        <f t="shared" si="3"/>
        <v>1</v>
      </c>
      <c r="I439" s="40">
        <f>IF(COUNTBLANK(GD_CHAM_CONG!F439:T439)&gt;=15,1,0)</f>
        <v>0</v>
      </c>
      <c r="J439" s="40">
        <f>IF((GD_CHAM_CONG!AO441+GD_CHAM_CONG!AQ441+GD_CHAM_CONG!AR441+GD_CHAM_CONG!AT441+GD_CHAM_CONG!AU441+GD_CHAM_CONG!AV441)&gt;=14,1,0)</f>
        <v>0</v>
      </c>
      <c r="K439" s="258">
        <v>1</v>
      </c>
      <c r="L439" s="258"/>
      <c r="M439" s="259">
        <v>0</v>
      </c>
      <c r="N439" s="243"/>
      <c r="O439" s="243"/>
      <c r="P439" s="243"/>
      <c r="Q439" s="243"/>
      <c r="R439" s="243"/>
      <c r="S439" s="243"/>
      <c r="T439" s="243"/>
      <c r="U439" s="243"/>
      <c r="V439" s="243"/>
      <c r="W439" s="243"/>
      <c r="X439" s="243"/>
      <c r="Y439" s="243"/>
    </row>
    <row r="440" spans="1:25" ht="12.75">
      <c r="A440" s="36">
        <v>436</v>
      </c>
      <c r="B440" s="38">
        <v>13720</v>
      </c>
      <c r="C440" s="131" t="s">
        <v>569</v>
      </c>
      <c r="D440" s="131" t="s">
        <v>468</v>
      </c>
      <c r="E440" s="256"/>
      <c r="F440" s="257"/>
      <c r="G440" s="73" t="s">
        <v>61</v>
      </c>
      <c r="H440" s="40">
        <f t="shared" si="3"/>
        <v>1</v>
      </c>
      <c r="I440" s="40">
        <f>IF(COUNTBLANK(GD_CHAM_CONG!F440:T440)&gt;=15,1,0)</f>
        <v>0</v>
      </c>
      <c r="J440" s="40">
        <f>IF((GD_CHAM_CONG!AO442+GD_CHAM_CONG!AQ442+GD_CHAM_CONG!AR442+GD_CHAM_CONG!AT442+GD_CHAM_CONG!AU442+GD_CHAM_CONG!AV442)&gt;=14,1,0)</f>
        <v>0</v>
      </c>
      <c r="K440" s="258">
        <v>1</v>
      </c>
      <c r="L440" s="258"/>
      <c r="M440" s="259">
        <v>0</v>
      </c>
      <c r="N440" s="243"/>
      <c r="O440" s="243"/>
      <c r="P440" s="243"/>
      <c r="Q440" s="243"/>
      <c r="R440" s="243"/>
      <c r="S440" s="243"/>
      <c r="T440" s="243"/>
      <c r="U440" s="243"/>
      <c r="V440" s="243"/>
      <c r="W440" s="243"/>
      <c r="X440" s="243"/>
      <c r="Y440" s="243"/>
    </row>
    <row r="441" spans="1:25" ht="12.75">
      <c r="A441" s="36">
        <v>437</v>
      </c>
      <c r="B441" s="38">
        <v>13754</v>
      </c>
      <c r="C441" s="131" t="s">
        <v>534</v>
      </c>
      <c r="D441" s="131" t="s">
        <v>759</v>
      </c>
      <c r="E441" s="256"/>
      <c r="F441" s="257"/>
      <c r="G441" s="73" t="s">
        <v>61</v>
      </c>
      <c r="H441" s="40">
        <f t="shared" si="3"/>
        <v>1</v>
      </c>
      <c r="I441" s="40" t="e">
        <f>IF(COUNTBLANK(#REF!)&gt;=15,1,0)</f>
        <v>#REF!</v>
      </c>
      <c r="J441" s="40">
        <f>IF((GD_CHAM_CONG!AO443+GD_CHAM_CONG!AQ443+GD_CHAM_CONG!AR443+GD_CHAM_CONG!AT443+GD_CHAM_CONG!AU443+GD_CHAM_CONG!AV443)&gt;=14,1,0)</f>
        <v>0</v>
      </c>
      <c r="K441" s="258">
        <v>1</v>
      </c>
      <c r="L441" s="258"/>
      <c r="M441" s="259">
        <v>0</v>
      </c>
      <c r="N441" s="243"/>
      <c r="O441" s="243"/>
      <c r="P441" s="243"/>
      <c r="Q441" s="243"/>
      <c r="R441" s="243"/>
      <c r="S441" s="243"/>
      <c r="T441" s="243"/>
      <c r="U441" s="243"/>
      <c r="V441" s="243"/>
      <c r="W441" s="243"/>
      <c r="X441" s="243"/>
      <c r="Y441" s="243"/>
    </row>
    <row r="442" spans="1:25" ht="12.75">
      <c r="A442" s="36">
        <v>438</v>
      </c>
      <c r="B442" s="38">
        <v>13755</v>
      </c>
      <c r="C442" s="131" t="s">
        <v>535</v>
      </c>
      <c r="D442" s="131" t="s">
        <v>759</v>
      </c>
      <c r="E442" s="256"/>
      <c r="F442" s="257"/>
      <c r="G442" s="73" t="s">
        <v>61</v>
      </c>
      <c r="H442" s="40">
        <f t="shared" si="3"/>
        <v>1</v>
      </c>
      <c r="I442" s="40">
        <f>IF(COUNTBLANK(GD_CHAM_CONG!F441:T441)&gt;=15,1,0)</f>
        <v>0</v>
      </c>
      <c r="J442" s="40">
        <f>IF((GD_CHAM_CONG!AO443+GD_CHAM_CONG!AQ443+GD_CHAM_CONG!AR443+GD_CHAM_CONG!AT443+GD_CHAM_CONG!AU443+GD_CHAM_CONG!AV443)&gt;=14,1,0)</f>
        <v>0</v>
      </c>
      <c r="K442" s="258">
        <v>1</v>
      </c>
      <c r="L442" s="258"/>
      <c r="M442" s="259">
        <v>0</v>
      </c>
      <c r="N442" s="243"/>
      <c r="O442" s="243"/>
      <c r="P442" s="243"/>
      <c r="Q442" s="243"/>
      <c r="R442" s="243"/>
      <c r="S442" s="243"/>
      <c r="T442" s="243"/>
      <c r="U442" s="243"/>
      <c r="V442" s="243"/>
      <c r="W442" s="243"/>
      <c r="X442" s="243"/>
      <c r="Y442" s="243"/>
    </row>
    <row r="443" spans="1:25" ht="12.75">
      <c r="A443" s="36">
        <v>439</v>
      </c>
      <c r="B443" s="38">
        <v>13756</v>
      </c>
      <c r="C443" s="131" t="s">
        <v>537</v>
      </c>
      <c r="D443" s="131" t="s">
        <v>759</v>
      </c>
      <c r="E443" s="256"/>
      <c r="F443" s="257"/>
      <c r="G443" s="73" t="s">
        <v>61</v>
      </c>
      <c r="H443" s="40">
        <f t="shared" si="3"/>
        <v>1</v>
      </c>
      <c r="I443" s="40">
        <f>IF(COUNTBLANK(GD_CHAM_CONG!F442:T442)&gt;=15,1,0)</f>
        <v>0</v>
      </c>
      <c r="J443" s="40">
        <f>IF((GD_CHAM_CONG!AO444+GD_CHAM_CONG!AQ444+GD_CHAM_CONG!AR444+GD_CHAM_CONG!AT444+GD_CHAM_CONG!AU444+GD_CHAM_CONG!AV444)&gt;=14,1,0)</f>
        <v>0</v>
      </c>
      <c r="K443" s="258">
        <v>1</v>
      </c>
      <c r="L443" s="258"/>
      <c r="M443" s="259">
        <v>0</v>
      </c>
      <c r="N443" s="243"/>
      <c r="O443" s="243"/>
      <c r="P443" s="243"/>
      <c r="Q443" s="243"/>
      <c r="R443" s="243"/>
      <c r="S443" s="243"/>
      <c r="T443" s="243"/>
      <c r="U443" s="243"/>
      <c r="V443" s="243"/>
      <c r="W443" s="243"/>
      <c r="X443" s="243"/>
      <c r="Y443" s="243"/>
    </row>
    <row r="444" spans="1:25" ht="12.75">
      <c r="A444" s="36">
        <v>440</v>
      </c>
      <c r="B444" s="38">
        <v>13757</v>
      </c>
      <c r="C444" s="131" t="s">
        <v>538</v>
      </c>
      <c r="D444" s="131" t="s">
        <v>759</v>
      </c>
      <c r="E444" s="256"/>
      <c r="F444" s="257"/>
      <c r="G444" s="73" t="s">
        <v>61</v>
      </c>
      <c r="H444" s="40">
        <f t="shared" si="3"/>
        <v>1</v>
      </c>
      <c r="I444" s="40">
        <f>IF(COUNTBLANK(GD_CHAM_CONG!F443:T443)&gt;=15,1,0)</f>
        <v>0</v>
      </c>
      <c r="J444" s="40">
        <f>IF((GD_CHAM_CONG!AO445+GD_CHAM_CONG!AQ445+GD_CHAM_CONG!AR445+GD_CHAM_CONG!AT445+GD_CHAM_CONG!AU445+GD_CHAM_CONG!AV445)&gt;=14,1,0)</f>
        <v>0</v>
      </c>
      <c r="K444" s="258">
        <v>1</v>
      </c>
      <c r="L444" s="258"/>
      <c r="M444" s="259">
        <v>0</v>
      </c>
      <c r="N444" s="243"/>
      <c r="O444" s="243"/>
      <c r="P444" s="243"/>
      <c r="Q444" s="243"/>
      <c r="R444" s="243"/>
      <c r="S444" s="243"/>
      <c r="T444" s="243"/>
      <c r="U444" s="243"/>
      <c r="V444" s="243"/>
      <c r="W444" s="243"/>
      <c r="X444" s="243"/>
      <c r="Y444" s="243"/>
    </row>
    <row r="445" spans="1:25" ht="12.75">
      <c r="A445" s="36">
        <v>441</v>
      </c>
      <c r="B445" s="38">
        <v>13768</v>
      </c>
      <c r="C445" s="131" t="s">
        <v>539</v>
      </c>
      <c r="D445" s="131" t="s">
        <v>759</v>
      </c>
      <c r="E445" s="256"/>
      <c r="F445" s="257"/>
      <c r="G445" s="73" t="s">
        <v>61</v>
      </c>
      <c r="H445" s="40">
        <f t="shared" si="3"/>
        <v>1</v>
      </c>
      <c r="I445" s="40">
        <f>IF(COUNTBLANK(GD_CHAM_CONG!F444:T444)&gt;=15,1,0)</f>
        <v>0</v>
      </c>
      <c r="J445" s="40">
        <f>IF((GD_CHAM_CONG!AO446+GD_CHAM_CONG!AQ446+GD_CHAM_CONG!AR446+GD_CHAM_CONG!AT446+GD_CHAM_CONG!AU446+GD_CHAM_CONG!AV446)&gt;=14,1,0)</f>
        <v>0</v>
      </c>
      <c r="K445" s="258">
        <v>1</v>
      </c>
      <c r="L445" s="258"/>
      <c r="M445" s="259">
        <v>0</v>
      </c>
      <c r="N445" s="243"/>
      <c r="O445" s="243"/>
      <c r="P445" s="243"/>
      <c r="Q445" s="243"/>
      <c r="R445" s="243"/>
      <c r="S445" s="243"/>
      <c r="T445" s="243"/>
      <c r="U445" s="243"/>
      <c r="V445" s="243"/>
      <c r="W445" s="243"/>
      <c r="X445" s="243"/>
      <c r="Y445" s="243"/>
    </row>
    <row r="446" spans="1:25" ht="12.75">
      <c r="A446" s="36">
        <v>442</v>
      </c>
      <c r="B446" s="38">
        <v>13714</v>
      </c>
      <c r="C446" s="131" t="s">
        <v>541</v>
      </c>
      <c r="D446" s="131" t="s">
        <v>468</v>
      </c>
      <c r="E446" s="256"/>
      <c r="F446" s="257"/>
      <c r="G446" s="73" t="s">
        <v>61</v>
      </c>
      <c r="H446" s="40">
        <f t="shared" si="3"/>
        <v>1</v>
      </c>
      <c r="I446" s="40">
        <f>IF(COUNTBLANK(GD_CHAM_CONG!F445:T445)&gt;=15,1,0)</f>
        <v>0</v>
      </c>
      <c r="J446" s="40">
        <f>IF((GD_CHAM_CONG!AO447+GD_CHAM_CONG!AQ447+GD_CHAM_CONG!AR447+GD_CHAM_CONG!AT447+GD_CHAM_CONG!AU447+GD_CHAM_CONG!AV447)&gt;=14,1,0)</f>
        <v>0</v>
      </c>
      <c r="K446" s="258">
        <v>1</v>
      </c>
      <c r="L446" s="258"/>
      <c r="M446" s="259">
        <v>0</v>
      </c>
      <c r="N446" s="243"/>
      <c r="O446" s="243"/>
      <c r="P446" s="243"/>
      <c r="Q446" s="243"/>
      <c r="R446" s="243"/>
      <c r="S446" s="243"/>
      <c r="T446" s="243"/>
      <c r="U446" s="243"/>
      <c r="V446" s="243"/>
      <c r="W446" s="243"/>
      <c r="X446" s="243"/>
      <c r="Y446" s="243"/>
    </row>
    <row r="447" spans="1:25" ht="12.75">
      <c r="A447" s="36">
        <v>443</v>
      </c>
      <c r="B447" s="38">
        <v>13730</v>
      </c>
      <c r="C447" s="131" t="s">
        <v>542</v>
      </c>
      <c r="D447" s="131" t="s">
        <v>468</v>
      </c>
      <c r="E447" s="256"/>
      <c r="F447" s="257"/>
      <c r="G447" s="73" t="s">
        <v>61</v>
      </c>
      <c r="H447" s="40">
        <f t="shared" si="3"/>
        <v>1</v>
      </c>
      <c r="I447" s="40">
        <f>IF(COUNTBLANK(GD_CHAM_CONG!F446:T446)&gt;=15,1,0)</f>
        <v>0</v>
      </c>
      <c r="J447" s="40">
        <f>IF((GD_CHAM_CONG!AO448+GD_CHAM_CONG!AQ448+GD_CHAM_CONG!AR448+GD_CHAM_CONG!AT448+GD_CHAM_CONG!AU448+GD_CHAM_CONG!AV448)&gt;=14,1,0)</f>
        <v>0</v>
      </c>
      <c r="K447" s="258">
        <v>1</v>
      </c>
      <c r="L447" s="258"/>
      <c r="M447" s="259">
        <v>0</v>
      </c>
      <c r="N447" s="243"/>
      <c r="O447" s="243"/>
      <c r="P447" s="243"/>
      <c r="Q447" s="243"/>
      <c r="R447" s="243"/>
      <c r="S447" s="243"/>
      <c r="T447" s="243"/>
      <c r="U447" s="243"/>
      <c r="V447" s="243"/>
      <c r="W447" s="243"/>
      <c r="X447" s="243"/>
      <c r="Y447" s="243"/>
    </row>
    <row r="448" spans="1:25" ht="12.75">
      <c r="A448" s="36">
        <v>444</v>
      </c>
      <c r="B448" s="38">
        <v>13731</v>
      </c>
      <c r="C448" s="131" t="s">
        <v>543</v>
      </c>
      <c r="D448" s="131" t="s">
        <v>468</v>
      </c>
      <c r="E448" s="256"/>
      <c r="F448" s="257"/>
      <c r="G448" s="73" t="s">
        <v>61</v>
      </c>
      <c r="H448" s="40">
        <f t="shared" si="3"/>
        <v>1</v>
      </c>
      <c r="I448" s="40">
        <f>IF(COUNTBLANK(GD_CHAM_CONG!F447:T447)&gt;=15,1,0)</f>
        <v>0</v>
      </c>
      <c r="J448" s="40">
        <f>IF((GD_CHAM_CONG!AO449+GD_CHAM_CONG!AQ449+GD_CHAM_CONG!AR449+GD_CHAM_CONG!AT449+GD_CHAM_CONG!AU449+GD_CHAM_CONG!AV449)&gt;=14,1,0)</f>
        <v>0</v>
      </c>
      <c r="K448" s="258">
        <v>1</v>
      </c>
      <c r="L448" s="258"/>
      <c r="M448" s="259">
        <v>0</v>
      </c>
      <c r="N448" s="243"/>
      <c r="O448" s="243"/>
      <c r="P448" s="243"/>
      <c r="Q448" s="243"/>
      <c r="R448" s="243"/>
      <c r="S448" s="243"/>
      <c r="T448" s="243"/>
      <c r="U448" s="243"/>
      <c r="V448" s="243"/>
      <c r="W448" s="243"/>
      <c r="X448" s="243"/>
      <c r="Y448" s="243"/>
    </row>
    <row r="449" spans="1:25" ht="12.75">
      <c r="A449" s="36">
        <v>445</v>
      </c>
      <c r="B449" s="38">
        <v>13733</v>
      </c>
      <c r="C449" s="131" t="s">
        <v>545</v>
      </c>
      <c r="D449" s="131" t="s">
        <v>468</v>
      </c>
      <c r="E449" s="256"/>
      <c r="F449" s="257"/>
      <c r="G449" s="73" t="s">
        <v>61</v>
      </c>
      <c r="H449" s="40">
        <f t="shared" si="3"/>
        <v>1</v>
      </c>
      <c r="I449" s="40">
        <f>IF(COUNTBLANK(GD_CHAM_CONG!F448:T448)&gt;=15,1,0)</f>
        <v>0</v>
      </c>
      <c r="J449" s="40">
        <f>IF((GD_CHAM_CONG!AO450+GD_CHAM_CONG!AQ450+GD_CHAM_CONG!AR450+GD_CHAM_CONG!AT450+GD_CHAM_CONG!AU450+GD_CHAM_CONG!AV450)&gt;=14,1,0)</f>
        <v>0</v>
      </c>
      <c r="K449" s="258">
        <v>1</v>
      </c>
      <c r="L449" s="258"/>
      <c r="M449" s="259">
        <v>0</v>
      </c>
      <c r="N449" s="243"/>
      <c r="O449" s="243"/>
      <c r="P449" s="243"/>
      <c r="Q449" s="243"/>
      <c r="R449" s="243"/>
      <c r="S449" s="243"/>
      <c r="T449" s="243"/>
      <c r="U449" s="243"/>
      <c r="V449" s="243"/>
      <c r="W449" s="243"/>
      <c r="X449" s="243"/>
      <c r="Y449" s="243"/>
    </row>
    <row r="450" spans="1:25" ht="12.75">
      <c r="A450" s="36">
        <v>446</v>
      </c>
      <c r="B450" s="38">
        <v>13734</v>
      </c>
      <c r="C450" s="131" t="s">
        <v>546</v>
      </c>
      <c r="D450" s="131" t="s">
        <v>468</v>
      </c>
      <c r="E450" s="256"/>
      <c r="F450" s="257"/>
      <c r="G450" s="73" t="s">
        <v>61</v>
      </c>
      <c r="H450" s="40">
        <f t="shared" si="3"/>
        <v>1</v>
      </c>
      <c r="I450" s="40" t="e">
        <f>IF(COUNTBLANK(#REF!)&gt;=15,1,0)</f>
        <v>#REF!</v>
      </c>
      <c r="J450" s="40">
        <f>IF((GD_CHAM_CONG!AO451+GD_CHAM_CONG!AQ451+GD_CHAM_CONG!AR451+GD_CHAM_CONG!AT451+GD_CHAM_CONG!AU451+GD_CHAM_CONG!AV451)&gt;=14,1,0)</f>
        <v>0</v>
      </c>
      <c r="K450" s="258">
        <v>1</v>
      </c>
      <c r="L450" s="258"/>
      <c r="M450" s="259">
        <v>0</v>
      </c>
      <c r="N450" s="243"/>
      <c r="O450" s="243"/>
      <c r="P450" s="243"/>
      <c r="Q450" s="243"/>
      <c r="R450" s="243"/>
      <c r="S450" s="243"/>
      <c r="T450" s="243"/>
      <c r="U450" s="243"/>
      <c r="V450" s="243"/>
      <c r="W450" s="243"/>
      <c r="X450" s="243"/>
      <c r="Y450" s="243"/>
    </row>
    <row r="451" spans="1:25" ht="12.75">
      <c r="A451" s="36">
        <v>447</v>
      </c>
      <c r="B451" s="38">
        <v>13735</v>
      </c>
      <c r="C451" s="131" t="s">
        <v>547</v>
      </c>
      <c r="D451" s="131" t="s">
        <v>468</v>
      </c>
      <c r="E451" s="256"/>
      <c r="F451" s="257"/>
      <c r="G451" s="73" t="s">
        <v>61</v>
      </c>
      <c r="H451" s="40">
        <f t="shared" si="3"/>
        <v>1</v>
      </c>
      <c r="I451" s="40">
        <f>IF(COUNTBLANK(GD_CHAM_CONG!F449:T449)&gt;=15,1,0)</f>
        <v>0</v>
      </c>
      <c r="J451" s="40">
        <f>IF((GD_CHAM_CONG!AO451+GD_CHAM_CONG!AQ451+GD_CHAM_CONG!AR451+GD_CHAM_CONG!AT451+GD_CHAM_CONG!AU451+GD_CHAM_CONG!AV451)&gt;=14,1,0)</f>
        <v>0</v>
      </c>
      <c r="K451" s="258">
        <v>1</v>
      </c>
      <c r="L451" s="258"/>
      <c r="M451" s="259">
        <v>0</v>
      </c>
      <c r="N451" s="243"/>
      <c r="O451" s="243"/>
      <c r="P451" s="243"/>
      <c r="Q451" s="243"/>
      <c r="R451" s="243"/>
      <c r="S451" s="243"/>
      <c r="T451" s="243"/>
      <c r="U451" s="243"/>
      <c r="V451" s="243"/>
      <c r="W451" s="243"/>
      <c r="X451" s="243"/>
      <c r="Y451" s="243"/>
    </row>
    <row r="452" spans="1:25" ht="12.75">
      <c r="A452" s="36">
        <v>448</v>
      </c>
      <c r="B452" s="38">
        <v>13736</v>
      </c>
      <c r="C452" s="131" t="s">
        <v>549</v>
      </c>
      <c r="D452" s="131" t="s">
        <v>468</v>
      </c>
      <c r="E452" s="256"/>
      <c r="F452" s="257"/>
      <c r="G452" s="73" t="s">
        <v>61</v>
      </c>
      <c r="H452" s="40">
        <f t="shared" si="3"/>
        <v>1</v>
      </c>
      <c r="I452" s="40">
        <f>IF(COUNTBLANK(GD_CHAM_CONG!F450:T450)&gt;=15,1,0)</f>
        <v>0</v>
      </c>
      <c r="J452" s="40">
        <f>IF((GD_CHAM_CONG!AO452+GD_CHAM_CONG!AQ452+GD_CHAM_CONG!AR452+GD_CHAM_CONG!AT452+GD_CHAM_CONG!AU452+GD_CHAM_CONG!AV452)&gt;=14,1,0)</f>
        <v>0</v>
      </c>
      <c r="K452" s="258">
        <v>1</v>
      </c>
      <c r="L452" s="258"/>
      <c r="M452" s="259">
        <v>0</v>
      </c>
      <c r="N452" s="243"/>
      <c r="O452" s="243"/>
      <c r="P452" s="243"/>
      <c r="Q452" s="243"/>
      <c r="R452" s="243"/>
      <c r="S452" s="243"/>
      <c r="T452" s="243"/>
      <c r="U452" s="243"/>
      <c r="V452" s="243"/>
      <c r="W452" s="243"/>
      <c r="X452" s="243"/>
      <c r="Y452" s="243"/>
    </row>
    <row r="453" spans="1:25" ht="12.75">
      <c r="A453" s="36">
        <v>449</v>
      </c>
      <c r="B453" s="38">
        <v>13737</v>
      </c>
      <c r="C453" s="131" t="s">
        <v>550</v>
      </c>
      <c r="D453" s="131" t="s">
        <v>468</v>
      </c>
      <c r="E453" s="256"/>
      <c r="F453" s="257"/>
      <c r="G453" s="73" t="s">
        <v>61</v>
      </c>
      <c r="H453" s="40">
        <f t="shared" si="3"/>
        <v>1</v>
      </c>
      <c r="I453" s="40">
        <f>IF(COUNTBLANK(GD_CHAM_CONG!F451:T451)&gt;=15,1,0)</f>
        <v>0</v>
      </c>
      <c r="J453" s="40">
        <f>IF((GD_CHAM_CONG!AO453+GD_CHAM_CONG!AQ453+GD_CHAM_CONG!AR453+GD_CHAM_CONG!AT453+GD_CHAM_CONG!AU453+GD_CHAM_CONG!AV453)&gt;=14,1,0)</f>
        <v>0</v>
      </c>
      <c r="K453" s="258">
        <v>1</v>
      </c>
      <c r="L453" s="258"/>
      <c r="M453" s="259">
        <v>0</v>
      </c>
      <c r="N453" s="243"/>
      <c r="O453" s="243"/>
      <c r="P453" s="243"/>
      <c r="Q453" s="243"/>
      <c r="R453" s="243"/>
      <c r="S453" s="243"/>
      <c r="T453" s="243"/>
      <c r="U453" s="243"/>
      <c r="V453" s="243"/>
      <c r="W453" s="243"/>
      <c r="X453" s="243"/>
      <c r="Y453" s="243"/>
    </row>
    <row r="454" spans="1:25" ht="12.75">
      <c r="A454" s="36">
        <v>450</v>
      </c>
      <c r="B454" s="38">
        <v>13738</v>
      </c>
      <c r="C454" s="131" t="s">
        <v>552</v>
      </c>
      <c r="D454" s="131" t="s">
        <v>468</v>
      </c>
      <c r="E454" s="256"/>
      <c r="F454" s="257"/>
      <c r="G454" s="73" t="s">
        <v>61</v>
      </c>
      <c r="H454" s="40">
        <f t="shared" si="3"/>
        <v>1</v>
      </c>
      <c r="I454" s="40">
        <f>IF(COUNTBLANK(GD_CHAM_CONG!F452:T452)&gt;=15,1,0)</f>
        <v>0</v>
      </c>
      <c r="J454" s="40">
        <f>IF((GD_CHAM_CONG!AO454+GD_CHAM_CONG!AQ454+GD_CHAM_CONG!AR454+GD_CHAM_CONG!AT454+GD_CHAM_CONG!AU454+GD_CHAM_CONG!AV454)&gt;=14,1,0)</f>
        <v>0</v>
      </c>
      <c r="K454" s="258">
        <v>1</v>
      </c>
      <c r="L454" s="258"/>
      <c r="M454" s="259">
        <v>0</v>
      </c>
      <c r="N454" s="243"/>
      <c r="O454" s="243"/>
      <c r="P454" s="243"/>
      <c r="Q454" s="243"/>
      <c r="R454" s="243"/>
      <c r="S454" s="243"/>
      <c r="T454" s="243"/>
      <c r="U454" s="243"/>
      <c r="V454" s="243"/>
      <c r="W454" s="243"/>
      <c r="X454" s="243"/>
      <c r="Y454" s="243"/>
    </row>
    <row r="455" spans="1:25" ht="12.75">
      <c r="A455" s="36">
        <v>451</v>
      </c>
      <c r="B455" s="38">
        <v>13739</v>
      </c>
      <c r="C455" s="131" t="s">
        <v>553</v>
      </c>
      <c r="D455" s="131" t="s">
        <v>468</v>
      </c>
      <c r="E455" s="256"/>
      <c r="F455" s="257"/>
      <c r="G455" s="73" t="s">
        <v>61</v>
      </c>
      <c r="H455" s="40">
        <f t="shared" si="3"/>
        <v>1</v>
      </c>
      <c r="I455" s="40">
        <f>IF(COUNTBLANK(GD_CHAM_CONG!F453:T453)&gt;=15,1,0)</f>
        <v>0</v>
      </c>
      <c r="J455" s="40">
        <f>IF((GD_CHAM_CONG!AO455+GD_CHAM_CONG!AQ455+GD_CHAM_CONG!AR455+GD_CHAM_CONG!AT455+GD_CHAM_CONG!AU455+GD_CHAM_CONG!AV455)&gt;=14,1,0)</f>
        <v>0</v>
      </c>
      <c r="K455" s="258">
        <v>1</v>
      </c>
      <c r="L455" s="258"/>
      <c r="M455" s="259">
        <v>0</v>
      </c>
      <c r="N455" s="243"/>
      <c r="O455" s="243"/>
      <c r="P455" s="243"/>
      <c r="Q455" s="243"/>
      <c r="R455" s="243"/>
      <c r="S455" s="243"/>
      <c r="T455" s="243"/>
      <c r="U455" s="243"/>
      <c r="V455" s="243"/>
      <c r="W455" s="243"/>
      <c r="X455" s="243"/>
      <c r="Y455" s="243"/>
    </row>
    <row r="456" spans="1:25" ht="12.75">
      <c r="A456" s="36">
        <v>452</v>
      </c>
      <c r="B456" s="38">
        <v>13740</v>
      </c>
      <c r="C456" s="131" t="s">
        <v>554</v>
      </c>
      <c r="D456" s="131" t="s">
        <v>468</v>
      </c>
      <c r="E456" s="256"/>
      <c r="F456" s="257"/>
      <c r="G456" s="73" t="s">
        <v>61</v>
      </c>
      <c r="H456" s="40">
        <f t="shared" si="3"/>
        <v>1</v>
      </c>
      <c r="I456" s="40">
        <f>IF(COUNTBLANK(GD_CHAM_CONG!F454:T454)&gt;=15,1,0)</f>
        <v>0</v>
      </c>
      <c r="J456" s="40">
        <f>IF((GD_CHAM_CONG!AO456+GD_CHAM_CONG!AQ456+GD_CHAM_CONG!AR456+GD_CHAM_CONG!AT456+GD_CHAM_CONG!AU456+GD_CHAM_CONG!AV456)&gt;=14,1,0)</f>
        <v>0</v>
      </c>
      <c r="K456" s="258">
        <v>1</v>
      </c>
      <c r="L456" s="258"/>
      <c r="M456" s="259">
        <v>0</v>
      </c>
      <c r="N456" s="243"/>
      <c r="O456" s="243"/>
      <c r="P456" s="243"/>
      <c r="Q456" s="243"/>
      <c r="R456" s="243"/>
      <c r="S456" s="243"/>
      <c r="T456" s="243"/>
      <c r="U456" s="243"/>
      <c r="V456" s="243"/>
      <c r="W456" s="243"/>
      <c r="X456" s="243"/>
      <c r="Y456" s="243"/>
    </row>
    <row r="457" spans="1:25" ht="12.75">
      <c r="A457" s="36">
        <v>453</v>
      </c>
      <c r="B457" s="38">
        <v>13741</v>
      </c>
      <c r="C457" s="131" t="s">
        <v>555</v>
      </c>
      <c r="D457" s="131" t="s">
        <v>468</v>
      </c>
      <c r="F457" s="39"/>
      <c r="G457" s="73" t="s">
        <v>61</v>
      </c>
      <c r="H457" s="40">
        <f t="shared" si="3"/>
        <v>1</v>
      </c>
      <c r="I457" s="40">
        <f>IF(COUNTBLANK(GD_CHAM_CONG!F455:T455)&gt;=15,1,0)</f>
        <v>0</v>
      </c>
      <c r="J457" s="40">
        <f>IF((GD_CHAM_CONG!AO457+GD_CHAM_CONG!AQ457+GD_CHAM_CONG!AR457+GD_CHAM_CONG!AT457+GD_CHAM_CONG!AU457+GD_CHAM_CONG!AV457)&gt;=14,1,0)</f>
        <v>0</v>
      </c>
      <c r="K457" s="258">
        <v>1</v>
      </c>
      <c r="L457" s="258"/>
      <c r="M457" s="259">
        <v>0</v>
      </c>
    </row>
    <row r="458" spans="1:25" ht="12.75">
      <c r="A458" s="36">
        <v>454</v>
      </c>
      <c r="B458" s="38">
        <v>13817</v>
      </c>
      <c r="C458" s="131" t="s">
        <v>557</v>
      </c>
      <c r="D458" s="131" t="s">
        <v>468</v>
      </c>
      <c r="F458" s="39"/>
      <c r="G458" s="73" t="s">
        <v>61</v>
      </c>
      <c r="H458" s="40">
        <f t="shared" si="3"/>
        <v>1</v>
      </c>
      <c r="I458" s="40">
        <f>IF(COUNTBLANK(GD_CHAM_CONG!F456:T456)&gt;=15,1,0)</f>
        <v>0</v>
      </c>
      <c r="J458" s="40">
        <f>IF((GD_CHAM_CONG!AO458+GD_CHAM_CONG!AQ458+GD_CHAM_CONG!AR458+GD_CHAM_CONG!AT458+GD_CHAM_CONG!AU458+GD_CHAM_CONG!AV458)&gt;=14,1,0)</f>
        <v>0</v>
      </c>
      <c r="K458" s="258">
        <v>1</v>
      </c>
      <c r="L458" s="258"/>
      <c r="M458" s="259">
        <v>0</v>
      </c>
    </row>
    <row r="459" spans="1:25" ht="12.75">
      <c r="A459" s="36">
        <v>455</v>
      </c>
      <c r="B459" s="38">
        <v>13750</v>
      </c>
      <c r="C459" s="131" t="s">
        <v>558</v>
      </c>
      <c r="D459" s="131" t="s">
        <v>445</v>
      </c>
      <c r="F459" s="39"/>
      <c r="G459" s="73" t="s">
        <v>61</v>
      </c>
      <c r="H459" s="40">
        <f t="shared" si="3"/>
        <v>1</v>
      </c>
      <c r="I459" s="40">
        <f>IF(COUNTBLANK(GD_CHAM_CONG!F457:T457)&gt;=15,1,0)</f>
        <v>0</v>
      </c>
      <c r="J459" s="40">
        <f>IF((GD_CHAM_CONG!AO459+GD_CHAM_CONG!AQ459+GD_CHAM_CONG!AR459+GD_CHAM_CONG!AT459+GD_CHAM_CONG!AU459+GD_CHAM_CONG!AV459)&gt;=14,1,0)</f>
        <v>0</v>
      </c>
      <c r="K459" s="258">
        <v>1</v>
      </c>
      <c r="L459" s="258"/>
      <c r="M459" s="259">
        <v>0</v>
      </c>
    </row>
    <row r="460" spans="1:25" ht="12.75">
      <c r="A460" s="36">
        <v>456</v>
      </c>
      <c r="B460" s="38">
        <v>13751</v>
      </c>
      <c r="C460" s="131" t="s">
        <v>559</v>
      </c>
      <c r="D460" s="131" t="s">
        <v>445</v>
      </c>
      <c r="F460" s="39"/>
      <c r="G460" s="73" t="s">
        <v>61</v>
      </c>
      <c r="H460" s="40">
        <f t="shared" si="3"/>
        <v>1</v>
      </c>
      <c r="I460" s="40">
        <f>IF(COUNTBLANK(GD_CHAM_CONG!F458:T458)&gt;=15,1,0)</f>
        <v>0</v>
      </c>
      <c r="J460" s="40">
        <f>IF((GD_CHAM_CONG!AO460+GD_CHAM_CONG!AQ460+GD_CHAM_CONG!AR460+GD_CHAM_CONG!AT460+GD_CHAM_CONG!AU460+GD_CHAM_CONG!AV460)&gt;=14,1,0)</f>
        <v>0</v>
      </c>
      <c r="K460" s="258">
        <v>1</v>
      </c>
      <c r="L460" s="258"/>
      <c r="M460" s="259">
        <v>0</v>
      </c>
    </row>
    <row r="461" spans="1:25" ht="12.75">
      <c r="A461" s="36">
        <v>457</v>
      </c>
      <c r="B461" s="38">
        <v>13728</v>
      </c>
      <c r="C461" s="131" t="s">
        <v>561</v>
      </c>
      <c r="D461" s="131" t="s">
        <v>682</v>
      </c>
      <c r="F461" s="39"/>
      <c r="G461" s="73" t="s">
        <v>61</v>
      </c>
      <c r="H461" s="40">
        <f t="shared" si="3"/>
        <v>1</v>
      </c>
      <c r="I461" s="40">
        <f>IF(COUNTBLANK(GD_CHAM_CONG!F459:T459)&gt;=15,1,0)</f>
        <v>0</v>
      </c>
      <c r="J461" s="40">
        <f>IF((GD_CHAM_CONG!AO461+GD_CHAM_CONG!AQ461+GD_CHAM_CONG!AR461+GD_CHAM_CONG!AT461+GD_CHAM_CONG!AU461+GD_CHAM_CONG!AV461)&gt;=14,1,0)</f>
        <v>0</v>
      </c>
      <c r="K461" s="258">
        <v>1</v>
      </c>
      <c r="L461" s="258"/>
      <c r="M461" s="259">
        <v>0</v>
      </c>
    </row>
    <row r="462" spans="1:25" ht="12.75">
      <c r="A462" s="36">
        <v>458</v>
      </c>
      <c r="B462" s="38">
        <v>13745</v>
      </c>
      <c r="C462" s="131" t="s">
        <v>562</v>
      </c>
      <c r="D462" s="131" t="s">
        <v>682</v>
      </c>
      <c r="F462" s="39"/>
      <c r="G462" s="73" t="s">
        <v>61</v>
      </c>
      <c r="H462" s="40">
        <f t="shared" si="3"/>
        <v>1</v>
      </c>
      <c r="I462" s="40">
        <f>IF(COUNTBLANK(GD_CHAM_CONG!F460:T460)&gt;=15,1,0)</f>
        <v>0</v>
      </c>
      <c r="J462" s="40">
        <f>IF((GD_CHAM_CONG!AO462+GD_CHAM_CONG!AQ462+GD_CHAM_CONG!AR462+GD_CHAM_CONG!AT462+GD_CHAM_CONG!AU462+GD_CHAM_CONG!AV462)&gt;=14,1,0)</f>
        <v>0</v>
      </c>
      <c r="K462" s="258">
        <v>1</v>
      </c>
      <c r="L462" s="258"/>
      <c r="M462" s="259">
        <v>0</v>
      </c>
    </row>
    <row r="463" spans="1:25" ht="12.75">
      <c r="A463" s="36">
        <v>459</v>
      </c>
      <c r="B463" s="38">
        <v>13746</v>
      </c>
      <c r="C463" s="131" t="s">
        <v>564</v>
      </c>
      <c r="D463" s="131" t="s">
        <v>682</v>
      </c>
      <c r="F463" s="39"/>
      <c r="G463" s="73" t="s">
        <v>61</v>
      </c>
      <c r="H463" s="40">
        <f t="shared" si="3"/>
        <v>1</v>
      </c>
      <c r="I463" s="40">
        <f>IF(COUNTBLANK(GD_CHAM_CONG!F461:T461)&gt;=15,1,0)</f>
        <v>0</v>
      </c>
      <c r="J463" s="40">
        <f>IF((GD_CHAM_CONG!AO463+GD_CHAM_CONG!AQ463+GD_CHAM_CONG!AR463+GD_CHAM_CONG!AT463+GD_CHAM_CONG!AU463+GD_CHAM_CONG!AV463)&gt;=14,1,0)</f>
        <v>0</v>
      </c>
      <c r="K463" s="258">
        <v>1</v>
      </c>
      <c r="L463" s="258"/>
      <c r="M463" s="259">
        <v>0</v>
      </c>
    </row>
    <row r="464" spans="1:25" ht="12.75">
      <c r="A464" s="36">
        <v>460</v>
      </c>
      <c r="B464" s="38">
        <v>13747</v>
      </c>
      <c r="C464" s="131" t="s">
        <v>565</v>
      </c>
      <c r="D464" s="131" t="s">
        <v>682</v>
      </c>
      <c r="F464" s="39"/>
      <c r="G464" s="73" t="s">
        <v>61</v>
      </c>
      <c r="H464" s="40">
        <f t="shared" si="3"/>
        <v>1</v>
      </c>
      <c r="I464" s="40">
        <f>IF(COUNTBLANK(GD_CHAM_CONG!F462:T462)&gt;=15,1,0)</f>
        <v>0</v>
      </c>
      <c r="J464" s="40">
        <f>IF((GD_CHAM_CONG!AO464+GD_CHAM_CONG!AQ464+GD_CHAM_CONG!AR464+GD_CHAM_CONG!AT464+GD_CHAM_CONG!AU464+GD_CHAM_CONG!AV464)&gt;=14,1,0)</f>
        <v>0</v>
      </c>
      <c r="K464" s="258">
        <v>1</v>
      </c>
      <c r="L464" s="258"/>
      <c r="M464" s="259">
        <v>0</v>
      </c>
    </row>
    <row r="465" spans="1:25" ht="12.75">
      <c r="A465" s="36">
        <v>461</v>
      </c>
      <c r="B465" s="38">
        <v>13748</v>
      </c>
      <c r="C465" s="131" t="s">
        <v>566</v>
      </c>
      <c r="D465" s="131" t="s">
        <v>682</v>
      </c>
      <c r="F465" s="39"/>
      <c r="G465" s="73" t="s">
        <v>61</v>
      </c>
      <c r="H465" s="40">
        <f t="shared" si="3"/>
        <v>1</v>
      </c>
      <c r="I465" s="40">
        <f>IF(COUNTBLANK(GD_CHAM_CONG!F463:T463)&gt;=15,1,0)</f>
        <v>0</v>
      </c>
      <c r="J465" s="40">
        <f>IF((GD_CHAM_CONG!AO465+GD_CHAM_CONG!AQ465+GD_CHAM_CONG!AR465+GD_CHAM_CONG!AT465+GD_CHAM_CONG!AU465+GD_CHAM_CONG!AV465)&gt;=14,1,0)</f>
        <v>0</v>
      </c>
      <c r="K465" s="258">
        <v>1</v>
      </c>
      <c r="L465" s="258"/>
      <c r="M465" s="259">
        <v>0</v>
      </c>
    </row>
    <row r="466" spans="1:25" ht="12.75">
      <c r="A466" s="36">
        <v>462</v>
      </c>
      <c r="B466" s="38">
        <v>13749</v>
      </c>
      <c r="C466" s="131" t="s">
        <v>568</v>
      </c>
      <c r="D466" s="131" t="s">
        <v>682</v>
      </c>
      <c r="F466" s="39"/>
      <c r="G466" s="73" t="s">
        <v>61</v>
      </c>
      <c r="H466" s="40">
        <f t="shared" si="3"/>
        <v>1</v>
      </c>
      <c r="I466" s="40">
        <f>IF(COUNTBLANK(GD_CHAM_CONG!F464:T464)&gt;=15,1,0)</f>
        <v>0</v>
      </c>
      <c r="J466" s="40">
        <f>IF((GD_CHAM_CONG!AO466+GD_CHAM_CONG!AQ466+GD_CHAM_CONG!AR466+GD_CHAM_CONG!AT466+GD_CHAM_CONG!AU466+GD_CHAM_CONG!AV466)&gt;=14,1,0)</f>
        <v>0</v>
      </c>
      <c r="K466" s="258">
        <v>1</v>
      </c>
      <c r="L466" s="258"/>
      <c r="M466" s="259">
        <v>0</v>
      </c>
    </row>
    <row r="467" spans="1:25" ht="12.75">
      <c r="A467" s="36">
        <v>463</v>
      </c>
      <c r="B467" s="38">
        <v>13721</v>
      </c>
      <c r="C467" s="131" t="s">
        <v>570</v>
      </c>
      <c r="D467" s="131" t="s">
        <v>468</v>
      </c>
      <c r="E467" s="256"/>
      <c r="F467" s="257"/>
      <c r="G467" s="73" t="s">
        <v>61</v>
      </c>
      <c r="H467" s="40">
        <f t="shared" si="3"/>
        <v>1</v>
      </c>
      <c r="I467" s="40">
        <f>IF(COUNTBLANK(GD_CHAM_CONG!F465:T465)&gt;=15,1,0)</f>
        <v>0</v>
      </c>
      <c r="J467" s="40">
        <f>IF((GD_CHAM_CONG!AO467+GD_CHAM_CONG!AQ467+GD_CHAM_CONG!AR467+GD_CHAM_CONG!AT467+GD_CHAM_CONG!AU467+GD_CHAM_CONG!AV467)&gt;=14,1,0)</f>
        <v>0</v>
      </c>
      <c r="K467" s="258">
        <v>1</v>
      </c>
      <c r="L467" s="258"/>
      <c r="M467" s="259">
        <v>0</v>
      </c>
      <c r="N467" s="243"/>
      <c r="O467" s="243"/>
      <c r="P467" s="243"/>
      <c r="Q467" s="243"/>
      <c r="R467" s="243"/>
      <c r="S467" s="243"/>
      <c r="T467" s="243"/>
      <c r="U467" s="243"/>
      <c r="V467" s="243"/>
      <c r="W467" s="243"/>
      <c r="X467" s="243"/>
      <c r="Y467" s="243"/>
    </row>
    <row r="468" spans="1:25" ht="12.75">
      <c r="A468" s="36">
        <v>464</v>
      </c>
      <c r="B468" s="38">
        <v>13722</v>
      </c>
      <c r="C468" s="131" t="s">
        <v>571</v>
      </c>
      <c r="D468" s="131" t="s">
        <v>468</v>
      </c>
      <c r="E468" s="256"/>
      <c r="F468" s="257"/>
      <c r="G468" s="73" t="s">
        <v>61</v>
      </c>
      <c r="H468" s="40">
        <f t="shared" si="3"/>
        <v>1</v>
      </c>
      <c r="I468" s="40">
        <f>IF(COUNTBLANK(GD_CHAM_CONG!F466:T466)&gt;=15,1,0)</f>
        <v>0</v>
      </c>
      <c r="J468" s="40">
        <f>IF((GD_CHAM_CONG!AO468+GD_CHAM_CONG!AQ468+GD_CHAM_CONG!AR468+GD_CHAM_CONG!AT468+GD_CHAM_CONG!AU468+GD_CHAM_CONG!AV468)&gt;=14,1,0)</f>
        <v>0</v>
      </c>
      <c r="K468" s="258">
        <v>1</v>
      </c>
      <c r="L468" s="258"/>
      <c r="M468" s="259">
        <v>0</v>
      </c>
      <c r="N468" s="243"/>
      <c r="O468" s="243"/>
      <c r="P468" s="243"/>
      <c r="Q468" s="243"/>
      <c r="R468" s="243"/>
      <c r="S468" s="243"/>
      <c r="T468" s="243"/>
      <c r="U468" s="243"/>
      <c r="V468" s="243"/>
      <c r="W468" s="243"/>
      <c r="X468" s="243"/>
      <c r="Y468" s="243"/>
    </row>
    <row r="469" spans="1:25" ht="12.75">
      <c r="A469" s="36">
        <v>465</v>
      </c>
      <c r="B469" s="38">
        <v>13723</v>
      </c>
      <c r="C469" s="131" t="s">
        <v>573</v>
      </c>
      <c r="D469" s="131" t="s">
        <v>468</v>
      </c>
      <c r="E469" s="256"/>
      <c r="F469" s="257"/>
      <c r="G469" s="73" t="s">
        <v>61</v>
      </c>
      <c r="H469" s="40">
        <f t="shared" si="3"/>
        <v>1</v>
      </c>
      <c r="I469" s="40">
        <f>IF(COUNTBLANK(GD_CHAM_CONG!F467:T467)&gt;=15,1,0)</f>
        <v>0</v>
      </c>
      <c r="J469" s="40">
        <f>IF((GD_CHAM_CONG!AO469+GD_CHAM_CONG!AQ469+GD_CHAM_CONG!AR469+GD_CHAM_CONG!AT469+GD_CHAM_CONG!AU469+GD_CHAM_CONG!AV469)&gt;=14,1,0)</f>
        <v>0</v>
      </c>
      <c r="K469" s="258">
        <v>1</v>
      </c>
      <c r="L469" s="258"/>
      <c r="M469" s="259">
        <v>0</v>
      </c>
      <c r="N469" s="243"/>
      <c r="O469" s="243"/>
      <c r="P469" s="243"/>
      <c r="Q469" s="243"/>
      <c r="R469" s="243"/>
      <c r="S469" s="243"/>
      <c r="T469" s="243"/>
      <c r="U469" s="243"/>
      <c r="V469" s="243"/>
      <c r="W469" s="243"/>
      <c r="X469" s="243"/>
      <c r="Y469" s="243"/>
    </row>
    <row r="470" spans="1:25" ht="12.75">
      <c r="A470" s="36">
        <v>466</v>
      </c>
      <c r="B470" s="38">
        <v>13724</v>
      </c>
      <c r="C470" s="131" t="s">
        <v>574</v>
      </c>
      <c r="D470" s="131" t="s">
        <v>468</v>
      </c>
      <c r="E470" s="256"/>
      <c r="F470" s="257"/>
      <c r="G470" s="73" t="s">
        <v>61</v>
      </c>
      <c r="H470" s="40">
        <f t="shared" si="3"/>
        <v>1</v>
      </c>
      <c r="I470" s="40">
        <f>IF(COUNTBLANK(GD_CHAM_CONG!F468:T468)&gt;=15,1,0)</f>
        <v>0</v>
      </c>
      <c r="J470" s="40">
        <f>IF((GD_CHAM_CONG!AO470+GD_CHAM_CONG!AQ470+GD_CHAM_CONG!AR470+GD_CHAM_CONG!AT470+GD_CHAM_CONG!AU470+GD_CHAM_CONG!AV470)&gt;=14,1,0)</f>
        <v>0</v>
      </c>
      <c r="K470" s="258">
        <v>1</v>
      </c>
      <c r="L470" s="258"/>
      <c r="M470" s="259">
        <v>0</v>
      </c>
      <c r="N470" s="243"/>
      <c r="O470" s="243"/>
      <c r="P470" s="243"/>
      <c r="Q470" s="243"/>
      <c r="R470" s="243"/>
      <c r="S470" s="243"/>
      <c r="T470" s="243"/>
      <c r="U470" s="243"/>
      <c r="V470" s="243"/>
      <c r="W470" s="243"/>
      <c r="X470" s="243"/>
      <c r="Y470" s="243"/>
    </row>
    <row r="471" spans="1:25" ht="12.75">
      <c r="A471" s="36">
        <v>467</v>
      </c>
      <c r="B471" s="38">
        <v>13725</v>
      </c>
      <c r="C471" s="131" t="s">
        <v>575</v>
      </c>
      <c r="D471" s="131" t="s">
        <v>468</v>
      </c>
      <c r="E471" s="256"/>
      <c r="F471" s="257"/>
      <c r="G471" s="73" t="s">
        <v>61</v>
      </c>
      <c r="H471" s="40">
        <f t="shared" si="3"/>
        <v>1</v>
      </c>
      <c r="I471" s="40">
        <f>IF(COUNTBLANK(GD_CHAM_CONG!F469:T469)&gt;=15,1,0)</f>
        <v>0</v>
      </c>
      <c r="J471" s="40">
        <f>IF((GD_CHAM_CONG!AO471+GD_CHAM_CONG!AQ471+GD_CHAM_CONG!AR471+GD_CHAM_CONG!AT471+GD_CHAM_CONG!AU471+GD_CHAM_CONG!AV471)&gt;=14,1,0)</f>
        <v>0</v>
      </c>
      <c r="K471" s="258">
        <v>1</v>
      </c>
      <c r="L471" s="258"/>
      <c r="M471" s="259">
        <v>0</v>
      </c>
      <c r="N471" s="243"/>
      <c r="O471" s="243"/>
      <c r="P471" s="243"/>
      <c r="Q471" s="243"/>
      <c r="R471" s="243"/>
      <c r="S471" s="243"/>
      <c r="T471" s="243"/>
      <c r="U471" s="243"/>
      <c r="V471" s="243"/>
      <c r="W471" s="243"/>
      <c r="X471" s="243"/>
      <c r="Y471" s="243"/>
    </row>
    <row r="472" spans="1:25" ht="12.75">
      <c r="A472" s="36">
        <v>468</v>
      </c>
      <c r="B472" s="38">
        <v>13726</v>
      </c>
      <c r="C472" s="131" t="s">
        <v>577</v>
      </c>
      <c r="D472" s="131" t="s">
        <v>468</v>
      </c>
      <c r="E472" s="256"/>
      <c r="F472" s="257"/>
      <c r="G472" s="73" t="s">
        <v>61</v>
      </c>
      <c r="H472" s="40">
        <f t="shared" si="3"/>
        <v>1</v>
      </c>
      <c r="I472" s="40">
        <f>IF(COUNTBLANK(GD_CHAM_CONG!F470:T470)&gt;=15,1,0)</f>
        <v>0</v>
      </c>
      <c r="J472" s="40">
        <f>IF((GD_CHAM_CONG!AO472+GD_CHAM_CONG!AQ472+GD_CHAM_CONG!AR472+GD_CHAM_CONG!AT472+GD_CHAM_CONG!AU472+GD_CHAM_CONG!AV472)&gt;=14,1,0)</f>
        <v>0</v>
      </c>
      <c r="K472" s="258">
        <v>1</v>
      </c>
      <c r="L472" s="258"/>
      <c r="M472" s="259">
        <v>0</v>
      </c>
      <c r="N472" s="243"/>
      <c r="O472" s="243"/>
      <c r="P472" s="243"/>
      <c r="Q472" s="243"/>
      <c r="R472" s="243"/>
      <c r="S472" s="243"/>
      <c r="T472" s="243"/>
      <c r="U472" s="243"/>
      <c r="V472" s="243"/>
      <c r="W472" s="243"/>
      <c r="X472" s="243"/>
      <c r="Y472" s="243"/>
    </row>
    <row r="473" spans="1:25" ht="12.75">
      <c r="A473" s="36">
        <v>469</v>
      </c>
      <c r="B473" s="38">
        <v>13727</v>
      </c>
      <c r="C473" s="131" t="s">
        <v>578</v>
      </c>
      <c r="D473" s="131" t="s">
        <v>468</v>
      </c>
      <c r="E473" s="256"/>
      <c r="F473" s="257"/>
      <c r="G473" s="73" t="s">
        <v>61</v>
      </c>
      <c r="H473" s="40">
        <f t="shared" si="3"/>
        <v>1</v>
      </c>
      <c r="I473" s="40">
        <f>IF(COUNTBLANK(GD_CHAM_CONG!F471:T471)&gt;=15,1,0)</f>
        <v>0</v>
      </c>
      <c r="J473" s="40">
        <f>IF((GD_CHAM_CONG!AO473+GD_CHAM_CONG!AQ473+GD_CHAM_CONG!AR473+GD_CHAM_CONG!AT473+GD_CHAM_CONG!AU473+GD_CHAM_CONG!AV473)&gt;=14,1,0)</f>
        <v>0</v>
      </c>
      <c r="K473" s="258">
        <v>1</v>
      </c>
      <c r="L473" s="258"/>
      <c r="M473" s="259">
        <v>0</v>
      </c>
      <c r="N473" s="243"/>
      <c r="O473" s="243"/>
      <c r="P473" s="243"/>
      <c r="Q473" s="243"/>
      <c r="R473" s="243"/>
      <c r="S473" s="243"/>
      <c r="T473" s="243"/>
      <c r="U473" s="243"/>
      <c r="V473" s="243"/>
      <c r="W473" s="243"/>
      <c r="X473" s="243"/>
      <c r="Y473" s="243"/>
    </row>
    <row r="474" spans="1:25" ht="12.75">
      <c r="A474" s="36">
        <v>470</v>
      </c>
      <c r="B474" s="38">
        <v>13729</v>
      </c>
      <c r="C474" s="131" t="s">
        <v>579</v>
      </c>
      <c r="D474" s="131" t="s">
        <v>468</v>
      </c>
      <c r="E474" s="256"/>
      <c r="F474" s="257"/>
      <c r="G474" s="73" t="s">
        <v>61</v>
      </c>
      <c r="H474" s="40">
        <f t="shared" si="3"/>
        <v>1</v>
      </c>
      <c r="I474" s="40">
        <f>IF(COUNTBLANK(GD_CHAM_CONG!F472:T472)&gt;=15,1,0)</f>
        <v>0</v>
      </c>
      <c r="J474" s="40">
        <f>IF((GD_CHAM_CONG!AO474+GD_CHAM_CONG!AQ474+GD_CHAM_CONG!AR474+GD_CHAM_CONG!AT474+GD_CHAM_CONG!AU474+GD_CHAM_CONG!AV474)&gt;=14,1,0)</f>
        <v>0</v>
      </c>
      <c r="K474" s="258">
        <v>1</v>
      </c>
      <c r="L474" s="258"/>
      <c r="M474" s="259">
        <v>0</v>
      </c>
      <c r="N474" s="243"/>
      <c r="O474" s="243"/>
      <c r="P474" s="243"/>
      <c r="Q474" s="243"/>
      <c r="R474" s="243"/>
      <c r="S474" s="243"/>
      <c r="T474" s="243"/>
      <c r="U474" s="243"/>
      <c r="V474" s="243"/>
      <c r="W474" s="243"/>
      <c r="X474" s="243"/>
      <c r="Y474" s="243"/>
    </row>
    <row r="475" spans="1:25" ht="12.75">
      <c r="A475" s="260"/>
      <c r="B475" s="38"/>
      <c r="C475" s="131"/>
      <c r="D475" s="131"/>
      <c r="E475" s="256"/>
      <c r="F475" s="257"/>
      <c r="G475" s="73"/>
      <c r="H475" s="40"/>
      <c r="I475" s="40"/>
      <c r="J475" s="40"/>
      <c r="K475" s="258"/>
      <c r="L475" s="258"/>
      <c r="M475" s="259"/>
      <c r="N475" s="243"/>
      <c r="O475" s="243"/>
      <c r="P475" s="243"/>
      <c r="Q475" s="243"/>
      <c r="R475" s="243"/>
      <c r="S475" s="243"/>
      <c r="T475" s="243"/>
      <c r="U475" s="243"/>
      <c r="V475" s="243"/>
      <c r="W475" s="243"/>
      <c r="X475" s="243"/>
      <c r="Y475" s="243"/>
    </row>
    <row r="476" spans="1:25" ht="14.25">
      <c r="D476" s="7"/>
      <c r="F476" s="39"/>
      <c r="H476" s="25"/>
      <c r="I476" s="40"/>
      <c r="J476" s="40"/>
      <c r="K476" s="183"/>
      <c r="L476" s="183"/>
      <c r="M476" s="60"/>
    </row>
    <row r="477" spans="1:25" ht="14.25">
      <c r="D477" s="7"/>
      <c r="F477" s="39"/>
      <c r="H477" s="25"/>
      <c r="I477" s="40"/>
      <c r="J477" s="40"/>
      <c r="K477" s="183"/>
      <c r="L477" s="183"/>
      <c r="M477" s="60"/>
    </row>
    <row r="478" spans="1:25" ht="14.25">
      <c r="D478" s="7"/>
      <c r="F478" s="39"/>
      <c r="H478" s="25"/>
      <c r="I478" s="40"/>
      <c r="J478" s="40"/>
      <c r="K478" s="183"/>
      <c r="L478" s="183"/>
      <c r="M478" s="60"/>
    </row>
    <row r="479" spans="1:25" ht="14.25">
      <c r="D479" s="7"/>
      <c r="F479" s="39"/>
      <c r="H479" s="25"/>
      <c r="I479" s="40"/>
      <c r="J479" s="40"/>
      <c r="K479" s="183"/>
      <c r="L479" s="183"/>
      <c r="M479" s="60"/>
    </row>
    <row r="480" spans="1:25" ht="14.25">
      <c r="D480" s="7"/>
      <c r="F480" s="39"/>
      <c r="H480" s="25"/>
      <c r="I480" s="40"/>
      <c r="J480" s="40"/>
      <c r="K480" s="183"/>
      <c r="L480" s="183"/>
      <c r="M480" s="60"/>
    </row>
    <row r="481" spans="4:13" ht="14.25">
      <c r="D481" s="7"/>
      <c r="F481" s="39"/>
      <c r="H481" s="25"/>
      <c r="I481" s="40"/>
      <c r="J481" s="40"/>
      <c r="K481" s="183"/>
      <c r="L481" s="183"/>
      <c r="M481" s="60"/>
    </row>
    <row r="482" spans="4:13" ht="14.25">
      <c r="D482" s="7"/>
      <c r="F482" s="39"/>
      <c r="H482" s="25"/>
      <c r="I482" s="40"/>
      <c r="J482" s="40"/>
      <c r="K482" s="183"/>
      <c r="L482" s="25"/>
      <c r="M482" s="60"/>
    </row>
    <row r="483" spans="4:13" ht="14.25">
      <c r="D483" s="7"/>
      <c r="F483" s="39"/>
      <c r="H483" s="25"/>
      <c r="I483" s="40"/>
      <c r="J483" s="40"/>
      <c r="K483" s="25"/>
      <c r="L483" s="25"/>
      <c r="M483" s="60"/>
    </row>
    <row r="484" spans="4:13" ht="14.25">
      <c r="D484" s="7"/>
      <c r="F484" s="39"/>
      <c r="H484" s="25"/>
      <c r="I484" s="40"/>
      <c r="J484" s="40"/>
      <c r="K484" s="25"/>
      <c r="L484" s="25"/>
      <c r="M484" s="60"/>
    </row>
    <row r="485" spans="4:13" ht="14.25">
      <c r="D485" s="7"/>
      <c r="F485" s="39"/>
      <c r="H485" s="25"/>
      <c r="I485" s="40"/>
      <c r="J485" s="40"/>
      <c r="K485" s="25"/>
      <c r="L485" s="25"/>
      <c r="M485" s="60"/>
    </row>
    <row r="486" spans="4:13" ht="14.25">
      <c r="D486" s="7"/>
      <c r="F486" s="39"/>
      <c r="H486" s="25"/>
      <c r="I486" s="40"/>
      <c r="J486" s="40"/>
      <c r="K486" s="25"/>
      <c r="L486" s="25"/>
      <c r="M486" s="60"/>
    </row>
    <row r="487" spans="4:13" ht="14.25">
      <c r="D487" s="7"/>
      <c r="F487" s="39"/>
      <c r="H487" s="25"/>
      <c r="I487" s="40"/>
      <c r="J487" s="40"/>
      <c r="K487" s="25"/>
      <c r="L487" s="25"/>
      <c r="M487" s="60"/>
    </row>
    <row r="488" spans="4:13" ht="14.25">
      <c r="D488" s="7"/>
      <c r="F488" s="39"/>
      <c r="H488" s="25"/>
      <c r="I488" s="40"/>
      <c r="J488" s="40"/>
      <c r="K488" s="25"/>
      <c r="L488" s="25"/>
      <c r="M488" s="60"/>
    </row>
    <row r="489" spans="4:13" ht="14.25">
      <c r="D489" s="7"/>
      <c r="F489" s="39"/>
      <c r="H489" s="25"/>
      <c r="I489" s="40"/>
      <c r="J489" s="40"/>
      <c r="K489" s="25"/>
      <c r="L489" s="25"/>
      <c r="M489" s="60"/>
    </row>
    <row r="490" spans="4:13" ht="14.25">
      <c r="D490" s="7"/>
      <c r="F490" s="39"/>
      <c r="H490" s="25"/>
      <c r="I490" s="40"/>
      <c r="J490" s="40"/>
      <c r="K490" s="25"/>
      <c r="L490" s="25"/>
      <c r="M490" s="60"/>
    </row>
    <row r="491" spans="4:13" ht="14.25">
      <c r="D491" s="7"/>
      <c r="F491" s="39"/>
      <c r="H491" s="25"/>
      <c r="I491" s="40"/>
      <c r="J491" s="40"/>
      <c r="K491" s="25"/>
      <c r="L491" s="25"/>
      <c r="M491" s="60"/>
    </row>
    <row r="492" spans="4:13" ht="14.25">
      <c r="D492" s="7"/>
      <c r="F492" s="39"/>
      <c r="H492" s="25"/>
      <c r="I492" s="40"/>
      <c r="J492" s="40"/>
      <c r="K492" s="25"/>
      <c r="L492" s="25"/>
      <c r="M492" s="60"/>
    </row>
    <row r="493" spans="4:13" ht="14.25">
      <c r="D493" s="7"/>
      <c r="F493" s="39"/>
      <c r="H493" s="25"/>
      <c r="I493" s="40"/>
      <c r="J493" s="40"/>
      <c r="K493" s="25"/>
      <c r="L493" s="25"/>
      <c r="M493" s="60"/>
    </row>
    <row r="494" spans="4:13" ht="14.25">
      <c r="D494" s="7"/>
      <c r="F494" s="39"/>
      <c r="H494" s="25"/>
      <c r="I494" s="40"/>
      <c r="J494" s="40"/>
      <c r="K494" s="25"/>
      <c r="L494" s="25"/>
      <c r="M494" s="60"/>
    </row>
    <row r="495" spans="4:13" ht="14.25">
      <c r="D495" s="7"/>
      <c r="F495" s="39"/>
      <c r="H495" s="25"/>
      <c r="I495" s="40"/>
      <c r="J495" s="40"/>
      <c r="K495" s="25"/>
      <c r="L495" s="25"/>
      <c r="M495" s="60"/>
    </row>
    <row r="496" spans="4:13" ht="14.25">
      <c r="D496" s="7"/>
      <c r="F496" s="39"/>
      <c r="H496" s="25"/>
      <c r="I496" s="40"/>
      <c r="J496" s="40"/>
      <c r="K496" s="25"/>
      <c r="L496" s="25"/>
      <c r="M496" s="60"/>
    </row>
    <row r="497" spans="4:13" ht="14.25">
      <c r="D497" s="7"/>
      <c r="F497" s="39"/>
      <c r="H497" s="25"/>
      <c r="I497" s="40"/>
      <c r="J497" s="40"/>
      <c r="K497" s="25"/>
      <c r="L497" s="25"/>
      <c r="M497" s="60"/>
    </row>
    <row r="498" spans="4:13" ht="14.25">
      <c r="D498" s="7"/>
      <c r="F498" s="39"/>
      <c r="H498" s="25"/>
      <c r="I498" s="40"/>
      <c r="J498" s="40"/>
      <c r="K498" s="25"/>
      <c r="L498" s="25"/>
      <c r="M498" s="60"/>
    </row>
    <row r="499" spans="4:13" ht="14.25">
      <c r="D499" s="7"/>
      <c r="F499" s="39"/>
      <c r="H499" s="25"/>
      <c r="I499" s="40"/>
      <c r="J499" s="40"/>
      <c r="K499" s="25"/>
      <c r="L499" s="25"/>
      <c r="M499" s="60"/>
    </row>
    <row r="500" spans="4:13" ht="14.25">
      <c r="D500" s="7"/>
      <c r="F500" s="39"/>
      <c r="H500" s="25"/>
      <c r="I500" s="40"/>
      <c r="J500" s="40"/>
      <c r="K500" s="25"/>
      <c r="L500" s="25"/>
      <c r="M500" s="60"/>
    </row>
    <row r="501" spans="4:13" ht="14.25">
      <c r="D501" s="7"/>
      <c r="F501" s="39"/>
      <c r="H501" s="25"/>
      <c r="I501" s="40"/>
      <c r="J501" s="40"/>
      <c r="K501" s="25"/>
      <c r="L501" s="25"/>
      <c r="M501" s="60"/>
    </row>
    <row r="502" spans="4:13" ht="14.25">
      <c r="D502" s="7"/>
      <c r="F502" s="39"/>
      <c r="H502" s="25"/>
      <c r="I502" s="40"/>
      <c r="J502" s="40"/>
      <c r="K502" s="25"/>
      <c r="L502" s="25"/>
      <c r="M502" s="60"/>
    </row>
    <row r="503" spans="4:13" ht="14.25">
      <c r="D503" s="7"/>
      <c r="F503" s="39"/>
      <c r="H503" s="25"/>
      <c r="I503" s="40"/>
      <c r="J503" s="40"/>
      <c r="K503" s="25"/>
      <c r="L503" s="25"/>
      <c r="M503" s="60"/>
    </row>
    <row r="504" spans="4:13" ht="14.25">
      <c r="D504" s="7"/>
      <c r="F504" s="39"/>
      <c r="H504" s="25"/>
      <c r="I504" s="40"/>
      <c r="J504" s="40"/>
      <c r="K504" s="25"/>
      <c r="L504" s="25"/>
      <c r="M504" s="60"/>
    </row>
    <row r="505" spans="4:13" ht="14.25">
      <c r="D505" s="7"/>
      <c r="F505" s="39"/>
      <c r="H505" s="25"/>
      <c r="I505" s="40"/>
      <c r="J505" s="40"/>
      <c r="K505" s="25"/>
      <c r="L505" s="25"/>
      <c r="M505" s="60"/>
    </row>
    <row r="506" spans="4:13" ht="14.25">
      <c r="D506" s="7"/>
      <c r="F506" s="39"/>
      <c r="H506" s="25"/>
      <c r="I506" s="40"/>
      <c r="J506" s="40"/>
      <c r="K506" s="25"/>
      <c r="L506" s="25"/>
      <c r="M506" s="60"/>
    </row>
    <row r="507" spans="4:13" ht="14.25">
      <c r="D507" s="7"/>
      <c r="F507" s="39"/>
      <c r="H507" s="25"/>
      <c r="I507" s="40"/>
      <c r="J507" s="40"/>
      <c r="K507" s="25"/>
      <c r="L507" s="25"/>
      <c r="M507" s="60"/>
    </row>
    <row r="508" spans="4:13" ht="14.25">
      <c r="D508" s="7"/>
      <c r="F508" s="39"/>
      <c r="H508" s="25"/>
      <c r="I508" s="40"/>
      <c r="J508" s="40"/>
      <c r="K508" s="25"/>
      <c r="L508" s="25"/>
      <c r="M508" s="60"/>
    </row>
    <row r="509" spans="4:13" ht="14.25">
      <c r="D509" s="7"/>
      <c r="F509" s="39"/>
      <c r="H509" s="25"/>
      <c r="I509" s="40"/>
      <c r="J509" s="40"/>
      <c r="K509" s="25"/>
      <c r="L509" s="25"/>
      <c r="M509" s="60"/>
    </row>
    <row r="510" spans="4:13" ht="14.25">
      <c r="D510" s="7"/>
      <c r="F510" s="39"/>
      <c r="H510" s="25"/>
      <c r="I510" s="40"/>
      <c r="J510" s="40"/>
      <c r="K510" s="25"/>
      <c r="L510" s="25"/>
      <c r="M510" s="60"/>
    </row>
    <row r="511" spans="4:13" ht="14.25">
      <c r="D511" s="7"/>
      <c r="F511" s="39"/>
      <c r="H511" s="25"/>
      <c r="I511" s="40"/>
      <c r="J511" s="40"/>
      <c r="K511" s="25"/>
      <c r="L511" s="25"/>
      <c r="M511" s="60"/>
    </row>
    <row r="512" spans="4:13" ht="14.25">
      <c r="D512" s="7"/>
      <c r="F512" s="39"/>
      <c r="H512" s="25"/>
      <c r="I512" s="40"/>
      <c r="J512" s="40"/>
      <c r="K512" s="25"/>
      <c r="L512" s="25"/>
      <c r="M512" s="60"/>
    </row>
    <row r="513" spans="4:13" ht="14.25">
      <c r="D513" s="7"/>
      <c r="F513" s="39"/>
      <c r="H513" s="25"/>
      <c r="I513" s="40"/>
      <c r="J513" s="40"/>
      <c r="K513" s="25"/>
      <c r="L513" s="25"/>
      <c r="M513" s="60"/>
    </row>
    <row r="514" spans="4:13" ht="14.25">
      <c r="D514" s="7"/>
      <c r="F514" s="39"/>
      <c r="H514" s="25"/>
      <c r="I514" s="40"/>
      <c r="J514" s="40"/>
      <c r="K514" s="25"/>
      <c r="L514" s="25"/>
      <c r="M514" s="60"/>
    </row>
    <row r="515" spans="4:13" ht="14.25">
      <c r="D515" s="7"/>
      <c r="F515" s="39"/>
      <c r="H515" s="25"/>
      <c r="I515" s="40"/>
      <c r="J515" s="40"/>
      <c r="K515" s="25"/>
      <c r="L515" s="25"/>
      <c r="M515" s="60"/>
    </row>
    <row r="516" spans="4:13" ht="14.25">
      <c r="D516" s="7"/>
      <c r="F516" s="39"/>
      <c r="H516" s="25"/>
      <c r="I516" s="40"/>
      <c r="J516" s="40"/>
      <c r="K516" s="25"/>
      <c r="L516" s="25"/>
      <c r="M516" s="60"/>
    </row>
    <row r="517" spans="4:13" ht="14.25">
      <c r="D517" s="7"/>
      <c r="F517" s="39"/>
      <c r="H517" s="25"/>
      <c r="I517" s="40"/>
      <c r="J517" s="40"/>
      <c r="K517" s="25"/>
      <c r="L517" s="25"/>
      <c r="M517" s="60"/>
    </row>
    <row r="518" spans="4:13" ht="14.25">
      <c r="D518" s="7"/>
      <c r="F518" s="39"/>
      <c r="H518" s="25"/>
      <c r="I518" s="40"/>
      <c r="J518" s="40"/>
      <c r="K518" s="25"/>
      <c r="L518" s="25"/>
      <c r="M518" s="60"/>
    </row>
    <row r="519" spans="4:13" ht="14.25">
      <c r="D519" s="7"/>
      <c r="F519" s="39"/>
      <c r="H519" s="25"/>
      <c r="I519" s="40"/>
      <c r="J519" s="40"/>
      <c r="K519" s="25"/>
      <c r="L519" s="25"/>
      <c r="M519" s="60"/>
    </row>
    <row r="520" spans="4:13" ht="14.25">
      <c r="D520" s="7"/>
      <c r="F520" s="39"/>
      <c r="H520" s="25"/>
      <c r="I520" s="40"/>
      <c r="J520" s="40"/>
      <c r="K520" s="25"/>
      <c r="L520" s="25"/>
      <c r="M520" s="60"/>
    </row>
    <row r="521" spans="4:13" ht="14.25">
      <c r="D521" s="7"/>
      <c r="F521" s="39"/>
      <c r="H521" s="25"/>
      <c r="I521" s="40"/>
      <c r="J521" s="40"/>
      <c r="K521" s="25"/>
      <c r="L521" s="25"/>
      <c r="M521" s="60"/>
    </row>
    <row r="522" spans="4:13" ht="14.25">
      <c r="D522" s="7"/>
      <c r="F522" s="39"/>
      <c r="H522" s="25"/>
      <c r="I522" s="40"/>
      <c r="J522" s="40"/>
      <c r="K522" s="25"/>
      <c r="L522" s="25"/>
      <c r="M522" s="60"/>
    </row>
    <row r="523" spans="4:13" ht="14.25">
      <c r="D523" s="7"/>
      <c r="F523" s="39"/>
      <c r="H523" s="25"/>
      <c r="I523" s="40"/>
      <c r="J523" s="40"/>
      <c r="K523" s="25"/>
      <c r="L523" s="25"/>
      <c r="M523" s="60"/>
    </row>
    <row r="524" spans="4:13" ht="14.25">
      <c r="D524" s="7"/>
      <c r="F524" s="39"/>
      <c r="H524" s="25"/>
      <c r="I524" s="40"/>
      <c r="J524" s="40"/>
      <c r="K524" s="25"/>
      <c r="L524" s="25"/>
      <c r="M524" s="60"/>
    </row>
    <row r="525" spans="4:13" ht="14.25">
      <c r="D525" s="7"/>
      <c r="F525" s="39"/>
      <c r="H525" s="25"/>
      <c r="I525" s="40"/>
      <c r="J525" s="40"/>
      <c r="K525" s="25"/>
      <c r="L525" s="25"/>
      <c r="M525" s="60"/>
    </row>
    <row r="526" spans="4:13" ht="14.25">
      <c r="D526" s="7"/>
      <c r="F526" s="39"/>
      <c r="H526" s="25"/>
      <c r="I526" s="40"/>
      <c r="J526" s="40"/>
      <c r="K526" s="25"/>
      <c r="L526" s="25"/>
      <c r="M526" s="60"/>
    </row>
    <row r="527" spans="4:13" ht="14.25">
      <c r="D527" s="7"/>
      <c r="F527" s="39"/>
      <c r="H527" s="25"/>
      <c r="I527" s="40"/>
      <c r="J527" s="40"/>
      <c r="K527" s="25"/>
      <c r="L527" s="25"/>
      <c r="M527" s="60"/>
    </row>
    <row r="528" spans="4:13" ht="14.25">
      <c r="D528" s="7"/>
      <c r="F528" s="39"/>
      <c r="H528" s="25"/>
      <c r="I528" s="40"/>
      <c r="J528" s="40"/>
      <c r="K528" s="25"/>
      <c r="L528" s="25"/>
      <c r="M528" s="60"/>
    </row>
    <row r="529" spans="4:13" ht="14.25">
      <c r="D529" s="7"/>
      <c r="F529" s="39"/>
      <c r="H529" s="25"/>
      <c r="I529" s="40"/>
      <c r="J529" s="40"/>
      <c r="K529" s="25"/>
      <c r="L529" s="25"/>
      <c r="M529" s="60"/>
    </row>
    <row r="530" spans="4:13" ht="14.25">
      <c r="D530" s="7"/>
      <c r="F530" s="39"/>
      <c r="H530" s="25"/>
      <c r="I530" s="40"/>
      <c r="J530" s="40"/>
      <c r="K530" s="25"/>
      <c r="L530" s="25"/>
      <c r="M530" s="60"/>
    </row>
    <row r="531" spans="4:13" ht="14.25">
      <c r="D531" s="7"/>
      <c r="F531" s="39"/>
      <c r="H531" s="25"/>
      <c r="I531" s="40"/>
      <c r="J531" s="40"/>
      <c r="K531" s="25"/>
      <c r="L531" s="25"/>
      <c r="M531" s="60"/>
    </row>
    <row r="532" spans="4:13" ht="14.25">
      <c r="D532" s="7"/>
      <c r="F532" s="39"/>
      <c r="H532" s="25"/>
      <c r="I532" s="40"/>
      <c r="J532" s="40"/>
      <c r="K532" s="25"/>
      <c r="L532" s="25"/>
      <c r="M532" s="60"/>
    </row>
    <row r="533" spans="4:13" ht="14.25">
      <c r="D533" s="7"/>
      <c r="F533" s="39"/>
      <c r="H533" s="25"/>
      <c r="I533" s="40"/>
      <c r="J533" s="40"/>
      <c r="K533" s="25"/>
      <c r="L533" s="25"/>
      <c r="M533" s="60"/>
    </row>
    <row r="534" spans="4:13" ht="14.25">
      <c r="D534" s="7"/>
      <c r="F534" s="39"/>
      <c r="H534" s="25"/>
      <c r="I534" s="40"/>
      <c r="J534" s="40"/>
      <c r="K534" s="25"/>
      <c r="L534" s="25"/>
      <c r="M534" s="60"/>
    </row>
    <row r="535" spans="4:13" ht="14.25">
      <c r="D535" s="7"/>
      <c r="F535" s="39"/>
      <c r="H535" s="25"/>
      <c r="I535" s="40"/>
      <c r="J535" s="40"/>
      <c r="K535" s="25"/>
      <c r="L535" s="25"/>
      <c r="M535" s="60"/>
    </row>
    <row r="536" spans="4:13" ht="14.25">
      <c r="D536" s="7"/>
      <c r="F536" s="39"/>
      <c r="H536" s="25"/>
      <c r="I536" s="40"/>
      <c r="J536" s="40"/>
      <c r="K536" s="25"/>
      <c r="L536" s="25"/>
      <c r="M536" s="60"/>
    </row>
    <row r="537" spans="4:13" ht="14.25">
      <c r="D537" s="7"/>
      <c r="F537" s="39"/>
      <c r="H537" s="25"/>
      <c r="I537" s="40"/>
      <c r="J537" s="40"/>
      <c r="K537" s="25"/>
      <c r="L537" s="25"/>
      <c r="M537" s="60"/>
    </row>
    <row r="538" spans="4:13" ht="14.25">
      <c r="D538" s="7"/>
      <c r="F538" s="39"/>
      <c r="H538" s="25"/>
      <c r="I538" s="40"/>
      <c r="J538" s="40"/>
      <c r="K538" s="25"/>
      <c r="L538" s="25"/>
      <c r="M538" s="60"/>
    </row>
    <row r="539" spans="4:13" ht="14.25">
      <c r="D539" s="7"/>
      <c r="F539" s="39"/>
      <c r="H539" s="25"/>
      <c r="I539" s="40"/>
      <c r="J539" s="40"/>
      <c r="K539" s="25"/>
      <c r="L539" s="25"/>
      <c r="M539" s="60"/>
    </row>
    <row r="540" spans="4:13" ht="14.25">
      <c r="D540" s="7"/>
      <c r="F540" s="39"/>
      <c r="H540" s="25"/>
      <c r="I540" s="40"/>
      <c r="J540" s="40"/>
      <c r="K540" s="25"/>
      <c r="L540" s="25"/>
      <c r="M540" s="60"/>
    </row>
    <row r="541" spans="4:13" ht="14.25">
      <c r="D541" s="7"/>
      <c r="F541" s="39"/>
      <c r="H541" s="25"/>
      <c r="I541" s="40"/>
      <c r="J541" s="40"/>
      <c r="K541" s="25"/>
      <c r="L541" s="25"/>
      <c r="M541" s="60"/>
    </row>
    <row r="542" spans="4:13" ht="14.25">
      <c r="D542" s="7"/>
      <c r="F542" s="39"/>
      <c r="H542" s="25"/>
      <c r="I542" s="40"/>
      <c r="J542" s="40"/>
      <c r="K542" s="25"/>
      <c r="L542" s="25"/>
      <c r="M542" s="60"/>
    </row>
    <row r="543" spans="4:13" ht="14.25">
      <c r="D543" s="7"/>
      <c r="F543" s="39"/>
      <c r="H543" s="25"/>
      <c r="I543" s="40"/>
      <c r="J543" s="40"/>
      <c r="K543" s="25"/>
      <c r="L543" s="25"/>
      <c r="M543" s="60"/>
    </row>
    <row r="544" spans="4:13" ht="14.25">
      <c r="D544" s="7"/>
      <c r="F544" s="39"/>
      <c r="H544" s="25"/>
      <c r="I544" s="40"/>
      <c r="J544" s="40"/>
      <c r="K544" s="25"/>
      <c r="L544" s="25"/>
      <c r="M544" s="60"/>
    </row>
    <row r="545" spans="4:13" ht="14.25">
      <c r="D545" s="7"/>
      <c r="F545" s="39"/>
      <c r="H545" s="25"/>
      <c r="I545" s="40"/>
      <c r="J545" s="40"/>
      <c r="K545" s="25"/>
      <c r="L545" s="25"/>
      <c r="M545" s="60"/>
    </row>
    <row r="546" spans="4:13" ht="14.25">
      <c r="D546" s="7"/>
      <c r="F546" s="39"/>
      <c r="H546" s="25"/>
      <c r="I546" s="40"/>
      <c r="J546" s="40"/>
      <c r="K546" s="25"/>
      <c r="L546" s="25"/>
      <c r="M546" s="60"/>
    </row>
    <row r="547" spans="4:13" ht="14.25">
      <c r="D547" s="7"/>
      <c r="F547" s="39"/>
      <c r="H547" s="25"/>
      <c r="I547" s="40"/>
      <c r="J547" s="40"/>
      <c r="K547" s="25"/>
      <c r="L547" s="25"/>
      <c r="M547" s="60"/>
    </row>
    <row r="548" spans="4:13" ht="14.25">
      <c r="D548" s="7"/>
      <c r="F548" s="39"/>
      <c r="H548" s="25"/>
      <c r="I548" s="40"/>
      <c r="J548" s="40"/>
      <c r="K548" s="25"/>
      <c r="L548" s="25"/>
      <c r="M548" s="60"/>
    </row>
    <row r="549" spans="4:13" ht="14.25">
      <c r="D549" s="7"/>
      <c r="F549" s="39"/>
      <c r="H549" s="25"/>
      <c r="I549" s="40"/>
      <c r="J549" s="40"/>
      <c r="K549" s="25"/>
      <c r="L549" s="25"/>
      <c r="M549" s="60"/>
    </row>
    <row r="550" spans="4:13" ht="14.25">
      <c r="D550" s="7"/>
      <c r="F550" s="39"/>
      <c r="H550" s="25"/>
      <c r="I550" s="40"/>
      <c r="J550" s="40"/>
      <c r="K550" s="25"/>
      <c r="L550" s="25"/>
      <c r="M550" s="60"/>
    </row>
    <row r="551" spans="4:13" ht="14.25">
      <c r="D551" s="7"/>
      <c r="F551" s="39"/>
      <c r="H551" s="25"/>
      <c r="I551" s="40"/>
      <c r="J551" s="40"/>
      <c r="K551" s="25"/>
      <c r="L551" s="25"/>
      <c r="M551" s="60"/>
    </row>
    <row r="552" spans="4:13" ht="14.25">
      <c r="D552" s="7"/>
      <c r="F552" s="39"/>
      <c r="H552" s="25"/>
      <c r="I552" s="40"/>
      <c r="J552" s="40"/>
      <c r="K552" s="25"/>
      <c r="L552" s="25"/>
      <c r="M552" s="60"/>
    </row>
    <row r="553" spans="4:13" ht="14.25">
      <c r="D553" s="7"/>
      <c r="F553" s="39"/>
      <c r="H553" s="25"/>
      <c r="I553" s="40"/>
      <c r="J553" s="40"/>
      <c r="K553" s="25"/>
      <c r="L553" s="25"/>
      <c r="M553" s="60"/>
    </row>
    <row r="554" spans="4:13" ht="14.25">
      <c r="D554" s="7"/>
      <c r="F554" s="39"/>
      <c r="H554" s="25"/>
      <c r="I554" s="40"/>
      <c r="J554" s="40"/>
      <c r="K554" s="25"/>
      <c r="L554" s="25"/>
      <c r="M554" s="60"/>
    </row>
    <row r="555" spans="4:13" ht="14.25">
      <c r="D555" s="7"/>
      <c r="F555" s="39"/>
      <c r="H555" s="25"/>
      <c r="I555" s="40"/>
      <c r="J555" s="40"/>
      <c r="K555" s="25"/>
      <c r="L555" s="25"/>
      <c r="M555" s="60"/>
    </row>
    <row r="556" spans="4:13" ht="14.25">
      <c r="D556" s="7"/>
      <c r="F556" s="39"/>
      <c r="H556" s="25"/>
      <c r="I556" s="40"/>
      <c r="J556" s="40"/>
      <c r="K556" s="25"/>
      <c r="L556" s="25"/>
      <c r="M556" s="60"/>
    </row>
    <row r="557" spans="4:13" ht="14.25">
      <c r="D557" s="7"/>
      <c r="F557" s="39"/>
      <c r="H557" s="25"/>
      <c r="I557" s="40"/>
      <c r="J557" s="40"/>
      <c r="K557" s="25"/>
      <c r="L557" s="25"/>
      <c r="M557" s="60"/>
    </row>
    <row r="558" spans="4:13" ht="14.25">
      <c r="D558" s="7"/>
      <c r="F558" s="39"/>
      <c r="H558" s="25"/>
      <c r="I558" s="40"/>
      <c r="J558" s="40"/>
      <c r="K558" s="25"/>
      <c r="L558" s="25"/>
      <c r="M558" s="60"/>
    </row>
    <row r="559" spans="4:13" ht="14.25">
      <c r="D559" s="7"/>
      <c r="F559" s="39"/>
      <c r="H559" s="25"/>
      <c r="I559" s="40"/>
      <c r="J559" s="40"/>
      <c r="K559" s="25"/>
      <c r="L559" s="25"/>
      <c r="M559" s="60"/>
    </row>
    <row r="560" spans="4:13" ht="14.25">
      <c r="D560" s="7"/>
      <c r="F560" s="39"/>
      <c r="H560" s="25"/>
      <c r="I560" s="40"/>
      <c r="J560" s="40"/>
      <c r="K560" s="25"/>
      <c r="L560" s="25"/>
      <c r="M560" s="60"/>
    </row>
    <row r="561" spans="4:13" ht="14.25">
      <c r="D561" s="7"/>
      <c r="F561" s="39"/>
      <c r="H561" s="25"/>
      <c r="I561" s="40"/>
      <c r="J561" s="40"/>
      <c r="K561" s="25"/>
      <c r="L561" s="25"/>
      <c r="M561" s="60"/>
    </row>
    <row r="562" spans="4:13" ht="14.25">
      <c r="D562" s="7"/>
      <c r="F562" s="39"/>
      <c r="H562" s="25"/>
      <c r="I562" s="40"/>
      <c r="J562" s="40"/>
      <c r="K562" s="25"/>
      <c r="L562" s="25"/>
      <c r="M562" s="60"/>
    </row>
    <row r="563" spans="4:13" ht="14.25">
      <c r="D563" s="7"/>
      <c r="F563" s="39"/>
      <c r="H563" s="25"/>
      <c r="I563" s="40"/>
      <c r="J563" s="40"/>
      <c r="K563" s="25"/>
      <c r="L563" s="25"/>
      <c r="M563" s="60"/>
    </row>
    <row r="564" spans="4:13" ht="14.25">
      <c r="D564" s="7"/>
      <c r="F564" s="39"/>
      <c r="H564" s="25"/>
      <c r="I564" s="40"/>
      <c r="J564" s="40"/>
      <c r="K564" s="25"/>
      <c r="L564" s="25"/>
      <c r="M564" s="60"/>
    </row>
    <row r="565" spans="4:13" ht="14.25">
      <c r="D565" s="7"/>
      <c r="F565" s="39"/>
      <c r="H565" s="25"/>
      <c r="I565" s="40"/>
      <c r="J565" s="40"/>
      <c r="K565" s="25"/>
      <c r="L565" s="25"/>
      <c r="M565" s="60"/>
    </row>
    <row r="566" spans="4:13" ht="14.25">
      <c r="D566" s="7"/>
      <c r="F566" s="39"/>
      <c r="H566" s="25"/>
      <c r="I566" s="40"/>
      <c r="J566" s="40"/>
      <c r="K566" s="25"/>
      <c r="L566" s="25"/>
      <c r="M566" s="60"/>
    </row>
    <row r="567" spans="4:13" ht="14.25">
      <c r="D567" s="7"/>
      <c r="F567" s="39"/>
      <c r="H567" s="25"/>
      <c r="I567" s="40"/>
      <c r="J567" s="40"/>
      <c r="K567" s="25"/>
      <c r="L567" s="25"/>
      <c r="M567" s="60"/>
    </row>
    <row r="568" spans="4:13" ht="14.25">
      <c r="D568" s="7"/>
      <c r="F568" s="39"/>
      <c r="H568" s="25"/>
      <c r="I568" s="40"/>
      <c r="J568" s="40"/>
      <c r="K568" s="25"/>
      <c r="L568" s="25"/>
      <c r="M568" s="60"/>
    </row>
    <row r="569" spans="4:13" ht="14.25">
      <c r="D569" s="7"/>
      <c r="F569" s="39"/>
      <c r="H569" s="25"/>
      <c r="I569" s="40"/>
      <c r="J569" s="40"/>
      <c r="K569" s="25"/>
      <c r="L569" s="25"/>
      <c r="M569" s="60"/>
    </row>
    <row r="570" spans="4:13" ht="14.25">
      <c r="D570" s="7"/>
      <c r="F570" s="39"/>
      <c r="H570" s="25"/>
      <c r="I570" s="40"/>
      <c r="J570" s="40"/>
      <c r="K570" s="25"/>
      <c r="L570" s="25"/>
      <c r="M570" s="60"/>
    </row>
    <row r="571" spans="4:13" ht="14.25">
      <c r="D571" s="7"/>
      <c r="F571" s="39"/>
      <c r="H571" s="25"/>
      <c r="I571" s="40"/>
      <c r="J571" s="40"/>
      <c r="K571" s="25"/>
      <c r="L571" s="25"/>
      <c r="M571" s="60"/>
    </row>
    <row r="572" spans="4:13" ht="14.25">
      <c r="D572" s="7"/>
      <c r="F572" s="39"/>
      <c r="H572" s="25"/>
      <c r="I572" s="40"/>
      <c r="J572" s="40"/>
      <c r="K572" s="25"/>
      <c r="L572" s="25"/>
      <c r="M572" s="60"/>
    </row>
    <row r="573" spans="4:13" ht="14.25">
      <c r="D573" s="7"/>
      <c r="F573" s="39"/>
      <c r="H573" s="25"/>
      <c r="I573" s="40"/>
      <c r="J573" s="40"/>
      <c r="K573" s="25"/>
      <c r="L573" s="25"/>
      <c r="M573" s="60"/>
    </row>
    <row r="574" spans="4:13" ht="14.25">
      <c r="D574" s="7"/>
      <c r="F574" s="39"/>
      <c r="H574" s="25"/>
      <c r="I574" s="40"/>
      <c r="J574" s="40"/>
      <c r="K574" s="25"/>
      <c r="L574" s="25"/>
      <c r="M574" s="60"/>
    </row>
    <row r="575" spans="4:13" ht="14.25">
      <c r="D575" s="7"/>
      <c r="F575" s="39"/>
      <c r="H575" s="25"/>
      <c r="I575" s="40"/>
      <c r="J575" s="40"/>
      <c r="K575" s="25"/>
      <c r="L575" s="25"/>
      <c r="M575" s="60"/>
    </row>
    <row r="576" spans="4:13" ht="14.25">
      <c r="D576" s="7"/>
      <c r="F576" s="39"/>
      <c r="H576" s="25"/>
      <c r="I576" s="40"/>
      <c r="J576" s="40"/>
      <c r="K576" s="25"/>
      <c r="L576" s="25"/>
      <c r="M576" s="60"/>
    </row>
    <row r="577" spans="4:13" ht="14.25">
      <c r="D577" s="7"/>
      <c r="F577" s="39"/>
      <c r="H577" s="25"/>
      <c r="I577" s="40"/>
      <c r="J577" s="40"/>
      <c r="K577" s="25"/>
      <c r="L577" s="25"/>
      <c r="M577" s="60"/>
    </row>
    <row r="578" spans="4:13" ht="14.25">
      <c r="D578" s="7"/>
      <c r="F578" s="39"/>
      <c r="H578" s="25"/>
      <c r="I578" s="40"/>
      <c r="J578" s="40"/>
      <c r="K578" s="25"/>
      <c r="L578" s="25"/>
      <c r="M578" s="60"/>
    </row>
    <row r="579" spans="4:13" ht="14.25">
      <c r="D579" s="7"/>
      <c r="F579" s="39"/>
      <c r="H579" s="25"/>
      <c r="I579" s="40"/>
      <c r="J579" s="40"/>
      <c r="K579" s="25"/>
      <c r="L579" s="25"/>
      <c r="M579" s="60"/>
    </row>
    <row r="580" spans="4:13" ht="14.25">
      <c r="D580" s="7"/>
      <c r="F580" s="39"/>
      <c r="H580" s="25"/>
      <c r="I580" s="40"/>
      <c r="J580" s="40"/>
      <c r="K580" s="25"/>
      <c r="L580" s="25"/>
      <c r="M580" s="60"/>
    </row>
    <row r="581" spans="4:13" ht="14.25">
      <c r="D581" s="7"/>
      <c r="F581" s="39"/>
      <c r="H581" s="25"/>
      <c r="I581" s="40"/>
      <c r="J581" s="40"/>
      <c r="K581" s="25"/>
      <c r="L581" s="25"/>
      <c r="M581" s="60"/>
    </row>
    <row r="582" spans="4:13" ht="14.25">
      <c r="D582" s="7"/>
      <c r="F582" s="39"/>
      <c r="H582" s="25"/>
      <c r="I582" s="40"/>
      <c r="J582" s="40"/>
      <c r="K582" s="25"/>
      <c r="L582" s="25"/>
      <c r="M582" s="60"/>
    </row>
    <row r="583" spans="4:13" ht="14.25">
      <c r="D583" s="7"/>
      <c r="F583" s="39"/>
      <c r="H583" s="25"/>
      <c r="I583" s="40"/>
      <c r="J583" s="40"/>
      <c r="K583" s="25"/>
      <c r="L583" s="25"/>
      <c r="M583" s="60"/>
    </row>
    <row r="584" spans="4:13" ht="14.25">
      <c r="D584" s="7"/>
      <c r="F584" s="39"/>
      <c r="H584" s="25"/>
      <c r="I584" s="40"/>
      <c r="J584" s="40"/>
      <c r="K584" s="25"/>
      <c r="L584" s="25"/>
      <c r="M584" s="60"/>
    </row>
    <row r="585" spans="4:13" ht="14.25">
      <c r="D585" s="7"/>
      <c r="F585" s="39"/>
      <c r="H585" s="25"/>
      <c r="I585" s="40"/>
      <c r="J585" s="40"/>
      <c r="K585" s="25"/>
      <c r="L585" s="25"/>
      <c r="M585" s="60"/>
    </row>
    <row r="586" spans="4:13" ht="14.25">
      <c r="D586" s="7"/>
      <c r="F586" s="39"/>
      <c r="H586" s="25"/>
      <c r="I586" s="40"/>
      <c r="J586" s="40"/>
      <c r="K586" s="25"/>
      <c r="L586" s="25"/>
      <c r="M586" s="60"/>
    </row>
    <row r="587" spans="4:13" ht="14.25">
      <c r="D587" s="7"/>
      <c r="F587" s="39"/>
      <c r="H587" s="25"/>
      <c r="I587" s="40"/>
      <c r="J587" s="40"/>
      <c r="K587" s="25"/>
      <c r="L587" s="25"/>
      <c r="M587" s="60"/>
    </row>
    <row r="588" spans="4:13" ht="14.25">
      <c r="D588" s="7"/>
      <c r="F588" s="39"/>
      <c r="H588" s="25"/>
      <c r="I588" s="40"/>
      <c r="J588" s="40"/>
      <c r="K588" s="25"/>
      <c r="L588" s="25"/>
      <c r="M588" s="60"/>
    </row>
    <row r="589" spans="4:13" ht="14.25">
      <c r="D589" s="7"/>
      <c r="F589" s="39"/>
      <c r="H589" s="25"/>
      <c r="I589" s="40"/>
      <c r="J589" s="40"/>
      <c r="K589" s="25"/>
      <c r="L589" s="25"/>
      <c r="M589" s="60"/>
    </row>
    <row r="590" spans="4:13" ht="14.25">
      <c r="D590" s="7"/>
      <c r="F590" s="39"/>
      <c r="H590" s="25"/>
      <c r="I590" s="40"/>
      <c r="J590" s="40"/>
      <c r="K590" s="25"/>
      <c r="L590" s="25"/>
      <c r="M590" s="60"/>
    </row>
    <row r="591" spans="4:13" ht="14.25">
      <c r="D591" s="7"/>
      <c r="F591" s="39"/>
      <c r="H591" s="25"/>
      <c r="I591" s="40"/>
      <c r="J591" s="40"/>
      <c r="K591" s="25"/>
      <c r="L591" s="25"/>
      <c r="M591" s="60"/>
    </row>
    <row r="592" spans="4:13" ht="14.25">
      <c r="D592" s="7"/>
      <c r="F592" s="39"/>
      <c r="H592" s="25"/>
      <c r="I592" s="40"/>
      <c r="J592" s="40"/>
      <c r="K592" s="25"/>
      <c r="L592" s="25"/>
      <c r="M592" s="60"/>
    </row>
    <row r="593" spans="4:13" ht="14.25">
      <c r="D593" s="7"/>
      <c r="F593" s="39"/>
      <c r="H593" s="25"/>
      <c r="I593" s="40"/>
      <c r="J593" s="40"/>
      <c r="K593" s="25"/>
      <c r="L593" s="25"/>
      <c r="M593" s="60"/>
    </row>
    <row r="594" spans="4:13" ht="14.25">
      <c r="D594" s="7"/>
      <c r="F594" s="39"/>
      <c r="H594" s="25"/>
      <c r="I594" s="40"/>
      <c r="J594" s="40"/>
      <c r="K594" s="25"/>
      <c r="L594" s="25"/>
      <c r="M594" s="60"/>
    </row>
    <row r="595" spans="4:13" ht="14.25">
      <c r="D595" s="7"/>
      <c r="F595" s="39"/>
      <c r="H595" s="25"/>
      <c r="I595" s="40"/>
      <c r="J595" s="40"/>
      <c r="K595" s="25"/>
      <c r="L595" s="25"/>
      <c r="M595" s="60"/>
    </row>
    <row r="596" spans="4:13" ht="14.25">
      <c r="D596" s="7"/>
      <c r="F596" s="39"/>
      <c r="H596" s="25"/>
      <c r="I596" s="40"/>
      <c r="J596" s="40"/>
      <c r="K596" s="25"/>
      <c r="L596" s="25"/>
      <c r="M596" s="60"/>
    </row>
    <row r="597" spans="4:13" ht="14.25">
      <c r="D597" s="7"/>
      <c r="F597" s="39"/>
      <c r="H597" s="25"/>
      <c r="I597" s="40"/>
      <c r="J597" s="40"/>
      <c r="K597" s="25"/>
      <c r="L597" s="25"/>
      <c r="M597" s="60"/>
    </row>
    <row r="598" spans="4:13" ht="14.25">
      <c r="D598" s="7"/>
      <c r="F598" s="39"/>
      <c r="H598" s="25"/>
      <c r="I598" s="40"/>
      <c r="J598" s="40"/>
      <c r="K598" s="25"/>
      <c r="L598" s="25"/>
      <c r="M598" s="60"/>
    </row>
    <row r="599" spans="4:13" ht="14.25">
      <c r="D599" s="7"/>
      <c r="F599" s="39"/>
      <c r="H599" s="25"/>
      <c r="I599" s="40"/>
      <c r="J599" s="40"/>
      <c r="K599" s="25"/>
      <c r="L599" s="25"/>
      <c r="M599" s="60"/>
    </row>
    <row r="600" spans="4:13" ht="14.25">
      <c r="D600" s="7"/>
      <c r="F600" s="39"/>
      <c r="H600" s="25"/>
      <c r="I600" s="40"/>
      <c r="J600" s="40"/>
      <c r="K600" s="25"/>
      <c r="L600" s="25"/>
      <c r="M600" s="60"/>
    </row>
    <row r="601" spans="4:13" ht="14.25">
      <c r="D601" s="7"/>
      <c r="F601" s="39"/>
      <c r="H601" s="25"/>
      <c r="I601" s="40"/>
      <c r="J601" s="40"/>
      <c r="K601" s="25"/>
      <c r="L601" s="25"/>
      <c r="M601" s="60"/>
    </row>
    <row r="602" spans="4:13" ht="14.25">
      <c r="D602" s="7"/>
      <c r="F602" s="39"/>
      <c r="H602" s="25"/>
      <c r="I602" s="40"/>
      <c r="J602" s="40"/>
      <c r="K602" s="25"/>
      <c r="L602" s="25"/>
      <c r="M602" s="60"/>
    </row>
    <row r="603" spans="4:13" ht="14.25">
      <c r="D603" s="7"/>
      <c r="F603" s="39"/>
      <c r="H603" s="25"/>
      <c r="I603" s="40"/>
      <c r="J603" s="40"/>
      <c r="K603" s="25"/>
      <c r="L603" s="25"/>
      <c r="M603" s="60"/>
    </row>
    <row r="604" spans="4:13" ht="14.25">
      <c r="D604" s="7"/>
      <c r="F604" s="39"/>
      <c r="H604" s="25"/>
      <c r="I604" s="40"/>
      <c r="J604" s="40"/>
      <c r="K604" s="25"/>
      <c r="L604" s="25"/>
      <c r="M604" s="60"/>
    </row>
    <row r="605" spans="4:13" ht="14.25">
      <c r="D605" s="7"/>
      <c r="F605" s="39"/>
      <c r="H605" s="25"/>
      <c r="I605" s="40"/>
      <c r="J605" s="40"/>
      <c r="K605" s="25"/>
      <c r="L605" s="25"/>
      <c r="M605" s="60"/>
    </row>
    <row r="606" spans="4:13" ht="14.25">
      <c r="D606" s="7"/>
      <c r="F606" s="39"/>
      <c r="H606" s="25"/>
      <c r="I606" s="40"/>
      <c r="J606" s="40"/>
      <c r="K606" s="25"/>
      <c r="L606" s="25"/>
      <c r="M606" s="60"/>
    </row>
    <row r="607" spans="4:13" ht="14.25">
      <c r="D607" s="7"/>
      <c r="F607" s="39"/>
      <c r="H607" s="25"/>
      <c r="I607" s="40"/>
      <c r="J607" s="40"/>
      <c r="K607" s="25"/>
      <c r="L607" s="25"/>
      <c r="M607" s="60"/>
    </row>
    <row r="608" spans="4:13" ht="14.25">
      <c r="D608" s="7"/>
      <c r="F608" s="39"/>
      <c r="H608" s="25"/>
      <c r="I608" s="40"/>
      <c r="J608" s="40"/>
      <c r="K608" s="25"/>
      <c r="L608" s="25"/>
      <c r="M608" s="60"/>
    </row>
    <row r="609" spans="4:13" ht="14.25">
      <c r="D609" s="7"/>
      <c r="F609" s="39"/>
      <c r="H609" s="25"/>
      <c r="I609" s="40"/>
      <c r="J609" s="40"/>
      <c r="K609" s="25"/>
      <c r="L609" s="25"/>
      <c r="M609" s="60"/>
    </row>
    <row r="610" spans="4:13" ht="14.25">
      <c r="D610" s="7"/>
      <c r="F610" s="39"/>
      <c r="H610" s="25"/>
      <c r="I610" s="40"/>
      <c r="J610" s="40"/>
      <c r="K610" s="25"/>
      <c r="L610" s="25"/>
      <c r="M610" s="60"/>
    </row>
    <row r="611" spans="4:13" ht="14.25">
      <c r="D611" s="7"/>
      <c r="F611" s="39"/>
      <c r="H611" s="25"/>
      <c r="I611" s="40"/>
      <c r="J611" s="40"/>
      <c r="K611" s="25"/>
      <c r="L611" s="25"/>
      <c r="M611" s="60"/>
    </row>
    <row r="612" spans="4:13" ht="14.25">
      <c r="D612" s="7"/>
      <c r="F612" s="39"/>
      <c r="H612" s="25"/>
      <c r="I612" s="40"/>
      <c r="J612" s="40"/>
      <c r="K612" s="25"/>
      <c r="L612" s="25"/>
      <c r="M612" s="60"/>
    </row>
    <row r="613" spans="4:13" ht="14.25">
      <c r="D613" s="7"/>
      <c r="F613" s="39"/>
      <c r="H613" s="25"/>
      <c r="I613" s="40"/>
      <c r="J613" s="40"/>
      <c r="K613" s="25"/>
      <c r="L613" s="25"/>
      <c r="M613" s="60"/>
    </row>
    <row r="614" spans="4:13" ht="14.25">
      <c r="D614" s="7"/>
      <c r="F614" s="39"/>
      <c r="H614" s="25"/>
      <c r="I614" s="40"/>
      <c r="J614" s="40"/>
      <c r="K614" s="25"/>
      <c r="L614" s="25"/>
      <c r="M614" s="60"/>
    </row>
    <row r="615" spans="4:13" ht="14.25">
      <c r="D615" s="7"/>
      <c r="F615" s="39"/>
      <c r="H615" s="25"/>
      <c r="I615" s="40"/>
      <c r="J615" s="40"/>
      <c r="K615" s="25"/>
      <c r="L615" s="25"/>
      <c r="M615" s="60"/>
    </row>
    <row r="616" spans="4:13" ht="14.25">
      <c r="D616" s="7"/>
      <c r="F616" s="39"/>
      <c r="H616" s="25"/>
      <c r="I616" s="40"/>
      <c r="J616" s="40"/>
      <c r="K616" s="25"/>
      <c r="L616" s="25"/>
      <c r="M616" s="60"/>
    </row>
    <row r="617" spans="4:13" ht="14.25">
      <c r="D617" s="7"/>
      <c r="F617" s="39"/>
      <c r="H617" s="25"/>
      <c r="I617" s="40"/>
      <c r="J617" s="40"/>
      <c r="K617" s="25"/>
      <c r="L617" s="25"/>
      <c r="M617" s="60"/>
    </row>
    <row r="618" spans="4:13" ht="14.25">
      <c r="D618" s="7"/>
      <c r="F618" s="39"/>
      <c r="H618" s="25"/>
      <c r="I618" s="40"/>
      <c r="J618" s="40"/>
      <c r="K618" s="25"/>
      <c r="L618" s="25"/>
      <c r="M618" s="60"/>
    </row>
    <row r="619" spans="4:13" ht="14.25">
      <c r="D619" s="7"/>
      <c r="F619" s="39"/>
      <c r="H619" s="25"/>
      <c r="I619" s="40"/>
      <c r="J619" s="40"/>
      <c r="K619" s="25"/>
      <c r="L619" s="25"/>
      <c r="M619" s="60"/>
    </row>
    <row r="620" spans="4:13" ht="14.25">
      <c r="D620" s="7"/>
      <c r="F620" s="39"/>
      <c r="H620" s="25"/>
      <c r="I620" s="40"/>
      <c r="J620" s="40"/>
      <c r="K620" s="25"/>
      <c r="L620" s="25"/>
      <c r="M620" s="60"/>
    </row>
    <row r="621" spans="4:13" ht="14.25">
      <c r="D621" s="7"/>
      <c r="F621" s="39"/>
      <c r="H621" s="25"/>
      <c r="I621" s="40"/>
      <c r="J621" s="40"/>
      <c r="K621" s="25"/>
      <c r="L621" s="25"/>
      <c r="M621" s="60"/>
    </row>
    <row r="622" spans="4:13" ht="14.25">
      <c r="D622" s="7"/>
      <c r="F622" s="39"/>
      <c r="H622" s="25"/>
      <c r="I622" s="40"/>
      <c r="J622" s="40"/>
      <c r="K622" s="25"/>
      <c r="L622" s="25"/>
      <c r="M622" s="60"/>
    </row>
    <row r="623" spans="4:13" ht="14.25">
      <c r="D623" s="7"/>
      <c r="F623" s="39"/>
      <c r="H623" s="25"/>
      <c r="I623" s="40"/>
      <c r="J623" s="40"/>
      <c r="K623" s="25"/>
      <c r="L623" s="25"/>
      <c r="M623" s="60"/>
    </row>
    <row r="624" spans="4:13" ht="14.25">
      <c r="D624" s="7"/>
      <c r="F624" s="39"/>
      <c r="H624" s="25"/>
      <c r="I624" s="40"/>
      <c r="J624" s="40"/>
      <c r="K624" s="25"/>
      <c r="L624" s="25"/>
      <c r="M624" s="60"/>
    </row>
    <row r="625" spans="4:13" ht="14.25">
      <c r="D625" s="7"/>
      <c r="F625" s="39"/>
      <c r="H625" s="25"/>
      <c r="I625" s="40"/>
      <c r="J625" s="40"/>
      <c r="K625" s="25"/>
      <c r="L625" s="25"/>
      <c r="M625" s="60"/>
    </row>
    <row r="626" spans="4:13" ht="14.25">
      <c r="D626" s="7"/>
      <c r="F626" s="39"/>
      <c r="H626" s="25"/>
      <c r="I626" s="40"/>
      <c r="J626" s="40"/>
      <c r="K626" s="25"/>
      <c r="L626" s="25"/>
      <c r="M626" s="60"/>
    </row>
    <row r="627" spans="4:13" ht="14.25">
      <c r="D627" s="7"/>
      <c r="F627" s="39"/>
      <c r="H627" s="25"/>
      <c r="I627" s="40"/>
      <c r="J627" s="40"/>
      <c r="K627" s="25"/>
      <c r="L627" s="25"/>
      <c r="M627" s="60"/>
    </row>
    <row r="628" spans="4:13" ht="14.25">
      <c r="D628" s="7"/>
      <c r="F628" s="39"/>
      <c r="H628" s="25"/>
      <c r="I628" s="40"/>
      <c r="J628" s="40"/>
      <c r="K628" s="25"/>
      <c r="L628" s="25"/>
      <c r="M628" s="60"/>
    </row>
    <row r="629" spans="4:13" ht="14.25">
      <c r="D629" s="7"/>
      <c r="F629" s="39"/>
      <c r="H629" s="25"/>
      <c r="I629" s="40"/>
      <c r="J629" s="40"/>
      <c r="K629" s="25"/>
      <c r="L629" s="25"/>
      <c r="M629" s="60"/>
    </row>
    <row r="630" spans="4:13" ht="14.25">
      <c r="D630" s="7"/>
      <c r="F630" s="39"/>
      <c r="H630" s="25"/>
      <c r="I630" s="40"/>
      <c r="J630" s="40"/>
      <c r="K630" s="25"/>
      <c r="L630" s="25"/>
      <c r="M630" s="60"/>
    </row>
    <row r="631" spans="4:13" ht="14.25">
      <c r="D631" s="7"/>
      <c r="F631" s="39"/>
      <c r="H631" s="25"/>
      <c r="I631" s="40"/>
      <c r="J631" s="40"/>
      <c r="K631" s="25"/>
      <c r="L631" s="25"/>
      <c r="M631" s="60"/>
    </row>
    <row r="632" spans="4:13" ht="14.25">
      <c r="D632" s="7"/>
      <c r="F632" s="39"/>
      <c r="H632" s="25"/>
      <c r="I632" s="40"/>
      <c r="J632" s="40"/>
      <c r="K632" s="25"/>
      <c r="L632" s="25"/>
      <c r="M632" s="60"/>
    </row>
    <row r="633" spans="4:13" ht="14.25">
      <c r="D633" s="7"/>
      <c r="F633" s="39"/>
      <c r="H633" s="25"/>
      <c r="I633" s="40"/>
      <c r="J633" s="40"/>
      <c r="K633" s="25"/>
      <c r="L633" s="25"/>
      <c r="M633" s="60"/>
    </row>
    <row r="634" spans="4:13" ht="14.25">
      <c r="D634" s="7"/>
      <c r="F634" s="39"/>
      <c r="H634" s="25"/>
      <c r="I634" s="40"/>
      <c r="J634" s="40"/>
      <c r="K634" s="25"/>
      <c r="L634" s="25"/>
      <c r="M634" s="60"/>
    </row>
    <row r="635" spans="4:13" ht="14.25">
      <c r="D635" s="7"/>
      <c r="F635" s="39"/>
      <c r="H635" s="25"/>
      <c r="I635" s="40"/>
      <c r="J635" s="40"/>
      <c r="K635" s="25"/>
      <c r="L635" s="25"/>
      <c r="M635" s="60"/>
    </row>
    <row r="636" spans="4:13" ht="14.25">
      <c r="D636" s="7"/>
      <c r="F636" s="39"/>
      <c r="H636" s="25"/>
      <c r="I636" s="40"/>
      <c r="J636" s="40"/>
      <c r="K636" s="25"/>
      <c r="L636" s="25"/>
      <c r="M636" s="60"/>
    </row>
    <row r="637" spans="4:13" ht="14.25">
      <c r="D637" s="7"/>
      <c r="F637" s="39"/>
      <c r="H637" s="25"/>
      <c r="I637" s="40"/>
      <c r="J637" s="40"/>
      <c r="K637" s="25"/>
      <c r="L637" s="25"/>
      <c r="M637" s="60"/>
    </row>
    <row r="638" spans="4:13" ht="14.25">
      <c r="D638" s="7"/>
      <c r="F638" s="39"/>
      <c r="H638" s="25"/>
      <c r="I638" s="40"/>
      <c r="J638" s="40"/>
      <c r="K638" s="25"/>
      <c r="L638" s="25"/>
      <c r="M638" s="60"/>
    </row>
    <row r="639" spans="4:13" ht="14.25">
      <c r="D639" s="7"/>
      <c r="F639" s="39"/>
      <c r="H639" s="25"/>
      <c r="I639" s="40"/>
      <c r="J639" s="40"/>
      <c r="K639" s="25"/>
      <c r="L639" s="25"/>
      <c r="M639" s="60"/>
    </row>
    <row r="640" spans="4:13" ht="14.25">
      <c r="D640" s="7"/>
      <c r="F640" s="39"/>
      <c r="H640" s="25"/>
      <c r="I640" s="40"/>
      <c r="J640" s="40"/>
      <c r="K640" s="25"/>
      <c r="L640" s="25"/>
      <c r="M640" s="60"/>
    </row>
    <row r="641" spans="4:13" ht="14.25">
      <c r="D641" s="7"/>
      <c r="F641" s="39"/>
      <c r="H641" s="25"/>
      <c r="I641" s="40"/>
      <c r="J641" s="40"/>
      <c r="K641" s="25"/>
      <c r="L641" s="25"/>
      <c r="M641" s="60"/>
    </row>
    <row r="642" spans="4:13" ht="14.25">
      <c r="D642" s="7"/>
      <c r="F642" s="39"/>
      <c r="H642" s="25"/>
      <c r="I642" s="40"/>
      <c r="J642" s="40"/>
      <c r="K642" s="25"/>
      <c r="L642" s="25"/>
      <c r="M642" s="60"/>
    </row>
    <row r="643" spans="4:13" ht="14.25">
      <c r="D643" s="7"/>
      <c r="F643" s="39"/>
      <c r="H643" s="25"/>
      <c r="I643" s="40"/>
      <c r="J643" s="40"/>
      <c r="K643" s="25"/>
      <c r="L643" s="25"/>
      <c r="M643" s="60"/>
    </row>
    <row r="644" spans="4:13" ht="14.25">
      <c r="D644" s="7"/>
      <c r="F644" s="39"/>
      <c r="H644" s="25"/>
      <c r="I644" s="40"/>
      <c r="J644" s="40"/>
      <c r="K644" s="25"/>
      <c r="L644" s="25"/>
      <c r="M644" s="60"/>
    </row>
    <row r="645" spans="4:13" ht="14.25">
      <c r="D645" s="7"/>
      <c r="F645" s="39"/>
      <c r="H645" s="25"/>
      <c r="I645" s="40"/>
      <c r="J645" s="40"/>
      <c r="K645" s="25"/>
      <c r="L645" s="25"/>
      <c r="M645" s="60"/>
    </row>
    <row r="646" spans="4:13" ht="14.25">
      <c r="D646" s="7"/>
      <c r="F646" s="39"/>
      <c r="H646" s="25"/>
      <c r="I646" s="40"/>
      <c r="J646" s="40"/>
      <c r="K646" s="25"/>
      <c r="L646" s="25"/>
      <c r="M646" s="60"/>
    </row>
    <row r="647" spans="4:13" ht="14.25">
      <c r="D647" s="7"/>
      <c r="F647" s="39"/>
      <c r="H647" s="25"/>
      <c r="I647" s="40"/>
      <c r="J647" s="40"/>
      <c r="K647" s="25"/>
      <c r="L647" s="25"/>
      <c r="M647" s="60"/>
    </row>
    <row r="648" spans="4:13" ht="14.25">
      <c r="D648" s="7"/>
      <c r="F648" s="39"/>
      <c r="H648" s="25"/>
      <c r="I648" s="40"/>
      <c r="J648" s="40"/>
      <c r="K648" s="25"/>
      <c r="L648" s="25"/>
      <c r="M648" s="60"/>
    </row>
    <row r="649" spans="4:13" ht="14.25">
      <c r="D649" s="7"/>
      <c r="F649" s="39"/>
      <c r="H649" s="25"/>
      <c r="I649" s="40"/>
      <c r="J649" s="40"/>
      <c r="K649" s="25"/>
      <c r="L649" s="25"/>
      <c r="M649" s="60"/>
    </row>
    <row r="650" spans="4:13" ht="14.25">
      <c r="D650" s="7"/>
      <c r="F650" s="39"/>
      <c r="H650" s="25"/>
      <c r="I650" s="40"/>
      <c r="J650" s="40"/>
      <c r="K650" s="25"/>
      <c r="L650" s="25"/>
      <c r="M650" s="60"/>
    </row>
    <row r="651" spans="4:13" ht="14.25">
      <c r="D651" s="7"/>
      <c r="F651" s="39"/>
      <c r="H651" s="25"/>
      <c r="I651" s="40"/>
      <c r="J651" s="40"/>
      <c r="K651" s="25"/>
      <c r="L651" s="25"/>
      <c r="M651" s="60"/>
    </row>
    <row r="652" spans="4:13" ht="14.25">
      <c r="D652" s="7"/>
      <c r="F652" s="39"/>
      <c r="H652" s="25"/>
      <c r="I652" s="40"/>
      <c r="J652" s="40"/>
      <c r="K652" s="25"/>
      <c r="L652" s="25"/>
      <c r="M652" s="60"/>
    </row>
    <row r="653" spans="4:13" ht="14.25">
      <c r="D653" s="7"/>
      <c r="F653" s="39"/>
      <c r="H653" s="25"/>
      <c r="I653" s="40"/>
      <c r="J653" s="40"/>
      <c r="K653" s="25"/>
      <c r="L653" s="25"/>
      <c r="M653" s="60"/>
    </row>
    <row r="654" spans="4:13" ht="14.25">
      <c r="D654" s="7"/>
      <c r="F654" s="39"/>
      <c r="H654" s="25"/>
      <c r="I654" s="40"/>
      <c r="J654" s="40"/>
      <c r="K654" s="25"/>
      <c r="L654" s="25"/>
      <c r="M654" s="60"/>
    </row>
    <row r="655" spans="4:13" ht="14.25">
      <c r="D655" s="7"/>
      <c r="F655" s="39"/>
      <c r="H655" s="25"/>
      <c r="I655" s="40"/>
      <c r="J655" s="40"/>
      <c r="K655" s="25"/>
      <c r="L655" s="25"/>
      <c r="M655" s="60"/>
    </row>
    <row r="656" spans="4:13" ht="14.25">
      <c r="D656" s="7"/>
      <c r="F656" s="39"/>
      <c r="H656" s="25"/>
      <c r="I656" s="40"/>
      <c r="J656" s="40"/>
      <c r="K656" s="25"/>
      <c r="L656" s="25"/>
      <c r="M656" s="60"/>
    </row>
    <row r="657" spans="4:13" ht="14.25">
      <c r="D657" s="7"/>
      <c r="F657" s="39"/>
      <c r="H657" s="25"/>
      <c r="I657" s="40"/>
      <c r="J657" s="40"/>
      <c r="K657" s="25"/>
      <c r="L657" s="25"/>
      <c r="M657" s="60"/>
    </row>
    <row r="658" spans="4:13" ht="14.25">
      <c r="D658" s="7"/>
      <c r="F658" s="39"/>
      <c r="H658" s="25"/>
      <c r="I658" s="40"/>
      <c r="J658" s="40"/>
      <c r="K658" s="25"/>
      <c r="L658" s="25"/>
      <c r="M658" s="60"/>
    </row>
    <row r="659" spans="4:13" ht="14.25">
      <c r="D659" s="7"/>
      <c r="F659" s="39"/>
      <c r="H659" s="25"/>
      <c r="I659" s="40"/>
      <c r="J659" s="40"/>
      <c r="K659" s="25"/>
      <c r="L659" s="25"/>
      <c r="M659" s="60"/>
    </row>
    <row r="660" spans="4:13" ht="14.25">
      <c r="D660" s="7"/>
      <c r="F660" s="39"/>
      <c r="H660" s="25"/>
      <c r="I660" s="40"/>
      <c r="J660" s="40"/>
      <c r="K660" s="25"/>
      <c r="L660" s="25"/>
      <c r="M660" s="60"/>
    </row>
    <row r="661" spans="4:13" ht="14.25">
      <c r="D661" s="7"/>
      <c r="F661" s="39"/>
      <c r="H661" s="25"/>
      <c r="I661" s="40"/>
      <c r="J661" s="40"/>
      <c r="K661" s="25"/>
      <c r="L661" s="25"/>
      <c r="M661" s="60"/>
    </row>
    <row r="662" spans="4:13" ht="14.25">
      <c r="D662" s="7"/>
      <c r="F662" s="39"/>
      <c r="H662" s="25"/>
      <c r="I662" s="40"/>
      <c r="J662" s="40"/>
      <c r="K662" s="25"/>
      <c r="L662" s="25"/>
      <c r="M662" s="60"/>
    </row>
    <row r="663" spans="4:13" ht="14.25">
      <c r="D663" s="7"/>
      <c r="F663" s="39"/>
      <c r="H663" s="25"/>
      <c r="I663" s="40"/>
      <c r="J663" s="40"/>
      <c r="K663" s="25"/>
      <c r="L663" s="25"/>
      <c r="M663" s="60"/>
    </row>
    <row r="664" spans="4:13" ht="14.25">
      <c r="D664" s="7"/>
      <c r="F664" s="39"/>
      <c r="H664" s="25"/>
      <c r="I664" s="40"/>
      <c r="J664" s="40"/>
      <c r="K664" s="25"/>
      <c r="L664" s="25"/>
      <c r="M664" s="60"/>
    </row>
    <row r="665" spans="4:13" ht="14.25">
      <c r="D665" s="7"/>
      <c r="F665" s="39"/>
      <c r="H665" s="25"/>
      <c r="I665" s="40"/>
      <c r="J665" s="40"/>
      <c r="K665" s="25"/>
      <c r="L665" s="25"/>
      <c r="M665" s="60"/>
    </row>
    <row r="666" spans="4:13" ht="14.25">
      <c r="D666" s="7"/>
      <c r="F666" s="39"/>
      <c r="H666" s="25"/>
      <c r="I666" s="40"/>
      <c r="J666" s="40"/>
      <c r="K666" s="25"/>
      <c r="L666" s="25"/>
      <c r="M666" s="60"/>
    </row>
    <row r="667" spans="4:13" ht="14.25">
      <c r="D667" s="7"/>
      <c r="F667" s="39"/>
      <c r="H667" s="25"/>
      <c r="I667" s="40"/>
      <c r="J667" s="40"/>
      <c r="K667" s="25"/>
      <c r="L667" s="25"/>
      <c r="M667" s="60"/>
    </row>
    <row r="668" spans="4:13" ht="14.25">
      <c r="D668" s="7"/>
      <c r="F668" s="39"/>
      <c r="H668" s="25"/>
      <c r="I668" s="40"/>
      <c r="J668" s="40"/>
      <c r="K668" s="25"/>
      <c r="L668" s="25"/>
      <c r="M668" s="60"/>
    </row>
    <row r="669" spans="4:13" ht="14.25">
      <c r="D669" s="7"/>
      <c r="F669" s="39"/>
      <c r="H669" s="25"/>
      <c r="I669" s="40"/>
      <c r="J669" s="40"/>
      <c r="K669" s="25"/>
      <c r="L669" s="25"/>
      <c r="M669" s="60"/>
    </row>
    <row r="670" spans="4:13" ht="14.25">
      <c r="D670" s="7"/>
      <c r="F670" s="39"/>
      <c r="H670" s="25"/>
      <c r="I670" s="40"/>
      <c r="J670" s="40"/>
      <c r="K670" s="25"/>
      <c r="L670" s="25"/>
      <c r="M670" s="60"/>
    </row>
    <row r="671" spans="4:13" ht="14.25">
      <c r="D671" s="7"/>
      <c r="F671" s="39"/>
      <c r="H671" s="25"/>
      <c r="I671" s="40"/>
      <c r="J671" s="40"/>
      <c r="K671" s="25"/>
      <c r="L671" s="25"/>
      <c r="M671" s="60"/>
    </row>
    <row r="672" spans="4:13" ht="14.25">
      <c r="D672" s="7"/>
      <c r="F672" s="39"/>
      <c r="H672" s="25"/>
      <c r="I672" s="40"/>
      <c r="J672" s="40"/>
      <c r="K672" s="25"/>
      <c r="L672" s="25"/>
      <c r="M672" s="60"/>
    </row>
    <row r="673" spans="4:13" ht="14.25">
      <c r="D673" s="7"/>
      <c r="F673" s="39"/>
      <c r="H673" s="25"/>
      <c r="I673" s="40"/>
      <c r="J673" s="40"/>
      <c r="K673" s="25"/>
      <c r="L673" s="25"/>
      <c r="M673" s="60"/>
    </row>
    <row r="674" spans="4:13" ht="14.25">
      <c r="D674" s="7"/>
      <c r="F674" s="39"/>
      <c r="H674" s="25"/>
      <c r="I674" s="40"/>
      <c r="J674" s="40"/>
      <c r="K674" s="25"/>
      <c r="L674" s="25"/>
      <c r="M674" s="60"/>
    </row>
    <row r="675" spans="4:13" ht="14.25">
      <c r="D675" s="7"/>
      <c r="F675" s="39"/>
      <c r="H675" s="25"/>
      <c r="I675" s="40"/>
      <c r="J675" s="40"/>
      <c r="K675" s="25"/>
      <c r="L675" s="25"/>
      <c r="M675" s="60"/>
    </row>
    <row r="676" spans="4:13" ht="14.25">
      <c r="D676" s="7"/>
      <c r="F676" s="39"/>
      <c r="H676" s="25"/>
      <c r="I676" s="40"/>
      <c r="J676" s="40"/>
      <c r="K676" s="25"/>
      <c r="L676" s="25"/>
      <c r="M676" s="60"/>
    </row>
    <row r="677" spans="4:13" ht="14.25">
      <c r="D677" s="7"/>
      <c r="F677" s="39"/>
      <c r="H677" s="25"/>
      <c r="I677" s="40"/>
      <c r="J677" s="40"/>
      <c r="K677" s="25"/>
      <c r="L677" s="25"/>
      <c r="M677" s="60"/>
    </row>
    <row r="678" spans="4:13" ht="14.25">
      <c r="D678" s="7"/>
      <c r="F678" s="39"/>
      <c r="H678" s="25"/>
      <c r="I678" s="40"/>
      <c r="J678" s="40"/>
      <c r="K678" s="25"/>
      <c r="L678" s="25"/>
      <c r="M678" s="60"/>
    </row>
    <row r="679" spans="4:13" ht="14.25">
      <c r="D679" s="7"/>
      <c r="F679" s="39"/>
      <c r="H679" s="25"/>
      <c r="I679" s="40"/>
      <c r="J679" s="40"/>
      <c r="K679" s="25"/>
      <c r="L679" s="25"/>
      <c r="M679" s="60"/>
    </row>
    <row r="680" spans="4:13" ht="14.25">
      <c r="D680" s="7"/>
      <c r="F680" s="39"/>
      <c r="H680" s="25"/>
      <c r="I680" s="40"/>
      <c r="J680" s="40"/>
      <c r="K680" s="25"/>
      <c r="L680" s="25"/>
      <c r="M680" s="60"/>
    </row>
    <row r="681" spans="4:13" ht="14.25">
      <c r="D681" s="7"/>
      <c r="F681" s="39"/>
      <c r="H681" s="25"/>
      <c r="I681" s="40"/>
      <c r="J681" s="40"/>
      <c r="K681" s="25"/>
      <c r="L681" s="25"/>
      <c r="M681" s="60"/>
    </row>
    <row r="682" spans="4:13" ht="14.25">
      <c r="D682" s="7"/>
      <c r="F682" s="39"/>
      <c r="H682" s="25"/>
      <c r="I682" s="40"/>
      <c r="J682" s="40"/>
      <c r="K682" s="25"/>
      <c r="L682" s="25"/>
      <c r="M682" s="60"/>
    </row>
    <row r="683" spans="4:13" ht="14.25">
      <c r="D683" s="7"/>
      <c r="F683" s="39"/>
      <c r="H683" s="25"/>
      <c r="I683" s="40"/>
      <c r="J683" s="40"/>
      <c r="K683" s="25"/>
      <c r="L683" s="25"/>
      <c r="M683" s="60"/>
    </row>
    <row r="684" spans="4:13" ht="14.25">
      <c r="D684" s="7"/>
      <c r="F684" s="39"/>
      <c r="H684" s="25"/>
      <c r="I684" s="40"/>
      <c r="J684" s="40"/>
      <c r="K684" s="25"/>
      <c r="L684" s="25"/>
      <c r="M684" s="60"/>
    </row>
    <row r="685" spans="4:13" ht="14.25">
      <c r="D685" s="7"/>
      <c r="F685" s="39"/>
      <c r="H685" s="25"/>
      <c r="I685" s="40"/>
      <c r="J685" s="40"/>
      <c r="K685" s="25"/>
      <c r="L685" s="25"/>
      <c r="M685" s="60"/>
    </row>
    <row r="686" spans="4:13" ht="14.25">
      <c r="D686" s="7"/>
      <c r="F686" s="39"/>
      <c r="H686" s="25"/>
      <c r="I686" s="40"/>
      <c r="J686" s="40"/>
      <c r="K686" s="25"/>
      <c r="L686" s="25"/>
      <c r="M686" s="60"/>
    </row>
    <row r="687" spans="4:13" ht="14.25">
      <c r="D687" s="7"/>
      <c r="F687" s="39"/>
      <c r="H687" s="25"/>
      <c r="I687" s="40"/>
      <c r="J687" s="40"/>
      <c r="K687" s="25"/>
      <c r="L687" s="25"/>
      <c r="M687" s="60"/>
    </row>
    <row r="688" spans="4:13" ht="14.25">
      <c r="D688" s="7"/>
      <c r="F688" s="39"/>
      <c r="H688" s="25"/>
      <c r="I688" s="40"/>
      <c r="J688" s="40"/>
      <c r="K688" s="25"/>
      <c r="L688" s="25"/>
      <c r="M688" s="60"/>
    </row>
    <row r="689" spans="4:13" ht="14.25">
      <c r="D689" s="7"/>
      <c r="F689" s="39"/>
      <c r="H689" s="25"/>
      <c r="I689" s="40"/>
      <c r="J689" s="40"/>
      <c r="K689" s="25"/>
      <c r="L689" s="25"/>
      <c r="M689" s="60"/>
    </row>
    <row r="690" spans="4:13" ht="14.25">
      <c r="D690" s="7"/>
      <c r="F690" s="39"/>
      <c r="H690" s="25"/>
      <c r="I690" s="40"/>
      <c r="J690" s="40"/>
      <c r="K690" s="25"/>
      <c r="L690" s="25"/>
      <c r="M690" s="60"/>
    </row>
    <row r="691" spans="4:13" ht="14.25">
      <c r="D691" s="7"/>
      <c r="F691" s="39"/>
      <c r="H691" s="25"/>
      <c r="I691" s="40"/>
      <c r="J691" s="40"/>
      <c r="K691" s="25"/>
      <c r="L691" s="25"/>
      <c r="M691" s="60"/>
    </row>
    <row r="692" spans="4:13" ht="14.25">
      <c r="D692" s="7"/>
      <c r="F692" s="39"/>
      <c r="H692" s="25"/>
      <c r="I692" s="40"/>
      <c r="J692" s="40"/>
      <c r="K692" s="25"/>
      <c r="L692" s="25"/>
      <c r="M692" s="60"/>
    </row>
    <row r="693" spans="4:13" ht="14.25">
      <c r="D693" s="7"/>
      <c r="F693" s="39"/>
      <c r="H693" s="25"/>
      <c r="I693" s="40"/>
      <c r="J693" s="40"/>
      <c r="K693" s="25"/>
      <c r="L693" s="25"/>
      <c r="M693" s="60"/>
    </row>
    <row r="694" spans="4:13" ht="14.25">
      <c r="D694" s="7"/>
      <c r="F694" s="39"/>
      <c r="H694" s="25"/>
      <c r="I694" s="40"/>
      <c r="J694" s="40"/>
      <c r="K694" s="25"/>
      <c r="L694" s="25"/>
      <c r="M694" s="60"/>
    </row>
    <row r="695" spans="4:13" ht="14.25">
      <c r="D695" s="7"/>
      <c r="F695" s="39"/>
      <c r="H695" s="25"/>
      <c r="I695" s="40"/>
      <c r="J695" s="40"/>
      <c r="K695" s="25"/>
      <c r="L695" s="25"/>
      <c r="M695" s="60"/>
    </row>
    <row r="696" spans="4:13" ht="14.25">
      <c r="D696" s="7"/>
      <c r="F696" s="39"/>
      <c r="H696" s="25"/>
      <c r="I696" s="40"/>
      <c r="J696" s="40"/>
      <c r="K696" s="25"/>
      <c r="L696" s="25"/>
      <c r="M696" s="60"/>
    </row>
    <row r="697" spans="4:13" ht="14.25">
      <c r="D697" s="7"/>
      <c r="F697" s="39"/>
      <c r="H697" s="25"/>
      <c r="I697" s="40"/>
      <c r="J697" s="40"/>
      <c r="K697" s="25"/>
      <c r="L697" s="25"/>
      <c r="M697" s="60"/>
    </row>
    <row r="698" spans="4:13" ht="14.25">
      <c r="D698" s="7"/>
      <c r="F698" s="39"/>
      <c r="H698" s="25"/>
      <c r="I698" s="40"/>
      <c r="J698" s="40"/>
      <c r="K698" s="25"/>
      <c r="L698" s="25"/>
      <c r="M698" s="60"/>
    </row>
    <row r="699" spans="4:13" ht="14.25">
      <c r="D699" s="7"/>
      <c r="F699" s="39"/>
      <c r="H699" s="25"/>
      <c r="I699" s="40"/>
      <c r="J699" s="40"/>
      <c r="K699" s="25"/>
      <c r="L699" s="25"/>
      <c r="M699" s="60"/>
    </row>
    <row r="700" spans="4:13" ht="14.25">
      <c r="D700" s="7"/>
      <c r="F700" s="39"/>
      <c r="H700" s="25"/>
      <c r="I700" s="40"/>
      <c r="J700" s="40"/>
      <c r="K700" s="25"/>
      <c r="L700" s="25"/>
      <c r="M700" s="60"/>
    </row>
    <row r="701" spans="4:13" ht="14.25">
      <c r="D701" s="7"/>
      <c r="F701" s="39"/>
      <c r="H701" s="25"/>
      <c r="I701" s="40"/>
      <c r="J701" s="40"/>
      <c r="K701" s="25"/>
      <c r="L701" s="25"/>
      <c r="M701" s="60"/>
    </row>
    <row r="702" spans="4:13" ht="14.25">
      <c r="D702" s="7"/>
      <c r="F702" s="39"/>
      <c r="H702" s="25"/>
      <c r="I702" s="40"/>
      <c r="J702" s="40"/>
      <c r="K702" s="25"/>
      <c r="L702" s="25"/>
      <c r="M702" s="60"/>
    </row>
    <row r="703" spans="4:13" ht="14.25">
      <c r="D703" s="7"/>
      <c r="F703" s="39"/>
      <c r="H703" s="25"/>
      <c r="I703" s="40"/>
      <c r="J703" s="40"/>
      <c r="K703" s="25"/>
      <c r="L703" s="25"/>
      <c r="M703" s="60"/>
    </row>
    <row r="704" spans="4:13" ht="14.25">
      <c r="D704" s="7"/>
      <c r="F704" s="39"/>
      <c r="H704" s="25"/>
      <c r="I704" s="40"/>
      <c r="J704" s="40"/>
      <c r="K704" s="25"/>
      <c r="L704" s="25"/>
      <c r="M704" s="60"/>
    </row>
    <row r="705" spans="4:13" ht="14.25">
      <c r="D705" s="7"/>
      <c r="F705" s="39"/>
      <c r="H705" s="25"/>
      <c r="I705" s="40"/>
      <c r="J705" s="40"/>
      <c r="K705" s="25"/>
      <c r="L705" s="25"/>
      <c r="M705" s="60"/>
    </row>
    <row r="706" spans="4:13" ht="14.25">
      <c r="D706" s="7"/>
      <c r="F706" s="39"/>
      <c r="H706" s="25"/>
      <c r="I706" s="40"/>
      <c r="J706" s="40"/>
      <c r="K706" s="25"/>
      <c r="L706" s="25"/>
      <c r="M706" s="60"/>
    </row>
    <row r="707" spans="4:13" ht="14.25">
      <c r="D707" s="7"/>
      <c r="F707" s="39"/>
      <c r="H707" s="25"/>
      <c r="I707" s="40"/>
      <c r="J707" s="40"/>
      <c r="K707" s="25"/>
      <c r="L707" s="25"/>
      <c r="M707" s="60"/>
    </row>
    <row r="708" spans="4:13" ht="14.25">
      <c r="D708" s="7"/>
      <c r="F708" s="39"/>
      <c r="H708" s="25"/>
      <c r="I708" s="40"/>
      <c r="J708" s="40"/>
      <c r="K708" s="25"/>
      <c r="L708" s="25"/>
      <c r="M708" s="60"/>
    </row>
    <row r="709" spans="4:13" ht="14.25">
      <c r="D709" s="7"/>
      <c r="F709" s="39"/>
      <c r="H709" s="25"/>
      <c r="I709" s="40"/>
      <c r="J709" s="40"/>
      <c r="K709" s="25"/>
      <c r="L709" s="25"/>
      <c r="M709" s="60"/>
    </row>
    <row r="710" spans="4:13" ht="14.25">
      <c r="D710" s="7"/>
      <c r="F710" s="39"/>
      <c r="H710" s="25"/>
      <c r="I710" s="40"/>
      <c r="J710" s="40"/>
      <c r="K710" s="25"/>
      <c r="L710" s="25"/>
      <c r="M710" s="60"/>
    </row>
    <row r="711" spans="4:13" ht="14.25">
      <c r="D711" s="7"/>
      <c r="F711" s="39"/>
      <c r="H711" s="25"/>
      <c r="I711" s="40"/>
      <c r="J711" s="40"/>
      <c r="K711" s="25"/>
      <c r="L711" s="25"/>
      <c r="M711" s="60"/>
    </row>
    <row r="712" spans="4:13" ht="14.25">
      <c r="D712" s="7"/>
      <c r="F712" s="39"/>
      <c r="H712" s="25"/>
      <c r="I712" s="40"/>
      <c r="J712" s="40"/>
      <c r="K712" s="25"/>
      <c r="L712" s="25"/>
      <c r="M712" s="60"/>
    </row>
    <row r="713" spans="4:13" ht="14.25">
      <c r="D713" s="7"/>
      <c r="F713" s="39"/>
      <c r="H713" s="25"/>
      <c r="I713" s="40"/>
      <c r="J713" s="40"/>
      <c r="K713" s="25"/>
      <c r="L713" s="25"/>
      <c r="M713" s="60"/>
    </row>
    <row r="714" spans="4:13" ht="14.25">
      <c r="D714" s="7"/>
      <c r="F714" s="39"/>
      <c r="H714" s="25"/>
      <c r="I714" s="40"/>
      <c r="J714" s="40"/>
      <c r="K714" s="25"/>
      <c r="L714" s="25"/>
      <c r="M714" s="60"/>
    </row>
    <row r="715" spans="4:13" ht="14.25">
      <c r="D715" s="7"/>
      <c r="F715" s="39"/>
      <c r="H715" s="25"/>
      <c r="I715" s="40"/>
      <c r="J715" s="40"/>
      <c r="K715" s="25"/>
      <c r="L715" s="25"/>
      <c r="M715" s="60"/>
    </row>
    <row r="716" spans="4:13" ht="14.25">
      <c r="D716" s="7"/>
      <c r="F716" s="39"/>
      <c r="H716" s="25"/>
      <c r="I716" s="40"/>
      <c r="J716" s="40"/>
      <c r="K716" s="25"/>
      <c r="L716" s="25"/>
      <c r="M716" s="60"/>
    </row>
    <row r="717" spans="4:13" ht="14.25">
      <c r="D717" s="7"/>
      <c r="F717" s="39"/>
      <c r="H717" s="25"/>
      <c r="I717" s="40"/>
      <c r="J717" s="40"/>
      <c r="K717" s="25"/>
      <c r="L717" s="25"/>
      <c r="M717" s="60"/>
    </row>
    <row r="718" spans="4:13" ht="14.25">
      <c r="D718" s="7"/>
      <c r="F718" s="39"/>
      <c r="H718" s="25"/>
      <c r="I718" s="40"/>
      <c r="J718" s="40"/>
      <c r="K718" s="25"/>
      <c r="L718" s="25"/>
      <c r="M718" s="60"/>
    </row>
    <row r="719" spans="4:13" ht="14.25">
      <c r="D719" s="7"/>
      <c r="F719" s="39"/>
      <c r="H719" s="25"/>
      <c r="I719" s="40"/>
      <c r="J719" s="40"/>
      <c r="K719" s="25"/>
      <c r="L719" s="25"/>
      <c r="M719" s="60"/>
    </row>
    <row r="720" spans="4:13" ht="14.25">
      <c r="D720" s="7"/>
      <c r="F720" s="39"/>
      <c r="H720" s="25"/>
      <c r="I720" s="40"/>
      <c r="J720" s="40"/>
      <c r="K720" s="25"/>
      <c r="L720" s="25"/>
      <c r="M720" s="60"/>
    </row>
    <row r="721" spans="4:13" ht="14.25">
      <c r="D721" s="7"/>
      <c r="F721" s="39"/>
      <c r="H721" s="25"/>
      <c r="I721" s="40"/>
      <c r="J721" s="40"/>
      <c r="K721" s="25"/>
      <c r="L721" s="25"/>
      <c r="M721" s="60"/>
    </row>
    <row r="722" spans="4:13" ht="14.25">
      <c r="D722" s="7"/>
      <c r="F722" s="39"/>
      <c r="H722" s="25"/>
      <c r="I722" s="40"/>
      <c r="J722" s="40"/>
      <c r="K722" s="25"/>
      <c r="L722" s="25"/>
      <c r="M722" s="60"/>
    </row>
    <row r="723" spans="4:13" ht="14.25">
      <c r="D723" s="7"/>
      <c r="F723" s="39"/>
      <c r="H723" s="25"/>
      <c r="I723" s="40"/>
      <c r="J723" s="40"/>
      <c r="K723" s="25"/>
      <c r="L723" s="25"/>
      <c r="M723" s="60"/>
    </row>
    <row r="724" spans="4:13" ht="14.25">
      <c r="D724" s="7"/>
      <c r="F724" s="39"/>
      <c r="H724" s="25"/>
      <c r="I724" s="40"/>
      <c r="J724" s="40"/>
      <c r="K724" s="25"/>
      <c r="L724" s="25"/>
      <c r="M724" s="60"/>
    </row>
    <row r="725" spans="4:13" ht="14.25">
      <c r="D725" s="7"/>
      <c r="F725" s="39"/>
      <c r="H725" s="25"/>
      <c r="I725" s="40"/>
      <c r="J725" s="40"/>
      <c r="K725" s="25"/>
      <c r="L725" s="25"/>
      <c r="M725" s="60"/>
    </row>
    <row r="726" spans="4:13" ht="14.25">
      <c r="D726" s="7"/>
      <c r="F726" s="39"/>
      <c r="H726" s="25"/>
      <c r="I726" s="40"/>
      <c r="J726" s="40"/>
      <c r="K726" s="25"/>
      <c r="L726" s="25"/>
      <c r="M726" s="60"/>
    </row>
    <row r="727" spans="4:13" ht="14.25">
      <c r="D727" s="7"/>
      <c r="F727" s="39"/>
      <c r="H727" s="25"/>
      <c r="I727" s="40"/>
      <c r="J727" s="40"/>
      <c r="K727" s="25"/>
      <c r="L727" s="25"/>
      <c r="M727" s="60"/>
    </row>
    <row r="728" spans="4:13" ht="14.25">
      <c r="D728" s="7"/>
      <c r="F728" s="39"/>
      <c r="H728" s="25"/>
      <c r="I728" s="40"/>
      <c r="J728" s="40"/>
      <c r="K728" s="25"/>
      <c r="L728" s="25"/>
      <c r="M728" s="60"/>
    </row>
    <row r="729" spans="4:13" ht="14.25">
      <c r="D729" s="7"/>
      <c r="F729" s="39"/>
      <c r="H729" s="25"/>
      <c r="I729" s="40"/>
      <c r="J729" s="40"/>
      <c r="K729" s="25"/>
      <c r="L729" s="25"/>
      <c r="M729" s="60"/>
    </row>
    <row r="730" spans="4:13" ht="14.25">
      <c r="D730" s="7"/>
      <c r="F730" s="39"/>
      <c r="H730" s="25"/>
      <c r="I730" s="40"/>
      <c r="J730" s="40"/>
      <c r="K730" s="25"/>
      <c r="L730" s="25"/>
      <c r="M730" s="60"/>
    </row>
    <row r="731" spans="4:13" ht="14.25">
      <c r="D731" s="7"/>
      <c r="F731" s="39"/>
      <c r="H731" s="25"/>
      <c r="I731" s="40"/>
      <c r="J731" s="40"/>
      <c r="K731" s="25"/>
      <c r="L731" s="25"/>
      <c r="M731" s="60"/>
    </row>
    <row r="732" spans="4:13" ht="14.25">
      <c r="D732" s="7"/>
      <c r="F732" s="39"/>
      <c r="H732" s="25"/>
      <c r="I732" s="40"/>
      <c r="J732" s="40"/>
      <c r="K732" s="25"/>
      <c r="L732" s="25"/>
      <c r="M732" s="60"/>
    </row>
    <row r="733" spans="4:13" ht="14.25">
      <c r="D733" s="7"/>
      <c r="F733" s="39"/>
      <c r="H733" s="25"/>
      <c r="I733" s="40"/>
      <c r="J733" s="40"/>
      <c r="K733" s="25"/>
      <c r="L733" s="25"/>
      <c r="M733" s="60"/>
    </row>
    <row r="734" spans="4:13" ht="14.25">
      <c r="D734" s="7"/>
      <c r="F734" s="39"/>
      <c r="H734" s="25"/>
      <c r="I734" s="40"/>
      <c r="J734" s="40"/>
      <c r="K734" s="25"/>
      <c r="L734" s="25"/>
      <c r="M734" s="60"/>
    </row>
    <row r="735" spans="4:13" ht="14.25">
      <c r="D735" s="7"/>
      <c r="F735" s="39"/>
      <c r="H735" s="25"/>
      <c r="I735" s="40"/>
      <c r="J735" s="40"/>
      <c r="K735" s="25"/>
      <c r="L735" s="25"/>
      <c r="M735" s="60"/>
    </row>
    <row r="736" spans="4:13" ht="14.25">
      <c r="D736" s="7"/>
      <c r="F736" s="39"/>
      <c r="H736" s="25"/>
      <c r="I736" s="40"/>
      <c r="J736" s="40"/>
      <c r="K736" s="25"/>
      <c r="L736" s="25"/>
      <c r="M736" s="60"/>
    </row>
    <row r="737" spans="4:13" ht="14.25">
      <c r="D737" s="7"/>
      <c r="F737" s="39"/>
      <c r="H737" s="25"/>
      <c r="I737" s="40"/>
      <c r="J737" s="40"/>
      <c r="K737" s="25"/>
      <c r="L737" s="25"/>
      <c r="M737" s="60"/>
    </row>
    <row r="738" spans="4:13" ht="14.25">
      <c r="D738" s="7"/>
      <c r="F738" s="39"/>
      <c r="H738" s="25"/>
      <c r="I738" s="40"/>
      <c r="J738" s="40"/>
      <c r="K738" s="25"/>
      <c r="L738" s="25"/>
      <c r="M738" s="60"/>
    </row>
    <row r="739" spans="4:13" ht="14.25">
      <c r="D739" s="7"/>
      <c r="F739" s="39"/>
      <c r="H739" s="25"/>
      <c r="I739" s="40"/>
      <c r="J739" s="40"/>
      <c r="K739" s="25"/>
      <c r="L739" s="25"/>
      <c r="M739" s="60"/>
    </row>
    <row r="740" spans="4:13" ht="14.25">
      <c r="D740" s="7"/>
      <c r="F740" s="39"/>
      <c r="H740" s="25"/>
      <c r="I740" s="40"/>
      <c r="J740" s="40"/>
      <c r="K740" s="25"/>
      <c r="L740" s="25"/>
      <c r="M740" s="60"/>
    </row>
    <row r="741" spans="4:13" ht="14.25">
      <c r="D741" s="7"/>
      <c r="F741" s="39"/>
      <c r="H741" s="25"/>
      <c r="I741" s="40"/>
      <c r="J741" s="40"/>
      <c r="K741" s="25"/>
      <c r="L741" s="25"/>
      <c r="M741" s="60"/>
    </row>
    <row r="742" spans="4:13" ht="14.25">
      <c r="D742" s="7"/>
      <c r="F742" s="39"/>
      <c r="H742" s="25"/>
      <c r="I742" s="40"/>
      <c r="J742" s="40"/>
      <c r="K742" s="25"/>
      <c r="L742" s="25"/>
      <c r="M742" s="60"/>
    </row>
    <row r="743" spans="4:13" ht="14.25">
      <c r="D743" s="7"/>
      <c r="F743" s="39"/>
      <c r="H743" s="25"/>
      <c r="I743" s="40"/>
      <c r="J743" s="40"/>
      <c r="K743" s="25"/>
      <c r="L743" s="25"/>
      <c r="M743" s="60"/>
    </row>
    <row r="744" spans="4:13" ht="14.25">
      <c r="D744" s="7"/>
      <c r="F744" s="39"/>
      <c r="H744" s="25"/>
      <c r="I744" s="40"/>
      <c r="J744" s="40"/>
      <c r="K744" s="25"/>
      <c r="L744" s="25"/>
      <c r="M744" s="60"/>
    </row>
    <row r="745" spans="4:13" ht="14.25">
      <c r="D745" s="7"/>
      <c r="F745" s="39"/>
      <c r="H745" s="25"/>
      <c r="I745" s="40"/>
      <c r="J745" s="40"/>
      <c r="K745" s="25"/>
      <c r="L745" s="25"/>
      <c r="M745" s="60"/>
    </row>
    <row r="746" spans="4:13" ht="14.25">
      <c r="D746" s="7"/>
      <c r="F746" s="39"/>
      <c r="H746" s="25"/>
      <c r="I746" s="40"/>
      <c r="J746" s="40"/>
      <c r="K746" s="25"/>
      <c r="L746" s="25"/>
      <c r="M746" s="60"/>
    </row>
    <row r="747" spans="4:13" ht="14.25">
      <c r="D747" s="7"/>
      <c r="F747" s="39"/>
      <c r="H747" s="25"/>
      <c r="I747" s="40"/>
      <c r="J747" s="40"/>
      <c r="K747" s="25"/>
      <c r="L747" s="25"/>
      <c r="M747" s="60"/>
    </row>
    <row r="748" spans="4:13" ht="14.25">
      <c r="D748" s="7"/>
      <c r="F748" s="39"/>
      <c r="H748" s="25"/>
      <c r="I748" s="40"/>
      <c r="J748" s="40"/>
      <c r="K748" s="25"/>
      <c r="L748" s="25"/>
      <c r="M748" s="60"/>
    </row>
    <row r="749" spans="4:13" ht="14.25">
      <c r="D749" s="7"/>
      <c r="F749" s="39"/>
      <c r="H749" s="25"/>
      <c r="I749" s="40"/>
      <c r="J749" s="40"/>
      <c r="K749" s="25"/>
      <c r="L749" s="25"/>
      <c r="M749" s="60"/>
    </row>
    <row r="750" spans="4:13" ht="14.25">
      <c r="D750" s="7"/>
      <c r="F750" s="39"/>
      <c r="H750" s="25"/>
      <c r="I750" s="40"/>
      <c r="J750" s="40"/>
      <c r="K750" s="25"/>
      <c r="L750" s="25"/>
      <c r="M750" s="60"/>
    </row>
    <row r="751" spans="4:13" ht="14.25">
      <c r="D751" s="7"/>
      <c r="F751" s="39"/>
      <c r="H751" s="25"/>
      <c r="I751" s="40"/>
      <c r="J751" s="40"/>
      <c r="K751" s="25"/>
      <c r="L751" s="25"/>
      <c r="M751" s="60"/>
    </row>
    <row r="752" spans="4:13" ht="14.25">
      <c r="D752" s="7"/>
      <c r="F752" s="39"/>
      <c r="H752" s="25"/>
      <c r="I752" s="40"/>
      <c r="J752" s="40"/>
      <c r="K752" s="25"/>
      <c r="L752" s="25"/>
      <c r="M752" s="60"/>
    </row>
    <row r="753" spans="4:13" ht="14.25">
      <c r="D753" s="7"/>
      <c r="F753" s="39"/>
      <c r="H753" s="25"/>
      <c r="I753" s="40"/>
      <c r="J753" s="40"/>
      <c r="K753" s="25"/>
      <c r="L753" s="25"/>
      <c r="M753" s="60"/>
    </row>
    <row r="754" spans="4:13" ht="14.25">
      <c r="D754" s="7"/>
      <c r="F754" s="39"/>
      <c r="H754" s="25"/>
      <c r="I754" s="40"/>
      <c r="J754" s="40"/>
      <c r="K754" s="25"/>
      <c r="L754" s="25"/>
      <c r="M754" s="60"/>
    </row>
    <row r="755" spans="4:13" ht="14.25">
      <c r="D755" s="7"/>
      <c r="F755" s="39"/>
      <c r="H755" s="25"/>
      <c r="I755" s="40"/>
      <c r="J755" s="40"/>
      <c r="K755" s="25"/>
      <c r="L755" s="25"/>
      <c r="M755" s="60"/>
    </row>
    <row r="756" spans="4:13" ht="14.25">
      <c r="D756" s="7"/>
      <c r="F756" s="39"/>
      <c r="H756" s="25"/>
      <c r="I756" s="40"/>
      <c r="J756" s="40"/>
      <c r="K756" s="25"/>
      <c r="L756" s="25"/>
      <c r="M756" s="60"/>
    </row>
    <row r="757" spans="4:13" ht="14.25">
      <c r="D757" s="7"/>
      <c r="F757" s="39"/>
      <c r="H757" s="25"/>
      <c r="I757" s="40"/>
      <c r="J757" s="40"/>
      <c r="K757" s="25"/>
      <c r="L757" s="25"/>
      <c r="M757" s="60"/>
    </row>
    <row r="758" spans="4:13" ht="14.25">
      <c r="D758" s="7"/>
      <c r="F758" s="39"/>
      <c r="H758" s="25"/>
      <c r="I758" s="40"/>
      <c r="J758" s="40"/>
      <c r="K758" s="25"/>
      <c r="L758" s="25"/>
      <c r="M758" s="60"/>
    </row>
    <row r="759" spans="4:13" ht="14.25">
      <c r="D759" s="7"/>
      <c r="F759" s="39"/>
      <c r="H759" s="25"/>
      <c r="I759" s="40"/>
      <c r="J759" s="40"/>
      <c r="K759" s="25"/>
      <c r="L759" s="25"/>
      <c r="M759" s="60"/>
    </row>
    <row r="760" spans="4:13" ht="14.25">
      <c r="D760" s="7"/>
      <c r="F760" s="39"/>
      <c r="H760" s="25"/>
      <c r="I760" s="40"/>
      <c r="J760" s="40"/>
      <c r="K760" s="25"/>
      <c r="L760" s="25"/>
      <c r="M760" s="60"/>
    </row>
    <row r="761" spans="4:13" ht="14.25">
      <c r="D761" s="7"/>
      <c r="F761" s="39"/>
      <c r="H761" s="25"/>
      <c r="I761" s="40"/>
      <c r="J761" s="40"/>
      <c r="K761" s="25"/>
      <c r="L761" s="25"/>
      <c r="M761" s="60"/>
    </row>
    <row r="762" spans="4:13" ht="14.25">
      <c r="D762" s="7"/>
      <c r="F762" s="39"/>
      <c r="H762" s="25"/>
      <c r="I762" s="40"/>
      <c r="J762" s="40"/>
      <c r="K762" s="25"/>
      <c r="L762" s="25"/>
      <c r="M762" s="60"/>
    </row>
    <row r="763" spans="4:13" ht="14.25">
      <c r="D763" s="7"/>
      <c r="F763" s="39"/>
      <c r="H763" s="25"/>
      <c r="I763" s="40"/>
      <c r="J763" s="40"/>
      <c r="K763" s="25"/>
      <c r="L763" s="25"/>
      <c r="M763" s="60"/>
    </row>
    <row r="764" spans="4:13" ht="14.25">
      <c r="D764" s="7"/>
      <c r="F764" s="39"/>
      <c r="H764" s="25"/>
      <c r="I764" s="40"/>
      <c r="J764" s="40"/>
      <c r="K764" s="25"/>
      <c r="L764" s="25"/>
      <c r="M764" s="60"/>
    </row>
    <row r="765" spans="4:13" ht="14.25">
      <c r="D765" s="7"/>
      <c r="F765" s="39"/>
      <c r="H765" s="25"/>
      <c r="I765" s="40"/>
      <c r="J765" s="40"/>
      <c r="K765" s="25"/>
      <c r="L765" s="25"/>
      <c r="M765" s="60"/>
    </row>
    <row r="766" spans="4:13" ht="14.25">
      <c r="D766" s="7"/>
      <c r="F766" s="39"/>
      <c r="H766" s="25"/>
      <c r="I766" s="40"/>
      <c r="J766" s="40"/>
      <c r="K766" s="25"/>
      <c r="L766" s="25"/>
      <c r="M766" s="60"/>
    </row>
    <row r="767" spans="4:13" ht="14.25">
      <c r="D767" s="7"/>
      <c r="F767" s="39"/>
      <c r="H767" s="25"/>
      <c r="I767" s="40"/>
      <c r="J767" s="40"/>
      <c r="K767" s="25"/>
      <c r="L767" s="25"/>
      <c r="M767" s="60"/>
    </row>
    <row r="768" spans="4:13" ht="14.25">
      <c r="D768" s="7"/>
      <c r="F768" s="39"/>
      <c r="H768" s="25"/>
      <c r="I768" s="40"/>
      <c r="J768" s="40"/>
      <c r="K768" s="25"/>
      <c r="L768" s="25"/>
      <c r="M768" s="60"/>
    </row>
    <row r="769" spans="4:13" ht="14.25">
      <c r="D769" s="7"/>
      <c r="F769" s="39"/>
      <c r="H769" s="25"/>
      <c r="I769" s="40"/>
      <c r="J769" s="40"/>
      <c r="K769" s="25"/>
      <c r="L769" s="25"/>
      <c r="M769" s="60"/>
    </row>
    <row r="770" spans="4:13" ht="14.25">
      <c r="D770" s="7"/>
      <c r="F770" s="39"/>
      <c r="H770" s="25"/>
      <c r="I770" s="40"/>
      <c r="J770" s="40"/>
      <c r="K770" s="25"/>
      <c r="L770" s="25"/>
      <c r="M770" s="60"/>
    </row>
    <row r="771" spans="4:13" ht="14.25">
      <c r="D771" s="7"/>
      <c r="F771" s="39"/>
      <c r="H771" s="25"/>
      <c r="I771" s="40"/>
      <c r="J771" s="40"/>
      <c r="K771" s="25"/>
      <c r="L771" s="25"/>
      <c r="M771" s="60"/>
    </row>
    <row r="772" spans="4:13" ht="14.25">
      <c r="D772" s="7"/>
      <c r="F772" s="39"/>
      <c r="H772" s="25"/>
      <c r="I772" s="40"/>
      <c r="J772" s="40"/>
      <c r="K772" s="25"/>
      <c r="L772" s="25"/>
      <c r="M772" s="60"/>
    </row>
    <row r="773" spans="4:13" ht="14.25">
      <c r="D773" s="7"/>
      <c r="F773" s="39"/>
      <c r="H773" s="25"/>
      <c r="I773" s="40"/>
      <c r="J773" s="40"/>
      <c r="K773" s="25"/>
      <c r="L773" s="25"/>
      <c r="M773" s="60"/>
    </row>
    <row r="774" spans="4:13" ht="14.25">
      <c r="D774" s="7"/>
      <c r="F774" s="39"/>
      <c r="H774" s="25"/>
      <c r="I774" s="40"/>
      <c r="J774" s="40"/>
      <c r="K774" s="25"/>
      <c r="L774" s="25"/>
      <c r="M774" s="60"/>
    </row>
    <row r="775" spans="4:13" ht="14.25">
      <c r="D775" s="7"/>
      <c r="F775" s="39"/>
      <c r="H775" s="25"/>
      <c r="I775" s="40"/>
      <c r="J775" s="40"/>
      <c r="K775" s="25"/>
      <c r="L775" s="25"/>
      <c r="M775" s="60"/>
    </row>
    <row r="776" spans="4:13" ht="14.25">
      <c r="D776" s="7"/>
      <c r="F776" s="39"/>
      <c r="H776" s="25"/>
      <c r="I776" s="40"/>
      <c r="J776" s="40"/>
      <c r="K776" s="25"/>
      <c r="L776" s="25"/>
      <c r="M776" s="60"/>
    </row>
    <row r="777" spans="4:13" ht="14.25">
      <c r="D777" s="7"/>
      <c r="F777" s="39"/>
      <c r="H777" s="25"/>
      <c r="I777" s="40"/>
      <c r="J777" s="40"/>
      <c r="K777" s="25"/>
      <c r="L777" s="25"/>
      <c r="M777" s="60"/>
    </row>
    <row r="778" spans="4:13" ht="14.25">
      <c r="D778" s="7"/>
      <c r="F778" s="39"/>
      <c r="H778" s="25"/>
      <c r="I778" s="40"/>
      <c r="J778" s="40"/>
      <c r="K778" s="25"/>
      <c r="L778" s="25"/>
      <c r="M778" s="60"/>
    </row>
    <row r="779" spans="4:13" ht="14.25">
      <c r="D779" s="7"/>
      <c r="F779" s="39"/>
      <c r="H779" s="25"/>
      <c r="I779" s="40"/>
      <c r="J779" s="40"/>
      <c r="K779" s="25"/>
      <c r="L779" s="25"/>
      <c r="M779" s="60"/>
    </row>
    <row r="780" spans="4:13" ht="14.25">
      <c r="D780" s="7"/>
      <c r="F780" s="39"/>
      <c r="H780" s="25"/>
      <c r="I780" s="40"/>
      <c r="J780" s="40"/>
      <c r="K780" s="25"/>
      <c r="L780" s="25"/>
      <c r="M780" s="60"/>
    </row>
    <row r="781" spans="4:13" ht="14.25">
      <c r="D781" s="7"/>
      <c r="F781" s="39"/>
      <c r="H781" s="25"/>
      <c r="I781" s="40"/>
      <c r="J781" s="40"/>
      <c r="K781" s="25"/>
      <c r="L781" s="25"/>
      <c r="M781" s="60"/>
    </row>
    <row r="782" spans="4:13" ht="14.25">
      <c r="D782" s="7"/>
      <c r="F782" s="39"/>
      <c r="H782" s="25"/>
      <c r="I782" s="40"/>
      <c r="J782" s="40"/>
      <c r="K782" s="25"/>
      <c r="L782" s="25"/>
      <c r="M782" s="60"/>
    </row>
    <row r="783" spans="4:13" ht="14.25">
      <c r="D783" s="7"/>
      <c r="F783" s="39"/>
      <c r="H783" s="25"/>
      <c r="I783" s="40"/>
      <c r="J783" s="40"/>
      <c r="K783" s="25"/>
      <c r="L783" s="25"/>
      <c r="M783" s="60"/>
    </row>
    <row r="784" spans="4:13" ht="14.25">
      <c r="D784" s="7"/>
      <c r="F784" s="39"/>
      <c r="H784" s="25"/>
      <c r="I784" s="40"/>
      <c r="J784" s="40"/>
      <c r="K784" s="25"/>
      <c r="L784" s="25"/>
      <c r="M784" s="60"/>
    </row>
    <row r="785" spans="4:13" ht="14.25">
      <c r="D785" s="7"/>
      <c r="F785" s="39"/>
      <c r="H785" s="25"/>
      <c r="I785" s="40"/>
      <c r="J785" s="40"/>
      <c r="K785" s="25"/>
      <c r="L785" s="25"/>
      <c r="M785" s="60"/>
    </row>
    <row r="786" spans="4:13" ht="14.25">
      <c r="D786" s="7"/>
      <c r="F786" s="39"/>
      <c r="H786" s="25"/>
      <c r="I786" s="40"/>
      <c r="J786" s="40"/>
      <c r="K786" s="25"/>
      <c r="L786" s="25"/>
      <c r="M786" s="60"/>
    </row>
    <row r="787" spans="4:13" ht="14.25">
      <c r="D787" s="7"/>
      <c r="F787" s="39"/>
      <c r="H787" s="25"/>
      <c r="I787" s="40"/>
      <c r="J787" s="40"/>
      <c r="K787" s="25"/>
      <c r="L787" s="25"/>
      <c r="M787" s="60"/>
    </row>
    <row r="788" spans="4:13" ht="14.25">
      <c r="D788" s="7"/>
      <c r="F788" s="39"/>
      <c r="H788" s="25"/>
      <c r="I788" s="40"/>
      <c r="J788" s="40"/>
      <c r="K788" s="25"/>
      <c r="L788" s="25"/>
      <c r="M788" s="60"/>
    </row>
    <row r="789" spans="4:13" ht="14.25">
      <c r="D789" s="7"/>
      <c r="F789" s="39"/>
      <c r="H789" s="25"/>
      <c r="I789" s="40"/>
      <c r="J789" s="40"/>
      <c r="K789" s="25"/>
      <c r="L789" s="25"/>
      <c r="M789" s="60"/>
    </row>
    <row r="790" spans="4:13" ht="14.25">
      <c r="D790" s="7"/>
      <c r="F790" s="39"/>
      <c r="H790" s="25"/>
      <c r="I790" s="40"/>
      <c r="J790" s="40"/>
      <c r="K790" s="25"/>
      <c r="L790" s="25"/>
      <c r="M790" s="60"/>
    </row>
    <row r="791" spans="4:13" ht="14.25">
      <c r="D791" s="7"/>
      <c r="F791" s="39"/>
      <c r="H791" s="25"/>
      <c r="I791" s="40"/>
      <c r="J791" s="40"/>
      <c r="K791" s="25"/>
      <c r="L791" s="25"/>
      <c r="M791" s="60"/>
    </row>
    <row r="792" spans="4:13" ht="14.25">
      <c r="D792" s="7"/>
      <c r="F792" s="39"/>
      <c r="H792" s="25"/>
      <c r="I792" s="40"/>
      <c r="J792" s="40"/>
      <c r="K792" s="25"/>
      <c r="L792" s="25"/>
      <c r="M792" s="60"/>
    </row>
    <row r="793" spans="4:13" ht="14.25">
      <c r="D793" s="7"/>
      <c r="F793" s="39"/>
      <c r="H793" s="25"/>
      <c r="I793" s="40"/>
      <c r="J793" s="40"/>
      <c r="K793" s="25"/>
      <c r="L793" s="25"/>
      <c r="M793" s="60"/>
    </row>
    <row r="794" spans="4:13" ht="14.25">
      <c r="D794" s="7"/>
      <c r="F794" s="39"/>
      <c r="H794" s="25"/>
      <c r="I794" s="40"/>
      <c r="J794" s="40"/>
      <c r="K794" s="25"/>
      <c r="L794" s="25"/>
      <c r="M794" s="60"/>
    </row>
    <row r="795" spans="4:13" ht="14.25">
      <c r="D795" s="7"/>
      <c r="F795" s="39"/>
      <c r="H795" s="25"/>
      <c r="I795" s="40"/>
      <c r="J795" s="40"/>
      <c r="K795" s="25"/>
      <c r="L795" s="25"/>
      <c r="M795" s="60"/>
    </row>
    <row r="796" spans="4:13" ht="14.25">
      <c r="D796" s="7"/>
      <c r="F796" s="39"/>
      <c r="H796" s="25"/>
      <c r="I796" s="40"/>
      <c r="J796" s="40"/>
      <c r="K796" s="25"/>
      <c r="L796" s="25"/>
      <c r="M796" s="60"/>
    </row>
    <row r="797" spans="4:13" ht="14.25">
      <c r="D797" s="7"/>
      <c r="F797" s="39"/>
      <c r="H797" s="25"/>
      <c r="I797" s="40"/>
      <c r="J797" s="40"/>
      <c r="K797" s="25"/>
      <c r="L797" s="25"/>
      <c r="M797" s="60"/>
    </row>
    <row r="798" spans="4:13" ht="14.25">
      <c r="D798" s="7"/>
      <c r="F798" s="39"/>
      <c r="H798" s="25"/>
      <c r="I798" s="40"/>
      <c r="J798" s="40"/>
      <c r="K798" s="25"/>
      <c r="L798" s="25"/>
      <c r="M798" s="60"/>
    </row>
    <row r="799" spans="4:13" ht="14.25">
      <c r="D799" s="7"/>
      <c r="F799" s="39"/>
      <c r="H799" s="25"/>
      <c r="I799" s="40"/>
      <c r="J799" s="40"/>
      <c r="K799" s="25"/>
      <c r="L799" s="25"/>
      <c r="M799" s="60"/>
    </row>
    <row r="800" spans="4:13" ht="14.25">
      <c r="D800" s="7"/>
      <c r="F800" s="39"/>
      <c r="H800" s="25"/>
      <c r="I800" s="40"/>
      <c r="J800" s="40"/>
      <c r="K800" s="25"/>
      <c r="L800" s="25"/>
      <c r="M800" s="60"/>
    </row>
    <row r="801" spans="4:13" ht="14.25">
      <c r="D801" s="7"/>
      <c r="F801" s="39"/>
      <c r="H801" s="25"/>
      <c r="I801" s="40"/>
      <c r="J801" s="40"/>
      <c r="K801" s="25"/>
      <c r="L801" s="25"/>
      <c r="M801" s="60"/>
    </row>
    <row r="802" spans="4:13" ht="14.25">
      <c r="D802" s="7"/>
      <c r="F802" s="39"/>
      <c r="H802" s="25"/>
      <c r="I802" s="40"/>
      <c r="J802" s="40"/>
      <c r="K802" s="25"/>
      <c r="L802" s="25"/>
      <c r="M802" s="60"/>
    </row>
    <row r="803" spans="4:13" ht="14.25">
      <c r="D803" s="7"/>
      <c r="F803" s="39"/>
      <c r="H803" s="25"/>
      <c r="I803" s="40"/>
      <c r="J803" s="40"/>
      <c r="K803" s="25"/>
      <c r="L803" s="25"/>
      <c r="M803" s="60"/>
    </row>
    <row r="804" spans="4:13" ht="14.25">
      <c r="D804" s="7"/>
      <c r="F804" s="39"/>
      <c r="H804" s="25"/>
      <c r="I804" s="40"/>
      <c r="J804" s="40"/>
      <c r="K804" s="25"/>
      <c r="L804" s="25"/>
      <c r="M804" s="60"/>
    </row>
    <row r="805" spans="4:13" ht="14.25">
      <c r="D805" s="7"/>
      <c r="F805" s="39"/>
      <c r="H805" s="25"/>
      <c r="I805" s="40"/>
      <c r="J805" s="40"/>
      <c r="K805" s="25"/>
      <c r="L805" s="25"/>
      <c r="M805" s="60"/>
    </row>
    <row r="806" spans="4:13" ht="14.25">
      <c r="D806" s="7"/>
      <c r="F806" s="39"/>
      <c r="H806" s="25"/>
      <c r="I806" s="40"/>
      <c r="J806" s="40"/>
      <c r="K806" s="25"/>
      <c r="L806" s="25"/>
      <c r="M806" s="60"/>
    </row>
    <row r="807" spans="4:13" ht="14.25">
      <c r="D807" s="7"/>
      <c r="F807" s="39"/>
      <c r="H807" s="25"/>
      <c r="I807" s="40"/>
      <c r="J807" s="40"/>
      <c r="K807" s="25"/>
      <c r="L807" s="25"/>
      <c r="M807" s="60"/>
    </row>
    <row r="808" spans="4:13" ht="14.25">
      <c r="D808" s="7"/>
      <c r="F808" s="39"/>
      <c r="H808" s="25"/>
      <c r="I808" s="40"/>
      <c r="J808" s="40"/>
      <c r="K808" s="25"/>
      <c r="L808" s="25"/>
      <c r="M808" s="60"/>
    </row>
    <row r="809" spans="4:13" ht="14.25">
      <c r="D809" s="7"/>
      <c r="F809" s="39"/>
      <c r="H809" s="25"/>
      <c r="I809" s="40"/>
      <c r="J809" s="40"/>
      <c r="K809" s="25"/>
      <c r="L809" s="25"/>
      <c r="M809" s="60"/>
    </row>
    <row r="810" spans="4:13" ht="14.25">
      <c r="D810" s="7"/>
      <c r="F810" s="39"/>
      <c r="H810" s="25"/>
      <c r="I810" s="40"/>
      <c r="J810" s="40"/>
      <c r="K810" s="25"/>
      <c r="L810" s="25"/>
      <c r="M810" s="60"/>
    </row>
    <row r="811" spans="4:13" ht="14.25">
      <c r="D811" s="7"/>
      <c r="F811" s="39"/>
      <c r="H811" s="25"/>
      <c r="I811" s="40"/>
      <c r="J811" s="40"/>
      <c r="K811" s="25"/>
      <c r="L811" s="25"/>
      <c r="M811" s="60"/>
    </row>
    <row r="812" spans="4:13" ht="14.25">
      <c r="D812" s="7"/>
      <c r="F812" s="39"/>
      <c r="H812" s="25"/>
      <c r="I812" s="40"/>
      <c r="J812" s="40"/>
      <c r="K812" s="25"/>
      <c r="L812" s="25"/>
      <c r="M812" s="60"/>
    </row>
    <row r="813" spans="4:13" ht="14.25">
      <c r="D813" s="7"/>
      <c r="F813" s="39"/>
      <c r="H813" s="25"/>
      <c r="I813" s="40"/>
      <c r="J813" s="40"/>
      <c r="K813" s="25"/>
      <c r="L813" s="25"/>
      <c r="M813" s="60"/>
    </row>
    <row r="814" spans="4:13" ht="14.25">
      <c r="D814" s="7"/>
      <c r="F814" s="39"/>
      <c r="H814" s="25"/>
      <c r="I814" s="40"/>
      <c r="J814" s="40"/>
      <c r="K814" s="25"/>
      <c r="L814" s="25"/>
      <c r="M814" s="60"/>
    </row>
    <row r="815" spans="4:13" ht="14.25">
      <c r="D815" s="7"/>
      <c r="F815" s="39"/>
      <c r="H815" s="25"/>
      <c r="I815" s="40"/>
      <c r="J815" s="40"/>
      <c r="K815" s="25"/>
      <c r="L815" s="25"/>
      <c r="M815" s="60"/>
    </row>
    <row r="816" spans="4:13" ht="14.25">
      <c r="D816" s="7"/>
      <c r="F816" s="39"/>
      <c r="H816" s="25"/>
      <c r="I816" s="40"/>
      <c r="J816" s="40"/>
      <c r="K816" s="25"/>
      <c r="L816" s="25"/>
      <c r="M816" s="60"/>
    </row>
    <row r="817" spans="4:13" ht="14.25">
      <c r="D817" s="7"/>
      <c r="F817" s="39"/>
      <c r="H817" s="25"/>
      <c r="I817" s="40"/>
      <c r="J817" s="40"/>
      <c r="K817" s="25"/>
      <c r="L817" s="25"/>
      <c r="M817" s="60"/>
    </row>
    <row r="818" spans="4:13" ht="14.25">
      <c r="D818" s="7"/>
      <c r="F818" s="39"/>
      <c r="H818" s="25"/>
      <c r="I818" s="40"/>
      <c r="J818" s="40"/>
      <c r="K818" s="25"/>
      <c r="L818" s="25"/>
      <c r="M818" s="60"/>
    </row>
    <row r="819" spans="4:13" ht="14.25">
      <c r="D819" s="7"/>
      <c r="F819" s="39"/>
      <c r="H819" s="25"/>
      <c r="I819" s="40"/>
      <c r="J819" s="40"/>
      <c r="K819" s="25"/>
      <c r="L819" s="25"/>
      <c r="M819" s="60"/>
    </row>
    <row r="820" spans="4:13" ht="14.25">
      <c r="D820" s="7"/>
      <c r="F820" s="39"/>
      <c r="H820" s="25"/>
      <c r="I820" s="40"/>
      <c r="J820" s="40"/>
      <c r="K820" s="25"/>
      <c r="L820" s="25"/>
      <c r="M820" s="60"/>
    </row>
    <row r="821" spans="4:13" ht="14.25">
      <c r="D821" s="7"/>
      <c r="F821" s="39"/>
      <c r="H821" s="25"/>
      <c r="I821" s="40"/>
      <c r="J821" s="40"/>
      <c r="K821" s="25"/>
      <c r="L821" s="25"/>
      <c r="M821" s="60"/>
    </row>
    <row r="822" spans="4:13" ht="14.25">
      <c r="D822" s="7"/>
      <c r="F822" s="39"/>
      <c r="H822" s="25"/>
      <c r="I822" s="40"/>
      <c r="J822" s="40"/>
      <c r="K822" s="25"/>
      <c r="L822" s="25"/>
      <c r="M822" s="60"/>
    </row>
    <row r="823" spans="4:13" ht="14.25">
      <c r="D823" s="7"/>
      <c r="F823" s="39"/>
      <c r="H823" s="25"/>
      <c r="I823" s="40"/>
      <c r="J823" s="40"/>
      <c r="K823" s="25"/>
      <c r="L823" s="25"/>
      <c r="M823" s="60"/>
    </row>
    <row r="824" spans="4:13" ht="14.25">
      <c r="D824" s="7"/>
      <c r="F824" s="39"/>
      <c r="H824" s="25"/>
      <c r="I824" s="40"/>
      <c r="J824" s="40"/>
      <c r="K824" s="25"/>
      <c r="L824" s="25"/>
      <c r="M824" s="60"/>
    </row>
    <row r="825" spans="4:13" ht="14.25">
      <c r="D825" s="7"/>
      <c r="F825" s="39"/>
      <c r="H825" s="25"/>
      <c r="I825" s="40"/>
      <c r="J825" s="40"/>
      <c r="K825" s="25"/>
      <c r="L825" s="25"/>
      <c r="M825" s="60"/>
    </row>
    <row r="826" spans="4:13" ht="14.25">
      <c r="D826" s="7"/>
      <c r="F826" s="39"/>
      <c r="H826" s="25"/>
      <c r="I826" s="40"/>
      <c r="J826" s="40"/>
      <c r="K826" s="25"/>
      <c r="L826" s="25"/>
      <c r="M826" s="60"/>
    </row>
    <row r="827" spans="4:13" ht="14.25">
      <c r="D827" s="7"/>
      <c r="F827" s="39"/>
      <c r="H827" s="25"/>
      <c r="I827" s="40"/>
      <c r="J827" s="40"/>
      <c r="K827" s="25"/>
      <c r="L827" s="25"/>
      <c r="M827" s="60"/>
    </row>
    <row r="828" spans="4:13" ht="14.25">
      <c r="D828" s="7"/>
      <c r="F828" s="39"/>
      <c r="H828" s="25"/>
      <c r="I828" s="40"/>
      <c r="J828" s="40"/>
      <c r="K828" s="25"/>
      <c r="L828" s="25"/>
      <c r="M828" s="60"/>
    </row>
    <row r="829" spans="4:13" ht="14.25">
      <c r="D829" s="7"/>
      <c r="F829" s="39"/>
      <c r="H829" s="25"/>
      <c r="I829" s="40"/>
      <c r="J829" s="40"/>
      <c r="K829" s="25"/>
      <c r="L829" s="25"/>
      <c r="M829" s="60"/>
    </row>
    <row r="830" spans="4:13" ht="14.25">
      <c r="D830" s="7"/>
      <c r="F830" s="39"/>
      <c r="H830" s="25"/>
      <c r="I830" s="40"/>
      <c r="J830" s="40"/>
      <c r="K830" s="25"/>
      <c r="L830" s="25"/>
      <c r="M830" s="60"/>
    </row>
    <row r="831" spans="4:13" ht="14.25">
      <c r="D831" s="7"/>
      <c r="F831" s="39"/>
      <c r="H831" s="25"/>
      <c r="I831" s="40"/>
      <c r="J831" s="40"/>
      <c r="K831" s="25"/>
      <c r="L831" s="25"/>
      <c r="M831" s="60"/>
    </row>
    <row r="832" spans="4:13" ht="14.25">
      <c r="D832" s="7"/>
      <c r="F832" s="39"/>
      <c r="H832" s="25"/>
      <c r="I832" s="40"/>
      <c r="J832" s="40"/>
      <c r="K832" s="25"/>
      <c r="L832" s="25"/>
      <c r="M832" s="60"/>
    </row>
    <row r="833" spans="4:13" ht="14.25">
      <c r="D833" s="7"/>
      <c r="F833" s="39"/>
      <c r="H833" s="25"/>
      <c r="I833" s="40"/>
      <c r="J833" s="40"/>
      <c r="K833" s="25"/>
      <c r="L833" s="25"/>
      <c r="M833" s="60"/>
    </row>
    <row r="834" spans="4:13" ht="14.25">
      <c r="D834" s="7"/>
      <c r="F834" s="39"/>
      <c r="H834" s="25"/>
      <c r="I834" s="40"/>
      <c r="J834" s="40"/>
      <c r="K834" s="25"/>
      <c r="L834" s="25"/>
      <c r="M834" s="60"/>
    </row>
    <row r="835" spans="4:13" ht="14.25">
      <c r="D835" s="7"/>
      <c r="F835" s="39"/>
      <c r="H835" s="25"/>
      <c r="I835" s="40"/>
      <c r="J835" s="40"/>
      <c r="K835" s="25"/>
      <c r="L835" s="25"/>
      <c r="M835" s="60"/>
    </row>
    <row r="836" spans="4:13" ht="14.25">
      <c r="D836" s="7"/>
      <c r="F836" s="39"/>
      <c r="H836" s="25"/>
      <c r="I836" s="40"/>
      <c r="J836" s="40"/>
      <c r="K836" s="25"/>
      <c r="L836" s="25"/>
      <c r="M836" s="60"/>
    </row>
    <row r="837" spans="4:13" ht="14.25">
      <c r="D837" s="7"/>
      <c r="F837" s="39"/>
      <c r="H837" s="25"/>
      <c r="I837" s="40"/>
      <c r="J837" s="40"/>
      <c r="K837" s="25"/>
      <c r="L837" s="25"/>
      <c r="M837" s="60"/>
    </row>
    <row r="838" spans="4:13" ht="14.25">
      <c r="D838" s="7"/>
      <c r="F838" s="39"/>
      <c r="H838" s="25"/>
      <c r="I838" s="40"/>
      <c r="J838" s="40"/>
      <c r="K838" s="25"/>
      <c r="L838" s="25"/>
      <c r="M838" s="60"/>
    </row>
    <row r="839" spans="4:13" ht="14.25">
      <c r="D839" s="7"/>
      <c r="F839" s="39"/>
      <c r="H839" s="25"/>
      <c r="I839" s="40"/>
      <c r="J839" s="40"/>
      <c r="K839" s="25"/>
      <c r="L839" s="25"/>
      <c r="M839" s="60"/>
    </row>
    <row r="840" spans="4:13" ht="14.25">
      <c r="D840" s="7"/>
      <c r="F840" s="39"/>
      <c r="H840" s="25"/>
      <c r="I840" s="40"/>
      <c r="J840" s="40"/>
      <c r="K840" s="25"/>
      <c r="L840" s="25"/>
      <c r="M840" s="60"/>
    </row>
    <row r="841" spans="4:13" ht="14.25">
      <c r="D841" s="7"/>
      <c r="F841" s="39"/>
      <c r="H841" s="25"/>
      <c r="I841" s="40"/>
      <c r="J841" s="40"/>
      <c r="K841" s="25"/>
      <c r="L841" s="25"/>
      <c r="M841" s="60"/>
    </row>
    <row r="842" spans="4:13" ht="14.25">
      <c r="D842" s="7"/>
      <c r="F842" s="39"/>
      <c r="H842" s="25"/>
      <c r="I842" s="40"/>
      <c r="J842" s="40"/>
      <c r="K842" s="25"/>
      <c r="L842" s="25"/>
      <c r="M842" s="60"/>
    </row>
    <row r="843" spans="4:13" ht="14.25">
      <c r="D843" s="7"/>
      <c r="F843" s="39"/>
      <c r="H843" s="25"/>
      <c r="I843" s="40"/>
      <c r="J843" s="40"/>
      <c r="K843" s="25"/>
      <c r="L843" s="25"/>
      <c r="M843" s="60"/>
    </row>
    <row r="844" spans="4:13" ht="14.25">
      <c r="D844" s="7"/>
      <c r="F844" s="39"/>
      <c r="H844" s="25"/>
      <c r="I844" s="40"/>
      <c r="J844" s="40"/>
      <c r="K844" s="25"/>
      <c r="L844" s="25"/>
      <c r="M844" s="60"/>
    </row>
    <row r="845" spans="4:13" ht="14.25">
      <c r="D845" s="7"/>
      <c r="F845" s="39"/>
      <c r="H845" s="25"/>
      <c r="I845" s="40"/>
      <c r="J845" s="40"/>
      <c r="K845" s="25"/>
      <c r="L845" s="25"/>
      <c r="M845" s="60"/>
    </row>
    <row r="846" spans="4:13" ht="14.25">
      <c r="D846" s="7"/>
      <c r="F846" s="39"/>
      <c r="H846" s="25"/>
      <c r="I846" s="40"/>
      <c r="J846" s="40"/>
      <c r="K846" s="25"/>
      <c r="L846" s="25"/>
      <c r="M846" s="60"/>
    </row>
    <row r="847" spans="4:13" ht="14.25">
      <c r="D847" s="7"/>
      <c r="F847" s="39"/>
      <c r="H847" s="25"/>
      <c r="I847" s="40"/>
      <c r="J847" s="40"/>
      <c r="K847" s="25"/>
      <c r="L847" s="25"/>
      <c r="M847" s="60"/>
    </row>
    <row r="848" spans="4:13" ht="14.25">
      <c r="D848" s="7"/>
      <c r="F848" s="39"/>
      <c r="H848" s="25"/>
      <c r="I848" s="40"/>
      <c r="J848" s="40"/>
      <c r="K848" s="25"/>
      <c r="L848" s="25"/>
      <c r="M848" s="60"/>
    </row>
    <row r="849" spans="4:13" ht="14.25">
      <c r="D849" s="7"/>
      <c r="F849" s="39"/>
      <c r="H849" s="25"/>
      <c r="I849" s="40"/>
      <c r="J849" s="40"/>
      <c r="K849" s="25"/>
      <c r="L849" s="25"/>
      <c r="M849" s="60"/>
    </row>
    <row r="850" spans="4:13" ht="14.25">
      <c r="D850" s="7"/>
      <c r="F850" s="39"/>
      <c r="H850" s="25"/>
      <c r="I850" s="40"/>
      <c r="J850" s="40"/>
      <c r="K850" s="25"/>
      <c r="L850" s="25"/>
      <c r="M850" s="60"/>
    </row>
    <row r="851" spans="4:13" ht="14.25">
      <c r="D851" s="7"/>
      <c r="F851" s="39"/>
      <c r="H851" s="25"/>
      <c r="I851" s="40"/>
      <c r="J851" s="40"/>
      <c r="K851" s="25"/>
      <c r="L851" s="25"/>
      <c r="M851" s="60"/>
    </row>
    <row r="852" spans="4:13" ht="14.25">
      <c r="D852" s="7"/>
      <c r="F852" s="39"/>
      <c r="H852" s="25"/>
      <c r="I852" s="40"/>
      <c r="J852" s="40"/>
      <c r="K852" s="25"/>
      <c r="L852" s="25"/>
      <c r="M852" s="60"/>
    </row>
    <row r="853" spans="4:13" ht="14.25">
      <c r="D853" s="7"/>
      <c r="F853" s="39"/>
      <c r="H853" s="25"/>
      <c r="I853" s="40"/>
      <c r="J853" s="40"/>
      <c r="K853" s="25"/>
      <c r="L853" s="25"/>
      <c r="M853" s="60"/>
    </row>
    <row r="854" spans="4:13" ht="14.25">
      <c r="D854" s="7"/>
      <c r="F854" s="39"/>
      <c r="H854" s="25"/>
      <c r="I854" s="40"/>
      <c r="J854" s="40"/>
      <c r="K854" s="25"/>
      <c r="L854" s="25"/>
      <c r="M854" s="60"/>
    </row>
    <row r="855" spans="4:13" ht="14.25">
      <c r="D855" s="7"/>
      <c r="F855" s="39"/>
      <c r="H855" s="25"/>
      <c r="I855" s="40"/>
      <c r="J855" s="40"/>
      <c r="K855" s="25"/>
      <c r="L855" s="25"/>
      <c r="M855" s="60"/>
    </row>
    <row r="856" spans="4:13" ht="14.25">
      <c r="D856" s="7"/>
      <c r="F856" s="39"/>
      <c r="H856" s="25"/>
      <c r="I856" s="40"/>
      <c r="J856" s="40"/>
      <c r="K856" s="25"/>
      <c r="L856" s="25"/>
      <c r="M856" s="60"/>
    </row>
    <row r="857" spans="4:13" ht="14.25">
      <c r="D857" s="7"/>
      <c r="F857" s="39"/>
      <c r="H857" s="25"/>
      <c r="I857" s="40"/>
      <c r="J857" s="40"/>
      <c r="K857" s="25"/>
      <c r="L857" s="25"/>
      <c r="M857" s="60"/>
    </row>
    <row r="858" spans="4:13" ht="14.25">
      <c r="D858" s="7"/>
      <c r="F858" s="39"/>
      <c r="H858" s="25"/>
      <c r="I858" s="40"/>
      <c r="J858" s="40"/>
      <c r="K858" s="25"/>
      <c r="L858" s="25"/>
      <c r="M858" s="60"/>
    </row>
    <row r="859" spans="4:13" ht="14.25">
      <c r="D859" s="7"/>
      <c r="F859" s="39"/>
      <c r="H859" s="25"/>
      <c r="I859" s="40"/>
      <c r="J859" s="40"/>
      <c r="K859" s="25"/>
      <c r="L859" s="25"/>
      <c r="M859" s="60"/>
    </row>
    <row r="860" spans="4:13" ht="14.25">
      <c r="D860" s="7"/>
      <c r="F860" s="39"/>
      <c r="H860" s="25"/>
      <c r="I860" s="40"/>
      <c r="J860" s="40"/>
      <c r="K860" s="25"/>
      <c r="L860" s="25"/>
      <c r="M860" s="60"/>
    </row>
    <row r="861" spans="4:13" ht="14.25">
      <c r="D861" s="7"/>
      <c r="F861" s="39"/>
      <c r="H861" s="25"/>
      <c r="I861" s="40"/>
      <c r="J861" s="40"/>
      <c r="K861" s="25"/>
      <c r="L861" s="25"/>
      <c r="M861" s="60"/>
    </row>
    <row r="862" spans="4:13" ht="14.25">
      <c r="D862" s="7"/>
      <c r="F862" s="39"/>
      <c r="H862" s="25"/>
      <c r="I862" s="40"/>
      <c r="J862" s="40"/>
      <c r="K862" s="25"/>
      <c r="L862" s="25"/>
      <c r="M862" s="60"/>
    </row>
    <row r="863" spans="4:13" ht="14.25">
      <c r="D863" s="7"/>
      <c r="F863" s="39"/>
      <c r="H863" s="25"/>
      <c r="I863" s="40"/>
      <c r="J863" s="40"/>
      <c r="K863" s="25"/>
      <c r="L863" s="25"/>
      <c r="M863" s="60"/>
    </row>
    <row r="864" spans="4:13" ht="14.25">
      <c r="D864" s="7"/>
      <c r="F864" s="39"/>
      <c r="H864" s="25"/>
      <c r="I864" s="40"/>
      <c r="J864" s="40"/>
      <c r="K864" s="25"/>
      <c r="L864" s="25"/>
      <c r="M864" s="60"/>
    </row>
    <row r="865" spans="4:13" ht="14.25">
      <c r="D865" s="7"/>
      <c r="F865" s="39"/>
      <c r="H865" s="25"/>
      <c r="I865" s="40"/>
      <c r="J865" s="40"/>
      <c r="K865" s="25"/>
      <c r="L865" s="25"/>
      <c r="M865" s="60"/>
    </row>
    <row r="866" spans="4:13" ht="14.25">
      <c r="D866" s="7"/>
      <c r="F866" s="39"/>
      <c r="H866" s="25"/>
      <c r="I866" s="40"/>
      <c r="J866" s="40"/>
      <c r="K866" s="25"/>
      <c r="L866" s="25"/>
      <c r="M866" s="60"/>
    </row>
    <row r="867" spans="4:13" ht="14.25">
      <c r="D867" s="7"/>
      <c r="F867" s="39"/>
      <c r="H867" s="25"/>
      <c r="I867" s="40"/>
      <c r="J867" s="40"/>
      <c r="K867" s="25"/>
      <c r="L867" s="25"/>
      <c r="M867" s="60"/>
    </row>
    <row r="868" spans="4:13" ht="14.25">
      <c r="D868" s="7"/>
      <c r="F868" s="39"/>
      <c r="H868" s="25"/>
      <c r="I868" s="40"/>
      <c r="J868" s="40"/>
      <c r="K868" s="25"/>
      <c r="L868" s="25"/>
      <c r="M868" s="60"/>
    </row>
    <row r="869" spans="4:13" ht="14.25">
      <c r="D869" s="7"/>
      <c r="F869" s="39"/>
      <c r="H869" s="25"/>
      <c r="I869" s="40"/>
      <c r="J869" s="40"/>
      <c r="K869" s="25"/>
      <c r="L869" s="25"/>
      <c r="M869" s="60"/>
    </row>
    <row r="870" spans="4:13" ht="14.25">
      <c r="D870" s="7"/>
      <c r="F870" s="39"/>
      <c r="H870" s="25"/>
      <c r="I870" s="40"/>
      <c r="J870" s="40"/>
      <c r="K870" s="25"/>
      <c r="L870" s="25"/>
      <c r="M870" s="60"/>
    </row>
    <row r="871" spans="4:13" ht="14.25">
      <c r="D871" s="7"/>
      <c r="F871" s="39"/>
      <c r="H871" s="25"/>
      <c r="I871" s="40"/>
      <c r="J871" s="40"/>
      <c r="K871" s="25"/>
      <c r="L871" s="25"/>
      <c r="M871" s="60"/>
    </row>
    <row r="872" spans="4:13" ht="14.25">
      <c r="D872" s="7"/>
      <c r="F872" s="39"/>
      <c r="H872" s="25"/>
      <c r="I872" s="40"/>
      <c r="J872" s="40"/>
      <c r="K872" s="25"/>
      <c r="L872" s="25"/>
      <c r="M872" s="60"/>
    </row>
    <row r="873" spans="4:13" ht="14.25">
      <c r="D873" s="7"/>
      <c r="F873" s="39"/>
      <c r="H873" s="25"/>
      <c r="I873" s="40"/>
      <c r="J873" s="40"/>
      <c r="K873" s="25"/>
      <c r="L873" s="25"/>
      <c r="M873" s="60"/>
    </row>
    <row r="874" spans="4:13" ht="14.25">
      <c r="D874" s="7"/>
      <c r="F874" s="39"/>
      <c r="H874" s="25"/>
      <c r="I874" s="40"/>
      <c r="J874" s="40"/>
      <c r="K874" s="25"/>
      <c r="L874" s="25"/>
      <c r="M874" s="60"/>
    </row>
    <row r="875" spans="4:13" ht="14.25">
      <c r="D875" s="7"/>
      <c r="F875" s="39"/>
      <c r="H875" s="25"/>
      <c r="I875" s="40"/>
      <c r="J875" s="40"/>
      <c r="K875" s="25"/>
      <c r="L875" s="25"/>
      <c r="M875" s="60"/>
    </row>
    <row r="876" spans="4:13" ht="14.25">
      <c r="D876" s="7"/>
      <c r="F876" s="39"/>
      <c r="H876" s="25"/>
      <c r="I876" s="40"/>
      <c r="J876" s="40"/>
      <c r="K876" s="25"/>
      <c r="L876" s="25"/>
      <c r="M876" s="60"/>
    </row>
    <row r="877" spans="4:13" ht="14.25">
      <c r="D877" s="7"/>
      <c r="F877" s="39"/>
      <c r="H877" s="25"/>
      <c r="I877" s="40"/>
      <c r="J877" s="40"/>
      <c r="K877" s="25"/>
      <c r="L877" s="25"/>
      <c r="M877" s="60"/>
    </row>
    <row r="878" spans="4:13" ht="14.25">
      <c r="D878" s="7"/>
      <c r="F878" s="39"/>
      <c r="H878" s="25"/>
      <c r="I878" s="40"/>
      <c r="J878" s="40"/>
      <c r="K878" s="25"/>
      <c r="L878" s="25"/>
      <c r="M878" s="60"/>
    </row>
    <row r="879" spans="4:13" ht="14.25">
      <c r="D879" s="7"/>
      <c r="F879" s="39"/>
      <c r="H879" s="25"/>
      <c r="I879" s="40"/>
      <c r="J879" s="40"/>
      <c r="K879" s="25"/>
      <c r="L879" s="25"/>
      <c r="M879" s="60"/>
    </row>
    <row r="880" spans="4:13" ht="14.25">
      <c r="D880" s="7"/>
      <c r="F880" s="39"/>
      <c r="H880" s="25"/>
      <c r="I880" s="40"/>
      <c r="J880" s="40"/>
      <c r="K880" s="25"/>
      <c r="L880" s="25"/>
      <c r="M880" s="60"/>
    </row>
    <row r="881" spans="4:13" ht="14.25">
      <c r="D881" s="7"/>
      <c r="F881" s="39"/>
      <c r="H881" s="25"/>
      <c r="I881" s="40"/>
      <c r="J881" s="40"/>
      <c r="K881" s="25"/>
      <c r="L881" s="25"/>
      <c r="M881" s="60"/>
    </row>
  </sheetData>
  <autoFilter ref="A1:Y881">
    <filterColumn colId="10">
      <filters blank="1">
        <filter val="1"/>
        <filter val="10"/>
        <filter val="Giảm trừ gia cảnh"/>
      </filters>
    </filterColumn>
    <filterColumn colId="11">
      <filters blank="1">
        <filter val="1"/>
        <filter val="11"/>
        <filter val="2"/>
        <filter val="3"/>
        <filter val="4"/>
        <filter val="Giảm trừ người phụ thuộc"/>
      </filters>
    </filterColumn>
    <filterColumn colId="12">
      <filters blank="1">
        <filter val="0.00"/>
        <filter val="0.05"/>
        <filter val="0.10"/>
        <filter val="0.20"/>
        <filter val="12"/>
        <filter val="Hệ số PCTN"/>
      </filters>
    </filterColumn>
  </autoFilter>
  <conditionalFormatting sqref="B86">
    <cfRule type="notContainsBlanks" dxfId="0" priority="1">
      <formula>LEN(TRIM(B86))&gt;0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FF00"/>
  </sheetPr>
  <dimension ref="A1:AN837"/>
  <sheetViews>
    <sheetView tabSelected="1" topLeftCell="H4" workbookViewId="0">
      <pane ySplit="2" topLeftCell="A6" activePane="bottomLeft" state="frozen"/>
      <selection activeCell="A4" sqref="A4"/>
      <selection pane="bottomLeft" activeCell="K12" sqref="K12"/>
    </sheetView>
  </sheetViews>
  <sheetFormatPr defaultColWidth="9.140625" defaultRowHeight="15.75" customHeight="1"/>
  <cols>
    <col min="1" max="1" width="4.140625" style="290" bestFit="1" customWidth="1"/>
    <col min="2" max="2" width="6.28515625" style="290" customWidth="1"/>
    <col min="3" max="3" width="20.140625" style="290" bestFit="1" customWidth="1"/>
    <col min="4" max="4" width="29.140625" style="290" bestFit="1" customWidth="1"/>
    <col min="5" max="5" width="21" style="290" bestFit="1" customWidth="1"/>
    <col min="6" max="6" width="14.85546875" style="290" bestFit="1" customWidth="1"/>
    <col min="7" max="7" width="6.7109375" style="290" bestFit="1" customWidth="1"/>
    <col min="8" max="8" width="8.5703125" style="290" bestFit="1" customWidth="1"/>
    <col min="9" max="9" width="7.85546875" style="290" bestFit="1" customWidth="1"/>
    <col min="10" max="10" width="8" style="290" bestFit="1" customWidth="1"/>
    <col min="11" max="11" width="12" style="290" bestFit="1" customWidth="1"/>
    <col min="12" max="12" width="8.7109375" style="290" bestFit="1" customWidth="1"/>
    <col min="13" max="13" width="6.85546875" style="290" bestFit="1" customWidth="1"/>
    <col min="14" max="14" width="13.28515625" style="290" bestFit="1" customWidth="1"/>
    <col min="15" max="15" width="17" style="290" bestFit="1" customWidth="1"/>
    <col min="16" max="16" width="10.28515625" style="290" bestFit="1" customWidth="1"/>
    <col min="17" max="17" width="11.42578125" style="290" bestFit="1" customWidth="1"/>
    <col min="18" max="19" width="13.140625" style="290" bestFit="1" customWidth="1"/>
    <col min="20" max="20" width="10.42578125" style="290" bestFit="1" customWidth="1"/>
    <col min="21" max="21" width="10.28515625" style="290" bestFit="1" customWidth="1"/>
    <col min="22" max="22" width="10.42578125" style="290" bestFit="1" customWidth="1"/>
    <col min="23" max="23" width="14.42578125" style="290" bestFit="1" customWidth="1"/>
    <col min="24" max="25" width="9.5703125" style="290" bestFit="1" customWidth="1"/>
    <col min="26" max="26" width="10.85546875" style="290" bestFit="1" customWidth="1"/>
    <col min="27" max="27" width="8.28515625" style="290" bestFit="1" customWidth="1"/>
    <col min="28" max="28" width="8.7109375" style="290" bestFit="1" customWidth="1"/>
    <col min="29" max="29" width="16.140625" style="290" bestFit="1" customWidth="1"/>
    <col min="30" max="16384" width="9.140625" style="290"/>
  </cols>
  <sheetData>
    <row r="1" spans="1:40" ht="15.75" customHeight="1">
      <c r="B1" s="371" t="s">
        <v>766</v>
      </c>
      <c r="C1" s="371"/>
      <c r="D1" s="371"/>
      <c r="E1" s="371"/>
    </row>
    <row r="2" spans="1:40" ht="15.75" customHeight="1">
      <c r="B2" s="371" t="s">
        <v>767</v>
      </c>
      <c r="C2" s="371"/>
      <c r="D2" s="371"/>
      <c r="E2" s="371"/>
    </row>
    <row r="3" spans="1:40" ht="24.75" customHeight="1">
      <c r="A3" s="372" t="s">
        <v>768</v>
      </c>
      <c r="B3" s="372"/>
      <c r="C3" s="372"/>
      <c r="D3" s="372"/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</row>
    <row r="4" spans="1:40" s="382" customFormat="1" ht="23.25" customHeight="1">
      <c r="A4" s="376" t="s">
        <v>3</v>
      </c>
      <c r="B4" s="377" t="s">
        <v>771</v>
      </c>
      <c r="C4" s="377" t="s">
        <v>53</v>
      </c>
      <c r="D4" s="378" t="s">
        <v>54</v>
      </c>
      <c r="E4" s="379" t="s">
        <v>55</v>
      </c>
      <c r="F4" s="377" t="s">
        <v>56</v>
      </c>
      <c r="G4" s="377" t="s">
        <v>57</v>
      </c>
      <c r="H4" s="380"/>
      <c r="I4" s="380"/>
      <c r="J4" s="380"/>
      <c r="K4" s="380"/>
      <c r="L4" s="380"/>
      <c r="M4" s="377" t="s">
        <v>87</v>
      </c>
      <c r="N4" s="377" t="s">
        <v>7</v>
      </c>
      <c r="O4" s="380"/>
      <c r="P4" s="380"/>
      <c r="Q4" s="380"/>
      <c r="R4" s="380"/>
      <c r="S4" s="378" t="s">
        <v>88</v>
      </c>
      <c r="T4" s="377" t="s">
        <v>89</v>
      </c>
      <c r="U4" s="380"/>
      <c r="V4" s="380"/>
      <c r="W4" s="380"/>
      <c r="X4" s="380"/>
      <c r="Y4" s="377" t="s">
        <v>89</v>
      </c>
      <c r="Z4" s="377" t="s">
        <v>92</v>
      </c>
      <c r="AA4" s="377" t="s">
        <v>93</v>
      </c>
      <c r="AB4" s="377" t="s">
        <v>94</v>
      </c>
      <c r="AC4" s="378" t="s">
        <v>95</v>
      </c>
      <c r="AD4" s="381"/>
      <c r="AE4" s="381"/>
      <c r="AF4" s="381"/>
      <c r="AG4" s="381"/>
      <c r="AH4" s="381"/>
      <c r="AI4" s="381"/>
      <c r="AJ4" s="381"/>
      <c r="AK4" s="381"/>
      <c r="AL4" s="381"/>
      <c r="AM4" s="381"/>
      <c r="AN4" s="381"/>
    </row>
    <row r="5" spans="1:40" s="382" customFormat="1" ht="34.5" customHeight="1">
      <c r="A5" s="383"/>
      <c r="B5" s="383"/>
      <c r="C5" s="383"/>
      <c r="D5" s="383"/>
      <c r="E5" s="383"/>
      <c r="F5" s="383"/>
      <c r="G5" s="384" t="str">
        <f>GD_CHAM_CONG!AN5</f>
        <v>X</v>
      </c>
      <c r="H5" s="384" t="s">
        <v>103</v>
      </c>
      <c r="I5" s="384" t="s">
        <v>44</v>
      </c>
      <c r="J5" s="384" t="s">
        <v>104</v>
      </c>
      <c r="K5" s="384" t="s">
        <v>105</v>
      </c>
      <c r="L5" s="384" t="s">
        <v>106</v>
      </c>
      <c r="M5" s="383"/>
      <c r="N5" s="385" t="s">
        <v>107</v>
      </c>
      <c r="O5" s="384" t="s">
        <v>108</v>
      </c>
      <c r="P5" s="385" t="s">
        <v>27</v>
      </c>
      <c r="Q5" s="385" t="s">
        <v>144</v>
      </c>
      <c r="R5" s="385" t="s">
        <v>62</v>
      </c>
      <c r="S5" s="383"/>
      <c r="T5" s="385" t="s">
        <v>31</v>
      </c>
      <c r="U5" s="385" t="s">
        <v>33</v>
      </c>
      <c r="V5" s="385" t="s">
        <v>35</v>
      </c>
      <c r="W5" s="384" t="s">
        <v>769</v>
      </c>
      <c r="X5" s="385" t="s">
        <v>145</v>
      </c>
      <c r="Y5" s="383"/>
      <c r="Z5" s="383"/>
      <c r="AA5" s="383"/>
      <c r="AB5" s="383"/>
      <c r="AC5" s="383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</row>
    <row r="6" spans="1:40" ht="17.25" customHeight="1">
      <c r="A6" s="291">
        <v>1</v>
      </c>
      <c r="B6" s="292">
        <f>GD_LCD_HS_LNS!B4</f>
        <v>10530</v>
      </c>
      <c r="C6" s="292" t="str">
        <f>GD_LCD_HS_LNS!C4</f>
        <v>Bùi Tuấn Anh</v>
      </c>
      <c r="D6" s="292" t="str">
        <f>GD_LCD_HS_LNS!D4</f>
        <v>Giám đốc</v>
      </c>
      <c r="E6" s="293">
        <f>VLOOKUP(B6,GD_LCD_HS_LNS!$B$4:$E$914,4,FALSE)</f>
        <v>12671000</v>
      </c>
      <c r="F6" s="294">
        <v>10520054658011</v>
      </c>
      <c r="G6" s="295">
        <f>VLOOKUP(B6,GD_CHAM_CONG!$C$6:$AN$912,38,FALSE)</f>
        <v>22</v>
      </c>
      <c r="H6" s="295">
        <f>VLOOKUP(B6,GD_CHAM_CONG!$C$6:$AS$912,39,FALSE)+VLOOKUP(B6,GD_CHAM_CONG!$C$6:$AS$912,40,FALSE)+VLOOKUP(B6,GD_CHAM_CONG!$C$6:$AS$912,41,FALSE)+VLOOKUP(B6,GD_CHAM_CONG!$C$6:$AS$912,42,FALSE)+VLOOKUP(B6,GD_CHAM_CONG!$C$6:$AS$912,43,FALSE)</f>
        <v>0</v>
      </c>
      <c r="I6" s="295">
        <f>VLOOKUP(B6,GD_CHAM_CONG!$C$6:$AV$912,44,FALSE)+VLOOKUP(B6,GD_CHAM_CONG!$C$6:$AV$912,45,FALSE)+VLOOKUP(B6,GD_CHAM_CONG!$C$6:$AV$912,46,FALSE)</f>
        <v>0</v>
      </c>
      <c r="J6" s="295">
        <f>VLOOKUP(B6,GD_CHAM_CONG!$C$6:$AW$912,47,FALSE)</f>
        <v>0</v>
      </c>
      <c r="K6" s="295">
        <f>VLOOKUP(B6,GD_CHAM_CONG!$C$6:$AZ$912,47,FALSE)+VLOOKUP(B6,GD_CHAM_CONG!$C$6:$AZ$912,48,FALSE)</f>
        <v>0</v>
      </c>
      <c r="L6" s="295">
        <f>VLOOKUP(B6,GD_CHAM_CONG!$C$6:$BF$912,50,FALSE)+VLOOKUP(B6,GD_CHAM_CONG!$C$6:$BF$912,51,FALSE)+VLOOKUP(B6,GD_CHAM_CONG!$C$6:$BF$912,52,FALSE)+VLOOKUP(B6,GD_CHAM_CONG!$C$6:$BF$912,53,FALSE)+VLOOKUP(B6,GD_CHAM_CONG!$C$6:$BF$912,54,FALSE)</f>
        <v>0</v>
      </c>
      <c r="M6" s="296">
        <f>VLOOKUP(B6,GD_CHAM_CONG!$C$1:$BJ$397,60,FALSE)</f>
        <v>1</v>
      </c>
      <c r="N6" s="297">
        <f>VLOOKUP(B6,RPT_LNS_LUONG_CHE_DO!$B$5:$BA$976,52,FALSE)</f>
        <v>75000000</v>
      </c>
      <c r="O6" s="297">
        <f>VLOOKUP(B6,RPT_LNS_LUONG_CHE_DO!$B$5:$CA$976,78,FALSE)</f>
        <v>0</v>
      </c>
      <c r="P6" s="297">
        <f>VLOOKUP(B6,RPT_PHU_CAP_TN!$B$5:$G$916,6,FALSE)</f>
        <v>0</v>
      </c>
      <c r="Q6" s="297">
        <f>VLOOKUP(B6,RPT_TIEN_AN_TRUA!$B$5:$I$957,8,FALSE)</f>
        <v>680000</v>
      </c>
      <c r="R6" s="297">
        <f>VLOOKUP(B6,RPT_LNS_LUONG_CHE_DO!$B$5:$CE$980,74,FALSE)+VLOOKUP(B6,RPT_LNS_LUONG_CHE_DO!$B$5:$CE$980,73,FALSE)</f>
        <v>0</v>
      </c>
      <c r="S6" s="297">
        <f t="shared" ref="S6:S475" si="0">SUM(N6:R6)</f>
        <v>75680000</v>
      </c>
      <c r="T6" s="298">
        <f>VLOOKUP(B6,RPT_BAO_HIEM!$B$5:$N$1004,11,FALSE)</f>
        <v>1013680</v>
      </c>
      <c r="U6" s="298">
        <f>VLOOKUP(B6,RPT_BAO_HIEM!$B$5:$N$1004,12,FALSE)</f>
        <v>190065</v>
      </c>
      <c r="V6" s="298">
        <f>VLOOKUP(B6,RPT_BAO_HIEM!$B$5:$N$1004,13,FALSE)</f>
        <v>126710</v>
      </c>
      <c r="W6" s="299">
        <f>VLOOKUP(B6,RPT_DOAN_PHI!$B$5:$H$913,7,FALSE)</f>
        <v>115000</v>
      </c>
      <c r="X6" s="298">
        <f>VLOOKUP(B6,RPT_THUE!$B$5:$H$916,7,FALSE)</f>
        <v>11390863.499999996</v>
      </c>
      <c r="Y6" s="298">
        <f t="shared" ref="Y6:Y475" si="1">SUM(T6:X6)</f>
        <v>12836318.499999996</v>
      </c>
      <c r="Z6" s="300">
        <f t="shared" ref="Z6:Z475" si="2">S6-Y6</f>
        <v>62843681.5</v>
      </c>
      <c r="AA6" s="300"/>
      <c r="AB6" s="301"/>
      <c r="AC6" s="300">
        <f t="shared" ref="AC6:AC476" si="3">Z6-AA6+AB6</f>
        <v>62843681.5</v>
      </c>
    </row>
    <row r="7" spans="1:40" ht="17.25" customHeight="1">
      <c r="A7" s="302">
        <f t="shared" ref="A7:A475" si="4">A6+1</f>
        <v>2</v>
      </c>
      <c r="B7" s="303">
        <f>GD_LCD_HS_LNS!B5</f>
        <v>10532</v>
      </c>
      <c r="C7" s="303" t="str">
        <f>GD_LCD_HS_LNS!C5</f>
        <v>Vũ Trung Thành</v>
      </c>
      <c r="D7" s="303" t="str">
        <f>GD_LCD_HS_LNS!D5</f>
        <v>Phó Giám đốc</v>
      </c>
      <c r="E7" s="304">
        <f>VLOOKUP(B7,GD_LCD_HS_LNS!$B$4:$E$914,4,FALSE)</f>
        <v>10734000</v>
      </c>
      <c r="F7" s="305">
        <v>10520047943010</v>
      </c>
      <c r="G7" s="306">
        <f>VLOOKUP(B7,GD_CHAM_CONG!$C$6:$AN$912,38,FALSE)</f>
        <v>22</v>
      </c>
      <c r="H7" s="306">
        <f>VLOOKUP(B7,GD_CHAM_CONG!$C$6:$AS$912,39,FALSE)+VLOOKUP(B7,GD_CHAM_CONG!$C$6:$AS$912,40,FALSE)+VLOOKUP(B7,GD_CHAM_CONG!$C$6:$AS$912,41,FALSE)+VLOOKUP(B7,GD_CHAM_CONG!$C$6:$AS$912,42,FALSE)+VLOOKUP(B7,GD_CHAM_CONG!$C$6:$AS$912,43,FALSE)</f>
        <v>0</v>
      </c>
      <c r="I7" s="306">
        <f>VLOOKUP(B7,GD_CHAM_CONG!$C$6:$AV$912,44,FALSE)+VLOOKUP(B7,GD_CHAM_CONG!$C$6:$AV$912,45,FALSE)+VLOOKUP(B7,GD_CHAM_CONG!$C$6:$AV$912,46,FALSE)</f>
        <v>0</v>
      </c>
      <c r="J7" s="306">
        <f>VLOOKUP(B7,GD_CHAM_CONG!$C$6:$AW$912,47,FALSE)</f>
        <v>0</v>
      </c>
      <c r="K7" s="306">
        <f>VLOOKUP(B7,GD_CHAM_CONG!$C$6:$AZ$912,47,FALSE)+VLOOKUP(B7,GD_CHAM_CONG!$C$6:$AZ$912,48,FALSE)</f>
        <v>0</v>
      </c>
      <c r="L7" s="306">
        <f>VLOOKUP(B7,GD_CHAM_CONG!$C$6:$BF$912,50,FALSE)+VLOOKUP(B7,GD_CHAM_CONG!$C$6:$BF$912,51,FALSE)+VLOOKUP(B7,GD_CHAM_CONG!$C$6:$BF$912,52,FALSE)+VLOOKUP(B7,GD_CHAM_CONG!$C$6:$BF$912,53,FALSE)+VLOOKUP(B7,GD_CHAM_CONG!$C$6:$BF$912,54,FALSE)</f>
        <v>0</v>
      </c>
      <c r="M7" s="307">
        <f>VLOOKUP(B7,GD_CHAM_CONG!$C$1:$BJ$397,60,FALSE)</f>
        <v>1</v>
      </c>
      <c r="N7" s="308">
        <f>VLOOKUP(B7,RPT_LNS_LUONG_CHE_DO!$B$5:$BA$976,52,FALSE)</f>
        <v>60000000</v>
      </c>
      <c r="O7" s="308">
        <f>VLOOKUP(B7,RPT_LNS_LUONG_CHE_DO!$B$5:$CA$976,78,FALSE)</f>
        <v>0</v>
      </c>
      <c r="P7" s="308">
        <f>VLOOKUP(B7,RPT_PHU_CAP_TN!$B$5:$G$916,6,FALSE)</f>
        <v>0</v>
      </c>
      <c r="Q7" s="308">
        <f>VLOOKUP(B7,RPT_TIEN_AN_TRUA!$B$5:$I$957,8,FALSE)</f>
        <v>680000</v>
      </c>
      <c r="R7" s="308">
        <f>VLOOKUP(B7,RPT_LNS_LUONG_CHE_DO!$B$5:$CE$980,74,FALSE)+VLOOKUP(B7,RPT_LNS_LUONG_CHE_DO!$B$5:$CE$980,73,FALSE)</f>
        <v>0</v>
      </c>
      <c r="S7" s="308">
        <f t="shared" si="0"/>
        <v>60680000</v>
      </c>
      <c r="T7" s="309">
        <f>VLOOKUP(B7,RPT_BAO_HIEM!$B$5:$N$1004,11,FALSE)</f>
        <v>858720</v>
      </c>
      <c r="U7" s="309">
        <f>VLOOKUP(B7,RPT_BAO_HIEM!$B$5:$N$1004,12,FALSE)</f>
        <v>161010</v>
      </c>
      <c r="V7" s="309">
        <f>VLOOKUP(B7,RPT_BAO_HIEM!$B$5:$N$1004,13,FALSE)</f>
        <v>107340</v>
      </c>
      <c r="W7" s="310">
        <f>VLOOKUP(B7,RPT_DOAN_PHI!$B$5:$H$913,7,FALSE)</f>
        <v>115000</v>
      </c>
      <c r="X7" s="309">
        <f>VLOOKUP(B7,RPT_THUE!$B$5:$H$916,7,FALSE)</f>
        <v>7418232.4999999981</v>
      </c>
      <c r="Y7" s="309">
        <f t="shared" si="1"/>
        <v>8660302.4999999981</v>
      </c>
      <c r="Z7" s="311">
        <f t="shared" si="2"/>
        <v>52019697.5</v>
      </c>
      <c r="AA7" s="311"/>
      <c r="AB7" s="312"/>
      <c r="AC7" s="311">
        <f t="shared" si="3"/>
        <v>52019697.5</v>
      </c>
    </row>
    <row r="8" spans="1:40" ht="17.25" customHeight="1">
      <c r="A8" s="302">
        <f t="shared" si="4"/>
        <v>3</v>
      </c>
      <c r="B8" s="303">
        <f>GD_LCD_HS_LNS!B6</f>
        <v>10806</v>
      </c>
      <c r="C8" s="303" t="str">
        <f>GD_LCD_HS_LNS!C6</f>
        <v>Phương Hồng Minh</v>
      </c>
      <c r="D8" s="303" t="str">
        <f>GD_LCD_HS_LNS!D6</f>
        <v>Phó Giám đốc</v>
      </c>
      <c r="E8" s="304">
        <f>VLOOKUP(B8,GD_LCD_HS_LNS!$B$4:$E$914,4,FALSE)</f>
        <v>10734000</v>
      </c>
      <c r="F8" s="305">
        <v>10520973265018</v>
      </c>
      <c r="G8" s="306">
        <f>VLOOKUP(B8,GD_CHAM_CONG!$C$6:$AN$912,38,FALSE)</f>
        <v>22</v>
      </c>
      <c r="H8" s="306">
        <f>VLOOKUP(B8,GD_CHAM_CONG!$C$6:$AS$912,39,FALSE)+VLOOKUP(B8,GD_CHAM_CONG!$C$6:$AS$912,40,FALSE)+VLOOKUP(B8,GD_CHAM_CONG!$C$6:$AS$912,41,FALSE)+VLOOKUP(B8,GD_CHAM_CONG!$C$6:$AS$912,42,FALSE)+VLOOKUP(B8,GD_CHAM_CONG!$C$6:$AS$912,43,FALSE)</f>
        <v>0</v>
      </c>
      <c r="I8" s="306">
        <f>VLOOKUP(B8,GD_CHAM_CONG!$C$6:$AV$912,44,FALSE)+VLOOKUP(B8,GD_CHAM_CONG!$C$6:$AV$912,45,FALSE)+VLOOKUP(B8,GD_CHAM_CONG!$C$6:$AV$912,46,FALSE)</f>
        <v>0</v>
      </c>
      <c r="J8" s="306">
        <f>VLOOKUP(B8,GD_CHAM_CONG!$C$6:$AW$912,47,FALSE)</f>
        <v>0</v>
      </c>
      <c r="K8" s="306">
        <f>VLOOKUP(B8,GD_CHAM_CONG!$C$6:$AZ$912,47,FALSE)+VLOOKUP(B8,GD_CHAM_CONG!$C$6:$AZ$912,48,FALSE)</f>
        <v>0</v>
      </c>
      <c r="L8" s="306">
        <f>VLOOKUP(B8,GD_CHAM_CONG!$C$6:$BF$912,50,FALSE)+VLOOKUP(B8,GD_CHAM_CONG!$C$6:$BF$912,51,FALSE)+VLOOKUP(B8,GD_CHAM_CONG!$C$6:$BF$912,52,FALSE)+VLOOKUP(B8,GD_CHAM_CONG!$C$6:$BF$912,53,FALSE)+VLOOKUP(B8,GD_CHAM_CONG!$C$6:$BF$912,54,FALSE)</f>
        <v>0</v>
      </c>
      <c r="M8" s="307">
        <f>VLOOKUP(B8,GD_CHAM_CONG!$C$1:$BJ$397,60,FALSE)</f>
        <v>1</v>
      </c>
      <c r="N8" s="308">
        <f>VLOOKUP(B8,RPT_LNS_LUONG_CHE_DO!$B$5:$BA$976,52,FALSE)</f>
        <v>60000000</v>
      </c>
      <c r="O8" s="308">
        <f>VLOOKUP(B8,RPT_LNS_LUONG_CHE_DO!$B$5:$CA$976,78,FALSE)</f>
        <v>0</v>
      </c>
      <c r="P8" s="308">
        <f>VLOOKUP(B8,RPT_PHU_CAP_TN!$B$5:$G$916,6,FALSE)</f>
        <v>0</v>
      </c>
      <c r="Q8" s="308">
        <f>VLOOKUP(B8,RPT_TIEN_AN_TRUA!$B$5:$I$957,8,FALSE)</f>
        <v>680000</v>
      </c>
      <c r="R8" s="308">
        <f>VLOOKUP(B8,RPT_LNS_LUONG_CHE_DO!$B$5:$CE$980,74,FALSE)+VLOOKUP(B8,RPT_LNS_LUONG_CHE_DO!$B$5:$CE$980,73,FALSE)</f>
        <v>0</v>
      </c>
      <c r="S8" s="308">
        <f t="shared" si="0"/>
        <v>60680000</v>
      </c>
      <c r="T8" s="309">
        <f>VLOOKUP(B8,RPT_BAO_HIEM!$B$5:$N$1004,11,FALSE)</f>
        <v>858720</v>
      </c>
      <c r="U8" s="309">
        <f>VLOOKUP(B8,RPT_BAO_HIEM!$B$5:$N$1004,12,FALSE)</f>
        <v>161010</v>
      </c>
      <c r="V8" s="309">
        <f>VLOOKUP(B8,RPT_BAO_HIEM!$B$5:$N$1004,13,FALSE)</f>
        <v>107340</v>
      </c>
      <c r="W8" s="310">
        <f>VLOOKUP(B8,RPT_DOAN_PHI!$B$5:$H$913,7,FALSE)</f>
        <v>115000</v>
      </c>
      <c r="X8" s="309">
        <f>VLOOKUP(B8,RPT_THUE!$B$5:$H$916,7,FALSE)</f>
        <v>7418232.4999999981</v>
      </c>
      <c r="Y8" s="309">
        <f t="shared" si="1"/>
        <v>8660302.4999999981</v>
      </c>
      <c r="Z8" s="311">
        <f t="shared" si="2"/>
        <v>52019697.5</v>
      </c>
      <c r="AA8" s="311"/>
      <c r="AB8" s="312"/>
      <c r="AC8" s="311">
        <f t="shared" si="3"/>
        <v>52019697.5</v>
      </c>
    </row>
    <row r="9" spans="1:40" ht="17.25" customHeight="1">
      <c r="A9" s="302">
        <f t="shared" si="4"/>
        <v>4</v>
      </c>
      <c r="B9" s="303">
        <f>GD_LCD_HS_LNS!B7</f>
        <v>10796</v>
      </c>
      <c r="C9" s="303" t="str">
        <f>GD_LCD_HS_LNS!C7</f>
        <v>Trần Thị Thúy Oanh</v>
      </c>
      <c r="D9" s="303" t="str">
        <f>GD_LCD_HS_LNS!D7</f>
        <v>Trưởng phòng</v>
      </c>
      <c r="E9" s="304">
        <f>VLOOKUP(B9,GD_LCD_HS_LNS!$B$4:$E$914,4,FALSE)</f>
        <v>8603000</v>
      </c>
      <c r="F9" s="305">
        <v>10510102100014</v>
      </c>
      <c r="G9" s="306">
        <f>VLOOKUP(B9,GD_CHAM_CONG!$C$6:$AN$912,38,FALSE)</f>
        <v>22</v>
      </c>
      <c r="H9" s="306">
        <f>VLOOKUP(B9,GD_CHAM_CONG!$C$6:$AS$912,39,FALSE)+VLOOKUP(B9,GD_CHAM_CONG!$C$6:$AS$912,40,FALSE)+VLOOKUP(B9,GD_CHAM_CONG!$C$6:$AS$912,41,FALSE)+VLOOKUP(B9,GD_CHAM_CONG!$C$6:$AS$912,42,FALSE)+VLOOKUP(B9,GD_CHAM_CONG!$C$6:$AS$912,43,FALSE)</f>
        <v>0</v>
      </c>
      <c r="I9" s="306">
        <f>VLOOKUP(B9,GD_CHAM_CONG!$C$6:$AV$912,44,FALSE)+VLOOKUP(B9,GD_CHAM_CONG!$C$6:$AV$912,45,FALSE)+VLOOKUP(B9,GD_CHAM_CONG!$C$6:$AV$912,46,FALSE)</f>
        <v>0</v>
      </c>
      <c r="J9" s="306">
        <f>VLOOKUP(B9,GD_CHAM_CONG!$C$6:$AW$912,47,FALSE)</f>
        <v>0</v>
      </c>
      <c r="K9" s="306">
        <f>VLOOKUP(B9,GD_CHAM_CONG!$C$6:$AZ$912,47,FALSE)+VLOOKUP(B9,GD_CHAM_CONG!$C$6:$AZ$912,48,FALSE)</f>
        <v>0</v>
      </c>
      <c r="L9" s="306">
        <f>VLOOKUP(B9,GD_CHAM_CONG!$C$6:$BF$912,50,FALSE)+VLOOKUP(B9,GD_CHAM_CONG!$C$6:$BF$912,51,FALSE)+VLOOKUP(B9,GD_CHAM_CONG!$C$6:$BF$912,52,FALSE)+VLOOKUP(B9,GD_CHAM_CONG!$C$6:$BF$912,53,FALSE)+VLOOKUP(B9,GD_CHAM_CONG!$C$6:$BF$912,54,FALSE)</f>
        <v>0</v>
      </c>
      <c r="M9" s="307">
        <f>VLOOKUP(B9,GD_CHAM_CONG!$C$1:$BJ$397,60,FALSE)</f>
        <v>1</v>
      </c>
      <c r="N9" s="308">
        <f>VLOOKUP(B9,RPT_LNS_LUONG_CHE_DO!$B$5:$BA$976,52,FALSE)</f>
        <v>50000000</v>
      </c>
      <c r="O9" s="308">
        <f>VLOOKUP(B9,RPT_LNS_LUONG_CHE_DO!$B$5:$CA$976,78,FALSE)</f>
        <v>0</v>
      </c>
      <c r="P9" s="308">
        <f>VLOOKUP(B9,RPT_PHU_CAP_TN!$B$5:$G$916,6,FALSE)</f>
        <v>0</v>
      </c>
      <c r="Q9" s="308">
        <f>VLOOKUP(B9,RPT_TIEN_AN_TRUA!$B$5:$I$957,8,FALSE)</f>
        <v>680000</v>
      </c>
      <c r="R9" s="308">
        <f>VLOOKUP(B9,RPT_LNS_LUONG_CHE_DO!$B$5:$CE$980,74,FALSE)+VLOOKUP(B9,RPT_LNS_LUONG_CHE_DO!$B$5:$CE$980,73,FALSE)</f>
        <v>0</v>
      </c>
      <c r="S9" s="308">
        <f t="shared" si="0"/>
        <v>50680000</v>
      </c>
      <c r="T9" s="309">
        <f>VLOOKUP(B9,RPT_BAO_HIEM!$B$5:$N$1004,11,FALSE)</f>
        <v>688240</v>
      </c>
      <c r="U9" s="309">
        <f>VLOOKUP(B9,RPT_BAO_HIEM!$B$5:$N$1004,12,FALSE)</f>
        <v>129045</v>
      </c>
      <c r="V9" s="309">
        <f>VLOOKUP(B9,RPT_BAO_HIEM!$B$5:$N$1004,13,FALSE)</f>
        <v>86030</v>
      </c>
      <c r="W9" s="310">
        <f>VLOOKUP(B9,RPT_DOAN_PHI!$B$5:$H$913,7,FALSE)</f>
        <v>115000</v>
      </c>
      <c r="X9" s="309">
        <f>VLOOKUP(B9,RPT_THUE!$B$5:$H$916,7,FALSE)</f>
        <v>5874171.2499999981</v>
      </c>
      <c r="Y9" s="309">
        <f t="shared" si="1"/>
        <v>6892486.2499999981</v>
      </c>
      <c r="Z9" s="311">
        <f t="shared" si="2"/>
        <v>43787513.75</v>
      </c>
      <c r="AA9" s="311"/>
      <c r="AB9" s="311"/>
      <c r="AC9" s="311">
        <f t="shared" si="3"/>
        <v>43787513.75</v>
      </c>
    </row>
    <row r="10" spans="1:40" ht="17.25" customHeight="1">
      <c r="A10" s="302">
        <f t="shared" si="4"/>
        <v>5</v>
      </c>
      <c r="B10" s="303">
        <f>GD_LCD_HS_LNS!B8</f>
        <v>10555</v>
      </c>
      <c r="C10" s="303" t="str">
        <f>GD_LCD_HS_LNS!C8</f>
        <v>Nguyễn Ngọc Nguyên</v>
      </c>
      <c r="D10" s="303" t="str">
        <f>GD_LCD_HS_LNS!D8</f>
        <v>Trưởng phòng</v>
      </c>
      <c r="E10" s="304">
        <f>VLOOKUP(B10,GD_LCD_HS_LNS!$B$4:$E$914,4,FALSE)</f>
        <v>5503000</v>
      </c>
      <c r="F10" s="305">
        <v>10520003354018</v>
      </c>
      <c r="G10" s="306">
        <f>VLOOKUP(B10,GD_CHAM_CONG!$C$6:$AN$912,38,FALSE)</f>
        <v>22</v>
      </c>
      <c r="H10" s="306">
        <f>VLOOKUP(B10,GD_CHAM_CONG!$C$6:$AS$912,39,FALSE)+VLOOKUP(B10,GD_CHAM_CONG!$C$6:$AS$912,40,FALSE)+VLOOKUP(B10,GD_CHAM_CONG!$C$6:$AS$912,41,FALSE)+VLOOKUP(B10,GD_CHAM_CONG!$C$6:$AS$912,42,FALSE)+VLOOKUP(B10,GD_CHAM_CONG!$C$6:$AS$912,43,FALSE)</f>
        <v>0</v>
      </c>
      <c r="I10" s="306">
        <f>VLOOKUP(B10,GD_CHAM_CONG!$C$6:$AV$912,44,FALSE)+VLOOKUP(B10,GD_CHAM_CONG!$C$6:$AV$912,45,FALSE)+VLOOKUP(B10,GD_CHAM_CONG!$C$6:$AV$912,46,FALSE)</f>
        <v>0</v>
      </c>
      <c r="J10" s="306">
        <f>VLOOKUP(B10,GD_CHAM_CONG!$C$6:$AW$912,47,FALSE)</f>
        <v>0</v>
      </c>
      <c r="K10" s="306">
        <f>VLOOKUP(B10,GD_CHAM_CONG!$C$6:$AZ$912,47,FALSE)+VLOOKUP(B10,GD_CHAM_CONG!$C$6:$AZ$912,48,FALSE)</f>
        <v>0</v>
      </c>
      <c r="L10" s="306">
        <f>VLOOKUP(B10,GD_CHAM_CONG!$C$6:$BF$912,50,FALSE)+VLOOKUP(B10,GD_CHAM_CONG!$C$6:$BF$912,51,FALSE)+VLOOKUP(B10,GD_CHAM_CONG!$C$6:$BF$912,52,FALSE)+VLOOKUP(B10,GD_CHAM_CONG!$C$6:$BF$912,53,FALSE)+VLOOKUP(B10,GD_CHAM_CONG!$C$6:$BF$912,54,FALSE)</f>
        <v>0</v>
      </c>
      <c r="M10" s="307">
        <f>VLOOKUP(B10,GD_CHAM_CONG!$C$1:$BJ$397,60,FALSE)</f>
        <v>1</v>
      </c>
      <c r="N10" s="308">
        <f>VLOOKUP(B10,RPT_LNS_LUONG_CHE_DO!$B$5:$BA$976,52,FALSE)</f>
        <v>28485000</v>
      </c>
      <c r="O10" s="308">
        <f>VLOOKUP(B10,RPT_LNS_LUONG_CHE_DO!$B$5:$CA$976,78,FALSE)</f>
        <v>0</v>
      </c>
      <c r="P10" s="308">
        <f>VLOOKUP(B10,RPT_PHU_CAP_TN!$B$5:$G$916,6,FALSE)</f>
        <v>0</v>
      </c>
      <c r="Q10" s="308">
        <f>VLOOKUP(B10,RPT_TIEN_AN_TRUA!$B$5:$I$957,8,FALSE)</f>
        <v>680000</v>
      </c>
      <c r="R10" s="308">
        <f>VLOOKUP(B10,RPT_LNS_LUONG_CHE_DO!$B$5:$CE$980,74,FALSE)+VLOOKUP(B10,RPT_LNS_LUONG_CHE_DO!$B$5:$CE$980,73,FALSE)</f>
        <v>0</v>
      </c>
      <c r="S10" s="308">
        <f t="shared" si="0"/>
        <v>29165000</v>
      </c>
      <c r="T10" s="309">
        <f>VLOOKUP(B10,RPT_BAO_HIEM!$B$5:$N$1004,11,FALSE)</f>
        <v>440240</v>
      </c>
      <c r="U10" s="309">
        <f>VLOOKUP(B10,RPT_BAO_HIEM!$B$5:$N$1004,12,FALSE)</f>
        <v>82545</v>
      </c>
      <c r="V10" s="309">
        <f>VLOOKUP(B10,RPT_BAO_HIEM!$B$5:$N$1004,13,FALSE)</f>
        <v>55030</v>
      </c>
      <c r="W10" s="310">
        <f>VLOOKUP(B10,RPT_DOAN_PHI!$B$5:$H$913,7,FALSE)</f>
        <v>115000</v>
      </c>
      <c r="X10" s="309">
        <f>VLOOKUP(B10,RPT_THUE!$B$5:$H$916,7,FALSE)</f>
        <v>1006077.75</v>
      </c>
      <c r="Y10" s="309">
        <f t="shared" si="1"/>
        <v>1698892.75</v>
      </c>
      <c r="Z10" s="311">
        <f t="shared" si="2"/>
        <v>27466107.25</v>
      </c>
      <c r="AA10" s="311"/>
      <c r="AB10" s="311"/>
      <c r="AC10" s="311">
        <f t="shared" si="3"/>
        <v>27466107.25</v>
      </c>
    </row>
    <row r="11" spans="1:40" ht="17.25" customHeight="1">
      <c r="A11" s="302">
        <f t="shared" si="4"/>
        <v>6</v>
      </c>
      <c r="B11" s="303">
        <f>GD_LCD_HS_LNS!B9</f>
        <v>10554</v>
      </c>
      <c r="C11" s="303" t="str">
        <f>GD_LCD_HS_LNS!C9</f>
        <v>Nguyễn Đình Tuyến</v>
      </c>
      <c r="D11" s="303" t="str">
        <f>GD_LCD_HS_LNS!D9</f>
        <v>Phó Trưởng Phòng</v>
      </c>
      <c r="E11" s="304">
        <f>VLOOKUP(B11,GD_LCD_HS_LNS!$B$4:$E$914,4,FALSE)</f>
        <v>5309000</v>
      </c>
      <c r="F11" s="305">
        <v>10520220398015</v>
      </c>
      <c r="G11" s="306">
        <f>VLOOKUP(B11,GD_CHAM_CONG!$C$6:$AN$912,38,FALSE)</f>
        <v>22</v>
      </c>
      <c r="H11" s="306">
        <f>VLOOKUP(B11,GD_CHAM_CONG!$C$6:$AS$912,39,FALSE)+VLOOKUP(B11,GD_CHAM_CONG!$C$6:$AS$912,40,FALSE)+VLOOKUP(B11,GD_CHAM_CONG!$C$6:$AS$912,41,FALSE)+VLOOKUP(B11,GD_CHAM_CONG!$C$6:$AS$912,42,FALSE)+VLOOKUP(B11,GD_CHAM_CONG!$C$6:$AS$912,43,FALSE)</f>
        <v>0</v>
      </c>
      <c r="I11" s="306">
        <f>VLOOKUP(B11,GD_CHAM_CONG!$C$6:$AV$912,44,FALSE)+VLOOKUP(B11,GD_CHAM_CONG!$C$6:$AV$912,45,FALSE)+VLOOKUP(B11,GD_CHAM_CONG!$C$6:$AV$912,46,FALSE)</f>
        <v>0</v>
      </c>
      <c r="J11" s="306">
        <f>VLOOKUP(B11,GD_CHAM_CONG!$C$6:$AW$912,47,FALSE)</f>
        <v>0</v>
      </c>
      <c r="K11" s="306">
        <f>VLOOKUP(B11,GD_CHAM_CONG!$C$6:$AZ$912,47,FALSE)+VLOOKUP(B11,GD_CHAM_CONG!$C$6:$AZ$912,48,FALSE)</f>
        <v>0</v>
      </c>
      <c r="L11" s="306">
        <f>VLOOKUP(B11,GD_CHAM_CONG!$C$6:$BF$912,50,FALSE)+VLOOKUP(B11,GD_CHAM_CONG!$C$6:$BF$912,51,FALSE)+VLOOKUP(B11,GD_CHAM_CONG!$C$6:$BF$912,52,FALSE)+VLOOKUP(B11,GD_CHAM_CONG!$C$6:$BF$912,53,FALSE)+VLOOKUP(B11,GD_CHAM_CONG!$C$6:$BF$912,54,FALSE)</f>
        <v>0</v>
      </c>
      <c r="M11" s="307">
        <f>VLOOKUP(B11,GD_CHAM_CONG!$C$1:$BJ$397,60,FALSE)</f>
        <v>1</v>
      </c>
      <c r="N11" s="308">
        <f>VLOOKUP(B11,RPT_LNS_LUONG_CHE_DO!$B$5:$BA$976,52,FALSE)</f>
        <v>23355000</v>
      </c>
      <c r="O11" s="308">
        <f>VLOOKUP(B11,RPT_LNS_LUONG_CHE_DO!$B$5:$CA$976,78,FALSE)</f>
        <v>0</v>
      </c>
      <c r="P11" s="308">
        <f>VLOOKUP(B11,RPT_PHU_CAP_TN!$B$5:$G$916,6,FALSE)</f>
        <v>0</v>
      </c>
      <c r="Q11" s="308">
        <f>VLOOKUP(B11,RPT_TIEN_AN_TRUA!$B$5:$I$957,8,FALSE)</f>
        <v>680000</v>
      </c>
      <c r="R11" s="308">
        <f>VLOOKUP(B11,RPT_LNS_LUONG_CHE_DO!$B$5:$CE$980,74,FALSE)+VLOOKUP(B11,RPT_LNS_LUONG_CHE_DO!$B$5:$CE$980,73,FALSE)</f>
        <v>0</v>
      </c>
      <c r="S11" s="308">
        <f t="shared" si="0"/>
        <v>24035000</v>
      </c>
      <c r="T11" s="309">
        <f>VLOOKUP(B11,RPT_BAO_HIEM!$B$5:$N$1004,11,FALSE)</f>
        <v>424720</v>
      </c>
      <c r="U11" s="309">
        <f>VLOOKUP(B11,RPT_BAO_HIEM!$B$5:$N$1004,12,FALSE)</f>
        <v>79635</v>
      </c>
      <c r="V11" s="309">
        <f>VLOOKUP(B11,RPT_BAO_HIEM!$B$5:$N$1004,13,FALSE)</f>
        <v>53090</v>
      </c>
      <c r="W11" s="310">
        <f>VLOOKUP(B11,RPT_DOAN_PHI!$B$5:$H$913,7,FALSE)</f>
        <v>115000</v>
      </c>
      <c r="X11" s="309">
        <f>VLOOKUP(B11,RPT_THUE!$B$5:$H$916,7,FALSE)</f>
        <v>409755.5</v>
      </c>
      <c r="Y11" s="309">
        <f t="shared" si="1"/>
        <v>1082200.5</v>
      </c>
      <c r="Z11" s="311">
        <f t="shared" si="2"/>
        <v>22952799.5</v>
      </c>
      <c r="AA11" s="311"/>
      <c r="AB11" s="312"/>
      <c r="AC11" s="311">
        <f t="shared" si="3"/>
        <v>22952799.5</v>
      </c>
    </row>
    <row r="12" spans="1:40" ht="17.25" customHeight="1">
      <c r="A12" s="302">
        <f t="shared" si="4"/>
        <v>7</v>
      </c>
      <c r="B12" s="303">
        <f>GD_LCD_HS_LNS!B10</f>
        <v>10534</v>
      </c>
      <c r="C12" s="303" t="str">
        <f>GD_LCD_HS_LNS!C10</f>
        <v>Nguyễn Tiến Hải</v>
      </c>
      <c r="D12" s="303" t="str">
        <f>GD_LCD_HS_LNS!D10</f>
        <v>KS CNTT</v>
      </c>
      <c r="E12" s="304">
        <f>VLOOKUP(B12,GD_LCD_HS_LNS!$B$4:$E$914,4,FALSE)</f>
        <v>4534000</v>
      </c>
      <c r="F12" s="305">
        <v>10523640510014</v>
      </c>
      <c r="G12" s="306">
        <f>VLOOKUP(B12,GD_CHAM_CONG!$C$6:$AN$912,38,FALSE)</f>
        <v>26</v>
      </c>
      <c r="H12" s="306">
        <f>VLOOKUP(B12,GD_CHAM_CONG!$C$6:$AS$912,39,FALSE)+VLOOKUP(B12,GD_CHAM_CONG!$C$6:$AS$912,40,FALSE)+VLOOKUP(B12,GD_CHAM_CONG!$C$6:$AS$912,41,FALSE)+VLOOKUP(B12,GD_CHAM_CONG!$C$6:$AS$912,42,FALSE)+VLOOKUP(B12,GD_CHAM_CONG!$C$6:$AS$912,43,FALSE)</f>
        <v>0</v>
      </c>
      <c r="I12" s="306">
        <f>VLOOKUP(B12,GD_CHAM_CONG!$C$6:$AV$912,44,FALSE)+VLOOKUP(B12,GD_CHAM_CONG!$C$6:$AV$912,45,FALSE)+VLOOKUP(B12,GD_CHAM_CONG!$C$6:$AV$912,46,FALSE)</f>
        <v>0</v>
      </c>
      <c r="J12" s="306">
        <f>VLOOKUP(B12,GD_CHAM_CONG!$C$6:$AW$912,47,FALSE)</f>
        <v>0</v>
      </c>
      <c r="K12" s="306">
        <f>VLOOKUP(B12,GD_CHAM_CONG!$C$6:$AZ$912,47,FALSE)+VLOOKUP(B12,GD_CHAM_CONG!$C$6:$AZ$912,48,FALSE)</f>
        <v>0</v>
      </c>
      <c r="L12" s="306">
        <f>VLOOKUP(B12,GD_CHAM_CONG!$C$6:$BF$912,50,FALSE)+VLOOKUP(B12,GD_CHAM_CONG!$C$6:$BF$912,51,FALSE)+VLOOKUP(B12,GD_CHAM_CONG!$C$6:$BF$912,52,FALSE)+VLOOKUP(B12,GD_CHAM_CONG!$C$6:$BF$912,53,FALSE)+VLOOKUP(B12,GD_CHAM_CONG!$C$6:$BF$912,54,FALSE)</f>
        <v>0</v>
      </c>
      <c r="M12" s="307">
        <f>VLOOKUP(B12,GD_CHAM_CONG!$C$1:$BJ$397,60,FALSE)</f>
        <v>1</v>
      </c>
      <c r="N12" s="308">
        <f>VLOOKUP(B12,RPT_LNS_LUONG_CHE_DO!$B$5:$BA$976,52,FALSE)</f>
        <v>12419999.999999998</v>
      </c>
      <c r="O12" s="308">
        <f>VLOOKUP(B12,RPT_LNS_LUONG_CHE_DO!$B$5:$CA$976,78,FALSE)</f>
        <v>0</v>
      </c>
      <c r="P12" s="308">
        <f>VLOOKUP(B12,RPT_PHU_CAP_TN!$B$5:$G$916,6,FALSE)</f>
        <v>0</v>
      </c>
      <c r="Q12" s="308">
        <f>VLOOKUP(B12,RPT_TIEN_AN_TRUA!$B$5:$I$957,8,FALSE)</f>
        <v>680000</v>
      </c>
      <c r="R12" s="308">
        <f>VLOOKUP(B12,RPT_LNS_LUONG_CHE_DO!$B$5:$CE$980,74,FALSE)+VLOOKUP(B12,RPT_LNS_LUONG_CHE_DO!$B$5:$CE$980,73,FALSE)</f>
        <v>0</v>
      </c>
      <c r="S12" s="308">
        <f t="shared" si="0"/>
        <v>13099999.999999998</v>
      </c>
      <c r="T12" s="309">
        <f>VLOOKUP(B12,RPT_BAO_HIEM!$B$5:$N$1004,11,FALSE)</f>
        <v>362720</v>
      </c>
      <c r="U12" s="309">
        <f>VLOOKUP(B12,RPT_BAO_HIEM!$B$5:$N$1004,12,FALSE)</f>
        <v>68010</v>
      </c>
      <c r="V12" s="309">
        <f>VLOOKUP(B12,RPT_BAO_HIEM!$B$5:$N$1004,13,FALSE)</f>
        <v>45340</v>
      </c>
      <c r="W12" s="310">
        <f>VLOOKUP(B12,RPT_DOAN_PHI!$B$5:$H$913,7,FALSE)</f>
        <v>115000</v>
      </c>
      <c r="X12" s="309">
        <f>VLOOKUP(B12,RPT_THUE!$B$5:$H$916,7,FALSE)</f>
        <v>147196.49999999991</v>
      </c>
      <c r="Y12" s="309">
        <f t="shared" si="1"/>
        <v>738266.49999999988</v>
      </c>
      <c r="Z12" s="311">
        <f t="shared" si="2"/>
        <v>12361733.499999998</v>
      </c>
      <c r="AA12" s="311"/>
      <c r="AB12" s="311"/>
      <c r="AC12" s="311">
        <f t="shared" si="3"/>
        <v>12361733.499999998</v>
      </c>
    </row>
    <row r="13" spans="1:40" ht="17.25" customHeight="1">
      <c r="A13" s="302">
        <f t="shared" si="4"/>
        <v>8</v>
      </c>
      <c r="B13" s="303">
        <f>GD_LCD_HS_LNS!B11</f>
        <v>11084</v>
      </c>
      <c r="C13" s="303" t="str">
        <f>GD_LCD_HS_LNS!C11</f>
        <v>Ngô Trí Dũng</v>
      </c>
      <c r="D13" s="303" t="str">
        <f>GD_LCD_HS_LNS!D11</f>
        <v>KS CNTT</v>
      </c>
      <c r="E13" s="304">
        <f>VLOOKUP(B13,GD_LCD_HS_LNS!$B$4:$E$914,4,FALSE)</f>
        <v>4534000</v>
      </c>
      <c r="F13" s="305">
        <v>19026970084010</v>
      </c>
      <c r="G13" s="306">
        <f>VLOOKUP(B13,GD_CHAM_CONG!$C$6:$AN$912,38,FALSE)</f>
        <v>26</v>
      </c>
      <c r="H13" s="306">
        <f>VLOOKUP(B13,GD_CHAM_CONG!$C$6:$AS$912,39,FALSE)+VLOOKUP(B13,GD_CHAM_CONG!$C$6:$AS$912,40,FALSE)+VLOOKUP(B13,GD_CHAM_CONG!$C$6:$AS$912,41,FALSE)+VLOOKUP(B13,GD_CHAM_CONG!$C$6:$AS$912,42,FALSE)+VLOOKUP(B13,GD_CHAM_CONG!$C$6:$AS$912,43,FALSE)</f>
        <v>0</v>
      </c>
      <c r="I13" s="306">
        <f>VLOOKUP(B13,GD_CHAM_CONG!$C$6:$AV$912,44,FALSE)+VLOOKUP(B13,GD_CHAM_CONG!$C$6:$AV$912,45,FALSE)+VLOOKUP(B13,GD_CHAM_CONG!$C$6:$AV$912,46,FALSE)</f>
        <v>0</v>
      </c>
      <c r="J13" s="306">
        <f>VLOOKUP(B13,GD_CHAM_CONG!$C$6:$AW$912,47,FALSE)</f>
        <v>0</v>
      </c>
      <c r="K13" s="306">
        <f>VLOOKUP(B13,GD_CHAM_CONG!$C$6:$AZ$912,47,FALSE)+VLOOKUP(B13,GD_CHAM_CONG!$C$6:$AZ$912,48,FALSE)</f>
        <v>0</v>
      </c>
      <c r="L13" s="306">
        <f>VLOOKUP(B13,GD_CHAM_CONG!$C$6:$BF$912,50,FALSE)+VLOOKUP(B13,GD_CHAM_CONG!$C$6:$BF$912,51,FALSE)+VLOOKUP(B13,GD_CHAM_CONG!$C$6:$BF$912,52,FALSE)+VLOOKUP(B13,GD_CHAM_CONG!$C$6:$BF$912,53,FALSE)+VLOOKUP(B13,GD_CHAM_CONG!$C$6:$BF$912,54,FALSE)</f>
        <v>0</v>
      </c>
      <c r="M13" s="307">
        <f>VLOOKUP(B13,GD_CHAM_CONG!$C$1:$BJ$397,60,FALSE)</f>
        <v>1</v>
      </c>
      <c r="N13" s="308">
        <f>VLOOKUP(B13,RPT_LNS_LUONG_CHE_DO!$B$5:$BA$976,52,FALSE)</f>
        <v>10350000</v>
      </c>
      <c r="O13" s="308">
        <f>VLOOKUP(B13,RPT_LNS_LUONG_CHE_DO!$B$5:$CA$976,78,FALSE)</f>
        <v>0</v>
      </c>
      <c r="P13" s="308">
        <f>VLOOKUP(B13,RPT_PHU_CAP_TN!$B$5:$G$916,6,FALSE)</f>
        <v>0</v>
      </c>
      <c r="Q13" s="308">
        <f>VLOOKUP(B13,RPT_TIEN_AN_TRUA!$B$5:$I$957,8,FALSE)</f>
        <v>680000</v>
      </c>
      <c r="R13" s="308">
        <f>VLOOKUP(B13,RPT_LNS_LUONG_CHE_DO!$B$5:$CE$980,74,FALSE)+VLOOKUP(B13,RPT_LNS_LUONG_CHE_DO!$B$5:$CE$980,73,FALSE)</f>
        <v>0</v>
      </c>
      <c r="S13" s="308">
        <f t="shared" si="0"/>
        <v>11030000</v>
      </c>
      <c r="T13" s="309">
        <f>VLOOKUP(B13,RPT_BAO_HIEM!$B$5:$N$1004,11,FALSE)</f>
        <v>362720</v>
      </c>
      <c r="U13" s="309">
        <f>VLOOKUP(B13,RPT_BAO_HIEM!$B$5:$N$1004,12,FALSE)</f>
        <v>68010</v>
      </c>
      <c r="V13" s="309">
        <f>VLOOKUP(B13,RPT_BAO_HIEM!$B$5:$N$1004,13,FALSE)</f>
        <v>45340</v>
      </c>
      <c r="W13" s="310">
        <f>VLOOKUP(B13,RPT_DOAN_PHI!$B$5:$H$913,7,FALSE)</f>
        <v>103500</v>
      </c>
      <c r="X13" s="309">
        <f>VLOOKUP(B13,RPT_THUE!$B$5:$H$916,7,FALSE)</f>
        <v>43696.5</v>
      </c>
      <c r="Y13" s="309">
        <f t="shared" si="1"/>
        <v>623266.5</v>
      </c>
      <c r="Z13" s="311">
        <f t="shared" si="2"/>
        <v>10406733.5</v>
      </c>
      <c r="AA13" s="311"/>
      <c r="AB13" s="312"/>
      <c r="AC13" s="311">
        <f t="shared" si="3"/>
        <v>10406733.5</v>
      </c>
    </row>
    <row r="14" spans="1:40" ht="17.25" customHeight="1">
      <c r="A14" s="302">
        <f t="shared" si="4"/>
        <v>9</v>
      </c>
      <c r="B14" s="303">
        <f>GD_LCD_HS_LNS!B12</f>
        <v>11085</v>
      </c>
      <c r="C14" s="303" t="str">
        <f>GD_LCD_HS_LNS!C12</f>
        <v>Phạm Văn Chiến</v>
      </c>
      <c r="D14" s="303" t="str">
        <f>GD_LCD_HS_LNS!D12</f>
        <v>KS CNTT</v>
      </c>
      <c r="E14" s="304">
        <f>VLOOKUP(B14,GD_LCD_HS_LNS!$B$4:$E$914,4,FALSE)</f>
        <v>4534000</v>
      </c>
      <c r="F14" s="305">
        <v>19025934754011</v>
      </c>
      <c r="G14" s="306">
        <f>VLOOKUP(B14,GD_CHAM_CONG!$C$6:$AN$912,38,FALSE)</f>
        <v>26</v>
      </c>
      <c r="H14" s="306">
        <f>VLOOKUP(B14,GD_CHAM_CONG!$C$6:$AS$912,39,FALSE)+VLOOKUP(B14,GD_CHAM_CONG!$C$6:$AS$912,40,FALSE)+VLOOKUP(B14,GD_CHAM_CONG!$C$6:$AS$912,41,FALSE)+VLOOKUP(B14,GD_CHAM_CONG!$C$6:$AS$912,42,FALSE)+VLOOKUP(B14,GD_CHAM_CONG!$C$6:$AS$912,43,FALSE)</f>
        <v>0</v>
      </c>
      <c r="I14" s="306">
        <f>VLOOKUP(B14,GD_CHAM_CONG!$C$6:$AV$912,44,FALSE)+VLOOKUP(B14,GD_CHAM_CONG!$C$6:$AV$912,45,FALSE)+VLOOKUP(B14,GD_CHAM_CONG!$C$6:$AV$912,46,FALSE)</f>
        <v>0</v>
      </c>
      <c r="J14" s="306">
        <f>VLOOKUP(B14,GD_CHAM_CONG!$C$6:$AW$912,47,FALSE)</f>
        <v>0</v>
      </c>
      <c r="K14" s="306">
        <f>VLOOKUP(B14,GD_CHAM_CONG!$C$6:$AZ$912,47,FALSE)+VLOOKUP(B14,GD_CHAM_CONG!$C$6:$AZ$912,48,FALSE)</f>
        <v>0</v>
      </c>
      <c r="L14" s="306">
        <f>VLOOKUP(B14,GD_CHAM_CONG!$C$6:$BF$912,50,FALSE)+VLOOKUP(B14,GD_CHAM_CONG!$C$6:$BF$912,51,FALSE)+VLOOKUP(B14,GD_CHAM_CONG!$C$6:$BF$912,52,FALSE)+VLOOKUP(B14,GD_CHAM_CONG!$C$6:$BF$912,53,FALSE)+VLOOKUP(B14,GD_CHAM_CONG!$C$6:$BF$912,54,FALSE)</f>
        <v>0</v>
      </c>
      <c r="M14" s="307">
        <f>VLOOKUP(B14,GD_CHAM_CONG!$C$1:$BJ$397,60,FALSE)</f>
        <v>1.05</v>
      </c>
      <c r="N14" s="308">
        <f>VLOOKUP(B14,RPT_LNS_LUONG_CHE_DO!$B$5:$BA$976,52,FALSE)</f>
        <v>10867500</v>
      </c>
      <c r="O14" s="308">
        <f>VLOOKUP(B14,RPT_LNS_LUONG_CHE_DO!$B$5:$CA$976,78,FALSE)</f>
        <v>0</v>
      </c>
      <c r="P14" s="308">
        <f>VLOOKUP(B14,RPT_PHU_CAP_TN!$B$5:$G$916,6,FALSE)</f>
        <v>0</v>
      </c>
      <c r="Q14" s="308">
        <f>VLOOKUP(B14,RPT_TIEN_AN_TRUA!$B$5:$I$957,8,FALSE)</f>
        <v>680000</v>
      </c>
      <c r="R14" s="308">
        <f>VLOOKUP(B14,RPT_LNS_LUONG_CHE_DO!$B$5:$CE$980,74,FALSE)+VLOOKUP(B14,RPT_LNS_LUONG_CHE_DO!$B$5:$CE$980,73,FALSE)</f>
        <v>0</v>
      </c>
      <c r="S14" s="308">
        <f t="shared" si="0"/>
        <v>11547500</v>
      </c>
      <c r="T14" s="309">
        <f>VLOOKUP(B14,RPT_BAO_HIEM!$B$5:$N$1004,11,FALSE)</f>
        <v>362720</v>
      </c>
      <c r="U14" s="309">
        <f>VLOOKUP(B14,RPT_BAO_HIEM!$B$5:$N$1004,12,FALSE)</f>
        <v>68010</v>
      </c>
      <c r="V14" s="309">
        <f>VLOOKUP(B14,RPT_BAO_HIEM!$B$5:$N$1004,13,FALSE)</f>
        <v>45340</v>
      </c>
      <c r="W14" s="310">
        <f>VLOOKUP(B14,RPT_DOAN_PHI!$B$5:$H$913,7,FALSE)</f>
        <v>108675</v>
      </c>
      <c r="X14" s="309">
        <f>VLOOKUP(B14,RPT_THUE!$B$5:$H$916,7,FALSE)</f>
        <v>0</v>
      </c>
      <c r="Y14" s="309">
        <f t="shared" si="1"/>
        <v>584745</v>
      </c>
      <c r="Z14" s="311">
        <f t="shared" si="2"/>
        <v>10962755</v>
      </c>
      <c r="AA14" s="311"/>
      <c r="AB14" s="312"/>
      <c r="AC14" s="311">
        <f t="shared" si="3"/>
        <v>10962755</v>
      </c>
    </row>
    <row r="15" spans="1:40" ht="17.25" customHeight="1">
      <c r="A15" s="302">
        <f t="shared" si="4"/>
        <v>10</v>
      </c>
      <c r="B15" s="303">
        <f>GD_LCD_HS_LNS!B13</f>
        <v>11862</v>
      </c>
      <c r="C15" s="303" t="str">
        <f>GD_LCD_HS_LNS!C13</f>
        <v>Đỗ Việt Anh</v>
      </c>
      <c r="D15" s="303" t="str">
        <f>GD_LCD_HS_LNS!D13</f>
        <v>Nhân viên CNTT</v>
      </c>
      <c r="E15" s="304">
        <f>VLOOKUP(B15,GD_LCD_HS_LNS!$B$4:$E$914,4,FALSE)</f>
        <v>4534000</v>
      </c>
      <c r="F15" s="305">
        <v>19027844882013</v>
      </c>
      <c r="G15" s="306">
        <f>VLOOKUP(B15,GD_CHAM_CONG!$C$6:$AN$912,38,FALSE)</f>
        <v>26</v>
      </c>
      <c r="H15" s="306">
        <f>VLOOKUP(B15,GD_CHAM_CONG!$C$6:$AS$912,39,FALSE)+VLOOKUP(B15,GD_CHAM_CONG!$C$6:$AS$912,40,FALSE)+VLOOKUP(B15,GD_CHAM_CONG!$C$6:$AS$912,41,FALSE)+VLOOKUP(B15,GD_CHAM_CONG!$C$6:$AS$912,42,FALSE)+VLOOKUP(B15,GD_CHAM_CONG!$C$6:$AS$912,43,FALSE)</f>
        <v>0</v>
      </c>
      <c r="I15" s="306">
        <f>VLOOKUP(B15,GD_CHAM_CONG!$C$6:$AV$912,44,FALSE)+VLOOKUP(B15,GD_CHAM_CONG!$C$6:$AV$912,45,FALSE)+VLOOKUP(B15,GD_CHAM_CONG!$C$6:$AV$912,46,FALSE)</f>
        <v>0</v>
      </c>
      <c r="J15" s="306">
        <f>VLOOKUP(B15,GD_CHAM_CONG!$C$6:$AW$912,47,FALSE)</f>
        <v>0</v>
      </c>
      <c r="K15" s="306">
        <f>VLOOKUP(B15,GD_CHAM_CONG!$C$6:$AZ$912,47,FALSE)+VLOOKUP(B15,GD_CHAM_CONG!$C$6:$AZ$912,48,FALSE)</f>
        <v>0</v>
      </c>
      <c r="L15" s="306">
        <f>VLOOKUP(B15,GD_CHAM_CONG!$C$6:$BF$912,50,FALSE)+VLOOKUP(B15,GD_CHAM_CONG!$C$6:$BF$912,51,FALSE)+VLOOKUP(B15,GD_CHAM_CONG!$C$6:$BF$912,52,FALSE)+VLOOKUP(B15,GD_CHAM_CONG!$C$6:$BF$912,53,FALSE)+VLOOKUP(B15,GD_CHAM_CONG!$C$6:$BF$912,54,FALSE)</f>
        <v>0</v>
      </c>
      <c r="M15" s="307">
        <f>VLOOKUP(B15,GD_CHAM_CONG!$C$1:$BJ$397,60,FALSE)</f>
        <v>1</v>
      </c>
      <c r="N15" s="308">
        <f>VLOOKUP(B15,RPT_LNS_LUONG_CHE_DO!$B$5:$BA$976,52,FALSE)</f>
        <v>10350000</v>
      </c>
      <c r="O15" s="308">
        <f>VLOOKUP(B15,RPT_LNS_LUONG_CHE_DO!$B$5:$CA$976,78,FALSE)</f>
        <v>0</v>
      </c>
      <c r="P15" s="308">
        <f>VLOOKUP(B15,RPT_PHU_CAP_TN!$B$5:$G$916,6,FALSE)</f>
        <v>0</v>
      </c>
      <c r="Q15" s="308">
        <f>VLOOKUP(B15,RPT_TIEN_AN_TRUA!$B$5:$I$957,8,FALSE)</f>
        <v>680000</v>
      </c>
      <c r="R15" s="308">
        <f>VLOOKUP(B15,RPT_LNS_LUONG_CHE_DO!$B$5:$CE$980,74,FALSE)+VLOOKUP(B15,RPT_LNS_LUONG_CHE_DO!$B$5:$CE$980,73,FALSE)</f>
        <v>0</v>
      </c>
      <c r="S15" s="308">
        <f t="shared" si="0"/>
        <v>11030000</v>
      </c>
      <c r="T15" s="309">
        <f>VLOOKUP(B15,RPT_BAO_HIEM!$B$5:$N$1004,11,FALSE)</f>
        <v>362720</v>
      </c>
      <c r="U15" s="309">
        <f>VLOOKUP(B15,RPT_BAO_HIEM!$B$5:$N$1004,12,FALSE)</f>
        <v>68010</v>
      </c>
      <c r="V15" s="309">
        <f>VLOOKUP(B15,RPT_BAO_HIEM!$B$5:$N$1004,13,FALSE)</f>
        <v>45340</v>
      </c>
      <c r="W15" s="310">
        <f>VLOOKUP(B15,RPT_DOAN_PHI!$B$5:$H$913,7,FALSE)</f>
        <v>103500</v>
      </c>
      <c r="X15" s="309">
        <f>VLOOKUP(B15,RPT_THUE!$B$5:$H$916,7,FALSE)</f>
        <v>43696.5</v>
      </c>
      <c r="Y15" s="309">
        <f t="shared" si="1"/>
        <v>623266.5</v>
      </c>
      <c r="Z15" s="311">
        <f t="shared" si="2"/>
        <v>10406733.5</v>
      </c>
      <c r="AA15" s="311"/>
      <c r="AB15" s="312"/>
      <c r="AC15" s="311">
        <f t="shared" si="3"/>
        <v>10406733.5</v>
      </c>
    </row>
    <row r="16" spans="1:40" ht="17.25" customHeight="1">
      <c r="A16" s="302">
        <f t="shared" si="4"/>
        <v>11</v>
      </c>
      <c r="B16" s="303">
        <f>GD_LCD_HS_LNS!B14</f>
        <v>11767</v>
      </c>
      <c r="C16" s="303" t="str">
        <f>GD_LCD_HS_LNS!C14</f>
        <v>Nguyễn Thành Trung</v>
      </c>
      <c r="D16" s="303" t="str">
        <f>GD_LCD_HS_LNS!D14</f>
        <v>NV HDCX - CBTT</v>
      </c>
      <c r="E16" s="304">
        <f>VLOOKUP(B16,GD_LCD_HS_LNS!$B$4:$E$914,4,FALSE)</f>
        <v>3972000</v>
      </c>
      <c r="F16" s="305">
        <v>19027358691011</v>
      </c>
      <c r="G16" s="306">
        <f>VLOOKUP(B16,GD_CHAM_CONG!$C$6:$AN$912,38,FALSE)</f>
        <v>26</v>
      </c>
      <c r="H16" s="306">
        <f>VLOOKUP(B16,GD_CHAM_CONG!$C$6:$AS$912,39,FALSE)+VLOOKUP(B16,GD_CHAM_CONG!$C$6:$AS$912,40,FALSE)+VLOOKUP(B16,GD_CHAM_CONG!$C$6:$AS$912,41,FALSE)+VLOOKUP(B16,GD_CHAM_CONG!$C$6:$AS$912,42,FALSE)+VLOOKUP(B16,GD_CHAM_CONG!$C$6:$AS$912,43,FALSE)</f>
        <v>0</v>
      </c>
      <c r="I16" s="306">
        <f>VLOOKUP(B16,GD_CHAM_CONG!$C$6:$AV$912,44,FALSE)+VLOOKUP(B16,GD_CHAM_CONG!$C$6:$AV$912,45,FALSE)+VLOOKUP(B16,GD_CHAM_CONG!$C$6:$AV$912,46,FALSE)</f>
        <v>0</v>
      </c>
      <c r="J16" s="306">
        <f>VLOOKUP(B16,GD_CHAM_CONG!$C$6:$AW$912,47,FALSE)</f>
        <v>0</v>
      </c>
      <c r="K16" s="306">
        <f>VLOOKUP(B16,GD_CHAM_CONG!$C$6:$AZ$912,47,FALSE)+VLOOKUP(B16,GD_CHAM_CONG!$C$6:$AZ$912,48,FALSE)</f>
        <v>0</v>
      </c>
      <c r="L16" s="306">
        <f>VLOOKUP(B16,GD_CHAM_CONG!$C$6:$BF$912,50,FALSE)+VLOOKUP(B16,GD_CHAM_CONG!$C$6:$BF$912,51,FALSE)+VLOOKUP(B16,GD_CHAM_CONG!$C$6:$BF$912,52,FALSE)+VLOOKUP(B16,GD_CHAM_CONG!$C$6:$BF$912,53,FALSE)+VLOOKUP(B16,GD_CHAM_CONG!$C$6:$BF$912,54,FALSE)</f>
        <v>0</v>
      </c>
      <c r="M16" s="307">
        <f>VLOOKUP(B16,GD_CHAM_CONG!$C$1:$BJ$397,60,FALSE)</f>
        <v>0.85</v>
      </c>
      <c r="N16" s="308">
        <f>VLOOKUP(B16,RPT_LNS_LUONG_CHE_DO!$B$5:$BA$976,52,FALSE)</f>
        <v>6885000</v>
      </c>
      <c r="O16" s="308">
        <f>VLOOKUP(B16,RPT_LNS_LUONG_CHE_DO!$B$5:$CA$976,78,FALSE)</f>
        <v>0</v>
      </c>
      <c r="P16" s="308">
        <f>VLOOKUP(B16,RPT_PHU_CAP_TN!$B$5:$G$916,6,FALSE)</f>
        <v>0</v>
      </c>
      <c r="Q16" s="308">
        <f>VLOOKUP(B16,RPT_TIEN_AN_TRUA!$B$5:$I$957,8,FALSE)</f>
        <v>680000</v>
      </c>
      <c r="R16" s="308">
        <f>VLOOKUP(B16,RPT_LNS_LUONG_CHE_DO!$B$5:$CE$980,74,FALSE)+VLOOKUP(B16,RPT_LNS_LUONG_CHE_DO!$B$5:$CE$980,73,FALSE)</f>
        <v>0</v>
      </c>
      <c r="S16" s="308">
        <f t="shared" si="0"/>
        <v>7565000</v>
      </c>
      <c r="T16" s="309">
        <f>VLOOKUP(B16,RPT_BAO_HIEM!$B$5:$N$1004,11,FALSE)</f>
        <v>317760</v>
      </c>
      <c r="U16" s="309">
        <f>VLOOKUP(B16,RPT_BAO_HIEM!$B$5:$N$1004,12,FALSE)</f>
        <v>59580</v>
      </c>
      <c r="V16" s="309">
        <f>VLOOKUP(B16,RPT_BAO_HIEM!$B$5:$N$1004,13,FALSE)</f>
        <v>39720</v>
      </c>
      <c r="W16" s="310">
        <f>VLOOKUP(B16,RPT_DOAN_PHI!$B$5:$H$913,7,FALSE)</f>
        <v>68850</v>
      </c>
      <c r="X16" s="309">
        <f>VLOOKUP(B16,RPT_THUE!$B$5:$H$916,7,FALSE)</f>
        <v>0</v>
      </c>
      <c r="Y16" s="309">
        <f t="shared" si="1"/>
        <v>485910</v>
      </c>
      <c r="Z16" s="311">
        <f t="shared" si="2"/>
        <v>7079090</v>
      </c>
      <c r="AA16" s="312"/>
      <c r="AB16" s="311"/>
      <c r="AC16" s="311">
        <f t="shared" si="3"/>
        <v>7079090</v>
      </c>
    </row>
    <row r="17" spans="1:40" ht="17.25" customHeight="1">
      <c r="A17" s="302">
        <f t="shared" si="4"/>
        <v>12</v>
      </c>
      <c r="B17" s="303">
        <f>GD_LCD_HS_LNS!B15</f>
        <v>10537</v>
      </c>
      <c r="C17" s="303" t="str">
        <f>GD_LCD_HS_LNS!C15</f>
        <v>Bùi Anh Khắc</v>
      </c>
      <c r="D17" s="303" t="str">
        <f>GD_LCD_HS_LNS!D15</f>
        <v>NV Tài liệu và HDCX</v>
      </c>
      <c r="E17" s="304">
        <f>VLOOKUP(B17,GD_LCD_HS_LNS!$B$4:$E$914,4,FALSE)</f>
        <v>3972000</v>
      </c>
      <c r="F17" s="305">
        <v>10520235212015</v>
      </c>
      <c r="G17" s="306">
        <f>VLOOKUP(B17,GD_CHAM_CONG!$C$6:$AN$912,38,FALSE)</f>
        <v>26</v>
      </c>
      <c r="H17" s="306">
        <f>VLOOKUP(B17,GD_CHAM_CONG!$C$6:$AS$912,39,FALSE)+VLOOKUP(B17,GD_CHAM_CONG!$C$6:$AS$912,40,FALSE)+VLOOKUP(B17,GD_CHAM_CONG!$C$6:$AS$912,41,FALSE)+VLOOKUP(B17,GD_CHAM_CONG!$C$6:$AS$912,42,FALSE)+VLOOKUP(B17,GD_CHAM_CONG!$C$6:$AS$912,43,FALSE)</f>
        <v>0</v>
      </c>
      <c r="I17" s="306">
        <f>VLOOKUP(B17,GD_CHAM_CONG!$C$6:$AV$912,44,FALSE)+VLOOKUP(B17,GD_CHAM_CONG!$C$6:$AV$912,45,FALSE)+VLOOKUP(B17,GD_CHAM_CONG!$C$6:$AV$912,46,FALSE)</f>
        <v>0</v>
      </c>
      <c r="J17" s="306">
        <f>VLOOKUP(B17,GD_CHAM_CONG!$C$6:$AW$912,47,FALSE)</f>
        <v>0</v>
      </c>
      <c r="K17" s="306">
        <f>VLOOKUP(B17,GD_CHAM_CONG!$C$6:$AZ$912,47,FALSE)+VLOOKUP(B17,GD_CHAM_CONG!$C$6:$AZ$912,48,FALSE)</f>
        <v>0</v>
      </c>
      <c r="L17" s="306">
        <f>VLOOKUP(B17,GD_CHAM_CONG!$C$6:$BF$912,50,FALSE)+VLOOKUP(B17,GD_CHAM_CONG!$C$6:$BF$912,51,FALSE)+VLOOKUP(B17,GD_CHAM_CONG!$C$6:$BF$912,52,FALSE)+VLOOKUP(B17,GD_CHAM_CONG!$C$6:$BF$912,53,FALSE)+VLOOKUP(B17,GD_CHAM_CONG!$C$6:$BF$912,54,FALSE)</f>
        <v>0</v>
      </c>
      <c r="M17" s="307">
        <f>VLOOKUP(B17,GD_CHAM_CONG!$C$1:$BJ$397,60,FALSE)</f>
        <v>1</v>
      </c>
      <c r="N17" s="308">
        <f>VLOOKUP(B17,RPT_LNS_LUONG_CHE_DO!$B$5:$BA$976,52,FALSE)</f>
        <v>10710000</v>
      </c>
      <c r="O17" s="308">
        <f>VLOOKUP(B17,RPT_LNS_LUONG_CHE_DO!$B$5:$CA$976,78,FALSE)</f>
        <v>0</v>
      </c>
      <c r="P17" s="308">
        <f>VLOOKUP(B17,RPT_PHU_CAP_TN!$B$5:$G$916,6,FALSE)</f>
        <v>620000</v>
      </c>
      <c r="Q17" s="308">
        <f>VLOOKUP(B17,RPT_TIEN_AN_TRUA!$B$5:$I$957,8,FALSE)</f>
        <v>680000</v>
      </c>
      <c r="R17" s="308">
        <f>VLOOKUP(B17,RPT_LNS_LUONG_CHE_DO!$B$5:$CE$980,74,FALSE)+VLOOKUP(B17,RPT_LNS_LUONG_CHE_DO!$B$5:$CE$980,73,FALSE)</f>
        <v>0</v>
      </c>
      <c r="S17" s="308">
        <f t="shared" si="0"/>
        <v>12010000</v>
      </c>
      <c r="T17" s="309">
        <f>VLOOKUP(B17,RPT_BAO_HIEM!$B$5:$N$1004,11,FALSE)</f>
        <v>317760</v>
      </c>
      <c r="U17" s="309">
        <f>VLOOKUP(B17,RPT_BAO_HIEM!$B$5:$N$1004,12,FALSE)</f>
        <v>59580</v>
      </c>
      <c r="V17" s="309">
        <f>VLOOKUP(B17,RPT_BAO_HIEM!$B$5:$N$1004,13,FALSE)</f>
        <v>39720</v>
      </c>
      <c r="W17" s="310">
        <f>VLOOKUP(B17,RPT_DOAN_PHI!$B$5:$H$913,7,FALSE)</f>
        <v>113300</v>
      </c>
      <c r="X17" s="309">
        <f>VLOOKUP(B17,RPT_THUE!$B$5:$H$916,7,FALSE)</f>
        <v>95647</v>
      </c>
      <c r="Y17" s="309">
        <f t="shared" si="1"/>
        <v>626007</v>
      </c>
      <c r="Z17" s="311">
        <f t="shared" si="2"/>
        <v>11383993</v>
      </c>
      <c r="AA17" s="311"/>
      <c r="AB17" s="311"/>
      <c r="AC17" s="311">
        <f t="shared" si="3"/>
        <v>11383993</v>
      </c>
    </row>
    <row r="18" spans="1:40" ht="17.25" customHeight="1">
      <c r="A18" s="302">
        <f t="shared" si="4"/>
        <v>13</v>
      </c>
      <c r="B18" s="303">
        <f>GD_LCD_HS_LNS!B16</f>
        <v>10538</v>
      </c>
      <c r="C18" s="303" t="str">
        <f>GD_LCD_HS_LNS!C16</f>
        <v>Nguyễn Danh Trường</v>
      </c>
      <c r="D18" s="303" t="str">
        <f>GD_LCD_HS_LNS!D16</f>
        <v>NV Tài liệu và HDCX</v>
      </c>
      <c r="E18" s="304">
        <f>VLOOKUP(B18,GD_LCD_HS_LNS!$B$4:$E$914,4,FALSE)</f>
        <v>3972000</v>
      </c>
      <c r="F18" s="305">
        <v>10522162555019</v>
      </c>
      <c r="G18" s="306">
        <f>VLOOKUP(B18,GD_CHAM_CONG!$C$6:$AN$912,38,FALSE)</f>
        <v>21</v>
      </c>
      <c r="H18" s="306">
        <f>VLOOKUP(B18,GD_CHAM_CONG!$C$6:$AS$912,39,FALSE)+VLOOKUP(B18,GD_CHAM_CONG!$C$6:$AS$912,40,FALSE)+VLOOKUP(B18,GD_CHAM_CONG!$C$6:$AS$912,41,FALSE)+VLOOKUP(B18,GD_CHAM_CONG!$C$6:$AS$912,42,FALSE)+VLOOKUP(B18,GD_CHAM_CONG!$C$6:$AS$912,43,FALSE)</f>
        <v>0</v>
      </c>
      <c r="I18" s="306">
        <f>VLOOKUP(B18,GD_CHAM_CONG!$C$6:$AV$912,44,FALSE)+VLOOKUP(B18,GD_CHAM_CONG!$C$6:$AV$912,45,FALSE)+VLOOKUP(B18,GD_CHAM_CONG!$C$6:$AV$912,46,FALSE)</f>
        <v>0</v>
      </c>
      <c r="J18" s="306">
        <f>VLOOKUP(B18,GD_CHAM_CONG!$C$6:$AW$912,47,FALSE)</f>
        <v>0</v>
      </c>
      <c r="K18" s="306">
        <f>VLOOKUP(B18,GD_CHAM_CONG!$C$6:$AZ$912,47,FALSE)+VLOOKUP(B18,GD_CHAM_CONG!$C$6:$AZ$912,48,FALSE)</f>
        <v>5</v>
      </c>
      <c r="L18" s="306">
        <f>VLOOKUP(B18,GD_CHAM_CONG!$C$6:$BF$912,50,FALSE)+VLOOKUP(B18,GD_CHAM_CONG!$C$6:$BF$912,51,FALSE)+VLOOKUP(B18,GD_CHAM_CONG!$C$6:$BF$912,52,FALSE)+VLOOKUP(B18,GD_CHAM_CONG!$C$6:$BF$912,53,FALSE)+VLOOKUP(B18,GD_CHAM_CONG!$C$6:$BF$912,54,FALSE)</f>
        <v>0</v>
      </c>
      <c r="M18" s="307">
        <f>VLOOKUP(B18,GD_CHAM_CONG!$C$1:$BJ$397,60,FALSE)</f>
        <v>0.9</v>
      </c>
      <c r="N18" s="308">
        <f>VLOOKUP(B18,RPT_LNS_LUONG_CHE_DO!$B$5:$BA$976,52,FALSE)</f>
        <v>7196538.4615384629</v>
      </c>
      <c r="O18" s="308">
        <f>VLOOKUP(B18,RPT_LNS_LUONG_CHE_DO!$B$5:$CA$976,78,FALSE)</f>
        <v>763846.15384615387</v>
      </c>
      <c r="P18" s="308">
        <f>VLOOKUP(B18,RPT_PHU_CAP_TN!$B$5:$G$916,6,FALSE)</f>
        <v>0</v>
      </c>
      <c r="Q18" s="308">
        <f>VLOOKUP(B18,RPT_TIEN_AN_TRUA!$B$5:$I$957,8,FALSE)</f>
        <v>549230.76923076925</v>
      </c>
      <c r="R18" s="308">
        <f>VLOOKUP(B18,RPT_LNS_LUONG_CHE_DO!$B$5:$CE$980,74,FALSE)+VLOOKUP(B18,RPT_LNS_LUONG_CHE_DO!$B$5:$CE$980,73,FALSE)</f>
        <v>0</v>
      </c>
      <c r="S18" s="308">
        <f t="shared" si="0"/>
        <v>8509615.3846153859</v>
      </c>
      <c r="T18" s="309">
        <f>VLOOKUP(B18,RPT_BAO_HIEM!$B$5:$N$1004,11,FALSE)</f>
        <v>317760</v>
      </c>
      <c r="U18" s="309">
        <f>VLOOKUP(B18,RPT_BAO_HIEM!$B$5:$N$1004,12,FALSE)</f>
        <v>59580</v>
      </c>
      <c r="V18" s="309">
        <f>VLOOKUP(B18,RPT_BAO_HIEM!$B$5:$N$1004,13,FALSE)</f>
        <v>39720</v>
      </c>
      <c r="W18" s="310">
        <f>VLOOKUP(B18,RPT_DOAN_PHI!$B$5:$H$913,7,FALSE)</f>
        <v>79604</v>
      </c>
      <c r="X18" s="309">
        <f>VLOOKUP(B18,RPT_THUE!$B$5:$H$916,7,FALSE)</f>
        <v>0</v>
      </c>
      <c r="Y18" s="309">
        <f t="shared" si="1"/>
        <v>496664</v>
      </c>
      <c r="Z18" s="311">
        <f t="shared" si="2"/>
        <v>8012951.3846153859</v>
      </c>
      <c r="AA18" s="312"/>
      <c r="AB18" s="311"/>
      <c r="AC18" s="311">
        <f t="shared" si="3"/>
        <v>8012951.3846153859</v>
      </c>
    </row>
    <row r="19" spans="1:40" ht="17.25" customHeight="1">
      <c r="A19" s="302">
        <f t="shared" si="4"/>
        <v>14</v>
      </c>
      <c r="B19" s="303">
        <f>GD_LCD_HS_LNS!B17</f>
        <v>10540</v>
      </c>
      <c r="C19" s="303" t="str">
        <f>GD_LCD_HS_LNS!C17</f>
        <v>Nguyễn Thị Việt Hà</v>
      </c>
      <c r="D19" s="303" t="str">
        <f>GD_LCD_HS_LNS!D17</f>
        <v>NV Tài liệu và HDCX</v>
      </c>
      <c r="E19" s="313">
        <f>VLOOKUP(B19,GD_LCD_HS_LNS!$B$4:$E$914,4,FALSE)</f>
        <v>3972000</v>
      </c>
      <c r="F19" s="305">
        <v>10520381936017</v>
      </c>
      <c r="G19" s="306">
        <f>VLOOKUP(B19,GD_CHAM_CONG!$C$6:$AN$912,38,FALSE)</f>
        <v>8</v>
      </c>
      <c r="H19" s="306">
        <f>VLOOKUP(B19,GD_CHAM_CONG!$C$6:$AS$912,39,FALSE)+VLOOKUP(B19,GD_CHAM_CONG!$C$6:$AS$912,40,FALSE)+VLOOKUP(B19,GD_CHAM_CONG!$C$6:$AS$912,41,FALSE)+VLOOKUP(B19,GD_CHAM_CONG!$C$6:$AS$912,42,FALSE)+VLOOKUP(B19,GD_CHAM_CONG!$C$6:$AS$912,43,FALSE)</f>
        <v>0</v>
      </c>
      <c r="I19" s="306">
        <f>VLOOKUP(B19,GD_CHAM_CONG!$C$6:$AV$912,44,FALSE)+VLOOKUP(B19,GD_CHAM_CONG!$C$6:$AV$912,45,FALSE)+VLOOKUP(B19,GD_CHAM_CONG!$C$6:$AV$912,46,FALSE)</f>
        <v>18</v>
      </c>
      <c r="J19" s="306">
        <f>VLOOKUP(B19,GD_CHAM_CONG!$C$6:$AW$912,47,FALSE)</f>
        <v>0</v>
      </c>
      <c r="K19" s="306">
        <f>VLOOKUP(B19,GD_CHAM_CONG!$C$6:$AZ$912,47,FALSE)+VLOOKUP(B19,GD_CHAM_CONG!$C$6:$AZ$912,48,FALSE)</f>
        <v>0</v>
      </c>
      <c r="L19" s="306">
        <f>VLOOKUP(B19,GD_CHAM_CONG!$C$6:$BF$912,50,FALSE)+VLOOKUP(B19,GD_CHAM_CONG!$C$6:$BF$912,51,FALSE)+VLOOKUP(B19,GD_CHAM_CONG!$C$6:$BF$912,52,FALSE)+VLOOKUP(B19,GD_CHAM_CONG!$C$6:$BF$912,53,FALSE)+VLOOKUP(B19,GD_CHAM_CONG!$C$6:$BF$912,54,FALSE)</f>
        <v>0</v>
      </c>
      <c r="M19" s="307">
        <f>VLOOKUP(B19,GD_CHAM_CONG!$C$1:$BJ$397,60,FALSE)</f>
        <v>1</v>
      </c>
      <c r="N19" s="308">
        <f>VLOOKUP(B19,RPT_LNS_LUONG_CHE_DO!$B$5:$BA$976,52,FALSE)</f>
        <v>3137884.6153846155</v>
      </c>
      <c r="O19" s="308">
        <f>VLOOKUP(B19,RPT_LNS_LUONG_CHE_DO!$B$5:$CA$976,78,FALSE)</f>
        <v>0</v>
      </c>
      <c r="P19" s="313">
        <f>VLOOKUP(B19,RPT_PHU_CAP_TN!$B$5:$G$916,6,FALSE)</f>
        <v>0</v>
      </c>
      <c r="Q19" s="313">
        <f>VLOOKUP(B19,RPT_TIEN_AN_TRUA!$B$5:$I$957,8,FALSE)</f>
        <v>209230.76923076925</v>
      </c>
      <c r="R19" s="308">
        <f>VLOOKUP(B19,RPT_LNS_LUONG_CHE_DO!$B$5:$CE$980,74,FALSE)+VLOOKUP(B19,RPT_LNS_LUONG_CHE_DO!$B$5:$CE$980,73,FALSE)</f>
        <v>0</v>
      </c>
      <c r="S19" s="313">
        <f t="shared" si="0"/>
        <v>3347115.384615385</v>
      </c>
      <c r="T19" s="313">
        <f>VLOOKUP(B19,RPT_BAO_HIEM!$B$5:$N$1004,11,FALSE)</f>
        <v>0</v>
      </c>
      <c r="U19" s="313">
        <f>VLOOKUP(B19,RPT_BAO_HIEM!$B$5:$N$1004,12,FALSE)</f>
        <v>0</v>
      </c>
      <c r="V19" s="313">
        <f>VLOOKUP(B19,RPT_BAO_HIEM!$B$5:$N$1004,13,FALSE)</f>
        <v>0</v>
      </c>
      <c r="W19" s="314">
        <f>VLOOKUP(B19,RPT_DOAN_PHI!$B$5:$H$913,7,FALSE)</f>
        <v>31379</v>
      </c>
      <c r="X19" s="313">
        <f>VLOOKUP(B19,RPT_THUE!$B$5:$H$916,7,FALSE)</f>
        <v>0</v>
      </c>
      <c r="Y19" s="313">
        <f t="shared" si="1"/>
        <v>31379</v>
      </c>
      <c r="Z19" s="313">
        <f t="shared" si="2"/>
        <v>3315736.384615385</v>
      </c>
      <c r="AA19" s="312"/>
      <c r="AB19" s="311"/>
      <c r="AC19" s="313">
        <f t="shared" si="3"/>
        <v>3315736.384615385</v>
      </c>
      <c r="AD19" s="315"/>
      <c r="AE19" s="315"/>
      <c r="AF19" s="315"/>
      <c r="AG19" s="315"/>
      <c r="AH19" s="315"/>
      <c r="AI19" s="315"/>
      <c r="AJ19" s="315"/>
      <c r="AK19" s="315"/>
      <c r="AL19" s="315"/>
      <c r="AM19" s="315"/>
      <c r="AN19" s="315"/>
    </row>
    <row r="20" spans="1:40" ht="17.25" customHeight="1">
      <c r="A20" s="302">
        <f t="shared" si="4"/>
        <v>15</v>
      </c>
      <c r="B20" s="303">
        <f>GD_LCD_HS_LNS!B18</f>
        <v>10542</v>
      </c>
      <c r="C20" s="303" t="str">
        <f>GD_LCD_HS_LNS!C18</f>
        <v>Trần Minh Hải</v>
      </c>
      <c r="D20" s="303" t="str">
        <f>GD_LCD_HS_LNS!D18</f>
        <v>NV Tài liệu và HDCX</v>
      </c>
      <c r="E20" s="304">
        <f>VLOOKUP(B20,GD_LCD_HS_LNS!$B$4:$E$914,4,FALSE)</f>
        <v>4534000</v>
      </c>
      <c r="F20" s="305">
        <v>10520489632014</v>
      </c>
      <c r="G20" s="306">
        <f>VLOOKUP(B20,GD_CHAM_CONG!$C$6:$AN$912,38,FALSE)</f>
        <v>26</v>
      </c>
      <c r="H20" s="306">
        <f>VLOOKUP(B20,GD_CHAM_CONG!$C$6:$AS$912,39,FALSE)+VLOOKUP(B20,GD_CHAM_CONG!$C$6:$AS$912,40,FALSE)+VLOOKUP(B20,GD_CHAM_CONG!$C$6:$AS$912,41,FALSE)+VLOOKUP(B20,GD_CHAM_CONG!$C$6:$AS$912,42,FALSE)+VLOOKUP(B20,GD_CHAM_CONG!$C$6:$AS$912,43,FALSE)</f>
        <v>0</v>
      </c>
      <c r="I20" s="306">
        <f>VLOOKUP(B20,GD_CHAM_CONG!$C$6:$AV$912,44,FALSE)+VLOOKUP(B20,GD_CHAM_CONG!$C$6:$AV$912,45,FALSE)+VLOOKUP(B20,GD_CHAM_CONG!$C$6:$AV$912,46,FALSE)</f>
        <v>0</v>
      </c>
      <c r="J20" s="306">
        <f>VLOOKUP(B20,GD_CHAM_CONG!$C$6:$AW$912,47,FALSE)</f>
        <v>0</v>
      </c>
      <c r="K20" s="306">
        <f>VLOOKUP(B20,GD_CHAM_CONG!$C$6:$AZ$912,47,FALSE)+VLOOKUP(B20,GD_CHAM_CONG!$C$6:$AZ$912,48,FALSE)</f>
        <v>0</v>
      </c>
      <c r="L20" s="306">
        <f>VLOOKUP(B20,GD_CHAM_CONG!$C$6:$BF$912,50,FALSE)+VLOOKUP(B20,GD_CHAM_CONG!$C$6:$BF$912,51,FALSE)+VLOOKUP(B20,GD_CHAM_CONG!$C$6:$BF$912,52,FALSE)+VLOOKUP(B20,GD_CHAM_CONG!$C$6:$BF$912,53,FALSE)+VLOOKUP(B20,GD_CHAM_CONG!$C$6:$BF$912,54,FALSE)</f>
        <v>0</v>
      </c>
      <c r="M20" s="307">
        <f>VLOOKUP(B20,GD_CHAM_CONG!$C$1:$BJ$397,60,FALSE)</f>
        <v>1</v>
      </c>
      <c r="N20" s="308">
        <f>VLOOKUP(B20,RPT_LNS_LUONG_CHE_DO!$B$5:$BA$976,52,FALSE)</f>
        <v>11700000</v>
      </c>
      <c r="O20" s="308">
        <f>VLOOKUP(B20,RPT_LNS_LUONG_CHE_DO!$B$5:$CA$976,78,FALSE)</f>
        <v>0</v>
      </c>
      <c r="P20" s="308">
        <f>VLOOKUP(B20,RPT_PHU_CAP_TN!$B$5:$G$916,6,FALSE)</f>
        <v>0</v>
      </c>
      <c r="Q20" s="308">
        <f>VLOOKUP(B20,RPT_TIEN_AN_TRUA!$B$5:$I$957,8,FALSE)</f>
        <v>680000</v>
      </c>
      <c r="R20" s="308">
        <f>VLOOKUP(B20,RPT_LNS_LUONG_CHE_DO!$B$5:$CE$980,74,FALSE)+VLOOKUP(B20,RPT_LNS_LUONG_CHE_DO!$B$5:$CE$980,73,FALSE)</f>
        <v>0</v>
      </c>
      <c r="S20" s="308">
        <f t="shared" si="0"/>
        <v>12380000</v>
      </c>
      <c r="T20" s="309">
        <f>VLOOKUP(B20,RPT_BAO_HIEM!$B$5:$N$1004,11,FALSE)</f>
        <v>362720</v>
      </c>
      <c r="U20" s="309">
        <f>VLOOKUP(B20,RPT_BAO_HIEM!$B$5:$N$1004,12,FALSE)</f>
        <v>68010</v>
      </c>
      <c r="V20" s="309">
        <f>VLOOKUP(B20,RPT_BAO_HIEM!$B$5:$N$1004,13,FALSE)</f>
        <v>45340</v>
      </c>
      <c r="W20" s="310">
        <f>VLOOKUP(B20,RPT_DOAN_PHI!$B$5:$H$913,7,FALSE)</f>
        <v>115000</v>
      </c>
      <c r="X20" s="309">
        <f>VLOOKUP(B20,RPT_THUE!$B$5:$H$916,7,FALSE)</f>
        <v>0</v>
      </c>
      <c r="Y20" s="309">
        <f t="shared" si="1"/>
        <v>591070</v>
      </c>
      <c r="Z20" s="311">
        <f t="shared" si="2"/>
        <v>11788930</v>
      </c>
      <c r="AA20" s="311"/>
      <c r="AB20" s="311"/>
      <c r="AC20" s="311">
        <f t="shared" si="3"/>
        <v>11788930</v>
      </c>
    </row>
    <row r="21" spans="1:40" ht="17.25" customHeight="1">
      <c r="A21" s="302">
        <f t="shared" si="4"/>
        <v>16</v>
      </c>
      <c r="B21" s="303">
        <f>GD_LCD_HS_LNS!B19</f>
        <v>10543</v>
      </c>
      <c r="C21" s="303" t="str">
        <f>GD_LCD_HS_LNS!C19</f>
        <v>Nguyễn Thị Thơm</v>
      </c>
      <c r="D21" s="303" t="str">
        <f>GD_LCD_HS_LNS!D19</f>
        <v>NV Tài liệu và HDCX</v>
      </c>
      <c r="E21" s="304">
        <f>VLOOKUP(B21,GD_LCD_HS_LNS!$B$4:$E$914,4,FALSE)</f>
        <v>3972000</v>
      </c>
      <c r="F21" s="305">
        <v>10525139522013</v>
      </c>
      <c r="G21" s="306">
        <f>VLOOKUP(B21,GD_CHAM_CONG!$C$6:$AN$912,38,FALSE)</f>
        <v>26</v>
      </c>
      <c r="H21" s="306">
        <f>VLOOKUP(B21,GD_CHAM_CONG!$C$6:$AS$912,39,FALSE)+VLOOKUP(B21,GD_CHAM_CONG!$C$6:$AS$912,40,FALSE)+VLOOKUP(B21,GD_CHAM_CONG!$C$6:$AS$912,41,FALSE)+VLOOKUP(B21,GD_CHAM_CONG!$C$6:$AS$912,42,FALSE)+VLOOKUP(B21,GD_CHAM_CONG!$C$6:$AS$912,43,FALSE)</f>
        <v>0</v>
      </c>
      <c r="I21" s="306">
        <f>VLOOKUP(B21,GD_CHAM_CONG!$C$6:$AV$912,44,FALSE)+VLOOKUP(B21,GD_CHAM_CONG!$C$6:$AV$912,45,FALSE)+VLOOKUP(B21,GD_CHAM_CONG!$C$6:$AV$912,46,FALSE)</f>
        <v>0</v>
      </c>
      <c r="J21" s="306">
        <f>VLOOKUP(B21,GD_CHAM_CONG!$C$6:$AW$912,47,FALSE)</f>
        <v>0</v>
      </c>
      <c r="K21" s="306">
        <f>VLOOKUP(B21,GD_CHAM_CONG!$C$6:$AZ$912,47,FALSE)+VLOOKUP(B21,GD_CHAM_CONG!$C$6:$AZ$912,48,FALSE)</f>
        <v>0</v>
      </c>
      <c r="L21" s="306">
        <f>VLOOKUP(B21,GD_CHAM_CONG!$C$6:$BF$912,50,FALSE)+VLOOKUP(B21,GD_CHAM_CONG!$C$6:$BF$912,51,FALSE)+VLOOKUP(B21,GD_CHAM_CONG!$C$6:$BF$912,52,FALSE)+VLOOKUP(B21,GD_CHAM_CONG!$C$6:$BF$912,53,FALSE)+VLOOKUP(B21,GD_CHAM_CONG!$C$6:$BF$912,54,FALSE)</f>
        <v>0</v>
      </c>
      <c r="M21" s="307">
        <f>VLOOKUP(B21,GD_CHAM_CONG!$C$1:$BJ$397,60,FALSE)</f>
        <v>1</v>
      </c>
      <c r="N21" s="308">
        <f>VLOOKUP(B21,RPT_LNS_LUONG_CHE_DO!$B$5:$BA$976,52,FALSE)</f>
        <v>8325000</v>
      </c>
      <c r="O21" s="308">
        <f>VLOOKUP(B21,RPT_LNS_LUONG_CHE_DO!$B$5:$CA$976,78,FALSE)</f>
        <v>0</v>
      </c>
      <c r="P21" s="308">
        <f>VLOOKUP(B21,RPT_PHU_CAP_TN!$B$5:$G$916,6,FALSE)</f>
        <v>0</v>
      </c>
      <c r="Q21" s="308">
        <f>VLOOKUP(B21,RPT_TIEN_AN_TRUA!$B$5:$I$957,8,FALSE)</f>
        <v>680000</v>
      </c>
      <c r="R21" s="308">
        <f>VLOOKUP(B21,RPT_LNS_LUONG_CHE_DO!$B$5:$CE$980,74,FALSE)+VLOOKUP(B21,RPT_LNS_LUONG_CHE_DO!$B$5:$CE$980,73,FALSE)</f>
        <v>0</v>
      </c>
      <c r="S21" s="308">
        <f t="shared" si="0"/>
        <v>9005000</v>
      </c>
      <c r="T21" s="309">
        <f>VLOOKUP(B21,RPT_BAO_HIEM!$B$5:$N$1004,11,FALSE)</f>
        <v>317760</v>
      </c>
      <c r="U21" s="309">
        <f>VLOOKUP(B21,RPT_BAO_HIEM!$B$5:$N$1004,12,FALSE)</f>
        <v>59580</v>
      </c>
      <c r="V21" s="309">
        <f>VLOOKUP(B21,RPT_BAO_HIEM!$B$5:$N$1004,13,FALSE)</f>
        <v>39720</v>
      </c>
      <c r="W21" s="310">
        <f>VLOOKUP(B21,RPT_DOAN_PHI!$B$5:$H$913,7,FALSE)</f>
        <v>83250</v>
      </c>
      <c r="X21" s="309">
        <f>VLOOKUP(B21,RPT_THUE!$B$5:$H$916,7,FALSE)</f>
        <v>0</v>
      </c>
      <c r="Y21" s="309">
        <f t="shared" si="1"/>
        <v>500310</v>
      </c>
      <c r="Z21" s="311">
        <f t="shared" si="2"/>
        <v>8504690</v>
      </c>
      <c r="AA21" s="311"/>
      <c r="AB21" s="311"/>
      <c r="AC21" s="311">
        <f t="shared" si="3"/>
        <v>8504690</v>
      </c>
    </row>
    <row r="22" spans="1:40" ht="17.25" customHeight="1">
      <c r="A22" s="302">
        <f t="shared" si="4"/>
        <v>17</v>
      </c>
      <c r="B22" s="303">
        <f>GD_LCD_HS_LNS!B20</f>
        <v>10544</v>
      </c>
      <c r="C22" s="303" t="str">
        <f>GD_LCD_HS_LNS!C20</f>
        <v>Trần Thị Yến Nga</v>
      </c>
      <c r="D22" s="303" t="str">
        <f>GD_LCD_HS_LNS!D20</f>
        <v>NV Tài liệu và HDCX</v>
      </c>
      <c r="E22" s="304">
        <f>VLOOKUP(B22,GD_LCD_HS_LNS!$B$4:$E$914,4,FALSE)</f>
        <v>3972000</v>
      </c>
      <c r="F22" s="305">
        <v>10525139524016</v>
      </c>
      <c r="G22" s="306">
        <f>VLOOKUP(B22,GD_CHAM_CONG!$C$6:$AN$912,38,FALSE)</f>
        <v>26</v>
      </c>
      <c r="H22" s="306">
        <f>VLOOKUP(B22,GD_CHAM_CONG!$C$6:$AS$912,39,FALSE)+VLOOKUP(B22,GD_CHAM_CONG!$C$6:$AS$912,40,FALSE)+VLOOKUP(B22,GD_CHAM_CONG!$C$6:$AS$912,41,FALSE)+VLOOKUP(B22,GD_CHAM_CONG!$C$6:$AS$912,42,FALSE)+VLOOKUP(B22,GD_CHAM_CONG!$C$6:$AS$912,43,FALSE)</f>
        <v>0</v>
      </c>
      <c r="I22" s="306">
        <f>VLOOKUP(B22,GD_CHAM_CONG!$C$6:$AV$912,44,FALSE)+VLOOKUP(B22,GD_CHAM_CONG!$C$6:$AV$912,45,FALSE)+VLOOKUP(B22,GD_CHAM_CONG!$C$6:$AV$912,46,FALSE)</f>
        <v>0</v>
      </c>
      <c r="J22" s="306">
        <f>VLOOKUP(B22,GD_CHAM_CONG!$C$6:$AW$912,47,FALSE)</f>
        <v>0</v>
      </c>
      <c r="K22" s="306">
        <f>VLOOKUP(B22,GD_CHAM_CONG!$C$6:$AZ$912,47,FALSE)+VLOOKUP(B22,GD_CHAM_CONG!$C$6:$AZ$912,48,FALSE)</f>
        <v>0</v>
      </c>
      <c r="L22" s="306">
        <f>VLOOKUP(B22,GD_CHAM_CONG!$C$6:$BF$912,50,FALSE)+VLOOKUP(B22,GD_CHAM_CONG!$C$6:$BF$912,51,FALSE)+VLOOKUP(B22,GD_CHAM_CONG!$C$6:$BF$912,52,FALSE)+VLOOKUP(B22,GD_CHAM_CONG!$C$6:$BF$912,53,FALSE)+VLOOKUP(B22,GD_CHAM_CONG!$C$6:$BF$912,54,FALSE)</f>
        <v>0</v>
      </c>
      <c r="M22" s="307">
        <f>VLOOKUP(B22,GD_CHAM_CONG!$C$1:$BJ$397,60,FALSE)</f>
        <v>1</v>
      </c>
      <c r="N22" s="308">
        <f>VLOOKUP(B22,RPT_LNS_LUONG_CHE_DO!$B$5:$BA$976,52,FALSE)</f>
        <v>8325000</v>
      </c>
      <c r="O22" s="308">
        <f>VLOOKUP(B22,RPT_LNS_LUONG_CHE_DO!$B$5:$CA$976,78,FALSE)</f>
        <v>0</v>
      </c>
      <c r="P22" s="308">
        <f>VLOOKUP(B22,RPT_PHU_CAP_TN!$B$5:$G$916,6,FALSE)</f>
        <v>0</v>
      </c>
      <c r="Q22" s="308">
        <f>VLOOKUP(B22,RPT_TIEN_AN_TRUA!$B$5:$I$957,8,FALSE)</f>
        <v>680000</v>
      </c>
      <c r="R22" s="308">
        <f>VLOOKUP(B22,RPT_LNS_LUONG_CHE_DO!$B$5:$CE$980,74,FALSE)+VLOOKUP(B22,RPT_LNS_LUONG_CHE_DO!$B$5:$CE$980,73,FALSE)</f>
        <v>0</v>
      </c>
      <c r="S22" s="308">
        <f t="shared" si="0"/>
        <v>9005000</v>
      </c>
      <c r="T22" s="309">
        <f>VLOOKUP(B22,RPT_BAO_HIEM!$B$5:$N$1004,11,FALSE)</f>
        <v>317760</v>
      </c>
      <c r="U22" s="309">
        <f>VLOOKUP(B22,RPT_BAO_HIEM!$B$5:$N$1004,12,FALSE)</f>
        <v>59580</v>
      </c>
      <c r="V22" s="309">
        <f>VLOOKUP(B22,RPT_BAO_HIEM!$B$5:$N$1004,13,FALSE)</f>
        <v>39720</v>
      </c>
      <c r="W22" s="310">
        <f>VLOOKUP(B22,RPT_DOAN_PHI!$B$5:$H$913,7,FALSE)</f>
        <v>83250</v>
      </c>
      <c r="X22" s="309">
        <f>VLOOKUP(B22,RPT_THUE!$B$5:$H$916,7,FALSE)</f>
        <v>0</v>
      </c>
      <c r="Y22" s="309">
        <f t="shared" si="1"/>
        <v>500310</v>
      </c>
      <c r="Z22" s="311">
        <f t="shared" si="2"/>
        <v>8504690</v>
      </c>
      <c r="AA22" s="311"/>
      <c r="AB22" s="311"/>
      <c r="AC22" s="311">
        <f t="shared" si="3"/>
        <v>8504690</v>
      </c>
    </row>
    <row r="23" spans="1:40" ht="17.25" customHeight="1">
      <c r="A23" s="302">
        <f t="shared" si="4"/>
        <v>18</v>
      </c>
      <c r="B23" s="303">
        <f>GD_LCD_HS_LNS!B21</f>
        <v>10545</v>
      </c>
      <c r="C23" s="303" t="str">
        <f>GD_LCD_HS_LNS!C21</f>
        <v>Ngô Thanh Hiệp</v>
      </c>
      <c r="D23" s="303" t="str">
        <f>GD_LCD_HS_LNS!D21</f>
        <v>NV Tài liệu và HDCX</v>
      </c>
      <c r="E23" s="304">
        <f>VLOOKUP(B23,GD_LCD_HS_LNS!$B$4:$E$914,4,FALSE)</f>
        <v>4534000</v>
      </c>
      <c r="F23" s="305">
        <v>10320765759016</v>
      </c>
      <c r="G23" s="306">
        <f>VLOOKUP(B23,GD_CHAM_CONG!$C$6:$AN$912,38,FALSE)</f>
        <v>26</v>
      </c>
      <c r="H23" s="306">
        <f>VLOOKUP(B23,GD_CHAM_CONG!$C$6:$AS$912,39,FALSE)+VLOOKUP(B23,GD_CHAM_CONG!$C$6:$AS$912,40,FALSE)+VLOOKUP(B23,GD_CHAM_CONG!$C$6:$AS$912,41,FALSE)+VLOOKUP(B23,GD_CHAM_CONG!$C$6:$AS$912,42,FALSE)+VLOOKUP(B23,GD_CHAM_CONG!$C$6:$AS$912,43,FALSE)</f>
        <v>0</v>
      </c>
      <c r="I23" s="306">
        <f>VLOOKUP(B23,GD_CHAM_CONG!$C$6:$AV$912,44,FALSE)+VLOOKUP(B23,GD_CHAM_CONG!$C$6:$AV$912,45,FALSE)+VLOOKUP(B23,GD_CHAM_CONG!$C$6:$AV$912,46,FALSE)</f>
        <v>0</v>
      </c>
      <c r="J23" s="306">
        <f>VLOOKUP(B23,GD_CHAM_CONG!$C$6:$AW$912,47,FALSE)</f>
        <v>0</v>
      </c>
      <c r="K23" s="306">
        <f>VLOOKUP(B23,GD_CHAM_CONG!$C$6:$AZ$912,47,FALSE)+VLOOKUP(B23,GD_CHAM_CONG!$C$6:$AZ$912,48,FALSE)</f>
        <v>0</v>
      </c>
      <c r="L23" s="306">
        <f>VLOOKUP(B23,GD_CHAM_CONG!$C$6:$BF$912,50,FALSE)+VLOOKUP(B23,GD_CHAM_CONG!$C$6:$BF$912,51,FALSE)+VLOOKUP(B23,GD_CHAM_CONG!$C$6:$BF$912,52,FALSE)+VLOOKUP(B23,GD_CHAM_CONG!$C$6:$BF$912,53,FALSE)+VLOOKUP(B23,GD_CHAM_CONG!$C$6:$BF$912,54,FALSE)</f>
        <v>0</v>
      </c>
      <c r="M23" s="307">
        <f>VLOOKUP(B23,GD_CHAM_CONG!$C$1:$BJ$397,60,FALSE)</f>
        <v>1</v>
      </c>
      <c r="N23" s="308">
        <f>VLOOKUP(B23,RPT_LNS_LUONG_CHE_DO!$B$5:$BA$976,52,FALSE)</f>
        <v>11700000</v>
      </c>
      <c r="O23" s="308">
        <f>VLOOKUP(B23,RPT_LNS_LUONG_CHE_DO!$B$5:$CA$976,78,FALSE)</f>
        <v>0</v>
      </c>
      <c r="P23" s="308">
        <f>VLOOKUP(B23,RPT_PHU_CAP_TN!$B$5:$G$916,6,FALSE)</f>
        <v>0</v>
      </c>
      <c r="Q23" s="308">
        <f>VLOOKUP(B23,RPT_TIEN_AN_TRUA!$B$5:$I$957,8,FALSE)</f>
        <v>680000</v>
      </c>
      <c r="R23" s="308">
        <f>VLOOKUP(B23,RPT_LNS_LUONG_CHE_DO!$B$5:$CE$980,74,FALSE)+VLOOKUP(B23,RPT_LNS_LUONG_CHE_DO!$B$5:$CE$980,73,FALSE)</f>
        <v>0</v>
      </c>
      <c r="S23" s="308">
        <f t="shared" si="0"/>
        <v>12380000</v>
      </c>
      <c r="T23" s="309">
        <f>VLOOKUP(B23,RPT_BAO_HIEM!$B$5:$N$1004,11,FALSE)</f>
        <v>362720</v>
      </c>
      <c r="U23" s="309">
        <f>VLOOKUP(B23,RPT_BAO_HIEM!$B$5:$N$1004,12,FALSE)</f>
        <v>68010</v>
      </c>
      <c r="V23" s="309">
        <f>VLOOKUP(B23,RPT_BAO_HIEM!$B$5:$N$1004,13,FALSE)</f>
        <v>45340</v>
      </c>
      <c r="W23" s="310">
        <f>VLOOKUP(B23,RPT_DOAN_PHI!$B$5:$H$913,7,FALSE)</f>
        <v>115000</v>
      </c>
      <c r="X23" s="309">
        <f>VLOOKUP(B23,RPT_THUE!$B$5:$H$916,7,FALSE)</f>
        <v>0</v>
      </c>
      <c r="Y23" s="309">
        <f t="shared" si="1"/>
        <v>591070</v>
      </c>
      <c r="Z23" s="311">
        <f t="shared" si="2"/>
        <v>11788930</v>
      </c>
      <c r="AA23" s="311"/>
      <c r="AB23" s="311"/>
      <c r="AC23" s="311">
        <f t="shared" si="3"/>
        <v>11788930</v>
      </c>
    </row>
    <row r="24" spans="1:40" ht="17.25" customHeight="1">
      <c r="A24" s="302">
        <f t="shared" si="4"/>
        <v>19</v>
      </c>
      <c r="B24" s="303">
        <f>GD_LCD_HS_LNS!B22</f>
        <v>10546</v>
      </c>
      <c r="C24" s="303" t="str">
        <f>GD_LCD_HS_LNS!C22</f>
        <v>Tạ Đăng Việt</v>
      </c>
      <c r="D24" s="303" t="str">
        <f>GD_LCD_HS_LNS!D22</f>
        <v>NV Tài liệu và HDCX</v>
      </c>
      <c r="E24" s="304">
        <f>VLOOKUP(B24,GD_LCD_HS_LNS!$B$4:$E$914,4,FALSE)</f>
        <v>3972000</v>
      </c>
      <c r="F24" s="305">
        <v>10525139515017</v>
      </c>
      <c r="G24" s="306">
        <f>VLOOKUP(B24,GD_CHAM_CONG!$C$6:$AN$912,38,FALSE)</f>
        <v>26</v>
      </c>
      <c r="H24" s="306">
        <f>VLOOKUP(B24,GD_CHAM_CONG!$C$6:$AS$912,39,FALSE)+VLOOKUP(B24,GD_CHAM_CONG!$C$6:$AS$912,40,FALSE)+VLOOKUP(B24,GD_CHAM_CONG!$C$6:$AS$912,41,FALSE)+VLOOKUP(B24,GD_CHAM_CONG!$C$6:$AS$912,42,FALSE)+VLOOKUP(B24,GD_CHAM_CONG!$C$6:$AS$912,43,FALSE)</f>
        <v>0</v>
      </c>
      <c r="I24" s="306">
        <f>VLOOKUP(B24,GD_CHAM_CONG!$C$6:$AV$912,44,FALSE)+VLOOKUP(B24,GD_CHAM_CONG!$C$6:$AV$912,45,FALSE)+VLOOKUP(B24,GD_CHAM_CONG!$C$6:$AV$912,46,FALSE)</f>
        <v>0</v>
      </c>
      <c r="J24" s="306">
        <f>VLOOKUP(B24,GD_CHAM_CONG!$C$6:$AW$912,47,FALSE)</f>
        <v>0</v>
      </c>
      <c r="K24" s="306">
        <f>VLOOKUP(B24,GD_CHAM_CONG!$C$6:$AZ$912,47,FALSE)+VLOOKUP(B24,GD_CHAM_CONG!$C$6:$AZ$912,48,FALSE)</f>
        <v>0</v>
      </c>
      <c r="L24" s="306">
        <f>VLOOKUP(B24,GD_CHAM_CONG!$C$6:$BF$912,50,FALSE)+VLOOKUP(B24,GD_CHAM_CONG!$C$6:$BF$912,51,FALSE)+VLOOKUP(B24,GD_CHAM_CONG!$C$6:$BF$912,52,FALSE)+VLOOKUP(B24,GD_CHAM_CONG!$C$6:$BF$912,53,FALSE)+VLOOKUP(B24,GD_CHAM_CONG!$C$6:$BF$912,54,FALSE)</f>
        <v>0</v>
      </c>
      <c r="M24" s="307">
        <f>VLOOKUP(B24,GD_CHAM_CONG!$C$1:$BJ$397,60,FALSE)</f>
        <v>1</v>
      </c>
      <c r="N24" s="308">
        <f>VLOOKUP(B24,RPT_LNS_LUONG_CHE_DO!$B$5:$BA$976,52,FALSE)</f>
        <v>9360000</v>
      </c>
      <c r="O24" s="308">
        <f>VLOOKUP(B24,RPT_LNS_LUONG_CHE_DO!$B$5:$CA$976,78,FALSE)</f>
        <v>0</v>
      </c>
      <c r="P24" s="308">
        <f>VLOOKUP(B24,RPT_PHU_CAP_TN!$B$5:$G$916,6,FALSE)</f>
        <v>0</v>
      </c>
      <c r="Q24" s="308">
        <f>VLOOKUP(B24,RPT_TIEN_AN_TRUA!$B$5:$I$957,8,FALSE)</f>
        <v>680000</v>
      </c>
      <c r="R24" s="308">
        <f>VLOOKUP(B24,RPT_LNS_LUONG_CHE_DO!$B$5:$CE$980,74,FALSE)+VLOOKUP(B24,RPT_LNS_LUONG_CHE_DO!$B$5:$CE$980,73,FALSE)</f>
        <v>0</v>
      </c>
      <c r="S24" s="308">
        <f t="shared" si="0"/>
        <v>10040000</v>
      </c>
      <c r="T24" s="309">
        <f>VLOOKUP(B24,RPT_BAO_HIEM!$B$5:$N$1004,11,FALSE)</f>
        <v>317760</v>
      </c>
      <c r="U24" s="309">
        <f>VLOOKUP(B24,RPT_BAO_HIEM!$B$5:$N$1004,12,FALSE)</f>
        <v>59580</v>
      </c>
      <c r="V24" s="309">
        <f>VLOOKUP(B24,RPT_BAO_HIEM!$B$5:$N$1004,13,FALSE)</f>
        <v>39720</v>
      </c>
      <c r="W24" s="310">
        <f>VLOOKUP(B24,RPT_DOAN_PHI!$B$5:$H$913,7,FALSE)</f>
        <v>93600</v>
      </c>
      <c r="X24" s="309">
        <f>VLOOKUP(B24,RPT_THUE!$B$5:$H$916,7,FALSE)</f>
        <v>0</v>
      </c>
      <c r="Y24" s="309">
        <f t="shared" si="1"/>
        <v>510660</v>
      </c>
      <c r="Z24" s="311">
        <f t="shared" si="2"/>
        <v>9529340</v>
      </c>
      <c r="AA24" s="311"/>
      <c r="AB24" s="311"/>
      <c r="AC24" s="311">
        <f t="shared" si="3"/>
        <v>9529340</v>
      </c>
    </row>
    <row r="25" spans="1:40" ht="17.25" customHeight="1">
      <c r="A25" s="302">
        <f t="shared" si="4"/>
        <v>20</v>
      </c>
      <c r="B25" s="303">
        <f>GD_LCD_HS_LNS!B23</f>
        <v>10547</v>
      </c>
      <c r="C25" s="303" t="str">
        <f>GD_LCD_HS_LNS!C23</f>
        <v>Đào Thanh Hải</v>
      </c>
      <c r="D25" s="303" t="str">
        <f>GD_LCD_HS_LNS!D23</f>
        <v>NV Tài liệu và HDCX</v>
      </c>
      <c r="E25" s="304">
        <f>VLOOKUP(B25,GD_LCD_HS_LNS!$B$4:$E$914,4,FALSE)</f>
        <v>3972000</v>
      </c>
      <c r="F25" s="305">
        <v>10525139517011</v>
      </c>
      <c r="G25" s="306">
        <f>VLOOKUP(B25,GD_CHAM_CONG!$C$6:$AN$912,38,FALSE)</f>
        <v>26</v>
      </c>
      <c r="H25" s="306">
        <f>VLOOKUP(B25,GD_CHAM_CONG!$C$6:$AS$912,39,FALSE)+VLOOKUP(B25,GD_CHAM_CONG!$C$6:$AS$912,40,FALSE)+VLOOKUP(B25,GD_CHAM_CONG!$C$6:$AS$912,41,FALSE)+VLOOKUP(B25,GD_CHAM_CONG!$C$6:$AS$912,42,FALSE)+VLOOKUP(B25,GD_CHAM_CONG!$C$6:$AS$912,43,FALSE)</f>
        <v>0</v>
      </c>
      <c r="I25" s="306">
        <f>VLOOKUP(B25,GD_CHAM_CONG!$C$6:$AV$912,44,FALSE)+VLOOKUP(B25,GD_CHAM_CONG!$C$6:$AV$912,45,FALSE)+VLOOKUP(B25,GD_CHAM_CONG!$C$6:$AV$912,46,FALSE)</f>
        <v>0</v>
      </c>
      <c r="J25" s="306">
        <f>VLOOKUP(B25,GD_CHAM_CONG!$C$6:$AW$912,47,FALSE)</f>
        <v>0</v>
      </c>
      <c r="K25" s="306">
        <f>VLOOKUP(B25,GD_CHAM_CONG!$C$6:$AZ$912,47,FALSE)+VLOOKUP(B25,GD_CHAM_CONG!$C$6:$AZ$912,48,FALSE)</f>
        <v>0</v>
      </c>
      <c r="L25" s="306">
        <f>VLOOKUP(B25,GD_CHAM_CONG!$C$6:$BF$912,50,FALSE)+VLOOKUP(B25,GD_CHAM_CONG!$C$6:$BF$912,51,FALSE)+VLOOKUP(B25,GD_CHAM_CONG!$C$6:$BF$912,52,FALSE)+VLOOKUP(B25,GD_CHAM_CONG!$C$6:$BF$912,53,FALSE)+VLOOKUP(B25,GD_CHAM_CONG!$C$6:$BF$912,54,FALSE)</f>
        <v>0</v>
      </c>
      <c r="M25" s="307">
        <f>VLOOKUP(B25,GD_CHAM_CONG!$C$1:$BJ$397,60,FALSE)</f>
        <v>0.95</v>
      </c>
      <c r="N25" s="308">
        <f>VLOOKUP(B25,RPT_LNS_LUONG_CHE_DO!$B$5:$BA$976,52,FALSE)</f>
        <v>8122500</v>
      </c>
      <c r="O25" s="308">
        <f>VLOOKUP(B25,RPT_LNS_LUONG_CHE_DO!$B$5:$CA$976,78,FALSE)</f>
        <v>0</v>
      </c>
      <c r="P25" s="308">
        <f>VLOOKUP(B25,RPT_PHU_CAP_TN!$B$5:$G$916,6,FALSE)</f>
        <v>0</v>
      </c>
      <c r="Q25" s="308">
        <f>VLOOKUP(B25,RPT_TIEN_AN_TRUA!$B$5:$I$957,8,FALSE)</f>
        <v>680000</v>
      </c>
      <c r="R25" s="308">
        <f>VLOOKUP(B25,RPT_LNS_LUONG_CHE_DO!$B$5:$CE$980,74,FALSE)+VLOOKUP(B25,RPT_LNS_LUONG_CHE_DO!$B$5:$CE$980,73,FALSE)</f>
        <v>0</v>
      </c>
      <c r="S25" s="308">
        <f t="shared" si="0"/>
        <v>8802500</v>
      </c>
      <c r="T25" s="309">
        <f>VLOOKUP(B25,RPT_BAO_HIEM!$B$5:$N$1004,11,FALSE)</f>
        <v>317760</v>
      </c>
      <c r="U25" s="309">
        <f>VLOOKUP(B25,RPT_BAO_HIEM!$B$5:$N$1004,12,FALSE)</f>
        <v>59580</v>
      </c>
      <c r="V25" s="309">
        <f>VLOOKUP(B25,RPT_BAO_HIEM!$B$5:$N$1004,13,FALSE)</f>
        <v>39720</v>
      </c>
      <c r="W25" s="310">
        <f>VLOOKUP(B25,RPT_DOAN_PHI!$B$5:$H$913,7,FALSE)</f>
        <v>81225</v>
      </c>
      <c r="X25" s="309">
        <f>VLOOKUP(B25,RPT_THUE!$B$5:$H$916,7,FALSE)</f>
        <v>0</v>
      </c>
      <c r="Y25" s="309">
        <f t="shared" si="1"/>
        <v>498285</v>
      </c>
      <c r="Z25" s="311">
        <f t="shared" si="2"/>
        <v>8304215</v>
      </c>
      <c r="AA25" s="312"/>
      <c r="AB25" s="311"/>
      <c r="AC25" s="311">
        <f t="shared" si="3"/>
        <v>8304215</v>
      </c>
    </row>
    <row r="26" spans="1:40" ht="17.25" customHeight="1">
      <c r="A26" s="302">
        <f t="shared" si="4"/>
        <v>21</v>
      </c>
      <c r="B26" s="303">
        <f>GD_LCD_HS_LNS!B24</f>
        <v>10549</v>
      </c>
      <c r="C26" s="303" t="str">
        <f>GD_LCD_HS_LNS!C24</f>
        <v>Nguyễn Thanh Hải</v>
      </c>
      <c r="D26" s="303" t="str">
        <f>GD_LCD_HS_LNS!D24</f>
        <v>NV Tài liệu và HDCX</v>
      </c>
      <c r="E26" s="304">
        <f>VLOOKUP(B26,GD_LCD_HS_LNS!$B$4:$E$914,4,FALSE)</f>
        <v>3972000</v>
      </c>
      <c r="F26" s="305">
        <v>10523498941010</v>
      </c>
      <c r="G26" s="306">
        <f>VLOOKUP(B26,GD_CHAM_CONG!$C$6:$AN$912,38,FALSE)</f>
        <v>26</v>
      </c>
      <c r="H26" s="306">
        <f>VLOOKUP(B26,GD_CHAM_CONG!$C$6:$AS$912,39,FALSE)+VLOOKUP(B26,GD_CHAM_CONG!$C$6:$AS$912,40,FALSE)+VLOOKUP(B26,GD_CHAM_CONG!$C$6:$AS$912,41,FALSE)+VLOOKUP(B26,GD_CHAM_CONG!$C$6:$AS$912,42,FALSE)+VLOOKUP(B26,GD_CHAM_CONG!$C$6:$AS$912,43,FALSE)</f>
        <v>0</v>
      </c>
      <c r="I26" s="306">
        <f>VLOOKUP(B26,GD_CHAM_CONG!$C$6:$AV$912,44,FALSE)+VLOOKUP(B26,GD_CHAM_CONG!$C$6:$AV$912,45,FALSE)+VLOOKUP(B26,GD_CHAM_CONG!$C$6:$AV$912,46,FALSE)</f>
        <v>0</v>
      </c>
      <c r="J26" s="306">
        <f>VLOOKUP(B26,GD_CHAM_CONG!$C$6:$AW$912,47,FALSE)</f>
        <v>0</v>
      </c>
      <c r="K26" s="306">
        <f>VLOOKUP(B26,GD_CHAM_CONG!$C$6:$AZ$912,47,FALSE)+VLOOKUP(B26,GD_CHAM_CONG!$C$6:$AZ$912,48,FALSE)</f>
        <v>0</v>
      </c>
      <c r="L26" s="306">
        <f>VLOOKUP(B26,GD_CHAM_CONG!$C$6:$BF$912,50,FALSE)+VLOOKUP(B26,GD_CHAM_CONG!$C$6:$BF$912,51,FALSE)+VLOOKUP(B26,GD_CHAM_CONG!$C$6:$BF$912,52,FALSE)+VLOOKUP(B26,GD_CHAM_CONG!$C$6:$BF$912,53,FALSE)+VLOOKUP(B26,GD_CHAM_CONG!$C$6:$BF$912,54,FALSE)</f>
        <v>0</v>
      </c>
      <c r="M26" s="307">
        <f>VLOOKUP(B26,GD_CHAM_CONG!$C$1:$BJ$397,60,FALSE)</f>
        <v>1</v>
      </c>
      <c r="N26" s="308">
        <f>VLOOKUP(B26,RPT_LNS_LUONG_CHE_DO!$B$5:$BA$976,52,FALSE)</f>
        <v>9360000</v>
      </c>
      <c r="O26" s="308">
        <f>VLOOKUP(B26,RPT_LNS_LUONG_CHE_DO!$B$5:$CA$976,78,FALSE)</f>
        <v>0</v>
      </c>
      <c r="P26" s="308">
        <f>VLOOKUP(B26,RPT_PHU_CAP_TN!$B$5:$G$916,6,FALSE)</f>
        <v>0</v>
      </c>
      <c r="Q26" s="308">
        <f>VLOOKUP(B26,RPT_TIEN_AN_TRUA!$B$5:$I$957,8,FALSE)</f>
        <v>680000</v>
      </c>
      <c r="R26" s="308">
        <f>VLOOKUP(B26,RPT_LNS_LUONG_CHE_DO!$B$5:$CE$980,74,FALSE)+VLOOKUP(B26,RPT_LNS_LUONG_CHE_DO!$B$5:$CE$980,73,FALSE)</f>
        <v>0</v>
      </c>
      <c r="S26" s="308">
        <f t="shared" si="0"/>
        <v>10040000</v>
      </c>
      <c r="T26" s="309">
        <f>VLOOKUP(B26,RPT_BAO_HIEM!$B$5:$N$1004,11,FALSE)</f>
        <v>317760</v>
      </c>
      <c r="U26" s="309">
        <f>VLOOKUP(B26,RPT_BAO_HIEM!$B$5:$N$1004,12,FALSE)</f>
        <v>59580</v>
      </c>
      <c r="V26" s="309">
        <f>VLOOKUP(B26,RPT_BAO_HIEM!$B$5:$N$1004,13,FALSE)</f>
        <v>39720</v>
      </c>
      <c r="W26" s="310">
        <f>VLOOKUP(B26,RPT_DOAN_PHI!$B$5:$H$913,7,FALSE)</f>
        <v>93600</v>
      </c>
      <c r="X26" s="309">
        <f>VLOOKUP(B26,RPT_THUE!$B$5:$H$916,7,FALSE)</f>
        <v>0</v>
      </c>
      <c r="Y26" s="309">
        <f t="shared" si="1"/>
        <v>510660</v>
      </c>
      <c r="Z26" s="311">
        <f t="shared" si="2"/>
        <v>9529340</v>
      </c>
      <c r="AA26" s="311"/>
      <c r="AB26" s="311"/>
      <c r="AC26" s="311">
        <f t="shared" si="3"/>
        <v>9529340</v>
      </c>
    </row>
    <row r="27" spans="1:40" ht="17.25" customHeight="1">
      <c r="A27" s="302">
        <f t="shared" si="4"/>
        <v>22</v>
      </c>
      <c r="B27" s="303">
        <f>GD_LCD_HS_LNS!B25</f>
        <v>10550</v>
      </c>
      <c r="C27" s="303" t="str">
        <f>GD_LCD_HS_LNS!C25</f>
        <v>Vũ Đức Thiện</v>
      </c>
      <c r="D27" s="303" t="str">
        <f>GD_LCD_HS_LNS!D25</f>
        <v>NV Tài liệu và HDCX</v>
      </c>
      <c r="E27" s="304">
        <f>VLOOKUP(B27,GD_LCD_HS_LNS!$B$4:$E$914,4,FALSE)</f>
        <v>3972000</v>
      </c>
      <c r="F27" s="305">
        <v>10522162572010</v>
      </c>
      <c r="G27" s="306">
        <f>VLOOKUP(B27,GD_CHAM_CONG!$C$6:$AN$912,38,FALSE)</f>
        <v>26</v>
      </c>
      <c r="H27" s="306">
        <f>VLOOKUP(B27,GD_CHAM_CONG!$C$6:$AS$912,39,FALSE)+VLOOKUP(B27,GD_CHAM_CONG!$C$6:$AS$912,40,FALSE)+VLOOKUP(B27,GD_CHAM_CONG!$C$6:$AS$912,41,FALSE)+VLOOKUP(B27,GD_CHAM_CONG!$C$6:$AS$912,42,FALSE)+VLOOKUP(B27,GD_CHAM_CONG!$C$6:$AS$912,43,FALSE)</f>
        <v>0</v>
      </c>
      <c r="I27" s="306">
        <f>VLOOKUP(B27,GD_CHAM_CONG!$C$6:$AV$912,44,FALSE)+VLOOKUP(B27,GD_CHAM_CONG!$C$6:$AV$912,45,FALSE)+VLOOKUP(B27,GD_CHAM_CONG!$C$6:$AV$912,46,FALSE)</f>
        <v>0</v>
      </c>
      <c r="J27" s="306">
        <f>VLOOKUP(B27,GD_CHAM_CONG!$C$6:$AW$912,47,FALSE)</f>
        <v>0</v>
      </c>
      <c r="K27" s="306">
        <f>VLOOKUP(B27,GD_CHAM_CONG!$C$6:$AZ$912,47,FALSE)+VLOOKUP(B27,GD_CHAM_CONG!$C$6:$AZ$912,48,FALSE)</f>
        <v>0</v>
      </c>
      <c r="L27" s="306">
        <f>VLOOKUP(B27,GD_CHAM_CONG!$C$6:$BF$912,50,FALSE)+VLOOKUP(B27,GD_CHAM_CONG!$C$6:$BF$912,51,FALSE)+VLOOKUP(B27,GD_CHAM_CONG!$C$6:$BF$912,52,FALSE)+VLOOKUP(B27,GD_CHAM_CONG!$C$6:$BF$912,53,FALSE)+VLOOKUP(B27,GD_CHAM_CONG!$C$6:$BF$912,54,FALSE)</f>
        <v>0</v>
      </c>
      <c r="M27" s="307">
        <f>VLOOKUP(B27,GD_CHAM_CONG!$C$1:$BJ$397,60,FALSE)</f>
        <v>0.85</v>
      </c>
      <c r="N27" s="308">
        <f>VLOOKUP(B27,RPT_LNS_LUONG_CHE_DO!$B$5:$BA$976,52,FALSE)</f>
        <v>8606250</v>
      </c>
      <c r="O27" s="308">
        <f>VLOOKUP(B27,RPT_LNS_LUONG_CHE_DO!$B$5:$CA$976,78,FALSE)</f>
        <v>0</v>
      </c>
      <c r="P27" s="308">
        <f>VLOOKUP(B27,RPT_PHU_CAP_TN!$B$5:$G$916,6,FALSE)</f>
        <v>0</v>
      </c>
      <c r="Q27" s="308">
        <f>VLOOKUP(B27,RPT_TIEN_AN_TRUA!$B$5:$I$957,8,FALSE)</f>
        <v>680000</v>
      </c>
      <c r="R27" s="308">
        <f>VLOOKUP(B27,RPT_LNS_LUONG_CHE_DO!$B$5:$CE$980,74,FALSE)+VLOOKUP(B27,RPT_LNS_LUONG_CHE_DO!$B$5:$CE$980,73,FALSE)</f>
        <v>0</v>
      </c>
      <c r="S27" s="308">
        <f t="shared" si="0"/>
        <v>9286250</v>
      </c>
      <c r="T27" s="309">
        <f>VLOOKUP(B27,RPT_BAO_HIEM!$B$5:$N$1004,11,FALSE)</f>
        <v>317760</v>
      </c>
      <c r="U27" s="309">
        <f>VLOOKUP(B27,RPT_BAO_HIEM!$B$5:$N$1004,12,FALSE)</f>
        <v>59580</v>
      </c>
      <c r="V27" s="309">
        <f>VLOOKUP(B27,RPT_BAO_HIEM!$B$5:$N$1004,13,FALSE)</f>
        <v>39720</v>
      </c>
      <c r="W27" s="310">
        <f>VLOOKUP(B27,RPT_DOAN_PHI!$B$5:$H$913,7,FALSE)</f>
        <v>86063</v>
      </c>
      <c r="X27" s="309">
        <f>VLOOKUP(B27,RPT_THUE!$B$5:$H$916,7,FALSE)</f>
        <v>0</v>
      </c>
      <c r="Y27" s="309">
        <f t="shared" si="1"/>
        <v>503123</v>
      </c>
      <c r="Z27" s="311">
        <f t="shared" si="2"/>
        <v>8783127</v>
      </c>
      <c r="AA27" s="312"/>
      <c r="AB27" s="311"/>
      <c r="AC27" s="311">
        <f t="shared" si="3"/>
        <v>8783127</v>
      </c>
    </row>
    <row r="28" spans="1:40" ht="17.25" customHeight="1">
      <c r="A28" s="302">
        <f t="shared" si="4"/>
        <v>23</v>
      </c>
      <c r="B28" s="303">
        <f>GD_LCD_HS_LNS!B26</f>
        <v>10551</v>
      </c>
      <c r="C28" s="303" t="str">
        <f>GD_LCD_HS_LNS!C26</f>
        <v>Ngô Ngọc Long</v>
      </c>
      <c r="D28" s="303" t="str">
        <f>GD_LCD_HS_LNS!D26</f>
        <v>NV Tài liệu và HDCX</v>
      </c>
      <c r="E28" s="304">
        <f>VLOOKUP(B28,GD_LCD_HS_LNS!$B$4:$E$914,4,FALSE)</f>
        <v>4534000</v>
      </c>
      <c r="F28" s="305">
        <v>10521242995013</v>
      </c>
      <c r="G28" s="306">
        <f>VLOOKUP(B28,GD_CHAM_CONG!$C$6:$AN$912,38,FALSE)</f>
        <v>26</v>
      </c>
      <c r="H28" s="306">
        <f>VLOOKUP(B28,GD_CHAM_CONG!$C$6:$AS$912,39,FALSE)+VLOOKUP(B28,GD_CHAM_CONG!$C$6:$AS$912,40,FALSE)+VLOOKUP(B28,GD_CHAM_CONG!$C$6:$AS$912,41,FALSE)+VLOOKUP(B28,GD_CHAM_CONG!$C$6:$AS$912,42,FALSE)+VLOOKUP(B28,GD_CHAM_CONG!$C$6:$AS$912,43,FALSE)</f>
        <v>0</v>
      </c>
      <c r="I28" s="306">
        <f>VLOOKUP(B28,GD_CHAM_CONG!$C$6:$AV$912,44,FALSE)+VLOOKUP(B28,GD_CHAM_CONG!$C$6:$AV$912,45,FALSE)+VLOOKUP(B28,GD_CHAM_CONG!$C$6:$AV$912,46,FALSE)</f>
        <v>0</v>
      </c>
      <c r="J28" s="306">
        <f>VLOOKUP(B28,GD_CHAM_CONG!$C$6:$AW$912,47,FALSE)</f>
        <v>0</v>
      </c>
      <c r="K28" s="306">
        <f>VLOOKUP(B28,GD_CHAM_CONG!$C$6:$AZ$912,47,FALSE)+VLOOKUP(B28,GD_CHAM_CONG!$C$6:$AZ$912,48,FALSE)</f>
        <v>0</v>
      </c>
      <c r="L28" s="306">
        <f>VLOOKUP(B28,GD_CHAM_CONG!$C$6:$BF$912,50,FALSE)+VLOOKUP(B28,GD_CHAM_CONG!$C$6:$BF$912,51,FALSE)+VLOOKUP(B28,GD_CHAM_CONG!$C$6:$BF$912,52,FALSE)+VLOOKUP(B28,GD_CHAM_CONG!$C$6:$BF$912,53,FALSE)+VLOOKUP(B28,GD_CHAM_CONG!$C$6:$BF$912,54,FALSE)</f>
        <v>0</v>
      </c>
      <c r="M28" s="307">
        <f>VLOOKUP(B28,GD_CHAM_CONG!$C$1:$BJ$397,60,FALSE)</f>
        <v>1</v>
      </c>
      <c r="N28" s="308">
        <f>VLOOKUP(B28,RPT_LNS_LUONG_CHE_DO!$B$5:$BA$976,52,FALSE)</f>
        <v>11700000</v>
      </c>
      <c r="O28" s="308">
        <f>VLOOKUP(B28,RPT_LNS_LUONG_CHE_DO!$B$5:$CA$976,78,FALSE)</f>
        <v>0</v>
      </c>
      <c r="P28" s="308">
        <f>VLOOKUP(B28,RPT_PHU_CAP_TN!$B$5:$G$916,6,FALSE)</f>
        <v>0</v>
      </c>
      <c r="Q28" s="308">
        <f>VLOOKUP(B28,RPT_TIEN_AN_TRUA!$B$5:$I$957,8,FALSE)</f>
        <v>680000</v>
      </c>
      <c r="R28" s="308">
        <f>VLOOKUP(B28,RPT_LNS_LUONG_CHE_DO!$B$5:$CE$980,74,FALSE)+VLOOKUP(B28,RPT_LNS_LUONG_CHE_DO!$B$5:$CE$980,73,FALSE)</f>
        <v>0</v>
      </c>
      <c r="S28" s="308">
        <f t="shared" si="0"/>
        <v>12380000</v>
      </c>
      <c r="T28" s="309">
        <f>VLOOKUP(B28,RPT_BAO_HIEM!$B$5:$N$1004,11,FALSE)</f>
        <v>362720</v>
      </c>
      <c r="U28" s="309">
        <f>VLOOKUP(B28,RPT_BAO_HIEM!$B$5:$N$1004,12,FALSE)</f>
        <v>68010</v>
      </c>
      <c r="V28" s="309">
        <f>VLOOKUP(B28,RPT_BAO_HIEM!$B$5:$N$1004,13,FALSE)</f>
        <v>45340</v>
      </c>
      <c r="W28" s="310">
        <f>VLOOKUP(B28,RPT_DOAN_PHI!$B$5:$H$913,7,FALSE)</f>
        <v>115000</v>
      </c>
      <c r="X28" s="309">
        <f>VLOOKUP(B28,RPT_THUE!$B$5:$H$916,7,FALSE)</f>
        <v>0</v>
      </c>
      <c r="Y28" s="309">
        <f t="shared" si="1"/>
        <v>591070</v>
      </c>
      <c r="Z28" s="311">
        <f t="shared" si="2"/>
        <v>11788930</v>
      </c>
      <c r="AA28" s="311"/>
      <c r="AB28" s="311"/>
      <c r="AC28" s="311">
        <f t="shared" si="3"/>
        <v>11788930</v>
      </c>
    </row>
    <row r="29" spans="1:40" ht="17.25" customHeight="1">
      <c r="A29" s="302">
        <f t="shared" si="4"/>
        <v>24</v>
      </c>
      <c r="B29" s="303">
        <f>GD_LCD_HS_LNS!B27</f>
        <v>10552</v>
      </c>
      <c r="C29" s="303" t="str">
        <f>GD_LCD_HS_LNS!C27</f>
        <v>Nguyễn Thúy Hà</v>
      </c>
      <c r="D29" s="303" t="str">
        <f>GD_LCD_HS_LNS!D27</f>
        <v>NV Tài liệu và HDCX</v>
      </c>
      <c r="E29" s="304">
        <f>VLOOKUP(B29,GD_LCD_HS_LNS!$B$4:$E$914,4,FALSE)</f>
        <v>3972000</v>
      </c>
      <c r="F29" s="305">
        <v>10521137536011</v>
      </c>
      <c r="G29" s="306">
        <f>VLOOKUP(B29,GD_CHAM_CONG!$C$6:$AN$912,38,FALSE)</f>
        <v>26</v>
      </c>
      <c r="H29" s="306">
        <f>VLOOKUP(B29,GD_CHAM_CONG!$C$6:$AS$912,39,FALSE)+VLOOKUP(B29,GD_CHAM_CONG!$C$6:$AS$912,40,FALSE)+VLOOKUP(B29,GD_CHAM_CONG!$C$6:$AS$912,41,FALSE)+VLOOKUP(B29,GD_CHAM_CONG!$C$6:$AS$912,42,FALSE)+VLOOKUP(B29,GD_CHAM_CONG!$C$6:$AS$912,43,FALSE)</f>
        <v>0</v>
      </c>
      <c r="I29" s="306">
        <f>VLOOKUP(B29,GD_CHAM_CONG!$C$6:$AV$912,44,FALSE)+VLOOKUP(B29,GD_CHAM_CONG!$C$6:$AV$912,45,FALSE)+VLOOKUP(B29,GD_CHAM_CONG!$C$6:$AV$912,46,FALSE)</f>
        <v>0</v>
      </c>
      <c r="J29" s="306">
        <f>VLOOKUP(B29,GD_CHAM_CONG!$C$6:$AW$912,47,FALSE)</f>
        <v>0</v>
      </c>
      <c r="K29" s="306">
        <f>VLOOKUP(B29,GD_CHAM_CONG!$C$6:$AZ$912,47,FALSE)+VLOOKUP(B29,GD_CHAM_CONG!$C$6:$AZ$912,48,FALSE)</f>
        <v>0</v>
      </c>
      <c r="L29" s="306">
        <f>VLOOKUP(B29,GD_CHAM_CONG!$C$6:$BF$912,50,FALSE)+VLOOKUP(B29,GD_CHAM_CONG!$C$6:$BF$912,51,FALSE)+VLOOKUP(B29,GD_CHAM_CONG!$C$6:$BF$912,52,FALSE)+VLOOKUP(B29,GD_CHAM_CONG!$C$6:$BF$912,53,FALSE)+VLOOKUP(B29,GD_CHAM_CONG!$C$6:$BF$912,54,FALSE)</f>
        <v>0</v>
      </c>
      <c r="M29" s="307">
        <f>VLOOKUP(B29,GD_CHAM_CONG!$C$1:$BJ$397,60,FALSE)</f>
        <v>1</v>
      </c>
      <c r="N29" s="308">
        <f>VLOOKUP(B29,RPT_LNS_LUONG_CHE_DO!$B$5:$BA$976,52,FALSE)</f>
        <v>9540000</v>
      </c>
      <c r="O29" s="308">
        <f>VLOOKUP(B29,RPT_LNS_LUONG_CHE_DO!$B$5:$CA$976,78,FALSE)</f>
        <v>0</v>
      </c>
      <c r="P29" s="308">
        <f>VLOOKUP(B29,RPT_PHU_CAP_TN!$B$5:$G$916,6,FALSE)</f>
        <v>0</v>
      </c>
      <c r="Q29" s="308">
        <f>VLOOKUP(B29,RPT_TIEN_AN_TRUA!$B$5:$I$957,8,FALSE)</f>
        <v>680000</v>
      </c>
      <c r="R29" s="308">
        <f>VLOOKUP(B29,RPT_LNS_LUONG_CHE_DO!$B$5:$CE$980,74,FALSE)+VLOOKUP(B29,RPT_LNS_LUONG_CHE_DO!$B$5:$CE$980,73,FALSE)</f>
        <v>0</v>
      </c>
      <c r="S29" s="308">
        <f t="shared" si="0"/>
        <v>10220000</v>
      </c>
      <c r="T29" s="309">
        <f>VLOOKUP(B29,RPT_BAO_HIEM!$B$5:$N$1004,11,FALSE)</f>
        <v>317760</v>
      </c>
      <c r="U29" s="309">
        <f>VLOOKUP(B29,RPT_BAO_HIEM!$B$5:$N$1004,12,FALSE)</f>
        <v>59580</v>
      </c>
      <c r="V29" s="309">
        <f>VLOOKUP(B29,RPT_BAO_HIEM!$B$5:$N$1004,13,FALSE)</f>
        <v>39720</v>
      </c>
      <c r="W29" s="310">
        <f>VLOOKUP(B29,RPT_DOAN_PHI!$B$5:$H$913,7,FALSE)</f>
        <v>95400</v>
      </c>
      <c r="X29" s="309">
        <f>VLOOKUP(B29,RPT_THUE!$B$5:$H$916,7,FALSE)</f>
        <v>6147</v>
      </c>
      <c r="Y29" s="309">
        <f t="shared" si="1"/>
        <v>518607</v>
      </c>
      <c r="Z29" s="311">
        <f t="shared" si="2"/>
        <v>9701393</v>
      </c>
      <c r="AA29" s="311"/>
      <c r="AB29" s="311"/>
      <c r="AC29" s="311">
        <f t="shared" si="3"/>
        <v>9701393</v>
      </c>
    </row>
    <row r="30" spans="1:40" ht="17.25" customHeight="1">
      <c r="A30" s="302">
        <f t="shared" si="4"/>
        <v>25</v>
      </c>
      <c r="B30" s="303">
        <f>GD_LCD_HS_LNS!B28</f>
        <v>10553</v>
      </c>
      <c r="C30" s="303" t="str">
        <f>GD_LCD_HS_LNS!C28</f>
        <v>Đỗ Thanh Tùng</v>
      </c>
      <c r="D30" s="303" t="str">
        <f>GD_LCD_HS_LNS!D28</f>
        <v>NV Tài liệu và HDCX</v>
      </c>
      <c r="E30" s="304">
        <f>VLOOKUP(B30,GD_LCD_HS_LNS!$B$4:$E$914,4,FALSE)</f>
        <v>3972000</v>
      </c>
      <c r="F30" s="305">
        <v>10522162201012</v>
      </c>
      <c r="G30" s="306">
        <f>VLOOKUP(B30,GD_CHAM_CONG!$C$6:$AN$912,38,FALSE)</f>
        <v>26</v>
      </c>
      <c r="H30" s="306">
        <f>VLOOKUP(B30,GD_CHAM_CONG!$C$6:$AS$912,39,FALSE)+VLOOKUP(B30,GD_CHAM_CONG!$C$6:$AS$912,40,FALSE)+VLOOKUP(B30,GD_CHAM_CONG!$C$6:$AS$912,41,FALSE)+VLOOKUP(B30,GD_CHAM_CONG!$C$6:$AS$912,42,FALSE)+VLOOKUP(B30,GD_CHAM_CONG!$C$6:$AS$912,43,FALSE)</f>
        <v>0</v>
      </c>
      <c r="I30" s="306">
        <f>VLOOKUP(B30,GD_CHAM_CONG!$C$6:$AV$912,44,FALSE)+VLOOKUP(B30,GD_CHAM_CONG!$C$6:$AV$912,45,FALSE)+VLOOKUP(B30,GD_CHAM_CONG!$C$6:$AV$912,46,FALSE)</f>
        <v>0</v>
      </c>
      <c r="J30" s="306">
        <f>VLOOKUP(B30,GD_CHAM_CONG!$C$6:$AW$912,47,FALSE)</f>
        <v>0</v>
      </c>
      <c r="K30" s="306">
        <f>VLOOKUP(B30,GD_CHAM_CONG!$C$6:$AZ$912,47,FALSE)+VLOOKUP(B30,GD_CHAM_CONG!$C$6:$AZ$912,48,FALSE)</f>
        <v>0</v>
      </c>
      <c r="L30" s="306">
        <f>VLOOKUP(B30,GD_CHAM_CONG!$C$6:$BF$912,50,FALSE)+VLOOKUP(B30,GD_CHAM_CONG!$C$6:$BF$912,51,FALSE)+VLOOKUP(B30,GD_CHAM_CONG!$C$6:$BF$912,52,FALSE)+VLOOKUP(B30,GD_CHAM_CONG!$C$6:$BF$912,53,FALSE)+VLOOKUP(B30,GD_CHAM_CONG!$C$6:$BF$912,54,FALSE)</f>
        <v>0</v>
      </c>
      <c r="M30" s="307">
        <f>VLOOKUP(B30,GD_CHAM_CONG!$C$1:$BJ$397,60,FALSE)</f>
        <v>1</v>
      </c>
      <c r="N30" s="308">
        <f>VLOOKUP(B30,RPT_LNS_LUONG_CHE_DO!$B$5:$BA$976,52,FALSE)</f>
        <v>9540000</v>
      </c>
      <c r="O30" s="308">
        <f>VLOOKUP(B30,RPT_LNS_LUONG_CHE_DO!$B$5:$CA$976,78,FALSE)</f>
        <v>0</v>
      </c>
      <c r="P30" s="308">
        <f>VLOOKUP(B30,RPT_PHU_CAP_TN!$B$5:$G$916,6,FALSE)</f>
        <v>620000</v>
      </c>
      <c r="Q30" s="308">
        <f>VLOOKUP(B30,RPT_TIEN_AN_TRUA!$B$5:$I$957,8,FALSE)</f>
        <v>680000</v>
      </c>
      <c r="R30" s="308">
        <f>VLOOKUP(B30,RPT_LNS_LUONG_CHE_DO!$B$5:$CE$980,74,FALSE)+VLOOKUP(B30,RPT_LNS_LUONG_CHE_DO!$B$5:$CE$980,73,FALSE)</f>
        <v>0</v>
      </c>
      <c r="S30" s="308">
        <f t="shared" si="0"/>
        <v>10840000</v>
      </c>
      <c r="T30" s="309">
        <f>VLOOKUP(B30,RPT_BAO_HIEM!$B$5:$N$1004,11,FALSE)</f>
        <v>317760</v>
      </c>
      <c r="U30" s="309">
        <f>VLOOKUP(B30,RPT_BAO_HIEM!$B$5:$N$1004,12,FALSE)</f>
        <v>59580</v>
      </c>
      <c r="V30" s="309">
        <f>VLOOKUP(B30,RPT_BAO_HIEM!$B$5:$N$1004,13,FALSE)</f>
        <v>39720</v>
      </c>
      <c r="W30" s="310">
        <f>VLOOKUP(B30,RPT_DOAN_PHI!$B$5:$H$913,7,FALSE)</f>
        <v>101600</v>
      </c>
      <c r="X30" s="309">
        <f>VLOOKUP(B30,RPT_THUE!$B$5:$H$916,7,FALSE)</f>
        <v>0</v>
      </c>
      <c r="Y30" s="309">
        <f t="shared" si="1"/>
        <v>518660</v>
      </c>
      <c r="Z30" s="311">
        <f t="shared" si="2"/>
        <v>10321340</v>
      </c>
      <c r="AA30" s="311"/>
      <c r="AB30" s="311"/>
      <c r="AC30" s="311">
        <f t="shared" si="3"/>
        <v>10321340</v>
      </c>
    </row>
    <row r="31" spans="1:40" ht="17.25" customHeight="1">
      <c r="A31" s="302">
        <f t="shared" si="4"/>
        <v>26</v>
      </c>
      <c r="B31" s="303">
        <f>GD_LCD_HS_LNS!B29</f>
        <v>11126</v>
      </c>
      <c r="C31" s="303" t="str">
        <f>GD_LCD_HS_LNS!C29</f>
        <v>Nguyễn Thị Thanh Hoa</v>
      </c>
      <c r="D31" s="303" t="str">
        <f>GD_LCD_HS_LNS!D29</f>
        <v>NV Tài liệu và HDCX</v>
      </c>
      <c r="E31" s="304">
        <f>VLOOKUP(B31,GD_LCD_HS_LNS!$B$4:$E$914,4,FALSE)</f>
        <v>3972000</v>
      </c>
      <c r="F31" s="305">
        <v>19025464200022</v>
      </c>
      <c r="G31" s="306">
        <f>VLOOKUP(B31,GD_CHAM_CONG!$C$6:$AN$912,38,FALSE)</f>
        <v>26</v>
      </c>
      <c r="H31" s="306">
        <f>VLOOKUP(B31,GD_CHAM_CONG!$C$6:$AS$912,39,FALSE)+VLOOKUP(B31,GD_CHAM_CONG!$C$6:$AS$912,40,FALSE)+VLOOKUP(B31,GD_CHAM_CONG!$C$6:$AS$912,41,FALSE)+VLOOKUP(B31,GD_CHAM_CONG!$C$6:$AS$912,42,FALSE)+VLOOKUP(B31,GD_CHAM_CONG!$C$6:$AS$912,43,FALSE)</f>
        <v>0</v>
      </c>
      <c r="I31" s="306">
        <f>VLOOKUP(B31,GD_CHAM_CONG!$C$6:$AV$912,44,FALSE)+VLOOKUP(B31,GD_CHAM_CONG!$C$6:$AV$912,45,FALSE)+VLOOKUP(B31,GD_CHAM_CONG!$C$6:$AV$912,46,FALSE)</f>
        <v>0</v>
      </c>
      <c r="J31" s="306">
        <f>VLOOKUP(B31,GD_CHAM_CONG!$C$6:$AW$912,47,FALSE)</f>
        <v>0</v>
      </c>
      <c r="K31" s="306">
        <f>VLOOKUP(B31,GD_CHAM_CONG!$C$6:$AZ$912,47,FALSE)+VLOOKUP(B31,GD_CHAM_CONG!$C$6:$AZ$912,48,FALSE)</f>
        <v>0</v>
      </c>
      <c r="L31" s="306">
        <f>VLOOKUP(B31,GD_CHAM_CONG!$C$6:$BF$912,50,FALSE)+VLOOKUP(B31,GD_CHAM_CONG!$C$6:$BF$912,51,FALSE)+VLOOKUP(B31,GD_CHAM_CONG!$C$6:$BF$912,52,FALSE)+VLOOKUP(B31,GD_CHAM_CONG!$C$6:$BF$912,53,FALSE)+VLOOKUP(B31,GD_CHAM_CONG!$C$6:$BF$912,54,FALSE)</f>
        <v>0</v>
      </c>
      <c r="M31" s="307">
        <f>VLOOKUP(B31,GD_CHAM_CONG!$C$1:$BJ$397,60,FALSE)</f>
        <v>1</v>
      </c>
      <c r="N31" s="308">
        <f>VLOOKUP(B31,RPT_LNS_LUONG_CHE_DO!$B$5:$BA$976,52,FALSE)</f>
        <v>8325000</v>
      </c>
      <c r="O31" s="308">
        <f>VLOOKUP(B31,RPT_LNS_LUONG_CHE_DO!$B$5:$CA$976,78,FALSE)</f>
        <v>0</v>
      </c>
      <c r="P31" s="308">
        <f>VLOOKUP(B31,RPT_PHU_CAP_TN!$B$5:$G$916,6,FALSE)</f>
        <v>0</v>
      </c>
      <c r="Q31" s="308">
        <f>VLOOKUP(B31,RPT_TIEN_AN_TRUA!$B$5:$I$957,8,FALSE)</f>
        <v>680000</v>
      </c>
      <c r="R31" s="308">
        <f>VLOOKUP(B31,RPT_LNS_LUONG_CHE_DO!$B$5:$CE$980,74,FALSE)+VLOOKUP(B31,RPT_LNS_LUONG_CHE_DO!$B$5:$CE$980,73,FALSE)</f>
        <v>0</v>
      </c>
      <c r="S31" s="308">
        <f t="shared" si="0"/>
        <v>9005000</v>
      </c>
      <c r="T31" s="309">
        <f>VLOOKUP(B31,RPT_BAO_HIEM!$B$5:$N$1004,11,FALSE)</f>
        <v>317760</v>
      </c>
      <c r="U31" s="309">
        <f>VLOOKUP(B31,RPT_BAO_HIEM!$B$5:$N$1004,12,FALSE)</f>
        <v>59580</v>
      </c>
      <c r="V31" s="309">
        <f>VLOOKUP(B31,RPT_BAO_HIEM!$B$5:$N$1004,13,FALSE)</f>
        <v>39720</v>
      </c>
      <c r="W31" s="310">
        <f>VLOOKUP(B31,RPT_DOAN_PHI!$B$5:$H$913,7,FALSE)</f>
        <v>83250</v>
      </c>
      <c r="X31" s="309">
        <f>VLOOKUP(B31,RPT_THUE!$B$5:$H$916,7,FALSE)</f>
        <v>0</v>
      </c>
      <c r="Y31" s="309">
        <f t="shared" si="1"/>
        <v>500310</v>
      </c>
      <c r="Z31" s="311">
        <f t="shared" si="2"/>
        <v>8504690</v>
      </c>
      <c r="AA31" s="311"/>
      <c r="AB31" s="311"/>
      <c r="AC31" s="311">
        <f t="shared" si="3"/>
        <v>8504690</v>
      </c>
    </row>
    <row r="32" spans="1:40" ht="17.25" customHeight="1">
      <c r="A32" s="302">
        <f t="shared" si="4"/>
        <v>27</v>
      </c>
      <c r="B32" s="303">
        <f>GD_LCD_HS_LNS!B30</f>
        <v>11127</v>
      </c>
      <c r="C32" s="303" t="str">
        <f>GD_LCD_HS_LNS!C30</f>
        <v>Phí Thị Huyền Trang</v>
      </c>
      <c r="D32" s="303" t="str">
        <f>GD_LCD_HS_LNS!D30</f>
        <v>NV Tài liệu và HDCX</v>
      </c>
      <c r="E32" s="304">
        <f>VLOOKUP(B32,GD_LCD_HS_LNS!$B$4:$E$914,4,FALSE)</f>
        <v>3972000</v>
      </c>
      <c r="F32" s="305">
        <v>19026970087011</v>
      </c>
      <c r="G32" s="306">
        <f>VLOOKUP(B32,GD_CHAM_CONG!$C$6:$AN$912,38,FALSE)</f>
        <v>26</v>
      </c>
      <c r="H32" s="306">
        <f>VLOOKUP(B32,GD_CHAM_CONG!$C$6:$AS$912,39,FALSE)+VLOOKUP(B32,GD_CHAM_CONG!$C$6:$AS$912,40,FALSE)+VLOOKUP(B32,GD_CHAM_CONG!$C$6:$AS$912,41,FALSE)+VLOOKUP(B32,GD_CHAM_CONG!$C$6:$AS$912,42,FALSE)+VLOOKUP(B32,GD_CHAM_CONG!$C$6:$AS$912,43,FALSE)</f>
        <v>0</v>
      </c>
      <c r="I32" s="306">
        <f>VLOOKUP(B32,GD_CHAM_CONG!$C$6:$AV$912,44,FALSE)+VLOOKUP(B32,GD_CHAM_CONG!$C$6:$AV$912,45,FALSE)+VLOOKUP(B32,GD_CHAM_CONG!$C$6:$AV$912,46,FALSE)</f>
        <v>0</v>
      </c>
      <c r="J32" s="306">
        <f>VLOOKUP(B32,GD_CHAM_CONG!$C$6:$AW$912,47,FALSE)</f>
        <v>0</v>
      </c>
      <c r="K32" s="306">
        <f>VLOOKUP(B32,GD_CHAM_CONG!$C$6:$AZ$912,47,FALSE)+VLOOKUP(B32,GD_CHAM_CONG!$C$6:$AZ$912,48,FALSE)</f>
        <v>0</v>
      </c>
      <c r="L32" s="306">
        <f>VLOOKUP(B32,GD_CHAM_CONG!$C$6:$BF$912,50,FALSE)+VLOOKUP(B32,GD_CHAM_CONG!$C$6:$BF$912,51,FALSE)+VLOOKUP(B32,GD_CHAM_CONG!$C$6:$BF$912,52,FALSE)+VLOOKUP(B32,GD_CHAM_CONG!$C$6:$BF$912,53,FALSE)+VLOOKUP(B32,GD_CHAM_CONG!$C$6:$BF$912,54,FALSE)</f>
        <v>0</v>
      </c>
      <c r="M32" s="307">
        <f>VLOOKUP(B32,GD_CHAM_CONG!$C$1:$BJ$397,60,FALSE)</f>
        <v>1.05</v>
      </c>
      <c r="N32" s="308">
        <f>VLOOKUP(B32,RPT_LNS_LUONG_CHE_DO!$B$5:$BA$976,52,FALSE)</f>
        <v>8741250</v>
      </c>
      <c r="O32" s="308">
        <f>VLOOKUP(B32,RPT_LNS_LUONG_CHE_DO!$B$5:$CA$976,78,FALSE)</f>
        <v>0</v>
      </c>
      <c r="P32" s="308">
        <f>VLOOKUP(B32,RPT_PHU_CAP_TN!$B$5:$G$916,6,FALSE)</f>
        <v>0</v>
      </c>
      <c r="Q32" s="308">
        <f>VLOOKUP(B32,RPT_TIEN_AN_TRUA!$B$5:$I$957,8,FALSE)</f>
        <v>680000</v>
      </c>
      <c r="R32" s="308">
        <f>VLOOKUP(B32,RPT_LNS_LUONG_CHE_DO!$B$5:$CE$980,74,FALSE)+VLOOKUP(B32,RPT_LNS_LUONG_CHE_DO!$B$5:$CE$980,73,FALSE)</f>
        <v>0</v>
      </c>
      <c r="S32" s="308">
        <f t="shared" si="0"/>
        <v>9421250</v>
      </c>
      <c r="T32" s="309">
        <f>VLOOKUP(B32,RPT_BAO_HIEM!$B$5:$N$1004,11,FALSE)</f>
        <v>317760</v>
      </c>
      <c r="U32" s="309">
        <f>VLOOKUP(B32,RPT_BAO_HIEM!$B$5:$N$1004,12,FALSE)</f>
        <v>59580</v>
      </c>
      <c r="V32" s="309">
        <f>VLOOKUP(B32,RPT_BAO_HIEM!$B$5:$N$1004,13,FALSE)</f>
        <v>39720</v>
      </c>
      <c r="W32" s="310">
        <f>VLOOKUP(B32,RPT_DOAN_PHI!$B$5:$H$913,7,FALSE)</f>
        <v>87413</v>
      </c>
      <c r="X32" s="309">
        <f>VLOOKUP(B32,RPT_THUE!$B$5:$H$916,7,FALSE)</f>
        <v>0</v>
      </c>
      <c r="Y32" s="309">
        <f t="shared" si="1"/>
        <v>504473</v>
      </c>
      <c r="Z32" s="311">
        <f t="shared" si="2"/>
        <v>8916777</v>
      </c>
      <c r="AA32" s="311"/>
      <c r="AB32" s="312"/>
      <c r="AC32" s="311">
        <f t="shared" si="3"/>
        <v>8916777</v>
      </c>
    </row>
    <row r="33" spans="1:29" ht="17.25" customHeight="1">
      <c r="A33" s="302">
        <f t="shared" si="4"/>
        <v>28</v>
      </c>
      <c r="B33" s="303">
        <f>GD_LCD_HS_LNS!B31</f>
        <v>11128</v>
      </c>
      <c r="C33" s="303" t="str">
        <f>GD_LCD_HS_LNS!C31</f>
        <v>Hoàng Thị Yến</v>
      </c>
      <c r="D33" s="303" t="str">
        <f>GD_LCD_HS_LNS!D31</f>
        <v>NV Tài liệu và HDCX</v>
      </c>
      <c r="E33" s="304">
        <f>VLOOKUP(B33,GD_LCD_HS_LNS!$B$4:$E$914,4,FALSE)</f>
        <v>3972000</v>
      </c>
      <c r="F33" s="305">
        <v>19026970088016</v>
      </c>
      <c r="G33" s="306">
        <f>VLOOKUP(B33,GD_CHAM_CONG!$C$6:$AN$912,38,FALSE)</f>
        <v>26</v>
      </c>
      <c r="H33" s="306">
        <f>VLOOKUP(B33,GD_CHAM_CONG!$C$6:$AS$912,39,FALSE)+VLOOKUP(B33,GD_CHAM_CONG!$C$6:$AS$912,40,FALSE)+VLOOKUP(B33,GD_CHAM_CONG!$C$6:$AS$912,41,FALSE)+VLOOKUP(B33,GD_CHAM_CONG!$C$6:$AS$912,42,FALSE)+VLOOKUP(B33,GD_CHAM_CONG!$C$6:$AS$912,43,FALSE)</f>
        <v>0</v>
      </c>
      <c r="I33" s="306">
        <f>VLOOKUP(B33,GD_CHAM_CONG!$C$6:$AV$912,44,FALSE)+VLOOKUP(B33,GD_CHAM_CONG!$C$6:$AV$912,45,FALSE)+VLOOKUP(B33,GD_CHAM_CONG!$C$6:$AV$912,46,FALSE)</f>
        <v>0</v>
      </c>
      <c r="J33" s="306">
        <f>VLOOKUP(B33,GD_CHAM_CONG!$C$6:$AW$912,47,FALSE)</f>
        <v>0</v>
      </c>
      <c r="K33" s="306">
        <f>VLOOKUP(B33,GD_CHAM_CONG!$C$6:$AZ$912,47,FALSE)+VLOOKUP(B33,GD_CHAM_CONG!$C$6:$AZ$912,48,FALSE)</f>
        <v>0</v>
      </c>
      <c r="L33" s="306">
        <f>VLOOKUP(B33,GD_CHAM_CONG!$C$6:$BF$912,50,FALSE)+VLOOKUP(B33,GD_CHAM_CONG!$C$6:$BF$912,51,FALSE)+VLOOKUP(B33,GD_CHAM_CONG!$C$6:$BF$912,52,FALSE)+VLOOKUP(B33,GD_CHAM_CONG!$C$6:$BF$912,53,FALSE)+VLOOKUP(B33,GD_CHAM_CONG!$C$6:$BF$912,54,FALSE)</f>
        <v>0</v>
      </c>
      <c r="M33" s="307">
        <f>VLOOKUP(B33,GD_CHAM_CONG!$C$1:$BJ$397,60,FALSE)</f>
        <v>1</v>
      </c>
      <c r="N33" s="308">
        <f>VLOOKUP(B33,RPT_LNS_LUONG_CHE_DO!$B$5:$BA$976,52,FALSE)</f>
        <v>8325000</v>
      </c>
      <c r="O33" s="308">
        <f>VLOOKUP(B33,RPT_LNS_LUONG_CHE_DO!$B$5:$CA$976,78,FALSE)</f>
        <v>0</v>
      </c>
      <c r="P33" s="308">
        <f>VLOOKUP(B33,RPT_PHU_CAP_TN!$B$5:$G$916,6,FALSE)</f>
        <v>0</v>
      </c>
      <c r="Q33" s="308">
        <f>VLOOKUP(B33,RPT_TIEN_AN_TRUA!$B$5:$I$957,8,FALSE)</f>
        <v>680000</v>
      </c>
      <c r="R33" s="308">
        <f>VLOOKUP(B33,RPT_LNS_LUONG_CHE_DO!$B$5:$CE$980,74,FALSE)+VLOOKUP(B33,RPT_LNS_LUONG_CHE_DO!$B$5:$CE$980,73,FALSE)</f>
        <v>0</v>
      </c>
      <c r="S33" s="308">
        <f t="shared" si="0"/>
        <v>9005000</v>
      </c>
      <c r="T33" s="309">
        <f>VLOOKUP(B33,RPT_BAO_HIEM!$B$5:$N$1004,11,FALSE)</f>
        <v>317760</v>
      </c>
      <c r="U33" s="309">
        <f>VLOOKUP(B33,RPT_BAO_HIEM!$B$5:$N$1004,12,FALSE)</f>
        <v>59580</v>
      </c>
      <c r="V33" s="309">
        <f>VLOOKUP(B33,RPT_BAO_HIEM!$B$5:$N$1004,13,FALSE)</f>
        <v>39720</v>
      </c>
      <c r="W33" s="310">
        <f>VLOOKUP(B33,RPT_DOAN_PHI!$B$5:$H$913,7,FALSE)</f>
        <v>83250</v>
      </c>
      <c r="X33" s="309">
        <f>VLOOKUP(B33,RPT_THUE!$B$5:$H$916,7,FALSE)</f>
        <v>0</v>
      </c>
      <c r="Y33" s="309">
        <f t="shared" si="1"/>
        <v>500310</v>
      </c>
      <c r="Z33" s="311">
        <f t="shared" si="2"/>
        <v>8504690</v>
      </c>
      <c r="AA33" s="311"/>
      <c r="AB33" s="311"/>
      <c r="AC33" s="311">
        <f t="shared" si="3"/>
        <v>8504690</v>
      </c>
    </row>
    <row r="34" spans="1:29" ht="17.25" customHeight="1">
      <c r="A34" s="302">
        <f t="shared" si="4"/>
        <v>29</v>
      </c>
      <c r="B34" s="303">
        <f>GD_LCD_HS_LNS!B32</f>
        <v>11130</v>
      </c>
      <c r="C34" s="303" t="str">
        <f>GD_LCD_HS_LNS!C32</f>
        <v>Nguyễn Đình Trung</v>
      </c>
      <c r="D34" s="303" t="str">
        <f>GD_LCD_HS_LNS!D32</f>
        <v>NV Tài liệu và HDCX</v>
      </c>
      <c r="E34" s="304">
        <f>VLOOKUP(B34,GD_LCD_HS_LNS!$B$4:$E$914,4,FALSE)</f>
        <v>3972000</v>
      </c>
      <c r="F34" s="305">
        <v>19026970089012</v>
      </c>
      <c r="G34" s="306">
        <f>VLOOKUP(B34,GD_CHAM_CONG!$C$6:$AN$912,38,FALSE)</f>
        <v>26</v>
      </c>
      <c r="H34" s="306">
        <f>VLOOKUP(B34,GD_CHAM_CONG!$C$6:$AS$912,39,FALSE)+VLOOKUP(B34,GD_CHAM_CONG!$C$6:$AS$912,40,FALSE)+VLOOKUP(B34,GD_CHAM_CONG!$C$6:$AS$912,41,FALSE)+VLOOKUP(B34,GD_CHAM_CONG!$C$6:$AS$912,42,FALSE)+VLOOKUP(B34,GD_CHAM_CONG!$C$6:$AS$912,43,FALSE)</f>
        <v>0</v>
      </c>
      <c r="I34" s="306">
        <f>VLOOKUP(B34,GD_CHAM_CONG!$C$6:$AV$912,44,FALSE)+VLOOKUP(B34,GD_CHAM_CONG!$C$6:$AV$912,45,FALSE)+VLOOKUP(B34,GD_CHAM_CONG!$C$6:$AV$912,46,FALSE)</f>
        <v>0</v>
      </c>
      <c r="J34" s="306">
        <f>VLOOKUP(B34,GD_CHAM_CONG!$C$6:$AW$912,47,FALSE)</f>
        <v>0</v>
      </c>
      <c r="K34" s="306">
        <f>VLOOKUP(B34,GD_CHAM_CONG!$C$6:$AZ$912,47,FALSE)+VLOOKUP(B34,GD_CHAM_CONG!$C$6:$AZ$912,48,FALSE)</f>
        <v>0</v>
      </c>
      <c r="L34" s="306">
        <f>VLOOKUP(B34,GD_CHAM_CONG!$C$6:$BF$912,50,FALSE)+VLOOKUP(B34,GD_CHAM_CONG!$C$6:$BF$912,51,FALSE)+VLOOKUP(B34,GD_CHAM_CONG!$C$6:$BF$912,52,FALSE)+VLOOKUP(B34,GD_CHAM_CONG!$C$6:$BF$912,53,FALSE)+VLOOKUP(B34,GD_CHAM_CONG!$C$6:$BF$912,54,FALSE)</f>
        <v>0</v>
      </c>
      <c r="M34" s="307">
        <f>VLOOKUP(B34,GD_CHAM_CONG!$C$1:$BJ$397,60,FALSE)</f>
        <v>1</v>
      </c>
      <c r="N34" s="308">
        <f>VLOOKUP(B34,RPT_LNS_LUONG_CHE_DO!$B$5:$BA$976,52,FALSE)</f>
        <v>8550000</v>
      </c>
      <c r="O34" s="308">
        <f>VLOOKUP(B34,RPT_LNS_LUONG_CHE_DO!$B$5:$CA$976,78,FALSE)</f>
        <v>0</v>
      </c>
      <c r="P34" s="308">
        <f>VLOOKUP(B34,RPT_PHU_CAP_TN!$B$5:$G$916,6,FALSE)</f>
        <v>0</v>
      </c>
      <c r="Q34" s="308">
        <f>VLOOKUP(B34,RPT_TIEN_AN_TRUA!$B$5:$I$957,8,FALSE)</f>
        <v>680000</v>
      </c>
      <c r="R34" s="308">
        <f>VLOOKUP(B34,RPT_LNS_LUONG_CHE_DO!$B$5:$CE$980,74,FALSE)+VLOOKUP(B34,RPT_LNS_LUONG_CHE_DO!$B$5:$CE$980,73,FALSE)</f>
        <v>0</v>
      </c>
      <c r="S34" s="308">
        <f t="shared" si="0"/>
        <v>9230000</v>
      </c>
      <c r="T34" s="309">
        <f>VLOOKUP(B34,RPT_BAO_HIEM!$B$5:$N$1004,11,FALSE)</f>
        <v>317760</v>
      </c>
      <c r="U34" s="309">
        <f>VLOOKUP(B34,RPT_BAO_HIEM!$B$5:$N$1004,12,FALSE)</f>
        <v>59580</v>
      </c>
      <c r="V34" s="309">
        <f>VLOOKUP(B34,RPT_BAO_HIEM!$B$5:$N$1004,13,FALSE)</f>
        <v>39720</v>
      </c>
      <c r="W34" s="310">
        <f>VLOOKUP(B34,RPT_DOAN_PHI!$B$5:$H$913,7,FALSE)</f>
        <v>85500</v>
      </c>
      <c r="X34" s="309">
        <f>VLOOKUP(B34,RPT_THUE!$B$5:$H$916,7,FALSE)</f>
        <v>0</v>
      </c>
      <c r="Y34" s="309">
        <f t="shared" si="1"/>
        <v>502560</v>
      </c>
      <c r="Z34" s="311">
        <f t="shared" si="2"/>
        <v>8727440</v>
      </c>
      <c r="AA34" s="311"/>
      <c r="AB34" s="311"/>
      <c r="AC34" s="311">
        <f t="shared" si="3"/>
        <v>8727440</v>
      </c>
    </row>
    <row r="35" spans="1:29" ht="17.25" customHeight="1">
      <c r="A35" s="302">
        <f t="shared" si="4"/>
        <v>30</v>
      </c>
      <c r="B35" s="303">
        <f>GD_LCD_HS_LNS!B33</f>
        <v>11131</v>
      </c>
      <c r="C35" s="303" t="str">
        <f>GD_LCD_HS_LNS!C33</f>
        <v>Vũ Tuấn Anh</v>
      </c>
      <c r="D35" s="303" t="str">
        <f>GD_LCD_HS_LNS!D33</f>
        <v>NV Tài liệu và HDCX</v>
      </c>
      <c r="E35" s="304">
        <f>VLOOKUP(B35,GD_LCD_HS_LNS!$B$4:$E$914,4,FALSE)</f>
        <v>3972000</v>
      </c>
      <c r="F35" s="305">
        <v>19026970090010</v>
      </c>
      <c r="G35" s="306">
        <f>VLOOKUP(B35,GD_CHAM_CONG!$C$6:$AN$912,38,FALSE)</f>
        <v>26</v>
      </c>
      <c r="H35" s="306">
        <f>VLOOKUP(B35,GD_CHAM_CONG!$C$6:$AS$912,39,FALSE)+VLOOKUP(B35,GD_CHAM_CONG!$C$6:$AS$912,40,FALSE)+VLOOKUP(B35,GD_CHAM_CONG!$C$6:$AS$912,41,FALSE)+VLOOKUP(B35,GD_CHAM_CONG!$C$6:$AS$912,42,FALSE)+VLOOKUP(B35,GD_CHAM_CONG!$C$6:$AS$912,43,FALSE)</f>
        <v>0</v>
      </c>
      <c r="I35" s="306">
        <f>VLOOKUP(B35,GD_CHAM_CONG!$C$6:$AV$912,44,FALSE)+VLOOKUP(B35,GD_CHAM_CONG!$C$6:$AV$912,45,FALSE)+VLOOKUP(B35,GD_CHAM_CONG!$C$6:$AV$912,46,FALSE)</f>
        <v>0</v>
      </c>
      <c r="J35" s="306">
        <f>VLOOKUP(B35,GD_CHAM_CONG!$C$6:$AW$912,47,FALSE)</f>
        <v>0</v>
      </c>
      <c r="K35" s="306">
        <f>VLOOKUP(B35,GD_CHAM_CONG!$C$6:$AZ$912,47,FALSE)+VLOOKUP(B35,GD_CHAM_CONG!$C$6:$AZ$912,48,FALSE)</f>
        <v>0</v>
      </c>
      <c r="L35" s="306">
        <f>VLOOKUP(B35,GD_CHAM_CONG!$C$6:$BF$912,50,FALSE)+VLOOKUP(B35,GD_CHAM_CONG!$C$6:$BF$912,51,FALSE)+VLOOKUP(B35,GD_CHAM_CONG!$C$6:$BF$912,52,FALSE)+VLOOKUP(B35,GD_CHAM_CONG!$C$6:$BF$912,53,FALSE)+VLOOKUP(B35,GD_CHAM_CONG!$C$6:$BF$912,54,FALSE)</f>
        <v>0</v>
      </c>
      <c r="M35" s="307">
        <f>VLOOKUP(B35,GD_CHAM_CONG!$C$1:$BJ$397,60,FALSE)</f>
        <v>1</v>
      </c>
      <c r="N35" s="308">
        <f>VLOOKUP(B35,RPT_LNS_LUONG_CHE_DO!$B$5:$BA$976,52,FALSE)</f>
        <v>8550000</v>
      </c>
      <c r="O35" s="308">
        <f>VLOOKUP(B35,RPT_LNS_LUONG_CHE_DO!$B$5:$CA$976,78,FALSE)</f>
        <v>0</v>
      </c>
      <c r="P35" s="308">
        <f>VLOOKUP(B35,RPT_PHU_CAP_TN!$B$5:$G$916,6,FALSE)</f>
        <v>0</v>
      </c>
      <c r="Q35" s="308">
        <f>VLOOKUP(B35,RPT_TIEN_AN_TRUA!$B$5:$I$957,8,FALSE)</f>
        <v>680000</v>
      </c>
      <c r="R35" s="308">
        <f>VLOOKUP(B35,RPT_LNS_LUONG_CHE_DO!$B$5:$CE$980,74,FALSE)+VLOOKUP(B35,RPT_LNS_LUONG_CHE_DO!$B$5:$CE$980,73,FALSE)</f>
        <v>0</v>
      </c>
      <c r="S35" s="308">
        <f t="shared" si="0"/>
        <v>9230000</v>
      </c>
      <c r="T35" s="309">
        <f>VLOOKUP(B35,RPT_BAO_HIEM!$B$5:$N$1004,11,FALSE)</f>
        <v>317760</v>
      </c>
      <c r="U35" s="309">
        <f>VLOOKUP(B35,RPT_BAO_HIEM!$B$5:$N$1004,12,FALSE)</f>
        <v>59580</v>
      </c>
      <c r="V35" s="309">
        <f>VLOOKUP(B35,RPT_BAO_HIEM!$B$5:$N$1004,13,FALSE)</f>
        <v>39720</v>
      </c>
      <c r="W35" s="310">
        <f>VLOOKUP(B35,RPT_DOAN_PHI!$B$5:$H$913,7,FALSE)</f>
        <v>85500</v>
      </c>
      <c r="X35" s="309">
        <f>VLOOKUP(B35,RPT_THUE!$B$5:$H$916,7,FALSE)</f>
        <v>0</v>
      </c>
      <c r="Y35" s="309">
        <f t="shared" si="1"/>
        <v>502560</v>
      </c>
      <c r="Z35" s="311">
        <f t="shared" si="2"/>
        <v>8727440</v>
      </c>
      <c r="AA35" s="311"/>
      <c r="AB35" s="311"/>
      <c r="AC35" s="311">
        <f t="shared" si="3"/>
        <v>8727440</v>
      </c>
    </row>
    <row r="36" spans="1:29" ht="17.25" customHeight="1">
      <c r="A36" s="302">
        <f t="shared" si="4"/>
        <v>31</v>
      </c>
      <c r="B36" s="303">
        <f>GD_LCD_HS_LNS!B34</f>
        <v>12552</v>
      </c>
      <c r="C36" s="303" t="str">
        <f>GD_LCD_HS_LNS!C34</f>
        <v>Mai Hoàng Phương</v>
      </c>
      <c r="D36" s="303" t="str">
        <f>GD_LCD_HS_LNS!D34</f>
        <v>NV Tài liệu và HDCX</v>
      </c>
      <c r="E36" s="304">
        <f>VLOOKUP(B36,GD_LCD_HS_LNS!$B$4:$E$914,4,FALSE)</f>
        <v>3972000</v>
      </c>
      <c r="F36" s="305">
        <v>19022145551026</v>
      </c>
      <c r="G36" s="306">
        <f>VLOOKUP(B36,GD_CHAM_CONG!$C$6:$AN$912,38,FALSE)</f>
        <v>26</v>
      </c>
      <c r="H36" s="306">
        <f>VLOOKUP(B36,GD_CHAM_CONG!$C$6:$AS$912,39,FALSE)+VLOOKUP(B36,GD_CHAM_CONG!$C$6:$AS$912,40,FALSE)+VLOOKUP(B36,GD_CHAM_CONG!$C$6:$AS$912,41,FALSE)+VLOOKUP(B36,GD_CHAM_CONG!$C$6:$AS$912,42,FALSE)+VLOOKUP(B36,GD_CHAM_CONG!$C$6:$AS$912,43,FALSE)</f>
        <v>0</v>
      </c>
      <c r="I36" s="306">
        <f>VLOOKUP(B36,GD_CHAM_CONG!$C$6:$AV$912,44,FALSE)+VLOOKUP(B36,GD_CHAM_CONG!$C$6:$AV$912,45,FALSE)+VLOOKUP(B36,GD_CHAM_CONG!$C$6:$AV$912,46,FALSE)</f>
        <v>0</v>
      </c>
      <c r="J36" s="306">
        <f>VLOOKUP(B36,GD_CHAM_CONG!$C$6:$AW$912,47,FALSE)</f>
        <v>0</v>
      </c>
      <c r="K36" s="306">
        <f>VLOOKUP(B36,GD_CHAM_CONG!$C$6:$AZ$912,47,FALSE)+VLOOKUP(B36,GD_CHAM_CONG!$C$6:$AZ$912,48,FALSE)</f>
        <v>0</v>
      </c>
      <c r="L36" s="306">
        <f>VLOOKUP(B36,GD_CHAM_CONG!$C$6:$BF$912,50,FALSE)+VLOOKUP(B36,GD_CHAM_CONG!$C$6:$BF$912,51,FALSE)+VLOOKUP(B36,GD_CHAM_CONG!$C$6:$BF$912,52,FALSE)+VLOOKUP(B36,GD_CHAM_CONG!$C$6:$BF$912,53,FALSE)+VLOOKUP(B36,GD_CHAM_CONG!$C$6:$BF$912,54,FALSE)</f>
        <v>0</v>
      </c>
      <c r="M36" s="307">
        <f>VLOOKUP(B36,GD_CHAM_CONG!$C$1:$BJ$397,60,FALSE)</f>
        <v>0.95</v>
      </c>
      <c r="N36" s="308">
        <f>VLOOKUP(B36,RPT_LNS_LUONG_CHE_DO!$B$5:$BA$976,52,FALSE)</f>
        <v>7695000</v>
      </c>
      <c r="O36" s="308">
        <f>VLOOKUP(B36,RPT_LNS_LUONG_CHE_DO!$B$5:$CA$976,78,FALSE)</f>
        <v>0</v>
      </c>
      <c r="P36" s="308">
        <f>VLOOKUP(B36,RPT_PHU_CAP_TN!$B$5:$G$916,6,FALSE)</f>
        <v>0</v>
      </c>
      <c r="Q36" s="308">
        <f>VLOOKUP(B36,RPT_TIEN_AN_TRUA!$B$5:$I$957,8,FALSE)</f>
        <v>680000</v>
      </c>
      <c r="R36" s="308">
        <f>VLOOKUP(B36,RPT_LNS_LUONG_CHE_DO!$B$5:$CE$980,74,FALSE)+VLOOKUP(B36,RPT_LNS_LUONG_CHE_DO!$B$5:$CE$980,73,FALSE)</f>
        <v>0</v>
      </c>
      <c r="S36" s="308">
        <f t="shared" si="0"/>
        <v>8375000</v>
      </c>
      <c r="T36" s="309">
        <f>VLOOKUP(B36,RPT_BAO_HIEM!$B$5:$N$1004,11,FALSE)</f>
        <v>317760</v>
      </c>
      <c r="U36" s="309">
        <f>VLOOKUP(B36,RPT_BAO_HIEM!$B$5:$N$1004,12,FALSE)</f>
        <v>59580</v>
      </c>
      <c r="V36" s="309">
        <f>VLOOKUP(B36,RPT_BAO_HIEM!$B$5:$N$1004,13,FALSE)</f>
        <v>39720</v>
      </c>
      <c r="W36" s="310">
        <f>VLOOKUP(B36,RPT_DOAN_PHI!$B$5:$H$913,7,FALSE)</f>
        <v>76950</v>
      </c>
      <c r="X36" s="309">
        <f>VLOOKUP(B36,RPT_THUE!$B$5:$H$916,7,FALSE)</f>
        <v>0</v>
      </c>
      <c r="Y36" s="309">
        <f t="shared" si="1"/>
        <v>494010</v>
      </c>
      <c r="Z36" s="311">
        <f t="shared" si="2"/>
        <v>7880990</v>
      </c>
      <c r="AA36" s="312"/>
      <c r="AB36" s="311"/>
      <c r="AC36" s="311">
        <f t="shared" si="3"/>
        <v>7880990</v>
      </c>
    </row>
    <row r="37" spans="1:29" ht="17.25" customHeight="1">
      <c r="A37" s="302">
        <f t="shared" si="4"/>
        <v>32</v>
      </c>
      <c r="B37" s="303">
        <f>GD_LCD_HS_LNS!B35</f>
        <v>12553</v>
      </c>
      <c r="C37" s="303" t="str">
        <f>GD_LCD_HS_LNS!C35</f>
        <v>Phạm Duy Hải</v>
      </c>
      <c r="D37" s="303" t="str">
        <f>GD_LCD_HS_LNS!D35</f>
        <v>NV Tài liệu và HDCX</v>
      </c>
      <c r="E37" s="304">
        <f>VLOOKUP(B37,GD_LCD_HS_LNS!$B$4:$E$914,4,FALSE)</f>
        <v>3972000</v>
      </c>
      <c r="F37" s="305">
        <v>19028385527015</v>
      </c>
      <c r="G37" s="306">
        <f>VLOOKUP(B37,GD_CHAM_CONG!$C$6:$AN$912,38,FALSE)</f>
        <v>26</v>
      </c>
      <c r="H37" s="306">
        <f>VLOOKUP(B37,GD_CHAM_CONG!$C$6:$AS$912,39,FALSE)+VLOOKUP(B37,GD_CHAM_CONG!$C$6:$AS$912,40,FALSE)+VLOOKUP(B37,GD_CHAM_CONG!$C$6:$AS$912,41,FALSE)+VLOOKUP(B37,GD_CHAM_CONG!$C$6:$AS$912,42,FALSE)+VLOOKUP(B37,GD_CHAM_CONG!$C$6:$AS$912,43,FALSE)</f>
        <v>0</v>
      </c>
      <c r="I37" s="306">
        <f>VLOOKUP(B37,GD_CHAM_CONG!$C$6:$AV$912,44,FALSE)+VLOOKUP(B37,GD_CHAM_CONG!$C$6:$AV$912,45,FALSE)+VLOOKUP(B37,GD_CHAM_CONG!$C$6:$AV$912,46,FALSE)</f>
        <v>0</v>
      </c>
      <c r="J37" s="306">
        <f>VLOOKUP(B37,GD_CHAM_CONG!$C$6:$AW$912,47,FALSE)</f>
        <v>0</v>
      </c>
      <c r="K37" s="306">
        <f>VLOOKUP(B37,GD_CHAM_CONG!$C$6:$AZ$912,47,FALSE)+VLOOKUP(B37,GD_CHAM_CONG!$C$6:$AZ$912,48,FALSE)</f>
        <v>0</v>
      </c>
      <c r="L37" s="306">
        <f>VLOOKUP(B37,GD_CHAM_CONG!$C$6:$BF$912,50,FALSE)+VLOOKUP(B37,GD_CHAM_CONG!$C$6:$BF$912,51,FALSE)+VLOOKUP(B37,GD_CHAM_CONG!$C$6:$BF$912,52,FALSE)+VLOOKUP(B37,GD_CHAM_CONG!$C$6:$BF$912,53,FALSE)+VLOOKUP(B37,GD_CHAM_CONG!$C$6:$BF$912,54,FALSE)</f>
        <v>0</v>
      </c>
      <c r="M37" s="307">
        <f>VLOOKUP(B37,GD_CHAM_CONG!$C$1:$BJ$397,60,FALSE)</f>
        <v>1.05</v>
      </c>
      <c r="N37" s="308">
        <f>VLOOKUP(B37,RPT_LNS_LUONG_CHE_DO!$B$5:$BA$976,52,FALSE)</f>
        <v>8505000</v>
      </c>
      <c r="O37" s="308">
        <f>VLOOKUP(B37,RPT_LNS_LUONG_CHE_DO!$B$5:$CA$976,78,FALSE)</f>
        <v>0</v>
      </c>
      <c r="P37" s="308">
        <f>VLOOKUP(B37,RPT_PHU_CAP_TN!$B$5:$G$916,6,FALSE)</f>
        <v>0</v>
      </c>
      <c r="Q37" s="308">
        <f>VLOOKUP(B37,RPT_TIEN_AN_TRUA!$B$5:$I$957,8,FALSE)</f>
        <v>680000</v>
      </c>
      <c r="R37" s="308">
        <f>VLOOKUP(B37,RPT_LNS_LUONG_CHE_DO!$B$5:$CE$980,74,FALSE)+VLOOKUP(B37,RPT_LNS_LUONG_CHE_DO!$B$5:$CE$980,73,FALSE)</f>
        <v>0</v>
      </c>
      <c r="S37" s="308">
        <f t="shared" si="0"/>
        <v>9185000</v>
      </c>
      <c r="T37" s="309">
        <f>VLOOKUP(B37,RPT_BAO_HIEM!$B$5:$N$1004,11,FALSE)</f>
        <v>317760</v>
      </c>
      <c r="U37" s="309">
        <f>VLOOKUP(B37,RPT_BAO_HIEM!$B$5:$N$1004,12,FALSE)</f>
        <v>59580</v>
      </c>
      <c r="V37" s="309">
        <f>VLOOKUP(B37,RPT_BAO_HIEM!$B$5:$N$1004,13,FALSE)</f>
        <v>39720</v>
      </c>
      <c r="W37" s="310">
        <f>VLOOKUP(B37,RPT_DOAN_PHI!$B$5:$H$913,7,FALSE)</f>
        <v>85050</v>
      </c>
      <c r="X37" s="309">
        <f>VLOOKUP(B37,RPT_THUE!$B$5:$H$916,7,FALSE)</f>
        <v>0</v>
      </c>
      <c r="Y37" s="309">
        <f t="shared" si="1"/>
        <v>502110</v>
      </c>
      <c r="Z37" s="311">
        <f t="shared" si="2"/>
        <v>8682890</v>
      </c>
      <c r="AA37" s="311"/>
      <c r="AB37" s="312"/>
      <c r="AC37" s="311">
        <f t="shared" si="3"/>
        <v>8682890</v>
      </c>
    </row>
    <row r="38" spans="1:29" ht="17.25" customHeight="1">
      <c r="A38" s="302">
        <f t="shared" si="4"/>
        <v>33</v>
      </c>
      <c r="B38" s="303">
        <f>GD_LCD_HS_LNS!B36</f>
        <v>12565</v>
      </c>
      <c r="C38" s="303" t="str">
        <f>GD_LCD_HS_LNS!C36</f>
        <v>Vũ Trọng Nghĩa</v>
      </c>
      <c r="D38" s="303" t="str">
        <f>GD_LCD_HS_LNS!D36</f>
        <v>NV Tài liệu và HDCX</v>
      </c>
      <c r="E38" s="304">
        <f>VLOOKUP(B38,GD_LCD_HS_LNS!$B$4:$E$914,4,FALSE)</f>
        <v>3972000</v>
      </c>
      <c r="F38" s="305">
        <v>19028385473012</v>
      </c>
      <c r="G38" s="306">
        <f>VLOOKUP(B38,GD_CHAM_CONG!$C$6:$AN$912,38,FALSE)</f>
        <v>26</v>
      </c>
      <c r="H38" s="306">
        <f>VLOOKUP(B38,GD_CHAM_CONG!$C$6:$AS$912,39,FALSE)+VLOOKUP(B38,GD_CHAM_CONG!$C$6:$AS$912,40,FALSE)+VLOOKUP(B38,GD_CHAM_CONG!$C$6:$AS$912,41,FALSE)+VLOOKUP(B38,GD_CHAM_CONG!$C$6:$AS$912,42,FALSE)+VLOOKUP(B38,GD_CHAM_CONG!$C$6:$AS$912,43,FALSE)</f>
        <v>0</v>
      </c>
      <c r="I38" s="306">
        <f>VLOOKUP(B38,GD_CHAM_CONG!$C$6:$AV$912,44,FALSE)+VLOOKUP(B38,GD_CHAM_CONG!$C$6:$AV$912,45,FALSE)+VLOOKUP(B38,GD_CHAM_CONG!$C$6:$AV$912,46,FALSE)</f>
        <v>0</v>
      </c>
      <c r="J38" s="306">
        <f>VLOOKUP(B38,GD_CHAM_CONG!$C$6:$AW$912,47,FALSE)</f>
        <v>0</v>
      </c>
      <c r="K38" s="306">
        <f>VLOOKUP(B38,GD_CHAM_CONG!$C$6:$AZ$912,47,FALSE)+VLOOKUP(B38,GD_CHAM_CONG!$C$6:$AZ$912,48,FALSE)</f>
        <v>0</v>
      </c>
      <c r="L38" s="306">
        <f>VLOOKUP(B38,GD_CHAM_CONG!$C$6:$BF$912,50,FALSE)+VLOOKUP(B38,GD_CHAM_CONG!$C$6:$BF$912,51,FALSE)+VLOOKUP(B38,GD_CHAM_CONG!$C$6:$BF$912,52,FALSE)+VLOOKUP(B38,GD_CHAM_CONG!$C$6:$BF$912,53,FALSE)+VLOOKUP(B38,GD_CHAM_CONG!$C$6:$BF$912,54,FALSE)</f>
        <v>0</v>
      </c>
      <c r="M38" s="307">
        <f>VLOOKUP(B38,GD_CHAM_CONG!$C$1:$BJ$397,60,FALSE)</f>
        <v>1</v>
      </c>
      <c r="N38" s="308">
        <f>VLOOKUP(B38,RPT_LNS_LUONG_CHE_DO!$B$5:$BA$976,52,FALSE)</f>
        <v>8100000</v>
      </c>
      <c r="O38" s="308">
        <f>VLOOKUP(B38,RPT_LNS_LUONG_CHE_DO!$B$5:$CA$976,78,FALSE)</f>
        <v>0</v>
      </c>
      <c r="P38" s="308">
        <f>VLOOKUP(B38,RPT_PHU_CAP_TN!$B$5:$G$916,6,FALSE)</f>
        <v>0</v>
      </c>
      <c r="Q38" s="308">
        <f>VLOOKUP(B38,RPT_TIEN_AN_TRUA!$B$5:$I$957,8,FALSE)</f>
        <v>680000</v>
      </c>
      <c r="R38" s="308">
        <f>VLOOKUP(B38,RPT_LNS_LUONG_CHE_DO!$B$5:$CE$980,74,FALSE)+VLOOKUP(B38,RPT_LNS_LUONG_CHE_DO!$B$5:$CE$980,73,FALSE)</f>
        <v>0</v>
      </c>
      <c r="S38" s="308">
        <f t="shared" si="0"/>
        <v>8780000</v>
      </c>
      <c r="T38" s="309">
        <f>VLOOKUP(B38,RPT_BAO_HIEM!$B$5:$N$1004,11,FALSE)</f>
        <v>317760</v>
      </c>
      <c r="U38" s="309">
        <f>VLOOKUP(B38,RPT_BAO_HIEM!$B$5:$N$1004,12,FALSE)</f>
        <v>59580</v>
      </c>
      <c r="V38" s="309">
        <f>VLOOKUP(B38,RPT_BAO_HIEM!$B$5:$N$1004,13,FALSE)</f>
        <v>39720</v>
      </c>
      <c r="W38" s="310">
        <f>VLOOKUP(B38,RPT_DOAN_PHI!$B$5:$H$913,7,FALSE)</f>
        <v>81000</v>
      </c>
      <c r="X38" s="309">
        <f>VLOOKUP(B38,RPT_THUE!$B$5:$H$916,7,FALSE)</f>
        <v>0</v>
      </c>
      <c r="Y38" s="309">
        <f t="shared" si="1"/>
        <v>498060</v>
      </c>
      <c r="Z38" s="311">
        <f t="shared" si="2"/>
        <v>8281940</v>
      </c>
      <c r="AA38" s="311"/>
      <c r="AB38" s="311"/>
      <c r="AC38" s="311">
        <f t="shared" si="3"/>
        <v>8281940</v>
      </c>
    </row>
    <row r="39" spans="1:29" ht="17.25" customHeight="1">
      <c r="A39" s="302">
        <f t="shared" si="4"/>
        <v>34</v>
      </c>
      <c r="B39" s="303">
        <f>GD_LCD_HS_LNS!B37</f>
        <v>12566</v>
      </c>
      <c r="C39" s="303" t="str">
        <f>GD_LCD_HS_LNS!C37</f>
        <v>Hoàng Duy Thái</v>
      </c>
      <c r="D39" s="303" t="str">
        <f>GD_LCD_HS_LNS!D37</f>
        <v>NV Tài liệu và HDCX</v>
      </c>
      <c r="E39" s="304">
        <f>VLOOKUP(B39,GD_LCD_HS_LNS!$B$4:$E$914,4,FALSE)</f>
        <v>3972000</v>
      </c>
      <c r="F39" s="305">
        <v>19028385510015</v>
      </c>
      <c r="G39" s="306">
        <f>VLOOKUP(B39,GD_CHAM_CONG!$C$6:$AN$912,38,FALSE)</f>
        <v>26</v>
      </c>
      <c r="H39" s="306">
        <f>VLOOKUP(B39,GD_CHAM_CONG!$C$6:$AS$912,39,FALSE)+VLOOKUP(B39,GD_CHAM_CONG!$C$6:$AS$912,40,FALSE)+VLOOKUP(B39,GD_CHAM_CONG!$C$6:$AS$912,41,FALSE)+VLOOKUP(B39,GD_CHAM_CONG!$C$6:$AS$912,42,FALSE)+VLOOKUP(B39,GD_CHAM_CONG!$C$6:$AS$912,43,FALSE)</f>
        <v>0</v>
      </c>
      <c r="I39" s="306">
        <f>VLOOKUP(B39,GD_CHAM_CONG!$C$6:$AV$912,44,FALSE)+VLOOKUP(B39,GD_CHAM_CONG!$C$6:$AV$912,45,FALSE)+VLOOKUP(B39,GD_CHAM_CONG!$C$6:$AV$912,46,FALSE)</f>
        <v>0</v>
      </c>
      <c r="J39" s="306">
        <f>VLOOKUP(B39,GD_CHAM_CONG!$C$6:$AW$912,47,FALSE)</f>
        <v>0</v>
      </c>
      <c r="K39" s="306">
        <f>VLOOKUP(B39,GD_CHAM_CONG!$C$6:$AZ$912,47,FALSE)+VLOOKUP(B39,GD_CHAM_CONG!$C$6:$AZ$912,48,FALSE)</f>
        <v>0</v>
      </c>
      <c r="L39" s="306">
        <f>VLOOKUP(B39,GD_CHAM_CONG!$C$6:$BF$912,50,FALSE)+VLOOKUP(B39,GD_CHAM_CONG!$C$6:$BF$912,51,FALSE)+VLOOKUP(B39,GD_CHAM_CONG!$C$6:$BF$912,52,FALSE)+VLOOKUP(B39,GD_CHAM_CONG!$C$6:$BF$912,53,FALSE)+VLOOKUP(B39,GD_CHAM_CONG!$C$6:$BF$912,54,FALSE)</f>
        <v>0</v>
      </c>
      <c r="M39" s="307">
        <f>VLOOKUP(B39,GD_CHAM_CONG!$C$1:$BJ$397,60,FALSE)</f>
        <v>1</v>
      </c>
      <c r="N39" s="308">
        <f>VLOOKUP(B39,RPT_LNS_LUONG_CHE_DO!$B$5:$BA$976,52,FALSE)</f>
        <v>8100000</v>
      </c>
      <c r="O39" s="308">
        <f>VLOOKUP(B39,RPT_LNS_LUONG_CHE_DO!$B$5:$CA$976,78,FALSE)</f>
        <v>0</v>
      </c>
      <c r="P39" s="308">
        <f>VLOOKUP(B39,RPT_PHU_CAP_TN!$B$5:$G$916,6,FALSE)</f>
        <v>0</v>
      </c>
      <c r="Q39" s="308">
        <f>VLOOKUP(B39,RPT_TIEN_AN_TRUA!$B$5:$I$957,8,FALSE)</f>
        <v>680000</v>
      </c>
      <c r="R39" s="308">
        <f>VLOOKUP(B39,RPT_LNS_LUONG_CHE_DO!$B$5:$CE$980,74,FALSE)+VLOOKUP(B39,RPT_LNS_LUONG_CHE_DO!$B$5:$CE$980,73,FALSE)</f>
        <v>0</v>
      </c>
      <c r="S39" s="308">
        <f t="shared" si="0"/>
        <v>8780000</v>
      </c>
      <c r="T39" s="309">
        <f>VLOOKUP(B39,RPT_BAO_HIEM!$B$5:$N$1004,11,FALSE)</f>
        <v>317760</v>
      </c>
      <c r="U39" s="309">
        <f>VLOOKUP(B39,RPT_BAO_HIEM!$B$5:$N$1004,12,FALSE)</f>
        <v>59580</v>
      </c>
      <c r="V39" s="309">
        <f>VLOOKUP(B39,RPT_BAO_HIEM!$B$5:$N$1004,13,FALSE)</f>
        <v>39720</v>
      </c>
      <c r="W39" s="310">
        <f>VLOOKUP(B39,RPT_DOAN_PHI!$B$5:$H$913,7,FALSE)</f>
        <v>81000</v>
      </c>
      <c r="X39" s="309">
        <f>VLOOKUP(B39,RPT_THUE!$B$5:$H$916,7,FALSE)</f>
        <v>0</v>
      </c>
      <c r="Y39" s="309">
        <f t="shared" si="1"/>
        <v>498060</v>
      </c>
      <c r="Z39" s="311">
        <f t="shared" si="2"/>
        <v>8281940</v>
      </c>
      <c r="AA39" s="311"/>
      <c r="AB39" s="311"/>
      <c r="AC39" s="311">
        <f t="shared" si="3"/>
        <v>8281940</v>
      </c>
    </row>
    <row r="40" spans="1:29" ht="17.25" customHeight="1">
      <c r="A40" s="302">
        <f t="shared" si="4"/>
        <v>35</v>
      </c>
      <c r="B40" s="303">
        <f>GD_LCD_HS_LNS!B38</f>
        <v>13356</v>
      </c>
      <c r="C40" s="303" t="str">
        <f>GD_LCD_HS_LNS!C38</f>
        <v>Trần Anh Sơn</v>
      </c>
      <c r="D40" s="303" t="str">
        <f>GD_LCD_HS_LNS!D38</f>
        <v>NV Tài liệu và HDCX</v>
      </c>
      <c r="E40" s="304">
        <f>VLOOKUP(B40,GD_LCD_HS_LNS!$B$4:$E$914,4,FALSE)</f>
        <v>3972000</v>
      </c>
      <c r="F40" s="305">
        <v>19023495883011</v>
      </c>
      <c r="G40" s="306">
        <f>VLOOKUP(B40,GD_CHAM_CONG!$C$6:$AN$912,38,FALSE)</f>
        <v>26</v>
      </c>
      <c r="H40" s="306">
        <f>VLOOKUP(B40,GD_CHAM_CONG!$C$6:$AS$912,39,FALSE)+VLOOKUP(B40,GD_CHAM_CONG!$C$6:$AS$912,40,FALSE)+VLOOKUP(B40,GD_CHAM_CONG!$C$6:$AS$912,41,FALSE)+VLOOKUP(B40,GD_CHAM_CONG!$C$6:$AS$912,42,FALSE)+VLOOKUP(B40,GD_CHAM_CONG!$C$6:$AS$912,43,FALSE)</f>
        <v>0</v>
      </c>
      <c r="I40" s="306">
        <f>VLOOKUP(B40,GD_CHAM_CONG!$C$6:$AV$912,44,FALSE)+VLOOKUP(B40,GD_CHAM_CONG!$C$6:$AV$912,45,FALSE)+VLOOKUP(B40,GD_CHAM_CONG!$C$6:$AV$912,46,FALSE)</f>
        <v>0</v>
      </c>
      <c r="J40" s="306">
        <f>VLOOKUP(B40,GD_CHAM_CONG!$C$6:$AW$912,47,FALSE)</f>
        <v>0</v>
      </c>
      <c r="K40" s="306">
        <f>VLOOKUP(B40,GD_CHAM_CONG!$C$6:$AZ$912,47,FALSE)+VLOOKUP(B40,GD_CHAM_CONG!$C$6:$AZ$912,48,FALSE)</f>
        <v>0</v>
      </c>
      <c r="L40" s="306">
        <f>VLOOKUP(B40,GD_CHAM_CONG!$C$6:$BF$912,50,FALSE)+VLOOKUP(B40,GD_CHAM_CONG!$C$6:$BF$912,51,FALSE)+VLOOKUP(B40,GD_CHAM_CONG!$C$6:$BF$912,52,FALSE)+VLOOKUP(B40,GD_CHAM_CONG!$C$6:$BF$912,53,FALSE)+VLOOKUP(B40,GD_CHAM_CONG!$C$6:$BF$912,54,FALSE)</f>
        <v>0</v>
      </c>
      <c r="M40" s="316">
        <f>VLOOKUP(B40,GD_CHAM_CONG!$C$1:$BJ$397,60,FALSE)</f>
        <v>0.9</v>
      </c>
      <c r="N40" s="308">
        <f>VLOOKUP(B40,RPT_LNS_LUONG_CHE_DO!$B$5:$BA$976,52,FALSE)</f>
        <v>7290000.0000000009</v>
      </c>
      <c r="O40" s="308">
        <f>VLOOKUP(B40,RPT_LNS_LUONG_CHE_DO!$B$5:$CA$976,78,FALSE)</f>
        <v>0</v>
      </c>
      <c r="P40" s="308">
        <f>VLOOKUP(B40,RPT_PHU_CAP_TN!$B$5:$G$916,6,FALSE)</f>
        <v>0</v>
      </c>
      <c r="Q40" s="308">
        <f>VLOOKUP(B40,RPT_TIEN_AN_TRUA!$B$5:$I$957,8,FALSE)</f>
        <v>680000</v>
      </c>
      <c r="R40" s="308">
        <f>VLOOKUP(B40,RPT_LNS_LUONG_CHE_DO!$B$5:$CE$980,74,FALSE)+VLOOKUP(B40,RPT_LNS_LUONG_CHE_DO!$B$5:$CE$980,73,FALSE)</f>
        <v>0</v>
      </c>
      <c r="S40" s="308">
        <f t="shared" si="0"/>
        <v>7970000.0000000009</v>
      </c>
      <c r="T40" s="309">
        <f>VLOOKUP(B40,RPT_BAO_HIEM!$B$5:$N$1004,11,FALSE)</f>
        <v>317760</v>
      </c>
      <c r="U40" s="309">
        <f>VLOOKUP(B40,RPT_BAO_HIEM!$B$5:$N$1004,12,FALSE)</f>
        <v>59580</v>
      </c>
      <c r="V40" s="309">
        <f>VLOOKUP(B40,RPT_BAO_HIEM!$B$5:$N$1004,13,FALSE)</f>
        <v>39720</v>
      </c>
      <c r="W40" s="310">
        <f>VLOOKUP(B40,RPT_DOAN_PHI!$B$5:$H$913,7,FALSE)</f>
        <v>72900</v>
      </c>
      <c r="X40" s="309">
        <f>VLOOKUP(B40,RPT_THUE!$B$5:$H$916,7,FALSE)</f>
        <v>0</v>
      </c>
      <c r="Y40" s="309">
        <f t="shared" si="1"/>
        <v>489960</v>
      </c>
      <c r="Z40" s="311">
        <f t="shared" si="2"/>
        <v>7480040.0000000009</v>
      </c>
      <c r="AA40" s="312"/>
      <c r="AB40" s="311"/>
      <c r="AC40" s="311">
        <f t="shared" si="3"/>
        <v>7480040.0000000009</v>
      </c>
    </row>
    <row r="41" spans="1:29" ht="17.25" customHeight="1">
      <c r="A41" s="302">
        <f t="shared" si="4"/>
        <v>36</v>
      </c>
      <c r="B41" s="303">
        <f>GD_LCD_HS_LNS!B39</f>
        <v>13357</v>
      </c>
      <c r="C41" s="303" t="str">
        <f>GD_LCD_HS_LNS!C39</f>
        <v>Nguyễn Trường Giang</v>
      </c>
      <c r="D41" s="303" t="str">
        <f>GD_LCD_HS_LNS!D39</f>
        <v>NV Tài liệu và HDCX</v>
      </c>
      <c r="E41" s="304">
        <f>VLOOKUP(B41,GD_LCD_HS_LNS!$B$4:$E$914,4,FALSE)</f>
        <v>3972000</v>
      </c>
      <c r="F41" s="305">
        <v>19028960246015</v>
      </c>
      <c r="G41" s="306">
        <f>VLOOKUP(B41,GD_CHAM_CONG!$C$6:$AN$912,38,FALSE)</f>
        <v>26</v>
      </c>
      <c r="H41" s="306">
        <f>VLOOKUP(B41,GD_CHAM_CONG!$C$6:$AS$912,39,FALSE)+VLOOKUP(B41,GD_CHAM_CONG!$C$6:$AS$912,40,FALSE)+VLOOKUP(B41,GD_CHAM_CONG!$C$6:$AS$912,41,FALSE)+VLOOKUP(B41,GD_CHAM_CONG!$C$6:$AS$912,42,FALSE)+VLOOKUP(B41,GD_CHAM_CONG!$C$6:$AS$912,43,FALSE)</f>
        <v>0</v>
      </c>
      <c r="I41" s="306">
        <f>VLOOKUP(B41,GD_CHAM_CONG!$C$6:$AV$912,44,FALSE)+VLOOKUP(B41,GD_CHAM_CONG!$C$6:$AV$912,45,FALSE)+VLOOKUP(B41,GD_CHAM_CONG!$C$6:$AV$912,46,FALSE)</f>
        <v>0</v>
      </c>
      <c r="J41" s="306">
        <f>VLOOKUP(B41,GD_CHAM_CONG!$C$6:$AW$912,47,FALSE)</f>
        <v>0</v>
      </c>
      <c r="K41" s="306">
        <f>VLOOKUP(B41,GD_CHAM_CONG!$C$6:$AZ$912,47,FALSE)+VLOOKUP(B41,GD_CHAM_CONG!$C$6:$AZ$912,48,FALSE)</f>
        <v>0</v>
      </c>
      <c r="L41" s="306">
        <f>VLOOKUP(B41,GD_CHAM_CONG!$C$6:$BF$912,50,FALSE)+VLOOKUP(B41,GD_CHAM_CONG!$C$6:$BF$912,51,FALSE)+VLOOKUP(B41,GD_CHAM_CONG!$C$6:$BF$912,52,FALSE)+VLOOKUP(B41,GD_CHAM_CONG!$C$6:$BF$912,53,FALSE)+VLOOKUP(B41,GD_CHAM_CONG!$C$6:$BF$912,54,FALSE)</f>
        <v>0</v>
      </c>
      <c r="M41" s="307">
        <f>VLOOKUP(B41,GD_CHAM_CONG!$C$1:$BJ$397,60,FALSE)</f>
        <v>1.05</v>
      </c>
      <c r="N41" s="308">
        <f>VLOOKUP(B41,RPT_LNS_LUONG_CHE_DO!$B$5:$BA$976,52,FALSE)</f>
        <v>8505000</v>
      </c>
      <c r="O41" s="308">
        <f>VLOOKUP(B41,RPT_LNS_LUONG_CHE_DO!$B$5:$CA$976,78,FALSE)</f>
        <v>0</v>
      </c>
      <c r="P41" s="308">
        <f>VLOOKUP(B41,RPT_PHU_CAP_TN!$B$5:$G$916,6,FALSE)</f>
        <v>0</v>
      </c>
      <c r="Q41" s="308">
        <f>VLOOKUP(B41,RPT_TIEN_AN_TRUA!$B$5:$I$957,8,FALSE)</f>
        <v>680000</v>
      </c>
      <c r="R41" s="308">
        <f>VLOOKUP(B41,RPT_LNS_LUONG_CHE_DO!$B$5:$CE$980,74,FALSE)+VLOOKUP(B41,RPT_LNS_LUONG_CHE_DO!$B$5:$CE$980,73,FALSE)</f>
        <v>0</v>
      </c>
      <c r="S41" s="308">
        <f t="shared" si="0"/>
        <v>9185000</v>
      </c>
      <c r="T41" s="309">
        <f>VLOOKUP(B41,RPT_BAO_HIEM!$B$5:$N$1004,11,FALSE)</f>
        <v>317760</v>
      </c>
      <c r="U41" s="309">
        <f>VLOOKUP(B41,RPT_BAO_HIEM!$B$5:$N$1004,12,FALSE)</f>
        <v>59580</v>
      </c>
      <c r="V41" s="309">
        <f>VLOOKUP(B41,RPT_BAO_HIEM!$B$5:$N$1004,13,FALSE)</f>
        <v>39720</v>
      </c>
      <c r="W41" s="310">
        <f>VLOOKUP(B41,RPT_DOAN_PHI!$B$5:$H$913,7,FALSE)</f>
        <v>85050</v>
      </c>
      <c r="X41" s="309">
        <f>VLOOKUP(B41,RPT_THUE!$B$5:$H$916,7,FALSE)</f>
        <v>0</v>
      </c>
      <c r="Y41" s="309">
        <f t="shared" si="1"/>
        <v>502110</v>
      </c>
      <c r="Z41" s="311">
        <f t="shared" si="2"/>
        <v>8682890</v>
      </c>
      <c r="AA41" s="311"/>
      <c r="AB41" s="312"/>
      <c r="AC41" s="311">
        <f t="shared" si="3"/>
        <v>8682890</v>
      </c>
    </row>
    <row r="42" spans="1:29" ht="17.25" customHeight="1">
      <c r="A42" s="302">
        <f t="shared" si="4"/>
        <v>37</v>
      </c>
      <c r="B42" s="303">
        <f>GD_LCD_HS_LNS!B40</f>
        <v>13358</v>
      </c>
      <c r="C42" s="303" t="str">
        <f>GD_LCD_HS_LNS!C40</f>
        <v>Phan Thế Chung</v>
      </c>
      <c r="D42" s="303" t="str">
        <f>GD_LCD_HS_LNS!D40</f>
        <v>NV Tài liệu và HDCX</v>
      </c>
      <c r="E42" s="304">
        <f>VLOOKUP(B42,GD_LCD_HS_LNS!$B$4:$E$914,4,FALSE)</f>
        <v>3972000</v>
      </c>
      <c r="F42" s="305">
        <v>19028960243016</v>
      </c>
      <c r="G42" s="306">
        <f>VLOOKUP(B42,GD_CHAM_CONG!$C$6:$AN$912,38,FALSE)</f>
        <v>26</v>
      </c>
      <c r="H42" s="306">
        <f>VLOOKUP(B42,GD_CHAM_CONG!$C$6:$AS$912,39,FALSE)+VLOOKUP(B42,GD_CHAM_CONG!$C$6:$AS$912,40,FALSE)+VLOOKUP(B42,GD_CHAM_CONG!$C$6:$AS$912,41,FALSE)+VLOOKUP(B42,GD_CHAM_CONG!$C$6:$AS$912,42,FALSE)+VLOOKUP(B42,GD_CHAM_CONG!$C$6:$AS$912,43,FALSE)</f>
        <v>0</v>
      </c>
      <c r="I42" s="306">
        <f>VLOOKUP(B42,GD_CHAM_CONG!$C$6:$AV$912,44,FALSE)+VLOOKUP(B42,GD_CHAM_CONG!$C$6:$AV$912,45,FALSE)+VLOOKUP(B42,GD_CHAM_CONG!$C$6:$AV$912,46,FALSE)</f>
        <v>0</v>
      </c>
      <c r="J42" s="306">
        <f>VLOOKUP(B42,GD_CHAM_CONG!$C$6:$AW$912,47,FALSE)</f>
        <v>0</v>
      </c>
      <c r="K42" s="306">
        <f>VLOOKUP(B42,GD_CHAM_CONG!$C$6:$AZ$912,47,FALSE)+VLOOKUP(B42,GD_CHAM_CONG!$C$6:$AZ$912,48,FALSE)</f>
        <v>0</v>
      </c>
      <c r="L42" s="306">
        <f>VLOOKUP(B42,GD_CHAM_CONG!$C$6:$BF$912,50,FALSE)+VLOOKUP(B42,GD_CHAM_CONG!$C$6:$BF$912,51,FALSE)+VLOOKUP(B42,GD_CHAM_CONG!$C$6:$BF$912,52,FALSE)+VLOOKUP(B42,GD_CHAM_CONG!$C$6:$BF$912,53,FALSE)+VLOOKUP(B42,GD_CHAM_CONG!$C$6:$BF$912,54,FALSE)</f>
        <v>0</v>
      </c>
      <c r="M42" s="307">
        <f>VLOOKUP(B42,GD_CHAM_CONG!$C$1:$BJ$397,60,FALSE)</f>
        <v>1</v>
      </c>
      <c r="N42" s="308">
        <f>VLOOKUP(B42,RPT_LNS_LUONG_CHE_DO!$B$5:$BA$976,52,FALSE)</f>
        <v>8100000</v>
      </c>
      <c r="O42" s="308">
        <f>VLOOKUP(B42,RPT_LNS_LUONG_CHE_DO!$B$5:$CA$976,78,FALSE)</f>
        <v>0</v>
      </c>
      <c r="P42" s="308">
        <f>VLOOKUP(B42,RPT_PHU_CAP_TN!$B$5:$G$916,6,FALSE)</f>
        <v>0</v>
      </c>
      <c r="Q42" s="308">
        <f>VLOOKUP(B42,RPT_TIEN_AN_TRUA!$B$5:$I$957,8,FALSE)</f>
        <v>680000</v>
      </c>
      <c r="R42" s="308">
        <f>VLOOKUP(B42,RPT_LNS_LUONG_CHE_DO!$B$5:$CE$980,74,FALSE)+VLOOKUP(B42,RPT_LNS_LUONG_CHE_DO!$B$5:$CE$980,73,FALSE)</f>
        <v>0</v>
      </c>
      <c r="S42" s="308">
        <f t="shared" si="0"/>
        <v>8780000</v>
      </c>
      <c r="T42" s="309">
        <f>VLOOKUP(B42,RPT_BAO_HIEM!$B$5:$N$1004,11,FALSE)</f>
        <v>317760</v>
      </c>
      <c r="U42" s="309">
        <f>VLOOKUP(B42,RPT_BAO_HIEM!$B$5:$N$1004,12,FALSE)</f>
        <v>59580</v>
      </c>
      <c r="V42" s="309">
        <f>VLOOKUP(B42,RPT_BAO_HIEM!$B$5:$N$1004,13,FALSE)</f>
        <v>39720</v>
      </c>
      <c r="W42" s="310">
        <f>VLOOKUP(B42,RPT_DOAN_PHI!$B$5:$H$913,7,FALSE)</f>
        <v>81000</v>
      </c>
      <c r="X42" s="309">
        <f>VLOOKUP(B42,RPT_THUE!$B$5:$H$916,7,FALSE)</f>
        <v>0</v>
      </c>
      <c r="Y42" s="309">
        <f t="shared" si="1"/>
        <v>498060</v>
      </c>
      <c r="Z42" s="311">
        <f t="shared" si="2"/>
        <v>8281940</v>
      </c>
      <c r="AA42" s="311"/>
      <c r="AB42" s="311"/>
      <c r="AC42" s="311">
        <f t="shared" si="3"/>
        <v>8281940</v>
      </c>
    </row>
    <row r="43" spans="1:29" ht="17.25" customHeight="1">
      <c r="A43" s="302">
        <f t="shared" si="4"/>
        <v>38</v>
      </c>
      <c r="B43" s="303">
        <f>GD_LCD_HS_LNS!B41</f>
        <v>13359</v>
      </c>
      <c r="C43" s="303" t="str">
        <f>GD_LCD_HS_LNS!C41</f>
        <v>Dương Đức An</v>
      </c>
      <c r="D43" s="303" t="str">
        <f>GD_LCD_HS_LNS!D41</f>
        <v>NV Tài liệu và HDCX</v>
      </c>
      <c r="E43" s="304">
        <f>VLOOKUP(B43,GD_LCD_HS_LNS!$B$4:$E$914,4,FALSE)</f>
        <v>3972000</v>
      </c>
      <c r="F43" s="305">
        <v>19028960251019</v>
      </c>
      <c r="G43" s="306">
        <f>VLOOKUP(B43,GD_CHAM_CONG!$C$6:$AN$912,38,FALSE)</f>
        <v>26</v>
      </c>
      <c r="H43" s="306">
        <f>VLOOKUP(B43,GD_CHAM_CONG!$C$6:$AS$912,39,FALSE)+VLOOKUP(B43,GD_CHAM_CONG!$C$6:$AS$912,40,FALSE)+VLOOKUP(B43,GD_CHAM_CONG!$C$6:$AS$912,41,FALSE)+VLOOKUP(B43,GD_CHAM_CONG!$C$6:$AS$912,42,FALSE)+VLOOKUP(B43,GD_CHAM_CONG!$C$6:$AS$912,43,FALSE)</f>
        <v>0</v>
      </c>
      <c r="I43" s="306">
        <f>VLOOKUP(B43,GD_CHAM_CONG!$C$6:$AV$912,44,FALSE)+VLOOKUP(B43,GD_CHAM_CONG!$C$6:$AV$912,45,FALSE)+VLOOKUP(B43,GD_CHAM_CONG!$C$6:$AV$912,46,FALSE)</f>
        <v>0</v>
      </c>
      <c r="J43" s="306">
        <f>VLOOKUP(B43,GD_CHAM_CONG!$C$6:$AW$912,47,FALSE)</f>
        <v>0</v>
      </c>
      <c r="K43" s="306">
        <f>VLOOKUP(B43,GD_CHAM_CONG!$C$6:$AZ$912,47,FALSE)+VLOOKUP(B43,GD_CHAM_CONG!$C$6:$AZ$912,48,FALSE)</f>
        <v>0</v>
      </c>
      <c r="L43" s="306">
        <f>VLOOKUP(B43,GD_CHAM_CONG!$C$6:$BF$912,50,FALSE)+VLOOKUP(B43,GD_CHAM_CONG!$C$6:$BF$912,51,FALSE)+VLOOKUP(B43,GD_CHAM_CONG!$C$6:$BF$912,52,FALSE)+VLOOKUP(B43,GD_CHAM_CONG!$C$6:$BF$912,53,FALSE)+VLOOKUP(B43,GD_CHAM_CONG!$C$6:$BF$912,54,FALSE)</f>
        <v>0</v>
      </c>
      <c r="M43" s="316">
        <f>VLOOKUP(B43,GD_CHAM_CONG!$C$1:$BJ$397,60,FALSE)</f>
        <v>1</v>
      </c>
      <c r="N43" s="308">
        <f>VLOOKUP(B43,RPT_LNS_LUONG_CHE_DO!$B$5:$BA$976,52,FALSE)</f>
        <v>8100000</v>
      </c>
      <c r="O43" s="308">
        <f>VLOOKUP(B43,RPT_LNS_LUONG_CHE_DO!$B$5:$CA$976,78,FALSE)</f>
        <v>0</v>
      </c>
      <c r="P43" s="308">
        <f>VLOOKUP(B43,RPT_PHU_CAP_TN!$B$5:$G$916,6,FALSE)</f>
        <v>0</v>
      </c>
      <c r="Q43" s="308">
        <f>VLOOKUP(B43,RPT_TIEN_AN_TRUA!$B$5:$I$957,8,FALSE)</f>
        <v>680000</v>
      </c>
      <c r="R43" s="308">
        <f>VLOOKUP(B43,RPT_LNS_LUONG_CHE_DO!$B$5:$CE$980,74,FALSE)+VLOOKUP(B43,RPT_LNS_LUONG_CHE_DO!$B$5:$CE$980,73,FALSE)</f>
        <v>0</v>
      </c>
      <c r="S43" s="308">
        <f t="shared" si="0"/>
        <v>8780000</v>
      </c>
      <c r="T43" s="309">
        <f>VLOOKUP(B43,RPT_BAO_HIEM!$B$5:$N$1004,11,FALSE)</f>
        <v>317760</v>
      </c>
      <c r="U43" s="309">
        <f>VLOOKUP(B43,RPT_BAO_HIEM!$B$5:$N$1004,12,FALSE)</f>
        <v>59580</v>
      </c>
      <c r="V43" s="309">
        <f>VLOOKUP(B43,RPT_BAO_HIEM!$B$5:$N$1004,13,FALSE)</f>
        <v>39720</v>
      </c>
      <c r="W43" s="310">
        <f>VLOOKUP(B43,RPT_DOAN_PHI!$B$5:$H$913,7,FALSE)</f>
        <v>81000</v>
      </c>
      <c r="X43" s="309">
        <f>VLOOKUP(B43,RPT_THUE!$B$5:$H$916,7,FALSE)</f>
        <v>0</v>
      </c>
      <c r="Y43" s="309">
        <f t="shared" si="1"/>
        <v>498060</v>
      </c>
      <c r="Z43" s="311">
        <f t="shared" si="2"/>
        <v>8281940</v>
      </c>
      <c r="AA43" s="311"/>
      <c r="AB43" s="311"/>
      <c r="AC43" s="311">
        <f t="shared" si="3"/>
        <v>8281940</v>
      </c>
    </row>
    <row r="44" spans="1:29" ht="17.25" customHeight="1">
      <c r="A44" s="302">
        <f t="shared" si="4"/>
        <v>39</v>
      </c>
      <c r="B44" s="303">
        <f>GD_LCD_HS_LNS!B42</f>
        <v>13360</v>
      </c>
      <c r="C44" s="303" t="str">
        <f>GD_LCD_HS_LNS!C42</f>
        <v>Nguyễn Tự Tuyền</v>
      </c>
      <c r="D44" s="303" t="str">
        <f>GD_LCD_HS_LNS!D42</f>
        <v>NV Tài liệu và HDCX</v>
      </c>
      <c r="E44" s="304">
        <f>VLOOKUP(B44,GD_LCD_HS_LNS!$B$4:$E$914,4,FALSE)</f>
        <v>3972000</v>
      </c>
      <c r="F44" s="305">
        <v>19028960178011</v>
      </c>
      <c r="G44" s="306">
        <f>VLOOKUP(B44,GD_CHAM_CONG!$C$6:$AN$912,38,FALSE)</f>
        <v>26</v>
      </c>
      <c r="H44" s="306">
        <f>VLOOKUP(B44,GD_CHAM_CONG!$C$6:$AS$912,39,FALSE)+VLOOKUP(B44,GD_CHAM_CONG!$C$6:$AS$912,40,FALSE)+VLOOKUP(B44,GD_CHAM_CONG!$C$6:$AS$912,41,FALSE)+VLOOKUP(B44,GD_CHAM_CONG!$C$6:$AS$912,42,FALSE)+VLOOKUP(B44,GD_CHAM_CONG!$C$6:$AS$912,43,FALSE)</f>
        <v>0</v>
      </c>
      <c r="I44" s="306">
        <f>VLOOKUP(B44,GD_CHAM_CONG!$C$6:$AV$912,44,FALSE)+VLOOKUP(B44,GD_CHAM_CONG!$C$6:$AV$912,45,FALSE)+VLOOKUP(B44,GD_CHAM_CONG!$C$6:$AV$912,46,FALSE)</f>
        <v>0</v>
      </c>
      <c r="J44" s="306">
        <f>VLOOKUP(B44,GD_CHAM_CONG!$C$6:$AW$912,47,FALSE)</f>
        <v>0</v>
      </c>
      <c r="K44" s="306">
        <f>VLOOKUP(B44,GD_CHAM_CONG!$C$6:$AZ$912,47,FALSE)+VLOOKUP(B44,GD_CHAM_CONG!$C$6:$AZ$912,48,FALSE)</f>
        <v>0</v>
      </c>
      <c r="L44" s="306">
        <f>VLOOKUP(B44,GD_CHAM_CONG!$C$6:$BF$912,50,FALSE)+VLOOKUP(B44,GD_CHAM_CONG!$C$6:$BF$912,51,FALSE)+VLOOKUP(B44,GD_CHAM_CONG!$C$6:$BF$912,52,FALSE)+VLOOKUP(B44,GD_CHAM_CONG!$C$6:$BF$912,53,FALSE)+VLOOKUP(B44,GD_CHAM_CONG!$C$6:$BF$912,54,FALSE)</f>
        <v>0</v>
      </c>
      <c r="M44" s="307">
        <f>VLOOKUP(B44,GD_CHAM_CONG!$C$1:$BJ$397,60,FALSE)</f>
        <v>1.05</v>
      </c>
      <c r="N44" s="308">
        <f>VLOOKUP(B44,RPT_LNS_LUONG_CHE_DO!$B$5:$BA$976,52,FALSE)</f>
        <v>8505000</v>
      </c>
      <c r="O44" s="308">
        <f>VLOOKUP(B44,RPT_LNS_LUONG_CHE_DO!$B$5:$CA$976,78,FALSE)</f>
        <v>0</v>
      </c>
      <c r="P44" s="308">
        <f>VLOOKUP(B44,RPT_PHU_CAP_TN!$B$5:$G$916,6,FALSE)</f>
        <v>0</v>
      </c>
      <c r="Q44" s="308">
        <f>VLOOKUP(B44,RPT_TIEN_AN_TRUA!$B$5:$I$957,8,FALSE)</f>
        <v>680000</v>
      </c>
      <c r="R44" s="308">
        <f>VLOOKUP(B44,RPT_LNS_LUONG_CHE_DO!$B$5:$CE$980,74,FALSE)+VLOOKUP(B44,RPT_LNS_LUONG_CHE_DO!$B$5:$CE$980,73,FALSE)</f>
        <v>0</v>
      </c>
      <c r="S44" s="308">
        <f t="shared" si="0"/>
        <v>9185000</v>
      </c>
      <c r="T44" s="309">
        <f>VLOOKUP(B44,RPT_BAO_HIEM!$B$5:$N$1004,11,FALSE)</f>
        <v>317760</v>
      </c>
      <c r="U44" s="309">
        <f>VLOOKUP(B44,RPT_BAO_HIEM!$B$5:$N$1004,12,FALSE)</f>
        <v>59580</v>
      </c>
      <c r="V44" s="309">
        <f>VLOOKUP(B44,RPT_BAO_HIEM!$B$5:$N$1004,13,FALSE)</f>
        <v>39720</v>
      </c>
      <c r="W44" s="310">
        <f>VLOOKUP(B44,RPT_DOAN_PHI!$B$5:$H$913,7,FALSE)</f>
        <v>85050</v>
      </c>
      <c r="X44" s="309">
        <f>VLOOKUP(B44,RPT_THUE!$B$5:$H$916,7,FALSE)</f>
        <v>0</v>
      </c>
      <c r="Y44" s="309">
        <f t="shared" si="1"/>
        <v>502110</v>
      </c>
      <c r="Z44" s="311">
        <f t="shared" si="2"/>
        <v>8682890</v>
      </c>
      <c r="AA44" s="311"/>
      <c r="AB44" s="312"/>
      <c r="AC44" s="311">
        <f t="shared" si="3"/>
        <v>8682890</v>
      </c>
    </row>
    <row r="45" spans="1:29" ht="17.25" customHeight="1">
      <c r="A45" s="302">
        <f t="shared" si="4"/>
        <v>40</v>
      </c>
      <c r="B45" s="303">
        <f>GD_LCD_HS_LNS!B43</f>
        <v>10535</v>
      </c>
      <c r="C45" s="303" t="str">
        <f>GD_LCD_HS_LNS!C43</f>
        <v>Nguyễn Văn Duẩn</v>
      </c>
      <c r="D45" s="303" t="str">
        <f>GD_LCD_HS_LNS!D43</f>
        <v>Nv Thống kê</v>
      </c>
      <c r="E45" s="304">
        <f>VLOOKUP(B45,GD_LCD_HS_LNS!$B$4:$E$914,4,FALSE)</f>
        <v>3488000</v>
      </c>
      <c r="F45" s="305">
        <v>10522162547016</v>
      </c>
      <c r="G45" s="306">
        <f>VLOOKUP(B45,GD_CHAM_CONG!$C$6:$AN$912,38,FALSE)</f>
        <v>22</v>
      </c>
      <c r="H45" s="306">
        <f>VLOOKUP(B45,GD_CHAM_CONG!$C$6:$AS$912,39,FALSE)+VLOOKUP(B45,GD_CHAM_CONG!$C$6:$AS$912,40,FALSE)+VLOOKUP(B45,GD_CHAM_CONG!$C$6:$AS$912,41,FALSE)+VLOOKUP(B45,GD_CHAM_CONG!$C$6:$AS$912,42,FALSE)+VLOOKUP(B45,GD_CHAM_CONG!$C$6:$AS$912,43,FALSE)</f>
        <v>0</v>
      </c>
      <c r="I45" s="306">
        <f>VLOOKUP(B45,GD_CHAM_CONG!$C$6:$AV$912,44,FALSE)+VLOOKUP(B45,GD_CHAM_CONG!$C$6:$AV$912,45,FALSE)+VLOOKUP(B45,GD_CHAM_CONG!$C$6:$AV$912,46,FALSE)</f>
        <v>0</v>
      </c>
      <c r="J45" s="306">
        <f>VLOOKUP(B45,GD_CHAM_CONG!$C$6:$AW$912,47,FALSE)</f>
        <v>0</v>
      </c>
      <c r="K45" s="306">
        <f>VLOOKUP(B45,GD_CHAM_CONG!$C$6:$AZ$912,47,FALSE)+VLOOKUP(B45,GD_CHAM_CONG!$C$6:$AZ$912,48,FALSE)</f>
        <v>0</v>
      </c>
      <c r="L45" s="306">
        <f>VLOOKUP(B45,GD_CHAM_CONG!$C$6:$BF$912,50,FALSE)+VLOOKUP(B45,GD_CHAM_CONG!$C$6:$BF$912,51,FALSE)+VLOOKUP(B45,GD_CHAM_CONG!$C$6:$BF$912,52,FALSE)+VLOOKUP(B45,GD_CHAM_CONG!$C$6:$BF$912,53,FALSE)+VLOOKUP(B45,GD_CHAM_CONG!$C$6:$BF$912,54,FALSE)</f>
        <v>0</v>
      </c>
      <c r="M45" s="307">
        <f>VLOOKUP(B45,GD_CHAM_CONG!$C$1:$BJ$397,60,FALSE)</f>
        <v>1</v>
      </c>
      <c r="N45" s="308">
        <f>VLOOKUP(B45,RPT_LNS_LUONG_CHE_DO!$B$5:$BA$976,52,FALSE)</f>
        <v>9900000</v>
      </c>
      <c r="O45" s="308">
        <f>VLOOKUP(B45,RPT_LNS_LUONG_CHE_DO!$B$5:$CA$976,78,FALSE)</f>
        <v>0</v>
      </c>
      <c r="P45" s="308">
        <f>VLOOKUP(B45,RPT_PHU_CAP_TN!$B$5:$G$916,6,FALSE)</f>
        <v>0</v>
      </c>
      <c r="Q45" s="308">
        <f>VLOOKUP(B45,RPT_TIEN_AN_TRUA!$B$5:$I$957,8,FALSE)</f>
        <v>680000</v>
      </c>
      <c r="R45" s="308">
        <f>VLOOKUP(B45,RPT_LNS_LUONG_CHE_DO!$B$5:$CE$980,74,FALSE)+VLOOKUP(B45,RPT_LNS_LUONG_CHE_DO!$B$5:$CE$980,73,FALSE)</f>
        <v>0</v>
      </c>
      <c r="S45" s="308">
        <f t="shared" si="0"/>
        <v>10580000</v>
      </c>
      <c r="T45" s="309">
        <f>VLOOKUP(B45,RPT_BAO_HIEM!$B$5:$N$1004,11,FALSE)</f>
        <v>279040</v>
      </c>
      <c r="U45" s="309">
        <f>VLOOKUP(B45,RPT_BAO_HIEM!$B$5:$N$1004,12,FALSE)</f>
        <v>52320</v>
      </c>
      <c r="V45" s="309">
        <f>VLOOKUP(B45,RPT_BAO_HIEM!$B$5:$N$1004,13,FALSE)</f>
        <v>34880</v>
      </c>
      <c r="W45" s="310">
        <f>VLOOKUP(B45,RPT_DOAN_PHI!$B$5:$H$913,7,FALSE)</f>
        <v>99000</v>
      </c>
      <c r="X45" s="309">
        <f>VLOOKUP(B45,RPT_THUE!$B$5:$H$916,7,FALSE)</f>
        <v>0</v>
      </c>
      <c r="Y45" s="309">
        <f t="shared" si="1"/>
        <v>465240</v>
      </c>
      <c r="Z45" s="311">
        <f t="shared" si="2"/>
        <v>10114760</v>
      </c>
      <c r="AA45" s="311"/>
      <c r="AB45" s="311"/>
      <c r="AC45" s="311">
        <f t="shared" si="3"/>
        <v>10114760</v>
      </c>
    </row>
    <row r="46" spans="1:29" ht="17.25" customHeight="1">
      <c r="A46" s="302">
        <f t="shared" si="4"/>
        <v>41</v>
      </c>
      <c r="B46" s="303">
        <f>GD_LCD_HS_LNS!B44</f>
        <v>13527</v>
      </c>
      <c r="C46" s="303" t="str">
        <f>GD_LCD_HS_LNS!C44</f>
        <v>Chu Lữ Thu Phương</v>
      </c>
      <c r="D46" s="303" t="str">
        <f>GD_LCD_HS_LNS!D44</f>
        <v>NV Thủ tục bay, không báo</v>
      </c>
      <c r="E46" s="304">
        <f>VLOOKUP(B46,GD_LCD_HS_LNS!$B$4:$E$914,4,FALSE)</f>
        <v>3972000</v>
      </c>
      <c r="F46" s="305">
        <v>19027546517027</v>
      </c>
      <c r="G46" s="306">
        <f>VLOOKUP(B46,GD_CHAM_CONG!$C$6:$AN$912,38,FALSE)</f>
        <v>26</v>
      </c>
      <c r="H46" s="306">
        <f>VLOOKUP(B46,GD_CHAM_CONG!$C$6:$AS$912,39,FALSE)+VLOOKUP(B46,GD_CHAM_CONG!$C$6:$AS$912,40,FALSE)+VLOOKUP(B46,GD_CHAM_CONG!$C$6:$AS$912,41,FALSE)+VLOOKUP(B46,GD_CHAM_CONG!$C$6:$AS$912,42,FALSE)+VLOOKUP(B46,GD_CHAM_CONG!$C$6:$AS$912,43,FALSE)</f>
        <v>0</v>
      </c>
      <c r="I46" s="306">
        <f>VLOOKUP(B46,GD_CHAM_CONG!$C$6:$AV$912,44,FALSE)+VLOOKUP(B46,GD_CHAM_CONG!$C$6:$AV$912,45,FALSE)+VLOOKUP(B46,GD_CHAM_CONG!$C$6:$AV$912,46,FALSE)</f>
        <v>0</v>
      </c>
      <c r="J46" s="306">
        <f>VLOOKUP(B46,GD_CHAM_CONG!$C$6:$AW$912,47,FALSE)</f>
        <v>0</v>
      </c>
      <c r="K46" s="306">
        <f>VLOOKUP(B46,GD_CHAM_CONG!$C$6:$AZ$912,47,FALSE)+VLOOKUP(B46,GD_CHAM_CONG!$C$6:$AZ$912,48,FALSE)</f>
        <v>0</v>
      </c>
      <c r="L46" s="306">
        <f>VLOOKUP(B46,GD_CHAM_CONG!$C$6:$BF$912,50,FALSE)+VLOOKUP(B46,GD_CHAM_CONG!$C$6:$BF$912,51,FALSE)+VLOOKUP(B46,GD_CHAM_CONG!$C$6:$BF$912,52,FALSE)+VLOOKUP(B46,GD_CHAM_CONG!$C$6:$BF$912,53,FALSE)+VLOOKUP(B46,GD_CHAM_CONG!$C$6:$BF$912,54,FALSE)</f>
        <v>0</v>
      </c>
      <c r="M46" s="316">
        <f>VLOOKUP(B46,GD_CHAM_CONG!$C$1:$BJ$397,60,FALSE)</f>
        <v>1</v>
      </c>
      <c r="N46" s="308">
        <f>VLOOKUP(B46,RPT_LNS_LUONG_CHE_DO!$B$5:$BA$976,52,FALSE)</f>
        <v>8550000</v>
      </c>
      <c r="O46" s="308">
        <f>VLOOKUP(B46,RPT_LNS_LUONG_CHE_DO!$B$5:$CA$976,78,FALSE)</f>
        <v>0</v>
      </c>
      <c r="P46" s="308">
        <f>VLOOKUP(B46,RPT_PHU_CAP_TN!$B$5:$G$916,6,FALSE)</f>
        <v>0</v>
      </c>
      <c r="Q46" s="308">
        <f>VLOOKUP(B46,RPT_TIEN_AN_TRUA!$B$5:$I$957,8,FALSE)</f>
        <v>680000</v>
      </c>
      <c r="R46" s="308">
        <f>VLOOKUP(B46,RPT_LNS_LUONG_CHE_DO!$B$5:$CE$980,74,FALSE)+VLOOKUP(B46,RPT_LNS_LUONG_CHE_DO!$B$5:$CE$980,73,FALSE)</f>
        <v>0</v>
      </c>
      <c r="S46" s="308">
        <f t="shared" si="0"/>
        <v>9230000</v>
      </c>
      <c r="T46" s="309">
        <f>VLOOKUP(B46,RPT_BAO_HIEM!$B$5:$N$1004,11,FALSE)</f>
        <v>317760</v>
      </c>
      <c r="U46" s="309">
        <f>VLOOKUP(B46,RPT_BAO_HIEM!$B$5:$N$1004,12,FALSE)</f>
        <v>59580</v>
      </c>
      <c r="V46" s="309">
        <f>VLOOKUP(B46,RPT_BAO_HIEM!$B$5:$N$1004,13,FALSE)</f>
        <v>39720</v>
      </c>
      <c r="W46" s="310">
        <f>VLOOKUP(B46,RPT_DOAN_PHI!$B$5:$H$913,7,FALSE)</f>
        <v>85500</v>
      </c>
      <c r="X46" s="309">
        <f>VLOOKUP(B46,RPT_THUE!$B$5:$H$916,7,FALSE)</f>
        <v>0</v>
      </c>
      <c r="Y46" s="309">
        <f t="shared" si="1"/>
        <v>502560</v>
      </c>
      <c r="Z46" s="311">
        <f t="shared" si="2"/>
        <v>8727440</v>
      </c>
      <c r="AA46" s="311"/>
      <c r="AB46" s="311"/>
      <c r="AC46" s="311">
        <f t="shared" si="3"/>
        <v>8727440</v>
      </c>
    </row>
    <row r="47" spans="1:29" ht="17.25" customHeight="1">
      <c r="A47" s="302">
        <f t="shared" si="4"/>
        <v>42</v>
      </c>
      <c r="B47" s="303">
        <f>GD_LCD_HS_LNS!B45</f>
        <v>13528</v>
      </c>
      <c r="C47" s="303" t="str">
        <f>GD_LCD_HS_LNS!C45</f>
        <v>Cao Thị Trà Giang</v>
      </c>
      <c r="D47" s="303" t="str">
        <f>GD_LCD_HS_LNS!D45</f>
        <v>NV Thủ tục bay, không báo</v>
      </c>
      <c r="E47" s="304">
        <f>VLOOKUP(B47,GD_LCD_HS_LNS!$B$4:$E$914,4,FALSE)</f>
        <v>3972000</v>
      </c>
      <c r="F47" s="305">
        <v>19028960119013</v>
      </c>
      <c r="G47" s="306">
        <f>VLOOKUP(B47,GD_CHAM_CONG!$C$6:$AN$912,38,FALSE)</f>
        <v>26</v>
      </c>
      <c r="H47" s="306">
        <f>VLOOKUP(B47,GD_CHAM_CONG!$C$6:$AS$912,39,FALSE)+VLOOKUP(B47,GD_CHAM_CONG!$C$6:$AS$912,40,FALSE)+VLOOKUP(B47,GD_CHAM_CONG!$C$6:$AS$912,41,FALSE)+VLOOKUP(B47,GD_CHAM_CONG!$C$6:$AS$912,42,FALSE)+VLOOKUP(B47,GD_CHAM_CONG!$C$6:$AS$912,43,FALSE)</f>
        <v>0</v>
      </c>
      <c r="I47" s="306">
        <f>VLOOKUP(B47,GD_CHAM_CONG!$C$6:$AV$912,44,FALSE)+VLOOKUP(B47,GD_CHAM_CONG!$C$6:$AV$912,45,FALSE)+VLOOKUP(B47,GD_CHAM_CONG!$C$6:$AV$912,46,FALSE)</f>
        <v>0</v>
      </c>
      <c r="J47" s="306">
        <f>VLOOKUP(B47,GD_CHAM_CONG!$C$6:$AW$912,47,FALSE)</f>
        <v>0</v>
      </c>
      <c r="K47" s="306">
        <f>VLOOKUP(B47,GD_CHAM_CONG!$C$6:$AZ$912,47,FALSE)+VLOOKUP(B47,GD_CHAM_CONG!$C$6:$AZ$912,48,FALSE)</f>
        <v>0</v>
      </c>
      <c r="L47" s="306">
        <f>VLOOKUP(B47,GD_CHAM_CONG!$C$6:$BF$912,50,FALSE)+VLOOKUP(B47,GD_CHAM_CONG!$C$6:$BF$912,51,FALSE)+VLOOKUP(B47,GD_CHAM_CONG!$C$6:$BF$912,52,FALSE)+VLOOKUP(B47,GD_CHAM_CONG!$C$6:$BF$912,53,FALSE)+VLOOKUP(B47,GD_CHAM_CONG!$C$6:$BF$912,54,FALSE)</f>
        <v>0</v>
      </c>
      <c r="M47" s="307">
        <f>VLOOKUP(B47,GD_CHAM_CONG!$C$1:$BJ$397,60,FALSE)</f>
        <v>1</v>
      </c>
      <c r="N47" s="308">
        <f>VLOOKUP(B47,RPT_LNS_LUONG_CHE_DO!$B$5:$BA$976,52,FALSE)</f>
        <v>8550000</v>
      </c>
      <c r="O47" s="308">
        <f>VLOOKUP(B47,RPT_LNS_LUONG_CHE_DO!$B$5:$CA$976,78,FALSE)</f>
        <v>0</v>
      </c>
      <c r="P47" s="308">
        <f>VLOOKUP(B47,RPT_PHU_CAP_TN!$B$5:$G$916,6,FALSE)</f>
        <v>0</v>
      </c>
      <c r="Q47" s="308">
        <f>VLOOKUP(B47,RPT_TIEN_AN_TRUA!$B$5:$I$957,8,FALSE)</f>
        <v>680000</v>
      </c>
      <c r="R47" s="308">
        <f>VLOOKUP(B47,RPT_LNS_LUONG_CHE_DO!$B$5:$CE$980,74,FALSE)+VLOOKUP(B47,RPT_LNS_LUONG_CHE_DO!$B$5:$CE$980,73,FALSE)</f>
        <v>0</v>
      </c>
      <c r="S47" s="308">
        <f t="shared" si="0"/>
        <v>9230000</v>
      </c>
      <c r="T47" s="309">
        <f>VLOOKUP(B47,RPT_BAO_HIEM!$B$5:$N$1004,11,FALSE)</f>
        <v>317760</v>
      </c>
      <c r="U47" s="309">
        <f>VLOOKUP(B47,RPT_BAO_HIEM!$B$5:$N$1004,12,FALSE)</f>
        <v>59580</v>
      </c>
      <c r="V47" s="309">
        <f>VLOOKUP(B47,RPT_BAO_HIEM!$B$5:$N$1004,13,FALSE)</f>
        <v>39720</v>
      </c>
      <c r="W47" s="310">
        <f>VLOOKUP(B47,RPT_DOAN_PHI!$B$5:$H$913,7,FALSE)</f>
        <v>85500</v>
      </c>
      <c r="X47" s="309">
        <f>VLOOKUP(B47,RPT_THUE!$B$5:$H$916,7,FALSE)</f>
        <v>0</v>
      </c>
      <c r="Y47" s="309">
        <f t="shared" si="1"/>
        <v>502560</v>
      </c>
      <c r="Z47" s="311">
        <f t="shared" si="2"/>
        <v>8727440</v>
      </c>
      <c r="AA47" s="311"/>
      <c r="AB47" s="311"/>
      <c r="AC47" s="311">
        <f t="shared" si="3"/>
        <v>8727440</v>
      </c>
    </row>
    <row r="48" spans="1:29" ht="17.25" customHeight="1">
      <c r="A48" s="302">
        <f t="shared" si="4"/>
        <v>43</v>
      </c>
      <c r="B48" s="303">
        <f>GD_LCD_HS_LNS!B46</f>
        <v>10536</v>
      </c>
      <c r="C48" s="303" t="str">
        <f>GD_LCD_HS_LNS!C46</f>
        <v>Nguyễn Tiến Dũng</v>
      </c>
      <c r="D48" s="303" t="str">
        <f>GD_LCD_HS_LNS!D46</f>
        <v>NV ULD</v>
      </c>
      <c r="E48" s="304">
        <f>VLOOKUP(B48,GD_LCD_HS_LNS!$B$4:$E$914,4,FALSE)</f>
        <v>3778000</v>
      </c>
      <c r="F48" s="305">
        <v>10523873640015</v>
      </c>
      <c r="G48" s="306">
        <f>VLOOKUP(B48,GD_CHAM_CONG!$C$6:$AN$912,38,FALSE)</f>
        <v>26</v>
      </c>
      <c r="H48" s="306">
        <f>VLOOKUP(B48,GD_CHAM_CONG!$C$6:$AS$912,39,FALSE)+VLOOKUP(B48,GD_CHAM_CONG!$C$6:$AS$912,40,FALSE)+VLOOKUP(B48,GD_CHAM_CONG!$C$6:$AS$912,41,FALSE)+VLOOKUP(B48,GD_CHAM_CONG!$C$6:$AS$912,42,FALSE)+VLOOKUP(B48,GD_CHAM_CONG!$C$6:$AS$912,43,FALSE)</f>
        <v>0</v>
      </c>
      <c r="I48" s="306">
        <f>VLOOKUP(B48,GD_CHAM_CONG!$C$6:$AV$912,44,FALSE)+VLOOKUP(B48,GD_CHAM_CONG!$C$6:$AV$912,45,FALSE)+VLOOKUP(B48,GD_CHAM_CONG!$C$6:$AV$912,46,FALSE)</f>
        <v>0</v>
      </c>
      <c r="J48" s="306">
        <f>VLOOKUP(B48,GD_CHAM_CONG!$C$6:$AW$912,47,FALSE)</f>
        <v>0</v>
      </c>
      <c r="K48" s="306">
        <f>VLOOKUP(B48,GD_CHAM_CONG!$C$6:$AZ$912,47,FALSE)+VLOOKUP(B48,GD_CHAM_CONG!$C$6:$AZ$912,48,FALSE)</f>
        <v>0</v>
      </c>
      <c r="L48" s="306">
        <f>VLOOKUP(B48,GD_CHAM_CONG!$C$6:$BF$912,50,FALSE)+VLOOKUP(B48,GD_CHAM_CONG!$C$6:$BF$912,51,FALSE)+VLOOKUP(B48,GD_CHAM_CONG!$C$6:$BF$912,52,FALSE)+VLOOKUP(B48,GD_CHAM_CONG!$C$6:$BF$912,53,FALSE)+VLOOKUP(B48,GD_CHAM_CONG!$C$6:$BF$912,54,FALSE)</f>
        <v>0</v>
      </c>
      <c r="M48" s="316">
        <f>VLOOKUP(B48,GD_CHAM_CONG!$C$1:$BJ$397,60,FALSE)</f>
        <v>1</v>
      </c>
      <c r="N48" s="308">
        <f>VLOOKUP(B48,RPT_LNS_LUONG_CHE_DO!$B$5:$BA$976,52,FALSE)</f>
        <v>7650000</v>
      </c>
      <c r="O48" s="308">
        <f>VLOOKUP(B48,RPT_LNS_LUONG_CHE_DO!$B$5:$CA$976,78,FALSE)</f>
        <v>0</v>
      </c>
      <c r="P48" s="308">
        <f>VLOOKUP(B48,RPT_PHU_CAP_TN!$B$5:$G$916,6,FALSE)</f>
        <v>0</v>
      </c>
      <c r="Q48" s="308">
        <f>VLOOKUP(B48,RPT_TIEN_AN_TRUA!$B$5:$I$957,8,FALSE)</f>
        <v>680000</v>
      </c>
      <c r="R48" s="308">
        <f>VLOOKUP(B48,RPT_LNS_LUONG_CHE_DO!$B$5:$CE$980,74,FALSE)+VLOOKUP(B48,RPT_LNS_LUONG_CHE_DO!$B$5:$CE$980,73,FALSE)</f>
        <v>0</v>
      </c>
      <c r="S48" s="308">
        <f t="shared" si="0"/>
        <v>8330000</v>
      </c>
      <c r="T48" s="309">
        <f>VLOOKUP(B48,RPT_BAO_HIEM!$B$5:$N$1004,11,FALSE)</f>
        <v>302240</v>
      </c>
      <c r="U48" s="309">
        <f>VLOOKUP(B48,RPT_BAO_HIEM!$B$5:$N$1004,12,FALSE)</f>
        <v>56670</v>
      </c>
      <c r="V48" s="309">
        <f>VLOOKUP(B48,RPT_BAO_HIEM!$B$5:$N$1004,13,FALSE)</f>
        <v>37780</v>
      </c>
      <c r="W48" s="310">
        <f>VLOOKUP(B48,RPT_DOAN_PHI!$B$5:$H$913,7,FALSE)</f>
        <v>76500</v>
      </c>
      <c r="X48" s="309">
        <f>VLOOKUP(B48,RPT_THUE!$B$5:$H$916,7,FALSE)</f>
        <v>0</v>
      </c>
      <c r="Y48" s="309">
        <f t="shared" si="1"/>
        <v>473190</v>
      </c>
      <c r="Z48" s="311">
        <f t="shared" si="2"/>
        <v>7856810</v>
      </c>
      <c r="AA48" s="311"/>
      <c r="AB48" s="311"/>
      <c r="AC48" s="311">
        <f t="shared" si="3"/>
        <v>7856810</v>
      </c>
    </row>
    <row r="49" spans="1:29" ht="17.25" customHeight="1">
      <c r="A49" s="302">
        <f t="shared" si="4"/>
        <v>44</v>
      </c>
      <c r="B49" s="303">
        <f>GD_LCD_HS_LNS!B47</f>
        <v>11355</v>
      </c>
      <c r="C49" s="303" t="str">
        <f>GD_LCD_HS_LNS!C47</f>
        <v>Văn Anh Tuấn</v>
      </c>
      <c r="D49" s="303" t="str">
        <f>GD_LCD_HS_LNS!D47</f>
        <v>NV ULD</v>
      </c>
      <c r="E49" s="304">
        <f>VLOOKUP(B49,GD_LCD_HS_LNS!$B$4:$E$914,4,FALSE)</f>
        <v>3778000</v>
      </c>
      <c r="F49" s="305">
        <v>19027089339010</v>
      </c>
      <c r="G49" s="306">
        <f>VLOOKUP(B49,GD_CHAM_CONG!$C$6:$AN$912,38,FALSE)</f>
        <v>26</v>
      </c>
      <c r="H49" s="306">
        <f>VLOOKUP(B49,GD_CHAM_CONG!$C$6:$AS$912,39,FALSE)+VLOOKUP(B49,GD_CHAM_CONG!$C$6:$AS$912,40,FALSE)+VLOOKUP(B49,GD_CHAM_CONG!$C$6:$AS$912,41,FALSE)+VLOOKUP(B49,GD_CHAM_CONG!$C$6:$AS$912,42,FALSE)+VLOOKUP(B49,GD_CHAM_CONG!$C$6:$AS$912,43,FALSE)</f>
        <v>0</v>
      </c>
      <c r="I49" s="306">
        <f>VLOOKUP(B49,GD_CHAM_CONG!$C$6:$AV$912,44,FALSE)+VLOOKUP(B49,GD_CHAM_CONG!$C$6:$AV$912,45,FALSE)+VLOOKUP(B49,GD_CHAM_CONG!$C$6:$AV$912,46,FALSE)</f>
        <v>0</v>
      </c>
      <c r="J49" s="306">
        <f>VLOOKUP(B49,GD_CHAM_CONG!$C$6:$AW$912,47,FALSE)</f>
        <v>0</v>
      </c>
      <c r="K49" s="306">
        <f>VLOOKUP(B49,GD_CHAM_CONG!$C$6:$AZ$912,47,FALSE)+VLOOKUP(B49,GD_CHAM_CONG!$C$6:$AZ$912,48,FALSE)</f>
        <v>0</v>
      </c>
      <c r="L49" s="306">
        <f>VLOOKUP(B49,GD_CHAM_CONG!$C$6:$BF$912,50,FALSE)+VLOOKUP(B49,GD_CHAM_CONG!$C$6:$BF$912,51,FALSE)+VLOOKUP(B49,GD_CHAM_CONG!$C$6:$BF$912,52,FALSE)+VLOOKUP(B49,GD_CHAM_CONG!$C$6:$BF$912,53,FALSE)+VLOOKUP(B49,GD_CHAM_CONG!$C$6:$BF$912,54,FALSE)</f>
        <v>0</v>
      </c>
      <c r="M49" s="307">
        <f>VLOOKUP(B49,GD_CHAM_CONG!$C$1:$BJ$397,60,FALSE)</f>
        <v>1</v>
      </c>
      <c r="N49" s="308">
        <f>VLOOKUP(B49,RPT_LNS_LUONG_CHE_DO!$B$5:$BA$976,52,FALSE)</f>
        <v>7200000</v>
      </c>
      <c r="O49" s="308">
        <f>VLOOKUP(B49,RPT_LNS_LUONG_CHE_DO!$B$5:$CA$976,78,FALSE)</f>
        <v>0</v>
      </c>
      <c r="P49" s="308">
        <f>VLOOKUP(B49,RPT_PHU_CAP_TN!$B$5:$G$916,6,FALSE)</f>
        <v>0</v>
      </c>
      <c r="Q49" s="308">
        <f>VLOOKUP(B49,RPT_TIEN_AN_TRUA!$B$5:$I$957,8,FALSE)</f>
        <v>680000</v>
      </c>
      <c r="R49" s="308">
        <f>VLOOKUP(B49,RPT_LNS_LUONG_CHE_DO!$B$5:$CE$980,74,FALSE)+VLOOKUP(B49,RPT_LNS_LUONG_CHE_DO!$B$5:$CE$980,73,FALSE)</f>
        <v>0</v>
      </c>
      <c r="S49" s="308">
        <f t="shared" si="0"/>
        <v>7880000</v>
      </c>
      <c r="T49" s="309">
        <f>VLOOKUP(B49,RPT_BAO_HIEM!$B$5:$N$1004,11,FALSE)</f>
        <v>302240</v>
      </c>
      <c r="U49" s="309">
        <f>VLOOKUP(B49,RPT_BAO_HIEM!$B$5:$N$1004,12,FALSE)</f>
        <v>56670</v>
      </c>
      <c r="V49" s="309">
        <f>VLOOKUP(B49,RPT_BAO_HIEM!$B$5:$N$1004,13,FALSE)</f>
        <v>37780</v>
      </c>
      <c r="W49" s="310">
        <f>VLOOKUP(B49,RPT_DOAN_PHI!$B$5:$H$913,7,FALSE)</f>
        <v>72000</v>
      </c>
      <c r="X49" s="309">
        <f>VLOOKUP(B49,RPT_THUE!$B$5:$H$916,7,FALSE)</f>
        <v>0</v>
      </c>
      <c r="Y49" s="309">
        <f t="shared" si="1"/>
        <v>468690</v>
      </c>
      <c r="Z49" s="311">
        <f t="shared" si="2"/>
        <v>7411310</v>
      </c>
      <c r="AA49" s="311"/>
      <c r="AB49" s="311"/>
      <c r="AC49" s="311">
        <f t="shared" si="3"/>
        <v>7411310</v>
      </c>
    </row>
    <row r="50" spans="1:29" ht="17.25" customHeight="1">
      <c r="A50" s="302">
        <f t="shared" si="4"/>
        <v>45</v>
      </c>
      <c r="B50" s="303">
        <f>GD_LCD_HS_LNS!B48</f>
        <v>12593</v>
      </c>
      <c r="C50" s="303" t="str">
        <f>GD_LCD_HS_LNS!C48</f>
        <v>Phạm Trần Tuấn Minh</v>
      </c>
      <c r="D50" s="303" t="str">
        <f>GD_LCD_HS_LNS!D48</f>
        <v>NV ULD</v>
      </c>
      <c r="E50" s="304">
        <f>VLOOKUP(B50,GD_LCD_HS_LNS!$B$4:$E$914,4,FALSE)</f>
        <v>3778000</v>
      </c>
      <c r="F50" s="305">
        <v>19028385628016</v>
      </c>
      <c r="G50" s="306">
        <f>VLOOKUP(B50,GD_CHAM_CONG!$C$6:$AN$912,38,FALSE)</f>
        <v>26</v>
      </c>
      <c r="H50" s="306">
        <f>VLOOKUP(B50,GD_CHAM_CONG!$C$6:$AS$912,39,FALSE)+VLOOKUP(B50,GD_CHAM_CONG!$C$6:$AS$912,40,FALSE)+VLOOKUP(B50,GD_CHAM_CONG!$C$6:$AS$912,41,FALSE)+VLOOKUP(B50,GD_CHAM_CONG!$C$6:$AS$912,42,FALSE)+VLOOKUP(B50,GD_CHAM_CONG!$C$6:$AS$912,43,FALSE)</f>
        <v>0</v>
      </c>
      <c r="I50" s="306">
        <f>VLOOKUP(B50,GD_CHAM_CONG!$C$6:$AV$912,44,FALSE)+VLOOKUP(B50,GD_CHAM_CONG!$C$6:$AV$912,45,FALSE)+VLOOKUP(B50,GD_CHAM_CONG!$C$6:$AV$912,46,FALSE)</f>
        <v>0</v>
      </c>
      <c r="J50" s="306">
        <f>VLOOKUP(B50,GD_CHAM_CONG!$C$6:$AW$912,47,FALSE)</f>
        <v>0</v>
      </c>
      <c r="K50" s="306">
        <f>VLOOKUP(B50,GD_CHAM_CONG!$C$6:$AZ$912,47,FALSE)+VLOOKUP(B50,GD_CHAM_CONG!$C$6:$AZ$912,48,FALSE)</f>
        <v>0</v>
      </c>
      <c r="L50" s="306">
        <f>VLOOKUP(B50,GD_CHAM_CONG!$C$6:$BF$912,50,FALSE)+VLOOKUP(B50,GD_CHAM_CONG!$C$6:$BF$912,51,FALSE)+VLOOKUP(B50,GD_CHAM_CONG!$C$6:$BF$912,52,FALSE)+VLOOKUP(B50,GD_CHAM_CONG!$C$6:$BF$912,53,FALSE)+VLOOKUP(B50,GD_CHAM_CONG!$C$6:$BF$912,54,FALSE)</f>
        <v>0</v>
      </c>
      <c r="M50" s="307">
        <f>VLOOKUP(B50,GD_CHAM_CONG!$C$1:$BJ$397,60,FALSE)</f>
        <v>1</v>
      </c>
      <c r="N50" s="308">
        <f>VLOOKUP(B50,RPT_LNS_LUONG_CHE_DO!$B$5:$BA$976,52,FALSE)</f>
        <v>7200000</v>
      </c>
      <c r="O50" s="308">
        <f>VLOOKUP(B50,RPT_LNS_LUONG_CHE_DO!$B$5:$CA$976,78,FALSE)</f>
        <v>0</v>
      </c>
      <c r="P50" s="308">
        <f>VLOOKUP(B50,RPT_PHU_CAP_TN!$B$5:$G$916,6,FALSE)</f>
        <v>0</v>
      </c>
      <c r="Q50" s="308">
        <f>VLOOKUP(B50,RPT_TIEN_AN_TRUA!$B$5:$I$957,8,FALSE)</f>
        <v>680000</v>
      </c>
      <c r="R50" s="308">
        <f>VLOOKUP(B50,RPT_LNS_LUONG_CHE_DO!$B$5:$CE$980,74,FALSE)+VLOOKUP(B50,RPT_LNS_LUONG_CHE_DO!$B$5:$CE$980,73,FALSE)</f>
        <v>0</v>
      </c>
      <c r="S50" s="308">
        <f t="shared" si="0"/>
        <v>7880000</v>
      </c>
      <c r="T50" s="309">
        <f>VLOOKUP(B50,RPT_BAO_HIEM!$B$5:$N$1004,11,FALSE)</f>
        <v>302240</v>
      </c>
      <c r="U50" s="309">
        <f>VLOOKUP(B50,RPT_BAO_HIEM!$B$5:$N$1004,12,FALSE)</f>
        <v>56670</v>
      </c>
      <c r="V50" s="309">
        <f>VLOOKUP(B50,RPT_BAO_HIEM!$B$5:$N$1004,13,FALSE)</f>
        <v>37780</v>
      </c>
      <c r="W50" s="310">
        <f>VLOOKUP(B50,RPT_DOAN_PHI!$B$5:$H$913,7,FALSE)</f>
        <v>72000</v>
      </c>
      <c r="X50" s="309">
        <f>VLOOKUP(B50,RPT_THUE!$B$5:$H$916,7,FALSE)</f>
        <v>0</v>
      </c>
      <c r="Y50" s="309">
        <f t="shared" si="1"/>
        <v>468690</v>
      </c>
      <c r="Z50" s="311">
        <f t="shared" si="2"/>
        <v>7411310</v>
      </c>
      <c r="AA50" s="311"/>
      <c r="AB50" s="311"/>
      <c r="AC50" s="311">
        <f t="shared" si="3"/>
        <v>7411310</v>
      </c>
    </row>
    <row r="51" spans="1:29" ht="17.25" customHeight="1">
      <c r="A51" s="302">
        <f t="shared" si="4"/>
        <v>46</v>
      </c>
      <c r="B51" s="303">
        <f>GD_LCD_HS_LNS!B49</f>
        <v>12594</v>
      </c>
      <c r="C51" s="303" t="str">
        <f>GD_LCD_HS_LNS!C49</f>
        <v>Đỗ Đình Quân</v>
      </c>
      <c r="D51" s="303" t="str">
        <f>GD_LCD_HS_LNS!D49</f>
        <v>NV ULD</v>
      </c>
      <c r="E51" s="304">
        <f>VLOOKUP(B51,GD_LCD_HS_LNS!$B$4:$E$914,4,FALSE)</f>
        <v>3778000</v>
      </c>
      <c r="F51" s="305">
        <v>19028385626013</v>
      </c>
      <c r="G51" s="306">
        <f>VLOOKUP(B51,GD_CHAM_CONG!$C$6:$AN$912,38,FALSE)</f>
        <v>26</v>
      </c>
      <c r="H51" s="306">
        <f>VLOOKUP(B51,GD_CHAM_CONG!$C$6:$AS$912,39,FALSE)+VLOOKUP(B51,GD_CHAM_CONG!$C$6:$AS$912,40,FALSE)+VLOOKUP(B51,GD_CHAM_CONG!$C$6:$AS$912,41,FALSE)+VLOOKUP(B51,GD_CHAM_CONG!$C$6:$AS$912,42,FALSE)+VLOOKUP(B51,GD_CHAM_CONG!$C$6:$AS$912,43,FALSE)</f>
        <v>0</v>
      </c>
      <c r="I51" s="306">
        <f>VLOOKUP(B51,GD_CHAM_CONG!$C$6:$AV$912,44,FALSE)+VLOOKUP(B51,GD_CHAM_CONG!$C$6:$AV$912,45,FALSE)+VLOOKUP(B51,GD_CHAM_CONG!$C$6:$AV$912,46,FALSE)</f>
        <v>0</v>
      </c>
      <c r="J51" s="306">
        <f>VLOOKUP(B51,GD_CHAM_CONG!$C$6:$AW$912,47,FALSE)</f>
        <v>0</v>
      </c>
      <c r="K51" s="306">
        <f>VLOOKUP(B51,GD_CHAM_CONG!$C$6:$AZ$912,47,FALSE)+VLOOKUP(B51,GD_CHAM_CONG!$C$6:$AZ$912,48,FALSE)</f>
        <v>0</v>
      </c>
      <c r="L51" s="306">
        <f>VLOOKUP(B51,GD_CHAM_CONG!$C$6:$BF$912,50,FALSE)+VLOOKUP(B51,GD_CHAM_CONG!$C$6:$BF$912,51,FALSE)+VLOOKUP(B51,GD_CHAM_CONG!$C$6:$BF$912,52,FALSE)+VLOOKUP(B51,GD_CHAM_CONG!$C$6:$BF$912,53,FALSE)+VLOOKUP(B51,GD_CHAM_CONG!$C$6:$BF$912,54,FALSE)</f>
        <v>0</v>
      </c>
      <c r="M51" s="307">
        <f>VLOOKUP(B51,GD_CHAM_CONG!$C$1:$BJ$397,60,FALSE)</f>
        <v>1</v>
      </c>
      <c r="N51" s="308">
        <f>VLOOKUP(B51,RPT_LNS_LUONG_CHE_DO!$B$5:$BA$976,52,FALSE)</f>
        <v>7200000</v>
      </c>
      <c r="O51" s="308">
        <f>VLOOKUP(B51,RPT_LNS_LUONG_CHE_DO!$B$5:$CA$976,78,FALSE)</f>
        <v>0</v>
      </c>
      <c r="P51" s="308">
        <f>VLOOKUP(B51,RPT_PHU_CAP_TN!$B$5:$G$916,6,FALSE)</f>
        <v>0</v>
      </c>
      <c r="Q51" s="308">
        <f>VLOOKUP(B51,RPT_TIEN_AN_TRUA!$B$5:$I$957,8,FALSE)</f>
        <v>680000</v>
      </c>
      <c r="R51" s="308">
        <f>VLOOKUP(B51,RPT_LNS_LUONG_CHE_DO!$B$5:$CE$980,74,FALSE)+VLOOKUP(B51,RPT_LNS_LUONG_CHE_DO!$B$5:$CE$980,73,FALSE)</f>
        <v>0</v>
      </c>
      <c r="S51" s="308">
        <f t="shared" si="0"/>
        <v>7880000</v>
      </c>
      <c r="T51" s="309">
        <f>VLOOKUP(B51,RPT_BAO_HIEM!$B$5:$N$1004,11,FALSE)</f>
        <v>302240</v>
      </c>
      <c r="U51" s="309">
        <f>VLOOKUP(B51,RPT_BAO_HIEM!$B$5:$N$1004,12,FALSE)</f>
        <v>56670</v>
      </c>
      <c r="V51" s="309">
        <f>VLOOKUP(B51,RPT_BAO_HIEM!$B$5:$N$1004,13,FALSE)</f>
        <v>37780</v>
      </c>
      <c r="W51" s="310">
        <f>VLOOKUP(B51,RPT_DOAN_PHI!$B$5:$H$913,7,FALSE)</f>
        <v>72000</v>
      </c>
      <c r="X51" s="309">
        <f>VLOOKUP(B51,RPT_THUE!$B$5:$H$916,7,FALSE)</f>
        <v>0</v>
      </c>
      <c r="Y51" s="309">
        <f t="shared" si="1"/>
        <v>468690</v>
      </c>
      <c r="Z51" s="311">
        <f t="shared" si="2"/>
        <v>7411310</v>
      </c>
      <c r="AA51" s="311"/>
      <c r="AB51" s="311"/>
      <c r="AC51" s="311">
        <f t="shared" si="3"/>
        <v>7411310</v>
      </c>
    </row>
    <row r="52" spans="1:29" ht="17.25" customHeight="1">
      <c r="A52" s="302">
        <f t="shared" si="4"/>
        <v>47</v>
      </c>
      <c r="B52" s="303">
        <f>GD_LCD_HS_LNS!B50</f>
        <v>12595</v>
      </c>
      <c r="C52" s="303" t="str">
        <f>GD_LCD_HS_LNS!C50</f>
        <v>Lê Văn Lương</v>
      </c>
      <c r="D52" s="303" t="str">
        <f>GD_LCD_HS_LNS!D50</f>
        <v>NV ULD</v>
      </c>
      <c r="E52" s="304">
        <f>VLOOKUP(B52,GD_LCD_HS_LNS!$B$4:$E$914,4,FALSE)</f>
        <v>3778000</v>
      </c>
      <c r="F52" s="305">
        <v>19028385620015</v>
      </c>
      <c r="G52" s="306">
        <f>VLOOKUP(B52,GD_CHAM_CONG!$C$6:$AN$912,38,FALSE)</f>
        <v>26</v>
      </c>
      <c r="H52" s="306">
        <f>VLOOKUP(B52,GD_CHAM_CONG!$C$6:$AS$912,39,FALSE)+VLOOKUP(B52,GD_CHAM_CONG!$C$6:$AS$912,40,FALSE)+VLOOKUP(B52,GD_CHAM_CONG!$C$6:$AS$912,41,FALSE)+VLOOKUP(B52,GD_CHAM_CONG!$C$6:$AS$912,42,FALSE)+VLOOKUP(B52,GD_CHAM_CONG!$C$6:$AS$912,43,FALSE)</f>
        <v>0</v>
      </c>
      <c r="I52" s="306">
        <f>VLOOKUP(B52,GD_CHAM_CONG!$C$6:$AV$912,44,FALSE)+VLOOKUP(B52,GD_CHAM_CONG!$C$6:$AV$912,45,FALSE)+VLOOKUP(B52,GD_CHAM_CONG!$C$6:$AV$912,46,FALSE)</f>
        <v>0</v>
      </c>
      <c r="J52" s="306">
        <f>VLOOKUP(B52,GD_CHAM_CONG!$C$6:$AW$912,47,FALSE)</f>
        <v>0</v>
      </c>
      <c r="K52" s="306">
        <f>VLOOKUP(B52,GD_CHAM_CONG!$C$6:$AZ$912,47,FALSE)+VLOOKUP(B52,GD_CHAM_CONG!$C$6:$AZ$912,48,FALSE)</f>
        <v>0</v>
      </c>
      <c r="L52" s="306">
        <f>VLOOKUP(B52,GD_CHAM_CONG!$C$6:$BF$912,50,FALSE)+VLOOKUP(B52,GD_CHAM_CONG!$C$6:$BF$912,51,FALSE)+VLOOKUP(B52,GD_CHAM_CONG!$C$6:$BF$912,52,FALSE)+VLOOKUP(B52,GD_CHAM_CONG!$C$6:$BF$912,53,FALSE)+VLOOKUP(B52,GD_CHAM_CONG!$C$6:$BF$912,54,FALSE)</f>
        <v>0</v>
      </c>
      <c r="M52" s="307">
        <f>VLOOKUP(B52,GD_CHAM_CONG!$C$1:$BJ$397,60,FALSE)</f>
        <v>1</v>
      </c>
      <c r="N52" s="308">
        <f>VLOOKUP(B52,RPT_LNS_LUONG_CHE_DO!$B$5:$BA$976,52,FALSE)</f>
        <v>7200000</v>
      </c>
      <c r="O52" s="308">
        <f>VLOOKUP(B52,RPT_LNS_LUONG_CHE_DO!$B$5:$CA$976,78,FALSE)</f>
        <v>0</v>
      </c>
      <c r="P52" s="308">
        <f>VLOOKUP(B52,RPT_PHU_CAP_TN!$B$5:$G$916,6,FALSE)</f>
        <v>0</v>
      </c>
      <c r="Q52" s="308">
        <f>VLOOKUP(B52,RPT_TIEN_AN_TRUA!$B$5:$I$957,8,FALSE)</f>
        <v>680000</v>
      </c>
      <c r="R52" s="308">
        <f>VLOOKUP(B52,RPT_LNS_LUONG_CHE_DO!$B$5:$CE$980,74,FALSE)+VLOOKUP(B52,RPT_LNS_LUONG_CHE_DO!$B$5:$CE$980,73,FALSE)</f>
        <v>0</v>
      </c>
      <c r="S52" s="308">
        <f t="shared" si="0"/>
        <v>7880000</v>
      </c>
      <c r="T52" s="309">
        <f>VLOOKUP(B52,RPT_BAO_HIEM!$B$5:$N$1004,11,FALSE)</f>
        <v>302240</v>
      </c>
      <c r="U52" s="309">
        <f>VLOOKUP(B52,RPT_BAO_HIEM!$B$5:$N$1004,12,FALSE)</f>
        <v>56670</v>
      </c>
      <c r="V52" s="309">
        <f>VLOOKUP(B52,RPT_BAO_HIEM!$B$5:$N$1004,13,FALSE)</f>
        <v>37780</v>
      </c>
      <c r="W52" s="310">
        <f>VLOOKUP(B52,RPT_DOAN_PHI!$B$5:$H$913,7,FALSE)</f>
        <v>72000</v>
      </c>
      <c r="X52" s="309">
        <f>VLOOKUP(B52,RPT_THUE!$B$5:$H$916,7,FALSE)</f>
        <v>0</v>
      </c>
      <c r="Y52" s="309">
        <f t="shared" si="1"/>
        <v>468690</v>
      </c>
      <c r="Z52" s="311">
        <f t="shared" si="2"/>
        <v>7411310</v>
      </c>
      <c r="AA52" s="311"/>
      <c r="AB52" s="311"/>
      <c r="AC52" s="311">
        <f t="shared" si="3"/>
        <v>7411310</v>
      </c>
    </row>
    <row r="53" spans="1:29" ht="17.25" customHeight="1">
      <c r="A53" s="302">
        <f t="shared" si="4"/>
        <v>48</v>
      </c>
      <c r="B53" s="303">
        <f>GD_LCD_HS_LNS!B51</f>
        <v>13669</v>
      </c>
      <c r="C53" s="303" t="str">
        <f>GD_LCD_HS_LNS!C51</f>
        <v>Nguyễn Duy Hải</v>
      </c>
      <c r="D53" s="303" t="str">
        <f>GD_LCD_HS_LNS!D51</f>
        <v>NV ULD</v>
      </c>
      <c r="E53" s="304">
        <f>VLOOKUP(B53,GD_LCD_HS_LNS!$B$4:$E$914,4,FALSE)</f>
        <v>3778000</v>
      </c>
      <c r="F53" s="305"/>
      <c r="G53" s="306">
        <f>VLOOKUP(B53,GD_CHAM_CONG!$C$6:$AN$912,38,FALSE)</f>
        <v>26</v>
      </c>
      <c r="H53" s="306">
        <f>VLOOKUP(B53,GD_CHAM_CONG!$C$6:$AS$912,39,FALSE)+VLOOKUP(B53,GD_CHAM_CONG!$C$6:$AS$912,40,FALSE)+VLOOKUP(B53,GD_CHAM_CONG!$C$6:$AS$912,41,FALSE)+VLOOKUP(B53,GD_CHAM_CONG!$C$6:$AS$912,42,FALSE)+VLOOKUP(B53,GD_CHAM_CONG!$C$6:$AS$912,43,FALSE)</f>
        <v>0</v>
      </c>
      <c r="I53" s="306">
        <f>VLOOKUP(B53,GD_CHAM_CONG!$C$6:$AV$912,44,FALSE)+VLOOKUP(B53,GD_CHAM_CONG!$C$6:$AV$912,45,FALSE)+VLOOKUP(B53,GD_CHAM_CONG!$C$6:$AV$912,46,FALSE)</f>
        <v>0</v>
      </c>
      <c r="J53" s="306">
        <f>VLOOKUP(B53,GD_CHAM_CONG!$C$6:$AW$912,47,FALSE)</f>
        <v>0</v>
      </c>
      <c r="K53" s="306">
        <f>VLOOKUP(B53,GD_CHAM_CONG!$C$6:$AZ$912,47,FALSE)+VLOOKUP(B53,GD_CHAM_CONG!$C$6:$AZ$912,48,FALSE)</f>
        <v>0</v>
      </c>
      <c r="L53" s="306">
        <f>VLOOKUP(B53,GD_CHAM_CONG!$C$6:$BF$912,50,FALSE)+VLOOKUP(B53,GD_CHAM_CONG!$C$6:$BF$912,51,FALSE)+VLOOKUP(B53,GD_CHAM_CONG!$C$6:$BF$912,52,FALSE)+VLOOKUP(B53,GD_CHAM_CONG!$C$6:$BF$912,53,FALSE)+VLOOKUP(B53,GD_CHAM_CONG!$C$6:$BF$912,54,FALSE)</f>
        <v>0</v>
      </c>
      <c r="M53" s="307">
        <f>VLOOKUP(B53,GD_CHAM_CONG!$C$1:$BJ$397,60,FALSE)</f>
        <v>1</v>
      </c>
      <c r="N53" s="308">
        <f>VLOOKUP(B53,RPT_LNS_LUONG_CHE_DO!$B$5:$BA$976,52,FALSE)</f>
        <v>7200000</v>
      </c>
      <c r="O53" s="308">
        <f>VLOOKUP(B53,RPT_LNS_LUONG_CHE_DO!$B$5:$CA$976,78,FALSE)</f>
        <v>0</v>
      </c>
      <c r="P53" s="308">
        <f>VLOOKUP(B53,RPT_PHU_CAP_TN!$B$5:$G$916,6,FALSE)</f>
        <v>0</v>
      </c>
      <c r="Q53" s="308">
        <f>VLOOKUP(B53,RPT_TIEN_AN_TRUA!$B$5:$I$957,8,FALSE)</f>
        <v>680000</v>
      </c>
      <c r="R53" s="308">
        <f>VLOOKUP(B53,RPT_LNS_LUONG_CHE_DO!$B$5:$CE$980,74,FALSE)+VLOOKUP(B53,RPT_LNS_LUONG_CHE_DO!$B$5:$CE$980,73,FALSE)</f>
        <v>0</v>
      </c>
      <c r="S53" s="308">
        <f t="shared" si="0"/>
        <v>7880000</v>
      </c>
      <c r="T53" s="309">
        <f>VLOOKUP(B53,RPT_BAO_HIEM!$B$5:$N$1004,11,FALSE)</f>
        <v>302240</v>
      </c>
      <c r="U53" s="309">
        <f>VLOOKUP(B53,RPT_BAO_HIEM!$B$5:$N$1004,12,FALSE)</f>
        <v>56670</v>
      </c>
      <c r="V53" s="309">
        <f>VLOOKUP(B53,RPT_BAO_HIEM!$B$5:$N$1004,13,FALSE)</f>
        <v>37780</v>
      </c>
      <c r="W53" s="310">
        <f>VLOOKUP(B53,RPT_DOAN_PHI!$B$5:$H$913,7,FALSE)</f>
        <v>72000</v>
      </c>
      <c r="X53" s="309">
        <f>VLOOKUP(B53,RPT_THUE!$B$5:$H$916,7,FALSE)</f>
        <v>0</v>
      </c>
      <c r="Y53" s="309">
        <f t="shared" si="1"/>
        <v>468690</v>
      </c>
      <c r="Z53" s="311">
        <f t="shared" si="2"/>
        <v>7411310</v>
      </c>
      <c r="AA53" s="311"/>
      <c r="AB53" s="311"/>
      <c r="AC53" s="311">
        <f t="shared" si="3"/>
        <v>7411310</v>
      </c>
    </row>
    <row r="54" spans="1:29" ht="17.25" customHeight="1">
      <c r="A54" s="302">
        <f t="shared" si="4"/>
        <v>49</v>
      </c>
      <c r="B54" s="303">
        <f>GD_LCD_HS_LNS!B52</f>
        <v>13102</v>
      </c>
      <c r="C54" s="303" t="str">
        <f>GD_LCD_HS_LNS!C52</f>
        <v>Ngô Văn Sơn</v>
      </c>
      <c r="D54" s="303" t="str">
        <f>GD_LCD_HS_LNS!D52</f>
        <v>Nviên HDCX</v>
      </c>
      <c r="E54" s="304">
        <f>VLOOKUP(B54,GD_LCD_HS_LNS!$B$4:$E$914,4,FALSE)</f>
        <v>3972000</v>
      </c>
      <c r="F54" s="305">
        <v>19028834685011</v>
      </c>
      <c r="G54" s="306">
        <f>VLOOKUP(B54,GD_CHAM_CONG!$C$6:$AN$912,38,FALSE)</f>
        <v>26</v>
      </c>
      <c r="H54" s="306">
        <f>VLOOKUP(B54,GD_CHAM_CONG!$C$6:$AS$912,39,FALSE)+VLOOKUP(B54,GD_CHAM_CONG!$C$6:$AS$912,40,FALSE)+VLOOKUP(B54,GD_CHAM_CONG!$C$6:$AS$912,41,FALSE)+VLOOKUP(B54,GD_CHAM_CONG!$C$6:$AS$912,42,FALSE)+VLOOKUP(B54,GD_CHAM_CONG!$C$6:$AS$912,43,FALSE)</f>
        <v>0</v>
      </c>
      <c r="I54" s="306">
        <f>VLOOKUP(B54,GD_CHAM_CONG!$C$6:$AV$912,44,FALSE)+VLOOKUP(B54,GD_CHAM_CONG!$C$6:$AV$912,45,FALSE)+VLOOKUP(B54,GD_CHAM_CONG!$C$6:$AV$912,46,FALSE)</f>
        <v>0</v>
      </c>
      <c r="J54" s="306">
        <f>VLOOKUP(B54,GD_CHAM_CONG!$C$6:$AW$912,47,FALSE)</f>
        <v>0</v>
      </c>
      <c r="K54" s="306">
        <f>VLOOKUP(B54,GD_CHAM_CONG!$C$6:$AZ$912,47,FALSE)+VLOOKUP(B54,GD_CHAM_CONG!$C$6:$AZ$912,48,FALSE)</f>
        <v>0</v>
      </c>
      <c r="L54" s="306">
        <f>VLOOKUP(B54,GD_CHAM_CONG!$C$6:$BF$912,50,FALSE)+VLOOKUP(B54,GD_CHAM_CONG!$C$6:$BF$912,51,FALSE)+VLOOKUP(B54,GD_CHAM_CONG!$C$6:$BF$912,52,FALSE)+VLOOKUP(B54,GD_CHAM_CONG!$C$6:$BF$912,53,FALSE)+VLOOKUP(B54,GD_CHAM_CONG!$C$6:$BF$912,54,FALSE)</f>
        <v>0</v>
      </c>
      <c r="M54" s="307">
        <f>VLOOKUP(B54,GD_CHAM_CONG!$C$1:$BJ$397,60,FALSE)</f>
        <v>1</v>
      </c>
      <c r="N54" s="308">
        <f>VLOOKUP(B54,RPT_LNS_LUONG_CHE_DO!$B$5:$BA$976,52,FALSE)</f>
        <v>8100000</v>
      </c>
      <c r="O54" s="308">
        <f>VLOOKUP(B54,RPT_LNS_LUONG_CHE_DO!$B$5:$CA$976,78,FALSE)</f>
        <v>0</v>
      </c>
      <c r="P54" s="308">
        <f>VLOOKUP(B54,RPT_PHU_CAP_TN!$B$5:$G$916,6,FALSE)</f>
        <v>0</v>
      </c>
      <c r="Q54" s="308">
        <f>VLOOKUP(B54,RPT_TIEN_AN_TRUA!$B$5:$I$957,8,FALSE)</f>
        <v>680000</v>
      </c>
      <c r="R54" s="308">
        <f>VLOOKUP(B54,RPT_LNS_LUONG_CHE_DO!$B$5:$CE$980,74,FALSE)+VLOOKUP(B54,RPT_LNS_LUONG_CHE_DO!$B$5:$CE$980,73,FALSE)</f>
        <v>0</v>
      </c>
      <c r="S54" s="308">
        <f t="shared" si="0"/>
        <v>8780000</v>
      </c>
      <c r="T54" s="309">
        <f>VLOOKUP(B54,RPT_BAO_HIEM!$B$5:$N$1004,11,FALSE)</f>
        <v>317760</v>
      </c>
      <c r="U54" s="309">
        <f>VLOOKUP(B54,RPT_BAO_HIEM!$B$5:$N$1004,12,FALSE)</f>
        <v>59580</v>
      </c>
      <c r="V54" s="309">
        <f>VLOOKUP(B54,RPT_BAO_HIEM!$B$5:$N$1004,13,FALSE)</f>
        <v>39720</v>
      </c>
      <c r="W54" s="310">
        <f>VLOOKUP(B54,RPT_DOAN_PHI!$B$5:$H$913,7,FALSE)</f>
        <v>81000</v>
      </c>
      <c r="X54" s="309">
        <f>VLOOKUP(B54,RPT_THUE!$B$5:$H$916,7,FALSE)</f>
        <v>0</v>
      </c>
      <c r="Y54" s="309">
        <f t="shared" si="1"/>
        <v>498060</v>
      </c>
      <c r="Z54" s="311">
        <f t="shared" si="2"/>
        <v>8281940</v>
      </c>
      <c r="AA54" s="311"/>
      <c r="AB54" s="311"/>
      <c r="AC54" s="311">
        <f t="shared" si="3"/>
        <v>8281940</v>
      </c>
    </row>
    <row r="55" spans="1:29" ht="17.25" customHeight="1">
      <c r="A55" s="302">
        <f t="shared" si="4"/>
        <v>50</v>
      </c>
      <c r="B55" s="303">
        <f>GD_LCD_HS_LNS!B53</f>
        <v>10642</v>
      </c>
      <c r="C55" s="303" t="str">
        <f>GD_LCD_HS_LNS!C53</f>
        <v>Lương Văn Thăng</v>
      </c>
      <c r="D55" s="303" t="str">
        <f>GD_LCD_HS_LNS!D53</f>
        <v>Trưởng phòng</v>
      </c>
      <c r="E55" s="304">
        <f>VLOOKUP(B55,GD_LCD_HS_LNS!$B$4:$E$914,4,FALSE)</f>
        <v>5503000</v>
      </c>
      <c r="F55" s="305">
        <v>19025655101016</v>
      </c>
      <c r="G55" s="306">
        <f>VLOOKUP(B55,GD_CHAM_CONG!$C$6:$AN$912,38,FALSE)</f>
        <v>22</v>
      </c>
      <c r="H55" s="306">
        <f>VLOOKUP(B55,GD_CHAM_CONG!$C$6:$AS$912,39,FALSE)+VLOOKUP(B55,GD_CHAM_CONG!$C$6:$AS$912,40,FALSE)+VLOOKUP(B55,GD_CHAM_CONG!$C$6:$AS$912,41,FALSE)+VLOOKUP(B55,GD_CHAM_CONG!$C$6:$AS$912,42,FALSE)+VLOOKUP(B55,GD_CHAM_CONG!$C$6:$AS$912,43,FALSE)</f>
        <v>0</v>
      </c>
      <c r="I55" s="306">
        <f>VLOOKUP(B55,GD_CHAM_CONG!$C$6:$AV$912,44,FALSE)+VLOOKUP(B55,GD_CHAM_CONG!$C$6:$AV$912,45,FALSE)+VLOOKUP(B55,GD_CHAM_CONG!$C$6:$AV$912,46,FALSE)</f>
        <v>0</v>
      </c>
      <c r="J55" s="306">
        <f>VLOOKUP(B55,GD_CHAM_CONG!$C$6:$AW$912,47,FALSE)</f>
        <v>0</v>
      </c>
      <c r="K55" s="306">
        <f>VLOOKUP(B55,GD_CHAM_CONG!$C$6:$AZ$912,47,FALSE)+VLOOKUP(B55,GD_CHAM_CONG!$C$6:$AZ$912,48,FALSE)</f>
        <v>0</v>
      </c>
      <c r="L55" s="306">
        <f>VLOOKUP(B55,GD_CHAM_CONG!$C$6:$BF$912,50,FALSE)+VLOOKUP(B55,GD_CHAM_CONG!$C$6:$BF$912,51,FALSE)+VLOOKUP(B55,GD_CHAM_CONG!$C$6:$BF$912,52,FALSE)+VLOOKUP(B55,GD_CHAM_CONG!$C$6:$BF$912,53,FALSE)+VLOOKUP(B55,GD_CHAM_CONG!$C$6:$BF$912,54,FALSE)</f>
        <v>0</v>
      </c>
      <c r="M55" s="307">
        <f>VLOOKUP(B55,GD_CHAM_CONG!$C$1:$BJ$397,60,FALSE)</f>
        <v>1</v>
      </c>
      <c r="N55" s="308">
        <f>VLOOKUP(B55,RPT_LNS_LUONG_CHE_DO!$B$5:$BA$976,52,FALSE)</f>
        <v>28485000</v>
      </c>
      <c r="O55" s="308">
        <f>VLOOKUP(B55,RPT_LNS_LUONG_CHE_DO!$B$5:$CA$976,78,FALSE)</f>
        <v>0</v>
      </c>
      <c r="P55" s="308">
        <f>VLOOKUP(B55,RPT_PHU_CAP_TN!$B$5:$G$916,6,FALSE)</f>
        <v>0</v>
      </c>
      <c r="Q55" s="308">
        <f>VLOOKUP(B55,RPT_TIEN_AN_TRUA!$B$5:$I$957,8,FALSE)</f>
        <v>680000</v>
      </c>
      <c r="R55" s="308">
        <f>VLOOKUP(B55,RPT_LNS_LUONG_CHE_DO!$B$5:$CE$980,74,FALSE)+VLOOKUP(B55,RPT_LNS_LUONG_CHE_DO!$B$5:$CE$980,73,FALSE)</f>
        <v>0</v>
      </c>
      <c r="S55" s="308">
        <f t="shared" si="0"/>
        <v>29165000</v>
      </c>
      <c r="T55" s="309">
        <f>VLOOKUP(B55,RPT_BAO_HIEM!$B$5:$N$1004,11,FALSE)</f>
        <v>440240</v>
      </c>
      <c r="U55" s="309">
        <f>VLOOKUP(B55,RPT_BAO_HIEM!$B$5:$N$1004,12,FALSE)</f>
        <v>82545</v>
      </c>
      <c r="V55" s="309">
        <f>VLOOKUP(B55,RPT_BAO_HIEM!$B$5:$N$1004,13,FALSE)</f>
        <v>55030</v>
      </c>
      <c r="W55" s="310">
        <f>VLOOKUP(B55,RPT_DOAN_PHI!$B$5:$H$913,7,FALSE)</f>
        <v>115000</v>
      </c>
      <c r="X55" s="309">
        <f>VLOOKUP(B55,RPT_THUE!$B$5:$H$916,7,FALSE)</f>
        <v>1006077.75</v>
      </c>
      <c r="Y55" s="309">
        <f t="shared" si="1"/>
        <v>1698892.75</v>
      </c>
      <c r="Z55" s="311">
        <f t="shared" si="2"/>
        <v>27466107.25</v>
      </c>
      <c r="AA55" s="311"/>
      <c r="AB55" s="311"/>
      <c r="AC55" s="311">
        <f t="shared" si="3"/>
        <v>27466107.25</v>
      </c>
    </row>
    <row r="56" spans="1:29" ht="17.25" customHeight="1">
      <c r="A56" s="302">
        <f t="shared" si="4"/>
        <v>51</v>
      </c>
      <c r="B56" s="303">
        <f>GD_LCD_HS_LNS!B54</f>
        <v>10559</v>
      </c>
      <c r="C56" s="303" t="str">
        <f>GD_LCD_HS_LNS!C54</f>
        <v>Nguyễn Tiến Hiệp</v>
      </c>
      <c r="D56" s="303" t="str">
        <f>GD_LCD_HS_LNS!D54</f>
        <v>NV Kế hoạch</v>
      </c>
      <c r="E56" s="304">
        <f>VLOOKUP(B56,GD_LCD_HS_LNS!$B$4:$E$914,4,FALSE)</f>
        <v>4534000</v>
      </c>
      <c r="F56" s="305">
        <v>10520025904011</v>
      </c>
      <c r="G56" s="306">
        <f>VLOOKUP(B56,GD_CHAM_CONG!$C$6:$AN$912,38,FALSE)</f>
        <v>22</v>
      </c>
      <c r="H56" s="306">
        <f>VLOOKUP(B56,GD_CHAM_CONG!$C$6:$AS$912,39,FALSE)+VLOOKUP(B56,GD_CHAM_CONG!$C$6:$AS$912,40,FALSE)+VLOOKUP(B56,GD_CHAM_CONG!$C$6:$AS$912,41,FALSE)+VLOOKUP(B56,GD_CHAM_CONG!$C$6:$AS$912,42,FALSE)+VLOOKUP(B56,GD_CHAM_CONG!$C$6:$AS$912,43,FALSE)</f>
        <v>0</v>
      </c>
      <c r="I56" s="306">
        <f>VLOOKUP(B56,GD_CHAM_CONG!$C$6:$AV$912,44,FALSE)+VLOOKUP(B56,GD_CHAM_CONG!$C$6:$AV$912,45,FALSE)+VLOOKUP(B56,GD_CHAM_CONG!$C$6:$AV$912,46,FALSE)</f>
        <v>0</v>
      </c>
      <c r="J56" s="306">
        <f>VLOOKUP(B56,GD_CHAM_CONG!$C$6:$AW$912,47,FALSE)</f>
        <v>0</v>
      </c>
      <c r="K56" s="306">
        <f>VLOOKUP(B56,GD_CHAM_CONG!$C$6:$AZ$912,47,FALSE)+VLOOKUP(B56,GD_CHAM_CONG!$C$6:$AZ$912,48,FALSE)</f>
        <v>0</v>
      </c>
      <c r="L56" s="306">
        <f>VLOOKUP(B56,GD_CHAM_CONG!$C$6:$BF$912,50,FALSE)+VLOOKUP(B56,GD_CHAM_CONG!$C$6:$BF$912,51,FALSE)+VLOOKUP(B56,GD_CHAM_CONG!$C$6:$BF$912,52,FALSE)+VLOOKUP(B56,GD_CHAM_CONG!$C$6:$BF$912,53,FALSE)+VLOOKUP(B56,GD_CHAM_CONG!$C$6:$BF$912,54,FALSE)</f>
        <v>0</v>
      </c>
      <c r="M56" s="307">
        <f>VLOOKUP(B56,GD_CHAM_CONG!$C$1:$BJ$397,60,FALSE)</f>
        <v>1</v>
      </c>
      <c r="N56" s="308">
        <f>VLOOKUP(B56,RPT_LNS_LUONG_CHE_DO!$B$5:$BA$976,52,FALSE)</f>
        <v>12419999.999999998</v>
      </c>
      <c r="O56" s="308">
        <f>VLOOKUP(B56,RPT_LNS_LUONG_CHE_DO!$B$5:$CA$976,78,FALSE)</f>
        <v>0</v>
      </c>
      <c r="P56" s="308">
        <f>VLOOKUP(B56,RPT_PHU_CAP_TN!$B$5:$G$916,6,FALSE)</f>
        <v>0</v>
      </c>
      <c r="Q56" s="308">
        <f>VLOOKUP(B56,RPT_TIEN_AN_TRUA!$B$5:$I$957,8,FALSE)</f>
        <v>680000</v>
      </c>
      <c r="R56" s="308">
        <f>VLOOKUP(B56,RPT_LNS_LUONG_CHE_DO!$B$5:$CE$980,74,FALSE)+VLOOKUP(B56,RPT_LNS_LUONG_CHE_DO!$B$5:$CE$980,73,FALSE)</f>
        <v>0</v>
      </c>
      <c r="S56" s="308">
        <f t="shared" si="0"/>
        <v>13099999.999999998</v>
      </c>
      <c r="T56" s="309">
        <f>VLOOKUP(B56,RPT_BAO_HIEM!$B$5:$N$1004,11,FALSE)</f>
        <v>362720</v>
      </c>
      <c r="U56" s="309">
        <f>VLOOKUP(B56,RPT_BAO_HIEM!$B$5:$N$1004,12,FALSE)</f>
        <v>68010</v>
      </c>
      <c r="V56" s="309">
        <f>VLOOKUP(B56,RPT_BAO_HIEM!$B$5:$N$1004,13,FALSE)</f>
        <v>45340</v>
      </c>
      <c r="W56" s="310">
        <f>VLOOKUP(B56,RPT_DOAN_PHI!$B$5:$H$913,7,FALSE)</f>
        <v>115000</v>
      </c>
      <c r="X56" s="309">
        <f>VLOOKUP(B56,RPT_THUE!$B$5:$H$916,7,FALSE)</f>
        <v>0</v>
      </c>
      <c r="Y56" s="309">
        <f t="shared" si="1"/>
        <v>591070</v>
      </c>
      <c r="Z56" s="311">
        <f t="shared" si="2"/>
        <v>12508929.999999998</v>
      </c>
      <c r="AA56" s="311"/>
      <c r="AB56" s="311"/>
      <c r="AC56" s="311">
        <f t="shared" si="3"/>
        <v>12508929.999999998</v>
      </c>
    </row>
    <row r="57" spans="1:29" ht="17.25" customHeight="1">
      <c r="A57" s="302">
        <f t="shared" si="4"/>
        <v>52</v>
      </c>
      <c r="B57" s="303">
        <f>GD_LCD_HS_LNS!B55</f>
        <v>10594</v>
      </c>
      <c r="C57" s="303" t="str">
        <f>GD_LCD_HS_LNS!C55</f>
        <v>Lê Thị Thu Huyền</v>
      </c>
      <c r="D57" s="303" t="str">
        <f>GD_LCD_HS_LNS!D55</f>
        <v>NV Kế hoạch</v>
      </c>
      <c r="E57" s="304">
        <f>VLOOKUP(B57,GD_LCD_HS_LNS!$B$4:$E$914,4,FALSE)</f>
        <v>3488000</v>
      </c>
      <c r="F57" s="305">
        <v>10525139503019</v>
      </c>
      <c r="G57" s="306">
        <f>VLOOKUP(B57,GD_CHAM_CONG!$C$6:$AN$912,38,FALSE)</f>
        <v>22</v>
      </c>
      <c r="H57" s="306">
        <f>VLOOKUP(B57,GD_CHAM_CONG!$C$6:$AS$912,39,FALSE)+VLOOKUP(B57,GD_CHAM_CONG!$C$6:$AS$912,40,FALSE)+VLOOKUP(B57,GD_CHAM_CONG!$C$6:$AS$912,41,FALSE)+VLOOKUP(B57,GD_CHAM_CONG!$C$6:$AS$912,42,FALSE)+VLOOKUP(B57,GD_CHAM_CONG!$C$6:$AS$912,43,FALSE)</f>
        <v>0</v>
      </c>
      <c r="I57" s="306">
        <f>VLOOKUP(B57,GD_CHAM_CONG!$C$6:$AV$912,44,FALSE)+VLOOKUP(B57,GD_CHAM_CONG!$C$6:$AV$912,45,FALSE)+VLOOKUP(B57,GD_CHAM_CONG!$C$6:$AV$912,46,FALSE)</f>
        <v>0</v>
      </c>
      <c r="J57" s="306">
        <f>VLOOKUP(B57,GD_CHAM_CONG!$C$6:$AW$912,47,FALSE)</f>
        <v>0</v>
      </c>
      <c r="K57" s="306">
        <f>VLOOKUP(B57,GD_CHAM_CONG!$C$6:$AZ$912,47,FALSE)+VLOOKUP(B57,GD_CHAM_CONG!$C$6:$AZ$912,48,FALSE)</f>
        <v>0</v>
      </c>
      <c r="L57" s="306">
        <f>VLOOKUP(B57,GD_CHAM_CONG!$C$6:$BF$912,50,FALSE)+VLOOKUP(B57,GD_CHAM_CONG!$C$6:$BF$912,51,FALSE)+VLOOKUP(B57,GD_CHAM_CONG!$C$6:$BF$912,52,FALSE)+VLOOKUP(B57,GD_CHAM_CONG!$C$6:$BF$912,53,FALSE)+VLOOKUP(B57,GD_CHAM_CONG!$C$6:$BF$912,54,FALSE)</f>
        <v>0</v>
      </c>
      <c r="M57" s="307">
        <f>VLOOKUP(B57,GD_CHAM_CONG!$C$1:$BJ$397,60,FALSE)</f>
        <v>1</v>
      </c>
      <c r="N57" s="308">
        <f>VLOOKUP(B57,RPT_LNS_LUONG_CHE_DO!$B$5:$BA$976,52,FALSE)</f>
        <v>9900000</v>
      </c>
      <c r="O57" s="308">
        <f>VLOOKUP(B57,RPT_LNS_LUONG_CHE_DO!$B$5:$CA$976,78,FALSE)</f>
        <v>0</v>
      </c>
      <c r="P57" s="308">
        <f>VLOOKUP(B57,RPT_PHU_CAP_TN!$B$5:$G$916,6,FALSE)</f>
        <v>0</v>
      </c>
      <c r="Q57" s="308">
        <f>VLOOKUP(B57,RPT_TIEN_AN_TRUA!$B$5:$I$957,8,FALSE)</f>
        <v>680000</v>
      </c>
      <c r="R57" s="308">
        <f>VLOOKUP(B57,RPT_LNS_LUONG_CHE_DO!$B$5:$CE$980,74,FALSE)+VLOOKUP(B57,RPT_LNS_LUONG_CHE_DO!$B$5:$CE$980,73,FALSE)</f>
        <v>0</v>
      </c>
      <c r="S57" s="308">
        <f t="shared" si="0"/>
        <v>10580000</v>
      </c>
      <c r="T57" s="309">
        <f>VLOOKUP(B57,RPT_BAO_HIEM!$B$5:$N$1004,11,FALSE)</f>
        <v>279040</v>
      </c>
      <c r="U57" s="309">
        <f>VLOOKUP(B57,RPT_BAO_HIEM!$B$5:$N$1004,12,FALSE)</f>
        <v>52320</v>
      </c>
      <c r="V57" s="309">
        <f>VLOOKUP(B57,RPT_BAO_HIEM!$B$5:$N$1004,13,FALSE)</f>
        <v>34880</v>
      </c>
      <c r="W57" s="310">
        <f>VLOOKUP(B57,RPT_DOAN_PHI!$B$5:$H$913,7,FALSE)</f>
        <v>99000</v>
      </c>
      <c r="X57" s="309">
        <f>VLOOKUP(B57,RPT_THUE!$B$5:$H$916,7,FALSE)</f>
        <v>26688</v>
      </c>
      <c r="Y57" s="309">
        <f t="shared" si="1"/>
        <v>491928</v>
      </c>
      <c r="Z57" s="311">
        <f t="shared" si="2"/>
        <v>10088072</v>
      </c>
      <c r="AA57" s="311"/>
      <c r="AB57" s="311"/>
      <c r="AC57" s="311">
        <f t="shared" si="3"/>
        <v>10088072</v>
      </c>
    </row>
    <row r="58" spans="1:29" ht="17.25" customHeight="1">
      <c r="A58" s="302">
        <f t="shared" si="4"/>
        <v>53</v>
      </c>
      <c r="B58" s="303">
        <f>GD_LCD_HS_LNS!B56</f>
        <v>11146</v>
      </c>
      <c r="C58" s="303" t="str">
        <f>GD_LCD_HS_LNS!C56</f>
        <v>Trần Việt Phương</v>
      </c>
      <c r="D58" s="303" t="str">
        <f>GD_LCD_HS_LNS!D56</f>
        <v>NV Kế hoạch</v>
      </c>
      <c r="E58" s="304">
        <f>VLOOKUP(B58,GD_LCD_HS_LNS!$B$4:$E$914,4,FALSE)</f>
        <v>3488000</v>
      </c>
      <c r="F58" s="305">
        <v>19026465630019</v>
      </c>
      <c r="G58" s="306">
        <f>VLOOKUP(B58,GD_CHAM_CONG!$C$6:$AN$912,38,FALSE)</f>
        <v>22</v>
      </c>
      <c r="H58" s="306">
        <f>VLOOKUP(B58,GD_CHAM_CONG!$C$6:$AS$912,39,FALSE)+VLOOKUP(B58,GD_CHAM_CONG!$C$6:$AS$912,40,FALSE)+VLOOKUP(B58,GD_CHAM_CONG!$C$6:$AS$912,41,FALSE)+VLOOKUP(B58,GD_CHAM_CONG!$C$6:$AS$912,42,FALSE)+VLOOKUP(B58,GD_CHAM_CONG!$C$6:$AS$912,43,FALSE)</f>
        <v>0</v>
      </c>
      <c r="I58" s="306">
        <f>VLOOKUP(B58,GD_CHAM_CONG!$C$6:$AV$912,44,FALSE)+VLOOKUP(B58,GD_CHAM_CONG!$C$6:$AV$912,45,FALSE)+VLOOKUP(B58,GD_CHAM_CONG!$C$6:$AV$912,46,FALSE)</f>
        <v>0</v>
      </c>
      <c r="J58" s="306">
        <f>VLOOKUP(B58,GD_CHAM_CONG!$C$6:$AW$912,47,FALSE)</f>
        <v>0</v>
      </c>
      <c r="K58" s="306">
        <f>VLOOKUP(B58,GD_CHAM_CONG!$C$6:$AZ$912,47,FALSE)+VLOOKUP(B58,GD_CHAM_CONG!$C$6:$AZ$912,48,FALSE)</f>
        <v>0</v>
      </c>
      <c r="L58" s="306">
        <f>VLOOKUP(B58,GD_CHAM_CONG!$C$6:$BF$912,50,FALSE)+VLOOKUP(B58,GD_CHAM_CONG!$C$6:$BF$912,51,FALSE)+VLOOKUP(B58,GD_CHAM_CONG!$C$6:$BF$912,52,FALSE)+VLOOKUP(B58,GD_CHAM_CONG!$C$6:$BF$912,53,FALSE)+VLOOKUP(B58,GD_CHAM_CONG!$C$6:$BF$912,54,FALSE)</f>
        <v>0</v>
      </c>
      <c r="M58" s="307">
        <f>VLOOKUP(B58,GD_CHAM_CONG!$C$1:$BJ$397,60,FALSE)</f>
        <v>1</v>
      </c>
      <c r="N58" s="308">
        <f>VLOOKUP(B58,RPT_LNS_LUONG_CHE_DO!$B$5:$BA$976,52,FALSE)</f>
        <v>11700000</v>
      </c>
      <c r="O58" s="308">
        <f>VLOOKUP(B58,RPT_LNS_LUONG_CHE_DO!$B$5:$CA$976,78,FALSE)</f>
        <v>0</v>
      </c>
      <c r="P58" s="308">
        <f>VLOOKUP(B58,RPT_PHU_CAP_TN!$B$5:$G$916,6,FALSE)</f>
        <v>0</v>
      </c>
      <c r="Q58" s="308">
        <f>VLOOKUP(B58,RPT_TIEN_AN_TRUA!$B$5:$I$957,8,FALSE)</f>
        <v>680000</v>
      </c>
      <c r="R58" s="308">
        <f>VLOOKUP(B58,RPT_LNS_LUONG_CHE_DO!$B$5:$CE$980,74,FALSE)+VLOOKUP(B58,RPT_LNS_LUONG_CHE_DO!$B$5:$CE$980,73,FALSE)</f>
        <v>0</v>
      </c>
      <c r="S58" s="308">
        <f t="shared" si="0"/>
        <v>12380000</v>
      </c>
      <c r="T58" s="309">
        <f>VLOOKUP(B58,RPT_BAO_HIEM!$B$5:$N$1004,11,FALSE)</f>
        <v>279040</v>
      </c>
      <c r="U58" s="309">
        <f>VLOOKUP(B58,RPT_BAO_HIEM!$B$5:$N$1004,12,FALSE)</f>
        <v>52320</v>
      </c>
      <c r="V58" s="309">
        <f>VLOOKUP(B58,RPT_BAO_HIEM!$B$5:$N$1004,13,FALSE)</f>
        <v>34880</v>
      </c>
      <c r="W58" s="310">
        <f>VLOOKUP(B58,RPT_DOAN_PHI!$B$5:$H$913,7,FALSE)</f>
        <v>115000</v>
      </c>
      <c r="X58" s="309">
        <f>VLOOKUP(B58,RPT_THUE!$B$5:$H$916,7,FALSE)</f>
        <v>0</v>
      </c>
      <c r="Y58" s="309">
        <f t="shared" si="1"/>
        <v>481240</v>
      </c>
      <c r="Z58" s="311">
        <f t="shared" si="2"/>
        <v>11898760</v>
      </c>
      <c r="AA58" s="311"/>
      <c r="AB58" s="311"/>
      <c r="AC58" s="311">
        <f t="shared" si="3"/>
        <v>11898760</v>
      </c>
    </row>
    <row r="59" spans="1:29" ht="17.25" customHeight="1">
      <c r="A59" s="302">
        <f t="shared" si="4"/>
        <v>54</v>
      </c>
      <c r="B59" s="303">
        <f>GD_LCD_HS_LNS!B57</f>
        <v>10623</v>
      </c>
      <c r="C59" s="303" t="str">
        <f>GD_LCD_HS_LNS!C57</f>
        <v>Bùi Đức Hưng</v>
      </c>
      <c r="D59" s="303" t="str">
        <f>GD_LCD_HS_LNS!D57</f>
        <v>NV Marketing</v>
      </c>
      <c r="E59" s="304">
        <f>VLOOKUP(B59,GD_LCD_HS_LNS!$B$4:$E$914,4,FALSE)</f>
        <v>4534000</v>
      </c>
      <c r="F59" s="305">
        <v>10523498957014</v>
      </c>
      <c r="G59" s="306">
        <f>VLOOKUP(B59,GD_CHAM_CONG!$C$6:$AN$912,38,FALSE)</f>
        <v>22</v>
      </c>
      <c r="H59" s="306">
        <f>VLOOKUP(B59,GD_CHAM_CONG!$C$6:$AS$912,39,FALSE)+VLOOKUP(B59,GD_CHAM_CONG!$C$6:$AS$912,40,FALSE)+VLOOKUP(B59,GD_CHAM_CONG!$C$6:$AS$912,41,FALSE)+VLOOKUP(B59,GD_CHAM_CONG!$C$6:$AS$912,42,FALSE)+VLOOKUP(B59,GD_CHAM_CONG!$C$6:$AS$912,43,FALSE)</f>
        <v>0</v>
      </c>
      <c r="I59" s="306">
        <f>VLOOKUP(B59,GD_CHAM_CONG!$C$6:$AV$912,44,FALSE)+VLOOKUP(B59,GD_CHAM_CONG!$C$6:$AV$912,45,FALSE)+VLOOKUP(B59,GD_CHAM_CONG!$C$6:$AV$912,46,FALSE)</f>
        <v>0</v>
      </c>
      <c r="J59" s="306">
        <f>VLOOKUP(B59,GD_CHAM_CONG!$C$6:$AW$912,47,FALSE)</f>
        <v>0</v>
      </c>
      <c r="K59" s="306">
        <f>VLOOKUP(B59,GD_CHAM_CONG!$C$6:$AZ$912,47,FALSE)+VLOOKUP(B59,GD_CHAM_CONG!$C$6:$AZ$912,48,FALSE)</f>
        <v>0</v>
      </c>
      <c r="L59" s="306">
        <f>VLOOKUP(B59,GD_CHAM_CONG!$C$6:$BF$912,50,FALSE)+VLOOKUP(B59,GD_CHAM_CONG!$C$6:$BF$912,51,FALSE)+VLOOKUP(B59,GD_CHAM_CONG!$C$6:$BF$912,52,FALSE)+VLOOKUP(B59,GD_CHAM_CONG!$C$6:$BF$912,53,FALSE)+VLOOKUP(B59,GD_CHAM_CONG!$C$6:$BF$912,54,FALSE)</f>
        <v>0</v>
      </c>
      <c r="M59" s="307">
        <f>VLOOKUP(B59,GD_CHAM_CONG!$C$1:$BJ$397,60,FALSE)</f>
        <v>1.05</v>
      </c>
      <c r="N59" s="308">
        <f>VLOOKUP(B59,RPT_LNS_LUONG_CHE_DO!$B$5:$BA$976,52,FALSE)</f>
        <v>12285000.000000002</v>
      </c>
      <c r="O59" s="308">
        <f>VLOOKUP(B59,RPT_LNS_LUONG_CHE_DO!$B$5:$CA$976,78,FALSE)</f>
        <v>0</v>
      </c>
      <c r="P59" s="308">
        <f>VLOOKUP(B59,RPT_PHU_CAP_TN!$B$5:$G$916,6,FALSE)</f>
        <v>0</v>
      </c>
      <c r="Q59" s="308">
        <f>VLOOKUP(B59,RPT_TIEN_AN_TRUA!$B$5:$I$957,8,FALSE)</f>
        <v>680000</v>
      </c>
      <c r="R59" s="308">
        <f>VLOOKUP(B59,RPT_LNS_LUONG_CHE_DO!$B$5:$CE$980,74,FALSE)+VLOOKUP(B59,RPT_LNS_LUONG_CHE_DO!$B$5:$CE$980,73,FALSE)</f>
        <v>0</v>
      </c>
      <c r="S59" s="308">
        <f t="shared" si="0"/>
        <v>12965000.000000002</v>
      </c>
      <c r="T59" s="309">
        <f>VLOOKUP(B59,RPT_BAO_HIEM!$B$5:$N$1004,11,FALSE)</f>
        <v>362720</v>
      </c>
      <c r="U59" s="309">
        <f>VLOOKUP(B59,RPT_BAO_HIEM!$B$5:$N$1004,12,FALSE)</f>
        <v>68010</v>
      </c>
      <c r="V59" s="309">
        <f>VLOOKUP(B59,RPT_BAO_HIEM!$B$5:$N$1004,13,FALSE)</f>
        <v>45340</v>
      </c>
      <c r="W59" s="310">
        <f>VLOOKUP(B59,RPT_DOAN_PHI!$B$5:$H$913,7,FALSE)</f>
        <v>115000</v>
      </c>
      <c r="X59" s="309">
        <f>VLOOKUP(B59,RPT_THUE!$B$5:$H$916,7,FALSE)</f>
        <v>0</v>
      </c>
      <c r="Y59" s="309">
        <f t="shared" si="1"/>
        <v>591070</v>
      </c>
      <c r="Z59" s="311">
        <f t="shared" si="2"/>
        <v>12373930.000000002</v>
      </c>
      <c r="AA59" s="311"/>
      <c r="AB59" s="312"/>
      <c r="AC59" s="311">
        <f t="shared" si="3"/>
        <v>12373930.000000002</v>
      </c>
    </row>
    <row r="60" spans="1:29" ht="17.25" customHeight="1">
      <c r="A60" s="302">
        <f t="shared" si="4"/>
        <v>55</v>
      </c>
      <c r="B60" s="303">
        <f>GD_LCD_HS_LNS!B58</f>
        <v>11129</v>
      </c>
      <c r="C60" s="303" t="str">
        <f>GD_LCD_HS_LNS!C58</f>
        <v>Nguyễn Văn Hiệp</v>
      </c>
      <c r="D60" s="303" t="str">
        <f>GD_LCD_HS_LNS!D58</f>
        <v>NV Tài liệu và HDCX</v>
      </c>
      <c r="E60" s="304">
        <f>VLOOKUP(B60,GD_LCD_HS_LNS!$B$4:$E$914,4,FALSE)</f>
        <v>4534000</v>
      </c>
      <c r="F60" s="305">
        <v>19026970091017</v>
      </c>
      <c r="G60" s="306">
        <f>VLOOKUP(B60,GD_CHAM_CONG!$C$6:$AN$912,38,FALSE)</f>
        <v>22</v>
      </c>
      <c r="H60" s="306">
        <f>VLOOKUP(B60,GD_CHAM_CONG!$C$6:$AS$912,39,FALSE)+VLOOKUP(B60,GD_CHAM_CONG!$C$6:$AS$912,40,FALSE)+VLOOKUP(B60,GD_CHAM_CONG!$C$6:$AS$912,41,FALSE)+VLOOKUP(B60,GD_CHAM_CONG!$C$6:$AS$912,42,FALSE)+VLOOKUP(B60,GD_CHAM_CONG!$C$6:$AS$912,43,FALSE)</f>
        <v>0</v>
      </c>
      <c r="I60" s="306">
        <f>VLOOKUP(B60,GD_CHAM_CONG!$C$6:$AV$912,44,FALSE)+VLOOKUP(B60,GD_CHAM_CONG!$C$6:$AV$912,45,FALSE)+VLOOKUP(B60,GD_CHAM_CONG!$C$6:$AV$912,46,FALSE)</f>
        <v>0</v>
      </c>
      <c r="J60" s="306">
        <f>VLOOKUP(B60,GD_CHAM_CONG!$C$6:$AW$912,47,FALSE)</f>
        <v>0</v>
      </c>
      <c r="K60" s="306">
        <f>VLOOKUP(B60,GD_CHAM_CONG!$C$6:$AZ$912,47,FALSE)+VLOOKUP(B60,GD_CHAM_CONG!$C$6:$AZ$912,48,FALSE)</f>
        <v>0</v>
      </c>
      <c r="L60" s="306">
        <f>VLOOKUP(B60,GD_CHAM_CONG!$C$6:$BF$912,50,FALSE)+VLOOKUP(B60,GD_CHAM_CONG!$C$6:$BF$912,51,FALSE)+VLOOKUP(B60,GD_CHAM_CONG!$C$6:$BF$912,52,FALSE)+VLOOKUP(B60,GD_CHAM_CONG!$C$6:$BF$912,53,FALSE)+VLOOKUP(B60,GD_CHAM_CONG!$C$6:$BF$912,54,FALSE)</f>
        <v>0</v>
      </c>
      <c r="M60" s="307">
        <f>VLOOKUP(B60,GD_CHAM_CONG!$C$1:$BJ$397,60,FALSE)</f>
        <v>1</v>
      </c>
      <c r="N60" s="308">
        <f>VLOOKUP(B60,RPT_LNS_LUONG_CHE_DO!$B$5:$BA$976,52,FALSE)</f>
        <v>11700000</v>
      </c>
      <c r="O60" s="308">
        <f>VLOOKUP(B60,RPT_LNS_LUONG_CHE_DO!$B$5:$CA$976,78,FALSE)</f>
        <v>0</v>
      </c>
      <c r="P60" s="308">
        <f>VLOOKUP(B60,RPT_PHU_CAP_TN!$B$5:$G$916,6,FALSE)</f>
        <v>0</v>
      </c>
      <c r="Q60" s="308">
        <f>VLOOKUP(B60,RPT_TIEN_AN_TRUA!$B$5:$I$957,8,FALSE)</f>
        <v>680000</v>
      </c>
      <c r="R60" s="308">
        <f>VLOOKUP(B60,RPT_LNS_LUONG_CHE_DO!$B$5:$CE$980,74,FALSE)+VLOOKUP(B60,RPT_LNS_LUONG_CHE_DO!$B$5:$CE$980,73,FALSE)</f>
        <v>0</v>
      </c>
      <c r="S60" s="308">
        <f t="shared" si="0"/>
        <v>12380000</v>
      </c>
      <c r="T60" s="309">
        <f>VLOOKUP(B60,RPT_BAO_HIEM!$B$5:$N$1004,11,FALSE)</f>
        <v>362720</v>
      </c>
      <c r="U60" s="309">
        <f>VLOOKUP(B60,RPT_BAO_HIEM!$B$5:$N$1004,12,FALSE)</f>
        <v>68010</v>
      </c>
      <c r="V60" s="309">
        <f>VLOOKUP(B60,RPT_BAO_HIEM!$B$5:$N$1004,13,FALSE)</f>
        <v>45340</v>
      </c>
      <c r="W60" s="310">
        <f>VLOOKUP(B60,RPT_DOAN_PHI!$B$5:$H$913,7,FALSE)</f>
        <v>115000</v>
      </c>
      <c r="X60" s="309">
        <f>VLOOKUP(B60,RPT_THUE!$B$5:$H$916,7,FALSE)</f>
        <v>111196.5</v>
      </c>
      <c r="Y60" s="309">
        <f t="shared" si="1"/>
        <v>702266.5</v>
      </c>
      <c r="Z60" s="311">
        <f t="shared" si="2"/>
        <v>11677733.5</v>
      </c>
      <c r="AA60" s="311"/>
      <c r="AB60" s="312"/>
      <c r="AC60" s="311">
        <f t="shared" si="3"/>
        <v>11677733.5</v>
      </c>
    </row>
    <row r="61" spans="1:29" ht="17.25" customHeight="1">
      <c r="A61" s="302">
        <f t="shared" si="4"/>
        <v>56</v>
      </c>
      <c r="B61" s="303">
        <f>GD_LCD_HS_LNS!B59</f>
        <v>10561</v>
      </c>
      <c r="C61" s="303" t="str">
        <f>GD_LCD_HS_LNS!C59</f>
        <v>Vũ Quảng Ba</v>
      </c>
      <c r="D61" s="303" t="str">
        <f>GD_LCD_HS_LNS!D59</f>
        <v>NV Thủ kho</v>
      </c>
      <c r="E61" s="304">
        <f>VLOOKUP(B61,GD_LCD_HS_LNS!$B$4:$E$914,4,FALSE)</f>
        <v>3778000</v>
      </c>
      <c r="F61" s="305">
        <v>10520047964018</v>
      </c>
      <c r="G61" s="306">
        <f>VLOOKUP(B61,GD_CHAM_CONG!$C$6:$AN$912,38,FALSE)</f>
        <v>22</v>
      </c>
      <c r="H61" s="306">
        <f>VLOOKUP(B61,GD_CHAM_CONG!$C$6:$AS$912,39,FALSE)+VLOOKUP(B61,GD_CHAM_CONG!$C$6:$AS$912,40,FALSE)+VLOOKUP(B61,GD_CHAM_CONG!$C$6:$AS$912,41,FALSE)+VLOOKUP(B61,GD_CHAM_CONG!$C$6:$AS$912,42,FALSE)+VLOOKUP(B61,GD_CHAM_CONG!$C$6:$AS$912,43,FALSE)</f>
        <v>0</v>
      </c>
      <c r="I61" s="306">
        <f>VLOOKUP(B61,GD_CHAM_CONG!$C$6:$AV$912,44,FALSE)+VLOOKUP(B61,GD_CHAM_CONG!$C$6:$AV$912,45,FALSE)+VLOOKUP(B61,GD_CHAM_CONG!$C$6:$AV$912,46,FALSE)</f>
        <v>0</v>
      </c>
      <c r="J61" s="306">
        <f>VLOOKUP(B61,GD_CHAM_CONG!$C$6:$AW$912,47,FALSE)</f>
        <v>0</v>
      </c>
      <c r="K61" s="306">
        <f>VLOOKUP(B61,GD_CHAM_CONG!$C$6:$AZ$912,47,FALSE)+VLOOKUP(B61,GD_CHAM_CONG!$C$6:$AZ$912,48,FALSE)</f>
        <v>0</v>
      </c>
      <c r="L61" s="306">
        <f>VLOOKUP(B61,GD_CHAM_CONG!$C$6:$BF$912,50,FALSE)+VLOOKUP(B61,GD_CHAM_CONG!$C$6:$BF$912,51,FALSE)+VLOOKUP(B61,GD_CHAM_CONG!$C$6:$BF$912,52,FALSE)+VLOOKUP(B61,GD_CHAM_CONG!$C$6:$BF$912,53,FALSE)+VLOOKUP(B61,GD_CHAM_CONG!$C$6:$BF$912,54,FALSE)</f>
        <v>0</v>
      </c>
      <c r="M61" s="307">
        <f>VLOOKUP(B61,GD_CHAM_CONG!$C$1:$BJ$397,60,FALSE)</f>
        <v>1</v>
      </c>
      <c r="N61" s="308">
        <f>VLOOKUP(B61,RPT_LNS_LUONG_CHE_DO!$B$5:$BA$976,52,FALSE)</f>
        <v>10169999.999999998</v>
      </c>
      <c r="O61" s="308">
        <f>VLOOKUP(B61,RPT_LNS_LUONG_CHE_DO!$B$5:$CA$976,78,FALSE)</f>
        <v>0</v>
      </c>
      <c r="P61" s="308">
        <f>VLOOKUP(B61,RPT_PHU_CAP_TN!$B$5:$G$916,6,FALSE)</f>
        <v>0</v>
      </c>
      <c r="Q61" s="308">
        <f>VLOOKUP(B61,RPT_TIEN_AN_TRUA!$B$5:$I$957,8,FALSE)</f>
        <v>680000</v>
      </c>
      <c r="R61" s="308">
        <f>VLOOKUP(B61,RPT_LNS_LUONG_CHE_DO!$B$5:$CE$980,74,FALSE)+VLOOKUP(B61,RPT_LNS_LUONG_CHE_DO!$B$5:$CE$980,73,FALSE)</f>
        <v>0</v>
      </c>
      <c r="S61" s="308">
        <f t="shared" si="0"/>
        <v>10849999.999999998</v>
      </c>
      <c r="T61" s="309">
        <f>VLOOKUP(B61,RPT_BAO_HIEM!$B$5:$N$1004,11,FALSE)</f>
        <v>302240</v>
      </c>
      <c r="U61" s="309">
        <f>VLOOKUP(B61,RPT_BAO_HIEM!$B$5:$N$1004,12,FALSE)</f>
        <v>56670</v>
      </c>
      <c r="V61" s="309">
        <f>VLOOKUP(B61,RPT_BAO_HIEM!$B$5:$N$1004,13,FALSE)</f>
        <v>37780</v>
      </c>
      <c r="W61" s="310">
        <f>VLOOKUP(B61,RPT_DOAN_PHI!$B$5:$H$913,7,FALSE)</f>
        <v>101700</v>
      </c>
      <c r="X61" s="309">
        <f>VLOOKUP(B61,RPT_THUE!$B$5:$H$916,7,FALSE)</f>
        <v>0</v>
      </c>
      <c r="Y61" s="309">
        <f t="shared" si="1"/>
        <v>498390</v>
      </c>
      <c r="Z61" s="311">
        <f t="shared" si="2"/>
        <v>10351609.999999998</v>
      </c>
      <c r="AA61" s="311"/>
      <c r="AB61" s="311"/>
      <c r="AC61" s="311">
        <f t="shared" si="3"/>
        <v>10351609.999999998</v>
      </c>
    </row>
    <row r="62" spans="1:29" ht="17.25" customHeight="1">
      <c r="A62" s="302">
        <f t="shared" si="4"/>
        <v>57</v>
      </c>
      <c r="B62" s="303">
        <f>GD_LCD_HS_LNS!B60</f>
        <v>10784</v>
      </c>
      <c r="C62" s="303" t="str">
        <f>GD_LCD_HS_LNS!C60</f>
        <v>Lê Thị Thạch</v>
      </c>
      <c r="D62" s="303" t="str">
        <f>GD_LCD_HS_LNS!D60</f>
        <v>NV Thủ kho</v>
      </c>
      <c r="E62" s="304">
        <f>VLOOKUP(B62,GD_LCD_HS_LNS!$B$4:$E$914,4,FALSE)</f>
        <v>3488000</v>
      </c>
      <c r="F62" s="305">
        <v>10522162762014</v>
      </c>
      <c r="G62" s="306">
        <f>VLOOKUP(B62,GD_CHAM_CONG!$C$6:$AN$912,38,FALSE)</f>
        <v>22</v>
      </c>
      <c r="H62" s="306">
        <f>VLOOKUP(B62,GD_CHAM_CONG!$C$6:$AS$912,39,FALSE)+VLOOKUP(B62,GD_CHAM_CONG!$C$6:$AS$912,40,FALSE)+VLOOKUP(B62,GD_CHAM_CONG!$C$6:$AS$912,41,FALSE)+VLOOKUP(B62,GD_CHAM_CONG!$C$6:$AS$912,42,FALSE)+VLOOKUP(B62,GD_CHAM_CONG!$C$6:$AS$912,43,FALSE)</f>
        <v>0</v>
      </c>
      <c r="I62" s="306">
        <f>VLOOKUP(B62,GD_CHAM_CONG!$C$6:$AV$912,44,FALSE)+VLOOKUP(B62,GD_CHAM_CONG!$C$6:$AV$912,45,FALSE)+VLOOKUP(B62,GD_CHAM_CONG!$C$6:$AV$912,46,FALSE)</f>
        <v>0</v>
      </c>
      <c r="J62" s="306">
        <f>VLOOKUP(B62,GD_CHAM_CONG!$C$6:$AW$912,47,FALSE)</f>
        <v>0</v>
      </c>
      <c r="K62" s="306">
        <f>VLOOKUP(B62,GD_CHAM_CONG!$C$6:$AZ$912,47,FALSE)+VLOOKUP(B62,GD_CHAM_CONG!$C$6:$AZ$912,48,FALSE)</f>
        <v>0</v>
      </c>
      <c r="L62" s="306">
        <f>VLOOKUP(B62,GD_CHAM_CONG!$C$6:$BF$912,50,FALSE)+VLOOKUP(B62,GD_CHAM_CONG!$C$6:$BF$912,51,FALSE)+VLOOKUP(B62,GD_CHAM_CONG!$C$6:$BF$912,52,FALSE)+VLOOKUP(B62,GD_CHAM_CONG!$C$6:$BF$912,53,FALSE)+VLOOKUP(B62,GD_CHAM_CONG!$C$6:$BF$912,54,FALSE)</f>
        <v>0</v>
      </c>
      <c r="M62" s="307">
        <f>VLOOKUP(B62,GD_CHAM_CONG!$C$1:$BJ$397,60,FALSE)</f>
        <v>1</v>
      </c>
      <c r="N62" s="308">
        <f>VLOOKUP(B62,RPT_LNS_LUONG_CHE_DO!$B$5:$BA$976,52,FALSE)</f>
        <v>8550000</v>
      </c>
      <c r="O62" s="308">
        <f>VLOOKUP(B62,RPT_LNS_LUONG_CHE_DO!$B$5:$CA$976,78,FALSE)</f>
        <v>0</v>
      </c>
      <c r="P62" s="308">
        <f>VLOOKUP(B62,RPT_PHU_CAP_TN!$B$5:$G$916,6,FALSE)</f>
        <v>0</v>
      </c>
      <c r="Q62" s="308">
        <f>VLOOKUP(B62,RPT_TIEN_AN_TRUA!$B$5:$I$957,8,FALSE)</f>
        <v>680000</v>
      </c>
      <c r="R62" s="308">
        <f>VLOOKUP(B62,RPT_LNS_LUONG_CHE_DO!$B$5:$CE$980,74,FALSE)+VLOOKUP(B62,RPT_LNS_LUONG_CHE_DO!$B$5:$CE$980,73,FALSE)</f>
        <v>0</v>
      </c>
      <c r="S62" s="308">
        <f t="shared" si="0"/>
        <v>9230000</v>
      </c>
      <c r="T62" s="309">
        <f>VLOOKUP(B62,RPT_BAO_HIEM!$B$5:$N$1004,11,FALSE)</f>
        <v>279040</v>
      </c>
      <c r="U62" s="309">
        <f>VLOOKUP(B62,RPT_BAO_HIEM!$B$5:$N$1004,12,FALSE)</f>
        <v>52320</v>
      </c>
      <c r="V62" s="309">
        <f>VLOOKUP(B62,RPT_BAO_HIEM!$B$5:$N$1004,13,FALSE)</f>
        <v>34880</v>
      </c>
      <c r="W62" s="310">
        <f>VLOOKUP(B62,RPT_DOAN_PHI!$B$5:$H$913,7,FALSE)</f>
        <v>85500</v>
      </c>
      <c r="X62" s="309">
        <f>VLOOKUP(B62,RPT_THUE!$B$5:$H$916,7,FALSE)</f>
        <v>0</v>
      </c>
      <c r="Y62" s="309">
        <f t="shared" si="1"/>
        <v>451740</v>
      </c>
      <c r="Z62" s="311">
        <f t="shared" si="2"/>
        <v>8778260</v>
      </c>
      <c r="AA62" s="311"/>
      <c r="AB62" s="311"/>
      <c r="AC62" s="311">
        <f t="shared" si="3"/>
        <v>8778260</v>
      </c>
    </row>
    <row r="63" spans="1:29" ht="17.25" customHeight="1">
      <c r="A63" s="302">
        <f t="shared" si="4"/>
        <v>58</v>
      </c>
      <c r="B63" s="303">
        <f>GD_LCD_HS_LNS!B61</f>
        <v>10558</v>
      </c>
      <c r="C63" s="303" t="str">
        <f>GD_LCD_HS_LNS!C61</f>
        <v>Vương Hoàng Linh</v>
      </c>
      <c r="D63" s="303" t="str">
        <f>GD_LCD_HS_LNS!D61</f>
        <v>Chuyên viên pháp lý</v>
      </c>
      <c r="E63" s="304">
        <f>VLOOKUP(B63,GD_LCD_HS_LNS!$B$4:$E$914,4,FALSE)</f>
        <v>4534000</v>
      </c>
      <c r="F63" s="305">
        <v>10524109595011</v>
      </c>
      <c r="G63" s="306">
        <f>VLOOKUP(B63,GD_CHAM_CONG!$C$6:$AN$912,38,FALSE)</f>
        <v>22</v>
      </c>
      <c r="H63" s="306">
        <f>VLOOKUP(B63,GD_CHAM_CONG!$C$6:$AS$912,39,FALSE)+VLOOKUP(B63,GD_CHAM_CONG!$C$6:$AS$912,40,FALSE)+VLOOKUP(B63,GD_CHAM_CONG!$C$6:$AS$912,41,FALSE)+VLOOKUP(B63,GD_CHAM_CONG!$C$6:$AS$912,42,FALSE)+VLOOKUP(B63,GD_CHAM_CONG!$C$6:$AS$912,43,FALSE)</f>
        <v>0</v>
      </c>
      <c r="I63" s="306">
        <f>VLOOKUP(B63,GD_CHAM_CONG!$C$6:$AV$912,44,FALSE)+VLOOKUP(B63,GD_CHAM_CONG!$C$6:$AV$912,45,FALSE)+VLOOKUP(B63,GD_CHAM_CONG!$C$6:$AV$912,46,FALSE)</f>
        <v>0</v>
      </c>
      <c r="J63" s="306">
        <f>VLOOKUP(B63,GD_CHAM_CONG!$C$6:$AW$912,47,FALSE)</f>
        <v>0</v>
      </c>
      <c r="K63" s="306">
        <f>VLOOKUP(B63,GD_CHAM_CONG!$C$6:$AZ$912,47,FALSE)+VLOOKUP(B63,GD_CHAM_CONG!$C$6:$AZ$912,48,FALSE)</f>
        <v>0</v>
      </c>
      <c r="L63" s="306">
        <f>VLOOKUP(B63,GD_CHAM_CONG!$C$6:$BF$912,50,FALSE)+VLOOKUP(B63,GD_CHAM_CONG!$C$6:$BF$912,51,FALSE)+VLOOKUP(B63,GD_CHAM_CONG!$C$6:$BF$912,52,FALSE)+VLOOKUP(B63,GD_CHAM_CONG!$C$6:$BF$912,53,FALSE)+VLOOKUP(B63,GD_CHAM_CONG!$C$6:$BF$912,54,FALSE)</f>
        <v>0</v>
      </c>
      <c r="M63" s="307">
        <f>VLOOKUP(B63,GD_CHAM_CONG!$C$1:$BJ$397,60,FALSE)</f>
        <v>1</v>
      </c>
      <c r="N63" s="308">
        <f>VLOOKUP(B63,RPT_LNS_LUONG_CHE_DO!$B$5:$BA$976,52,FALSE)</f>
        <v>12419999.999999998</v>
      </c>
      <c r="O63" s="308">
        <f>VLOOKUP(B63,RPT_LNS_LUONG_CHE_DO!$B$5:$CA$976,78,FALSE)</f>
        <v>0</v>
      </c>
      <c r="P63" s="308">
        <f>VLOOKUP(B63,RPT_PHU_CAP_TN!$B$5:$G$916,6,FALSE)</f>
        <v>0</v>
      </c>
      <c r="Q63" s="308">
        <f>VLOOKUP(B63,RPT_TIEN_AN_TRUA!$B$5:$I$957,8,FALSE)</f>
        <v>680000</v>
      </c>
      <c r="R63" s="308">
        <f>VLOOKUP(B63,RPT_LNS_LUONG_CHE_DO!$B$5:$CE$980,74,FALSE)+VLOOKUP(B63,RPT_LNS_LUONG_CHE_DO!$B$5:$CE$980,73,FALSE)</f>
        <v>0</v>
      </c>
      <c r="S63" s="308">
        <f t="shared" si="0"/>
        <v>13099999.999999998</v>
      </c>
      <c r="T63" s="309">
        <f>VLOOKUP(B63,RPT_BAO_HIEM!$B$5:$N$1004,11,FALSE)</f>
        <v>362720</v>
      </c>
      <c r="U63" s="309">
        <f>VLOOKUP(B63,RPT_BAO_HIEM!$B$5:$N$1004,12,FALSE)</f>
        <v>68010</v>
      </c>
      <c r="V63" s="309">
        <f>VLOOKUP(B63,RPT_BAO_HIEM!$B$5:$N$1004,13,FALSE)</f>
        <v>45340</v>
      </c>
      <c r="W63" s="310">
        <f>VLOOKUP(B63,RPT_DOAN_PHI!$B$5:$H$913,7,FALSE)</f>
        <v>115000</v>
      </c>
      <c r="X63" s="309">
        <f>VLOOKUP(B63,RPT_THUE!$B$5:$H$916,7,FALSE)</f>
        <v>0</v>
      </c>
      <c r="Y63" s="309">
        <f t="shared" si="1"/>
        <v>591070</v>
      </c>
      <c r="Z63" s="311">
        <f t="shared" si="2"/>
        <v>12508929.999999998</v>
      </c>
      <c r="AA63" s="311"/>
      <c r="AB63" s="311"/>
      <c r="AC63" s="311">
        <f t="shared" si="3"/>
        <v>12508929.999999998</v>
      </c>
    </row>
    <row r="64" spans="1:29" ht="17.25" customHeight="1">
      <c r="A64" s="302">
        <f t="shared" si="4"/>
        <v>59</v>
      </c>
      <c r="B64" s="303">
        <f>GD_LCD_HS_LNS!B62</f>
        <v>10564</v>
      </c>
      <c r="C64" s="303" t="str">
        <f>GD_LCD_HS_LNS!C62</f>
        <v>Nguyễn Thị Quỳnh Anh</v>
      </c>
      <c r="D64" s="303" t="str">
        <f>GD_LCD_HS_LNS!D62</f>
        <v>Nv Thống kê</v>
      </c>
      <c r="E64" s="304">
        <f>VLOOKUP(B64,GD_LCD_HS_LNS!$B$4:$E$914,4,FALSE)</f>
        <v>3488000</v>
      </c>
      <c r="F64" s="305">
        <v>10522162015014</v>
      </c>
      <c r="G64" s="306">
        <f>VLOOKUP(B64,GD_CHAM_CONG!$C$6:$AN$912,38,FALSE)</f>
        <v>19</v>
      </c>
      <c r="H64" s="306">
        <f>VLOOKUP(B64,GD_CHAM_CONG!$C$6:$AS$912,39,FALSE)+VLOOKUP(B64,GD_CHAM_CONG!$C$6:$AS$912,40,FALSE)+VLOOKUP(B64,GD_CHAM_CONG!$C$6:$AS$912,41,FALSE)+VLOOKUP(B64,GD_CHAM_CONG!$C$6:$AS$912,42,FALSE)+VLOOKUP(B64,GD_CHAM_CONG!$C$6:$AS$912,43,FALSE)</f>
        <v>0</v>
      </c>
      <c r="I64" s="306">
        <f>VLOOKUP(B64,GD_CHAM_CONG!$C$6:$AV$912,44,FALSE)+VLOOKUP(B64,GD_CHAM_CONG!$C$6:$AV$912,45,FALSE)+VLOOKUP(B64,GD_CHAM_CONG!$C$6:$AV$912,46,FALSE)</f>
        <v>0</v>
      </c>
      <c r="J64" s="306">
        <f>VLOOKUP(B64,GD_CHAM_CONG!$C$6:$AW$912,47,FALSE)</f>
        <v>0</v>
      </c>
      <c r="K64" s="306">
        <f>VLOOKUP(B64,GD_CHAM_CONG!$C$6:$AZ$912,47,FALSE)+VLOOKUP(B64,GD_CHAM_CONG!$C$6:$AZ$912,48,FALSE)</f>
        <v>3</v>
      </c>
      <c r="L64" s="306">
        <f>VLOOKUP(B64,GD_CHAM_CONG!$C$6:$BF$912,50,FALSE)+VLOOKUP(B64,GD_CHAM_CONG!$C$6:$BF$912,51,FALSE)+VLOOKUP(B64,GD_CHAM_CONG!$C$6:$BF$912,52,FALSE)+VLOOKUP(B64,GD_CHAM_CONG!$C$6:$BF$912,53,FALSE)+VLOOKUP(B64,GD_CHAM_CONG!$C$6:$BF$912,54,FALSE)</f>
        <v>0</v>
      </c>
      <c r="M64" s="307">
        <f>VLOOKUP(B64,GD_CHAM_CONG!$C$1:$BJ$397,60,FALSE)</f>
        <v>1</v>
      </c>
      <c r="N64" s="308">
        <f>VLOOKUP(B64,RPT_LNS_LUONG_CHE_DO!$B$5:$BA$976,52,FALSE)</f>
        <v>8550000</v>
      </c>
      <c r="O64" s="308">
        <f>VLOOKUP(B64,RPT_LNS_LUONG_CHE_DO!$B$5:$CA$976,78,FALSE)</f>
        <v>402461.5384615385</v>
      </c>
      <c r="P64" s="308">
        <f>VLOOKUP(B64,RPT_PHU_CAP_TN!$B$5:$G$916,6,FALSE)</f>
        <v>0</v>
      </c>
      <c r="Q64" s="308">
        <f>VLOOKUP(B64,RPT_TIEN_AN_TRUA!$B$5:$I$957,8,FALSE)</f>
        <v>587272.72727272729</v>
      </c>
      <c r="R64" s="308">
        <f>VLOOKUP(B64,RPT_LNS_LUONG_CHE_DO!$B$5:$CE$980,74,FALSE)+VLOOKUP(B64,RPT_LNS_LUONG_CHE_DO!$B$5:$CE$980,73,FALSE)</f>
        <v>0</v>
      </c>
      <c r="S64" s="308">
        <f t="shared" si="0"/>
        <v>9539734.2657342646</v>
      </c>
      <c r="T64" s="309">
        <f>VLOOKUP(B64,RPT_BAO_HIEM!$B$5:$N$1004,11,FALSE)</f>
        <v>279040</v>
      </c>
      <c r="U64" s="309">
        <f>VLOOKUP(B64,RPT_BAO_HIEM!$B$5:$N$1004,12,FALSE)</f>
        <v>52320</v>
      </c>
      <c r="V64" s="309">
        <f>VLOOKUP(B64,RPT_BAO_HIEM!$B$5:$N$1004,13,FALSE)</f>
        <v>34880</v>
      </c>
      <c r="W64" s="310">
        <f>VLOOKUP(B64,RPT_DOAN_PHI!$B$5:$H$913,7,FALSE)</f>
        <v>89525</v>
      </c>
      <c r="X64" s="309">
        <f>VLOOKUP(B64,RPT_THUE!$B$5:$H$916,7,FALSE)</f>
        <v>0</v>
      </c>
      <c r="Y64" s="309">
        <f t="shared" si="1"/>
        <v>455765</v>
      </c>
      <c r="Z64" s="311">
        <f t="shared" si="2"/>
        <v>9083969.2657342646</v>
      </c>
      <c r="AA64" s="312"/>
      <c r="AB64" s="311"/>
      <c r="AC64" s="311">
        <f t="shared" si="3"/>
        <v>9083969.2657342646</v>
      </c>
    </row>
    <row r="65" spans="1:40" ht="17.25" customHeight="1">
      <c r="A65" s="302">
        <f t="shared" si="4"/>
        <v>60</v>
      </c>
      <c r="B65" s="303">
        <f>GD_LCD_HS_LNS!B63</f>
        <v>10641</v>
      </c>
      <c r="C65" s="303" t="str">
        <f>GD_LCD_HS_LNS!C63</f>
        <v>Nguyễn Kim Oanh</v>
      </c>
      <c r="D65" s="303" t="str">
        <f>GD_LCD_HS_LNS!D63</f>
        <v>Trưởng phòng</v>
      </c>
      <c r="E65" s="317">
        <f>VLOOKUP(B65,GD_LCD_HS_LNS!$B$4:$E$914,4,FALSE)</f>
        <v>5503000</v>
      </c>
      <c r="F65" s="305">
        <v>10520003086013</v>
      </c>
      <c r="G65" s="306">
        <f>VLOOKUP(B65,GD_CHAM_CONG!$C$6:$AN$912,38,FALSE)</f>
        <v>22</v>
      </c>
      <c r="H65" s="306">
        <f>VLOOKUP(B65,GD_CHAM_CONG!$C$6:$AS$912,39,FALSE)+VLOOKUP(B65,GD_CHAM_CONG!$C$6:$AS$912,40,FALSE)+VLOOKUP(B65,GD_CHAM_CONG!$C$6:$AS$912,41,FALSE)+VLOOKUP(B65,GD_CHAM_CONG!$C$6:$AS$912,42,FALSE)+VLOOKUP(B65,GD_CHAM_CONG!$C$6:$AS$912,43,FALSE)</f>
        <v>0</v>
      </c>
      <c r="I65" s="306">
        <f>VLOOKUP(B65,GD_CHAM_CONG!$C$6:$AV$912,44,FALSE)+VLOOKUP(B65,GD_CHAM_CONG!$C$6:$AV$912,45,FALSE)+VLOOKUP(B65,GD_CHAM_CONG!$C$6:$AV$912,46,FALSE)</f>
        <v>0</v>
      </c>
      <c r="J65" s="306">
        <f>VLOOKUP(B65,GD_CHAM_CONG!$C$6:$AW$912,47,FALSE)</f>
        <v>0</v>
      </c>
      <c r="K65" s="306">
        <f>VLOOKUP(B65,GD_CHAM_CONG!$C$6:$AZ$912,47,FALSE)+VLOOKUP(B65,GD_CHAM_CONG!$C$6:$AZ$912,48,FALSE)</f>
        <v>0</v>
      </c>
      <c r="L65" s="306">
        <f>VLOOKUP(B65,GD_CHAM_CONG!$C$6:$BF$912,50,FALSE)+VLOOKUP(B65,GD_CHAM_CONG!$C$6:$BF$912,51,FALSE)+VLOOKUP(B65,GD_CHAM_CONG!$C$6:$BF$912,52,FALSE)+VLOOKUP(B65,GD_CHAM_CONG!$C$6:$BF$912,53,FALSE)+VLOOKUP(B65,GD_CHAM_CONG!$C$6:$BF$912,54,FALSE)</f>
        <v>0</v>
      </c>
      <c r="M65" s="307">
        <f>VLOOKUP(B65,GD_CHAM_CONG!$C$1:$BJ$397,60,FALSE)</f>
        <v>1</v>
      </c>
      <c r="N65" s="308">
        <f>VLOOKUP(B65,RPT_LNS_LUONG_CHE_DO!$B$5:$BA$976,52,FALSE)</f>
        <v>28485000</v>
      </c>
      <c r="O65" s="308">
        <f>VLOOKUP(B65,RPT_LNS_LUONG_CHE_DO!$B$5:$CA$976,78,FALSE)</f>
        <v>0</v>
      </c>
      <c r="P65" s="317">
        <f>VLOOKUP(B65,RPT_PHU_CAP_TN!$B$5:$G$916,6,FALSE)</f>
        <v>0</v>
      </c>
      <c r="Q65" s="317">
        <f>VLOOKUP(B65,RPT_TIEN_AN_TRUA!$B$5:$I$957,8,FALSE)</f>
        <v>680000</v>
      </c>
      <c r="R65" s="308">
        <f>VLOOKUP(B65,RPT_LNS_LUONG_CHE_DO!$B$5:$CE$980,74,FALSE)+VLOOKUP(B65,RPT_LNS_LUONG_CHE_DO!$B$5:$CE$980,73,FALSE)</f>
        <v>0</v>
      </c>
      <c r="S65" s="317">
        <f t="shared" si="0"/>
        <v>29165000</v>
      </c>
      <c r="T65" s="317">
        <f>VLOOKUP(B65,RPT_BAO_HIEM!$B$5:$N$1004,11,FALSE)</f>
        <v>440240</v>
      </c>
      <c r="U65" s="317">
        <f>VLOOKUP(B65,RPT_BAO_HIEM!$B$5:$N$1004,12,FALSE)</f>
        <v>82545</v>
      </c>
      <c r="V65" s="317">
        <f>VLOOKUP(B65,RPT_BAO_HIEM!$B$5:$N$1004,13,FALSE)</f>
        <v>55030</v>
      </c>
      <c r="W65" s="318">
        <f>VLOOKUP(B65,RPT_DOAN_PHI!$B$5:$H$913,7,FALSE)</f>
        <v>115000</v>
      </c>
      <c r="X65" s="317">
        <f>VLOOKUP(B65,RPT_THUE!$B$5:$H$916,7,FALSE)</f>
        <v>1006077.75</v>
      </c>
      <c r="Y65" s="317">
        <f t="shared" si="1"/>
        <v>1698892.75</v>
      </c>
      <c r="Z65" s="317">
        <f t="shared" si="2"/>
        <v>27466107.25</v>
      </c>
      <c r="AA65" s="311"/>
      <c r="AB65" s="311"/>
      <c r="AC65" s="317">
        <f t="shared" si="3"/>
        <v>27466107.25</v>
      </c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</row>
    <row r="66" spans="1:40" ht="17.25" customHeight="1">
      <c r="A66" s="302">
        <f t="shared" si="4"/>
        <v>61</v>
      </c>
      <c r="B66" s="303">
        <f>GD_LCD_HS_LNS!B64</f>
        <v>10640</v>
      </c>
      <c r="C66" s="303" t="str">
        <f>GD_LCD_HS_LNS!C64</f>
        <v>Trần Phương Dung</v>
      </c>
      <c r="D66" s="303" t="str">
        <f>GD_LCD_HS_LNS!D64</f>
        <v>Phó Trưởng Phòng</v>
      </c>
      <c r="E66" s="304">
        <f>VLOOKUP(B66,GD_LCD_HS_LNS!$B$4:$E$914,4,FALSE)</f>
        <v>5309000</v>
      </c>
      <c r="F66" s="305">
        <v>10520027367013</v>
      </c>
      <c r="G66" s="306">
        <f>VLOOKUP(B66,GD_CHAM_CONG!$C$6:$AN$912,38,FALSE)</f>
        <v>22</v>
      </c>
      <c r="H66" s="306">
        <f>VLOOKUP(B66,GD_CHAM_CONG!$C$6:$AS$912,39,FALSE)+VLOOKUP(B66,GD_CHAM_CONG!$C$6:$AS$912,40,FALSE)+VLOOKUP(B66,GD_CHAM_CONG!$C$6:$AS$912,41,FALSE)+VLOOKUP(B66,GD_CHAM_CONG!$C$6:$AS$912,42,FALSE)+VLOOKUP(B66,GD_CHAM_CONG!$C$6:$AS$912,43,FALSE)</f>
        <v>0</v>
      </c>
      <c r="I66" s="306">
        <f>VLOOKUP(B66,GD_CHAM_CONG!$C$6:$AV$912,44,FALSE)+VLOOKUP(B66,GD_CHAM_CONG!$C$6:$AV$912,45,FALSE)+VLOOKUP(B66,GD_CHAM_CONG!$C$6:$AV$912,46,FALSE)</f>
        <v>0</v>
      </c>
      <c r="J66" s="306">
        <f>VLOOKUP(B66,GD_CHAM_CONG!$C$6:$AW$912,47,FALSE)</f>
        <v>0</v>
      </c>
      <c r="K66" s="306">
        <f>VLOOKUP(B66,GD_CHAM_CONG!$C$6:$AZ$912,47,FALSE)+VLOOKUP(B66,GD_CHAM_CONG!$C$6:$AZ$912,48,FALSE)</f>
        <v>0</v>
      </c>
      <c r="L66" s="306">
        <f>VLOOKUP(B66,GD_CHAM_CONG!$C$6:$BF$912,50,FALSE)+VLOOKUP(B66,GD_CHAM_CONG!$C$6:$BF$912,51,FALSE)+VLOOKUP(B66,GD_CHAM_CONG!$C$6:$BF$912,52,FALSE)+VLOOKUP(B66,GD_CHAM_CONG!$C$6:$BF$912,53,FALSE)+VLOOKUP(B66,GD_CHAM_CONG!$C$6:$BF$912,54,FALSE)</f>
        <v>0</v>
      </c>
      <c r="M66" s="307">
        <f>VLOOKUP(B66,GD_CHAM_CONG!$C$1:$BJ$397,60,FALSE)</f>
        <v>1</v>
      </c>
      <c r="N66" s="308">
        <f>VLOOKUP(B66,RPT_LNS_LUONG_CHE_DO!$B$5:$BA$976,52,FALSE)</f>
        <v>23355000</v>
      </c>
      <c r="O66" s="308">
        <f>VLOOKUP(B66,RPT_LNS_LUONG_CHE_DO!$B$5:$CA$976,78,FALSE)</f>
        <v>0</v>
      </c>
      <c r="P66" s="308">
        <f>VLOOKUP(B66,RPT_PHU_CAP_TN!$B$5:$G$916,6,FALSE)</f>
        <v>0</v>
      </c>
      <c r="Q66" s="308">
        <f>VLOOKUP(B66,RPT_TIEN_AN_TRUA!$B$5:$I$957,8,FALSE)</f>
        <v>680000</v>
      </c>
      <c r="R66" s="308">
        <f>VLOOKUP(B66,RPT_LNS_LUONG_CHE_DO!$B$5:$CE$980,74,FALSE)+VLOOKUP(B66,RPT_LNS_LUONG_CHE_DO!$B$5:$CE$980,73,FALSE)</f>
        <v>0</v>
      </c>
      <c r="S66" s="308">
        <f t="shared" si="0"/>
        <v>24035000</v>
      </c>
      <c r="T66" s="309">
        <f>VLOOKUP(B66,RPT_BAO_HIEM!$B$5:$N$1004,11,FALSE)</f>
        <v>424720</v>
      </c>
      <c r="U66" s="309">
        <f>VLOOKUP(B66,RPT_BAO_HIEM!$B$5:$N$1004,12,FALSE)</f>
        <v>79635</v>
      </c>
      <c r="V66" s="309">
        <f>VLOOKUP(B66,RPT_BAO_HIEM!$B$5:$N$1004,13,FALSE)</f>
        <v>53090</v>
      </c>
      <c r="W66" s="310">
        <f>VLOOKUP(B66,RPT_DOAN_PHI!$B$5:$H$913,7,FALSE)</f>
        <v>115000</v>
      </c>
      <c r="X66" s="309">
        <f>VLOOKUP(B66,RPT_THUE!$B$5:$H$916,7,FALSE)</f>
        <v>149877.75</v>
      </c>
      <c r="Y66" s="309">
        <f t="shared" si="1"/>
        <v>822322.75</v>
      </c>
      <c r="Z66" s="311">
        <f t="shared" si="2"/>
        <v>23212677.25</v>
      </c>
      <c r="AA66" s="311"/>
      <c r="AB66" s="311"/>
      <c r="AC66" s="311">
        <f t="shared" si="3"/>
        <v>23212677.25</v>
      </c>
    </row>
    <row r="67" spans="1:40" ht="17.25" customHeight="1">
      <c r="A67" s="302">
        <f t="shared" si="4"/>
        <v>62</v>
      </c>
      <c r="B67" s="303">
        <f>GD_LCD_HS_LNS!B65</f>
        <v>10629</v>
      </c>
      <c r="C67" s="303" t="str">
        <f>GD_LCD_HS_LNS!C65</f>
        <v>Nguyễn Thị Cúc</v>
      </c>
      <c r="D67" s="303" t="str">
        <f>GD_LCD_HS_LNS!D65</f>
        <v>Đội trưởng</v>
      </c>
      <c r="E67" s="304">
        <f>VLOOKUP(B67,GD_LCD_HS_LNS!$B$4:$E$914,4,FALSE)</f>
        <v>5115000</v>
      </c>
      <c r="F67" s="305">
        <v>10522162395011</v>
      </c>
      <c r="G67" s="306">
        <f>VLOOKUP(B67,GD_CHAM_CONG!$C$6:$AN$912,38,FALSE)</f>
        <v>0</v>
      </c>
      <c r="H67" s="306">
        <f>VLOOKUP(B67,GD_CHAM_CONG!$C$6:$AS$912,39,FALSE)+VLOOKUP(B67,GD_CHAM_CONG!$C$6:$AS$912,40,FALSE)+VLOOKUP(B67,GD_CHAM_CONG!$C$6:$AS$912,41,FALSE)+VLOOKUP(B67,GD_CHAM_CONG!$C$6:$AS$912,42,FALSE)+VLOOKUP(B67,GD_CHAM_CONG!$C$6:$AS$912,43,FALSE)</f>
        <v>0</v>
      </c>
      <c r="I67" s="306">
        <f>VLOOKUP(B67,GD_CHAM_CONG!$C$6:$AV$912,44,FALSE)+VLOOKUP(B67,GD_CHAM_CONG!$C$6:$AV$912,45,FALSE)+VLOOKUP(B67,GD_CHAM_CONG!$C$6:$AV$912,46,FALSE)</f>
        <v>26</v>
      </c>
      <c r="J67" s="306">
        <f>VLOOKUP(B67,GD_CHAM_CONG!$C$6:$AW$912,47,FALSE)</f>
        <v>0</v>
      </c>
      <c r="K67" s="306">
        <f>VLOOKUP(B67,GD_CHAM_CONG!$C$6:$AZ$912,47,FALSE)+VLOOKUP(B67,GD_CHAM_CONG!$C$6:$AZ$912,48,FALSE)</f>
        <v>0</v>
      </c>
      <c r="L67" s="306">
        <f>VLOOKUP(B67,GD_CHAM_CONG!$C$6:$BF$912,50,FALSE)+VLOOKUP(B67,GD_CHAM_CONG!$C$6:$BF$912,51,FALSE)+VLOOKUP(B67,GD_CHAM_CONG!$C$6:$BF$912,52,FALSE)+VLOOKUP(B67,GD_CHAM_CONG!$C$6:$BF$912,53,FALSE)+VLOOKUP(B67,GD_CHAM_CONG!$C$6:$BF$912,54,FALSE)</f>
        <v>0</v>
      </c>
      <c r="M67" s="307">
        <f>VLOOKUP(B67,GD_CHAM_CONG!$C$1:$BJ$397,60,FALSE)</f>
        <v>1</v>
      </c>
      <c r="N67" s="308">
        <f>VLOOKUP(B67,RPT_LNS_LUONG_CHE_DO!$B$5:$BA$976,52,FALSE)</f>
        <v>1795500</v>
      </c>
      <c r="O67" s="308">
        <f>VLOOKUP(B67,RPT_LNS_LUONG_CHE_DO!$B$5:$CA$976,78,FALSE)</f>
        <v>0</v>
      </c>
      <c r="P67" s="308">
        <f>VLOOKUP(B67,RPT_PHU_CAP_TN!$B$5:$G$916,6,FALSE)</f>
        <v>0</v>
      </c>
      <c r="Q67" s="308">
        <f>VLOOKUP(B67,RPT_TIEN_AN_TRUA!$B$5:$I$957,8,FALSE)</f>
        <v>0</v>
      </c>
      <c r="R67" s="308">
        <f>VLOOKUP(B67,RPT_LNS_LUONG_CHE_DO!$B$5:$CE$980,74,FALSE)+VLOOKUP(B67,RPT_LNS_LUONG_CHE_DO!$B$5:$CE$980,73,FALSE)</f>
        <v>0</v>
      </c>
      <c r="S67" s="308">
        <f t="shared" si="0"/>
        <v>1795500</v>
      </c>
      <c r="T67" s="309">
        <f>VLOOKUP(B67,RPT_BAO_HIEM!$B$5:$N$1004,11,FALSE)</f>
        <v>0</v>
      </c>
      <c r="U67" s="309">
        <f>VLOOKUP(B67,RPT_BAO_HIEM!$B$5:$N$1004,12,FALSE)</f>
        <v>0</v>
      </c>
      <c r="V67" s="309">
        <f>VLOOKUP(B67,RPT_BAO_HIEM!$B$5:$N$1004,13,FALSE)</f>
        <v>0</v>
      </c>
      <c r="W67" s="310">
        <f>VLOOKUP(B67,RPT_DOAN_PHI!$B$5:$H$913,7,FALSE)</f>
        <v>17955</v>
      </c>
      <c r="X67" s="309">
        <f>VLOOKUP(B67,RPT_THUE!$B$5:$H$916,7,FALSE)</f>
        <v>0</v>
      </c>
      <c r="Y67" s="309">
        <f t="shared" si="1"/>
        <v>17955</v>
      </c>
      <c r="Z67" s="311">
        <f t="shared" si="2"/>
        <v>1777545</v>
      </c>
      <c r="AA67" s="311"/>
      <c r="AB67" s="311"/>
      <c r="AC67" s="311">
        <f t="shared" si="3"/>
        <v>1777545</v>
      </c>
    </row>
    <row r="68" spans="1:40" ht="17.25" customHeight="1">
      <c r="A68" s="302">
        <f t="shared" si="4"/>
        <v>63</v>
      </c>
      <c r="B68" s="303">
        <f>GD_LCD_HS_LNS!B66</f>
        <v>10628</v>
      </c>
      <c r="C68" s="303" t="str">
        <f>GD_LCD_HS_LNS!C66</f>
        <v>Nguyễn Thị Thu Hà</v>
      </c>
      <c r="D68" s="303" t="str">
        <f>GD_LCD_HS_LNS!D66</f>
        <v>Phó đội trưởng</v>
      </c>
      <c r="E68" s="304">
        <f>VLOOKUP(B68,GD_LCD_HS_LNS!$B$4:$E$914,4,FALSE)</f>
        <v>4921000</v>
      </c>
      <c r="F68" s="305">
        <v>10522162066018</v>
      </c>
      <c r="G68" s="306">
        <f>VLOOKUP(B68,GD_CHAM_CONG!$C$6:$AN$912,38,FALSE)</f>
        <v>26</v>
      </c>
      <c r="H68" s="306">
        <f>VLOOKUP(B68,GD_CHAM_CONG!$C$6:$AS$912,39,FALSE)+VLOOKUP(B68,GD_CHAM_CONG!$C$6:$AS$912,40,FALSE)+VLOOKUP(B68,GD_CHAM_CONG!$C$6:$AS$912,41,FALSE)+VLOOKUP(B68,GD_CHAM_CONG!$C$6:$AS$912,42,FALSE)+VLOOKUP(B68,GD_CHAM_CONG!$C$6:$AS$912,43,FALSE)</f>
        <v>0</v>
      </c>
      <c r="I68" s="306">
        <f>VLOOKUP(B68,GD_CHAM_CONG!$C$6:$AV$912,44,FALSE)+VLOOKUP(B68,GD_CHAM_CONG!$C$6:$AV$912,45,FALSE)+VLOOKUP(B68,GD_CHAM_CONG!$C$6:$AV$912,46,FALSE)</f>
        <v>0</v>
      </c>
      <c r="J68" s="306">
        <f>VLOOKUP(B68,GD_CHAM_CONG!$C$6:$AW$912,47,FALSE)</f>
        <v>0</v>
      </c>
      <c r="K68" s="306">
        <f>VLOOKUP(B68,GD_CHAM_CONG!$C$6:$AZ$912,47,FALSE)+VLOOKUP(B68,GD_CHAM_CONG!$C$6:$AZ$912,48,FALSE)</f>
        <v>0</v>
      </c>
      <c r="L68" s="306">
        <f>VLOOKUP(B68,GD_CHAM_CONG!$C$6:$BF$912,50,FALSE)+VLOOKUP(B68,GD_CHAM_CONG!$C$6:$BF$912,51,FALSE)+VLOOKUP(B68,GD_CHAM_CONG!$C$6:$BF$912,52,FALSE)+VLOOKUP(B68,GD_CHAM_CONG!$C$6:$BF$912,53,FALSE)+VLOOKUP(B68,GD_CHAM_CONG!$C$6:$BF$912,54,FALSE)</f>
        <v>0</v>
      </c>
      <c r="M68" s="307">
        <f>VLOOKUP(B68,GD_CHAM_CONG!$C$1:$BJ$397,60,FALSE)</f>
        <v>1</v>
      </c>
      <c r="N68" s="308">
        <f>VLOOKUP(B68,RPT_LNS_LUONG_CHE_DO!$B$5:$BA$976,52,FALSE)</f>
        <v>14715000</v>
      </c>
      <c r="O68" s="308">
        <f>VLOOKUP(B68,RPT_LNS_LUONG_CHE_DO!$B$5:$CA$976,78,FALSE)</f>
        <v>0</v>
      </c>
      <c r="P68" s="308">
        <f>VLOOKUP(B68,RPT_PHU_CAP_TN!$B$5:$G$916,6,FALSE)</f>
        <v>0</v>
      </c>
      <c r="Q68" s="308">
        <f>VLOOKUP(B68,RPT_TIEN_AN_TRUA!$B$5:$I$957,8,FALSE)</f>
        <v>680000</v>
      </c>
      <c r="R68" s="308">
        <f>VLOOKUP(B68,RPT_LNS_LUONG_CHE_DO!$B$5:$CE$980,74,FALSE)+VLOOKUP(B68,RPT_LNS_LUONG_CHE_DO!$B$5:$CE$980,73,FALSE)</f>
        <v>0</v>
      </c>
      <c r="S68" s="308">
        <f t="shared" si="0"/>
        <v>15395000</v>
      </c>
      <c r="T68" s="309">
        <f>VLOOKUP(B68,RPT_BAO_HIEM!$B$5:$N$1004,11,FALSE)</f>
        <v>393680</v>
      </c>
      <c r="U68" s="309">
        <f>VLOOKUP(B68,RPT_BAO_HIEM!$B$5:$N$1004,12,FALSE)</f>
        <v>73815</v>
      </c>
      <c r="V68" s="309">
        <f>VLOOKUP(B68,RPT_BAO_HIEM!$B$5:$N$1004,13,FALSE)</f>
        <v>49210</v>
      </c>
      <c r="W68" s="310">
        <f>VLOOKUP(B68,RPT_DOAN_PHI!$B$5:$H$913,7,FALSE)</f>
        <v>115000</v>
      </c>
      <c r="X68" s="309">
        <f>VLOOKUP(B68,RPT_THUE!$B$5:$H$916,7,FALSE)</f>
        <v>79914.75</v>
      </c>
      <c r="Y68" s="309">
        <f t="shared" si="1"/>
        <v>711619.75</v>
      </c>
      <c r="Z68" s="311">
        <f t="shared" si="2"/>
        <v>14683380.25</v>
      </c>
      <c r="AA68" s="311"/>
      <c r="AB68" s="311"/>
      <c r="AC68" s="311">
        <f t="shared" si="3"/>
        <v>14683380.25</v>
      </c>
    </row>
    <row r="69" spans="1:40" ht="17.25" customHeight="1">
      <c r="A69" s="302">
        <f t="shared" si="4"/>
        <v>64</v>
      </c>
      <c r="B69" s="303">
        <f>GD_LCD_HS_LNS!B67</f>
        <v>12555</v>
      </c>
      <c r="C69" s="303" t="str">
        <f>GD_LCD_HS_LNS!C67</f>
        <v>Đinh Thanh Ngân</v>
      </c>
      <c r="D69" s="303" t="str">
        <f>GD_LCD_HS_LNS!D67</f>
        <v>Nhân viên phục vụ hành khách hàng hóa</v>
      </c>
      <c r="E69" s="304">
        <f>VLOOKUP(B69,GD_LCD_HS_LNS!$B$4:$E$914,4,FALSE)</f>
        <v>3875000</v>
      </c>
      <c r="F69" s="305">
        <v>19028385482011</v>
      </c>
      <c r="G69" s="306">
        <f>VLOOKUP(B69,GD_CHAM_CONG!$C$6:$AN$912,38,FALSE)</f>
        <v>26</v>
      </c>
      <c r="H69" s="306">
        <f>VLOOKUP(B69,GD_CHAM_CONG!$C$6:$AS$912,39,FALSE)+VLOOKUP(B69,GD_CHAM_CONG!$C$6:$AS$912,40,FALSE)+VLOOKUP(B69,GD_CHAM_CONG!$C$6:$AS$912,41,FALSE)+VLOOKUP(B69,GD_CHAM_CONG!$C$6:$AS$912,42,FALSE)+VLOOKUP(B69,GD_CHAM_CONG!$C$6:$AS$912,43,FALSE)</f>
        <v>0</v>
      </c>
      <c r="I69" s="306">
        <f>VLOOKUP(B69,GD_CHAM_CONG!$C$6:$AV$912,44,FALSE)+VLOOKUP(B69,GD_CHAM_CONG!$C$6:$AV$912,45,FALSE)+VLOOKUP(B69,GD_CHAM_CONG!$C$6:$AV$912,46,FALSE)</f>
        <v>0</v>
      </c>
      <c r="J69" s="306">
        <f>VLOOKUP(B69,GD_CHAM_CONG!$C$6:$AW$912,47,FALSE)</f>
        <v>0</v>
      </c>
      <c r="K69" s="306">
        <f>VLOOKUP(B69,GD_CHAM_CONG!$C$6:$AZ$912,47,FALSE)+VLOOKUP(B69,GD_CHAM_CONG!$C$6:$AZ$912,48,FALSE)</f>
        <v>0</v>
      </c>
      <c r="L69" s="306">
        <f>VLOOKUP(B69,GD_CHAM_CONG!$C$6:$BF$912,50,FALSE)+VLOOKUP(B69,GD_CHAM_CONG!$C$6:$BF$912,51,FALSE)+VLOOKUP(B69,GD_CHAM_CONG!$C$6:$BF$912,52,FALSE)+VLOOKUP(B69,GD_CHAM_CONG!$C$6:$BF$912,53,FALSE)+VLOOKUP(B69,GD_CHAM_CONG!$C$6:$BF$912,54,FALSE)</f>
        <v>0</v>
      </c>
      <c r="M69" s="307">
        <f>VLOOKUP(B69,GD_CHAM_CONG!$C$1:$BJ$397,60,FALSE)</f>
        <v>1.05</v>
      </c>
      <c r="N69" s="308">
        <f>VLOOKUP(B69,RPT_LNS_LUONG_CHE_DO!$B$5:$BA$976,52,FALSE)</f>
        <v>7560000.0000000009</v>
      </c>
      <c r="O69" s="308">
        <f>VLOOKUP(B69,RPT_LNS_LUONG_CHE_DO!$B$5:$CA$976,78,FALSE)</f>
        <v>0</v>
      </c>
      <c r="P69" s="308">
        <f>VLOOKUP(B69,RPT_PHU_CAP_TN!$B$5:$G$916,6,FALSE)</f>
        <v>0</v>
      </c>
      <c r="Q69" s="308">
        <f>VLOOKUP(B69,RPT_TIEN_AN_TRUA!$B$5:$I$957,8,FALSE)</f>
        <v>680000</v>
      </c>
      <c r="R69" s="308">
        <f>VLOOKUP(B69,RPT_LNS_LUONG_CHE_DO!$B$5:$CE$980,74,FALSE)+VLOOKUP(B69,RPT_LNS_LUONG_CHE_DO!$B$5:$CE$980,73,FALSE)</f>
        <v>0</v>
      </c>
      <c r="S69" s="308">
        <f t="shared" si="0"/>
        <v>8240000.0000000009</v>
      </c>
      <c r="T69" s="309">
        <f>VLOOKUP(B69,RPT_BAO_HIEM!$B$5:$N$1004,11,FALSE)</f>
        <v>310000</v>
      </c>
      <c r="U69" s="309">
        <f>VLOOKUP(B69,RPT_BAO_HIEM!$B$5:$N$1004,12,FALSE)</f>
        <v>58125</v>
      </c>
      <c r="V69" s="309">
        <f>VLOOKUP(B69,RPT_BAO_HIEM!$B$5:$N$1004,13,FALSE)</f>
        <v>38750</v>
      </c>
      <c r="W69" s="310">
        <f>VLOOKUP(B69,RPT_DOAN_PHI!$B$5:$H$913,7,FALSE)</f>
        <v>75600</v>
      </c>
      <c r="X69" s="309">
        <f>VLOOKUP(B69,RPT_THUE!$B$5:$H$916,7,FALSE)</f>
        <v>0</v>
      </c>
      <c r="Y69" s="309">
        <f t="shared" si="1"/>
        <v>482475</v>
      </c>
      <c r="Z69" s="311">
        <f t="shared" si="2"/>
        <v>7757525.0000000009</v>
      </c>
      <c r="AA69" s="311"/>
      <c r="AB69" s="312"/>
      <c r="AC69" s="311">
        <f t="shared" si="3"/>
        <v>7757525.0000000009</v>
      </c>
    </row>
    <row r="70" spans="1:40" ht="17.25" customHeight="1">
      <c r="A70" s="302">
        <f t="shared" si="4"/>
        <v>65</v>
      </c>
      <c r="B70" s="303">
        <f>GD_LCD_HS_LNS!B68</f>
        <v>12561</v>
      </c>
      <c r="C70" s="303" t="str">
        <f>GD_LCD_HS_LNS!C68</f>
        <v>Lê Thị Hồng Vân</v>
      </c>
      <c r="D70" s="303" t="str">
        <f>GD_LCD_HS_LNS!D68</f>
        <v>Nhân viên phục vụ hành khách hàng hóa</v>
      </c>
      <c r="E70" s="304">
        <f>VLOOKUP(B70,GD_LCD_HS_LNS!$B$4:$E$914,4,FALSE)</f>
        <v>3875000</v>
      </c>
      <c r="F70" s="305">
        <v>19028385486017</v>
      </c>
      <c r="G70" s="306">
        <f>VLOOKUP(B70,GD_CHAM_CONG!$C$6:$AN$912,38,FALSE)</f>
        <v>26</v>
      </c>
      <c r="H70" s="306">
        <f>VLOOKUP(B70,GD_CHAM_CONG!$C$6:$AS$912,39,FALSE)+VLOOKUP(B70,GD_CHAM_CONG!$C$6:$AS$912,40,FALSE)+VLOOKUP(B70,GD_CHAM_CONG!$C$6:$AS$912,41,FALSE)+VLOOKUP(B70,GD_CHAM_CONG!$C$6:$AS$912,42,FALSE)+VLOOKUP(B70,GD_CHAM_CONG!$C$6:$AS$912,43,FALSE)</f>
        <v>0</v>
      </c>
      <c r="I70" s="306">
        <f>VLOOKUP(B70,GD_CHAM_CONG!$C$6:$AV$912,44,FALSE)+VLOOKUP(B70,GD_CHAM_CONG!$C$6:$AV$912,45,FALSE)+VLOOKUP(B70,GD_CHAM_CONG!$C$6:$AV$912,46,FALSE)</f>
        <v>0</v>
      </c>
      <c r="J70" s="306">
        <f>VLOOKUP(B70,GD_CHAM_CONG!$C$6:$AW$912,47,FALSE)</f>
        <v>0</v>
      </c>
      <c r="K70" s="306">
        <f>VLOOKUP(B70,GD_CHAM_CONG!$C$6:$AZ$912,47,FALSE)+VLOOKUP(B70,GD_CHAM_CONG!$C$6:$AZ$912,48,FALSE)</f>
        <v>0</v>
      </c>
      <c r="L70" s="306">
        <f>VLOOKUP(B70,GD_CHAM_CONG!$C$6:$BF$912,50,FALSE)+VLOOKUP(B70,GD_CHAM_CONG!$C$6:$BF$912,51,FALSE)+VLOOKUP(B70,GD_CHAM_CONG!$C$6:$BF$912,52,FALSE)+VLOOKUP(B70,GD_CHAM_CONG!$C$6:$BF$912,53,FALSE)+VLOOKUP(B70,GD_CHAM_CONG!$C$6:$BF$912,54,FALSE)</f>
        <v>0</v>
      </c>
      <c r="M70" s="307">
        <f>VLOOKUP(B70,GD_CHAM_CONG!$C$1:$BJ$397,60,FALSE)</f>
        <v>1</v>
      </c>
      <c r="N70" s="308">
        <f>VLOOKUP(B70,RPT_LNS_LUONG_CHE_DO!$B$5:$BA$976,52,FALSE)</f>
        <v>7200000</v>
      </c>
      <c r="O70" s="308">
        <f>VLOOKUP(B70,RPT_LNS_LUONG_CHE_DO!$B$5:$CA$976,78,FALSE)</f>
        <v>0</v>
      </c>
      <c r="P70" s="308">
        <f>VLOOKUP(B70,RPT_PHU_CAP_TN!$B$5:$G$916,6,FALSE)</f>
        <v>0</v>
      </c>
      <c r="Q70" s="308">
        <f>VLOOKUP(B70,RPT_TIEN_AN_TRUA!$B$5:$I$957,8,FALSE)</f>
        <v>680000</v>
      </c>
      <c r="R70" s="308">
        <f>VLOOKUP(B70,RPT_LNS_LUONG_CHE_DO!$B$5:$CE$980,74,FALSE)+VLOOKUP(B70,RPT_LNS_LUONG_CHE_DO!$B$5:$CE$980,73,FALSE)</f>
        <v>0</v>
      </c>
      <c r="S70" s="308">
        <f t="shared" si="0"/>
        <v>7880000</v>
      </c>
      <c r="T70" s="309">
        <f>VLOOKUP(B70,RPT_BAO_HIEM!$B$5:$N$1004,11,FALSE)</f>
        <v>310000</v>
      </c>
      <c r="U70" s="309">
        <f>VLOOKUP(B70,RPT_BAO_HIEM!$B$5:$N$1004,12,FALSE)</f>
        <v>58125</v>
      </c>
      <c r="V70" s="309">
        <f>VLOOKUP(B70,RPT_BAO_HIEM!$B$5:$N$1004,13,FALSE)</f>
        <v>38750</v>
      </c>
      <c r="W70" s="310">
        <f>VLOOKUP(B70,RPT_DOAN_PHI!$B$5:$H$913,7,FALSE)</f>
        <v>72000</v>
      </c>
      <c r="X70" s="309">
        <f>VLOOKUP(B70,RPT_THUE!$B$5:$H$916,7,FALSE)</f>
        <v>0</v>
      </c>
      <c r="Y70" s="309">
        <f t="shared" si="1"/>
        <v>478875</v>
      </c>
      <c r="Z70" s="311">
        <f t="shared" si="2"/>
        <v>7401125</v>
      </c>
      <c r="AA70" s="311"/>
      <c r="AB70" s="311"/>
      <c r="AC70" s="311">
        <f t="shared" si="3"/>
        <v>7401125</v>
      </c>
    </row>
    <row r="71" spans="1:40" ht="17.25" customHeight="1">
      <c r="A71" s="302">
        <f t="shared" si="4"/>
        <v>66</v>
      </c>
      <c r="B71" s="303">
        <f>GD_LCD_HS_LNS!B69</f>
        <v>12564</v>
      </c>
      <c r="C71" s="303" t="str">
        <f>GD_LCD_HS_LNS!C69</f>
        <v>Đặng Thị Thu Hà</v>
      </c>
      <c r="D71" s="303" t="str">
        <f>GD_LCD_HS_LNS!D69</f>
        <v>Nhân viên phục vụ hành khách hàng hóa</v>
      </c>
      <c r="E71" s="304">
        <f>VLOOKUP(B71,GD_LCD_HS_LNS!$B$4:$E$914,4,FALSE)</f>
        <v>3875000</v>
      </c>
      <c r="F71" s="305">
        <v>19028385539013</v>
      </c>
      <c r="G71" s="306">
        <f>VLOOKUP(B71,GD_CHAM_CONG!$C$6:$AN$912,38,FALSE)</f>
        <v>26</v>
      </c>
      <c r="H71" s="306">
        <f>VLOOKUP(B71,GD_CHAM_CONG!$C$6:$AS$912,39,FALSE)+VLOOKUP(B71,GD_CHAM_CONG!$C$6:$AS$912,40,FALSE)+VLOOKUP(B71,GD_CHAM_CONG!$C$6:$AS$912,41,FALSE)+VLOOKUP(B71,GD_CHAM_CONG!$C$6:$AS$912,42,FALSE)+VLOOKUP(B71,GD_CHAM_CONG!$C$6:$AS$912,43,FALSE)</f>
        <v>0</v>
      </c>
      <c r="I71" s="306">
        <f>VLOOKUP(B71,GD_CHAM_CONG!$C$6:$AV$912,44,FALSE)+VLOOKUP(B71,GD_CHAM_CONG!$C$6:$AV$912,45,FALSE)+VLOOKUP(B71,GD_CHAM_CONG!$C$6:$AV$912,46,FALSE)</f>
        <v>0</v>
      </c>
      <c r="J71" s="306">
        <f>VLOOKUP(B71,GD_CHAM_CONG!$C$6:$AW$912,47,FALSE)</f>
        <v>0</v>
      </c>
      <c r="K71" s="306">
        <f>VLOOKUP(B71,GD_CHAM_CONG!$C$6:$AZ$912,47,FALSE)+VLOOKUP(B71,GD_CHAM_CONG!$C$6:$AZ$912,48,FALSE)</f>
        <v>0</v>
      </c>
      <c r="L71" s="306">
        <f>VLOOKUP(B71,GD_CHAM_CONG!$C$6:$BF$912,50,FALSE)+VLOOKUP(B71,GD_CHAM_CONG!$C$6:$BF$912,51,FALSE)+VLOOKUP(B71,GD_CHAM_CONG!$C$6:$BF$912,52,FALSE)+VLOOKUP(B71,GD_CHAM_CONG!$C$6:$BF$912,53,FALSE)+VLOOKUP(B71,GD_CHAM_CONG!$C$6:$BF$912,54,FALSE)</f>
        <v>0</v>
      </c>
      <c r="M71" s="307">
        <f>VLOOKUP(B71,GD_CHAM_CONG!$C$1:$BJ$397,60,FALSE)</f>
        <v>1</v>
      </c>
      <c r="N71" s="308">
        <f>VLOOKUP(B71,RPT_LNS_LUONG_CHE_DO!$B$5:$BA$976,52,FALSE)</f>
        <v>7200000</v>
      </c>
      <c r="O71" s="308">
        <f>VLOOKUP(B71,RPT_LNS_LUONG_CHE_DO!$B$5:$CA$976,78,FALSE)</f>
        <v>0</v>
      </c>
      <c r="P71" s="308">
        <f>VLOOKUP(B71,RPT_PHU_CAP_TN!$B$5:$G$916,6,FALSE)</f>
        <v>0</v>
      </c>
      <c r="Q71" s="308">
        <f>VLOOKUP(B71,RPT_TIEN_AN_TRUA!$B$5:$I$957,8,FALSE)</f>
        <v>680000</v>
      </c>
      <c r="R71" s="308">
        <f>VLOOKUP(B71,RPT_LNS_LUONG_CHE_DO!$B$5:$CE$980,74,FALSE)+VLOOKUP(B71,RPT_LNS_LUONG_CHE_DO!$B$5:$CE$980,73,FALSE)</f>
        <v>0</v>
      </c>
      <c r="S71" s="308">
        <f t="shared" si="0"/>
        <v>7880000</v>
      </c>
      <c r="T71" s="309">
        <f>VLOOKUP(B71,RPT_BAO_HIEM!$B$5:$N$1004,11,FALSE)</f>
        <v>310000</v>
      </c>
      <c r="U71" s="309">
        <f>VLOOKUP(B71,RPT_BAO_HIEM!$B$5:$N$1004,12,FALSE)</f>
        <v>58125</v>
      </c>
      <c r="V71" s="309">
        <f>VLOOKUP(B71,RPT_BAO_HIEM!$B$5:$N$1004,13,FALSE)</f>
        <v>38750</v>
      </c>
      <c r="W71" s="310">
        <f>VLOOKUP(B71,RPT_DOAN_PHI!$B$5:$H$913,7,FALSE)</f>
        <v>72000</v>
      </c>
      <c r="X71" s="309">
        <f>VLOOKUP(B71,RPT_THUE!$B$5:$H$916,7,FALSE)</f>
        <v>0</v>
      </c>
      <c r="Y71" s="309">
        <f t="shared" si="1"/>
        <v>478875</v>
      </c>
      <c r="Z71" s="311">
        <f t="shared" si="2"/>
        <v>7401125</v>
      </c>
      <c r="AA71" s="311"/>
      <c r="AB71" s="311"/>
      <c r="AC71" s="311">
        <f t="shared" si="3"/>
        <v>7401125</v>
      </c>
    </row>
    <row r="72" spans="1:40" ht="17.25" customHeight="1">
      <c r="A72" s="302">
        <f t="shared" si="4"/>
        <v>67</v>
      </c>
      <c r="B72" s="303">
        <f>GD_LCD_HS_LNS!B70</f>
        <v>12569</v>
      </c>
      <c r="C72" s="303" t="str">
        <f>GD_LCD_HS_LNS!C70</f>
        <v>Cấn Hà An</v>
      </c>
      <c r="D72" s="303" t="str">
        <f>GD_LCD_HS_LNS!D70</f>
        <v>Nhân viên phục vụ hành khách hàng hóa</v>
      </c>
      <c r="E72" s="304">
        <f>VLOOKUP(B72,GD_LCD_HS_LNS!$B$4:$E$914,4,FALSE)</f>
        <v>3875000</v>
      </c>
      <c r="F72" s="305">
        <v>19024063167018</v>
      </c>
      <c r="G72" s="306">
        <f>VLOOKUP(B72,GD_CHAM_CONG!$C$6:$AN$912,38,FALSE)</f>
        <v>26</v>
      </c>
      <c r="H72" s="306">
        <f>VLOOKUP(B72,GD_CHAM_CONG!$C$6:$AS$912,39,FALSE)+VLOOKUP(B72,GD_CHAM_CONG!$C$6:$AS$912,40,FALSE)+VLOOKUP(B72,GD_CHAM_CONG!$C$6:$AS$912,41,FALSE)+VLOOKUP(B72,GD_CHAM_CONG!$C$6:$AS$912,42,FALSE)+VLOOKUP(B72,GD_CHAM_CONG!$C$6:$AS$912,43,FALSE)</f>
        <v>0</v>
      </c>
      <c r="I72" s="306">
        <f>VLOOKUP(B72,GD_CHAM_CONG!$C$6:$AV$912,44,FALSE)+VLOOKUP(B72,GD_CHAM_CONG!$C$6:$AV$912,45,FALSE)+VLOOKUP(B72,GD_CHAM_CONG!$C$6:$AV$912,46,FALSE)</f>
        <v>0</v>
      </c>
      <c r="J72" s="306">
        <f>VLOOKUP(B72,GD_CHAM_CONG!$C$6:$AW$912,47,FALSE)</f>
        <v>0</v>
      </c>
      <c r="K72" s="306">
        <f>VLOOKUP(B72,GD_CHAM_CONG!$C$6:$AZ$912,47,FALSE)+VLOOKUP(B72,GD_CHAM_CONG!$C$6:$AZ$912,48,FALSE)</f>
        <v>0</v>
      </c>
      <c r="L72" s="306">
        <f>VLOOKUP(B72,GD_CHAM_CONG!$C$6:$BF$912,50,FALSE)+VLOOKUP(B72,GD_CHAM_CONG!$C$6:$BF$912,51,FALSE)+VLOOKUP(B72,GD_CHAM_CONG!$C$6:$BF$912,52,FALSE)+VLOOKUP(B72,GD_CHAM_CONG!$C$6:$BF$912,53,FALSE)+VLOOKUP(B72,GD_CHAM_CONG!$C$6:$BF$912,54,FALSE)</f>
        <v>0</v>
      </c>
      <c r="M72" s="316">
        <f>VLOOKUP(B72,GD_CHAM_CONG!$C$1:$BJ$397,60,FALSE)</f>
        <v>1</v>
      </c>
      <c r="N72" s="308">
        <f>VLOOKUP(B72,RPT_LNS_LUONG_CHE_DO!$B$5:$BA$976,52,FALSE)</f>
        <v>7200000</v>
      </c>
      <c r="O72" s="308">
        <f>VLOOKUP(B72,RPT_LNS_LUONG_CHE_DO!$B$5:$CA$976,78,FALSE)</f>
        <v>0</v>
      </c>
      <c r="P72" s="308">
        <f>VLOOKUP(B72,RPT_PHU_CAP_TN!$B$5:$G$916,6,FALSE)</f>
        <v>0</v>
      </c>
      <c r="Q72" s="308">
        <f>VLOOKUP(B72,RPT_TIEN_AN_TRUA!$B$5:$I$957,8,FALSE)</f>
        <v>680000</v>
      </c>
      <c r="R72" s="308">
        <f>VLOOKUP(B72,RPT_LNS_LUONG_CHE_DO!$B$5:$CE$980,74,FALSE)+VLOOKUP(B72,RPT_LNS_LUONG_CHE_DO!$B$5:$CE$980,73,FALSE)</f>
        <v>0</v>
      </c>
      <c r="S72" s="308">
        <f t="shared" si="0"/>
        <v>7880000</v>
      </c>
      <c r="T72" s="309">
        <f>VLOOKUP(B72,RPT_BAO_HIEM!$B$5:$N$1004,11,FALSE)</f>
        <v>310000</v>
      </c>
      <c r="U72" s="309">
        <f>VLOOKUP(B72,RPT_BAO_HIEM!$B$5:$N$1004,12,FALSE)</f>
        <v>58125</v>
      </c>
      <c r="V72" s="309">
        <f>VLOOKUP(B72,RPT_BAO_HIEM!$B$5:$N$1004,13,FALSE)</f>
        <v>38750</v>
      </c>
      <c r="W72" s="310">
        <f>VLOOKUP(B72,RPT_DOAN_PHI!$B$5:$H$913,7,FALSE)</f>
        <v>72000</v>
      </c>
      <c r="X72" s="309">
        <f>VLOOKUP(B72,RPT_THUE!$B$5:$H$916,7,FALSE)</f>
        <v>0</v>
      </c>
      <c r="Y72" s="309">
        <f t="shared" si="1"/>
        <v>478875</v>
      </c>
      <c r="Z72" s="311">
        <f t="shared" si="2"/>
        <v>7401125</v>
      </c>
      <c r="AA72" s="311"/>
      <c r="AB72" s="311"/>
      <c r="AC72" s="311">
        <f t="shared" si="3"/>
        <v>7401125</v>
      </c>
    </row>
    <row r="73" spans="1:40" ht="17.25" customHeight="1">
      <c r="A73" s="302">
        <f t="shared" si="4"/>
        <v>68</v>
      </c>
      <c r="B73" s="303">
        <f>GD_LCD_HS_LNS!B71</f>
        <v>12570</v>
      </c>
      <c r="C73" s="303" t="str">
        <f>GD_LCD_HS_LNS!C71</f>
        <v>Nguyễn Hoàng Hải</v>
      </c>
      <c r="D73" s="303" t="str">
        <f>GD_LCD_HS_LNS!D71</f>
        <v>Nhân viên phục vụ hành khách hàng hóa</v>
      </c>
      <c r="E73" s="304">
        <f>VLOOKUP(B73,GD_LCD_HS_LNS!$B$4:$E$914,4,FALSE)</f>
        <v>3875000</v>
      </c>
      <c r="F73" s="305">
        <v>19028385535018</v>
      </c>
      <c r="G73" s="306">
        <f>VLOOKUP(B73,GD_CHAM_CONG!$C$6:$AN$912,38,FALSE)</f>
        <v>26</v>
      </c>
      <c r="H73" s="306">
        <f>VLOOKUP(B73,GD_CHAM_CONG!$C$6:$AS$912,39,FALSE)+VLOOKUP(B73,GD_CHAM_CONG!$C$6:$AS$912,40,FALSE)+VLOOKUP(B73,GD_CHAM_CONG!$C$6:$AS$912,41,FALSE)+VLOOKUP(B73,GD_CHAM_CONG!$C$6:$AS$912,42,FALSE)+VLOOKUP(B73,GD_CHAM_CONG!$C$6:$AS$912,43,FALSE)</f>
        <v>0</v>
      </c>
      <c r="I73" s="306">
        <f>VLOOKUP(B73,GD_CHAM_CONG!$C$6:$AV$912,44,FALSE)+VLOOKUP(B73,GD_CHAM_CONG!$C$6:$AV$912,45,FALSE)+VLOOKUP(B73,GD_CHAM_CONG!$C$6:$AV$912,46,FALSE)</f>
        <v>0</v>
      </c>
      <c r="J73" s="306">
        <f>VLOOKUP(B73,GD_CHAM_CONG!$C$6:$AW$912,47,FALSE)</f>
        <v>0</v>
      </c>
      <c r="K73" s="306">
        <f>VLOOKUP(B73,GD_CHAM_CONG!$C$6:$AZ$912,47,FALSE)+VLOOKUP(B73,GD_CHAM_CONG!$C$6:$AZ$912,48,FALSE)</f>
        <v>0</v>
      </c>
      <c r="L73" s="306">
        <f>VLOOKUP(B73,GD_CHAM_CONG!$C$6:$BF$912,50,FALSE)+VLOOKUP(B73,GD_CHAM_CONG!$C$6:$BF$912,51,FALSE)+VLOOKUP(B73,GD_CHAM_CONG!$C$6:$BF$912,52,FALSE)+VLOOKUP(B73,GD_CHAM_CONG!$C$6:$BF$912,53,FALSE)+VLOOKUP(B73,GD_CHAM_CONG!$C$6:$BF$912,54,FALSE)</f>
        <v>0</v>
      </c>
      <c r="M73" s="307">
        <f>VLOOKUP(B73,GD_CHAM_CONG!$C$1:$BJ$397,60,FALSE)</f>
        <v>1</v>
      </c>
      <c r="N73" s="308">
        <f>VLOOKUP(B73,RPT_LNS_LUONG_CHE_DO!$B$5:$BA$976,52,FALSE)</f>
        <v>7200000</v>
      </c>
      <c r="O73" s="308">
        <f>VLOOKUP(B73,RPT_LNS_LUONG_CHE_DO!$B$5:$CA$976,78,FALSE)</f>
        <v>0</v>
      </c>
      <c r="P73" s="308">
        <f>VLOOKUP(B73,RPT_PHU_CAP_TN!$B$5:$G$916,6,FALSE)</f>
        <v>0</v>
      </c>
      <c r="Q73" s="308">
        <f>VLOOKUP(B73,RPT_TIEN_AN_TRUA!$B$5:$I$957,8,FALSE)</f>
        <v>680000</v>
      </c>
      <c r="R73" s="308">
        <f>VLOOKUP(B73,RPT_LNS_LUONG_CHE_DO!$B$5:$CE$980,74,FALSE)+VLOOKUP(B73,RPT_LNS_LUONG_CHE_DO!$B$5:$CE$980,73,FALSE)</f>
        <v>0</v>
      </c>
      <c r="S73" s="308">
        <f t="shared" si="0"/>
        <v>7880000</v>
      </c>
      <c r="T73" s="309">
        <f>VLOOKUP(B73,RPT_BAO_HIEM!$B$5:$N$1004,11,FALSE)</f>
        <v>310000</v>
      </c>
      <c r="U73" s="309">
        <f>VLOOKUP(B73,RPT_BAO_HIEM!$B$5:$N$1004,12,FALSE)</f>
        <v>58125</v>
      </c>
      <c r="V73" s="309">
        <f>VLOOKUP(B73,RPT_BAO_HIEM!$B$5:$N$1004,13,FALSE)</f>
        <v>38750</v>
      </c>
      <c r="W73" s="310">
        <f>VLOOKUP(B73,RPT_DOAN_PHI!$B$5:$H$913,7,FALSE)</f>
        <v>72000</v>
      </c>
      <c r="X73" s="309">
        <f>VLOOKUP(B73,RPT_THUE!$B$5:$H$916,7,FALSE)</f>
        <v>0</v>
      </c>
      <c r="Y73" s="309">
        <f t="shared" si="1"/>
        <v>478875</v>
      </c>
      <c r="Z73" s="311">
        <f t="shared" si="2"/>
        <v>7401125</v>
      </c>
      <c r="AA73" s="311"/>
      <c r="AB73" s="312"/>
      <c r="AC73" s="311">
        <f t="shared" si="3"/>
        <v>7401125</v>
      </c>
    </row>
    <row r="74" spans="1:40" ht="17.25" customHeight="1">
      <c r="A74" s="302">
        <f t="shared" si="4"/>
        <v>69</v>
      </c>
      <c r="B74" s="303">
        <f>GD_LCD_HS_LNS!B72</f>
        <v>13382</v>
      </c>
      <c r="C74" s="303" t="str">
        <f>GD_LCD_HS_LNS!C72</f>
        <v>Nguyễn Thị Bích Thảo</v>
      </c>
      <c r="D74" s="303" t="str">
        <f>GD_LCD_HS_LNS!D72</f>
        <v>Nhân viên phục vụ hành khách hàng hóa</v>
      </c>
      <c r="E74" s="304">
        <f>VLOOKUP(B74,GD_LCD_HS_LNS!$B$4:$E$914,4,FALSE)</f>
        <v>3875000</v>
      </c>
      <c r="F74" s="305">
        <v>19028960225018</v>
      </c>
      <c r="G74" s="306">
        <f>VLOOKUP(B74,GD_CHAM_CONG!$C$6:$AN$912,38,FALSE)</f>
        <v>26</v>
      </c>
      <c r="H74" s="306">
        <f>VLOOKUP(B74,GD_CHAM_CONG!$C$6:$AS$912,39,FALSE)+VLOOKUP(B74,GD_CHAM_CONG!$C$6:$AS$912,40,FALSE)+VLOOKUP(B74,GD_CHAM_CONG!$C$6:$AS$912,41,FALSE)+VLOOKUP(B74,GD_CHAM_CONG!$C$6:$AS$912,42,FALSE)+VLOOKUP(B74,GD_CHAM_CONG!$C$6:$AS$912,43,FALSE)</f>
        <v>0</v>
      </c>
      <c r="I74" s="306">
        <f>VLOOKUP(B74,GD_CHAM_CONG!$C$6:$AV$912,44,FALSE)+VLOOKUP(B74,GD_CHAM_CONG!$C$6:$AV$912,45,FALSE)+VLOOKUP(B74,GD_CHAM_CONG!$C$6:$AV$912,46,FALSE)</f>
        <v>0</v>
      </c>
      <c r="J74" s="306">
        <f>VLOOKUP(B74,GD_CHAM_CONG!$C$6:$AW$912,47,FALSE)</f>
        <v>0</v>
      </c>
      <c r="K74" s="306">
        <f>VLOOKUP(B74,GD_CHAM_CONG!$C$6:$AZ$912,47,FALSE)+VLOOKUP(B74,GD_CHAM_CONG!$C$6:$AZ$912,48,FALSE)</f>
        <v>0</v>
      </c>
      <c r="L74" s="306">
        <f>VLOOKUP(B74,GD_CHAM_CONG!$C$6:$BF$912,50,FALSE)+VLOOKUP(B74,GD_CHAM_CONG!$C$6:$BF$912,51,FALSE)+VLOOKUP(B74,GD_CHAM_CONG!$C$6:$BF$912,52,FALSE)+VLOOKUP(B74,GD_CHAM_CONG!$C$6:$BF$912,53,FALSE)+VLOOKUP(B74,GD_CHAM_CONG!$C$6:$BF$912,54,FALSE)</f>
        <v>0</v>
      </c>
      <c r="M74" s="307">
        <f>VLOOKUP(B74,GD_CHAM_CONG!$C$1:$BJ$397,60,FALSE)</f>
        <v>1</v>
      </c>
      <c r="N74" s="308">
        <f>VLOOKUP(B74,RPT_LNS_LUONG_CHE_DO!$B$5:$BA$976,52,FALSE)</f>
        <v>7200000</v>
      </c>
      <c r="O74" s="308">
        <f>VLOOKUP(B74,RPT_LNS_LUONG_CHE_DO!$B$5:$CA$976,78,FALSE)</f>
        <v>0</v>
      </c>
      <c r="P74" s="308">
        <f>VLOOKUP(B74,RPT_PHU_CAP_TN!$B$5:$G$916,6,FALSE)</f>
        <v>0</v>
      </c>
      <c r="Q74" s="308">
        <f>VLOOKUP(B74,RPT_TIEN_AN_TRUA!$B$5:$I$957,8,FALSE)</f>
        <v>680000</v>
      </c>
      <c r="R74" s="308">
        <f>VLOOKUP(B74,RPT_LNS_LUONG_CHE_DO!$B$5:$CE$980,74,FALSE)+VLOOKUP(B74,RPT_LNS_LUONG_CHE_DO!$B$5:$CE$980,73,FALSE)</f>
        <v>0</v>
      </c>
      <c r="S74" s="308">
        <f t="shared" si="0"/>
        <v>7880000</v>
      </c>
      <c r="T74" s="309">
        <f>VLOOKUP(B74,RPT_BAO_HIEM!$B$5:$N$1004,11,FALSE)</f>
        <v>310000</v>
      </c>
      <c r="U74" s="309">
        <f>VLOOKUP(B74,RPT_BAO_HIEM!$B$5:$N$1004,12,FALSE)</f>
        <v>58125</v>
      </c>
      <c r="V74" s="309">
        <f>VLOOKUP(B74,RPT_BAO_HIEM!$B$5:$N$1004,13,FALSE)</f>
        <v>38750</v>
      </c>
      <c r="W74" s="310">
        <f>VLOOKUP(B74,RPT_DOAN_PHI!$B$5:$H$913,7,FALSE)</f>
        <v>72000</v>
      </c>
      <c r="X74" s="309">
        <f>VLOOKUP(B74,RPT_THUE!$B$5:$H$916,7,FALSE)</f>
        <v>0</v>
      </c>
      <c r="Y74" s="309">
        <f t="shared" si="1"/>
        <v>478875</v>
      </c>
      <c r="Z74" s="311">
        <f t="shared" si="2"/>
        <v>7401125</v>
      </c>
      <c r="AA74" s="311"/>
      <c r="AB74" s="311"/>
      <c r="AC74" s="311">
        <f t="shared" si="3"/>
        <v>7401125</v>
      </c>
    </row>
    <row r="75" spans="1:40" ht="17.25" customHeight="1">
      <c r="A75" s="302">
        <f t="shared" si="4"/>
        <v>70</v>
      </c>
      <c r="B75" s="303">
        <f>GD_LCD_HS_LNS!B73</f>
        <v>10570</v>
      </c>
      <c r="C75" s="303" t="str">
        <f>GD_LCD_HS_LNS!C73</f>
        <v>Phạm Anh Dũng</v>
      </c>
      <c r="D75" s="303" t="str">
        <f>GD_LCD_HS_LNS!D73</f>
        <v>NV PVHK</v>
      </c>
      <c r="E75" s="304">
        <f>VLOOKUP(B75,GD_LCD_HS_LNS!$B$4:$E$914,4,FALSE)</f>
        <v>3875000</v>
      </c>
      <c r="F75" s="305">
        <v>10522162011019</v>
      </c>
      <c r="G75" s="306">
        <f>VLOOKUP(B75,GD_CHAM_CONG!$C$6:$AN$912,38,FALSE)</f>
        <v>26</v>
      </c>
      <c r="H75" s="306">
        <f>VLOOKUP(B75,GD_CHAM_CONG!$C$6:$AS$912,39,FALSE)+VLOOKUP(B75,GD_CHAM_CONG!$C$6:$AS$912,40,FALSE)+VLOOKUP(B75,GD_CHAM_CONG!$C$6:$AS$912,41,FALSE)+VLOOKUP(B75,GD_CHAM_CONG!$C$6:$AS$912,42,FALSE)+VLOOKUP(B75,GD_CHAM_CONG!$C$6:$AS$912,43,FALSE)</f>
        <v>0</v>
      </c>
      <c r="I75" s="306">
        <f>VLOOKUP(B75,GD_CHAM_CONG!$C$6:$AV$912,44,FALSE)+VLOOKUP(B75,GD_CHAM_CONG!$C$6:$AV$912,45,FALSE)+VLOOKUP(B75,GD_CHAM_CONG!$C$6:$AV$912,46,FALSE)</f>
        <v>0</v>
      </c>
      <c r="J75" s="306">
        <f>VLOOKUP(B75,GD_CHAM_CONG!$C$6:$AW$912,47,FALSE)</f>
        <v>0</v>
      </c>
      <c r="K75" s="306">
        <f>VLOOKUP(B75,GD_CHAM_CONG!$C$6:$AZ$912,47,FALSE)+VLOOKUP(B75,GD_CHAM_CONG!$C$6:$AZ$912,48,FALSE)</f>
        <v>0</v>
      </c>
      <c r="L75" s="306">
        <f>VLOOKUP(B75,GD_CHAM_CONG!$C$6:$BF$912,50,FALSE)+VLOOKUP(B75,GD_CHAM_CONG!$C$6:$BF$912,51,FALSE)+VLOOKUP(B75,GD_CHAM_CONG!$C$6:$BF$912,52,FALSE)+VLOOKUP(B75,GD_CHAM_CONG!$C$6:$BF$912,53,FALSE)+VLOOKUP(B75,GD_CHAM_CONG!$C$6:$BF$912,54,FALSE)</f>
        <v>0</v>
      </c>
      <c r="M75" s="307">
        <f>VLOOKUP(B75,GD_CHAM_CONG!$C$1:$BJ$397,60,FALSE)</f>
        <v>1</v>
      </c>
      <c r="N75" s="308">
        <f>VLOOKUP(B75,RPT_LNS_LUONG_CHE_DO!$B$5:$BA$976,52,FALSE)</f>
        <v>9585000</v>
      </c>
      <c r="O75" s="308">
        <f>VLOOKUP(B75,RPT_LNS_LUONG_CHE_DO!$B$5:$CA$976,78,FALSE)</f>
        <v>0</v>
      </c>
      <c r="P75" s="308">
        <f>VLOOKUP(B75,RPT_PHU_CAP_TN!$B$5:$G$916,6,FALSE)</f>
        <v>155000</v>
      </c>
      <c r="Q75" s="308">
        <f>VLOOKUP(B75,RPT_TIEN_AN_TRUA!$B$5:$I$957,8,FALSE)</f>
        <v>680000</v>
      </c>
      <c r="R75" s="308">
        <f>VLOOKUP(B75,RPT_LNS_LUONG_CHE_DO!$B$5:$CE$980,74,FALSE)+VLOOKUP(B75,RPT_LNS_LUONG_CHE_DO!$B$5:$CE$980,73,FALSE)</f>
        <v>0</v>
      </c>
      <c r="S75" s="308">
        <f t="shared" si="0"/>
        <v>10420000</v>
      </c>
      <c r="T75" s="309">
        <f>VLOOKUP(B75,RPT_BAO_HIEM!$B$5:$N$1004,11,FALSE)</f>
        <v>310000</v>
      </c>
      <c r="U75" s="309">
        <f>VLOOKUP(B75,RPT_BAO_HIEM!$B$5:$N$1004,12,FALSE)</f>
        <v>58125</v>
      </c>
      <c r="V75" s="309">
        <f>VLOOKUP(B75,RPT_BAO_HIEM!$B$5:$N$1004,13,FALSE)</f>
        <v>38750</v>
      </c>
      <c r="W75" s="310">
        <f>VLOOKUP(B75,RPT_DOAN_PHI!$B$5:$H$913,7,FALSE)</f>
        <v>97400</v>
      </c>
      <c r="X75" s="309">
        <f>VLOOKUP(B75,RPT_THUE!$B$5:$H$916,7,FALSE)</f>
        <v>16656.25</v>
      </c>
      <c r="Y75" s="309">
        <f t="shared" si="1"/>
        <v>520931.25</v>
      </c>
      <c r="Z75" s="311">
        <f t="shared" si="2"/>
        <v>9899068.75</v>
      </c>
      <c r="AA75" s="311"/>
      <c r="AB75" s="311"/>
      <c r="AC75" s="311">
        <f t="shared" si="3"/>
        <v>9899068.75</v>
      </c>
    </row>
    <row r="76" spans="1:40" ht="17.25" customHeight="1">
      <c r="A76" s="302">
        <f t="shared" si="4"/>
        <v>71</v>
      </c>
      <c r="B76" s="303">
        <f>GD_LCD_HS_LNS!B74</f>
        <v>10583</v>
      </c>
      <c r="C76" s="303" t="str">
        <f>GD_LCD_HS_LNS!C74</f>
        <v>Nguyễn Thanh Huy</v>
      </c>
      <c r="D76" s="303" t="str">
        <f>GD_LCD_HS_LNS!D74</f>
        <v>NV PVHK</v>
      </c>
      <c r="E76" s="304">
        <f>VLOOKUP(B76,GD_LCD_HS_LNS!$B$4:$E$914,4,FALSE)</f>
        <v>3875000</v>
      </c>
      <c r="F76" s="305">
        <v>10525139501016</v>
      </c>
      <c r="G76" s="306">
        <f>VLOOKUP(B76,GD_CHAM_CONG!$C$6:$AN$912,38,FALSE)</f>
        <v>26</v>
      </c>
      <c r="H76" s="306">
        <f>VLOOKUP(B76,GD_CHAM_CONG!$C$6:$AS$912,39,FALSE)+VLOOKUP(B76,GD_CHAM_CONG!$C$6:$AS$912,40,FALSE)+VLOOKUP(B76,GD_CHAM_CONG!$C$6:$AS$912,41,FALSE)+VLOOKUP(B76,GD_CHAM_CONG!$C$6:$AS$912,42,FALSE)+VLOOKUP(B76,GD_CHAM_CONG!$C$6:$AS$912,43,FALSE)</f>
        <v>0</v>
      </c>
      <c r="I76" s="306">
        <f>VLOOKUP(B76,GD_CHAM_CONG!$C$6:$AV$912,44,FALSE)+VLOOKUP(B76,GD_CHAM_CONG!$C$6:$AV$912,45,FALSE)+VLOOKUP(B76,GD_CHAM_CONG!$C$6:$AV$912,46,FALSE)</f>
        <v>0</v>
      </c>
      <c r="J76" s="306">
        <f>VLOOKUP(B76,GD_CHAM_CONG!$C$6:$AW$912,47,FALSE)</f>
        <v>0</v>
      </c>
      <c r="K76" s="306">
        <f>VLOOKUP(B76,GD_CHAM_CONG!$C$6:$AZ$912,47,FALSE)+VLOOKUP(B76,GD_CHAM_CONG!$C$6:$AZ$912,48,FALSE)</f>
        <v>0</v>
      </c>
      <c r="L76" s="306">
        <f>VLOOKUP(B76,GD_CHAM_CONG!$C$6:$BF$912,50,FALSE)+VLOOKUP(B76,GD_CHAM_CONG!$C$6:$BF$912,51,FALSE)+VLOOKUP(B76,GD_CHAM_CONG!$C$6:$BF$912,52,FALSE)+VLOOKUP(B76,GD_CHAM_CONG!$C$6:$BF$912,53,FALSE)+VLOOKUP(B76,GD_CHAM_CONG!$C$6:$BF$912,54,FALSE)</f>
        <v>0</v>
      </c>
      <c r="M76" s="307">
        <f>VLOOKUP(B76,GD_CHAM_CONG!$C$1:$BJ$397,60,FALSE)</f>
        <v>1</v>
      </c>
      <c r="N76" s="308">
        <f>VLOOKUP(B76,RPT_LNS_LUONG_CHE_DO!$B$5:$BA$976,52,FALSE)</f>
        <v>8550000</v>
      </c>
      <c r="O76" s="308">
        <f>VLOOKUP(B76,RPT_LNS_LUONG_CHE_DO!$B$5:$CA$976,78,FALSE)</f>
        <v>0</v>
      </c>
      <c r="P76" s="308">
        <f>VLOOKUP(B76,RPT_PHU_CAP_TN!$B$5:$G$916,6,FALSE)</f>
        <v>155000</v>
      </c>
      <c r="Q76" s="308">
        <f>VLOOKUP(B76,RPT_TIEN_AN_TRUA!$B$5:$I$957,8,FALSE)</f>
        <v>680000</v>
      </c>
      <c r="R76" s="308">
        <f>VLOOKUP(B76,RPT_LNS_LUONG_CHE_DO!$B$5:$CE$980,74,FALSE)+VLOOKUP(B76,RPT_LNS_LUONG_CHE_DO!$B$5:$CE$980,73,FALSE)</f>
        <v>0</v>
      </c>
      <c r="S76" s="308">
        <f t="shared" si="0"/>
        <v>9385000</v>
      </c>
      <c r="T76" s="309">
        <f>VLOOKUP(B76,RPT_BAO_HIEM!$B$5:$N$1004,11,FALSE)</f>
        <v>310000</v>
      </c>
      <c r="U76" s="309">
        <f>VLOOKUP(B76,RPT_BAO_HIEM!$B$5:$N$1004,12,FALSE)</f>
        <v>58125</v>
      </c>
      <c r="V76" s="309">
        <f>VLOOKUP(B76,RPT_BAO_HIEM!$B$5:$N$1004,13,FALSE)</f>
        <v>38750</v>
      </c>
      <c r="W76" s="310">
        <f>VLOOKUP(B76,RPT_DOAN_PHI!$B$5:$H$913,7,FALSE)</f>
        <v>87050</v>
      </c>
      <c r="X76" s="309">
        <f>VLOOKUP(B76,RPT_THUE!$B$5:$H$916,7,FALSE)</f>
        <v>0</v>
      </c>
      <c r="Y76" s="309">
        <f t="shared" si="1"/>
        <v>493925</v>
      </c>
      <c r="Z76" s="311">
        <f t="shared" si="2"/>
        <v>8891075</v>
      </c>
      <c r="AA76" s="311"/>
      <c r="AB76" s="311"/>
      <c r="AC76" s="311">
        <f t="shared" si="3"/>
        <v>8891075</v>
      </c>
    </row>
    <row r="77" spans="1:40" ht="17.25" customHeight="1">
      <c r="A77" s="302">
        <f t="shared" si="4"/>
        <v>72</v>
      </c>
      <c r="B77" s="303">
        <f>GD_LCD_HS_LNS!B75</f>
        <v>10585</v>
      </c>
      <c r="C77" s="303" t="str">
        <f>GD_LCD_HS_LNS!C75</f>
        <v>Nguyễn Thị Minh Thu</v>
      </c>
      <c r="D77" s="303" t="str">
        <f>GD_LCD_HS_LNS!D75</f>
        <v>NV PVHK</v>
      </c>
      <c r="E77" s="304">
        <f>VLOOKUP(B77,GD_LCD_HS_LNS!$B$4:$E$914,4,FALSE)</f>
        <v>3875000</v>
      </c>
      <c r="F77" s="305">
        <v>10525139512018</v>
      </c>
      <c r="G77" s="306">
        <f>VLOOKUP(B77,GD_CHAM_CONG!$C$6:$AN$912,38,FALSE)</f>
        <v>26</v>
      </c>
      <c r="H77" s="306">
        <f>VLOOKUP(B77,GD_CHAM_CONG!$C$6:$AS$912,39,FALSE)+VLOOKUP(B77,GD_CHAM_CONG!$C$6:$AS$912,40,FALSE)+VLOOKUP(B77,GD_CHAM_CONG!$C$6:$AS$912,41,FALSE)+VLOOKUP(B77,GD_CHAM_CONG!$C$6:$AS$912,42,FALSE)+VLOOKUP(B77,GD_CHAM_CONG!$C$6:$AS$912,43,FALSE)</f>
        <v>0</v>
      </c>
      <c r="I77" s="306">
        <f>VLOOKUP(B77,GD_CHAM_CONG!$C$6:$AV$912,44,FALSE)+VLOOKUP(B77,GD_CHAM_CONG!$C$6:$AV$912,45,FALSE)+VLOOKUP(B77,GD_CHAM_CONG!$C$6:$AV$912,46,FALSE)</f>
        <v>0</v>
      </c>
      <c r="J77" s="306">
        <f>VLOOKUP(B77,GD_CHAM_CONG!$C$6:$AW$912,47,FALSE)</f>
        <v>0</v>
      </c>
      <c r="K77" s="306">
        <f>VLOOKUP(B77,GD_CHAM_CONG!$C$6:$AZ$912,47,FALSE)+VLOOKUP(B77,GD_CHAM_CONG!$C$6:$AZ$912,48,FALSE)</f>
        <v>0</v>
      </c>
      <c r="L77" s="306">
        <f>VLOOKUP(B77,GD_CHAM_CONG!$C$6:$BF$912,50,FALSE)+VLOOKUP(B77,GD_CHAM_CONG!$C$6:$BF$912,51,FALSE)+VLOOKUP(B77,GD_CHAM_CONG!$C$6:$BF$912,52,FALSE)+VLOOKUP(B77,GD_CHAM_CONG!$C$6:$BF$912,53,FALSE)+VLOOKUP(B77,GD_CHAM_CONG!$C$6:$BF$912,54,FALSE)</f>
        <v>0</v>
      </c>
      <c r="M77" s="307">
        <f>VLOOKUP(B77,GD_CHAM_CONG!$C$1:$BJ$397,60,FALSE)</f>
        <v>1.05</v>
      </c>
      <c r="N77" s="308">
        <f>VLOOKUP(B77,RPT_LNS_LUONG_CHE_DO!$B$5:$BA$976,52,FALSE)</f>
        <v>8977500</v>
      </c>
      <c r="O77" s="308">
        <f>VLOOKUP(B77,RPT_LNS_LUONG_CHE_DO!$B$5:$CA$976,78,FALSE)</f>
        <v>0</v>
      </c>
      <c r="P77" s="308">
        <f>VLOOKUP(B77,RPT_PHU_CAP_TN!$B$5:$G$916,6,FALSE)</f>
        <v>155000</v>
      </c>
      <c r="Q77" s="308">
        <f>VLOOKUP(B77,RPT_TIEN_AN_TRUA!$B$5:$I$957,8,FALSE)</f>
        <v>680000</v>
      </c>
      <c r="R77" s="308">
        <f>VLOOKUP(B77,RPT_LNS_LUONG_CHE_DO!$B$5:$CE$980,74,FALSE)+VLOOKUP(B77,RPT_LNS_LUONG_CHE_DO!$B$5:$CE$980,73,FALSE)</f>
        <v>0</v>
      </c>
      <c r="S77" s="308">
        <f t="shared" si="0"/>
        <v>9812500</v>
      </c>
      <c r="T77" s="309">
        <f>VLOOKUP(B77,RPT_BAO_HIEM!$B$5:$N$1004,11,FALSE)</f>
        <v>310000</v>
      </c>
      <c r="U77" s="309">
        <f>VLOOKUP(B77,RPT_BAO_HIEM!$B$5:$N$1004,12,FALSE)</f>
        <v>58125</v>
      </c>
      <c r="V77" s="309">
        <f>VLOOKUP(B77,RPT_BAO_HIEM!$B$5:$N$1004,13,FALSE)</f>
        <v>38750</v>
      </c>
      <c r="W77" s="310">
        <f>VLOOKUP(B77,RPT_DOAN_PHI!$B$5:$H$913,7,FALSE)</f>
        <v>91325</v>
      </c>
      <c r="X77" s="309">
        <f>VLOOKUP(B77,RPT_THUE!$B$5:$H$916,7,FALSE)</f>
        <v>0</v>
      </c>
      <c r="Y77" s="309">
        <f t="shared" si="1"/>
        <v>498200</v>
      </c>
      <c r="Z77" s="311">
        <f t="shared" si="2"/>
        <v>9314300</v>
      </c>
      <c r="AA77" s="311"/>
      <c r="AB77" s="312"/>
      <c r="AC77" s="311">
        <f t="shared" si="3"/>
        <v>9314300</v>
      </c>
    </row>
    <row r="78" spans="1:40" ht="17.25" customHeight="1">
      <c r="A78" s="302">
        <f t="shared" si="4"/>
        <v>73</v>
      </c>
      <c r="B78" s="303">
        <f>GD_LCD_HS_LNS!B76</f>
        <v>10586</v>
      </c>
      <c r="C78" s="303" t="str">
        <f>GD_LCD_HS_LNS!C76</f>
        <v>Nguyễn Thu Hằng</v>
      </c>
      <c r="D78" s="303" t="str">
        <f>GD_LCD_HS_LNS!D76</f>
        <v>NV PVHK</v>
      </c>
      <c r="E78" s="304">
        <f>VLOOKUP(B78,GD_LCD_HS_LNS!$B$4:$E$914,4,FALSE)</f>
        <v>3875000</v>
      </c>
      <c r="F78" s="305">
        <v>10523365971014</v>
      </c>
      <c r="G78" s="306">
        <f>VLOOKUP(B78,GD_CHAM_CONG!$C$6:$AN$912,38,FALSE)</f>
        <v>26</v>
      </c>
      <c r="H78" s="306">
        <f>VLOOKUP(B78,GD_CHAM_CONG!$C$6:$AS$912,39,FALSE)+VLOOKUP(B78,GD_CHAM_CONG!$C$6:$AS$912,40,FALSE)+VLOOKUP(B78,GD_CHAM_CONG!$C$6:$AS$912,41,FALSE)+VLOOKUP(B78,GD_CHAM_CONG!$C$6:$AS$912,42,FALSE)+VLOOKUP(B78,GD_CHAM_CONG!$C$6:$AS$912,43,FALSE)</f>
        <v>0</v>
      </c>
      <c r="I78" s="306">
        <f>VLOOKUP(B78,GD_CHAM_CONG!$C$6:$AV$912,44,FALSE)+VLOOKUP(B78,GD_CHAM_CONG!$C$6:$AV$912,45,FALSE)+VLOOKUP(B78,GD_CHAM_CONG!$C$6:$AV$912,46,FALSE)</f>
        <v>0</v>
      </c>
      <c r="J78" s="306">
        <f>VLOOKUP(B78,GD_CHAM_CONG!$C$6:$AW$912,47,FALSE)</f>
        <v>0</v>
      </c>
      <c r="K78" s="306">
        <f>VLOOKUP(B78,GD_CHAM_CONG!$C$6:$AZ$912,47,FALSE)+VLOOKUP(B78,GD_CHAM_CONG!$C$6:$AZ$912,48,FALSE)</f>
        <v>0</v>
      </c>
      <c r="L78" s="306">
        <f>VLOOKUP(B78,GD_CHAM_CONG!$C$6:$BF$912,50,FALSE)+VLOOKUP(B78,GD_CHAM_CONG!$C$6:$BF$912,51,FALSE)+VLOOKUP(B78,GD_CHAM_CONG!$C$6:$BF$912,52,FALSE)+VLOOKUP(B78,GD_CHAM_CONG!$C$6:$BF$912,53,FALSE)+VLOOKUP(B78,GD_CHAM_CONG!$C$6:$BF$912,54,FALSE)</f>
        <v>0</v>
      </c>
      <c r="M78" s="307">
        <f>VLOOKUP(B78,GD_CHAM_CONG!$C$1:$BJ$397,60,FALSE)</f>
        <v>1</v>
      </c>
      <c r="N78" s="308">
        <f>VLOOKUP(B78,RPT_LNS_LUONG_CHE_DO!$B$5:$BA$976,52,FALSE)</f>
        <v>8550000</v>
      </c>
      <c r="O78" s="308">
        <f>VLOOKUP(B78,RPT_LNS_LUONG_CHE_DO!$B$5:$CA$976,78,FALSE)</f>
        <v>0</v>
      </c>
      <c r="P78" s="308">
        <f>VLOOKUP(B78,RPT_PHU_CAP_TN!$B$5:$G$916,6,FALSE)</f>
        <v>0</v>
      </c>
      <c r="Q78" s="308">
        <f>VLOOKUP(B78,RPT_TIEN_AN_TRUA!$B$5:$I$957,8,FALSE)</f>
        <v>680000</v>
      </c>
      <c r="R78" s="308">
        <f>VLOOKUP(B78,RPT_LNS_LUONG_CHE_DO!$B$5:$CE$980,74,FALSE)+VLOOKUP(B78,RPT_LNS_LUONG_CHE_DO!$B$5:$CE$980,73,FALSE)</f>
        <v>0</v>
      </c>
      <c r="S78" s="308">
        <f t="shared" si="0"/>
        <v>9230000</v>
      </c>
      <c r="T78" s="309">
        <f>VLOOKUP(B78,RPT_BAO_HIEM!$B$5:$N$1004,11,FALSE)</f>
        <v>310000</v>
      </c>
      <c r="U78" s="309">
        <f>VLOOKUP(B78,RPT_BAO_HIEM!$B$5:$N$1004,12,FALSE)</f>
        <v>58125</v>
      </c>
      <c r="V78" s="309">
        <f>VLOOKUP(B78,RPT_BAO_HIEM!$B$5:$N$1004,13,FALSE)</f>
        <v>38750</v>
      </c>
      <c r="W78" s="310">
        <f>VLOOKUP(B78,RPT_DOAN_PHI!$B$5:$H$913,7,FALSE)</f>
        <v>85500</v>
      </c>
      <c r="X78" s="309">
        <f>VLOOKUP(B78,RPT_THUE!$B$5:$H$916,7,FALSE)</f>
        <v>0</v>
      </c>
      <c r="Y78" s="309">
        <f t="shared" si="1"/>
        <v>492375</v>
      </c>
      <c r="Z78" s="311">
        <f t="shared" si="2"/>
        <v>8737625</v>
      </c>
      <c r="AA78" s="311"/>
      <c r="AB78" s="311"/>
      <c r="AC78" s="311">
        <f t="shared" si="3"/>
        <v>8737625</v>
      </c>
    </row>
    <row r="79" spans="1:40" ht="17.25" customHeight="1">
      <c r="A79" s="302">
        <f t="shared" si="4"/>
        <v>74</v>
      </c>
      <c r="B79" s="303">
        <f>GD_LCD_HS_LNS!B77</f>
        <v>10600</v>
      </c>
      <c r="C79" s="303" t="str">
        <f>GD_LCD_HS_LNS!C77</f>
        <v>Nguyễn Thị Vân Anh</v>
      </c>
      <c r="D79" s="303" t="str">
        <f>GD_LCD_HS_LNS!D77</f>
        <v>NV PVHK</v>
      </c>
      <c r="E79" s="304">
        <f>VLOOKUP(B79,GD_LCD_HS_LNS!$B$4:$E$914,4,FALSE)</f>
        <v>3875000</v>
      </c>
      <c r="F79" s="305">
        <v>10525213783010</v>
      </c>
      <c r="G79" s="306">
        <f>VLOOKUP(B79,GD_CHAM_CONG!$C$6:$AN$912,38,FALSE)</f>
        <v>24</v>
      </c>
      <c r="H79" s="306">
        <f>VLOOKUP(B79,GD_CHAM_CONG!$C$6:$AS$912,39,FALSE)+VLOOKUP(B79,GD_CHAM_CONG!$C$6:$AS$912,40,FALSE)+VLOOKUP(B79,GD_CHAM_CONG!$C$6:$AS$912,41,FALSE)+VLOOKUP(B79,GD_CHAM_CONG!$C$6:$AS$912,42,FALSE)+VLOOKUP(B79,GD_CHAM_CONG!$C$6:$AS$912,43,FALSE)</f>
        <v>2</v>
      </c>
      <c r="I79" s="306">
        <f>VLOOKUP(B79,GD_CHAM_CONG!$C$6:$AV$912,44,FALSE)+VLOOKUP(B79,GD_CHAM_CONG!$C$6:$AV$912,45,FALSE)+VLOOKUP(B79,GD_CHAM_CONG!$C$6:$AV$912,46,FALSE)</f>
        <v>0</v>
      </c>
      <c r="J79" s="306">
        <f>VLOOKUP(B79,GD_CHAM_CONG!$C$6:$AW$912,47,FALSE)</f>
        <v>0</v>
      </c>
      <c r="K79" s="306">
        <f>VLOOKUP(B79,GD_CHAM_CONG!$C$6:$AZ$912,47,FALSE)+VLOOKUP(B79,GD_CHAM_CONG!$C$6:$AZ$912,48,FALSE)</f>
        <v>0</v>
      </c>
      <c r="L79" s="306">
        <f>VLOOKUP(B79,GD_CHAM_CONG!$C$6:$BF$912,50,FALSE)+VLOOKUP(B79,GD_CHAM_CONG!$C$6:$BF$912,51,FALSE)+VLOOKUP(B79,GD_CHAM_CONG!$C$6:$BF$912,52,FALSE)+VLOOKUP(B79,GD_CHAM_CONG!$C$6:$BF$912,53,FALSE)+VLOOKUP(B79,GD_CHAM_CONG!$C$6:$BF$912,54,FALSE)</f>
        <v>0</v>
      </c>
      <c r="M79" s="307">
        <f>VLOOKUP(B79,GD_CHAM_CONG!$C$1:$BJ$397,60,FALSE)</f>
        <v>1</v>
      </c>
      <c r="N79" s="308">
        <f>VLOOKUP(B79,RPT_LNS_LUONG_CHE_DO!$B$5:$BA$976,52,FALSE)</f>
        <v>6646153.8461538469</v>
      </c>
      <c r="O79" s="308">
        <f>VLOOKUP(B79,RPT_LNS_LUONG_CHE_DO!$B$5:$CA$976,78,FALSE)</f>
        <v>0</v>
      </c>
      <c r="P79" s="308">
        <f>VLOOKUP(B79,RPT_PHU_CAP_TN!$B$5:$G$916,6,FALSE)</f>
        <v>0</v>
      </c>
      <c r="Q79" s="308">
        <f>VLOOKUP(B79,RPT_TIEN_AN_TRUA!$B$5:$I$957,8,FALSE)</f>
        <v>627692.30769230775</v>
      </c>
      <c r="R79" s="308">
        <f>VLOOKUP(B79,RPT_LNS_LUONG_CHE_DO!$B$5:$CE$980,74,FALSE)+VLOOKUP(B79,RPT_LNS_LUONG_CHE_DO!$B$5:$CE$980,73,FALSE)</f>
        <v>0</v>
      </c>
      <c r="S79" s="308">
        <f t="shared" si="0"/>
        <v>7273846.1538461549</v>
      </c>
      <c r="T79" s="309">
        <f>VLOOKUP(B79,RPT_BAO_HIEM!$B$5:$N$1004,11,FALSE)</f>
        <v>310000</v>
      </c>
      <c r="U79" s="309">
        <f>VLOOKUP(B79,RPT_BAO_HIEM!$B$5:$N$1004,12,FALSE)</f>
        <v>58125</v>
      </c>
      <c r="V79" s="309">
        <f>VLOOKUP(B79,RPT_BAO_HIEM!$B$5:$N$1004,13,FALSE)</f>
        <v>38750</v>
      </c>
      <c r="W79" s="310">
        <f>VLOOKUP(B79,RPT_DOAN_PHI!$B$5:$H$913,7,FALSE)</f>
        <v>66462</v>
      </c>
      <c r="X79" s="309">
        <f>VLOOKUP(B79,RPT_THUE!$B$5:$H$916,7,FALSE)</f>
        <v>0</v>
      </c>
      <c r="Y79" s="309">
        <f t="shared" si="1"/>
        <v>473337</v>
      </c>
      <c r="Z79" s="311">
        <f t="shared" si="2"/>
        <v>6800509.1538461549</v>
      </c>
      <c r="AA79" s="311"/>
      <c r="AB79" s="311"/>
      <c r="AC79" s="311">
        <f t="shared" si="3"/>
        <v>6800509.1538461549</v>
      </c>
    </row>
    <row r="80" spans="1:40" ht="17.25" customHeight="1">
      <c r="A80" s="302">
        <f t="shared" si="4"/>
        <v>75</v>
      </c>
      <c r="B80" s="303">
        <f>GD_LCD_HS_LNS!B78</f>
        <v>10601</v>
      </c>
      <c r="C80" s="303" t="str">
        <f>GD_LCD_HS_LNS!C78</f>
        <v>Phan Thị Hạnh</v>
      </c>
      <c r="D80" s="303" t="str">
        <f>GD_LCD_HS_LNS!D78</f>
        <v>NV PVHK</v>
      </c>
      <c r="E80" s="304">
        <f>VLOOKUP(B80,GD_LCD_HS_LNS!$B$4:$E$914,4,FALSE)</f>
        <v>3875000</v>
      </c>
      <c r="F80" s="305">
        <v>10525213791013</v>
      </c>
      <c r="G80" s="306">
        <f>VLOOKUP(B80,GD_CHAM_CONG!$C$6:$AN$912,38,FALSE)</f>
        <v>26</v>
      </c>
      <c r="H80" s="306">
        <f>VLOOKUP(B80,GD_CHAM_CONG!$C$6:$AS$912,39,FALSE)+VLOOKUP(B80,GD_CHAM_CONG!$C$6:$AS$912,40,FALSE)+VLOOKUP(B80,GD_CHAM_CONG!$C$6:$AS$912,41,FALSE)+VLOOKUP(B80,GD_CHAM_CONG!$C$6:$AS$912,42,FALSE)+VLOOKUP(B80,GD_CHAM_CONG!$C$6:$AS$912,43,FALSE)</f>
        <v>0</v>
      </c>
      <c r="I80" s="306">
        <f>VLOOKUP(B80,GD_CHAM_CONG!$C$6:$AV$912,44,FALSE)+VLOOKUP(B80,GD_CHAM_CONG!$C$6:$AV$912,45,FALSE)+VLOOKUP(B80,GD_CHAM_CONG!$C$6:$AV$912,46,FALSE)</f>
        <v>0</v>
      </c>
      <c r="J80" s="306">
        <f>VLOOKUP(B80,GD_CHAM_CONG!$C$6:$AW$912,47,FALSE)</f>
        <v>0</v>
      </c>
      <c r="K80" s="306">
        <f>VLOOKUP(B80,GD_CHAM_CONG!$C$6:$AZ$912,47,FALSE)+VLOOKUP(B80,GD_CHAM_CONG!$C$6:$AZ$912,48,FALSE)</f>
        <v>0</v>
      </c>
      <c r="L80" s="306">
        <f>VLOOKUP(B80,GD_CHAM_CONG!$C$6:$BF$912,50,FALSE)+VLOOKUP(B80,GD_CHAM_CONG!$C$6:$BF$912,51,FALSE)+VLOOKUP(B80,GD_CHAM_CONG!$C$6:$BF$912,52,FALSE)+VLOOKUP(B80,GD_CHAM_CONG!$C$6:$BF$912,53,FALSE)+VLOOKUP(B80,GD_CHAM_CONG!$C$6:$BF$912,54,FALSE)</f>
        <v>0</v>
      </c>
      <c r="M80" s="307">
        <f>VLOOKUP(B80,GD_CHAM_CONG!$C$1:$BJ$397,60,FALSE)</f>
        <v>1</v>
      </c>
      <c r="N80" s="308">
        <f>VLOOKUP(B80,RPT_LNS_LUONG_CHE_DO!$B$5:$BA$976,52,FALSE)</f>
        <v>7200000</v>
      </c>
      <c r="O80" s="308">
        <f>VLOOKUP(B80,RPT_LNS_LUONG_CHE_DO!$B$5:$CA$976,78,FALSE)</f>
        <v>0</v>
      </c>
      <c r="P80" s="308">
        <f>VLOOKUP(B80,RPT_PHU_CAP_TN!$B$5:$G$916,6,FALSE)</f>
        <v>0</v>
      </c>
      <c r="Q80" s="308">
        <f>VLOOKUP(B80,RPT_TIEN_AN_TRUA!$B$5:$I$957,8,FALSE)</f>
        <v>680000</v>
      </c>
      <c r="R80" s="308">
        <f>VLOOKUP(B80,RPT_LNS_LUONG_CHE_DO!$B$5:$CE$980,74,FALSE)+VLOOKUP(B80,RPT_LNS_LUONG_CHE_DO!$B$5:$CE$980,73,FALSE)</f>
        <v>0</v>
      </c>
      <c r="S80" s="308">
        <f t="shared" si="0"/>
        <v>7880000</v>
      </c>
      <c r="T80" s="309">
        <f>VLOOKUP(B80,RPT_BAO_HIEM!$B$5:$N$1004,11,FALSE)</f>
        <v>310000</v>
      </c>
      <c r="U80" s="309">
        <f>VLOOKUP(B80,RPT_BAO_HIEM!$B$5:$N$1004,12,FALSE)</f>
        <v>58125</v>
      </c>
      <c r="V80" s="309">
        <f>VLOOKUP(B80,RPT_BAO_HIEM!$B$5:$N$1004,13,FALSE)</f>
        <v>38750</v>
      </c>
      <c r="W80" s="310">
        <f>VLOOKUP(B80,RPT_DOAN_PHI!$B$5:$H$913,7,FALSE)</f>
        <v>72000</v>
      </c>
      <c r="X80" s="309">
        <f>VLOOKUP(B80,RPT_THUE!$B$5:$H$916,7,FALSE)</f>
        <v>0</v>
      </c>
      <c r="Y80" s="309">
        <f t="shared" si="1"/>
        <v>478875</v>
      </c>
      <c r="Z80" s="311">
        <f t="shared" si="2"/>
        <v>7401125</v>
      </c>
      <c r="AA80" s="311"/>
      <c r="AB80" s="311"/>
      <c r="AC80" s="311">
        <f t="shared" si="3"/>
        <v>7401125</v>
      </c>
    </row>
    <row r="81" spans="1:29" ht="17.25" customHeight="1">
      <c r="A81" s="302">
        <f t="shared" si="4"/>
        <v>76</v>
      </c>
      <c r="B81" s="303">
        <f>GD_LCD_HS_LNS!B79</f>
        <v>10608</v>
      </c>
      <c r="C81" s="303" t="str">
        <f>GD_LCD_HS_LNS!C79</f>
        <v>Nguyễn Thị Hương</v>
      </c>
      <c r="D81" s="303" t="str">
        <f>GD_LCD_HS_LNS!D79</f>
        <v>NV PVHK</v>
      </c>
      <c r="E81" s="304">
        <f>VLOOKUP(B81,GD_LCD_HS_LNS!$B$4:$E$914,4,FALSE)</f>
        <v>3875000</v>
      </c>
      <c r="F81" s="305">
        <v>10523498956018</v>
      </c>
      <c r="G81" s="306">
        <f>VLOOKUP(B81,GD_CHAM_CONG!$C$6:$AN$912,38,FALSE)</f>
        <v>26</v>
      </c>
      <c r="H81" s="306">
        <f>VLOOKUP(B81,GD_CHAM_CONG!$C$6:$AS$912,39,FALSE)+VLOOKUP(B81,GD_CHAM_CONG!$C$6:$AS$912,40,FALSE)+VLOOKUP(B81,GD_CHAM_CONG!$C$6:$AS$912,41,FALSE)+VLOOKUP(B81,GD_CHAM_CONG!$C$6:$AS$912,42,FALSE)+VLOOKUP(B81,GD_CHAM_CONG!$C$6:$AS$912,43,FALSE)</f>
        <v>0</v>
      </c>
      <c r="I81" s="306">
        <f>VLOOKUP(B81,GD_CHAM_CONG!$C$6:$AV$912,44,FALSE)+VLOOKUP(B81,GD_CHAM_CONG!$C$6:$AV$912,45,FALSE)+VLOOKUP(B81,GD_CHAM_CONG!$C$6:$AV$912,46,FALSE)</f>
        <v>0</v>
      </c>
      <c r="J81" s="306">
        <f>VLOOKUP(B81,GD_CHAM_CONG!$C$6:$AW$912,47,FALSE)</f>
        <v>0</v>
      </c>
      <c r="K81" s="306">
        <f>VLOOKUP(B81,GD_CHAM_CONG!$C$6:$AZ$912,47,FALSE)+VLOOKUP(B81,GD_CHAM_CONG!$C$6:$AZ$912,48,FALSE)</f>
        <v>0</v>
      </c>
      <c r="L81" s="306">
        <f>VLOOKUP(B81,GD_CHAM_CONG!$C$6:$BF$912,50,FALSE)+VLOOKUP(B81,GD_CHAM_CONG!$C$6:$BF$912,51,FALSE)+VLOOKUP(B81,GD_CHAM_CONG!$C$6:$BF$912,52,FALSE)+VLOOKUP(B81,GD_CHAM_CONG!$C$6:$BF$912,53,FALSE)+VLOOKUP(B81,GD_CHAM_CONG!$C$6:$BF$912,54,FALSE)</f>
        <v>0</v>
      </c>
      <c r="M81" s="307">
        <f>VLOOKUP(B81,GD_CHAM_CONG!$C$1:$BJ$397,60,FALSE)</f>
        <v>1.05</v>
      </c>
      <c r="N81" s="308">
        <f>VLOOKUP(B81,RPT_LNS_LUONG_CHE_DO!$B$5:$BA$976,52,FALSE)</f>
        <v>8032500</v>
      </c>
      <c r="O81" s="308">
        <f>VLOOKUP(B81,RPT_LNS_LUONG_CHE_DO!$B$5:$CA$976,78,FALSE)</f>
        <v>0</v>
      </c>
      <c r="P81" s="308">
        <f>VLOOKUP(B81,RPT_PHU_CAP_TN!$B$5:$G$916,6,FALSE)</f>
        <v>155000</v>
      </c>
      <c r="Q81" s="308">
        <f>VLOOKUP(B81,RPT_TIEN_AN_TRUA!$B$5:$I$957,8,FALSE)</f>
        <v>680000</v>
      </c>
      <c r="R81" s="308">
        <f>VLOOKUP(B81,RPT_LNS_LUONG_CHE_DO!$B$5:$CE$980,74,FALSE)+VLOOKUP(B81,RPT_LNS_LUONG_CHE_DO!$B$5:$CE$980,73,FALSE)</f>
        <v>0</v>
      </c>
      <c r="S81" s="308">
        <f t="shared" si="0"/>
        <v>8867500</v>
      </c>
      <c r="T81" s="309">
        <f>VLOOKUP(B81,RPT_BAO_HIEM!$B$5:$N$1004,11,FALSE)</f>
        <v>310000</v>
      </c>
      <c r="U81" s="309">
        <f>VLOOKUP(B81,RPT_BAO_HIEM!$B$5:$N$1004,12,FALSE)</f>
        <v>58125</v>
      </c>
      <c r="V81" s="309">
        <f>VLOOKUP(B81,RPT_BAO_HIEM!$B$5:$N$1004,13,FALSE)</f>
        <v>38750</v>
      </c>
      <c r="W81" s="310">
        <f>VLOOKUP(B81,RPT_DOAN_PHI!$B$5:$H$913,7,FALSE)</f>
        <v>81875</v>
      </c>
      <c r="X81" s="309">
        <f>VLOOKUP(B81,RPT_THUE!$B$5:$H$916,7,FALSE)</f>
        <v>0</v>
      </c>
      <c r="Y81" s="309">
        <f t="shared" si="1"/>
        <v>488750</v>
      </c>
      <c r="Z81" s="311">
        <f t="shared" si="2"/>
        <v>8378750</v>
      </c>
      <c r="AA81" s="311"/>
      <c r="AB81" s="312"/>
      <c r="AC81" s="311">
        <f t="shared" si="3"/>
        <v>8378750</v>
      </c>
    </row>
    <row r="82" spans="1:29" ht="17.25" customHeight="1">
      <c r="A82" s="302">
        <f t="shared" si="4"/>
        <v>77</v>
      </c>
      <c r="B82" s="303">
        <f>GD_LCD_HS_LNS!B80</f>
        <v>10624</v>
      </c>
      <c r="C82" s="303" t="str">
        <f>GD_LCD_HS_LNS!C80</f>
        <v>Nguyễn Huyền Trang</v>
      </c>
      <c r="D82" s="303" t="str">
        <f>GD_LCD_HS_LNS!D80</f>
        <v>NV PVHK</v>
      </c>
      <c r="E82" s="304">
        <f>VLOOKUP(B82,GD_LCD_HS_LNS!$B$4:$E$914,4,FALSE)</f>
        <v>3875000</v>
      </c>
      <c r="F82" s="305">
        <v>10523498907017</v>
      </c>
      <c r="G82" s="306">
        <f>VLOOKUP(B82,GD_CHAM_CONG!$C$6:$AN$912,38,FALSE)</f>
        <v>0</v>
      </c>
      <c r="H82" s="306">
        <f>VLOOKUP(B82,GD_CHAM_CONG!$C$6:$AS$912,39,FALSE)+VLOOKUP(B82,GD_CHAM_CONG!$C$6:$AS$912,40,FALSE)+VLOOKUP(B82,GD_CHAM_CONG!$C$6:$AS$912,41,FALSE)+VLOOKUP(B82,GD_CHAM_CONG!$C$6:$AS$912,42,FALSE)+VLOOKUP(B82,GD_CHAM_CONG!$C$6:$AS$912,43,FALSE)</f>
        <v>0</v>
      </c>
      <c r="I82" s="306">
        <f>VLOOKUP(B82,GD_CHAM_CONG!$C$6:$AV$912,44,FALSE)+VLOOKUP(B82,GD_CHAM_CONG!$C$6:$AV$912,45,FALSE)+VLOOKUP(B82,GD_CHAM_CONG!$C$6:$AV$912,46,FALSE)</f>
        <v>26</v>
      </c>
      <c r="J82" s="306">
        <f>VLOOKUP(B82,GD_CHAM_CONG!$C$6:$AW$912,47,FALSE)</f>
        <v>0</v>
      </c>
      <c r="K82" s="306">
        <f>VLOOKUP(B82,GD_CHAM_CONG!$C$6:$AZ$912,47,FALSE)+VLOOKUP(B82,GD_CHAM_CONG!$C$6:$AZ$912,48,FALSE)</f>
        <v>0</v>
      </c>
      <c r="L82" s="306">
        <f>VLOOKUP(B82,GD_CHAM_CONG!$C$6:$BF$912,50,FALSE)+VLOOKUP(B82,GD_CHAM_CONG!$C$6:$BF$912,51,FALSE)+VLOOKUP(B82,GD_CHAM_CONG!$C$6:$BF$912,52,FALSE)+VLOOKUP(B82,GD_CHAM_CONG!$C$6:$BF$912,53,FALSE)+VLOOKUP(B82,GD_CHAM_CONG!$C$6:$BF$912,54,FALSE)</f>
        <v>0</v>
      </c>
      <c r="M82" s="307">
        <f>VLOOKUP(B82,GD_CHAM_CONG!$C$1:$BJ$397,60,FALSE)</f>
        <v>1</v>
      </c>
      <c r="N82" s="308">
        <f>VLOOKUP(B82,RPT_LNS_LUONG_CHE_DO!$B$5:$BA$976,52,FALSE)</f>
        <v>765000</v>
      </c>
      <c r="O82" s="308">
        <f>VLOOKUP(B82,RPT_LNS_LUONG_CHE_DO!$B$5:$CA$976,78,FALSE)</f>
        <v>0</v>
      </c>
      <c r="P82" s="308">
        <f>VLOOKUP(B82,RPT_PHU_CAP_TN!$B$5:$G$916,6,FALSE)</f>
        <v>0</v>
      </c>
      <c r="Q82" s="308">
        <f>VLOOKUP(B82,RPT_TIEN_AN_TRUA!$B$5:$I$957,8,FALSE)</f>
        <v>0</v>
      </c>
      <c r="R82" s="308">
        <f>VLOOKUP(B82,RPT_LNS_LUONG_CHE_DO!$B$5:$CE$980,74,FALSE)+VLOOKUP(B82,RPT_LNS_LUONG_CHE_DO!$B$5:$CE$980,73,FALSE)</f>
        <v>0</v>
      </c>
      <c r="S82" s="308">
        <f t="shared" si="0"/>
        <v>765000</v>
      </c>
      <c r="T82" s="309">
        <f>VLOOKUP(B82,RPT_BAO_HIEM!$B$5:$N$1004,11,FALSE)</f>
        <v>0</v>
      </c>
      <c r="U82" s="309">
        <f>VLOOKUP(B82,RPT_BAO_HIEM!$B$5:$N$1004,12,FALSE)</f>
        <v>0</v>
      </c>
      <c r="V82" s="309">
        <f>VLOOKUP(B82,RPT_BAO_HIEM!$B$5:$N$1004,13,FALSE)</f>
        <v>0</v>
      </c>
      <c r="W82" s="310">
        <f>VLOOKUP(B82,RPT_DOAN_PHI!$B$5:$H$913,7,FALSE)</f>
        <v>7650</v>
      </c>
      <c r="X82" s="309">
        <f>VLOOKUP(B82,RPT_THUE!$B$5:$H$916,7,FALSE)</f>
        <v>0</v>
      </c>
      <c r="Y82" s="309">
        <f t="shared" si="1"/>
        <v>7650</v>
      </c>
      <c r="Z82" s="311">
        <f t="shared" si="2"/>
        <v>757350</v>
      </c>
      <c r="AA82" s="311"/>
      <c r="AB82" s="311"/>
      <c r="AC82" s="311">
        <f t="shared" si="3"/>
        <v>757350</v>
      </c>
    </row>
    <row r="83" spans="1:29" ht="17.25" customHeight="1">
      <c r="A83" s="302">
        <f t="shared" si="4"/>
        <v>78</v>
      </c>
      <c r="B83" s="303">
        <f>GD_LCD_HS_LNS!B81</f>
        <v>10625</v>
      </c>
      <c r="C83" s="303" t="str">
        <f>GD_LCD_HS_LNS!C81</f>
        <v>Vương Thị Thanh Nhàn</v>
      </c>
      <c r="D83" s="303" t="str">
        <f>GD_LCD_HS_LNS!D81</f>
        <v>NV PVHK</v>
      </c>
      <c r="E83" s="304">
        <f>VLOOKUP(B83,GD_LCD_HS_LNS!$B$4:$E$914,4,FALSE)</f>
        <v>3875000</v>
      </c>
      <c r="F83" s="305">
        <v>13820400981015</v>
      </c>
      <c r="G83" s="306">
        <f>VLOOKUP(B83,GD_CHAM_CONG!$C$6:$AN$912,38,FALSE)</f>
        <v>26</v>
      </c>
      <c r="H83" s="306">
        <f>VLOOKUP(B83,GD_CHAM_CONG!$C$6:$AS$912,39,FALSE)+VLOOKUP(B83,GD_CHAM_CONG!$C$6:$AS$912,40,FALSE)+VLOOKUP(B83,GD_CHAM_CONG!$C$6:$AS$912,41,FALSE)+VLOOKUP(B83,GD_CHAM_CONG!$C$6:$AS$912,42,FALSE)+VLOOKUP(B83,GD_CHAM_CONG!$C$6:$AS$912,43,FALSE)</f>
        <v>0</v>
      </c>
      <c r="I83" s="306">
        <f>VLOOKUP(B83,GD_CHAM_CONG!$C$6:$AV$912,44,FALSE)+VLOOKUP(B83,GD_CHAM_CONG!$C$6:$AV$912,45,FALSE)+VLOOKUP(B83,GD_CHAM_CONG!$C$6:$AV$912,46,FALSE)</f>
        <v>0</v>
      </c>
      <c r="J83" s="306">
        <f>VLOOKUP(B83,GD_CHAM_CONG!$C$6:$AW$912,47,FALSE)</f>
        <v>0</v>
      </c>
      <c r="K83" s="306">
        <f>VLOOKUP(B83,GD_CHAM_CONG!$C$6:$AZ$912,47,FALSE)+VLOOKUP(B83,GD_CHAM_CONG!$C$6:$AZ$912,48,FALSE)</f>
        <v>0</v>
      </c>
      <c r="L83" s="306">
        <f>VLOOKUP(B83,GD_CHAM_CONG!$C$6:$BF$912,50,FALSE)+VLOOKUP(B83,GD_CHAM_CONG!$C$6:$BF$912,51,FALSE)+VLOOKUP(B83,GD_CHAM_CONG!$C$6:$BF$912,52,FALSE)+VLOOKUP(B83,GD_CHAM_CONG!$C$6:$BF$912,53,FALSE)+VLOOKUP(B83,GD_CHAM_CONG!$C$6:$BF$912,54,FALSE)</f>
        <v>0</v>
      </c>
      <c r="M83" s="307">
        <f>VLOOKUP(B83,GD_CHAM_CONG!$C$1:$BJ$397,60,FALSE)</f>
        <v>1</v>
      </c>
      <c r="N83" s="308">
        <f>VLOOKUP(B83,RPT_LNS_LUONG_CHE_DO!$B$5:$BA$976,52,FALSE)</f>
        <v>9044999.9999999981</v>
      </c>
      <c r="O83" s="308">
        <f>VLOOKUP(B83,RPT_LNS_LUONG_CHE_DO!$B$5:$CA$976,78,FALSE)</f>
        <v>0</v>
      </c>
      <c r="P83" s="308">
        <f>VLOOKUP(B83,RPT_PHU_CAP_TN!$B$5:$G$916,6,FALSE)</f>
        <v>155000</v>
      </c>
      <c r="Q83" s="308">
        <f>VLOOKUP(B83,RPT_TIEN_AN_TRUA!$B$5:$I$957,8,FALSE)</f>
        <v>680000</v>
      </c>
      <c r="R83" s="308">
        <f>VLOOKUP(B83,RPT_LNS_LUONG_CHE_DO!$B$5:$CE$980,74,FALSE)+VLOOKUP(B83,RPT_LNS_LUONG_CHE_DO!$B$5:$CE$980,73,FALSE)</f>
        <v>0</v>
      </c>
      <c r="S83" s="308">
        <f t="shared" si="0"/>
        <v>9879999.9999999981</v>
      </c>
      <c r="T83" s="309">
        <f>VLOOKUP(B83,RPT_BAO_HIEM!$B$5:$N$1004,11,FALSE)</f>
        <v>310000</v>
      </c>
      <c r="U83" s="309">
        <f>VLOOKUP(B83,RPT_BAO_HIEM!$B$5:$N$1004,12,FALSE)</f>
        <v>58125</v>
      </c>
      <c r="V83" s="309">
        <f>VLOOKUP(B83,RPT_BAO_HIEM!$B$5:$N$1004,13,FALSE)</f>
        <v>38750</v>
      </c>
      <c r="W83" s="310">
        <f>VLOOKUP(B83,RPT_DOAN_PHI!$B$5:$H$913,7,FALSE)</f>
        <v>92000</v>
      </c>
      <c r="X83" s="309">
        <f>VLOOKUP(B83,RPT_THUE!$B$5:$H$916,7,FALSE)</f>
        <v>0</v>
      </c>
      <c r="Y83" s="309">
        <f t="shared" si="1"/>
        <v>498875</v>
      </c>
      <c r="Z83" s="311">
        <f t="shared" si="2"/>
        <v>9381124.9999999981</v>
      </c>
      <c r="AA83" s="311"/>
      <c r="AB83" s="311"/>
      <c r="AC83" s="311">
        <f t="shared" si="3"/>
        <v>9381124.9999999981</v>
      </c>
    </row>
    <row r="84" spans="1:29" ht="17.25" customHeight="1">
      <c r="A84" s="302">
        <f t="shared" si="4"/>
        <v>79</v>
      </c>
      <c r="B84" s="303">
        <f>GD_LCD_HS_LNS!B82</f>
        <v>10633</v>
      </c>
      <c r="C84" s="303" t="str">
        <f>GD_LCD_HS_LNS!C82</f>
        <v>Quàng Thị Phúc</v>
      </c>
      <c r="D84" s="303" t="str">
        <f>GD_LCD_HS_LNS!D82</f>
        <v>NV PVHK</v>
      </c>
      <c r="E84" s="304">
        <f>VLOOKUP(B84,GD_LCD_HS_LNS!$B$4:$E$914,4,FALSE)</f>
        <v>4553000</v>
      </c>
      <c r="F84" s="305">
        <v>10522162856019</v>
      </c>
      <c r="G84" s="306">
        <f>VLOOKUP(B84,GD_CHAM_CONG!$C$6:$AN$912,38,FALSE)</f>
        <v>26</v>
      </c>
      <c r="H84" s="306">
        <f>VLOOKUP(B84,GD_CHAM_CONG!$C$6:$AS$912,39,FALSE)+VLOOKUP(B84,GD_CHAM_CONG!$C$6:$AS$912,40,FALSE)+VLOOKUP(B84,GD_CHAM_CONG!$C$6:$AS$912,41,FALSE)+VLOOKUP(B84,GD_CHAM_CONG!$C$6:$AS$912,42,FALSE)+VLOOKUP(B84,GD_CHAM_CONG!$C$6:$AS$912,43,FALSE)</f>
        <v>0</v>
      </c>
      <c r="I84" s="306">
        <f>VLOOKUP(B84,GD_CHAM_CONG!$C$6:$AV$912,44,FALSE)+VLOOKUP(B84,GD_CHAM_CONG!$C$6:$AV$912,45,FALSE)+VLOOKUP(B84,GD_CHAM_CONG!$C$6:$AV$912,46,FALSE)</f>
        <v>0</v>
      </c>
      <c r="J84" s="306">
        <f>VLOOKUP(B84,GD_CHAM_CONG!$C$6:$AW$912,47,FALSE)</f>
        <v>0</v>
      </c>
      <c r="K84" s="306">
        <f>VLOOKUP(B84,GD_CHAM_CONG!$C$6:$AZ$912,47,FALSE)+VLOOKUP(B84,GD_CHAM_CONG!$C$6:$AZ$912,48,FALSE)</f>
        <v>0</v>
      </c>
      <c r="L84" s="306">
        <f>VLOOKUP(B84,GD_CHAM_CONG!$C$6:$BF$912,50,FALSE)+VLOOKUP(B84,GD_CHAM_CONG!$C$6:$BF$912,51,FALSE)+VLOOKUP(B84,GD_CHAM_CONG!$C$6:$BF$912,52,FALSE)+VLOOKUP(B84,GD_CHAM_CONG!$C$6:$BF$912,53,FALSE)+VLOOKUP(B84,GD_CHAM_CONG!$C$6:$BF$912,54,FALSE)</f>
        <v>0</v>
      </c>
      <c r="M84" s="307">
        <f>VLOOKUP(B84,GD_CHAM_CONG!$C$1:$BJ$397,60,FALSE)</f>
        <v>1.05</v>
      </c>
      <c r="N84" s="308">
        <f>VLOOKUP(B84,RPT_LNS_LUONG_CHE_DO!$B$5:$BA$976,52,FALSE)</f>
        <v>8127000</v>
      </c>
      <c r="O84" s="308">
        <f>VLOOKUP(B84,RPT_LNS_LUONG_CHE_DO!$B$5:$CA$976,78,FALSE)</f>
        <v>0</v>
      </c>
      <c r="P84" s="308">
        <f>VLOOKUP(B84,RPT_PHU_CAP_TN!$B$5:$G$916,6,FALSE)</f>
        <v>155000</v>
      </c>
      <c r="Q84" s="308">
        <f>VLOOKUP(B84,RPT_TIEN_AN_TRUA!$B$5:$I$957,8,FALSE)</f>
        <v>680000</v>
      </c>
      <c r="R84" s="308">
        <f>VLOOKUP(B84,RPT_LNS_LUONG_CHE_DO!$B$5:$CE$980,74,FALSE)+VLOOKUP(B84,RPT_LNS_LUONG_CHE_DO!$B$5:$CE$980,73,FALSE)</f>
        <v>0</v>
      </c>
      <c r="S84" s="308">
        <f t="shared" si="0"/>
        <v>8962000</v>
      </c>
      <c r="T84" s="309">
        <f>VLOOKUP(B84,RPT_BAO_HIEM!$B$5:$N$1004,11,FALSE)</f>
        <v>364240</v>
      </c>
      <c r="U84" s="309">
        <f>VLOOKUP(B84,RPT_BAO_HIEM!$B$5:$N$1004,12,FALSE)</f>
        <v>68295</v>
      </c>
      <c r="V84" s="309">
        <f>VLOOKUP(B84,RPT_BAO_HIEM!$B$5:$N$1004,13,FALSE)</f>
        <v>45530</v>
      </c>
      <c r="W84" s="310">
        <f>VLOOKUP(B84,RPT_DOAN_PHI!$B$5:$H$913,7,FALSE)</f>
        <v>82820</v>
      </c>
      <c r="X84" s="309">
        <f>VLOOKUP(B84,RPT_THUE!$B$5:$H$916,7,FALSE)</f>
        <v>0</v>
      </c>
      <c r="Y84" s="309">
        <f t="shared" si="1"/>
        <v>560885</v>
      </c>
      <c r="Z84" s="311">
        <f t="shared" si="2"/>
        <v>8401115</v>
      </c>
      <c r="AA84" s="311"/>
      <c r="AB84" s="312"/>
      <c r="AC84" s="311">
        <f t="shared" si="3"/>
        <v>8401115</v>
      </c>
    </row>
    <row r="85" spans="1:29" ht="17.25" customHeight="1">
      <c r="A85" s="302">
        <f t="shared" si="4"/>
        <v>80</v>
      </c>
      <c r="B85" s="303">
        <f>GD_LCD_HS_LNS!B83</f>
        <v>10634</v>
      </c>
      <c r="C85" s="303" t="str">
        <f>GD_LCD_HS_LNS!C83</f>
        <v>Phạm Thị Thanh Hoa</v>
      </c>
      <c r="D85" s="303" t="str">
        <f>GD_LCD_HS_LNS!D83</f>
        <v>NV PVHK</v>
      </c>
      <c r="E85" s="304">
        <f>VLOOKUP(B85,GD_LCD_HS_LNS!$B$4:$E$914,4,FALSE)</f>
        <v>3875000</v>
      </c>
      <c r="F85" s="305">
        <v>10520107405013</v>
      </c>
      <c r="G85" s="306">
        <f>VLOOKUP(B85,GD_CHAM_CONG!$C$6:$AN$912,38,FALSE)</f>
        <v>26</v>
      </c>
      <c r="H85" s="306">
        <f>VLOOKUP(B85,GD_CHAM_CONG!$C$6:$AS$912,39,FALSE)+VLOOKUP(B85,GD_CHAM_CONG!$C$6:$AS$912,40,FALSE)+VLOOKUP(B85,GD_CHAM_CONG!$C$6:$AS$912,41,FALSE)+VLOOKUP(B85,GD_CHAM_CONG!$C$6:$AS$912,42,FALSE)+VLOOKUP(B85,GD_CHAM_CONG!$C$6:$AS$912,43,FALSE)</f>
        <v>0</v>
      </c>
      <c r="I85" s="306">
        <f>VLOOKUP(B85,GD_CHAM_CONG!$C$6:$AV$912,44,FALSE)+VLOOKUP(B85,GD_CHAM_CONG!$C$6:$AV$912,45,FALSE)+VLOOKUP(B85,GD_CHAM_CONG!$C$6:$AV$912,46,FALSE)</f>
        <v>0</v>
      </c>
      <c r="J85" s="306">
        <f>VLOOKUP(B85,GD_CHAM_CONG!$C$6:$AW$912,47,FALSE)</f>
        <v>0</v>
      </c>
      <c r="K85" s="306">
        <f>VLOOKUP(B85,GD_CHAM_CONG!$C$6:$AZ$912,47,FALSE)+VLOOKUP(B85,GD_CHAM_CONG!$C$6:$AZ$912,48,FALSE)</f>
        <v>0</v>
      </c>
      <c r="L85" s="306">
        <f>VLOOKUP(B85,GD_CHAM_CONG!$C$6:$BF$912,50,FALSE)+VLOOKUP(B85,GD_CHAM_CONG!$C$6:$BF$912,51,FALSE)+VLOOKUP(B85,GD_CHAM_CONG!$C$6:$BF$912,52,FALSE)+VLOOKUP(B85,GD_CHAM_CONG!$C$6:$BF$912,53,FALSE)+VLOOKUP(B85,GD_CHAM_CONG!$C$6:$BF$912,54,FALSE)</f>
        <v>0</v>
      </c>
      <c r="M85" s="307">
        <f>VLOOKUP(B85,GD_CHAM_CONG!$C$1:$BJ$397,60,FALSE)</f>
        <v>1</v>
      </c>
      <c r="N85" s="308">
        <f>VLOOKUP(B85,RPT_LNS_LUONG_CHE_DO!$B$5:$BA$976,52,FALSE)</f>
        <v>9044999.9999999981</v>
      </c>
      <c r="O85" s="308">
        <f>VLOOKUP(B85,RPT_LNS_LUONG_CHE_DO!$B$5:$CA$976,78,FALSE)</f>
        <v>0</v>
      </c>
      <c r="P85" s="308">
        <f>VLOOKUP(B85,RPT_PHU_CAP_TN!$B$5:$G$916,6,FALSE)</f>
        <v>155000</v>
      </c>
      <c r="Q85" s="308">
        <f>VLOOKUP(B85,RPT_TIEN_AN_TRUA!$B$5:$I$957,8,FALSE)</f>
        <v>680000</v>
      </c>
      <c r="R85" s="308">
        <f>VLOOKUP(B85,RPT_LNS_LUONG_CHE_DO!$B$5:$CE$980,74,FALSE)+VLOOKUP(B85,RPT_LNS_LUONG_CHE_DO!$B$5:$CE$980,73,FALSE)</f>
        <v>0</v>
      </c>
      <c r="S85" s="308">
        <f t="shared" si="0"/>
        <v>9879999.9999999981</v>
      </c>
      <c r="T85" s="309">
        <f>VLOOKUP(B85,RPT_BAO_HIEM!$B$5:$N$1004,11,FALSE)</f>
        <v>310000</v>
      </c>
      <c r="U85" s="309">
        <f>VLOOKUP(B85,RPT_BAO_HIEM!$B$5:$N$1004,12,FALSE)</f>
        <v>58125</v>
      </c>
      <c r="V85" s="309">
        <f>VLOOKUP(B85,RPT_BAO_HIEM!$B$5:$N$1004,13,FALSE)</f>
        <v>38750</v>
      </c>
      <c r="W85" s="310">
        <f>VLOOKUP(B85,RPT_DOAN_PHI!$B$5:$H$913,7,FALSE)</f>
        <v>92000</v>
      </c>
      <c r="X85" s="309">
        <f>VLOOKUP(B85,RPT_THUE!$B$5:$H$916,7,FALSE)</f>
        <v>0</v>
      </c>
      <c r="Y85" s="309">
        <f t="shared" si="1"/>
        <v>498875</v>
      </c>
      <c r="Z85" s="311">
        <f t="shared" si="2"/>
        <v>9381124.9999999981</v>
      </c>
      <c r="AA85" s="311"/>
      <c r="AB85" s="311"/>
      <c r="AC85" s="311">
        <f t="shared" si="3"/>
        <v>9381124.9999999981</v>
      </c>
    </row>
    <row r="86" spans="1:29" ht="17.25" customHeight="1">
      <c r="A86" s="302">
        <f t="shared" si="4"/>
        <v>81</v>
      </c>
      <c r="B86" s="303">
        <f>GD_LCD_HS_LNS!B84</f>
        <v>10635</v>
      </c>
      <c r="C86" s="303" t="str">
        <f>GD_LCD_HS_LNS!C84</f>
        <v>Đào Thị Mận</v>
      </c>
      <c r="D86" s="303" t="str">
        <f>GD_LCD_HS_LNS!D84</f>
        <v>NV PVHK</v>
      </c>
      <c r="E86" s="304">
        <f>VLOOKUP(B86,GD_LCD_HS_LNS!$B$4:$E$914,4,FALSE)</f>
        <v>4553000</v>
      </c>
      <c r="F86" s="305">
        <v>10522162757010</v>
      </c>
      <c r="G86" s="306">
        <f>VLOOKUP(B86,GD_CHAM_CONG!$C$6:$AN$912,38,FALSE)</f>
        <v>26</v>
      </c>
      <c r="H86" s="306">
        <f>VLOOKUP(B86,GD_CHAM_CONG!$C$6:$AS$912,39,FALSE)+VLOOKUP(B86,GD_CHAM_CONG!$C$6:$AS$912,40,FALSE)+VLOOKUP(B86,GD_CHAM_CONG!$C$6:$AS$912,41,FALSE)+VLOOKUP(B86,GD_CHAM_CONG!$C$6:$AS$912,42,FALSE)+VLOOKUP(B86,GD_CHAM_CONG!$C$6:$AS$912,43,FALSE)</f>
        <v>0</v>
      </c>
      <c r="I86" s="306">
        <f>VLOOKUP(B86,GD_CHAM_CONG!$C$6:$AV$912,44,FALSE)+VLOOKUP(B86,GD_CHAM_CONG!$C$6:$AV$912,45,FALSE)+VLOOKUP(B86,GD_CHAM_CONG!$C$6:$AV$912,46,FALSE)</f>
        <v>0</v>
      </c>
      <c r="J86" s="306">
        <f>VLOOKUP(B86,GD_CHAM_CONG!$C$6:$AW$912,47,FALSE)</f>
        <v>0</v>
      </c>
      <c r="K86" s="306">
        <f>VLOOKUP(B86,GD_CHAM_CONG!$C$6:$AZ$912,47,FALSE)+VLOOKUP(B86,GD_CHAM_CONG!$C$6:$AZ$912,48,FALSE)</f>
        <v>0</v>
      </c>
      <c r="L86" s="306">
        <f>VLOOKUP(B86,GD_CHAM_CONG!$C$6:$BF$912,50,FALSE)+VLOOKUP(B86,GD_CHAM_CONG!$C$6:$BF$912,51,FALSE)+VLOOKUP(B86,GD_CHAM_CONG!$C$6:$BF$912,52,FALSE)+VLOOKUP(B86,GD_CHAM_CONG!$C$6:$BF$912,53,FALSE)+VLOOKUP(B86,GD_CHAM_CONG!$C$6:$BF$912,54,FALSE)</f>
        <v>0</v>
      </c>
      <c r="M86" s="307">
        <f>VLOOKUP(B86,GD_CHAM_CONG!$C$1:$BJ$397,60,FALSE)</f>
        <v>1</v>
      </c>
      <c r="N86" s="308">
        <f>VLOOKUP(B86,RPT_LNS_LUONG_CHE_DO!$B$5:$BA$976,52,FALSE)</f>
        <v>8100000</v>
      </c>
      <c r="O86" s="308">
        <f>VLOOKUP(B86,RPT_LNS_LUONG_CHE_DO!$B$5:$CA$976,78,FALSE)</f>
        <v>0</v>
      </c>
      <c r="P86" s="308">
        <f>VLOOKUP(B86,RPT_PHU_CAP_TN!$B$5:$G$916,6,FALSE)</f>
        <v>0</v>
      </c>
      <c r="Q86" s="308">
        <f>VLOOKUP(B86,RPT_TIEN_AN_TRUA!$B$5:$I$957,8,FALSE)</f>
        <v>680000</v>
      </c>
      <c r="R86" s="308">
        <f>VLOOKUP(B86,RPT_LNS_LUONG_CHE_DO!$B$5:$CE$980,74,FALSE)+VLOOKUP(B86,RPT_LNS_LUONG_CHE_DO!$B$5:$CE$980,73,FALSE)</f>
        <v>0</v>
      </c>
      <c r="S86" s="308">
        <f t="shared" si="0"/>
        <v>8780000</v>
      </c>
      <c r="T86" s="309">
        <f>VLOOKUP(B86,RPT_BAO_HIEM!$B$5:$N$1004,11,FALSE)</f>
        <v>364240</v>
      </c>
      <c r="U86" s="309">
        <f>VLOOKUP(B86,RPT_BAO_HIEM!$B$5:$N$1004,12,FALSE)</f>
        <v>68295</v>
      </c>
      <c r="V86" s="309">
        <f>VLOOKUP(B86,RPT_BAO_HIEM!$B$5:$N$1004,13,FALSE)</f>
        <v>45530</v>
      </c>
      <c r="W86" s="310">
        <f>VLOOKUP(B86,RPT_DOAN_PHI!$B$5:$H$913,7,FALSE)</f>
        <v>81000</v>
      </c>
      <c r="X86" s="309">
        <f>VLOOKUP(B86,RPT_THUE!$B$5:$H$916,7,FALSE)</f>
        <v>0</v>
      </c>
      <c r="Y86" s="309">
        <f t="shared" si="1"/>
        <v>559065</v>
      </c>
      <c r="Z86" s="311">
        <f t="shared" si="2"/>
        <v>8220935</v>
      </c>
      <c r="AA86" s="311"/>
      <c r="AB86" s="311"/>
      <c r="AC86" s="311">
        <f t="shared" si="3"/>
        <v>8220935</v>
      </c>
    </row>
    <row r="87" spans="1:29" ht="17.25" customHeight="1">
      <c r="A87" s="302">
        <f t="shared" si="4"/>
        <v>82</v>
      </c>
      <c r="B87" s="303">
        <f>GD_LCD_HS_LNS!B85</f>
        <v>11104</v>
      </c>
      <c r="C87" s="303" t="str">
        <f>GD_LCD_HS_LNS!C85</f>
        <v>Lê Thị Thanh Huyền</v>
      </c>
      <c r="D87" s="303" t="str">
        <f>GD_LCD_HS_LNS!D85</f>
        <v>NV PVHK</v>
      </c>
      <c r="E87" s="304">
        <f>VLOOKUP(B87,GD_LCD_HS_LNS!$B$4:$E$914,4,FALSE)</f>
        <v>3875000</v>
      </c>
      <c r="F87" s="305" t="s">
        <v>770</v>
      </c>
      <c r="G87" s="306">
        <f>VLOOKUP(B87,GD_CHAM_CONG!$C$6:$AN$912,38,FALSE)</f>
        <v>17</v>
      </c>
      <c r="H87" s="306">
        <f>VLOOKUP(B87,GD_CHAM_CONG!$C$6:$AS$912,39,FALSE)+VLOOKUP(B87,GD_CHAM_CONG!$C$6:$AS$912,40,FALSE)+VLOOKUP(B87,GD_CHAM_CONG!$C$6:$AS$912,41,FALSE)+VLOOKUP(B87,GD_CHAM_CONG!$C$6:$AS$912,42,FALSE)+VLOOKUP(B87,GD_CHAM_CONG!$C$6:$AS$912,43,FALSE)</f>
        <v>0</v>
      </c>
      <c r="I87" s="306">
        <f>VLOOKUP(B87,GD_CHAM_CONG!$C$6:$AV$912,44,FALSE)+VLOOKUP(B87,GD_CHAM_CONG!$C$6:$AV$912,45,FALSE)+VLOOKUP(B87,GD_CHAM_CONG!$C$6:$AV$912,46,FALSE)</f>
        <v>0</v>
      </c>
      <c r="J87" s="306">
        <f>VLOOKUP(B87,GD_CHAM_CONG!$C$6:$AW$912,47,FALSE)</f>
        <v>0</v>
      </c>
      <c r="K87" s="306">
        <f>VLOOKUP(B87,GD_CHAM_CONG!$C$6:$AZ$912,47,FALSE)+VLOOKUP(B87,GD_CHAM_CONG!$C$6:$AZ$912,48,FALSE)</f>
        <v>8</v>
      </c>
      <c r="L87" s="306">
        <f>VLOOKUP(B87,GD_CHAM_CONG!$C$6:$BF$912,50,FALSE)+VLOOKUP(B87,GD_CHAM_CONG!$C$6:$BF$912,51,FALSE)+VLOOKUP(B87,GD_CHAM_CONG!$C$6:$BF$912,52,FALSE)+VLOOKUP(B87,GD_CHAM_CONG!$C$6:$BF$912,53,FALSE)+VLOOKUP(B87,GD_CHAM_CONG!$C$6:$BF$912,54,FALSE)</f>
        <v>0</v>
      </c>
      <c r="M87" s="307">
        <f>VLOOKUP(B87,GD_CHAM_CONG!$C$1:$BJ$397,60,FALSE)</f>
        <v>1</v>
      </c>
      <c r="N87" s="308">
        <f>VLOOKUP(B87,RPT_LNS_LUONG_CHE_DO!$B$5:$BA$976,52,FALSE)</f>
        <v>4707692.307692308</v>
      </c>
      <c r="O87" s="308">
        <f>VLOOKUP(B87,RPT_LNS_LUONG_CHE_DO!$B$5:$CA$976,78,FALSE)</f>
        <v>1192307.6923076925</v>
      </c>
      <c r="P87" s="308">
        <f>VLOOKUP(B87,RPT_PHU_CAP_TN!$B$5:$G$916,6,FALSE)</f>
        <v>0</v>
      </c>
      <c r="Q87" s="308">
        <f>VLOOKUP(B87,RPT_TIEN_AN_TRUA!$B$5:$I$957,8,FALSE)</f>
        <v>444615.38461538462</v>
      </c>
      <c r="R87" s="308">
        <f>VLOOKUP(B87,RPT_LNS_LUONG_CHE_DO!$B$5:$CE$980,74,FALSE)+VLOOKUP(B87,RPT_LNS_LUONG_CHE_DO!$B$5:$CE$980,73,FALSE)</f>
        <v>0</v>
      </c>
      <c r="S87" s="308">
        <f t="shared" si="0"/>
        <v>6344615.384615385</v>
      </c>
      <c r="T87" s="309">
        <f>VLOOKUP(B87,RPT_BAO_HIEM!$B$5:$N$1004,11,FALSE)</f>
        <v>310000</v>
      </c>
      <c r="U87" s="309">
        <f>VLOOKUP(B87,RPT_BAO_HIEM!$B$5:$N$1004,12,FALSE)</f>
        <v>58125</v>
      </c>
      <c r="V87" s="309">
        <f>VLOOKUP(B87,RPT_BAO_HIEM!$B$5:$N$1004,13,FALSE)</f>
        <v>38750</v>
      </c>
      <c r="W87" s="310">
        <f>VLOOKUP(B87,RPT_DOAN_PHI!$B$5:$H$913,7,FALSE)</f>
        <v>59000</v>
      </c>
      <c r="X87" s="309">
        <f>VLOOKUP(B87,RPT_THUE!$B$5:$H$916,7,FALSE)</f>
        <v>0</v>
      </c>
      <c r="Y87" s="309">
        <f t="shared" si="1"/>
        <v>465875</v>
      </c>
      <c r="Z87" s="311">
        <f t="shared" si="2"/>
        <v>5878740.384615385</v>
      </c>
      <c r="AA87" s="311"/>
      <c r="AB87" s="311"/>
      <c r="AC87" s="311">
        <f t="shared" si="3"/>
        <v>5878740.384615385</v>
      </c>
    </row>
    <row r="88" spans="1:29" ht="17.25" customHeight="1">
      <c r="A88" s="302">
        <f t="shared" si="4"/>
        <v>83</v>
      </c>
      <c r="B88" s="303">
        <f>GD_LCD_HS_LNS!B86</f>
        <v>11105</v>
      </c>
      <c r="C88" s="303" t="str">
        <f>GD_LCD_HS_LNS!C86</f>
        <v>Ngô Minh Thanh</v>
      </c>
      <c r="D88" s="303" t="str">
        <f>GD_LCD_HS_LNS!D86</f>
        <v>NV PVHK</v>
      </c>
      <c r="E88" s="304">
        <f>VLOOKUP(B88,GD_LCD_HS_LNS!$B$4:$E$914,4,FALSE)</f>
        <v>3875000</v>
      </c>
      <c r="F88" s="305">
        <v>19020895815014</v>
      </c>
      <c r="G88" s="306">
        <f>VLOOKUP(B88,GD_CHAM_CONG!$C$6:$AN$912,38,FALSE)</f>
        <v>26</v>
      </c>
      <c r="H88" s="306">
        <f>VLOOKUP(B88,GD_CHAM_CONG!$C$6:$AS$912,39,FALSE)+VLOOKUP(B88,GD_CHAM_CONG!$C$6:$AS$912,40,FALSE)+VLOOKUP(B88,GD_CHAM_CONG!$C$6:$AS$912,41,FALSE)+VLOOKUP(B88,GD_CHAM_CONG!$C$6:$AS$912,42,FALSE)+VLOOKUP(B88,GD_CHAM_CONG!$C$6:$AS$912,43,FALSE)</f>
        <v>0</v>
      </c>
      <c r="I88" s="306">
        <f>VLOOKUP(B88,GD_CHAM_CONG!$C$6:$AV$912,44,FALSE)+VLOOKUP(B88,GD_CHAM_CONG!$C$6:$AV$912,45,FALSE)+VLOOKUP(B88,GD_CHAM_CONG!$C$6:$AV$912,46,FALSE)</f>
        <v>0</v>
      </c>
      <c r="J88" s="306">
        <f>VLOOKUP(B88,GD_CHAM_CONG!$C$6:$AW$912,47,FALSE)</f>
        <v>0</v>
      </c>
      <c r="K88" s="306">
        <f>VLOOKUP(B88,GD_CHAM_CONG!$C$6:$AZ$912,47,FALSE)+VLOOKUP(B88,GD_CHAM_CONG!$C$6:$AZ$912,48,FALSE)</f>
        <v>0</v>
      </c>
      <c r="L88" s="306">
        <f>VLOOKUP(B88,GD_CHAM_CONG!$C$6:$BF$912,50,FALSE)+VLOOKUP(B88,GD_CHAM_CONG!$C$6:$BF$912,51,FALSE)+VLOOKUP(B88,GD_CHAM_CONG!$C$6:$BF$912,52,FALSE)+VLOOKUP(B88,GD_CHAM_CONG!$C$6:$BF$912,53,FALSE)+VLOOKUP(B88,GD_CHAM_CONG!$C$6:$BF$912,54,FALSE)</f>
        <v>0</v>
      </c>
      <c r="M88" s="307">
        <f>VLOOKUP(B88,GD_CHAM_CONG!$C$1:$BJ$397,60,FALSE)</f>
        <v>0.98</v>
      </c>
      <c r="N88" s="308">
        <f>VLOOKUP(B88,RPT_LNS_LUONG_CHE_DO!$B$5:$BA$976,52,FALSE)</f>
        <v>7056000</v>
      </c>
      <c r="O88" s="308">
        <f>VLOOKUP(B88,RPT_LNS_LUONG_CHE_DO!$B$5:$CA$976,78,FALSE)</f>
        <v>0</v>
      </c>
      <c r="P88" s="308">
        <f>VLOOKUP(B88,RPT_PHU_CAP_TN!$B$5:$G$916,6,FALSE)</f>
        <v>0</v>
      </c>
      <c r="Q88" s="308">
        <f>VLOOKUP(B88,RPT_TIEN_AN_TRUA!$B$5:$I$957,8,FALSE)</f>
        <v>680000</v>
      </c>
      <c r="R88" s="308">
        <f>VLOOKUP(B88,RPT_LNS_LUONG_CHE_DO!$B$5:$CE$980,74,FALSE)+VLOOKUP(B88,RPT_LNS_LUONG_CHE_DO!$B$5:$CE$980,73,FALSE)</f>
        <v>0</v>
      </c>
      <c r="S88" s="308">
        <f t="shared" si="0"/>
        <v>7736000</v>
      </c>
      <c r="T88" s="309">
        <f>VLOOKUP(B88,RPT_BAO_HIEM!$B$5:$N$1004,11,FALSE)</f>
        <v>310000</v>
      </c>
      <c r="U88" s="309">
        <f>VLOOKUP(B88,RPT_BAO_HIEM!$B$5:$N$1004,12,FALSE)</f>
        <v>58125</v>
      </c>
      <c r="V88" s="309">
        <f>VLOOKUP(B88,RPT_BAO_HIEM!$B$5:$N$1004,13,FALSE)</f>
        <v>38750</v>
      </c>
      <c r="W88" s="310">
        <f>VLOOKUP(B88,RPT_DOAN_PHI!$B$5:$H$913,7,FALSE)</f>
        <v>70560</v>
      </c>
      <c r="X88" s="309">
        <f>VLOOKUP(B88,RPT_THUE!$B$5:$H$916,7,FALSE)</f>
        <v>0</v>
      </c>
      <c r="Y88" s="309">
        <f t="shared" si="1"/>
        <v>477435</v>
      </c>
      <c r="Z88" s="311">
        <f t="shared" si="2"/>
        <v>7258565</v>
      </c>
      <c r="AA88" s="312"/>
      <c r="AB88" s="311"/>
      <c r="AC88" s="311">
        <f t="shared" si="3"/>
        <v>7258565</v>
      </c>
    </row>
    <row r="89" spans="1:29" ht="17.25" customHeight="1">
      <c r="A89" s="302">
        <f t="shared" si="4"/>
        <v>84</v>
      </c>
      <c r="B89" s="303">
        <f>GD_LCD_HS_LNS!B87</f>
        <v>11107</v>
      </c>
      <c r="C89" s="303" t="str">
        <f>GD_LCD_HS_LNS!C87</f>
        <v>Vũ Thị Thơm</v>
      </c>
      <c r="D89" s="303" t="str">
        <f>GD_LCD_HS_LNS!D87</f>
        <v>NV PVHK</v>
      </c>
      <c r="E89" s="304">
        <f>VLOOKUP(B89,GD_LCD_HS_LNS!$B$4:$E$914,4,FALSE)</f>
        <v>3875000</v>
      </c>
      <c r="F89" s="305">
        <v>19026970109013</v>
      </c>
      <c r="G89" s="306">
        <f>VLOOKUP(B89,GD_CHAM_CONG!$C$6:$AN$912,38,FALSE)</f>
        <v>26</v>
      </c>
      <c r="H89" s="306">
        <f>VLOOKUP(B89,GD_CHAM_CONG!$C$6:$AS$912,39,FALSE)+VLOOKUP(B89,GD_CHAM_CONG!$C$6:$AS$912,40,FALSE)+VLOOKUP(B89,GD_CHAM_CONG!$C$6:$AS$912,41,FALSE)+VLOOKUP(B89,GD_CHAM_CONG!$C$6:$AS$912,42,FALSE)+VLOOKUP(B89,GD_CHAM_CONG!$C$6:$AS$912,43,FALSE)</f>
        <v>0</v>
      </c>
      <c r="I89" s="306">
        <f>VLOOKUP(B89,GD_CHAM_CONG!$C$6:$AV$912,44,FALSE)+VLOOKUP(B89,GD_CHAM_CONG!$C$6:$AV$912,45,FALSE)+VLOOKUP(B89,GD_CHAM_CONG!$C$6:$AV$912,46,FALSE)</f>
        <v>0</v>
      </c>
      <c r="J89" s="306">
        <f>VLOOKUP(B89,GD_CHAM_CONG!$C$6:$AW$912,47,FALSE)</f>
        <v>0</v>
      </c>
      <c r="K89" s="306">
        <f>VLOOKUP(B89,GD_CHAM_CONG!$C$6:$AZ$912,47,FALSE)+VLOOKUP(B89,GD_CHAM_CONG!$C$6:$AZ$912,48,FALSE)</f>
        <v>0</v>
      </c>
      <c r="L89" s="306">
        <f>VLOOKUP(B89,GD_CHAM_CONG!$C$6:$BF$912,50,FALSE)+VLOOKUP(B89,GD_CHAM_CONG!$C$6:$BF$912,51,FALSE)+VLOOKUP(B89,GD_CHAM_CONG!$C$6:$BF$912,52,FALSE)+VLOOKUP(B89,GD_CHAM_CONG!$C$6:$BF$912,53,FALSE)+VLOOKUP(B89,GD_CHAM_CONG!$C$6:$BF$912,54,FALSE)</f>
        <v>0</v>
      </c>
      <c r="M89" s="307">
        <f>VLOOKUP(B89,GD_CHAM_CONG!$C$1:$BJ$397,60,FALSE)</f>
        <v>1</v>
      </c>
      <c r="N89" s="308">
        <f>VLOOKUP(B89,RPT_LNS_LUONG_CHE_DO!$B$5:$BA$976,52,FALSE)</f>
        <v>7200000</v>
      </c>
      <c r="O89" s="308">
        <f>VLOOKUP(B89,RPT_LNS_LUONG_CHE_DO!$B$5:$CA$976,78,FALSE)</f>
        <v>0</v>
      </c>
      <c r="P89" s="308">
        <f>VLOOKUP(B89,RPT_PHU_CAP_TN!$B$5:$G$916,6,FALSE)</f>
        <v>0</v>
      </c>
      <c r="Q89" s="308">
        <f>VLOOKUP(B89,RPT_TIEN_AN_TRUA!$B$5:$I$957,8,FALSE)</f>
        <v>680000</v>
      </c>
      <c r="R89" s="308">
        <f>VLOOKUP(B89,RPT_LNS_LUONG_CHE_DO!$B$5:$CE$980,74,FALSE)+VLOOKUP(B89,RPT_LNS_LUONG_CHE_DO!$B$5:$CE$980,73,FALSE)</f>
        <v>0</v>
      </c>
      <c r="S89" s="308">
        <f t="shared" si="0"/>
        <v>7880000</v>
      </c>
      <c r="T89" s="309">
        <f>VLOOKUP(B89,RPT_BAO_HIEM!$B$5:$N$1004,11,FALSE)</f>
        <v>310000</v>
      </c>
      <c r="U89" s="309">
        <f>VLOOKUP(B89,RPT_BAO_HIEM!$B$5:$N$1004,12,FALSE)</f>
        <v>58125</v>
      </c>
      <c r="V89" s="309">
        <f>VLOOKUP(B89,RPT_BAO_HIEM!$B$5:$N$1004,13,FALSE)</f>
        <v>38750</v>
      </c>
      <c r="W89" s="310">
        <f>VLOOKUP(B89,RPT_DOAN_PHI!$B$5:$H$913,7,FALSE)</f>
        <v>72000</v>
      </c>
      <c r="X89" s="309">
        <f>VLOOKUP(B89,RPT_THUE!$B$5:$H$916,7,FALSE)</f>
        <v>0</v>
      </c>
      <c r="Y89" s="309">
        <f t="shared" si="1"/>
        <v>478875</v>
      </c>
      <c r="Z89" s="311">
        <f t="shared" si="2"/>
        <v>7401125</v>
      </c>
      <c r="AA89" s="311"/>
      <c r="AB89" s="311"/>
      <c r="AC89" s="311">
        <f t="shared" si="3"/>
        <v>7401125</v>
      </c>
    </row>
    <row r="90" spans="1:29" ht="17.25" customHeight="1">
      <c r="A90" s="302">
        <f t="shared" si="4"/>
        <v>85</v>
      </c>
      <c r="B90" s="303">
        <f>GD_LCD_HS_LNS!B88</f>
        <v>11109</v>
      </c>
      <c r="C90" s="303" t="str">
        <f>GD_LCD_HS_LNS!C88</f>
        <v>Phạm Thành Việt</v>
      </c>
      <c r="D90" s="303" t="str">
        <f>GD_LCD_HS_LNS!D88</f>
        <v>NV PVHK</v>
      </c>
      <c r="E90" s="304">
        <f>VLOOKUP(B90,GD_LCD_HS_LNS!$B$4:$E$914,4,FALSE)</f>
        <v>3875000</v>
      </c>
      <c r="F90" s="305">
        <v>10523001015010</v>
      </c>
      <c r="G90" s="306">
        <f>VLOOKUP(B90,GD_CHAM_CONG!$C$6:$AN$912,38,FALSE)</f>
        <v>26</v>
      </c>
      <c r="H90" s="306">
        <f>VLOOKUP(B90,GD_CHAM_CONG!$C$6:$AS$912,39,FALSE)+VLOOKUP(B90,GD_CHAM_CONG!$C$6:$AS$912,40,FALSE)+VLOOKUP(B90,GD_CHAM_CONG!$C$6:$AS$912,41,FALSE)+VLOOKUP(B90,GD_CHAM_CONG!$C$6:$AS$912,42,FALSE)+VLOOKUP(B90,GD_CHAM_CONG!$C$6:$AS$912,43,FALSE)</f>
        <v>0</v>
      </c>
      <c r="I90" s="306">
        <f>VLOOKUP(B90,GD_CHAM_CONG!$C$6:$AV$912,44,FALSE)+VLOOKUP(B90,GD_CHAM_CONG!$C$6:$AV$912,45,FALSE)+VLOOKUP(B90,GD_CHAM_CONG!$C$6:$AV$912,46,FALSE)</f>
        <v>0</v>
      </c>
      <c r="J90" s="306">
        <f>VLOOKUP(B90,GD_CHAM_CONG!$C$6:$AW$912,47,FALSE)</f>
        <v>0</v>
      </c>
      <c r="K90" s="306">
        <f>VLOOKUP(B90,GD_CHAM_CONG!$C$6:$AZ$912,47,FALSE)+VLOOKUP(B90,GD_CHAM_CONG!$C$6:$AZ$912,48,FALSE)</f>
        <v>0</v>
      </c>
      <c r="L90" s="306">
        <f>VLOOKUP(B90,GD_CHAM_CONG!$C$6:$BF$912,50,FALSE)+VLOOKUP(B90,GD_CHAM_CONG!$C$6:$BF$912,51,FALSE)+VLOOKUP(B90,GD_CHAM_CONG!$C$6:$BF$912,52,FALSE)+VLOOKUP(B90,GD_CHAM_CONG!$C$6:$BF$912,53,FALSE)+VLOOKUP(B90,GD_CHAM_CONG!$C$6:$BF$912,54,FALSE)</f>
        <v>0</v>
      </c>
      <c r="M90" s="307">
        <f>VLOOKUP(B90,GD_CHAM_CONG!$C$1:$BJ$397,60,FALSE)</f>
        <v>1</v>
      </c>
      <c r="N90" s="308">
        <f>VLOOKUP(B90,RPT_LNS_LUONG_CHE_DO!$B$5:$BA$976,52,FALSE)</f>
        <v>7200000</v>
      </c>
      <c r="O90" s="308">
        <f>VLOOKUP(B90,RPT_LNS_LUONG_CHE_DO!$B$5:$CA$976,78,FALSE)</f>
        <v>0</v>
      </c>
      <c r="P90" s="308">
        <f>VLOOKUP(B90,RPT_PHU_CAP_TN!$B$5:$G$916,6,FALSE)</f>
        <v>0</v>
      </c>
      <c r="Q90" s="308">
        <f>VLOOKUP(B90,RPT_TIEN_AN_TRUA!$B$5:$I$957,8,FALSE)</f>
        <v>680000</v>
      </c>
      <c r="R90" s="308">
        <f>VLOOKUP(B90,RPT_LNS_LUONG_CHE_DO!$B$5:$CE$980,74,FALSE)+VLOOKUP(B90,RPT_LNS_LUONG_CHE_DO!$B$5:$CE$980,73,FALSE)</f>
        <v>0</v>
      </c>
      <c r="S90" s="308">
        <f t="shared" si="0"/>
        <v>7880000</v>
      </c>
      <c r="T90" s="309">
        <f>VLOOKUP(B90,RPT_BAO_HIEM!$B$5:$N$1004,11,FALSE)</f>
        <v>310000</v>
      </c>
      <c r="U90" s="309">
        <f>VLOOKUP(B90,RPT_BAO_HIEM!$B$5:$N$1004,12,FALSE)</f>
        <v>58125</v>
      </c>
      <c r="V90" s="309">
        <f>VLOOKUP(B90,RPT_BAO_HIEM!$B$5:$N$1004,13,FALSE)</f>
        <v>38750</v>
      </c>
      <c r="W90" s="310">
        <f>VLOOKUP(B90,RPT_DOAN_PHI!$B$5:$H$913,7,FALSE)</f>
        <v>72000</v>
      </c>
      <c r="X90" s="309">
        <f>VLOOKUP(B90,RPT_THUE!$B$5:$H$916,7,FALSE)</f>
        <v>0</v>
      </c>
      <c r="Y90" s="309">
        <f t="shared" si="1"/>
        <v>478875</v>
      </c>
      <c r="Z90" s="311">
        <f t="shared" si="2"/>
        <v>7401125</v>
      </c>
      <c r="AA90" s="311"/>
      <c r="AB90" s="312"/>
      <c r="AC90" s="311">
        <f t="shared" si="3"/>
        <v>7401125</v>
      </c>
    </row>
    <row r="91" spans="1:29" ht="17.25" customHeight="1">
      <c r="A91" s="302">
        <f t="shared" si="4"/>
        <v>86</v>
      </c>
      <c r="B91" s="303">
        <f>GD_LCD_HS_LNS!B89</f>
        <v>11766</v>
      </c>
      <c r="C91" s="303" t="str">
        <f>GD_LCD_HS_LNS!C89</f>
        <v>Nguyễn Thị Vân</v>
      </c>
      <c r="D91" s="303" t="str">
        <f>GD_LCD_HS_LNS!D89</f>
        <v>NV PVHK</v>
      </c>
      <c r="E91" s="304">
        <f>VLOOKUP(B91,GD_LCD_HS_LNS!$B$4:$E$914,4,FALSE)</f>
        <v>3875000</v>
      </c>
      <c r="F91" s="305">
        <v>19020859610015</v>
      </c>
      <c r="G91" s="306">
        <f>VLOOKUP(B91,GD_CHAM_CONG!$C$6:$AN$912,38,FALSE)</f>
        <v>26</v>
      </c>
      <c r="H91" s="306">
        <f>VLOOKUP(B91,GD_CHAM_CONG!$C$6:$AS$912,39,FALSE)+VLOOKUP(B91,GD_CHAM_CONG!$C$6:$AS$912,40,FALSE)+VLOOKUP(B91,GD_CHAM_CONG!$C$6:$AS$912,41,FALSE)+VLOOKUP(B91,GD_CHAM_CONG!$C$6:$AS$912,42,FALSE)+VLOOKUP(B91,GD_CHAM_CONG!$C$6:$AS$912,43,FALSE)</f>
        <v>0</v>
      </c>
      <c r="I91" s="306">
        <f>VLOOKUP(B91,GD_CHAM_CONG!$C$6:$AV$912,44,FALSE)+VLOOKUP(B91,GD_CHAM_CONG!$C$6:$AV$912,45,FALSE)+VLOOKUP(B91,GD_CHAM_CONG!$C$6:$AV$912,46,FALSE)</f>
        <v>0</v>
      </c>
      <c r="J91" s="306">
        <f>VLOOKUP(B91,GD_CHAM_CONG!$C$6:$AW$912,47,FALSE)</f>
        <v>0</v>
      </c>
      <c r="K91" s="306">
        <f>VLOOKUP(B91,GD_CHAM_CONG!$C$6:$AZ$912,47,FALSE)+VLOOKUP(B91,GD_CHAM_CONG!$C$6:$AZ$912,48,FALSE)</f>
        <v>0</v>
      </c>
      <c r="L91" s="306">
        <f>VLOOKUP(B91,GD_CHAM_CONG!$C$6:$BF$912,50,FALSE)+VLOOKUP(B91,GD_CHAM_CONG!$C$6:$BF$912,51,FALSE)+VLOOKUP(B91,GD_CHAM_CONG!$C$6:$BF$912,52,FALSE)+VLOOKUP(B91,GD_CHAM_CONG!$C$6:$BF$912,53,FALSE)+VLOOKUP(B91,GD_CHAM_CONG!$C$6:$BF$912,54,FALSE)</f>
        <v>0</v>
      </c>
      <c r="M91" s="307">
        <f>VLOOKUP(B91,GD_CHAM_CONG!$C$1:$BJ$397,60,FALSE)</f>
        <v>1</v>
      </c>
      <c r="N91" s="308">
        <f>VLOOKUP(B91,RPT_LNS_LUONG_CHE_DO!$B$5:$BA$976,52,FALSE)</f>
        <v>7200000</v>
      </c>
      <c r="O91" s="308">
        <f>VLOOKUP(B91,RPT_LNS_LUONG_CHE_DO!$B$5:$CA$976,78,FALSE)</f>
        <v>0</v>
      </c>
      <c r="P91" s="308">
        <f>VLOOKUP(B91,RPT_PHU_CAP_TN!$B$5:$G$916,6,FALSE)</f>
        <v>0</v>
      </c>
      <c r="Q91" s="308">
        <f>VLOOKUP(B91,RPT_TIEN_AN_TRUA!$B$5:$I$957,8,FALSE)</f>
        <v>680000</v>
      </c>
      <c r="R91" s="308">
        <f>VLOOKUP(B91,RPT_LNS_LUONG_CHE_DO!$B$5:$CE$980,74,FALSE)+VLOOKUP(B91,RPT_LNS_LUONG_CHE_DO!$B$5:$CE$980,73,FALSE)</f>
        <v>0</v>
      </c>
      <c r="S91" s="308">
        <f t="shared" si="0"/>
        <v>7880000</v>
      </c>
      <c r="T91" s="309">
        <f>VLOOKUP(B91,RPT_BAO_HIEM!$B$5:$N$1004,11,FALSE)</f>
        <v>310000</v>
      </c>
      <c r="U91" s="309">
        <f>VLOOKUP(B91,RPT_BAO_HIEM!$B$5:$N$1004,12,FALSE)</f>
        <v>58125</v>
      </c>
      <c r="V91" s="309">
        <f>VLOOKUP(B91,RPT_BAO_HIEM!$B$5:$N$1004,13,FALSE)</f>
        <v>38750</v>
      </c>
      <c r="W91" s="310">
        <f>VLOOKUP(B91,RPT_DOAN_PHI!$B$5:$H$913,7,FALSE)</f>
        <v>72000</v>
      </c>
      <c r="X91" s="309">
        <f>VLOOKUP(B91,RPT_THUE!$B$5:$H$916,7,FALSE)</f>
        <v>0</v>
      </c>
      <c r="Y91" s="309">
        <f t="shared" si="1"/>
        <v>478875</v>
      </c>
      <c r="Z91" s="311">
        <f t="shared" si="2"/>
        <v>7401125</v>
      </c>
      <c r="AA91" s="311"/>
      <c r="AB91" s="311"/>
      <c r="AC91" s="311">
        <f t="shared" si="3"/>
        <v>7401125</v>
      </c>
    </row>
    <row r="92" spans="1:29" ht="17.25" customHeight="1">
      <c r="A92" s="302">
        <f t="shared" si="4"/>
        <v>87</v>
      </c>
      <c r="B92" s="303">
        <f>GD_LCD_HS_LNS!B90</f>
        <v>13096</v>
      </c>
      <c r="C92" s="303" t="str">
        <f>GD_LCD_HS_LNS!C90</f>
        <v>Đinh Văn Long</v>
      </c>
      <c r="D92" s="303" t="str">
        <f>GD_LCD_HS_LNS!D90</f>
        <v>NV PVHK</v>
      </c>
      <c r="E92" s="304">
        <f>VLOOKUP(B92,GD_LCD_HS_LNS!$B$4:$E$914,4,FALSE)</f>
        <v>3875000</v>
      </c>
      <c r="F92" s="305">
        <v>19028834682012</v>
      </c>
      <c r="G92" s="306">
        <f>VLOOKUP(B92,GD_CHAM_CONG!$C$6:$AN$912,38,FALSE)</f>
        <v>26</v>
      </c>
      <c r="H92" s="306">
        <f>VLOOKUP(B92,GD_CHAM_CONG!$C$6:$AS$912,39,FALSE)+VLOOKUP(B92,GD_CHAM_CONG!$C$6:$AS$912,40,FALSE)+VLOOKUP(B92,GD_CHAM_CONG!$C$6:$AS$912,41,FALSE)+VLOOKUP(B92,GD_CHAM_CONG!$C$6:$AS$912,42,FALSE)+VLOOKUP(B92,GD_CHAM_CONG!$C$6:$AS$912,43,FALSE)</f>
        <v>0</v>
      </c>
      <c r="I92" s="306">
        <f>VLOOKUP(B92,GD_CHAM_CONG!$C$6:$AV$912,44,FALSE)+VLOOKUP(B92,GD_CHAM_CONG!$C$6:$AV$912,45,FALSE)+VLOOKUP(B92,GD_CHAM_CONG!$C$6:$AV$912,46,FALSE)</f>
        <v>0</v>
      </c>
      <c r="J92" s="306">
        <f>VLOOKUP(B92,GD_CHAM_CONG!$C$6:$AW$912,47,FALSE)</f>
        <v>0</v>
      </c>
      <c r="K92" s="306">
        <f>VLOOKUP(B92,GD_CHAM_CONG!$C$6:$AZ$912,47,FALSE)+VLOOKUP(B92,GD_CHAM_CONG!$C$6:$AZ$912,48,FALSE)</f>
        <v>0</v>
      </c>
      <c r="L92" s="306">
        <f>VLOOKUP(B92,GD_CHAM_CONG!$C$6:$BF$912,50,FALSE)+VLOOKUP(B92,GD_CHAM_CONG!$C$6:$BF$912,51,FALSE)+VLOOKUP(B92,GD_CHAM_CONG!$C$6:$BF$912,52,FALSE)+VLOOKUP(B92,GD_CHAM_CONG!$C$6:$BF$912,53,FALSE)+VLOOKUP(B92,GD_CHAM_CONG!$C$6:$BF$912,54,FALSE)</f>
        <v>0</v>
      </c>
      <c r="M92" s="307">
        <f>VLOOKUP(B92,GD_CHAM_CONG!$C$1:$BJ$397,60,FALSE)</f>
        <v>1</v>
      </c>
      <c r="N92" s="308">
        <f>VLOOKUP(B92,RPT_LNS_LUONG_CHE_DO!$B$5:$BA$976,52,FALSE)</f>
        <v>7200000</v>
      </c>
      <c r="O92" s="308">
        <f>VLOOKUP(B92,RPT_LNS_LUONG_CHE_DO!$B$5:$CA$976,78,FALSE)</f>
        <v>0</v>
      </c>
      <c r="P92" s="308">
        <f>VLOOKUP(B92,RPT_PHU_CAP_TN!$B$5:$G$916,6,FALSE)</f>
        <v>0</v>
      </c>
      <c r="Q92" s="308">
        <f>VLOOKUP(B92,RPT_TIEN_AN_TRUA!$B$5:$I$957,8,FALSE)</f>
        <v>680000</v>
      </c>
      <c r="R92" s="308">
        <f>VLOOKUP(B92,RPT_LNS_LUONG_CHE_DO!$B$5:$CE$980,74,FALSE)+VLOOKUP(B92,RPT_LNS_LUONG_CHE_DO!$B$5:$CE$980,73,FALSE)</f>
        <v>0</v>
      </c>
      <c r="S92" s="308">
        <f t="shared" si="0"/>
        <v>7880000</v>
      </c>
      <c r="T92" s="309">
        <f>VLOOKUP(B92,RPT_BAO_HIEM!$B$5:$N$1004,11,FALSE)</f>
        <v>310000</v>
      </c>
      <c r="U92" s="309">
        <f>VLOOKUP(B92,RPT_BAO_HIEM!$B$5:$N$1004,12,FALSE)</f>
        <v>58125</v>
      </c>
      <c r="V92" s="309">
        <f>VLOOKUP(B92,RPT_BAO_HIEM!$B$5:$N$1004,13,FALSE)</f>
        <v>38750</v>
      </c>
      <c r="W92" s="310">
        <f>VLOOKUP(B92,RPT_DOAN_PHI!$B$5:$H$913,7,FALSE)</f>
        <v>72000</v>
      </c>
      <c r="X92" s="309">
        <f>VLOOKUP(B92,RPT_THUE!$B$5:$H$916,7,FALSE)</f>
        <v>0</v>
      </c>
      <c r="Y92" s="309">
        <f t="shared" si="1"/>
        <v>478875</v>
      </c>
      <c r="Z92" s="311">
        <f t="shared" si="2"/>
        <v>7401125</v>
      </c>
      <c r="AA92" s="311"/>
      <c r="AB92" s="311"/>
      <c r="AC92" s="311">
        <f t="shared" si="3"/>
        <v>7401125</v>
      </c>
    </row>
    <row r="93" spans="1:29" ht="17.25" customHeight="1">
      <c r="A93" s="302">
        <f t="shared" si="4"/>
        <v>88</v>
      </c>
      <c r="B93" s="303">
        <f>GD_LCD_HS_LNS!B91</f>
        <v>10778</v>
      </c>
      <c r="C93" s="303" t="str">
        <f>GD_LCD_HS_LNS!C91</f>
        <v>Nguyễn Thị Hồng Anh</v>
      </c>
      <c r="D93" s="303" t="str">
        <f>GD_LCD_HS_LNS!D91</f>
        <v>Nv VS MB</v>
      </c>
      <c r="E93" s="304">
        <f>VLOOKUP(B93,GD_LCD_HS_LNS!$B$4:$E$914,4,FALSE)</f>
        <v>3100000</v>
      </c>
      <c r="F93" s="305">
        <v>10523608693018</v>
      </c>
      <c r="G93" s="306">
        <f>VLOOKUP(B93,GD_CHAM_CONG!$C$6:$AN$912,38,FALSE)</f>
        <v>26</v>
      </c>
      <c r="H93" s="306">
        <f>VLOOKUP(B93,GD_CHAM_CONG!$C$6:$AS$912,39,FALSE)+VLOOKUP(B93,GD_CHAM_CONG!$C$6:$AS$912,40,FALSE)+VLOOKUP(B93,GD_CHAM_CONG!$C$6:$AS$912,41,FALSE)+VLOOKUP(B93,GD_CHAM_CONG!$C$6:$AS$912,42,FALSE)+VLOOKUP(B93,GD_CHAM_CONG!$C$6:$AS$912,43,FALSE)</f>
        <v>0</v>
      </c>
      <c r="I93" s="306">
        <f>VLOOKUP(B93,GD_CHAM_CONG!$C$6:$AV$912,44,FALSE)+VLOOKUP(B93,GD_CHAM_CONG!$C$6:$AV$912,45,FALSE)+VLOOKUP(B93,GD_CHAM_CONG!$C$6:$AV$912,46,FALSE)</f>
        <v>0</v>
      </c>
      <c r="J93" s="306">
        <f>VLOOKUP(B93,GD_CHAM_CONG!$C$6:$AW$912,47,FALSE)</f>
        <v>0</v>
      </c>
      <c r="K93" s="306">
        <f>VLOOKUP(B93,GD_CHAM_CONG!$C$6:$AZ$912,47,FALSE)+VLOOKUP(B93,GD_CHAM_CONG!$C$6:$AZ$912,48,FALSE)</f>
        <v>0</v>
      </c>
      <c r="L93" s="306">
        <f>VLOOKUP(B93,GD_CHAM_CONG!$C$6:$BF$912,50,FALSE)+VLOOKUP(B93,GD_CHAM_CONG!$C$6:$BF$912,51,FALSE)+VLOOKUP(B93,GD_CHAM_CONG!$C$6:$BF$912,52,FALSE)+VLOOKUP(B93,GD_CHAM_CONG!$C$6:$BF$912,53,FALSE)+VLOOKUP(B93,GD_CHAM_CONG!$C$6:$BF$912,54,FALSE)</f>
        <v>0</v>
      </c>
      <c r="M93" s="307">
        <f>VLOOKUP(B93,GD_CHAM_CONG!$C$1:$BJ$397,60,FALSE)</f>
        <v>1</v>
      </c>
      <c r="N93" s="308">
        <f>VLOOKUP(B93,RPT_LNS_LUONG_CHE_DO!$B$5:$BA$976,52,FALSE)</f>
        <v>7020000</v>
      </c>
      <c r="O93" s="308">
        <f>VLOOKUP(B93,RPT_LNS_LUONG_CHE_DO!$B$5:$CA$976,78,FALSE)</f>
        <v>0</v>
      </c>
      <c r="P93" s="308">
        <f>VLOOKUP(B93,RPT_PHU_CAP_TN!$B$5:$G$916,6,FALSE)</f>
        <v>0</v>
      </c>
      <c r="Q93" s="308">
        <f>VLOOKUP(B93,RPT_TIEN_AN_TRUA!$B$5:$I$957,8,FALSE)</f>
        <v>680000</v>
      </c>
      <c r="R93" s="308">
        <f>VLOOKUP(B93,RPT_LNS_LUONG_CHE_DO!$B$5:$CE$980,74,FALSE)+VLOOKUP(B93,RPT_LNS_LUONG_CHE_DO!$B$5:$CE$980,73,FALSE)</f>
        <v>0</v>
      </c>
      <c r="S93" s="308">
        <f t="shared" si="0"/>
        <v>7700000</v>
      </c>
      <c r="T93" s="309">
        <f>VLOOKUP(B93,RPT_BAO_HIEM!$B$5:$N$1004,11,FALSE)</f>
        <v>248000</v>
      </c>
      <c r="U93" s="309">
        <f>VLOOKUP(B93,RPT_BAO_HIEM!$B$5:$N$1004,12,FALSE)</f>
        <v>46500</v>
      </c>
      <c r="V93" s="309">
        <f>VLOOKUP(B93,RPT_BAO_HIEM!$B$5:$N$1004,13,FALSE)</f>
        <v>31000</v>
      </c>
      <c r="W93" s="310">
        <f>VLOOKUP(B93,RPT_DOAN_PHI!$B$5:$H$913,7,FALSE)</f>
        <v>70200</v>
      </c>
      <c r="X93" s="309">
        <f>VLOOKUP(B93,RPT_THUE!$B$5:$H$916,7,FALSE)</f>
        <v>0</v>
      </c>
      <c r="Y93" s="309">
        <f t="shared" si="1"/>
        <v>395700</v>
      </c>
      <c r="Z93" s="311">
        <f t="shared" si="2"/>
        <v>7304300</v>
      </c>
      <c r="AA93" s="311"/>
      <c r="AB93" s="312"/>
      <c r="AC93" s="311">
        <f t="shared" si="3"/>
        <v>7304300</v>
      </c>
    </row>
    <row r="94" spans="1:29" ht="17.25" customHeight="1">
      <c r="A94" s="302">
        <f t="shared" si="4"/>
        <v>89</v>
      </c>
      <c r="B94" s="303">
        <f>GD_LCD_HS_LNS!B92</f>
        <v>11765</v>
      </c>
      <c r="C94" s="303" t="str">
        <f>GD_LCD_HS_LNS!C92</f>
        <v>Hoàng Thị Hồng Nhung</v>
      </c>
      <c r="D94" s="303" t="str">
        <f>GD_LCD_HS_LNS!D92</f>
        <v>NV PVHK</v>
      </c>
      <c r="E94" s="304">
        <f>VLOOKUP(B94,GD_LCD_HS_LNS!$B$4:$E$914,4,FALSE)</f>
        <v>3875000</v>
      </c>
      <c r="F94" s="305">
        <v>19027522772018</v>
      </c>
      <c r="G94" s="306">
        <f>VLOOKUP(B94,GD_CHAM_CONG!$C$6:$AN$912,38,FALSE)</f>
        <v>26</v>
      </c>
      <c r="H94" s="306">
        <f>VLOOKUP(B94,GD_CHAM_CONG!$C$6:$AS$912,39,FALSE)+VLOOKUP(B94,GD_CHAM_CONG!$C$6:$AS$912,40,FALSE)+VLOOKUP(B94,GD_CHAM_CONG!$C$6:$AS$912,41,FALSE)+VLOOKUP(B94,GD_CHAM_CONG!$C$6:$AS$912,42,FALSE)+VLOOKUP(B94,GD_CHAM_CONG!$C$6:$AS$912,43,FALSE)</f>
        <v>0</v>
      </c>
      <c r="I94" s="306">
        <f>VLOOKUP(B94,GD_CHAM_CONG!$C$6:$AV$912,44,FALSE)+VLOOKUP(B94,GD_CHAM_CONG!$C$6:$AV$912,45,FALSE)+VLOOKUP(B94,GD_CHAM_CONG!$C$6:$AV$912,46,FALSE)</f>
        <v>0</v>
      </c>
      <c r="J94" s="306">
        <f>VLOOKUP(B94,GD_CHAM_CONG!$C$6:$AW$912,47,FALSE)</f>
        <v>0</v>
      </c>
      <c r="K94" s="306">
        <f>VLOOKUP(B94,GD_CHAM_CONG!$C$6:$AZ$912,47,FALSE)+VLOOKUP(B94,GD_CHAM_CONG!$C$6:$AZ$912,48,FALSE)</f>
        <v>0</v>
      </c>
      <c r="L94" s="306">
        <f>VLOOKUP(B94,GD_CHAM_CONG!$C$6:$BF$912,50,FALSE)+VLOOKUP(B94,GD_CHAM_CONG!$C$6:$BF$912,51,FALSE)+VLOOKUP(B94,GD_CHAM_CONG!$C$6:$BF$912,52,FALSE)+VLOOKUP(B94,GD_CHAM_CONG!$C$6:$BF$912,53,FALSE)+VLOOKUP(B94,GD_CHAM_CONG!$C$6:$BF$912,54,FALSE)</f>
        <v>0</v>
      </c>
      <c r="M94" s="307">
        <f>VLOOKUP(B94,GD_CHAM_CONG!$C$1:$BJ$397,60,FALSE)</f>
        <v>1.05</v>
      </c>
      <c r="N94" s="308">
        <f>VLOOKUP(B94,RPT_LNS_LUONG_CHE_DO!$B$5:$BA$976,52,FALSE)</f>
        <v>7560000.0000000009</v>
      </c>
      <c r="O94" s="308">
        <f>VLOOKUP(B94,RPT_LNS_LUONG_CHE_DO!$B$5:$CA$976,78,FALSE)</f>
        <v>0</v>
      </c>
      <c r="P94" s="308">
        <f>VLOOKUP(B94,RPT_PHU_CAP_TN!$B$5:$G$916,6,FALSE)</f>
        <v>0</v>
      </c>
      <c r="Q94" s="308">
        <f>VLOOKUP(B94,RPT_TIEN_AN_TRUA!$B$5:$I$957,8,FALSE)</f>
        <v>680000</v>
      </c>
      <c r="R94" s="308">
        <f>VLOOKUP(B94,RPT_LNS_LUONG_CHE_DO!$B$5:$CE$980,74,FALSE)+VLOOKUP(B94,RPT_LNS_LUONG_CHE_DO!$B$5:$CE$980,73,FALSE)</f>
        <v>0</v>
      </c>
      <c r="S94" s="308">
        <f t="shared" si="0"/>
        <v>8240000.0000000009</v>
      </c>
      <c r="T94" s="309">
        <f>VLOOKUP(B94,RPT_BAO_HIEM!$B$5:$N$1004,11,FALSE)</f>
        <v>310000</v>
      </c>
      <c r="U94" s="309">
        <f>VLOOKUP(B94,RPT_BAO_HIEM!$B$5:$N$1004,12,FALSE)</f>
        <v>58125</v>
      </c>
      <c r="V94" s="309">
        <f>VLOOKUP(B94,RPT_BAO_HIEM!$B$5:$N$1004,13,FALSE)</f>
        <v>38750</v>
      </c>
      <c r="W94" s="310">
        <f>VLOOKUP(B94,RPT_DOAN_PHI!$B$5:$H$913,7,FALSE)</f>
        <v>75600</v>
      </c>
      <c r="X94" s="309">
        <f>VLOOKUP(B94,RPT_THUE!$B$5:$H$916,7,FALSE)</f>
        <v>0</v>
      </c>
      <c r="Y94" s="309">
        <f t="shared" si="1"/>
        <v>482475</v>
      </c>
      <c r="Z94" s="311">
        <f t="shared" si="2"/>
        <v>7757525.0000000009</v>
      </c>
      <c r="AA94" s="311"/>
      <c r="AB94" s="312"/>
      <c r="AC94" s="311">
        <f t="shared" si="3"/>
        <v>7757525.0000000009</v>
      </c>
    </row>
    <row r="95" spans="1:29" ht="17.25" customHeight="1">
      <c r="A95" s="302">
        <f t="shared" si="4"/>
        <v>90</v>
      </c>
      <c r="B95" s="303">
        <f>GD_LCD_HS_LNS!B93</f>
        <v>10631</v>
      </c>
      <c r="C95" s="303" t="str">
        <f>GD_LCD_HS_LNS!C93</f>
        <v>Nguyễn Thị Phương Mai</v>
      </c>
      <c r="D95" s="303" t="str">
        <f>GD_LCD_HS_LNS!D93</f>
        <v>Đội trưởng</v>
      </c>
      <c r="E95" s="304">
        <f>VLOOKUP(B95,GD_LCD_HS_LNS!$B$4:$E$914,4,FALSE)</f>
        <v>5115000</v>
      </c>
      <c r="F95" s="305">
        <v>10520002785015</v>
      </c>
      <c r="G95" s="306">
        <f>VLOOKUP(B95,GD_CHAM_CONG!$C$6:$AN$912,38,FALSE)</f>
        <v>26</v>
      </c>
      <c r="H95" s="306">
        <f>VLOOKUP(B95,GD_CHAM_CONG!$C$6:$AS$912,39,FALSE)+VLOOKUP(B95,GD_CHAM_CONG!$C$6:$AS$912,40,FALSE)+VLOOKUP(B95,GD_CHAM_CONG!$C$6:$AS$912,41,FALSE)+VLOOKUP(B95,GD_CHAM_CONG!$C$6:$AS$912,42,FALSE)+VLOOKUP(B95,GD_CHAM_CONG!$C$6:$AS$912,43,FALSE)</f>
        <v>0</v>
      </c>
      <c r="I95" s="306">
        <f>VLOOKUP(B95,GD_CHAM_CONG!$C$6:$AV$912,44,FALSE)+VLOOKUP(B95,GD_CHAM_CONG!$C$6:$AV$912,45,FALSE)+VLOOKUP(B95,GD_CHAM_CONG!$C$6:$AV$912,46,FALSE)</f>
        <v>0</v>
      </c>
      <c r="J95" s="306">
        <f>VLOOKUP(B95,GD_CHAM_CONG!$C$6:$AW$912,47,FALSE)</f>
        <v>0</v>
      </c>
      <c r="K95" s="306">
        <f>VLOOKUP(B95,GD_CHAM_CONG!$C$6:$AZ$912,47,FALSE)+VLOOKUP(B95,GD_CHAM_CONG!$C$6:$AZ$912,48,FALSE)</f>
        <v>0</v>
      </c>
      <c r="L95" s="306">
        <f>VLOOKUP(B95,GD_CHAM_CONG!$C$6:$BF$912,50,FALSE)+VLOOKUP(B95,GD_CHAM_CONG!$C$6:$BF$912,51,FALSE)+VLOOKUP(B95,GD_CHAM_CONG!$C$6:$BF$912,52,FALSE)+VLOOKUP(B95,GD_CHAM_CONG!$C$6:$BF$912,53,FALSE)+VLOOKUP(B95,GD_CHAM_CONG!$C$6:$BF$912,54,FALSE)</f>
        <v>0</v>
      </c>
      <c r="M95" s="307">
        <f>VLOOKUP(B95,GD_CHAM_CONG!$C$1:$BJ$397,60,FALSE)</f>
        <v>1</v>
      </c>
      <c r="N95" s="308">
        <f>VLOOKUP(B95,RPT_LNS_LUONG_CHE_DO!$B$5:$BA$976,52,FALSE)</f>
        <v>17955000</v>
      </c>
      <c r="O95" s="308">
        <f>VLOOKUP(B95,RPT_LNS_LUONG_CHE_DO!$B$5:$CA$976,78,FALSE)</f>
        <v>0</v>
      </c>
      <c r="P95" s="308">
        <f>VLOOKUP(B95,RPT_PHU_CAP_TN!$B$5:$G$916,6,FALSE)</f>
        <v>0</v>
      </c>
      <c r="Q95" s="308">
        <f>VLOOKUP(B95,RPT_TIEN_AN_TRUA!$B$5:$I$957,8,FALSE)</f>
        <v>680000</v>
      </c>
      <c r="R95" s="308">
        <f>VLOOKUP(B95,RPT_LNS_LUONG_CHE_DO!$B$5:$CE$980,74,FALSE)+VLOOKUP(B95,RPT_LNS_LUONG_CHE_DO!$B$5:$CE$980,73,FALSE)</f>
        <v>0</v>
      </c>
      <c r="S95" s="308">
        <f t="shared" si="0"/>
        <v>18635000</v>
      </c>
      <c r="T95" s="309">
        <f>VLOOKUP(B95,RPT_BAO_HIEM!$B$5:$N$1004,11,FALSE)</f>
        <v>409200</v>
      </c>
      <c r="U95" s="309">
        <f>VLOOKUP(B95,RPT_BAO_HIEM!$B$5:$N$1004,12,FALSE)</f>
        <v>76725</v>
      </c>
      <c r="V95" s="309">
        <f>VLOOKUP(B95,RPT_BAO_HIEM!$B$5:$N$1004,13,FALSE)</f>
        <v>51150</v>
      </c>
      <c r="W95" s="310">
        <f>VLOOKUP(B95,RPT_DOAN_PHI!$B$5:$H$913,7,FALSE)</f>
        <v>115000</v>
      </c>
      <c r="X95" s="309">
        <f>VLOOKUP(B95,RPT_THUE!$B$5:$H$916,7,FALSE)</f>
        <v>240896.25</v>
      </c>
      <c r="Y95" s="309">
        <f t="shared" si="1"/>
        <v>892971.25</v>
      </c>
      <c r="Z95" s="311">
        <f t="shared" si="2"/>
        <v>17742028.75</v>
      </c>
      <c r="AA95" s="311"/>
      <c r="AB95" s="311"/>
      <c r="AC95" s="311">
        <f t="shared" si="3"/>
        <v>17742028.75</v>
      </c>
    </row>
    <row r="96" spans="1:29" ht="17.25" customHeight="1">
      <c r="A96" s="302">
        <f t="shared" si="4"/>
        <v>91</v>
      </c>
      <c r="B96" s="303">
        <f>GD_LCD_HS_LNS!B94</f>
        <v>10630</v>
      </c>
      <c r="C96" s="303" t="str">
        <f>GD_LCD_HS_LNS!C94</f>
        <v>Nguyễn Thị Thu Hương</v>
      </c>
      <c r="D96" s="303" t="str">
        <f>GD_LCD_HS_LNS!D94</f>
        <v>Đội phó</v>
      </c>
      <c r="E96" s="304">
        <f>VLOOKUP(B96,GD_LCD_HS_LNS!$B$4:$E$914,4,FALSE)</f>
        <v>4921000</v>
      </c>
      <c r="F96" s="305">
        <v>10522162047013</v>
      </c>
      <c r="G96" s="306">
        <f>VLOOKUP(B96,GD_CHAM_CONG!$C$6:$AN$912,38,FALSE)</f>
        <v>26</v>
      </c>
      <c r="H96" s="306">
        <f>VLOOKUP(B96,GD_CHAM_CONG!$C$6:$AS$912,39,FALSE)+VLOOKUP(B96,GD_CHAM_CONG!$C$6:$AS$912,40,FALSE)+VLOOKUP(B96,GD_CHAM_CONG!$C$6:$AS$912,41,FALSE)+VLOOKUP(B96,GD_CHAM_CONG!$C$6:$AS$912,42,FALSE)+VLOOKUP(B96,GD_CHAM_CONG!$C$6:$AS$912,43,FALSE)</f>
        <v>0</v>
      </c>
      <c r="I96" s="306">
        <f>VLOOKUP(B96,GD_CHAM_CONG!$C$6:$AV$912,44,FALSE)+VLOOKUP(B96,GD_CHAM_CONG!$C$6:$AV$912,45,FALSE)+VLOOKUP(B96,GD_CHAM_CONG!$C$6:$AV$912,46,FALSE)</f>
        <v>0</v>
      </c>
      <c r="J96" s="306">
        <f>VLOOKUP(B96,GD_CHAM_CONG!$C$6:$AW$912,47,FALSE)</f>
        <v>0</v>
      </c>
      <c r="K96" s="306">
        <f>VLOOKUP(B96,GD_CHAM_CONG!$C$6:$AZ$912,47,FALSE)+VLOOKUP(B96,GD_CHAM_CONG!$C$6:$AZ$912,48,FALSE)</f>
        <v>0</v>
      </c>
      <c r="L96" s="306">
        <f>VLOOKUP(B96,GD_CHAM_CONG!$C$6:$BF$912,50,FALSE)+VLOOKUP(B96,GD_CHAM_CONG!$C$6:$BF$912,51,FALSE)+VLOOKUP(B96,GD_CHAM_CONG!$C$6:$BF$912,52,FALSE)+VLOOKUP(B96,GD_CHAM_CONG!$C$6:$BF$912,53,FALSE)+VLOOKUP(B96,GD_CHAM_CONG!$C$6:$BF$912,54,FALSE)</f>
        <v>0</v>
      </c>
      <c r="M96" s="307">
        <f>VLOOKUP(B96,GD_CHAM_CONG!$C$1:$BJ$397,60,FALSE)</f>
        <v>1</v>
      </c>
      <c r="N96" s="308">
        <f>VLOOKUP(B96,RPT_LNS_LUONG_CHE_DO!$B$5:$BA$976,52,FALSE)</f>
        <v>14715000</v>
      </c>
      <c r="O96" s="308">
        <f>VLOOKUP(B96,RPT_LNS_LUONG_CHE_DO!$B$5:$CA$976,78,FALSE)</f>
        <v>0</v>
      </c>
      <c r="P96" s="308">
        <f>VLOOKUP(B96,RPT_PHU_CAP_TN!$B$5:$G$916,6,FALSE)</f>
        <v>0</v>
      </c>
      <c r="Q96" s="308">
        <f>VLOOKUP(B96,RPT_TIEN_AN_TRUA!$B$5:$I$957,8,FALSE)</f>
        <v>680000</v>
      </c>
      <c r="R96" s="308">
        <f>VLOOKUP(B96,RPT_LNS_LUONG_CHE_DO!$B$5:$CE$980,74,FALSE)+VLOOKUP(B96,RPT_LNS_LUONG_CHE_DO!$B$5:$CE$980,73,FALSE)</f>
        <v>0</v>
      </c>
      <c r="S96" s="308">
        <f t="shared" si="0"/>
        <v>15395000</v>
      </c>
      <c r="T96" s="309">
        <f>VLOOKUP(B96,RPT_BAO_HIEM!$B$5:$N$1004,11,FALSE)</f>
        <v>393680</v>
      </c>
      <c r="U96" s="309">
        <f>VLOOKUP(B96,RPT_BAO_HIEM!$B$5:$N$1004,12,FALSE)</f>
        <v>73815</v>
      </c>
      <c r="V96" s="309">
        <f>VLOOKUP(B96,RPT_BAO_HIEM!$B$5:$N$1004,13,FALSE)</f>
        <v>49210</v>
      </c>
      <c r="W96" s="310">
        <f>VLOOKUP(B96,RPT_DOAN_PHI!$B$5:$H$913,7,FALSE)</f>
        <v>115000</v>
      </c>
      <c r="X96" s="309">
        <f>VLOOKUP(B96,RPT_THUE!$B$5:$H$916,7,FALSE)</f>
        <v>0</v>
      </c>
      <c r="Y96" s="309">
        <f t="shared" si="1"/>
        <v>631705</v>
      </c>
      <c r="Z96" s="311">
        <f t="shared" si="2"/>
        <v>14763295</v>
      </c>
      <c r="AA96" s="311"/>
      <c r="AB96" s="311"/>
      <c r="AC96" s="311">
        <f t="shared" si="3"/>
        <v>14763295</v>
      </c>
    </row>
    <row r="97" spans="1:29" ht="17.25" customHeight="1">
      <c r="A97" s="302">
        <f t="shared" si="4"/>
        <v>92</v>
      </c>
      <c r="B97" s="303">
        <f>GD_LCD_HS_LNS!B95</f>
        <v>12549</v>
      </c>
      <c r="C97" s="303" t="str">
        <f>GD_LCD_HS_LNS!C95</f>
        <v>Nguyễn Tuấn Linh</v>
      </c>
      <c r="D97" s="303" t="str">
        <f>GD_LCD_HS_LNS!D95</f>
        <v>Nhân viên phục vụ hành khách hàng hóa</v>
      </c>
      <c r="E97" s="304">
        <f>VLOOKUP(B97,GD_LCD_HS_LNS!$B$4:$E$914,4,FALSE)</f>
        <v>3875000</v>
      </c>
      <c r="F97" s="305">
        <v>19028385513014</v>
      </c>
      <c r="G97" s="306">
        <f>VLOOKUP(B97,GD_CHAM_CONG!$C$6:$AN$912,38,FALSE)</f>
        <v>26</v>
      </c>
      <c r="H97" s="306">
        <f>VLOOKUP(B97,GD_CHAM_CONG!$C$6:$AS$912,39,FALSE)+VLOOKUP(B97,GD_CHAM_CONG!$C$6:$AS$912,40,FALSE)+VLOOKUP(B97,GD_CHAM_CONG!$C$6:$AS$912,41,FALSE)+VLOOKUP(B97,GD_CHAM_CONG!$C$6:$AS$912,42,FALSE)+VLOOKUP(B97,GD_CHAM_CONG!$C$6:$AS$912,43,FALSE)</f>
        <v>0</v>
      </c>
      <c r="I97" s="306">
        <f>VLOOKUP(B97,GD_CHAM_CONG!$C$6:$AV$912,44,FALSE)+VLOOKUP(B97,GD_CHAM_CONG!$C$6:$AV$912,45,FALSE)+VLOOKUP(B97,GD_CHAM_CONG!$C$6:$AV$912,46,FALSE)</f>
        <v>0</v>
      </c>
      <c r="J97" s="306">
        <f>VLOOKUP(B97,GD_CHAM_CONG!$C$6:$AW$912,47,FALSE)</f>
        <v>0</v>
      </c>
      <c r="K97" s="306">
        <f>VLOOKUP(B97,GD_CHAM_CONG!$C$6:$AZ$912,47,FALSE)+VLOOKUP(B97,GD_CHAM_CONG!$C$6:$AZ$912,48,FALSE)</f>
        <v>0</v>
      </c>
      <c r="L97" s="306">
        <f>VLOOKUP(B97,GD_CHAM_CONG!$C$6:$BF$912,50,FALSE)+VLOOKUP(B97,GD_CHAM_CONG!$C$6:$BF$912,51,FALSE)+VLOOKUP(B97,GD_CHAM_CONG!$C$6:$BF$912,52,FALSE)+VLOOKUP(B97,GD_CHAM_CONG!$C$6:$BF$912,53,FALSE)+VLOOKUP(B97,GD_CHAM_CONG!$C$6:$BF$912,54,FALSE)</f>
        <v>0</v>
      </c>
      <c r="M97" s="307">
        <f>VLOOKUP(B97,GD_CHAM_CONG!$C$1:$BJ$397,60,FALSE)</f>
        <v>0.89</v>
      </c>
      <c r="N97" s="308">
        <f>VLOOKUP(B97,RPT_LNS_LUONG_CHE_DO!$B$5:$BA$976,52,FALSE)</f>
        <v>6408000.0000000009</v>
      </c>
      <c r="O97" s="308">
        <f>VLOOKUP(B97,RPT_LNS_LUONG_CHE_DO!$B$5:$CA$976,78,FALSE)</f>
        <v>0</v>
      </c>
      <c r="P97" s="308">
        <f>VLOOKUP(B97,RPT_PHU_CAP_TN!$B$5:$G$916,6,FALSE)</f>
        <v>0</v>
      </c>
      <c r="Q97" s="308">
        <f>VLOOKUP(B97,RPT_TIEN_AN_TRUA!$B$5:$I$957,8,FALSE)</f>
        <v>680000</v>
      </c>
      <c r="R97" s="308">
        <f>VLOOKUP(B97,RPT_LNS_LUONG_CHE_DO!$B$5:$CE$980,74,FALSE)+VLOOKUP(B97,RPT_LNS_LUONG_CHE_DO!$B$5:$CE$980,73,FALSE)</f>
        <v>0</v>
      </c>
      <c r="S97" s="308">
        <f t="shared" si="0"/>
        <v>7088000.0000000009</v>
      </c>
      <c r="T97" s="309">
        <f>VLOOKUP(B97,RPT_BAO_HIEM!$B$5:$N$1004,11,FALSE)</f>
        <v>310000</v>
      </c>
      <c r="U97" s="309">
        <f>VLOOKUP(B97,RPT_BAO_HIEM!$B$5:$N$1004,12,FALSE)</f>
        <v>58125</v>
      </c>
      <c r="V97" s="309">
        <f>VLOOKUP(B97,RPT_BAO_HIEM!$B$5:$N$1004,13,FALSE)</f>
        <v>38750</v>
      </c>
      <c r="W97" s="310">
        <f>VLOOKUP(B97,RPT_DOAN_PHI!$B$5:$H$913,7,FALSE)</f>
        <v>64080</v>
      </c>
      <c r="X97" s="309">
        <f>VLOOKUP(B97,RPT_THUE!$B$5:$H$916,7,FALSE)</f>
        <v>0</v>
      </c>
      <c r="Y97" s="309">
        <f t="shared" si="1"/>
        <v>470955</v>
      </c>
      <c r="Z97" s="311">
        <f t="shared" si="2"/>
        <v>6617045.0000000009</v>
      </c>
      <c r="AA97" s="312"/>
      <c r="AB97" s="311"/>
      <c r="AC97" s="311">
        <f t="shared" si="3"/>
        <v>6617045.0000000009</v>
      </c>
    </row>
    <row r="98" spans="1:29" ht="17.25" customHeight="1">
      <c r="A98" s="302">
        <f t="shared" si="4"/>
        <v>93</v>
      </c>
      <c r="B98" s="303">
        <f>GD_LCD_HS_LNS!B96</f>
        <v>12568</v>
      </c>
      <c r="C98" s="303" t="str">
        <f>GD_LCD_HS_LNS!C96</f>
        <v>Nguyễn Thị Hồng Minh</v>
      </c>
      <c r="D98" s="303" t="str">
        <f>GD_LCD_HS_LNS!D96</f>
        <v>Nhân viên phục vụ hành khách hàng hóa</v>
      </c>
      <c r="E98" s="304">
        <f>VLOOKUP(B98,GD_LCD_HS_LNS!$B$4:$E$914,4,FALSE)</f>
        <v>3875000</v>
      </c>
      <c r="F98" s="305">
        <v>19028385493013</v>
      </c>
      <c r="G98" s="306">
        <f>VLOOKUP(B98,GD_CHAM_CONG!$C$6:$AN$912,38,FALSE)</f>
        <v>26</v>
      </c>
      <c r="H98" s="306">
        <f>VLOOKUP(B98,GD_CHAM_CONG!$C$6:$AS$912,39,FALSE)+VLOOKUP(B98,GD_CHAM_CONG!$C$6:$AS$912,40,FALSE)+VLOOKUP(B98,GD_CHAM_CONG!$C$6:$AS$912,41,FALSE)+VLOOKUP(B98,GD_CHAM_CONG!$C$6:$AS$912,42,FALSE)+VLOOKUP(B98,GD_CHAM_CONG!$C$6:$AS$912,43,FALSE)</f>
        <v>0</v>
      </c>
      <c r="I98" s="306">
        <f>VLOOKUP(B98,GD_CHAM_CONG!$C$6:$AV$912,44,FALSE)+VLOOKUP(B98,GD_CHAM_CONG!$C$6:$AV$912,45,FALSE)+VLOOKUP(B98,GD_CHAM_CONG!$C$6:$AV$912,46,FALSE)</f>
        <v>0</v>
      </c>
      <c r="J98" s="306">
        <f>VLOOKUP(B98,GD_CHAM_CONG!$C$6:$AW$912,47,FALSE)</f>
        <v>0</v>
      </c>
      <c r="K98" s="306">
        <f>VLOOKUP(B98,GD_CHAM_CONG!$C$6:$AZ$912,47,FALSE)+VLOOKUP(B98,GD_CHAM_CONG!$C$6:$AZ$912,48,FALSE)</f>
        <v>0</v>
      </c>
      <c r="L98" s="306">
        <f>VLOOKUP(B98,GD_CHAM_CONG!$C$6:$BF$912,50,FALSE)+VLOOKUP(B98,GD_CHAM_CONG!$C$6:$BF$912,51,FALSE)+VLOOKUP(B98,GD_CHAM_CONG!$C$6:$BF$912,52,FALSE)+VLOOKUP(B98,GD_CHAM_CONG!$C$6:$BF$912,53,FALSE)+VLOOKUP(B98,GD_CHAM_CONG!$C$6:$BF$912,54,FALSE)</f>
        <v>0</v>
      </c>
      <c r="M98" s="316">
        <f>VLOOKUP(B98,GD_CHAM_CONG!$C$1:$BJ$397,60,FALSE)</f>
        <v>1</v>
      </c>
      <c r="N98" s="308">
        <f>VLOOKUP(B98,RPT_LNS_LUONG_CHE_DO!$B$5:$BA$976,52,FALSE)</f>
        <v>7200000</v>
      </c>
      <c r="O98" s="308">
        <f>VLOOKUP(B98,RPT_LNS_LUONG_CHE_DO!$B$5:$CA$976,78,FALSE)</f>
        <v>0</v>
      </c>
      <c r="P98" s="308">
        <f>VLOOKUP(B98,RPT_PHU_CAP_TN!$B$5:$G$916,6,FALSE)</f>
        <v>0</v>
      </c>
      <c r="Q98" s="308">
        <f>VLOOKUP(B98,RPT_TIEN_AN_TRUA!$B$5:$I$957,8,FALSE)</f>
        <v>680000</v>
      </c>
      <c r="R98" s="308">
        <f>VLOOKUP(B98,RPT_LNS_LUONG_CHE_DO!$B$5:$CE$980,74,FALSE)+VLOOKUP(B98,RPT_LNS_LUONG_CHE_DO!$B$5:$CE$980,73,FALSE)</f>
        <v>0</v>
      </c>
      <c r="S98" s="308">
        <f t="shared" si="0"/>
        <v>7880000</v>
      </c>
      <c r="T98" s="309">
        <f>VLOOKUP(B98,RPT_BAO_HIEM!$B$5:$N$1004,11,FALSE)</f>
        <v>310000</v>
      </c>
      <c r="U98" s="309">
        <f>VLOOKUP(B98,RPT_BAO_HIEM!$B$5:$N$1004,12,FALSE)</f>
        <v>58125</v>
      </c>
      <c r="V98" s="309">
        <f>VLOOKUP(B98,RPT_BAO_HIEM!$B$5:$N$1004,13,FALSE)</f>
        <v>38750</v>
      </c>
      <c r="W98" s="310">
        <f>VLOOKUP(B98,RPT_DOAN_PHI!$B$5:$H$913,7,FALSE)</f>
        <v>72000</v>
      </c>
      <c r="X98" s="309">
        <f>VLOOKUP(B98,RPT_THUE!$B$5:$H$916,7,FALSE)</f>
        <v>0</v>
      </c>
      <c r="Y98" s="309">
        <f t="shared" si="1"/>
        <v>478875</v>
      </c>
      <c r="Z98" s="311">
        <f t="shared" si="2"/>
        <v>7401125</v>
      </c>
      <c r="AA98" s="312"/>
      <c r="AB98" s="311"/>
      <c r="AC98" s="311">
        <f t="shared" si="3"/>
        <v>7401125</v>
      </c>
    </row>
    <row r="99" spans="1:29" ht="17.25" customHeight="1">
      <c r="A99" s="302">
        <f t="shared" si="4"/>
        <v>94</v>
      </c>
      <c r="B99" s="303">
        <f>GD_LCD_HS_LNS!B97</f>
        <v>12571</v>
      </c>
      <c r="C99" s="303" t="str">
        <f>GD_LCD_HS_LNS!C97</f>
        <v>Ngô Thị Diễm Quỳnh</v>
      </c>
      <c r="D99" s="303" t="str">
        <f>GD_LCD_HS_LNS!D97</f>
        <v>Nhân viên phục vụ hành khách hàng hóa</v>
      </c>
      <c r="E99" s="304">
        <f>VLOOKUP(B99,GD_LCD_HS_LNS!$B$4:$E$914,4,FALSE)</f>
        <v>3875000</v>
      </c>
      <c r="F99" s="305">
        <v>19028385545013</v>
      </c>
      <c r="G99" s="306">
        <f>VLOOKUP(B99,GD_CHAM_CONG!$C$6:$AN$912,38,FALSE)</f>
        <v>26</v>
      </c>
      <c r="H99" s="306">
        <f>VLOOKUP(B99,GD_CHAM_CONG!$C$6:$AS$912,39,FALSE)+VLOOKUP(B99,GD_CHAM_CONG!$C$6:$AS$912,40,FALSE)+VLOOKUP(B99,GD_CHAM_CONG!$C$6:$AS$912,41,FALSE)+VLOOKUP(B99,GD_CHAM_CONG!$C$6:$AS$912,42,FALSE)+VLOOKUP(B99,GD_CHAM_CONG!$C$6:$AS$912,43,FALSE)</f>
        <v>0</v>
      </c>
      <c r="I99" s="306">
        <f>VLOOKUP(B99,GD_CHAM_CONG!$C$6:$AV$912,44,FALSE)+VLOOKUP(B99,GD_CHAM_CONG!$C$6:$AV$912,45,FALSE)+VLOOKUP(B99,GD_CHAM_CONG!$C$6:$AV$912,46,FALSE)</f>
        <v>0</v>
      </c>
      <c r="J99" s="306">
        <f>VLOOKUP(B99,GD_CHAM_CONG!$C$6:$AW$912,47,FALSE)</f>
        <v>0</v>
      </c>
      <c r="K99" s="306">
        <f>VLOOKUP(B99,GD_CHAM_CONG!$C$6:$AZ$912,47,FALSE)+VLOOKUP(B99,GD_CHAM_CONG!$C$6:$AZ$912,48,FALSE)</f>
        <v>0</v>
      </c>
      <c r="L99" s="306">
        <f>VLOOKUP(B99,GD_CHAM_CONG!$C$6:$BF$912,50,FALSE)+VLOOKUP(B99,GD_CHAM_CONG!$C$6:$BF$912,51,FALSE)+VLOOKUP(B99,GD_CHAM_CONG!$C$6:$BF$912,52,FALSE)+VLOOKUP(B99,GD_CHAM_CONG!$C$6:$BF$912,53,FALSE)+VLOOKUP(B99,GD_CHAM_CONG!$C$6:$BF$912,54,FALSE)</f>
        <v>0</v>
      </c>
      <c r="M99" s="307">
        <f>VLOOKUP(B99,GD_CHAM_CONG!$C$1:$BJ$397,60,FALSE)</f>
        <v>1.05</v>
      </c>
      <c r="N99" s="308">
        <f>VLOOKUP(B99,RPT_LNS_LUONG_CHE_DO!$B$5:$BA$976,52,FALSE)</f>
        <v>7560000.0000000009</v>
      </c>
      <c r="O99" s="308">
        <f>VLOOKUP(B99,RPT_LNS_LUONG_CHE_DO!$B$5:$CA$976,78,FALSE)</f>
        <v>0</v>
      </c>
      <c r="P99" s="308">
        <f>VLOOKUP(B99,RPT_PHU_CAP_TN!$B$5:$G$916,6,FALSE)</f>
        <v>0</v>
      </c>
      <c r="Q99" s="308">
        <f>VLOOKUP(B99,RPT_TIEN_AN_TRUA!$B$5:$I$957,8,FALSE)</f>
        <v>680000</v>
      </c>
      <c r="R99" s="308">
        <f>VLOOKUP(B99,RPT_LNS_LUONG_CHE_DO!$B$5:$CE$980,74,FALSE)+VLOOKUP(B99,RPT_LNS_LUONG_CHE_DO!$B$5:$CE$980,73,FALSE)</f>
        <v>0</v>
      </c>
      <c r="S99" s="308">
        <f t="shared" si="0"/>
        <v>8240000.0000000009</v>
      </c>
      <c r="T99" s="309">
        <f>VLOOKUP(B99,RPT_BAO_HIEM!$B$5:$N$1004,11,FALSE)</f>
        <v>310000</v>
      </c>
      <c r="U99" s="309">
        <f>VLOOKUP(B99,RPT_BAO_HIEM!$B$5:$N$1004,12,FALSE)</f>
        <v>58125</v>
      </c>
      <c r="V99" s="309">
        <f>VLOOKUP(B99,RPT_BAO_HIEM!$B$5:$N$1004,13,FALSE)</f>
        <v>38750</v>
      </c>
      <c r="W99" s="310">
        <f>VLOOKUP(B99,RPT_DOAN_PHI!$B$5:$H$913,7,FALSE)</f>
        <v>75600</v>
      </c>
      <c r="X99" s="309">
        <f>VLOOKUP(B99,RPT_THUE!$B$5:$H$916,7,FALSE)</f>
        <v>0</v>
      </c>
      <c r="Y99" s="309">
        <f t="shared" si="1"/>
        <v>482475</v>
      </c>
      <c r="Z99" s="311">
        <f t="shared" si="2"/>
        <v>7757525.0000000009</v>
      </c>
      <c r="AA99" s="312"/>
      <c r="AB99" s="311"/>
      <c r="AC99" s="311">
        <f t="shared" si="3"/>
        <v>7757525.0000000009</v>
      </c>
    </row>
    <row r="100" spans="1:29" ht="17.25" customHeight="1">
      <c r="A100" s="302">
        <f t="shared" si="4"/>
        <v>95</v>
      </c>
      <c r="B100" s="303">
        <f>GD_LCD_HS_LNS!B98</f>
        <v>13370</v>
      </c>
      <c r="C100" s="303" t="str">
        <f>GD_LCD_HS_LNS!C98</f>
        <v>Đinh Đức Điệp</v>
      </c>
      <c r="D100" s="303" t="str">
        <f>GD_LCD_HS_LNS!D98</f>
        <v>Nhân viên phục vụ hành khách hàng hóa</v>
      </c>
      <c r="E100" s="304">
        <f>VLOOKUP(B100,GD_LCD_HS_LNS!$B$4:$E$914,4,FALSE)</f>
        <v>3875000</v>
      </c>
      <c r="F100" s="305">
        <v>19027124776021</v>
      </c>
      <c r="G100" s="306">
        <f>VLOOKUP(B100,GD_CHAM_CONG!$C$6:$AN$912,38,FALSE)</f>
        <v>26</v>
      </c>
      <c r="H100" s="306">
        <f>VLOOKUP(B100,GD_CHAM_CONG!$C$6:$AS$912,39,FALSE)+VLOOKUP(B100,GD_CHAM_CONG!$C$6:$AS$912,40,FALSE)+VLOOKUP(B100,GD_CHAM_CONG!$C$6:$AS$912,41,FALSE)+VLOOKUP(B100,GD_CHAM_CONG!$C$6:$AS$912,42,FALSE)+VLOOKUP(B100,GD_CHAM_CONG!$C$6:$AS$912,43,FALSE)</f>
        <v>0</v>
      </c>
      <c r="I100" s="306">
        <f>VLOOKUP(B100,GD_CHAM_CONG!$C$6:$AV$912,44,FALSE)+VLOOKUP(B100,GD_CHAM_CONG!$C$6:$AV$912,45,FALSE)+VLOOKUP(B100,GD_CHAM_CONG!$C$6:$AV$912,46,FALSE)</f>
        <v>0</v>
      </c>
      <c r="J100" s="306">
        <f>VLOOKUP(B100,GD_CHAM_CONG!$C$6:$AW$912,47,FALSE)</f>
        <v>0</v>
      </c>
      <c r="K100" s="306">
        <f>VLOOKUP(B100,GD_CHAM_CONG!$C$6:$AZ$912,47,FALSE)+VLOOKUP(B100,GD_CHAM_CONG!$C$6:$AZ$912,48,FALSE)</f>
        <v>0</v>
      </c>
      <c r="L100" s="306">
        <f>VLOOKUP(B100,GD_CHAM_CONG!$C$6:$BF$912,50,FALSE)+VLOOKUP(B100,GD_CHAM_CONG!$C$6:$BF$912,51,FALSE)+VLOOKUP(B100,GD_CHAM_CONG!$C$6:$BF$912,52,FALSE)+VLOOKUP(B100,GD_CHAM_CONG!$C$6:$BF$912,53,FALSE)+VLOOKUP(B100,GD_CHAM_CONG!$C$6:$BF$912,54,FALSE)</f>
        <v>0</v>
      </c>
      <c r="M100" s="307">
        <f>VLOOKUP(B100,GD_CHAM_CONG!$C$1:$BJ$397,60,FALSE)</f>
        <v>1</v>
      </c>
      <c r="N100" s="308">
        <f>VLOOKUP(B100,RPT_LNS_LUONG_CHE_DO!$B$5:$BA$976,52,FALSE)</f>
        <v>7200000</v>
      </c>
      <c r="O100" s="308">
        <f>VLOOKUP(B100,RPT_LNS_LUONG_CHE_DO!$B$5:$CA$976,78,FALSE)</f>
        <v>0</v>
      </c>
      <c r="P100" s="308">
        <f>VLOOKUP(B100,RPT_PHU_CAP_TN!$B$5:$G$916,6,FALSE)</f>
        <v>0</v>
      </c>
      <c r="Q100" s="308">
        <f>VLOOKUP(B100,RPT_TIEN_AN_TRUA!$B$5:$I$957,8,FALSE)</f>
        <v>680000</v>
      </c>
      <c r="R100" s="308">
        <f>VLOOKUP(B100,RPT_LNS_LUONG_CHE_DO!$B$5:$CE$980,74,FALSE)+VLOOKUP(B100,RPT_LNS_LUONG_CHE_DO!$B$5:$CE$980,73,FALSE)</f>
        <v>0</v>
      </c>
      <c r="S100" s="308">
        <f t="shared" si="0"/>
        <v>7880000</v>
      </c>
      <c r="T100" s="309">
        <f>VLOOKUP(B100,RPT_BAO_HIEM!$B$5:$N$1004,11,FALSE)</f>
        <v>310000</v>
      </c>
      <c r="U100" s="309">
        <f>VLOOKUP(B100,RPT_BAO_HIEM!$B$5:$N$1004,12,FALSE)</f>
        <v>58125</v>
      </c>
      <c r="V100" s="309">
        <f>VLOOKUP(B100,RPT_BAO_HIEM!$B$5:$N$1004,13,FALSE)</f>
        <v>38750</v>
      </c>
      <c r="W100" s="310">
        <f>VLOOKUP(B100,RPT_DOAN_PHI!$B$5:$H$913,7,FALSE)</f>
        <v>72000</v>
      </c>
      <c r="X100" s="309">
        <f>VLOOKUP(B100,RPT_THUE!$B$5:$H$916,7,FALSE)</f>
        <v>0</v>
      </c>
      <c r="Y100" s="309">
        <f t="shared" si="1"/>
        <v>478875</v>
      </c>
      <c r="Z100" s="311">
        <f t="shared" si="2"/>
        <v>7401125</v>
      </c>
      <c r="AA100" s="311"/>
      <c r="AB100" s="311"/>
      <c r="AC100" s="311">
        <f t="shared" si="3"/>
        <v>7401125</v>
      </c>
    </row>
    <row r="101" spans="1:29" ht="17.25" customHeight="1">
      <c r="A101" s="302">
        <f t="shared" si="4"/>
        <v>96</v>
      </c>
      <c r="B101" s="303">
        <f>GD_LCD_HS_LNS!B99</f>
        <v>13372</v>
      </c>
      <c r="C101" s="303" t="str">
        <f>GD_LCD_HS_LNS!C99</f>
        <v>Trần Thị Hoa Lý</v>
      </c>
      <c r="D101" s="303" t="str">
        <f>GD_LCD_HS_LNS!D99</f>
        <v>Nhân viên phục vụ hành khách hàng hóa</v>
      </c>
      <c r="E101" s="304">
        <f>VLOOKUP(B101,GD_LCD_HS_LNS!$B$4:$E$914,4,FALSE)</f>
        <v>3875000</v>
      </c>
      <c r="F101" s="305">
        <v>19028960245019</v>
      </c>
      <c r="G101" s="306">
        <f>VLOOKUP(B101,GD_CHAM_CONG!$C$6:$AN$912,38,FALSE)</f>
        <v>26</v>
      </c>
      <c r="H101" s="306">
        <f>VLOOKUP(B101,GD_CHAM_CONG!$C$6:$AS$912,39,FALSE)+VLOOKUP(B101,GD_CHAM_CONG!$C$6:$AS$912,40,FALSE)+VLOOKUP(B101,GD_CHAM_CONG!$C$6:$AS$912,41,FALSE)+VLOOKUP(B101,GD_CHAM_CONG!$C$6:$AS$912,42,FALSE)+VLOOKUP(B101,GD_CHAM_CONG!$C$6:$AS$912,43,FALSE)</f>
        <v>0</v>
      </c>
      <c r="I101" s="306">
        <f>VLOOKUP(B101,GD_CHAM_CONG!$C$6:$AV$912,44,FALSE)+VLOOKUP(B101,GD_CHAM_CONG!$C$6:$AV$912,45,FALSE)+VLOOKUP(B101,GD_CHAM_CONG!$C$6:$AV$912,46,FALSE)</f>
        <v>0</v>
      </c>
      <c r="J101" s="306">
        <f>VLOOKUP(B101,GD_CHAM_CONG!$C$6:$AW$912,47,FALSE)</f>
        <v>0</v>
      </c>
      <c r="K101" s="306">
        <f>VLOOKUP(B101,GD_CHAM_CONG!$C$6:$AZ$912,47,FALSE)+VLOOKUP(B101,GD_CHAM_CONG!$C$6:$AZ$912,48,FALSE)</f>
        <v>0</v>
      </c>
      <c r="L101" s="306">
        <f>VLOOKUP(B101,GD_CHAM_CONG!$C$6:$BF$912,50,FALSE)+VLOOKUP(B101,GD_CHAM_CONG!$C$6:$BF$912,51,FALSE)+VLOOKUP(B101,GD_CHAM_CONG!$C$6:$BF$912,52,FALSE)+VLOOKUP(B101,GD_CHAM_CONG!$C$6:$BF$912,53,FALSE)+VLOOKUP(B101,GD_CHAM_CONG!$C$6:$BF$912,54,FALSE)</f>
        <v>0</v>
      </c>
      <c r="M101" s="307">
        <f>VLOOKUP(B101,GD_CHAM_CONG!$C$1:$BJ$397,60,FALSE)</f>
        <v>1</v>
      </c>
      <c r="N101" s="308">
        <f>VLOOKUP(B101,RPT_LNS_LUONG_CHE_DO!$B$5:$BA$976,52,FALSE)</f>
        <v>7200000</v>
      </c>
      <c r="O101" s="308">
        <f>VLOOKUP(B101,RPT_LNS_LUONG_CHE_DO!$B$5:$CA$976,78,FALSE)</f>
        <v>0</v>
      </c>
      <c r="P101" s="308">
        <f>VLOOKUP(B101,RPT_PHU_CAP_TN!$B$5:$G$916,6,FALSE)</f>
        <v>0</v>
      </c>
      <c r="Q101" s="308">
        <f>VLOOKUP(B101,RPT_TIEN_AN_TRUA!$B$5:$I$957,8,FALSE)</f>
        <v>680000</v>
      </c>
      <c r="R101" s="308">
        <f>VLOOKUP(B101,RPT_LNS_LUONG_CHE_DO!$B$5:$CE$980,74,FALSE)+VLOOKUP(B101,RPT_LNS_LUONG_CHE_DO!$B$5:$CE$980,73,FALSE)</f>
        <v>0</v>
      </c>
      <c r="S101" s="308">
        <f t="shared" si="0"/>
        <v>7880000</v>
      </c>
      <c r="T101" s="309">
        <f>VLOOKUP(B101,RPT_BAO_HIEM!$B$5:$N$1004,11,FALSE)</f>
        <v>310000</v>
      </c>
      <c r="U101" s="309">
        <f>VLOOKUP(B101,RPT_BAO_HIEM!$B$5:$N$1004,12,FALSE)</f>
        <v>58125</v>
      </c>
      <c r="V101" s="309">
        <f>VLOOKUP(B101,RPT_BAO_HIEM!$B$5:$N$1004,13,FALSE)</f>
        <v>38750</v>
      </c>
      <c r="W101" s="310">
        <f>VLOOKUP(B101,RPT_DOAN_PHI!$B$5:$H$913,7,FALSE)</f>
        <v>72000</v>
      </c>
      <c r="X101" s="309">
        <f>VLOOKUP(B101,RPT_THUE!$B$5:$H$916,7,FALSE)</f>
        <v>0</v>
      </c>
      <c r="Y101" s="309">
        <f t="shared" si="1"/>
        <v>478875</v>
      </c>
      <c r="Z101" s="311">
        <f t="shared" si="2"/>
        <v>7401125</v>
      </c>
      <c r="AA101" s="311"/>
      <c r="AB101" s="311"/>
      <c r="AC101" s="311">
        <f t="shared" si="3"/>
        <v>7401125</v>
      </c>
    </row>
    <row r="102" spans="1:29" ht="17.25" customHeight="1">
      <c r="A102" s="302">
        <f t="shared" si="4"/>
        <v>97</v>
      </c>
      <c r="B102" s="303">
        <f>GD_LCD_HS_LNS!B100</f>
        <v>13376</v>
      </c>
      <c r="C102" s="303" t="str">
        <f>GD_LCD_HS_LNS!C100</f>
        <v>Vũ Thùy Linh</v>
      </c>
      <c r="D102" s="303" t="str">
        <f>GD_LCD_HS_LNS!D100</f>
        <v>Nhân viên phục vụ hành khách hàng hóa</v>
      </c>
      <c r="E102" s="304">
        <f>VLOOKUP(B102,GD_LCD_HS_LNS!$B$4:$E$914,4,FALSE)</f>
        <v>3875000</v>
      </c>
      <c r="F102" s="305">
        <v>19028369955023</v>
      </c>
      <c r="G102" s="306">
        <f>VLOOKUP(B102,GD_CHAM_CONG!$C$6:$AN$912,38,FALSE)</f>
        <v>26</v>
      </c>
      <c r="H102" s="306">
        <f>VLOOKUP(B102,GD_CHAM_CONG!$C$6:$AS$912,39,FALSE)+VLOOKUP(B102,GD_CHAM_CONG!$C$6:$AS$912,40,FALSE)+VLOOKUP(B102,GD_CHAM_CONG!$C$6:$AS$912,41,FALSE)+VLOOKUP(B102,GD_CHAM_CONG!$C$6:$AS$912,42,FALSE)+VLOOKUP(B102,GD_CHAM_CONG!$C$6:$AS$912,43,FALSE)</f>
        <v>0</v>
      </c>
      <c r="I102" s="306">
        <f>VLOOKUP(B102,GD_CHAM_CONG!$C$6:$AV$912,44,FALSE)+VLOOKUP(B102,GD_CHAM_CONG!$C$6:$AV$912,45,FALSE)+VLOOKUP(B102,GD_CHAM_CONG!$C$6:$AV$912,46,FALSE)</f>
        <v>0</v>
      </c>
      <c r="J102" s="306">
        <f>VLOOKUP(B102,GD_CHAM_CONG!$C$6:$AW$912,47,FALSE)</f>
        <v>0</v>
      </c>
      <c r="K102" s="306">
        <f>VLOOKUP(B102,GD_CHAM_CONG!$C$6:$AZ$912,47,FALSE)+VLOOKUP(B102,GD_CHAM_CONG!$C$6:$AZ$912,48,FALSE)</f>
        <v>0</v>
      </c>
      <c r="L102" s="306">
        <f>VLOOKUP(B102,GD_CHAM_CONG!$C$6:$BF$912,50,FALSE)+VLOOKUP(B102,GD_CHAM_CONG!$C$6:$BF$912,51,FALSE)+VLOOKUP(B102,GD_CHAM_CONG!$C$6:$BF$912,52,FALSE)+VLOOKUP(B102,GD_CHAM_CONG!$C$6:$BF$912,53,FALSE)+VLOOKUP(B102,GD_CHAM_CONG!$C$6:$BF$912,54,FALSE)</f>
        <v>0</v>
      </c>
      <c r="M102" s="307">
        <f>VLOOKUP(B102,GD_CHAM_CONG!$C$1:$BJ$397,60,FALSE)</f>
        <v>1</v>
      </c>
      <c r="N102" s="308">
        <f>VLOOKUP(B102,RPT_LNS_LUONG_CHE_DO!$B$5:$BA$976,52,FALSE)</f>
        <v>7200000</v>
      </c>
      <c r="O102" s="308">
        <f>VLOOKUP(B102,RPT_LNS_LUONG_CHE_DO!$B$5:$CA$976,78,FALSE)</f>
        <v>0</v>
      </c>
      <c r="P102" s="308">
        <f>VLOOKUP(B102,RPT_PHU_CAP_TN!$B$5:$G$916,6,FALSE)</f>
        <v>0</v>
      </c>
      <c r="Q102" s="308">
        <f>VLOOKUP(B102,RPT_TIEN_AN_TRUA!$B$5:$I$957,8,FALSE)</f>
        <v>680000</v>
      </c>
      <c r="R102" s="308">
        <f>VLOOKUP(B102,RPT_LNS_LUONG_CHE_DO!$B$5:$CE$980,74,FALSE)+VLOOKUP(B102,RPT_LNS_LUONG_CHE_DO!$B$5:$CE$980,73,FALSE)</f>
        <v>0</v>
      </c>
      <c r="S102" s="308">
        <f t="shared" si="0"/>
        <v>7880000</v>
      </c>
      <c r="T102" s="309">
        <f>VLOOKUP(B102,RPT_BAO_HIEM!$B$5:$N$1004,11,FALSE)</f>
        <v>310000</v>
      </c>
      <c r="U102" s="309">
        <f>VLOOKUP(B102,RPT_BAO_HIEM!$B$5:$N$1004,12,FALSE)</f>
        <v>58125</v>
      </c>
      <c r="V102" s="309">
        <f>VLOOKUP(B102,RPT_BAO_HIEM!$B$5:$N$1004,13,FALSE)</f>
        <v>38750</v>
      </c>
      <c r="W102" s="310">
        <f>VLOOKUP(B102,RPT_DOAN_PHI!$B$5:$H$913,7,FALSE)</f>
        <v>72000</v>
      </c>
      <c r="X102" s="309">
        <f>VLOOKUP(B102,RPT_THUE!$B$5:$H$916,7,FALSE)</f>
        <v>0</v>
      </c>
      <c r="Y102" s="309">
        <f t="shared" si="1"/>
        <v>478875</v>
      </c>
      <c r="Z102" s="311">
        <f t="shared" si="2"/>
        <v>7401125</v>
      </c>
      <c r="AA102" s="311"/>
      <c r="AB102" s="311"/>
      <c r="AC102" s="311">
        <f t="shared" si="3"/>
        <v>7401125</v>
      </c>
    </row>
    <row r="103" spans="1:29" ht="17.25" customHeight="1">
      <c r="A103" s="302">
        <f t="shared" si="4"/>
        <v>98</v>
      </c>
      <c r="B103" s="303">
        <f>GD_LCD_HS_LNS!B101</f>
        <v>13377</v>
      </c>
      <c r="C103" s="303" t="str">
        <f>GD_LCD_HS_LNS!C101</f>
        <v>Vũ Thị Bích Dung</v>
      </c>
      <c r="D103" s="303" t="str">
        <f>GD_LCD_HS_LNS!D101</f>
        <v>Nhân viên phục vụ hành khách hàng hóa</v>
      </c>
      <c r="E103" s="304">
        <f>VLOOKUP(B103,GD_LCD_HS_LNS!$B$4:$E$914,4,FALSE)</f>
        <v>3875000</v>
      </c>
      <c r="F103" s="305">
        <v>19028960285010</v>
      </c>
      <c r="G103" s="306">
        <f>VLOOKUP(B103,GD_CHAM_CONG!$C$6:$AN$912,38,FALSE)</f>
        <v>26</v>
      </c>
      <c r="H103" s="306">
        <f>VLOOKUP(B103,GD_CHAM_CONG!$C$6:$AS$912,39,FALSE)+VLOOKUP(B103,GD_CHAM_CONG!$C$6:$AS$912,40,FALSE)+VLOOKUP(B103,GD_CHAM_CONG!$C$6:$AS$912,41,FALSE)+VLOOKUP(B103,GD_CHAM_CONG!$C$6:$AS$912,42,FALSE)+VLOOKUP(B103,GD_CHAM_CONG!$C$6:$AS$912,43,FALSE)</f>
        <v>0</v>
      </c>
      <c r="I103" s="306">
        <f>VLOOKUP(B103,GD_CHAM_CONG!$C$6:$AV$912,44,FALSE)+VLOOKUP(B103,GD_CHAM_CONG!$C$6:$AV$912,45,FALSE)+VLOOKUP(B103,GD_CHAM_CONG!$C$6:$AV$912,46,FALSE)</f>
        <v>0</v>
      </c>
      <c r="J103" s="306">
        <f>VLOOKUP(B103,GD_CHAM_CONG!$C$6:$AW$912,47,FALSE)</f>
        <v>0</v>
      </c>
      <c r="K103" s="306">
        <f>VLOOKUP(B103,GD_CHAM_CONG!$C$6:$AZ$912,47,FALSE)+VLOOKUP(B103,GD_CHAM_CONG!$C$6:$AZ$912,48,FALSE)</f>
        <v>0</v>
      </c>
      <c r="L103" s="306">
        <f>VLOOKUP(B103,GD_CHAM_CONG!$C$6:$BF$912,50,FALSE)+VLOOKUP(B103,GD_CHAM_CONG!$C$6:$BF$912,51,FALSE)+VLOOKUP(B103,GD_CHAM_CONG!$C$6:$BF$912,52,FALSE)+VLOOKUP(B103,GD_CHAM_CONG!$C$6:$BF$912,53,FALSE)+VLOOKUP(B103,GD_CHAM_CONG!$C$6:$BF$912,54,FALSE)</f>
        <v>0</v>
      </c>
      <c r="M103" s="307">
        <f>VLOOKUP(B103,GD_CHAM_CONG!$C$1:$BJ$397,60,FALSE)</f>
        <v>1</v>
      </c>
      <c r="N103" s="308">
        <f>VLOOKUP(B103,RPT_LNS_LUONG_CHE_DO!$B$5:$BA$976,52,FALSE)</f>
        <v>7200000</v>
      </c>
      <c r="O103" s="308">
        <f>VLOOKUP(B103,RPT_LNS_LUONG_CHE_DO!$B$5:$CA$976,78,FALSE)</f>
        <v>0</v>
      </c>
      <c r="P103" s="308">
        <f>VLOOKUP(B103,RPT_PHU_CAP_TN!$B$5:$G$916,6,FALSE)</f>
        <v>0</v>
      </c>
      <c r="Q103" s="308">
        <f>VLOOKUP(B103,RPT_TIEN_AN_TRUA!$B$5:$I$957,8,FALSE)</f>
        <v>680000</v>
      </c>
      <c r="R103" s="308">
        <f>VLOOKUP(B103,RPT_LNS_LUONG_CHE_DO!$B$5:$CE$980,74,FALSE)+VLOOKUP(B103,RPT_LNS_LUONG_CHE_DO!$B$5:$CE$980,73,FALSE)</f>
        <v>0</v>
      </c>
      <c r="S103" s="308">
        <f t="shared" si="0"/>
        <v>7880000</v>
      </c>
      <c r="T103" s="309">
        <f>VLOOKUP(B103,RPT_BAO_HIEM!$B$5:$N$1004,11,FALSE)</f>
        <v>310000</v>
      </c>
      <c r="U103" s="309">
        <f>VLOOKUP(B103,RPT_BAO_HIEM!$B$5:$N$1004,12,FALSE)</f>
        <v>58125</v>
      </c>
      <c r="V103" s="309">
        <f>VLOOKUP(B103,RPT_BAO_HIEM!$B$5:$N$1004,13,FALSE)</f>
        <v>38750</v>
      </c>
      <c r="W103" s="310">
        <f>VLOOKUP(B103,RPT_DOAN_PHI!$B$5:$H$913,7,FALSE)</f>
        <v>72000</v>
      </c>
      <c r="X103" s="309">
        <f>VLOOKUP(B103,RPT_THUE!$B$5:$H$916,7,FALSE)</f>
        <v>0</v>
      </c>
      <c r="Y103" s="309">
        <f t="shared" si="1"/>
        <v>478875</v>
      </c>
      <c r="Z103" s="311">
        <f t="shared" si="2"/>
        <v>7401125</v>
      </c>
      <c r="AA103" s="311"/>
      <c r="AB103" s="311"/>
      <c r="AC103" s="311">
        <f t="shared" si="3"/>
        <v>7401125</v>
      </c>
    </row>
    <row r="104" spans="1:29" ht="17.25" customHeight="1">
      <c r="A104" s="302">
        <f t="shared" si="4"/>
        <v>99</v>
      </c>
      <c r="B104" s="303">
        <f>GD_LCD_HS_LNS!B102</f>
        <v>13378</v>
      </c>
      <c r="C104" s="303" t="str">
        <f>GD_LCD_HS_LNS!C102</f>
        <v>Nguyễn Bảo Ngân</v>
      </c>
      <c r="D104" s="303" t="str">
        <f>GD_LCD_HS_LNS!D102</f>
        <v>Nhân viên phục vụ hành khách hàng hóa</v>
      </c>
      <c r="E104" s="304">
        <f>VLOOKUP(B104,GD_LCD_HS_LNS!$B$4:$E$914,4,FALSE)</f>
        <v>3875000</v>
      </c>
      <c r="F104" s="305">
        <v>19028960204010</v>
      </c>
      <c r="G104" s="306">
        <f>VLOOKUP(B104,GD_CHAM_CONG!$C$6:$AN$912,38,FALSE)</f>
        <v>26</v>
      </c>
      <c r="H104" s="306">
        <f>VLOOKUP(B104,GD_CHAM_CONG!$C$6:$AS$912,39,FALSE)+VLOOKUP(B104,GD_CHAM_CONG!$C$6:$AS$912,40,FALSE)+VLOOKUP(B104,GD_CHAM_CONG!$C$6:$AS$912,41,FALSE)+VLOOKUP(B104,GD_CHAM_CONG!$C$6:$AS$912,42,FALSE)+VLOOKUP(B104,GD_CHAM_CONG!$C$6:$AS$912,43,FALSE)</f>
        <v>0</v>
      </c>
      <c r="I104" s="306">
        <f>VLOOKUP(B104,GD_CHAM_CONG!$C$6:$AV$912,44,FALSE)+VLOOKUP(B104,GD_CHAM_CONG!$C$6:$AV$912,45,FALSE)+VLOOKUP(B104,GD_CHAM_CONG!$C$6:$AV$912,46,FALSE)</f>
        <v>0</v>
      </c>
      <c r="J104" s="306">
        <f>VLOOKUP(B104,GD_CHAM_CONG!$C$6:$AW$912,47,FALSE)</f>
        <v>0</v>
      </c>
      <c r="K104" s="306">
        <f>VLOOKUP(B104,GD_CHAM_CONG!$C$6:$AZ$912,47,FALSE)+VLOOKUP(B104,GD_CHAM_CONG!$C$6:$AZ$912,48,FALSE)</f>
        <v>0</v>
      </c>
      <c r="L104" s="306">
        <f>VLOOKUP(B104,GD_CHAM_CONG!$C$6:$BF$912,50,FALSE)+VLOOKUP(B104,GD_CHAM_CONG!$C$6:$BF$912,51,FALSE)+VLOOKUP(B104,GD_CHAM_CONG!$C$6:$BF$912,52,FALSE)+VLOOKUP(B104,GD_CHAM_CONG!$C$6:$BF$912,53,FALSE)+VLOOKUP(B104,GD_CHAM_CONG!$C$6:$BF$912,54,FALSE)</f>
        <v>0</v>
      </c>
      <c r="M104" s="307">
        <f>VLOOKUP(B104,GD_CHAM_CONG!$C$1:$BJ$397,60,FALSE)</f>
        <v>0.98</v>
      </c>
      <c r="N104" s="308">
        <f>VLOOKUP(B104,RPT_LNS_LUONG_CHE_DO!$B$5:$BA$976,52,FALSE)</f>
        <v>7056000</v>
      </c>
      <c r="O104" s="308">
        <f>VLOOKUP(B104,RPT_LNS_LUONG_CHE_DO!$B$5:$CA$976,78,FALSE)</f>
        <v>0</v>
      </c>
      <c r="P104" s="308">
        <f>VLOOKUP(B104,RPT_PHU_CAP_TN!$B$5:$G$916,6,FALSE)</f>
        <v>0</v>
      </c>
      <c r="Q104" s="308">
        <f>VLOOKUP(B104,RPT_TIEN_AN_TRUA!$B$5:$I$957,8,FALSE)</f>
        <v>680000</v>
      </c>
      <c r="R104" s="308">
        <f>VLOOKUP(B104,RPT_LNS_LUONG_CHE_DO!$B$5:$CE$980,74,FALSE)+VLOOKUP(B104,RPT_LNS_LUONG_CHE_DO!$B$5:$CE$980,73,FALSE)</f>
        <v>0</v>
      </c>
      <c r="S104" s="308">
        <f t="shared" si="0"/>
        <v>7736000</v>
      </c>
      <c r="T104" s="309">
        <f>VLOOKUP(B104,RPT_BAO_HIEM!$B$5:$N$1004,11,FALSE)</f>
        <v>310000</v>
      </c>
      <c r="U104" s="309">
        <f>VLOOKUP(B104,RPT_BAO_HIEM!$B$5:$N$1004,12,FALSE)</f>
        <v>58125</v>
      </c>
      <c r="V104" s="309">
        <f>VLOOKUP(B104,RPT_BAO_HIEM!$B$5:$N$1004,13,FALSE)</f>
        <v>38750</v>
      </c>
      <c r="W104" s="310">
        <f>VLOOKUP(B104,RPT_DOAN_PHI!$B$5:$H$913,7,FALSE)</f>
        <v>70560</v>
      </c>
      <c r="X104" s="309">
        <f>VLOOKUP(B104,RPT_THUE!$B$5:$H$916,7,FALSE)</f>
        <v>0</v>
      </c>
      <c r="Y104" s="309">
        <f t="shared" si="1"/>
        <v>477435</v>
      </c>
      <c r="Z104" s="311">
        <f t="shared" si="2"/>
        <v>7258565</v>
      </c>
      <c r="AA104" s="312"/>
      <c r="AB104" s="311"/>
      <c r="AC104" s="311">
        <f t="shared" si="3"/>
        <v>7258565</v>
      </c>
    </row>
    <row r="105" spans="1:29" ht="17.25" customHeight="1">
      <c r="A105" s="302">
        <f t="shared" si="4"/>
        <v>100</v>
      </c>
      <c r="B105" s="303">
        <f>GD_LCD_HS_LNS!B103</f>
        <v>13379</v>
      </c>
      <c r="C105" s="303" t="str">
        <f>GD_LCD_HS_LNS!C103</f>
        <v>Nguyễn Thùy Linh</v>
      </c>
      <c r="D105" s="303" t="str">
        <f>GD_LCD_HS_LNS!D103</f>
        <v>Nhân viên phục vụ hành khách hàng hóa</v>
      </c>
      <c r="E105" s="304">
        <f>VLOOKUP(B105,GD_LCD_HS_LNS!$B$4:$E$914,4,FALSE)</f>
        <v>3875000</v>
      </c>
      <c r="F105" s="305">
        <v>19021868567013</v>
      </c>
      <c r="G105" s="306">
        <f>VLOOKUP(B105,GD_CHAM_CONG!$C$6:$AN$912,38,FALSE)</f>
        <v>26</v>
      </c>
      <c r="H105" s="306">
        <f>VLOOKUP(B105,GD_CHAM_CONG!$C$6:$AS$912,39,FALSE)+VLOOKUP(B105,GD_CHAM_CONG!$C$6:$AS$912,40,FALSE)+VLOOKUP(B105,GD_CHAM_CONG!$C$6:$AS$912,41,FALSE)+VLOOKUP(B105,GD_CHAM_CONG!$C$6:$AS$912,42,FALSE)+VLOOKUP(B105,GD_CHAM_CONG!$C$6:$AS$912,43,FALSE)</f>
        <v>0</v>
      </c>
      <c r="I105" s="306">
        <f>VLOOKUP(B105,GD_CHAM_CONG!$C$6:$AV$912,44,FALSE)+VLOOKUP(B105,GD_CHAM_CONG!$C$6:$AV$912,45,FALSE)+VLOOKUP(B105,GD_CHAM_CONG!$C$6:$AV$912,46,FALSE)</f>
        <v>0</v>
      </c>
      <c r="J105" s="306">
        <f>VLOOKUP(B105,GD_CHAM_CONG!$C$6:$AW$912,47,FALSE)</f>
        <v>0</v>
      </c>
      <c r="K105" s="306">
        <f>VLOOKUP(B105,GD_CHAM_CONG!$C$6:$AZ$912,47,FALSE)+VLOOKUP(B105,GD_CHAM_CONG!$C$6:$AZ$912,48,FALSE)</f>
        <v>0</v>
      </c>
      <c r="L105" s="306">
        <f>VLOOKUP(B105,GD_CHAM_CONG!$C$6:$BF$912,50,FALSE)+VLOOKUP(B105,GD_CHAM_CONG!$C$6:$BF$912,51,FALSE)+VLOOKUP(B105,GD_CHAM_CONG!$C$6:$BF$912,52,FALSE)+VLOOKUP(B105,GD_CHAM_CONG!$C$6:$BF$912,53,FALSE)+VLOOKUP(B105,GD_CHAM_CONG!$C$6:$BF$912,54,FALSE)</f>
        <v>0</v>
      </c>
      <c r="M105" s="307">
        <f>VLOOKUP(B105,GD_CHAM_CONG!$C$1:$BJ$397,60,FALSE)</f>
        <v>1</v>
      </c>
      <c r="N105" s="308">
        <f>VLOOKUP(B105,RPT_LNS_LUONG_CHE_DO!$B$5:$BA$976,52,FALSE)</f>
        <v>7200000</v>
      </c>
      <c r="O105" s="308">
        <f>VLOOKUP(B105,RPT_LNS_LUONG_CHE_DO!$B$5:$CA$976,78,FALSE)</f>
        <v>0</v>
      </c>
      <c r="P105" s="308">
        <f>VLOOKUP(B105,RPT_PHU_CAP_TN!$B$5:$G$916,6,FALSE)</f>
        <v>0</v>
      </c>
      <c r="Q105" s="308">
        <f>VLOOKUP(B105,RPT_TIEN_AN_TRUA!$B$5:$I$957,8,FALSE)</f>
        <v>680000</v>
      </c>
      <c r="R105" s="308">
        <f>VLOOKUP(B105,RPT_LNS_LUONG_CHE_DO!$B$5:$CE$980,74,FALSE)+VLOOKUP(B105,RPT_LNS_LUONG_CHE_DO!$B$5:$CE$980,73,FALSE)</f>
        <v>0</v>
      </c>
      <c r="S105" s="308">
        <f t="shared" si="0"/>
        <v>7880000</v>
      </c>
      <c r="T105" s="309">
        <f>VLOOKUP(B105,RPT_BAO_HIEM!$B$5:$N$1004,11,FALSE)</f>
        <v>310000</v>
      </c>
      <c r="U105" s="309">
        <f>VLOOKUP(B105,RPT_BAO_HIEM!$B$5:$N$1004,12,FALSE)</f>
        <v>58125</v>
      </c>
      <c r="V105" s="309">
        <f>VLOOKUP(B105,RPT_BAO_HIEM!$B$5:$N$1004,13,FALSE)</f>
        <v>38750</v>
      </c>
      <c r="W105" s="310">
        <f>VLOOKUP(B105,RPT_DOAN_PHI!$B$5:$H$913,7,FALSE)</f>
        <v>72000</v>
      </c>
      <c r="X105" s="309">
        <f>VLOOKUP(B105,RPT_THUE!$B$5:$H$916,7,FALSE)</f>
        <v>0</v>
      </c>
      <c r="Y105" s="309">
        <f t="shared" si="1"/>
        <v>478875</v>
      </c>
      <c r="Z105" s="311">
        <f t="shared" si="2"/>
        <v>7401125</v>
      </c>
      <c r="AA105" s="311"/>
      <c r="AB105" s="311"/>
      <c r="AC105" s="311">
        <f t="shared" si="3"/>
        <v>7401125</v>
      </c>
    </row>
    <row r="106" spans="1:29" ht="17.25" customHeight="1">
      <c r="A106" s="302">
        <f t="shared" si="4"/>
        <v>101</v>
      </c>
      <c r="B106" s="303">
        <f>GD_LCD_HS_LNS!B104</f>
        <v>13674</v>
      </c>
      <c r="C106" s="303" t="str">
        <f>GD_LCD_HS_LNS!C104</f>
        <v>Lê Thị Minh Phượng</v>
      </c>
      <c r="D106" s="303" t="str">
        <f>GD_LCD_HS_LNS!D104</f>
        <v>Nhân viên phục vụ hành khách hàng hóa</v>
      </c>
      <c r="E106" s="304">
        <f>VLOOKUP(B106,GD_LCD_HS_LNS!$B$4:$E$914,4,FALSE)</f>
        <v>3875000</v>
      </c>
      <c r="F106" s="305">
        <v>19028960129019</v>
      </c>
      <c r="G106" s="306">
        <f>VLOOKUP(B106,GD_CHAM_CONG!$C$6:$AN$912,38,FALSE)</f>
        <v>26</v>
      </c>
      <c r="H106" s="306">
        <f>VLOOKUP(B106,GD_CHAM_CONG!$C$6:$AS$912,39,FALSE)+VLOOKUP(B106,GD_CHAM_CONG!$C$6:$AS$912,40,FALSE)+VLOOKUP(B106,GD_CHAM_CONG!$C$6:$AS$912,41,FALSE)+VLOOKUP(B106,GD_CHAM_CONG!$C$6:$AS$912,42,FALSE)+VLOOKUP(B106,GD_CHAM_CONG!$C$6:$AS$912,43,FALSE)</f>
        <v>0</v>
      </c>
      <c r="I106" s="306">
        <f>VLOOKUP(B106,GD_CHAM_CONG!$C$6:$AV$912,44,FALSE)+VLOOKUP(B106,GD_CHAM_CONG!$C$6:$AV$912,45,FALSE)+VLOOKUP(B106,GD_CHAM_CONG!$C$6:$AV$912,46,FALSE)</f>
        <v>0</v>
      </c>
      <c r="J106" s="306">
        <f>VLOOKUP(B106,GD_CHAM_CONG!$C$6:$AW$912,47,FALSE)</f>
        <v>0</v>
      </c>
      <c r="K106" s="306">
        <f>VLOOKUP(B106,GD_CHAM_CONG!$C$6:$AZ$912,47,FALSE)+VLOOKUP(B106,GD_CHAM_CONG!$C$6:$AZ$912,48,FALSE)</f>
        <v>0</v>
      </c>
      <c r="L106" s="306">
        <f>VLOOKUP(B106,GD_CHAM_CONG!$C$6:$BF$912,50,FALSE)+VLOOKUP(B106,GD_CHAM_CONG!$C$6:$BF$912,51,FALSE)+VLOOKUP(B106,GD_CHAM_CONG!$C$6:$BF$912,52,FALSE)+VLOOKUP(B106,GD_CHAM_CONG!$C$6:$BF$912,53,FALSE)+VLOOKUP(B106,GD_CHAM_CONG!$C$6:$BF$912,54,FALSE)</f>
        <v>0</v>
      </c>
      <c r="M106" s="307">
        <f>VLOOKUP(B106,GD_CHAM_CONG!$C$1:$BJ$397,60,FALSE)</f>
        <v>0.98</v>
      </c>
      <c r="N106" s="308">
        <f>VLOOKUP(B106,RPT_LNS_LUONG_CHE_DO!$B$5:$BA$976,52,FALSE)</f>
        <v>7056000</v>
      </c>
      <c r="O106" s="308">
        <f>VLOOKUP(B106,RPT_LNS_LUONG_CHE_DO!$B$5:$CA$976,78,FALSE)</f>
        <v>0</v>
      </c>
      <c r="P106" s="308">
        <f>VLOOKUP(B106,RPT_PHU_CAP_TN!$B$5:$G$916,6,FALSE)</f>
        <v>0</v>
      </c>
      <c r="Q106" s="308">
        <f>VLOOKUP(B106,RPT_TIEN_AN_TRUA!$B$5:$I$957,8,FALSE)</f>
        <v>680000</v>
      </c>
      <c r="R106" s="308">
        <f>VLOOKUP(B106,RPT_LNS_LUONG_CHE_DO!$B$5:$CE$980,74,FALSE)+VLOOKUP(B106,RPT_LNS_LUONG_CHE_DO!$B$5:$CE$980,73,FALSE)</f>
        <v>0</v>
      </c>
      <c r="S106" s="308">
        <f t="shared" si="0"/>
        <v>7736000</v>
      </c>
      <c r="T106" s="309">
        <f>VLOOKUP(B106,RPT_BAO_HIEM!$B$5:$N$1004,11,FALSE)</f>
        <v>310000</v>
      </c>
      <c r="U106" s="309">
        <f>VLOOKUP(B106,RPT_BAO_HIEM!$B$5:$N$1004,12,FALSE)</f>
        <v>58125</v>
      </c>
      <c r="V106" s="309">
        <f>VLOOKUP(B106,RPT_BAO_HIEM!$B$5:$N$1004,13,FALSE)</f>
        <v>38750</v>
      </c>
      <c r="W106" s="310">
        <f>VLOOKUP(B106,RPT_DOAN_PHI!$B$5:$H$913,7,FALSE)</f>
        <v>70560</v>
      </c>
      <c r="X106" s="309">
        <f>VLOOKUP(B106,RPT_THUE!$B$5:$H$916,7,FALSE)</f>
        <v>0</v>
      </c>
      <c r="Y106" s="309">
        <f t="shared" si="1"/>
        <v>477435</v>
      </c>
      <c r="Z106" s="311">
        <f t="shared" si="2"/>
        <v>7258565</v>
      </c>
      <c r="AA106" s="312"/>
      <c r="AB106" s="311"/>
      <c r="AC106" s="311">
        <f t="shared" si="3"/>
        <v>7258565</v>
      </c>
    </row>
    <row r="107" spans="1:29" ht="17.25" customHeight="1">
      <c r="A107" s="302">
        <f t="shared" si="4"/>
        <v>102</v>
      </c>
      <c r="B107" s="303">
        <f>GD_LCD_HS_LNS!B105</f>
        <v>13675</v>
      </c>
      <c r="C107" s="303" t="str">
        <f>GD_LCD_HS_LNS!C105</f>
        <v>Võ Thị Kiều Oanh</v>
      </c>
      <c r="D107" s="303" t="str">
        <f>GD_LCD_HS_LNS!D105</f>
        <v>Nhân viên phục vụ hành khách hàng hóa</v>
      </c>
      <c r="E107" s="304">
        <f>VLOOKUP(B107,GD_LCD_HS_LNS!$B$4:$E$914,4,FALSE)</f>
        <v>3875000</v>
      </c>
      <c r="F107" s="305">
        <v>19028960160013</v>
      </c>
      <c r="G107" s="306">
        <f>VLOOKUP(B107,GD_CHAM_CONG!$C$6:$AN$912,38,FALSE)</f>
        <v>26</v>
      </c>
      <c r="H107" s="306">
        <f>VLOOKUP(B107,GD_CHAM_CONG!$C$6:$AS$912,39,FALSE)+VLOOKUP(B107,GD_CHAM_CONG!$C$6:$AS$912,40,FALSE)+VLOOKUP(B107,GD_CHAM_CONG!$C$6:$AS$912,41,FALSE)+VLOOKUP(B107,GD_CHAM_CONG!$C$6:$AS$912,42,FALSE)+VLOOKUP(B107,GD_CHAM_CONG!$C$6:$AS$912,43,FALSE)</f>
        <v>0</v>
      </c>
      <c r="I107" s="306">
        <f>VLOOKUP(B107,GD_CHAM_CONG!$C$6:$AV$912,44,FALSE)+VLOOKUP(B107,GD_CHAM_CONG!$C$6:$AV$912,45,FALSE)+VLOOKUP(B107,GD_CHAM_CONG!$C$6:$AV$912,46,FALSE)</f>
        <v>0</v>
      </c>
      <c r="J107" s="306">
        <f>VLOOKUP(B107,GD_CHAM_CONG!$C$6:$AW$912,47,FALSE)</f>
        <v>0</v>
      </c>
      <c r="K107" s="306">
        <f>VLOOKUP(B107,GD_CHAM_CONG!$C$6:$AZ$912,47,FALSE)+VLOOKUP(B107,GD_CHAM_CONG!$C$6:$AZ$912,48,FALSE)</f>
        <v>0</v>
      </c>
      <c r="L107" s="306">
        <f>VLOOKUP(B107,GD_CHAM_CONG!$C$6:$BF$912,50,FALSE)+VLOOKUP(B107,GD_CHAM_CONG!$C$6:$BF$912,51,FALSE)+VLOOKUP(B107,GD_CHAM_CONG!$C$6:$BF$912,52,FALSE)+VLOOKUP(B107,GD_CHAM_CONG!$C$6:$BF$912,53,FALSE)+VLOOKUP(B107,GD_CHAM_CONG!$C$6:$BF$912,54,FALSE)</f>
        <v>0</v>
      </c>
      <c r="M107" s="307">
        <f>VLOOKUP(B107,GD_CHAM_CONG!$C$1:$BJ$397,60,FALSE)</f>
        <v>1</v>
      </c>
      <c r="N107" s="308">
        <f>VLOOKUP(B107,RPT_LNS_LUONG_CHE_DO!$B$5:$BA$976,52,FALSE)</f>
        <v>7200000</v>
      </c>
      <c r="O107" s="308">
        <f>VLOOKUP(B107,RPT_LNS_LUONG_CHE_DO!$B$5:$CA$976,78,FALSE)</f>
        <v>0</v>
      </c>
      <c r="P107" s="308">
        <f>VLOOKUP(B107,RPT_PHU_CAP_TN!$B$5:$G$916,6,FALSE)</f>
        <v>0</v>
      </c>
      <c r="Q107" s="308">
        <f>VLOOKUP(B107,RPT_TIEN_AN_TRUA!$B$5:$I$957,8,FALSE)</f>
        <v>680000</v>
      </c>
      <c r="R107" s="308">
        <f>VLOOKUP(B107,RPT_LNS_LUONG_CHE_DO!$B$5:$CE$980,74,FALSE)+VLOOKUP(B107,RPT_LNS_LUONG_CHE_DO!$B$5:$CE$980,73,FALSE)</f>
        <v>0</v>
      </c>
      <c r="S107" s="308">
        <f t="shared" si="0"/>
        <v>7880000</v>
      </c>
      <c r="T107" s="309">
        <f>VLOOKUP(B107,RPT_BAO_HIEM!$B$5:$N$1004,11,FALSE)</f>
        <v>310000</v>
      </c>
      <c r="U107" s="309">
        <f>VLOOKUP(B107,RPT_BAO_HIEM!$B$5:$N$1004,12,FALSE)</f>
        <v>58125</v>
      </c>
      <c r="V107" s="309">
        <f>VLOOKUP(B107,RPT_BAO_HIEM!$B$5:$N$1004,13,FALSE)</f>
        <v>38750</v>
      </c>
      <c r="W107" s="310">
        <f>VLOOKUP(B107,RPT_DOAN_PHI!$B$5:$H$913,7,FALSE)</f>
        <v>72000</v>
      </c>
      <c r="X107" s="309">
        <f>VLOOKUP(B107,RPT_THUE!$B$5:$H$916,7,FALSE)</f>
        <v>0</v>
      </c>
      <c r="Y107" s="309">
        <f t="shared" si="1"/>
        <v>478875</v>
      </c>
      <c r="Z107" s="311">
        <f t="shared" si="2"/>
        <v>7401125</v>
      </c>
      <c r="AA107" s="311"/>
      <c r="AB107" s="311"/>
      <c r="AC107" s="311">
        <f t="shared" si="3"/>
        <v>7401125</v>
      </c>
    </row>
    <row r="108" spans="1:29" ht="17.25" customHeight="1">
      <c r="A108" s="302">
        <f t="shared" si="4"/>
        <v>103</v>
      </c>
      <c r="B108" s="303">
        <f>GD_LCD_HS_LNS!B106</f>
        <v>13676</v>
      </c>
      <c r="C108" s="303" t="str">
        <f>GD_LCD_HS_LNS!C106</f>
        <v>Trần Thị Bích Ngọc</v>
      </c>
      <c r="D108" s="303" t="str">
        <f>GD_LCD_HS_LNS!D106</f>
        <v>Nhân viên phục vụ hành khách hàng hóa</v>
      </c>
      <c r="E108" s="304">
        <f>VLOOKUP(B108,GD_LCD_HS_LNS!$B$4:$E$914,4,FALSE)</f>
        <v>3875000</v>
      </c>
      <c r="F108" s="305">
        <v>19028960130017</v>
      </c>
      <c r="G108" s="306">
        <f>VLOOKUP(B108,GD_CHAM_CONG!$C$6:$AN$912,38,FALSE)</f>
        <v>26</v>
      </c>
      <c r="H108" s="306">
        <f>VLOOKUP(B108,GD_CHAM_CONG!$C$6:$AS$912,39,FALSE)+VLOOKUP(B108,GD_CHAM_CONG!$C$6:$AS$912,40,FALSE)+VLOOKUP(B108,GD_CHAM_CONG!$C$6:$AS$912,41,FALSE)+VLOOKUP(B108,GD_CHAM_CONG!$C$6:$AS$912,42,FALSE)+VLOOKUP(B108,GD_CHAM_CONG!$C$6:$AS$912,43,FALSE)</f>
        <v>0</v>
      </c>
      <c r="I108" s="306">
        <f>VLOOKUP(B108,GD_CHAM_CONG!$C$6:$AV$912,44,FALSE)+VLOOKUP(B108,GD_CHAM_CONG!$C$6:$AV$912,45,FALSE)+VLOOKUP(B108,GD_CHAM_CONG!$C$6:$AV$912,46,FALSE)</f>
        <v>0</v>
      </c>
      <c r="J108" s="306">
        <f>VLOOKUP(B108,GD_CHAM_CONG!$C$6:$AW$912,47,FALSE)</f>
        <v>0</v>
      </c>
      <c r="K108" s="306">
        <f>VLOOKUP(B108,GD_CHAM_CONG!$C$6:$AZ$912,47,FALSE)+VLOOKUP(B108,GD_CHAM_CONG!$C$6:$AZ$912,48,FALSE)</f>
        <v>0</v>
      </c>
      <c r="L108" s="306">
        <f>VLOOKUP(B108,GD_CHAM_CONG!$C$6:$BF$912,50,FALSE)+VLOOKUP(B108,GD_CHAM_CONG!$C$6:$BF$912,51,FALSE)+VLOOKUP(B108,GD_CHAM_CONG!$C$6:$BF$912,52,FALSE)+VLOOKUP(B108,GD_CHAM_CONG!$C$6:$BF$912,53,FALSE)+VLOOKUP(B108,GD_CHAM_CONG!$C$6:$BF$912,54,FALSE)</f>
        <v>0</v>
      </c>
      <c r="M108" s="307">
        <f>VLOOKUP(B108,GD_CHAM_CONG!$C$1:$BJ$397,60,FALSE)</f>
        <v>1</v>
      </c>
      <c r="N108" s="308">
        <f>VLOOKUP(B108,RPT_LNS_LUONG_CHE_DO!$B$5:$BA$976,52,FALSE)</f>
        <v>7200000</v>
      </c>
      <c r="O108" s="308">
        <f>VLOOKUP(B108,RPT_LNS_LUONG_CHE_DO!$B$5:$CA$976,78,FALSE)</f>
        <v>0</v>
      </c>
      <c r="P108" s="308">
        <f>VLOOKUP(B108,RPT_PHU_CAP_TN!$B$5:$G$916,6,FALSE)</f>
        <v>0</v>
      </c>
      <c r="Q108" s="308">
        <f>VLOOKUP(B108,RPT_TIEN_AN_TRUA!$B$5:$I$957,8,FALSE)</f>
        <v>680000</v>
      </c>
      <c r="R108" s="308">
        <f>VLOOKUP(B108,RPT_LNS_LUONG_CHE_DO!$B$5:$CE$980,74,FALSE)+VLOOKUP(B108,RPT_LNS_LUONG_CHE_DO!$B$5:$CE$980,73,FALSE)</f>
        <v>0</v>
      </c>
      <c r="S108" s="308">
        <f t="shared" si="0"/>
        <v>7880000</v>
      </c>
      <c r="T108" s="309">
        <f>VLOOKUP(B108,RPT_BAO_HIEM!$B$5:$N$1004,11,FALSE)</f>
        <v>310000</v>
      </c>
      <c r="U108" s="309">
        <f>VLOOKUP(B108,RPT_BAO_HIEM!$B$5:$N$1004,12,FALSE)</f>
        <v>58125</v>
      </c>
      <c r="V108" s="309">
        <f>VLOOKUP(B108,RPT_BAO_HIEM!$B$5:$N$1004,13,FALSE)</f>
        <v>38750</v>
      </c>
      <c r="W108" s="310">
        <f>VLOOKUP(B108,RPT_DOAN_PHI!$B$5:$H$913,7,FALSE)</f>
        <v>72000</v>
      </c>
      <c r="X108" s="309">
        <f>VLOOKUP(B108,RPT_THUE!$B$5:$H$916,7,FALSE)</f>
        <v>0</v>
      </c>
      <c r="Y108" s="309">
        <f t="shared" si="1"/>
        <v>478875</v>
      </c>
      <c r="Z108" s="311">
        <f t="shared" si="2"/>
        <v>7401125</v>
      </c>
      <c r="AA108" s="311"/>
      <c r="AB108" s="311"/>
      <c r="AC108" s="311">
        <f t="shared" si="3"/>
        <v>7401125</v>
      </c>
    </row>
    <row r="109" spans="1:29" ht="17.25" customHeight="1">
      <c r="A109" s="302">
        <f t="shared" si="4"/>
        <v>104</v>
      </c>
      <c r="B109" s="303">
        <f>GD_LCD_HS_LNS!B107</f>
        <v>10569</v>
      </c>
      <c r="C109" s="303" t="str">
        <f>GD_LCD_HS_LNS!C107</f>
        <v>Đàm Thu Hường</v>
      </c>
      <c r="D109" s="303" t="str">
        <f>GD_LCD_HS_LNS!D107</f>
        <v>NV PVHK</v>
      </c>
      <c r="E109" s="304">
        <f>VLOOKUP(B109,GD_LCD_HS_LNS!$B$4:$E$914,4,FALSE)</f>
        <v>4553000</v>
      </c>
      <c r="F109" s="305">
        <v>10522174672010</v>
      </c>
      <c r="G109" s="306">
        <f>VLOOKUP(B109,GD_CHAM_CONG!$C$6:$AN$912,38,FALSE)</f>
        <v>26</v>
      </c>
      <c r="H109" s="306">
        <f>VLOOKUP(B109,GD_CHAM_CONG!$C$6:$AS$912,39,FALSE)+VLOOKUP(B109,GD_CHAM_CONG!$C$6:$AS$912,40,FALSE)+VLOOKUP(B109,GD_CHAM_CONG!$C$6:$AS$912,41,FALSE)+VLOOKUP(B109,GD_CHAM_CONG!$C$6:$AS$912,42,FALSE)+VLOOKUP(B109,GD_CHAM_CONG!$C$6:$AS$912,43,FALSE)</f>
        <v>0</v>
      </c>
      <c r="I109" s="306">
        <f>VLOOKUP(B109,GD_CHAM_CONG!$C$6:$AV$912,44,FALSE)+VLOOKUP(B109,GD_CHAM_CONG!$C$6:$AV$912,45,FALSE)+VLOOKUP(B109,GD_CHAM_CONG!$C$6:$AV$912,46,FALSE)</f>
        <v>0</v>
      </c>
      <c r="J109" s="306">
        <f>VLOOKUP(B109,GD_CHAM_CONG!$C$6:$AW$912,47,FALSE)</f>
        <v>0</v>
      </c>
      <c r="K109" s="306">
        <f>VLOOKUP(B109,GD_CHAM_CONG!$C$6:$AZ$912,47,FALSE)+VLOOKUP(B109,GD_CHAM_CONG!$C$6:$AZ$912,48,FALSE)</f>
        <v>0</v>
      </c>
      <c r="L109" s="306">
        <f>VLOOKUP(B109,GD_CHAM_CONG!$C$6:$BF$912,50,FALSE)+VLOOKUP(B109,GD_CHAM_CONG!$C$6:$BF$912,51,FALSE)+VLOOKUP(B109,GD_CHAM_CONG!$C$6:$BF$912,52,FALSE)+VLOOKUP(B109,GD_CHAM_CONG!$C$6:$BF$912,53,FALSE)+VLOOKUP(B109,GD_CHAM_CONG!$C$6:$BF$912,54,FALSE)</f>
        <v>0</v>
      </c>
      <c r="M109" s="307">
        <f>VLOOKUP(B109,GD_CHAM_CONG!$C$1:$BJ$397,60,FALSE)</f>
        <v>1.05</v>
      </c>
      <c r="N109" s="308">
        <f>VLOOKUP(B109,RPT_LNS_LUONG_CHE_DO!$B$5:$BA$976,52,FALSE)</f>
        <v>10678499.999999998</v>
      </c>
      <c r="O109" s="308">
        <f>VLOOKUP(B109,RPT_LNS_LUONG_CHE_DO!$B$5:$CA$976,78,FALSE)</f>
        <v>0</v>
      </c>
      <c r="P109" s="308">
        <f>VLOOKUP(B109,RPT_PHU_CAP_TN!$B$5:$G$916,6,FALSE)</f>
        <v>0</v>
      </c>
      <c r="Q109" s="308">
        <f>VLOOKUP(B109,RPT_TIEN_AN_TRUA!$B$5:$I$957,8,FALSE)</f>
        <v>680000</v>
      </c>
      <c r="R109" s="308">
        <f>VLOOKUP(B109,RPT_LNS_LUONG_CHE_DO!$B$5:$CE$980,74,FALSE)+VLOOKUP(B109,RPT_LNS_LUONG_CHE_DO!$B$5:$CE$980,73,FALSE)</f>
        <v>0</v>
      </c>
      <c r="S109" s="308">
        <f t="shared" si="0"/>
        <v>11358499.999999998</v>
      </c>
      <c r="T109" s="309">
        <f>VLOOKUP(B109,RPT_BAO_HIEM!$B$5:$N$1004,11,FALSE)</f>
        <v>364240</v>
      </c>
      <c r="U109" s="309">
        <f>VLOOKUP(B109,RPT_BAO_HIEM!$B$5:$N$1004,12,FALSE)</f>
        <v>68295</v>
      </c>
      <c r="V109" s="309">
        <f>VLOOKUP(B109,RPT_BAO_HIEM!$B$5:$N$1004,13,FALSE)</f>
        <v>45530</v>
      </c>
      <c r="W109" s="310">
        <f>VLOOKUP(B109,RPT_DOAN_PHI!$B$5:$H$913,7,FALSE)</f>
        <v>106785</v>
      </c>
      <c r="X109" s="309">
        <f>VLOOKUP(B109,RPT_THUE!$B$5:$H$916,7,FALSE)</f>
        <v>0</v>
      </c>
      <c r="Y109" s="309">
        <f t="shared" si="1"/>
        <v>584850</v>
      </c>
      <c r="Z109" s="311">
        <f t="shared" si="2"/>
        <v>10773649.999999998</v>
      </c>
      <c r="AA109" s="311"/>
      <c r="AB109" s="312"/>
      <c r="AC109" s="311">
        <f t="shared" si="3"/>
        <v>10773649.999999998</v>
      </c>
    </row>
    <row r="110" spans="1:29" ht="17.25" customHeight="1">
      <c r="A110" s="302">
        <f t="shared" si="4"/>
        <v>105</v>
      </c>
      <c r="B110" s="303">
        <f>GD_LCD_HS_LNS!B108</f>
        <v>10571</v>
      </c>
      <c r="C110" s="303" t="str">
        <f>GD_LCD_HS_LNS!C108</f>
        <v>Nguyễn Thị Thùy Dung</v>
      </c>
      <c r="D110" s="303" t="str">
        <f>GD_LCD_HS_LNS!D108</f>
        <v>NV PVHK</v>
      </c>
      <c r="E110" s="304">
        <f>VLOOKUP(B110,GD_LCD_HS_LNS!$B$4:$E$914,4,FALSE)</f>
        <v>3875000</v>
      </c>
      <c r="F110" s="305">
        <v>10522162036011</v>
      </c>
      <c r="G110" s="306">
        <f>VLOOKUP(B110,GD_CHAM_CONG!$C$6:$AN$912,38,FALSE)</f>
        <v>26</v>
      </c>
      <c r="H110" s="306">
        <f>VLOOKUP(B110,GD_CHAM_CONG!$C$6:$AS$912,39,FALSE)+VLOOKUP(B110,GD_CHAM_CONG!$C$6:$AS$912,40,FALSE)+VLOOKUP(B110,GD_CHAM_CONG!$C$6:$AS$912,41,FALSE)+VLOOKUP(B110,GD_CHAM_CONG!$C$6:$AS$912,42,FALSE)+VLOOKUP(B110,GD_CHAM_CONG!$C$6:$AS$912,43,FALSE)</f>
        <v>0</v>
      </c>
      <c r="I110" s="306">
        <f>VLOOKUP(B110,GD_CHAM_CONG!$C$6:$AV$912,44,FALSE)+VLOOKUP(B110,GD_CHAM_CONG!$C$6:$AV$912,45,FALSE)+VLOOKUP(B110,GD_CHAM_CONG!$C$6:$AV$912,46,FALSE)</f>
        <v>0</v>
      </c>
      <c r="J110" s="306">
        <f>VLOOKUP(B110,GD_CHAM_CONG!$C$6:$AW$912,47,FALSE)</f>
        <v>0</v>
      </c>
      <c r="K110" s="306">
        <f>VLOOKUP(B110,GD_CHAM_CONG!$C$6:$AZ$912,47,FALSE)+VLOOKUP(B110,GD_CHAM_CONG!$C$6:$AZ$912,48,FALSE)</f>
        <v>0</v>
      </c>
      <c r="L110" s="306">
        <f>VLOOKUP(B110,GD_CHAM_CONG!$C$6:$BF$912,50,FALSE)+VLOOKUP(B110,GD_CHAM_CONG!$C$6:$BF$912,51,FALSE)+VLOOKUP(B110,GD_CHAM_CONG!$C$6:$BF$912,52,FALSE)+VLOOKUP(B110,GD_CHAM_CONG!$C$6:$BF$912,53,FALSE)+VLOOKUP(B110,GD_CHAM_CONG!$C$6:$BF$912,54,FALSE)</f>
        <v>0</v>
      </c>
      <c r="M110" s="307">
        <f>VLOOKUP(B110,GD_CHAM_CONG!$C$1:$BJ$397,60,FALSE)</f>
        <v>1</v>
      </c>
      <c r="N110" s="308">
        <f>VLOOKUP(B110,RPT_LNS_LUONG_CHE_DO!$B$5:$BA$976,52,FALSE)</f>
        <v>9585000</v>
      </c>
      <c r="O110" s="308">
        <f>VLOOKUP(B110,RPT_LNS_LUONG_CHE_DO!$B$5:$CA$976,78,FALSE)</f>
        <v>0</v>
      </c>
      <c r="P110" s="308">
        <f>VLOOKUP(B110,RPT_PHU_CAP_TN!$B$5:$G$916,6,FALSE)</f>
        <v>155000</v>
      </c>
      <c r="Q110" s="308">
        <f>VLOOKUP(B110,RPT_TIEN_AN_TRUA!$B$5:$I$957,8,FALSE)</f>
        <v>680000</v>
      </c>
      <c r="R110" s="308">
        <f>VLOOKUP(B110,RPT_LNS_LUONG_CHE_DO!$B$5:$CE$980,74,FALSE)+VLOOKUP(B110,RPT_LNS_LUONG_CHE_DO!$B$5:$CE$980,73,FALSE)</f>
        <v>0</v>
      </c>
      <c r="S110" s="308">
        <f t="shared" si="0"/>
        <v>10420000</v>
      </c>
      <c r="T110" s="309">
        <f>VLOOKUP(B110,RPT_BAO_HIEM!$B$5:$N$1004,11,FALSE)</f>
        <v>310000</v>
      </c>
      <c r="U110" s="309">
        <f>VLOOKUP(B110,RPT_BAO_HIEM!$B$5:$N$1004,12,FALSE)</f>
        <v>58125</v>
      </c>
      <c r="V110" s="309">
        <f>VLOOKUP(B110,RPT_BAO_HIEM!$B$5:$N$1004,13,FALSE)</f>
        <v>38750</v>
      </c>
      <c r="W110" s="310">
        <f>VLOOKUP(B110,RPT_DOAN_PHI!$B$5:$H$913,7,FALSE)</f>
        <v>97400</v>
      </c>
      <c r="X110" s="309">
        <f>VLOOKUP(B110,RPT_THUE!$B$5:$H$916,7,FALSE)</f>
        <v>16656.25</v>
      </c>
      <c r="Y110" s="309">
        <f t="shared" si="1"/>
        <v>520931.25</v>
      </c>
      <c r="Z110" s="311">
        <f t="shared" si="2"/>
        <v>9899068.75</v>
      </c>
      <c r="AA110" s="311"/>
      <c r="AB110" s="311"/>
      <c r="AC110" s="311">
        <f t="shared" si="3"/>
        <v>9899068.75</v>
      </c>
    </row>
    <row r="111" spans="1:29" ht="17.25" customHeight="1">
      <c r="A111" s="302">
        <f t="shared" si="4"/>
        <v>106</v>
      </c>
      <c r="B111" s="303">
        <f>GD_LCD_HS_LNS!B109</f>
        <v>10578</v>
      </c>
      <c r="C111" s="303" t="str">
        <f>GD_LCD_HS_LNS!C109</f>
        <v>Bùi Việt Quang</v>
      </c>
      <c r="D111" s="303" t="str">
        <f>GD_LCD_HS_LNS!D109</f>
        <v>NV PVHK</v>
      </c>
      <c r="E111" s="304">
        <f>VLOOKUP(B111,GD_LCD_HS_LNS!$B$4:$E$914,4,FALSE)</f>
        <v>3875000</v>
      </c>
      <c r="F111" s="305">
        <v>10525139510015</v>
      </c>
      <c r="G111" s="306">
        <f>VLOOKUP(B111,GD_CHAM_CONG!$C$6:$AN$912,38,FALSE)</f>
        <v>26</v>
      </c>
      <c r="H111" s="306">
        <f>VLOOKUP(B111,GD_CHAM_CONG!$C$6:$AS$912,39,FALSE)+VLOOKUP(B111,GD_CHAM_CONG!$C$6:$AS$912,40,FALSE)+VLOOKUP(B111,GD_CHAM_CONG!$C$6:$AS$912,41,FALSE)+VLOOKUP(B111,GD_CHAM_CONG!$C$6:$AS$912,42,FALSE)+VLOOKUP(B111,GD_CHAM_CONG!$C$6:$AS$912,43,FALSE)</f>
        <v>0</v>
      </c>
      <c r="I111" s="306">
        <f>VLOOKUP(B111,GD_CHAM_CONG!$C$6:$AV$912,44,FALSE)+VLOOKUP(B111,GD_CHAM_CONG!$C$6:$AV$912,45,FALSE)+VLOOKUP(B111,GD_CHAM_CONG!$C$6:$AV$912,46,FALSE)</f>
        <v>0</v>
      </c>
      <c r="J111" s="306">
        <f>VLOOKUP(B111,GD_CHAM_CONG!$C$6:$AW$912,47,FALSE)</f>
        <v>0</v>
      </c>
      <c r="K111" s="306">
        <f>VLOOKUP(B111,GD_CHAM_CONG!$C$6:$AZ$912,47,FALSE)+VLOOKUP(B111,GD_CHAM_CONG!$C$6:$AZ$912,48,FALSE)</f>
        <v>0</v>
      </c>
      <c r="L111" s="306">
        <f>VLOOKUP(B111,GD_CHAM_CONG!$C$6:$BF$912,50,FALSE)+VLOOKUP(B111,GD_CHAM_CONG!$C$6:$BF$912,51,FALSE)+VLOOKUP(B111,GD_CHAM_CONG!$C$6:$BF$912,52,FALSE)+VLOOKUP(B111,GD_CHAM_CONG!$C$6:$BF$912,53,FALSE)+VLOOKUP(B111,GD_CHAM_CONG!$C$6:$BF$912,54,FALSE)</f>
        <v>0</v>
      </c>
      <c r="M111" s="307">
        <f>VLOOKUP(B111,GD_CHAM_CONG!$C$1:$BJ$397,60,FALSE)</f>
        <v>1</v>
      </c>
      <c r="N111" s="308">
        <f>VLOOKUP(B111,RPT_LNS_LUONG_CHE_DO!$B$5:$BA$976,52,FALSE)</f>
        <v>9044999.9999999981</v>
      </c>
      <c r="O111" s="308">
        <f>VLOOKUP(B111,RPT_LNS_LUONG_CHE_DO!$B$5:$CA$976,78,FALSE)</f>
        <v>0</v>
      </c>
      <c r="P111" s="308">
        <f>VLOOKUP(B111,RPT_PHU_CAP_TN!$B$5:$G$916,6,FALSE)</f>
        <v>0</v>
      </c>
      <c r="Q111" s="308">
        <f>VLOOKUP(B111,RPT_TIEN_AN_TRUA!$B$5:$I$957,8,FALSE)</f>
        <v>680000</v>
      </c>
      <c r="R111" s="308">
        <f>VLOOKUP(B111,RPT_LNS_LUONG_CHE_DO!$B$5:$CE$980,74,FALSE)+VLOOKUP(B111,RPT_LNS_LUONG_CHE_DO!$B$5:$CE$980,73,FALSE)</f>
        <v>0</v>
      </c>
      <c r="S111" s="308">
        <f t="shared" si="0"/>
        <v>9724999.9999999981</v>
      </c>
      <c r="T111" s="309">
        <f>VLOOKUP(B111,RPT_BAO_HIEM!$B$5:$N$1004,11,FALSE)</f>
        <v>310000</v>
      </c>
      <c r="U111" s="309">
        <f>VLOOKUP(B111,RPT_BAO_HIEM!$B$5:$N$1004,12,FALSE)</f>
        <v>58125</v>
      </c>
      <c r="V111" s="309">
        <f>VLOOKUP(B111,RPT_BAO_HIEM!$B$5:$N$1004,13,FALSE)</f>
        <v>38750</v>
      </c>
      <c r="W111" s="310">
        <f>VLOOKUP(B111,RPT_DOAN_PHI!$B$5:$H$913,7,FALSE)</f>
        <v>90450</v>
      </c>
      <c r="X111" s="309">
        <f>VLOOKUP(B111,RPT_THUE!$B$5:$H$916,7,FALSE)</f>
        <v>0</v>
      </c>
      <c r="Y111" s="309">
        <f t="shared" si="1"/>
        <v>497325</v>
      </c>
      <c r="Z111" s="311">
        <f t="shared" si="2"/>
        <v>9227674.9999999981</v>
      </c>
      <c r="AA111" s="311"/>
      <c r="AB111" s="311"/>
      <c r="AC111" s="311">
        <f t="shared" si="3"/>
        <v>9227674.9999999981</v>
      </c>
    </row>
    <row r="112" spans="1:29" ht="17.25" customHeight="1">
      <c r="A112" s="302">
        <f t="shared" si="4"/>
        <v>107</v>
      </c>
      <c r="B112" s="303">
        <f>GD_LCD_HS_LNS!B110</f>
        <v>10589</v>
      </c>
      <c r="C112" s="303" t="str">
        <f>GD_LCD_HS_LNS!C110</f>
        <v>Phạm Thị Ba</v>
      </c>
      <c r="D112" s="303" t="str">
        <f>GD_LCD_HS_LNS!D110</f>
        <v>NV PVHK</v>
      </c>
      <c r="E112" s="304">
        <f>VLOOKUP(B112,GD_LCD_HS_LNS!$B$4:$E$914,4,FALSE)</f>
        <v>3875000</v>
      </c>
      <c r="F112" s="305">
        <v>10524470156012</v>
      </c>
      <c r="G112" s="306">
        <f>VLOOKUP(B112,GD_CHAM_CONG!$C$6:$AN$912,38,FALSE)</f>
        <v>26</v>
      </c>
      <c r="H112" s="306">
        <f>VLOOKUP(B112,GD_CHAM_CONG!$C$6:$AS$912,39,FALSE)+VLOOKUP(B112,GD_CHAM_CONG!$C$6:$AS$912,40,FALSE)+VLOOKUP(B112,GD_CHAM_CONG!$C$6:$AS$912,41,FALSE)+VLOOKUP(B112,GD_CHAM_CONG!$C$6:$AS$912,42,FALSE)+VLOOKUP(B112,GD_CHAM_CONG!$C$6:$AS$912,43,FALSE)</f>
        <v>0</v>
      </c>
      <c r="I112" s="306">
        <f>VLOOKUP(B112,GD_CHAM_CONG!$C$6:$AV$912,44,FALSE)+VLOOKUP(B112,GD_CHAM_CONG!$C$6:$AV$912,45,FALSE)+VLOOKUP(B112,GD_CHAM_CONG!$C$6:$AV$912,46,FALSE)</f>
        <v>0</v>
      </c>
      <c r="J112" s="306">
        <f>VLOOKUP(B112,GD_CHAM_CONG!$C$6:$AW$912,47,FALSE)</f>
        <v>0</v>
      </c>
      <c r="K112" s="306">
        <f>VLOOKUP(B112,GD_CHAM_CONG!$C$6:$AZ$912,47,FALSE)+VLOOKUP(B112,GD_CHAM_CONG!$C$6:$AZ$912,48,FALSE)</f>
        <v>0</v>
      </c>
      <c r="L112" s="306">
        <f>VLOOKUP(B112,GD_CHAM_CONG!$C$6:$BF$912,50,FALSE)+VLOOKUP(B112,GD_CHAM_CONG!$C$6:$BF$912,51,FALSE)+VLOOKUP(B112,GD_CHAM_CONG!$C$6:$BF$912,52,FALSE)+VLOOKUP(B112,GD_CHAM_CONG!$C$6:$BF$912,53,FALSE)+VLOOKUP(B112,GD_CHAM_CONG!$C$6:$BF$912,54,FALSE)</f>
        <v>0</v>
      </c>
      <c r="M112" s="307">
        <f>VLOOKUP(B112,GD_CHAM_CONG!$C$1:$BJ$397,60,FALSE)</f>
        <v>1.05</v>
      </c>
      <c r="N112" s="308">
        <f>VLOOKUP(B112,RPT_LNS_LUONG_CHE_DO!$B$5:$BA$976,52,FALSE)</f>
        <v>9024750</v>
      </c>
      <c r="O112" s="308">
        <f>VLOOKUP(B112,RPT_LNS_LUONG_CHE_DO!$B$5:$CA$976,78,FALSE)</f>
        <v>0</v>
      </c>
      <c r="P112" s="308">
        <f>VLOOKUP(B112,RPT_PHU_CAP_TN!$B$5:$G$916,6,FALSE)</f>
        <v>0</v>
      </c>
      <c r="Q112" s="308">
        <f>VLOOKUP(B112,RPT_TIEN_AN_TRUA!$B$5:$I$957,8,FALSE)</f>
        <v>680000</v>
      </c>
      <c r="R112" s="308">
        <f>VLOOKUP(B112,RPT_LNS_LUONG_CHE_DO!$B$5:$CE$980,74,FALSE)+VLOOKUP(B112,RPT_LNS_LUONG_CHE_DO!$B$5:$CE$980,73,FALSE)</f>
        <v>0</v>
      </c>
      <c r="S112" s="308">
        <f t="shared" si="0"/>
        <v>9704750</v>
      </c>
      <c r="T112" s="309">
        <f>VLOOKUP(B112,RPT_BAO_HIEM!$B$5:$N$1004,11,FALSE)</f>
        <v>310000</v>
      </c>
      <c r="U112" s="309">
        <f>VLOOKUP(B112,RPT_BAO_HIEM!$B$5:$N$1004,12,FALSE)</f>
        <v>58125</v>
      </c>
      <c r="V112" s="309">
        <f>VLOOKUP(B112,RPT_BAO_HIEM!$B$5:$N$1004,13,FALSE)</f>
        <v>38750</v>
      </c>
      <c r="W112" s="310">
        <f>VLOOKUP(B112,RPT_DOAN_PHI!$B$5:$H$913,7,FALSE)</f>
        <v>90248</v>
      </c>
      <c r="X112" s="309">
        <f>VLOOKUP(B112,RPT_THUE!$B$5:$H$916,7,FALSE)</f>
        <v>0</v>
      </c>
      <c r="Y112" s="309">
        <f t="shared" si="1"/>
        <v>497123</v>
      </c>
      <c r="Z112" s="311">
        <f t="shared" si="2"/>
        <v>9207627</v>
      </c>
      <c r="AA112" s="311"/>
      <c r="AB112" s="312"/>
      <c r="AC112" s="311">
        <f t="shared" si="3"/>
        <v>9207627</v>
      </c>
    </row>
    <row r="113" spans="1:29" ht="17.25" customHeight="1">
      <c r="A113" s="302">
        <f t="shared" si="4"/>
        <v>108</v>
      </c>
      <c r="B113" s="303">
        <f>GD_LCD_HS_LNS!B111</f>
        <v>10591</v>
      </c>
      <c r="C113" s="303" t="str">
        <f>GD_LCD_HS_LNS!C111</f>
        <v>Vũ Phương Thanh</v>
      </c>
      <c r="D113" s="303" t="str">
        <f>GD_LCD_HS_LNS!D111</f>
        <v>NV PVHK</v>
      </c>
      <c r="E113" s="304">
        <f>VLOOKUP(B113,GD_LCD_HS_LNS!$B$4:$E$914,4,FALSE)</f>
        <v>3875000</v>
      </c>
      <c r="F113" s="305">
        <v>10524470162012</v>
      </c>
      <c r="G113" s="306">
        <f>VLOOKUP(B113,GD_CHAM_CONG!$C$6:$AN$912,38,FALSE)</f>
        <v>26</v>
      </c>
      <c r="H113" s="306">
        <f>VLOOKUP(B113,GD_CHAM_CONG!$C$6:$AS$912,39,FALSE)+VLOOKUP(B113,GD_CHAM_CONG!$C$6:$AS$912,40,FALSE)+VLOOKUP(B113,GD_CHAM_CONG!$C$6:$AS$912,41,FALSE)+VLOOKUP(B113,GD_CHAM_CONG!$C$6:$AS$912,42,FALSE)+VLOOKUP(B113,GD_CHAM_CONG!$C$6:$AS$912,43,FALSE)</f>
        <v>0</v>
      </c>
      <c r="I113" s="306">
        <f>VLOOKUP(B113,GD_CHAM_CONG!$C$6:$AV$912,44,FALSE)+VLOOKUP(B113,GD_CHAM_CONG!$C$6:$AV$912,45,FALSE)+VLOOKUP(B113,GD_CHAM_CONG!$C$6:$AV$912,46,FALSE)</f>
        <v>0</v>
      </c>
      <c r="J113" s="306">
        <f>VLOOKUP(B113,GD_CHAM_CONG!$C$6:$AW$912,47,FALSE)</f>
        <v>0</v>
      </c>
      <c r="K113" s="306">
        <f>VLOOKUP(B113,GD_CHAM_CONG!$C$6:$AZ$912,47,FALSE)+VLOOKUP(B113,GD_CHAM_CONG!$C$6:$AZ$912,48,FALSE)</f>
        <v>0</v>
      </c>
      <c r="L113" s="306">
        <f>VLOOKUP(B113,GD_CHAM_CONG!$C$6:$BF$912,50,FALSE)+VLOOKUP(B113,GD_CHAM_CONG!$C$6:$BF$912,51,FALSE)+VLOOKUP(B113,GD_CHAM_CONG!$C$6:$BF$912,52,FALSE)+VLOOKUP(B113,GD_CHAM_CONG!$C$6:$BF$912,53,FALSE)+VLOOKUP(B113,GD_CHAM_CONG!$C$6:$BF$912,54,FALSE)</f>
        <v>0</v>
      </c>
      <c r="M113" s="307">
        <f>VLOOKUP(B113,GD_CHAM_CONG!$C$1:$BJ$397,60,FALSE)</f>
        <v>0.95</v>
      </c>
      <c r="N113" s="308">
        <f>VLOOKUP(B113,RPT_LNS_LUONG_CHE_DO!$B$5:$BA$976,52,FALSE)</f>
        <v>8165249.9999999991</v>
      </c>
      <c r="O113" s="308">
        <f>VLOOKUP(B113,RPT_LNS_LUONG_CHE_DO!$B$5:$CA$976,78,FALSE)</f>
        <v>0</v>
      </c>
      <c r="P113" s="308">
        <f>VLOOKUP(B113,RPT_PHU_CAP_TN!$B$5:$G$916,6,FALSE)</f>
        <v>155000</v>
      </c>
      <c r="Q113" s="308">
        <f>VLOOKUP(B113,RPT_TIEN_AN_TRUA!$B$5:$I$957,8,FALSE)</f>
        <v>680000</v>
      </c>
      <c r="R113" s="308">
        <f>VLOOKUP(B113,RPT_LNS_LUONG_CHE_DO!$B$5:$CE$980,74,FALSE)+VLOOKUP(B113,RPT_LNS_LUONG_CHE_DO!$B$5:$CE$980,73,FALSE)</f>
        <v>0</v>
      </c>
      <c r="S113" s="308">
        <f t="shared" si="0"/>
        <v>9000250</v>
      </c>
      <c r="T113" s="309">
        <f>VLOOKUP(B113,RPT_BAO_HIEM!$B$5:$N$1004,11,FALSE)</f>
        <v>310000</v>
      </c>
      <c r="U113" s="309">
        <f>VLOOKUP(B113,RPT_BAO_HIEM!$B$5:$N$1004,12,FALSE)</f>
        <v>58125</v>
      </c>
      <c r="V113" s="309">
        <f>VLOOKUP(B113,RPT_BAO_HIEM!$B$5:$N$1004,13,FALSE)</f>
        <v>38750</v>
      </c>
      <c r="W113" s="310">
        <f>VLOOKUP(B113,RPT_DOAN_PHI!$B$5:$H$913,7,FALSE)</f>
        <v>83203</v>
      </c>
      <c r="X113" s="309">
        <f>VLOOKUP(B113,RPT_THUE!$B$5:$H$916,7,FALSE)</f>
        <v>0</v>
      </c>
      <c r="Y113" s="309">
        <f t="shared" si="1"/>
        <v>490078</v>
      </c>
      <c r="Z113" s="311">
        <f t="shared" si="2"/>
        <v>8510172</v>
      </c>
      <c r="AA113" s="312"/>
      <c r="AB113" s="311"/>
      <c r="AC113" s="311">
        <f t="shared" si="3"/>
        <v>8510172</v>
      </c>
    </row>
    <row r="114" spans="1:29" ht="17.25" customHeight="1">
      <c r="A114" s="302">
        <f t="shared" si="4"/>
        <v>109</v>
      </c>
      <c r="B114" s="303">
        <f>GD_LCD_HS_LNS!B112</f>
        <v>10596</v>
      </c>
      <c r="C114" s="303" t="str">
        <f>GD_LCD_HS_LNS!C112</f>
        <v>Phạm Thị Ánh Hồng</v>
      </c>
      <c r="D114" s="303" t="str">
        <f>GD_LCD_HS_LNS!D112</f>
        <v>NV PVHK</v>
      </c>
      <c r="E114" s="304">
        <f>VLOOKUP(B114,GD_LCD_HS_LNS!$B$4:$E$914,4,FALSE)</f>
        <v>3875000</v>
      </c>
      <c r="F114" s="305">
        <v>10525139497019</v>
      </c>
      <c r="G114" s="306">
        <f>VLOOKUP(B114,GD_CHAM_CONG!$C$6:$AN$912,38,FALSE)</f>
        <v>26</v>
      </c>
      <c r="H114" s="306">
        <f>VLOOKUP(B114,GD_CHAM_CONG!$C$6:$AS$912,39,FALSE)+VLOOKUP(B114,GD_CHAM_CONG!$C$6:$AS$912,40,FALSE)+VLOOKUP(B114,GD_CHAM_CONG!$C$6:$AS$912,41,FALSE)+VLOOKUP(B114,GD_CHAM_CONG!$C$6:$AS$912,42,FALSE)+VLOOKUP(B114,GD_CHAM_CONG!$C$6:$AS$912,43,FALSE)</f>
        <v>0</v>
      </c>
      <c r="I114" s="306">
        <f>VLOOKUP(B114,GD_CHAM_CONG!$C$6:$AV$912,44,FALSE)+VLOOKUP(B114,GD_CHAM_CONG!$C$6:$AV$912,45,FALSE)+VLOOKUP(B114,GD_CHAM_CONG!$C$6:$AV$912,46,FALSE)</f>
        <v>0</v>
      </c>
      <c r="J114" s="306">
        <f>VLOOKUP(B114,GD_CHAM_CONG!$C$6:$AW$912,47,FALSE)</f>
        <v>0</v>
      </c>
      <c r="K114" s="306">
        <f>VLOOKUP(B114,GD_CHAM_CONG!$C$6:$AZ$912,47,FALSE)+VLOOKUP(B114,GD_CHAM_CONG!$C$6:$AZ$912,48,FALSE)</f>
        <v>0</v>
      </c>
      <c r="L114" s="306">
        <f>VLOOKUP(B114,GD_CHAM_CONG!$C$6:$BF$912,50,FALSE)+VLOOKUP(B114,GD_CHAM_CONG!$C$6:$BF$912,51,FALSE)+VLOOKUP(B114,GD_CHAM_CONG!$C$6:$BF$912,52,FALSE)+VLOOKUP(B114,GD_CHAM_CONG!$C$6:$BF$912,53,FALSE)+VLOOKUP(B114,GD_CHAM_CONG!$C$6:$BF$912,54,FALSE)</f>
        <v>0</v>
      </c>
      <c r="M114" s="307">
        <f>VLOOKUP(B114,GD_CHAM_CONG!$C$1:$BJ$397,60,FALSE)</f>
        <v>1</v>
      </c>
      <c r="N114" s="308">
        <f>VLOOKUP(B114,RPT_LNS_LUONG_CHE_DO!$B$5:$BA$976,52,FALSE)</f>
        <v>8100000</v>
      </c>
      <c r="O114" s="308">
        <f>VLOOKUP(B114,RPT_LNS_LUONG_CHE_DO!$B$5:$CA$976,78,FALSE)</f>
        <v>0</v>
      </c>
      <c r="P114" s="308">
        <f>VLOOKUP(B114,RPT_PHU_CAP_TN!$B$5:$G$916,6,FALSE)</f>
        <v>155000</v>
      </c>
      <c r="Q114" s="308">
        <f>VLOOKUP(B114,RPT_TIEN_AN_TRUA!$B$5:$I$957,8,FALSE)</f>
        <v>680000</v>
      </c>
      <c r="R114" s="308">
        <f>VLOOKUP(B114,RPT_LNS_LUONG_CHE_DO!$B$5:$CE$980,74,FALSE)+VLOOKUP(B114,RPT_LNS_LUONG_CHE_DO!$B$5:$CE$980,73,FALSE)</f>
        <v>0</v>
      </c>
      <c r="S114" s="308">
        <f t="shared" si="0"/>
        <v>8935000</v>
      </c>
      <c r="T114" s="309">
        <f>VLOOKUP(B114,RPT_BAO_HIEM!$B$5:$N$1004,11,FALSE)</f>
        <v>310000</v>
      </c>
      <c r="U114" s="309">
        <f>VLOOKUP(B114,RPT_BAO_HIEM!$B$5:$N$1004,12,FALSE)</f>
        <v>58125</v>
      </c>
      <c r="V114" s="309">
        <f>VLOOKUP(B114,RPT_BAO_HIEM!$B$5:$N$1004,13,FALSE)</f>
        <v>38750</v>
      </c>
      <c r="W114" s="310">
        <f>VLOOKUP(B114,RPT_DOAN_PHI!$B$5:$H$913,7,FALSE)</f>
        <v>82550</v>
      </c>
      <c r="X114" s="309">
        <f>VLOOKUP(B114,RPT_THUE!$B$5:$H$916,7,FALSE)</f>
        <v>0</v>
      </c>
      <c r="Y114" s="309">
        <f t="shared" si="1"/>
        <v>489425</v>
      </c>
      <c r="Z114" s="311">
        <f t="shared" si="2"/>
        <v>8445575</v>
      </c>
      <c r="AA114" s="311"/>
      <c r="AB114" s="311"/>
      <c r="AC114" s="311">
        <f t="shared" si="3"/>
        <v>8445575</v>
      </c>
    </row>
    <row r="115" spans="1:29" ht="17.25" customHeight="1">
      <c r="A115" s="302">
        <f t="shared" si="4"/>
        <v>110</v>
      </c>
      <c r="B115" s="303">
        <f>GD_LCD_HS_LNS!B113</f>
        <v>10597</v>
      </c>
      <c r="C115" s="303" t="str">
        <f>GD_LCD_HS_LNS!C113</f>
        <v>Nguyễn Thị Thu Sang</v>
      </c>
      <c r="D115" s="303" t="str">
        <f>GD_LCD_HS_LNS!D113</f>
        <v>NV PVHK</v>
      </c>
      <c r="E115" s="304">
        <f>VLOOKUP(B115,GD_LCD_HS_LNS!$B$4:$E$914,4,FALSE)</f>
        <v>3875000</v>
      </c>
      <c r="F115" s="305">
        <v>10525213787016</v>
      </c>
      <c r="G115" s="306">
        <f>VLOOKUP(B115,GD_CHAM_CONG!$C$6:$AN$912,38,FALSE)</f>
        <v>15</v>
      </c>
      <c r="H115" s="306">
        <f>VLOOKUP(B115,GD_CHAM_CONG!$C$6:$AS$912,39,FALSE)+VLOOKUP(B115,GD_CHAM_CONG!$C$6:$AS$912,40,FALSE)+VLOOKUP(B115,GD_CHAM_CONG!$C$6:$AS$912,41,FALSE)+VLOOKUP(B115,GD_CHAM_CONG!$C$6:$AS$912,42,FALSE)+VLOOKUP(B115,GD_CHAM_CONG!$C$6:$AS$912,43,FALSE)</f>
        <v>0</v>
      </c>
      <c r="I115" s="306">
        <f>VLOOKUP(B115,GD_CHAM_CONG!$C$6:$AV$912,44,FALSE)+VLOOKUP(B115,GD_CHAM_CONG!$C$6:$AV$912,45,FALSE)+VLOOKUP(B115,GD_CHAM_CONG!$C$6:$AV$912,46,FALSE)</f>
        <v>0</v>
      </c>
      <c r="J115" s="306">
        <f>VLOOKUP(B115,GD_CHAM_CONG!$C$6:$AW$912,47,FALSE)</f>
        <v>0</v>
      </c>
      <c r="K115" s="306">
        <f>VLOOKUP(B115,GD_CHAM_CONG!$C$6:$AZ$912,47,FALSE)+VLOOKUP(B115,GD_CHAM_CONG!$C$6:$AZ$912,48,FALSE)</f>
        <v>0</v>
      </c>
      <c r="L115" s="306">
        <f>VLOOKUP(B115,GD_CHAM_CONG!$C$6:$BF$912,50,FALSE)+VLOOKUP(B115,GD_CHAM_CONG!$C$6:$BF$912,51,FALSE)+VLOOKUP(B115,GD_CHAM_CONG!$C$6:$BF$912,52,FALSE)+VLOOKUP(B115,GD_CHAM_CONG!$C$6:$BF$912,53,FALSE)+VLOOKUP(B115,GD_CHAM_CONG!$C$6:$BF$912,54,FALSE)</f>
        <v>0</v>
      </c>
      <c r="M115" s="307">
        <f>VLOOKUP(B115,GD_CHAM_CONG!$C$1:$BJ$397,60,FALSE)</f>
        <v>1</v>
      </c>
      <c r="N115" s="308">
        <f>VLOOKUP(B115,RPT_LNS_LUONG_CHE_DO!$B$5:$BA$976,52,FALSE)</f>
        <v>4673076.9230769221</v>
      </c>
      <c r="O115" s="308">
        <f>VLOOKUP(B115,RPT_LNS_LUONG_CHE_DO!$B$5:$CA$976,78,FALSE)</f>
        <v>0</v>
      </c>
      <c r="P115" s="308">
        <f>VLOOKUP(B115,RPT_PHU_CAP_TN!$B$5:$G$916,6,FALSE)</f>
        <v>0</v>
      </c>
      <c r="Q115" s="308">
        <f>VLOOKUP(B115,RPT_TIEN_AN_TRUA!$B$5:$I$957,8,FALSE)</f>
        <v>392307.69230769225</v>
      </c>
      <c r="R115" s="308">
        <f>VLOOKUP(B115,RPT_LNS_LUONG_CHE_DO!$B$5:$CE$980,74,FALSE)+VLOOKUP(B115,RPT_LNS_LUONG_CHE_DO!$B$5:$CE$980,73,FALSE)</f>
        <v>0</v>
      </c>
      <c r="S115" s="308">
        <f t="shared" si="0"/>
        <v>5065384.6153846141</v>
      </c>
      <c r="T115" s="309">
        <f>VLOOKUP(B115,RPT_BAO_HIEM!$B$5:$N$1004,11,FALSE)</f>
        <v>310000</v>
      </c>
      <c r="U115" s="309">
        <f>VLOOKUP(B115,RPT_BAO_HIEM!$B$5:$N$1004,12,FALSE)</f>
        <v>58125</v>
      </c>
      <c r="V115" s="309">
        <f>VLOOKUP(B115,RPT_BAO_HIEM!$B$5:$N$1004,13,FALSE)</f>
        <v>38750</v>
      </c>
      <c r="W115" s="310">
        <f>VLOOKUP(B115,RPT_DOAN_PHI!$B$5:$H$913,7,FALSE)</f>
        <v>46731</v>
      </c>
      <c r="X115" s="309">
        <f>VLOOKUP(B115,RPT_THUE!$B$5:$H$916,7,FALSE)</f>
        <v>0</v>
      </c>
      <c r="Y115" s="309">
        <f t="shared" si="1"/>
        <v>453606</v>
      </c>
      <c r="Z115" s="311">
        <f t="shared" si="2"/>
        <v>4611778.6153846141</v>
      </c>
      <c r="AA115" s="311"/>
      <c r="AB115" s="311"/>
      <c r="AC115" s="311">
        <f t="shared" si="3"/>
        <v>4611778.6153846141</v>
      </c>
    </row>
    <row r="116" spans="1:29" ht="18" customHeight="1">
      <c r="A116" s="302">
        <f t="shared" si="4"/>
        <v>111</v>
      </c>
      <c r="B116" s="303">
        <f>GD_LCD_HS_LNS!B114</f>
        <v>10598</v>
      </c>
      <c r="C116" s="303" t="str">
        <f>GD_LCD_HS_LNS!C114</f>
        <v>Nguyễn Ngọc Quân</v>
      </c>
      <c r="D116" s="303" t="str">
        <f>GD_LCD_HS_LNS!D114</f>
        <v>Phó đội trưởng</v>
      </c>
      <c r="E116" s="304">
        <f>VLOOKUP(B116,GD_LCD_HS_LNS!$B$4:$E$914,4,FALSE)</f>
        <v>4921000</v>
      </c>
      <c r="F116" s="305">
        <v>10525213794012</v>
      </c>
      <c r="G116" s="306">
        <f>VLOOKUP(B116,GD_CHAM_CONG!$C$6:$AN$912,38,FALSE)</f>
        <v>26</v>
      </c>
      <c r="H116" s="306">
        <f>VLOOKUP(B116,GD_CHAM_CONG!$C$6:$AS$912,39,FALSE)+VLOOKUP(B116,GD_CHAM_CONG!$C$6:$AS$912,40,FALSE)+VLOOKUP(B116,GD_CHAM_CONG!$C$6:$AS$912,41,FALSE)+VLOOKUP(B116,GD_CHAM_CONG!$C$6:$AS$912,42,FALSE)+VLOOKUP(B116,GD_CHAM_CONG!$C$6:$AS$912,43,FALSE)</f>
        <v>0</v>
      </c>
      <c r="I116" s="306">
        <f>VLOOKUP(B116,GD_CHAM_CONG!$C$6:$AV$912,44,FALSE)+VLOOKUP(B116,GD_CHAM_CONG!$C$6:$AV$912,45,FALSE)+VLOOKUP(B116,GD_CHAM_CONG!$C$6:$AV$912,46,FALSE)</f>
        <v>0</v>
      </c>
      <c r="J116" s="306">
        <f>VLOOKUP(B116,GD_CHAM_CONG!$C$6:$AW$912,47,FALSE)</f>
        <v>0</v>
      </c>
      <c r="K116" s="306">
        <f>VLOOKUP(B116,GD_CHAM_CONG!$C$6:$AZ$912,47,FALSE)+VLOOKUP(B116,GD_CHAM_CONG!$C$6:$AZ$912,48,FALSE)</f>
        <v>0</v>
      </c>
      <c r="L116" s="306">
        <f>VLOOKUP(B116,GD_CHAM_CONG!$C$6:$BF$912,50,FALSE)+VLOOKUP(B116,GD_CHAM_CONG!$C$6:$BF$912,51,FALSE)+VLOOKUP(B116,GD_CHAM_CONG!$C$6:$BF$912,52,FALSE)+VLOOKUP(B116,GD_CHAM_CONG!$C$6:$BF$912,53,FALSE)+VLOOKUP(B116,GD_CHAM_CONG!$C$6:$BF$912,54,FALSE)</f>
        <v>0</v>
      </c>
      <c r="M116" s="307">
        <f>VLOOKUP(B116,GD_CHAM_CONG!$C$1:$BJ$397,60,FALSE)</f>
        <v>0.95</v>
      </c>
      <c r="N116" s="308">
        <f>VLOOKUP(B116,RPT_LNS_LUONG_CHE_DO!$B$5:$BA$976,52,FALSE)</f>
        <v>13979250</v>
      </c>
      <c r="O116" s="308">
        <f>VLOOKUP(B116,RPT_LNS_LUONG_CHE_DO!$B$5:$CA$976,78,FALSE)</f>
        <v>0</v>
      </c>
      <c r="P116" s="308">
        <f>VLOOKUP(B116,RPT_PHU_CAP_TN!$B$5:$G$916,6,FALSE)</f>
        <v>0</v>
      </c>
      <c r="Q116" s="308">
        <f>VLOOKUP(B116,RPT_TIEN_AN_TRUA!$B$5:$I$957,8,FALSE)</f>
        <v>680000</v>
      </c>
      <c r="R116" s="308">
        <f>VLOOKUP(B116,RPT_LNS_LUONG_CHE_DO!$B$5:$CE$980,74,FALSE)+VLOOKUP(B116,RPT_LNS_LUONG_CHE_DO!$B$5:$CE$980,73,FALSE)</f>
        <v>0</v>
      </c>
      <c r="S116" s="308">
        <f t="shared" si="0"/>
        <v>14659250</v>
      </c>
      <c r="T116" s="309">
        <f>VLOOKUP(B116,RPT_BAO_HIEM!$B$5:$N$1004,11,FALSE)</f>
        <v>393680</v>
      </c>
      <c r="U116" s="309">
        <f>VLOOKUP(B116,RPT_BAO_HIEM!$B$5:$N$1004,12,FALSE)</f>
        <v>73815</v>
      </c>
      <c r="V116" s="309">
        <f>VLOOKUP(B116,RPT_BAO_HIEM!$B$5:$N$1004,13,FALSE)</f>
        <v>49210</v>
      </c>
      <c r="W116" s="310">
        <f>VLOOKUP(B116,RPT_DOAN_PHI!$B$5:$H$913,7,FALSE)</f>
        <v>115000</v>
      </c>
      <c r="X116" s="309">
        <f>VLOOKUP(B116,RPT_THUE!$B$5:$H$916,7,FALSE)</f>
        <v>223127.25</v>
      </c>
      <c r="Y116" s="309">
        <f t="shared" si="1"/>
        <v>854832.25</v>
      </c>
      <c r="Z116" s="311">
        <f t="shared" si="2"/>
        <v>13804417.75</v>
      </c>
      <c r="AA116" s="312"/>
      <c r="AB116" s="311"/>
      <c r="AC116" s="311">
        <f t="shared" si="3"/>
        <v>13804417.75</v>
      </c>
    </row>
    <row r="117" spans="1:29" ht="18" customHeight="1">
      <c r="A117" s="302">
        <f t="shared" si="4"/>
        <v>112</v>
      </c>
      <c r="B117" s="303">
        <f>GD_LCD_HS_LNS!B115</f>
        <v>10602</v>
      </c>
      <c r="C117" s="303" t="str">
        <f>GD_LCD_HS_LNS!C115</f>
        <v>Nguyễn Thị Thu Trang</v>
      </c>
      <c r="D117" s="303" t="str">
        <f>GD_LCD_HS_LNS!D115</f>
        <v>NV PVHK</v>
      </c>
      <c r="E117" s="304">
        <f>VLOOKUP(B117,GD_LCD_HS_LNS!$B$4:$E$914,4,FALSE)</f>
        <v>3875000</v>
      </c>
      <c r="F117" s="305">
        <v>19020531052015</v>
      </c>
      <c r="G117" s="306">
        <f>VLOOKUP(B117,GD_CHAM_CONG!$C$6:$AN$912,38,FALSE)</f>
        <v>26</v>
      </c>
      <c r="H117" s="306">
        <f>VLOOKUP(B117,GD_CHAM_CONG!$C$6:$AS$912,39,FALSE)+VLOOKUP(B117,GD_CHAM_CONG!$C$6:$AS$912,40,FALSE)+VLOOKUP(B117,GD_CHAM_CONG!$C$6:$AS$912,41,FALSE)+VLOOKUP(B117,GD_CHAM_CONG!$C$6:$AS$912,42,FALSE)+VLOOKUP(B117,GD_CHAM_CONG!$C$6:$AS$912,43,FALSE)</f>
        <v>0</v>
      </c>
      <c r="I117" s="306">
        <f>VLOOKUP(B117,GD_CHAM_CONG!$C$6:$AV$912,44,FALSE)+VLOOKUP(B117,GD_CHAM_CONG!$C$6:$AV$912,45,FALSE)+VLOOKUP(B117,GD_CHAM_CONG!$C$6:$AV$912,46,FALSE)</f>
        <v>0</v>
      </c>
      <c r="J117" s="306">
        <f>VLOOKUP(B117,GD_CHAM_CONG!$C$6:$AW$912,47,FALSE)</f>
        <v>0</v>
      </c>
      <c r="K117" s="306">
        <f>VLOOKUP(B117,GD_CHAM_CONG!$C$6:$AZ$912,47,FALSE)+VLOOKUP(B117,GD_CHAM_CONG!$C$6:$AZ$912,48,FALSE)</f>
        <v>0</v>
      </c>
      <c r="L117" s="306">
        <f>VLOOKUP(B117,GD_CHAM_CONG!$C$6:$BF$912,50,FALSE)+VLOOKUP(B117,GD_CHAM_CONG!$C$6:$BF$912,51,FALSE)+VLOOKUP(B117,GD_CHAM_CONG!$C$6:$BF$912,52,FALSE)+VLOOKUP(B117,GD_CHAM_CONG!$C$6:$BF$912,53,FALSE)+VLOOKUP(B117,GD_CHAM_CONG!$C$6:$BF$912,54,FALSE)</f>
        <v>0</v>
      </c>
      <c r="M117" s="307">
        <f>VLOOKUP(B117,GD_CHAM_CONG!$C$1:$BJ$397,60,FALSE)</f>
        <v>1.05</v>
      </c>
      <c r="N117" s="308">
        <f>VLOOKUP(B117,RPT_LNS_LUONG_CHE_DO!$B$5:$BA$976,52,FALSE)</f>
        <v>8505000</v>
      </c>
      <c r="O117" s="308">
        <f>VLOOKUP(B117,RPT_LNS_LUONG_CHE_DO!$B$5:$CA$976,78,FALSE)</f>
        <v>0</v>
      </c>
      <c r="P117" s="308">
        <f>VLOOKUP(B117,RPT_PHU_CAP_TN!$B$5:$G$916,6,FALSE)</f>
        <v>155000</v>
      </c>
      <c r="Q117" s="308">
        <f>VLOOKUP(B117,RPT_TIEN_AN_TRUA!$B$5:$I$957,8,FALSE)</f>
        <v>680000</v>
      </c>
      <c r="R117" s="308">
        <f>VLOOKUP(B117,RPT_LNS_LUONG_CHE_DO!$B$5:$CE$980,74,FALSE)+VLOOKUP(B117,RPT_LNS_LUONG_CHE_DO!$B$5:$CE$980,73,FALSE)</f>
        <v>0</v>
      </c>
      <c r="S117" s="308">
        <f t="shared" si="0"/>
        <v>9340000</v>
      </c>
      <c r="T117" s="309">
        <f>VLOOKUP(B117,RPT_BAO_HIEM!$B$5:$N$1004,11,FALSE)</f>
        <v>310000</v>
      </c>
      <c r="U117" s="309">
        <f>VLOOKUP(B117,RPT_BAO_HIEM!$B$5:$N$1004,12,FALSE)</f>
        <v>58125</v>
      </c>
      <c r="V117" s="309">
        <f>VLOOKUP(B117,RPT_BAO_HIEM!$B$5:$N$1004,13,FALSE)</f>
        <v>38750</v>
      </c>
      <c r="W117" s="310">
        <f>VLOOKUP(B117,RPT_DOAN_PHI!$B$5:$H$913,7,FALSE)</f>
        <v>86600</v>
      </c>
      <c r="X117" s="309">
        <f>VLOOKUP(B117,RPT_THUE!$B$5:$H$916,7,FALSE)</f>
        <v>0</v>
      </c>
      <c r="Y117" s="309">
        <f t="shared" si="1"/>
        <v>493475</v>
      </c>
      <c r="Z117" s="311">
        <f t="shared" si="2"/>
        <v>8846525</v>
      </c>
      <c r="AA117" s="311"/>
      <c r="AB117" s="312"/>
      <c r="AC117" s="311">
        <f t="shared" si="3"/>
        <v>8846525</v>
      </c>
    </row>
    <row r="118" spans="1:29" ht="18" customHeight="1">
      <c r="A118" s="302">
        <f t="shared" si="4"/>
        <v>113</v>
      </c>
      <c r="B118" s="303">
        <f>GD_LCD_HS_LNS!B116</f>
        <v>10603</v>
      </c>
      <c r="C118" s="303" t="str">
        <f>GD_LCD_HS_LNS!C116</f>
        <v>Nguyễn Thị Vân Anh</v>
      </c>
      <c r="D118" s="303" t="str">
        <f>GD_LCD_HS_LNS!D116</f>
        <v>NV PVHK</v>
      </c>
      <c r="E118" s="304">
        <f>VLOOKUP(B118,GD_LCD_HS_LNS!$B$4:$E$914,4,FALSE)</f>
        <v>3875000</v>
      </c>
      <c r="F118" s="305">
        <v>10525213795019</v>
      </c>
      <c r="G118" s="306">
        <f>VLOOKUP(B118,GD_CHAM_CONG!$C$6:$AN$912,38,FALSE)</f>
        <v>26</v>
      </c>
      <c r="H118" s="306">
        <f>VLOOKUP(B118,GD_CHAM_CONG!$C$6:$AS$912,39,FALSE)+VLOOKUP(B118,GD_CHAM_CONG!$C$6:$AS$912,40,FALSE)+VLOOKUP(B118,GD_CHAM_CONG!$C$6:$AS$912,41,FALSE)+VLOOKUP(B118,GD_CHAM_CONG!$C$6:$AS$912,42,FALSE)+VLOOKUP(B118,GD_CHAM_CONG!$C$6:$AS$912,43,FALSE)</f>
        <v>0</v>
      </c>
      <c r="I118" s="306">
        <f>VLOOKUP(B118,GD_CHAM_CONG!$C$6:$AV$912,44,FALSE)+VLOOKUP(B118,GD_CHAM_CONG!$C$6:$AV$912,45,FALSE)+VLOOKUP(B118,GD_CHAM_CONG!$C$6:$AV$912,46,FALSE)</f>
        <v>0</v>
      </c>
      <c r="J118" s="306">
        <f>VLOOKUP(B118,GD_CHAM_CONG!$C$6:$AW$912,47,FALSE)</f>
        <v>0</v>
      </c>
      <c r="K118" s="306">
        <f>VLOOKUP(B118,GD_CHAM_CONG!$C$6:$AZ$912,47,FALSE)+VLOOKUP(B118,GD_CHAM_CONG!$C$6:$AZ$912,48,FALSE)</f>
        <v>0</v>
      </c>
      <c r="L118" s="306">
        <f>VLOOKUP(B118,GD_CHAM_CONG!$C$6:$BF$912,50,FALSE)+VLOOKUP(B118,GD_CHAM_CONG!$C$6:$BF$912,51,FALSE)+VLOOKUP(B118,GD_CHAM_CONG!$C$6:$BF$912,52,FALSE)+VLOOKUP(B118,GD_CHAM_CONG!$C$6:$BF$912,53,FALSE)+VLOOKUP(B118,GD_CHAM_CONG!$C$6:$BF$912,54,FALSE)</f>
        <v>0</v>
      </c>
      <c r="M118" s="316">
        <f>VLOOKUP(B118,GD_CHAM_CONG!$C$1:$BJ$397,60,FALSE)</f>
        <v>1</v>
      </c>
      <c r="N118" s="308">
        <f>VLOOKUP(B118,RPT_LNS_LUONG_CHE_DO!$B$5:$BA$976,52,FALSE)</f>
        <v>7200000</v>
      </c>
      <c r="O118" s="308">
        <f>VLOOKUP(B118,RPT_LNS_LUONG_CHE_DO!$B$5:$CA$976,78,FALSE)</f>
        <v>0</v>
      </c>
      <c r="P118" s="308">
        <f>VLOOKUP(B118,RPT_PHU_CAP_TN!$B$5:$G$916,6,FALSE)</f>
        <v>0</v>
      </c>
      <c r="Q118" s="308">
        <f>VLOOKUP(B118,RPT_TIEN_AN_TRUA!$B$5:$I$957,8,FALSE)</f>
        <v>680000</v>
      </c>
      <c r="R118" s="308">
        <f>VLOOKUP(B118,RPT_LNS_LUONG_CHE_DO!$B$5:$CE$980,74,FALSE)+VLOOKUP(B118,RPT_LNS_LUONG_CHE_DO!$B$5:$CE$980,73,FALSE)</f>
        <v>0</v>
      </c>
      <c r="S118" s="308">
        <f t="shared" si="0"/>
        <v>7880000</v>
      </c>
      <c r="T118" s="309">
        <f>VLOOKUP(B118,RPT_BAO_HIEM!$B$5:$N$1004,11,FALSE)</f>
        <v>310000</v>
      </c>
      <c r="U118" s="309">
        <f>VLOOKUP(B118,RPT_BAO_HIEM!$B$5:$N$1004,12,FALSE)</f>
        <v>58125</v>
      </c>
      <c r="V118" s="309">
        <f>VLOOKUP(B118,RPT_BAO_HIEM!$B$5:$N$1004,13,FALSE)</f>
        <v>38750</v>
      </c>
      <c r="W118" s="310">
        <f>VLOOKUP(B118,RPT_DOAN_PHI!$B$5:$H$913,7,FALSE)</f>
        <v>72000</v>
      </c>
      <c r="X118" s="309">
        <f>VLOOKUP(B118,RPT_THUE!$B$5:$H$916,7,FALSE)</f>
        <v>0</v>
      </c>
      <c r="Y118" s="309">
        <f t="shared" si="1"/>
        <v>478875</v>
      </c>
      <c r="Z118" s="311">
        <f t="shared" si="2"/>
        <v>7401125</v>
      </c>
      <c r="AA118" s="311"/>
      <c r="AB118" s="311"/>
      <c r="AC118" s="311">
        <f t="shared" si="3"/>
        <v>7401125</v>
      </c>
    </row>
    <row r="119" spans="1:29" ht="18" customHeight="1">
      <c r="A119" s="302">
        <f t="shared" si="4"/>
        <v>114</v>
      </c>
      <c r="B119" s="303">
        <f>GD_LCD_HS_LNS!B117</f>
        <v>10618</v>
      </c>
      <c r="C119" s="303" t="str">
        <f>GD_LCD_HS_LNS!C117</f>
        <v>Nguyễn Thị Hằng</v>
      </c>
      <c r="D119" s="303" t="str">
        <f>GD_LCD_HS_LNS!D117</f>
        <v>NV PVHK</v>
      </c>
      <c r="E119" s="304">
        <f>VLOOKUP(B119,GD_LCD_HS_LNS!$B$4:$E$914,4,FALSE)</f>
        <v>3875000</v>
      </c>
      <c r="F119" s="305">
        <v>10523498963014</v>
      </c>
      <c r="G119" s="306">
        <f>VLOOKUP(B119,GD_CHAM_CONG!$C$6:$AN$912,38,FALSE)</f>
        <v>16</v>
      </c>
      <c r="H119" s="306">
        <f>VLOOKUP(B119,GD_CHAM_CONG!$C$6:$AS$912,39,FALSE)+VLOOKUP(B119,GD_CHAM_CONG!$C$6:$AS$912,40,FALSE)+VLOOKUP(B119,GD_CHAM_CONG!$C$6:$AS$912,41,FALSE)+VLOOKUP(B119,GD_CHAM_CONG!$C$6:$AS$912,42,FALSE)+VLOOKUP(B119,GD_CHAM_CONG!$C$6:$AS$912,43,FALSE)</f>
        <v>10</v>
      </c>
      <c r="I119" s="306">
        <f>VLOOKUP(B119,GD_CHAM_CONG!$C$6:$AV$912,44,FALSE)+VLOOKUP(B119,GD_CHAM_CONG!$C$6:$AV$912,45,FALSE)+VLOOKUP(B119,GD_CHAM_CONG!$C$6:$AV$912,46,FALSE)</f>
        <v>0</v>
      </c>
      <c r="J119" s="306">
        <f>VLOOKUP(B119,GD_CHAM_CONG!$C$6:$AW$912,47,FALSE)</f>
        <v>0</v>
      </c>
      <c r="K119" s="306">
        <f>VLOOKUP(B119,GD_CHAM_CONG!$C$6:$AZ$912,47,FALSE)+VLOOKUP(B119,GD_CHAM_CONG!$C$6:$AZ$912,48,FALSE)</f>
        <v>0</v>
      </c>
      <c r="L119" s="306">
        <f>VLOOKUP(B119,GD_CHAM_CONG!$C$6:$BF$912,50,FALSE)+VLOOKUP(B119,GD_CHAM_CONG!$C$6:$BF$912,51,FALSE)+VLOOKUP(B119,GD_CHAM_CONG!$C$6:$BF$912,52,FALSE)+VLOOKUP(B119,GD_CHAM_CONG!$C$6:$BF$912,53,FALSE)+VLOOKUP(B119,GD_CHAM_CONG!$C$6:$BF$912,54,FALSE)</f>
        <v>0</v>
      </c>
      <c r="M119" s="307">
        <f>VLOOKUP(B119,GD_CHAM_CONG!$C$1:$BJ$397,60,FALSE)</f>
        <v>0.69</v>
      </c>
      <c r="N119" s="308">
        <f>VLOOKUP(B119,RPT_LNS_LUONG_CHE_DO!$B$5:$BA$976,52,FALSE)</f>
        <v>3649569.2307692305</v>
      </c>
      <c r="O119" s="308">
        <f>VLOOKUP(B119,RPT_LNS_LUONG_CHE_DO!$B$5:$CA$976,78,FALSE)</f>
        <v>0</v>
      </c>
      <c r="P119" s="308">
        <f>VLOOKUP(B119,RPT_PHU_CAP_TN!$B$5:$G$916,6,FALSE)</f>
        <v>0</v>
      </c>
      <c r="Q119" s="308">
        <f>VLOOKUP(B119,RPT_TIEN_AN_TRUA!$B$5:$I$957,8,FALSE)</f>
        <v>418461.5384615385</v>
      </c>
      <c r="R119" s="308">
        <f>VLOOKUP(B119,RPT_LNS_LUONG_CHE_DO!$B$5:$CE$980,74,FALSE)+VLOOKUP(B119,RPT_LNS_LUONG_CHE_DO!$B$5:$CE$980,73,FALSE)</f>
        <v>0</v>
      </c>
      <c r="S119" s="308">
        <f t="shared" si="0"/>
        <v>4068030.769230769</v>
      </c>
      <c r="T119" s="309">
        <f>VLOOKUP(B119,RPT_BAO_HIEM!$B$5:$N$1004,11,FALSE)</f>
        <v>310000</v>
      </c>
      <c r="U119" s="309">
        <f>VLOOKUP(B119,RPT_BAO_HIEM!$B$5:$N$1004,12,FALSE)</f>
        <v>58125</v>
      </c>
      <c r="V119" s="309">
        <f>VLOOKUP(B119,RPT_BAO_HIEM!$B$5:$N$1004,13,FALSE)</f>
        <v>38750</v>
      </c>
      <c r="W119" s="310">
        <f>VLOOKUP(B119,RPT_DOAN_PHI!$B$5:$H$913,7,FALSE)</f>
        <v>36496</v>
      </c>
      <c r="X119" s="309">
        <f>VLOOKUP(B119,RPT_THUE!$B$5:$H$916,7,FALSE)</f>
        <v>0</v>
      </c>
      <c r="Y119" s="309">
        <f t="shared" si="1"/>
        <v>443371</v>
      </c>
      <c r="Z119" s="311">
        <f t="shared" si="2"/>
        <v>3624659.769230769</v>
      </c>
      <c r="AA119" s="312"/>
      <c r="AB119" s="311"/>
      <c r="AC119" s="311">
        <f t="shared" si="3"/>
        <v>3624659.769230769</v>
      </c>
    </row>
    <row r="120" spans="1:29" ht="17.25" customHeight="1">
      <c r="A120" s="302">
        <f t="shared" si="4"/>
        <v>115</v>
      </c>
      <c r="B120" s="303">
        <f>GD_LCD_HS_LNS!B118</f>
        <v>10619</v>
      </c>
      <c r="C120" s="303" t="str">
        <f>GD_LCD_HS_LNS!C118</f>
        <v>Phạm Thị Thu Hương</v>
      </c>
      <c r="D120" s="303" t="str">
        <f>GD_LCD_HS_LNS!D118</f>
        <v>NV PVHK</v>
      </c>
      <c r="E120" s="304">
        <f>VLOOKUP(B120,GD_LCD_HS_LNS!$B$4:$E$914,4,FALSE)</f>
        <v>3875000</v>
      </c>
      <c r="F120" s="305">
        <v>10523640465019</v>
      </c>
      <c r="G120" s="306">
        <f>VLOOKUP(B120,GD_CHAM_CONG!$C$6:$AN$912,38,FALSE)</f>
        <v>26</v>
      </c>
      <c r="H120" s="306">
        <f>VLOOKUP(B120,GD_CHAM_CONG!$C$6:$AS$912,39,FALSE)+VLOOKUP(B120,GD_CHAM_CONG!$C$6:$AS$912,40,FALSE)+VLOOKUP(B120,GD_CHAM_CONG!$C$6:$AS$912,41,FALSE)+VLOOKUP(B120,GD_CHAM_CONG!$C$6:$AS$912,42,FALSE)+VLOOKUP(B120,GD_CHAM_CONG!$C$6:$AS$912,43,FALSE)</f>
        <v>0</v>
      </c>
      <c r="I120" s="306">
        <f>VLOOKUP(B120,GD_CHAM_CONG!$C$6:$AV$912,44,FALSE)+VLOOKUP(B120,GD_CHAM_CONG!$C$6:$AV$912,45,FALSE)+VLOOKUP(B120,GD_CHAM_CONG!$C$6:$AV$912,46,FALSE)</f>
        <v>0</v>
      </c>
      <c r="J120" s="306">
        <f>VLOOKUP(B120,GD_CHAM_CONG!$C$6:$AW$912,47,FALSE)</f>
        <v>0</v>
      </c>
      <c r="K120" s="306">
        <f>VLOOKUP(B120,GD_CHAM_CONG!$C$6:$AZ$912,47,FALSE)+VLOOKUP(B120,GD_CHAM_CONG!$C$6:$AZ$912,48,FALSE)</f>
        <v>0</v>
      </c>
      <c r="L120" s="306">
        <f>VLOOKUP(B120,GD_CHAM_CONG!$C$6:$BF$912,50,FALSE)+VLOOKUP(B120,GD_CHAM_CONG!$C$6:$BF$912,51,FALSE)+VLOOKUP(B120,GD_CHAM_CONG!$C$6:$BF$912,52,FALSE)+VLOOKUP(B120,GD_CHAM_CONG!$C$6:$BF$912,53,FALSE)+VLOOKUP(B120,GD_CHAM_CONG!$C$6:$BF$912,54,FALSE)</f>
        <v>0</v>
      </c>
      <c r="M120" s="307">
        <f>VLOOKUP(B120,GD_CHAM_CONG!$C$1:$BJ$397,60,FALSE)</f>
        <v>1</v>
      </c>
      <c r="N120" s="308">
        <f>VLOOKUP(B120,RPT_LNS_LUONG_CHE_DO!$B$5:$BA$976,52,FALSE)</f>
        <v>9044999.9999999981</v>
      </c>
      <c r="O120" s="308">
        <f>VLOOKUP(B120,RPT_LNS_LUONG_CHE_DO!$B$5:$CA$976,78,FALSE)</f>
        <v>0</v>
      </c>
      <c r="P120" s="308">
        <f>VLOOKUP(B120,RPT_PHU_CAP_TN!$B$5:$G$916,6,FALSE)</f>
        <v>155000</v>
      </c>
      <c r="Q120" s="308">
        <f>VLOOKUP(B120,RPT_TIEN_AN_TRUA!$B$5:$I$957,8,FALSE)</f>
        <v>680000</v>
      </c>
      <c r="R120" s="308">
        <f>VLOOKUP(B120,RPT_LNS_LUONG_CHE_DO!$B$5:$CE$980,74,FALSE)+VLOOKUP(B120,RPT_LNS_LUONG_CHE_DO!$B$5:$CE$980,73,FALSE)</f>
        <v>0</v>
      </c>
      <c r="S120" s="308">
        <f t="shared" si="0"/>
        <v>9879999.9999999981</v>
      </c>
      <c r="T120" s="309">
        <f>VLOOKUP(B120,RPT_BAO_HIEM!$B$5:$N$1004,11,FALSE)</f>
        <v>310000</v>
      </c>
      <c r="U120" s="309">
        <f>VLOOKUP(B120,RPT_BAO_HIEM!$B$5:$N$1004,12,FALSE)</f>
        <v>58125</v>
      </c>
      <c r="V120" s="309">
        <f>VLOOKUP(B120,RPT_BAO_HIEM!$B$5:$N$1004,13,FALSE)</f>
        <v>38750</v>
      </c>
      <c r="W120" s="310">
        <f>VLOOKUP(B120,RPT_DOAN_PHI!$B$5:$H$913,7,FALSE)</f>
        <v>92000</v>
      </c>
      <c r="X120" s="309">
        <f>VLOOKUP(B120,RPT_THUE!$B$5:$H$916,7,FALSE)</f>
        <v>0</v>
      </c>
      <c r="Y120" s="309">
        <f t="shared" si="1"/>
        <v>498875</v>
      </c>
      <c r="Z120" s="311">
        <f t="shared" si="2"/>
        <v>9381124.9999999981</v>
      </c>
      <c r="AA120" s="311"/>
      <c r="AB120" s="311"/>
      <c r="AC120" s="311">
        <f t="shared" si="3"/>
        <v>9381124.9999999981</v>
      </c>
    </row>
    <row r="121" spans="1:29" ht="17.25" customHeight="1">
      <c r="A121" s="302">
        <f t="shared" si="4"/>
        <v>116</v>
      </c>
      <c r="B121" s="303">
        <f>GD_LCD_HS_LNS!B119</f>
        <v>10620</v>
      </c>
      <c r="C121" s="303" t="str">
        <f>GD_LCD_HS_LNS!C119</f>
        <v>Trần Thị Thu</v>
      </c>
      <c r="D121" s="303" t="str">
        <f>GD_LCD_HS_LNS!D119</f>
        <v>NV PVHK</v>
      </c>
      <c r="E121" s="304">
        <f>VLOOKUP(B121,GD_LCD_HS_LNS!$B$4:$E$914,4,FALSE)</f>
        <v>3875000</v>
      </c>
      <c r="F121" s="305">
        <v>10523498901019</v>
      </c>
      <c r="G121" s="306">
        <f>VLOOKUP(B121,GD_CHAM_CONG!$C$6:$AN$912,38,FALSE)</f>
        <v>0</v>
      </c>
      <c r="H121" s="306">
        <f>VLOOKUP(B121,GD_CHAM_CONG!$C$6:$AS$912,39,FALSE)+VLOOKUP(B121,GD_CHAM_CONG!$C$6:$AS$912,40,FALSE)+VLOOKUP(B121,GD_CHAM_CONG!$C$6:$AS$912,41,FALSE)+VLOOKUP(B121,GD_CHAM_CONG!$C$6:$AS$912,42,FALSE)+VLOOKUP(B121,GD_CHAM_CONG!$C$6:$AS$912,43,FALSE)</f>
        <v>0</v>
      </c>
      <c r="I121" s="306">
        <f>VLOOKUP(B121,GD_CHAM_CONG!$C$6:$AV$912,44,FALSE)+VLOOKUP(B121,GD_CHAM_CONG!$C$6:$AV$912,45,FALSE)+VLOOKUP(B121,GD_CHAM_CONG!$C$6:$AV$912,46,FALSE)</f>
        <v>26</v>
      </c>
      <c r="J121" s="306">
        <f>VLOOKUP(B121,GD_CHAM_CONG!$C$6:$AW$912,47,FALSE)</f>
        <v>0</v>
      </c>
      <c r="K121" s="306">
        <f>VLOOKUP(B121,GD_CHAM_CONG!$C$6:$AZ$912,47,FALSE)+VLOOKUP(B121,GD_CHAM_CONG!$C$6:$AZ$912,48,FALSE)</f>
        <v>0</v>
      </c>
      <c r="L121" s="306">
        <f>VLOOKUP(B121,GD_CHAM_CONG!$C$6:$BF$912,50,FALSE)+VLOOKUP(B121,GD_CHAM_CONG!$C$6:$BF$912,51,FALSE)+VLOOKUP(B121,GD_CHAM_CONG!$C$6:$BF$912,52,FALSE)+VLOOKUP(B121,GD_CHAM_CONG!$C$6:$BF$912,53,FALSE)+VLOOKUP(B121,GD_CHAM_CONG!$C$6:$BF$912,54,FALSE)</f>
        <v>0</v>
      </c>
      <c r="M121" s="307">
        <f>VLOOKUP(B121,GD_CHAM_CONG!$C$1:$BJ$397,60,FALSE)</f>
        <v>1</v>
      </c>
      <c r="N121" s="308">
        <f>VLOOKUP(B121,RPT_LNS_LUONG_CHE_DO!$B$5:$BA$976,52,FALSE)</f>
        <v>765000</v>
      </c>
      <c r="O121" s="308">
        <f>VLOOKUP(B121,RPT_LNS_LUONG_CHE_DO!$B$5:$CA$976,78,FALSE)</f>
        <v>0</v>
      </c>
      <c r="P121" s="308">
        <f>VLOOKUP(B121,RPT_PHU_CAP_TN!$B$5:$G$916,6,FALSE)</f>
        <v>0</v>
      </c>
      <c r="Q121" s="308">
        <f>VLOOKUP(B121,RPT_TIEN_AN_TRUA!$B$5:$I$957,8,FALSE)</f>
        <v>0</v>
      </c>
      <c r="R121" s="308">
        <f>VLOOKUP(B121,RPT_LNS_LUONG_CHE_DO!$B$5:$CE$980,74,FALSE)+VLOOKUP(B121,RPT_LNS_LUONG_CHE_DO!$B$5:$CE$980,73,FALSE)</f>
        <v>0</v>
      </c>
      <c r="S121" s="308">
        <f t="shared" si="0"/>
        <v>765000</v>
      </c>
      <c r="T121" s="309">
        <f>VLOOKUP(B121,RPT_BAO_HIEM!$B$5:$N$1004,11,FALSE)</f>
        <v>0</v>
      </c>
      <c r="U121" s="309">
        <f>VLOOKUP(B121,RPT_BAO_HIEM!$B$5:$N$1004,12,FALSE)</f>
        <v>0</v>
      </c>
      <c r="V121" s="309">
        <f>VLOOKUP(B121,RPT_BAO_HIEM!$B$5:$N$1004,13,FALSE)</f>
        <v>0</v>
      </c>
      <c r="W121" s="310">
        <f>VLOOKUP(B121,RPT_DOAN_PHI!$B$5:$H$913,7,FALSE)</f>
        <v>7650</v>
      </c>
      <c r="X121" s="309">
        <f>VLOOKUP(B121,RPT_THUE!$B$5:$H$916,7,FALSE)</f>
        <v>0</v>
      </c>
      <c r="Y121" s="309">
        <f t="shared" si="1"/>
        <v>7650</v>
      </c>
      <c r="Z121" s="311">
        <f t="shared" si="2"/>
        <v>757350</v>
      </c>
      <c r="AA121" s="311"/>
      <c r="AB121" s="311"/>
      <c r="AC121" s="311">
        <f t="shared" si="3"/>
        <v>757350</v>
      </c>
    </row>
    <row r="122" spans="1:29" ht="17.25" customHeight="1">
      <c r="A122" s="302">
        <f t="shared" si="4"/>
        <v>117</v>
      </c>
      <c r="B122" s="303">
        <f>GD_LCD_HS_LNS!B120</f>
        <v>10621</v>
      </c>
      <c r="C122" s="303" t="str">
        <f>GD_LCD_HS_LNS!C120</f>
        <v>Hoàng Anh Trang</v>
      </c>
      <c r="D122" s="303" t="str">
        <f>GD_LCD_HS_LNS!D120</f>
        <v>NV PVHK</v>
      </c>
      <c r="E122" s="304">
        <f>VLOOKUP(B122,GD_LCD_HS_LNS!$B$4:$E$914,4,FALSE)</f>
        <v>3875000</v>
      </c>
      <c r="F122" s="305">
        <v>10520209504016</v>
      </c>
      <c r="G122" s="306">
        <f>VLOOKUP(B122,GD_CHAM_CONG!$C$6:$AN$912,38,FALSE)</f>
        <v>26</v>
      </c>
      <c r="H122" s="306">
        <f>VLOOKUP(B122,GD_CHAM_CONG!$C$6:$AS$912,39,FALSE)+VLOOKUP(B122,GD_CHAM_CONG!$C$6:$AS$912,40,FALSE)+VLOOKUP(B122,GD_CHAM_CONG!$C$6:$AS$912,41,FALSE)+VLOOKUP(B122,GD_CHAM_CONG!$C$6:$AS$912,42,FALSE)+VLOOKUP(B122,GD_CHAM_CONG!$C$6:$AS$912,43,FALSE)</f>
        <v>0</v>
      </c>
      <c r="I122" s="306">
        <f>VLOOKUP(B122,GD_CHAM_CONG!$C$6:$AV$912,44,FALSE)+VLOOKUP(B122,GD_CHAM_CONG!$C$6:$AV$912,45,FALSE)+VLOOKUP(B122,GD_CHAM_CONG!$C$6:$AV$912,46,FALSE)</f>
        <v>0</v>
      </c>
      <c r="J122" s="306">
        <f>VLOOKUP(B122,GD_CHAM_CONG!$C$6:$AW$912,47,FALSE)</f>
        <v>0</v>
      </c>
      <c r="K122" s="306">
        <f>VLOOKUP(B122,GD_CHAM_CONG!$C$6:$AZ$912,47,FALSE)+VLOOKUP(B122,GD_CHAM_CONG!$C$6:$AZ$912,48,FALSE)</f>
        <v>0</v>
      </c>
      <c r="L122" s="306">
        <f>VLOOKUP(B122,GD_CHAM_CONG!$C$6:$BF$912,50,FALSE)+VLOOKUP(B122,GD_CHAM_CONG!$C$6:$BF$912,51,FALSE)+VLOOKUP(B122,GD_CHAM_CONG!$C$6:$BF$912,52,FALSE)+VLOOKUP(B122,GD_CHAM_CONG!$C$6:$BF$912,53,FALSE)+VLOOKUP(B122,GD_CHAM_CONG!$C$6:$BF$912,54,FALSE)</f>
        <v>0</v>
      </c>
      <c r="M122" s="307">
        <f>VLOOKUP(B122,GD_CHAM_CONG!$C$1:$BJ$397,60,FALSE)</f>
        <v>1</v>
      </c>
      <c r="N122" s="308">
        <f>VLOOKUP(B122,RPT_LNS_LUONG_CHE_DO!$B$5:$BA$976,52,FALSE)</f>
        <v>7650000</v>
      </c>
      <c r="O122" s="308">
        <f>VLOOKUP(B122,RPT_LNS_LUONG_CHE_DO!$B$5:$CA$976,78,FALSE)</f>
        <v>0</v>
      </c>
      <c r="P122" s="308">
        <f>VLOOKUP(B122,RPT_PHU_CAP_TN!$B$5:$G$916,6,FALSE)</f>
        <v>0</v>
      </c>
      <c r="Q122" s="308">
        <f>VLOOKUP(B122,RPT_TIEN_AN_TRUA!$B$5:$I$957,8,FALSE)</f>
        <v>680000</v>
      </c>
      <c r="R122" s="308">
        <f>VLOOKUP(B122,RPT_LNS_LUONG_CHE_DO!$B$5:$CE$980,74,FALSE)+VLOOKUP(B122,RPT_LNS_LUONG_CHE_DO!$B$5:$CE$980,73,FALSE)</f>
        <v>0</v>
      </c>
      <c r="S122" s="308">
        <f t="shared" si="0"/>
        <v>8330000</v>
      </c>
      <c r="T122" s="309">
        <f>VLOOKUP(B122,RPT_BAO_HIEM!$B$5:$N$1004,11,FALSE)</f>
        <v>310000</v>
      </c>
      <c r="U122" s="309">
        <f>VLOOKUP(B122,RPT_BAO_HIEM!$B$5:$N$1004,12,FALSE)</f>
        <v>58125</v>
      </c>
      <c r="V122" s="309">
        <f>VLOOKUP(B122,RPT_BAO_HIEM!$B$5:$N$1004,13,FALSE)</f>
        <v>38750</v>
      </c>
      <c r="W122" s="310">
        <f>VLOOKUP(B122,RPT_DOAN_PHI!$B$5:$H$913,7,FALSE)</f>
        <v>76500</v>
      </c>
      <c r="X122" s="309">
        <f>VLOOKUP(B122,RPT_THUE!$B$5:$H$916,7,FALSE)</f>
        <v>0</v>
      </c>
      <c r="Y122" s="309">
        <f t="shared" si="1"/>
        <v>483375</v>
      </c>
      <c r="Z122" s="311">
        <f t="shared" si="2"/>
        <v>7846625</v>
      </c>
      <c r="AA122" s="311"/>
      <c r="AB122" s="311"/>
      <c r="AC122" s="311">
        <f t="shared" si="3"/>
        <v>7846625</v>
      </c>
    </row>
    <row r="123" spans="1:29" ht="17.25" customHeight="1">
      <c r="A123" s="302">
        <f t="shared" si="4"/>
        <v>118</v>
      </c>
      <c r="B123" s="303">
        <f>GD_LCD_HS_LNS!B121</f>
        <v>11111</v>
      </c>
      <c r="C123" s="303" t="str">
        <f>GD_LCD_HS_LNS!C121</f>
        <v>Phạm Kim Hoàn</v>
      </c>
      <c r="D123" s="303" t="str">
        <f>GD_LCD_HS_LNS!D121</f>
        <v>NV PVHK</v>
      </c>
      <c r="E123" s="304">
        <f>VLOOKUP(B123,GD_LCD_HS_LNS!$B$4:$E$914,4,FALSE)</f>
        <v>3875000</v>
      </c>
      <c r="F123" s="305">
        <v>19026970093011</v>
      </c>
      <c r="G123" s="306">
        <f>VLOOKUP(B123,GD_CHAM_CONG!$C$6:$AN$912,38,FALSE)</f>
        <v>26</v>
      </c>
      <c r="H123" s="306">
        <f>VLOOKUP(B123,GD_CHAM_CONG!$C$6:$AS$912,39,FALSE)+VLOOKUP(B123,GD_CHAM_CONG!$C$6:$AS$912,40,FALSE)+VLOOKUP(B123,GD_CHAM_CONG!$C$6:$AS$912,41,FALSE)+VLOOKUP(B123,GD_CHAM_CONG!$C$6:$AS$912,42,FALSE)+VLOOKUP(B123,GD_CHAM_CONG!$C$6:$AS$912,43,FALSE)</f>
        <v>0</v>
      </c>
      <c r="I123" s="306">
        <f>VLOOKUP(B123,GD_CHAM_CONG!$C$6:$AV$912,44,FALSE)+VLOOKUP(B123,GD_CHAM_CONG!$C$6:$AV$912,45,FALSE)+VLOOKUP(B123,GD_CHAM_CONG!$C$6:$AV$912,46,FALSE)</f>
        <v>0</v>
      </c>
      <c r="J123" s="306">
        <f>VLOOKUP(B123,GD_CHAM_CONG!$C$6:$AW$912,47,FALSE)</f>
        <v>0</v>
      </c>
      <c r="K123" s="306">
        <f>VLOOKUP(B123,GD_CHAM_CONG!$C$6:$AZ$912,47,FALSE)+VLOOKUP(B123,GD_CHAM_CONG!$C$6:$AZ$912,48,FALSE)</f>
        <v>0</v>
      </c>
      <c r="L123" s="306">
        <f>VLOOKUP(B123,GD_CHAM_CONG!$C$6:$BF$912,50,FALSE)+VLOOKUP(B123,GD_CHAM_CONG!$C$6:$BF$912,51,FALSE)+VLOOKUP(B123,GD_CHAM_CONG!$C$6:$BF$912,52,FALSE)+VLOOKUP(B123,GD_CHAM_CONG!$C$6:$BF$912,53,FALSE)+VLOOKUP(B123,GD_CHAM_CONG!$C$6:$BF$912,54,FALSE)</f>
        <v>0</v>
      </c>
      <c r="M123" s="307">
        <f>VLOOKUP(B123,GD_CHAM_CONG!$C$1:$BJ$397,60,FALSE)</f>
        <v>1</v>
      </c>
      <c r="N123" s="308">
        <f>VLOOKUP(B123,RPT_LNS_LUONG_CHE_DO!$B$5:$BA$976,52,FALSE)</f>
        <v>7200000</v>
      </c>
      <c r="O123" s="308">
        <f>VLOOKUP(B123,RPT_LNS_LUONG_CHE_DO!$B$5:$CA$976,78,FALSE)</f>
        <v>0</v>
      </c>
      <c r="P123" s="308">
        <f>VLOOKUP(B123,RPT_PHU_CAP_TN!$B$5:$G$916,6,FALSE)</f>
        <v>0</v>
      </c>
      <c r="Q123" s="308">
        <f>VLOOKUP(B123,RPT_TIEN_AN_TRUA!$B$5:$I$957,8,FALSE)</f>
        <v>680000</v>
      </c>
      <c r="R123" s="308">
        <f>VLOOKUP(B123,RPT_LNS_LUONG_CHE_DO!$B$5:$CE$980,74,FALSE)+VLOOKUP(B123,RPT_LNS_LUONG_CHE_DO!$B$5:$CE$980,73,FALSE)</f>
        <v>0</v>
      </c>
      <c r="S123" s="308">
        <f t="shared" si="0"/>
        <v>7880000</v>
      </c>
      <c r="T123" s="309">
        <f>VLOOKUP(B123,RPT_BAO_HIEM!$B$5:$N$1004,11,FALSE)</f>
        <v>310000</v>
      </c>
      <c r="U123" s="309">
        <f>VLOOKUP(B123,RPT_BAO_HIEM!$B$5:$N$1004,12,FALSE)</f>
        <v>58125</v>
      </c>
      <c r="V123" s="309">
        <f>VLOOKUP(B123,RPT_BAO_HIEM!$B$5:$N$1004,13,FALSE)</f>
        <v>38750</v>
      </c>
      <c r="W123" s="310">
        <f>VLOOKUP(B123,RPT_DOAN_PHI!$B$5:$H$913,7,FALSE)</f>
        <v>72000</v>
      </c>
      <c r="X123" s="309">
        <f>VLOOKUP(B123,RPT_THUE!$B$5:$H$916,7,FALSE)</f>
        <v>0</v>
      </c>
      <c r="Y123" s="309">
        <f t="shared" si="1"/>
        <v>478875</v>
      </c>
      <c r="Z123" s="311">
        <f t="shared" si="2"/>
        <v>7401125</v>
      </c>
      <c r="AA123" s="311"/>
      <c r="AB123" s="311"/>
      <c r="AC123" s="311">
        <f t="shared" si="3"/>
        <v>7401125</v>
      </c>
    </row>
    <row r="124" spans="1:29" ht="17.25" customHeight="1">
      <c r="A124" s="302">
        <f t="shared" si="4"/>
        <v>119</v>
      </c>
      <c r="B124" s="303">
        <f>GD_LCD_HS_LNS!B122</f>
        <v>11116</v>
      </c>
      <c r="C124" s="303" t="str">
        <f>GD_LCD_HS_LNS!C122</f>
        <v>Đỗ Thanh Bình</v>
      </c>
      <c r="D124" s="303" t="str">
        <f>GD_LCD_HS_LNS!D122</f>
        <v>NV PVHK</v>
      </c>
      <c r="E124" s="304">
        <f>VLOOKUP(B124,GD_LCD_HS_LNS!$B$4:$E$914,4,FALSE)</f>
        <v>3875000</v>
      </c>
      <c r="F124" s="305">
        <v>19026970098011</v>
      </c>
      <c r="G124" s="306">
        <f>VLOOKUP(B124,GD_CHAM_CONG!$C$6:$AN$912,38,FALSE)</f>
        <v>26</v>
      </c>
      <c r="H124" s="306">
        <f>VLOOKUP(B124,GD_CHAM_CONG!$C$6:$AS$912,39,FALSE)+VLOOKUP(B124,GD_CHAM_CONG!$C$6:$AS$912,40,FALSE)+VLOOKUP(B124,GD_CHAM_CONG!$C$6:$AS$912,41,FALSE)+VLOOKUP(B124,GD_CHAM_CONG!$C$6:$AS$912,42,FALSE)+VLOOKUP(B124,GD_CHAM_CONG!$C$6:$AS$912,43,FALSE)</f>
        <v>0</v>
      </c>
      <c r="I124" s="306">
        <f>VLOOKUP(B124,GD_CHAM_CONG!$C$6:$AV$912,44,FALSE)+VLOOKUP(B124,GD_CHAM_CONG!$C$6:$AV$912,45,FALSE)+VLOOKUP(B124,GD_CHAM_CONG!$C$6:$AV$912,46,FALSE)</f>
        <v>0</v>
      </c>
      <c r="J124" s="306">
        <f>VLOOKUP(B124,GD_CHAM_CONG!$C$6:$AW$912,47,FALSE)</f>
        <v>0</v>
      </c>
      <c r="K124" s="306">
        <f>VLOOKUP(B124,GD_CHAM_CONG!$C$6:$AZ$912,47,FALSE)+VLOOKUP(B124,GD_CHAM_CONG!$C$6:$AZ$912,48,FALSE)</f>
        <v>0</v>
      </c>
      <c r="L124" s="306">
        <f>VLOOKUP(B124,GD_CHAM_CONG!$C$6:$BF$912,50,FALSE)+VLOOKUP(B124,GD_CHAM_CONG!$C$6:$BF$912,51,FALSE)+VLOOKUP(B124,GD_CHAM_CONG!$C$6:$BF$912,52,FALSE)+VLOOKUP(B124,GD_CHAM_CONG!$C$6:$BF$912,53,FALSE)+VLOOKUP(B124,GD_CHAM_CONG!$C$6:$BF$912,54,FALSE)</f>
        <v>0</v>
      </c>
      <c r="M124" s="307">
        <f>VLOOKUP(B124,GD_CHAM_CONG!$C$1:$BJ$397,60,FALSE)</f>
        <v>0.85</v>
      </c>
      <c r="N124" s="308">
        <f>VLOOKUP(B124,RPT_LNS_LUONG_CHE_DO!$B$5:$BA$976,52,FALSE)</f>
        <v>6885000</v>
      </c>
      <c r="O124" s="308">
        <f>VLOOKUP(B124,RPT_LNS_LUONG_CHE_DO!$B$5:$CA$976,78,FALSE)</f>
        <v>0</v>
      </c>
      <c r="P124" s="308">
        <f>VLOOKUP(B124,RPT_PHU_CAP_TN!$B$5:$G$916,6,FALSE)</f>
        <v>0</v>
      </c>
      <c r="Q124" s="308">
        <f>VLOOKUP(B124,RPT_TIEN_AN_TRUA!$B$5:$I$957,8,FALSE)</f>
        <v>680000</v>
      </c>
      <c r="R124" s="308">
        <f>VLOOKUP(B124,RPT_LNS_LUONG_CHE_DO!$B$5:$CE$980,74,FALSE)+VLOOKUP(B124,RPT_LNS_LUONG_CHE_DO!$B$5:$CE$980,73,FALSE)</f>
        <v>0</v>
      </c>
      <c r="S124" s="308">
        <f t="shared" si="0"/>
        <v>7565000</v>
      </c>
      <c r="T124" s="309">
        <f>VLOOKUP(B124,RPT_BAO_HIEM!$B$5:$N$1004,11,FALSE)</f>
        <v>310000</v>
      </c>
      <c r="U124" s="309">
        <f>VLOOKUP(B124,RPT_BAO_HIEM!$B$5:$N$1004,12,FALSE)</f>
        <v>58125</v>
      </c>
      <c r="V124" s="309">
        <f>VLOOKUP(B124,RPT_BAO_HIEM!$B$5:$N$1004,13,FALSE)</f>
        <v>38750</v>
      </c>
      <c r="W124" s="310">
        <f>VLOOKUP(B124,RPT_DOAN_PHI!$B$5:$H$913,7,FALSE)</f>
        <v>68850</v>
      </c>
      <c r="X124" s="309">
        <f>VLOOKUP(B124,RPT_THUE!$B$5:$H$916,7,FALSE)</f>
        <v>0</v>
      </c>
      <c r="Y124" s="309">
        <f t="shared" si="1"/>
        <v>475725</v>
      </c>
      <c r="Z124" s="311">
        <f t="shared" si="2"/>
        <v>7089275</v>
      </c>
      <c r="AA124" s="311"/>
      <c r="AB124" s="311"/>
      <c r="AC124" s="311">
        <f t="shared" si="3"/>
        <v>7089275</v>
      </c>
    </row>
    <row r="125" spans="1:29" ht="17.25" customHeight="1">
      <c r="A125" s="302">
        <f t="shared" si="4"/>
        <v>120</v>
      </c>
      <c r="B125" s="303">
        <f>GD_LCD_HS_LNS!B123</f>
        <v>11119</v>
      </c>
      <c r="C125" s="303" t="str">
        <f>GD_LCD_HS_LNS!C123</f>
        <v>Nguyễn Hương Quỳnh</v>
      </c>
      <c r="D125" s="303" t="str">
        <f>GD_LCD_HS_LNS!D123</f>
        <v>NV PVHK</v>
      </c>
      <c r="E125" s="304">
        <f>VLOOKUP(B125,GD_LCD_HS_LNS!$B$4:$E$914,4,FALSE)</f>
        <v>3875000</v>
      </c>
      <c r="F125" s="305">
        <v>19026970101012</v>
      </c>
      <c r="G125" s="306">
        <f>VLOOKUP(B125,GD_CHAM_CONG!$C$6:$AN$912,38,FALSE)</f>
        <v>26</v>
      </c>
      <c r="H125" s="306">
        <f>VLOOKUP(B125,GD_CHAM_CONG!$C$6:$AS$912,39,FALSE)+VLOOKUP(B125,GD_CHAM_CONG!$C$6:$AS$912,40,FALSE)+VLOOKUP(B125,GD_CHAM_CONG!$C$6:$AS$912,41,FALSE)+VLOOKUP(B125,GD_CHAM_CONG!$C$6:$AS$912,42,FALSE)+VLOOKUP(B125,GD_CHAM_CONG!$C$6:$AS$912,43,FALSE)</f>
        <v>0</v>
      </c>
      <c r="I125" s="306">
        <f>VLOOKUP(B125,GD_CHAM_CONG!$C$6:$AV$912,44,FALSE)+VLOOKUP(B125,GD_CHAM_CONG!$C$6:$AV$912,45,FALSE)+VLOOKUP(B125,GD_CHAM_CONG!$C$6:$AV$912,46,FALSE)</f>
        <v>0</v>
      </c>
      <c r="J125" s="306">
        <f>VLOOKUP(B125,GD_CHAM_CONG!$C$6:$AW$912,47,FALSE)</f>
        <v>0</v>
      </c>
      <c r="K125" s="306">
        <f>VLOOKUP(B125,GD_CHAM_CONG!$C$6:$AZ$912,47,FALSE)+VLOOKUP(B125,GD_CHAM_CONG!$C$6:$AZ$912,48,FALSE)</f>
        <v>0</v>
      </c>
      <c r="L125" s="306">
        <f>VLOOKUP(B125,GD_CHAM_CONG!$C$6:$BF$912,50,FALSE)+VLOOKUP(B125,GD_CHAM_CONG!$C$6:$BF$912,51,FALSE)+VLOOKUP(B125,GD_CHAM_CONG!$C$6:$BF$912,52,FALSE)+VLOOKUP(B125,GD_CHAM_CONG!$C$6:$BF$912,53,FALSE)+VLOOKUP(B125,GD_CHAM_CONG!$C$6:$BF$912,54,FALSE)</f>
        <v>0</v>
      </c>
      <c r="M125" s="307">
        <f>VLOOKUP(B125,GD_CHAM_CONG!$C$1:$BJ$397,60,FALSE)</f>
        <v>1</v>
      </c>
      <c r="N125" s="308">
        <f>VLOOKUP(B125,RPT_LNS_LUONG_CHE_DO!$B$5:$BA$976,52,FALSE)</f>
        <v>8100000</v>
      </c>
      <c r="O125" s="308">
        <f>VLOOKUP(B125,RPT_LNS_LUONG_CHE_DO!$B$5:$CA$976,78,FALSE)</f>
        <v>0</v>
      </c>
      <c r="P125" s="308">
        <f>VLOOKUP(B125,RPT_PHU_CAP_TN!$B$5:$G$916,6,FALSE)</f>
        <v>0</v>
      </c>
      <c r="Q125" s="308">
        <f>VLOOKUP(B125,RPT_TIEN_AN_TRUA!$B$5:$I$957,8,FALSE)</f>
        <v>680000</v>
      </c>
      <c r="R125" s="308">
        <f>VLOOKUP(B125,RPT_LNS_LUONG_CHE_DO!$B$5:$CE$980,74,FALSE)+VLOOKUP(B125,RPT_LNS_LUONG_CHE_DO!$B$5:$CE$980,73,FALSE)</f>
        <v>0</v>
      </c>
      <c r="S125" s="308">
        <f t="shared" si="0"/>
        <v>8780000</v>
      </c>
      <c r="T125" s="309">
        <f>VLOOKUP(B125,RPT_BAO_HIEM!$B$5:$N$1004,11,FALSE)</f>
        <v>310000</v>
      </c>
      <c r="U125" s="309">
        <f>VLOOKUP(B125,RPT_BAO_HIEM!$B$5:$N$1004,12,FALSE)</f>
        <v>58125</v>
      </c>
      <c r="V125" s="309">
        <f>VLOOKUP(B125,RPT_BAO_HIEM!$B$5:$N$1004,13,FALSE)</f>
        <v>38750</v>
      </c>
      <c r="W125" s="310">
        <f>VLOOKUP(B125,RPT_DOAN_PHI!$B$5:$H$913,7,FALSE)</f>
        <v>81000</v>
      </c>
      <c r="X125" s="309">
        <f>VLOOKUP(B125,RPT_THUE!$B$5:$H$916,7,FALSE)</f>
        <v>0</v>
      </c>
      <c r="Y125" s="309">
        <f t="shared" si="1"/>
        <v>487875</v>
      </c>
      <c r="Z125" s="311">
        <f t="shared" si="2"/>
        <v>8292125</v>
      </c>
      <c r="AA125" s="311"/>
      <c r="AB125" s="311"/>
      <c r="AC125" s="311">
        <f t="shared" si="3"/>
        <v>8292125</v>
      </c>
    </row>
    <row r="126" spans="1:29" ht="17.25" customHeight="1">
      <c r="A126" s="302">
        <f t="shared" si="4"/>
        <v>121</v>
      </c>
      <c r="B126" s="303">
        <f>GD_LCD_HS_LNS!B124</f>
        <v>11123</v>
      </c>
      <c r="C126" s="303" t="str">
        <f>GD_LCD_HS_LNS!C124</f>
        <v>Bùi Thị Bảo Ngọc</v>
      </c>
      <c r="D126" s="303" t="str">
        <f>GD_LCD_HS_LNS!D124</f>
        <v>NV PVHK</v>
      </c>
      <c r="E126" s="304">
        <f>VLOOKUP(B126,GD_LCD_HS_LNS!$B$4:$E$914,4,FALSE)</f>
        <v>3875000</v>
      </c>
      <c r="F126" s="305">
        <v>19026970104011</v>
      </c>
      <c r="G126" s="306">
        <f>VLOOKUP(B126,GD_CHAM_CONG!$C$6:$AN$912,38,FALSE)</f>
        <v>26</v>
      </c>
      <c r="H126" s="306">
        <f>VLOOKUP(B126,GD_CHAM_CONG!$C$6:$AS$912,39,FALSE)+VLOOKUP(B126,GD_CHAM_CONG!$C$6:$AS$912,40,FALSE)+VLOOKUP(B126,GD_CHAM_CONG!$C$6:$AS$912,41,FALSE)+VLOOKUP(B126,GD_CHAM_CONG!$C$6:$AS$912,42,FALSE)+VLOOKUP(B126,GD_CHAM_CONG!$C$6:$AS$912,43,FALSE)</f>
        <v>0</v>
      </c>
      <c r="I126" s="306">
        <f>VLOOKUP(B126,GD_CHAM_CONG!$C$6:$AV$912,44,FALSE)+VLOOKUP(B126,GD_CHAM_CONG!$C$6:$AV$912,45,FALSE)+VLOOKUP(B126,GD_CHAM_CONG!$C$6:$AV$912,46,FALSE)</f>
        <v>0</v>
      </c>
      <c r="J126" s="306">
        <f>VLOOKUP(B126,GD_CHAM_CONG!$C$6:$AW$912,47,FALSE)</f>
        <v>0</v>
      </c>
      <c r="K126" s="306">
        <f>VLOOKUP(B126,GD_CHAM_CONG!$C$6:$AZ$912,47,FALSE)+VLOOKUP(B126,GD_CHAM_CONG!$C$6:$AZ$912,48,FALSE)</f>
        <v>0</v>
      </c>
      <c r="L126" s="306">
        <f>VLOOKUP(B126,GD_CHAM_CONG!$C$6:$BF$912,50,FALSE)+VLOOKUP(B126,GD_CHAM_CONG!$C$6:$BF$912,51,FALSE)+VLOOKUP(B126,GD_CHAM_CONG!$C$6:$BF$912,52,FALSE)+VLOOKUP(B126,GD_CHAM_CONG!$C$6:$BF$912,53,FALSE)+VLOOKUP(B126,GD_CHAM_CONG!$C$6:$BF$912,54,FALSE)</f>
        <v>0</v>
      </c>
      <c r="M126" s="307">
        <f>VLOOKUP(B126,GD_CHAM_CONG!$C$1:$BJ$397,60,FALSE)</f>
        <v>0.88</v>
      </c>
      <c r="N126" s="308">
        <f>VLOOKUP(B126,RPT_LNS_LUONG_CHE_DO!$B$5:$BA$976,52,FALSE)</f>
        <v>6336000.0000000009</v>
      </c>
      <c r="O126" s="308">
        <f>VLOOKUP(B126,RPT_LNS_LUONG_CHE_DO!$B$5:$CA$976,78,FALSE)</f>
        <v>0</v>
      </c>
      <c r="P126" s="308">
        <f>VLOOKUP(B126,RPT_PHU_CAP_TN!$B$5:$G$916,6,FALSE)</f>
        <v>0</v>
      </c>
      <c r="Q126" s="308">
        <f>VLOOKUP(B126,RPT_TIEN_AN_TRUA!$B$5:$I$957,8,FALSE)</f>
        <v>680000</v>
      </c>
      <c r="R126" s="308">
        <f>VLOOKUP(B126,RPT_LNS_LUONG_CHE_DO!$B$5:$CE$980,74,FALSE)+VLOOKUP(B126,RPT_LNS_LUONG_CHE_DO!$B$5:$CE$980,73,FALSE)</f>
        <v>0</v>
      </c>
      <c r="S126" s="308">
        <f t="shared" si="0"/>
        <v>7016000.0000000009</v>
      </c>
      <c r="T126" s="309">
        <f>VLOOKUP(B126,RPT_BAO_HIEM!$B$5:$N$1004,11,FALSE)</f>
        <v>310000</v>
      </c>
      <c r="U126" s="309">
        <f>VLOOKUP(B126,RPT_BAO_HIEM!$B$5:$N$1004,12,FALSE)</f>
        <v>58125</v>
      </c>
      <c r="V126" s="309">
        <f>VLOOKUP(B126,RPT_BAO_HIEM!$B$5:$N$1004,13,FALSE)</f>
        <v>38750</v>
      </c>
      <c r="W126" s="310">
        <f>VLOOKUP(B126,RPT_DOAN_PHI!$B$5:$H$913,7,FALSE)</f>
        <v>63360</v>
      </c>
      <c r="X126" s="309">
        <f>VLOOKUP(B126,RPT_THUE!$B$5:$H$916,7,FALSE)</f>
        <v>0</v>
      </c>
      <c r="Y126" s="309">
        <f t="shared" si="1"/>
        <v>470235</v>
      </c>
      <c r="Z126" s="311">
        <f t="shared" si="2"/>
        <v>6545765.0000000009</v>
      </c>
      <c r="AA126" s="311"/>
      <c r="AB126" s="311"/>
      <c r="AC126" s="311">
        <f t="shared" si="3"/>
        <v>6545765.0000000009</v>
      </c>
    </row>
    <row r="127" spans="1:29" ht="17.25" customHeight="1">
      <c r="A127" s="302">
        <f t="shared" si="4"/>
        <v>122</v>
      </c>
      <c r="B127" s="303">
        <f>GD_LCD_HS_LNS!B125</f>
        <v>11764</v>
      </c>
      <c r="C127" s="303" t="str">
        <f>GD_LCD_HS_LNS!C125</f>
        <v>Nguyễn Thu Huyền</v>
      </c>
      <c r="D127" s="303" t="str">
        <f>GD_LCD_HS_LNS!D125</f>
        <v>NV PVHK</v>
      </c>
      <c r="E127" s="304">
        <f>VLOOKUP(B127,GD_LCD_HS_LNS!$B$4:$E$914,4,FALSE)</f>
        <v>3875000</v>
      </c>
      <c r="F127" s="305">
        <v>19027522771011</v>
      </c>
      <c r="G127" s="306">
        <f>VLOOKUP(B127,GD_CHAM_CONG!$C$6:$AN$912,38,FALSE)</f>
        <v>0</v>
      </c>
      <c r="H127" s="306">
        <f>VLOOKUP(B127,GD_CHAM_CONG!$C$6:$AS$912,39,FALSE)+VLOOKUP(B127,GD_CHAM_CONG!$C$6:$AS$912,40,FALSE)+VLOOKUP(B127,GD_CHAM_CONG!$C$6:$AS$912,41,FALSE)+VLOOKUP(B127,GD_CHAM_CONG!$C$6:$AS$912,42,FALSE)+VLOOKUP(B127,GD_CHAM_CONG!$C$6:$AS$912,43,FALSE)</f>
        <v>0</v>
      </c>
      <c r="I127" s="306">
        <f>VLOOKUP(B127,GD_CHAM_CONG!$C$6:$AV$912,44,FALSE)+VLOOKUP(B127,GD_CHAM_CONG!$C$6:$AV$912,45,FALSE)+VLOOKUP(B127,GD_CHAM_CONG!$C$6:$AV$912,46,FALSE)</f>
        <v>26</v>
      </c>
      <c r="J127" s="306">
        <f>VLOOKUP(B127,GD_CHAM_CONG!$C$6:$AW$912,47,FALSE)</f>
        <v>0</v>
      </c>
      <c r="K127" s="306">
        <f>VLOOKUP(B127,GD_CHAM_CONG!$C$6:$AZ$912,47,FALSE)+VLOOKUP(B127,GD_CHAM_CONG!$C$6:$AZ$912,48,FALSE)</f>
        <v>0</v>
      </c>
      <c r="L127" s="306">
        <f>VLOOKUP(B127,GD_CHAM_CONG!$C$6:$BF$912,50,FALSE)+VLOOKUP(B127,GD_CHAM_CONG!$C$6:$BF$912,51,FALSE)+VLOOKUP(B127,GD_CHAM_CONG!$C$6:$BF$912,52,FALSE)+VLOOKUP(B127,GD_CHAM_CONG!$C$6:$BF$912,53,FALSE)+VLOOKUP(B127,GD_CHAM_CONG!$C$6:$BF$912,54,FALSE)</f>
        <v>0</v>
      </c>
      <c r="M127" s="307">
        <f>VLOOKUP(B127,GD_CHAM_CONG!$C$1:$BJ$397,60,FALSE)</f>
        <v>1</v>
      </c>
      <c r="N127" s="308">
        <f>VLOOKUP(B127,RPT_LNS_LUONG_CHE_DO!$B$5:$BA$976,52,FALSE)</f>
        <v>720000.00000000012</v>
      </c>
      <c r="O127" s="308">
        <f>VLOOKUP(B127,RPT_LNS_LUONG_CHE_DO!$B$5:$CA$976,78,FALSE)</f>
        <v>0</v>
      </c>
      <c r="P127" s="308">
        <f>VLOOKUP(B127,RPT_PHU_CAP_TN!$B$5:$G$916,6,FALSE)</f>
        <v>0</v>
      </c>
      <c r="Q127" s="308">
        <f>VLOOKUP(B127,RPT_TIEN_AN_TRUA!$B$5:$I$957,8,FALSE)</f>
        <v>0</v>
      </c>
      <c r="R127" s="308">
        <f>VLOOKUP(B127,RPT_LNS_LUONG_CHE_DO!$B$5:$CE$980,74,FALSE)+VLOOKUP(B127,RPT_LNS_LUONG_CHE_DO!$B$5:$CE$980,73,FALSE)</f>
        <v>0</v>
      </c>
      <c r="S127" s="308">
        <f t="shared" si="0"/>
        <v>720000.00000000012</v>
      </c>
      <c r="T127" s="309">
        <f>VLOOKUP(B127,RPT_BAO_HIEM!$B$5:$N$1004,11,FALSE)</f>
        <v>0</v>
      </c>
      <c r="U127" s="309">
        <f>VLOOKUP(B127,RPT_BAO_HIEM!$B$5:$N$1004,12,FALSE)</f>
        <v>0</v>
      </c>
      <c r="V127" s="309">
        <f>VLOOKUP(B127,RPT_BAO_HIEM!$B$5:$N$1004,13,FALSE)</f>
        <v>0</v>
      </c>
      <c r="W127" s="310">
        <f>VLOOKUP(B127,RPT_DOAN_PHI!$B$5:$H$913,7,FALSE)</f>
        <v>7200</v>
      </c>
      <c r="X127" s="309">
        <f>VLOOKUP(B127,RPT_THUE!$B$5:$H$916,7,FALSE)</f>
        <v>0</v>
      </c>
      <c r="Y127" s="309">
        <f t="shared" si="1"/>
        <v>7200</v>
      </c>
      <c r="Z127" s="311">
        <f t="shared" si="2"/>
        <v>712800.00000000012</v>
      </c>
      <c r="AA127" s="311"/>
      <c r="AB127" s="311"/>
      <c r="AC127" s="311">
        <f t="shared" si="3"/>
        <v>712800.00000000012</v>
      </c>
    </row>
    <row r="128" spans="1:29" ht="17.25" customHeight="1">
      <c r="A128" s="302">
        <f t="shared" si="4"/>
        <v>123</v>
      </c>
      <c r="B128" s="303">
        <f>GD_LCD_HS_LNS!B126</f>
        <v>12281</v>
      </c>
      <c r="C128" s="303" t="str">
        <f>GD_LCD_HS_LNS!C126</f>
        <v>Nguyễn Minh Phương</v>
      </c>
      <c r="D128" s="303" t="str">
        <f>GD_LCD_HS_LNS!D126</f>
        <v>NV PVHK</v>
      </c>
      <c r="E128" s="304">
        <f>VLOOKUP(B128,GD_LCD_HS_LNS!$B$4:$E$914,4,FALSE)</f>
        <v>3875000</v>
      </c>
      <c r="F128" s="305">
        <v>19021264267771</v>
      </c>
      <c r="G128" s="306">
        <f>VLOOKUP(B128,GD_CHAM_CONG!$C$6:$AN$912,38,FALSE)</f>
        <v>0</v>
      </c>
      <c r="H128" s="306">
        <f>VLOOKUP(B128,GD_CHAM_CONG!$C$6:$AS$912,39,FALSE)+VLOOKUP(B128,GD_CHAM_CONG!$C$6:$AS$912,40,FALSE)+VLOOKUP(B128,GD_CHAM_CONG!$C$6:$AS$912,41,FALSE)+VLOOKUP(B128,GD_CHAM_CONG!$C$6:$AS$912,42,FALSE)+VLOOKUP(B128,GD_CHAM_CONG!$C$6:$AS$912,43,FALSE)</f>
        <v>0</v>
      </c>
      <c r="I128" s="306">
        <f>VLOOKUP(B128,GD_CHAM_CONG!$C$6:$AV$912,44,FALSE)+VLOOKUP(B128,GD_CHAM_CONG!$C$6:$AV$912,45,FALSE)+VLOOKUP(B128,GD_CHAM_CONG!$C$6:$AV$912,46,FALSE)</f>
        <v>26</v>
      </c>
      <c r="J128" s="306">
        <f>VLOOKUP(B128,GD_CHAM_CONG!$C$6:$AW$912,47,FALSE)</f>
        <v>0</v>
      </c>
      <c r="K128" s="306">
        <f>VLOOKUP(B128,GD_CHAM_CONG!$C$6:$AZ$912,47,FALSE)+VLOOKUP(B128,GD_CHAM_CONG!$C$6:$AZ$912,48,FALSE)</f>
        <v>0</v>
      </c>
      <c r="L128" s="306">
        <f>VLOOKUP(B128,GD_CHAM_CONG!$C$6:$BF$912,50,FALSE)+VLOOKUP(B128,GD_CHAM_CONG!$C$6:$BF$912,51,FALSE)+VLOOKUP(B128,GD_CHAM_CONG!$C$6:$BF$912,52,FALSE)+VLOOKUP(B128,GD_CHAM_CONG!$C$6:$BF$912,53,FALSE)+VLOOKUP(B128,GD_CHAM_CONG!$C$6:$BF$912,54,FALSE)</f>
        <v>0</v>
      </c>
      <c r="M128" s="307">
        <f>VLOOKUP(B128,GD_CHAM_CONG!$C$1:$BJ$397,60,FALSE)</f>
        <v>1</v>
      </c>
      <c r="N128" s="308">
        <f>VLOOKUP(B128,RPT_LNS_LUONG_CHE_DO!$B$5:$BA$976,52,FALSE)</f>
        <v>720000.00000000012</v>
      </c>
      <c r="O128" s="308">
        <f>VLOOKUP(B128,RPT_LNS_LUONG_CHE_DO!$B$5:$CA$976,78,FALSE)</f>
        <v>0</v>
      </c>
      <c r="P128" s="308">
        <f>VLOOKUP(B128,RPT_PHU_CAP_TN!$B$5:$G$916,6,FALSE)</f>
        <v>0</v>
      </c>
      <c r="Q128" s="308">
        <f>VLOOKUP(B128,RPT_TIEN_AN_TRUA!$B$5:$I$957,8,FALSE)</f>
        <v>0</v>
      </c>
      <c r="R128" s="308">
        <f>VLOOKUP(B128,RPT_LNS_LUONG_CHE_DO!$B$5:$CE$980,74,FALSE)+VLOOKUP(B128,RPT_LNS_LUONG_CHE_DO!$B$5:$CE$980,73,FALSE)</f>
        <v>0</v>
      </c>
      <c r="S128" s="308">
        <f t="shared" si="0"/>
        <v>720000.00000000012</v>
      </c>
      <c r="T128" s="309">
        <f>VLOOKUP(B128,RPT_BAO_HIEM!$B$5:$N$1004,11,FALSE)</f>
        <v>0</v>
      </c>
      <c r="U128" s="309">
        <f>VLOOKUP(B128,RPT_BAO_HIEM!$B$5:$N$1004,12,FALSE)</f>
        <v>0</v>
      </c>
      <c r="V128" s="309">
        <f>VLOOKUP(B128,RPT_BAO_HIEM!$B$5:$N$1004,13,FALSE)</f>
        <v>0</v>
      </c>
      <c r="W128" s="310">
        <f>VLOOKUP(B128,RPT_DOAN_PHI!$B$5:$H$913,7,FALSE)</f>
        <v>7200</v>
      </c>
      <c r="X128" s="309">
        <f>VLOOKUP(B128,RPT_THUE!$B$5:$H$916,7,FALSE)</f>
        <v>0</v>
      </c>
      <c r="Y128" s="309">
        <f t="shared" si="1"/>
        <v>7200</v>
      </c>
      <c r="Z128" s="311">
        <f t="shared" si="2"/>
        <v>712800.00000000012</v>
      </c>
      <c r="AA128" s="311"/>
      <c r="AB128" s="311"/>
      <c r="AC128" s="311">
        <f t="shared" si="3"/>
        <v>712800.00000000012</v>
      </c>
    </row>
    <row r="129" spans="1:40" ht="17.25" customHeight="1">
      <c r="A129" s="302">
        <f t="shared" si="4"/>
        <v>124</v>
      </c>
      <c r="B129" s="303">
        <f>GD_LCD_HS_LNS!B127</f>
        <v>13097</v>
      </c>
      <c r="C129" s="303" t="str">
        <f>GD_LCD_HS_LNS!C127</f>
        <v>Nguyễn Thu Quỳnh</v>
      </c>
      <c r="D129" s="303" t="str">
        <f>GD_LCD_HS_LNS!D127</f>
        <v>NV PVHK</v>
      </c>
      <c r="E129" s="304">
        <f>VLOOKUP(B129,GD_LCD_HS_LNS!$B$4:$E$914,4,FALSE)</f>
        <v>3875000</v>
      </c>
      <c r="F129" s="305">
        <v>19028834686018</v>
      </c>
      <c r="G129" s="306">
        <f>VLOOKUP(B129,GD_CHAM_CONG!$C$6:$AN$912,38,FALSE)</f>
        <v>26</v>
      </c>
      <c r="H129" s="306">
        <f>VLOOKUP(B129,GD_CHAM_CONG!$C$6:$AS$912,39,FALSE)+VLOOKUP(B129,GD_CHAM_CONG!$C$6:$AS$912,40,FALSE)+VLOOKUP(B129,GD_CHAM_CONG!$C$6:$AS$912,41,FALSE)+VLOOKUP(B129,GD_CHAM_CONG!$C$6:$AS$912,42,FALSE)+VLOOKUP(B129,GD_CHAM_CONG!$C$6:$AS$912,43,FALSE)</f>
        <v>0</v>
      </c>
      <c r="I129" s="306">
        <f>VLOOKUP(B129,GD_CHAM_CONG!$C$6:$AV$912,44,FALSE)+VLOOKUP(B129,GD_CHAM_CONG!$C$6:$AV$912,45,FALSE)+VLOOKUP(B129,GD_CHAM_CONG!$C$6:$AV$912,46,FALSE)</f>
        <v>0</v>
      </c>
      <c r="J129" s="306">
        <f>VLOOKUP(B129,GD_CHAM_CONG!$C$6:$AW$912,47,FALSE)</f>
        <v>0</v>
      </c>
      <c r="K129" s="306">
        <f>VLOOKUP(B129,GD_CHAM_CONG!$C$6:$AZ$912,47,FALSE)+VLOOKUP(B129,GD_CHAM_CONG!$C$6:$AZ$912,48,FALSE)</f>
        <v>0</v>
      </c>
      <c r="L129" s="306">
        <f>VLOOKUP(B129,GD_CHAM_CONG!$C$6:$BF$912,50,FALSE)+VLOOKUP(B129,GD_CHAM_CONG!$C$6:$BF$912,51,FALSE)+VLOOKUP(B129,GD_CHAM_CONG!$C$6:$BF$912,52,FALSE)+VLOOKUP(B129,GD_CHAM_CONG!$C$6:$BF$912,53,FALSE)+VLOOKUP(B129,GD_CHAM_CONG!$C$6:$BF$912,54,FALSE)</f>
        <v>0</v>
      </c>
      <c r="M129" s="307">
        <f>VLOOKUP(B129,GD_CHAM_CONG!$C$1:$BJ$397,60,FALSE)</f>
        <v>1</v>
      </c>
      <c r="N129" s="308">
        <f>VLOOKUP(B129,RPT_LNS_LUONG_CHE_DO!$B$5:$BA$976,52,FALSE)</f>
        <v>7200000</v>
      </c>
      <c r="O129" s="308">
        <f>VLOOKUP(B129,RPT_LNS_LUONG_CHE_DO!$B$5:$CA$976,78,FALSE)</f>
        <v>0</v>
      </c>
      <c r="P129" s="308">
        <f>VLOOKUP(B129,RPT_PHU_CAP_TN!$B$5:$G$916,6,FALSE)</f>
        <v>0</v>
      </c>
      <c r="Q129" s="308">
        <f>VLOOKUP(B129,RPT_TIEN_AN_TRUA!$B$5:$I$957,8,FALSE)</f>
        <v>680000</v>
      </c>
      <c r="R129" s="308">
        <f>VLOOKUP(B129,RPT_LNS_LUONG_CHE_DO!$B$5:$CE$980,74,FALSE)+VLOOKUP(B129,RPT_LNS_LUONG_CHE_DO!$B$5:$CE$980,73,FALSE)</f>
        <v>0</v>
      </c>
      <c r="S129" s="308">
        <f t="shared" si="0"/>
        <v>7880000</v>
      </c>
      <c r="T129" s="309">
        <f>VLOOKUP(B129,RPT_BAO_HIEM!$B$5:$N$1004,11,FALSE)</f>
        <v>310000</v>
      </c>
      <c r="U129" s="309">
        <f>VLOOKUP(B129,RPT_BAO_HIEM!$B$5:$N$1004,12,FALSE)</f>
        <v>58125</v>
      </c>
      <c r="V129" s="309">
        <f>VLOOKUP(B129,RPT_BAO_HIEM!$B$5:$N$1004,13,FALSE)</f>
        <v>38750</v>
      </c>
      <c r="W129" s="310">
        <f>VLOOKUP(B129,RPT_DOAN_PHI!$B$5:$H$913,7,FALSE)</f>
        <v>72000</v>
      </c>
      <c r="X129" s="309">
        <f>VLOOKUP(B129,RPT_THUE!$B$5:$H$916,7,FALSE)</f>
        <v>0</v>
      </c>
      <c r="Y129" s="309">
        <f t="shared" si="1"/>
        <v>478875</v>
      </c>
      <c r="Z129" s="311">
        <f t="shared" si="2"/>
        <v>7401125</v>
      </c>
      <c r="AA129" s="311"/>
      <c r="AB129" s="311"/>
      <c r="AC129" s="311">
        <f t="shared" si="3"/>
        <v>7401125</v>
      </c>
    </row>
    <row r="130" spans="1:40" ht="17.25" customHeight="1">
      <c r="A130" s="302">
        <f t="shared" si="4"/>
        <v>125</v>
      </c>
      <c r="B130" s="303">
        <f>GD_LCD_HS_LNS!B128</f>
        <v>13101</v>
      </c>
      <c r="C130" s="303" t="str">
        <f>GD_LCD_HS_LNS!C128</f>
        <v>Trần Thị Huệ</v>
      </c>
      <c r="D130" s="303" t="str">
        <f>GD_LCD_HS_LNS!D128</f>
        <v>NV PVHK</v>
      </c>
      <c r="E130" s="304">
        <f>VLOOKUP(B130,GD_LCD_HS_LNS!$B$4:$E$914,4,FALSE)</f>
        <v>3875000</v>
      </c>
      <c r="F130" s="305">
        <v>19028834680011</v>
      </c>
      <c r="G130" s="306">
        <f>VLOOKUP(B130,GD_CHAM_CONG!$C$6:$AN$912,38,FALSE)</f>
        <v>26</v>
      </c>
      <c r="H130" s="306">
        <f>VLOOKUP(B130,GD_CHAM_CONG!$C$6:$AS$912,39,FALSE)+VLOOKUP(B130,GD_CHAM_CONG!$C$6:$AS$912,40,FALSE)+VLOOKUP(B130,GD_CHAM_CONG!$C$6:$AS$912,41,FALSE)+VLOOKUP(B130,GD_CHAM_CONG!$C$6:$AS$912,42,FALSE)+VLOOKUP(B130,GD_CHAM_CONG!$C$6:$AS$912,43,FALSE)</f>
        <v>0</v>
      </c>
      <c r="I130" s="306">
        <f>VLOOKUP(B130,GD_CHAM_CONG!$C$6:$AV$912,44,FALSE)+VLOOKUP(B130,GD_CHAM_CONG!$C$6:$AV$912,45,FALSE)+VLOOKUP(B130,GD_CHAM_CONG!$C$6:$AV$912,46,FALSE)</f>
        <v>0</v>
      </c>
      <c r="J130" s="306">
        <f>VLOOKUP(B130,GD_CHAM_CONG!$C$6:$AW$912,47,FALSE)</f>
        <v>0</v>
      </c>
      <c r="K130" s="306">
        <f>VLOOKUP(B130,GD_CHAM_CONG!$C$6:$AZ$912,47,FALSE)+VLOOKUP(B130,GD_CHAM_CONG!$C$6:$AZ$912,48,FALSE)</f>
        <v>0</v>
      </c>
      <c r="L130" s="306">
        <f>VLOOKUP(B130,GD_CHAM_CONG!$C$6:$BF$912,50,FALSE)+VLOOKUP(B130,GD_CHAM_CONG!$C$6:$BF$912,51,FALSE)+VLOOKUP(B130,GD_CHAM_CONG!$C$6:$BF$912,52,FALSE)+VLOOKUP(B130,GD_CHAM_CONG!$C$6:$BF$912,53,FALSE)+VLOOKUP(B130,GD_CHAM_CONG!$C$6:$BF$912,54,FALSE)</f>
        <v>0</v>
      </c>
      <c r="M130" s="307">
        <f>VLOOKUP(B130,GD_CHAM_CONG!$C$1:$BJ$397,60,FALSE)</f>
        <v>1</v>
      </c>
      <c r="N130" s="308">
        <f>VLOOKUP(B130,RPT_LNS_LUONG_CHE_DO!$B$5:$BA$976,52,FALSE)</f>
        <v>7200000</v>
      </c>
      <c r="O130" s="308">
        <f>VLOOKUP(B130,RPT_LNS_LUONG_CHE_DO!$B$5:$CA$976,78,FALSE)</f>
        <v>0</v>
      </c>
      <c r="P130" s="308">
        <f>VLOOKUP(B130,RPT_PHU_CAP_TN!$B$5:$G$916,6,FALSE)</f>
        <v>0</v>
      </c>
      <c r="Q130" s="308">
        <f>VLOOKUP(B130,RPT_TIEN_AN_TRUA!$B$5:$I$957,8,FALSE)</f>
        <v>680000</v>
      </c>
      <c r="R130" s="308">
        <f>VLOOKUP(B130,RPT_LNS_LUONG_CHE_DO!$B$5:$CE$980,74,FALSE)+VLOOKUP(B130,RPT_LNS_LUONG_CHE_DO!$B$5:$CE$980,73,FALSE)</f>
        <v>0</v>
      </c>
      <c r="S130" s="308">
        <f t="shared" si="0"/>
        <v>7880000</v>
      </c>
      <c r="T130" s="309">
        <f>VLOOKUP(B130,RPT_BAO_HIEM!$B$5:$N$1004,11,FALSE)</f>
        <v>310000</v>
      </c>
      <c r="U130" s="309">
        <f>VLOOKUP(B130,RPT_BAO_HIEM!$B$5:$N$1004,12,FALSE)</f>
        <v>58125</v>
      </c>
      <c r="V130" s="309">
        <f>VLOOKUP(B130,RPT_BAO_HIEM!$B$5:$N$1004,13,FALSE)</f>
        <v>38750</v>
      </c>
      <c r="W130" s="310">
        <f>VLOOKUP(B130,RPT_DOAN_PHI!$B$5:$H$913,7,FALSE)</f>
        <v>72000</v>
      </c>
      <c r="X130" s="309">
        <f>VLOOKUP(B130,RPT_THUE!$B$5:$H$916,7,FALSE)</f>
        <v>0</v>
      </c>
      <c r="Y130" s="309">
        <f t="shared" si="1"/>
        <v>478875</v>
      </c>
      <c r="Z130" s="311">
        <f t="shared" si="2"/>
        <v>7401125</v>
      </c>
      <c r="AA130" s="311"/>
      <c r="AB130" s="311"/>
      <c r="AC130" s="311">
        <f t="shared" si="3"/>
        <v>7401125</v>
      </c>
    </row>
    <row r="131" spans="1:40" ht="17.25" customHeight="1">
      <c r="A131" s="302">
        <f t="shared" si="4"/>
        <v>126</v>
      </c>
      <c r="B131" s="303">
        <f>GD_LCD_HS_LNS!B129</f>
        <v>13532</v>
      </c>
      <c r="C131" s="303" t="str">
        <f>GD_LCD_HS_LNS!C129</f>
        <v>Nguyễn Tuấn Cường</v>
      </c>
      <c r="D131" s="303" t="str">
        <f>GD_LCD_HS_LNS!D129</f>
        <v>NV PVHK</v>
      </c>
      <c r="E131" s="304">
        <f>VLOOKUP(B131,GD_LCD_HS_LNS!$B$4:$E$914,4,FALSE)</f>
        <v>3875000</v>
      </c>
      <c r="F131" s="305">
        <v>19028960219018</v>
      </c>
      <c r="G131" s="306">
        <f>VLOOKUP(B131,GD_CHAM_CONG!$C$6:$AN$912,38,FALSE)</f>
        <v>26</v>
      </c>
      <c r="H131" s="306">
        <f>VLOOKUP(B131,GD_CHAM_CONG!$C$6:$AS$912,39,FALSE)+VLOOKUP(B131,GD_CHAM_CONG!$C$6:$AS$912,40,FALSE)+VLOOKUP(B131,GD_CHAM_CONG!$C$6:$AS$912,41,FALSE)+VLOOKUP(B131,GD_CHAM_CONG!$C$6:$AS$912,42,FALSE)+VLOOKUP(B131,GD_CHAM_CONG!$C$6:$AS$912,43,FALSE)</f>
        <v>0</v>
      </c>
      <c r="I131" s="306">
        <f>VLOOKUP(B131,GD_CHAM_CONG!$C$6:$AV$912,44,FALSE)+VLOOKUP(B131,GD_CHAM_CONG!$C$6:$AV$912,45,FALSE)+VLOOKUP(B131,GD_CHAM_CONG!$C$6:$AV$912,46,FALSE)</f>
        <v>0</v>
      </c>
      <c r="J131" s="306">
        <f>VLOOKUP(B131,GD_CHAM_CONG!$C$6:$AW$912,47,FALSE)</f>
        <v>0</v>
      </c>
      <c r="K131" s="306">
        <f>VLOOKUP(B131,GD_CHAM_CONG!$C$6:$AZ$912,47,FALSE)+VLOOKUP(B131,GD_CHAM_CONG!$C$6:$AZ$912,48,FALSE)</f>
        <v>0</v>
      </c>
      <c r="L131" s="306">
        <f>VLOOKUP(B131,GD_CHAM_CONG!$C$6:$BF$912,50,FALSE)+VLOOKUP(B131,GD_CHAM_CONG!$C$6:$BF$912,51,FALSE)+VLOOKUP(B131,GD_CHAM_CONG!$C$6:$BF$912,52,FALSE)+VLOOKUP(B131,GD_CHAM_CONG!$C$6:$BF$912,53,FALSE)+VLOOKUP(B131,GD_CHAM_CONG!$C$6:$BF$912,54,FALSE)</f>
        <v>0</v>
      </c>
      <c r="M131" s="307">
        <f>VLOOKUP(B131,GD_CHAM_CONG!$C$1:$BJ$397,60,FALSE)</f>
        <v>1</v>
      </c>
      <c r="N131" s="308">
        <f>VLOOKUP(B131,RPT_LNS_LUONG_CHE_DO!$B$5:$BA$976,52,FALSE)</f>
        <v>7200000</v>
      </c>
      <c r="O131" s="308">
        <f>VLOOKUP(B131,RPT_LNS_LUONG_CHE_DO!$B$5:$CA$976,78,FALSE)</f>
        <v>0</v>
      </c>
      <c r="P131" s="308">
        <f>VLOOKUP(B131,RPT_PHU_CAP_TN!$B$5:$G$916,6,FALSE)</f>
        <v>0</v>
      </c>
      <c r="Q131" s="308">
        <f>VLOOKUP(B131,RPT_TIEN_AN_TRUA!$B$5:$I$957,8,FALSE)</f>
        <v>680000</v>
      </c>
      <c r="R131" s="308">
        <f>VLOOKUP(B131,RPT_LNS_LUONG_CHE_DO!$B$5:$CE$980,74,FALSE)+VLOOKUP(B131,RPT_LNS_LUONG_CHE_DO!$B$5:$CE$980,73,FALSE)</f>
        <v>0</v>
      </c>
      <c r="S131" s="308">
        <f t="shared" si="0"/>
        <v>7880000</v>
      </c>
      <c r="T131" s="309">
        <f>VLOOKUP(B131,RPT_BAO_HIEM!$B$5:$N$1004,11,FALSE)</f>
        <v>310000</v>
      </c>
      <c r="U131" s="309">
        <f>VLOOKUP(B131,RPT_BAO_HIEM!$B$5:$N$1004,12,FALSE)</f>
        <v>58125</v>
      </c>
      <c r="V131" s="309">
        <f>VLOOKUP(B131,RPT_BAO_HIEM!$B$5:$N$1004,13,FALSE)</f>
        <v>38750</v>
      </c>
      <c r="W131" s="310">
        <f>VLOOKUP(B131,RPT_DOAN_PHI!$B$5:$H$913,7,FALSE)</f>
        <v>72000</v>
      </c>
      <c r="X131" s="309">
        <f>VLOOKUP(B131,RPT_THUE!$B$5:$H$916,7,FALSE)</f>
        <v>0</v>
      </c>
      <c r="Y131" s="309">
        <f t="shared" si="1"/>
        <v>478875</v>
      </c>
      <c r="Z131" s="311">
        <f t="shared" si="2"/>
        <v>7401125</v>
      </c>
      <c r="AA131" s="311"/>
      <c r="AB131" s="311"/>
      <c r="AC131" s="311">
        <f t="shared" si="3"/>
        <v>7401125</v>
      </c>
    </row>
    <row r="132" spans="1:40" ht="17.25" customHeight="1">
      <c r="A132" s="302">
        <f t="shared" si="4"/>
        <v>127</v>
      </c>
      <c r="B132" s="303">
        <f>GD_LCD_HS_LNS!B130</f>
        <v>11357</v>
      </c>
      <c r="C132" s="303" t="str">
        <f>GD_LCD_HS_LNS!C130</f>
        <v>Nguyễn Việt Dũng</v>
      </c>
      <c r="D132" s="303" t="str">
        <f>GD_LCD_HS_LNS!D130</f>
        <v>NV PVHK</v>
      </c>
      <c r="E132" s="304">
        <f>VLOOKUP(B132,GD_LCD_HS_LNS!$B$4:$E$914,4,FALSE)</f>
        <v>3875000</v>
      </c>
      <c r="F132" s="305">
        <v>19027089335015</v>
      </c>
      <c r="G132" s="306">
        <f>VLOOKUP(B132,GD_CHAM_CONG!$C$6:$AN$912,38,FALSE)</f>
        <v>24</v>
      </c>
      <c r="H132" s="306">
        <f>VLOOKUP(B132,GD_CHAM_CONG!$C$6:$AS$912,39,FALSE)+VLOOKUP(B132,GD_CHAM_CONG!$C$6:$AS$912,40,FALSE)+VLOOKUP(B132,GD_CHAM_CONG!$C$6:$AS$912,41,FALSE)+VLOOKUP(B132,GD_CHAM_CONG!$C$6:$AS$912,42,FALSE)+VLOOKUP(B132,GD_CHAM_CONG!$C$6:$AS$912,43,FALSE)</f>
        <v>2</v>
      </c>
      <c r="I132" s="306">
        <f>VLOOKUP(B132,GD_CHAM_CONG!$C$6:$AV$912,44,FALSE)+VLOOKUP(B132,GD_CHAM_CONG!$C$6:$AV$912,45,FALSE)+VLOOKUP(B132,GD_CHAM_CONG!$C$6:$AV$912,46,FALSE)</f>
        <v>0</v>
      </c>
      <c r="J132" s="306">
        <f>VLOOKUP(B132,GD_CHAM_CONG!$C$6:$AW$912,47,FALSE)</f>
        <v>0</v>
      </c>
      <c r="K132" s="306">
        <f>VLOOKUP(B132,GD_CHAM_CONG!$C$6:$AZ$912,47,FALSE)+VLOOKUP(B132,GD_CHAM_CONG!$C$6:$AZ$912,48,FALSE)</f>
        <v>0</v>
      </c>
      <c r="L132" s="306">
        <f>VLOOKUP(B132,GD_CHAM_CONG!$C$6:$BF$912,50,FALSE)+VLOOKUP(B132,GD_CHAM_CONG!$C$6:$BF$912,51,FALSE)+VLOOKUP(B132,GD_CHAM_CONG!$C$6:$BF$912,52,FALSE)+VLOOKUP(B132,GD_CHAM_CONG!$C$6:$BF$912,53,FALSE)+VLOOKUP(B132,GD_CHAM_CONG!$C$6:$BF$912,54,FALSE)</f>
        <v>0</v>
      </c>
      <c r="M132" s="307">
        <f>VLOOKUP(B132,GD_CHAM_CONG!$C$1:$BJ$397,60,FALSE)</f>
        <v>1.05</v>
      </c>
      <c r="N132" s="308">
        <f>VLOOKUP(B132,RPT_LNS_LUONG_CHE_DO!$B$5:$BA$976,52,FALSE)</f>
        <v>7850769.230769231</v>
      </c>
      <c r="O132" s="308">
        <f>VLOOKUP(B132,RPT_LNS_LUONG_CHE_DO!$B$5:$CA$976,78,FALSE)</f>
        <v>0</v>
      </c>
      <c r="P132" s="308">
        <f>VLOOKUP(B132,RPT_PHU_CAP_TN!$B$5:$G$916,6,FALSE)</f>
        <v>0</v>
      </c>
      <c r="Q132" s="308">
        <f>VLOOKUP(B132,RPT_TIEN_AN_TRUA!$B$5:$I$957,8,FALSE)</f>
        <v>627692.30769230775</v>
      </c>
      <c r="R132" s="308">
        <f>VLOOKUP(B132,RPT_LNS_LUONG_CHE_DO!$B$5:$CE$980,74,FALSE)+VLOOKUP(B132,RPT_LNS_LUONG_CHE_DO!$B$5:$CE$980,73,FALSE)</f>
        <v>0</v>
      </c>
      <c r="S132" s="308">
        <f t="shared" si="0"/>
        <v>8478461.538461538</v>
      </c>
      <c r="T132" s="309">
        <f>VLOOKUP(B132,RPT_BAO_HIEM!$B$5:$N$1004,11,FALSE)</f>
        <v>310000</v>
      </c>
      <c r="U132" s="309">
        <f>VLOOKUP(B132,RPT_BAO_HIEM!$B$5:$N$1004,12,FALSE)</f>
        <v>58125</v>
      </c>
      <c r="V132" s="309">
        <f>VLOOKUP(B132,RPT_BAO_HIEM!$B$5:$N$1004,13,FALSE)</f>
        <v>38750</v>
      </c>
      <c r="W132" s="310">
        <f>VLOOKUP(B132,RPT_DOAN_PHI!$B$5:$H$913,7,FALSE)</f>
        <v>78508</v>
      </c>
      <c r="X132" s="309">
        <f>VLOOKUP(B132,RPT_THUE!$B$5:$H$916,7,FALSE)</f>
        <v>0</v>
      </c>
      <c r="Y132" s="309">
        <f t="shared" si="1"/>
        <v>485383</v>
      </c>
      <c r="Z132" s="311">
        <f t="shared" si="2"/>
        <v>7993078.538461538</v>
      </c>
      <c r="AA132" s="311"/>
      <c r="AB132" s="311"/>
      <c r="AC132" s="311">
        <f t="shared" si="3"/>
        <v>7993078.538461538</v>
      </c>
    </row>
    <row r="133" spans="1:40" ht="17.25" customHeight="1">
      <c r="A133" s="302">
        <f t="shared" si="4"/>
        <v>128</v>
      </c>
      <c r="B133" s="303">
        <f>GD_LCD_HS_LNS!B131</f>
        <v>201501</v>
      </c>
      <c r="C133" s="303" t="str">
        <f>GD_LCD_HS_LNS!C131</f>
        <v>Nguyễn Mỹ Hạnh</v>
      </c>
      <c r="D133" s="303" t="str">
        <f>GD_LCD_HS_LNS!D131</f>
        <v>NV PVHK</v>
      </c>
      <c r="E133" s="304">
        <f>VLOOKUP(B133,GD_LCD_HS_LNS!$B$4:$E$914,4,FALSE)</f>
        <v>3875000</v>
      </c>
      <c r="F133" s="305"/>
      <c r="G133" s="306">
        <f>VLOOKUP(B133,GD_CHAM_CONG!$C$6:$AN$912,38,FALSE)</f>
        <v>20</v>
      </c>
      <c r="H133" s="306">
        <f>VLOOKUP(B133,GD_CHAM_CONG!$C$6:$AS$912,39,FALSE)+VLOOKUP(B133,GD_CHAM_CONG!$C$6:$AS$912,40,FALSE)+VLOOKUP(B133,GD_CHAM_CONG!$C$6:$AS$912,41,FALSE)+VLOOKUP(B133,GD_CHAM_CONG!$C$6:$AS$912,42,FALSE)+VLOOKUP(B133,GD_CHAM_CONG!$C$6:$AS$912,43,FALSE)</f>
        <v>0</v>
      </c>
      <c r="I133" s="306">
        <f>VLOOKUP(B133,GD_CHAM_CONG!$C$6:$AV$912,44,FALSE)+VLOOKUP(B133,GD_CHAM_CONG!$C$6:$AV$912,45,FALSE)+VLOOKUP(B133,GD_CHAM_CONG!$C$6:$AV$912,46,FALSE)</f>
        <v>0</v>
      </c>
      <c r="J133" s="306">
        <f>VLOOKUP(B133,GD_CHAM_CONG!$C$6:$AW$912,47,FALSE)</f>
        <v>0</v>
      </c>
      <c r="K133" s="306">
        <f>VLOOKUP(B133,GD_CHAM_CONG!$C$6:$AZ$912,47,FALSE)+VLOOKUP(B133,GD_CHAM_CONG!$C$6:$AZ$912,48,FALSE)</f>
        <v>0</v>
      </c>
      <c r="L133" s="306">
        <f>VLOOKUP(B133,GD_CHAM_CONG!$C$6:$BF$912,50,FALSE)+VLOOKUP(B133,GD_CHAM_CONG!$C$6:$BF$912,51,FALSE)+VLOOKUP(B133,GD_CHAM_CONG!$C$6:$BF$912,52,FALSE)+VLOOKUP(B133,GD_CHAM_CONG!$C$6:$BF$912,53,FALSE)+VLOOKUP(B133,GD_CHAM_CONG!$C$6:$BF$912,54,FALSE)</f>
        <v>0</v>
      </c>
      <c r="M133" s="307">
        <f>VLOOKUP(B133,GD_CHAM_CONG!$C$1:$BJ$397,60,FALSE)</f>
        <v>1</v>
      </c>
      <c r="N133" s="308">
        <f>VLOOKUP(B133,RPT_LNS_LUONG_CHE_DO!$B$5:$BA$976,52,FALSE)</f>
        <v>3876923.076923077</v>
      </c>
      <c r="O133" s="308">
        <f>VLOOKUP(B133,RPT_LNS_LUONG_CHE_DO!$B$5:$CA$976,78,FALSE)</f>
        <v>0</v>
      </c>
      <c r="P133" s="308">
        <f>VLOOKUP(B133,RPT_PHU_CAP_TN!$B$5:$G$916,6,FALSE)</f>
        <v>0</v>
      </c>
      <c r="Q133" s="308">
        <f>VLOOKUP(B133,RPT_TIEN_AN_TRUA!$B$5:$I$957,8,FALSE)</f>
        <v>523076.92307692312</v>
      </c>
      <c r="R133" s="308">
        <f>VLOOKUP(B133,RPT_LNS_LUONG_CHE_DO!$B$5:$CE$980,74,FALSE)+VLOOKUP(B133,RPT_LNS_LUONG_CHE_DO!$B$5:$CE$980,73,FALSE)</f>
        <v>0</v>
      </c>
      <c r="S133" s="308">
        <f t="shared" si="0"/>
        <v>4400000</v>
      </c>
      <c r="T133" s="309">
        <f>VLOOKUP(B133,RPT_BAO_HIEM!$B$5:$N$1004,11,FALSE)</f>
        <v>0</v>
      </c>
      <c r="U133" s="309">
        <f>VLOOKUP(B133,RPT_BAO_HIEM!$B$5:$N$1004,12,FALSE)</f>
        <v>0</v>
      </c>
      <c r="V133" s="309">
        <f>VLOOKUP(B133,RPT_BAO_HIEM!$B$5:$N$1004,13,FALSE)</f>
        <v>0</v>
      </c>
      <c r="W133" s="310">
        <f>VLOOKUP(B133,RPT_DOAN_PHI!$B$5:$H$913,7,FALSE)</f>
        <v>38769</v>
      </c>
      <c r="X133" s="309">
        <f>VLOOKUP(B133,RPT_THUE!$B$5:$H$916,7,FALSE)</f>
        <v>0</v>
      </c>
      <c r="Y133" s="309">
        <f t="shared" si="1"/>
        <v>38769</v>
      </c>
      <c r="Z133" s="311">
        <f t="shared" si="2"/>
        <v>4361231</v>
      </c>
      <c r="AA133" s="311"/>
      <c r="AB133" s="311"/>
      <c r="AC133" s="311">
        <f t="shared" si="3"/>
        <v>4361231</v>
      </c>
    </row>
    <row r="134" spans="1:40" ht="17.25" customHeight="1">
      <c r="A134" s="302">
        <f t="shared" si="4"/>
        <v>129</v>
      </c>
      <c r="B134" s="303">
        <f>GD_LCD_HS_LNS!B132</f>
        <v>10632</v>
      </c>
      <c r="C134" s="303" t="str">
        <f>GD_LCD_HS_LNS!C132</f>
        <v>Trần Thanh Hiếu</v>
      </c>
      <c r="D134" s="303" t="str">
        <f>GD_LCD_HS_LNS!D132</f>
        <v>Đội phó</v>
      </c>
      <c r="E134" s="320">
        <f>VLOOKUP(B134,GD_LCD_HS_LNS!$B$4:$E$914,4,FALSE)</f>
        <v>5115000</v>
      </c>
      <c r="F134" s="305">
        <v>10520178055013</v>
      </c>
      <c r="G134" s="306">
        <f>VLOOKUP(B134,GD_CHAM_CONG!$C$6:$AN$912,38,FALSE)</f>
        <v>26</v>
      </c>
      <c r="H134" s="306">
        <f>VLOOKUP(B134,GD_CHAM_CONG!$C$6:$AS$912,39,FALSE)+VLOOKUP(B134,GD_CHAM_CONG!$C$6:$AS$912,40,FALSE)+VLOOKUP(B134,GD_CHAM_CONG!$C$6:$AS$912,41,FALSE)+VLOOKUP(B134,GD_CHAM_CONG!$C$6:$AS$912,42,FALSE)+VLOOKUP(B134,GD_CHAM_CONG!$C$6:$AS$912,43,FALSE)</f>
        <v>0</v>
      </c>
      <c r="I134" s="306">
        <f>VLOOKUP(B134,GD_CHAM_CONG!$C$6:$AV$912,44,FALSE)+VLOOKUP(B134,GD_CHAM_CONG!$C$6:$AV$912,45,FALSE)+VLOOKUP(B134,GD_CHAM_CONG!$C$6:$AV$912,46,FALSE)</f>
        <v>0</v>
      </c>
      <c r="J134" s="321">
        <f>VLOOKUP(B134,GD_CHAM_CONG!$C$6:$AW$912,47,FALSE)</f>
        <v>0</v>
      </c>
      <c r="K134" s="306">
        <f>VLOOKUP(B134,GD_CHAM_CONG!$C$6:$AZ$912,47,FALSE)+VLOOKUP(B134,GD_CHAM_CONG!$C$6:$AZ$912,48,FALSE)</f>
        <v>0</v>
      </c>
      <c r="L134" s="306">
        <f>VLOOKUP(B134,GD_CHAM_CONG!$C$6:$BF$912,50,FALSE)+VLOOKUP(B134,GD_CHAM_CONG!$C$6:$BF$912,51,FALSE)+VLOOKUP(B134,GD_CHAM_CONG!$C$6:$BF$912,52,FALSE)+VLOOKUP(B134,GD_CHAM_CONG!$C$6:$BF$912,53,FALSE)+VLOOKUP(B134,GD_CHAM_CONG!$C$6:$BF$912,54,FALSE)</f>
        <v>0</v>
      </c>
      <c r="M134" s="307">
        <f>VLOOKUP(B134,GD_CHAM_CONG!$C$1:$BJ$397,60,FALSE)</f>
        <v>1</v>
      </c>
      <c r="N134" s="308">
        <f>VLOOKUP(B134,RPT_LNS_LUONG_CHE_DO!$B$5:$BA$976,52,FALSE)</f>
        <v>17955000</v>
      </c>
      <c r="O134" s="308">
        <f>VLOOKUP(B134,RPT_LNS_LUONG_CHE_DO!$B$5:$CA$976,78,FALSE)</f>
        <v>0</v>
      </c>
      <c r="P134" s="320">
        <f>VLOOKUP(B134,RPT_PHU_CAP_TN!$B$5:$G$916,6,FALSE)</f>
        <v>0</v>
      </c>
      <c r="Q134" s="320">
        <f>VLOOKUP(B134,RPT_TIEN_AN_TRUA!$B$5:$I$957,8,FALSE)</f>
        <v>680000</v>
      </c>
      <c r="R134" s="308">
        <f>VLOOKUP(B134,RPT_LNS_LUONG_CHE_DO!$B$5:$CE$980,74,FALSE)+VLOOKUP(B134,RPT_LNS_LUONG_CHE_DO!$B$5:$CE$980,73,FALSE)</f>
        <v>0</v>
      </c>
      <c r="S134" s="320">
        <f t="shared" si="0"/>
        <v>18635000</v>
      </c>
      <c r="T134" s="320">
        <f>VLOOKUP(B134,RPT_BAO_HIEM!$B$5:$N$1004,11,FALSE)</f>
        <v>409200</v>
      </c>
      <c r="U134" s="320">
        <f>VLOOKUP(B134,RPT_BAO_HIEM!$B$5:$N$1004,12,FALSE)</f>
        <v>76725</v>
      </c>
      <c r="V134" s="320">
        <f>VLOOKUP(B134,RPT_BAO_HIEM!$B$5:$N$1004,13,FALSE)</f>
        <v>51150</v>
      </c>
      <c r="W134" s="322">
        <f>VLOOKUP(B134,RPT_DOAN_PHI!$B$5:$H$913,7,FALSE)</f>
        <v>115000</v>
      </c>
      <c r="X134" s="320">
        <f>VLOOKUP(B134,RPT_THUE!$B$5:$H$916,7,FALSE)</f>
        <v>0</v>
      </c>
      <c r="Y134" s="320">
        <f t="shared" si="1"/>
        <v>652075</v>
      </c>
      <c r="Z134" s="320">
        <f t="shared" si="2"/>
        <v>17982925</v>
      </c>
      <c r="AA134" s="311"/>
      <c r="AB134" s="311"/>
      <c r="AC134" s="320">
        <f t="shared" si="3"/>
        <v>17982925</v>
      </c>
      <c r="AD134" s="323"/>
      <c r="AE134" s="323"/>
      <c r="AF134" s="323"/>
      <c r="AG134" s="323"/>
      <c r="AH134" s="323"/>
      <c r="AI134" s="323"/>
      <c r="AJ134" s="323"/>
      <c r="AK134" s="323"/>
      <c r="AL134" s="323"/>
      <c r="AM134" s="323"/>
      <c r="AN134" s="323"/>
    </row>
    <row r="135" spans="1:40" ht="17.25" customHeight="1">
      <c r="A135" s="302">
        <f t="shared" si="4"/>
        <v>130</v>
      </c>
      <c r="B135" s="303">
        <f>GD_LCD_HS_LNS!B133</f>
        <v>12557</v>
      </c>
      <c r="C135" s="303" t="str">
        <f>GD_LCD_HS_LNS!C133</f>
        <v>Nguyễn Thị Lan</v>
      </c>
      <c r="D135" s="303" t="str">
        <f>GD_LCD_HS_LNS!D133</f>
        <v>Nhân viên phục vụ hành khách hàng hóa</v>
      </c>
      <c r="E135" s="304">
        <f>VLOOKUP(B135,GD_LCD_HS_LNS!$B$4:$E$914,4,FALSE)</f>
        <v>3875000</v>
      </c>
      <c r="F135" s="305">
        <v>19026463331014</v>
      </c>
      <c r="G135" s="306">
        <f>VLOOKUP(B135,GD_CHAM_CONG!$C$6:$AN$912,38,FALSE)</f>
        <v>26</v>
      </c>
      <c r="H135" s="306">
        <f>VLOOKUP(B135,GD_CHAM_CONG!$C$6:$AS$912,39,FALSE)+VLOOKUP(B135,GD_CHAM_CONG!$C$6:$AS$912,40,FALSE)+VLOOKUP(B135,GD_CHAM_CONG!$C$6:$AS$912,41,FALSE)+VLOOKUP(B135,GD_CHAM_CONG!$C$6:$AS$912,42,FALSE)+VLOOKUP(B135,GD_CHAM_CONG!$C$6:$AS$912,43,FALSE)</f>
        <v>0</v>
      </c>
      <c r="I135" s="306">
        <f>VLOOKUP(B135,GD_CHAM_CONG!$C$6:$AV$912,44,FALSE)+VLOOKUP(B135,GD_CHAM_CONG!$C$6:$AV$912,45,FALSE)+VLOOKUP(B135,GD_CHAM_CONG!$C$6:$AV$912,46,FALSE)</f>
        <v>0</v>
      </c>
      <c r="J135" s="306">
        <f>VLOOKUP(B135,GD_CHAM_CONG!$C$6:$AW$912,47,FALSE)</f>
        <v>0</v>
      </c>
      <c r="K135" s="306">
        <f>VLOOKUP(B135,GD_CHAM_CONG!$C$6:$AZ$912,47,FALSE)+VLOOKUP(B135,GD_CHAM_CONG!$C$6:$AZ$912,48,FALSE)</f>
        <v>0</v>
      </c>
      <c r="L135" s="306">
        <f>VLOOKUP(B135,GD_CHAM_CONG!$C$6:$BF$912,50,FALSE)+VLOOKUP(B135,GD_CHAM_CONG!$C$6:$BF$912,51,FALSE)+VLOOKUP(B135,GD_CHAM_CONG!$C$6:$BF$912,52,FALSE)+VLOOKUP(B135,GD_CHAM_CONG!$C$6:$BF$912,53,FALSE)+VLOOKUP(B135,GD_CHAM_CONG!$C$6:$BF$912,54,FALSE)</f>
        <v>0</v>
      </c>
      <c r="M135" s="307">
        <f>VLOOKUP(B135,GD_CHAM_CONG!$C$1:$BJ$397,60,FALSE)</f>
        <v>1</v>
      </c>
      <c r="N135" s="308">
        <f>VLOOKUP(B135,RPT_LNS_LUONG_CHE_DO!$B$5:$BA$976,52,FALSE)</f>
        <v>7200000</v>
      </c>
      <c r="O135" s="308">
        <f>VLOOKUP(B135,RPT_LNS_LUONG_CHE_DO!$B$5:$CA$976,78,FALSE)</f>
        <v>0</v>
      </c>
      <c r="P135" s="308">
        <f>VLOOKUP(B135,RPT_PHU_CAP_TN!$B$5:$G$916,6,FALSE)</f>
        <v>0</v>
      </c>
      <c r="Q135" s="308">
        <f>VLOOKUP(B135,RPT_TIEN_AN_TRUA!$B$5:$I$957,8,FALSE)</f>
        <v>680000</v>
      </c>
      <c r="R135" s="308">
        <f>VLOOKUP(B135,RPT_LNS_LUONG_CHE_DO!$B$5:$CE$980,74,FALSE)+VLOOKUP(B135,RPT_LNS_LUONG_CHE_DO!$B$5:$CE$980,73,FALSE)</f>
        <v>0</v>
      </c>
      <c r="S135" s="308">
        <f t="shared" si="0"/>
        <v>7880000</v>
      </c>
      <c r="T135" s="309">
        <f>VLOOKUP(B135,RPT_BAO_HIEM!$B$5:$N$1004,11,FALSE)</f>
        <v>310000</v>
      </c>
      <c r="U135" s="309">
        <f>VLOOKUP(B135,RPT_BAO_HIEM!$B$5:$N$1004,12,FALSE)</f>
        <v>58125</v>
      </c>
      <c r="V135" s="309">
        <f>VLOOKUP(B135,RPT_BAO_HIEM!$B$5:$N$1004,13,FALSE)</f>
        <v>38750</v>
      </c>
      <c r="W135" s="310">
        <f>VLOOKUP(B135,RPT_DOAN_PHI!$B$5:$H$913,7,FALSE)</f>
        <v>72000</v>
      </c>
      <c r="X135" s="309">
        <f>VLOOKUP(B135,RPT_THUE!$B$5:$H$916,7,FALSE)</f>
        <v>0</v>
      </c>
      <c r="Y135" s="309">
        <f t="shared" si="1"/>
        <v>478875</v>
      </c>
      <c r="Z135" s="311">
        <f t="shared" si="2"/>
        <v>7401125</v>
      </c>
      <c r="AA135" s="311"/>
      <c r="AB135" s="311"/>
      <c r="AC135" s="311">
        <f t="shared" si="3"/>
        <v>7401125</v>
      </c>
    </row>
    <row r="136" spans="1:40" ht="17.25" customHeight="1">
      <c r="A136" s="302">
        <f t="shared" si="4"/>
        <v>131</v>
      </c>
      <c r="B136" s="303">
        <f>GD_LCD_HS_LNS!B134</f>
        <v>12559</v>
      </c>
      <c r="C136" s="303" t="str">
        <f>GD_LCD_HS_LNS!C134</f>
        <v>Phạm Thị Mai Giang</v>
      </c>
      <c r="D136" s="303" t="str">
        <f>GD_LCD_HS_LNS!D134</f>
        <v>Nhân viên phục vụ hành khách hàng hóa</v>
      </c>
      <c r="E136" s="304">
        <f>VLOOKUP(B136,GD_LCD_HS_LNS!$B$4:$E$914,4,FALSE)</f>
        <v>3875000</v>
      </c>
      <c r="F136" s="305">
        <v>19028385476011</v>
      </c>
      <c r="G136" s="306">
        <f>VLOOKUP(B136,GD_CHAM_CONG!$C$6:$AN$912,38,FALSE)</f>
        <v>26</v>
      </c>
      <c r="H136" s="306">
        <f>VLOOKUP(B136,GD_CHAM_CONG!$C$6:$AS$912,39,FALSE)+VLOOKUP(B136,GD_CHAM_CONG!$C$6:$AS$912,40,FALSE)+VLOOKUP(B136,GD_CHAM_CONG!$C$6:$AS$912,41,FALSE)+VLOOKUP(B136,GD_CHAM_CONG!$C$6:$AS$912,42,FALSE)+VLOOKUP(B136,GD_CHAM_CONG!$C$6:$AS$912,43,FALSE)</f>
        <v>0</v>
      </c>
      <c r="I136" s="306">
        <f>VLOOKUP(B136,GD_CHAM_CONG!$C$6:$AV$912,44,FALSE)+VLOOKUP(B136,GD_CHAM_CONG!$C$6:$AV$912,45,FALSE)+VLOOKUP(B136,GD_CHAM_CONG!$C$6:$AV$912,46,FALSE)</f>
        <v>0</v>
      </c>
      <c r="J136" s="306">
        <f>VLOOKUP(B136,GD_CHAM_CONG!$C$6:$AW$912,47,FALSE)</f>
        <v>0</v>
      </c>
      <c r="K136" s="306">
        <f>VLOOKUP(B136,GD_CHAM_CONG!$C$6:$AZ$912,47,FALSE)+VLOOKUP(B136,GD_CHAM_CONG!$C$6:$AZ$912,48,FALSE)</f>
        <v>0</v>
      </c>
      <c r="L136" s="306">
        <f>VLOOKUP(B136,GD_CHAM_CONG!$C$6:$BF$912,50,FALSE)+VLOOKUP(B136,GD_CHAM_CONG!$C$6:$BF$912,51,FALSE)+VLOOKUP(B136,GD_CHAM_CONG!$C$6:$BF$912,52,FALSE)+VLOOKUP(B136,GD_CHAM_CONG!$C$6:$BF$912,53,FALSE)+VLOOKUP(B136,GD_CHAM_CONG!$C$6:$BF$912,54,FALSE)</f>
        <v>0</v>
      </c>
      <c r="M136" s="307">
        <f>VLOOKUP(B136,GD_CHAM_CONG!$C$1:$BJ$397,60,FALSE)</f>
        <v>1</v>
      </c>
      <c r="N136" s="308">
        <f>VLOOKUP(B136,RPT_LNS_LUONG_CHE_DO!$B$5:$BA$976,52,FALSE)</f>
        <v>7200000</v>
      </c>
      <c r="O136" s="308">
        <f>VLOOKUP(B136,RPT_LNS_LUONG_CHE_DO!$B$5:$CA$976,78,FALSE)</f>
        <v>0</v>
      </c>
      <c r="P136" s="308">
        <f>VLOOKUP(B136,RPT_PHU_CAP_TN!$B$5:$G$916,6,FALSE)</f>
        <v>0</v>
      </c>
      <c r="Q136" s="308">
        <f>VLOOKUP(B136,RPT_TIEN_AN_TRUA!$B$5:$I$957,8,FALSE)</f>
        <v>680000</v>
      </c>
      <c r="R136" s="308">
        <f>VLOOKUP(B136,RPT_LNS_LUONG_CHE_DO!$B$5:$CE$980,74,FALSE)+VLOOKUP(B136,RPT_LNS_LUONG_CHE_DO!$B$5:$CE$980,73,FALSE)</f>
        <v>0</v>
      </c>
      <c r="S136" s="308">
        <f t="shared" si="0"/>
        <v>7880000</v>
      </c>
      <c r="T136" s="309">
        <f>VLOOKUP(B136,RPT_BAO_HIEM!$B$5:$N$1004,11,FALSE)</f>
        <v>310000</v>
      </c>
      <c r="U136" s="309">
        <f>VLOOKUP(B136,RPT_BAO_HIEM!$B$5:$N$1004,12,FALSE)</f>
        <v>58125</v>
      </c>
      <c r="V136" s="309">
        <f>VLOOKUP(B136,RPT_BAO_HIEM!$B$5:$N$1004,13,FALSE)</f>
        <v>38750</v>
      </c>
      <c r="W136" s="310">
        <f>VLOOKUP(B136,RPT_DOAN_PHI!$B$5:$H$913,7,FALSE)</f>
        <v>72000</v>
      </c>
      <c r="X136" s="309">
        <f>VLOOKUP(B136,RPT_THUE!$B$5:$H$916,7,FALSE)</f>
        <v>0</v>
      </c>
      <c r="Y136" s="309">
        <f t="shared" si="1"/>
        <v>478875</v>
      </c>
      <c r="Z136" s="311">
        <f t="shared" si="2"/>
        <v>7401125</v>
      </c>
      <c r="AA136" s="311"/>
      <c r="AB136" s="311"/>
      <c r="AC136" s="311">
        <f t="shared" si="3"/>
        <v>7401125</v>
      </c>
    </row>
    <row r="137" spans="1:40" ht="17.25" customHeight="1">
      <c r="A137" s="302">
        <f t="shared" si="4"/>
        <v>132</v>
      </c>
      <c r="B137" s="303">
        <f>GD_LCD_HS_LNS!B135</f>
        <v>12562</v>
      </c>
      <c r="C137" s="303" t="str">
        <f>GD_LCD_HS_LNS!C135</f>
        <v>Đỗ Thị Thu Trang</v>
      </c>
      <c r="D137" s="303" t="str">
        <f>GD_LCD_HS_LNS!D135</f>
        <v>Nhân viên phục vụ hành khách hàng hóa</v>
      </c>
      <c r="E137" s="304">
        <f>VLOOKUP(B137,GD_LCD_HS_LNS!$B$4:$E$914,4,FALSE)</f>
        <v>3875000</v>
      </c>
      <c r="F137" s="305">
        <v>19028385505011</v>
      </c>
      <c r="G137" s="306">
        <f>VLOOKUP(B137,GD_CHAM_CONG!$C$6:$AN$912,38,FALSE)</f>
        <v>9</v>
      </c>
      <c r="H137" s="306">
        <f>VLOOKUP(B137,GD_CHAM_CONG!$C$6:$AS$912,39,FALSE)+VLOOKUP(B137,GD_CHAM_CONG!$C$6:$AS$912,40,FALSE)+VLOOKUP(B137,GD_CHAM_CONG!$C$6:$AS$912,41,FALSE)+VLOOKUP(B137,GD_CHAM_CONG!$C$6:$AS$912,42,FALSE)+VLOOKUP(B137,GD_CHAM_CONG!$C$6:$AS$912,43,FALSE)</f>
        <v>17</v>
      </c>
      <c r="I137" s="306">
        <f>VLOOKUP(B137,GD_CHAM_CONG!$C$6:$AV$912,44,FALSE)+VLOOKUP(B137,GD_CHAM_CONG!$C$6:$AV$912,45,FALSE)+VLOOKUP(B137,GD_CHAM_CONG!$C$6:$AV$912,46,FALSE)</f>
        <v>0</v>
      </c>
      <c r="J137" s="306">
        <f>VLOOKUP(B137,GD_CHAM_CONG!$C$6:$AW$912,47,FALSE)</f>
        <v>0</v>
      </c>
      <c r="K137" s="306">
        <f>VLOOKUP(B137,GD_CHAM_CONG!$C$6:$AZ$912,47,FALSE)+VLOOKUP(B137,GD_CHAM_CONG!$C$6:$AZ$912,48,FALSE)</f>
        <v>0</v>
      </c>
      <c r="L137" s="306">
        <f>VLOOKUP(B137,GD_CHAM_CONG!$C$6:$BF$912,50,FALSE)+VLOOKUP(B137,GD_CHAM_CONG!$C$6:$BF$912,51,FALSE)+VLOOKUP(B137,GD_CHAM_CONG!$C$6:$BF$912,52,FALSE)+VLOOKUP(B137,GD_CHAM_CONG!$C$6:$BF$912,53,FALSE)+VLOOKUP(B137,GD_CHAM_CONG!$C$6:$BF$912,54,FALSE)</f>
        <v>0</v>
      </c>
      <c r="M137" s="307">
        <f>VLOOKUP(B137,GD_CHAM_CONG!$C$1:$BJ$397,60,FALSE)</f>
        <v>0.69</v>
      </c>
      <c r="N137" s="308">
        <f>VLOOKUP(B137,RPT_LNS_LUONG_CHE_DO!$B$5:$BA$976,52,FALSE)</f>
        <v>1719692.3076923075</v>
      </c>
      <c r="O137" s="308">
        <f>VLOOKUP(B137,RPT_LNS_LUONG_CHE_DO!$B$5:$CA$976,78,FALSE)</f>
        <v>0</v>
      </c>
      <c r="P137" s="308">
        <f>VLOOKUP(B137,RPT_PHU_CAP_TN!$B$5:$G$916,6,FALSE)</f>
        <v>0</v>
      </c>
      <c r="Q137" s="308">
        <f>VLOOKUP(B137,RPT_TIEN_AN_TRUA!$B$5:$I$957,8,FALSE)</f>
        <v>235384.61538461538</v>
      </c>
      <c r="R137" s="308">
        <f>VLOOKUP(B137,RPT_LNS_LUONG_CHE_DO!$B$5:$CE$980,74,FALSE)+VLOOKUP(B137,RPT_LNS_LUONG_CHE_DO!$B$5:$CE$980,73,FALSE)</f>
        <v>0</v>
      </c>
      <c r="S137" s="308">
        <f t="shared" si="0"/>
        <v>1955076.923076923</v>
      </c>
      <c r="T137" s="309">
        <f>VLOOKUP(B137,RPT_BAO_HIEM!$B$5:$N$1004,11,FALSE)</f>
        <v>310000</v>
      </c>
      <c r="U137" s="309">
        <f>VLOOKUP(B137,RPT_BAO_HIEM!$B$5:$N$1004,12,FALSE)</f>
        <v>58125</v>
      </c>
      <c r="V137" s="309">
        <f>VLOOKUP(B137,RPT_BAO_HIEM!$B$5:$N$1004,13,FALSE)</f>
        <v>38750</v>
      </c>
      <c r="W137" s="310">
        <f>VLOOKUP(B137,RPT_DOAN_PHI!$B$5:$H$913,7,FALSE)</f>
        <v>17197</v>
      </c>
      <c r="X137" s="309">
        <f>VLOOKUP(B137,RPT_THUE!$B$5:$H$916,7,FALSE)</f>
        <v>0</v>
      </c>
      <c r="Y137" s="309">
        <f t="shared" si="1"/>
        <v>424072</v>
      </c>
      <c r="Z137" s="311">
        <f t="shared" si="2"/>
        <v>1531004.923076923</v>
      </c>
      <c r="AA137" s="311"/>
      <c r="AB137" s="311"/>
      <c r="AC137" s="311">
        <f t="shared" si="3"/>
        <v>1531004.923076923</v>
      </c>
    </row>
    <row r="138" spans="1:40" ht="17.25" customHeight="1">
      <c r="A138" s="302">
        <f t="shared" si="4"/>
        <v>133</v>
      </c>
      <c r="B138" s="303">
        <f>GD_LCD_HS_LNS!B136</f>
        <v>12563</v>
      </c>
      <c r="C138" s="303" t="str">
        <f>GD_LCD_HS_LNS!C136</f>
        <v>Trịnh Khánh Linh</v>
      </c>
      <c r="D138" s="303" t="str">
        <f>GD_LCD_HS_LNS!D136</f>
        <v>Nhân viên phục vụ hành khách hàng hóa</v>
      </c>
      <c r="E138" s="304">
        <f>VLOOKUP(B138,GD_LCD_HS_LNS!$B$4:$E$914,4,FALSE)</f>
        <v>3875000</v>
      </c>
      <c r="F138" s="305">
        <v>19028385508010</v>
      </c>
      <c r="G138" s="306">
        <f>VLOOKUP(B138,GD_CHAM_CONG!$C$6:$AN$912,38,FALSE)</f>
        <v>26</v>
      </c>
      <c r="H138" s="306">
        <f>VLOOKUP(B138,GD_CHAM_CONG!$C$6:$AS$912,39,FALSE)+VLOOKUP(B138,GD_CHAM_CONG!$C$6:$AS$912,40,FALSE)+VLOOKUP(B138,GD_CHAM_CONG!$C$6:$AS$912,41,FALSE)+VLOOKUP(B138,GD_CHAM_CONG!$C$6:$AS$912,42,FALSE)+VLOOKUP(B138,GD_CHAM_CONG!$C$6:$AS$912,43,FALSE)</f>
        <v>0</v>
      </c>
      <c r="I138" s="306">
        <f>VLOOKUP(B138,GD_CHAM_CONG!$C$6:$AV$912,44,FALSE)+VLOOKUP(B138,GD_CHAM_CONG!$C$6:$AV$912,45,FALSE)+VLOOKUP(B138,GD_CHAM_CONG!$C$6:$AV$912,46,FALSE)</f>
        <v>0</v>
      </c>
      <c r="J138" s="306">
        <f>VLOOKUP(B138,GD_CHAM_CONG!$C$6:$AW$912,47,FALSE)</f>
        <v>0</v>
      </c>
      <c r="K138" s="306">
        <f>VLOOKUP(B138,GD_CHAM_CONG!$C$6:$AZ$912,47,FALSE)+VLOOKUP(B138,GD_CHAM_CONG!$C$6:$AZ$912,48,FALSE)</f>
        <v>0</v>
      </c>
      <c r="L138" s="306">
        <f>VLOOKUP(B138,GD_CHAM_CONG!$C$6:$BF$912,50,FALSE)+VLOOKUP(B138,GD_CHAM_CONG!$C$6:$BF$912,51,FALSE)+VLOOKUP(B138,GD_CHAM_CONG!$C$6:$BF$912,52,FALSE)+VLOOKUP(B138,GD_CHAM_CONG!$C$6:$BF$912,53,FALSE)+VLOOKUP(B138,GD_CHAM_CONG!$C$6:$BF$912,54,FALSE)</f>
        <v>0</v>
      </c>
      <c r="M138" s="307">
        <f>VLOOKUP(B138,GD_CHAM_CONG!$C$1:$BJ$397,60,FALSE)</f>
        <v>1</v>
      </c>
      <c r="N138" s="308">
        <f>VLOOKUP(B138,RPT_LNS_LUONG_CHE_DO!$B$5:$BA$976,52,FALSE)</f>
        <v>7200000</v>
      </c>
      <c r="O138" s="308">
        <f>VLOOKUP(B138,RPT_LNS_LUONG_CHE_DO!$B$5:$CA$976,78,FALSE)</f>
        <v>0</v>
      </c>
      <c r="P138" s="308">
        <f>VLOOKUP(B138,RPT_PHU_CAP_TN!$B$5:$G$916,6,FALSE)</f>
        <v>0</v>
      </c>
      <c r="Q138" s="308">
        <f>VLOOKUP(B138,RPT_TIEN_AN_TRUA!$B$5:$I$957,8,FALSE)</f>
        <v>680000</v>
      </c>
      <c r="R138" s="308">
        <f>VLOOKUP(B138,RPT_LNS_LUONG_CHE_DO!$B$5:$CE$980,74,FALSE)+VLOOKUP(B138,RPT_LNS_LUONG_CHE_DO!$B$5:$CE$980,73,FALSE)</f>
        <v>0</v>
      </c>
      <c r="S138" s="308">
        <f t="shared" si="0"/>
        <v>7880000</v>
      </c>
      <c r="T138" s="309">
        <f>VLOOKUP(B138,RPT_BAO_HIEM!$B$5:$N$1004,11,FALSE)</f>
        <v>310000</v>
      </c>
      <c r="U138" s="309">
        <f>VLOOKUP(B138,RPT_BAO_HIEM!$B$5:$N$1004,12,FALSE)</f>
        <v>58125</v>
      </c>
      <c r="V138" s="309">
        <f>VLOOKUP(B138,RPT_BAO_HIEM!$B$5:$N$1004,13,FALSE)</f>
        <v>38750</v>
      </c>
      <c r="W138" s="310">
        <f>VLOOKUP(B138,RPT_DOAN_PHI!$B$5:$H$913,7,FALSE)</f>
        <v>72000</v>
      </c>
      <c r="X138" s="309">
        <f>VLOOKUP(B138,RPT_THUE!$B$5:$H$916,7,FALSE)</f>
        <v>0</v>
      </c>
      <c r="Y138" s="309">
        <f t="shared" si="1"/>
        <v>478875</v>
      </c>
      <c r="Z138" s="311">
        <f t="shared" si="2"/>
        <v>7401125</v>
      </c>
      <c r="AA138" s="311"/>
      <c r="AB138" s="311"/>
      <c r="AC138" s="311">
        <f t="shared" si="3"/>
        <v>7401125</v>
      </c>
    </row>
    <row r="139" spans="1:40" ht="17.25" customHeight="1">
      <c r="A139" s="302">
        <f t="shared" si="4"/>
        <v>134</v>
      </c>
      <c r="B139" s="303">
        <f>GD_LCD_HS_LNS!B137</f>
        <v>12567</v>
      </c>
      <c r="C139" s="303" t="str">
        <f>GD_LCD_HS_LNS!C137</f>
        <v>Nguyễn Thị Hải Yến</v>
      </c>
      <c r="D139" s="303" t="str">
        <f>GD_LCD_HS_LNS!D137</f>
        <v>Nhân viên phục vụ hành khách hàng hóa</v>
      </c>
      <c r="E139" s="304">
        <f>VLOOKUP(B139,GD_LCD_HS_LNS!$B$4:$E$914,4,FALSE)</f>
        <v>3875000</v>
      </c>
      <c r="F139" s="305">
        <v>19028385520010</v>
      </c>
      <c r="G139" s="306">
        <f>VLOOKUP(B139,GD_CHAM_CONG!$C$6:$AN$912,38,FALSE)</f>
        <v>26</v>
      </c>
      <c r="H139" s="306">
        <f>VLOOKUP(B139,GD_CHAM_CONG!$C$6:$AS$912,39,FALSE)+VLOOKUP(B139,GD_CHAM_CONG!$C$6:$AS$912,40,FALSE)+VLOOKUP(B139,GD_CHAM_CONG!$C$6:$AS$912,41,FALSE)+VLOOKUP(B139,GD_CHAM_CONG!$C$6:$AS$912,42,FALSE)+VLOOKUP(B139,GD_CHAM_CONG!$C$6:$AS$912,43,FALSE)</f>
        <v>0</v>
      </c>
      <c r="I139" s="306">
        <f>VLOOKUP(B139,GD_CHAM_CONG!$C$6:$AV$912,44,FALSE)+VLOOKUP(B139,GD_CHAM_CONG!$C$6:$AV$912,45,FALSE)+VLOOKUP(B139,GD_CHAM_CONG!$C$6:$AV$912,46,FALSE)</f>
        <v>0</v>
      </c>
      <c r="J139" s="306">
        <f>VLOOKUP(B139,GD_CHAM_CONG!$C$6:$AW$912,47,FALSE)</f>
        <v>0</v>
      </c>
      <c r="K139" s="306">
        <f>VLOOKUP(B139,GD_CHAM_CONG!$C$6:$AZ$912,47,FALSE)+VLOOKUP(B139,GD_CHAM_CONG!$C$6:$AZ$912,48,FALSE)</f>
        <v>0</v>
      </c>
      <c r="L139" s="306">
        <f>VLOOKUP(B139,GD_CHAM_CONG!$C$6:$BF$912,50,FALSE)+VLOOKUP(B139,GD_CHAM_CONG!$C$6:$BF$912,51,FALSE)+VLOOKUP(B139,GD_CHAM_CONG!$C$6:$BF$912,52,FALSE)+VLOOKUP(B139,GD_CHAM_CONG!$C$6:$BF$912,53,FALSE)+VLOOKUP(B139,GD_CHAM_CONG!$C$6:$BF$912,54,FALSE)</f>
        <v>0</v>
      </c>
      <c r="M139" s="307">
        <f>VLOOKUP(B139,GD_CHAM_CONG!$C$1:$BJ$397,60,FALSE)</f>
        <v>1</v>
      </c>
      <c r="N139" s="308">
        <f>VLOOKUP(B139,RPT_LNS_LUONG_CHE_DO!$B$5:$BA$976,52,FALSE)</f>
        <v>7200000</v>
      </c>
      <c r="O139" s="308">
        <f>VLOOKUP(B139,RPT_LNS_LUONG_CHE_DO!$B$5:$CA$976,78,FALSE)</f>
        <v>0</v>
      </c>
      <c r="P139" s="308">
        <f>VLOOKUP(B139,RPT_PHU_CAP_TN!$B$5:$G$916,6,FALSE)</f>
        <v>0</v>
      </c>
      <c r="Q139" s="308">
        <f>VLOOKUP(B139,RPT_TIEN_AN_TRUA!$B$5:$I$957,8,FALSE)</f>
        <v>680000</v>
      </c>
      <c r="R139" s="308">
        <f>VLOOKUP(B139,RPT_LNS_LUONG_CHE_DO!$B$5:$CE$980,74,FALSE)+VLOOKUP(B139,RPT_LNS_LUONG_CHE_DO!$B$5:$CE$980,73,FALSE)</f>
        <v>0</v>
      </c>
      <c r="S139" s="308">
        <f t="shared" si="0"/>
        <v>7880000</v>
      </c>
      <c r="T139" s="309">
        <f>VLOOKUP(B139,RPT_BAO_HIEM!$B$5:$N$1004,11,FALSE)</f>
        <v>310000</v>
      </c>
      <c r="U139" s="309">
        <f>VLOOKUP(B139,RPT_BAO_HIEM!$B$5:$N$1004,12,FALSE)</f>
        <v>58125</v>
      </c>
      <c r="V139" s="309">
        <f>VLOOKUP(B139,RPT_BAO_HIEM!$B$5:$N$1004,13,FALSE)</f>
        <v>38750</v>
      </c>
      <c r="W139" s="310">
        <f>VLOOKUP(B139,RPT_DOAN_PHI!$B$5:$H$913,7,FALSE)</f>
        <v>72000</v>
      </c>
      <c r="X139" s="309">
        <f>VLOOKUP(B139,RPT_THUE!$B$5:$H$916,7,FALSE)</f>
        <v>0</v>
      </c>
      <c r="Y139" s="309">
        <f t="shared" si="1"/>
        <v>478875</v>
      </c>
      <c r="Z139" s="311">
        <f t="shared" si="2"/>
        <v>7401125</v>
      </c>
      <c r="AA139" s="311"/>
      <c r="AB139" s="311"/>
      <c r="AC139" s="311">
        <f t="shared" si="3"/>
        <v>7401125</v>
      </c>
    </row>
    <row r="140" spans="1:40" ht="17.25" customHeight="1">
      <c r="A140" s="302">
        <f t="shared" si="4"/>
        <v>135</v>
      </c>
      <c r="B140" s="303">
        <f>GD_LCD_HS_LNS!B138</f>
        <v>13361</v>
      </c>
      <c r="C140" s="303" t="str">
        <f>GD_LCD_HS_LNS!C138</f>
        <v>Mai Thế Anh</v>
      </c>
      <c r="D140" s="303" t="str">
        <f>GD_LCD_HS_LNS!D138</f>
        <v>Nhân viên phục vụ hành khách hàng hóa</v>
      </c>
      <c r="E140" s="304">
        <f>VLOOKUP(B140,GD_LCD_HS_LNS!$B$4:$E$914,4,FALSE)</f>
        <v>3875000</v>
      </c>
      <c r="F140" s="305">
        <v>19028779459015</v>
      </c>
      <c r="G140" s="306">
        <f>VLOOKUP(B140,GD_CHAM_CONG!$C$6:$AN$912,38,FALSE)</f>
        <v>26</v>
      </c>
      <c r="H140" s="306">
        <f>VLOOKUP(B140,GD_CHAM_CONG!$C$6:$AS$912,39,FALSE)+VLOOKUP(B140,GD_CHAM_CONG!$C$6:$AS$912,40,FALSE)+VLOOKUP(B140,GD_CHAM_CONG!$C$6:$AS$912,41,FALSE)+VLOOKUP(B140,GD_CHAM_CONG!$C$6:$AS$912,42,FALSE)+VLOOKUP(B140,GD_CHAM_CONG!$C$6:$AS$912,43,FALSE)</f>
        <v>0</v>
      </c>
      <c r="I140" s="306">
        <f>VLOOKUP(B140,GD_CHAM_CONG!$C$6:$AV$912,44,FALSE)+VLOOKUP(B140,GD_CHAM_CONG!$C$6:$AV$912,45,FALSE)+VLOOKUP(B140,GD_CHAM_CONG!$C$6:$AV$912,46,FALSE)</f>
        <v>0</v>
      </c>
      <c r="J140" s="306">
        <f>VLOOKUP(B140,GD_CHAM_CONG!$C$6:$AW$912,47,FALSE)</f>
        <v>0</v>
      </c>
      <c r="K140" s="306">
        <f>VLOOKUP(B140,GD_CHAM_CONG!$C$6:$AZ$912,47,FALSE)+VLOOKUP(B140,GD_CHAM_CONG!$C$6:$AZ$912,48,FALSE)</f>
        <v>0</v>
      </c>
      <c r="L140" s="306">
        <f>VLOOKUP(B140,GD_CHAM_CONG!$C$6:$BF$912,50,FALSE)+VLOOKUP(B140,GD_CHAM_CONG!$C$6:$BF$912,51,FALSE)+VLOOKUP(B140,GD_CHAM_CONG!$C$6:$BF$912,52,FALSE)+VLOOKUP(B140,GD_CHAM_CONG!$C$6:$BF$912,53,FALSE)+VLOOKUP(B140,GD_CHAM_CONG!$C$6:$BF$912,54,FALSE)</f>
        <v>0</v>
      </c>
      <c r="M140" s="307">
        <f>VLOOKUP(B140,GD_CHAM_CONG!$C$1:$BJ$397,60,FALSE)</f>
        <v>1</v>
      </c>
      <c r="N140" s="308">
        <f>VLOOKUP(B140,RPT_LNS_LUONG_CHE_DO!$B$5:$BA$976,52,FALSE)</f>
        <v>7200000</v>
      </c>
      <c r="O140" s="308">
        <f>VLOOKUP(B140,RPT_LNS_LUONG_CHE_DO!$B$5:$CA$976,78,FALSE)</f>
        <v>0</v>
      </c>
      <c r="P140" s="308">
        <f>VLOOKUP(B140,RPT_PHU_CAP_TN!$B$5:$G$916,6,FALSE)</f>
        <v>0</v>
      </c>
      <c r="Q140" s="308">
        <f>VLOOKUP(B140,RPT_TIEN_AN_TRUA!$B$5:$I$957,8,FALSE)</f>
        <v>680000</v>
      </c>
      <c r="R140" s="308">
        <f>VLOOKUP(B140,RPT_LNS_LUONG_CHE_DO!$B$5:$CE$980,74,FALSE)+VLOOKUP(B140,RPT_LNS_LUONG_CHE_DO!$B$5:$CE$980,73,FALSE)</f>
        <v>0</v>
      </c>
      <c r="S140" s="308">
        <f t="shared" si="0"/>
        <v>7880000</v>
      </c>
      <c r="T140" s="309">
        <f>VLOOKUP(B140,RPT_BAO_HIEM!$B$5:$N$1004,11,FALSE)</f>
        <v>310000</v>
      </c>
      <c r="U140" s="309">
        <f>VLOOKUP(B140,RPT_BAO_HIEM!$B$5:$N$1004,12,FALSE)</f>
        <v>58125</v>
      </c>
      <c r="V140" s="309">
        <f>VLOOKUP(B140,RPT_BAO_HIEM!$B$5:$N$1004,13,FALSE)</f>
        <v>38750</v>
      </c>
      <c r="W140" s="310">
        <f>VLOOKUP(B140,RPT_DOAN_PHI!$B$5:$H$913,7,FALSE)</f>
        <v>72000</v>
      </c>
      <c r="X140" s="309">
        <f>VLOOKUP(B140,RPT_THUE!$B$5:$H$916,7,FALSE)</f>
        <v>0</v>
      </c>
      <c r="Y140" s="309">
        <f t="shared" si="1"/>
        <v>478875</v>
      </c>
      <c r="Z140" s="311">
        <f t="shared" si="2"/>
        <v>7401125</v>
      </c>
      <c r="AA140" s="311"/>
      <c r="AB140" s="311"/>
      <c r="AC140" s="311">
        <f t="shared" si="3"/>
        <v>7401125</v>
      </c>
    </row>
    <row r="141" spans="1:40" ht="17.25" customHeight="1">
      <c r="A141" s="302">
        <f t="shared" si="4"/>
        <v>136</v>
      </c>
      <c r="B141" s="303">
        <f>GD_LCD_HS_LNS!B139</f>
        <v>13373</v>
      </c>
      <c r="C141" s="303" t="str">
        <f>GD_LCD_HS_LNS!C139</f>
        <v>Trần Thị Sơn</v>
      </c>
      <c r="D141" s="303" t="str">
        <f>GD_LCD_HS_LNS!D139</f>
        <v>Nhân viên phục vụ hành khách hàng hóa</v>
      </c>
      <c r="E141" s="304">
        <f>VLOOKUP(B141,GD_LCD_HS_LNS!$B$4:$E$914,4,FALSE)</f>
        <v>3875000</v>
      </c>
      <c r="F141" s="305">
        <v>19028960201011</v>
      </c>
      <c r="G141" s="306">
        <f>VLOOKUP(B141,GD_CHAM_CONG!$C$6:$AN$912,38,FALSE)</f>
        <v>26</v>
      </c>
      <c r="H141" s="306">
        <f>VLOOKUP(B141,GD_CHAM_CONG!$C$6:$AS$912,39,FALSE)+VLOOKUP(B141,GD_CHAM_CONG!$C$6:$AS$912,40,FALSE)+VLOOKUP(B141,GD_CHAM_CONG!$C$6:$AS$912,41,FALSE)+VLOOKUP(B141,GD_CHAM_CONG!$C$6:$AS$912,42,FALSE)+VLOOKUP(B141,GD_CHAM_CONG!$C$6:$AS$912,43,FALSE)</f>
        <v>0</v>
      </c>
      <c r="I141" s="306">
        <f>VLOOKUP(B141,GD_CHAM_CONG!$C$6:$AV$912,44,FALSE)+VLOOKUP(B141,GD_CHAM_CONG!$C$6:$AV$912,45,FALSE)+VLOOKUP(B141,GD_CHAM_CONG!$C$6:$AV$912,46,FALSE)</f>
        <v>0</v>
      </c>
      <c r="J141" s="306">
        <f>VLOOKUP(B141,GD_CHAM_CONG!$C$6:$AW$912,47,FALSE)</f>
        <v>0</v>
      </c>
      <c r="K141" s="306">
        <f>VLOOKUP(B141,GD_CHAM_CONG!$C$6:$AZ$912,47,FALSE)+VLOOKUP(B141,GD_CHAM_CONG!$C$6:$AZ$912,48,FALSE)</f>
        <v>0</v>
      </c>
      <c r="L141" s="306">
        <f>VLOOKUP(B141,GD_CHAM_CONG!$C$6:$BF$912,50,FALSE)+VLOOKUP(B141,GD_CHAM_CONG!$C$6:$BF$912,51,FALSE)+VLOOKUP(B141,GD_CHAM_CONG!$C$6:$BF$912,52,FALSE)+VLOOKUP(B141,GD_CHAM_CONG!$C$6:$BF$912,53,FALSE)+VLOOKUP(B141,GD_CHAM_CONG!$C$6:$BF$912,54,FALSE)</f>
        <v>0</v>
      </c>
      <c r="M141" s="307">
        <f>VLOOKUP(B141,GD_CHAM_CONG!$C$1:$BJ$397,60,FALSE)</f>
        <v>0.93</v>
      </c>
      <c r="N141" s="308">
        <f>VLOOKUP(B141,RPT_LNS_LUONG_CHE_DO!$B$5:$BA$976,52,FALSE)</f>
        <v>6696000.0000000009</v>
      </c>
      <c r="O141" s="308">
        <f>VLOOKUP(B141,RPT_LNS_LUONG_CHE_DO!$B$5:$CA$976,78,FALSE)</f>
        <v>0</v>
      </c>
      <c r="P141" s="308">
        <f>VLOOKUP(B141,RPT_PHU_CAP_TN!$B$5:$G$916,6,FALSE)</f>
        <v>0</v>
      </c>
      <c r="Q141" s="308">
        <f>VLOOKUP(B141,RPT_TIEN_AN_TRUA!$B$5:$I$957,8,FALSE)</f>
        <v>680000</v>
      </c>
      <c r="R141" s="308">
        <f>VLOOKUP(B141,RPT_LNS_LUONG_CHE_DO!$B$5:$CE$980,74,FALSE)+VLOOKUP(B141,RPT_LNS_LUONG_CHE_DO!$B$5:$CE$980,73,FALSE)</f>
        <v>0</v>
      </c>
      <c r="S141" s="308">
        <f t="shared" si="0"/>
        <v>7376000.0000000009</v>
      </c>
      <c r="T141" s="309">
        <f>VLOOKUP(B141,RPT_BAO_HIEM!$B$5:$N$1004,11,FALSE)</f>
        <v>310000</v>
      </c>
      <c r="U141" s="309">
        <f>VLOOKUP(B141,RPT_BAO_HIEM!$B$5:$N$1004,12,FALSE)</f>
        <v>58125</v>
      </c>
      <c r="V141" s="309">
        <f>VLOOKUP(B141,RPT_BAO_HIEM!$B$5:$N$1004,13,FALSE)</f>
        <v>38750</v>
      </c>
      <c r="W141" s="310">
        <f>VLOOKUP(B141,RPT_DOAN_PHI!$B$5:$H$913,7,FALSE)</f>
        <v>66960</v>
      </c>
      <c r="X141" s="309">
        <f>VLOOKUP(B141,RPT_THUE!$B$5:$H$916,7,FALSE)</f>
        <v>0</v>
      </c>
      <c r="Y141" s="309">
        <f t="shared" si="1"/>
        <v>473835</v>
      </c>
      <c r="Z141" s="311">
        <f t="shared" si="2"/>
        <v>6902165.0000000009</v>
      </c>
      <c r="AA141" s="311"/>
      <c r="AB141" s="311"/>
      <c r="AC141" s="311">
        <f t="shared" si="3"/>
        <v>6902165.0000000009</v>
      </c>
    </row>
    <row r="142" spans="1:40" ht="17.25" customHeight="1">
      <c r="A142" s="302">
        <f t="shared" si="4"/>
        <v>137</v>
      </c>
      <c r="B142" s="303">
        <f>GD_LCD_HS_LNS!B140</f>
        <v>13380</v>
      </c>
      <c r="C142" s="303" t="str">
        <f>GD_LCD_HS_LNS!C140</f>
        <v>Nguyễn Thị Yến Hương</v>
      </c>
      <c r="D142" s="303" t="str">
        <f>GD_LCD_HS_LNS!D140</f>
        <v>Nhân viên phục vụ hành khách hàng hóa</v>
      </c>
      <c r="E142" s="304">
        <f>VLOOKUP(B142,GD_LCD_HS_LNS!$B$4:$E$914,4,FALSE)</f>
        <v>3875000</v>
      </c>
      <c r="F142" s="305">
        <v>19028960284014</v>
      </c>
      <c r="G142" s="306">
        <f>VLOOKUP(B142,GD_CHAM_CONG!$C$6:$AN$912,38,FALSE)</f>
        <v>26</v>
      </c>
      <c r="H142" s="306">
        <f>VLOOKUP(B142,GD_CHAM_CONG!$C$6:$AS$912,39,FALSE)+VLOOKUP(B142,GD_CHAM_CONG!$C$6:$AS$912,40,FALSE)+VLOOKUP(B142,GD_CHAM_CONG!$C$6:$AS$912,41,FALSE)+VLOOKUP(B142,GD_CHAM_CONG!$C$6:$AS$912,42,FALSE)+VLOOKUP(B142,GD_CHAM_CONG!$C$6:$AS$912,43,FALSE)</f>
        <v>0</v>
      </c>
      <c r="I142" s="306">
        <f>VLOOKUP(B142,GD_CHAM_CONG!$C$6:$AV$912,44,FALSE)+VLOOKUP(B142,GD_CHAM_CONG!$C$6:$AV$912,45,FALSE)+VLOOKUP(B142,GD_CHAM_CONG!$C$6:$AV$912,46,FALSE)</f>
        <v>0</v>
      </c>
      <c r="J142" s="306">
        <f>VLOOKUP(B142,GD_CHAM_CONG!$C$6:$AW$912,47,FALSE)</f>
        <v>0</v>
      </c>
      <c r="K142" s="306">
        <f>VLOOKUP(B142,GD_CHAM_CONG!$C$6:$AZ$912,47,FALSE)+VLOOKUP(B142,GD_CHAM_CONG!$C$6:$AZ$912,48,FALSE)</f>
        <v>0</v>
      </c>
      <c r="L142" s="306">
        <f>VLOOKUP(B142,GD_CHAM_CONG!$C$6:$BF$912,50,FALSE)+VLOOKUP(B142,GD_CHAM_CONG!$C$6:$BF$912,51,FALSE)+VLOOKUP(B142,GD_CHAM_CONG!$C$6:$BF$912,52,FALSE)+VLOOKUP(B142,GD_CHAM_CONG!$C$6:$BF$912,53,FALSE)+VLOOKUP(B142,GD_CHAM_CONG!$C$6:$BF$912,54,FALSE)</f>
        <v>0</v>
      </c>
      <c r="M142" s="307">
        <f>VLOOKUP(B142,GD_CHAM_CONG!$C$1:$BJ$397,60,FALSE)</f>
        <v>0.98</v>
      </c>
      <c r="N142" s="308">
        <f>VLOOKUP(B142,RPT_LNS_LUONG_CHE_DO!$B$5:$BA$976,52,FALSE)</f>
        <v>7056000</v>
      </c>
      <c r="O142" s="308">
        <f>VLOOKUP(B142,RPT_LNS_LUONG_CHE_DO!$B$5:$CA$976,78,FALSE)</f>
        <v>0</v>
      </c>
      <c r="P142" s="308">
        <f>VLOOKUP(B142,RPT_PHU_CAP_TN!$B$5:$G$916,6,FALSE)</f>
        <v>0</v>
      </c>
      <c r="Q142" s="308">
        <f>VLOOKUP(B142,RPT_TIEN_AN_TRUA!$B$5:$I$957,8,FALSE)</f>
        <v>680000</v>
      </c>
      <c r="R142" s="308">
        <f>VLOOKUP(B142,RPT_LNS_LUONG_CHE_DO!$B$5:$CE$980,74,FALSE)+VLOOKUP(B142,RPT_LNS_LUONG_CHE_DO!$B$5:$CE$980,73,FALSE)</f>
        <v>0</v>
      </c>
      <c r="S142" s="308">
        <f t="shared" si="0"/>
        <v>7736000</v>
      </c>
      <c r="T142" s="309">
        <f>VLOOKUP(B142,RPT_BAO_HIEM!$B$5:$N$1004,11,FALSE)</f>
        <v>310000</v>
      </c>
      <c r="U142" s="309">
        <f>VLOOKUP(B142,RPT_BAO_HIEM!$B$5:$N$1004,12,FALSE)</f>
        <v>58125</v>
      </c>
      <c r="V142" s="309">
        <f>VLOOKUP(B142,RPT_BAO_HIEM!$B$5:$N$1004,13,FALSE)</f>
        <v>38750</v>
      </c>
      <c r="W142" s="310">
        <f>VLOOKUP(B142,RPT_DOAN_PHI!$B$5:$H$913,7,FALSE)</f>
        <v>70560</v>
      </c>
      <c r="X142" s="309">
        <f>VLOOKUP(B142,RPT_THUE!$B$5:$H$916,7,FALSE)</f>
        <v>0</v>
      </c>
      <c r="Y142" s="309">
        <f t="shared" si="1"/>
        <v>477435</v>
      </c>
      <c r="Z142" s="311">
        <f t="shared" si="2"/>
        <v>7258565</v>
      </c>
      <c r="AA142" s="311"/>
      <c r="AB142" s="311"/>
      <c r="AC142" s="311">
        <f t="shared" si="3"/>
        <v>7258565</v>
      </c>
    </row>
    <row r="143" spans="1:40" ht="17.25" customHeight="1">
      <c r="A143" s="302">
        <f t="shared" si="4"/>
        <v>138</v>
      </c>
      <c r="B143" s="303">
        <f>GD_LCD_HS_LNS!B141</f>
        <v>13405</v>
      </c>
      <c r="C143" s="303" t="str">
        <f>GD_LCD_HS_LNS!C141</f>
        <v>Nguyễn Thị Thúy Hằng</v>
      </c>
      <c r="D143" s="303" t="str">
        <f>GD_LCD_HS_LNS!D141</f>
        <v>Nhân viên phục vụ hành khách hàng hóa</v>
      </c>
      <c r="E143" s="304">
        <f>VLOOKUP(B143,GD_LCD_HS_LNS!$B$4:$E$914,4,FALSE)</f>
        <v>3875000</v>
      </c>
      <c r="F143" s="305">
        <v>19028178495022</v>
      </c>
      <c r="G143" s="306">
        <f>VLOOKUP(B143,GD_CHAM_CONG!$C$6:$AN$912,38,FALSE)</f>
        <v>26</v>
      </c>
      <c r="H143" s="306">
        <f>VLOOKUP(B143,GD_CHAM_CONG!$C$6:$AS$912,39,FALSE)+VLOOKUP(B143,GD_CHAM_CONG!$C$6:$AS$912,40,FALSE)+VLOOKUP(B143,GD_CHAM_CONG!$C$6:$AS$912,41,FALSE)+VLOOKUP(B143,GD_CHAM_CONG!$C$6:$AS$912,42,FALSE)+VLOOKUP(B143,GD_CHAM_CONG!$C$6:$AS$912,43,FALSE)</f>
        <v>0</v>
      </c>
      <c r="I143" s="306">
        <f>VLOOKUP(B143,GD_CHAM_CONG!$C$6:$AV$912,44,FALSE)+VLOOKUP(B143,GD_CHAM_CONG!$C$6:$AV$912,45,FALSE)+VLOOKUP(B143,GD_CHAM_CONG!$C$6:$AV$912,46,FALSE)</f>
        <v>0</v>
      </c>
      <c r="J143" s="306">
        <f>VLOOKUP(B143,GD_CHAM_CONG!$C$6:$AW$912,47,FALSE)</f>
        <v>0</v>
      </c>
      <c r="K143" s="306">
        <f>VLOOKUP(B143,GD_CHAM_CONG!$C$6:$AZ$912,47,FALSE)+VLOOKUP(B143,GD_CHAM_CONG!$C$6:$AZ$912,48,FALSE)</f>
        <v>0</v>
      </c>
      <c r="L143" s="306">
        <f>VLOOKUP(B143,GD_CHAM_CONG!$C$6:$BF$912,50,FALSE)+VLOOKUP(B143,GD_CHAM_CONG!$C$6:$BF$912,51,FALSE)+VLOOKUP(B143,GD_CHAM_CONG!$C$6:$BF$912,52,FALSE)+VLOOKUP(B143,GD_CHAM_CONG!$C$6:$BF$912,53,FALSE)+VLOOKUP(B143,GD_CHAM_CONG!$C$6:$BF$912,54,FALSE)</f>
        <v>0</v>
      </c>
      <c r="M143" s="316">
        <f>VLOOKUP(B143,GD_CHAM_CONG!$C$1:$BJ$397,60,FALSE)</f>
        <v>0.95</v>
      </c>
      <c r="N143" s="308">
        <f>VLOOKUP(B143,RPT_LNS_LUONG_CHE_DO!$B$5:$BA$976,52,FALSE)</f>
        <v>6840000</v>
      </c>
      <c r="O143" s="308">
        <f>VLOOKUP(B143,RPT_LNS_LUONG_CHE_DO!$B$5:$CA$976,78,FALSE)</f>
        <v>0</v>
      </c>
      <c r="P143" s="308">
        <f>VLOOKUP(B143,RPT_PHU_CAP_TN!$B$5:$G$916,6,FALSE)</f>
        <v>0</v>
      </c>
      <c r="Q143" s="308">
        <f>VLOOKUP(B143,RPT_TIEN_AN_TRUA!$B$5:$I$957,8,FALSE)</f>
        <v>680000</v>
      </c>
      <c r="R143" s="308">
        <f>VLOOKUP(B143,RPT_LNS_LUONG_CHE_DO!$B$5:$CE$980,74,FALSE)+VLOOKUP(B143,RPT_LNS_LUONG_CHE_DO!$B$5:$CE$980,73,FALSE)</f>
        <v>0</v>
      </c>
      <c r="S143" s="308">
        <f t="shared" si="0"/>
        <v>7520000</v>
      </c>
      <c r="T143" s="309">
        <f>VLOOKUP(B143,RPT_BAO_HIEM!$B$5:$N$1004,11,FALSE)</f>
        <v>310000</v>
      </c>
      <c r="U143" s="309">
        <f>VLOOKUP(B143,RPT_BAO_HIEM!$B$5:$N$1004,12,FALSE)</f>
        <v>58125</v>
      </c>
      <c r="V143" s="309">
        <f>VLOOKUP(B143,RPT_BAO_HIEM!$B$5:$N$1004,13,FALSE)</f>
        <v>38750</v>
      </c>
      <c r="W143" s="310">
        <f>VLOOKUP(B143,RPT_DOAN_PHI!$B$5:$H$913,7,FALSE)</f>
        <v>68400</v>
      </c>
      <c r="X143" s="309">
        <f>VLOOKUP(B143,RPT_THUE!$B$5:$H$916,7,FALSE)</f>
        <v>0</v>
      </c>
      <c r="Y143" s="309">
        <f t="shared" si="1"/>
        <v>475275</v>
      </c>
      <c r="Z143" s="311">
        <f t="shared" si="2"/>
        <v>7044725</v>
      </c>
      <c r="AA143" s="311"/>
      <c r="AB143" s="311"/>
      <c r="AC143" s="311">
        <f t="shared" si="3"/>
        <v>7044725</v>
      </c>
    </row>
    <row r="144" spans="1:40" ht="17.25" customHeight="1">
      <c r="A144" s="302">
        <f t="shared" si="4"/>
        <v>139</v>
      </c>
      <c r="B144" s="303">
        <f>GD_LCD_HS_LNS!B142</f>
        <v>13670</v>
      </c>
      <c r="C144" s="303" t="str">
        <f>GD_LCD_HS_LNS!C142</f>
        <v>Nguyễn Thảo Ly</v>
      </c>
      <c r="D144" s="303" t="str">
        <f>GD_LCD_HS_LNS!D142</f>
        <v>Nhân viên phục vụ hành khách hàng hóa</v>
      </c>
      <c r="E144" s="304">
        <f>VLOOKUP(B144,GD_LCD_HS_LNS!$B$4:$E$914,4,FALSE)</f>
        <v>3875000</v>
      </c>
      <c r="F144" s="305">
        <v>19028960156016</v>
      </c>
      <c r="G144" s="306">
        <f>VLOOKUP(B144,GD_CHAM_CONG!$C$6:$AN$912,38,FALSE)</f>
        <v>26</v>
      </c>
      <c r="H144" s="306">
        <f>VLOOKUP(B144,GD_CHAM_CONG!$C$6:$AS$912,39,FALSE)+VLOOKUP(B144,GD_CHAM_CONG!$C$6:$AS$912,40,FALSE)+VLOOKUP(B144,GD_CHAM_CONG!$C$6:$AS$912,41,FALSE)+VLOOKUP(B144,GD_CHAM_CONG!$C$6:$AS$912,42,FALSE)+VLOOKUP(B144,GD_CHAM_CONG!$C$6:$AS$912,43,FALSE)</f>
        <v>0</v>
      </c>
      <c r="I144" s="306">
        <f>VLOOKUP(B144,GD_CHAM_CONG!$C$6:$AV$912,44,FALSE)+VLOOKUP(B144,GD_CHAM_CONG!$C$6:$AV$912,45,FALSE)+VLOOKUP(B144,GD_CHAM_CONG!$C$6:$AV$912,46,FALSE)</f>
        <v>0</v>
      </c>
      <c r="J144" s="306">
        <f>VLOOKUP(B144,GD_CHAM_CONG!$C$6:$AW$912,47,FALSE)</f>
        <v>0</v>
      </c>
      <c r="K144" s="306">
        <f>VLOOKUP(B144,GD_CHAM_CONG!$C$6:$AZ$912,47,FALSE)+VLOOKUP(B144,GD_CHAM_CONG!$C$6:$AZ$912,48,FALSE)</f>
        <v>0</v>
      </c>
      <c r="L144" s="306">
        <f>VLOOKUP(B144,GD_CHAM_CONG!$C$6:$BF$912,50,FALSE)+VLOOKUP(B144,GD_CHAM_CONG!$C$6:$BF$912,51,FALSE)+VLOOKUP(B144,GD_CHAM_CONG!$C$6:$BF$912,52,FALSE)+VLOOKUP(B144,GD_CHAM_CONG!$C$6:$BF$912,53,FALSE)+VLOOKUP(B144,GD_CHAM_CONG!$C$6:$BF$912,54,FALSE)</f>
        <v>0</v>
      </c>
      <c r="M144" s="307">
        <f>VLOOKUP(B144,GD_CHAM_CONG!$C$1:$BJ$397,60,FALSE)</f>
        <v>1.05</v>
      </c>
      <c r="N144" s="308">
        <f>VLOOKUP(B144,RPT_LNS_LUONG_CHE_DO!$B$5:$BA$976,52,FALSE)</f>
        <v>7560000.0000000009</v>
      </c>
      <c r="O144" s="308">
        <f>VLOOKUP(B144,RPT_LNS_LUONG_CHE_DO!$B$5:$CA$976,78,FALSE)</f>
        <v>0</v>
      </c>
      <c r="P144" s="308">
        <f>VLOOKUP(B144,RPT_PHU_CAP_TN!$B$5:$G$916,6,FALSE)</f>
        <v>0</v>
      </c>
      <c r="Q144" s="308">
        <f>VLOOKUP(B144,RPT_TIEN_AN_TRUA!$B$5:$I$957,8,FALSE)</f>
        <v>680000</v>
      </c>
      <c r="R144" s="308">
        <f>VLOOKUP(B144,RPT_LNS_LUONG_CHE_DO!$B$5:$CE$980,74,FALSE)+VLOOKUP(B144,RPT_LNS_LUONG_CHE_DO!$B$5:$CE$980,73,FALSE)</f>
        <v>0</v>
      </c>
      <c r="S144" s="308">
        <f t="shared" si="0"/>
        <v>8240000.0000000009</v>
      </c>
      <c r="T144" s="309">
        <f>VLOOKUP(B144,RPT_BAO_HIEM!$B$5:$N$1004,11,FALSE)</f>
        <v>310000</v>
      </c>
      <c r="U144" s="309">
        <f>VLOOKUP(B144,RPT_BAO_HIEM!$B$5:$N$1004,12,FALSE)</f>
        <v>58125</v>
      </c>
      <c r="V144" s="309">
        <f>VLOOKUP(B144,RPT_BAO_HIEM!$B$5:$N$1004,13,FALSE)</f>
        <v>38750</v>
      </c>
      <c r="W144" s="310">
        <f>VLOOKUP(B144,RPT_DOAN_PHI!$B$5:$H$913,7,FALSE)</f>
        <v>75600</v>
      </c>
      <c r="X144" s="309">
        <f>VLOOKUP(B144,RPT_THUE!$B$5:$H$916,7,FALSE)</f>
        <v>0</v>
      </c>
      <c r="Y144" s="309">
        <f t="shared" si="1"/>
        <v>482475</v>
      </c>
      <c r="Z144" s="311">
        <f t="shared" si="2"/>
        <v>7757525.0000000009</v>
      </c>
      <c r="AA144" s="311"/>
      <c r="AB144" s="311"/>
      <c r="AC144" s="311">
        <f t="shared" si="3"/>
        <v>7757525.0000000009</v>
      </c>
    </row>
    <row r="145" spans="1:29" ht="17.25" customHeight="1">
      <c r="A145" s="302">
        <f t="shared" si="4"/>
        <v>140</v>
      </c>
      <c r="B145" s="303">
        <f>GD_LCD_HS_LNS!B143</f>
        <v>13671</v>
      </c>
      <c r="C145" s="303" t="str">
        <f>GD_LCD_HS_LNS!C143</f>
        <v>Nguyễn Thị Phương Thảo</v>
      </c>
      <c r="D145" s="303" t="str">
        <f>GD_LCD_HS_LNS!D143</f>
        <v>Nhân viên phục vụ hành khách hàng hóa</v>
      </c>
      <c r="E145" s="304">
        <f>VLOOKUP(B145,GD_LCD_HS_LNS!$B$4:$E$914,4,FALSE)</f>
        <v>3875000</v>
      </c>
      <c r="F145" s="305">
        <v>19028960187019</v>
      </c>
      <c r="G145" s="306">
        <f>VLOOKUP(B145,GD_CHAM_CONG!$C$6:$AN$912,38,FALSE)</f>
        <v>24</v>
      </c>
      <c r="H145" s="306">
        <f>VLOOKUP(B145,GD_CHAM_CONG!$C$6:$AS$912,39,FALSE)+VLOOKUP(B145,GD_CHAM_CONG!$C$6:$AS$912,40,FALSE)+VLOOKUP(B145,GD_CHAM_CONG!$C$6:$AS$912,41,FALSE)+VLOOKUP(B145,GD_CHAM_CONG!$C$6:$AS$912,42,FALSE)+VLOOKUP(B145,GD_CHAM_CONG!$C$6:$AS$912,43,FALSE)</f>
        <v>2</v>
      </c>
      <c r="I145" s="306">
        <f>VLOOKUP(B145,GD_CHAM_CONG!$C$6:$AV$912,44,FALSE)+VLOOKUP(B145,GD_CHAM_CONG!$C$6:$AV$912,45,FALSE)+VLOOKUP(B145,GD_CHAM_CONG!$C$6:$AV$912,46,FALSE)</f>
        <v>0</v>
      </c>
      <c r="J145" s="306">
        <f>VLOOKUP(B145,GD_CHAM_CONG!$C$6:$AW$912,47,FALSE)</f>
        <v>0</v>
      </c>
      <c r="K145" s="306">
        <f>VLOOKUP(B145,GD_CHAM_CONG!$C$6:$AZ$912,47,FALSE)+VLOOKUP(B145,GD_CHAM_CONG!$C$6:$AZ$912,48,FALSE)</f>
        <v>0</v>
      </c>
      <c r="L145" s="306">
        <f>VLOOKUP(B145,GD_CHAM_CONG!$C$6:$BF$912,50,FALSE)+VLOOKUP(B145,GD_CHAM_CONG!$C$6:$BF$912,51,FALSE)+VLOOKUP(B145,GD_CHAM_CONG!$C$6:$BF$912,52,FALSE)+VLOOKUP(B145,GD_CHAM_CONG!$C$6:$BF$912,53,FALSE)+VLOOKUP(B145,GD_CHAM_CONG!$C$6:$BF$912,54,FALSE)</f>
        <v>0</v>
      </c>
      <c r="M145" s="307">
        <f>VLOOKUP(B145,GD_CHAM_CONG!$C$1:$BJ$397,60,FALSE)</f>
        <v>0.92</v>
      </c>
      <c r="N145" s="308">
        <f>VLOOKUP(B145,RPT_LNS_LUONG_CHE_DO!$B$5:$BA$976,52,FALSE)</f>
        <v>6114461.538461539</v>
      </c>
      <c r="O145" s="308">
        <f>VLOOKUP(B145,RPT_LNS_LUONG_CHE_DO!$B$5:$CA$976,78,FALSE)</f>
        <v>0</v>
      </c>
      <c r="P145" s="308">
        <f>VLOOKUP(B145,RPT_PHU_CAP_TN!$B$5:$G$916,6,FALSE)</f>
        <v>0</v>
      </c>
      <c r="Q145" s="308">
        <f>VLOOKUP(B145,RPT_TIEN_AN_TRUA!$B$5:$I$957,8,FALSE)</f>
        <v>627692.30769230775</v>
      </c>
      <c r="R145" s="308">
        <f>VLOOKUP(B145,RPT_LNS_LUONG_CHE_DO!$B$5:$CE$980,74,FALSE)+VLOOKUP(B145,RPT_LNS_LUONG_CHE_DO!$B$5:$CE$980,73,FALSE)</f>
        <v>0</v>
      </c>
      <c r="S145" s="308">
        <f t="shared" si="0"/>
        <v>6742153.8461538469</v>
      </c>
      <c r="T145" s="309">
        <f>VLOOKUP(B145,RPT_BAO_HIEM!$B$5:$N$1004,11,FALSE)</f>
        <v>310000</v>
      </c>
      <c r="U145" s="309">
        <f>VLOOKUP(B145,RPT_BAO_HIEM!$B$5:$N$1004,12,FALSE)</f>
        <v>58125</v>
      </c>
      <c r="V145" s="309">
        <f>VLOOKUP(B145,RPT_BAO_HIEM!$B$5:$N$1004,13,FALSE)</f>
        <v>38750</v>
      </c>
      <c r="W145" s="310">
        <f>VLOOKUP(B145,RPT_DOAN_PHI!$B$5:$H$913,7,FALSE)</f>
        <v>61145</v>
      </c>
      <c r="X145" s="309">
        <f>VLOOKUP(B145,RPT_THUE!$B$5:$H$916,7,FALSE)</f>
        <v>0</v>
      </c>
      <c r="Y145" s="309">
        <f t="shared" si="1"/>
        <v>468020</v>
      </c>
      <c r="Z145" s="311">
        <f t="shared" si="2"/>
        <v>6274133.8461538469</v>
      </c>
      <c r="AA145" s="311"/>
      <c r="AB145" s="311"/>
      <c r="AC145" s="311">
        <f t="shared" si="3"/>
        <v>6274133.8461538469</v>
      </c>
    </row>
    <row r="146" spans="1:29" ht="17.25" customHeight="1">
      <c r="A146" s="302">
        <f t="shared" si="4"/>
        <v>141</v>
      </c>
      <c r="B146" s="303">
        <f>GD_LCD_HS_LNS!B144</f>
        <v>13672</v>
      </c>
      <c r="C146" s="303" t="str">
        <f>GD_LCD_HS_LNS!C144</f>
        <v>Mai Thị Huyền Trang</v>
      </c>
      <c r="D146" s="303" t="str">
        <f>GD_LCD_HS_LNS!D144</f>
        <v>Nhân viên phục vụ hành khách hàng hóa</v>
      </c>
      <c r="E146" s="304">
        <f>VLOOKUP(B146,GD_LCD_HS_LNS!$B$4:$E$914,4,FALSE)</f>
        <v>3875000</v>
      </c>
      <c r="F146" s="305">
        <v>19028960199017</v>
      </c>
      <c r="G146" s="306">
        <f>VLOOKUP(B146,GD_CHAM_CONG!$C$6:$AN$912,38,FALSE)</f>
        <v>26</v>
      </c>
      <c r="H146" s="306">
        <f>VLOOKUP(B146,GD_CHAM_CONG!$C$6:$AS$912,39,FALSE)+VLOOKUP(B146,GD_CHAM_CONG!$C$6:$AS$912,40,FALSE)+VLOOKUP(B146,GD_CHAM_CONG!$C$6:$AS$912,41,FALSE)+VLOOKUP(B146,GD_CHAM_CONG!$C$6:$AS$912,42,FALSE)+VLOOKUP(B146,GD_CHAM_CONG!$C$6:$AS$912,43,FALSE)</f>
        <v>0</v>
      </c>
      <c r="I146" s="306">
        <f>VLOOKUP(B146,GD_CHAM_CONG!$C$6:$AV$912,44,FALSE)+VLOOKUP(B146,GD_CHAM_CONG!$C$6:$AV$912,45,FALSE)+VLOOKUP(B146,GD_CHAM_CONG!$C$6:$AV$912,46,FALSE)</f>
        <v>0</v>
      </c>
      <c r="J146" s="306">
        <f>VLOOKUP(B146,GD_CHAM_CONG!$C$6:$AW$912,47,FALSE)</f>
        <v>0</v>
      </c>
      <c r="K146" s="306">
        <f>VLOOKUP(B146,GD_CHAM_CONG!$C$6:$AZ$912,47,FALSE)+VLOOKUP(B146,GD_CHAM_CONG!$C$6:$AZ$912,48,FALSE)</f>
        <v>0</v>
      </c>
      <c r="L146" s="306">
        <f>VLOOKUP(B146,GD_CHAM_CONG!$C$6:$BF$912,50,FALSE)+VLOOKUP(B146,GD_CHAM_CONG!$C$6:$BF$912,51,FALSE)+VLOOKUP(B146,GD_CHAM_CONG!$C$6:$BF$912,52,FALSE)+VLOOKUP(B146,GD_CHAM_CONG!$C$6:$BF$912,53,FALSE)+VLOOKUP(B146,GD_CHAM_CONG!$C$6:$BF$912,54,FALSE)</f>
        <v>0</v>
      </c>
      <c r="M146" s="307">
        <f>VLOOKUP(B146,GD_CHAM_CONG!$C$1:$BJ$397,60,FALSE)</f>
        <v>1</v>
      </c>
      <c r="N146" s="308">
        <f>VLOOKUP(B146,RPT_LNS_LUONG_CHE_DO!$B$5:$BA$976,52,FALSE)</f>
        <v>7200000</v>
      </c>
      <c r="O146" s="308">
        <f>VLOOKUP(B146,RPT_LNS_LUONG_CHE_DO!$B$5:$CA$976,78,FALSE)</f>
        <v>0</v>
      </c>
      <c r="P146" s="308">
        <f>VLOOKUP(B146,RPT_PHU_CAP_TN!$B$5:$G$916,6,FALSE)</f>
        <v>0</v>
      </c>
      <c r="Q146" s="308">
        <f>VLOOKUP(B146,RPT_TIEN_AN_TRUA!$B$5:$I$957,8,FALSE)</f>
        <v>680000</v>
      </c>
      <c r="R146" s="308">
        <f>VLOOKUP(B146,RPT_LNS_LUONG_CHE_DO!$B$5:$CE$980,74,FALSE)+VLOOKUP(B146,RPT_LNS_LUONG_CHE_DO!$B$5:$CE$980,73,FALSE)</f>
        <v>0</v>
      </c>
      <c r="S146" s="308">
        <f t="shared" si="0"/>
        <v>7880000</v>
      </c>
      <c r="T146" s="309">
        <f>VLOOKUP(B146,RPT_BAO_HIEM!$B$5:$N$1004,11,FALSE)</f>
        <v>310000</v>
      </c>
      <c r="U146" s="309">
        <f>VLOOKUP(B146,RPT_BAO_HIEM!$B$5:$N$1004,12,FALSE)</f>
        <v>58125</v>
      </c>
      <c r="V146" s="309">
        <f>VLOOKUP(B146,RPT_BAO_HIEM!$B$5:$N$1004,13,FALSE)</f>
        <v>38750</v>
      </c>
      <c r="W146" s="310">
        <f>VLOOKUP(B146,RPT_DOAN_PHI!$B$5:$H$913,7,FALSE)</f>
        <v>72000</v>
      </c>
      <c r="X146" s="309">
        <f>VLOOKUP(B146,RPT_THUE!$B$5:$H$916,7,FALSE)</f>
        <v>0</v>
      </c>
      <c r="Y146" s="309">
        <f t="shared" si="1"/>
        <v>478875</v>
      </c>
      <c r="Z146" s="311">
        <f t="shared" si="2"/>
        <v>7401125</v>
      </c>
      <c r="AA146" s="311"/>
      <c r="AB146" s="311"/>
      <c r="AC146" s="311">
        <f t="shared" si="3"/>
        <v>7401125</v>
      </c>
    </row>
    <row r="147" spans="1:29" ht="17.25" customHeight="1">
      <c r="A147" s="302">
        <f t="shared" si="4"/>
        <v>142</v>
      </c>
      <c r="B147" s="303">
        <f>GD_LCD_HS_LNS!B145</f>
        <v>13673</v>
      </c>
      <c r="C147" s="303" t="str">
        <f>GD_LCD_HS_LNS!C145</f>
        <v>Đỗ Văn Thắng</v>
      </c>
      <c r="D147" s="303" t="str">
        <f>GD_LCD_HS_LNS!D145</f>
        <v>Nhân viên phục vụ hành khách hàng hóa</v>
      </c>
      <c r="E147" s="304">
        <f>VLOOKUP(B147,GD_LCD_HS_LNS!$B$4:$E$914,4,FALSE)</f>
        <v>3875000</v>
      </c>
      <c r="F147" s="305">
        <v>19028632709016</v>
      </c>
      <c r="G147" s="306">
        <f>VLOOKUP(B147,GD_CHAM_CONG!$C$6:$AN$912,38,FALSE)</f>
        <v>26</v>
      </c>
      <c r="H147" s="306">
        <f>VLOOKUP(B147,GD_CHAM_CONG!$C$6:$AS$912,39,FALSE)+VLOOKUP(B147,GD_CHAM_CONG!$C$6:$AS$912,40,FALSE)+VLOOKUP(B147,GD_CHAM_CONG!$C$6:$AS$912,41,FALSE)+VLOOKUP(B147,GD_CHAM_CONG!$C$6:$AS$912,42,FALSE)+VLOOKUP(B147,GD_CHAM_CONG!$C$6:$AS$912,43,FALSE)</f>
        <v>0</v>
      </c>
      <c r="I147" s="306">
        <f>VLOOKUP(B147,GD_CHAM_CONG!$C$6:$AV$912,44,FALSE)+VLOOKUP(B147,GD_CHAM_CONG!$C$6:$AV$912,45,FALSE)+VLOOKUP(B147,GD_CHAM_CONG!$C$6:$AV$912,46,FALSE)</f>
        <v>0</v>
      </c>
      <c r="J147" s="306">
        <f>VLOOKUP(B147,GD_CHAM_CONG!$C$6:$AW$912,47,FALSE)</f>
        <v>0</v>
      </c>
      <c r="K147" s="306">
        <f>VLOOKUP(B147,GD_CHAM_CONG!$C$6:$AZ$912,47,FALSE)+VLOOKUP(B147,GD_CHAM_CONG!$C$6:$AZ$912,48,FALSE)</f>
        <v>0</v>
      </c>
      <c r="L147" s="306">
        <f>VLOOKUP(B147,GD_CHAM_CONG!$C$6:$BF$912,50,FALSE)+VLOOKUP(B147,GD_CHAM_CONG!$C$6:$BF$912,51,FALSE)+VLOOKUP(B147,GD_CHAM_CONG!$C$6:$BF$912,52,FALSE)+VLOOKUP(B147,GD_CHAM_CONG!$C$6:$BF$912,53,FALSE)+VLOOKUP(B147,GD_CHAM_CONG!$C$6:$BF$912,54,FALSE)</f>
        <v>0</v>
      </c>
      <c r="M147" s="307">
        <f>VLOOKUP(B147,GD_CHAM_CONG!$C$1:$BJ$397,60,FALSE)</f>
        <v>0.99</v>
      </c>
      <c r="N147" s="308">
        <f>VLOOKUP(B147,RPT_LNS_LUONG_CHE_DO!$B$5:$BA$976,52,FALSE)</f>
        <v>7128000</v>
      </c>
      <c r="O147" s="308">
        <f>VLOOKUP(B147,RPT_LNS_LUONG_CHE_DO!$B$5:$CA$976,78,FALSE)</f>
        <v>0</v>
      </c>
      <c r="P147" s="308">
        <f>VLOOKUP(B147,RPT_PHU_CAP_TN!$B$5:$G$916,6,FALSE)</f>
        <v>0</v>
      </c>
      <c r="Q147" s="308">
        <f>VLOOKUP(B147,RPT_TIEN_AN_TRUA!$B$5:$I$957,8,FALSE)</f>
        <v>680000</v>
      </c>
      <c r="R147" s="308">
        <f>VLOOKUP(B147,RPT_LNS_LUONG_CHE_DO!$B$5:$CE$980,74,FALSE)+VLOOKUP(B147,RPT_LNS_LUONG_CHE_DO!$B$5:$CE$980,73,FALSE)</f>
        <v>0</v>
      </c>
      <c r="S147" s="308">
        <f t="shared" si="0"/>
        <v>7808000</v>
      </c>
      <c r="T147" s="309">
        <f>VLOOKUP(B147,RPT_BAO_HIEM!$B$5:$N$1004,11,FALSE)</f>
        <v>310000</v>
      </c>
      <c r="U147" s="309">
        <f>VLOOKUP(B147,RPT_BAO_HIEM!$B$5:$N$1004,12,FALSE)</f>
        <v>58125</v>
      </c>
      <c r="V147" s="309">
        <f>VLOOKUP(B147,RPT_BAO_HIEM!$B$5:$N$1004,13,FALSE)</f>
        <v>38750</v>
      </c>
      <c r="W147" s="310">
        <f>VLOOKUP(B147,RPT_DOAN_PHI!$B$5:$H$913,7,FALSE)</f>
        <v>71280</v>
      </c>
      <c r="X147" s="309">
        <f>VLOOKUP(B147,RPT_THUE!$B$5:$H$916,7,FALSE)</f>
        <v>0</v>
      </c>
      <c r="Y147" s="309">
        <f t="shared" si="1"/>
        <v>478155</v>
      </c>
      <c r="Z147" s="311">
        <f t="shared" si="2"/>
        <v>7329845</v>
      </c>
      <c r="AA147" s="311"/>
      <c r="AB147" s="311"/>
      <c r="AC147" s="311">
        <f t="shared" si="3"/>
        <v>7329845</v>
      </c>
    </row>
    <row r="148" spans="1:29" ht="17.25" customHeight="1">
      <c r="A148" s="302">
        <f t="shared" si="4"/>
        <v>143</v>
      </c>
      <c r="B148" s="303">
        <f>GD_LCD_HS_LNS!B146</f>
        <v>10572</v>
      </c>
      <c r="C148" s="303" t="str">
        <f>GD_LCD_HS_LNS!C146</f>
        <v>Võ Thị Hồng Minh</v>
      </c>
      <c r="D148" s="303" t="str">
        <f>GD_LCD_HS_LNS!D146</f>
        <v>NV PVHK</v>
      </c>
      <c r="E148" s="304">
        <f>VLOOKUP(B148,GD_LCD_HS_LNS!$B$4:$E$914,4,FALSE)</f>
        <v>3875000</v>
      </c>
      <c r="F148" s="305">
        <v>10522162218012</v>
      </c>
      <c r="G148" s="306">
        <f>VLOOKUP(B148,GD_CHAM_CONG!$C$6:$AN$912,38,FALSE)</f>
        <v>26</v>
      </c>
      <c r="H148" s="306">
        <f>VLOOKUP(B148,GD_CHAM_CONG!$C$6:$AS$912,39,FALSE)+VLOOKUP(B148,GD_CHAM_CONG!$C$6:$AS$912,40,FALSE)+VLOOKUP(B148,GD_CHAM_CONG!$C$6:$AS$912,41,FALSE)+VLOOKUP(B148,GD_CHAM_CONG!$C$6:$AS$912,42,FALSE)+VLOOKUP(B148,GD_CHAM_CONG!$C$6:$AS$912,43,FALSE)</f>
        <v>0</v>
      </c>
      <c r="I148" s="306">
        <f>VLOOKUP(B148,GD_CHAM_CONG!$C$6:$AV$912,44,FALSE)+VLOOKUP(B148,GD_CHAM_CONG!$C$6:$AV$912,45,FALSE)+VLOOKUP(B148,GD_CHAM_CONG!$C$6:$AV$912,46,FALSE)</f>
        <v>0</v>
      </c>
      <c r="J148" s="306">
        <f>VLOOKUP(B148,GD_CHAM_CONG!$C$6:$AW$912,47,FALSE)</f>
        <v>0</v>
      </c>
      <c r="K148" s="306">
        <f>VLOOKUP(B148,GD_CHAM_CONG!$C$6:$AZ$912,47,FALSE)+VLOOKUP(B148,GD_CHAM_CONG!$C$6:$AZ$912,48,FALSE)</f>
        <v>0</v>
      </c>
      <c r="L148" s="306">
        <f>VLOOKUP(B148,GD_CHAM_CONG!$C$6:$BF$912,50,FALSE)+VLOOKUP(B148,GD_CHAM_CONG!$C$6:$BF$912,51,FALSE)+VLOOKUP(B148,GD_CHAM_CONG!$C$6:$BF$912,52,FALSE)+VLOOKUP(B148,GD_CHAM_CONG!$C$6:$BF$912,53,FALSE)+VLOOKUP(B148,GD_CHAM_CONG!$C$6:$BF$912,54,FALSE)</f>
        <v>0</v>
      </c>
      <c r="M148" s="307">
        <f>VLOOKUP(B148,GD_CHAM_CONG!$C$1:$BJ$397,60,FALSE)</f>
        <v>1</v>
      </c>
      <c r="N148" s="308">
        <f>VLOOKUP(B148,RPT_LNS_LUONG_CHE_DO!$B$5:$BA$976,52,FALSE)</f>
        <v>9585000</v>
      </c>
      <c r="O148" s="308">
        <f>VLOOKUP(B148,RPT_LNS_LUONG_CHE_DO!$B$5:$CA$976,78,FALSE)</f>
        <v>0</v>
      </c>
      <c r="P148" s="308">
        <f>VLOOKUP(B148,RPT_PHU_CAP_TN!$B$5:$G$916,6,FALSE)</f>
        <v>155000</v>
      </c>
      <c r="Q148" s="308">
        <f>VLOOKUP(B148,RPT_TIEN_AN_TRUA!$B$5:$I$957,8,FALSE)</f>
        <v>680000</v>
      </c>
      <c r="R148" s="308">
        <f>VLOOKUP(B148,RPT_LNS_LUONG_CHE_DO!$B$5:$CE$980,74,FALSE)+VLOOKUP(B148,RPT_LNS_LUONG_CHE_DO!$B$5:$CE$980,73,FALSE)</f>
        <v>0</v>
      </c>
      <c r="S148" s="308">
        <f t="shared" si="0"/>
        <v>10420000</v>
      </c>
      <c r="T148" s="309">
        <f>VLOOKUP(B148,RPT_BAO_HIEM!$B$5:$N$1004,11,FALSE)</f>
        <v>310000</v>
      </c>
      <c r="U148" s="309">
        <f>VLOOKUP(B148,RPT_BAO_HIEM!$B$5:$N$1004,12,FALSE)</f>
        <v>58125</v>
      </c>
      <c r="V148" s="309">
        <f>VLOOKUP(B148,RPT_BAO_HIEM!$B$5:$N$1004,13,FALSE)</f>
        <v>38750</v>
      </c>
      <c r="W148" s="310">
        <f>VLOOKUP(B148,RPT_DOAN_PHI!$B$5:$H$913,7,FALSE)</f>
        <v>97400</v>
      </c>
      <c r="X148" s="309">
        <f>VLOOKUP(B148,RPT_THUE!$B$5:$H$916,7,FALSE)</f>
        <v>0</v>
      </c>
      <c r="Y148" s="309">
        <f t="shared" si="1"/>
        <v>504275</v>
      </c>
      <c r="Z148" s="311">
        <f t="shared" si="2"/>
        <v>9915725</v>
      </c>
      <c r="AA148" s="311"/>
      <c r="AB148" s="311"/>
      <c r="AC148" s="311">
        <f t="shared" si="3"/>
        <v>9915725</v>
      </c>
    </row>
    <row r="149" spans="1:29" ht="17.25" customHeight="1">
      <c r="A149" s="302">
        <f t="shared" si="4"/>
        <v>144</v>
      </c>
      <c r="B149" s="303">
        <f>GD_LCD_HS_LNS!B147</f>
        <v>10574</v>
      </c>
      <c r="C149" s="303" t="str">
        <f>GD_LCD_HS_LNS!C147</f>
        <v>Nguyễn Thị Hồng Duyên</v>
      </c>
      <c r="D149" s="303" t="str">
        <f>GD_LCD_HS_LNS!D147</f>
        <v>NV PVHK</v>
      </c>
      <c r="E149" s="304">
        <f>VLOOKUP(B149,GD_LCD_HS_LNS!$B$4:$E$914,4,FALSE)</f>
        <v>3875000</v>
      </c>
      <c r="F149" s="305">
        <v>10520235203016</v>
      </c>
      <c r="G149" s="306">
        <f>VLOOKUP(B149,GD_CHAM_CONG!$C$6:$AN$912,38,FALSE)</f>
        <v>26</v>
      </c>
      <c r="H149" s="306">
        <f>VLOOKUP(B149,GD_CHAM_CONG!$C$6:$AS$912,39,FALSE)+VLOOKUP(B149,GD_CHAM_CONG!$C$6:$AS$912,40,FALSE)+VLOOKUP(B149,GD_CHAM_CONG!$C$6:$AS$912,41,FALSE)+VLOOKUP(B149,GD_CHAM_CONG!$C$6:$AS$912,42,FALSE)+VLOOKUP(B149,GD_CHAM_CONG!$C$6:$AS$912,43,FALSE)</f>
        <v>0</v>
      </c>
      <c r="I149" s="306">
        <f>VLOOKUP(B149,GD_CHAM_CONG!$C$6:$AV$912,44,FALSE)+VLOOKUP(B149,GD_CHAM_CONG!$C$6:$AV$912,45,FALSE)+VLOOKUP(B149,GD_CHAM_CONG!$C$6:$AV$912,46,FALSE)</f>
        <v>0</v>
      </c>
      <c r="J149" s="306">
        <f>VLOOKUP(B149,GD_CHAM_CONG!$C$6:$AW$912,47,FALSE)</f>
        <v>0</v>
      </c>
      <c r="K149" s="306">
        <f>VLOOKUP(B149,GD_CHAM_CONG!$C$6:$AZ$912,47,FALSE)+VLOOKUP(B149,GD_CHAM_CONG!$C$6:$AZ$912,48,FALSE)</f>
        <v>0</v>
      </c>
      <c r="L149" s="306">
        <f>VLOOKUP(B149,GD_CHAM_CONG!$C$6:$BF$912,50,FALSE)+VLOOKUP(B149,GD_CHAM_CONG!$C$6:$BF$912,51,FALSE)+VLOOKUP(B149,GD_CHAM_CONG!$C$6:$BF$912,52,FALSE)+VLOOKUP(B149,GD_CHAM_CONG!$C$6:$BF$912,53,FALSE)+VLOOKUP(B149,GD_CHAM_CONG!$C$6:$BF$912,54,FALSE)</f>
        <v>0</v>
      </c>
      <c r="M149" s="307">
        <f>VLOOKUP(B149,GD_CHAM_CONG!$C$1:$BJ$397,60,FALSE)</f>
        <v>1</v>
      </c>
      <c r="N149" s="308">
        <f>VLOOKUP(B149,RPT_LNS_LUONG_CHE_DO!$B$5:$BA$976,52,FALSE)</f>
        <v>9585000</v>
      </c>
      <c r="O149" s="308">
        <f>VLOOKUP(B149,RPT_LNS_LUONG_CHE_DO!$B$5:$CA$976,78,FALSE)</f>
        <v>0</v>
      </c>
      <c r="P149" s="308">
        <f>VLOOKUP(B149,RPT_PHU_CAP_TN!$B$5:$G$916,6,FALSE)</f>
        <v>0</v>
      </c>
      <c r="Q149" s="308">
        <f>VLOOKUP(B149,RPT_TIEN_AN_TRUA!$B$5:$I$957,8,FALSE)</f>
        <v>680000</v>
      </c>
      <c r="R149" s="308">
        <f>VLOOKUP(B149,RPT_LNS_LUONG_CHE_DO!$B$5:$CE$980,74,FALSE)+VLOOKUP(B149,RPT_LNS_LUONG_CHE_DO!$B$5:$CE$980,73,FALSE)</f>
        <v>0</v>
      </c>
      <c r="S149" s="308">
        <f t="shared" si="0"/>
        <v>10265000</v>
      </c>
      <c r="T149" s="309">
        <f>VLOOKUP(B149,RPT_BAO_HIEM!$B$5:$N$1004,11,FALSE)</f>
        <v>310000</v>
      </c>
      <c r="U149" s="309">
        <f>VLOOKUP(B149,RPT_BAO_HIEM!$B$5:$N$1004,12,FALSE)</f>
        <v>58125</v>
      </c>
      <c r="V149" s="309">
        <f>VLOOKUP(B149,RPT_BAO_HIEM!$B$5:$N$1004,13,FALSE)</f>
        <v>38750</v>
      </c>
      <c r="W149" s="310">
        <f>VLOOKUP(B149,RPT_DOAN_PHI!$B$5:$H$913,7,FALSE)</f>
        <v>95850</v>
      </c>
      <c r="X149" s="309">
        <f>VLOOKUP(B149,RPT_THUE!$B$5:$H$916,7,FALSE)</f>
        <v>0</v>
      </c>
      <c r="Y149" s="309">
        <f t="shared" si="1"/>
        <v>502725</v>
      </c>
      <c r="Z149" s="311">
        <f t="shared" si="2"/>
        <v>9762275</v>
      </c>
      <c r="AA149" s="311"/>
      <c r="AB149" s="311"/>
      <c r="AC149" s="311">
        <f t="shared" si="3"/>
        <v>9762275</v>
      </c>
    </row>
    <row r="150" spans="1:29" ht="17.25" customHeight="1">
      <c r="A150" s="302">
        <f t="shared" si="4"/>
        <v>145</v>
      </c>
      <c r="B150" s="303">
        <f>GD_LCD_HS_LNS!B148</f>
        <v>10575</v>
      </c>
      <c r="C150" s="303" t="str">
        <f>GD_LCD_HS_LNS!C148</f>
        <v>Phan Thị Thu Hường</v>
      </c>
      <c r="D150" s="303" t="str">
        <f>GD_LCD_HS_LNS!D148</f>
        <v>Phó đội trường</v>
      </c>
      <c r="E150" s="304">
        <f>VLOOKUP(B150,GD_LCD_HS_LNS!$B$4:$E$914,4,FALSE)</f>
        <v>4921000</v>
      </c>
      <c r="F150" s="305">
        <v>10520104989014</v>
      </c>
      <c r="G150" s="306">
        <f>VLOOKUP(B150,GD_CHAM_CONG!$C$6:$AN$912,38,FALSE)</f>
        <v>26</v>
      </c>
      <c r="H150" s="306">
        <f>VLOOKUP(B150,GD_CHAM_CONG!$C$6:$AS$912,39,FALSE)+VLOOKUP(B150,GD_CHAM_CONG!$C$6:$AS$912,40,FALSE)+VLOOKUP(B150,GD_CHAM_CONG!$C$6:$AS$912,41,FALSE)+VLOOKUP(B150,GD_CHAM_CONG!$C$6:$AS$912,42,FALSE)+VLOOKUP(B150,GD_CHAM_CONG!$C$6:$AS$912,43,FALSE)</f>
        <v>0</v>
      </c>
      <c r="I150" s="306">
        <f>VLOOKUP(B150,GD_CHAM_CONG!$C$6:$AV$912,44,FALSE)+VLOOKUP(B150,GD_CHAM_CONG!$C$6:$AV$912,45,FALSE)+VLOOKUP(B150,GD_CHAM_CONG!$C$6:$AV$912,46,FALSE)</f>
        <v>0</v>
      </c>
      <c r="J150" s="306">
        <f>VLOOKUP(B150,GD_CHAM_CONG!$C$6:$AW$912,47,FALSE)</f>
        <v>0</v>
      </c>
      <c r="K150" s="306">
        <f>VLOOKUP(B150,GD_CHAM_CONG!$C$6:$AZ$912,47,FALSE)+VLOOKUP(B150,GD_CHAM_CONG!$C$6:$AZ$912,48,FALSE)</f>
        <v>0</v>
      </c>
      <c r="L150" s="306">
        <f>VLOOKUP(B150,GD_CHAM_CONG!$C$6:$BF$912,50,FALSE)+VLOOKUP(B150,GD_CHAM_CONG!$C$6:$BF$912,51,FALSE)+VLOOKUP(B150,GD_CHAM_CONG!$C$6:$BF$912,52,FALSE)+VLOOKUP(B150,GD_CHAM_CONG!$C$6:$BF$912,53,FALSE)+VLOOKUP(B150,GD_CHAM_CONG!$C$6:$BF$912,54,FALSE)</f>
        <v>0</v>
      </c>
      <c r="M150" s="307">
        <f>VLOOKUP(B150,GD_CHAM_CONG!$C$1:$BJ$397,60,FALSE)</f>
        <v>1</v>
      </c>
      <c r="N150" s="308">
        <f>VLOOKUP(B150,RPT_LNS_LUONG_CHE_DO!$B$5:$BA$976,52,FALSE)</f>
        <v>14715000</v>
      </c>
      <c r="O150" s="308">
        <f>VLOOKUP(B150,RPT_LNS_LUONG_CHE_DO!$B$5:$CA$976,78,FALSE)</f>
        <v>0</v>
      </c>
      <c r="P150" s="308">
        <f>VLOOKUP(B150,RPT_PHU_CAP_TN!$B$5:$G$916,6,FALSE)</f>
        <v>0</v>
      </c>
      <c r="Q150" s="308">
        <f>VLOOKUP(B150,RPT_TIEN_AN_TRUA!$B$5:$I$957,8,FALSE)</f>
        <v>680000</v>
      </c>
      <c r="R150" s="308">
        <f>VLOOKUP(B150,RPT_LNS_LUONG_CHE_DO!$B$5:$CE$980,74,FALSE)+VLOOKUP(B150,RPT_LNS_LUONG_CHE_DO!$B$5:$CE$980,73,FALSE)</f>
        <v>0</v>
      </c>
      <c r="S150" s="308">
        <f t="shared" si="0"/>
        <v>15395000</v>
      </c>
      <c r="T150" s="309">
        <f>VLOOKUP(B150,RPT_BAO_HIEM!$B$5:$N$1004,11,FALSE)</f>
        <v>393680</v>
      </c>
      <c r="U150" s="309">
        <f>VLOOKUP(B150,RPT_BAO_HIEM!$B$5:$N$1004,12,FALSE)</f>
        <v>73815</v>
      </c>
      <c r="V150" s="309">
        <f>VLOOKUP(B150,RPT_BAO_HIEM!$B$5:$N$1004,13,FALSE)</f>
        <v>49210</v>
      </c>
      <c r="W150" s="310">
        <f>VLOOKUP(B150,RPT_DOAN_PHI!$B$5:$H$913,7,FALSE)</f>
        <v>115000</v>
      </c>
      <c r="X150" s="309">
        <f>VLOOKUP(B150,RPT_THUE!$B$5:$H$916,7,FALSE)</f>
        <v>0</v>
      </c>
      <c r="Y150" s="309">
        <f t="shared" si="1"/>
        <v>631705</v>
      </c>
      <c r="Z150" s="311">
        <f t="shared" si="2"/>
        <v>14763295</v>
      </c>
      <c r="AA150" s="311"/>
      <c r="AB150" s="311"/>
      <c r="AC150" s="311">
        <f t="shared" si="3"/>
        <v>14763295</v>
      </c>
    </row>
    <row r="151" spans="1:29" ht="17.25" customHeight="1">
      <c r="A151" s="302">
        <f t="shared" si="4"/>
        <v>146</v>
      </c>
      <c r="B151" s="303">
        <f>GD_LCD_HS_LNS!B149</f>
        <v>10579</v>
      </c>
      <c r="C151" s="303" t="str">
        <f>GD_LCD_HS_LNS!C149</f>
        <v>Tạ Thị Cẩm Vân</v>
      </c>
      <c r="D151" s="303" t="str">
        <f>GD_LCD_HS_LNS!D149</f>
        <v>NV PVHK</v>
      </c>
      <c r="E151" s="304">
        <f>VLOOKUP(B151,GD_LCD_HS_LNS!$B$4:$E$914,4,FALSE)</f>
        <v>3875000</v>
      </c>
      <c r="F151" s="305">
        <v>10525139513014</v>
      </c>
      <c r="G151" s="306">
        <f>VLOOKUP(B151,GD_CHAM_CONG!$C$6:$AN$912,38,FALSE)</f>
        <v>13</v>
      </c>
      <c r="H151" s="306">
        <f>VLOOKUP(B151,GD_CHAM_CONG!$C$6:$AS$912,39,FALSE)+VLOOKUP(B151,GD_CHAM_CONG!$C$6:$AS$912,40,FALSE)+VLOOKUP(B151,GD_CHAM_CONG!$C$6:$AS$912,41,FALSE)+VLOOKUP(B151,GD_CHAM_CONG!$C$6:$AS$912,42,FALSE)+VLOOKUP(B151,GD_CHAM_CONG!$C$6:$AS$912,43,FALSE)</f>
        <v>0</v>
      </c>
      <c r="I151" s="306">
        <f>VLOOKUP(B151,GD_CHAM_CONG!$C$6:$AV$912,44,FALSE)+VLOOKUP(B151,GD_CHAM_CONG!$C$6:$AV$912,45,FALSE)+VLOOKUP(B151,GD_CHAM_CONG!$C$6:$AV$912,46,FALSE)</f>
        <v>0</v>
      </c>
      <c r="J151" s="306">
        <f>VLOOKUP(B151,GD_CHAM_CONG!$C$6:$AW$912,47,FALSE)</f>
        <v>0</v>
      </c>
      <c r="K151" s="306">
        <f>VLOOKUP(B151,GD_CHAM_CONG!$C$6:$AZ$912,47,FALSE)+VLOOKUP(B151,GD_CHAM_CONG!$C$6:$AZ$912,48,FALSE)</f>
        <v>12</v>
      </c>
      <c r="L151" s="306">
        <f>VLOOKUP(B151,GD_CHAM_CONG!$C$6:$BF$912,50,FALSE)+VLOOKUP(B151,GD_CHAM_CONG!$C$6:$BF$912,51,FALSE)+VLOOKUP(B151,GD_CHAM_CONG!$C$6:$BF$912,52,FALSE)+VLOOKUP(B151,GD_CHAM_CONG!$C$6:$BF$912,53,FALSE)+VLOOKUP(B151,GD_CHAM_CONG!$C$6:$BF$912,54,FALSE)</f>
        <v>0</v>
      </c>
      <c r="M151" s="307">
        <f>VLOOKUP(B151,GD_CHAM_CONG!$C$1:$BJ$397,60,FALSE)</f>
        <v>1</v>
      </c>
      <c r="N151" s="308">
        <f>VLOOKUP(B151,RPT_LNS_LUONG_CHE_DO!$B$5:$BA$976,52,FALSE)</f>
        <v>4522499.9999999991</v>
      </c>
      <c r="O151" s="308">
        <f>VLOOKUP(B151,RPT_LNS_LUONG_CHE_DO!$B$5:$CA$976,78,FALSE)</f>
        <v>1788461.5384615385</v>
      </c>
      <c r="P151" s="308">
        <f>VLOOKUP(B151,RPT_PHU_CAP_TN!$B$5:$G$916,6,FALSE)</f>
        <v>0</v>
      </c>
      <c r="Q151" s="308">
        <f>VLOOKUP(B151,RPT_TIEN_AN_TRUA!$B$5:$I$957,8,FALSE)</f>
        <v>340000</v>
      </c>
      <c r="R151" s="308">
        <f>VLOOKUP(B151,RPT_LNS_LUONG_CHE_DO!$B$5:$CE$980,74,FALSE)+VLOOKUP(B151,RPT_LNS_LUONG_CHE_DO!$B$5:$CE$980,73,FALSE)</f>
        <v>0</v>
      </c>
      <c r="S151" s="308">
        <f t="shared" si="0"/>
        <v>6650961.538461538</v>
      </c>
      <c r="T151" s="309">
        <f>VLOOKUP(B151,RPT_BAO_HIEM!$B$5:$N$1004,11,FALSE)</f>
        <v>310000</v>
      </c>
      <c r="U151" s="309">
        <f>VLOOKUP(B151,RPT_BAO_HIEM!$B$5:$N$1004,12,FALSE)</f>
        <v>58125</v>
      </c>
      <c r="V151" s="309">
        <f>VLOOKUP(B151,RPT_BAO_HIEM!$B$5:$N$1004,13,FALSE)</f>
        <v>38750</v>
      </c>
      <c r="W151" s="310">
        <f>VLOOKUP(B151,RPT_DOAN_PHI!$B$5:$H$913,7,FALSE)</f>
        <v>63110</v>
      </c>
      <c r="X151" s="309">
        <f>VLOOKUP(B151,RPT_THUE!$B$5:$H$916,7,FALSE)</f>
        <v>0</v>
      </c>
      <c r="Y151" s="309">
        <f t="shared" si="1"/>
        <v>469985</v>
      </c>
      <c r="Z151" s="311">
        <f t="shared" si="2"/>
        <v>6180976.538461538</v>
      </c>
      <c r="AA151" s="311"/>
      <c r="AB151" s="311"/>
      <c r="AC151" s="311">
        <f t="shared" si="3"/>
        <v>6180976.538461538</v>
      </c>
    </row>
    <row r="152" spans="1:29" ht="17.25" customHeight="1">
      <c r="A152" s="302">
        <f t="shared" si="4"/>
        <v>147</v>
      </c>
      <c r="B152" s="303">
        <f>GD_LCD_HS_LNS!B150</f>
        <v>10581</v>
      </c>
      <c r="C152" s="303" t="str">
        <f>GD_LCD_HS_LNS!C150</f>
        <v>Nguyễn Thị Hoài</v>
      </c>
      <c r="D152" s="303" t="str">
        <f>GD_LCD_HS_LNS!D150</f>
        <v>NV PVHK</v>
      </c>
      <c r="E152" s="304">
        <f>VLOOKUP(B152,GD_LCD_HS_LNS!$B$4:$E$914,4,FALSE)</f>
        <v>3875000</v>
      </c>
      <c r="F152" s="305">
        <v>10524103453019</v>
      </c>
      <c r="G152" s="306">
        <f>VLOOKUP(B152,GD_CHAM_CONG!$C$6:$AN$912,38,FALSE)</f>
        <v>26</v>
      </c>
      <c r="H152" s="306">
        <f>VLOOKUP(B152,GD_CHAM_CONG!$C$6:$AS$912,39,FALSE)+VLOOKUP(B152,GD_CHAM_CONG!$C$6:$AS$912,40,FALSE)+VLOOKUP(B152,GD_CHAM_CONG!$C$6:$AS$912,41,FALSE)+VLOOKUP(B152,GD_CHAM_CONG!$C$6:$AS$912,42,FALSE)+VLOOKUP(B152,GD_CHAM_CONG!$C$6:$AS$912,43,FALSE)</f>
        <v>0</v>
      </c>
      <c r="I152" s="306">
        <f>VLOOKUP(B152,GD_CHAM_CONG!$C$6:$AV$912,44,FALSE)+VLOOKUP(B152,GD_CHAM_CONG!$C$6:$AV$912,45,FALSE)+VLOOKUP(B152,GD_CHAM_CONG!$C$6:$AV$912,46,FALSE)</f>
        <v>0</v>
      </c>
      <c r="J152" s="306">
        <f>VLOOKUP(B152,GD_CHAM_CONG!$C$6:$AW$912,47,FALSE)</f>
        <v>0</v>
      </c>
      <c r="K152" s="306">
        <f>VLOOKUP(B152,GD_CHAM_CONG!$C$6:$AZ$912,47,FALSE)+VLOOKUP(B152,GD_CHAM_CONG!$C$6:$AZ$912,48,FALSE)</f>
        <v>0</v>
      </c>
      <c r="L152" s="306">
        <f>VLOOKUP(B152,GD_CHAM_CONG!$C$6:$BF$912,50,FALSE)+VLOOKUP(B152,GD_CHAM_CONG!$C$6:$BF$912,51,FALSE)+VLOOKUP(B152,GD_CHAM_CONG!$C$6:$BF$912,52,FALSE)+VLOOKUP(B152,GD_CHAM_CONG!$C$6:$BF$912,53,FALSE)+VLOOKUP(B152,GD_CHAM_CONG!$C$6:$BF$912,54,FALSE)</f>
        <v>0</v>
      </c>
      <c r="M152" s="307">
        <f>VLOOKUP(B152,GD_CHAM_CONG!$C$1:$BJ$397,60,FALSE)</f>
        <v>1.05</v>
      </c>
      <c r="N152" s="308">
        <f>VLOOKUP(B152,RPT_LNS_LUONG_CHE_DO!$B$5:$BA$976,52,FALSE)</f>
        <v>8977500</v>
      </c>
      <c r="O152" s="308">
        <f>VLOOKUP(B152,RPT_LNS_LUONG_CHE_DO!$B$5:$CA$976,78,FALSE)</f>
        <v>0</v>
      </c>
      <c r="P152" s="308">
        <f>VLOOKUP(B152,RPT_PHU_CAP_TN!$B$5:$G$916,6,FALSE)</f>
        <v>155000</v>
      </c>
      <c r="Q152" s="308">
        <f>VLOOKUP(B152,RPT_TIEN_AN_TRUA!$B$5:$I$957,8,FALSE)</f>
        <v>680000</v>
      </c>
      <c r="R152" s="308">
        <f>VLOOKUP(B152,RPT_LNS_LUONG_CHE_DO!$B$5:$CE$980,74,FALSE)+VLOOKUP(B152,RPT_LNS_LUONG_CHE_DO!$B$5:$CE$980,73,FALSE)</f>
        <v>0</v>
      </c>
      <c r="S152" s="308">
        <f t="shared" si="0"/>
        <v>9812500</v>
      </c>
      <c r="T152" s="309">
        <f>VLOOKUP(B152,RPT_BAO_HIEM!$B$5:$N$1004,11,FALSE)</f>
        <v>310000</v>
      </c>
      <c r="U152" s="309">
        <f>VLOOKUP(B152,RPT_BAO_HIEM!$B$5:$N$1004,12,FALSE)</f>
        <v>58125</v>
      </c>
      <c r="V152" s="309">
        <f>VLOOKUP(B152,RPT_BAO_HIEM!$B$5:$N$1004,13,FALSE)</f>
        <v>38750</v>
      </c>
      <c r="W152" s="310">
        <f>VLOOKUP(B152,RPT_DOAN_PHI!$B$5:$H$913,7,FALSE)</f>
        <v>91325</v>
      </c>
      <c r="X152" s="309">
        <f>VLOOKUP(B152,RPT_THUE!$B$5:$H$916,7,FALSE)</f>
        <v>0</v>
      </c>
      <c r="Y152" s="309">
        <f t="shared" si="1"/>
        <v>498200</v>
      </c>
      <c r="Z152" s="311">
        <f t="shared" si="2"/>
        <v>9314300</v>
      </c>
      <c r="AA152" s="311"/>
      <c r="AB152" s="311"/>
      <c r="AC152" s="311">
        <f t="shared" si="3"/>
        <v>9314300</v>
      </c>
    </row>
    <row r="153" spans="1:29" ht="17.25" customHeight="1">
      <c r="A153" s="302">
        <f t="shared" si="4"/>
        <v>148</v>
      </c>
      <c r="B153" s="303">
        <f>GD_LCD_HS_LNS!B151</f>
        <v>10587</v>
      </c>
      <c r="C153" s="303" t="str">
        <f>GD_LCD_HS_LNS!C151</f>
        <v>Nguyễn Thị Tú Oanh</v>
      </c>
      <c r="D153" s="303" t="str">
        <f>GD_LCD_HS_LNS!D151</f>
        <v>NV PVHK</v>
      </c>
      <c r="E153" s="304">
        <f>VLOOKUP(B153,GD_LCD_HS_LNS!$B$4:$E$914,4,FALSE)</f>
        <v>3875000</v>
      </c>
      <c r="F153" s="305"/>
      <c r="G153" s="306">
        <f>VLOOKUP(B153,GD_CHAM_CONG!$C$6:$AN$912,38,FALSE)</f>
        <v>0</v>
      </c>
      <c r="H153" s="306">
        <f>VLOOKUP(B153,GD_CHAM_CONG!$C$6:$AS$912,39,FALSE)+VLOOKUP(B153,GD_CHAM_CONG!$C$6:$AS$912,40,FALSE)+VLOOKUP(B153,GD_CHAM_CONG!$C$6:$AS$912,41,FALSE)+VLOOKUP(B153,GD_CHAM_CONG!$C$6:$AS$912,42,FALSE)+VLOOKUP(B153,GD_CHAM_CONG!$C$6:$AS$912,43,FALSE)</f>
        <v>5</v>
      </c>
      <c r="I153" s="306">
        <f>VLOOKUP(B153,GD_CHAM_CONG!$C$6:$AV$912,44,FALSE)+VLOOKUP(B153,GD_CHAM_CONG!$C$6:$AV$912,45,FALSE)+VLOOKUP(B153,GD_CHAM_CONG!$C$6:$AV$912,46,FALSE)</f>
        <v>0</v>
      </c>
      <c r="J153" s="306">
        <f>VLOOKUP(B153,GD_CHAM_CONG!$C$6:$AW$912,47,FALSE)</f>
        <v>0</v>
      </c>
      <c r="K153" s="306">
        <f>VLOOKUP(B153,GD_CHAM_CONG!$C$6:$AZ$912,47,FALSE)+VLOOKUP(B153,GD_CHAM_CONG!$C$6:$AZ$912,48,FALSE)</f>
        <v>16</v>
      </c>
      <c r="L153" s="306">
        <f>VLOOKUP(B153,GD_CHAM_CONG!$C$6:$BF$912,50,FALSE)+VLOOKUP(B153,GD_CHAM_CONG!$C$6:$BF$912,51,FALSE)+VLOOKUP(B153,GD_CHAM_CONG!$C$6:$BF$912,52,FALSE)+VLOOKUP(B153,GD_CHAM_CONG!$C$6:$BF$912,53,FALSE)+VLOOKUP(B153,GD_CHAM_CONG!$C$6:$BF$912,54,FALSE)</f>
        <v>0</v>
      </c>
      <c r="M153" s="307">
        <f>VLOOKUP(B153,GD_CHAM_CONG!$C$1:$BJ$397,60,FALSE)</f>
        <v>1</v>
      </c>
      <c r="N153" s="308">
        <f>VLOOKUP(B153,RPT_LNS_LUONG_CHE_DO!$B$5:$BA$976,52,FALSE)</f>
        <v>0</v>
      </c>
      <c r="O153" s="308">
        <f>VLOOKUP(B153,RPT_LNS_LUONG_CHE_DO!$B$5:$CA$976,78,FALSE)</f>
        <v>2384615.384615385</v>
      </c>
      <c r="P153" s="308">
        <f>VLOOKUP(B153,RPT_PHU_CAP_TN!$B$5:$G$916,6,FALSE)</f>
        <v>0</v>
      </c>
      <c r="Q153" s="308">
        <f>VLOOKUP(B153,RPT_TIEN_AN_TRUA!$B$5:$I$957,8,FALSE)</f>
        <v>0</v>
      </c>
      <c r="R153" s="308">
        <f>VLOOKUP(B153,RPT_LNS_LUONG_CHE_DO!$B$5:$CE$980,74,FALSE)+VLOOKUP(B153,RPT_LNS_LUONG_CHE_DO!$B$5:$CE$980,73,FALSE)</f>
        <v>0</v>
      </c>
      <c r="S153" s="308">
        <f t="shared" si="0"/>
        <v>2384615.384615385</v>
      </c>
      <c r="T153" s="309">
        <f>VLOOKUP(B153,RPT_BAO_HIEM!$B$5:$N$1004,11,FALSE)</f>
        <v>310000</v>
      </c>
      <c r="U153" s="309">
        <f>VLOOKUP(B153,RPT_BAO_HIEM!$B$5:$N$1004,12,FALSE)</f>
        <v>58125</v>
      </c>
      <c r="V153" s="309">
        <f>VLOOKUP(B153,RPT_BAO_HIEM!$B$5:$N$1004,13,FALSE)</f>
        <v>38750</v>
      </c>
      <c r="W153" s="310">
        <f>VLOOKUP(B153,RPT_DOAN_PHI!$B$5:$H$913,7,FALSE)</f>
        <v>23846</v>
      </c>
      <c r="X153" s="309">
        <f>VLOOKUP(B153,RPT_THUE!$B$5:$H$916,7,FALSE)</f>
        <v>0</v>
      </c>
      <c r="Y153" s="309">
        <f t="shared" si="1"/>
        <v>430721</v>
      </c>
      <c r="Z153" s="311">
        <f t="shared" si="2"/>
        <v>1953894.384615385</v>
      </c>
      <c r="AA153" s="311"/>
      <c r="AB153" s="311"/>
      <c r="AC153" s="311">
        <f t="shared" si="3"/>
        <v>1953894.384615385</v>
      </c>
    </row>
    <row r="154" spans="1:29" ht="17.25" customHeight="1">
      <c r="A154" s="302">
        <f t="shared" si="4"/>
        <v>149</v>
      </c>
      <c r="B154" s="303">
        <f>GD_LCD_HS_LNS!B152</f>
        <v>10592</v>
      </c>
      <c r="C154" s="303" t="str">
        <f>GD_LCD_HS_LNS!C152</f>
        <v>Trần Thị Thu Huyền</v>
      </c>
      <c r="D154" s="303" t="str">
        <f>GD_LCD_HS_LNS!D152</f>
        <v>NV PVHK</v>
      </c>
      <c r="E154" s="304">
        <f>VLOOKUP(B154,GD_LCD_HS_LNS!$B$4:$E$914,4,FALSE)</f>
        <v>3875000</v>
      </c>
      <c r="F154" s="305"/>
      <c r="G154" s="306">
        <f>VLOOKUP(B154,GD_CHAM_CONG!$C$6:$AN$912,38,FALSE)</f>
        <v>14</v>
      </c>
      <c r="H154" s="306">
        <f>VLOOKUP(B154,GD_CHAM_CONG!$C$6:$AS$912,39,FALSE)+VLOOKUP(B154,GD_CHAM_CONG!$C$6:$AS$912,40,FALSE)+VLOOKUP(B154,GD_CHAM_CONG!$C$6:$AS$912,41,FALSE)+VLOOKUP(B154,GD_CHAM_CONG!$C$6:$AS$912,42,FALSE)+VLOOKUP(B154,GD_CHAM_CONG!$C$6:$AS$912,43,FALSE)</f>
        <v>0</v>
      </c>
      <c r="I154" s="306">
        <f>VLOOKUP(B154,GD_CHAM_CONG!$C$6:$AV$912,44,FALSE)+VLOOKUP(B154,GD_CHAM_CONG!$C$6:$AV$912,45,FALSE)+VLOOKUP(B154,GD_CHAM_CONG!$C$6:$AV$912,46,FALSE)</f>
        <v>0</v>
      </c>
      <c r="J154" s="306">
        <f>VLOOKUP(B154,GD_CHAM_CONG!$C$6:$AW$912,47,FALSE)</f>
        <v>0</v>
      </c>
      <c r="K154" s="306">
        <f>VLOOKUP(B154,GD_CHAM_CONG!$C$6:$AZ$912,47,FALSE)+VLOOKUP(B154,GD_CHAM_CONG!$C$6:$AZ$912,48,FALSE)</f>
        <v>0</v>
      </c>
      <c r="L154" s="306">
        <f>VLOOKUP(B154,GD_CHAM_CONG!$C$6:$BF$912,50,FALSE)+VLOOKUP(B154,GD_CHAM_CONG!$C$6:$BF$912,51,FALSE)+VLOOKUP(B154,GD_CHAM_CONG!$C$6:$BF$912,52,FALSE)+VLOOKUP(B154,GD_CHAM_CONG!$C$6:$BF$912,53,FALSE)+VLOOKUP(B154,GD_CHAM_CONG!$C$6:$BF$912,54,FALSE)</f>
        <v>0</v>
      </c>
      <c r="M154" s="307">
        <f>VLOOKUP(B154,GD_CHAM_CONG!$C$1:$BJ$397,60,FALSE)</f>
        <v>1</v>
      </c>
      <c r="N154" s="308">
        <f>VLOOKUP(B154,RPT_LNS_LUONG_CHE_DO!$B$5:$BA$976,52,FALSE)</f>
        <v>4361538.461538462</v>
      </c>
      <c r="O154" s="308">
        <f>VLOOKUP(B154,RPT_LNS_LUONG_CHE_DO!$B$5:$CA$976,78,FALSE)</f>
        <v>0</v>
      </c>
      <c r="P154" s="308">
        <f>VLOOKUP(B154,RPT_PHU_CAP_TN!$B$5:$G$916,6,FALSE)</f>
        <v>0</v>
      </c>
      <c r="Q154" s="308">
        <f>VLOOKUP(B154,RPT_TIEN_AN_TRUA!$B$5:$I$957,8,FALSE)</f>
        <v>366153.84615384613</v>
      </c>
      <c r="R154" s="308">
        <f>VLOOKUP(B154,RPT_LNS_LUONG_CHE_DO!$B$5:$CE$980,74,FALSE)+VLOOKUP(B154,RPT_LNS_LUONG_CHE_DO!$B$5:$CE$980,73,FALSE)</f>
        <v>0</v>
      </c>
      <c r="S154" s="308">
        <f t="shared" si="0"/>
        <v>4727692.307692308</v>
      </c>
      <c r="T154" s="309">
        <f>VLOOKUP(B154,RPT_BAO_HIEM!$B$5:$N$1004,11,FALSE)</f>
        <v>310000</v>
      </c>
      <c r="U154" s="309">
        <f>VLOOKUP(B154,RPT_BAO_HIEM!$B$5:$N$1004,12,FALSE)</f>
        <v>58125</v>
      </c>
      <c r="V154" s="309">
        <f>VLOOKUP(B154,RPT_BAO_HIEM!$B$5:$N$1004,13,FALSE)</f>
        <v>38750</v>
      </c>
      <c r="W154" s="310">
        <f>VLOOKUP(B154,RPT_DOAN_PHI!$B$5:$H$913,7,FALSE)</f>
        <v>43615</v>
      </c>
      <c r="X154" s="309">
        <f>VLOOKUP(B154,RPT_THUE!$B$5:$H$916,7,FALSE)</f>
        <v>0</v>
      </c>
      <c r="Y154" s="309">
        <f t="shared" si="1"/>
        <v>450490</v>
      </c>
      <c r="Z154" s="311">
        <f t="shared" si="2"/>
        <v>4277202.307692308</v>
      </c>
      <c r="AA154" s="311"/>
      <c r="AB154" s="311"/>
      <c r="AC154" s="311">
        <f t="shared" si="3"/>
        <v>4277202.307692308</v>
      </c>
    </row>
    <row r="155" spans="1:29" ht="17.25" customHeight="1">
      <c r="A155" s="302">
        <f t="shared" si="4"/>
        <v>150</v>
      </c>
      <c r="B155" s="303">
        <f>GD_LCD_HS_LNS!B153</f>
        <v>10604</v>
      </c>
      <c r="C155" s="303" t="str">
        <f>GD_LCD_HS_LNS!C153</f>
        <v>Nguyễn Thị Hồng</v>
      </c>
      <c r="D155" s="303" t="str">
        <f>GD_LCD_HS_LNS!D153</f>
        <v>NV PVHK</v>
      </c>
      <c r="E155" s="304">
        <f>VLOOKUP(B155,GD_LCD_HS_LNS!$B$4:$E$914,4,FALSE)</f>
        <v>3875000</v>
      </c>
      <c r="F155" s="305">
        <v>10525139496012</v>
      </c>
      <c r="G155" s="306">
        <f>VLOOKUP(B155,GD_CHAM_CONG!$C$6:$AN$912,38,FALSE)</f>
        <v>26</v>
      </c>
      <c r="H155" s="306">
        <f>VLOOKUP(B155,GD_CHAM_CONG!$C$6:$AS$912,39,FALSE)+VLOOKUP(B155,GD_CHAM_CONG!$C$6:$AS$912,40,FALSE)+VLOOKUP(B155,GD_CHAM_CONG!$C$6:$AS$912,41,FALSE)+VLOOKUP(B155,GD_CHAM_CONG!$C$6:$AS$912,42,FALSE)+VLOOKUP(B155,GD_CHAM_CONG!$C$6:$AS$912,43,FALSE)</f>
        <v>0</v>
      </c>
      <c r="I155" s="306">
        <f>VLOOKUP(B155,GD_CHAM_CONG!$C$6:$AV$912,44,FALSE)+VLOOKUP(B155,GD_CHAM_CONG!$C$6:$AV$912,45,FALSE)+VLOOKUP(B155,GD_CHAM_CONG!$C$6:$AV$912,46,FALSE)</f>
        <v>0</v>
      </c>
      <c r="J155" s="306">
        <f>VLOOKUP(B155,GD_CHAM_CONG!$C$6:$AW$912,47,FALSE)</f>
        <v>0</v>
      </c>
      <c r="K155" s="306">
        <f>VLOOKUP(B155,GD_CHAM_CONG!$C$6:$AZ$912,47,FALSE)+VLOOKUP(B155,GD_CHAM_CONG!$C$6:$AZ$912,48,FALSE)</f>
        <v>0</v>
      </c>
      <c r="L155" s="306">
        <f>VLOOKUP(B155,GD_CHAM_CONG!$C$6:$BF$912,50,FALSE)+VLOOKUP(B155,GD_CHAM_CONG!$C$6:$BF$912,51,FALSE)+VLOOKUP(B155,GD_CHAM_CONG!$C$6:$BF$912,52,FALSE)+VLOOKUP(B155,GD_CHAM_CONG!$C$6:$BF$912,53,FALSE)+VLOOKUP(B155,GD_CHAM_CONG!$C$6:$BF$912,54,FALSE)</f>
        <v>0</v>
      </c>
      <c r="M155" s="307">
        <f>VLOOKUP(B155,GD_CHAM_CONG!$C$1:$BJ$397,60,FALSE)</f>
        <v>1</v>
      </c>
      <c r="N155" s="308">
        <f>VLOOKUP(B155,RPT_LNS_LUONG_CHE_DO!$B$5:$BA$976,52,FALSE)</f>
        <v>8100000</v>
      </c>
      <c r="O155" s="308">
        <f>VLOOKUP(B155,RPT_LNS_LUONG_CHE_DO!$B$5:$CA$976,78,FALSE)</f>
        <v>0</v>
      </c>
      <c r="P155" s="308">
        <f>VLOOKUP(B155,RPT_PHU_CAP_TN!$B$5:$G$916,6,FALSE)</f>
        <v>0</v>
      </c>
      <c r="Q155" s="308">
        <f>VLOOKUP(B155,RPT_TIEN_AN_TRUA!$B$5:$I$957,8,FALSE)</f>
        <v>680000</v>
      </c>
      <c r="R155" s="308">
        <f>VLOOKUP(B155,RPT_LNS_LUONG_CHE_DO!$B$5:$CE$980,74,FALSE)+VLOOKUP(B155,RPT_LNS_LUONG_CHE_DO!$B$5:$CE$980,73,FALSE)</f>
        <v>0</v>
      </c>
      <c r="S155" s="308">
        <f t="shared" si="0"/>
        <v>8780000</v>
      </c>
      <c r="T155" s="309">
        <f>VLOOKUP(B155,RPT_BAO_HIEM!$B$5:$N$1004,11,FALSE)</f>
        <v>310000</v>
      </c>
      <c r="U155" s="309">
        <f>VLOOKUP(B155,RPT_BAO_HIEM!$B$5:$N$1004,12,FALSE)</f>
        <v>58125</v>
      </c>
      <c r="V155" s="309">
        <f>VLOOKUP(B155,RPT_BAO_HIEM!$B$5:$N$1004,13,FALSE)</f>
        <v>38750</v>
      </c>
      <c r="W155" s="310">
        <f>VLOOKUP(B155,RPT_DOAN_PHI!$B$5:$H$913,7,FALSE)</f>
        <v>81000</v>
      </c>
      <c r="X155" s="309">
        <f>VLOOKUP(B155,RPT_THUE!$B$5:$H$916,7,FALSE)</f>
        <v>0</v>
      </c>
      <c r="Y155" s="309">
        <f t="shared" si="1"/>
        <v>487875</v>
      </c>
      <c r="Z155" s="311">
        <f t="shared" si="2"/>
        <v>8292125</v>
      </c>
      <c r="AA155" s="311"/>
      <c r="AB155" s="311"/>
      <c r="AC155" s="311">
        <f t="shared" si="3"/>
        <v>8292125</v>
      </c>
    </row>
    <row r="156" spans="1:29" ht="17.25" customHeight="1">
      <c r="A156" s="302">
        <f t="shared" si="4"/>
        <v>151</v>
      </c>
      <c r="B156" s="303">
        <f>GD_LCD_HS_LNS!B154</f>
        <v>10605</v>
      </c>
      <c r="C156" s="303" t="str">
        <f>GD_LCD_HS_LNS!C154</f>
        <v>Nguyễn Thị Thùy Dương</v>
      </c>
      <c r="D156" s="303" t="str">
        <f>GD_LCD_HS_LNS!D154</f>
        <v>NV PVHK</v>
      </c>
      <c r="E156" s="304">
        <f>VLOOKUP(B156,GD_LCD_HS_LNS!$B$4:$E$914,4,FALSE)</f>
        <v>3875000</v>
      </c>
      <c r="F156" s="305">
        <v>10520192647012</v>
      </c>
      <c r="G156" s="306">
        <f>VLOOKUP(B156,GD_CHAM_CONG!$C$6:$AN$912,38,FALSE)</f>
        <v>17</v>
      </c>
      <c r="H156" s="306">
        <f>VLOOKUP(B156,GD_CHAM_CONG!$C$6:$AS$912,39,FALSE)+VLOOKUP(B156,GD_CHAM_CONG!$C$6:$AS$912,40,FALSE)+VLOOKUP(B156,GD_CHAM_CONG!$C$6:$AS$912,41,FALSE)+VLOOKUP(B156,GD_CHAM_CONG!$C$6:$AS$912,42,FALSE)+VLOOKUP(B156,GD_CHAM_CONG!$C$6:$AS$912,43,FALSE)</f>
        <v>9</v>
      </c>
      <c r="I156" s="306">
        <f>VLOOKUP(B156,GD_CHAM_CONG!$C$6:$AV$912,44,FALSE)+VLOOKUP(B156,GD_CHAM_CONG!$C$6:$AV$912,45,FALSE)+VLOOKUP(B156,GD_CHAM_CONG!$C$6:$AV$912,46,FALSE)</f>
        <v>0</v>
      </c>
      <c r="J156" s="306">
        <f>VLOOKUP(B156,GD_CHAM_CONG!$C$6:$AW$912,47,FALSE)</f>
        <v>0</v>
      </c>
      <c r="K156" s="306">
        <f>VLOOKUP(B156,GD_CHAM_CONG!$C$6:$AZ$912,47,FALSE)+VLOOKUP(B156,GD_CHAM_CONG!$C$6:$AZ$912,48,FALSE)</f>
        <v>0</v>
      </c>
      <c r="L156" s="306">
        <f>VLOOKUP(B156,GD_CHAM_CONG!$C$6:$BF$912,50,FALSE)+VLOOKUP(B156,GD_CHAM_CONG!$C$6:$BF$912,51,FALSE)+VLOOKUP(B156,GD_CHAM_CONG!$C$6:$BF$912,52,FALSE)+VLOOKUP(B156,GD_CHAM_CONG!$C$6:$BF$912,53,FALSE)+VLOOKUP(B156,GD_CHAM_CONG!$C$6:$BF$912,54,FALSE)</f>
        <v>0</v>
      </c>
      <c r="M156" s="307">
        <f>VLOOKUP(B156,GD_CHAM_CONG!$C$1:$BJ$397,60,FALSE)</f>
        <v>1</v>
      </c>
      <c r="N156" s="308">
        <f>VLOOKUP(B156,RPT_LNS_LUONG_CHE_DO!$B$5:$BA$976,52,FALSE)</f>
        <v>6267115.384615385</v>
      </c>
      <c r="O156" s="308">
        <f>VLOOKUP(B156,RPT_LNS_LUONG_CHE_DO!$B$5:$CA$976,78,FALSE)</f>
        <v>0</v>
      </c>
      <c r="P156" s="308">
        <f>VLOOKUP(B156,RPT_PHU_CAP_TN!$B$5:$G$916,6,FALSE)</f>
        <v>0</v>
      </c>
      <c r="Q156" s="308">
        <f>VLOOKUP(B156,RPT_TIEN_AN_TRUA!$B$5:$I$957,8,FALSE)</f>
        <v>444615.38461538462</v>
      </c>
      <c r="R156" s="308">
        <f>VLOOKUP(B156,RPT_LNS_LUONG_CHE_DO!$B$5:$CE$980,74,FALSE)+VLOOKUP(B156,RPT_LNS_LUONG_CHE_DO!$B$5:$CE$980,73,FALSE)</f>
        <v>0</v>
      </c>
      <c r="S156" s="308">
        <f t="shared" si="0"/>
        <v>6711730.7692307699</v>
      </c>
      <c r="T156" s="309">
        <f>VLOOKUP(B156,RPT_BAO_HIEM!$B$5:$N$1004,11,FALSE)</f>
        <v>310000</v>
      </c>
      <c r="U156" s="309">
        <f>VLOOKUP(B156,RPT_BAO_HIEM!$B$5:$N$1004,12,FALSE)</f>
        <v>58125</v>
      </c>
      <c r="V156" s="309">
        <f>VLOOKUP(B156,RPT_BAO_HIEM!$B$5:$N$1004,13,FALSE)</f>
        <v>38750</v>
      </c>
      <c r="W156" s="310">
        <f>VLOOKUP(B156,RPT_DOAN_PHI!$B$5:$H$913,7,FALSE)</f>
        <v>62671</v>
      </c>
      <c r="X156" s="309">
        <f>VLOOKUP(B156,RPT_THUE!$B$5:$H$916,7,FALSE)</f>
        <v>0</v>
      </c>
      <c r="Y156" s="309">
        <f t="shared" si="1"/>
        <v>469546</v>
      </c>
      <c r="Z156" s="311">
        <f t="shared" si="2"/>
        <v>6242184.7692307699</v>
      </c>
      <c r="AA156" s="311"/>
      <c r="AB156" s="311"/>
      <c r="AC156" s="311">
        <f t="shared" si="3"/>
        <v>6242184.7692307699</v>
      </c>
    </row>
    <row r="157" spans="1:29" ht="17.25" customHeight="1">
      <c r="A157" s="302">
        <f t="shared" si="4"/>
        <v>152</v>
      </c>
      <c r="B157" s="303">
        <f>GD_LCD_HS_LNS!B155</f>
        <v>10611</v>
      </c>
      <c r="C157" s="303" t="str">
        <f>GD_LCD_HS_LNS!C155</f>
        <v>Hoàng Thị Huyền Diệu</v>
      </c>
      <c r="D157" s="303" t="str">
        <f>GD_LCD_HS_LNS!D155</f>
        <v>NV PVHK</v>
      </c>
      <c r="E157" s="304">
        <f>VLOOKUP(B157,GD_LCD_HS_LNS!$B$4:$E$914,4,FALSE)</f>
        <v>3875000</v>
      </c>
      <c r="F157" s="305">
        <v>10522162383013</v>
      </c>
      <c r="G157" s="306">
        <f>VLOOKUP(B157,GD_CHAM_CONG!$C$6:$AN$912,38,FALSE)</f>
        <v>26</v>
      </c>
      <c r="H157" s="306">
        <f>VLOOKUP(B157,GD_CHAM_CONG!$C$6:$AS$912,39,FALSE)+VLOOKUP(B157,GD_CHAM_CONG!$C$6:$AS$912,40,FALSE)+VLOOKUP(B157,GD_CHAM_CONG!$C$6:$AS$912,41,FALSE)+VLOOKUP(B157,GD_CHAM_CONG!$C$6:$AS$912,42,FALSE)+VLOOKUP(B157,GD_CHAM_CONG!$C$6:$AS$912,43,FALSE)</f>
        <v>0</v>
      </c>
      <c r="I157" s="306">
        <f>VLOOKUP(B157,GD_CHAM_CONG!$C$6:$AV$912,44,FALSE)+VLOOKUP(B157,GD_CHAM_CONG!$C$6:$AV$912,45,FALSE)+VLOOKUP(B157,GD_CHAM_CONG!$C$6:$AV$912,46,FALSE)</f>
        <v>0</v>
      </c>
      <c r="J157" s="306">
        <f>VLOOKUP(B157,GD_CHAM_CONG!$C$6:$AW$912,47,FALSE)</f>
        <v>0</v>
      </c>
      <c r="K157" s="306">
        <f>VLOOKUP(B157,GD_CHAM_CONG!$C$6:$AZ$912,47,FALSE)+VLOOKUP(B157,GD_CHAM_CONG!$C$6:$AZ$912,48,FALSE)</f>
        <v>0</v>
      </c>
      <c r="L157" s="306">
        <f>VLOOKUP(B157,GD_CHAM_CONG!$C$6:$BF$912,50,FALSE)+VLOOKUP(B157,GD_CHAM_CONG!$C$6:$BF$912,51,FALSE)+VLOOKUP(B157,GD_CHAM_CONG!$C$6:$BF$912,52,FALSE)+VLOOKUP(B157,GD_CHAM_CONG!$C$6:$BF$912,53,FALSE)+VLOOKUP(B157,GD_CHAM_CONG!$C$6:$BF$912,54,FALSE)</f>
        <v>0</v>
      </c>
      <c r="M157" s="307">
        <f>VLOOKUP(B157,GD_CHAM_CONG!$C$1:$BJ$397,60,FALSE)</f>
        <v>1.05</v>
      </c>
      <c r="N157" s="308">
        <f>VLOOKUP(B157,RPT_LNS_LUONG_CHE_DO!$B$5:$BA$976,52,FALSE)</f>
        <v>10064250</v>
      </c>
      <c r="O157" s="308">
        <f>VLOOKUP(B157,RPT_LNS_LUONG_CHE_DO!$B$5:$CA$976,78,FALSE)</f>
        <v>0</v>
      </c>
      <c r="P157" s="308">
        <f>VLOOKUP(B157,RPT_PHU_CAP_TN!$B$5:$G$916,6,FALSE)</f>
        <v>0</v>
      </c>
      <c r="Q157" s="308">
        <f>VLOOKUP(B157,RPT_TIEN_AN_TRUA!$B$5:$I$957,8,FALSE)</f>
        <v>680000</v>
      </c>
      <c r="R157" s="308">
        <f>VLOOKUP(B157,RPT_LNS_LUONG_CHE_DO!$B$5:$CE$980,74,FALSE)+VLOOKUP(B157,RPT_LNS_LUONG_CHE_DO!$B$5:$CE$980,73,FALSE)</f>
        <v>0</v>
      </c>
      <c r="S157" s="308">
        <f t="shared" si="0"/>
        <v>10744250</v>
      </c>
      <c r="T157" s="309">
        <f>VLOOKUP(B157,RPT_BAO_HIEM!$B$5:$N$1004,11,FALSE)</f>
        <v>310000</v>
      </c>
      <c r="U157" s="309">
        <f>VLOOKUP(B157,RPT_BAO_HIEM!$B$5:$N$1004,12,FALSE)</f>
        <v>58125</v>
      </c>
      <c r="V157" s="309">
        <f>VLOOKUP(B157,RPT_BAO_HIEM!$B$5:$N$1004,13,FALSE)</f>
        <v>38750</v>
      </c>
      <c r="W157" s="310">
        <f>VLOOKUP(B157,RPT_DOAN_PHI!$B$5:$H$913,7,FALSE)</f>
        <v>100643</v>
      </c>
      <c r="X157" s="309">
        <f>VLOOKUP(B157,RPT_THUE!$B$5:$H$916,7,FALSE)</f>
        <v>32868.75</v>
      </c>
      <c r="Y157" s="309">
        <f t="shared" si="1"/>
        <v>540386.75</v>
      </c>
      <c r="Z157" s="311">
        <f t="shared" si="2"/>
        <v>10203863.25</v>
      </c>
      <c r="AA157" s="311"/>
      <c r="AB157" s="311"/>
      <c r="AC157" s="311">
        <f t="shared" si="3"/>
        <v>10203863.25</v>
      </c>
    </row>
    <row r="158" spans="1:29" ht="17.25" customHeight="1">
      <c r="A158" s="302">
        <f t="shared" si="4"/>
        <v>153</v>
      </c>
      <c r="B158" s="303">
        <f>GD_LCD_HS_LNS!B156</f>
        <v>10612</v>
      </c>
      <c r="C158" s="303" t="str">
        <f>GD_LCD_HS_LNS!C156</f>
        <v>Tạ Thị Phượng</v>
      </c>
      <c r="D158" s="303" t="str">
        <f>GD_LCD_HS_LNS!D156</f>
        <v>NV PVHK</v>
      </c>
      <c r="E158" s="304">
        <f>VLOOKUP(B158,GD_LCD_HS_LNS!$B$4:$E$914,4,FALSE)</f>
        <v>3875000</v>
      </c>
      <c r="F158" s="305">
        <v>10523498955011</v>
      </c>
      <c r="G158" s="306">
        <f>VLOOKUP(B158,GD_CHAM_CONG!$C$6:$AN$912,38,FALSE)</f>
        <v>26</v>
      </c>
      <c r="H158" s="306">
        <f>VLOOKUP(B158,GD_CHAM_CONG!$C$6:$AS$912,39,FALSE)+VLOOKUP(B158,GD_CHAM_CONG!$C$6:$AS$912,40,FALSE)+VLOOKUP(B158,GD_CHAM_CONG!$C$6:$AS$912,41,FALSE)+VLOOKUP(B158,GD_CHAM_CONG!$C$6:$AS$912,42,FALSE)+VLOOKUP(B158,GD_CHAM_CONG!$C$6:$AS$912,43,FALSE)</f>
        <v>0</v>
      </c>
      <c r="I158" s="306">
        <f>VLOOKUP(B158,GD_CHAM_CONG!$C$6:$AV$912,44,FALSE)+VLOOKUP(B158,GD_CHAM_CONG!$C$6:$AV$912,45,FALSE)+VLOOKUP(B158,GD_CHAM_CONG!$C$6:$AV$912,46,FALSE)</f>
        <v>0</v>
      </c>
      <c r="J158" s="306">
        <f>VLOOKUP(B158,GD_CHAM_CONG!$C$6:$AW$912,47,FALSE)</f>
        <v>0</v>
      </c>
      <c r="K158" s="306">
        <f>VLOOKUP(B158,GD_CHAM_CONG!$C$6:$AZ$912,47,FALSE)+VLOOKUP(B158,GD_CHAM_CONG!$C$6:$AZ$912,48,FALSE)</f>
        <v>0</v>
      </c>
      <c r="L158" s="306">
        <f>VLOOKUP(B158,GD_CHAM_CONG!$C$6:$BF$912,50,FALSE)+VLOOKUP(B158,GD_CHAM_CONG!$C$6:$BF$912,51,FALSE)+VLOOKUP(B158,GD_CHAM_CONG!$C$6:$BF$912,52,FALSE)+VLOOKUP(B158,GD_CHAM_CONG!$C$6:$BF$912,53,FALSE)+VLOOKUP(B158,GD_CHAM_CONG!$C$6:$BF$912,54,FALSE)</f>
        <v>0</v>
      </c>
      <c r="M158" s="307">
        <f>VLOOKUP(B158,GD_CHAM_CONG!$C$1:$BJ$397,60,FALSE)</f>
        <v>0.89</v>
      </c>
      <c r="N158" s="308">
        <f>VLOOKUP(B158,RPT_LNS_LUONG_CHE_DO!$B$5:$BA$976,52,FALSE)</f>
        <v>8050050</v>
      </c>
      <c r="O158" s="308">
        <f>VLOOKUP(B158,RPT_LNS_LUONG_CHE_DO!$B$5:$CA$976,78,FALSE)</f>
        <v>0</v>
      </c>
      <c r="P158" s="308">
        <f>VLOOKUP(B158,RPT_PHU_CAP_TN!$B$5:$G$916,6,FALSE)</f>
        <v>155000</v>
      </c>
      <c r="Q158" s="308">
        <f>VLOOKUP(B158,RPT_TIEN_AN_TRUA!$B$5:$I$957,8,FALSE)</f>
        <v>680000</v>
      </c>
      <c r="R158" s="308">
        <f>VLOOKUP(B158,RPT_LNS_LUONG_CHE_DO!$B$5:$CE$980,74,FALSE)+VLOOKUP(B158,RPT_LNS_LUONG_CHE_DO!$B$5:$CE$980,73,FALSE)</f>
        <v>0</v>
      </c>
      <c r="S158" s="308">
        <f t="shared" si="0"/>
        <v>8885050</v>
      </c>
      <c r="T158" s="309">
        <f>VLOOKUP(B158,RPT_BAO_HIEM!$B$5:$N$1004,11,FALSE)</f>
        <v>310000</v>
      </c>
      <c r="U158" s="309">
        <f>VLOOKUP(B158,RPT_BAO_HIEM!$B$5:$N$1004,12,FALSE)</f>
        <v>58125</v>
      </c>
      <c r="V158" s="309">
        <f>VLOOKUP(B158,RPT_BAO_HIEM!$B$5:$N$1004,13,FALSE)</f>
        <v>38750</v>
      </c>
      <c r="W158" s="310">
        <f>VLOOKUP(B158,RPT_DOAN_PHI!$B$5:$H$913,7,FALSE)</f>
        <v>82051</v>
      </c>
      <c r="X158" s="309">
        <f>VLOOKUP(B158,RPT_THUE!$B$5:$H$916,7,FALSE)</f>
        <v>0</v>
      </c>
      <c r="Y158" s="309">
        <f t="shared" si="1"/>
        <v>488926</v>
      </c>
      <c r="Z158" s="311">
        <f t="shared" si="2"/>
        <v>8396124</v>
      </c>
      <c r="AA158" s="311"/>
      <c r="AB158" s="311"/>
      <c r="AC158" s="311">
        <f t="shared" si="3"/>
        <v>8396124</v>
      </c>
    </row>
    <row r="159" spans="1:29" ht="17.25" customHeight="1">
      <c r="A159" s="302">
        <f t="shared" si="4"/>
        <v>154</v>
      </c>
      <c r="B159" s="303">
        <f>GD_LCD_HS_LNS!B157</f>
        <v>10613</v>
      </c>
      <c r="C159" s="303" t="str">
        <f>GD_LCD_HS_LNS!C157</f>
        <v>Nguyễn Thị Hường</v>
      </c>
      <c r="D159" s="303" t="str">
        <f>GD_LCD_HS_LNS!D157</f>
        <v>NV PVHK</v>
      </c>
      <c r="E159" s="304">
        <f>VLOOKUP(B159,GD_LCD_HS_LNS!$B$4:$E$914,4,FALSE)</f>
        <v>3875000</v>
      </c>
      <c r="F159" s="305">
        <v>10522162447011</v>
      </c>
      <c r="G159" s="306">
        <f>VLOOKUP(B159,GD_CHAM_CONG!$C$6:$AN$912,38,FALSE)</f>
        <v>26</v>
      </c>
      <c r="H159" s="306">
        <f>VLOOKUP(B159,GD_CHAM_CONG!$C$6:$AS$912,39,FALSE)+VLOOKUP(B159,GD_CHAM_CONG!$C$6:$AS$912,40,FALSE)+VLOOKUP(B159,GD_CHAM_CONG!$C$6:$AS$912,41,FALSE)+VLOOKUP(B159,GD_CHAM_CONG!$C$6:$AS$912,42,FALSE)+VLOOKUP(B159,GD_CHAM_CONG!$C$6:$AS$912,43,FALSE)</f>
        <v>0</v>
      </c>
      <c r="I159" s="306">
        <f>VLOOKUP(B159,GD_CHAM_CONG!$C$6:$AV$912,44,FALSE)+VLOOKUP(B159,GD_CHAM_CONG!$C$6:$AV$912,45,FALSE)+VLOOKUP(B159,GD_CHAM_CONG!$C$6:$AV$912,46,FALSE)</f>
        <v>0</v>
      </c>
      <c r="J159" s="306">
        <f>VLOOKUP(B159,GD_CHAM_CONG!$C$6:$AW$912,47,FALSE)</f>
        <v>0</v>
      </c>
      <c r="K159" s="306">
        <f>VLOOKUP(B159,GD_CHAM_CONG!$C$6:$AZ$912,47,FALSE)+VLOOKUP(B159,GD_CHAM_CONG!$C$6:$AZ$912,48,FALSE)</f>
        <v>0</v>
      </c>
      <c r="L159" s="306">
        <f>VLOOKUP(B159,GD_CHAM_CONG!$C$6:$BF$912,50,FALSE)+VLOOKUP(B159,GD_CHAM_CONG!$C$6:$BF$912,51,FALSE)+VLOOKUP(B159,GD_CHAM_CONG!$C$6:$BF$912,52,FALSE)+VLOOKUP(B159,GD_CHAM_CONG!$C$6:$BF$912,53,FALSE)+VLOOKUP(B159,GD_CHAM_CONG!$C$6:$BF$912,54,FALSE)</f>
        <v>0</v>
      </c>
      <c r="M159" s="316">
        <f>VLOOKUP(B159,GD_CHAM_CONG!$C$1:$BJ$397,60,FALSE)</f>
        <v>0.97</v>
      </c>
      <c r="N159" s="308">
        <f>VLOOKUP(B159,RPT_LNS_LUONG_CHE_DO!$B$5:$BA$976,52,FALSE)</f>
        <v>9297450</v>
      </c>
      <c r="O159" s="308">
        <f>VLOOKUP(B159,RPT_LNS_LUONG_CHE_DO!$B$5:$CA$976,78,FALSE)</f>
        <v>0</v>
      </c>
      <c r="P159" s="308">
        <f>VLOOKUP(B159,RPT_PHU_CAP_TN!$B$5:$G$916,6,FALSE)</f>
        <v>0</v>
      </c>
      <c r="Q159" s="308">
        <f>VLOOKUP(B159,RPT_TIEN_AN_TRUA!$B$5:$I$957,8,FALSE)</f>
        <v>680000</v>
      </c>
      <c r="R159" s="308">
        <f>VLOOKUP(B159,RPT_LNS_LUONG_CHE_DO!$B$5:$CE$980,74,FALSE)+VLOOKUP(B159,RPT_LNS_LUONG_CHE_DO!$B$5:$CE$980,73,FALSE)</f>
        <v>0</v>
      </c>
      <c r="S159" s="308">
        <f t="shared" si="0"/>
        <v>9977450</v>
      </c>
      <c r="T159" s="309">
        <f>VLOOKUP(B159,RPT_BAO_HIEM!$B$5:$N$1004,11,FALSE)</f>
        <v>310000</v>
      </c>
      <c r="U159" s="309">
        <f>VLOOKUP(B159,RPT_BAO_HIEM!$B$5:$N$1004,12,FALSE)</f>
        <v>58125</v>
      </c>
      <c r="V159" s="309">
        <f>VLOOKUP(B159,RPT_BAO_HIEM!$B$5:$N$1004,13,FALSE)</f>
        <v>38750</v>
      </c>
      <c r="W159" s="310">
        <f>VLOOKUP(B159,RPT_DOAN_PHI!$B$5:$H$913,7,FALSE)</f>
        <v>92975</v>
      </c>
      <c r="X159" s="309">
        <f>VLOOKUP(B159,RPT_THUE!$B$5:$H$916,7,FALSE)</f>
        <v>0</v>
      </c>
      <c r="Y159" s="309">
        <f t="shared" si="1"/>
        <v>499850</v>
      </c>
      <c r="Z159" s="311">
        <f t="shared" si="2"/>
        <v>9477600</v>
      </c>
      <c r="AA159" s="311"/>
      <c r="AB159" s="311"/>
      <c r="AC159" s="311">
        <f t="shared" si="3"/>
        <v>9477600</v>
      </c>
    </row>
    <row r="160" spans="1:29" ht="17.25" customHeight="1">
      <c r="A160" s="302">
        <f t="shared" si="4"/>
        <v>155</v>
      </c>
      <c r="B160" s="303">
        <f>GD_LCD_HS_LNS!B158</f>
        <v>10616</v>
      </c>
      <c r="C160" s="303" t="str">
        <f>GD_LCD_HS_LNS!C158</f>
        <v>Đỗ Thanh Thủy</v>
      </c>
      <c r="D160" s="303" t="str">
        <f>GD_LCD_HS_LNS!D158</f>
        <v>NV PVHK</v>
      </c>
      <c r="E160" s="304">
        <f>VLOOKUP(B160,GD_LCD_HS_LNS!$B$4:$E$914,4,FALSE)</f>
        <v>4921000</v>
      </c>
      <c r="F160" s="305">
        <v>10522162026016</v>
      </c>
      <c r="G160" s="306">
        <f>VLOOKUP(B160,GD_CHAM_CONG!$C$6:$AN$912,38,FALSE)</f>
        <v>26</v>
      </c>
      <c r="H160" s="306">
        <f>VLOOKUP(B160,GD_CHAM_CONG!$C$6:$AS$912,39,FALSE)+VLOOKUP(B160,GD_CHAM_CONG!$C$6:$AS$912,40,FALSE)+VLOOKUP(B160,GD_CHAM_CONG!$C$6:$AS$912,41,FALSE)+VLOOKUP(B160,GD_CHAM_CONG!$C$6:$AS$912,42,FALSE)+VLOOKUP(B160,GD_CHAM_CONG!$C$6:$AS$912,43,FALSE)</f>
        <v>0</v>
      </c>
      <c r="I160" s="306">
        <f>VLOOKUP(B160,GD_CHAM_CONG!$C$6:$AV$912,44,FALSE)+VLOOKUP(B160,GD_CHAM_CONG!$C$6:$AV$912,45,FALSE)+VLOOKUP(B160,GD_CHAM_CONG!$C$6:$AV$912,46,FALSE)</f>
        <v>0</v>
      </c>
      <c r="J160" s="306">
        <f>VLOOKUP(B160,GD_CHAM_CONG!$C$6:$AW$912,47,FALSE)</f>
        <v>0</v>
      </c>
      <c r="K160" s="306">
        <f>VLOOKUP(B160,GD_CHAM_CONG!$C$6:$AZ$912,47,FALSE)+VLOOKUP(B160,GD_CHAM_CONG!$C$6:$AZ$912,48,FALSE)</f>
        <v>0</v>
      </c>
      <c r="L160" s="306">
        <f>VLOOKUP(B160,GD_CHAM_CONG!$C$6:$BF$912,50,FALSE)+VLOOKUP(B160,GD_CHAM_CONG!$C$6:$BF$912,51,FALSE)+VLOOKUP(B160,GD_CHAM_CONG!$C$6:$BF$912,52,FALSE)+VLOOKUP(B160,GD_CHAM_CONG!$C$6:$BF$912,53,FALSE)+VLOOKUP(B160,GD_CHAM_CONG!$C$6:$BF$912,54,FALSE)</f>
        <v>0</v>
      </c>
      <c r="M160" s="307">
        <f>VLOOKUP(B160,GD_CHAM_CONG!$C$1:$BJ$397,60,FALSE)</f>
        <v>1</v>
      </c>
      <c r="N160" s="308">
        <f>VLOOKUP(B160,RPT_LNS_LUONG_CHE_DO!$B$5:$BA$976,52,FALSE)</f>
        <v>14715000</v>
      </c>
      <c r="O160" s="308">
        <f>VLOOKUP(B160,RPT_LNS_LUONG_CHE_DO!$B$5:$CA$976,78,FALSE)</f>
        <v>0</v>
      </c>
      <c r="P160" s="308">
        <f>VLOOKUP(B160,RPT_PHU_CAP_TN!$B$5:$G$916,6,FALSE)</f>
        <v>0</v>
      </c>
      <c r="Q160" s="308">
        <f>VLOOKUP(B160,RPT_TIEN_AN_TRUA!$B$5:$I$957,8,FALSE)</f>
        <v>680000</v>
      </c>
      <c r="R160" s="308">
        <f>VLOOKUP(B160,RPT_LNS_LUONG_CHE_DO!$B$5:$CE$980,74,FALSE)+VLOOKUP(B160,RPT_LNS_LUONG_CHE_DO!$B$5:$CE$980,73,FALSE)</f>
        <v>0</v>
      </c>
      <c r="S160" s="308">
        <f t="shared" si="0"/>
        <v>15395000</v>
      </c>
      <c r="T160" s="309">
        <f>VLOOKUP(B160,RPT_BAO_HIEM!$B$5:$N$1004,11,FALSE)</f>
        <v>393680</v>
      </c>
      <c r="U160" s="309">
        <f>VLOOKUP(B160,RPT_BAO_HIEM!$B$5:$N$1004,12,FALSE)</f>
        <v>73815</v>
      </c>
      <c r="V160" s="309">
        <f>VLOOKUP(B160,RPT_BAO_HIEM!$B$5:$N$1004,13,FALSE)</f>
        <v>49210</v>
      </c>
      <c r="W160" s="310">
        <f>VLOOKUP(B160,RPT_DOAN_PHI!$B$5:$H$913,7,FALSE)</f>
        <v>115000</v>
      </c>
      <c r="X160" s="309">
        <f>VLOOKUP(B160,RPT_THUE!$B$5:$H$916,7,FALSE)</f>
        <v>79914.75</v>
      </c>
      <c r="Y160" s="309">
        <f t="shared" si="1"/>
        <v>711619.75</v>
      </c>
      <c r="Z160" s="311">
        <f t="shared" si="2"/>
        <v>14683380.25</v>
      </c>
      <c r="AA160" s="311"/>
      <c r="AB160" s="311"/>
      <c r="AC160" s="311">
        <f t="shared" si="3"/>
        <v>14683380.25</v>
      </c>
    </row>
    <row r="161" spans="1:29" ht="17.25" customHeight="1">
      <c r="A161" s="302">
        <f t="shared" si="4"/>
        <v>156</v>
      </c>
      <c r="B161" s="303">
        <f>GD_LCD_HS_LNS!B159</f>
        <v>10617</v>
      </c>
      <c r="C161" s="303" t="str">
        <f>GD_LCD_HS_LNS!C159</f>
        <v>Ngô Thị Hường</v>
      </c>
      <c r="D161" s="303" t="str">
        <f>GD_LCD_HS_LNS!D159</f>
        <v>NV PVHK</v>
      </c>
      <c r="E161" s="304">
        <f>VLOOKUP(B161,GD_LCD_HS_LNS!$B$4:$E$914,4,FALSE)</f>
        <v>3875000</v>
      </c>
      <c r="F161" s="305">
        <v>10522162211018</v>
      </c>
      <c r="G161" s="306">
        <f>VLOOKUP(B161,GD_CHAM_CONG!$C$6:$AN$912,38,FALSE)</f>
        <v>26</v>
      </c>
      <c r="H161" s="306">
        <f>VLOOKUP(B161,GD_CHAM_CONG!$C$6:$AS$912,39,FALSE)+VLOOKUP(B161,GD_CHAM_CONG!$C$6:$AS$912,40,FALSE)+VLOOKUP(B161,GD_CHAM_CONG!$C$6:$AS$912,41,FALSE)+VLOOKUP(B161,GD_CHAM_CONG!$C$6:$AS$912,42,FALSE)+VLOOKUP(B161,GD_CHAM_CONG!$C$6:$AS$912,43,FALSE)</f>
        <v>0</v>
      </c>
      <c r="I161" s="306">
        <f>VLOOKUP(B161,GD_CHAM_CONG!$C$6:$AV$912,44,FALSE)+VLOOKUP(B161,GD_CHAM_CONG!$C$6:$AV$912,45,FALSE)+VLOOKUP(B161,GD_CHAM_CONG!$C$6:$AV$912,46,FALSE)</f>
        <v>0</v>
      </c>
      <c r="J161" s="306">
        <f>VLOOKUP(B161,GD_CHAM_CONG!$C$6:$AW$912,47,FALSE)</f>
        <v>0</v>
      </c>
      <c r="K161" s="306">
        <f>VLOOKUP(B161,GD_CHAM_CONG!$C$6:$AZ$912,47,FALSE)+VLOOKUP(B161,GD_CHAM_CONG!$C$6:$AZ$912,48,FALSE)</f>
        <v>0</v>
      </c>
      <c r="L161" s="306">
        <f>VLOOKUP(B161,GD_CHAM_CONG!$C$6:$BF$912,50,FALSE)+VLOOKUP(B161,GD_CHAM_CONG!$C$6:$BF$912,51,FALSE)+VLOOKUP(B161,GD_CHAM_CONG!$C$6:$BF$912,52,FALSE)+VLOOKUP(B161,GD_CHAM_CONG!$C$6:$BF$912,53,FALSE)+VLOOKUP(B161,GD_CHAM_CONG!$C$6:$BF$912,54,FALSE)</f>
        <v>0</v>
      </c>
      <c r="M161" s="307">
        <f>VLOOKUP(B161,GD_CHAM_CONG!$C$1:$BJ$397,60,FALSE)</f>
        <v>1</v>
      </c>
      <c r="N161" s="308">
        <f>VLOOKUP(B161,RPT_LNS_LUONG_CHE_DO!$B$5:$BA$976,52,FALSE)</f>
        <v>9585000</v>
      </c>
      <c r="O161" s="308">
        <f>VLOOKUP(B161,RPT_LNS_LUONG_CHE_DO!$B$5:$CA$976,78,FALSE)</f>
        <v>0</v>
      </c>
      <c r="P161" s="308">
        <f>VLOOKUP(B161,RPT_PHU_CAP_TN!$B$5:$G$916,6,FALSE)</f>
        <v>155000</v>
      </c>
      <c r="Q161" s="308">
        <f>VLOOKUP(B161,RPT_TIEN_AN_TRUA!$B$5:$I$957,8,FALSE)</f>
        <v>680000</v>
      </c>
      <c r="R161" s="308">
        <f>VLOOKUP(B161,RPT_LNS_LUONG_CHE_DO!$B$5:$CE$980,74,FALSE)+VLOOKUP(B161,RPT_LNS_LUONG_CHE_DO!$B$5:$CE$980,73,FALSE)</f>
        <v>0</v>
      </c>
      <c r="S161" s="308">
        <f t="shared" si="0"/>
        <v>10420000</v>
      </c>
      <c r="T161" s="309">
        <f>VLOOKUP(B161,RPT_BAO_HIEM!$B$5:$N$1004,11,FALSE)</f>
        <v>310000</v>
      </c>
      <c r="U161" s="309">
        <f>VLOOKUP(B161,RPT_BAO_HIEM!$B$5:$N$1004,12,FALSE)</f>
        <v>58125</v>
      </c>
      <c r="V161" s="309">
        <f>VLOOKUP(B161,RPT_BAO_HIEM!$B$5:$N$1004,13,FALSE)</f>
        <v>38750</v>
      </c>
      <c r="W161" s="310">
        <f>VLOOKUP(B161,RPT_DOAN_PHI!$B$5:$H$913,7,FALSE)</f>
        <v>97400</v>
      </c>
      <c r="X161" s="309">
        <f>VLOOKUP(B161,RPT_THUE!$B$5:$H$916,7,FALSE)</f>
        <v>0</v>
      </c>
      <c r="Y161" s="309">
        <f t="shared" si="1"/>
        <v>504275</v>
      </c>
      <c r="Z161" s="311">
        <f t="shared" si="2"/>
        <v>9915725</v>
      </c>
      <c r="AA161" s="311"/>
      <c r="AB161" s="311"/>
      <c r="AC161" s="311">
        <f t="shared" si="3"/>
        <v>9915725</v>
      </c>
    </row>
    <row r="162" spans="1:29" ht="17.25" customHeight="1">
      <c r="A162" s="302">
        <f t="shared" si="4"/>
        <v>157</v>
      </c>
      <c r="B162" s="303">
        <f>GD_LCD_HS_LNS!B160</f>
        <v>10627</v>
      </c>
      <c r="C162" s="303" t="str">
        <f>GD_LCD_HS_LNS!C160</f>
        <v>Trần Thị Thu</v>
      </c>
      <c r="D162" s="303" t="str">
        <f>GD_LCD_HS_LNS!D160</f>
        <v>NV PVHK</v>
      </c>
      <c r="E162" s="304">
        <f>VLOOKUP(B162,GD_LCD_HS_LNS!$B$4:$E$914,4,FALSE)</f>
        <v>3875000</v>
      </c>
      <c r="F162" s="305">
        <v>10523498954015</v>
      </c>
      <c r="G162" s="306">
        <f>VLOOKUP(B162,GD_CHAM_CONG!$C$6:$AN$912,38,FALSE)</f>
        <v>26</v>
      </c>
      <c r="H162" s="306">
        <f>VLOOKUP(B162,GD_CHAM_CONG!$C$6:$AS$912,39,FALSE)+VLOOKUP(B162,GD_CHAM_CONG!$C$6:$AS$912,40,FALSE)+VLOOKUP(B162,GD_CHAM_CONG!$C$6:$AS$912,41,FALSE)+VLOOKUP(B162,GD_CHAM_CONG!$C$6:$AS$912,42,FALSE)+VLOOKUP(B162,GD_CHAM_CONG!$C$6:$AS$912,43,FALSE)</f>
        <v>0</v>
      </c>
      <c r="I162" s="306">
        <f>VLOOKUP(B162,GD_CHAM_CONG!$C$6:$AV$912,44,FALSE)+VLOOKUP(B162,GD_CHAM_CONG!$C$6:$AV$912,45,FALSE)+VLOOKUP(B162,GD_CHAM_CONG!$C$6:$AV$912,46,FALSE)</f>
        <v>0</v>
      </c>
      <c r="J162" s="306">
        <f>VLOOKUP(B162,GD_CHAM_CONG!$C$6:$AW$912,47,FALSE)</f>
        <v>0</v>
      </c>
      <c r="K162" s="306">
        <f>VLOOKUP(B162,GD_CHAM_CONG!$C$6:$AZ$912,47,FALSE)+VLOOKUP(B162,GD_CHAM_CONG!$C$6:$AZ$912,48,FALSE)</f>
        <v>0</v>
      </c>
      <c r="L162" s="306">
        <f>VLOOKUP(B162,GD_CHAM_CONG!$C$6:$BF$912,50,FALSE)+VLOOKUP(B162,GD_CHAM_CONG!$C$6:$BF$912,51,FALSE)+VLOOKUP(B162,GD_CHAM_CONG!$C$6:$BF$912,52,FALSE)+VLOOKUP(B162,GD_CHAM_CONG!$C$6:$BF$912,53,FALSE)+VLOOKUP(B162,GD_CHAM_CONG!$C$6:$BF$912,54,FALSE)</f>
        <v>0</v>
      </c>
      <c r="M162" s="307">
        <f>VLOOKUP(B162,GD_CHAM_CONG!$C$1:$BJ$397,60,FALSE)</f>
        <v>0.94</v>
      </c>
      <c r="N162" s="308">
        <f>VLOOKUP(B162,RPT_LNS_LUONG_CHE_DO!$B$5:$BA$976,52,FALSE)</f>
        <v>8502299.9999999981</v>
      </c>
      <c r="O162" s="308">
        <f>VLOOKUP(B162,RPT_LNS_LUONG_CHE_DO!$B$5:$CA$976,78,FALSE)</f>
        <v>0</v>
      </c>
      <c r="P162" s="308">
        <f>VLOOKUP(B162,RPT_PHU_CAP_TN!$B$5:$G$916,6,FALSE)</f>
        <v>155000</v>
      </c>
      <c r="Q162" s="308">
        <f>VLOOKUP(B162,RPT_TIEN_AN_TRUA!$B$5:$I$957,8,FALSE)</f>
        <v>680000</v>
      </c>
      <c r="R162" s="308">
        <f>VLOOKUP(B162,RPT_LNS_LUONG_CHE_DO!$B$5:$CE$980,74,FALSE)+VLOOKUP(B162,RPT_LNS_LUONG_CHE_DO!$B$5:$CE$980,73,FALSE)</f>
        <v>0</v>
      </c>
      <c r="S162" s="308">
        <f t="shared" si="0"/>
        <v>9337299.9999999981</v>
      </c>
      <c r="T162" s="309">
        <f>VLOOKUP(B162,RPT_BAO_HIEM!$B$5:$N$1004,11,FALSE)</f>
        <v>310000</v>
      </c>
      <c r="U162" s="309">
        <f>VLOOKUP(B162,RPT_BAO_HIEM!$B$5:$N$1004,12,FALSE)</f>
        <v>58125</v>
      </c>
      <c r="V162" s="309">
        <f>VLOOKUP(B162,RPT_BAO_HIEM!$B$5:$N$1004,13,FALSE)</f>
        <v>38750</v>
      </c>
      <c r="W162" s="310">
        <f>VLOOKUP(B162,RPT_DOAN_PHI!$B$5:$H$913,7,FALSE)</f>
        <v>86573</v>
      </c>
      <c r="X162" s="309">
        <f>VLOOKUP(B162,RPT_THUE!$B$5:$H$916,7,FALSE)</f>
        <v>0</v>
      </c>
      <c r="Y162" s="309">
        <f t="shared" si="1"/>
        <v>493448</v>
      </c>
      <c r="Z162" s="311">
        <f t="shared" si="2"/>
        <v>8843851.9999999981</v>
      </c>
      <c r="AA162" s="311"/>
      <c r="AB162" s="311"/>
      <c r="AC162" s="311">
        <f t="shared" si="3"/>
        <v>8843851.9999999981</v>
      </c>
    </row>
    <row r="163" spans="1:29" ht="17.25" customHeight="1">
      <c r="A163" s="302">
        <f t="shared" si="4"/>
        <v>158</v>
      </c>
      <c r="B163" s="303">
        <f>GD_LCD_HS_LNS!B161</f>
        <v>11110</v>
      </c>
      <c r="C163" s="303" t="str">
        <f>GD_LCD_HS_LNS!C161</f>
        <v>Đinh Thị Vân Anh</v>
      </c>
      <c r="D163" s="303" t="str">
        <f>GD_LCD_HS_LNS!D161</f>
        <v>NV PVHK</v>
      </c>
      <c r="E163" s="304">
        <f>VLOOKUP(B163,GD_LCD_HS_LNS!$B$4:$E$914,4,FALSE)</f>
        <v>3875000</v>
      </c>
      <c r="F163" s="305">
        <v>19026970092013</v>
      </c>
      <c r="G163" s="306">
        <f>VLOOKUP(B163,GD_CHAM_CONG!$C$6:$AN$912,38,FALSE)</f>
        <v>26</v>
      </c>
      <c r="H163" s="306">
        <f>VLOOKUP(B163,GD_CHAM_CONG!$C$6:$AS$912,39,FALSE)+VLOOKUP(B163,GD_CHAM_CONG!$C$6:$AS$912,40,FALSE)+VLOOKUP(B163,GD_CHAM_CONG!$C$6:$AS$912,41,FALSE)+VLOOKUP(B163,GD_CHAM_CONG!$C$6:$AS$912,42,FALSE)+VLOOKUP(B163,GD_CHAM_CONG!$C$6:$AS$912,43,FALSE)</f>
        <v>0</v>
      </c>
      <c r="I163" s="306">
        <f>VLOOKUP(B163,GD_CHAM_CONG!$C$6:$AV$912,44,FALSE)+VLOOKUP(B163,GD_CHAM_CONG!$C$6:$AV$912,45,FALSE)+VLOOKUP(B163,GD_CHAM_CONG!$C$6:$AV$912,46,FALSE)</f>
        <v>0</v>
      </c>
      <c r="J163" s="306">
        <f>VLOOKUP(B163,GD_CHAM_CONG!$C$6:$AW$912,47,FALSE)</f>
        <v>0</v>
      </c>
      <c r="K163" s="306">
        <f>VLOOKUP(B163,GD_CHAM_CONG!$C$6:$AZ$912,47,FALSE)+VLOOKUP(B163,GD_CHAM_CONG!$C$6:$AZ$912,48,FALSE)</f>
        <v>0</v>
      </c>
      <c r="L163" s="306">
        <f>VLOOKUP(B163,GD_CHAM_CONG!$C$6:$BF$912,50,FALSE)+VLOOKUP(B163,GD_CHAM_CONG!$C$6:$BF$912,51,FALSE)+VLOOKUP(B163,GD_CHAM_CONG!$C$6:$BF$912,52,FALSE)+VLOOKUP(B163,GD_CHAM_CONG!$C$6:$BF$912,53,FALSE)+VLOOKUP(B163,GD_CHAM_CONG!$C$6:$BF$912,54,FALSE)</f>
        <v>0</v>
      </c>
      <c r="M163" s="316">
        <f>VLOOKUP(B163,GD_CHAM_CONG!$C$1:$BJ$397,60,FALSE)</f>
        <v>1</v>
      </c>
      <c r="N163" s="308">
        <f>VLOOKUP(B163,RPT_LNS_LUONG_CHE_DO!$B$5:$BA$976,52,FALSE)</f>
        <v>8100000</v>
      </c>
      <c r="O163" s="308">
        <f>VLOOKUP(B163,RPT_LNS_LUONG_CHE_DO!$B$5:$CA$976,78,FALSE)</f>
        <v>0</v>
      </c>
      <c r="P163" s="308">
        <f>VLOOKUP(B163,RPT_PHU_CAP_TN!$B$5:$G$916,6,FALSE)</f>
        <v>0</v>
      </c>
      <c r="Q163" s="308">
        <f>VLOOKUP(B163,RPT_TIEN_AN_TRUA!$B$5:$I$957,8,FALSE)</f>
        <v>680000</v>
      </c>
      <c r="R163" s="308">
        <f>VLOOKUP(B163,RPT_LNS_LUONG_CHE_DO!$B$5:$CE$980,74,FALSE)+VLOOKUP(B163,RPT_LNS_LUONG_CHE_DO!$B$5:$CE$980,73,FALSE)</f>
        <v>0</v>
      </c>
      <c r="S163" s="308">
        <f t="shared" si="0"/>
        <v>8780000</v>
      </c>
      <c r="T163" s="309">
        <f>VLOOKUP(B163,RPT_BAO_HIEM!$B$5:$N$1004,11,FALSE)</f>
        <v>310000</v>
      </c>
      <c r="U163" s="309">
        <f>VLOOKUP(B163,RPT_BAO_HIEM!$B$5:$N$1004,12,FALSE)</f>
        <v>58125</v>
      </c>
      <c r="V163" s="309">
        <f>VLOOKUP(B163,RPT_BAO_HIEM!$B$5:$N$1004,13,FALSE)</f>
        <v>38750</v>
      </c>
      <c r="W163" s="310">
        <f>VLOOKUP(B163,RPT_DOAN_PHI!$B$5:$H$913,7,FALSE)</f>
        <v>81000</v>
      </c>
      <c r="X163" s="309">
        <f>VLOOKUP(B163,RPT_THUE!$B$5:$H$916,7,FALSE)</f>
        <v>0</v>
      </c>
      <c r="Y163" s="309">
        <f t="shared" si="1"/>
        <v>487875</v>
      </c>
      <c r="Z163" s="311">
        <f t="shared" si="2"/>
        <v>8292125</v>
      </c>
      <c r="AA163" s="311"/>
      <c r="AB163" s="311"/>
      <c r="AC163" s="311">
        <f t="shared" si="3"/>
        <v>8292125</v>
      </c>
    </row>
    <row r="164" spans="1:29" ht="17.25" customHeight="1">
      <c r="A164" s="302">
        <f t="shared" si="4"/>
        <v>159</v>
      </c>
      <c r="B164" s="303">
        <f>GD_LCD_HS_LNS!B162</f>
        <v>11112</v>
      </c>
      <c r="C164" s="303" t="str">
        <f>GD_LCD_HS_LNS!C162</f>
        <v>Đào Xuân Tuân</v>
      </c>
      <c r="D164" s="303" t="str">
        <f>GD_LCD_HS_LNS!D162</f>
        <v>NV PVHK</v>
      </c>
      <c r="E164" s="304">
        <f>VLOOKUP(B164,GD_LCD_HS_LNS!$B$4:$E$914,4,FALSE)</f>
        <v>3875000</v>
      </c>
      <c r="F164" s="305"/>
      <c r="G164" s="306">
        <f>VLOOKUP(B164,GD_CHAM_CONG!$C$6:$AN$912,38,FALSE)</f>
        <v>25</v>
      </c>
      <c r="H164" s="306">
        <f>VLOOKUP(B164,GD_CHAM_CONG!$C$6:$AS$912,39,FALSE)+VLOOKUP(B164,GD_CHAM_CONG!$C$6:$AS$912,40,FALSE)+VLOOKUP(B164,GD_CHAM_CONG!$C$6:$AS$912,41,FALSE)+VLOOKUP(B164,GD_CHAM_CONG!$C$6:$AS$912,42,FALSE)+VLOOKUP(B164,GD_CHAM_CONG!$C$6:$AS$912,43,FALSE)</f>
        <v>0</v>
      </c>
      <c r="I164" s="306">
        <f>VLOOKUP(B164,GD_CHAM_CONG!$C$6:$AV$912,44,FALSE)+VLOOKUP(B164,GD_CHAM_CONG!$C$6:$AV$912,45,FALSE)+VLOOKUP(B164,GD_CHAM_CONG!$C$6:$AV$912,46,FALSE)</f>
        <v>0</v>
      </c>
      <c r="J164" s="306">
        <f>VLOOKUP(B164,GD_CHAM_CONG!$C$6:$AW$912,47,FALSE)</f>
        <v>0</v>
      </c>
      <c r="K164" s="306">
        <f>VLOOKUP(B164,GD_CHAM_CONG!$C$6:$AZ$912,47,FALSE)+VLOOKUP(B164,GD_CHAM_CONG!$C$6:$AZ$912,48,FALSE)</f>
        <v>0</v>
      </c>
      <c r="L164" s="306">
        <f>VLOOKUP(B164,GD_CHAM_CONG!$C$6:$BF$912,50,FALSE)+VLOOKUP(B164,GD_CHAM_CONG!$C$6:$BF$912,51,FALSE)+VLOOKUP(B164,GD_CHAM_CONG!$C$6:$BF$912,52,FALSE)+VLOOKUP(B164,GD_CHAM_CONG!$C$6:$BF$912,53,FALSE)+VLOOKUP(B164,GD_CHAM_CONG!$C$6:$BF$912,54,FALSE)</f>
        <v>0</v>
      </c>
      <c r="M164" s="316">
        <f>VLOOKUP(B164,GD_CHAM_CONG!$C$1:$BJ$397,60,FALSE)</f>
        <v>1</v>
      </c>
      <c r="N164" s="308">
        <f>VLOOKUP(B164,RPT_LNS_LUONG_CHE_DO!$B$5:$BA$976,52,FALSE)</f>
        <v>8221153.846153846</v>
      </c>
      <c r="O164" s="308">
        <f>VLOOKUP(B164,RPT_LNS_LUONG_CHE_DO!$B$5:$CA$976,78,FALSE)</f>
        <v>0</v>
      </c>
      <c r="P164" s="308">
        <f>VLOOKUP(B164,RPT_PHU_CAP_TN!$B$5:$G$916,6,FALSE)</f>
        <v>0</v>
      </c>
      <c r="Q164" s="308">
        <f>VLOOKUP(B164,RPT_TIEN_AN_TRUA!$B$5:$I$957,8,FALSE)</f>
        <v>653846.15384615387</v>
      </c>
      <c r="R164" s="308">
        <f>VLOOKUP(B164,RPT_LNS_LUONG_CHE_DO!$B$5:$CE$980,74,FALSE)+VLOOKUP(B164,RPT_LNS_LUONG_CHE_DO!$B$5:$CE$980,73,FALSE)</f>
        <v>0</v>
      </c>
      <c r="S164" s="308">
        <f t="shared" si="0"/>
        <v>8875000</v>
      </c>
      <c r="T164" s="309">
        <f>VLOOKUP(B164,RPT_BAO_HIEM!$B$5:$N$1004,11,FALSE)</f>
        <v>310000</v>
      </c>
      <c r="U164" s="309">
        <f>VLOOKUP(B164,RPT_BAO_HIEM!$B$5:$N$1004,12,FALSE)</f>
        <v>58125</v>
      </c>
      <c r="V164" s="309">
        <f>VLOOKUP(B164,RPT_BAO_HIEM!$B$5:$N$1004,13,FALSE)</f>
        <v>38750</v>
      </c>
      <c r="W164" s="310">
        <f>VLOOKUP(B164,RPT_DOAN_PHI!$B$5:$H$913,7,FALSE)</f>
        <v>82212</v>
      </c>
      <c r="X164" s="309">
        <f>VLOOKUP(B164,RPT_THUE!$B$5:$H$916,7,FALSE)</f>
        <v>0</v>
      </c>
      <c r="Y164" s="309">
        <f t="shared" si="1"/>
        <v>489087</v>
      </c>
      <c r="Z164" s="311">
        <f t="shared" si="2"/>
        <v>8385913</v>
      </c>
      <c r="AA164" s="311"/>
      <c r="AB164" s="311"/>
      <c r="AC164" s="311">
        <f t="shared" si="3"/>
        <v>8385913</v>
      </c>
    </row>
    <row r="165" spans="1:29" ht="17.25" customHeight="1">
      <c r="A165" s="302">
        <f t="shared" si="4"/>
        <v>160</v>
      </c>
      <c r="B165" s="303">
        <f>GD_LCD_HS_LNS!B163</f>
        <v>11113</v>
      </c>
      <c r="C165" s="303" t="str">
        <f>GD_LCD_HS_LNS!C163</f>
        <v>Trịnh Thị Hạnh</v>
      </c>
      <c r="D165" s="303" t="str">
        <f>GD_LCD_HS_LNS!D163</f>
        <v>NV PVHK</v>
      </c>
      <c r="E165" s="304">
        <f>VLOOKUP(B165,GD_LCD_HS_LNS!$B$4:$E$914,4,FALSE)</f>
        <v>3875000</v>
      </c>
      <c r="F165" s="305">
        <v>19026970097015</v>
      </c>
      <c r="G165" s="306">
        <f>VLOOKUP(B165,GD_CHAM_CONG!$C$6:$AN$912,38,FALSE)</f>
        <v>26</v>
      </c>
      <c r="H165" s="306">
        <f>VLOOKUP(B165,GD_CHAM_CONG!$C$6:$AS$912,39,FALSE)+VLOOKUP(B165,GD_CHAM_CONG!$C$6:$AS$912,40,FALSE)+VLOOKUP(B165,GD_CHAM_CONG!$C$6:$AS$912,41,FALSE)+VLOOKUP(B165,GD_CHAM_CONG!$C$6:$AS$912,42,FALSE)+VLOOKUP(B165,GD_CHAM_CONG!$C$6:$AS$912,43,FALSE)</f>
        <v>0</v>
      </c>
      <c r="I165" s="306">
        <f>VLOOKUP(B165,GD_CHAM_CONG!$C$6:$AV$912,44,FALSE)+VLOOKUP(B165,GD_CHAM_CONG!$C$6:$AV$912,45,FALSE)+VLOOKUP(B165,GD_CHAM_CONG!$C$6:$AV$912,46,FALSE)</f>
        <v>0</v>
      </c>
      <c r="J165" s="306">
        <f>VLOOKUP(B165,GD_CHAM_CONG!$C$6:$AW$912,47,FALSE)</f>
        <v>0</v>
      </c>
      <c r="K165" s="306">
        <f>VLOOKUP(B165,GD_CHAM_CONG!$C$6:$AZ$912,47,FALSE)+VLOOKUP(B165,GD_CHAM_CONG!$C$6:$AZ$912,48,FALSE)</f>
        <v>0</v>
      </c>
      <c r="L165" s="306">
        <f>VLOOKUP(B165,GD_CHAM_CONG!$C$6:$BF$912,50,FALSE)+VLOOKUP(B165,GD_CHAM_CONG!$C$6:$BF$912,51,FALSE)+VLOOKUP(B165,GD_CHAM_CONG!$C$6:$BF$912,52,FALSE)+VLOOKUP(B165,GD_CHAM_CONG!$C$6:$BF$912,53,FALSE)+VLOOKUP(B165,GD_CHAM_CONG!$C$6:$BF$912,54,FALSE)</f>
        <v>0</v>
      </c>
      <c r="M165" s="316">
        <f>VLOOKUP(B165,GD_CHAM_CONG!$C$1:$BJ$397,60,FALSE)</f>
        <v>1</v>
      </c>
      <c r="N165" s="308">
        <f>VLOOKUP(B165,RPT_LNS_LUONG_CHE_DO!$B$5:$BA$976,52,FALSE)</f>
        <v>8100000</v>
      </c>
      <c r="O165" s="308">
        <f>VLOOKUP(B165,RPT_LNS_LUONG_CHE_DO!$B$5:$CA$976,78,FALSE)</f>
        <v>0</v>
      </c>
      <c r="P165" s="308">
        <f>VLOOKUP(B165,RPT_PHU_CAP_TN!$B$5:$G$916,6,FALSE)</f>
        <v>0</v>
      </c>
      <c r="Q165" s="308">
        <f>VLOOKUP(B165,RPT_TIEN_AN_TRUA!$B$5:$I$957,8,FALSE)</f>
        <v>680000</v>
      </c>
      <c r="R165" s="308">
        <f>VLOOKUP(B165,RPT_LNS_LUONG_CHE_DO!$B$5:$CE$980,74,FALSE)+VLOOKUP(B165,RPT_LNS_LUONG_CHE_DO!$B$5:$CE$980,73,FALSE)</f>
        <v>0</v>
      </c>
      <c r="S165" s="308">
        <f t="shared" si="0"/>
        <v>8780000</v>
      </c>
      <c r="T165" s="309">
        <f>VLOOKUP(B165,RPT_BAO_HIEM!$B$5:$N$1004,11,FALSE)</f>
        <v>310000</v>
      </c>
      <c r="U165" s="309">
        <f>VLOOKUP(B165,RPT_BAO_HIEM!$B$5:$N$1004,12,FALSE)</f>
        <v>58125</v>
      </c>
      <c r="V165" s="309">
        <f>VLOOKUP(B165,RPT_BAO_HIEM!$B$5:$N$1004,13,FALSE)</f>
        <v>38750</v>
      </c>
      <c r="W165" s="310">
        <f>VLOOKUP(B165,RPT_DOAN_PHI!$B$5:$H$913,7,FALSE)</f>
        <v>81000</v>
      </c>
      <c r="X165" s="309">
        <f>VLOOKUP(B165,RPT_THUE!$B$5:$H$916,7,FALSE)</f>
        <v>0</v>
      </c>
      <c r="Y165" s="309">
        <f t="shared" si="1"/>
        <v>487875</v>
      </c>
      <c r="Z165" s="311">
        <f t="shared" si="2"/>
        <v>8292125</v>
      </c>
      <c r="AA165" s="311"/>
      <c r="AB165" s="311"/>
      <c r="AC165" s="311">
        <f t="shared" si="3"/>
        <v>8292125</v>
      </c>
    </row>
    <row r="166" spans="1:29" ht="17.25" customHeight="1">
      <c r="A166" s="302">
        <f t="shared" si="4"/>
        <v>161</v>
      </c>
      <c r="B166" s="303">
        <f>GD_LCD_HS_LNS!B164</f>
        <v>11114</v>
      </c>
      <c r="C166" s="303" t="str">
        <f>GD_LCD_HS_LNS!C164</f>
        <v>Đoàn Thu Hoa</v>
      </c>
      <c r="D166" s="303" t="str">
        <f>GD_LCD_HS_LNS!D164</f>
        <v>NV PVHK</v>
      </c>
      <c r="E166" s="304">
        <f>VLOOKUP(B166,GD_LCD_HS_LNS!$B$4:$E$914,4,FALSE)</f>
        <v>3875000</v>
      </c>
      <c r="F166" s="305">
        <v>19020458929019</v>
      </c>
      <c r="G166" s="306">
        <f>VLOOKUP(B166,GD_CHAM_CONG!$C$6:$AN$912,38,FALSE)</f>
        <v>26</v>
      </c>
      <c r="H166" s="306">
        <f>VLOOKUP(B166,GD_CHAM_CONG!$C$6:$AS$912,39,FALSE)+VLOOKUP(B166,GD_CHAM_CONG!$C$6:$AS$912,40,FALSE)+VLOOKUP(B166,GD_CHAM_CONG!$C$6:$AS$912,41,FALSE)+VLOOKUP(B166,GD_CHAM_CONG!$C$6:$AS$912,42,FALSE)+VLOOKUP(B166,GD_CHAM_CONG!$C$6:$AS$912,43,FALSE)</f>
        <v>0</v>
      </c>
      <c r="I166" s="306">
        <f>VLOOKUP(B166,GD_CHAM_CONG!$C$6:$AV$912,44,FALSE)+VLOOKUP(B166,GD_CHAM_CONG!$C$6:$AV$912,45,FALSE)+VLOOKUP(B166,GD_CHAM_CONG!$C$6:$AV$912,46,FALSE)</f>
        <v>0</v>
      </c>
      <c r="J166" s="306">
        <f>VLOOKUP(B166,GD_CHAM_CONG!$C$6:$AW$912,47,FALSE)</f>
        <v>0</v>
      </c>
      <c r="K166" s="306">
        <f>VLOOKUP(B166,GD_CHAM_CONG!$C$6:$AZ$912,47,FALSE)+VLOOKUP(B166,GD_CHAM_CONG!$C$6:$AZ$912,48,FALSE)</f>
        <v>0</v>
      </c>
      <c r="L166" s="306">
        <f>VLOOKUP(B166,GD_CHAM_CONG!$C$6:$BF$912,50,FALSE)+VLOOKUP(B166,GD_CHAM_CONG!$C$6:$BF$912,51,FALSE)+VLOOKUP(B166,GD_CHAM_CONG!$C$6:$BF$912,52,FALSE)+VLOOKUP(B166,GD_CHAM_CONG!$C$6:$BF$912,53,FALSE)+VLOOKUP(B166,GD_CHAM_CONG!$C$6:$BF$912,54,FALSE)</f>
        <v>0</v>
      </c>
      <c r="M166" s="307">
        <f>VLOOKUP(B166,GD_CHAM_CONG!$C$1:$BJ$397,60,FALSE)</f>
        <v>0.97</v>
      </c>
      <c r="N166" s="308">
        <f>VLOOKUP(B166,RPT_LNS_LUONG_CHE_DO!$B$5:$BA$976,52,FALSE)</f>
        <v>8293500</v>
      </c>
      <c r="O166" s="308">
        <f>VLOOKUP(B166,RPT_LNS_LUONG_CHE_DO!$B$5:$CA$976,78,FALSE)</f>
        <v>0</v>
      </c>
      <c r="P166" s="308">
        <f>VLOOKUP(B166,RPT_PHU_CAP_TN!$B$5:$G$916,6,FALSE)</f>
        <v>155000</v>
      </c>
      <c r="Q166" s="308">
        <f>VLOOKUP(B166,RPT_TIEN_AN_TRUA!$B$5:$I$957,8,FALSE)</f>
        <v>680000</v>
      </c>
      <c r="R166" s="308">
        <f>VLOOKUP(B166,RPT_LNS_LUONG_CHE_DO!$B$5:$CE$980,74,FALSE)+VLOOKUP(B166,RPT_LNS_LUONG_CHE_DO!$B$5:$CE$980,73,FALSE)</f>
        <v>0</v>
      </c>
      <c r="S166" s="308">
        <f t="shared" si="0"/>
        <v>9128500</v>
      </c>
      <c r="T166" s="309">
        <f>VLOOKUP(B166,RPT_BAO_HIEM!$B$5:$N$1004,11,FALSE)</f>
        <v>310000</v>
      </c>
      <c r="U166" s="309">
        <f>VLOOKUP(B166,RPT_BAO_HIEM!$B$5:$N$1004,12,FALSE)</f>
        <v>58125</v>
      </c>
      <c r="V166" s="309">
        <f>VLOOKUP(B166,RPT_BAO_HIEM!$B$5:$N$1004,13,FALSE)</f>
        <v>38750</v>
      </c>
      <c r="W166" s="310">
        <f>VLOOKUP(B166,RPT_DOAN_PHI!$B$5:$H$913,7,FALSE)</f>
        <v>84485</v>
      </c>
      <c r="X166" s="309">
        <f>VLOOKUP(B166,RPT_THUE!$B$5:$H$916,7,FALSE)</f>
        <v>0</v>
      </c>
      <c r="Y166" s="309">
        <f t="shared" si="1"/>
        <v>491360</v>
      </c>
      <c r="Z166" s="311">
        <f t="shared" si="2"/>
        <v>8637140</v>
      </c>
      <c r="AA166" s="311"/>
      <c r="AB166" s="311"/>
      <c r="AC166" s="311">
        <f t="shared" si="3"/>
        <v>8637140</v>
      </c>
    </row>
    <row r="167" spans="1:29" ht="17.25" customHeight="1">
      <c r="A167" s="302">
        <f t="shared" si="4"/>
        <v>162</v>
      </c>
      <c r="B167" s="303">
        <f>GD_LCD_HS_LNS!B165</f>
        <v>11115</v>
      </c>
      <c r="C167" s="303" t="str">
        <f>GD_LCD_HS_LNS!C165</f>
        <v>Mai Thị Ngọc</v>
      </c>
      <c r="D167" s="303" t="str">
        <f>GD_LCD_HS_LNS!D165</f>
        <v>NV PVHK</v>
      </c>
      <c r="E167" s="304">
        <f>VLOOKUP(B167,GD_LCD_HS_LNS!$B$4:$E$914,4,FALSE)</f>
        <v>3875000</v>
      </c>
      <c r="F167" s="305">
        <v>19026970096019</v>
      </c>
      <c r="G167" s="306">
        <f>VLOOKUP(B167,GD_CHAM_CONG!$C$6:$AN$912,38,FALSE)</f>
        <v>26</v>
      </c>
      <c r="H167" s="306">
        <f>VLOOKUP(B167,GD_CHAM_CONG!$C$6:$AS$912,39,FALSE)+VLOOKUP(B167,GD_CHAM_CONG!$C$6:$AS$912,40,FALSE)+VLOOKUP(B167,GD_CHAM_CONG!$C$6:$AS$912,41,FALSE)+VLOOKUP(B167,GD_CHAM_CONG!$C$6:$AS$912,42,FALSE)+VLOOKUP(B167,GD_CHAM_CONG!$C$6:$AS$912,43,FALSE)</f>
        <v>0</v>
      </c>
      <c r="I167" s="306">
        <f>VLOOKUP(B167,GD_CHAM_CONG!$C$6:$AV$912,44,FALSE)+VLOOKUP(B167,GD_CHAM_CONG!$C$6:$AV$912,45,FALSE)+VLOOKUP(B167,GD_CHAM_CONG!$C$6:$AV$912,46,FALSE)</f>
        <v>0</v>
      </c>
      <c r="J167" s="306">
        <f>VLOOKUP(B167,GD_CHAM_CONG!$C$6:$AW$912,47,FALSE)</f>
        <v>0</v>
      </c>
      <c r="K167" s="306">
        <f>VLOOKUP(B167,GD_CHAM_CONG!$C$6:$AZ$912,47,FALSE)+VLOOKUP(B167,GD_CHAM_CONG!$C$6:$AZ$912,48,FALSE)</f>
        <v>0</v>
      </c>
      <c r="L167" s="306">
        <f>VLOOKUP(B167,GD_CHAM_CONG!$C$6:$BF$912,50,FALSE)+VLOOKUP(B167,GD_CHAM_CONG!$C$6:$BF$912,51,FALSE)+VLOOKUP(B167,GD_CHAM_CONG!$C$6:$BF$912,52,FALSE)+VLOOKUP(B167,GD_CHAM_CONG!$C$6:$BF$912,53,FALSE)+VLOOKUP(B167,GD_CHAM_CONG!$C$6:$BF$912,54,FALSE)</f>
        <v>0</v>
      </c>
      <c r="M167" s="307">
        <f>VLOOKUP(B167,GD_CHAM_CONG!$C$1:$BJ$397,60,FALSE)</f>
        <v>1</v>
      </c>
      <c r="N167" s="308">
        <f>VLOOKUP(B167,RPT_LNS_LUONG_CHE_DO!$B$5:$BA$976,52,FALSE)</f>
        <v>8100000</v>
      </c>
      <c r="O167" s="308">
        <f>VLOOKUP(B167,RPT_LNS_LUONG_CHE_DO!$B$5:$CA$976,78,FALSE)</f>
        <v>0</v>
      </c>
      <c r="P167" s="308">
        <f>VLOOKUP(B167,RPT_PHU_CAP_TN!$B$5:$G$916,6,FALSE)</f>
        <v>0</v>
      </c>
      <c r="Q167" s="308">
        <f>VLOOKUP(B167,RPT_TIEN_AN_TRUA!$B$5:$I$957,8,FALSE)</f>
        <v>680000</v>
      </c>
      <c r="R167" s="308">
        <f>VLOOKUP(B167,RPT_LNS_LUONG_CHE_DO!$B$5:$CE$980,74,FALSE)+VLOOKUP(B167,RPT_LNS_LUONG_CHE_DO!$B$5:$CE$980,73,FALSE)</f>
        <v>0</v>
      </c>
      <c r="S167" s="308">
        <f t="shared" si="0"/>
        <v>8780000</v>
      </c>
      <c r="T167" s="309">
        <f>VLOOKUP(B167,RPT_BAO_HIEM!$B$5:$N$1004,11,FALSE)</f>
        <v>310000</v>
      </c>
      <c r="U167" s="309">
        <f>VLOOKUP(B167,RPT_BAO_HIEM!$B$5:$N$1004,12,FALSE)</f>
        <v>58125</v>
      </c>
      <c r="V167" s="309">
        <f>VLOOKUP(B167,RPT_BAO_HIEM!$B$5:$N$1004,13,FALSE)</f>
        <v>38750</v>
      </c>
      <c r="W167" s="310">
        <f>VLOOKUP(B167,RPT_DOAN_PHI!$B$5:$H$913,7,FALSE)</f>
        <v>81000</v>
      </c>
      <c r="X167" s="309">
        <f>VLOOKUP(B167,RPT_THUE!$B$5:$H$916,7,FALSE)</f>
        <v>0</v>
      </c>
      <c r="Y167" s="309">
        <f t="shared" si="1"/>
        <v>487875</v>
      </c>
      <c r="Z167" s="311">
        <f t="shared" si="2"/>
        <v>8292125</v>
      </c>
      <c r="AA167" s="311"/>
      <c r="AB167" s="311"/>
      <c r="AC167" s="311">
        <f t="shared" si="3"/>
        <v>8292125</v>
      </c>
    </row>
    <row r="168" spans="1:29" ht="17.25" customHeight="1">
      <c r="A168" s="302">
        <f t="shared" si="4"/>
        <v>163</v>
      </c>
      <c r="B168" s="303">
        <f>GD_LCD_HS_LNS!B166</f>
        <v>11118</v>
      </c>
      <c r="C168" s="303" t="str">
        <f>GD_LCD_HS_LNS!C166</f>
        <v>Lã Thị Thu Hương</v>
      </c>
      <c r="D168" s="303" t="str">
        <f>GD_LCD_HS_LNS!D166</f>
        <v>NV PVHK</v>
      </c>
      <c r="E168" s="304">
        <f>VLOOKUP(B168,GD_LCD_HS_LNS!$B$4:$E$914,4,FALSE)</f>
        <v>3875000</v>
      </c>
      <c r="F168" s="305">
        <v>19026970100016</v>
      </c>
      <c r="G168" s="306">
        <f>VLOOKUP(B168,GD_CHAM_CONG!$C$6:$AN$912,38,FALSE)</f>
        <v>8</v>
      </c>
      <c r="H168" s="306">
        <f>VLOOKUP(B168,GD_CHAM_CONG!$C$6:$AS$912,39,FALSE)+VLOOKUP(B168,GD_CHAM_CONG!$C$6:$AS$912,40,FALSE)+VLOOKUP(B168,GD_CHAM_CONG!$C$6:$AS$912,41,FALSE)+VLOOKUP(B168,GD_CHAM_CONG!$C$6:$AS$912,42,FALSE)+VLOOKUP(B168,GD_CHAM_CONG!$C$6:$AS$912,43,FALSE)</f>
        <v>0</v>
      </c>
      <c r="I168" s="306">
        <f>VLOOKUP(B168,GD_CHAM_CONG!$C$6:$AV$912,44,FALSE)+VLOOKUP(B168,GD_CHAM_CONG!$C$6:$AV$912,45,FALSE)+VLOOKUP(B168,GD_CHAM_CONG!$C$6:$AV$912,46,FALSE)</f>
        <v>12</v>
      </c>
      <c r="J168" s="306">
        <f>VLOOKUP(B168,GD_CHAM_CONG!$C$6:$AW$912,47,FALSE)</f>
        <v>0</v>
      </c>
      <c r="K168" s="306">
        <f>VLOOKUP(B168,GD_CHAM_CONG!$C$6:$AZ$912,47,FALSE)+VLOOKUP(B168,GD_CHAM_CONG!$C$6:$AZ$912,48,FALSE)</f>
        <v>0</v>
      </c>
      <c r="L168" s="306">
        <f>VLOOKUP(B168,GD_CHAM_CONG!$C$6:$BF$912,50,FALSE)+VLOOKUP(B168,GD_CHAM_CONG!$C$6:$BF$912,51,FALSE)+VLOOKUP(B168,GD_CHAM_CONG!$C$6:$BF$912,52,FALSE)+VLOOKUP(B168,GD_CHAM_CONG!$C$6:$BF$912,53,FALSE)+VLOOKUP(B168,GD_CHAM_CONG!$C$6:$BF$912,54,FALSE)</f>
        <v>0</v>
      </c>
      <c r="M168" s="307">
        <f>VLOOKUP(B168,GD_CHAM_CONG!$C$1:$BJ$397,60,FALSE)</f>
        <v>1</v>
      </c>
      <c r="N168" s="308">
        <f>VLOOKUP(B168,RPT_LNS_LUONG_CHE_DO!$B$5:$BA$976,52,FALSE)</f>
        <v>3025384.615384615</v>
      </c>
      <c r="O168" s="308">
        <f>VLOOKUP(B168,RPT_LNS_LUONG_CHE_DO!$B$5:$CA$976,78,FALSE)</f>
        <v>0</v>
      </c>
      <c r="P168" s="308">
        <f>VLOOKUP(B168,RPT_PHU_CAP_TN!$B$5:$G$916,6,FALSE)</f>
        <v>0</v>
      </c>
      <c r="Q168" s="308">
        <f>VLOOKUP(B168,RPT_TIEN_AN_TRUA!$B$5:$I$957,8,FALSE)</f>
        <v>209230.76923076925</v>
      </c>
      <c r="R168" s="308">
        <f>VLOOKUP(B168,RPT_LNS_LUONG_CHE_DO!$B$5:$CE$980,74,FALSE)+VLOOKUP(B168,RPT_LNS_LUONG_CHE_DO!$B$5:$CE$980,73,FALSE)</f>
        <v>0</v>
      </c>
      <c r="S168" s="308">
        <f t="shared" si="0"/>
        <v>3234615.384615384</v>
      </c>
      <c r="T168" s="309">
        <f>VLOOKUP(B168,RPT_BAO_HIEM!$B$5:$N$1004,11,FALSE)</f>
        <v>310000</v>
      </c>
      <c r="U168" s="309">
        <f>VLOOKUP(B168,RPT_BAO_HIEM!$B$5:$N$1004,12,FALSE)</f>
        <v>58125</v>
      </c>
      <c r="V168" s="309">
        <f>VLOOKUP(B168,RPT_BAO_HIEM!$B$5:$N$1004,13,FALSE)</f>
        <v>38750</v>
      </c>
      <c r="W168" s="310">
        <f>VLOOKUP(B168,RPT_DOAN_PHI!$B$5:$H$913,7,FALSE)</f>
        <v>30254</v>
      </c>
      <c r="X168" s="309">
        <f>VLOOKUP(B168,RPT_THUE!$B$5:$H$916,7,FALSE)</f>
        <v>0</v>
      </c>
      <c r="Y168" s="309">
        <f t="shared" si="1"/>
        <v>437129</v>
      </c>
      <c r="Z168" s="311">
        <f t="shared" si="2"/>
        <v>2797486.384615384</v>
      </c>
      <c r="AA168" s="311"/>
      <c r="AB168" s="311"/>
      <c r="AC168" s="311">
        <f t="shared" si="3"/>
        <v>2797486.384615384</v>
      </c>
    </row>
    <row r="169" spans="1:29" ht="17.25" customHeight="1">
      <c r="A169" s="302">
        <f t="shared" si="4"/>
        <v>164</v>
      </c>
      <c r="B169" s="303">
        <f>GD_LCD_HS_LNS!B167</f>
        <v>11120</v>
      </c>
      <c r="C169" s="303" t="str">
        <f>GD_LCD_HS_LNS!C167</f>
        <v>Đỗ Hương Trà</v>
      </c>
      <c r="D169" s="303" t="str">
        <f>GD_LCD_HS_LNS!D167</f>
        <v>NV PVHK</v>
      </c>
      <c r="E169" s="304">
        <f>VLOOKUP(B169,GD_LCD_HS_LNS!$B$4:$E$914,4,FALSE)</f>
        <v>3875000</v>
      </c>
      <c r="F169" s="305">
        <v>19026970102019</v>
      </c>
      <c r="G169" s="306">
        <f>VLOOKUP(B169,GD_CHAM_CONG!$C$6:$AN$912,38,FALSE)</f>
        <v>25</v>
      </c>
      <c r="H169" s="306">
        <f>VLOOKUP(B169,GD_CHAM_CONG!$C$6:$AS$912,39,FALSE)+VLOOKUP(B169,GD_CHAM_CONG!$C$6:$AS$912,40,FALSE)+VLOOKUP(B169,GD_CHAM_CONG!$C$6:$AS$912,41,FALSE)+VLOOKUP(B169,GD_CHAM_CONG!$C$6:$AS$912,42,FALSE)+VLOOKUP(B169,GD_CHAM_CONG!$C$6:$AS$912,43,FALSE)</f>
        <v>1</v>
      </c>
      <c r="I169" s="306">
        <f>VLOOKUP(B169,GD_CHAM_CONG!$C$6:$AV$912,44,FALSE)+VLOOKUP(B169,GD_CHAM_CONG!$C$6:$AV$912,45,FALSE)+VLOOKUP(B169,GD_CHAM_CONG!$C$6:$AV$912,46,FALSE)</f>
        <v>0</v>
      </c>
      <c r="J169" s="306">
        <f>VLOOKUP(B169,GD_CHAM_CONG!$C$6:$AW$912,47,FALSE)</f>
        <v>0</v>
      </c>
      <c r="K169" s="306">
        <f>VLOOKUP(B169,GD_CHAM_CONG!$C$6:$AZ$912,47,FALSE)+VLOOKUP(B169,GD_CHAM_CONG!$C$6:$AZ$912,48,FALSE)</f>
        <v>0</v>
      </c>
      <c r="L169" s="306">
        <f>VLOOKUP(B169,GD_CHAM_CONG!$C$6:$BF$912,50,FALSE)+VLOOKUP(B169,GD_CHAM_CONG!$C$6:$BF$912,51,FALSE)+VLOOKUP(B169,GD_CHAM_CONG!$C$6:$BF$912,52,FALSE)+VLOOKUP(B169,GD_CHAM_CONG!$C$6:$BF$912,53,FALSE)+VLOOKUP(B169,GD_CHAM_CONG!$C$6:$BF$912,54,FALSE)</f>
        <v>0</v>
      </c>
      <c r="M169" s="307">
        <f>VLOOKUP(B169,GD_CHAM_CONG!$C$1:$BJ$397,60,FALSE)</f>
        <v>0.92</v>
      </c>
      <c r="N169" s="308">
        <f>VLOOKUP(B169,RPT_LNS_LUONG_CHE_DO!$B$5:$BA$976,52,FALSE)</f>
        <v>7165384.615384616</v>
      </c>
      <c r="O169" s="308">
        <f>VLOOKUP(B169,RPT_LNS_LUONG_CHE_DO!$B$5:$CA$976,78,FALSE)</f>
        <v>0</v>
      </c>
      <c r="P169" s="308">
        <f>VLOOKUP(B169,RPT_PHU_CAP_TN!$B$5:$G$916,6,FALSE)</f>
        <v>0</v>
      </c>
      <c r="Q169" s="308">
        <f>VLOOKUP(B169,RPT_TIEN_AN_TRUA!$B$5:$I$957,8,FALSE)</f>
        <v>653846.15384615387</v>
      </c>
      <c r="R169" s="308">
        <f>VLOOKUP(B169,RPT_LNS_LUONG_CHE_DO!$B$5:$CE$980,74,FALSE)+VLOOKUP(B169,RPT_LNS_LUONG_CHE_DO!$B$5:$CE$980,73,FALSE)</f>
        <v>0</v>
      </c>
      <c r="S169" s="308">
        <f t="shared" si="0"/>
        <v>7819230.7692307699</v>
      </c>
      <c r="T169" s="309">
        <f>VLOOKUP(B169,RPT_BAO_HIEM!$B$5:$N$1004,11,FALSE)</f>
        <v>310000</v>
      </c>
      <c r="U169" s="309">
        <f>VLOOKUP(B169,RPT_BAO_HIEM!$B$5:$N$1004,12,FALSE)</f>
        <v>58125</v>
      </c>
      <c r="V169" s="309">
        <f>VLOOKUP(B169,RPT_BAO_HIEM!$B$5:$N$1004,13,FALSE)</f>
        <v>38750</v>
      </c>
      <c r="W169" s="310">
        <f>VLOOKUP(B169,RPT_DOAN_PHI!$B$5:$H$913,7,FALSE)</f>
        <v>71654</v>
      </c>
      <c r="X169" s="309">
        <f>VLOOKUP(B169,RPT_THUE!$B$5:$H$916,7,FALSE)</f>
        <v>0</v>
      </c>
      <c r="Y169" s="309">
        <f t="shared" si="1"/>
        <v>478529</v>
      </c>
      <c r="Z169" s="311">
        <f t="shared" si="2"/>
        <v>7340701.7692307699</v>
      </c>
      <c r="AA169" s="311"/>
      <c r="AB169" s="311"/>
      <c r="AC169" s="311">
        <f t="shared" si="3"/>
        <v>7340701.7692307699</v>
      </c>
    </row>
    <row r="170" spans="1:29" ht="17.25" customHeight="1">
      <c r="A170" s="302">
        <f t="shared" si="4"/>
        <v>165</v>
      </c>
      <c r="B170" s="303">
        <f>GD_LCD_HS_LNS!B168</f>
        <v>11121</v>
      </c>
      <c r="C170" s="303" t="str">
        <f>GD_LCD_HS_LNS!C168</f>
        <v>Nguyễn Hiền Hạnh</v>
      </c>
      <c r="D170" s="303" t="str">
        <f>GD_LCD_HS_LNS!D168</f>
        <v>NV PVHK</v>
      </c>
      <c r="E170" s="304">
        <f>VLOOKUP(B170,GD_LCD_HS_LNS!$B$4:$E$914,4,FALSE)</f>
        <v>3875000</v>
      </c>
      <c r="F170" s="305">
        <v>13324573209019</v>
      </c>
      <c r="G170" s="306">
        <f>VLOOKUP(B170,GD_CHAM_CONG!$C$6:$AN$912,38,FALSE)</f>
        <v>26</v>
      </c>
      <c r="H170" s="306">
        <f>VLOOKUP(B170,GD_CHAM_CONG!$C$6:$AS$912,39,FALSE)+VLOOKUP(B170,GD_CHAM_CONG!$C$6:$AS$912,40,FALSE)+VLOOKUP(B170,GD_CHAM_CONG!$C$6:$AS$912,41,FALSE)+VLOOKUP(B170,GD_CHAM_CONG!$C$6:$AS$912,42,FALSE)+VLOOKUP(B170,GD_CHAM_CONG!$C$6:$AS$912,43,FALSE)</f>
        <v>0</v>
      </c>
      <c r="I170" s="306">
        <f>VLOOKUP(B170,GD_CHAM_CONG!$C$6:$AV$912,44,FALSE)+VLOOKUP(B170,GD_CHAM_CONG!$C$6:$AV$912,45,FALSE)+VLOOKUP(B170,GD_CHAM_CONG!$C$6:$AV$912,46,FALSE)</f>
        <v>0</v>
      </c>
      <c r="J170" s="306">
        <f>VLOOKUP(B170,GD_CHAM_CONG!$C$6:$AW$912,47,FALSE)</f>
        <v>0</v>
      </c>
      <c r="K170" s="306">
        <f>VLOOKUP(B170,GD_CHAM_CONG!$C$6:$AZ$912,47,FALSE)+VLOOKUP(B170,GD_CHAM_CONG!$C$6:$AZ$912,48,FALSE)</f>
        <v>0</v>
      </c>
      <c r="L170" s="306">
        <f>VLOOKUP(B170,GD_CHAM_CONG!$C$6:$BF$912,50,FALSE)+VLOOKUP(B170,GD_CHAM_CONG!$C$6:$BF$912,51,FALSE)+VLOOKUP(B170,GD_CHAM_CONG!$C$6:$BF$912,52,FALSE)+VLOOKUP(B170,GD_CHAM_CONG!$C$6:$BF$912,53,FALSE)+VLOOKUP(B170,GD_CHAM_CONG!$C$6:$BF$912,54,FALSE)</f>
        <v>0</v>
      </c>
      <c r="M170" s="307">
        <f>VLOOKUP(B170,GD_CHAM_CONG!$C$1:$BJ$397,60,FALSE)</f>
        <v>1</v>
      </c>
      <c r="N170" s="308">
        <f>VLOOKUP(B170,RPT_LNS_LUONG_CHE_DO!$B$5:$BA$976,52,FALSE)</f>
        <v>8550000</v>
      </c>
      <c r="O170" s="308">
        <f>VLOOKUP(B170,RPT_LNS_LUONG_CHE_DO!$B$5:$CA$976,78,FALSE)</f>
        <v>0</v>
      </c>
      <c r="P170" s="308">
        <f>VLOOKUP(B170,RPT_PHU_CAP_TN!$B$5:$G$916,6,FALSE)</f>
        <v>155000</v>
      </c>
      <c r="Q170" s="308">
        <f>VLOOKUP(B170,RPT_TIEN_AN_TRUA!$B$5:$I$957,8,FALSE)</f>
        <v>680000</v>
      </c>
      <c r="R170" s="308">
        <f>VLOOKUP(B170,RPT_LNS_LUONG_CHE_DO!$B$5:$CE$980,74,FALSE)+VLOOKUP(B170,RPT_LNS_LUONG_CHE_DO!$B$5:$CE$980,73,FALSE)</f>
        <v>0</v>
      </c>
      <c r="S170" s="308">
        <f t="shared" si="0"/>
        <v>9385000</v>
      </c>
      <c r="T170" s="309">
        <f>VLOOKUP(B170,RPT_BAO_HIEM!$B$5:$N$1004,11,FALSE)</f>
        <v>310000</v>
      </c>
      <c r="U170" s="309">
        <f>VLOOKUP(B170,RPT_BAO_HIEM!$B$5:$N$1004,12,FALSE)</f>
        <v>58125</v>
      </c>
      <c r="V170" s="309">
        <f>VLOOKUP(B170,RPT_BAO_HIEM!$B$5:$N$1004,13,FALSE)</f>
        <v>38750</v>
      </c>
      <c r="W170" s="310">
        <f>VLOOKUP(B170,RPT_DOAN_PHI!$B$5:$H$913,7,FALSE)</f>
        <v>87050</v>
      </c>
      <c r="X170" s="309">
        <f>VLOOKUP(B170,RPT_THUE!$B$5:$H$916,7,FALSE)</f>
        <v>0</v>
      </c>
      <c r="Y170" s="309">
        <f t="shared" si="1"/>
        <v>493925</v>
      </c>
      <c r="Z170" s="311">
        <f t="shared" si="2"/>
        <v>8891075</v>
      </c>
      <c r="AA170" s="311"/>
      <c r="AB170" s="311"/>
      <c r="AC170" s="311">
        <f t="shared" si="3"/>
        <v>8891075</v>
      </c>
    </row>
    <row r="171" spans="1:29" ht="17.25" customHeight="1">
      <c r="A171" s="302">
        <f t="shared" si="4"/>
        <v>166</v>
      </c>
      <c r="B171" s="303">
        <f>GD_LCD_HS_LNS!B169</f>
        <v>11122</v>
      </c>
      <c r="C171" s="303" t="str">
        <f>GD_LCD_HS_LNS!C169</f>
        <v>Nguyễn Thị Huyền</v>
      </c>
      <c r="D171" s="303" t="str">
        <f>GD_LCD_HS_LNS!D169</f>
        <v>NV PVHK</v>
      </c>
      <c r="E171" s="304">
        <f>VLOOKUP(B171,GD_LCD_HS_LNS!$B$4:$E$914,4,FALSE)</f>
        <v>3875000</v>
      </c>
      <c r="F171" s="305"/>
      <c r="G171" s="306">
        <f>VLOOKUP(B171,GD_CHAM_CONG!$C$6:$AN$912,38,FALSE)</f>
        <v>22</v>
      </c>
      <c r="H171" s="306">
        <f>VLOOKUP(B171,GD_CHAM_CONG!$C$6:$AS$912,39,FALSE)+VLOOKUP(B171,GD_CHAM_CONG!$C$6:$AS$912,40,FALSE)+VLOOKUP(B171,GD_CHAM_CONG!$C$6:$AS$912,41,FALSE)+VLOOKUP(B171,GD_CHAM_CONG!$C$6:$AS$912,42,FALSE)+VLOOKUP(B171,GD_CHAM_CONG!$C$6:$AS$912,43,FALSE)</f>
        <v>0</v>
      </c>
      <c r="I171" s="306">
        <f>VLOOKUP(B171,GD_CHAM_CONG!$C$6:$AV$912,44,FALSE)+VLOOKUP(B171,GD_CHAM_CONG!$C$6:$AV$912,45,FALSE)+VLOOKUP(B171,GD_CHAM_CONG!$C$6:$AV$912,46,FALSE)</f>
        <v>0</v>
      </c>
      <c r="J171" s="306">
        <f>VLOOKUP(B171,GD_CHAM_CONG!$C$6:$AW$912,47,FALSE)</f>
        <v>0</v>
      </c>
      <c r="K171" s="306">
        <f>VLOOKUP(B171,GD_CHAM_CONG!$C$6:$AZ$912,47,FALSE)+VLOOKUP(B171,GD_CHAM_CONG!$C$6:$AZ$912,48,FALSE)</f>
        <v>0</v>
      </c>
      <c r="L171" s="306">
        <f>VLOOKUP(B171,GD_CHAM_CONG!$C$6:$BF$912,50,FALSE)+VLOOKUP(B171,GD_CHAM_CONG!$C$6:$BF$912,51,FALSE)+VLOOKUP(B171,GD_CHAM_CONG!$C$6:$BF$912,52,FALSE)+VLOOKUP(B171,GD_CHAM_CONG!$C$6:$BF$912,53,FALSE)+VLOOKUP(B171,GD_CHAM_CONG!$C$6:$BF$912,54,FALSE)</f>
        <v>0</v>
      </c>
      <c r="M171" s="307">
        <f>VLOOKUP(B171,GD_CHAM_CONG!$C$1:$BJ$397,60,FALSE)</f>
        <v>1</v>
      </c>
      <c r="N171" s="308">
        <f>VLOOKUP(B171,RPT_LNS_LUONG_CHE_DO!$B$5:$BA$976,52,FALSE)</f>
        <v>7234615.384615384</v>
      </c>
      <c r="O171" s="308">
        <f>VLOOKUP(B171,RPT_LNS_LUONG_CHE_DO!$B$5:$CA$976,78,FALSE)</f>
        <v>0</v>
      </c>
      <c r="P171" s="308">
        <f>VLOOKUP(B171,RPT_PHU_CAP_TN!$B$5:$G$916,6,FALSE)</f>
        <v>0</v>
      </c>
      <c r="Q171" s="308">
        <f>VLOOKUP(B171,RPT_TIEN_AN_TRUA!$B$5:$I$957,8,FALSE)</f>
        <v>575384.61538461538</v>
      </c>
      <c r="R171" s="308">
        <f>VLOOKUP(B171,RPT_LNS_LUONG_CHE_DO!$B$5:$CE$980,74,FALSE)+VLOOKUP(B171,RPT_LNS_LUONG_CHE_DO!$B$5:$CE$980,73,FALSE)</f>
        <v>0</v>
      </c>
      <c r="S171" s="308">
        <f t="shared" si="0"/>
        <v>7809999.9999999991</v>
      </c>
      <c r="T171" s="309">
        <f>VLOOKUP(B171,RPT_BAO_HIEM!$B$5:$N$1004,11,FALSE)</f>
        <v>310000</v>
      </c>
      <c r="U171" s="309">
        <f>VLOOKUP(B171,RPT_BAO_HIEM!$B$5:$N$1004,12,FALSE)</f>
        <v>58125</v>
      </c>
      <c r="V171" s="309">
        <f>VLOOKUP(B171,RPT_BAO_HIEM!$B$5:$N$1004,13,FALSE)</f>
        <v>38750</v>
      </c>
      <c r="W171" s="310">
        <f>VLOOKUP(B171,RPT_DOAN_PHI!$B$5:$H$913,7,FALSE)</f>
        <v>72346</v>
      </c>
      <c r="X171" s="309">
        <f>VLOOKUP(B171,RPT_THUE!$B$5:$H$916,7,FALSE)</f>
        <v>0</v>
      </c>
      <c r="Y171" s="309">
        <f t="shared" si="1"/>
        <v>479221</v>
      </c>
      <c r="Z171" s="311">
        <f t="shared" si="2"/>
        <v>7330778.9999999991</v>
      </c>
      <c r="AA171" s="311"/>
      <c r="AB171" s="311"/>
      <c r="AC171" s="311">
        <f t="shared" si="3"/>
        <v>7330778.9999999991</v>
      </c>
    </row>
    <row r="172" spans="1:29" ht="17.25" customHeight="1">
      <c r="A172" s="302">
        <f t="shared" si="4"/>
        <v>167</v>
      </c>
      <c r="B172" s="303">
        <f>GD_LCD_HS_LNS!B170</f>
        <v>10599</v>
      </c>
      <c r="C172" s="303" t="str">
        <f>GD_LCD_HS_LNS!C170</f>
        <v>Đào Thu Giang</v>
      </c>
      <c r="D172" s="303" t="str">
        <f>GD_LCD_HS_LNS!D170</f>
        <v>NV PVHK</v>
      </c>
      <c r="E172" s="304">
        <f>VLOOKUP(B172,GD_LCD_HS_LNS!$B$4:$E$914,4,FALSE)</f>
        <v>3875000</v>
      </c>
      <c r="F172" s="305">
        <v>10525213781018</v>
      </c>
      <c r="G172" s="306">
        <f>VLOOKUP(B172,GD_CHAM_CONG!$C$6:$AN$912,38,FALSE)</f>
        <v>26</v>
      </c>
      <c r="H172" s="306">
        <f>VLOOKUP(B172,GD_CHAM_CONG!$C$6:$AS$912,39,FALSE)+VLOOKUP(B172,GD_CHAM_CONG!$C$6:$AS$912,40,FALSE)+VLOOKUP(B172,GD_CHAM_CONG!$C$6:$AS$912,41,FALSE)+VLOOKUP(B172,GD_CHAM_CONG!$C$6:$AS$912,42,FALSE)+VLOOKUP(B172,GD_CHAM_CONG!$C$6:$AS$912,43,FALSE)</f>
        <v>0</v>
      </c>
      <c r="I172" s="306">
        <f>VLOOKUP(B172,GD_CHAM_CONG!$C$6:$AV$912,44,FALSE)+VLOOKUP(B172,GD_CHAM_CONG!$C$6:$AV$912,45,FALSE)+VLOOKUP(B172,GD_CHAM_CONG!$C$6:$AV$912,46,FALSE)</f>
        <v>0</v>
      </c>
      <c r="J172" s="306">
        <f>VLOOKUP(B172,GD_CHAM_CONG!$C$6:$AW$912,47,FALSE)</f>
        <v>0</v>
      </c>
      <c r="K172" s="306">
        <f>VLOOKUP(B172,GD_CHAM_CONG!$C$6:$AZ$912,47,FALSE)+VLOOKUP(B172,GD_CHAM_CONG!$C$6:$AZ$912,48,FALSE)</f>
        <v>0</v>
      </c>
      <c r="L172" s="306">
        <f>VLOOKUP(B172,GD_CHAM_CONG!$C$6:$BF$912,50,FALSE)+VLOOKUP(B172,GD_CHAM_CONG!$C$6:$BF$912,51,FALSE)+VLOOKUP(B172,GD_CHAM_CONG!$C$6:$BF$912,52,FALSE)+VLOOKUP(B172,GD_CHAM_CONG!$C$6:$BF$912,53,FALSE)+VLOOKUP(B172,GD_CHAM_CONG!$C$6:$BF$912,54,FALSE)</f>
        <v>0</v>
      </c>
      <c r="M172" s="307">
        <f>VLOOKUP(B172,GD_CHAM_CONG!$C$1:$BJ$397,60,FALSE)</f>
        <v>1</v>
      </c>
      <c r="N172" s="308">
        <f>VLOOKUP(B172,RPT_LNS_LUONG_CHE_DO!$B$5:$BA$976,52,FALSE)</f>
        <v>8595000</v>
      </c>
      <c r="O172" s="308">
        <f>VLOOKUP(B172,RPT_LNS_LUONG_CHE_DO!$B$5:$CA$976,78,FALSE)</f>
        <v>0</v>
      </c>
      <c r="P172" s="308">
        <f>VLOOKUP(B172,RPT_PHU_CAP_TN!$B$5:$G$916,6,FALSE)</f>
        <v>0</v>
      </c>
      <c r="Q172" s="308">
        <f>VLOOKUP(B172,RPT_TIEN_AN_TRUA!$B$5:$I$957,8,FALSE)</f>
        <v>680000</v>
      </c>
      <c r="R172" s="308">
        <f>VLOOKUP(B172,RPT_LNS_LUONG_CHE_DO!$B$5:$CE$980,74,FALSE)+VLOOKUP(B172,RPT_LNS_LUONG_CHE_DO!$B$5:$CE$980,73,FALSE)</f>
        <v>0</v>
      </c>
      <c r="S172" s="308">
        <f t="shared" si="0"/>
        <v>9275000</v>
      </c>
      <c r="T172" s="309">
        <f>VLOOKUP(B172,RPT_BAO_HIEM!$B$5:$N$1004,11,FALSE)</f>
        <v>310000</v>
      </c>
      <c r="U172" s="309">
        <f>VLOOKUP(B172,RPT_BAO_HIEM!$B$5:$N$1004,12,FALSE)</f>
        <v>58125</v>
      </c>
      <c r="V172" s="309">
        <f>VLOOKUP(B172,RPT_BAO_HIEM!$B$5:$N$1004,13,FALSE)</f>
        <v>38750</v>
      </c>
      <c r="W172" s="310">
        <f>VLOOKUP(B172,RPT_DOAN_PHI!$B$5:$H$913,7,FALSE)</f>
        <v>85950</v>
      </c>
      <c r="X172" s="309">
        <f>VLOOKUP(B172,RPT_THUE!$B$5:$H$916,7,FALSE)</f>
        <v>0</v>
      </c>
      <c r="Y172" s="309">
        <f t="shared" si="1"/>
        <v>492825</v>
      </c>
      <c r="Z172" s="311">
        <f t="shared" si="2"/>
        <v>8782175</v>
      </c>
      <c r="AA172" s="311"/>
      <c r="AB172" s="311"/>
      <c r="AC172" s="311">
        <f t="shared" si="3"/>
        <v>8782175</v>
      </c>
    </row>
    <row r="173" spans="1:29" ht="17.25" customHeight="1">
      <c r="A173" s="302">
        <f t="shared" si="4"/>
        <v>168</v>
      </c>
      <c r="B173" s="303">
        <f>GD_LCD_HS_LNS!B171</f>
        <v>10765</v>
      </c>
      <c r="C173" s="303" t="str">
        <f>GD_LCD_HS_LNS!C171</f>
        <v>Nguyễn Thị Thuý</v>
      </c>
      <c r="D173" s="303" t="str">
        <f>GD_LCD_HS_LNS!D171</f>
        <v>Nv Thống kê</v>
      </c>
      <c r="E173" s="304">
        <f>VLOOKUP(B173,GD_LCD_HS_LNS!$B$4:$E$914,4,FALSE)</f>
        <v>3488000</v>
      </c>
      <c r="F173" s="305">
        <v>10524470160011</v>
      </c>
      <c r="G173" s="306">
        <f>VLOOKUP(B173,GD_CHAM_CONG!$C$6:$AN$912,38,FALSE)</f>
        <v>22</v>
      </c>
      <c r="H173" s="306">
        <f>VLOOKUP(B173,GD_CHAM_CONG!$C$6:$AS$912,39,FALSE)+VLOOKUP(B173,GD_CHAM_CONG!$C$6:$AS$912,40,FALSE)+VLOOKUP(B173,GD_CHAM_CONG!$C$6:$AS$912,41,FALSE)+VLOOKUP(B173,GD_CHAM_CONG!$C$6:$AS$912,42,FALSE)+VLOOKUP(B173,GD_CHAM_CONG!$C$6:$AS$912,43,FALSE)</f>
        <v>0</v>
      </c>
      <c r="I173" s="306">
        <f>VLOOKUP(B173,GD_CHAM_CONG!$C$6:$AV$912,44,FALSE)+VLOOKUP(B173,GD_CHAM_CONG!$C$6:$AV$912,45,FALSE)+VLOOKUP(B173,GD_CHAM_CONG!$C$6:$AV$912,46,FALSE)</f>
        <v>0</v>
      </c>
      <c r="J173" s="306">
        <f>VLOOKUP(B173,GD_CHAM_CONG!$C$6:$AW$912,47,FALSE)</f>
        <v>0</v>
      </c>
      <c r="K173" s="306">
        <f>VLOOKUP(B173,GD_CHAM_CONG!$C$6:$AZ$912,47,FALSE)+VLOOKUP(B173,GD_CHAM_CONG!$C$6:$AZ$912,48,FALSE)</f>
        <v>0</v>
      </c>
      <c r="L173" s="306">
        <f>VLOOKUP(B173,GD_CHAM_CONG!$C$6:$BF$912,50,FALSE)+VLOOKUP(B173,GD_CHAM_CONG!$C$6:$BF$912,51,FALSE)+VLOOKUP(B173,GD_CHAM_CONG!$C$6:$BF$912,52,FALSE)+VLOOKUP(B173,GD_CHAM_CONG!$C$6:$BF$912,53,FALSE)+VLOOKUP(B173,GD_CHAM_CONG!$C$6:$BF$912,54,FALSE)</f>
        <v>0</v>
      </c>
      <c r="M173" s="307">
        <f>VLOOKUP(B173,GD_CHAM_CONG!$C$1:$BJ$397,60,FALSE)</f>
        <v>1</v>
      </c>
      <c r="N173" s="308">
        <f>VLOOKUP(B173,RPT_LNS_LUONG_CHE_DO!$B$5:$BA$976,52,FALSE)</f>
        <v>8550000</v>
      </c>
      <c r="O173" s="308">
        <f>VLOOKUP(B173,RPT_LNS_LUONG_CHE_DO!$B$5:$CA$976,78,FALSE)</f>
        <v>0</v>
      </c>
      <c r="P173" s="308">
        <f>VLOOKUP(B173,RPT_PHU_CAP_TN!$B$5:$G$916,6,FALSE)</f>
        <v>0</v>
      </c>
      <c r="Q173" s="308">
        <f>VLOOKUP(B173,RPT_TIEN_AN_TRUA!$B$5:$I$957,8,FALSE)</f>
        <v>680000</v>
      </c>
      <c r="R173" s="308">
        <f>VLOOKUP(B173,RPT_LNS_LUONG_CHE_DO!$B$5:$CE$980,74,FALSE)+VLOOKUP(B173,RPT_LNS_LUONG_CHE_DO!$B$5:$CE$980,73,FALSE)</f>
        <v>0</v>
      </c>
      <c r="S173" s="308">
        <f t="shared" si="0"/>
        <v>9230000</v>
      </c>
      <c r="T173" s="309">
        <f>VLOOKUP(B173,RPT_BAO_HIEM!$B$5:$N$1004,11,FALSE)</f>
        <v>279040</v>
      </c>
      <c r="U173" s="309">
        <f>VLOOKUP(B173,RPT_BAO_HIEM!$B$5:$N$1004,12,FALSE)</f>
        <v>52320</v>
      </c>
      <c r="V173" s="309">
        <f>VLOOKUP(B173,RPT_BAO_HIEM!$B$5:$N$1004,13,FALSE)</f>
        <v>34880</v>
      </c>
      <c r="W173" s="310">
        <f>VLOOKUP(B173,RPT_DOAN_PHI!$B$5:$H$913,7,FALSE)</f>
        <v>85500</v>
      </c>
      <c r="X173" s="309">
        <f>VLOOKUP(B173,RPT_THUE!$B$5:$H$916,7,FALSE)</f>
        <v>0</v>
      </c>
      <c r="Y173" s="309">
        <f t="shared" si="1"/>
        <v>451740</v>
      </c>
      <c r="Z173" s="311">
        <f t="shared" si="2"/>
        <v>8778260</v>
      </c>
      <c r="AA173" s="311"/>
      <c r="AB173" s="311"/>
      <c r="AC173" s="311">
        <f t="shared" si="3"/>
        <v>8778260</v>
      </c>
    </row>
    <row r="174" spans="1:29" ht="17.25" customHeight="1">
      <c r="A174" s="302">
        <f t="shared" si="4"/>
        <v>169</v>
      </c>
      <c r="B174" s="303">
        <f>GD_LCD_HS_LNS!B172</f>
        <v>10787</v>
      </c>
      <c r="C174" s="303" t="str">
        <f>GD_LCD_HS_LNS!C172</f>
        <v>Lê Đình Tuấn</v>
      </c>
      <c r="D174" s="303" t="str">
        <f>GD_LCD_HS_LNS!D172</f>
        <v>Trưởng phòng</v>
      </c>
      <c r="E174" s="304">
        <f>VLOOKUP(B174,GD_LCD_HS_LNS!$B$4:$E$914,4,FALSE)</f>
        <v>5503000</v>
      </c>
      <c r="F174" s="305">
        <v>10520089208019</v>
      </c>
      <c r="G174" s="306">
        <f>VLOOKUP(B174,GD_CHAM_CONG!$C$6:$AN$912,38,FALSE)</f>
        <v>22</v>
      </c>
      <c r="H174" s="306">
        <f>VLOOKUP(B174,GD_CHAM_CONG!$C$6:$AS$912,39,FALSE)+VLOOKUP(B174,GD_CHAM_CONG!$C$6:$AS$912,40,FALSE)+VLOOKUP(B174,GD_CHAM_CONG!$C$6:$AS$912,41,FALSE)+VLOOKUP(B174,GD_CHAM_CONG!$C$6:$AS$912,42,FALSE)+VLOOKUP(B174,GD_CHAM_CONG!$C$6:$AS$912,43,FALSE)</f>
        <v>0</v>
      </c>
      <c r="I174" s="306">
        <f>VLOOKUP(B174,GD_CHAM_CONG!$C$6:$AV$912,44,FALSE)+VLOOKUP(B174,GD_CHAM_CONG!$C$6:$AV$912,45,FALSE)+VLOOKUP(B174,GD_CHAM_CONG!$C$6:$AV$912,46,FALSE)</f>
        <v>0</v>
      </c>
      <c r="J174" s="306">
        <f>VLOOKUP(B174,GD_CHAM_CONG!$C$6:$AW$912,47,FALSE)</f>
        <v>0</v>
      </c>
      <c r="K174" s="306">
        <f>VLOOKUP(B174,GD_CHAM_CONG!$C$6:$AZ$912,47,FALSE)+VLOOKUP(B174,GD_CHAM_CONG!$C$6:$AZ$912,48,FALSE)</f>
        <v>0</v>
      </c>
      <c r="L174" s="306">
        <f>VLOOKUP(B174,GD_CHAM_CONG!$C$6:$BF$912,50,FALSE)+VLOOKUP(B174,GD_CHAM_CONG!$C$6:$BF$912,51,FALSE)+VLOOKUP(B174,GD_CHAM_CONG!$C$6:$BF$912,52,FALSE)+VLOOKUP(B174,GD_CHAM_CONG!$C$6:$BF$912,53,FALSE)+VLOOKUP(B174,GD_CHAM_CONG!$C$6:$BF$912,54,FALSE)</f>
        <v>0</v>
      </c>
      <c r="M174" s="307">
        <f>VLOOKUP(B174,GD_CHAM_CONG!$C$1:$BJ$397,60,FALSE)</f>
        <v>1</v>
      </c>
      <c r="N174" s="308">
        <f>VLOOKUP(B174,RPT_LNS_LUONG_CHE_DO!$B$5:$BA$976,52,FALSE)</f>
        <v>28485000</v>
      </c>
      <c r="O174" s="308">
        <f>VLOOKUP(B174,RPT_LNS_LUONG_CHE_DO!$B$5:$CA$976,78,FALSE)</f>
        <v>0</v>
      </c>
      <c r="P174" s="308">
        <f>VLOOKUP(B174,RPT_PHU_CAP_TN!$B$5:$G$916,6,FALSE)</f>
        <v>0</v>
      </c>
      <c r="Q174" s="308">
        <f>VLOOKUP(B174,RPT_TIEN_AN_TRUA!$B$5:$I$957,8,FALSE)</f>
        <v>680000</v>
      </c>
      <c r="R174" s="308">
        <f>VLOOKUP(B174,RPT_LNS_LUONG_CHE_DO!$B$5:$CE$980,74,FALSE)+VLOOKUP(B174,RPT_LNS_LUONG_CHE_DO!$B$5:$CE$980,73,FALSE)</f>
        <v>0</v>
      </c>
      <c r="S174" s="308">
        <f t="shared" si="0"/>
        <v>29165000</v>
      </c>
      <c r="T174" s="309">
        <f>VLOOKUP(B174,RPT_BAO_HIEM!$B$5:$N$1004,11,FALSE)</f>
        <v>440240</v>
      </c>
      <c r="U174" s="309">
        <f>VLOOKUP(B174,RPT_BAO_HIEM!$B$5:$N$1004,12,FALSE)</f>
        <v>82545</v>
      </c>
      <c r="V174" s="309">
        <f>VLOOKUP(B174,RPT_BAO_HIEM!$B$5:$N$1004,13,FALSE)</f>
        <v>55030</v>
      </c>
      <c r="W174" s="310">
        <f>VLOOKUP(B174,RPT_DOAN_PHI!$B$5:$H$913,7,FALSE)</f>
        <v>115000</v>
      </c>
      <c r="X174" s="309">
        <f>VLOOKUP(B174,RPT_THUE!$B$5:$H$916,7,FALSE)</f>
        <v>1006077.75</v>
      </c>
      <c r="Y174" s="309">
        <f t="shared" si="1"/>
        <v>1698892.75</v>
      </c>
      <c r="Z174" s="311">
        <f t="shared" si="2"/>
        <v>27466107.25</v>
      </c>
      <c r="AA174" s="311"/>
      <c r="AB174" s="311"/>
      <c r="AC174" s="311">
        <f t="shared" si="3"/>
        <v>27466107.25</v>
      </c>
    </row>
    <row r="175" spans="1:29" ht="18.75" customHeight="1">
      <c r="A175" s="302">
        <f t="shared" si="4"/>
        <v>170</v>
      </c>
      <c r="B175" s="303">
        <f>GD_LCD_HS_LNS!B173</f>
        <v>10753</v>
      </c>
      <c r="C175" s="303" t="str">
        <f>GD_LCD_HS_LNS!C173</f>
        <v>Hoàng Việt Cường</v>
      </c>
      <c r="D175" s="303" t="str">
        <f>GD_LCD_HS_LNS!D173</f>
        <v>Phó Trưởng Phòng</v>
      </c>
      <c r="E175" s="304">
        <f>VLOOKUP(B175,GD_LCD_HS_LNS!$B$4:$E$914,4,FALSE)</f>
        <v>5309000</v>
      </c>
      <c r="F175" s="305">
        <v>10520030753013</v>
      </c>
      <c r="G175" s="306">
        <f>VLOOKUP(B175,GD_CHAM_CONG!$C$6:$AN$912,38,FALSE)</f>
        <v>22</v>
      </c>
      <c r="H175" s="306">
        <f>VLOOKUP(B175,GD_CHAM_CONG!$C$6:$AS$912,39,FALSE)+VLOOKUP(B175,GD_CHAM_CONG!$C$6:$AS$912,40,FALSE)+VLOOKUP(B175,GD_CHAM_CONG!$C$6:$AS$912,41,FALSE)+VLOOKUP(B175,GD_CHAM_CONG!$C$6:$AS$912,42,FALSE)+VLOOKUP(B175,GD_CHAM_CONG!$C$6:$AS$912,43,FALSE)</f>
        <v>0</v>
      </c>
      <c r="I175" s="306">
        <f>VLOOKUP(B175,GD_CHAM_CONG!$C$6:$AV$912,44,FALSE)+VLOOKUP(B175,GD_CHAM_CONG!$C$6:$AV$912,45,FALSE)+VLOOKUP(B175,GD_CHAM_CONG!$C$6:$AV$912,46,FALSE)</f>
        <v>0</v>
      </c>
      <c r="J175" s="306">
        <f>VLOOKUP(B175,GD_CHAM_CONG!$C$6:$AW$912,47,FALSE)</f>
        <v>0</v>
      </c>
      <c r="K175" s="306">
        <f>VLOOKUP(B175,GD_CHAM_CONG!$C$6:$AZ$912,47,FALSE)+VLOOKUP(B175,GD_CHAM_CONG!$C$6:$AZ$912,48,FALSE)</f>
        <v>0</v>
      </c>
      <c r="L175" s="306">
        <f>VLOOKUP(B175,GD_CHAM_CONG!$C$6:$BF$912,50,FALSE)+VLOOKUP(B175,GD_CHAM_CONG!$C$6:$BF$912,51,FALSE)+VLOOKUP(B175,GD_CHAM_CONG!$C$6:$BF$912,52,FALSE)+VLOOKUP(B175,GD_CHAM_CONG!$C$6:$BF$912,53,FALSE)+VLOOKUP(B175,GD_CHAM_CONG!$C$6:$BF$912,54,FALSE)</f>
        <v>0</v>
      </c>
      <c r="M175" s="307">
        <f>VLOOKUP(B175,GD_CHAM_CONG!$C$1:$BJ$397,60,FALSE)</f>
        <v>1</v>
      </c>
      <c r="N175" s="308">
        <f>VLOOKUP(B175,RPT_LNS_LUONG_CHE_DO!$B$5:$BA$976,52,FALSE)</f>
        <v>23355000</v>
      </c>
      <c r="O175" s="308">
        <f>VLOOKUP(B175,RPT_LNS_LUONG_CHE_DO!$B$5:$CA$976,78,FALSE)</f>
        <v>0</v>
      </c>
      <c r="P175" s="308">
        <f>VLOOKUP(B175,RPT_PHU_CAP_TN!$B$5:$G$916,6,FALSE)</f>
        <v>0</v>
      </c>
      <c r="Q175" s="308">
        <f>VLOOKUP(B175,RPT_TIEN_AN_TRUA!$B$5:$I$957,8,FALSE)</f>
        <v>680000</v>
      </c>
      <c r="R175" s="308">
        <f>VLOOKUP(B175,RPT_LNS_LUONG_CHE_DO!$B$5:$CE$980,74,FALSE)+VLOOKUP(B175,RPT_LNS_LUONG_CHE_DO!$B$5:$CE$980,73,FALSE)</f>
        <v>0</v>
      </c>
      <c r="S175" s="308">
        <f t="shared" si="0"/>
        <v>24035000</v>
      </c>
      <c r="T175" s="309">
        <f>VLOOKUP(B175,RPT_BAO_HIEM!$B$5:$N$1004,11,FALSE)</f>
        <v>424720</v>
      </c>
      <c r="U175" s="309">
        <f>VLOOKUP(B175,RPT_BAO_HIEM!$B$5:$N$1004,12,FALSE)</f>
        <v>79635</v>
      </c>
      <c r="V175" s="309">
        <f>VLOOKUP(B175,RPT_BAO_HIEM!$B$5:$N$1004,13,FALSE)</f>
        <v>53090</v>
      </c>
      <c r="W175" s="310">
        <f>VLOOKUP(B175,RPT_DOAN_PHI!$B$5:$H$913,7,FALSE)</f>
        <v>115000</v>
      </c>
      <c r="X175" s="309">
        <f>VLOOKUP(B175,RPT_THUE!$B$5:$H$916,7,FALSE)</f>
        <v>409755.5</v>
      </c>
      <c r="Y175" s="309">
        <f t="shared" si="1"/>
        <v>1082200.5</v>
      </c>
      <c r="Z175" s="311">
        <f t="shared" si="2"/>
        <v>22952799.5</v>
      </c>
      <c r="AA175" s="311"/>
      <c r="AB175" s="311"/>
      <c r="AC175" s="311">
        <f t="shared" si="3"/>
        <v>22952799.5</v>
      </c>
    </row>
    <row r="176" spans="1:29" ht="18.75" customHeight="1">
      <c r="A176" s="302">
        <f t="shared" si="4"/>
        <v>171</v>
      </c>
      <c r="B176" s="303">
        <f>GD_LCD_HS_LNS!B174</f>
        <v>10785</v>
      </c>
      <c r="C176" s="303" t="str">
        <f>GD_LCD_HS_LNS!C174</f>
        <v>Nguyễn Duy Thái</v>
      </c>
      <c r="D176" s="303" t="str">
        <f>GD_LCD_HS_LNS!D174</f>
        <v>Phó Trưởng Phòng</v>
      </c>
      <c r="E176" s="304">
        <f>VLOOKUP(B176,GD_LCD_HS_LNS!$B$4:$E$914,4,FALSE)</f>
        <v>5309000</v>
      </c>
      <c r="F176" s="305">
        <v>10522162696011</v>
      </c>
      <c r="G176" s="306">
        <f>VLOOKUP(B176,GD_CHAM_CONG!$C$6:$AN$912,38,FALSE)</f>
        <v>22</v>
      </c>
      <c r="H176" s="306">
        <f>VLOOKUP(B176,GD_CHAM_CONG!$C$6:$AS$912,39,FALSE)+VLOOKUP(B176,GD_CHAM_CONG!$C$6:$AS$912,40,FALSE)+VLOOKUP(B176,GD_CHAM_CONG!$C$6:$AS$912,41,FALSE)+VLOOKUP(B176,GD_CHAM_CONG!$C$6:$AS$912,42,FALSE)+VLOOKUP(B176,GD_CHAM_CONG!$C$6:$AS$912,43,FALSE)</f>
        <v>0</v>
      </c>
      <c r="I176" s="306">
        <f>VLOOKUP(B176,GD_CHAM_CONG!$C$6:$AV$912,44,FALSE)+VLOOKUP(B176,GD_CHAM_CONG!$C$6:$AV$912,45,FALSE)+VLOOKUP(B176,GD_CHAM_CONG!$C$6:$AV$912,46,FALSE)</f>
        <v>0</v>
      </c>
      <c r="J176" s="306">
        <f>VLOOKUP(B176,GD_CHAM_CONG!$C$6:$AW$912,47,FALSE)</f>
        <v>0</v>
      </c>
      <c r="K176" s="306">
        <f>VLOOKUP(B176,GD_CHAM_CONG!$C$6:$AZ$912,47,FALSE)+VLOOKUP(B176,GD_CHAM_CONG!$C$6:$AZ$912,48,FALSE)</f>
        <v>0</v>
      </c>
      <c r="L176" s="306">
        <f>VLOOKUP(B176,GD_CHAM_CONG!$C$6:$BF$912,50,FALSE)+VLOOKUP(B176,GD_CHAM_CONG!$C$6:$BF$912,51,FALSE)+VLOOKUP(B176,GD_CHAM_CONG!$C$6:$BF$912,52,FALSE)+VLOOKUP(B176,GD_CHAM_CONG!$C$6:$BF$912,53,FALSE)+VLOOKUP(B176,GD_CHAM_CONG!$C$6:$BF$912,54,FALSE)</f>
        <v>0</v>
      </c>
      <c r="M176" s="307">
        <f>VLOOKUP(B176,GD_CHAM_CONG!$C$1:$BJ$397,60,FALSE)</f>
        <v>1</v>
      </c>
      <c r="N176" s="308">
        <f>VLOOKUP(B176,RPT_LNS_LUONG_CHE_DO!$B$5:$BA$976,52,FALSE)</f>
        <v>23355000</v>
      </c>
      <c r="O176" s="308">
        <f>VLOOKUP(B176,RPT_LNS_LUONG_CHE_DO!$B$5:$CA$976,78,FALSE)</f>
        <v>0</v>
      </c>
      <c r="P176" s="308">
        <f>VLOOKUP(B176,RPT_PHU_CAP_TN!$B$5:$G$916,6,FALSE)</f>
        <v>0</v>
      </c>
      <c r="Q176" s="308">
        <f>VLOOKUP(B176,RPT_TIEN_AN_TRUA!$B$5:$I$957,8,FALSE)</f>
        <v>680000</v>
      </c>
      <c r="R176" s="308">
        <f>VLOOKUP(B176,RPT_LNS_LUONG_CHE_DO!$B$5:$CE$980,74,FALSE)+VLOOKUP(B176,RPT_LNS_LUONG_CHE_DO!$B$5:$CE$980,73,FALSE)</f>
        <v>0</v>
      </c>
      <c r="S176" s="308">
        <f t="shared" si="0"/>
        <v>24035000</v>
      </c>
      <c r="T176" s="309">
        <f>VLOOKUP(B176,RPT_BAO_HIEM!$B$5:$N$1004,11,FALSE)</f>
        <v>424720</v>
      </c>
      <c r="U176" s="309">
        <f>VLOOKUP(B176,RPT_BAO_HIEM!$B$5:$N$1004,12,FALSE)</f>
        <v>79635</v>
      </c>
      <c r="V176" s="309">
        <f>VLOOKUP(B176,RPT_BAO_HIEM!$B$5:$N$1004,13,FALSE)</f>
        <v>53090</v>
      </c>
      <c r="W176" s="310">
        <f>VLOOKUP(B176,RPT_DOAN_PHI!$B$5:$H$913,7,FALSE)</f>
        <v>115000</v>
      </c>
      <c r="X176" s="309">
        <f>VLOOKUP(B176,RPT_THUE!$B$5:$H$916,7,FALSE)</f>
        <v>149877.75</v>
      </c>
      <c r="Y176" s="309">
        <f t="shared" si="1"/>
        <v>822322.75</v>
      </c>
      <c r="Z176" s="311">
        <f t="shared" si="2"/>
        <v>23212677.25</v>
      </c>
      <c r="AA176" s="311"/>
      <c r="AB176" s="311"/>
      <c r="AC176" s="311">
        <f t="shared" si="3"/>
        <v>23212677.25</v>
      </c>
    </row>
    <row r="177" spans="1:29" ht="18.75" customHeight="1">
      <c r="A177" s="302">
        <f t="shared" si="4"/>
        <v>172</v>
      </c>
      <c r="B177" s="303">
        <f>GD_LCD_HS_LNS!B175</f>
        <v>10786</v>
      </c>
      <c r="C177" s="303" t="str">
        <f>GD_LCD_HS_LNS!C175</f>
        <v>Nguyễn Hà Thanh</v>
      </c>
      <c r="D177" s="303" t="str">
        <f>GD_LCD_HS_LNS!D175</f>
        <v>Phó Trưởng Phòng</v>
      </c>
      <c r="E177" s="304">
        <f>VLOOKUP(B177,GD_LCD_HS_LNS!$B$4:$E$914,4,FALSE)</f>
        <v>5309000</v>
      </c>
      <c r="F177" s="305">
        <v>10522162943019</v>
      </c>
      <c r="G177" s="306">
        <f>VLOOKUP(B177,GD_CHAM_CONG!$C$6:$AN$912,38,FALSE)</f>
        <v>22</v>
      </c>
      <c r="H177" s="306">
        <f>VLOOKUP(B177,GD_CHAM_CONG!$C$6:$AS$912,39,FALSE)+VLOOKUP(B177,GD_CHAM_CONG!$C$6:$AS$912,40,FALSE)+VLOOKUP(B177,GD_CHAM_CONG!$C$6:$AS$912,41,FALSE)+VLOOKUP(B177,GD_CHAM_CONG!$C$6:$AS$912,42,FALSE)+VLOOKUP(B177,GD_CHAM_CONG!$C$6:$AS$912,43,FALSE)</f>
        <v>0</v>
      </c>
      <c r="I177" s="306">
        <f>VLOOKUP(B177,GD_CHAM_CONG!$C$6:$AV$912,44,FALSE)+VLOOKUP(B177,GD_CHAM_CONG!$C$6:$AV$912,45,FALSE)+VLOOKUP(B177,GD_CHAM_CONG!$C$6:$AV$912,46,FALSE)</f>
        <v>0</v>
      </c>
      <c r="J177" s="306">
        <f>VLOOKUP(B177,GD_CHAM_CONG!$C$6:$AW$912,47,FALSE)</f>
        <v>0</v>
      </c>
      <c r="K177" s="306">
        <f>VLOOKUP(B177,GD_CHAM_CONG!$C$6:$AZ$912,47,FALSE)+VLOOKUP(B177,GD_CHAM_CONG!$C$6:$AZ$912,48,FALSE)</f>
        <v>0</v>
      </c>
      <c r="L177" s="306">
        <f>VLOOKUP(B177,GD_CHAM_CONG!$C$6:$BF$912,50,FALSE)+VLOOKUP(B177,GD_CHAM_CONG!$C$6:$BF$912,51,FALSE)+VLOOKUP(B177,GD_CHAM_CONG!$C$6:$BF$912,52,FALSE)+VLOOKUP(B177,GD_CHAM_CONG!$C$6:$BF$912,53,FALSE)+VLOOKUP(B177,GD_CHAM_CONG!$C$6:$BF$912,54,FALSE)</f>
        <v>0</v>
      </c>
      <c r="M177" s="307">
        <f>VLOOKUP(B177,GD_CHAM_CONG!$C$1:$BJ$397,60,FALSE)</f>
        <v>1</v>
      </c>
      <c r="N177" s="308">
        <f>VLOOKUP(B177,RPT_LNS_LUONG_CHE_DO!$B$5:$BA$976,52,FALSE)</f>
        <v>23355000</v>
      </c>
      <c r="O177" s="308">
        <f>VLOOKUP(B177,RPT_LNS_LUONG_CHE_DO!$B$5:$CA$976,78,FALSE)</f>
        <v>0</v>
      </c>
      <c r="P177" s="308">
        <f>VLOOKUP(B177,RPT_PHU_CAP_TN!$B$5:$G$916,6,FALSE)</f>
        <v>0</v>
      </c>
      <c r="Q177" s="308">
        <f>VLOOKUP(B177,RPT_TIEN_AN_TRUA!$B$5:$I$957,8,FALSE)</f>
        <v>680000</v>
      </c>
      <c r="R177" s="308">
        <f>VLOOKUP(B177,RPT_LNS_LUONG_CHE_DO!$B$5:$CE$980,74,FALSE)+VLOOKUP(B177,RPT_LNS_LUONG_CHE_DO!$B$5:$CE$980,73,FALSE)</f>
        <v>0</v>
      </c>
      <c r="S177" s="308">
        <f t="shared" si="0"/>
        <v>24035000</v>
      </c>
      <c r="T177" s="309">
        <f>VLOOKUP(B177,RPT_BAO_HIEM!$B$5:$N$1004,11,FALSE)</f>
        <v>424720</v>
      </c>
      <c r="U177" s="309">
        <f>VLOOKUP(B177,RPT_BAO_HIEM!$B$5:$N$1004,12,FALSE)</f>
        <v>79635</v>
      </c>
      <c r="V177" s="309">
        <f>VLOOKUP(B177,RPT_BAO_HIEM!$B$5:$N$1004,13,FALSE)</f>
        <v>53090</v>
      </c>
      <c r="W177" s="310">
        <f>VLOOKUP(B177,RPT_DOAN_PHI!$B$5:$H$913,7,FALSE)</f>
        <v>115000</v>
      </c>
      <c r="X177" s="309">
        <f>VLOOKUP(B177,RPT_THUE!$B$5:$H$916,7,FALSE)</f>
        <v>149877.75</v>
      </c>
      <c r="Y177" s="309">
        <f t="shared" si="1"/>
        <v>822322.75</v>
      </c>
      <c r="Z177" s="311">
        <f t="shared" si="2"/>
        <v>23212677.25</v>
      </c>
      <c r="AA177" s="311"/>
      <c r="AB177" s="311"/>
      <c r="AC177" s="311">
        <f t="shared" si="3"/>
        <v>23212677.25</v>
      </c>
    </row>
    <row r="178" spans="1:29" ht="17.25" customHeight="1">
      <c r="A178" s="302">
        <f t="shared" si="4"/>
        <v>173</v>
      </c>
      <c r="B178" s="303">
        <f>GD_LCD_HS_LNS!B176</f>
        <v>10704</v>
      </c>
      <c r="C178" s="303" t="str">
        <f>GD_LCD_HS_LNS!C176</f>
        <v>Ngô Quốc Khánh</v>
      </c>
      <c r="D178" s="303" t="str">
        <f>GD_LCD_HS_LNS!D176</f>
        <v>Đội phó</v>
      </c>
      <c r="E178" s="304">
        <f>VLOOKUP(B178,GD_LCD_HS_LNS!$B$4:$E$914,4,FALSE)</f>
        <v>5522000</v>
      </c>
      <c r="F178" s="305">
        <v>10522162947014</v>
      </c>
      <c r="G178" s="306">
        <f>VLOOKUP(B178,GD_CHAM_CONG!$C$6:$AN$912,38,FALSE)</f>
        <v>26</v>
      </c>
      <c r="H178" s="306">
        <f>VLOOKUP(B178,GD_CHAM_CONG!$C$6:$AS$912,39,FALSE)+VLOOKUP(B178,GD_CHAM_CONG!$C$6:$AS$912,40,FALSE)+VLOOKUP(B178,GD_CHAM_CONG!$C$6:$AS$912,41,FALSE)+VLOOKUP(B178,GD_CHAM_CONG!$C$6:$AS$912,42,FALSE)+VLOOKUP(B178,GD_CHAM_CONG!$C$6:$AS$912,43,FALSE)</f>
        <v>0</v>
      </c>
      <c r="I178" s="306">
        <f>VLOOKUP(B178,GD_CHAM_CONG!$C$6:$AV$912,44,FALSE)+VLOOKUP(B178,GD_CHAM_CONG!$C$6:$AV$912,45,FALSE)+VLOOKUP(B178,GD_CHAM_CONG!$C$6:$AV$912,46,FALSE)</f>
        <v>0</v>
      </c>
      <c r="J178" s="306">
        <f>VLOOKUP(B178,GD_CHAM_CONG!$C$6:$AW$912,47,FALSE)</f>
        <v>0</v>
      </c>
      <c r="K178" s="306">
        <f>VLOOKUP(B178,GD_CHAM_CONG!$C$6:$AZ$912,47,FALSE)+VLOOKUP(B178,GD_CHAM_CONG!$C$6:$AZ$912,48,FALSE)</f>
        <v>0</v>
      </c>
      <c r="L178" s="306">
        <f>VLOOKUP(B178,GD_CHAM_CONG!$C$6:$BF$912,50,FALSE)+VLOOKUP(B178,GD_CHAM_CONG!$C$6:$BF$912,51,FALSE)+VLOOKUP(B178,GD_CHAM_CONG!$C$6:$BF$912,52,FALSE)+VLOOKUP(B178,GD_CHAM_CONG!$C$6:$BF$912,53,FALSE)+VLOOKUP(B178,GD_CHAM_CONG!$C$6:$BF$912,54,FALSE)</f>
        <v>0</v>
      </c>
      <c r="M178" s="316">
        <f>VLOOKUP(B178,GD_CHAM_CONG!$C$1:$BJ$397,60,FALSE)</f>
        <v>1</v>
      </c>
      <c r="N178" s="308">
        <f>VLOOKUP(B178,RPT_LNS_LUONG_CHE_DO!$B$5:$BA$976,52,FALSE)</f>
        <v>14715000</v>
      </c>
      <c r="O178" s="308">
        <f>VLOOKUP(B178,RPT_LNS_LUONG_CHE_DO!$B$5:$CA$976,78,FALSE)</f>
        <v>0</v>
      </c>
      <c r="P178" s="308">
        <f>VLOOKUP(B178,RPT_PHU_CAP_TN!$B$5:$G$916,6,FALSE)</f>
        <v>0</v>
      </c>
      <c r="Q178" s="308">
        <f>VLOOKUP(B178,RPT_TIEN_AN_TRUA!$B$5:$I$957,8,FALSE)</f>
        <v>680000</v>
      </c>
      <c r="R178" s="308">
        <f>VLOOKUP(B178,RPT_LNS_LUONG_CHE_DO!$B$5:$CE$980,74,FALSE)+VLOOKUP(B178,RPT_LNS_LUONG_CHE_DO!$B$5:$CE$980,73,FALSE)</f>
        <v>0</v>
      </c>
      <c r="S178" s="308">
        <f t="shared" si="0"/>
        <v>15395000</v>
      </c>
      <c r="T178" s="309">
        <f>VLOOKUP(B178,RPT_BAO_HIEM!$B$5:$N$1004,11,FALSE)</f>
        <v>441760</v>
      </c>
      <c r="U178" s="309">
        <f>VLOOKUP(B178,RPT_BAO_HIEM!$B$5:$N$1004,12,FALSE)</f>
        <v>82830</v>
      </c>
      <c r="V178" s="309">
        <f>VLOOKUP(B178,RPT_BAO_HIEM!$B$5:$N$1004,13,FALSE)</f>
        <v>55220</v>
      </c>
      <c r="W178" s="310">
        <f>VLOOKUP(B178,RPT_DOAN_PHI!$B$5:$H$913,7,FALSE)</f>
        <v>115000</v>
      </c>
      <c r="X178" s="309">
        <f>VLOOKUP(B178,RPT_THUE!$B$5:$H$916,7,FALSE)</f>
        <v>0</v>
      </c>
      <c r="Y178" s="309">
        <f t="shared" si="1"/>
        <v>694810</v>
      </c>
      <c r="Z178" s="311">
        <f t="shared" si="2"/>
        <v>14700190</v>
      </c>
      <c r="AA178" s="311"/>
      <c r="AB178" s="311"/>
      <c r="AC178" s="311">
        <f t="shared" si="3"/>
        <v>14700190</v>
      </c>
    </row>
    <row r="179" spans="1:29" ht="17.25" customHeight="1">
      <c r="A179" s="302">
        <f t="shared" si="4"/>
        <v>174</v>
      </c>
      <c r="B179" s="303">
        <f>GD_LCD_HS_LNS!B177</f>
        <v>10686</v>
      </c>
      <c r="C179" s="303" t="str">
        <f>GD_LCD_HS_LNS!C177</f>
        <v>Đỗ Anh Tuấn</v>
      </c>
      <c r="D179" s="303" t="str">
        <f>GD_LCD_HS_LNS!D177</f>
        <v>NV Lái xe - VHTTB</v>
      </c>
      <c r="E179" s="304">
        <f>VLOOKUP(B179,GD_LCD_HS_LNS!$B$4:$E$914,4,FALSE)</f>
        <v>4921000</v>
      </c>
      <c r="F179" s="305">
        <v>10522162969018</v>
      </c>
      <c r="G179" s="306">
        <f>VLOOKUP(B179,GD_CHAM_CONG!$C$6:$AN$912,38,FALSE)</f>
        <v>26</v>
      </c>
      <c r="H179" s="306">
        <f>VLOOKUP(B179,GD_CHAM_CONG!$C$6:$AS$912,39,FALSE)+VLOOKUP(B179,GD_CHAM_CONG!$C$6:$AS$912,40,FALSE)+VLOOKUP(B179,GD_CHAM_CONG!$C$6:$AS$912,41,FALSE)+VLOOKUP(B179,GD_CHAM_CONG!$C$6:$AS$912,42,FALSE)+VLOOKUP(B179,GD_CHAM_CONG!$C$6:$AS$912,43,FALSE)</f>
        <v>0</v>
      </c>
      <c r="I179" s="306">
        <f>VLOOKUP(B179,GD_CHAM_CONG!$C$6:$AV$912,44,FALSE)+VLOOKUP(B179,GD_CHAM_CONG!$C$6:$AV$912,45,FALSE)+VLOOKUP(B179,GD_CHAM_CONG!$C$6:$AV$912,46,FALSE)</f>
        <v>0</v>
      </c>
      <c r="J179" s="306">
        <f>VLOOKUP(B179,GD_CHAM_CONG!$C$6:$AW$912,47,FALSE)</f>
        <v>0</v>
      </c>
      <c r="K179" s="306">
        <f>VLOOKUP(B179,GD_CHAM_CONG!$C$6:$AZ$912,47,FALSE)+VLOOKUP(B179,GD_CHAM_CONG!$C$6:$AZ$912,48,FALSE)</f>
        <v>0</v>
      </c>
      <c r="L179" s="306">
        <f>VLOOKUP(B179,GD_CHAM_CONG!$C$6:$BF$912,50,FALSE)+VLOOKUP(B179,GD_CHAM_CONG!$C$6:$BF$912,51,FALSE)+VLOOKUP(B179,GD_CHAM_CONG!$C$6:$BF$912,52,FALSE)+VLOOKUP(B179,GD_CHAM_CONG!$C$6:$BF$912,53,FALSE)+VLOOKUP(B179,GD_CHAM_CONG!$C$6:$BF$912,54,FALSE)</f>
        <v>0</v>
      </c>
      <c r="M179" s="307">
        <f>VLOOKUP(B179,GD_CHAM_CONG!$C$1:$BJ$397,60,FALSE)</f>
        <v>1</v>
      </c>
      <c r="N179" s="308">
        <f>VLOOKUP(B179,RPT_LNS_LUONG_CHE_DO!$B$5:$BA$976,52,FALSE)</f>
        <v>9630000</v>
      </c>
      <c r="O179" s="308">
        <f>VLOOKUP(B179,RPT_LNS_LUONG_CHE_DO!$B$5:$CA$976,78,FALSE)</f>
        <v>0</v>
      </c>
      <c r="P179" s="308">
        <f>VLOOKUP(B179,RPT_PHU_CAP_TN!$B$5:$G$916,6,FALSE)</f>
        <v>0</v>
      </c>
      <c r="Q179" s="308">
        <f>VLOOKUP(B179,RPT_TIEN_AN_TRUA!$B$5:$I$957,8,FALSE)</f>
        <v>680000</v>
      </c>
      <c r="R179" s="308">
        <f>VLOOKUP(B179,RPT_LNS_LUONG_CHE_DO!$B$5:$CE$980,74,FALSE)+VLOOKUP(B179,RPT_LNS_LUONG_CHE_DO!$B$5:$CE$980,73,FALSE)</f>
        <v>0</v>
      </c>
      <c r="S179" s="308">
        <f t="shared" si="0"/>
        <v>10310000</v>
      </c>
      <c r="T179" s="309">
        <f>VLOOKUP(B179,RPT_BAO_HIEM!$B$5:$N$1004,11,FALSE)</f>
        <v>393680</v>
      </c>
      <c r="U179" s="309">
        <f>VLOOKUP(B179,RPT_BAO_HIEM!$B$5:$N$1004,12,FALSE)</f>
        <v>73815</v>
      </c>
      <c r="V179" s="309">
        <f>VLOOKUP(B179,RPT_BAO_HIEM!$B$5:$N$1004,13,FALSE)</f>
        <v>49210</v>
      </c>
      <c r="W179" s="310">
        <f>VLOOKUP(B179,RPT_DOAN_PHI!$B$5:$H$913,7,FALSE)</f>
        <v>96300</v>
      </c>
      <c r="X179" s="309">
        <f>VLOOKUP(B179,RPT_THUE!$B$5:$H$916,7,FALSE)</f>
        <v>0</v>
      </c>
      <c r="Y179" s="309">
        <f t="shared" si="1"/>
        <v>613005</v>
      </c>
      <c r="Z179" s="311">
        <f t="shared" si="2"/>
        <v>9696995</v>
      </c>
      <c r="AA179" s="311"/>
      <c r="AB179" s="311"/>
      <c r="AC179" s="311">
        <f t="shared" si="3"/>
        <v>9696995</v>
      </c>
    </row>
    <row r="180" spans="1:29" ht="17.25" customHeight="1">
      <c r="A180" s="302">
        <f t="shared" si="4"/>
        <v>175</v>
      </c>
      <c r="B180" s="303">
        <f>GD_LCD_HS_LNS!B178</f>
        <v>10687</v>
      </c>
      <c r="C180" s="303" t="str">
        <f>GD_LCD_HS_LNS!C178</f>
        <v>Lê Hồng Nam</v>
      </c>
      <c r="D180" s="303" t="str">
        <f>GD_LCD_HS_LNS!D178</f>
        <v>NV Lái xe - VHTTB</v>
      </c>
      <c r="E180" s="304">
        <f>VLOOKUP(B180,GD_LCD_HS_LNS!$B$4:$E$914,4,FALSE)</f>
        <v>4921000</v>
      </c>
      <c r="F180" s="305">
        <v>10520981787015</v>
      </c>
      <c r="G180" s="306">
        <f>VLOOKUP(B180,GD_CHAM_CONG!$C$6:$AN$912,38,FALSE)</f>
        <v>26</v>
      </c>
      <c r="H180" s="306">
        <f>VLOOKUP(B180,GD_CHAM_CONG!$C$6:$AS$912,39,FALSE)+VLOOKUP(B180,GD_CHAM_CONG!$C$6:$AS$912,40,FALSE)+VLOOKUP(B180,GD_CHAM_CONG!$C$6:$AS$912,41,FALSE)+VLOOKUP(B180,GD_CHAM_CONG!$C$6:$AS$912,42,FALSE)+VLOOKUP(B180,GD_CHAM_CONG!$C$6:$AS$912,43,FALSE)</f>
        <v>0</v>
      </c>
      <c r="I180" s="306">
        <f>VLOOKUP(B180,GD_CHAM_CONG!$C$6:$AV$912,44,FALSE)+VLOOKUP(B180,GD_CHAM_CONG!$C$6:$AV$912,45,FALSE)+VLOOKUP(B180,GD_CHAM_CONG!$C$6:$AV$912,46,FALSE)</f>
        <v>0</v>
      </c>
      <c r="J180" s="306">
        <f>VLOOKUP(B180,GD_CHAM_CONG!$C$6:$AW$912,47,FALSE)</f>
        <v>0</v>
      </c>
      <c r="K180" s="306">
        <f>VLOOKUP(B180,GD_CHAM_CONG!$C$6:$AZ$912,47,FALSE)+VLOOKUP(B180,GD_CHAM_CONG!$C$6:$AZ$912,48,FALSE)</f>
        <v>0</v>
      </c>
      <c r="L180" s="306">
        <f>VLOOKUP(B180,GD_CHAM_CONG!$C$6:$BF$912,50,FALSE)+VLOOKUP(B180,GD_CHAM_CONG!$C$6:$BF$912,51,FALSE)+VLOOKUP(B180,GD_CHAM_CONG!$C$6:$BF$912,52,FALSE)+VLOOKUP(B180,GD_CHAM_CONG!$C$6:$BF$912,53,FALSE)+VLOOKUP(B180,GD_CHAM_CONG!$C$6:$BF$912,54,FALSE)</f>
        <v>0</v>
      </c>
      <c r="M180" s="307">
        <f>VLOOKUP(B180,GD_CHAM_CONG!$C$1:$BJ$397,60,FALSE)</f>
        <v>1</v>
      </c>
      <c r="N180" s="308">
        <f>VLOOKUP(B180,RPT_LNS_LUONG_CHE_DO!$B$5:$BA$976,52,FALSE)</f>
        <v>10215000</v>
      </c>
      <c r="O180" s="308">
        <f>VLOOKUP(B180,RPT_LNS_LUONG_CHE_DO!$B$5:$CA$976,78,FALSE)</f>
        <v>0</v>
      </c>
      <c r="P180" s="308">
        <f>VLOOKUP(B180,RPT_PHU_CAP_TN!$B$5:$G$916,6,FALSE)</f>
        <v>310000</v>
      </c>
      <c r="Q180" s="308">
        <f>VLOOKUP(B180,RPT_TIEN_AN_TRUA!$B$5:$I$957,8,FALSE)</f>
        <v>680000</v>
      </c>
      <c r="R180" s="308">
        <f>VLOOKUP(B180,RPT_LNS_LUONG_CHE_DO!$B$5:$CE$980,74,FALSE)+VLOOKUP(B180,RPT_LNS_LUONG_CHE_DO!$B$5:$CE$980,73,FALSE)</f>
        <v>0</v>
      </c>
      <c r="S180" s="308">
        <f t="shared" si="0"/>
        <v>11205000</v>
      </c>
      <c r="T180" s="309">
        <f>VLOOKUP(B180,RPT_BAO_HIEM!$B$5:$N$1004,11,FALSE)</f>
        <v>393680</v>
      </c>
      <c r="U180" s="309">
        <f>VLOOKUP(B180,RPT_BAO_HIEM!$B$5:$N$1004,12,FALSE)</f>
        <v>73815</v>
      </c>
      <c r="V180" s="309">
        <f>VLOOKUP(B180,RPT_BAO_HIEM!$B$5:$N$1004,13,FALSE)</f>
        <v>49210</v>
      </c>
      <c r="W180" s="310">
        <f>VLOOKUP(B180,RPT_DOAN_PHI!$B$5:$H$913,7,FALSE)</f>
        <v>105250</v>
      </c>
      <c r="X180" s="309">
        <f>VLOOKUP(B180,RPT_THUE!$B$5:$H$916,7,FALSE)</f>
        <v>0</v>
      </c>
      <c r="Y180" s="309">
        <f t="shared" si="1"/>
        <v>621955</v>
      </c>
      <c r="Z180" s="311">
        <f t="shared" si="2"/>
        <v>10583045</v>
      </c>
      <c r="AA180" s="311"/>
      <c r="AB180" s="311"/>
      <c r="AC180" s="311">
        <f t="shared" si="3"/>
        <v>10583045</v>
      </c>
    </row>
    <row r="181" spans="1:29" ht="17.25" customHeight="1">
      <c r="A181" s="302">
        <f t="shared" si="4"/>
        <v>176</v>
      </c>
      <c r="B181" s="303">
        <f>GD_LCD_HS_LNS!B179</f>
        <v>10688</v>
      </c>
      <c r="C181" s="303" t="str">
        <f>GD_LCD_HS_LNS!C179</f>
        <v>Cao Thế Vinh</v>
      </c>
      <c r="D181" s="303" t="str">
        <f>GD_LCD_HS_LNS!D179</f>
        <v>NV Lái xe - VHTTB</v>
      </c>
      <c r="E181" s="304">
        <f>VLOOKUP(B181,GD_LCD_HS_LNS!$B$4:$E$914,4,FALSE)</f>
        <v>4921000</v>
      </c>
      <c r="F181" s="305">
        <v>10522162949017</v>
      </c>
      <c r="G181" s="306">
        <f>VLOOKUP(B181,GD_CHAM_CONG!$C$6:$AN$912,38,FALSE)</f>
        <v>26</v>
      </c>
      <c r="H181" s="306">
        <f>VLOOKUP(B181,GD_CHAM_CONG!$C$6:$AS$912,39,FALSE)+VLOOKUP(B181,GD_CHAM_CONG!$C$6:$AS$912,40,FALSE)+VLOOKUP(B181,GD_CHAM_CONG!$C$6:$AS$912,41,FALSE)+VLOOKUP(B181,GD_CHAM_CONG!$C$6:$AS$912,42,FALSE)+VLOOKUP(B181,GD_CHAM_CONG!$C$6:$AS$912,43,FALSE)</f>
        <v>0</v>
      </c>
      <c r="I181" s="306">
        <f>VLOOKUP(B181,GD_CHAM_CONG!$C$6:$AV$912,44,FALSE)+VLOOKUP(B181,GD_CHAM_CONG!$C$6:$AV$912,45,FALSE)+VLOOKUP(B181,GD_CHAM_CONG!$C$6:$AV$912,46,FALSE)</f>
        <v>0</v>
      </c>
      <c r="J181" s="306">
        <f>VLOOKUP(B181,GD_CHAM_CONG!$C$6:$AW$912,47,FALSE)</f>
        <v>0</v>
      </c>
      <c r="K181" s="306">
        <f>VLOOKUP(B181,GD_CHAM_CONG!$C$6:$AZ$912,47,FALSE)+VLOOKUP(B181,GD_CHAM_CONG!$C$6:$AZ$912,48,FALSE)</f>
        <v>0</v>
      </c>
      <c r="L181" s="306">
        <f>VLOOKUP(B181,GD_CHAM_CONG!$C$6:$BF$912,50,FALSE)+VLOOKUP(B181,GD_CHAM_CONG!$C$6:$BF$912,51,FALSE)+VLOOKUP(B181,GD_CHAM_CONG!$C$6:$BF$912,52,FALSE)+VLOOKUP(B181,GD_CHAM_CONG!$C$6:$BF$912,53,FALSE)+VLOOKUP(B181,GD_CHAM_CONG!$C$6:$BF$912,54,FALSE)</f>
        <v>0</v>
      </c>
      <c r="M181" s="307">
        <f>VLOOKUP(B181,GD_CHAM_CONG!$C$1:$BJ$397,60,FALSE)</f>
        <v>1</v>
      </c>
      <c r="N181" s="308">
        <f>VLOOKUP(B181,RPT_LNS_LUONG_CHE_DO!$B$5:$BA$976,52,FALSE)</f>
        <v>10215000</v>
      </c>
      <c r="O181" s="308">
        <f>VLOOKUP(B181,RPT_LNS_LUONG_CHE_DO!$B$5:$CA$976,78,FALSE)</f>
        <v>0</v>
      </c>
      <c r="P181" s="308">
        <f>VLOOKUP(B181,RPT_PHU_CAP_TN!$B$5:$G$916,6,FALSE)</f>
        <v>620000</v>
      </c>
      <c r="Q181" s="308">
        <f>VLOOKUP(B181,RPT_TIEN_AN_TRUA!$B$5:$I$957,8,FALSE)</f>
        <v>680000</v>
      </c>
      <c r="R181" s="308">
        <f>VLOOKUP(B181,RPT_LNS_LUONG_CHE_DO!$B$5:$CE$980,74,FALSE)+VLOOKUP(B181,RPT_LNS_LUONG_CHE_DO!$B$5:$CE$980,73,FALSE)</f>
        <v>0</v>
      </c>
      <c r="S181" s="308">
        <f t="shared" si="0"/>
        <v>11515000</v>
      </c>
      <c r="T181" s="309">
        <f>VLOOKUP(B181,RPT_BAO_HIEM!$B$5:$N$1004,11,FALSE)</f>
        <v>393680</v>
      </c>
      <c r="U181" s="309">
        <f>VLOOKUP(B181,RPT_BAO_HIEM!$B$5:$N$1004,12,FALSE)</f>
        <v>73815</v>
      </c>
      <c r="V181" s="309">
        <f>VLOOKUP(B181,RPT_BAO_HIEM!$B$5:$N$1004,13,FALSE)</f>
        <v>49210</v>
      </c>
      <c r="W181" s="310">
        <f>VLOOKUP(B181,RPT_DOAN_PHI!$B$5:$H$913,7,FALSE)</f>
        <v>108350</v>
      </c>
      <c r="X181" s="309">
        <f>VLOOKUP(B181,RPT_THUE!$B$5:$H$916,7,FALSE)</f>
        <v>0</v>
      </c>
      <c r="Y181" s="309">
        <f t="shared" si="1"/>
        <v>625055</v>
      </c>
      <c r="Z181" s="311">
        <f t="shared" si="2"/>
        <v>10889945</v>
      </c>
      <c r="AA181" s="311"/>
      <c r="AB181" s="311"/>
      <c r="AC181" s="311">
        <f t="shared" si="3"/>
        <v>10889945</v>
      </c>
    </row>
    <row r="182" spans="1:29" ht="17.25" customHeight="1">
      <c r="A182" s="302">
        <f t="shared" si="4"/>
        <v>177</v>
      </c>
      <c r="B182" s="303">
        <f>GD_LCD_HS_LNS!B180</f>
        <v>10689</v>
      </c>
      <c r="C182" s="303" t="str">
        <f>GD_LCD_HS_LNS!C180</f>
        <v>Đỗ Minh Hải</v>
      </c>
      <c r="D182" s="303" t="str">
        <f>GD_LCD_HS_LNS!D180</f>
        <v>NV Lái xe - VHTTB</v>
      </c>
      <c r="E182" s="304">
        <f>VLOOKUP(B182,GD_LCD_HS_LNS!$B$4:$E$914,4,FALSE)</f>
        <v>4921000</v>
      </c>
      <c r="F182" s="305">
        <v>10520037366015</v>
      </c>
      <c r="G182" s="306">
        <f>VLOOKUP(B182,GD_CHAM_CONG!$C$6:$AN$912,38,FALSE)</f>
        <v>26</v>
      </c>
      <c r="H182" s="306">
        <f>VLOOKUP(B182,GD_CHAM_CONG!$C$6:$AS$912,39,FALSE)+VLOOKUP(B182,GD_CHAM_CONG!$C$6:$AS$912,40,FALSE)+VLOOKUP(B182,GD_CHAM_CONG!$C$6:$AS$912,41,FALSE)+VLOOKUP(B182,GD_CHAM_CONG!$C$6:$AS$912,42,FALSE)+VLOOKUP(B182,GD_CHAM_CONG!$C$6:$AS$912,43,FALSE)</f>
        <v>0</v>
      </c>
      <c r="I182" s="306">
        <f>VLOOKUP(B182,GD_CHAM_CONG!$C$6:$AV$912,44,FALSE)+VLOOKUP(B182,GD_CHAM_CONG!$C$6:$AV$912,45,FALSE)+VLOOKUP(B182,GD_CHAM_CONG!$C$6:$AV$912,46,FALSE)</f>
        <v>0</v>
      </c>
      <c r="J182" s="306">
        <f>VLOOKUP(B182,GD_CHAM_CONG!$C$6:$AW$912,47,FALSE)</f>
        <v>0</v>
      </c>
      <c r="K182" s="306">
        <f>VLOOKUP(B182,GD_CHAM_CONG!$C$6:$AZ$912,47,FALSE)+VLOOKUP(B182,GD_CHAM_CONG!$C$6:$AZ$912,48,FALSE)</f>
        <v>0</v>
      </c>
      <c r="L182" s="306">
        <f>VLOOKUP(B182,GD_CHAM_CONG!$C$6:$BF$912,50,FALSE)+VLOOKUP(B182,GD_CHAM_CONG!$C$6:$BF$912,51,FALSE)+VLOOKUP(B182,GD_CHAM_CONG!$C$6:$BF$912,52,FALSE)+VLOOKUP(B182,GD_CHAM_CONG!$C$6:$BF$912,53,FALSE)+VLOOKUP(B182,GD_CHAM_CONG!$C$6:$BF$912,54,FALSE)</f>
        <v>0</v>
      </c>
      <c r="M182" s="307">
        <f>VLOOKUP(B182,GD_CHAM_CONG!$C$1:$BJ$397,60,FALSE)</f>
        <v>1</v>
      </c>
      <c r="N182" s="308">
        <f>VLOOKUP(B182,RPT_LNS_LUONG_CHE_DO!$B$5:$BA$976,52,FALSE)</f>
        <v>10215000</v>
      </c>
      <c r="O182" s="308">
        <f>VLOOKUP(B182,RPT_LNS_LUONG_CHE_DO!$B$5:$CA$976,78,FALSE)</f>
        <v>0</v>
      </c>
      <c r="P182" s="308">
        <f>VLOOKUP(B182,RPT_PHU_CAP_TN!$B$5:$G$916,6,FALSE)</f>
        <v>310000</v>
      </c>
      <c r="Q182" s="308">
        <f>VLOOKUP(B182,RPT_TIEN_AN_TRUA!$B$5:$I$957,8,FALSE)</f>
        <v>680000</v>
      </c>
      <c r="R182" s="308">
        <f>VLOOKUP(B182,RPT_LNS_LUONG_CHE_DO!$B$5:$CE$980,74,FALSE)+VLOOKUP(B182,RPT_LNS_LUONG_CHE_DO!$B$5:$CE$980,73,FALSE)</f>
        <v>0</v>
      </c>
      <c r="S182" s="308">
        <f t="shared" si="0"/>
        <v>11205000</v>
      </c>
      <c r="T182" s="309">
        <f>VLOOKUP(B182,RPT_BAO_HIEM!$B$5:$N$1004,11,FALSE)</f>
        <v>393680</v>
      </c>
      <c r="U182" s="309">
        <f>VLOOKUP(B182,RPT_BAO_HIEM!$B$5:$N$1004,12,FALSE)</f>
        <v>73815</v>
      </c>
      <c r="V182" s="309">
        <f>VLOOKUP(B182,RPT_BAO_HIEM!$B$5:$N$1004,13,FALSE)</f>
        <v>49210</v>
      </c>
      <c r="W182" s="310">
        <f>VLOOKUP(B182,RPT_DOAN_PHI!$B$5:$H$913,7,FALSE)</f>
        <v>105250</v>
      </c>
      <c r="X182" s="309">
        <f>VLOOKUP(B182,RPT_THUE!$B$5:$H$916,7,FALSE)</f>
        <v>0</v>
      </c>
      <c r="Y182" s="309">
        <f t="shared" si="1"/>
        <v>621955</v>
      </c>
      <c r="Z182" s="311">
        <f t="shared" si="2"/>
        <v>10583045</v>
      </c>
      <c r="AA182" s="311"/>
      <c r="AB182" s="311"/>
      <c r="AC182" s="311">
        <f t="shared" si="3"/>
        <v>10583045</v>
      </c>
    </row>
    <row r="183" spans="1:29" ht="17.25" customHeight="1">
      <c r="A183" s="302">
        <f t="shared" si="4"/>
        <v>178</v>
      </c>
      <c r="B183" s="303">
        <f>GD_LCD_HS_LNS!B181</f>
        <v>10690</v>
      </c>
      <c r="C183" s="303" t="str">
        <f>GD_LCD_HS_LNS!C181</f>
        <v>Phạm Đăng Khoa</v>
      </c>
      <c r="D183" s="303" t="str">
        <f>GD_LCD_HS_LNS!D181</f>
        <v>NV Lái xe - VHTTB</v>
      </c>
      <c r="E183" s="304">
        <f>VLOOKUP(B183,GD_LCD_HS_LNS!$B$4:$E$914,4,FALSE)</f>
        <v>4921000</v>
      </c>
      <c r="F183" s="305">
        <v>10520036699010</v>
      </c>
      <c r="G183" s="306">
        <f>VLOOKUP(B183,GD_CHAM_CONG!$C$6:$AN$912,38,FALSE)</f>
        <v>26</v>
      </c>
      <c r="H183" s="306">
        <f>VLOOKUP(B183,GD_CHAM_CONG!$C$6:$AS$912,39,FALSE)+VLOOKUP(B183,GD_CHAM_CONG!$C$6:$AS$912,40,FALSE)+VLOOKUP(B183,GD_CHAM_CONG!$C$6:$AS$912,41,FALSE)+VLOOKUP(B183,GD_CHAM_CONG!$C$6:$AS$912,42,FALSE)+VLOOKUP(B183,GD_CHAM_CONG!$C$6:$AS$912,43,FALSE)</f>
        <v>0</v>
      </c>
      <c r="I183" s="306">
        <f>VLOOKUP(B183,GD_CHAM_CONG!$C$6:$AV$912,44,FALSE)+VLOOKUP(B183,GD_CHAM_CONG!$C$6:$AV$912,45,FALSE)+VLOOKUP(B183,GD_CHAM_CONG!$C$6:$AV$912,46,FALSE)</f>
        <v>0</v>
      </c>
      <c r="J183" s="306">
        <f>VLOOKUP(B183,GD_CHAM_CONG!$C$6:$AW$912,47,FALSE)</f>
        <v>0</v>
      </c>
      <c r="K183" s="306">
        <f>VLOOKUP(B183,GD_CHAM_CONG!$C$6:$AZ$912,47,FALSE)+VLOOKUP(B183,GD_CHAM_CONG!$C$6:$AZ$912,48,FALSE)</f>
        <v>0</v>
      </c>
      <c r="L183" s="306">
        <f>VLOOKUP(B183,GD_CHAM_CONG!$C$6:$BF$912,50,FALSE)+VLOOKUP(B183,GD_CHAM_CONG!$C$6:$BF$912,51,FALSE)+VLOOKUP(B183,GD_CHAM_CONG!$C$6:$BF$912,52,FALSE)+VLOOKUP(B183,GD_CHAM_CONG!$C$6:$BF$912,53,FALSE)+VLOOKUP(B183,GD_CHAM_CONG!$C$6:$BF$912,54,FALSE)</f>
        <v>0</v>
      </c>
      <c r="M183" s="307">
        <f>VLOOKUP(B183,GD_CHAM_CONG!$C$1:$BJ$397,60,FALSE)</f>
        <v>1</v>
      </c>
      <c r="N183" s="308">
        <f>VLOOKUP(B183,RPT_LNS_LUONG_CHE_DO!$B$5:$BA$976,52,FALSE)</f>
        <v>9630000</v>
      </c>
      <c r="O183" s="308">
        <f>VLOOKUP(B183,RPT_LNS_LUONG_CHE_DO!$B$5:$CA$976,78,FALSE)</f>
        <v>0</v>
      </c>
      <c r="P183" s="308">
        <f>VLOOKUP(B183,RPT_PHU_CAP_TN!$B$5:$G$916,6,FALSE)</f>
        <v>0</v>
      </c>
      <c r="Q183" s="308">
        <f>VLOOKUP(B183,RPT_TIEN_AN_TRUA!$B$5:$I$957,8,FALSE)</f>
        <v>680000</v>
      </c>
      <c r="R183" s="308">
        <f>VLOOKUP(B183,RPT_LNS_LUONG_CHE_DO!$B$5:$CE$980,74,FALSE)+VLOOKUP(B183,RPT_LNS_LUONG_CHE_DO!$B$5:$CE$980,73,FALSE)</f>
        <v>0</v>
      </c>
      <c r="S183" s="308">
        <f t="shared" si="0"/>
        <v>10310000</v>
      </c>
      <c r="T183" s="309">
        <f>VLOOKUP(B183,RPT_BAO_HIEM!$B$5:$N$1004,11,FALSE)</f>
        <v>393680</v>
      </c>
      <c r="U183" s="309">
        <f>VLOOKUP(B183,RPT_BAO_HIEM!$B$5:$N$1004,12,FALSE)</f>
        <v>73815</v>
      </c>
      <c r="V183" s="309">
        <f>VLOOKUP(B183,RPT_BAO_HIEM!$B$5:$N$1004,13,FALSE)</f>
        <v>49210</v>
      </c>
      <c r="W183" s="310">
        <f>VLOOKUP(B183,RPT_DOAN_PHI!$B$5:$H$913,7,FALSE)</f>
        <v>96300</v>
      </c>
      <c r="X183" s="309">
        <f>VLOOKUP(B183,RPT_THUE!$B$5:$H$916,7,FALSE)</f>
        <v>5664.75</v>
      </c>
      <c r="Y183" s="309">
        <f t="shared" si="1"/>
        <v>618669.75</v>
      </c>
      <c r="Z183" s="311">
        <f t="shared" si="2"/>
        <v>9691330.25</v>
      </c>
      <c r="AA183" s="311"/>
      <c r="AB183" s="311"/>
      <c r="AC183" s="311">
        <f t="shared" si="3"/>
        <v>9691330.25</v>
      </c>
    </row>
    <row r="184" spans="1:29" ht="17.25" customHeight="1">
      <c r="A184" s="302">
        <f t="shared" si="4"/>
        <v>179</v>
      </c>
      <c r="B184" s="303">
        <f>GD_LCD_HS_LNS!B182</f>
        <v>10691</v>
      </c>
      <c r="C184" s="303" t="str">
        <f>GD_LCD_HS_LNS!C182</f>
        <v>Hoàng Văn Thanh</v>
      </c>
      <c r="D184" s="303" t="str">
        <f>GD_LCD_HS_LNS!D182</f>
        <v>NV Lái xe - VHTTB</v>
      </c>
      <c r="E184" s="304">
        <f>VLOOKUP(B184,GD_LCD_HS_LNS!$B$4:$E$914,4,FALSE)</f>
        <v>5541000</v>
      </c>
      <c r="F184" s="305">
        <v>10522162954010</v>
      </c>
      <c r="G184" s="306">
        <f>VLOOKUP(B184,GD_CHAM_CONG!$C$6:$AN$912,38,FALSE)</f>
        <v>26</v>
      </c>
      <c r="H184" s="306">
        <f>VLOOKUP(B184,GD_CHAM_CONG!$C$6:$AS$912,39,FALSE)+VLOOKUP(B184,GD_CHAM_CONG!$C$6:$AS$912,40,FALSE)+VLOOKUP(B184,GD_CHAM_CONG!$C$6:$AS$912,41,FALSE)+VLOOKUP(B184,GD_CHAM_CONG!$C$6:$AS$912,42,FALSE)+VLOOKUP(B184,GD_CHAM_CONG!$C$6:$AS$912,43,FALSE)</f>
        <v>0</v>
      </c>
      <c r="I184" s="306">
        <f>VLOOKUP(B184,GD_CHAM_CONG!$C$6:$AV$912,44,FALSE)+VLOOKUP(B184,GD_CHAM_CONG!$C$6:$AV$912,45,FALSE)+VLOOKUP(B184,GD_CHAM_CONG!$C$6:$AV$912,46,FALSE)</f>
        <v>0</v>
      </c>
      <c r="J184" s="306">
        <f>VLOOKUP(B184,GD_CHAM_CONG!$C$6:$AW$912,47,FALSE)</f>
        <v>0</v>
      </c>
      <c r="K184" s="306">
        <f>VLOOKUP(B184,GD_CHAM_CONG!$C$6:$AZ$912,47,FALSE)+VLOOKUP(B184,GD_CHAM_CONG!$C$6:$AZ$912,48,FALSE)</f>
        <v>0</v>
      </c>
      <c r="L184" s="306">
        <f>VLOOKUP(B184,GD_CHAM_CONG!$C$6:$BF$912,50,FALSE)+VLOOKUP(B184,GD_CHAM_CONG!$C$6:$BF$912,51,FALSE)+VLOOKUP(B184,GD_CHAM_CONG!$C$6:$BF$912,52,FALSE)+VLOOKUP(B184,GD_CHAM_CONG!$C$6:$BF$912,53,FALSE)+VLOOKUP(B184,GD_CHAM_CONG!$C$6:$BF$912,54,FALSE)</f>
        <v>0</v>
      </c>
      <c r="M184" s="307">
        <f>VLOOKUP(B184,GD_CHAM_CONG!$C$1:$BJ$397,60,FALSE)</f>
        <v>1</v>
      </c>
      <c r="N184" s="308">
        <f>VLOOKUP(B184,RPT_LNS_LUONG_CHE_DO!$B$5:$BA$976,52,FALSE)</f>
        <v>10215000</v>
      </c>
      <c r="O184" s="308">
        <f>VLOOKUP(B184,RPT_LNS_LUONG_CHE_DO!$B$5:$CA$976,78,FALSE)</f>
        <v>0</v>
      </c>
      <c r="P184" s="308">
        <f>VLOOKUP(B184,RPT_PHU_CAP_TN!$B$5:$G$916,6,FALSE)</f>
        <v>0</v>
      </c>
      <c r="Q184" s="308">
        <f>VLOOKUP(B184,RPT_TIEN_AN_TRUA!$B$5:$I$957,8,FALSE)</f>
        <v>680000</v>
      </c>
      <c r="R184" s="308">
        <f>VLOOKUP(B184,RPT_LNS_LUONG_CHE_DO!$B$5:$CE$980,74,FALSE)+VLOOKUP(B184,RPT_LNS_LUONG_CHE_DO!$B$5:$CE$980,73,FALSE)</f>
        <v>0</v>
      </c>
      <c r="S184" s="308">
        <f t="shared" si="0"/>
        <v>10895000</v>
      </c>
      <c r="T184" s="309">
        <f>VLOOKUP(B184,RPT_BAO_HIEM!$B$5:$N$1004,11,FALSE)</f>
        <v>443280</v>
      </c>
      <c r="U184" s="309">
        <f>VLOOKUP(B184,RPT_BAO_HIEM!$B$5:$N$1004,12,FALSE)</f>
        <v>83115</v>
      </c>
      <c r="V184" s="309">
        <f>VLOOKUP(B184,RPT_BAO_HIEM!$B$5:$N$1004,13,FALSE)</f>
        <v>55410</v>
      </c>
      <c r="W184" s="310">
        <f>VLOOKUP(B184,RPT_DOAN_PHI!$B$5:$H$913,7,FALSE)</f>
        <v>102150</v>
      </c>
      <c r="X184" s="309">
        <f>VLOOKUP(B184,RPT_THUE!$B$5:$H$916,7,FALSE)</f>
        <v>31659.75</v>
      </c>
      <c r="Y184" s="309">
        <f t="shared" si="1"/>
        <v>715614.75</v>
      </c>
      <c r="Z184" s="311">
        <f t="shared" si="2"/>
        <v>10179385.25</v>
      </c>
      <c r="AA184" s="311"/>
      <c r="AB184" s="311"/>
      <c r="AC184" s="311">
        <f t="shared" si="3"/>
        <v>10179385.25</v>
      </c>
    </row>
    <row r="185" spans="1:29" ht="17.25" customHeight="1">
      <c r="A185" s="302">
        <f t="shared" si="4"/>
        <v>180</v>
      </c>
      <c r="B185" s="303">
        <f>GD_LCD_HS_LNS!B183</f>
        <v>10692</v>
      </c>
      <c r="C185" s="303" t="str">
        <f>GD_LCD_HS_LNS!C183</f>
        <v>Đỗ Quang Tiến</v>
      </c>
      <c r="D185" s="303" t="str">
        <f>GD_LCD_HS_LNS!D183</f>
        <v>NV Lái xe - VHTTB</v>
      </c>
      <c r="E185" s="304">
        <f>VLOOKUP(B185,GD_LCD_HS_LNS!$B$4:$E$914,4,FALSE)</f>
        <v>4921000</v>
      </c>
      <c r="F185" s="305">
        <v>10520324211014</v>
      </c>
      <c r="G185" s="306">
        <f>VLOOKUP(B185,GD_CHAM_CONG!$C$6:$AN$912,38,FALSE)</f>
        <v>26</v>
      </c>
      <c r="H185" s="306">
        <f>VLOOKUP(B185,GD_CHAM_CONG!$C$6:$AS$912,39,FALSE)+VLOOKUP(B185,GD_CHAM_CONG!$C$6:$AS$912,40,FALSE)+VLOOKUP(B185,GD_CHAM_CONG!$C$6:$AS$912,41,FALSE)+VLOOKUP(B185,GD_CHAM_CONG!$C$6:$AS$912,42,FALSE)+VLOOKUP(B185,GD_CHAM_CONG!$C$6:$AS$912,43,FALSE)</f>
        <v>0</v>
      </c>
      <c r="I185" s="306">
        <f>VLOOKUP(B185,GD_CHAM_CONG!$C$6:$AV$912,44,FALSE)+VLOOKUP(B185,GD_CHAM_CONG!$C$6:$AV$912,45,FALSE)+VLOOKUP(B185,GD_CHAM_CONG!$C$6:$AV$912,46,FALSE)</f>
        <v>0</v>
      </c>
      <c r="J185" s="306">
        <f>VLOOKUP(B185,GD_CHAM_CONG!$C$6:$AW$912,47,FALSE)</f>
        <v>0</v>
      </c>
      <c r="K185" s="306">
        <f>VLOOKUP(B185,GD_CHAM_CONG!$C$6:$AZ$912,47,FALSE)+VLOOKUP(B185,GD_CHAM_CONG!$C$6:$AZ$912,48,FALSE)</f>
        <v>0</v>
      </c>
      <c r="L185" s="306">
        <f>VLOOKUP(B185,GD_CHAM_CONG!$C$6:$BF$912,50,FALSE)+VLOOKUP(B185,GD_CHAM_CONG!$C$6:$BF$912,51,FALSE)+VLOOKUP(B185,GD_CHAM_CONG!$C$6:$BF$912,52,FALSE)+VLOOKUP(B185,GD_CHAM_CONG!$C$6:$BF$912,53,FALSE)+VLOOKUP(B185,GD_CHAM_CONG!$C$6:$BF$912,54,FALSE)</f>
        <v>0</v>
      </c>
      <c r="M185" s="307">
        <f>VLOOKUP(B185,GD_CHAM_CONG!$C$1:$BJ$397,60,FALSE)</f>
        <v>1.05</v>
      </c>
      <c r="N185" s="308">
        <f>VLOOKUP(B185,RPT_LNS_LUONG_CHE_DO!$B$5:$BA$976,52,FALSE)</f>
        <v>10111500.000000002</v>
      </c>
      <c r="O185" s="308">
        <f>VLOOKUP(B185,RPT_LNS_LUONG_CHE_DO!$B$5:$CA$976,78,FALSE)</f>
        <v>0</v>
      </c>
      <c r="P185" s="308">
        <f>VLOOKUP(B185,RPT_PHU_CAP_TN!$B$5:$G$916,6,FALSE)</f>
        <v>155000</v>
      </c>
      <c r="Q185" s="308">
        <f>VLOOKUP(B185,RPT_TIEN_AN_TRUA!$B$5:$I$957,8,FALSE)</f>
        <v>680000</v>
      </c>
      <c r="R185" s="308">
        <f>VLOOKUP(B185,RPT_LNS_LUONG_CHE_DO!$B$5:$CE$980,74,FALSE)+VLOOKUP(B185,RPT_LNS_LUONG_CHE_DO!$B$5:$CE$980,73,FALSE)</f>
        <v>0</v>
      </c>
      <c r="S185" s="308">
        <f t="shared" si="0"/>
        <v>10946500.000000002</v>
      </c>
      <c r="T185" s="309">
        <f>VLOOKUP(B185,RPT_BAO_HIEM!$B$5:$N$1004,11,FALSE)</f>
        <v>393680</v>
      </c>
      <c r="U185" s="309">
        <f>VLOOKUP(B185,RPT_BAO_HIEM!$B$5:$N$1004,12,FALSE)</f>
        <v>73815</v>
      </c>
      <c r="V185" s="309">
        <f>VLOOKUP(B185,RPT_BAO_HIEM!$B$5:$N$1004,13,FALSE)</f>
        <v>49210</v>
      </c>
      <c r="W185" s="310">
        <f>VLOOKUP(B185,RPT_DOAN_PHI!$B$5:$H$913,7,FALSE)</f>
        <v>102665</v>
      </c>
      <c r="X185" s="309">
        <f>VLOOKUP(B185,RPT_THUE!$B$5:$H$916,7,FALSE)</f>
        <v>0</v>
      </c>
      <c r="Y185" s="309">
        <f t="shared" si="1"/>
        <v>619370</v>
      </c>
      <c r="Z185" s="311">
        <f t="shared" si="2"/>
        <v>10327130.000000002</v>
      </c>
      <c r="AA185" s="311"/>
      <c r="AB185" s="311"/>
      <c r="AC185" s="311">
        <f t="shared" si="3"/>
        <v>10327130.000000002</v>
      </c>
    </row>
    <row r="186" spans="1:29" ht="17.25" customHeight="1">
      <c r="A186" s="302">
        <f t="shared" si="4"/>
        <v>181</v>
      </c>
      <c r="B186" s="303">
        <f>GD_LCD_HS_LNS!B184</f>
        <v>10693</v>
      </c>
      <c r="C186" s="303" t="str">
        <f>GD_LCD_HS_LNS!C184</f>
        <v>Hoàng Sơn</v>
      </c>
      <c r="D186" s="303" t="str">
        <f>GD_LCD_HS_LNS!D184</f>
        <v>NV Lái xe - VHTTB</v>
      </c>
      <c r="E186" s="304">
        <f>VLOOKUP(B186,GD_LCD_HS_LNS!$B$4:$E$914,4,FALSE)</f>
        <v>4921000</v>
      </c>
      <c r="F186" s="305">
        <v>10522162931010</v>
      </c>
      <c r="G186" s="306">
        <f>VLOOKUP(B186,GD_CHAM_CONG!$C$6:$AN$912,38,FALSE)</f>
        <v>26</v>
      </c>
      <c r="H186" s="306">
        <f>VLOOKUP(B186,GD_CHAM_CONG!$C$6:$AS$912,39,FALSE)+VLOOKUP(B186,GD_CHAM_CONG!$C$6:$AS$912,40,FALSE)+VLOOKUP(B186,GD_CHAM_CONG!$C$6:$AS$912,41,FALSE)+VLOOKUP(B186,GD_CHAM_CONG!$C$6:$AS$912,42,FALSE)+VLOOKUP(B186,GD_CHAM_CONG!$C$6:$AS$912,43,FALSE)</f>
        <v>0</v>
      </c>
      <c r="I186" s="306">
        <f>VLOOKUP(B186,GD_CHAM_CONG!$C$6:$AV$912,44,FALSE)+VLOOKUP(B186,GD_CHAM_CONG!$C$6:$AV$912,45,FALSE)+VLOOKUP(B186,GD_CHAM_CONG!$C$6:$AV$912,46,FALSE)</f>
        <v>0</v>
      </c>
      <c r="J186" s="306">
        <f>VLOOKUP(B186,GD_CHAM_CONG!$C$6:$AW$912,47,FALSE)</f>
        <v>0</v>
      </c>
      <c r="K186" s="306">
        <f>VLOOKUP(B186,GD_CHAM_CONG!$C$6:$AZ$912,47,FALSE)+VLOOKUP(B186,GD_CHAM_CONG!$C$6:$AZ$912,48,FALSE)</f>
        <v>0</v>
      </c>
      <c r="L186" s="306">
        <f>VLOOKUP(B186,GD_CHAM_CONG!$C$6:$BF$912,50,FALSE)+VLOOKUP(B186,GD_CHAM_CONG!$C$6:$BF$912,51,FALSE)+VLOOKUP(B186,GD_CHAM_CONG!$C$6:$BF$912,52,FALSE)+VLOOKUP(B186,GD_CHAM_CONG!$C$6:$BF$912,53,FALSE)+VLOOKUP(B186,GD_CHAM_CONG!$C$6:$BF$912,54,FALSE)</f>
        <v>0</v>
      </c>
      <c r="M186" s="307">
        <f>VLOOKUP(B186,GD_CHAM_CONG!$C$1:$BJ$397,60,FALSE)</f>
        <v>1.05</v>
      </c>
      <c r="N186" s="308">
        <f>VLOOKUP(B186,RPT_LNS_LUONG_CHE_DO!$B$5:$BA$976,52,FALSE)</f>
        <v>8505000</v>
      </c>
      <c r="O186" s="308">
        <f>VLOOKUP(B186,RPT_LNS_LUONG_CHE_DO!$B$5:$CA$976,78,FALSE)</f>
        <v>0</v>
      </c>
      <c r="P186" s="308">
        <f>VLOOKUP(B186,RPT_PHU_CAP_TN!$B$5:$G$916,6,FALSE)</f>
        <v>0</v>
      </c>
      <c r="Q186" s="308">
        <f>VLOOKUP(B186,RPT_TIEN_AN_TRUA!$B$5:$I$957,8,FALSE)</f>
        <v>680000</v>
      </c>
      <c r="R186" s="308">
        <f>VLOOKUP(B186,RPT_LNS_LUONG_CHE_DO!$B$5:$CE$980,74,FALSE)+VLOOKUP(B186,RPT_LNS_LUONG_CHE_DO!$B$5:$CE$980,73,FALSE)</f>
        <v>0</v>
      </c>
      <c r="S186" s="308">
        <f t="shared" si="0"/>
        <v>9185000</v>
      </c>
      <c r="T186" s="309">
        <f>VLOOKUP(B186,RPT_BAO_HIEM!$B$5:$N$1004,11,FALSE)</f>
        <v>393680</v>
      </c>
      <c r="U186" s="309">
        <f>VLOOKUP(B186,RPT_BAO_HIEM!$B$5:$N$1004,12,FALSE)</f>
        <v>73815</v>
      </c>
      <c r="V186" s="309">
        <f>VLOOKUP(B186,RPT_BAO_HIEM!$B$5:$N$1004,13,FALSE)</f>
        <v>49210</v>
      </c>
      <c r="W186" s="310">
        <f>VLOOKUP(B186,RPT_DOAN_PHI!$B$5:$H$913,7,FALSE)</f>
        <v>85050</v>
      </c>
      <c r="X186" s="309">
        <f>VLOOKUP(B186,RPT_THUE!$B$5:$H$916,7,FALSE)</f>
        <v>0</v>
      </c>
      <c r="Y186" s="309">
        <f t="shared" si="1"/>
        <v>601755</v>
      </c>
      <c r="Z186" s="311">
        <f t="shared" si="2"/>
        <v>8583245</v>
      </c>
      <c r="AA186" s="311"/>
      <c r="AB186" s="311"/>
      <c r="AC186" s="311">
        <f t="shared" si="3"/>
        <v>8583245</v>
      </c>
    </row>
    <row r="187" spans="1:29" ht="17.25" customHeight="1">
      <c r="A187" s="302">
        <f t="shared" si="4"/>
        <v>182</v>
      </c>
      <c r="B187" s="303">
        <f>GD_LCD_HS_LNS!B185</f>
        <v>10694</v>
      </c>
      <c r="C187" s="303" t="str">
        <f>GD_LCD_HS_LNS!C185</f>
        <v>Trần Văn Trà</v>
      </c>
      <c r="D187" s="303" t="str">
        <f>GD_LCD_HS_LNS!D185</f>
        <v>NV Lái xe - VHTTB</v>
      </c>
      <c r="E187" s="304">
        <f>VLOOKUP(B187,GD_LCD_HS_LNS!$B$4:$E$914,4,FALSE)</f>
        <v>4921000</v>
      </c>
      <c r="F187" s="305">
        <v>10522162896010</v>
      </c>
      <c r="G187" s="306">
        <f>VLOOKUP(B187,GD_CHAM_CONG!$C$6:$AN$912,38,FALSE)</f>
        <v>26</v>
      </c>
      <c r="H187" s="306">
        <f>VLOOKUP(B187,GD_CHAM_CONG!$C$6:$AS$912,39,FALSE)+VLOOKUP(B187,GD_CHAM_CONG!$C$6:$AS$912,40,FALSE)+VLOOKUP(B187,GD_CHAM_CONG!$C$6:$AS$912,41,FALSE)+VLOOKUP(B187,GD_CHAM_CONG!$C$6:$AS$912,42,FALSE)+VLOOKUP(B187,GD_CHAM_CONG!$C$6:$AS$912,43,FALSE)</f>
        <v>0</v>
      </c>
      <c r="I187" s="306">
        <f>VLOOKUP(B187,GD_CHAM_CONG!$C$6:$AV$912,44,FALSE)+VLOOKUP(B187,GD_CHAM_CONG!$C$6:$AV$912,45,FALSE)+VLOOKUP(B187,GD_CHAM_CONG!$C$6:$AV$912,46,FALSE)</f>
        <v>0</v>
      </c>
      <c r="J187" s="306">
        <f>VLOOKUP(B187,GD_CHAM_CONG!$C$6:$AW$912,47,FALSE)</f>
        <v>0</v>
      </c>
      <c r="K187" s="306">
        <f>VLOOKUP(B187,GD_CHAM_CONG!$C$6:$AZ$912,47,FALSE)+VLOOKUP(B187,GD_CHAM_CONG!$C$6:$AZ$912,48,FALSE)</f>
        <v>0</v>
      </c>
      <c r="L187" s="306">
        <f>VLOOKUP(B187,GD_CHAM_CONG!$C$6:$BF$912,50,FALSE)+VLOOKUP(B187,GD_CHAM_CONG!$C$6:$BF$912,51,FALSE)+VLOOKUP(B187,GD_CHAM_CONG!$C$6:$BF$912,52,FALSE)+VLOOKUP(B187,GD_CHAM_CONG!$C$6:$BF$912,53,FALSE)+VLOOKUP(B187,GD_CHAM_CONG!$C$6:$BF$912,54,FALSE)</f>
        <v>0</v>
      </c>
      <c r="M187" s="307">
        <f>VLOOKUP(B187,GD_CHAM_CONG!$C$1:$BJ$397,60,FALSE)</f>
        <v>1</v>
      </c>
      <c r="N187" s="308">
        <f>VLOOKUP(B187,RPT_LNS_LUONG_CHE_DO!$B$5:$BA$976,52,FALSE)</f>
        <v>8100000</v>
      </c>
      <c r="O187" s="308">
        <f>VLOOKUP(B187,RPT_LNS_LUONG_CHE_DO!$B$5:$CA$976,78,FALSE)</f>
        <v>0</v>
      </c>
      <c r="P187" s="308">
        <f>VLOOKUP(B187,RPT_PHU_CAP_TN!$B$5:$G$916,6,FALSE)</f>
        <v>155000</v>
      </c>
      <c r="Q187" s="308">
        <f>VLOOKUP(B187,RPT_TIEN_AN_TRUA!$B$5:$I$957,8,FALSE)</f>
        <v>680000</v>
      </c>
      <c r="R187" s="308">
        <f>VLOOKUP(B187,RPT_LNS_LUONG_CHE_DO!$B$5:$CE$980,74,FALSE)+VLOOKUP(B187,RPT_LNS_LUONG_CHE_DO!$B$5:$CE$980,73,FALSE)</f>
        <v>0</v>
      </c>
      <c r="S187" s="308">
        <f t="shared" si="0"/>
        <v>8935000</v>
      </c>
      <c r="T187" s="309">
        <f>VLOOKUP(B187,RPT_BAO_HIEM!$B$5:$N$1004,11,FALSE)</f>
        <v>393680</v>
      </c>
      <c r="U187" s="309">
        <f>VLOOKUP(B187,RPT_BAO_HIEM!$B$5:$N$1004,12,FALSE)</f>
        <v>73815</v>
      </c>
      <c r="V187" s="309">
        <f>VLOOKUP(B187,RPT_BAO_HIEM!$B$5:$N$1004,13,FALSE)</f>
        <v>49210</v>
      </c>
      <c r="W187" s="310">
        <f>VLOOKUP(B187,RPT_DOAN_PHI!$B$5:$H$913,7,FALSE)</f>
        <v>82550</v>
      </c>
      <c r="X187" s="309">
        <f>VLOOKUP(B187,RPT_THUE!$B$5:$H$916,7,FALSE)</f>
        <v>0</v>
      </c>
      <c r="Y187" s="309">
        <f t="shared" si="1"/>
        <v>599255</v>
      </c>
      <c r="Z187" s="311">
        <f t="shared" si="2"/>
        <v>8335745</v>
      </c>
      <c r="AA187" s="311"/>
      <c r="AB187" s="311"/>
      <c r="AC187" s="311">
        <f t="shared" si="3"/>
        <v>8335745</v>
      </c>
    </row>
    <row r="188" spans="1:29" ht="17.25" customHeight="1">
      <c r="A188" s="302">
        <f t="shared" si="4"/>
        <v>183</v>
      </c>
      <c r="B188" s="303">
        <f>GD_LCD_HS_LNS!B186</f>
        <v>10696</v>
      </c>
      <c r="C188" s="303" t="str">
        <f>GD_LCD_HS_LNS!C186</f>
        <v>Nguyễn Đình Thiện</v>
      </c>
      <c r="D188" s="303" t="str">
        <f>GD_LCD_HS_LNS!D186</f>
        <v>NV Lái xe - VHTTB</v>
      </c>
      <c r="E188" s="304">
        <f>VLOOKUP(B188,GD_LCD_HS_LNS!$B$4:$E$914,4,FALSE)</f>
        <v>4921000</v>
      </c>
      <c r="F188" s="305">
        <v>10520035677013</v>
      </c>
      <c r="G188" s="306">
        <f>VLOOKUP(B188,GD_CHAM_CONG!$C$6:$AN$912,38,FALSE)</f>
        <v>26</v>
      </c>
      <c r="H188" s="306">
        <f>VLOOKUP(B188,GD_CHAM_CONG!$C$6:$AS$912,39,FALSE)+VLOOKUP(B188,GD_CHAM_CONG!$C$6:$AS$912,40,FALSE)+VLOOKUP(B188,GD_CHAM_CONG!$C$6:$AS$912,41,FALSE)+VLOOKUP(B188,GD_CHAM_CONG!$C$6:$AS$912,42,FALSE)+VLOOKUP(B188,GD_CHAM_CONG!$C$6:$AS$912,43,FALSE)</f>
        <v>0</v>
      </c>
      <c r="I188" s="306">
        <f>VLOOKUP(B188,GD_CHAM_CONG!$C$6:$AV$912,44,FALSE)+VLOOKUP(B188,GD_CHAM_CONG!$C$6:$AV$912,45,FALSE)+VLOOKUP(B188,GD_CHAM_CONG!$C$6:$AV$912,46,FALSE)</f>
        <v>0</v>
      </c>
      <c r="J188" s="306">
        <f>VLOOKUP(B188,GD_CHAM_CONG!$C$6:$AW$912,47,FALSE)</f>
        <v>0</v>
      </c>
      <c r="K188" s="306">
        <f>VLOOKUP(B188,GD_CHAM_CONG!$C$6:$AZ$912,47,FALSE)+VLOOKUP(B188,GD_CHAM_CONG!$C$6:$AZ$912,48,FALSE)</f>
        <v>0</v>
      </c>
      <c r="L188" s="306">
        <f>VLOOKUP(B188,GD_CHAM_CONG!$C$6:$BF$912,50,FALSE)+VLOOKUP(B188,GD_CHAM_CONG!$C$6:$BF$912,51,FALSE)+VLOOKUP(B188,GD_CHAM_CONG!$C$6:$BF$912,52,FALSE)+VLOOKUP(B188,GD_CHAM_CONG!$C$6:$BF$912,53,FALSE)+VLOOKUP(B188,GD_CHAM_CONG!$C$6:$BF$912,54,FALSE)</f>
        <v>0</v>
      </c>
      <c r="M188" s="307">
        <f>VLOOKUP(B188,GD_CHAM_CONG!$C$1:$BJ$397,60,FALSE)</f>
        <v>0.9</v>
      </c>
      <c r="N188" s="308">
        <f>VLOOKUP(B188,RPT_LNS_LUONG_CHE_DO!$B$5:$BA$976,52,FALSE)</f>
        <v>8667000</v>
      </c>
      <c r="O188" s="308">
        <f>VLOOKUP(B188,RPT_LNS_LUONG_CHE_DO!$B$5:$CA$976,78,FALSE)</f>
        <v>0</v>
      </c>
      <c r="P188" s="308">
        <f>VLOOKUP(B188,RPT_PHU_CAP_TN!$B$5:$G$916,6,FALSE)</f>
        <v>0</v>
      </c>
      <c r="Q188" s="308">
        <f>VLOOKUP(B188,RPT_TIEN_AN_TRUA!$B$5:$I$957,8,FALSE)</f>
        <v>680000</v>
      </c>
      <c r="R188" s="308">
        <f>VLOOKUP(B188,RPT_LNS_LUONG_CHE_DO!$B$5:$CE$980,74,FALSE)+VLOOKUP(B188,RPT_LNS_LUONG_CHE_DO!$B$5:$CE$980,73,FALSE)</f>
        <v>0</v>
      </c>
      <c r="S188" s="308">
        <f t="shared" si="0"/>
        <v>9347000</v>
      </c>
      <c r="T188" s="309">
        <f>VLOOKUP(B188,RPT_BAO_HIEM!$B$5:$N$1004,11,FALSE)</f>
        <v>393680</v>
      </c>
      <c r="U188" s="309">
        <f>VLOOKUP(B188,RPT_BAO_HIEM!$B$5:$N$1004,12,FALSE)</f>
        <v>73815</v>
      </c>
      <c r="V188" s="309">
        <f>VLOOKUP(B188,RPT_BAO_HIEM!$B$5:$N$1004,13,FALSE)</f>
        <v>49210</v>
      </c>
      <c r="W188" s="310">
        <f>VLOOKUP(B188,RPT_DOAN_PHI!$B$5:$H$913,7,FALSE)</f>
        <v>86670</v>
      </c>
      <c r="X188" s="309">
        <f>VLOOKUP(B188,RPT_THUE!$B$5:$H$916,7,FALSE)</f>
        <v>0</v>
      </c>
      <c r="Y188" s="309">
        <f t="shared" si="1"/>
        <v>603375</v>
      </c>
      <c r="Z188" s="311">
        <f t="shared" si="2"/>
        <v>8743625</v>
      </c>
      <c r="AA188" s="311"/>
      <c r="AB188" s="311"/>
      <c r="AC188" s="311">
        <f t="shared" si="3"/>
        <v>8743625</v>
      </c>
    </row>
    <row r="189" spans="1:29" ht="17.25" customHeight="1">
      <c r="A189" s="302">
        <f t="shared" si="4"/>
        <v>184</v>
      </c>
      <c r="B189" s="303">
        <f>GD_LCD_HS_LNS!B187</f>
        <v>10697</v>
      </c>
      <c r="C189" s="303" t="str">
        <f>GD_LCD_HS_LNS!C187</f>
        <v>Trần Hưng Nhân</v>
      </c>
      <c r="D189" s="303" t="str">
        <f>GD_LCD_HS_LNS!D187</f>
        <v>NV Lái xe - VHTTB</v>
      </c>
      <c r="E189" s="304">
        <f>VLOOKUP(B189,GD_LCD_HS_LNS!$B$4:$E$914,4,FALSE)</f>
        <v>4921000</v>
      </c>
      <c r="F189" s="305">
        <v>10520440823019</v>
      </c>
      <c r="G189" s="306">
        <f>VLOOKUP(B189,GD_CHAM_CONG!$C$6:$AN$912,38,FALSE)</f>
        <v>26</v>
      </c>
      <c r="H189" s="306">
        <f>VLOOKUP(B189,GD_CHAM_CONG!$C$6:$AS$912,39,FALSE)+VLOOKUP(B189,GD_CHAM_CONG!$C$6:$AS$912,40,FALSE)+VLOOKUP(B189,GD_CHAM_CONG!$C$6:$AS$912,41,FALSE)+VLOOKUP(B189,GD_CHAM_CONG!$C$6:$AS$912,42,FALSE)+VLOOKUP(B189,GD_CHAM_CONG!$C$6:$AS$912,43,FALSE)</f>
        <v>0</v>
      </c>
      <c r="I189" s="306">
        <f>VLOOKUP(B189,GD_CHAM_CONG!$C$6:$AV$912,44,FALSE)+VLOOKUP(B189,GD_CHAM_CONG!$C$6:$AV$912,45,FALSE)+VLOOKUP(B189,GD_CHAM_CONG!$C$6:$AV$912,46,FALSE)</f>
        <v>0</v>
      </c>
      <c r="J189" s="306">
        <f>VLOOKUP(B189,GD_CHAM_CONG!$C$6:$AW$912,47,FALSE)</f>
        <v>0</v>
      </c>
      <c r="K189" s="306">
        <f>VLOOKUP(B189,GD_CHAM_CONG!$C$6:$AZ$912,47,FALSE)+VLOOKUP(B189,GD_CHAM_CONG!$C$6:$AZ$912,48,FALSE)</f>
        <v>0</v>
      </c>
      <c r="L189" s="306">
        <f>VLOOKUP(B189,GD_CHAM_CONG!$C$6:$BF$912,50,FALSE)+VLOOKUP(B189,GD_CHAM_CONG!$C$6:$BF$912,51,FALSE)+VLOOKUP(B189,GD_CHAM_CONG!$C$6:$BF$912,52,FALSE)+VLOOKUP(B189,GD_CHAM_CONG!$C$6:$BF$912,53,FALSE)+VLOOKUP(B189,GD_CHAM_CONG!$C$6:$BF$912,54,FALSE)</f>
        <v>0</v>
      </c>
      <c r="M189" s="307">
        <f>VLOOKUP(B189,GD_CHAM_CONG!$C$1:$BJ$397,60,FALSE)</f>
        <v>1</v>
      </c>
      <c r="N189" s="308">
        <f>VLOOKUP(B189,RPT_LNS_LUONG_CHE_DO!$B$5:$BA$976,52,FALSE)</f>
        <v>9630000</v>
      </c>
      <c r="O189" s="308">
        <f>VLOOKUP(B189,RPT_LNS_LUONG_CHE_DO!$B$5:$CA$976,78,FALSE)</f>
        <v>0</v>
      </c>
      <c r="P189" s="308">
        <f>VLOOKUP(B189,RPT_PHU_CAP_TN!$B$5:$G$916,6,FALSE)</f>
        <v>0</v>
      </c>
      <c r="Q189" s="308">
        <f>VLOOKUP(B189,RPT_TIEN_AN_TRUA!$B$5:$I$957,8,FALSE)</f>
        <v>680000</v>
      </c>
      <c r="R189" s="308">
        <f>VLOOKUP(B189,RPT_LNS_LUONG_CHE_DO!$B$5:$CE$980,74,FALSE)+VLOOKUP(B189,RPT_LNS_LUONG_CHE_DO!$B$5:$CE$980,73,FALSE)</f>
        <v>0</v>
      </c>
      <c r="S189" s="308">
        <f t="shared" si="0"/>
        <v>10310000</v>
      </c>
      <c r="T189" s="309">
        <f>VLOOKUP(B189,RPT_BAO_HIEM!$B$5:$N$1004,11,FALSE)</f>
        <v>393680</v>
      </c>
      <c r="U189" s="309">
        <f>VLOOKUP(B189,RPT_BAO_HIEM!$B$5:$N$1004,12,FALSE)</f>
        <v>73815</v>
      </c>
      <c r="V189" s="309">
        <f>VLOOKUP(B189,RPT_BAO_HIEM!$B$5:$N$1004,13,FALSE)</f>
        <v>49210</v>
      </c>
      <c r="W189" s="310">
        <f>VLOOKUP(B189,RPT_DOAN_PHI!$B$5:$H$913,7,FALSE)</f>
        <v>96300</v>
      </c>
      <c r="X189" s="309">
        <f>VLOOKUP(B189,RPT_THUE!$B$5:$H$916,7,FALSE)</f>
        <v>0</v>
      </c>
      <c r="Y189" s="309">
        <f t="shared" si="1"/>
        <v>613005</v>
      </c>
      <c r="Z189" s="311">
        <f t="shared" si="2"/>
        <v>9696995</v>
      </c>
      <c r="AA189" s="311"/>
      <c r="AB189" s="311"/>
      <c r="AC189" s="311">
        <f t="shared" si="3"/>
        <v>9696995</v>
      </c>
    </row>
    <row r="190" spans="1:29" ht="17.25" customHeight="1">
      <c r="A190" s="302">
        <f t="shared" si="4"/>
        <v>185</v>
      </c>
      <c r="B190" s="303">
        <f>GD_LCD_HS_LNS!B188</f>
        <v>10698</v>
      </c>
      <c r="C190" s="303" t="str">
        <f>GD_LCD_HS_LNS!C188</f>
        <v>Nguyễn Ngọc Toàn</v>
      </c>
      <c r="D190" s="303" t="str">
        <f>GD_LCD_HS_LNS!D188</f>
        <v>NV Lái xe - VHTTB</v>
      </c>
      <c r="E190" s="304">
        <f>VLOOKUP(B190,GD_LCD_HS_LNS!$B$4:$E$914,4,FALSE)</f>
        <v>4921000</v>
      </c>
      <c r="F190" s="305">
        <v>10520036969018</v>
      </c>
      <c r="G190" s="306">
        <f>VLOOKUP(B190,GD_CHAM_CONG!$C$6:$AN$912,38,FALSE)</f>
        <v>26</v>
      </c>
      <c r="H190" s="306">
        <f>VLOOKUP(B190,GD_CHAM_CONG!$C$6:$AS$912,39,FALSE)+VLOOKUP(B190,GD_CHAM_CONG!$C$6:$AS$912,40,FALSE)+VLOOKUP(B190,GD_CHAM_CONG!$C$6:$AS$912,41,FALSE)+VLOOKUP(B190,GD_CHAM_CONG!$C$6:$AS$912,42,FALSE)+VLOOKUP(B190,GD_CHAM_CONG!$C$6:$AS$912,43,FALSE)</f>
        <v>0</v>
      </c>
      <c r="I190" s="306">
        <f>VLOOKUP(B190,GD_CHAM_CONG!$C$6:$AV$912,44,FALSE)+VLOOKUP(B190,GD_CHAM_CONG!$C$6:$AV$912,45,FALSE)+VLOOKUP(B190,GD_CHAM_CONG!$C$6:$AV$912,46,FALSE)</f>
        <v>0</v>
      </c>
      <c r="J190" s="306">
        <f>VLOOKUP(B190,GD_CHAM_CONG!$C$6:$AW$912,47,FALSE)</f>
        <v>0</v>
      </c>
      <c r="K190" s="306">
        <f>VLOOKUP(B190,GD_CHAM_CONG!$C$6:$AZ$912,47,FALSE)+VLOOKUP(B190,GD_CHAM_CONG!$C$6:$AZ$912,48,FALSE)</f>
        <v>0</v>
      </c>
      <c r="L190" s="306">
        <f>VLOOKUP(B190,GD_CHAM_CONG!$C$6:$BF$912,50,FALSE)+VLOOKUP(B190,GD_CHAM_CONG!$C$6:$BF$912,51,FALSE)+VLOOKUP(B190,GD_CHAM_CONG!$C$6:$BF$912,52,FALSE)+VLOOKUP(B190,GD_CHAM_CONG!$C$6:$BF$912,53,FALSE)+VLOOKUP(B190,GD_CHAM_CONG!$C$6:$BF$912,54,FALSE)</f>
        <v>0</v>
      </c>
      <c r="M190" s="307">
        <f>VLOOKUP(B190,GD_CHAM_CONG!$C$1:$BJ$397,60,FALSE)</f>
        <v>1</v>
      </c>
      <c r="N190" s="308">
        <f>VLOOKUP(B190,RPT_LNS_LUONG_CHE_DO!$B$5:$BA$976,52,FALSE)</f>
        <v>9630000</v>
      </c>
      <c r="O190" s="308">
        <f>VLOOKUP(B190,RPT_LNS_LUONG_CHE_DO!$B$5:$CA$976,78,FALSE)</f>
        <v>0</v>
      </c>
      <c r="P190" s="308">
        <f>VLOOKUP(B190,RPT_PHU_CAP_TN!$B$5:$G$916,6,FALSE)</f>
        <v>0</v>
      </c>
      <c r="Q190" s="308">
        <f>VLOOKUP(B190,RPT_TIEN_AN_TRUA!$B$5:$I$957,8,FALSE)</f>
        <v>680000</v>
      </c>
      <c r="R190" s="308">
        <f>VLOOKUP(B190,RPT_LNS_LUONG_CHE_DO!$B$5:$CE$980,74,FALSE)+VLOOKUP(B190,RPT_LNS_LUONG_CHE_DO!$B$5:$CE$980,73,FALSE)</f>
        <v>0</v>
      </c>
      <c r="S190" s="308">
        <f t="shared" si="0"/>
        <v>10310000</v>
      </c>
      <c r="T190" s="309">
        <f>VLOOKUP(B190,RPT_BAO_HIEM!$B$5:$N$1004,11,FALSE)</f>
        <v>393680</v>
      </c>
      <c r="U190" s="309">
        <f>VLOOKUP(B190,RPT_BAO_HIEM!$B$5:$N$1004,12,FALSE)</f>
        <v>73815</v>
      </c>
      <c r="V190" s="309">
        <f>VLOOKUP(B190,RPT_BAO_HIEM!$B$5:$N$1004,13,FALSE)</f>
        <v>49210</v>
      </c>
      <c r="W190" s="310">
        <f>VLOOKUP(B190,RPT_DOAN_PHI!$B$5:$H$913,7,FALSE)</f>
        <v>96300</v>
      </c>
      <c r="X190" s="309">
        <f>VLOOKUP(B190,RPT_THUE!$B$5:$H$916,7,FALSE)</f>
        <v>0</v>
      </c>
      <c r="Y190" s="309">
        <f t="shared" si="1"/>
        <v>613005</v>
      </c>
      <c r="Z190" s="311">
        <f t="shared" si="2"/>
        <v>9696995</v>
      </c>
      <c r="AA190" s="311"/>
      <c r="AB190" s="311"/>
      <c r="AC190" s="311">
        <f t="shared" si="3"/>
        <v>9696995</v>
      </c>
    </row>
    <row r="191" spans="1:29" ht="17.25" customHeight="1">
      <c r="A191" s="302">
        <f t="shared" si="4"/>
        <v>186</v>
      </c>
      <c r="B191" s="303">
        <f>GD_LCD_HS_LNS!B189</f>
        <v>10700</v>
      </c>
      <c r="C191" s="303" t="str">
        <f>GD_LCD_HS_LNS!C189</f>
        <v>Đặng Đức Mạnh</v>
      </c>
      <c r="D191" s="303" t="str">
        <f>GD_LCD_HS_LNS!D189</f>
        <v>NV Lái xe - VHTTB</v>
      </c>
      <c r="E191" s="304">
        <f>VLOOKUP(B191,GD_LCD_HS_LNS!$B$4:$E$914,4,FALSE)</f>
        <v>4921000</v>
      </c>
      <c r="F191" s="305">
        <v>10522162952018</v>
      </c>
      <c r="G191" s="306">
        <f>VLOOKUP(B191,GD_CHAM_CONG!$C$6:$AN$912,38,FALSE)</f>
        <v>26</v>
      </c>
      <c r="H191" s="306">
        <f>VLOOKUP(B191,GD_CHAM_CONG!$C$6:$AS$912,39,FALSE)+VLOOKUP(B191,GD_CHAM_CONG!$C$6:$AS$912,40,FALSE)+VLOOKUP(B191,GD_CHAM_CONG!$C$6:$AS$912,41,FALSE)+VLOOKUP(B191,GD_CHAM_CONG!$C$6:$AS$912,42,FALSE)+VLOOKUP(B191,GD_CHAM_CONG!$C$6:$AS$912,43,FALSE)</f>
        <v>0</v>
      </c>
      <c r="I191" s="306">
        <f>VLOOKUP(B191,GD_CHAM_CONG!$C$6:$AV$912,44,FALSE)+VLOOKUP(B191,GD_CHAM_CONG!$C$6:$AV$912,45,FALSE)+VLOOKUP(B191,GD_CHAM_CONG!$C$6:$AV$912,46,FALSE)</f>
        <v>0</v>
      </c>
      <c r="J191" s="306">
        <f>VLOOKUP(B191,GD_CHAM_CONG!$C$6:$AW$912,47,FALSE)</f>
        <v>0</v>
      </c>
      <c r="K191" s="306">
        <f>VLOOKUP(B191,GD_CHAM_CONG!$C$6:$AZ$912,47,FALSE)+VLOOKUP(B191,GD_CHAM_CONG!$C$6:$AZ$912,48,FALSE)</f>
        <v>0</v>
      </c>
      <c r="L191" s="306">
        <f>VLOOKUP(B191,GD_CHAM_CONG!$C$6:$BF$912,50,FALSE)+VLOOKUP(B191,GD_CHAM_CONG!$C$6:$BF$912,51,FALSE)+VLOOKUP(B191,GD_CHAM_CONG!$C$6:$BF$912,52,FALSE)+VLOOKUP(B191,GD_CHAM_CONG!$C$6:$BF$912,53,FALSE)+VLOOKUP(B191,GD_CHAM_CONG!$C$6:$BF$912,54,FALSE)</f>
        <v>0</v>
      </c>
      <c r="M191" s="307">
        <f>VLOOKUP(B191,GD_CHAM_CONG!$C$1:$BJ$397,60,FALSE)</f>
        <v>1</v>
      </c>
      <c r="N191" s="308">
        <f>VLOOKUP(B191,RPT_LNS_LUONG_CHE_DO!$B$5:$BA$976,52,FALSE)</f>
        <v>9630000</v>
      </c>
      <c r="O191" s="308">
        <f>VLOOKUP(B191,RPT_LNS_LUONG_CHE_DO!$B$5:$CA$976,78,FALSE)</f>
        <v>0</v>
      </c>
      <c r="P191" s="308">
        <f>VLOOKUP(B191,RPT_PHU_CAP_TN!$B$5:$G$916,6,FALSE)</f>
        <v>0</v>
      </c>
      <c r="Q191" s="308">
        <f>VLOOKUP(B191,RPT_TIEN_AN_TRUA!$B$5:$I$957,8,FALSE)</f>
        <v>680000</v>
      </c>
      <c r="R191" s="308">
        <f>VLOOKUP(B191,RPT_LNS_LUONG_CHE_DO!$B$5:$CE$980,74,FALSE)+VLOOKUP(B191,RPT_LNS_LUONG_CHE_DO!$B$5:$CE$980,73,FALSE)</f>
        <v>0</v>
      </c>
      <c r="S191" s="308">
        <f t="shared" si="0"/>
        <v>10310000</v>
      </c>
      <c r="T191" s="309">
        <f>VLOOKUP(B191,RPT_BAO_HIEM!$B$5:$N$1004,11,FALSE)</f>
        <v>393680</v>
      </c>
      <c r="U191" s="309">
        <f>VLOOKUP(B191,RPT_BAO_HIEM!$B$5:$N$1004,12,FALSE)</f>
        <v>73815</v>
      </c>
      <c r="V191" s="309">
        <f>VLOOKUP(B191,RPT_BAO_HIEM!$B$5:$N$1004,13,FALSE)</f>
        <v>49210</v>
      </c>
      <c r="W191" s="310">
        <f>VLOOKUP(B191,RPT_DOAN_PHI!$B$5:$H$913,7,FALSE)</f>
        <v>96300</v>
      </c>
      <c r="X191" s="309">
        <f>VLOOKUP(B191,RPT_THUE!$B$5:$H$916,7,FALSE)</f>
        <v>0</v>
      </c>
      <c r="Y191" s="309">
        <f t="shared" si="1"/>
        <v>613005</v>
      </c>
      <c r="Z191" s="311">
        <f t="shared" si="2"/>
        <v>9696995</v>
      </c>
      <c r="AA191" s="311"/>
      <c r="AB191" s="311"/>
      <c r="AC191" s="311">
        <f t="shared" si="3"/>
        <v>9696995</v>
      </c>
    </row>
    <row r="192" spans="1:29" ht="17.25" customHeight="1">
      <c r="A192" s="302">
        <f t="shared" si="4"/>
        <v>187</v>
      </c>
      <c r="B192" s="303">
        <f>GD_LCD_HS_LNS!B190</f>
        <v>10701</v>
      </c>
      <c r="C192" s="303" t="str">
        <f>GD_LCD_HS_LNS!C190</f>
        <v>Đỗ Ngọc Lân</v>
      </c>
      <c r="D192" s="303" t="str">
        <f>GD_LCD_HS_LNS!D190</f>
        <v>NV Lái xe - VHTTB</v>
      </c>
      <c r="E192" s="304">
        <f>VLOOKUP(B192,GD_LCD_HS_LNS!$B$4:$E$914,4,FALSE)</f>
        <v>4921000</v>
      </c>
      <c r="F192" s="305">
        <v>10520512504010</v>
      </c>
      <c r="G192" s="306">
        <f>VLOOKUP(B192,GD_CHAM_CONG!$C$6:$AN$912,38,FALSE)</f>
        <v>26</v>
      </c>
      <c r="H192" s="306">
        <f>VLOOKUP(B192,GD_CHAM_CONG!$C$6:$AS$912,39,FALSE)+VLOOKUP(B192,GD_CHAM_CONG!$C$6:$AS$912,40,FALSE)+VLOOKUP(B192,GD_CHAM_CONG!$C$6:$AS$912,41,FALSE)+VLOOKUP(B192,GD_CHAM_CONG!$C$6:$AS$912,42,FALSE)+VLOOKUP(B192,GD_CHAM_CONG!$C$6:$AS$912,43,FALSE)</f>
        <v>0</v>
      </c>
      <c r="I192" s="306">
        <f>VLOOKUP(B192,GD_CHAM_CONG!$C$6:$AV$912,44,FALSE)+VLOOKUP(B192,GD_CHAM_CONG!$C$6:$AV$912,45,FALSE)+VLOOKUP(B192,GD_CHAM_CONG!$C$6:$AV$912,46,FALSE)</f>
        <v>0</v>
      </c>
      <c r="J192" s="306">
        <f>VLOOKUP(B192,GD_CHAM_CONG!$C$6:$AW$912,47,FALSE)</f>
        <v>0</v>
      </c>
      <c r="K192" s="306">
        <f>VLOOKUP(B192,GD_CHAM_CONG!$C$6:$AZ$912,47,FALSE)+VLOOKUP(B192,GD_CHAM_CONG!$C$6:$AZ$912,48,FALSE)</f>
        <v>0</v>
      </c>
      <c r="L192" s="306">
        <f>VLOOKUP(B192,GD_CHAM_CONG!$C$6:$BF$912,50,FALSE)+VLOOKUP(B192,GD_CHAM_CONG!$C$6:$BF$912,51,FALSE)+VLOOKUP(B192,GD_CHAM_CONG!$C$6:$BF$912,52,FALSE)+VLOOKUP(B192,GD_CHAM_CONG!$C$6:$BF$912,53,FALSE)+VLOOKUP(B192,GD_CHAM_CONG!$C$6:$BF$912,54,FALSE)</f>
        <v>0</v>
      </c>
      <c r="M192" s="307">
        <f>VLOOKUP(B192,GD_CHAM_CONG!$C$1:$BJ$397,60,FALSE)</f>
        <v>1</v>
      </c>
      <c r="N192" s="308">
        <f>VLOOKUP(B192,RPT_LNS_LUONG_CHE_DO!$B$5:$BA$976,52,FALSE)</f>
        <v>9630000</v>
      </c>
      <c r="O192" s="308">
        <f>VLOOKUP(B192,RPT_LNS_LUONG_CHE_DO!$B$5:$CA$976,78,FALSE)</f>
        <v>0</v>
      </c>
      <c r="P192" s="308">
        <f>VLOOKUP(B192,RPT_PHU_CAP_TN!$B$5:$G$916,6,FALSE)</f>
        <v>155000</v>
      </c>
      <c r="Q192" s="308">
        <f>VLOOKUP(B192,RPT_TIEN_AN_TRUA!$B$5:$I$957,8,FALSE)</f>
        <v>680000</v>
      </c>
      <c r="R192" s="308">
        <f>VLOOKUP(B192,RPT_LNS_LUONG_CHE_DO!$B$5:$CE$980,74,FALSE)+VLOOKUP(B192,RPT_LNS_LUONG_CHE_DO!$B$5:$CE$980,73,FALSE)</f>
        <v>0</v>
      </c>
      <c r="S192" s="308">
        <f t="shared" si="0"/>
        <v>10465000</v>
      </c>
      <c r="T192" s="309">
        <f>VLOOKUP(B192,RPT_BAO_HIEM!$B$5:$N$1004,11,FALSE)</f>
        <v>393680</v>
      </c>
      <c r="U192" s="309">
        <f>VLOOKUP(B192,RPT_BAO_HIEM!$B$5:$N$1004,12,FALSE)</f>
        <v>73815</v>
      </c>
      <c r="V192" s="309">
        <f>VLOOKUP(B192,RPT_BAO_HIEM!$B$5:$N$1004,13,FALSE)</f>
        <v>49210</v>
      </c>
      <c r="W192" s="310">
        <f>VLOOKUP(B192,RPT_DOAN_PHI!$B$5:$H$913,7,FALSE)</f>
        <v>97850</v>
      </c>
      <c r="X192" s="309">
        <f>VLOOKUP(B192,RPT_THUE!$B$5:$H$916,7,FALSE)</f>
        <v>0</v>
      </c>
      <c r="Y192" s="309">
        <f t="shared" si="1"/>
        <v>614555</v>
      </c>
      <c r="Z192" s="311">
        <f t="shared" si="2"/>
        <v>9850445</v>
      </c>
      <c r="AA192" s="311"/>
      <c r="AB192" s="311"/>
      <c r="AC192" s="311">
        <f t="shared" si="3"/>
        <v>9850445</v>
      </c>
    </row>
    <row r="193" spans="1:29" ht="17.25" customHeight="1">
      <c r="A193" s="302">
        <f t="shared" si="4"/>
        <v>188</v>
      </c>
      <c r="B193" s="303">
        <f>GD_LCD_HS_LNS!B191</f>
        <v>10702</v>
      </c>
      <c r="C193" s="303" t="str">
        <f>GD_LCD_HS_LNS!C191</f>
        <v>Nguyễn Tuấn Anh</v>
      </c>
      <c r="D193" s="303" t="str">
        <f>GD_LCD_HS_LNS!D191</f>
        <v>NV Lái xe - VHTTB</v>
      </c>
      <c r="E193" s="304">
        <f>VLOOKUP(B193,GD_LCD_HS_LNS!$B$4:$E$914,4,FALSE)</f>
        <v>4921000</v>
      </c>
      <c r="F193" s="305">
        <v>10522162956013</v>
      </c>
      <c r="G193" s="306">
        <f>VLOOKUP(B193,GD_CHAM_CONG!$C$6:$AN$912,38,FALSE)</f>
        <v>26</v>
      </c>
      <c r="H193" s="306">
        <f>VLOOKUP(B193,GD_CHAM_CONG!$C$6:$AS$912,39,FALSE)+VLOOKUP(B193,GD_CHAM_CONG!$C$6:$AS$912,40,FALSE)+VLOOKUP(B193,GD_CHAM_CONG!$C$6:$AS$912,41,FALSE)+VLOOKUP(B193,GD_CHAM_CONG!$C$6:$AS$912,42,FALSE)+VLOOKUP(B193,GD_CHAM_CONG!$C$6:$AS$912,43,FALSE)</f>
        <v>0</v>
      </c>
      <c r="I193" s="306">
        <f>VLOOKUP(B193,GD_CHAM_CONG!$C$6:$AV$912,44,FALSE)+VLOOKUP(B193,GD_CHAM_CONG!$C$6:$AV$912,45,FALSE)+VLOOKUP(B193,GD_CHAM_CONG!$C$6:$AV$912,46,FALSE)</f>
        <v>0</v>
      </c>
      <c r="J193" s="306">
        <f>VLOOKUP(B193,GD_CHAM_CONG!$C$6:$AW$912,47,FALSE)</f>
        <v>0</v>
      </c>
      <c r="K193" s="306">
        <f>VLOOKUP(B193,GD_CHAM_CONG!$C$6:$AZ$912,47,FALSE)+VLOOKUP(B193,GD_CHAM_CONG!$C$6:$AZ$912,48,FALSE)</f>
        <v>0</v>
      </c>
      <c r="L193" s="306">
        <f>VLOOKUP(B193,GD_CHAM_CONG!$C$6:$BF$912,50,FALSE)+VLOOKUP(B193,GD_CHAM_CONG!$C$6:$BF$912,51,FALSE)+VLOOKUP(B193,GD_CHAM_CONG!$C$6:$BF$912,52,FALSE)+VLOOKUP(B193,GD_CHAM_CONG!$C$6:$BF$912,53,FALSE)+VLOOKUP(B193,GD_CHAM_CONG!$C$6:$BF$912,54,FALSE)</f>
        <v>0</v>
      </c>
      <c r="M193" s="307">
        <f>VLOOKUP(B193,GD_CHAM_CONG!$C$1:$BJ$397,60,FALSE)</f>
        <v>1</v>
      </c>
      <c r="N193" s="308">
        <f>VLOOKUP(B193,RPT_LNS_LUONG_CHE_DO!$B$5:$BA$976,52,FALSE)</f>
        <v>9630000</v>
      </c>
      <c r="O193" s="308">
        <f>VLOOKUP(B193,RPT_LNS_LUONG_CHE_DO!$B$5:$CA$976,78,FALSE)</f>
        <v>0</v>
      </c>
      <c r="P193" s="308">
        <f>VLOOKUP(B193,RPT_PHU_CAP_TN!$B$5:$G$916,6,FALSE)</f>
        <v>0</v>
      </c>
      <c r="Q193" s="308">
        <f>VLOOKUP(B193,RPT_TIEN_AN_TRUA!$B$5:$I$957,8,FALSE)</f>
        <v>680000</v>
      </c>
      <c r="R193" s="308">
        <f>VLOOKUP(B193,RPT_LNS_LUONG_CHE_DO!$B$5:$CE$980,74,FALSE)+VLOOKUP(B193,RPT_LNS_LUONG_CHE_DO!$B$5:$CE$980,73,FALSE)</f>
        <v>0</v>
      </c>
      <c r="S193" s="308">
        <f t="shared" si="0"/>
        <v>10310000</v>
      </c>
      <c r="T193" s="309">
        <f>VLOOKUP(B193,RPT_BAO_HIEM!$B$5:$N$1004,11,FALSE)</f>
        <v>393680</v>
      </c>
      <c r="U193" s="309">
        <f>VLOOKUP(B193,RPT_BAO_HIEM!$B$5:$N$1004,12,FALSE)</f>
        <v>73815</v>
      </c>
      <c r="V193" s="309">
        <f>VLOOKUP(B193,RPT_BAO_HIEM!$B$5:$N$1004,13,FALSE)</f>
        <v>49210</v>
      </c>
      <c r="W193" s="310">
        <f>VLOOKUP(B193,RPT_DOAN_PHI!$B$5:$H$913,7,FALSE)</f>
        <v>96300</v>
      </c>
      <c r="X193" s="309">
        <f>VLOOKUP(B193,RPT_THUE!$B$5:$H$916,7,FALSE)</f>
        <v>5664.75</v>
      </c>
      <c r="Y193" s="309">
        <f t="shared" si="1"/>
        <v>618669.75</v>
      </c>
      <c r="Z193" s="311">
        <f t="shared" si="2"/>
        <v>9691330.25</v>
      </c>
      <c r="AA193" s="311"/>
      <c r="AB193" s="311"/>
      <c r="AC193" s="311">
        <f t="shared" si="3"/>
        <v>9691330.25</v>
      </c>
    </row>
    <row r="194" spans="1:29" ht="17.25" customHeight="1">
      <c r="A194" s="302">
        <f t="shared" si="4"/>
        <v>189</v>
      </c>
      <c r="B194" s="303">
        <f>GD_LCD_HS_LNS!B192</f>
        <v>10703</v>
      </c>
      <c r="C194" s="303" t="str">
        <f>GD_LCD_HS_LNS!C192</f>
        <v>Trần Văn Dậu</v>
      </c>
      <c r="D194" s="303" t="str">
        <f>GD_LCD_HS_LNS!D192</f>
        <v>NV Lái xe - VHTTB</v>
      </c>
      <c r="E194" s="304">
        <f>VLOOKUP(B194,GD_LCD_HS_LNS!$B$4:$E$914,4,FALSE)</f>
        <v>4921000</v>
      </c>
      <c r="F194" s="305">
        <v>10522162962013</v>
      </c>
      <c r="G194" s="306">
        <f>VLOOKUP(B194,GD_CHAM_CONG!$C$6:$AN$912,38,FALSE)</f>
        <v>26</v>
      </c>
      <c r="H194" s="306">
        <f>VLOOKUP(B194,GD_CHAM_CONG!$C$6:$AS$912,39,FALSE)+VLOOKUP(B194,GD_CHAM_CONG!$C$6:$AS$912,40,FALSE)+VLOOKUP(B194,GD_CHAM_CONG!$C$6:$AS$912,41,FALSE)+VLOOKUP(B194,GD_CHAM_CONG!$C$6:$AS$912,42,FALSE)+VLOOKUP(B194,GD_CHAM_CONG!$C$6:$AS$912,43,FALSE)</f>
        <v>0</v>
      </c>
      <c r="I194" s="306">
        <f>VLOOKUP(B194,GD_CHAM_CONG!$C$6:$AV$912,44,FALSE)+VLOOKUP(B194,GD_CHAM_CONG!$C$6:$AV$912,45,FALSE)+VLOOKUP(B194,GD_CHAM_CONG!$C$6:$AV$912,46,FALSE)</f>
        <v>0</v>
      </c>
      <c r="J194" s="306">
        <f>VLOOKUP(B194,GD_CHAM_CONG!$C$6:$AW$912,47,FALSE)</f>
        <v>0</v>
      </c>
      <c r="K194" s="306">
        <f>VLOOKUP(B194,GD_CHAM_CONG!$C$6:$AZ$912,47,FALSE)+VLOOKUP(B194,GD_CHAM_CONG!$C$6:$AZ$912,48,FALSE)</f>
        <v>0</v>
      </c>
      <c r="L194" s="306">
        <f>VLOOKUP(B194,GD_CHAM_CONG!$C$6:$BF$912,50,FALSE)+VLOOKUP(B194,GD_CHAM_CONG!$C$6:$BF$912,51,FALSE)+VLOOKUP(B194,GD_CHAM_CONG!$C$6:$BF$912,52,FALSE)+VLOOKUP(B194,GD_CHAM_CONG!$C$6:$BF$912,53,FALSE)+VLOOKUP(B194,GD_CHAM_CONG!$C$6:$BF$912,54,FALSE)</f>
        <v>0</v>
      </c>
      <c r="M194" s="307">
        <f>VLOOKUP(B194,GD_CHAM_CONG!$C$1:$BJ$397,60,FALSE)</f>
        <v>1</v>
      </c>
      <c r="N194" s="308">
        <f>VLOOKUP(B194,RPT_LNS_LUONG_CHE_DO!$B$5:$BA$976,52,FALSE)</f>
        <v>9630000</v>
      </c>
      <c r="O194" s="308">
        <f>VLOOKUP(B194,RPT_LNS_LUONG_CHE_DO!$B$5:$CA$976,78,FALSE)</f>
        <v>0</v>
      </c>
      <c r="P194" s="308">
        <f>VLOOKUP(B194,RPT_PHU_CAP_TN!$B$5:$G$916,6,FALSE)</f>
        <v>0</v>
      </c>
      <c r="Q194" s="308">
        <f>VLOOKUP(B194,RPT_TIEN_AN_TRUA!$B$5:$I$957,8,FALSE)</f>
        <v>680000</v>
      </c>
      <c r="R194" s="308">
        <f>VLOOKUP(B194,RPT_LNS_LUONG_CHE_DO!$B$5:$CE$980,74,FALSE)+VLOOKUP(B194,RPT_LNS_LUONG_CHE_DO!$B$5:$CE$980,73,FALSE)</f>
        <v>0</v>
      </c>
      <c r="S194" s="308">
        <f t="shared" si="0"/>
        <v>10310000</v>
      </c>
      <c r="T194" s="309">
        <f>VLOOKUP(B194,RPT_BAO_HIEM!$B$5:$N$1004,11,FALSE)</f>
        <v>393680</v>
      </c>
      <c r="U194" s="309">
        <f>VLOOKUP(B194,RPT_BAO_HIEM!$B$5:$N$1004,12,FALSE)</f>
        <v>73815</v>
      </c>
      <c r="V194" s="309">
        <f>VLOOKUP(B194,RPT_BAO_HIEM!$B$5:$N$1004,13,FALSE)</f>
        <v>49210</v>
      </c>
      <c r="W194" s="310">
        <f>VLOOKUP(B194,RPT_DOAN_PHI!$B$5:$H$913,7,FALSE)</f>
        <v>96300</v>
      </c>
      <c r="X194" s="309">
        <f>VLOOKUP(B194,RPT_THUE!$B$5:$H$916,7,FALSE)</f>
        <v>0</v>
      </c>
      <c r="Y194" s="309">
        <f t="shared" si="1"/>
        <v>613005</v>
      </c>
      <c r="Z194" s="311">
        <f t="shared" si="2"/>
        <v>9696995</v>
      </c>
      <c r="AA194" s="311"/>
      <c r="AB194" s="311"/>
      <c r="AC194" s="311">
        <f t="shared" si="3"/>
        <v>9696995</v>
      </c>
    </row>
    <row r="195" spans="1:29" ht="17.25" customHeight="1">
      <c r="A195" s="302">
        <f t="shared" si="4"/>
        <v>190</v>
      </c>
      <c r="B195" s="303">
        <f>GD_LCD_HS_LNS!B193</f>
        <v>11140</v>
      </c>
      <c r="C195" s="303" t="str">
        <f>GD_LCD_HS_LNS!C193</f>
        <v>Nguyễn Chí Công</v>
      </c>
      <c r="D195" s="303" t="str">
        <f>GD_LCD_HS_LNS!D193</f>
        <v>NV Lái xe - VHTTB</v>
      </c>
      <c r="E195" s="304">
        <f>VLOOKUP(B195,GD_LCD_HS_LNS!$B$4:$E$914,4,FALSE)</f>
        <v>4166000</v>
      </c>
      <c r="F195" s="305">
        <v>19026970121013</v>
      </c>
      <c r="G195" s="306">
        <f>VLOOKUP(B195,GD_CHAM_CONG!$C$6:$AN$912,38,FALSE)</f>
        <v>26</v>
      </c>
      <c r="H195" s="306">
        <f>VLOOKUP(B195,GD_CHAM_CONG!$C$6:$AS$912,39,FALSE)+VLOOKUP(B195,GD_CHAM_CONG!$C$6:$AS$912,40,FALSE)+VLOOKUP(B195,GD_CHAM_CONG!$C$6:$AS$912,41,FALSE)+VLOOKUP(B195,GD_CHAM_CONG!$C$6:$AS$912,42,FALSE)+VLOOKUP(B195,GD_CHAM_CONG!$C$6:$AS$912,43,FALSE)</f>
        <v>0</v>
      </c>
      <c r="I195" s="306">
        <f>VLOOKUP(B195,GD_CHAM_CONG!$C$6:$AV$912,44,FALSE)+VLOOKUP(B195,GD_CHAM_CONG!$C$6:$AV$912,45,FALSE)+VLOOKUP(B195,GD_CHAM_CONG!$C$6:$AV$912,46,FALSE)</f>
        <v>0</v>
      </c>
      <c r="J195" s="306">
        <f>VLOOKUP(B195,GD_CHAM_CONG!$C$6:$AW$912,47,FALSE)</f>
        <v>0</v>
      </c>
      <c r="K195" s="306">
        <f>VLOOKUP(B195,GD_CHAM_CONG!$C$6:$AZ$912,47,FALSE)+VLOOKUP(B195,GD_CHAM_CONG!$C$6:$AZ$912,48,FALSE)</f>
        <v>0</v>
      </c>
      <c r="L195" s="306">
        <f>VLOOKUP(B195,GD_CHAM_CONG!$C$6:$BF$912,50,FALSE)+VLOOKUP(B195,GD_CHAM_CONG!$C$6:$BF$912,51,FALSE)+VLOOKUP(B195,GD_CHAM_CONG!$C$6:$BF$912,52,FALSE)+VLOOKUP(B195,GD_CHAM_CONG!$C$6:$BF$912,53,FALSE)+VLOOKUP(B195,GD_CHAM_CONG!$C$6:$BF$912,54,FALSE)</f>
        <v>0</v>
      </c>
      <c r="M195" s="307">
        <f>VLOOKUP(B195,GD_CHAM_CONG!$C$1:$BJ$397,60,FALSE)</f>
        <v>1</v>
      </c>
      <c r="N195" s="308">
        <f>VLOOKUP(B195,RPT_LNS_LUONG_CHE_DO!$B$5:$BA$976,52,FALSE)</f>
        <v>7560000</v>
      </c>
      <c r="O195" s="308">
        <f>VLOOKUP(B195,RPT_LNS_LUONG_CHE_DO!$B$5:$CA$976,78,FALSE)</f>
        <v>0</v>
      </c>
      <c r="P195" s="308">
        <f>VLOOKUP(B195,RPT_PHU_CAP_TN!$B$5:$G$916,6,FALSE)</f>
        <v>0</v>
      </c>
      <c r="Q195" s="308">
        <f>VLOOKUP(B195,RPT_TIEN_AN_TRUA!$B$5:$I$957,8,FALSE)</f>
        <v>680000</v>
      </c>
      <c r="R195" s="308">
        <f>VLOOKUP(B195,RPT_LNS_LUONG_CHE_DO!$B$5:$CE$980,74,FALSE)+VLOOKUP(B195,RPT_LNS_LUONG_CHE_DO!$B$5:$CE$980,73,FALSE)</f>
        <v>0</v>
      </c>
      <c r="S195" s="308">
        <f t="shared" si="0"/>
        <v>8240000</v>
      </c>
      <c r="T195" s="309">
        <f>VLOOKUP(B195,RPT_BAO_HIEM!$B$5:$N$1004,11,FALSE)</f>
        <v>333280</v>
      </c>
      <c r="U195" s="309">
        <f>VLOOKUP(B195,RPT_BAO_HIEM!$B$5:$N$1004,12,FALSE)</f>
        <v>62490</v>
      </c>
      <c r="V195" s="309">
        <f>VLOOKUP(B195,RPT_BAO_HIEM!$B$5:$N$1004,13,FALSE)</f>
        <v>41660</v>
      </c>
      <c r="W195" s="310">
        <f>VLOOKUP(B195,RPT_DOAN_PHI!$B$5:$H$913,7,FALSE)</f>
        <v>75600</v>
      </c>
      <c r="X195" s="309">
        <f>VLOOKUP(B195,RPT_THUE!$B$5:$H$916,7,FALSE)</f>
        <v>0</v>
      </c>
      <c r="Y195" s="309">
        <f t="shared" si="1"/>
        <v>513030</v>
      </c>
      <c r="Z195" s="311">
        <f t="shared" si="2"/>
        <v>7726970</v>
      </c>
      <c r="AA195" s="311"/>
      <c r="AB195" s="311"/>
      <c r="AC195" s="311">
        <f t="shared" si="3"/>
        <v>7726970</v>
      </c>
    </row>
    <row r="196" spans="1:29" ht="17.25" customHeight="1">
      <c r="A196" s="302">
        <f t="shared" si="4"/>
        <v>191</v>
      </c>
      <c r="B196" s="303">
        <f>GD_LCD_HS_LNS!B194</f>
        <v>10685</v>
      </c>
      <c r="C196" s="303" t="str">
        <f>GD_LCD_HS_LNS!C194</f>
        <v>Hà Minh Trí</v>
      </c>
      <c r="D196" s="303" t="str">
        <f>GD_LCD_HS_LNS!D194</f>
        <v>Đội trưởng</v>
      </c>
      <c r="E196" s="304">
        <f>VLOOKUP(B196,GD_LCD_HS_LNS!$B$4:$E$914,4,FALSE)</f>
        <v>5115000</v>
      </c>
      <c r="F196" s="305">
        <v>10520003643011</v>
      </c>
      <c r="G196" s="306">
        <f>VLOOKUP(B196,GD_CHAM_CONG!$C$6:$AN$912,38,FALSE)</f>
        <v>26</v>
      </c>
      <c r="H196" s="306">
        <f>VLOOKUP(B196,GD_CHAM_CONG!$C$6:$AS$912,39,FALSE)+VLOOKUP(B196,GD_CHAM_CONG!$C$6:$AS$912,40,FALSE)+VLOOKUP(B196,GD_CHAM_CONG!$C$6:$AS$912,41,FALSE)+VLOOKUP(B196,GD_CHAM_CONG!$C$6:$AS$912,42,FALSE)+VLOOKUP(B196,GD_CHAM_CONG!$C$6:$AS$912,43,FALSE)</f>
        <v>0</v>
      </c>
      <c r="I196" s="306">
        <f>VLOOKUP(B196,GD_CHAM_CONG!$C$6:$AV$912,44,FALSE)+VLOOKUP(B196,GD_CHAM_CONG!$C$6:$AV$912,45,FALSE)+VLOOKUP(B196,GD_CHAM_CONG!$C$6:$AV$912,46,FALSE)</f>
        <v>0</v>
      </c>
      <c r="J196" s="306">
        <f>VLOOKUP(B196,GD_CHAM_CONG!$C$6:$AW$912,47,FALSE)</f>
        <v>0</v>
      </c>
      <c r="K196" s="306">
        <f>VLOOKUP(B196,GD_CHAM_CONG!$C$6:$AZ$912,47,FALSE)+VLOOKUP(B196,GD_CHAM_CONG!$C$6:$AZ$912,48,FALSE)</f>
        <v>0</v>
      </c>
      <c r="L196" s="306">
        <f>VLOOKUP(B196,GD_CHAM_CONG!$C$6:$BF$912,50,FALSE)+VLOOKUP(B196,GD_CHAM_CONG!$C$6:$BF$912,51,FALSE)+VLOOKUP(B196,GD_CHAM_CONG!$C$6:$BF$912,52,FALSE)+VLOOKUP(B196,GD_CHAM_CONG!$C$6:$BF$912,53,FALSE)+VLOOKUP(B196,GD_CHAM_CONG!$C$6:$BF$912,54,FALSE)</f>
        <v>0</v>
      </c>
      <c r="M196" s="307">
        <f>VLOOKUP(B196,GD_CHAM_CONG!$C$1:$BJ$397,60,FALSE)</f>
        <v>1</v>
      </c>
      <c r="N196" s="308">
        <f>VLOOKUP(B196,RPT_LNS_LUONG_CHE_DO!$B$5:$BA$976,52,FALSE)</f>
        <v>17955000</v>
      </c>
      <c r="O196" s="308">
        <f>VLOOKUP(B196,RPT_LNS_LUONG_CHE_DO!$B$5:$CA$976,78,FALSE)</f>
        <v>0</v>
      </c>
      <c r="P196" s="308">
        <f>VLOOKUP(B196,RPT_PHU_CAP_TN!$B$5:$G$916,6,FALSE)</f>
        <v>0</v>
      </c>
      <c r="Q196" s="308">
        <f>VLOOKUP(B196,RPT_TIEN_AN_TRUA!$B$5:$I$957,8,FALSE)</f>
        <v>680000</v>
      </c>
      <c r="R196" s="308">
        <f>VLOOKUP(B196,RPT_LNS_LUONG_CHE_DO!$B$5:$CE$980,74,FALSE)+VLOOKUP(B196,RPT_LNS_LUONG_CHE_DO!$B$5:$CE$980,73,FALSE)</f>
        <v>0</v>
      </c>
      <c r="S196" s="308">
        <f t="shared" si="0"/>
        <v>18635000</v>
      </c>
      <c r="T196" s="309">
        <f>VLOOKUP(B196,RPT_BAO_HIEM!$B$5:$N$1004,11,FALSE)</f>
        <v>409200</v>
      </c>
      <c r="U196" s="309">
        <f>VLOOKUP(B196,RPT_BAO_HIEM!$B$5:$N$1004,12,FALSE)</f>
        <v>76725</v>
      </c>
      <c r="V196" s="309">
        <f>VLOOKUP(B196,RPT_BAO_HIEM!$B$5:$N$1004,13,FALSE)</f>
        <v>51150</v>
      </c>
      <c r="W196" s="310">
        <f>VLOOKUP(B196,RPT_DOAN_PHI!$B$5:$H$913,7,FALSE)</f>
        <v>115000</v>
      </c>
      <c r="X196" s="309">
        <f>VLOOKUP(B196,RPT_THUE!$B$5:$H$916,7,FALSE)</f>
        <v>60896.25</v>
      </c>
      <c r="Y196" s="309">
        <f t="shared" si="1"/>
        <v>712971.25</v>
      </c>
      <c r="Z196" s="311">
        <f t="shared" si="2"/>
        <v>17922028.75</v>
      </c>
      <c r="AA196" s="311"/>
      <c r="AB196" s="311"/>
      <c r="AC196" s="311">
        <f t="shared" si="3"/>
        <v>17922028.75</v>
      </c>
    </row>
    <row r="197" spans="1:29" ht="17.25" customHeight="1">
      <c r="A197" s="302">
        <f t="shared" si="4"/>
        <v>192</v>
      </c>
      <c r="B197" s="303">
        <f>GD_LCD_HS_LNS!B195</f>
        <v>10709</v>
      </c>
      <c r="C197" s="303" t="str">
        <f>GD_LCD_HS_LNS!C195</f>
        <v>Lê Hữu Thịnh</v>
      </c>
      <c r="D197" s="303" t="str">
        <f>GD_LCD_HS_LNS!D195</f>
        <v>Đội phó</v>
      </c>
      <c r="E197" s="304">
        <f>VLOOKUP(B197,GD_LCD_HS_LNS!$B$4:$E$914,4,FALSE)</f>
        <v>4921000</v>
      </c>
      <c r="F197" s="305">
        <v>10520003340017</v>
      </c>
      <c r="G197" s="306">
        <f>VLOOKUP(B197,GD_CHAM_CONG!$C$6:$AN$912,38,FALSE)</f>
        <v>26</v>
      </c>
      <c r="H197" s="306">
        <f>VLOOKUP(B197,GD_CHAM_CONG!$C$6:$AS$912,39,FALSE)+VLOOKUP(B197,GD_CHAM_CONG!$C$6:$AS$912,40,FALSE)+VLOOKUP(B197,GD_CHAM_CONG!$C$6:$AS$912,41,FALSE)+VLOOKUP(B197,GD_CHAM_CONG!$C$6:$AS$912,42,FALSE)+VLOOKUP(B197,GD_CHAM_CONG!$C$6:$AS$912,43,FALSE)</f>
        <v>0</v>
      </c>
      <c r="I197" s="306">
        <f>VLOOKUP(B197,GD_CHAM_CONG!$C$6:$AV$912,44,FALSE)+VLOOKUP(B197,GD_CHAM_CONG!$C$6:$AV$912,45,FALSE)+VLOOKUP(B197,GD_CHAM_CONG!$C$6:$AV$912,46,FALSE)</f>
        <v>0</v>
      </c>
      <c r="J197" s="306">
        <f>VLOOKUP(B197,GD_CHAM_CONG!$C$6:$AW$912,47,FALSE)</f>
        <v>0</v>
      </c>
      <c r="K197" s="306">
        <f>VLOOKUP(B197,GD_CHAM_CONG!$C$6:$AZ$912,47,FALSE)+VLOOKUP(B197,GD_CHAM_CONG!$C$6:$AZ$912,48,FALSE)</f>
        <v>0</v>
      </c>
      <c r="L197" s="306">
        <f>VLOOKUP(B197,GD_CHAM_CONG!$C$6:$BF$912,50,FALSE)+VLOOKUP(B197,GD_CHAM_CONG!$C$6:$BF$912,51,FALSE)+VLOOKUP(B197,GD_CHAM_CONG!$C$6:$BF$912,52,FALSE)+VLOOKUP(B197,GD_CHAM_CONG!$C$6:$BF$912,53,FALSE)+VLOOKUP(B197,GD_CHAM_CONG!$C$6:$BF$912,54,FALSE)</f>
        <v>0</v>
      </c>
      <c r="M197" s="307">
        <f>VLOOKUP(B197,GD_CHAM_CONG!$C$1:$BJ$397,60,FALSE)</f>
        <v>1</v>
      </c>
      <c r="N197" s="308">
        <f>VLOOKUP(B197,RPT_LNS_LUONG_CHE_DO!$B$5:$BA$976,52,FALSE)</f>
        <v>14715000</v>
      </c>
      <c r="O197" s="308">
        <f>VLOOKUP(B197,RPT_LNS_LUONG_CHE_DO!$B$5:$CA$976,78,FALSE)</f>
        <v>0</v>
      </c>
      <c r="P197" s="308">
        <f>VLOOKUP(B197,RPT_PHU_CAP_TN!$B$5:$G$916,6,FALSE)</f>
        <v>0</v>
      </c>
      <c r="Q197" s="308">
        <f>VLOOKUP(B197,RPT_TIEN_AN_TRUA!$B$5:$I$957,8,FALSE)</f>
        <v>680000</v>
      </c>
      <c r="R197" s="308">
        <f>VLOOKUP(B197,RPT_LNS_LUONG_CHE_DO!$B$5:$CE$980,74,FALSE)+VLOOKUP(B197,RPT_LNS_LUONG_CHE_DO!$B$5:$CE$980,73,FALSE)</f>
        <v>0</v>
      </c>
      <c r="S197" s="308">
        <f t="shared" si="0"/>
        <v>15395000</v>
      </c>
      <c r="T197" s="309">
        <f>VLOOKUP(B197,RPT_BAO_HIEM!$B$5:$N$1004,11,FALSE)</f>
        <v>393680</v>
      </c>
      <c r="U197" s="309">
        <f>VLOOKUP(B197,RPT_BAO_HIEM!$B$5:$N$1004,12,FALSE)</f>
        <v>73815</v>
      </c>
      <c r="V197" s="309">
        <f>VLOOKUP(B197,RPT_BAO_HIEM!$B$5:$N$1004,13,FALSE)</f>
        <v>49210</v>
      </c>
      <c r="W197" s="310">
        <f>VLOOKUP(B197,RPT_DOAN_PHI!$B$5:$H$913,7,FALSE)</f>
        <v>115000</v>
      </c>
      <c r="X197" s="309">
        <f>VLOOKUP(B197,RPT_THUE!$B$5:$H$916,7,FALSE)</f>
        <v>0</v>
      </c>
      <c r="Y197" s="309">
        <f t="shared" si="1"/>
        <v>631705</v>
      </c>
      <c r="Z197" s="311">
        <f t="shared" si="2"/>
        <v>14763295</v>
      </c>
      <c r="AA197" s="311"/>
      <c r="AB197" s="311"/>
      <c r="AC197" s="311">
        <f t="shared" si="3"/>
        <v>14763295</v>
      </c>
    </row>
    <row r="198" spans="1:29" ht="17.25" customHeight="1">
      <c r="A198" s="302">
        <f t="shared" si="4"/>
        <v>193</v>
      </c>
      <c r="B198" s="303">
        <f>GD_LCD_HS_LNS!B196</f>
        <v>10715</v>
      </c>
      <c r="C198" s="303" t="str">
        <f>GD_LCD_HS_LNS!C196</f>
        <v>Trần Văn Lộc</v>
      </c>
      <c r="D198" s="303" t="str">
        <f>GD_LCD_HS_LNS!D196</f>
        <v>Đội phó</v>
      </c>
      <c r="E198" s="304">
        <f>VLOOKUP(B198,GD_LCD_HS_LNS!$B$4:$E$914,4,FALSE)</f>
        <v>4921000</v>
      </c>
      <c r="F198" s="305">
        <v>10522162660017</v>
      </c>
      <c r="G198" s="306">
        <f>VLOOKUP(B198,GD_CHAM_CONG!$C$6:$AN$912,38,FALSE)</f>
        <v>26</v>
      </c>
      <c r="H198" s="306">
        <f>VLOOKUP(B198,GD_CHAM_CONG!$C$6:$AS$912,39,FALSE)+VLOOKUP(B198,GD_CHAM_CONG!$C$6:$AS$912,40,FALSE)+VLOOKUP(B198,GD_CHAM_CONG!$C$6:$AS$912,41,FALSE)+VLOOKUP(B198,GD_CHAM_CONG!$C$6:$AS$912,42,FALSE)+VLOOKUP(B198,GD_CHAM_CONG!$C$6:$AS$912,43,FALSE)</f>
        <v>0</v>
      </c>
      <c r="I198" s="306">
        <f>VLOOKUP(B198,GD_CHAM_CONG!$C$6:$AV$912,44,FALSE)+VLOOKUP(B198,GD_CHAM_CONG!$C$6:$AV$912,45,FALSE)+VLOOKUP(B198,GD_CHAM_CONG!$C$6:$AV$912,46,FALSE)</f>
        <v>0</v>
      </c>
      <c r="J198" s="306">
        <f>VLOOKUP(B198,GD_CHAM_CONG!$C$6:$AW$912,47,FALSE)</f>
        <v>0</v>
      </c>
      <c r="K198" s="306">
        <f>VLOOKUP(B198,GD_CHAM_CONG!$C$6:$AZ$912,47,FALSE)+VLOOKUP(B198,GD_CHAM_CONG!$C$6:$AZ$912,48,FALSE)</f>
        <v>0</v>
      </c>
      <c r="L198" s="306">
        <f>VLOOKUP(B198,GD_CHAM_CONG!$C$6:$BF$912,50,FALSE)+VLOOKUP(B198,GD_CHAM_CONG!$C$6:$BF$912,51,FALSE)+VLOOKUP(B198,GD_CHAM_CONG!$C$6:$BF$912,52,FALSE)+VLOOKUP(B198,GD_CHAM_CONG!$C$6:$BF$912,53,FALSE)+VLOOKUP(B198,GD_CHAM_CONG!$C$6:$BF$912,54,FALSE)</f>
        <v>0</v>
      </c>
      <c r="M198" s="307">
        <f>VLOOKUP(B198,GD_CHAM_CONG!$C$1:$BJ$397,60,FALSE)</f>
        <v>1</v>
      </c>
      <c r="N198" s="308">
        <f>VLOOKUP(B198,RPT_LNS_LUONG_CHE_DO!$B$5:$BA$976,52,FALSE)</f>
        <v>14715000</v>
      </c>
      <c r="O198" s="308">
        <f>VLOOKUP(B198,RPT_LNS_LUONG_CHE_DO!$B$5:$CA$976,78,FALSE)</f>
        <v>0</v>
      </c>
      <c r="P198" s="308">
        <f>VLOOKUP(B198,RPT_PHU_CAP_TN!$B$5:$G$916,6,FALSE)</f>
        <v>0</v>
      </c>
      <c r="Q198" s="308">
        <f>VLOOKUP(B198,RPT_TIEN_AN_TRUA!$B$5:$I$957,8,FALSE)</f>
        <v>680000</v>
      </c>
      <c r="R198" s="308">
        <f>VLOOKUP(B198,RPT_LNS_LUONG_CHE_DO!$B$5:$CE$980,74,FALSE)+VLOOKUP(B198,RPT_LNS_LUONG_CHE_DO!$B$5:$CE$980,73,FALSE)</f>
        <v>0</v>
      </c>
      <c r="S198" s="308">
        <f t="shared" si="0"/>
        <v>15395000</v>
      </c>
      <c r="T198" s="309">
        <f>VLOOKUP(B198,RPT_BAO_HIEM!$B$5:$N$1004,11,FALSE)</f>
        <v>393680</v>
      </c>
      <c r="U198" s="309">
        <f>VLOOKUP(B198,RPT_BAO_HIEM!$B$5:$N$1004,12,FALSE)</f>
        <v>73815</v>
      </c>
      <c r="V198" s="309">
        <f>VLOOKUP(B198,RPT_BAO_HIEM!$B$5:$N$1004,13,FALSE)</f>
        <v>49210</v>
      </c>
      <c r="W198" s="310">
        <f>VLOOKUP(B198,RPT_DOAN_PHI!$B$5:$H$913,7,FALSE)</f>
        <v>115000</v>
      </c>
      <c r="X198" s="309">
        <f>VLOOKUP(B198,RPT_THUE!$B$5:$H$916,7,FALSE)</f>
        <v>79914.75</v>
      </c>
      <c r="Y198" s="309">
        <f t="shared" si="1"/>
        <v>711619.75</v>
      </c>
      <c r="Z198" s="311">
        <f t="shared" si="2"/>
        <v>14683380.25</v>
      </c>
      <c r="AA198" s="311"/>
      <c r="AB198" s="311"/>
      <c r="AC198" s="311">
        <f t="shared" si="3"/>
        <v>14683380.25</v>
      </c>
    </row>
    <row r="199" spans="1:29" ht="17.25" customHeight="1">
      <c r="A199" s="302">
        <f t="shared" si="4"/>
        <v>194</v>
      </c>
      <c r="B199" s="303">
        <f>GD_LCD_HS_LNS!B197</f>
        <v>10734</v>
      </c>
      <c r="C199" s="303" t="str">
        <f>GD_LCD_HS_LNS!C197</f>
        <v>Trần Duy Hải</v>
      </c>
      <c r="D199" s="303" t="str">
        <f>GD_LCD_HS_LNS!D197</f>
        <v>Đội phó</v>
      </c>
      <c r="E199" s="304">
        <f>VLOOKUP(B199,GD_LCD_HS_LNS!$B$4:$E$914,4,FALSE)</f>
        <v>4921000</v>
      </c>
      <c r="F199" s="305">
        <v>10522162673011</v>
      </c>
      <c r="G199" s="306">
        <f>VLOOKUP(B199,GD_CHAM_CONG!$C$6:$AN$912,38,FALSE)</f>
        <v>26</v>
      </c>
      <c r="H199" s="306">
        <f>VLOOKUP(B199,GD_CHAM_CONG!$C$6:$AS$912,39,FALSE)+VLOOKUP(B199,GD_CHAM_CONG!$C$6:$AS$912,40,FALSE)+VLOOKUP(B199,GD_CHAM_CONG!$C$6:$AS$912,41,FALSE)+VLOOKUP(B199,GD_CHAM_CONG!$C$6:$AS$912,42,FALSE)+VLOOKUP(B199,GD_CHAM_CONG!$C$6:$AS$912,43,FALSE)</f>
        <v>0</v>
      </c>
      <c r="I199" s="306">
        <f>VLOOKUP(B199,GD_CHAM_CONG!$C$6:$AV$912,44,FALSE)+VLOOKUP(B199,GD_CHAM_CONG!$C$6:$AV$912,45,FALSE)+VLOOKUP(B199,GD_CHAM_CONG!$C$6:$AV$912,46,FALSE)</f>
        <v>0</v>
      </c>
      <c r="J199" s="306">
        <f>VLOOKUP(B199,GD_CHAM_CONG!$C$6:$AW$912,47,FALSE)</f>
        <v>0</v>
      </c>
      <c r="K199" s="306">
        <f>VLOOKUP(B199,GD_CHAM_CONG!$C$6:$AZ$912,47,FALSE)+VLOOKUP(B199,GD_CHAM_CONG!$C$6:$AZ$912,48,FALSE)</f>
        <v>0</v>
      </c>
      <c r="L199" s="306">
        <f>VLOOKUP(B199,GD_CHAM_CONG!$C$6:$BF$912,50,FALSE)+VLOOKUP(B199,GD_CHAM_CONG!$C$6:$BF$912,51,FALSE)+VLOOKUP(B199,GD_CHAM_CONG!$C$6:$BF$912,52,FALSE)+VLOOKUP(B199,GD_CHAM_CONG!$C$6:$BF$912,53,FALSE)+VLOOKUP(B199,GD_CHAM_CONG!$C$6:$BF$912,54,FALSE)</f>
        <v>0</v>
      </c>
      <c r="M199" s="307">
        <f>VLOOKUP(B199,GD_CHAM_CONG!$C$1:$BJ$397,60,FALSE)</f>
        <v>1</v>
      </c>
      <c r="N199" s="308">
        <f>VLOOKUP(B199,RPT_LNS_LUONG_CHE_DO!$B$5:$BA$976,52,FALSE)</f>
        <v>14715000</v>
      </c>
      <c r="O199" s="308">
        <f>VLOOKUP(B199,RPT_LNS_LUONG_CHE_DO!$B$5:$CA$976,78,FALSE)</f>
        <v>0</v>
      </c>
      <c r="P199" s="308">
        <f>VLOOKUP(B199,RPT_PHU_CAP_TN!$B$5:$G$916,6,FALSE)</f>
        <v>0</v>
      </c>
      <c r="Q199" s="308">
        <f>VLOOKUP(B199,RPT_TIEN_AN_TRUA!$B$5:$I$957,8,FALSE)</f>
        <v>680000</v>
      </c>
      <c r="R199" s="308">
        <f>VLOOKUP(B199,RPT_LNS_LUONG_CHE_DO!$B$5:$CE$980,74,FALSE)+VLOOKUP(B199,RPT_LNS_LUONG_CHE_DO!$B$5:$CE$980,73,FALSE)</f>
        <v>0</v>
      </c>
      <c r="S199" s="308">
        <f t="shared" si="0"/>
        <v>15395000</v>
      </c>
      <c r="T199" s="309">
        <f>VLOOKUP(B199,RPT_BAO_HIEM!$B$5:$N$1004,11,FALSE)</f>
        <v>393680</v>
      </c>
      <c r="U199" s="309">
        <f>VLOOKUP(B199,RPT_BAO_HIEM!$B$5:$N$1004,12,FALSE)</f>
        <v>73815</v>
      </c>
      <c r="V199" s="309">
        <f>VLOOKUP(B199,RPT_BAO_HIEM!$B$5:$N$1004,13,FALSE)</f>
        <v>49210</v>
      </c>
      <c r="W199" s="310">
        <f>VLOOKUP(B199,RPT_DOAN_PHI!$B$5:$H$913,7,FALSE)</f>
        <v>115000</v>
      </c>
      <c r="X199" s="309">
        <f>VLOOKUP(B199,RPT_THUE!$B$5:$H$916,7,FALSE)</f>
        <v>0</v>
      </c>
      <c r="Y199" s="309">
        <f t="shared" si="1"/>
        <v>631705</v>
      </c>
      <c r="Z199" s="311">
        <f t="shared" si="2"/>
        <v>14763295</v>
      </c>
      <c r="AA199" s="311"/>
      <c r="AB199" s="311"/>
      <c r="AC199" s="311">
        <f t="shared" si="3"/>
        <v>14763295</v>
      </c>
    </row>
    <row r="200" spans="1:29" ht="17.25" customHeight="1">
      <c r="A200" s="302">
        <f t="shared" si="4"/>
        <v>195</v>
      </c>
      <c r="B200" s="303">
        <f>GD_LCD_HS_LNS!B198</f>
        <v>10646</v>
      </c>
      <c r="C200" s="303" t="str">
        <f>GD_LCD_HS_LNS!C198</f>
        <v>Lê Ngọc Cường</v>
      </c>
      <c r="D200" s="303" t="str">
        <f>GD_LCD_HS_LNS!D198</f>
        <v>NV Lái xe - VHTTB</v>
      </c>
      <c r="E200" s="304">
        <f>VLOOKUP(B200,GD_LCD_HS_LNS!$B$4:$E$914,4,FALSE)</f>
        <v>4166000</v>
      </c>
      <c r="F200" s="305">
        <v>10522162940011</v>
      </c>
      <c r="G200" s="306">
        <f>VLOOKUP(B200,GD_CHAM_CONG!$C$6:$AN$912,38,FALSE)</f>
        <v>26</v>
      </c>
      <c r="H200" s="306">
        <f>VLOOKUP(B200,GD_CHAM_CONG!$C$6:$AS$912,39,FALSE)+VLOOKUP(B200,GD_CHAM_CONG!$C$6:$AS$912,40,FALSE)+VLOOKUP(B200,GD_CHAM_CONG!$C$6:$AS$912,41,FALSE)+VLOOKUP(B200,GD_CHAM_CONG!$C$6:$AS$912,42,FALSE)+VLOOKUP(B200,GD_CHAM_CONG!$C$6:$AS$912,43,FALSE)</f>
        <v>0</v>
      </c>
      <c r="I200" s="306">
        <f>VLOOKUP(B200,GD_CHAM_CONG!$C$6:$AV$912,44,FALSE)+VLOOKUP(B200,GD_CHAM_CONG!$C$6:$AV$912,45,FALSE)+VLOOKUP(B200,GD_CHAM_CONG!$C$6:$AV$912,46,FALSE)</f>
        <v>0</v>
      </c>
      <c r="J200" s="306">
        <f>VLOOKUP(B200,GD_CHAM_CONG!$C$6:$AW$912,47,FALSE)</f>
        <v>0</v>
      </c>
      <c r="K200" s="306">
        <f>VLOOKUP(B200,GD_CHAM_CONG!$C$6:$AZ$912,47,FALSE)+VLOOKUP(B200,GD_CHAM_CONG!$C$6:$AZ$912,48,FALSE)</f>
        <v>0</v>
      </c>
      <c r="L200" s="306">
        <f>VLOOKUP(B200,GD_CHAM_CONG!$C$6:$BF$912,50,FALSE)+VLOOKUP(B200,GD_CHAM_CONG!$C$6:$BF$912,51,FALSE)+VLOOKUP(B200,GD_CHAM_CONG!$C$6:$BF$912,52,FALSE)+VLOOKUP(B200,GD_CHAM_CONG!$C$6:$BF$912,53,FALSE)+VLOOKUP(B200,GD_CHAM_CONG!$C$6:$BF$912,54,FALSE)</f>
        <v>0</v>
      </c>
      <c r="M200" s="307">
        <f>VLOOKUP(B200,GD_CHAM_CONG!$C$1:$BJ$397,60,FALSE)</f>
        <v>0.9</v>
      </c>
      <c r="N200" s="308">
        <f>VLOOKUP(B200,RPT_LNS_LUONG_CHE_DO!$B$5:$BA$976,52,FALSE)</f>
        <v>6804000</v>
      </c>
      <c r="O200" s="308">
        <f>VLOOKUP(B200,RPT_LNS_LUONG_CHE_DO!$B$5:$CA$976,78,FALSE)</f>
        <v>0</v>
      </c>
      <c r="P200" s="308">
        <f>VLOOKUP(B200,RPT_PHU_CAP_TN!$B$5:$G$916,6,FALSE)</f>
        <v>0</v>
      </c>
      <c r="Q200" s="308">
        <f>VLOOKUP(B200,RPT_TIEN_AN_TRUA!$B$5:$I$957,8,FALSE)</f>
        <v>680000</v>
      </c>
      <c r="R200" s="308">
        <f>VLOOKUP(B200,RPT_LNS_LUONG_CHE_DO!$B$5:$CE$980,74,FALSE)+VLOOKUP(B200,RPT_LNS_LUONG_CHE_DO!$B$5:$CE$980,73,FALSE)</f>
        <v>0</v>
      </c>
      <c r="S200" s="308">
        <f t="shared" si="0"/>
        <v>7484000</v>
      </c>
      <c r="T200" s="309">
        <f>VLOOKUP(B200,RPT_BAO_HIEM!$B$5:$N$1004,11,FALSE)</f>
        <v>333280</v>
      </c>
      <c r="U200" s="309">
        <f>VLOOKUP(B200,RPT_BAO_HIEM!$B$5:$N$1004,12,FALSE)</f>
        <v>62490</v>
      </c>
      <c r="V200" s="309">
        <f>VLOOKUP(B200,RPT_BAO_HIEM!$B$5:$N$1004,13,FALSE)</f>
        <v>41660</v>
      </c>
      <c r="W200" s="310">
        <f>VLOOKUP(B200,RPT_DOAN_PHI!$B$5:$H$913,7,FALSE)</f>
        <v>68040</v>
      </c>
      <c r="X200" s="309">
        <f>VLOOKUP(B200,RPT_THUE!$B$5:$H$916,7,FALSE)</f>
        <v>0</v>
      </c>
      <c r="Y200" s="309">
        <f t="shared" si="1"/>
        <v>505470</v>
      </c>
      <c r="Z200" s="311">
        <f t="shared" si="2"/>
        <v>6978530</v>
      </c>
      <c r="AA200" s="311"/>
      <c r="AB200" s="311"/>
      <c r="AC200" s="311">
        <f t="shared" si="3"/>
        <v>6978530</v>
      </c>
    </row>
    <row r="201" spans="1:29" ht="17.25" customHeight="1">
      <c r="A201" s="302">
        <f t="shared" si="4"/>
        <v>196</v>
      </c>
      <c r="B201" s="303">
        <f>GD_LCD_HS_LNS!B199</f>
        <v>10647</v>
      </c>
      <c r="C201" s="303" t="str">
        <f>GD_LCD_HS_LNS!C199</f>
        <v>Nguyễn Tiến Anh</v>
      </c>
      <c r="D201" s="303" t="str">
        <f>GD_LCD_HS_LNS!D199</f>
        <v>Nhân viên Bốc xếp</v>
      </c>
      <c r="E201" s="304">
        <f>VLOOKUP(B201,GD_LCD_HS_LNS!$B$4:$E$914,4,FALSE)</f>
        <v>3778000</v>
      </c>
      <c r="F201" s="305">
        <v>19025652321015</v>
      </c>
      <c r="G201" s="306">
        <f>VLOOKUP(B201,GD_CHAM_CONG!$C$6:$AN$912,38,FALSE)</f>
        <v>20</v>
      </c>
      <c r="H201" s="306">
        <f>VLOOKUP(B201,GD_CHAM_CONG!$C$6:$AS$912,39,FALSE)+VLOOKUP(B201,GD_CHAM_CONG!$C$6:$AS$912,40,FALSE)+VLOOKUP(B201,GD_CHAM_CONG!$C$6:$AS$912,41,FALSE)+VLOOKUP(B201,GD_CHAM_CONG!$C$6:$AS$912,42,FALSE)+VLOOKUP(B201,GD_CHAM_CONG!$C$6:$AS$912,43,FALSE)</f>
        <v>0</v>
      </c>
      <c r="I201" s="306">
        <f>VLOOKUP(B201,GD_CHAM_CONG!$C$6:$AV$912,44,FALSE)+VLOOKUP(B201,GD_CHAM_CONG!$C$6:$AV$912,45,FALSE)+VLOOKUP(B201,GD_CHAM_CONG!$C$6:$AV$912,46,FALSE)</f>
        <v>0</v>
      </c>
      <c r="J201" s="306">
        <f>VLOOKUP(B201,GD_CHAM_CONG!$C$6:$AW$912,47,FALSE)</f>
        <v>0</v>
      </c>
      <c r="K201" s="306">
        <f>VLOOKUP(B201,GD_CHAM_CONG!$C$6:$AZ$912,47,FALSE)+VLOOKUP(B201,GD_CHAM_CONG!$C$6:$AZ$912,48,FALSE)</f>
        <v>6</v>
      </c>
      <c r="L201" s="306">
        <f>VLOOKUP(B201,GD_CHAM_CONG!$C$6:$BF$912,50,FALSE)+VLOOKUP(B201,GD_CHAM_CONG!$C$6:$BF$912,51,FALSE)+VLOOKUP(B201,GD_CHAM_CONG!$C$6:$BF$912,52,FALSE)+VLOOKUP(B201,GD_CHAM_CONG!$C$6:$BF$912,53,FALSE)+VLOOKUP(B201,GD_CHAM_CONG!$C$6:$BF$912,54,FALSE)</f>
        <v>0</v>
      </c>
      <c r="M201" s="307">
        <f>VLOOKUP(B201,GD_CHAM_CONG!$C$1:$BJ$397,60,FALSE)</f>
        <v>1</v>
      </c>
      <c r="N201" s="308">
        <f>VLOOKUP(B201,RPT_LNS_LUONG_CHE_DO!$B$5:$BA$976,52,FALSE)</f>
        <v>5192307.692307693</v>
      </c>
      <c r="O201" s="308">
        <f>VLOOKUP(B201,RPT_LNS_LUONG_CHE_DO!$B$5:$CA$976,78,FALSE)</f>
        <v>871846.15384615387</v>
      </c>
      <c r="P201" s="308">
        <f>VLOOKUP(B201,RPT_PHU_CAP_TN!$B$5:$G$916,6,FALSE)</f>
        <v>0</v>
      </c>
      <c r="Q201" s="308">
        <f>VLOOKUP(B201,RPT_TIEN_AN_TRUA!$B$5:$I$957,8,FALSE)</f>
        <v>523076.92307692312</v>
      </c>
      <c r="R201" s="308">
        <f>VLOOKUP(B201,RPT_LNS_LUONG_CHE_DO!$B$5:$CE$980,74,FALSE)+VLOOKUP(B201,RPT_LNS_LUONG_CHE_DO!$B$5:$CE$980,73,FALSE)</f>
        <v>0</v>
      </c>
      <c r="S201" s="308">
        <f t="shared" si="0"/>
        <v>6587230.7692307699</v>
      </c>
      <c r="T201" s="309">
        <f>VLOOKUP(B201,RPT_BAO_HIEM!$B$5:$N$1004,11,FALSE)</f>
        <v>302240</v>
      </c>
      <c r="U201" s="309">
        <f>VLOOKUP(B201,RPT_BAO_HIEM!$B$5:$N$1004,12,FALSE)</f>
        <v>56670</v>
      </c>
      <c r="V201" s="309">
        <f>VLOOKUP(B201,RPT_BAO_HIEM!$B$5:$N$1004,13,FALSE)</f>
        <v>37780</v>
      </c>
      <c r="W201" s="310">
        <f>VLOOKUP(B201,RPT_DOAN_PHI!$B$5:$H$913,7,FALSE)</f>
        <v>60642</v>
      </c>
      <c r="X201" s="309">
        <f>VLOOKUP(B201,RPT_THUE!$B$5:$H$916,7,FALSE)</f>
        <v>0</v>
      </c>
      <c r="Y201" s="309">
        <f t="shared" si="1"/>
        <v>457332</v>
      </c>
      <c r="Z201" s="311">
        <f t="shared" si="2"/>
        <v>6129898.7692307699</v>
      </c>
      <c r="AA201" s="311"/>
      <c r="AB201" s="311"/>
      <c r="AC201" s="311">
        <f t="shared" si="3"/>
        <v>6129898.7692307699</v>
      </c>
    </row>
    <row r="202" spans="1:29" ht="17.25" customHeight="1">
      <c r="A202" s="302">
        <f t="shared" si="4"/>
        <v>197</v>
      </c>
      <c r="B202" s="303">
        <f>GD_LCD_HS_LNS!B200</f>
        <v>10650</v>
      </c>
      <c r="C202" s="303" t="str">
        <f>GD_LCD_HS_LNS!C200</f>
        <v>Ngô Ngọc Hảo</v>
      </c>
      <c r="D202" s="303" t="str">
        <f>GD_LCD_HS_LNS!D200</f>
        <v>Nhân viên Bốc xếp</v>
      </c>
      <c r="E202" s="304">
        <f>VLOOKUP(B202,GD_LCD_HS_LNS!$B$4:$E$914,4,FALSE)</f>
        <v>3778000</v>
      </c>
      <c r="F202" s="305">
        <v>10524470150014</v>
      </c>
      <c r="G202" s="306">
        <f>VLOOKUP(B202,GD_CHAM_CONG!$C$6:$AN$912,38,FALSE)</f>
        <v>26</v>
      </c>
      <c r="H202" s="306">
        <f>VLOOKUP(B202,GD_CHAM_CONG!$C$6:$AS$912,39,FALSE)+VLOOKUP(B202,GD_CHAM_CONG!$C$6:$AS$912,40,FALSE)+VLOOKUP(B202,GD_CHAM_CONG!$C$6:$AS$912,41,FALSE)+VLOOKUP(B202,GD_CHAM_CONG!$C$6:$AS$912,42,FALSE)+VLOOKUP(B202,GD_CHAM_CONG!$C$6:$AS$912,43,FALSE)</f>
        <v>0</v>
      </c>
      <c r="I202" s="306">
        <f>VLOOKUP(B202,GD_CHAM_CONG!$C$6:$AV$912,44,FALSE)+VLOOKUP(B202,GD_CHAM_CONG!$C$6:$AV$912,45,FALSE)+VLOOKUP(B202,GD_CHAM_CONG!$C$6:$AV$912,46,FALSE)</f>
        <v>0</v>
      </c>
      <c r="J202" s="306">
        <f>VLOOKUP(B202,GD_CHAM_CONG!$C$6:$AW$912,47,FALSE)</f>
        <v>0</v>
      </c>
      <c r="K202" s="306">
        <f>VLOOKUP(B202,GD_CHAM_CONG!$C$6:$AZ$912,47,FALSE)+VLOOKUP(B202,GD_CHAM_CONG!$C$6:$AZ$912,48,FALSE)</f>
        <v>0</v>
      </c>
      <c r="L202" s="306">
        <f>VLOOKUP(B202,GD_CHAM_CONG!$C$6:$BF$912,50,FALSE)+VLOOKUP(B202,GD_CHAM_CONG!$C$6:$BF$912,51,FALSE)+VLOOKUP(B202,GD_CHAM_CONG!$C$6:$BF$912,52,FALSE)+VLOOKUP(B202,GD_CHAM_CONG!$C$6:$BF$912,53,FALSE)+VLOOKUP(B202,GD_CHAM_CONG!$C$6:$BF$912,54,FALSE)</f>
        <v>0</v>
      </c>
      <c r="M202" s="307">
        <f>VLOOKUP(B202,GD_CHAM_CONG!$C$1:$BJ$397,60,FALSE)</f>
        <v>1</v>
      </c>
      <c r="N202" s="308">
        <f>VLOOKUP(B202,RPT_LNS_LUONG_CHE_DO!$B$5:$BA$976,52,FALSE)</f>
        <v>7155000</v>
      </c>
      <c r="O202" s="308">
        <f>VLOOKUP(B202,RPT_LNS_LUONG_CHE_DO!$B$5:$CA$976,78,FALSE)</f>
        <v>0</v>
      </c>
      <c r="P202" s="308">
        <f>VLOOKUP(B202,RPT_PHU_CAP_TN!$B$5:$G$916,6,FALSE)</f>
        <v>155000</v>
      </c>
      <c r="Q202" s="308">
        <f>VLOOKUP(B202,RPT_TIEN_AN_TRUA!$B$5:$I$957,8,FALSE)</f>
        <v>680000</v>
      </c>
      <c r="R202" s="308">
        <f>VLOOKUP(B202,RPT_LNS_LUONG_CHE_DO!$B$5:$CE$980,74,FALSE)+VLOOKUP(B202,RPT_LNS_LUONG_CHE_DO!$B$5:$CE$980,73,FALSE)</f>
        <v>0</v>
      </c>
      <c r="S202" s="308">
        <f t="shared" si="0"/>
        <v>7990000</v>
      </c>
      <c r="T202" s="309">
        <f>VLOOKUP(B202,RPT_BAO_HIEM!$B$5:$N$1004,11,FALSE)</f>
        <v>302240</v>
      </c>
      <c r="U202" s="309">
        <f>VLOOKUP(B202,RPT_BAO_HIEM!$B$5:$N$1004,12,FALSE)</f>
        <v>56670</v>
      </c>
      <c r="V202" s="309">
        <f>VLOOKUP(B202,RPT_BAO_HIEM!$B$5:$N$1004,13,FALSE)</f>
        <v>37780</v>
      </c>
      <c r="W202" s="310">
        <f>VLOOKUP(B202,RPT_DOAN_PHI!$B$5:$H$913,7,FALSE)</f>
        <v>73100</v>
      </c>
      <c r="X202" s="309">
        <f>VLOOKUP(B202,RPT_THUE!$B$5:$H$916,7,FALSE)</f>
        <v>0</v>
      </c>
      <c r="Y202" s="309">
        <f t="shared" si="1"/>
        <v>469790</v>
      </c>
      <c r="Z202" s="311">
        <f t="shared" si="2"/>
        <v>7520210</v>
      </c>
      <c r="AA202" s="311"/>
      <c r="AB202" s="311"/>
      <c r="AC202" s="311">
        <f t="shared" si="3"/>
        <v>7520210</v>
      </c>
    </row>
    <row r="203" spans="1:29" ht="17.25" customHeight="1">
      <c r="A203" s="302">
        <f t="shared" si="4"/>
        <v>198</v>
      </c>
      <c r="B203" s="303">
        <f>GD_LCD_HS_LNS!B201</f>
        <v>10652</v>
      </c>
      <c r="C203" s="303" t="str">
        <f>GD_LCD_HS_LNS!C201</f>
        <v>Trương Văn Triệu</v>
      </c>
      <c r="D203" s="303" t="str">
        <f>GD_LCD_HS_LNS!D201</f>
        <v>Nhân viên Bốc xếp</v>
      </c>
      <c r="E203" s="304">
        <f>VLOOKUP(B203,GD_LCD_HS_LNS!$B$4:$E$914,4,FALSE)</f>
        <v>3778000</v>
      </c>
      <c r="F203" s="305">
        <v>10524577010010</v>
      </c>
      <c r="G203" s="306">
        <f>VLOOKUP(B203,GD_CHAM_CONG!$C$6:$AN$912,38,FALSE)</f>
        <v>20</v>
      </c>
      <c r="H203" s="306">
        <f>VLOOKUP(B203,GD_CHAM_CONG!$C$6:$AS$912,39,FALSE)+VLOOKUP(B203,GD_CHAM_CONG!$C$6:$AS$912,40,FALSE)+VLOOKUP(B203,GD_CHAM_CONG!$C$6:$AS$912,41,FALSE)+VLOOKUP(B203,GD_CHAM_CONG!$C$6:$AS$912,42,FALSE)+VLOOKUP(B203,GD_CHAM_CONG!$C$6:$AS$912,43,FALSE)</f>
        <v>0</v>
      </c>
      <c r="I203" s="306">
        <f>VLOOKUP(B203,GD_CHAM_CONG!$C$6:$AV$912,44,FALSE)+VLOOKUP(B203,GD_CHAM_CONG!$C$6:$AV$912,45,FALSE)+VLOOKUP(B203,GD_CHAM_CONG!$C$6:$AV$912,46,FALSE)</f>
        <v>0</v>
      </c>
      <c r="J203" s="306">
        <f>VLOOKUP(B203,GD_CHAM_CONG!$C$6:$AW$912,47,FALSE)</f>
        <v>0</v>
      </c>
      <c r="K203" s="306">
        <f>VLOOKUP(B203,GD_CHAM_CONG!$C$6:$AZ$912,47,FALSE)+VLOOKUP(B203,GD_CHAM_CONG!$C$6:$AZ$912,48,FALSE)</f>
        <v>6</v>
      </c>
      <c r="L203" s="306">
        <f>VLOOKUP(B203,GD_CHAM_CONG!$C$6:$BF$912,50,FALSE)+VLOOKUP(B203,GD_CHAM_CONG!$C$6:$BF$912,51,FALSE)+VLOOKUP(B203,GD_CHAM_CONG!$C$6:$BF$912,52,FALSE)+VLOOKUP(B203,GD_CHAM_CONG!$C$6:$BF$912,53,FALSE)+VLOOKUP(B203,GD_CHAM_CONG!$C$6:$BF$912,54,FALSE)</f>
        <v>0</v>
      </c>
      <c r="M203" s="307">
        <f>VLOOKUP(B203,GD_CHAM_CONG!$C$1:$BJ$397,60,FALSE)</f>
        <v>0.95</v>
      </c>
      <c r="N203" s="308">
        <f>VLOOKUP(B203,RPT_LNS_LUONG_CHE_DO!$B$5:$BA$976,52,FALSE)</f>
        <v>4932692.307692308</v>
      </c>
      <c r="O203" s="308">
        <f>VLOOKUP(B203,RPT_LNS_LUONG_CHE_DO!$B$5:$CA$976,78,FALSE)</f>
        <v>871846.15384615387</v>
      </c>
      <c r="P203" s="308">
        <f>VLOOKUP(B203,RPT_PHU_CAP_TN!$B$5:$G$916,6,FALSE)</f>
        <v>0</v>
      </c>
      <c r="Q203" s="308">
        <f>VLOOKUP(B203,RPT_TIEN_AN_TRUA!$B$5:$I$957,8,FALSE)</f>
        <v>523076.92307692312</v>
      </c>
      <c r="R203" s="308">
        <f>VLOOKUP(B203,RPT_LNS_LUONG_CHE_DO!$B$5:$CE$980,74,FALSE)+VLOOKUP(B203,RPT_LNS_LUONG_CHE_DO!$B$5:$CE$980,73,FALSE)</f>
        <v>0</v>
      </c>
      <c r="S203" s="308">
        <f t="shared" si="0"/>
        <v>6327615.384615385</v>
      </c>
      <c r="T203" s="309">
        <f>VLOOKUP(B203,RPT_BAO_HIEM!$B$5:$N$1004,11,FALSE)</f>
        <v>302240</v>
      </c>
      <c r="U203" s="309">
        <f>VLOOKUP(B203,RPT_BAO_HIEM!$B$5:$N$1004,12,FALSE)</f>
        <v>56670</v>
      </c>
      <c r="V203" s="309">
        <f>VLOOKUP(B203,RPT_BAO_HIEM!$B$5:$N$1004,13,FALSE)</f>
        <v>37780</v>
      </c>
      <c r="W203" s="310">
        <f>VLOOKUP(B203,RPT_DOAN_PHI!$B$5:$H$913,7,FALSE)</f>
        <v>58045</v>
      </c>
      <c r="X203" s="309">
        <f>VLOOKUP(B203,RPT_THUE!$B$5:$H$916,7,FALSE)</f>
        <v>0</v>
      </c>
      <c r="Y203" s="309">
        <f t="shared" si="1"/>
        <v>454735</v>
      </c>
      <c r="Z203" s="311">
        <f t="shared" si="2"/>
        <v>5872880.384615385</v>
      </c>
      <c r="AA203" s="311"/>
      <c r="AB203" s="311"/>
      <c r="AC203" s="311">
        <f t="shared" si="3"/>
        <v>5872880.384615385</v>
      </c>
    </row>
    <row r="204" spans="1:29" ht="17.25" customHeight="1">
      <c r="A204" s="302">
        <f t="shared" si="4"/>
        <v>199</v>
      </c>
      <c r="B204" s="303">
        <f>GD_LCD_HS_LNS!B202</f>
        <v>10653</v>
      </c>
      <c r="C204" s="303" t="str">
        <f>GD_LCD_HS_LNS!C202</f>
        <v>Nguyễn Ngọc Nam</v>
      </c>
      <c r="D204" s="303" t="str">
        <f>GD_LCD_HS_LNS!D202</f>
        <v>Nhân viên Bốc xếp</v>
      </c>
      <c r="E204" s="304">
        <f>VLOOKUP(B204,GD_LCD_HS_LNS!$B$4:$E$914,4,FALSE)</f>
        <v>3778000</v>
      </c>
      <c r="F204" s="305">
        <v>19024178103013</v>
      </c>
      <c r="G204" s="306">
        <f>VLOOKUP(B204,GD_CHAM_CONG!$C$6:$AN$912,38,FALSE)</f>
        <v>26</v>
      </c>
      <c r="H204" s="306">
        <f>VLOOKUP(B204,GD_CHAM_CONG!$C$6:$AS$912,39,FALSE)+VLOOKUP(B204,GD_CHAM_CONG!$C$6:$AS$912,40,FALSE)+VLOOKUP(B204,GD_CHAM_CONG!$C$6:$AS$912,41,FALSE)+VLOOKUP(B204,GD_CHAM_CONG!$C$6:$AS$912,42,FALSE)+VLOOKUP(B204,GD_CHAM_CONG!$C$6:$AS$912,43,FALSE)</f>
        <v>0</v>
      </c>
      <c r="I204" s="306">
        <f>VLOOKUP(B204,GD_CHAM_CONG!$C$6:$AV$912,44,FALSE)+VLOOKUP(B204,GD_CHAM_CONG!$C$6:$AV$912,45,FALSE)+VLOOKUP(B204,GD_CHAM_CONG!$C$6:$AV$912,46,FALSE)</f>
        <v>0</v>
      </c>
      <c r="J204" s="306">
        <f>VLOOKUP(B204,GD_CHAM_CONG!$C$6:$AW$912,47,FALSE)</f>
        <v>0</v>
      </c>
      <c r="K204" s="306">
        <f>VLOOKUP(B204,GD_CHAM_CONG!$C$6:$AZ$912,47,FALSE)+VLOOKUP(B204,GD_CHAM_CONG!$C$6:$AZ$912,48,FALSE)</f>
        <v>0</v>
      </c>
      <c r="L204" s="306">
        <f>VLOOKUP(B204,GD_CHAM_CONG!$C$6:$BF$912,50,FALSE)+VLOOKUP(B204,GD_CHAM_CONG!$C$6:$BF$912,51,FALSE)+VLOOKUP(B204,GD_CHAM_CONG!$C$6:$BF$912,52,FALSE)+VLOOKUP(B204,GD_CHAM_CONG!$C$6:$BF$912,53,FALSE)+VLOOKUP(B204,GD_CHAM_CONG!$C$6:$BF$912,54,FALSE)</f>
        <v>0</v>
      </c>
      <c r="M204" s="307">
        <f>VLOOKUP(B204,GD_CHAM_CONG!$C$1:$BJ$397,60,FALSE)</f>
        <v>1</v>
      </c>
      <c r="N204" s="308">
        <f>VLOOKUP(B204,RPT_LNS_LUONG_CHE_DO!$B$5:$BA$976,52,FALSE)</f>
        <v>6750000</v>
      </c>
      <c r="O204" s="308">
        <f>VLOOKUP(B204,RPT_LNS_LUONG_CHE_DO!$B$5:$CA$976,78,FALSE)</f>
        <v>0</v>
      </c>
      <c r="P204" s="308">
        <f>VLOOKUP(B204,RPT_PHU_CAP_TN!$B$5:$G$916,6,FALSE)</f>
        <v>0</v>
      </c>
      <c r="Q204" s="308">
        <f>VLOOKUP(B204,RPT_TIEN_AN_TRUA!$B$5:$I$957,8,FALSE)</f>
        <v>680000</v>
      </c>
      <c r="R204" s="308">
        <f>VLOOKUP(B204,RPT_LNS_LUONG_CHE_DO!$B$5:$CE$980,74,FALSE)+VLOOKUP(B204,RPT_LNS_LUONG_CHE_DO!$B$5:$CE$980,73,FALSE)</f>
        <v>0</v>
      </c>
      <c r="S204" s="308">
        <f t="shared" si="0"/>
        <v>7430000</v>
      </c>
      <c r="T204" s="309">
        <f>VLOOKUP(B204,RPT_BAO_HIEM!$B$5:$N$1004,11,FALSE)</f>
        <v>302240</v>
      </c>
      <c r="U204" s="309">
        <f>VLOOKUP(B204,RPT_BAO_HIEM!$B$5:$N$1004,12,FALSE)</f>
        <v>56670</v>
      </c>
      <c r="V204" s="309">
        <f>VLOOKUP(B204,RPT_BAO_HIEM!$B$5:$N$1004,13,FALSE)</f>
        <v>37780</v>
      </c>
      <c r="W204" s="310">
        <f>VLOOKUP(B204,RPT_DOAN_PHI!$B$5:$H$913,7,FALSE)</f>
        <v>67500</v>
      </c>
      <c r="X204" s="309">
        <f>VLOOKUP(B204,RPT_THUE!$B$5:$H$916,7,FALSE)</f>
        <v>0</v>
      </c>
      <c r="Y204" s="309">
        <f t="shared" si="1"/>
        <v>464190</v>
      </c>
      <c r="Z204" s="311">
        <f t="shared" si="2"/>
        <v>6965810</v>
      </c>
      <c r="AA204" s="311"/>
      <c r="AB204" s="311"/>
      <c r="AC204" s="311">
        <f t="shared" si="3"/>
        <v>6965810</v>
      </c>
    </row>
    <row r="205" spans="1:29" ht="17.25" customHeight="1">
      <c r="A205" s="302">
        <f t="shared" si="4"/>
        <v>200</v>
      </c>
      <c r="B205" s="303">
        <f>GD_LCD_HS_LNS!B203</f>
        <v>10655</v>
      </c>
      <c r="C205" s="303" t="str">
        <f>GD_LCD_HS_LNS!C203</f>
        <v>Nguyễn Chiến Thắng</v>
      </c>
      <c r="D205" s="303" t="str">
        <f>GD_LCD_HS_LNS!D203</f>
        <v>Nhân viên Bốc xếp</v>
      </c>
      <c r="E205" s="304">
        <f>VLOOKUP(B205,GD_LCD_HS_LNS!$B$4:$E$914,4,FALSE)</f>
        <v>3778000</v>
      </c>
      <c r="F205" s="305">
        <v>19025652324014</v>
      </c>
      <c r="G205" s="306">
        <f>VLOOKUP(B205,GD_CHAM_CONG!$C$6:$AN$912,38,FALSE)</f>
        <v>26</v>
      </c>
      <c r="H205" s="306">
        <f>VLOOKUP(B205,GD_CHAM_CONG!$C$6:$AS$912,39,FALSE)+VLOOKUP(B205,GD_CHAM_CONG!$C$6:$AS$912,40,FALSE)+VLOOKUP(B205,GD_CHAM_CONG!$C$6:$AS$912,41,FALSE)+VLOOKUP(B205,GD_CHAM_CONG!$C$6:$AS$912,42,FALSE)+VLOOKUP(B205,GD_CHAM_CONG!$C$6:$AS$912,43,FALSE)</f>
        <v>0</v>
      </c>
      <c r="I205" s="306">
        <f>VLOOKUP(B205,GD_CHAM_CONG!$C$6:$AV$912,44,FALSE)+VLOOKUP(B205,GD_CHAM_CONG!$C$6:$AV$912,45,FALSE)+VLOOKUP(B205,GD_CHAM_CONG!$C$6:$AV$912,46,FALSE)</f>
        <v>0</v>
      </c>
      <c r="J205" s="306">
        <f>VLOOKUP(B205,GD_CHAM_CONG!$C$6:$AW$912,47,FALSE)</f>
        <v>0</v>
      </c>
      <c r="K205" s="306">
        <f>VLOOKUP(B205,GD_CHAM_CONG!$C$6:$AZ$912,47,FALSE)+VLOOKUP(B205,GD_CHAM_CONG!$C$6:$AZ$912,48,FALSE)</f>
        <v>0</v>
      </c>
      <c r="L205" s="306">
        <f>VLOOKUP(B205,GD_CHAM_CONG!$C$6:$BF$912,50,FALSE)+VLOOKUP(B205,GD_CHAM_CONG!$C$6:$BF$912,51,FALSE)+VLOOKUP(B205,GD_CHAM_CONG!$C$6:$BF$912,52,FALSE)+VLOOKUP(B205,GD_CHAM_CONG!$C$6:$BF$912,53,FALSE)+VLOOKUP(B205,GD_CHAM_CONG!$C$6:$BF$912,54,FALSE)</f>
        <v>0</v>
      </c>
      <c r="M205" s="307">
        <f>VLOOKUP(B205,GD_CHAM_CONG!$C$1:$BJ$397,60,FALSE)</f>
        <v>0.9</v>
      </c>
      <c r="N205" s="308">
        <f>VLOOKUP(B205,RPT_LNS_LUONG_CHE_DO!$B$5:$BA$976,52,FALSE)</f>
        <v>6075000</v>
      </c>
      <c r="O205" s="308">
        <f>VLOOKUP(B205,RPT_LNS_LUONG_CHE_DO!$B$5:$CA$976,78,FALSE)</f>
        <v>0</v>
      </c>
      <c r="P205" s="308">
        <f>VLOOKUP(B205,RPT_PHU_CAP_TN!$B$5:$G$916,6,FALSE)</f>
        <v>0</v>
      </c>
      <c r="Q205" s="308">
        <f>VLOOKUP(B205,RPT_TIEN_AN_TRUA!$B$5:$I$957,8,FALSE)</f>
        <v>680000</v>
      </c>
      <c r="R205" s="308">
        <f>VLOOKUP(B205,RPT_LNS_LUONG_CHE_DO!$B$5:$CE$980,74,FALSE)+VLOOKUP(B205,RPT_LNS_LUONG_CHE_DO!$B$5:$CE$980,73,FALSE)</f>
        <v>0</v>
      </c>
      <c r="S205" s="308">
        <f t="shared" si="0"/>
        <v>6755000</v>
      </c>
      <c r="T205" s="309">
        <f>VLOOKUP(B205,RPT_BAO_HIEM!$B$5:$N$1004,11,FALSE)</f>
        <v>302240</v>
      </c>
      <c r="U205" s="309">
        <f>VLOOKUP(B205,RPT_BAO_HIEM!$B$5:$N$1004,12,FALSE)</f>
        <v>56670</v>
      </c>
      <c r="V205" s="309">
        <f>VLOOKUP(B205,RPT_BAO_HIEM!$B$5:$N$1004,13,FALSE)</f>
        <v>37780</v>
      </c>
      <c r="W205" s="310">
        <f>VLOOKUP(B205,RPT_DOAN_PHI!$B$5:$H$913,7,FALSE)</f>
        <v>60750</v>
      </c>
      <c r="X205" s="309">
        <f>VLOOKUP(B205,RPT_THUE!$B$5:$H$916,7,FALSE)</f>
        <v>0</v>
      </c>
      <c r="Y205" s="309">
        <f t="shared" si="1"/>
        <v>457440</v>
      </c>
      <c r="Z205" s="311">
        <f t="shared" si="2"/>
        <v>6297560</v>
      </c>
      <c r="AA205" s="311"/>
      <c r="AB205" s="311"/>
      <c r="AC205" s="311">
        <f t="shared" si="3"/>
        <v>6297560</v>
      </c>
    </row>
    <row r="206" spans="1:29" ht="17.25" customHeight="1">
      <c r="A206" s="302">
        <f t="shared" si="4"/>
        <v>201</v>
      </c>
      <c r="B206" s="303">
        <f>GD_LCD_HS_LNS!B204</f>
        <v>10659</v>
      </c>
      <c r="C206" s="303" t="str">
        <f>GD_LCD_HS_LNS!C204</f>
        <v>Ngô Ngọc Tiến</v>
      </c>
      <c r="D206" s="303" t="str">
        <f>GD_LCD_HS_LNS!D204</f>
        <v>Nhân viên Bốc xếp</v>
      </c>
      <c r="E206" s="304">
        <f>VLOOKUP(B206,GD_LCD_HS_LNS!$B$4:$E$914,4,FALSE)</f>
        <v>3778000</v>
      </c>
      <c r="F206" s="305">
        <v>10525139450012</v>
      </c>
      <c r="G206" s="306">
        <f>VLOOKUP(B206,GD_CHAM_CONG!$C$6:$AN$912,38,FALSE)</f>
        <v>26</v>
      </c>
      <c r="H206" s="306">
        <f>VLOOKUP(B206,GD_CHAM_CONG!$C$6:$AS$912,39,FALSE)+VLOOKUP(B206,GD_CHAM_CONG!$C$6:$AS$912,40,FALSE)+VLOOKUP(B206,GD_CHAM_CONG!$C$6:$AS$912,41,FALSE)+VLOOKUP(B206,GD_CHAM_CONG!$C$6:$AS$912,42,FALSE)+VLOOKUP(B206,GD_CHAM_CONG!$C$6:$AS$912,43,FALSE)</f>
        <v>0</v>
      </c>
      <c r="I206" s="306">
        <f>VLOOKUP(B206,GD_CHAM_CONG!$C$6:$AV$912,44,FALSE)+VLOOKUP(B206,GD_CHAM_CONG!$C$6:$AV$912,45,FALSE)+VLOOKUP(B206,GD_CHAM_CONG!$C$6:$AV$912,46,FALSE)</f>
        <v>0</v>
      </c>
      <c r="J206" s="306">
        <f>VLOOKUP(B206,GD_CHAM_CONG!$C$6:$AW$912,47,FALSE)</f>
        <v>0</v>
      </c>
      <c r="K206" s="306">
        <f>VLOOKUP(B206,GD_CHAM_CONG!$C$6:$AZ$912,47,FALSE)+VLOOKUP(B206,GD_CHAM_CONG!$C$6:$AZ$912,48,FALSE)</f>
        <v>0</v>
      </c>
      <c r="L206" s="306">
        <f>VLOOKUP(B206,GD_CHAM_CONG!$C$6:$BF$912,50,FALSE)+VLOOKUP(B206,GD_CHAM_CONG!$C$6:$BF$912,51,FALSE)+VLOOKUP(B206,GD_CHAM_CONG!$C$6:$BF$912,52,FALSE)+VLOOKUP(B206,GD_CHAM_CONG!$C$6:$BF$912,53,FALSE)+VLOOKUP(B206,GD_CHAM_CONG!$C$6:$BF$912,54,FALSE)</f>
        <v>0</v>
      </c>
      <c r="M206" s="307">
        <f>VLOOKUP(B206,GD_CHAM_CONG!$C$1:$BJ$397,60,FALSE)</f>
        <v>1.05</v>
      </c>
      <c r="N206" s="308">
        <f>VLOOKUP(B206,RPT_LNS_LUONG_CHE_DO!$B$5:$BA$976,52,FALSE)</f>
        <v>7087500.0000000009</v>
      </c>
      <c r="O206" s="308">
        <f>VLOOKUP(B206,RPT_LNS_LUONG_CHE_DO!$B$5:$CA$976,78,FALSE)</f>
        <v>0</v>
      </c>
      <c r="P206" s="308">
        <f>VLOOKUP(B206,RPT_PHU_CAP_TN!$B$5:$G$916,6,FALSE)</f>
        <v>0</v>
      </c>
      <c r="Q206" s="308">
        <f>VLOOKUP(B206,RPT_TIEN_AN_TRUA!$B$5:$I$957,8,FALSE)</f>
        <v>680000</v>
      </c>
      <c r="R206" s="308">
        <f>VLOOKUP(B206,RPT_LNS_LUONG_CHE_DO!$B$5:$CE$980,74,FALSE)+VLOOKUP(B206,RPT_LNS_LUONG_CHE_DO!$B$5:$CE$980,73,FALSE)</f>
        <v>0</v>
      </c>
      <c r="S206" s="308">
        <f t="shared" si="0"/>
        <v>7767500.0000000009</v>
      </c>
      <c r="T206" s="309">
        <f>VLOOKUP(B206,RPT_BAO_HIEM!$B$5:$N$1004,11,FALSE)</f>
        <v>302240</v>
      </c>
      <c r="U206" s="309">
        <f>VLOOKUP(B206,RPT_BAO_HIEM!$B$5:$N$1004,12,FALSE)</f>
        <v>56670</v>
      </c>
      <c r="V206" s="309">
        <f>VLOOKUP(B206,RPT_BAO_HIEM!$B$5:$N$1004,13,FALSE)</f>
        <v>37780</v>
      </c>
      <c r="W206" s="310">
        <f>VLOOKUP(B206,RPT_DOAN_PHI!$B$5:$H$913,7,FALSE)</f>
        <v>70875</v>
      </c>
      <c r="X206" s="309">
        <f>VLOOKUP(B206,RPT_THUE!$B$5:$H$916,7,FALSE)</f>
        <v>0</v>
      </c>
      <c r="Y206" s="309">
        <f t="shared" si="1"/>
        <v>467565</v>
      </c>
      <c r="Z206" s="311">
        <f t="shared" si="2"/>
        <v>7299935.0000000009</v>
      </c>
      <c r="AA206" s="311"/>
      <c r="AB206" s="311"/>
      <c r="AC206" s="311">
        <f t="shared" si="3"/>
        <v>7299935.0000000009</v>
      </c>
    </row>
    <row r="207" spans="1:29" ht="17.25" customHeight="1">
      <c r="A207" s="302">
        <f t="shared" si="4"/>
        <v>202</v>
      </c>
      <c r="B207" s="303">
        <f>GD_LCD_HS_LNS!B205</f>
        <v>10662</v>
      </c>
      <c r="C207" s="303" t="str">
        <f>GD_LCD_HS_LNS!C205</f>
        <v>Trần Văn Tĩnh</v>
      </c>
      <c r="D207" s="303" t="str">
        <f>GD_LCD_HS_LNS!D205</f>
        <v>Nhân viên Bốc xếp</v>
      </c>
      <c r="E207" s="304">
        <f>VLOOKUP(B207,GD_LCD_HS_LNS!$B$4:$E$914,4,FALSE)</f>
        <v>3778000</v>
      </c>
      <c r="F207" s="305">
        <v>10525139460018</v>
      </c>
      <c r="G207" s="306">
        <f>VLOOKUP(B207,GD_CHAM_CONG!$C$6:$AN$912,38,FALSE)</f>
        <v>26</v>
      </c>
      <c r="H207" s="306">
        <f>VLOOKUP(B207,GD_CHAM_CONG!$C$6:$AS$912,39,FALSE)+VLOOKUP(B207,GD_CHAM_CONG!$C$6:$AS$912,40,FALSE)+VLOOKUP(B207,GD_CHAM_CONG!$C$6:$AS$912,41,FALSE)+VLOOKUP(B207,GD_CHAM_CONG!$C$6:$AS$912,42,FALSE)+VLOOKUP(B207,GD_CHAM_CONG!$C$6:$AS$912,43,FALSE)</f>
        <v>0</v>
      </c>
      <c r="I207" s="306">
        <f>VLOOKUP(B207,GD_CHAM_CONG!$C$6:$AV$912,44,FALSE)+VLOOKUP(B207,GD_CHAM_CONG!$C$6:$AV$912,45,FALSE)+VLOOKUP(B207,GD_CHAM_CONG!$C$6:$AV$912,46,FALSE)</f>
        <v>0</v>
      </c>
      <c r="J207" s="306">
        <f>VLOOKUP(B207,GD_CHAM_CONG!$C$6:$AW$912,47,FALSE)</f>
        <v>0</v>
      </c>
      <c r="K207" s="306">
        <f>VLOOKUP(B207,GD_CHAM_CONG!$C$6:$AZ$912,47,FALSE)+VLOOKUP(B207,GD_CHAM_CONG!$C$6:$AZ$912,48,FALSE)</f>
        <v>0</v>
      </c>
      <c r="L207" s="306">
        <f>VLOOKUP(B207,GD_CHAM_CONG!$C$6:$BF$912,50,FALSE)+VLOOKUP(B207,GD_CHAM_CONG!$C$6:$BF$912,51,FALSE)+VLOOKUP(B207,GD_CHAM_CONG!$C$6:$BF$912,52,FALSE)+VLOOKUP(B207,GD_CHAM_CONG!$C$6:$BF$912,53,FALSE)+VLOOKUP(B207,GD_CHAM_CONG!$C$6:$BF$912,54,FALSE)</f>
        <v>0</v>
      </c>
      <c r="M207" s="307">
        <f>VLOOKUP(B207,GD_CHAM_CONG!$C$1:$BJ$397,60,FALSE)</f>
        <v>1</v>
      </c>
      <c r="N207" s="308">
        <f>VLOOKUP(B207,RPT_LNS_LUONG_CHE_DO!$B$5:$BA$976,52,FALSE)</f>
        <v>7155000</v>
      </c>
      <c r="O207" s="308">
        <f>VLOOKUP(B207,RPT_LNS_LUONG_CHE_DO!$B$5:$CA$976,78,FALSE)</f>
        <v>0</v>
      </c>
      <c r="P207" s="308">
        <f>VLOOKUP(B207,RPT_PHU_CAP_TN!$B$5:$G$916,6,FALSE)</f>
        <v>0</v>
      </c>
      <c r="Q207" s="308">
        <f>VLOOKUP(B207,RPT_TIEN_AN_TRUA!$B$5:$I$957,8,FALSE)</f>
        <v>680000</v>
      </c>
      <c r="R207" s="308">
        <f>VLOOKUP(B207,RPT_LNS_LUONG_CHE_DO!$B$5:$CE$980,74,FALSE)+VLOOKUP(B207,RPT_LNS_LUONG_CHE_DO!$B$5:$CE$980,73,FALSE)</f>
        <v>0</v>
      </c>
      <c r="S207" s="308">
        <f t="shared" si="0"/>
        <v>7835000</v>
      </c>
      <c r="T207" s="309">
        <f>VLOOKUP(B207,RPT_BAO_HIEM!$B$5:$N$1004,11,FALSE)</f>
        <v>302240</v>
      </c>
      <c r="U207" s="309">
        <f>VLOOKUP(B207,RPT_BAO_HIEM!$B$5:$N$1004,12,FALSE)</f>
        <v>56670</v>
      </c>
      <c r="V207" s="309">
        <f>VLOOKUP(B207,RPT_BAO_HIEM!$B$5:$N$1004,13,FALSE)</f>
        <v>37780</v>
      </c>
      <c r="W207" s="310">
        <f>VLOOKUP(B207,RPT_DOAN_PHI!$B$5:$H$913,7,FALSE)</f>
        <v>71550</v>
      </c>
      <c r="X207" s="309">
        <f>VLOOKUP(B207,RPT_THUE!$B$5:$H$916,7,FALSE)</f>
        <v>0</v>
      </c>
      <c r="Y207" s="309">
        <f t="shared" si="1"/>
        <v>468240</v>
      </c>
      <c r="Z207" s="311">
        <f t="shared" si="2"/>
        <v>7366760</v>
      </c>
      <c r="AA207" s="311"/>
      <c r="AB207" s="311"/>
      <c r="AC207" s="311">
        <f t="shared" si="3"/>
        <v>7366760</v>
      </c>
    </row>
    <row r="208" spans="1:29" ht="17.25" customHeight="1">
      <c r="A208" s="302">
        <f t="shared" si="4"/>
        <v>203</v>
      </c>
      <c r="B208" s="303">
        <f>GD_LCD_HS_LNS!B206</f>
        <v>10663</v>
      </c>
      <c r="C208" s="303" t="str">
        <f>GD_LCD_HS_LNS!C206</f>
        <v>Khổng Vũ Hùng</v>
      </c>
      <c r="D208" s="303" t="str">
        <f>GD_LCD_HS_LNS!D206</f>
        <v>Nhân viên Bốc xếp</v>
      </c>
      <c r="E208" s="304">
        <f>VLOOKUP(B208,GD_LCD_HS_LNS!$B$4:$E$914,4,FALSE)</f>
        <v>3778000</v>
      </c>
      <c r="F208" s="305">
        <v>10525139462010</v>
      </c>
      <c r="G208" s="306">
        <f>VLOOKUP(B208,GD_CHAM_CONG!$C$6:$AN$912,38,FALSE)</f>
        <v>26</v>
      </c>
      <c r="H208" s="306">
        <f>VLOOKUP(B208,GD_CHAM_CONG!$C$6:$AS$912,39,FALSE)+VLOOKUP(B208,GD_CHAM_CONG!$C$6:$AS$912,40,FALSE)+VLOOKUP(B208,GD_CHAM_CONG!$C$6:$AS$912,41,FALSE)+VLOOKUP(B208,GD_CHAM_CONG!$C$6:$AS$912,42,FALSE)+VLOOKUP(B208,GD_CHAM_CONG!$C$6:$AS$912,43,FALSE)</f>
        <v>0</v>
      </c>
      <c r="I208" s="306">
        <f>VLOOKUP(B208,GD_CHAM_CONG!$C$6:$AV$912,44,FALSE)+VLOOKUP(B208,GD_CHAM_CONG!$C$6:$AV$912,45,FALSE)+VLOOKUP(B208,GD_CHAM_CONG!$C$6:$AV$912,46,FALSE)</f>
        <v>0</v>
      </c>
      <c r="J208" s="306">
        <f>VLOOKUP(B208,GD_CHAM_CONG!$C$6:$AW$912,47,FALSE)</f>
        <v>0</v>
      </c>
      <c r="K208" s="306">
        <f>VLOOKUP(B208,GD_CHAM_CONG!$C$6:$AZ$912,47,FALSE)+VLOOKUP(B208,GD_CHAM_CONG!$C$6:$AZ$912,48,FALSE)</f>
        <v>0</v>
      </c>
      <c r="L208" s="306">
        <f>VLOOKUP(B208,GD_CHAM_CONG!$C$6:$BF$912,50,FALSE)+VLOOKUP(B208,GD_CHAM_CONG!$C$6:$BF$912,51,FALSE)+VLOOKUP(B208,GD_CHAM_CONG!$C$6:$BF$912,52,FALSE)+VLOOKUP(B208,GD_CHAM_CONG!$C$6:$BF$912,53,FALSE)+VLOOKUP(B208,GD_CHAM_CONG!$C$6:$BF$912,54,FALSE)</f>
        <v>0</v>
      </c>
      <c r="M208" s="307">
        <f>VLOOKUP(B208,GD_CHAM_CONG!$C$1:$BJ$397,60,FALSE)</f>
        <v>0.9</v>
      </c>
      <c r="N208" s="308">
        <f>VLOOKUP(B208,RPT_LNS_LUONG_CHE_DO!$B$5:$BA$976,52,FALSE)</f>
        <v>6075000</v>
      </c>
      <c r="O208" s="308">
        <f>VLOOKUP(B208,RPT_LNS_LUONG_CHE_DO!$B$5:$CA$976,78,FALSE)</f>
        <v>0</v>
      </c>
      <c r="P208" s="308">
        <f>VLOOKUP(B208,RPT_PHU_CAP_TN!$B$5:$G$916,6,FALSE)</f>
        <v>0</v>
      </c>
      <c r="Q208" s="308">
        <f>VLOOKUP(B208,RPT_TIEN_AN_TRUA!$B$5:$I$957,8,FALSE)</f>
        <v>680000</v>
      </c>
      <c r="R208" s="308">
        <f>VLOOKUP(B208,RPT_LNS_LUONG_CHE_DO!$B$5:$CE$980,74,FALSE)+VLOOKUP(B208,RPT_LNS_LUONG_CHE_DO!$B$5:$CE$980,73,FALSE)</f>
        <v>0</v>
      </c>
      <c r="S208" s="308">
        <f t="shared" si="0"/>
        <v>6755000</v>
      </c>
      <c r="T208" s="309">
        <f>VLOOKUP(B208,RPT_BAO_HIEM!$B$5:$N$1004,11,FALSE)</f>
        <v>302240</v>
      </c>
      <c r="U208" s="309">
        <f>VLOOKUP(B208,RPT_BAO_HIEM!$B$5:$N$1004,12,FALSE)</f>
        <v>56670</v>
      </c>
      <c r="V208" s="309">
        <f>VLOOKUP(B208,RPT_BAO_HIEM!$B$5:$N$1004,13,FALSE)</f>
        <v>37780</v>
      </c>
      <c r="W208" s="310">
        <f>VLOOKUP(B208,RPT_DOAN_PHI!$B$5:$H$913,7,FALSE)</f>
        <v>60750</v>
      </c>
      <c r="X208" s="309">
        <f>VLOOKUP(B208,RPT_THUE!$B$5:$H$916,7,FALSE)</f>
        <v>0</v>
      </c>
      <c r="Y208" s="309">
        <f t="shared" si="1"/>
        <v>457440</v>
      </c>
      <c r="Z208" s="311">
        <f t="shared" si="2"/>
        <v>6297560</v>
      </c>
      <c r="AA208" s="311"/>
      <c r="AB208" s="311"/>
      <c r="AC208" s="311">
        <f t="shared" si="3"/>
        <v>6297560</v>
      </c>
    </row>
    <row r="209" spans="1:29" ht="17.25" customHeight="1">
      <c r="A209" s="302">
        <f t="shared" si="4"/>
        <v>204</v>
      </c>
      <c r="B209" s="303">
        <f>GD_LCD_HS_LNS!B207</f>
        <v>10664</v>
      </c>
      <c r="C209" s="303" t="str">
        <f>GD_LCD_HS_LNS!C207</f>
        <v>Phan Bá Tráng</v>
      </c>
      <c r="D209" s="303" t="str">
        <f>GD_LCD_HS_LNS!D207</f>
        <v>Nhân viên Bốc xếp</v>
      </c>
      <c r="E209" s="304">
        <f>VLOOKUP(B209,GD_LCD_HS_LNS!$B$4:$E$914,4,FALSE)</f>
        <v>3778000</v>
      </c>
      <c r="F209" s="305">
        <v>10525139464013</v>
      </c>
      <c r="G209" s="306">
        <f>VLOOKUP(B209,GD_CHAM_CONG!$C$6:$AN$912,38,FALSE)</f>
        <v>26</v>
      </c>
      <c r="H209" s="306">
        <f>VLOOKUP(B209,GD_CHAM_CONG!$C$6:$AS$912,39,FALSE)+VLOOKUP(B209,GD_CHAM_CONG!$C$6:$AS$912,40,FALSE)+VLOOKUP(B209,GD_CHAM_CONG!$C$6:$AS$912,41,FALSE)+VLOOKUP(B209,GD_CHAM_CONG!$C$6:$AS$912,42,FALSE)+VLOOKUP(B209,GD_CHAM_CONG!$C$6:$AS$912,43,FALSE)</f>
        <v>0</v>
      </c>
      <c r="I209" s="306">
        <f>VLOOKUP(B209,GD_CHAM_CONG!$C$6:$AV$912,44,FALSE)+VLOOKUP(B209,GD_CHAM_CONG!$C$6:$AV$912,45,FALSE)+VLOOKUP(B209,GD_CHAM_CONG!$C$6:$AV$912,46,FALSE)</f>
        <v>0</v>
      </c>
      <c r="J209" s="306">
        <f>VLOOKUP(B209,GD_CHAM_CONG!$C$6:$AW$912,47,FALSE)</f>
        <v>0</v>
      </c>
      <c r="K209" s="306">
        <f>VLOOKUP(B209,GD_CHAM_CONG!$C$6:$AZ$912,47,FALSE)+VLOOKUP(B209,GD_CHAM_CONG!$C$6:$AZ$912,48,FALSE)</f>
        <v>0</v>
      </c>
      <c r="L209" s="306">
        <f>VLOOKUP(B209,GD_CHAM_CONG!$C$6:$BF$912,50,FALSE)+VLOOKUP(B209,GD_CHAM_CONG!$C$6:$BF$912,51,FALSE)+VLOOKUP(B209,GD_CHAM_CONG!$C$6:$BF$912,52,FALSE)+VLOOKUP(B209,GD_CHAM_CONG!$C$6:$BF$912,53,FALSE)+VLOOKUP(B209,GD_CHAM_CONG!$C$6:$BF$912,54,FALSE)</f>
        <v>0</v>
      </c>
      <c r="M209" s="307">
        <f>VLOOKUP(B209,GD_CHAM_CONG!$C$1:$BJ$397,60,FALSE)</f>
        <v>1</v>
      </c>
      <c r="N209" s="308">
        <f>VLOOKUP(B209,RPT_LNS_LUONG_CHE_DO!$B$5:$BA$976,52,FALSE)</f>
        <v>6750000</v>
      </c>
      <c r="O209" s="308">
        <f>VLOOKUP(B209,RPT_LNS_LUONG_CHE_DO!$B$5:$CA$976,78,FALSE)</f>
        <v>0</v>
      </c>
      <c r="P209" s="308">
        <f>VLOOKUP(B209,RPT_PHU_CAP_TN!$B$5:$G$916,6,FALSE)</f>
        <v>0</v>
      </c>
      <c r="Q209" s="308">
        <f>VLOOKUP(B209,RPT_TIEN_AN_TRUA!$B$5:$I$957,8,FALSE)</f>
        <v>680000</v>
      </c>
      <c r="R209" s="308">
        <f>VLOOKUP(B209,RPT_LNS_LUONG_CHE_DO!$B$5:$CE$980,74,FALSE)+VLOOKUP(B209,RPT_LNS_LUONG_CHE_DO!$B$5:$CE$980,73,FALSE)</f>
        <v>0</v>
      </c>
      <c r="S209" s="308">
        <f t="shared" si="0"/>
        <v>7430000</v>
      </c>
      <c r="T209" s="309">
        <f>VLOOKUP(B209,RPT_BAO_HIEM!$B$5:$N$1004,11,FALSE)</f>
        <v>302240</v>
      </c>
      <c r="U209" s="309">
        <f>VLOOKUP(B209,RPT_BAO_HIEM!$B$5:$N$1004,12,FALSE)</f>
        <v>56670</v>
      </c>
      <c r="V209" s="309">
        <f>VLOOKUP(B209,RPT_BAO_HIEM!$B$5:$N$1004,13,FALSE)</f>
        <v>37780</v>
      </c>
      <c r="W209" s="310">
        <f>VLOOKUP(B209,RPT_DOAN_PHI!$B$5:$H$913,7,FALSE)</f>
        <v>67500</v>
      </c>
      <c r="X209" s="309">
        <f>VLOOKUP(B209,RPT_THUE!$B$5:$H$916,7,FALSE)</f>
        <v>0</v>
      </c>
      <c r="Y209" s="309">
        <f t="shared" si="1"/>
        <v>464190</v>
      </c>
      <c r="Z209" s="311">
        <f t="shared" si="2"/>
        <v>6965810</v>
      </c>
      <c r="AA209" s="311"/>
      <c r="AB209" s="311"/>
      <c r="AC209" s="311">
        <f t="shared" si="3"/>
        <v>6965810</v>
      </c>
    </row>
    <row r="210" spans="1:29" ht="17.25" customHeight="1">
      <c r="A210" s="302">
        <f t="shared" si="4"/>
        <v>205</v>
      </c>
      <c r="B210" s="303">
        <f>GD_LCD_HS_LNS!B208</f>
        <v>10666</v>
      </c>
      <c r="C210" s="303" t="str">
        <f>GD_LCD_HS_LNS!C208</f>
        <v>Phạm Quang Trung</v>
      </c>
      <c r="D210" s="303" t="str">
        <f>GD_LCD_HS_LNS!D208</f>
        <v>Nhân viên Bốc xếp</v>
      </c>
      <c r="E210" s="304">
        <f>VLOOKUP(B210,GD_LCD_HS_LNS!$B$4:$E$914,4,FALSE)</f>
        <v>3778000</v>
      </c>
      <c r="F210" s="305">
        <v>10525139471011</v>
      </c>
      <c r="G210" s="306">
        <f>VLOOKUP(B210,GD_CHAM_CONG!$C$6:$AN$912,38,FALSE)</f>
        <v>23</v>
      </c>
      <c r="H210" s="306">
        <f>VLOOKUP(B210,GD_CHAM_CONG!$C$6:$AS$912,39,FALSE)+VLOOKUP(B210,GD_CHAM_CONG!$C$6:$AS$912,40,FALSE)+VLOOKUP(B210,GD_CHAM_CONG!$C$6:$AS$912,41,FALSE)+VLOOKUP(B210,GD_CHAM_CONG!$C$6:$AS$912,42,FALSE)+VLOOKUP(B210,GD_CHAM_CONG!$C$6:$AS$912,43,FALSE)</f>
        <v>0</v>
      </c>
      <c r="I210" s="306">
        <f>VLOOKUP(B210,GD_CHAM_CONG!$C$6:$AV$912,44,FALSE)+VLOOKUP(B210,GD_CHAM_CONG!$C$6:$AV$912,45,FALSE)+VLOOKUP(B210,GD_CHAM_CONG!$C$6:$AV$912,46,FALSE)</f>
        <v>0</v>
      </c>
      <c r="J210" s="306">
        <f>VLOOKUP(B210,GD_CHAM_CONG!$C$6:$AW$912,47,FALSE)</f>
        <v>0</v>
      </c>
      <c r="K210" s="306">
        <f>VLOOKUP(B210,GD_CHAM_CONG!$C$6:$AZ$912,47,FALSE)+VLOOKUP(B210,GD_CHAM_CONG!$C$6:$AZ$912,48,FALSE)</f>
        <v>3</v>
      </c>
      <c r="L210" s="306">
        <f>VLOOKUP(B210,GD_CHAM_CONG!$C$6:$BF$912,50,FALSE)+VLOOKUP(B210,GD_CHAM_CONG!$C$6:$BF$912,51,FALSE)+VLOOKUP(B210,GD_CHAM_CONG!$C$6:$BF$912,52,FALSE)+VLOOKUP(B210,GD_CHAM_CONG!$C$6:$BF$912,53,FALSE)+VLOOKUP(B210,GD_CHAM_CONG!$C$6:$BF$912,54,FALSE)</f>
        <v>0</v>
      </c>
      <c r="M210" s="307">
        <f>VLOOKUP(B210,GD_CHAM_CONG!$C$1:$BJ$397,60,FALSE)</f>
        <v>1</v>
      </c>
      <c r="N210" s="308">
        <f>VLOOKUP(B210,RPT_LNS_LUONG_CHE_DO!$B$5:$BA$976,52,FALSE)</f>
        <v>5971153.846153846</v>
      </c>
      <c r="O210" s="308">
        <f>VLOOKUP(B210,RPT_LNS_LUONG_CHE_DO!$B$5:$CA$976,78,FALSE)</f>
        <v>435923.07692307694</v>
      </c>
      <c r="P210" s="308">
        <f>VLOOKUP(B210,RPT_PHU_CAP_TN!$B$5:$G$916,6,FALSE)</f>
        <v>0</v>
      </c>
      <c r="Q210" s="308">
        <f>VLOOKUP(B210,RPT_TIEN_AN_TRUA!$B$5:$I$957,8,FALSE)</f>
        <v>601538.4615384615</v>
      </c>
      <c r="R210" s="308">
        <f>VLOOKUP(B210,RPT_LNS_LUONG_CHE_DO!$B$5:$CE$980,74,FALSE)+VLOOKUP(B210,RPT_LNS_LUONG_CHE_DO!$B$5:$CE$980,73,FALSE)</f>
        <v>0</v>
      </c>
      <c r="S210" s="308">
        <f t="shared" si="0"/>
        <v>7008615.384615384</v>
      </c>
      <c r="T210" s="309">
        <f>VLOOKUP(B210,RPT_BAO_HIEM!$B$5:$N$1004,11,FALSE)</f>
        <v>302240</v>
      </c>
      <c r="U210" s="309">
        <f>VLOOKUP(B210,RPT_BAO_HIEM!$B$5:$N$1004,12,FALSE)</f>
        <v>56670</v>
      </c>
      <c r="V210" s="309">
        <f>VLOOKUP(B210,RPT_BAO_HIEM!$B$5:$N$1004,13,FALSE)</f>
        <v>37780</v>
      </c>
      <c r="W210" s="310">
        <f>VLOOKUP(B210,RPT_DOAN_PHI!$B$5:$H$913,7,FALSE)</f>
        <v>64071</v>
      </c>
      <c r="X210" s="309">
        <f>VLOOKUP(B210,RPT_THUE!$B$5:$H$916,7,FALSE)</f>
        <v>0</v>
      </c>
      <c r="Y210" s="309">
        <f t="shared" si="1"/>
        <v>460761</v>
      </c>
      <c r="Z210" s="311">
        <f t="shared" si="2"/>
        <v>6547854.384615384</v>
      </c>
      <c r="AA210" s="311"/>
      <c r="AB210" s="311"/>
      <c r="AC210" s="311">
        <f t="shared" si="3"/>
        <v>6547854.384615384</v>
      </c>
    </row>
    <row r="211" spans="1:29" ht="17.25" customHeight="1">
      <c r="A211" s="302">
        <f t="shared" si="4"/>
        <v>206</v>
      </c>
      <c r="B211" s="303">
        <f>GD_LCD_HS_LNS!B209</f>
        <v>10667</v>
      </c>
      <c r="C211" s="303" t="str">
        <f>GD_LCD_HS_LNS!C209</f>
        <v>Nguyễn Phi Trường</v>
      </c>
      <c r="D211" s="303" t="str">
        <f>GD_LCD_HS_LNS!D209</f>
        <v>Nhân viên Bốc xếp</v>
      </c>
      <c r="E211" s="304">
        <f>VLOOKUP(B211,GD_LCD_HS_LNS!$B$4:$E$914,4,FALSE)</f>
        <v>3778000</v>
      </c>
      <c r="F211" s="305">
        <v>10522186950016</v>
      </c>
      <c r="G211" s="306">
        <f>VLOOKUP(B211,GD_CHAM_CONG!$C$6:$AN$912,38,FALSE)</f>
        <v>26</v>
      </c>
      <c r="H211" s="306">
        <f>VLOOKUP(B211,GD_CHAM_CONG!$C$6:$AS$912,39,FALSE)+VLOOKUP(B211,GD_CHAM_CONG!$C$6:$AS$912,40,FALSE)+VLOOKUP(B211,GD_CHAM_CONG!$C$6:$AS$912,41,FALSE)+VLOOKUP(B211,GD_CHAM_CONG!$C$6:$AS$912,42,FALSE)+VLOOKUP(B211,GD_CHAM_CONG!$C$6:$AS$912,43,FALSE)</f>
        <v>0</v>
      </c>
      <c r="I211" s="306">
        <f>VLOOKUP(B211,GD_CHAM_CONG!$C$6:$AV$912,44,FALSE)+VLOOKUP(B211,GD_CHAM_CONG!$C$6:$AV$912,45,FALSE)+VLOOKUP(B211,GD_CHAM_CONG!$C$6:$AV$912,46,FALSE)</f>
        <v>0</v>
      </c>
      <c r="J211" s="306">
        <f>VLOOKUP(B211,GD_CHAM_CONG!$C$6:$AW$912,47,FALSE)</f>
        <v>0</v>
      </c>
      <c r="K211" s="306">
        <f>VLOOKUP(B211,GD_CHAM_CONG!$C$6:$AZ$912,47,FALSE)+VLOOKUP(B211,GD_CHAM_CONG!$C$6:$AZ$912,48,FALSE)</f>
        <v>0</v>
      </c>
      <c r="L211" s="306">
        <f>VLOOKUP(B211,GD_CHAM_CONG!$C$6:$BF$912,50,FALSE)+VLOOKUP(B211,GD_CHAM_CONG!$C$6:$BF$912,51,FALSE)+VLOOKUP(B211,GD_CHAM_CONG!$C$6:$BF$912,52,FALSE)+VLOOKUP(B211,GD_CHAM_CONG!$C$6:$BF$912,53,FALSE)+VLOOKUP(B211,GD_CHAM_CONG!$C$6:$BF$912,54,FALSE)</f>
        <v>0</v>
      </c>
      <c r="M211" s="307">
        <f>VLOOKUP(B211,GD_CHAM_CONG!$C$1:$BJ$397,60,FALSE)</f>
        <v>1</v>
      </c>
      <c r="N211" s="308">
        <f>VLOOKUP(B211,RPT_LNS_LUONG_CHE_DO!$B$5:$BA$976,52,FALSE)</f>
        <v>6750000</v>
      </c>
      <c r="O211" s="308">
        <f>VLOOKUP(B211,RPT_LNS_LUONG_CHE_DO!$B$5:$CA$976,78,FALSE)</f>
        <v>0</v>
      </c>
      <c r="P211" s="308">
        <f>VLOOKUP(B211,RPT_PHU_CAP_TN!$B$5:$G$916,6,FALSE)</f>
        <v>0</v>
      </c>
      <c r="Q211" s="308">
        <f>VLOOKUP(B211,RPT_TIEN_AN_TRUA!$B$5:$I$957,8,FALSE)</f>
        <v>680000</v>
      </c>
      <c r="R211" s="308">
        <f>VLOOKUP(B211,RPT_LNS_LUONG_CHE_DO!$B$5:$CE$980,74,FALSE)+VLOOKUP(B211,RPT_LNS_LUONG_CHE_DO!$B$5:$CE$980,73,FALSE)</f>
        <v>0</v>
      </c>
      <c r="S211" s="308">
        <f t="shared" si="0"/>
        <v>7430000</v>
      </c>
      <c r="T211" s="309">
        <f>VLOOKUP(B211,RPT_BAO_HIEM!$B$5:$N$1004,11,FALSE)</f>
        <v>302240</v>
      </c>
      <c r="U211" s="309">
        <f>VLOOKUP(B211,RPT_BAO_HIEM!$B$5:$N$1004,12,FALSE)</f>
        <v>56670</v>
      </c>
      <c r="V211" s="309">
        <f>VLOOKUP(B211,RPT_BAO_HIEM!$B$5:$N$1004,13,FALSE)</f>
        <v>37780</v>
      </c>
      <c r="W211" s="310">
        <f>VLOOKUP(B211,RPT_DOAN_PHI!$B$5:$H$913,7,FALSE)</f>
        <v>67500</v>
      </c>
      <c r="X211" s="309">
        <f>VLOOKUP(B211,RPT_THUE!$B$5:$H$916,7,FALSE)</f>
        <v>0</v>
      </c>
      <c r="Y211" s="309">
        <f t="shared" si="1"/>
        <v>464190</v>
      </c>
      <c r="Z211" s="311">
        <f t="shared" si="2"/>
        <v>6965810</v>
      </c>
      <c r="AA211" s="311"/>
      <c r="AB211" s="311"/>
      <c r="AC211" s="311">
        <f t="shared" si="3"/>
        <v>6965810</v>
      </c>
    </row>
    <row r="212" spans="1:29" ht="17.25" customHeight="1">
      <c r="A212" s="302">
        <f t="shared" si="4"/>
        <v>207</v>
      </c>
      <c r="B212" s="303">
        <f>GD_LCD_HS_LNS!B210</f>
        <v>10668</v>
      </c>
      <c r="C212" s="303" t="str">
        <f>GD_LCD_HS_LNS!C210</f>
        <v>Đới Minh Khoa</v>
      </c>
      <c r="D212" s="303" t="str">
        <f>GD_LCD_HS_LNS!D210</f>
        <v>Nhân viên Bốc xếp</v>
      </c>
      <c r="E212" s="304">
        <f>VLOOKUP(B212,GD_LCD_HS_LNS!$B$4:$E$914,4,FALSE)</f>
        <v>3778000</v>
      </c>
      <c r="F212" s="305">
        <v>10525139453011</v>
      </c>
      <c r="G212" s="306">
        <f>VLOOKUP(B212,GD_CHAM_CONG!$C$6:$AN$912,38,FALSE)</f>
        <v>26</v>
      </c>
      <c r="H212" s="306">
        <f>VLOOKUP(B212,GD_CHAM_CONG!$C$6:$AS$912,39,FALSE)+VLOOKUP(B212,GD_CHAM_CONG!$C$6:$AS$912,40,FALSE)+VLOOKUP(B212,GD_CHAM_CONG!$C$6:$AS$912,41,FALSE)+VLOOKUP(B212,GD_CHAM_CONG!$C$6:$AS$912,42,FALSE)+VLOOKUP(B212,GD_CHAM_CONG!$C$6:$AS$912,43,FALSE)</f>
        <v>0</v>
      </c>
      <c r="I212" s="306">
        <f>VLOOKUP(B212,GD_CHAM_CONG!$C$6:$AV$912,44,FALSE)+VLOOKUP(B212,GD_CHAM_CONG!$C$6:$AV$912,45,FALSE)+VLOOKUP(B212,GD_CHAM_CONG!$C$6:$AV$912,46,FALSE)</f>
        <v>0</v>
      </c>
      <c r="J212" s="306">
        <f>VLOOKUP(B212,GD_CHAM_CONG!$C$6:$AW$912,47,FALSE)</f>
        <v>0</v>
      </c>
      <c r="K212" s="306">
        <f>VLOOKUP(B212,GD_CHAM_CONG!$C$6:$AZ$912,47,FALSE)+VLOOKUP(B212,GD_CHAM_CONG!$C$6:$AZ$912,48,FALSE)</f>
        <v>0</v>
      </c>
      <c r="L212" s="306">
        <f>VLOOKUP(B212,GD_CHAM_CONG!$C$6:$BF$912,50,FALSE)+VLOOKUP(B212,GD_CHAM_CONG!$C$6:$BF$912,51,FALSE)+VLOOKUP(B212,GD_CHAM_CONG!$C$6:$BF$912,52,FALSE)+VLOOKUP(B212,GD_CHAM_CONG!$C$6:$BF$912,53,FALSE)+VLOOKUP(B212,GD_CHAM_CONG!$C$6:$BF$912,54,FALSE)</f>
        <v>0</v>
      </c>
      <c r="M212" s="307">
        <f>VLOOKUP(B212,GD_CHAM_CONG!$C$1:$BJ$397,60,FALSE)</f>
        <v>1</v>
      </c>
      <c r="N212" s="308">
        <f>VLOOKUP(B212,RPT_LNS_LUONG_CHE_DO!$B$5:$BA$976,52,FALSE)</f>
        <v>7155000</v>
      </c>
      <c r="O212" s="308">
        <f>VLOOKUP(B212,RPT_LNS_LUONG_CHE_DO!$B$5:$CA$976,78,FALSE)</f>
        <v>0</v>
      </c>
      <c r="P212" s="308">
        <f>VLOOKUP(B212,RPT_PHU_CAP_TN!$B$5:$G$916,6,FALSE)</f>
        <v>310000</v>
      </c>
      <c r="Q212" s="308">
        <f>VLOOKUP(B212,RPT_TIEN_AN_TRUA!$B$5:$I$957,8,FALSE)</f>
        <v>680000</v>
      </c>
      <c r="R212" s="308">
        <f>VLOOKUP(B212,RPT_LNS_LUONG_CHE_DO!$B$5:$CE$980,74,FALSE)+VLOOKUP(B212,RPT_LNS_LUONG_CHE_DO!$B$5:$CE$980,73,FALSE)</f>
        <v>0</v>
      </c>
      <c r="S212" s="308">
        <f t="shared" si="0"/>
        <v>8145000</v>
      </c>
      <c r="T212" s="309">
        <f>VLOOKUP(B212,RPT_BAO_HIEM!$B$5:$N$1004,11,FALSE)</f>
        <v>302240</v>
      </c>
      <c r="U212" s="309">
        <f>VLOOKUP(B212,RPT_BAO_HIEM!$B$5:$N$1004,12,FALSE)</f>
        <v>56670</v>
      </c>
      <c r="V212" s="309">
        <f>VLOOKUP(B212,RPT_BAO_HIEM!$B$5:$N$1004,13,FALSE)</f>
        <v>37780</v>
      </c>
      <c r="W212" s="310">
        <f>VLOOKUP(B212,RPT_DOAN_PHI!$B$5:$H$913,7,FALSE)</f>
        <v>74650</v>
      </c>
      <c r="X212" s="309">
        <f>VLOOKUP(B212,RPT_THUE!$B$5:$H$916,7,FALSE)</f>
        <v>0</v>
      </c>
      <c r="Y212" s="309">
        <f t="shared" si="1"/>
        <v>471340</v>
      </c>
      <c r="Z212" s="311">
        <f t="shared" si="2"/>
        <v>7673660</v>
      </c>
      <c r="AA212" s="311"/>
      <c r="AB212" s="311"/>
      <c r="AC212" s="311">
        <f t="shared" si="3"/>
        <v>7673660</v>
      </c>
    </row>
    <row r="213" spans="1:29" ht="17.25" customHeight="1">
      <c r="A213" s="302">
        <f t="shared" si="4"/>
        <v>208</v>
      </c>
      <c r="B213" s="303">
        <f>GD_LCD_HS_LNS!B211</f>
        <v>10669</v>
      </c>
      <c r="C213" s="303" t="str">
        <f>GD_LCD_HS_LNS!C211</f>
        <v>Nguyễn Xuân Tân</v>
      </c>
      <c r="D213" s="303" t="str">
        <f>GD_LCD_HS_LNS!D211</f>
        <v>Nhân viên Bốc xếp</v>
      </c>
      <c r="E213" s="304">
        <f>VLOOKUP(B213,GD_LCD_HS_LNS!$B$4:$E$914,4,FALSE)</f>
        <v>3778000</v>
      </c>
      <c r="F213" s="305">
        <v>19025652320019</v>
      </c>
      <c r="G213" s="306">
        <f>VLOOKUP(B213,GD_CHAM_CONG!$C$6:$AN$912,38,FALSE)</f>
        <v>26</v>
      </c>
      <c r="H213" s="306">
        <f>VLOOKUP(B213,GD_CHAM_CONG!$C$6:$AS$912,39,FALSE)+VLOOKUP(B213,GD_CHAM_CONG!$C$6:$AS$912,40,FALSE)+VLOOKUP(B213,GD_CHAM_CONG!$C$6:$AS$912,41,FALSE)+VLOOKUP(B213,GD_CHAM_CONG!$C$6:$AS$912,42,FALSE)+VLOOKUP(B213,GD_CHAM_CONG!$C$6:$AS$912,43,FALSE)</f>
        <v>0</v>
      </c>
      <c r="I213" s="306">
        <f>VLOOKUP(B213,GD_CHAM_CONG!$C$6:$AV$912,44,FALSE)+VLOOKUP(B213,GD_CHAM_CONG!$C$6:$AV$912,45,FALSE)+VLOOKUP(B213,GD_CHAM_CONG!$C$6:$AV$912,46,FALSE)</f>
        <v>0</v>
      </c>
      <c r="J213" s="306">
        <f>VLOOKUP(B213,GD_CHAM_CONG!$C$6:$AW$912,47,FALSE)</f>
        <v>0</v>
      </c>
      <c r="K213" s="306">
        <f>VLOOKUP(B213,GD_CHAM_CONG!$C$6:$AZ$912,47,FALSE)+VLOOKUP(B213,GD_CHAM_CONG!$C$6:$AZ$912,48,FALSE)</f>
        <v>0</v>
      </c>
      <c r="L213" s="306">
        <f>VLOOKUP(B213,GD_CHAM_CONG!$C$6:$BF$912,50,FALSE)+VLOOKUP(B213,GD_CHAM_CONG!$C$6:$BF$912,51,FALSE)+VLOOKUP(B213,GD_CHAM_CONG!$C$6:$BF$912,52,FALSE)+VLOOKUP(B213,GD_CHAM_CONG!$C$6:$BF$912,53,FALSE)+VLOOKUP(B213,GD_CHAM_CONG!$C$6:$BF$912,54,FALSE)</f>
        <v>0</v>
      </c>
      <c r="M213" s="307">
        <f>VLOOKUP(B213,GD_CHAM_CONG!$C$1:$BJ$397,60,FALSE)</f>
        <v>1</v>
      </c>
      <c r="N213" s="308">
        <f>VLOOKUP(B213,RPT_LNS_LUONG_CHE_DO!$B$5:$BA$976,52,FALSE)</f>
        <v>6750000</v>
      </c>
      <c r="O213" s="308">
        <f>VLOOKUP(B213,RPT_LNS_LUONG_CHE_DO!$B$5:$CA$976,78,FALSE)</f>
        <v>0</v>
      </c>
      <c r="P213" s="308">
        <f>VLOOKUP(B213,RPT_PHU_CAP_TN!$B$5:$G$916,6,FALSE)</f>
        <v>155000</v>
      </c>
      <c r="Q213" s="308">
        <f>VLOOKUP(B213,RPT_TIEN_AN_TRUA!$B$5:$I$957,8,FALSE)</f>
        <v>680000</v>
      </c>
      <c r="R213" s="308">
        <f>VLOOKUP(B213,RPT_LNS_LUONG_CHE_DO!$B$5:$CE$980,74,FALSE)+VLOOKUP(B213,RPT_LNS_LUONG_CHE_DO!$B$5:$CE$980,73,FALSE)</f>
        <v>0</v>
      </c>
      <c r="S213" s="308">
        <f t="shared" si="0"/>
        <v>7585000</v>
      </c>
      <c r="T213" s="309">
        <f>VLOOKUP(B213,RPT_BAO_HIEM!$B$5:$N$1004,11,FALSE)</f>
        <v>302240</v>
      </c>
      <c r="U213" s="309">
        <f>VLOOKUP(B213,RPT_BAO_HIEM!$B$5:$N$1004,12,FALSE)</f>
        <v>56670</v>
      </c>
      <c r="V213" s="309">
        <f>VLOOKUP(B213,RPT_BAO_HIEM!$B$5:$N$1004,13,FALSE)</f>
        <v>37780</v>
      </c>
      <c r="W213" s="310">
        <f>VLOOKUP(B213,RPT_DOAN_PHI!$B$5:$H$913,7,FALSE)</f>
        <v>69050</v>
      </c>
      <c r="X213" s="309">
        <f>VLOOKUP(B213,RPT_THUE!$B$5:$H$916,7,FALSE)</f>
        <v>0</v>
      </c>
      <c r="Y213" s="309">
        <f t="shared" si="1"/>
        <v>465740</v>
      </c>
      <c r="Z213" s="311">
        <f t="shared" si="2"/>
        <v>7119260</v>
      </c>
      <c r="AA213" s="311"/>
      <c r="AB213" s="311"/>
      <c r="AC213" s="311">
        <f t="shared" si="3"/>
        <v>7119260</v>
      </c>
    </row>
    <row r="214" spans="1:29" ht="17.25" customHeight="1">
      <c r="A214" s="302">
        <f t="shared" si="4"/>
        <v>209</v>
      </c>
      <c r="B214" s="303">
        <f>GD_LCD_HS_LNS!B212</f>
        <v>10670</v>
      </c>
      <c r="C214" s="303" t="str">
        <f>GD_LCD_HS_LNS!C212</f>
        <v>Nguyễn Văn Toàn</v>
      </c>
      <c r="D214" s="303" t="str">
        <f>GD_LCD_HS_LNS!D212</f>
        <v>Nhân viên Bốc xếp</v>
      </c>
      <c r="E214" s="304">
        <f>VLOOKUP(B214,GD_LCD_HS_LNS!$B$4:$E$914,4,FALSE)</f>
        <v>3778000</v>
      </c>
      <c r="F214" s="305">
        <v>10522162915015</v>
      </c>
      <c r="G214" s="306">
        <f>VLOOKUP(B214,GD_CHAM_CONG!$C$6:$AN$912,38,FALSE)</f>
        <v>26</v>
      </c>
      <c r="H214" s="306">
        <f>VLOOKUP(B214,GD_CHAM_CONG!$C$6:$AS$912,39,FALSE)+VLOOKUP(B214,GD_CHAM_CONG!$C$6:$AS$912,40,FALSE)+VLOOKUP(B214,GD_CHAM_CONG!$C$6:$AS$912,41,FALSE)+VLOOKUP(B214,GD_CHAM_CONG!$C$6:$AS$912,42,FALSE)+VLOOKUP(B214,GD_CHAM_CONG!$C$6:$AS$912,43,FALSE)</f>
        <v>0</v>
      </c>
      <c r="I214" s="306">
        <f>VLOOKUP(B214,GD_CHAM_CONG!$C$6:$AV$912,44,FALSE)+VLOOKUP(B214,GD_CHAM_CONG!$C$6:$AV$912,45,FALSE)+VLOOKUP(B214,GD_CHAM_CONG!$C$6:$AV$912,46,FALSE)</f>
        <v>0</v>
      </c>
      <c r="J214" s="306">
        <f>VLOOKUP(B214,GD_CHAM_CONG!$C$6:$AW$912,47,FALSE)</f>
        <v>0</v>
      </c>
      <c r="K214" s="306">
        <f>VLOOKUP(B214,GD_CHAM_CONG!$C$6:$AZ$912,47,FALSE)+VLOOKUP(B214,GD_CHAM_CONG!$C$6:$AZ$912,48,FALSE)</f>
        <v>0</v>
      </c>
      <c r="L214" s="306">
        <f>VLOOKUP(B214,GD_CHAM_CONG!$C$6:$BF$912,50,FALSE)+VLOOKUP(B214,GD_CHAM_CONG!$C$6:$BF$912,51,FALSE)+VLOOKUP(B214,GD_CHAM_CONG!$C$6:$BF$912,52,FALSE)+VLOOKUP(B214,GD_CHAM_CONG!$C$6:$BF$912,53,FALSE)+VLOOKUP(B214,GD_CHAM_CONG!$C$6:$BF$912,54,FALSE)</f>
        <v>0</v>
      </c>
      <c r="M214" s="307">
        <f>VLOOKUP(B214,GD_CHAM_CONG!$C$1:$BJ$397,60,FALSE)</f>
        <v>1</v>
      </c>
      <c r="N214" s="308">
        <f>VLOOKUP(B214,RPT_LNS_LUONG_CHE_DO!$B$5:$BA$976,52,FALSE)</f>
        <v>8055000</v>
      </c>
      <c r="O214" s="308">
        <f>VLOOKUP(B214,RPT_LNS_LUONG_CHE_DO!$B$5:$CA$976,78,FALSE)</f>
        <v>0</v>
      </c>
      <c r="P214" s="308">
        <f>VLOOKUP(B214,RPT_PHU_CAP_TN!$B$5:$G$916,6,FALSE)</f>
        <v>620000</v>
      </c>
      <c r="Q214" s="308">
        <f>VLOOKUP(B214,RPT_TIEN_AN_TRUA!$B$5:$I$957,8,FALSE)</f>
        <v>680000</v>
      </c>
      <c r="R214" s="308">
        <f>VLOOKUP(B214,RPT_LNS_LUONG_CHE_DO!$B$5:$CE$980,74,FALSE)+VLOOKUP(B214,RPT_LNS_LUONG_CHE_DO!$B$5:$CE$980,73,FALSE)</f>
        <v>0</v>
      </c>
      <c r="S214" s="308">
        <f t="shared" si="0"/>
        <v>9355000</v>
      </c>
      <c r="T214" s="309">
        <f>VLOOKUP(B214,RPT_BAO_HIEM!$B$5:$N$1004,11,FALSE)</f>
        <v>302240</v>
      </c>
      <c r="U214" s="309">
        <f>VLOOKUP(B214,RPT_BAO_HIEM!$B$5:$N$1004,12,FALSE)</f>
        <v>56670</v>
      </c>
      <c r="V214" s="309">
        <f>VLOOKUP(B214,RPT_BAO_HIEM!$B$5:$N$1004,13,FALSE)</f>
        <v>37780</v>
      </c>
      <c r="W214" s="310">
        <f>VLOOKUP(B214,RPT_DOAN_PHI!$B$5:$H$913,7,FALSE)</f>
        <v>86750</v>
      </c>
      <c r="X214" s="309">
        <f>VLOOKUP(B214,RPT_THUE!$B$5:$H$916,7,FALSE)</f>
        <v>0</v>
      </c>
      <c r="Y214" s="309">
        <f t="shared" si="1"/>
        <v>483440</v>
      </c>
      <c r="Z214" s="311">
        <f t="shared" si="2"/>
        <v>8871560</v>
      </c>
      <c r="AA214" s="311"/>
      <c r="AB214" s="311"/>
      <c r="AC214" s="311">
        <f t="shared" si="3"/>
        <v>8871560</v>
      </c>
    </row>
    <row r="215" spans="1:29" ht="17.25" customHeight="1">
      <c r="A215" s="302">
        <f t="shared" si="4"/>
        <v>210</v>
      </c>
      <c r="B215" s="303">
        <f>GD_LCD_HS_LNS!B213</f>
        <v>10672</v>
      </c>
      <c r="C215" s="303" t="str">
        <f>GD_LCD_HS_LNS!C213</f>
        <v>Triệu Tuấn Anh</v>
      </c>
      <c r="D215" s="303" t="str">
        <f>GD_LCD_HS_LNS!D213</f>
        <v>Nhân viên Bốc xếp</v>
      </c>
      <c r="E215" s="304">
        <f>VLOOKUP(B215,GD_LCD_HS_LNS!$B$4:$E$914,4,FALSE)</f>
        <v>4166000</v>
      </c>
      <c r="F215" s="305">
        <v>10522162888018</v>
      </c>
      <c r="G215" s="306">
        <f>VLOOKUP(B215,GD_CHAM_CONG!$C$6:$AN$912,38,FALSE)</f>
        <v>26</v>
      </c>
      <c r="H215" s="306">
        <f>VLOOKUP(B215,GD_CHAM_CONG!$C$6:$AS$912,39,FALSE)+VLOOKUP(B215,GD_CHAM_CONG!$C$6:$AS$912,40,FALSE)+VLOOKUP(B215,GD_CHAM_CONG!$C$6:$AS$912,41,FALSE)+VLOOKUP(B215,GD_CHAM_CONG!$C$6:$AS$912,42,FALSE)+VLOOKUP(B215,GD_CHAM_CONG!$C$6:$AS$912,43,FALSE)</f>
        <v>0</v>
      </c>
      <c r="I215" s="306">
        <f>VLOOKUP(B215,GD_CHAM_CONG!$C$6:$AV$912,44,FALSE)+VLOOKUP(B215,GD_CHAM_CONG!$C$6:$AV$912,45,FALSE)+VLOOKUP(B215,GD_CHAM_CONG!$C$6:$AV$912,46,FALSE)</f>
        <v>0</v>
      </c>
      <c r="J215" s="306">
        <f>VLOOKUP(B215,GD_CHAM_CONG!$C$6:$AW$912,47,FALSE)</f>
        <v>0</v>
      </c>
      <c r="K215" s="306">
        <f>VLOOKUP(B215,GD_CHAM_CONG!$C$6:$AZ$912,47,FALSE)+VLOOKUP(B215,GD_CHAM_CONG!$C$6:$AZ$912,48,FALSE)</f>
        <v>0</v>
      </c>
      <c r="L215" s="306">
        <f>VLOOKUP(B215,GD_CHAM_CONG!$C$6:$BF$912,50,FALSE)+VLOOKUP(B215,GD_CHAM_CONG!$C$6:$BF$912,51,FALSE)+VLOOKUP(B215,GD_CHAM_CONG!$C$6:$BF$912,52,FALSE)+VLOOKUP(B215,GD_CHAM_CONG!$C$6:$BF$912,53,FALSE)+VLOOKUP(B215,GD_CHAM_CONG!$C$6:$BF$912,54,FALSE)</f>
        <v>0</v>
      </c>
      <c r="M215" s="307">
        <f>VLOOKUP(B215,GD_CHAM_CONG!$C$1:$BJ$397,60,FALSE)</f>
        <v>1</v>
      </c>
      <c r="N215" s="308">
        <f>VLOOKUP(B215,RPT_LNS_LUONG_CHE_DO!$B$5:$BA$976,52,FALSE)</f>
        <v>7560000</v>
      </c>
      <c r="O215" s="308">
        <f>VLOOKUP(B215,RPT_LNS_LUONG_CHE_DO!$B$5:$CA$976,78,FALSE)</f>
        <v>0</v>
      </c>
      <c r="P215" s="308">
        <f>VLOOKUP(B215,RPT_PHU_CAP_TN!$B$5:$G$916,6,FALSE)</f>
        <v>0</v>
      </c>
      <c r="Q215" s="308">
        <f>VLOOKUP(B215,RPT_TIEN_AN_TRUA!$B$5:$I$957,8,FALSE)</f>
        <v>680000</v>
      </c>
      <c r="R215" s="308">
        <f>VLOOKUP(B215,RPT_LNS_LUONG_CHE_DO!$B$5:$CE$980,74,FALSE)+VLOOKUP(B215,RPT_LNS_LUONG_CHE_DO!$B$5:$CE$980,73,FALSE)</f>
        <v>0</v>
      </c>
      <c r="S215" s="308">
        <f t="shared" si="0"/>
        <v>8240000</v>
      </c>
      <c r="T215" s="309">
        <f>VLOOKUP(B215,RPT_BAO_HIEM!$B$5:$N$1004,11,FALSE)</f>
        <v>333280</v>
      </c>
      <c r="U215" s="309">
        <f>VLOOKUP(B215,RPT_BAO_HIEM!$B$5:$N$1004,12,FALSE)</f>
        <v>62490</v>
      </c>
      <c r="V215" s="309">
        <f>VLOOKUP(B215,RPT_BAO_HIEM!$B$5:$N$1004,13,FALSE)</f>
        <v>41660</v>
      </c>
      <c r="W215" s="310">
        <f>VLOOKUP(B215,RPT_DOAN_PHI!$B$5:$H$913,7,FALSE)</f>
        <v>75600</v>
      </c>
      <c r="X215" s="309">
        <f>VLOOKUP(B215,RPT_THUE!$B$5:$H$916,7,FALSE)</f>
        <v>0</v>
      </c>
      <c r="Y215" s="309">
        <f t="shared" si="1"/>
        <v>513030</v>
      </c>
      <c r="Z215" s="311">
        <f t="shared" si="2"/>
        <v>7726970</v>
      </c>
      <c r="AA215" s="311"/>
      <c r="AB215" s="311"/>
      <c r="AC215" s="311">
        <f t="shared" si="3"/>
        <v>7726970</v>
      </c>
    </row>
    <row r="216" spans="1:29" ht="17.25" customHeight="1">
      <c r="A216" s="302">
        <f t="shared" si="4"/>
        <v>211</v>
      </c>
      <c r="B216" s="303">
        <f>GD_LCD_HS_LNS!B214</f>
        <v>10674</v>
      </c>
      <c r="C216" s="303" t="str">
        <f>GD_LCD_HS_LNS!C214</f>
        <v>Nguyễn Văn Tuế</v>
      </c>
      <c r="D216" s="303" t="str">
        <f>GD_LCD_HS_LNS!D214</f>
        <v>Nhân viên Bốc xếp</v>
      </c>
      <c r="E216" s="304">
        <f>VLOOKUP(B216,GD_LCD_HS_LNS!$B$4:$E$914,4,FALSE)</f>
        <v>3778000</v>
      </c>
      <c r="F216" s="305">
        <v>10523498981012</v>
      </c>
      <c r="G216" s="306">
        <f>VLOOKUP(B216,GD_CHAM_CONG!$C$6:$AN$912,38,FALSE)</f>
        <v>20</v>
      </c>
      <c r="H216" s="306">
        <f>VLOOKUP(B216,GD_CHAM_CONG!$C$6:$AS$912,39,FALSE)+VLOOKUP(B216,GD_CHAM_CONG!$C$6:$AS$912,40,FALSE)+VLOOKUP(B216,GD_CHAM_CONG!$C$6:$AS$912,41,FALSE)+VLOOKUP(B216,GD_CHAM_CONG!$C$6:$AS$912,42,FALSE)+VLOOKUP(B216,GD_CHAM_CONG!$C$6:$AS$912,43,FALSE)</f>
        <v>0</v>
      </c>
      <c r="I216" s="306">
        <f>VLOOKUP(B216,GD_CHAM_CONG!$C$6:$AV$912,44,FALSE)+VLOOKUP(B216,GD_CHAM_CONG!$C$6:$AV$912,45,FALSE)+VLOOKUP(B216,GD_CHAM_CONG!$C$6:$AV$912,46,FALSE)</f>
        <v>0</v>
      </c>
      <c r="J216" s="306">
        <f>VLOOKUP(B216,GD_CHAM_CONG!$C$6:$AW$912,47,FALSE)</f>
        <v>0</v>
      </c>
      <c r="K216" s="306">
        <f>VLOOKUP(B216,GD_CHAM_CONG!$C$6:$AZ$912,47,FALSE)+VLOOKUP(B216,GD_CHAM_CONG!$C$6:$AZ$912,48,FALSE)</f>
        <v>6</v>
      </c>
      <c r="L216" s="306">
        <f>VLOOKUP(B216,GD_CHAM_CONG!$C$6:$BF$912,50,FALSE)+VLOOKUP(B216,GD_CHAM_CONG!$C$6:$BF$912,51,FALSE)+VLOOKUP(B216,GD_CHAM_CONG!$C$6:$BF$912,52,FALSE)+VLOOKUP(B216,GD_CHAM_CONG!$C$6:$BF$912,53,FALSE)+VLOOKUP(B216,GD_CHAM_CONG!$C$6:$BF$912,54,FALSE)</f>
        <v>0</v>
      </c>
      <c r="M216" s="316">
        <f>VLOOKUP(B216,GD_CHAM_CONG!$C$1:$BJ$397,60,FALSE)</f>
        <v>1</v>
      </c>
      <c r="N216" s="308">
        <f>VLOOKUP(B216,RPT_LNS_LUONG_CHE_DO!$B$5:$BA$976,52,FALSE)</f>
        <v>5503846.153846154</v>
      </c>
      <c r="O216" s="308">
        <f>VLOOKUP(B216,RPT_LNS_LUONG_CHE_DO!$B$5:$CA$976,78,FALSE)</f>
        <v>871846.15384615387</v>
      </c>
      <c r="P216" s="308">
        <f>VLOOKUP(B216,RPT_PHU_CAP_TN!$B$5:$G$916,6,FALSE)</f>
        <v>238461.5384615385</v>
      </c>
      <c r="Q216" s="308">
        <f>VLOOKUP(B216,RPT_TIEN_AN_TRUA!$B$5:$I$957,8,FALSE)</f>
        <v>523076.92307692312</v>
      </c>
      <c r="R216" s="308">
        <f>VLOOKUP(B216,RPT_LNS_LUONG_CHE_DO!$B$5:$CE$980,74,FALSE)+VLOOKUP(B216,RPT_LNS_LUONG_CHE_DO!$B$5:$CE$980,73,FALSE)</f>
        <v>0</v>
      </c>
      <c r="S216" s="308">
        <f t="shared" si="0"/>
        <v>7137230.769230769</v>
      </c>
      <c r="T216" s="309">
        <f>VLOOKUP(B216,RPT_BAO_HIEM!$B$5:$N$1004,11,FALSE)</f>
        <v>302240</v>
      </c>
      <c r="U216" s="309">
        <f>VLOOKUP(B216,RPT_BAO_HIEM!$B$5:$N$1004,12,FALSE)</f>
        <v>56670</v>
      </c>
      <c r="V216" s="309">
        <f>VLOOKUP(B216,RPT_BAO_HIEM!$B$5:$N$1004,13,FALSE)</f>
        <v>37780</v>
      </c>
      <c r="W216" s="310">
        <f>VLOOKUP(B216,RPT_DOAN_PHI!$B$5:$H$913,7,FALSE)</f>
        <v>66142</v>
      </c>
      <c r="X216" s="309">
        <f>VLOOKUP(B216,RPT_THUE!$B$5:$H$916,7,FALSE)</f>
        <v>0</v>
      </c>
      <c r="Y216" s="309">
        <f t="shared" si="1"/>
        <v>462832</v>
      </c>
      <c r="Z216" s="311">
        <f t="shared" si="2"/>
        <v>6674398.769230769</v>
      </c>
      <c r="AA216" s="311"/>
      <c r="AB216" s="311"/>
      <c r="AC216" s="311">
        <f t="shared" si="3"/>
        <v>6674398.769230769</v>
      </c>
    </row>
    <row r="217" spans="1:29" ht="17.25" customHeight="1">
      <c r="A217" s="302">
        <f t="shared" si="4"/>
        <v>212</v>
      </c>
      <c r="B217" s="303">
        <f>GD_LCD_HS_LNS!B215</f>
        <v>10675</v>
      </c>
      <c r="C217" s="303" t="str">
        <f>GD_LCD_HS_LNS!C215</f>
        <v>Phạm Văn Bảy</v>
      </c>
      <c r="D217" s="303" t="str">
        <f>GD_LCD_HS_LNS!D215</f>
        <v>Nhân viên Bốc xếp</v>
      </c>
      <c r="E217" s="304">
        <f>VLOOKUP(B217,GD_LCD_HS_LNS!$B$4:$E$914,4,FALSE)</f>
        <v>3778000</v>
      </c>
      <c r="F217" s="305">
        <v>10523215468012</v>
      </c>
      <c r="G217" s="306">
        <f>VLOOKUP(B217,GD_CHAM_CONG!$C$6:$AN$912,38,FALSE)</f>
        <v>26</v>
      </c>
      <c r="H217" s="306">
        <f>VLOOKUP(B217,GD_CHAM_CONG!$C$6:$AS$912,39,FALSE)+VLOOKUP(B217,GD_CHAM_CONG!$C$6:$AS$912,40,FALSE)+VLOOKUP(B217,GD_CHAM_CONG!$C$6:$AS$912,41,FALSE)+VLOOKUP(B217,GD_CHAM_CONG!$C$6:$AS$912,42,FALSE)+VLOOKUP(B217,GD_CHAM_CONG!$C$6:$AS$912,43,FALSE)</f>
        <v>0</v>
      </c>
      <c r="I217" s="306">
        <f>VLOOKUP(B217,GD_CHAM_CONG!$C$6:$AV$912,44,FALSE)+VLOOKUP(B217,GD_CHAM_CONG!$C$6:$AV$912,45,FALSE)+VLOOKUP(B217,GD_CHAM_CONG!$C$6:$AV$912,46,FALSE)</f>
        <v>0</v>
      </c>
      <c r="J217" s="306">
        <f>VLOOKUP(B217,GD_CHAM_CONG!$C$6:$AW$912,47,FALSE)</f>
        <v>0</v>
      </c>
      <c r="K217" s="306">
        <f>VLOOKUP(B217,GD_CHAM_CONG!$C$6:$AZ$912,47,FALSE)+VLOOKUP(B217,GD_CHAM_CONG!$C$6:$AZ$912,48,FALSE)</f>
        <v>0</v>
      </c>
      <c r="L217" s="306">
        <f>VLOOKUP(B217,GD_CHAM_CONG!$C$6:$BF$912,50,FALSE)+VLOOKUP(B217,GD_CHAM_CONG!$C$6:$BF$912,51,FALSE)+VLOOKUP(B217,GD_CHAM_CONG!$C$6:$BF$912,52,FALSE)+VLOOKUP(B217,GD_CHAM_CONG!$C$6:$BF$912,53,FALSE)+VLOOKUP(B217,GD_CHAM_CONG!$C$6:$BF$912,54,FALSE)</f>
        <v>0</v>
      </c>
      <c r="M217" s="307">
        <f>VLOOKUP(B217,GD_CHAM_CONG!$C$1:$BJ$397,60,FALSE)</f>
        <v>1</v>
      </c>
      <c r="N217" s="308">
        <f>VLOOKUP(B217,RPT_LNS_LUONG_CHE_DO!$B$5:$BA$976,52,FALSE)</f>
        <v>7155000</v>
      </c>
      <c r="O217" s="308">
        <f>VLOOKUP(B217,RPT_LNS_LUONG_CHE_DO!$B$5:$CA$976,78,FALSE)</f>
        <v>0</v>
      </c>
      <c r="P217" s="308">
        <f>VLOOKUP(B217,RPT_PHU_CAP_TN!$B$5:$G$916,6,FALSE)</f>
        <v>155000</v>
      </c>
      <c r="Q217" s="308">
        <f>VLOOKUP(B217,RPT_TIEN_AN_TRUA!$B$5:$I$957,8,FALSE)</f>
        <v>680000</v>
      </c>
      <c r="R217" s="308">
        <f>VLOOKUP(B217,RPT_LNS_LUONG_CHE_DO!$B$5:$CE$980,74,FALSE)+VLOOKUP(B217,RPT_LNS_LUONG_CHE_DO!$B$5:$CE$980,73,FALSE)</f>
        <v>0</v>
      </c>
      <c r="S217" s="308">
        <f t="shared" si="0"/>
        <v>7990000</v>
      </c>
      <c r="T217" s="309">
        <f>VLOOKUP(B217,RPT_BAO_HIEM!$B$5:$N$1004,11,FALSE)</f>
        <v>302240</v>
      </c>
      <c r="U217" s="309">
        <f>VLOOKUP(B217,RPT_BAO_HIEM!$B$5:$N$1004,12,FALSE)</f>
        <v>56670</v>
      </c>
      <c r="V217" s="309">
        <f>VLOOKUP(B217,RPT_BAO_HIEM!$B$5:$N$1004,13,FALSE)</f>
        <v>37780</v>
      </c>
      <c r="W217" s="310">
        <f>VLOOKUP(B217,RPT_DOAN_PHI!$B$5:$H$913,7,FALSE)</f>
        <v>73100</v>
      </c>
      <c r="X217" s="309">
        <f>VLOOKUP(B217,RPT_THUE!$B$5:$H$916,7,FALSE)</f>
        <v>0</v>
      </c>
      <c r="Y217" s="309">
        <f t="shared" si="1"/>
        <v>469790</v>
      </c>
      <c r="Z217" s="311">
        <f t="shared" si="2"/>
        <v>7520210</v>
      </c>
      <c r="AA217" s="311"/>
      <c r="AB217" s="311"/>
      <c r="AC217" s="311">
        <f t="shared" si="3"/>
        <v>7520210</v>
      </c>
    </row>
    <row r="218" spans="1:29" ht="17.25" customHeight="1">
      <c r="A218" s="302">
        <f t="shared" si="4"/>
        <v>213</v>
      </c>
      <c r="B218" s="303">
        <f>GD_LCD_HS_LNS!B216</f>
        <v>10676</v>
      </c>
      <c r="C218" s="303" t="str">
        <f>GD_LCD_HS_LNS!C216</f>
        <v>Vương Khắc Hòa</v>
      </c>
      <c r="D218" s="303" t="str">
        <f>GD_LCD_HS_LNS!D216</f>
        <v>NV Lái xe - VHTTB</v>
      </c>
      <c r="E218" s="304">
        <f>VLOOKUP(B218,GD_LCD_HS_LNS!$B$4:$E$914,4,FALSE)</f>
        <v>4166000</v>
      </c>
      <c r="F218" s="305">
        <v>10522162941016</v>
      </c>
      <c r="G218" s="306">
        <f>VLOOKUP(B218,GD_CHAM_CONG!$C$6:$AN$912,38,FALSE)</f>
        <v>26</v>
      </c>
      <c r="H218" s="306">
        <f>VLOOKUP(B218,GD_CHAM_CONG!$C$6:$AS$912,39,FALSE)+VLOOKUP(B218,GD_CHAM_CONG!$C$6:$AS$912,40,FALSE)+VLOOKUP(B218,GD_CHAM_CONG!$C$6:$AS$912,41,FALSE)+VLOOKUP(B218,GD_CHAM_CONG!$C$6:$AS$912,42,FALSE)+VLOOKUP(B218,GD_CHAM_CONG!$C$6:$AS$912,43,FALSE)</f>
        <v>0</v>
      </c>
      <c r="I218" s="306">
        <f>VLOOKUP(B218,GD_CHAM_CONG!$C$6:$AV$912,44,FALSE)+VLOOKUP(B218,GD_CHAM_CONG!$C$6:$AV$912,45,FALSE)+VLOOKUP(B218,GD_CHAM_CONG!$C$6:$AV$912,46,FALSE)</f>
        <v>0</v>
      </c>
      <c r="J218" s="306">
        <f>VLOOKUP(B218,GD_CHAM_CONG!$C$6:$AW$912,47,FALSE)</f>
        <v>0</v>
      </c>
      <c r="K218" s="306">
        <f>VLOOKUP(B218,GD_CHAM_CONG!$C$6:$AZ$912,47,FALSE)+VLOOKUP(B218,GD_CHAM_CONG!$C$6:$AZ$912,48,FALSE)</f>
        <v>0</v>
      </c>
      <c r="L218" s="306">
        <f>VLOOKUP(B218,GD_CHAM_CONG!$C$6:$BF$912,50,FALSE)+VLOOKUP(B218,GD_CHAM_CONG!$C$6:$BF$912,51,FALSE)+VLOOKUP(B218,GD_CHAM_CONG!$C$6:$BF$912,52,FALSE)+VLOOKUP(B218,GD_CHAM_CONG!$C$6:$BF$912,53,FALSE)+VLOOKUP(B218,GD_CHAM_CONG!$C$6:$BF$912,54,FALSE)</f>
        <v>0</v>
      </c>
      <c r="M218" s="307">
        <f>VLOOKUP(B218,GD_CHAM_CONG!$C$1:$BJ$397,60,FALSE)</f>
        <v>1.05</v>
      </c>
      <c r="N218" s="308">
        <f>VLOOKUP(B218,RPT_LNS_LUONG_CHE_DO!$B$5:$BA$976,52,FALSE)</f>
        <v>7938000</v>
      </c>
      <c r="O218" s="308">
        <f>VLOOKUP(B218,RPT_LNS_LUONG_CHE_DO!$B$5:$CA$976,78,FALSE)</f>
        <v>0</v>
      </c>
      <c r="P218" s="308">
        <f>VLOOKUP(B218,RPT_PHU_CAP_TN!$B$5:$G$916,6,FALSE)</f>
        <v>0</v>
      </c>
      <c r="Q218" s="308">
        <f>VLOOKUP(B218,RPT_TIEN_AN_TRUA!$B$5:$I$957,8,FALSE)</f>
        <v>680000</v>
      </c>
      <c r="R218" s="308">
        <f>VLOOKUP(B218,RPT_LNS_LUONG_CHE_DO!$B$5:$CE$980,74,FALSE)+VLOOKUP(B218,RPT_LNS_LUONG_CHE_DO!$B$5:$CE$980,73,FALSE)</f>
        <v>0</v>
      </c>
      <c r="S218" s="308">
        <f t="shared" si="0"/>
        <v>8618000</v>
      </c>
      <c r="T218" s="309">
        <f>VLOOKUP(B218,RPT_BAO_HIEM!$B$5:$N$1004,11,FALSE)</f>
        <v>333280</v>
      </c>
      <c r="U218" s="309">
        <f>VLOOKUP(B218,RPT_BAO_HIEM!$B$5:$N$1004,12,FALSE)</f>
        <v>62490</v>
      </c>
      <c r="V218" s="309">
        <f>VLOOKUP(B218,RPT_BAO_HIEM!$B$5:$N$1004,13,FALSE)</f>
        <v>41660</v>
      </c>
      <c r="W218" s="310">
        <f>VLOOKUP(B218,RPT_DOAN_PHI!$B$5:$H$913,7,FALSE)</f>
        <v>79380</v>
      </c>
      <c r="X218" s="309">
        <f>VLOOKUP(B218,RPT_THUE!$B$5:$H$916,7,FALSE)</f>
        <v>0</v>
      </c>
      <c r="Y218" s="309">
        <f t="shared" si="1"/>
        <v>516810</v>
      </c>
      <c r="Z218" s="311">
        <f t="shared" si="2"/>
        <v>8101190</v>
      </c>
      <c r="AA218" s="311"/>
      <c r="AB218" s="311"/>
      <c r="AC218" s="311">
        <f t="shared" si="3"/>
        <v>8101190</v>
      </c>
    </row>
    <row r="219" spans="1:29" ht="17.25" customHeight="1">
      <c r="A219" s="302">
        <f t="shared" si="4"/>
        <v>214</v>
      </c>
      <c r="B219" s="303">
        <f>GD_LCD_HS_LNS!B217</f>
        <v>10677</v>
      </c>
      <c r="C219" s="303" t="str">
        <f>GD_LCD_HS_LNS!C217</f>
        <v>Vũ Văn Thành</v>
      </c>
      <c r="D219" s="303" t="str">
        <f>GD_LCD_HS_LNS!D217</f>
        <v>Nhân viên Bốc xếp</v>
      </c>
      <c r="E219" s="304">
        <f>VLOOKUP(B219,GD_LCD_HS_LNS!$B$4:$E$914,4,FALSE)</f>
        <v>3778000</v>
      </c>
      <c r="F219" s="305">
        <v>10523498949011</v>
      </c>
      <c r="G219" s="306">
        <f>VLOOKUP(B219,GD_CHAM_CONG!$C$6:$AN$912,38,FALSE)</f>
        <v>26</v>
      </c>
      <c r="H219" s="306">
        <f>VLOOKUP(B219,GD_CHAM_CONG!$C$6:$AS$912,39,FALSE)+VLOOKUP(B219,GD_CHAM_CONG!$C$6:$AS$912,40,FALSE)+VLOOKUP(B219,GD_CHAM_CONG!$C$6:$AS$912,41,FALSE)+VLOOKUP(B219,GD_CHAM_CONG!$C$6:$AS$912,42,FALSE)+VLOOKUP(B219,GD_CHAM_CONG!$C$6:$AS$912,43,FALSE)</f>
        <v>0</v>
      </c>
      <c r="I219" s="306">
        <f>VLOOKUP(B219,GD_CHAM_CONG!$C$6:$AV$912,44,FALSE)+VLOOKUP(B219,GD_CHAM_CONG!$C$6:$AV$912,45,FALSE)+VLOOKUP(B219,GD_CHAM_CONG!$C$6:$AV$912,46,FALSE)</f>
        <v>0</v>
      </c>
      <c r="J219" s="306">
        <f>VLOOKUP(B219,GD_CHAM_CONG!$C$6:$AW$912,47,FALSE)</f>
        <v>0</v>
      </c>
      <c r="K219" s="306">
        <f>VLOOKUP(B219,GD_CHAM_CONG!$C$6:$AZ$912,47,FALSE)+VLOOKUP(B219,GD_CHAM_CONG!$C$6:$AZ$912,48,FALSE)</f>
        <v>0</v>
      </c>
      <c r="L219" s="306">
        <f>VLOOKUP(B219,GD_CHAM_CONG!$C$6:$BF$912,50,FALSE)+VLOOKUP(B219,GD_CHAM_CONG!$C$6:$BF$912,51,FALSE)+VLOOKUP(B219,GD_CHAM_CONG!$C$6:$BF$912,52,FALSE)+VLOOKUP(B219,GD_CHAM_CONG!$C$6:$BF$912,53,FALSE)+VLOOKUP(B219,GD_CHAM_CONG!$C$6:$BF$912,54,FALSE)</f>
        <v>0</v>
      </c>
      <c r="M219" s="307">
        <f>VLOOKUP(B219,GD_CHAM_CONG!$C$1:$BJ$397,60,FALSE)</f>
        <v>1</v>
      </c>
      <c r="N219" s="308">
        <f>VLOOKUP(B219,RPT_LNS_LUONG_CHE_DO!$B$5:$BA$976,52,FALSE)</f>
        <v>7155000</v>
      </c>
      <c r="O219" s="308">
        <f>VLOOKUP(B219,RPT_LNS_LUONG_CHE_DO!$B$5:$CA$976,78,FALSE)</f>
        <v>0</v>
      </c>
      <c r="P219" s="308">
        <f>VLOOKUP(B219,RPT_PHU_CAP_TN!$B$5:$G$916,6,FALSE)</f>
        <v>0</v>
      </c>
      <c r="Q219" s="308">
        <f>VLOOKUP(B219,RPT_TIEN_AN_TRUA!$B$5:$I$957,8,FALSE)</f>
        <v>680000</v>
      </c>
      <c r="R219" s="308">
        <f>VLOOKUP(B219,RPT_LNS_LUONG_CHE_DO!$B$5:$CE$980,74,FALSE)+VLOOKUP(B219,RPT_LNS_LUONG_CHE_DO!$B$5:$CE$980,73,FALSE)</f>
        <v>0</v>
      </c>
      <c r="S219" s="308">
        <f t="shared" si="0"/>
        <v>7835000</v>
      </c>
      <c r="T219" s="309">
        <f>VLOOKUP(B219,RPT_BAO_HIEM!$B$5:$N$1004,11,FALSE)</f>
        <v>302240</v>
      </c>
      <c r="U219" s="309">
        <f>VLOOKUP(B219,RPT_BAO_HIEM!$B$5:$N$1004,12,FALSE)</f>
        <v>56670</v>
      </c>
      <c r="V219" s="309">
        <f>VLOOKUP(B219,RPT_BAO_HIEM!$B$5:$N$1004,13,FALSE)</f>
        <v>37780</v>
      </c>
      <c r="W219" s="310">
        <f>VLOOKUP(B219,RPT_DOAN_PHI!$B$5:$H$913,7,FALSE)</f>
        <v>71550</v>
      </c>
      <c r="X219" s="309">
        <f>VLOOKUP(B219,RPT_THUE!$B$5:$H$916,7,FALSE)</f>
        <v>0</v>
      </c>
      <c r="Y219" s="309">
        <f t="shared" si="1"/>
        <v>468240</v>
      </c>
      <c r="Z219" s="311">
        <f t="shared" si="2"/>
        <v>7366760</v>
      </c>
      <c r="AA219" s="311"/>
      <c r="AB219" s="311"/>
      <c r="AC219" s="311">
        <f t="shared" si="3"/>
        <v>7366760</v>
      </c>
    </row>
    <row r="220" spans="1:29" ht="17.25" customHeight="1">
      <c r="A220" s="302">
        <f t="shared" si="4"/>
        <v>215</v>
      </c>
      <c r="B220" s="303">
        <f>GD_LCD_HS_LNS!B218</f>
        <v>10678</v>
      </c>
      <c r="C220" s="303" t="str">
        <f>GD_LCD_HS_LNS!C218</f>
        <v>Phạm Thanh Quang</v>
      </c>
      <c r="D220" s="303" t="str">
        <f>GD_LCD_HS_LNS!D218</f>
        <v>Nhân viên Bốc xếp</v>
      </c>
      <c r="E220" s="304">
        <f>VLOOKUP(B220,GD_LCD_HS_LNS!$B$4:$E$914,4,FALSE)</f>
        <v>3778000</v>
      </c>
      <c r="F220" s="305">
        <v>10523498951016</v>
      </c>
      <c r="G220" s="306">
        <f>VLOOKUP(B220,GD_CHAM_CONG!$C$6:$AN$912,38,FALSE)</f>
        <v>26</v>
      </c>
      <c r="H220" s="306">
        <f>VLOOKUP(B220,GD_CHAM_CONG!$C$6:$AS$912,39,FALSE)+VLOOKUP(B220,GD_CHAM_CONG!$C$6:$AS$912,40,FALSE)+VLOOKUP(B220,GD_CHAM_CONG!$C$6:$AS$912,41,FALSE)+VLOOKUP(B220,GD_CHAM_CONG!$C$6:$AS$912,42,FALSE)+VLOOKUP(B220,GD_CHAM_CONG!$C$6:$AS$912,43,FALSE)</f>
        <v>0</v>
      </c>
      <c r="I220" s="306">
        <f>VLOOKUP(B220,GD_CHAM_CONG!$C$6:$AV$912,44,FALSE)+VLOOKUP(B220,GD_CHAM_CONG!$C$6:$AV$912,45,FALSE)+VLOOKUP(B220,GD_CHAM_CONG!$C$6:$AV$912,46,FALSE)</f>
        <v>0</v>
      </c>
      <c r="J220" s="306">
        <f>VLOOKUP(B220,GD_CHAM_CONG!$C$6:$AW$912,47,FALSE)</f>
        <v>0</v>
      </c>
      <c r="K220" s="306">
        <f>VLOOKUP(B220,GD_CHAM_CONG!$C$6:$AZ$912,47,FALSE)+VLOOKUP(B220,GD_CHAM_CONG!$C$6:$AZ$912,48,FALSE)</f>
        <v>0</v>
      </c>
      <c r="L220" s="306">
        <f>VLOOKUP(B220,GD_CHAM_CONG!$C$6:$BF$912,50,FALSE)+VLOOKUP(B220,GD_CHAM_CONG!$C$6:$BF$912,51,FALSE)+VLOOKUP(B220,GD_CHAM_CONG!$C$6:$BF$912,52,FALSE)+VLOOKUP(B220,GD_CHAM_CONG!$C$6:$BF$912,53,FALSE)+VLOOKUP(B220,GD_CHAM_CONG!$C$6:$BF$912,54,FALSE)</f>
        <v>0</v>
      </c>
      <c r="M220" s="307">
        <f>VLOOKUP(B220,GD_CHAM_CONG!$C$1:$BJ$397,60,FALSE)</f>
        <v>1</v>
      </c>
      <c r="N220" s="308">
        <f>VLOOKUP(B220,RPT_LNS_LUONG_CHE_DO!$B$5:$BA$976,52,FALSE)</f>
        <v>6750000</v>
      </c>
      <c r="O220" s="308">
        <f>VLOOKUP(B220,RPT_LNS_LUONG_CHE_DO!$B$5:$CA$976,78,FALSE)</f>
        <v>0</v>
      </c>
      <c r="P220" s="308">
        <f>VLOOKUP(B220,RPT_PHU_CAP_TN!$B$5:$G$916,6,FALSE)</f>
        <v>155000</v>
      </c>
      <c r="Q220" s="308">
        <f>VLOOKUP(B220,RPT_TIEN_AN_TRUA!$B$5:$I$957,8,FALSE)</f>
        <v>680000</v>
      </c>
      <c r="R220" s="308">
        <f>VLOOKUP(B220,RPT_LNS_LUONG_CHE_DO!$B$5:$CE$980,74,FALSE)+VLOOKUP(B220,RPT_LNS_LUONG_CHE_DO!$B$5:$CE$980,73,FALSE)</f>
        <v>0</v>
      </c>
      <c r="S220" s="308">
        <f t="shared" si="0"/>
        <v>7585000</v>
      </c>
      <c r="T220" s="309">
        <f>VLOOKUP(B220,RPT_BAO_HIEM!$B$5:$N$1004,11,FALSE)</f>
        <v>302240</v>
      </c>
      <c r="U220" s="309">
        <f>VLOOKUP(B220,RPT_BAO_HIEM!$B$5:$N$1004,12,FALSE)</f>
        <v>56670</v>
      </c>
      <c r="V220" s="309">
        <f>VLOOKUP(B220,RPT_BAO_HIEM!$B$5:$N$1004,13,FALSE)</f>
        <v>37780</v>
      </c>
      <c r="W220" s="310">
        <f>VLOOKUP(B220,RPT_DOAN_PHI!$B$5:$H$913,7,FALSE)</f>
        <v>69050</v>
      </c>
      <c r="X220" s="309">
        <f>VLOOKUP(B220,RPT_THUE!$B$5:$H$916,7,FALSE)</f>
        <v>0</v>
      </c>
      <c r="Y220" s="309">
        <f t="shared" si="1"/>
        <v>465740</v>
      </c>
      <c r="Z220" s="311">
        <f t="shared" si="2"/>
        <v>7119260</v>
      </c>
      <c r="AA220" s="311"/>
      <c r="AB220" s="311"/>
      <c r="AC220" s="311">
        <f t="shared" si="3"/>
        <v>7119260</v>
      </c>
    </row>
    <row r="221" spans="1:29" ht="17.25" customHeight="1">
      <c r="A221" s="302">
        <f t="shared" si="4"/>
        <v>216</v>
      </c>
      <c r="B221" s="303">
        <f>GD_LCD_HS_LNS!B219</f>
        <v>10679</v>
      </c>
      <c r="C221" s="303" t="str">
        <f>GD_LCD_HS_LNS!C219</f>
        <v>Lã Văn Thảo</v>
      </c>
      <c r="D221" s="303" t="str">
        <f>GD_LCD_HS_LNS!D219</f>
        <v>Nhân viên Bốc xếp</v>
      </c>
      <c r="E221" s="304">
        <f>VLOOKUP(B221,GD_LCD_HS_LNS!$B$4:$E$914,4,FALSE)</f>
        <v>3778000</v>
      </c>
      <c r="F221" s="305">
        <v>10523498950011</v>
      </c>
      <c r="G221" s="306">
        <f>VLOOKUP(B221,GD_CHAM_CONG!$C$6:$AN$912,38,FALSE)</f>
        <v>24</v>
      </c>
      <c r="H221" s="306">
        <f>VLOOKUP(B221,GD_CHAM_CONG!$C$6:$AS$912,39,FALSE)+VLOOKUP(B221,GD_CHAM_CONG!$C$6:$AS$912,40,FALSE)+VLOOKUP(B221,GD_CHAM_CONG!$C$6:$AS$912,41,FALSE)+VLOOKUP(B221,GD_CHAM_CONG!$C$6:$AS$912,42,FALSE)+VLOOKUP(B221,GD_CHAM_CONG!$C$6:$AS$912,43,FALSE)</f>
        <v>2</v>
      </c>
      <c r="I221" s="306">
        <f>VLOOKUP(B221,GD_CHAM_CONG!$C$6:$AV$912,44,FALSE)+VLOOKUP(B221,GD_CHAM_CONG!$C$6:$AV$912,45,FALSE)+VLOOKUP(B221,GD_CHAM_CONG!$C$6:$AV$912,46,FALSE)</f>
        <v>0</v>
      </c>
      <c r="J221" s="306">
        <f>VLOOKUP(B221,GD_CHAM_CONG!$C$6:$AW$912,47,FALSE)</f>
        <v>0</v>
      </c>
      <c r="K221" s="306">
        <f>VLOOKUP(B221,GD_CHAM_CONG!$C$6:$AZ$912,47,FALSE)+VLOOKUP(B221,GD_CHAM_CONG!$C$6:$AZ$912,48,FALSE)</f>
        <v>0</v>
      </c>
      <c r="L221" s="306">
        <f>VLOOKUP(B221,GD_CHAM_CONG!$C$6:$BF$912,50,FALSE)+VLOOKUP(B221,GD_CHAM_CONG!$C$6:$BF$912,51,FALSE)+VLOOKUP(B221,GD_CHAM_CONG!$C$6:$BF$912,52,FALSE)+VLOOKUP(B221,GD_CHAM_CONG!$C$6:$BF$912,53,FALSE)+VLOOKUP(B221,GD_CHAM_CONG!$C$6:$BF$912,54,FALSE)</f>
        <v>0</v>
      </c>
      <c r="M221" s="307">
        <f>VLOOKUP(B221,GD_CHAM_CONG!$C$1:$BJ$397,60,FALSE)</f>
        <v>1</v>
      </c>
      <c r="N221" s="308">
        <f>VLOOKUP(B221,RPT_LNS_LUONG_CHE_DO!$B$5:$BA$976,52,FALSE)</f>
        <v>6604615.384615385</v>
      </c>
      <c r="O221" s="308">
        <f>VLOOKUP(B221,RPT_LNS_LUONG_CHE_DO!$B$5:$CA$976,78,FALSE)</f>
        <v>0</v>
      </c>
      <c r="P221" s="308">
        <f>VLOOKUP(B221,RPT_PHU_CAP_TN!$B$5:$G$916,6,FALSE)</f>
        <v>0</v>
      </c>
      <c r="Q221" s="308">
        <f>VLOOKUP(B221,RPT_TIEN_AN_TRUA!$B$5:$I$957,8,FALSE)</f>
        <v>627692.30769230775</v>
      </c>
      <c r="R221" s="308">
        <f>VLOOKUP(B221,RPT_LNS_LUONG_CHE_DO!$B$5:$CE$980,74,FALSE)+VLOOKUP(B221,RPT_LNS_LUONG_CHE_DO!$B$5:$CE$980,73,FALSE)</f>
        <v>0</v>
      </c>
      <c r="S221" s="308">
        <f t="shared" si="0"/>
        <v>7232307.692307693</v>
      </c>
      <c r="T221" s="309">
        <f>VLOOKUP(B221,RPT_BAO_HIEM!$B$5:$N$1004,11,FALSE)</f>
        <v>302240</v>
      </c>
      <c r="U221" s="309">
        <f>VLOOKUP(B221,RPT_BAO_HIEM!$B$5:$N$1004,12,FALSE)</f>
        <v>56670</v>
      </c>
      <c r="V221" s="309">
        <f>VLOOKUP(B221,RPT_BAO_HIEM!$B$5:$N$1004,13,FALSE)</f>
        <v>37780</v>
      </c>
      <c r="W221" s="310">
        <f>VLOOKUP(B221,RPT_DOAN_PHI!$B$5:$H$913,7,FALSE)</f>
        <v>66046</v>
      </c>
      <c r="X221" s="309">
        <f>VLOOKUP(B221,RPT_THUE!$B$5:$H$916,7,FALSE)</f>
        <v>0</v>
      </c>
      <c r="Y221" s="309">
        <f t="shared" si="1"/>
        <v>462736</v>
      </c>
      <c r="Z221" s="311">
        <f t="shared" si="2"/>
        <v>6769571.692307693</v>
      </c>
      <c r="AA221" s="311"/>
      <c r="AB221" s="311"/>
      <c r="AC221" s="311">
        <f t="shared" si="3"/>
        <v>6769571.692307693</v>
      </c>
    </row>
    <row r="222" spans="1:29" ht="17.25" customHeight="1">
      <c r="A222" s="302">
        <f t="shared" si="4"/>
        <v>217</v>
      </c>
      <c r="B222" s="303">
        <f>GD_LCD_HS_LNS!B220</f>
        <v>10680</v>
      </c>
      <c r="C222" s="303" t="str">
        <f>GD_LCD_HS_LNS!C220</f>
        <v>Nguyễn Thanh Bình</v>
      </c>
      <c r="D222" s="303" t="str">
        <f>GD_LCD_HS_LNS!D220</f>
        <v>Nhân viên Bốc xếp</v>
      </c>
      <c r="E222" s="304">
        <f>VLOOKUP(B222,GD_LCD_HS_LNS!$B$4:$E$914,4,FALSE)</f>
        <v>3778000</v>
      </c>
      <c r="F222" s="305">
        <v>10522162869013</v>
      </c>
      <c r="G222" s="306">
        <f>VLOOKUP(B222,GD_CHAM_CONG!$C$6:$AN$912,38,FALSE)</f>
        <v>26</v>
      </c>
      <c r="H222" s="306">
        <f>VLOOKUP(B222,GD_CHAM_CONG!$C$6:$AS$912,39,FALSE)+VLOOKUP(B222,GD_CHAM_CONG!$C$6:$AS$912,40,FALSE)+VLOOKUP(B222,GD_CHAM_CONG!$C$6:$AS$912,41,FALSE)+VLOOKUP(B222,GD_CHAM_CONG!$C$6:$AS$912,42,FALSE)+VLOOKUP(B222,GD_CHAM_CONG!$C$6:$AS$912,43,FALSE)</f>
        <v>0</v>
      </c>
      <c r="I222" s="306">
        <f>VLOOKUP(B222,GD_CHAM_CONG!$C$6:$AV$912,44,FALSE)+VLOOKUP(B222,GD_CHAM_CONG!$C$6:$AV$912,45,FALSE)+VLOOKUP(B222,GD_CHAM_CONG!$C$6:$AV$912,46,FALSE)</f>
        <v>0</v>
      </c>
      <c r="J222" s="306">
        <f>VLOOKUP(B222,GD_CHAM_CONG!$C$6:$AW$912,47,FALSE)</f>
        <v>0</v>
      </c>
      <c r="K222" s="306">
        <f>VLOOKUP(B222,GD_CHAM_CONG!$C$6:$AZ$912,47,FALSE)+VLOOKUP(B222,GD_CHAM_CONG!$C$6:$AZ$912,48,FALSE)</f>
        <v>0</v>
      </c>
      <c r="L222" s="306">
        <f>VLOOKUP(B222,GD_CHAM_CONG!$C$6:$BF$912,50,FALSE)+VLOOKUP(B222,GD_CHAM_CONG!$C$6:$BF$912,51,FALSE)+VLOOKUP(B222,GD_CHAM_CONG!$C$6:$BF$912,52,FALSE)+VLOOKUP(B222,GD_CHAM_CONG!$C$6:$BF$912,53,FALSE)+VLOOKUP(B222,GD_CHAM_CONG!$C$6:$BF$912,54,FALSE)</f>
        <v>0</v>
      </c>
      <c r="M222" s="307">
        <f>VLOOKUP(B222,GD_CHAM_CONG!$C$1:$BJ$397,60,FALSE)</f>
        <v>1.05</v>
      </c>
      <c r="N222" s="308">
        <f>VLOOKUP(B222,RPT_LNS_LUONG_CHE_DO!$B$5:$BA$976,52,FALSE)</f>
        <v>8457750</v>
      </c>
      <c r="O222" s="308">
        <f>VLOOKUP(B222,RPT_LNS_LUONG_CHE_DO!$B$5:$CA$976,78,FALSE)</f>
        <v>0</v>
      </c>
      <c r="P222" s="308">
        <f>VLOOKUP(B222,RPT_PHU_CAP_TN!$B$5:$G$916,6,FALSE)</f>
        <v>310000</v>
      </c>
      <c r="Q222" s="308">
        <f>VLOOKUP(B222,RPT_TIEN_AN_TRUA!$B$5:$I$957,8,FALSE)</f>
        <v>680000</v>
      </c>
      <c r="R222" s="308">
        <f>VLOOKUP(B222,RPT_LNS_LUONG_CHE_DO!$B$5:$CE$980,74,FALSE)+VLOOKUP(B222,RPT_LNS_LUONG_CHE_DO!$B$5:$CE$980,73,FALSE)</f>
        <v>0</v>
      </c>
      <c r="S222" s="308">
        <f t="shared" si="0"/>
        <v>9447750</v>
      </c>
      <c r="T222" s="309">
        <f>VLOOKUP(B222,RPT_BAO_HIEM!$B$5:$N$1004,11,FALSE)</f>
        <v>302240</v>
      </c>
      <c r="U222" s="309">
        <f>VLOOKUP(B222,RPT_BAO_HIEM!$B$5:$N$1004,12,FALSE)</f>
        <v>56670</v>
      </c>
      <c r="V222" s="309">
        <f>VLOOKUP(B222,RPT_BAO_HIEM!$B$5:$N$1004,13,FALSE)</f>
        <v>37780</v>
      </c>
      <c r="W222" s="310">
        <f>VLOOKUP(B222,RPT_DOAN_PHI!$B$5:$H$913,7,FALSE)</f>
        <v>87678</v>
      </c>
      <c r="X222" s="309">
        <f>VLOOKUP(B222,RPT_THUE!$B$5:$H$916,7,FALSE)</f>
        <v>0</v>
      </c>
      <c r="Y222" s="309">
        <f t="shared" si="1"/>
        <v>484368</v>
      </c>
      <c r="Z222" s="311">
        <f t="shared" si="2"/>
        <v>8963382</v>
      </c>
      <c r="AA222" s="311"/>
      <c r="AB222" s="311"/>
      <c r="AC222" s="311">
        <f t="shared" si="3"/>
        <v>8963382</v>
      </c>
    </row>
    <row r="223" spans="1:29" ht="17.25" customHeight="1">
      <c r="A223" s="302">
        <f t="shared" si="4"/>
        <v>218</v>
      </c>
      <c r="B223" s="303">
        <f>GD_LCD_HS_LNS!B221</f>
        <v>11086</v>
      </c>
      <c r="C223" s="303" t="str">
        <f>GD_LCD_HS_LNS!C221</f>
        <v>Nguyễn Quốc Dũng</v>
      </c>
      <c r="D223" s="303" t="str">
        <f>GD_LCD_HS_LNS!D221</f>
        <v>Nhân viên Bốc xếp</v>
      </c>
      <c r="E223" s="304">
        <f>VLOOKUP(B223,GD_LCD_HS_LNS!$B$4:$E$914,4,FALSE)</f>
        <v>3778000</v>
      </c>
      <c r="F223" s="305">
        <v>10823818666017</v>
      </c>
      <c r="G223" s="306">
        <f>VLOOKUP(B223,GD_CHAM_CONG!$C$6:$AN$912,38,FALSE)</f>
        <v>26</v>
      </c>
      <c r="H223" s="306">
        <f>VLOOKUP(B223,GD_CHAM_CONG!$C$6:$AS$912,39,FALSE)+VLOOKUP(B223,GD_CHAM_CONG!$C$6:$AS$912,40,FALSE)+VLOOKUP(B223,GD_CHAM_CONG!$C$6:$AS$912,41,FALSE)+VLOOKUP(B223,GD_CHAM_CONG!$C$6:$AS$912,42,FALSE)+VLOOKUP(B223,GD_CHAM_CONG!$C$6:$AS$912,43,FALSE)</f>
        <v>0</v>
      </c>
      <c r="I223" s="306">
        <f>VLOOKUP(B223,GD_CHAM_CONG!$C$6:$AV$912,44,FALSE)+VLOOKUP(B223,GD_CHAM_CONG!$C$6:$AV$912,45,FALSE)+VLOOKUP(B223,GD_CHAM_CONG!$C$6:$AV$912,46,FALSE)</f>
        <v>0</v>
      </c>
      <c r="J223" s="306">
        <f>VLOOKUP(B223,GD_CHAM_CONG!$C$6:$AW$912,47,FALSE)</f>
        <v>0</v>
      </c>
      <c r="K223" s="306">
        <f>VLOOKUP(B223,GD_CHAM_CONG!$C$6:$AZ$912,47,FALSE)+VLOOKUP(B223,GD_CHAM_CONG!$C$6:$AZ$912,48,FALSE)</f>
        <v>0</v>
      </c>
      <c r="L223" s="306">
        <f>VLOOKUP(B223,GD_CHAM_CONG!$C$6:$BF$912,50,FALSE)+VLOOKUP(B223,GD_CHAM_CONG!$C$6:$BF$912,51,FALSE)+VLOOKUP(B223,GD_CHAM_CONG!$C$6:$BF$912,52,FALSE)+VLOOKUP(B223,GD_CHAM_CONG!$C$6:$BF$912,53,FALSE)+VLOOKUP(B223,GD_CHAM_CONG!$C$6:$BF$912,54,FALSE)</f>
        <v>0</v>
      </c>
      <c r="M223" s="307">
        <f>VLOOKUP(B223,GD_CHAM_CONG!$C$1:$BJ$397,60,FALSE)</f>
        <v>1</v>
      </c>
      <c r="N223" s="308">
        <f>VLOOKUP(B223,RPT_LNS_LUONG_CHE_DO!$B$5:$BA$976,52,FALSE)</f>
        <v>6750000</v>
      </c>
      <c r="O223" s="308">
        <f>VLOOKUP(B223,RPT_LNS_LUONG_CHE_DO!$B$5:$CA$976,78,FALSE)</f>
        <v>0</v>
      </c>
      <c r="P223" s="308">
        <f>VLOOKUP(B223,RPT_PHU_CAP_TN!$B$5:$G$916,6,FALSE)</f>
        <v>155000</v>
      </c>
      <c r="Q223" s="308">
        <f>VLOOKUP(B223,RPT_TIEN_AN_TRUA!$B$5:$I$957,8,FALSE)</f>
        <v>680000</v>
      </c>
      <c r="R223" s="308">
        <f>VLOOKUP(B223,RPT_LNS_LUONG_CHE_DO!$B$5:$CE$980,74,FALSE)+VLOOKUP(B223,RPT_LNS_LUONG_CHE_DO!$B$5:$CE$980,73,FALSE)</f>
        <v>0</v>
      </c>
      <c r="S223" s="308">
        <f t="shared" si="0"/>
        <v>7585000</v>
      </c>
      <c r="T223" s="309">
        <f>VLOOKUP(B223,RPT_BAO_HIEM!$B$5:$N$1004,11,FALSE)</f>
        <v>302240</v>
      </c>
      <c r="U223" s="309">
        <f>VLOOKUP(B223,RPT_BAO_HIEM!$B$5:$N$1004,12,FALSE)</f>
        <v>56670</v>
      </c>
      <c r="V223" s="309">
        <f>VLOOKUP(B223,RPT_BAO_HIEM!$B$5:$N$1004,13,FALSE)</f>
        <v>37780</v>
      </c>
      <c r="W223" s="310">
        <f>VLOOKUP(B223,RPT_DOAN_PHI!$B$5:$H$913,7,FALSE)</f>
        <v>69050</v>
      </c>
      <c r="X223" s="309">
        <f>VLOOKUP(B223,RPT_THUE!$B$5:$H$916,7,FALSE)</f>
        <v>0</v>
      </c>
      <c r="Y223" s="309">
        <f t="shared" si="1"/>
        <v>465740</v>
      </c>
      <c r="Z223" s="311">
        <f t="shared" si="2"/>
        <v>7119260</v>
      </c>
      <c r="AA223" s="311"/>
      <c r="AB223" s="311"/>
      <c r="AC223" s="311">
        <f t="shared" si="3"/>
        <v>7119260</v>
      </c>
    </row>
    <row r="224" spans="1:29" ht="17.25" customHeight="1">
      <c r="A224" s="302">
        <f t="shared" si="4"/>
        <v>219</v>
      </c>
      <c r="B224" s="303">
        <f>GD_LCD_HS_LNS!B222</f>
        <v>11092</v>
      </c>
      <c r="C224" s="303" t="str">
        <f>GD_LCD_HS_LNS!C222</f>
        <v>Nguyễn Thành Long</v>
      </c>
      <c r="D224" s="303" t="str">
        <f>GD_LCD_HS_LNS!D222</f>
        <v>Nhân viên Bốc xếp</v>
      </c>
      <c r="E224" s="304">
        <f>VLOOKUP(B224,GD_LCD_HS_LNS!$B$4:$E$914,4,FALSE)</f>
        <v>3778000</v>
      </c>
      <c r="F224" s="305">
        <v>10521950496019</v>
      </c>
      <c r="G224" s="306">
        <f>VLOOKUP(B224,GD_CHAM_CONG!$C$6:$AN$912,38,FALSE)</f>
        <v>26</v>
      </c>
      <c r="H224" s="306">
        <f>VLOOKUP(B224,GD_CHAM_CONG!$C$6:$AS$912,39,FALSE)+VLOOKUP(B224,GD_CHAM_CONG!$C$6:$AS$912,40,FALSE)+VLOOKUP(B224,GD_CHAM_CONG!$C$6:$AS$912,41,FALSE)+VLOOKUP(B224,GD_CHAM_CONG!$C$6:$AS$912,42,FALSE)+VLOOKUP(B224,GD_CHAM_CONG!$C$6:$AS$912,43,FALSE)</f>
        <v>0</v>
      </c>
      <c r="I224" s="306">
        <f>VLOOKUP(B224,GD_CHAM_CONG!$C$6:$AV$912,44,FALSE)+VLOOKUP(B224,GD_CHAM_CONG!$C$6:$AV$912,45,FALSE)+VLOOKUP(B224,GD_CHAM_CONG!$C$6:$AV$912,46,FALSE)</f>
        <v>0</v>
      </c>
      <c r="J224" s="306">
        <f>VLOOKUP(B224,GD_CHAM_CONG!$C$6:$AW$912,47,FALSE)</f>
        <v>0</v>
      </c>
      <c r="K224" s="306">
        <f>VLOOKUP(B224,GD_CHAM_CONG!$C$6:$AZ$912,47,FALSE)+VLOOKUP(B224,GD_CHAM_CONG!$C$6:$AZ$912,48,FALSE)</f>
        <v>0</v>
      </c>
      <c r="L224" s="306">
        <f>VLOOKUP(B224,GD_CHAM_CONG!$C$6:$BF$912,50,FALSE)+VLOOKUP(B224,GD_CHAM_CONG!$C$6:$BF$912,51,FALSE)+VLOOKUP(B224,GD_CHAM_CONG!$C$6:$BF$912,52,FALSE)+VLOOKUP(B224,GD_CHAM_CONG!$C$6:$BF$912,53,FALSE)+VLOOKUP(B224,GD_CHAM_CONG!$C$6:$BF$912,54,FALSE)</f>
        <v>0</v>
      </c>
      <c r="M224" s="307">
        <f>VLOOKUP(B224,GD_CHAM_CONG!$C$1:$BJ$397,60,FALSE)</f>
        <v>1</v>
      </c>
      <c r="N224" s="308">
        <f>VLOOKUP(B224,RPT_LNS_LUONG_CHE_DO!$B$5:$BA$976,52,FALSE)</f>
        <v>6750000</v>
      </c>
      <c r="O224" s="308">
        <f>VLOOKUP(B224,RPT_LNS_LUONG_CHE_DO!$B$5:$CA$976,78,FALSE)</f>
        <v>0</v>
      </c>
      <c r="P224" s="308">
        <f>VLOOKUP(B224,RPT_PHU_CAP_TN!$B$5:$G$916,6,FALSE)</f>
        <v>0</v>
      </c>
      <c r="Q224" s="308">
        <f>VLOOKUP(B224,RPT_TIEN_AN_TRUA!$B$5:$I$957,8,FALSE)</f>
        <v>680000</v>
      </c>
      <c r="R224" s="308">
        <f>VLOOKUP(B224,RPT_LNS_LUONG_CHE_DO!$B$5:$CE$980,74,FALSE)+VLOOKUP(B224,RPT_LNS_LUONG_CHE_DO!$B$5:$CE$980,73,FALSE)</f>
        <v>0</v>
      </c>
      <c r="S224" s="308">
        <f t="shared" si="0"/>
        <v>7430000</v>
      </c>
      <c r="T224" s="309">
        <f>VLOOKUP(B224,RPT_BAO_HIEM!$B$5:$N$1004,11,FALSE)</f>
        <v>302240</v>
      </c>
      <c r="U224" s="309">
        <f>VLOOKUP(B224,RPT_BAO_HIEM!$B$5:$N$1004,12,FALSE)</f>
        <v>56670</v>
      </c>
      <c r="V224" s="309">
        <f>VLOOKUP(B224,RPT_BAO_HIEM!$B$5:$N$1004,13,FALSE)</f>
        <v>37780</v>
      </c>
      <c r="W224" s="310">
        <f>VLOOKUP(B224,RPT_DOAN_PHI!$B$5:$H$913,7,FALSE)</f>
        <v>67500</v>
      </c>
      <c r="X224" s="309">
        <f>VLOOKUP(B224,RPT_THUE!$B$5:$H$916,7,FALSE)</f>
        <v>0</v>
      </c>
      <c r="Y224" s="309">
        <f t="shared" si="1"/>
        <v>464190</v>
      </c>
      <c r="Z224" s="311">
        <f t="shared" si="2"/>
        <v>6965810</v>
      </c>
      <c r="AA224" s="311"/>
      <c r="AB224" s="311"/>
      <c r="AC224" s="311">
        <f t="shared" si="3"/>
        <v>6965810</v>
      </c>
    </row>
    <row r="225" spans="1:29" ht="17.25" customHeight="1">
      <c r="A225" s="302">
        <f t="shared" si="4"/>
        <v>220</v>
      </c>
      <c r="B225" s="303">
        <f>GD_LCD_HS_LNS!B223</f>
        <v>11094</v>
      </c>
      <c r="C225" s="303" t="str">
        <f>GD_LCD_HS_LNS!C223</f>
        <v>Nguyễn Xuân Đỏ</v>
      </c>
      <c r="D225" s="303" t="str">
        <f>GD_LCD_HS_LNS!D223</f>
        <v>Nhân viên Bốc xếp</v>
      </c>
      <c r="E225" s="304">
        <f>VLOOKUP(B225,GD_LCD_HS_LNS!$B$4:$E$914,4,FALSE)</f>
        <v>3778000</v>
      </c>
      <c r="F225" s="305">
        <v>19026970133011</v>
      </c>
      <c r="G225" s="306">
        <f>VLOOKUP(B225,GD_CHAM_CONG!$C$6:$AN$912,38,FALSE)</f>
        <v>26</v>
      </c>
      <c r="H225" s="306">
        <f>VLOOKUP(B225,GD_CHAM_CONG!$C$6:$AS$912,39,FALSE)+VLOOKUP(B225,GD_CHAM_CONG!$C$6:$AS$912,40,FALSE)+VLOOKUP(B225,GD_CHAM_CONG!$C$6:$AS$912,41,FALSE)+VLOOKUP(B225,GD_CHAM_CONG!$C$6:$AS$912,42,FALSE)+VLOOKUP(B225,GD_CHAM_CONG!$C$6:$AS$912,43,FALSE)</f>
        <v>0</v>
      </c>
      <c r="I225" s="306">
        <f>VLOOKUP(B225,GD_CHAM_CONG!$C$6:$AV$912,44,FALSE)+VLOOKUP(B225,GD_CHAM_CONG!$C$6:$AV$912,45,FALSE)+VLOOKUP(B225,GD_CHAM_CONG!$C$6:$AV$912,46,FALSE)</f>
        <v>0</v>
      </c>
      <c r="J225" s="306">
        <f>VLOOKUP(B225,GD_CHAM_CONG!$C$6:$AW$912,47,FALSE)</f>
        <v>0</v>
      </c>
      <c r="K225" s="306">
        <f>VLOOKUP(B225,GD_CHAM_CONG!$C$6:$AZ$912,47,FALSE)+VLOOKUP(B225,GD_CHAM_CONG!$C$6:$AZ$912,48,FALSE)</f>
        <v>0</v>
      </c>
      <c r="L225" s="306">
        <f>VLOOKUP(B225,GD_CHAM_CONG!$C$6:$BF$912,50,FALSE)+VLOOKUP(B225,GD_CHAM_CONG!$C$6:$BF$912,51,FALSE)+VLOOKUP(B225,GD_CHAM_CONG!$C$6:$BF$912,52,FALSE)+VLOOKUP(B225,GD_CHAM_CONG!$C$6:$BF$912,53,FALSE)+VLOOKUP(B225,GD_CHAM_CONG!$C$6:$BF$912,54,FALSE)</f>
        <v>0</v>
      </c>
      <c r="M225" s="316">
        <f>VLOOKUP(B225,GD_CHAM_CONG!$C$1:$BJ$397,60,FALSE)</f>
        <v>1</v>
      </c>
      <c r="N225" s="308">
        <f>VLOOKUP(B225,RPT_LNS_LUONG_CHE_DO!$B$5:$BA$976,52,FALSE)</f>
        <v>6750000</v>
      </c>
      <c r="O225" s="308">
        <f>VLOOKUP(B225,RPT_LNS_LUONG_CHE_DO!$B$5:$CA$976,78,FALSE)</f>
        <v>0</v>
      </c>
      <c r="P225" s="308">
        <f>VLOOKUP(B225,RPT_PHU_CAP_TN!$B$5:$G$916,6,FALSE)</f>
        <v>155000</v>
      </c>
      <c r="Q225" s="308">
        <f>VLOOKUP(B225,RPT_TIEN_AN_TRUA!$B$5:$I$957,8,FALSE)</f>
        <v>680000</v>
      </c>
      <c r="R225" s="308">
        <f>VLOOKUP(B225,RPT_LNS_LUONG_CHE_DO!$B$5:$CE$980,74,FALSE)+VLOOKUP(B225,RPT_LNS_LUONG_CHE_DO!$B$5:$CE$980,73,FALSE)</f>
        <v>0</v>
      </c>
      <c r="S225" s="308">
        <f t="shared" si="0"/>
        <v>7585000</v>
      </c>
      <c r="T225" s="309">
        <f>VLOOKUP(B225,RPT_BAO_HIEM!$B$5:$N$1004,11,FALSE)</f>
        <v>302240</v>
      </c>
      <c r="U225" s="309">
        <f>VLOOKUP(B225,RPT_BAO_HIEM!$B$5:$N$1004,12,FALSE)</f>
        <v>56670</v>
      </c>
      <c r="V225" s="309">
        <f>VLOOKUP(B225,RPT_BAO_HIEM!$B$5:$N$1004,13,FALSE)</f>
        <v>37780</v>
      </c>
      <c r="W225" s="310">
        <f>VLOOKUP(B225,RPT_DOAN_PHI!$B$5:$H$913,7,FALSE)</f>
        <v>69050</v>
      </c>
      <c r="X225" s="309">
        <f>VLOOKUP(B225,RPT_THUE!$B$5:$H$916,7,FALSE)</f>
        <v>0</v>
      </c>
      <c r="Y225" s="309">
        <f t="shared" si="1"/>
        <v>465740</v>
      </c>
      <c r="Z225" s="311">
        <f t="shared" si="2"/>
        <v>7119260</v>
      </c>
      <c r="AA225" s="311"/>
      <c r="AB225" s="311"/>
      <c r="AC225" s="311">
        <f t="shared" si="3"/>
        <v>7119260</v>
      </c>
    </row>
    <row r="226" spans="1:29" ht="17.25" customHeight="1">
      <c r="A226" s="302">
        <f t="shared" si="4"/>
        <v>221</v>
      </c>
      <c r="B226" s="303">
        <f>GD_LCD_HS_LNS!B224</f>
        <v>11095</v>
      </c>
      <c r="C226" s="303" t="str">
        <f>GD_LCD_HS_LNS!C224</f>
        <v>Đỗ Văn Phụng</v>
      </c>
      <c r="D226" s="303" t="str">
        <f>GD_LCD_HS_LNS!D224</f>
        <v>Nhân viên Bốc xếp</v>
      </c>
      <c r="E226" s="304">
        <f>VLOOKUP(B226,GD_LCD_HS_LNS!$B$4:$E$914,4,FALSE)</f>
        <v>3778000</v>
      </c>
      <c r="F226" s="305">
        <v>19026970134018</v>
      </c>
      <c r="G226" s="306">
        <f>VLOOKUP(B226,GD_CHAM_CONG!$C$6:$AN$912,38,FALSE)</f>
        <v>26</v>
      </c>
      <c r="H226" s="306">
        <f>VLOOKUP(B226,GD_CHAM_CONG!$C$6:$AS$912,39,FALSE)+VLOOKUP(B226,GD_CHAM_CONG!$C$6:$AS$912,40,FALSE)+VLOOKUP(B226,GD_CHAM_CONG!$C$6:$AS$912,41,FALSE)+VLOOKUP(B226,GD_CHAM_CONG!$C$6:$AS$912,42,FALSE)+VLOOKUP(B226,GD_CHAM_CONG!$C$6:$AS$912,43,FALSE)</f>
        <v>0</v>
      </c>
      <c r="I226" s="306">
        <f>VLOOKUP(B226,GD_CHAM_CONG!$C$6:$AV$912,44,FALSE)+VLOOKUP(B226,GD_CHAM_CONG!$C$6:$AV$912,45,FALSE)+VLOOKUP(B226,GD_CHAM_CONG!$C$6:$AV$912,46,FALSE)</f>
        <v>0</v>
      </c>
      <c r="J226" s="306">
        <f>VLOOKUP(B226,GD_CHAM_CONG!$C$6:$AW$912,47,FALSE)</f>
        <v>0</v>
      </c>
      <c r="K226" s="306">
        <f>VLOOKUP(B226,GD_CHAM_CONG!$C$6:$AZ$912,47,FALSE)+VLOOKUP(B226,GD_CHAM_CONG!$C$6:$AZ$912,48,FALSE)</f>
        <v>0</v>
      </c>
      <c r="L226" s="306">
        <f>VLOOKUP(B226,GD_CHAM_CONG!$C$6:$BF$912,50,FALSE)+VLOOKUP(B226,GD_CHAM_CONG!$C$6:$BF$912,51,FALSE)+VLOOKUP(B226,GD_CHAM_CONG!$C$6:$BF$912,52,FALSE)+VLOOKUP(B226,GD_CHAM_CONG!$C$6:$BF$912,53,FALSE)+VLOOKUP(B226,GD_CHAM_CONG!$C$6:$BF$912,54,FALSE)</f>
        <v>0</v>
      </c>
      <c r="M226" s="307">
        <f>VLOOKUP(B226,GD_CHAM_CONG!$C$1:$BJ$397,60,FALSE)</f>
        <v>1</v>
      </c>
      <c r="N226" s="308">
        <f>VLOOKUP(B226,RPT_LNS_LUONG_CHE_DO!$B$5:$BA$976,52,FALSE)</f>
        <v>6750000</v>
      </c>
      <c r="O226" s="308">
        <f>VLOOKUP(B226,RPT_LNS_LUONG_CHE_DO!$B$5:$CA$976,78,FALSE)</f>
        <v>0</v>
      </c>
      <c r="P226" s="308">
        <f>VLOOKUP(B226,RPT_PHU_CAP_TN!$B$5:$G$916,6,FALSE)</f>
        <v>0</v>
      </c>
      <c r="Q226" s="308">
        <f>VLOOKUP(B226,RPT_TIEN_AN_TRUA!$B$5:$I$957,8,FALSE)</f>
        <v>680000</v>
      </c>
      <c r="R226" s="308">
        <f>VLOOKUP(B226,RPT_LNS_LUONG_CHE_DO!$B$5:$CE$980,74,FALSE)+VLOOKUP(B226,RPT_LNS_LUONG_CHE_DO!$B$5:$CE$980,73,FALSE)</f>
        <v>0</v>
      </c>
      <c r="S226" s="308">
        <f t="shared" si="0"/>
        <v>7430000</v>
      </c>
      <c r="T226" s="309">
        <f>VLOOKUP(B226,RPT_BAO_HIEM!$B$5:$N$1004,11,FALSE)</f>
        <v>302240</v>
      </c>
      <c r="U226" s="309">
        <f>VLOOKUP(B226,RPT_BAO_HIEM!$B$5:$N$1004,12,FALSE)</f>
        <v>56670</v>
      </c>
      <c r="V226" s="309">
        <f>VLOOKUP(B226,RPT_BAO_HIEM!$B$5:$N$1004,13,FALSE)</f>
        <v>37780</v>
      </c>
      <c r="W226" s="310">
        <f>VLOOKUP(B226,RPT_DOAN_PHI!$B$5:$H$913,7,FALSE)</f>
        <v>67500</v>
      </c>
      <c r="X226" s="309">
        <f>VLOOKUP(B226,RPT_THUE!$B$5:$H$916,7,FALSE)</f>
        <v>0</v>
      </c>
      <c r="Y226" s="309">
        <f t="shared" si="1"/>
        <v>464190</v>
      </c>
      <c r="Z226" s="311">
        <f t="shared" si="2"/>
        <v>6965810</v>
      </c>
      <c r="AA226" s="311"/>
      <c r="AB226" s="311"/>
      <c r="AC226" s="311">
        <f t="shared" si="3"/>
        <v>6965810</v>
      </c>
    </row>
    <row r="227" spans="1:29" ht="17.25" customHeight="1">
      <c r="A227" s="302">
        <f t="shared" si="4"/>
        <v>222</v>
      </c>
      <c r="B227" s="303">
        <f>GD_LCD_HS_LNS!B225</f>
        <v>11097</v>
      </c>
      <c r="C227" s="303" t="str">
        <f>GD_LCD_HS_LNS!C225</f>
        <v>Trần Đình Thăng</v>
      </c>
      <c r="D227" s="303" t="str">
        <f>GD_LCD_HS_LNS!D225</f>
        <v>Nhân viên Bốc xếp</v>
      </c>
      <c r="E227" s="304">
        <f>VLOOKUP(B227,GD_LCD_HS_LNS!$B$4:$E$914,4,FALSE)</f>
        <v>3778000</v>
      </c>
      <c r="F227" s="305">
        <v>19026970136010</v>
      </c>
      <c r="G227" s="306">
        <f>VLOOKUP(B227,GD_CHAM_CONG!$C$6:$AN$912,38,FALSE)</f>
        <v>26</v>
      </c>
      <c r="H227" s="306">
        <f>VLOOKUP(B227,GD_CHAM_CONG!$C$6:$AS$912,39,FALSE)+VLOOKUP(B227,GD_CHAM_CONG!$C$6:$AS$912,40,FALSE)+VLOOKUP(B227,GD_CHAM_CONG!$C$6:$AS$912,41,FALSE)+VLOOKUP(B227,GD_CHAM_CONG!$C$6:$AS$912,42,FALSE)+VLOOKUP(B227,GD_CHAM_CONG!$C$6:$AS$912,43,FALSE)</f>
        <v>0</v>
      </c>
      <c r="I227" s="306">
        <f>VLOOKUP(B227,GD_CHAM_CONG!$C$6:$AV$912,44,FALSE)+VLOOKUP(B227,GD_CHAM_CONG!$C$6:$AV$912,45,FALSE)+VLOOKUP(B227,GD_CHAM_CONG!$C$6:$AV$912,46,FALSE)</f>
        <v>0</v>
      </c>
      <c r="J227" s="306">
        <f>VLOOKUP(B227,GD_CHAM_CONG!$C$6:$AW$912,47,FALSE)</f>
        <v>0</v>
      </c>
      <c r="K227" s="306">
        <f>VLOOKUP(B227,GD_CHAM_CONG!$C$6:$AZ$912,47,FALSE)+VLOOKUP(B227,GD_CHAM_CONG!$C$6:$AZ$912,48,FALSE)</f>
        <v>0</v>
      </c>
      <c r="L227" s="306">
        <f>VLOOKUP(B227,GD_CHAM_CONG!$C$6:$BF$912,50,FALSE)+VLOOKUP(B227,GD_CHAM_CONG!$C$6:$BF$912,51,FALSE)+VLOOKUP(B227,GD_CHAM_CONG!$C$6:$BF$912,52,FALSE)+VLOOKUP(B227,GD_CHAM_CONG!$C$6:$BF$912,53,FALSE)+VLOOKUP(B227,GD_CHAM_CONG!$C$6:$BF$912,54,FALSE)</f>
        <v>0</v>
      </c>
      <c r="M227" s="307">
        <f>VLOOKUP(B227,GD_CHAM_CONG!$C$1:$BJ$397,60,FALSE)</f>
        <v>1.05</v>
      </c>
      <c r="N227" s="308">
        <f>VLOOKUP(B227,RPT_LNS_LUONG_CHE_DO!$B$5:$BA$976,52,FALSE)</f>
        <v>7087500.0000000009</v>
      </c>
      <c r="O227" s="308">
        <f>VLOOKUP(B227,RPT_LNS_LUONG_CHE_DO!$B$5:$CA$976,78,FALSE)</f>
        <v>0</v>
      </c>
      <c r="P227" s="308">
        <f>VLOOKUP(B227,RPT_PHU_CAP_TN!$B$5:$G$916,6,FALSE)</f>
        <v>155000</v>
      </c>
      <c r="Q227" s="308">
        <f>VLOOKUP(B227,RPT_TIEN_AN_TRUA!$B$5:$I$957,8,FALSE)</f>
        <v>680000</v>
      </c>
      <c r="R227" s="308">
        <f>VLOOKUP(B227,RPT_LNS_LUONG_CHE_DO!$B$5:$CE$980,74,FALSE)+VLOOKUP(B227,RPT_LNS_LUONG_CHE_DO!$B$5:$CE$980,73,FALSE)</f>
        <v>0</v>
      </c>
      <c r="S227" s="308">
        <f t="shared" si="0"/>
        <v>7922500.0000000009</v>
      </c>
      <c r="T227" s="309">
        <f>VLOOKUP(B227,RPT_BAO_HIEM!$B$5:$N$1004,11,FALSE)</f>
        <v>302240</v>
      </c>
      <c r="U227" s="309">
        <f>VLOOKUP(B227,RPT_BAO_HIEM!$B$5:$N$1004,12,FALSE)</f>
        <v>56670</v>
      </c>
      <c r="V227" s="309">
        <f>VLOOKUP(B227,RPT_BAO_HIEM!$B$5:$N$1004,13,FALSE)</f>
        <v>37780</v>
      </c>
      <c r="W227" s="310">
        <f>VLOOKUP(B227,RPT_DOAN_PHI!$B$5:$H$913,7,FALSE)</f>
        <v>72425</v>
      </c>
      <c r="X227" s="309">
        <f>VLOOKUP(B227,RPT_THUE!$B$5:$H$916,7,FALSE)</f>
        <v>0</v>
      </c>
      <c r="Y227" s="309">
        <f t="shared" si="1"/>
        <v>469115</v>
      </c>
      <c r="Z227" s="311">
        <f t="shared" si="2"/>
        <v>7453385.0000000009</v>
      </c>
      <c r="AA227" s="311"/>
      <c r="AB227" s="311"/>
      <c r="AC227" s="311">
        <f t="shared" si="3"/>
        <v>7453385.0000000009</v>
      </c>
    </row>
    <row r="228" spans="1:29" ht="17.25" customHeight="1">
      <c r="A228" s="302">
        <f t="shared" si="4"/>
        <v>223</v>
      </c>
      <c r="B228" s="303">
        <f>GD_LCD_HS_LNS!B226</f>
        <v>11098</v>
      </c>
      <c r="C228" s="303" t="str">
        <f>GD_LCD_HS_LNS!C226</f>
        <v>Lương Bá Huỳnh</v>
      </c>
      <c r="D228" s="303" t="str">
        <f>GD_LCD_HS_LNS!D226</f>
        <v>Nhân viên Bốc xếp</v>
      </c>
      <c r="E228" s="304">
        <f>VLOOKUP(B228,GD_LCD_HS_LNS!$B$4:$E$914,4,FALSE)</f>
        <v>3778000</v>
      </c>
      <c r="F228" s="305">
        <v>19026970137017</v>
      </c>
      <c r="G228" s="306">
        <f>VLOOKUP(B228,GD_CHAM_CONG!$C$6:$AN$912,38,FALSE)</f>
        <v>26</v>
      </c>
      <c r="H228" s="306">
        <f>VLOOKUP(B228,GD_CHAM_CONG!$C$6:$AS$912,39,FALSE)+VLOOKUP(B228,GD_CHAM_CONG!$C$6:$AS$912,40,FALSE)+VLOOKUP(B228,GD_CHAM_CONG!$C$6:$AS$912,41,FALSE)+VLOOKUP(B228,GD_CHAM_CONG!$C$6:$AS$912,42,FALSE)+VLOOKUP(B228,GD_CHAM_CONG!$C$6:$AS$912,43,FALSE)</f>
        <v>0</v>
      </c>
      <c r="I228" s="306">
        <f>VLOOKUP(B228,GD_CHAM_CONG!$C$6:$AV$912,44,FALSE)+VLOOKUP(B228,GD_CHAM_CONG!$C$6:$AV$912,45,FALSE)+VLOOKUP(B228,GD_CHAM_CONG!$C$6:$AV$912,46,FALSE)</f>
        <v>0</v>
      </c>
      <c r="J228" s="306">
        <f>VLOOKUP(B228,GD_CHAM_CONG!$C$6:$AW$912,47,FALSE)</f>
        <v>0</v>
      </c>
      <c r="K228" s="306">
        <f>VLOOKUP(B228,GD_CHAM_CONG!$C$6:$AZ$912,47,FALSE)+VLOOKUP(B228,GD_CHAM_CONG!$C$6:$AZ$912,48,FALSE)</f>
        <v>0</v>
      </c>
      <c r="L228" s="306">
        <f>VLOOKUP(B228,GD_CHAM_CONG!$C$6:$BF$912,50,FALSE)+VLOOKUP(B228,GD_CHAM_CONG!$C$6:$BF$912,51,FALSE)+VLOOKUP(B228,GD_CHAM_CONG!$C$6:$BF$912,52,FALSE)+VLOOKUP(B228,GD_CHAM_CONG!$C$6:$BF$912,53,FALSE)+VLOOKUP(B228,GD_CHAM_CONG!$C$6:$BF$912,54,FALSE)</f>
        <v>0</v>
      </c>
      <c r="M228" s="307">
        <f>VLOOKUP(B228,GD_CHAM_CONG!$C$1:$BJ$397,60,FALSE)</f>
        <v>1</v>
      </c>
      <c r="N228" s="308">
        <f>VLOOKUP(B228,RPT_LNS_LUONG_CHE_DO!$B$5:$BA$976,52,FALSE)</f>
        <v>6750000</v>
      </c>
      <c r="O228" s="308">
        <f>VLOOKUP(B228,RPT_LNS_LUONG_CHE_DO!$B$5:$CA$976,78,FALSE)</f>
        <v>0</v>
      </c>
      <c r="P228" s="308">
        <f>VLOOKUP(B228,RPT_PHU_CAP_TN!$B$5:$G$916,6,FALSE)</f>
        <v>155000</v>
      </c>
      <c r="Q228" s="308">
        <f>VLOOKUP(B228,RPT_TIEN_AN_TRUA!$B$5:$I$957,8,FALSE)</f>
        <v>680000</v>
      </c>
      <c r="R228" s="308">
        <f>VLOOKUP(B228,RPT_LNS_LUONG_CHE_DO!$B$5:$CE$980,74,FALSE)+VLOOKUP(B228,RPT_LNS_LUONG_CHE_DO!$B$5:$CE$980,73,FALSE)</f>
        <v>0</v>
      </c>
      <c r="S228" s="308">
        <f t="shared" si="0"/>
        <v>7585000</v>
      </c>
      <c r="T228" s="309">
        <f>VLOOKUP(B228,RPT_BAO_HIEM!$B$5:$N$1004,11,FALSE)</f>
        <v>302240</v>
      </c>
      <c r="U228" s="309">
        <f>VLOOKUP(B228,RPT_BAO_HIEM!$B$5:$N$1004,12,FALSE)</f>
        <v>56670</v>
      </c>
      <c r="V228" s="309">
        <f>VLOOKUP(B228,RPT_BAO_HIEM!$B$5:$N$1004,13,FALSE)</f>
        <v>37780</v>
      </c>
      <c r="W228" s="310">
        <f>VLOOKUP(B228,RPT_DOAN_PHI!$B$5:$H$913,7,FALSE)</f>
        <v>69050</v>
      </c>
      <c r="X228" s="309">
        <f>VLOOKUP(B228,RPT_THUE!$B$5:$H$916,7,FALSE)</f>
        <v>0</v>
      </c>
      <c r="Y228" s="309">
        <f t="shared" si="1"/>
        <v>465740</v>
      </c>
      <c r="Z228" s="311">
        <f t="shared" si="2"/>
        <v>7119260</v>
      </c>
      <c r="AA228" s="311"/>
      <c r="AB228" s="311"/>
      <c r="AC228" s="311">
        <f t="shared" si="3"/>
        <v>7119260</v>
      </c>
    </row>
    <row r="229" spans="1:29" ht="17.25" customHeight="1">
      <c r="A229" s="302">
        <f t="shared" si="4"/>
        <v>224</v>
      </c>
      <c r="B229" s="303">
        <f>GD_LCD_HS_LNS!B227</f>
        <v>12574</v>
      </c>
      <c r="C229" s="303" t="str">
        <f>GD_LCD_HS_LNS!C227</f>
        <v>Lê Văn Hùng</v>
      </c>
      <c r="D229" s="303" t="str">
        <f>GD_LCD_HS_LNS!D227</f>
        <v>Nhân viên Bốc xếp</v>
      </c>
      <c r="E229" s="304">
        <f>VLOOKUP(B229,GD_LCD_HS_LNS!$B$4:$E$914,4,FALSE)</f>
        <v>3778000</v>
      </c>
      <c r="F229" s="305">
        <v>19028385597013</v>
      </c>
      <c r="G229" s="306">
        <f>VLOOKUP(B229,GD_CHAM_CONG!$C$6:$AN$912,38,FALSE)</f>
        <v>26</v>
      </c>
      <c r="H229" s="306">
        <f>VLOOKUP(B229,GD_CHAM_CONG!$C$6:$AS$912,39,FALSE)+VLOOKUP(B229,GD_CHAM_CONG!$C$6:$AS$912,40,FALSE)+VLOOKUP(B229,GD_CHAM_CONG!$C$6:$AS$912,41,FALSE)+VLOOKUP(B229,GD_CHAM_CONG!$C$6:$AS$912,42,FALSE)+VLOOKUP(B229,GD_CHAM_CONG!$C$6:$AS$912,43,FALSE)</f>
        <v>0</v>
      </c>
      <c r="I229" s="306">
        <f>VLOOKUP(B229,GD_CHAM_CONG!$C$6:$AV$912,44,FALSE)+VLOOKUP(B229,GD_CHAM_CONG!$C$6:$AV$912,45,FALSE)+VLOOKUP(B229,GD_CHAM_CONG!$C$6:$AV$912,46,FALSE)</f>
        <v>0</v>
      </c>
      <c r="J229" s="306">
        <f>VLOOKUP(B229,GD_CHAM_CONG!$C$6:$AW$912,47,FALSE)</f>
        <v>0</v>
      </c>
      <c r="K229" s="306">
        <f>VLOOKUP(B229,GD_CHAM_CONG!$C$6:$AZ$912,47,FALSE)+VLOOKUP(B229,GD_CHAM_CONG!$C$6:$AZ$912,48,FALSE)</f>
        <v>0</v>
      </c>
      <c r="L229" s="306">
        <f>VLOOKUP(B229,GD_CHAM_CONG!$C$6:$BF$912,50,FALSE)+VLOOKUP(B229,GD_CHAM_CONG!$C$6:$BF$912,51,FALSE)+VLOOKUP(B229,GD_CHAM_CONG!$C$6:$BF$912,52,FALSE)+VLOOKUP(B229,GD_CHAM_CONG!$C$6:$BF$912,53,FALSE)+VLOOKUP(B229,GD_CHAM_CONG!$C$6:$BF$912,54,FALSE)</f>
        <v>0</v>
      </c>
      <c r="M229" s="307">
        <f>VLOOKUP(B229,GD_CHAM_CONG!$C$1:$BJ$397,60,FALSE)</f>
        <v>1</v>
      </c>
      <c r="N229" s="308">
        <f>VLOOKUP(B229,RPT_LNS_LUONG_CHE_DO!$B$5:$BA$976,52,FALSE)</f>
        <v>6750000</v>
      </c>
      <c r="O229" s="308">
        <f>VLOOKUP(B229,RPT_LNS_LUONG_CHE_DO!$B$5:$CA$976,78,FALSE)</f>
        <v>0</v>
      </c>
      <c r="P229" s="308">
        <f>VLOOKUP(B229,RPT_PHU_CAP_TN!$B$5:$G$916,6,FALSE)</f>
        <v>0</v>
      </c>
      <c r="Q229" s="308">
        <f>VLOOKUP(B229,RPT_TIEN_AN_TRUA!$B$5:$I$957,8,FALSE)</f>
        <v>680000</v>
      </c>
      <c r="R229" s="308">
        <f>VLOOKUP(B229,RPT_LNS_LUONG_CHE_DO!$B$5:$CE$980,74,FALSE)+VLOOKUP(B229,RPT_LNS_LUONG_CHE_DO!$B$5:$CE$980,73,FALSE)</f>
        <v>0</v>
      </c>
      <c r="S229" s="308">
        <f t="shared" si="0"/>
        <v>7430000</v>
      </c>
      <c r="T229" s="309">
        <f>VLOOKUP(B229,RPT_BAO_HIEM!$B$5:$N$1004,11,FALSE)</f>
        <v>302240</v>
      </c>
      <c r="U229" s="309">
        <f>VLOOKUP(B229,RPT_BAO_HIEM!$B$5:$N$1004,12,FALSE)</f>
        <v>56670</v>
      </c>
      <c r="V229" s="309">
        <f>VLOOKUP(B229,RPT_BAO_HIEM!$B$5:$N$1004,13,FALSE)</f>
        <v>37780</v>
      </c>
      <c r="W229" s="310">
        <f>VLOOKUP(B229,RPT_DOAN_PHI!$B$5:$H$913,7,FALSE)</f>
        <v>67500</v>
      </c>
      <c r="X229" s="309">
        <f>VLOOKUP(B229,RPT_THUE!$B$5:$H$916,7,FALSE)</f>
        <v>0</v>
      </c>
      <c r="Y229" s="309">
        <f t="shared" si="1"/>
        <v>464190</v>
      </c>
      <c r="Z229" s="311">
        <f t="shared" si="2"/>
        <v>6965810</v>
      </c>
      <c r="AA229" s="311"/>
      <c r="AB229" s="311"/>
      <c r="AC229" s="311">
        <f t="shared" si="3"/>
        <v>6965810</v>
      </c>
    </row>
    <row r="230" spans="1:29" ht="17.25" customHeight="1">
      <c r="A230" s="302">
        <f t="shared" si="4"/>
        <v>225</v>
      </c>
      <c r="B230" s="303">
        <f>GD_LCD_HS_LNS!B228</f>
        <v>12576</v>
      </c>
      <c r="C230" s="303" t="str">
        <f>GD_LCD_HS_LNS!C228</f>
        <v>Nguyễn Tùng Giang</v>
      </c>
      <c r="D230" s="303" t="str">
        <f>GD_LCD_HS_LNS!D228</f>
        <v>Nhân viên Bốc xếp</v>
      </c>
      <c r="E230" s="304">
        <f>VLOOKUP(B230,GD_LCD_HS_LNS!$B$4:$E$914,4,FALSE)</f>
        <v>3778000</v>
      </c>
      <c r="F230" s="305">
        <v>19028385574013</v>
      </c>
      <c r="G230" s="306">
        <f>VLOOKUP(B230,GD_CHAM_CONG!$C$6:$AN$912,38,FALSE)</f>
        <v>26</v>
      </c>
      <c r="H230" s="306">
        <f>VLOOKUP(B230,GD_CHAM_CONG!$C$6:$AS$912,39,FALSE)+VLOOKUP(B230,GD_CHAM_CONG!$C$6:$AS$912,40,FALSE)+VLOOKUP(B230,GD_CHAM_CONG!$C$6:$AS$912,41,FALSE)+VLOOKUP(B230,GD_CHAM_CONG!$C$6:$AS$912,42,FALSE)+VLOOKUP(B230,GD_CHAM_CONG!$C$6:$AS$912,43,FALSE)</f>
        <v>0</v>
      </c>
      <c r="I230" s="306">
        <f>VLOOKUP(B230,GD_CHAM_CONG!$C$6:$AV$912,44,FALSE)+VLOOKUP(B230,GD_CHAM_CONG!$C$6:$AV$912,45,FALSE)+VLOOKUP(B230,GD_CHAM_CONG!$C$6:$AV$912,46,FALSE)</f>
        <v>0</v>
      </c>
      <c r="J230" s="306">
        <f>VLOOKUP(B230,GD_CHAM_CONG!$C$6:$AW$912,47,FALSE)</f>
        <v>0</v>
      </c>
      <c r="K230" s="306">
        <f>VLOOKUP(B230,GD_CHAM_CONG!$C$6:$AZ$912,47,FALSE)+VLOOKUP(B230,GD_CHAM_CONG!$C$6:$AZ$912,48,FALSE)</f>
        <v>0</v>
      </c>
      <c r="L230" s="306">
        <f>VLOOKUP(B230,GD_CHAM_CONG!$C$6:$BF$912,50,FALSE)+VLOOKUP(B230,GD_CHAM_CONG!$C$6:$BF$912,51,FALSE)+VLOOKUP(B230,GD_CHAM_CONG!$C$6:$BF$912,52,FALSE)+VLOOKUP(B230,GD_CHAM_CONG!$C$6:$BF$912,53,FALSE)+VLOOKUP(B230,GD_CHAM_CONG!$C$6:$BF$912,54,FALSE)</f>
        <v>0</v>
      </c>
      <c r="M230" s="307">
        <f>VLOOKUP(B230,GD_CHAM_CONG!$C$1:$BJ$397,60,FALSE)</f>
        <v>1</v>
      </c>
      <c r="N230" s="308">
        <f>VLOOKUP(B230,RPT_LNS_LUONG_CHE_DO!$B$5:$BA$976,52,FALSE)</f>
        <v>6750000</v>
      </c>
      <c r="O230" s="308">
        <f>VLOOKUP(B230,RPT_LNS_LUONG_CHE_DO!$B$5:$CA$976,78,FALSE)</f>
        <v>0</v>
      </c>
      <c r="P230" s="308">
        <f>VLOOKUP(B230,RPT_PHU_CAP_TN!$B$5:$G$916,6,FALSE)</f>
        <v>0</v>
      </c>
      <c r="Q230" s="308">
        <f>VLOOKUP(B230,RPT_TIEN_AN_TRUA!$B$5:$I$957,8,FALSE)</f>
        <v>680000</v>
      </c>
      <c r="R230" s="308">
        <f>VLOOKUP(B230,RPT_LNS_LUONG_CHE_DO!$B$5:$CE$980,74,FALSE)+VLOOKUP(B230,RPT_LNS_LUONG_CHE_DO!$B$5:$CE$980,73,FALSE)</f>
        <v>0</v>
      </c>
      <c r="S230" s="308">
        <f t="shared" si="0"/>
        <v>7430000</v>
      </c>
      <c r="T230" s="309">
        <f>VLOOKUP(B230,RPT_BAO_HIEM!$B$5:$N$1004,11,FALSE)</f>
        <v>302240</v>
      </c>
      <c r="U230" s="309">
        <f>VLOOKUP(B230,RPT_BAO_HIEM!$B$5:$N$1004,12,FALSE)</f>
        <v>56670</v>
      </c>
      <c r="V230" s="309">
        <f>VLOOKUP(B230,RPT_BAO_HIEM!$B$5:$N$1004,13,FALSE)</f>
        <v>37780</v>
      </c>
      <c r="W230" s="310">
        <f>VLOOKUP(B230,RPT_DOAN_PHI!$B$5:$H$913,7,FALSE)</f>
        <v>67500</v>
      </c>
      <c r="X230" s="309">
        <f>VLOOKUP(B230,RPT_THUE!$B$5:$H$916,7,FALSE)</f>
        <v>0</v>
      </c>
      <c r="Y230" s="309">
        <f t="shared" si="1"/>
        <v>464190</v>
      </c>
      <c r="Z230" s="311">
        <f t="shared" si="2"/>
        <v>6965810</v>
      </c>
      <c r="AA230" s="311"/>
      <c r="AB230" s="311"/>
      <c r="AC230" s="311">
        <f t="shared" si="3"/>
        <v>6965810</v>
      </c>
    </row>
    <row r="231" spans="1:29" ht="17.25" customHeight="1">
      <c r="A231" s="302">
        <f t="shared" si="4"/>
        <v>226</v>
      </c>
      <c r="B231" s="303">
        <f>GD_LCD_HS_LNS!B229</f>
        <v>12578</v>
      </c>
      <c r="C231" s="303" t="str">
        <f>GD_LCD_HS_LNS!C229</f>
        <v>Bùi Bảo Long</v>
      </c>
      <c r="D231" s="303" t="str">
        <f>GD_LCD_HS_LNS!D229</f>
        <v>Nhân viên Bốc xếp</v>
      </c>
      <c r="E231" s="304">
        <f>VLOOKUP(B231,GD_LCD_HS_LNS!$B$4:$E$914,4,FALSE)</f>
        <v>3778000</v>
      </c>
      <c r="F231" s="305">
        <v>14022643677012</v>
      </c>
      <c r="G231" s="306">
        <f>VLOOKUP(B231,GD_CHAM_CONG!$C$6:$AN$912,38,FALSE)</f>
        <v>26</v>
      </c>
      <c r="H231" s="306">
        <f>VLOOKUP(B231,GD_CHAM_CONG!$C$6:$AS$912,39,FALSE)+VLOOKUP(B231,GD_CHAM_CONG!$C$6:$AS$912,40,FALSE)+VLOOKUP(B231,GD_CHAM_CONG!$C$6:$AS$912,41,FALSE)+VLOOKUP(B231,GD_CHAM_CONG!$C$6:$AS$912,42,FALSE)+VLOOKUP(B231,GD_CHAM_CONG!$C$6:$AS$912,43,FALSE)</f>
        <v>0</v>
      </c>
      <c r="I231" s="306">
        <f>VLOOKUP(B231,GD_CHAM_CONG!$C$6:$AV$912,44,FALSE)+VLOOKUP(B231,GD_CHAM_CONG!$C$6:$AV$912,45,FALSE)+VLOOKUP(B231,GD_CHAM_CONG!$C$6:$AV$912,46,FALSE)</f>
        <v>0</v>
      </c>
      <c r="J231" s="306">
        <f>VLOOKUP(B231,GD_CHAM_CONG!$C$6:$AW$912,47,FALSE)</f>
        <v>0</v>
      </c>
      <c r="K231" s="306">
        <f>VLOOKUP(B231,GD_CHAM_CONG!$C$6:$AZ$912,47,FALSE)+VLOOKUP(B231,GD_CHAM_CONG!$C$6:$AZ$912,48,FALSE)</f>
        <v>0</v>
      </c>
      <c r="L231" s="306">
        <f>VLOOKUP(B231,GD_CHAM_CONG!$C$6:$BF$912,50,FALSE)+VLOOKUP(B231,GD_CHAM_CONG!$C$6:$BF$912,51,FALSE)+VLOOKUP(B231,GD_CHAM_CONG!$C$6:$BF$912,52,FALSE)+VLOOKUP(B231,GD_CHAM_CONG!$C$6:$BF$912,53,FALSE)+VLOOKUP(B231,GD_CHAM_CONG!$C$6:$BF$912,54,FALSE)</f>
        <v>0</v>
      </c>
      <c r="M231" s="307">
        <f>VLOOKUP(B231,GD_CHAM_CONG!$C$1:$BJ$397,60,FALSE)</f>
        <v>1</v>
      </c>
      <c r="N231" s="308">
        <f>VLOOKUP(B231,RPT_LNS_LUONG_CHE_DO!$B$5:$BA$976,52,FALSE)</f>
        <v>6750000</v>
      </c>
      <c r="O231" s="308">
        <f>VLOOKUP(B231,RPT_LNS_LUONG_CHE_DO!$B$5:$CA$976,78,FALSE)</f>
        <v>0</v>
      </c>
      <c r="P231" s="308">
        <f>VLOOKUP(B231,RPT_PHU_CAP_TN!$B$5:$G$916,6,FALSE)</f>
        <v>155000</v>
      </c>
      <c r="Q231" s="308">
        <f>VLOOKUP(B231,RPT_TIEN_AN_TRUA!$B$5:$I$957,8,FALSE)</f>
        <v>680000</v>
      </c>
      <c r="R231" s="308">
        <f>VLOOKUP(B231,RPT_LNS_LUONG_CHE_DO!$B$5:$CE$980,74,FALSE)+VLOOKUP(B231,RPT_LNS_LUONG_CHE_DO!$B$5:$CE$980,73,FALSE)</f>
        <v>0</v>
      </c>
      <c r="S231" s="308">
        <f t="shared" si="0"/>
        <v>7585000</v>
      </c>
      <c r="T231" s="309">
        <f>VLOOKUP(B231,RPT_BAO_HIEM!$B$5:$N$1004,11,FALSE)</f>
        <v>302240</v>
      </c>
      <c r="U231" s="309">
        <f>VLOOKUP(B231,RPT_BAO_HIEM!$B$5:$N$1004,12,FALSE)</f>
        <v>56670</v>
      </c>
      <c r="V231" s="309">
        <f>VLOOKUP(B231,RPT_BAO_HIEM!$B$5:$N$1004,13,FALSE)</f>
        <v>37780</v>
      </c>
      <c r="W231" s="310">
        <f>VLOOKUP(B231,RPT_DOAN_PHI!$B$5:$H$913,7,FALSE)</f>
        <v>69050</v>
      </c>
      <c r="X231" s="309">
        <f>VLOOKUP(B231,RPT_THUE!$B$5:$H$916,7,FALSE)</f>
        <v>0</v>
      </c>
      <c r="Y231" s="309">
        <f t="shared" si="1"/>
        <v>465740</v>
      </c>
      <c r="Z231" s="311">
        <f t="shared" si="2"/>
        <v>7119260</v>
      </c>
      <c r="AA231" s="311"/>
      <c r="AB231" s="311"/>
      <c r="AC231" s="311">
        <f t="shared" si="3"/>
        <v>7119260</v>
      </c>
    </row>
    <row r="232" spans="1:29" ht="17.25" customHeight="1">
      <c r="A232" s="302">
        <f t="shared" si="4"/>
        <v>227</v>
      </c>
      <c r="B232" s="303">
        <f>GD_LCD_HS_LNS!B230</f>
        <v>12580</v>
      </c>
      <c r="C232" s="303" t="str">
        <f>GD_LCD_HS_LNS!C230</f>
        <v>Đào Công Duẩn</v>
      </c>
      <c r="D232" s="303" t="str">
        <f>GD_LCD_HS_LNS!D230</f>
        <v>Nhân viên Bốc xếp</v>
      </c>
      <c r="E232" s="304">
        <f>VLOOKUP(B232,GD_LCD_HS_LNS!$B$4:$E$914,4,FALSE)</f>
        <v>3778000</v>
      </c>
      <c r="F232" s="305">
        <v>19028385612012</v>
      </c>
      <c r="G232" s="306">
        <f>VLOOKUP(B232,GD_CHAM_CONG!$C$6:$AN$912,38,FALSE)</f>
        <v>23</v>
      </c>
      <c r="H232" s="306">
        <f>VLOOKUP(B232,GD_CHAM_CONG!$C$6:$AS$912,39,FALSE)+VLOOKUP(B232,GD_CHAM_CONG!$C$6:$AS$912,40,FALSE)+VLOOKUP(B232,GD_CHAM_CONG!$C$6:$AS$912,41,FALSE)+VLOOKUP(B232,GD_CHAM_CONG!$C$6:$AS$912,42,FALSE)+VLOOKUP(B232,GD_CHAM_CONG!$C$6:$AS$912,43,FALSE)</f>
        <v>3</v>
      </c>
      <c r="I232" s="306">
        <f>VLOOKUP(B232,GD_CHAM_CONG!$C$6:$AV$912,44,FALSE)+VLOOKUP(B232,GD_CHAM_CONG!$C$6:$AV$912,45,FALSE)+VLOOKUP(B232,GD_CHAM_CONG!$C$6:$AV$912,46,FALSE)</f>
        <v>0</v>
      </c>
      <c r="J232" s="306">
        <f>VLOOKUP(B232,GD_CHAM_CONG!$C$6:$AW$912,47,FALSE)</f>
        <v>0</v>
      </c>
      <c r="K232" s="306">
        <f>VLOOKUP(B232,GD_CHAM_CONG!$C$6:$AZ$912,47,FALSE)+VLOOKUP(B232,GD_CHAM_CONG!$C$6:$AZ$912,48,FALSE)</f>
        <v>0</v>
      </c>
      <c r="L232" s="306">
        <f>VLOOKUP(B232,GD_CHAM_CONG!$C$6:$BF$912,50,FALSE)+VLOOKUP(B232,GD_CHAM_CONG!$C$6:$BF$912,51,FALSE)+VLOOKUP(B232,GD_CHAM_CONG!$C$6:$BF$912,52,FALSE)+VLOOKUP(B232,GD_CHAM_CONG!$C$6:$BF$912,53,FALSE)+VLOOKUP(B232,GD_CHAM_CONG!$C$6:$BF$912,54,FALSE)</f>
        <v>0</v>
      </c>
      <c r="M232" s="307">
        <f>VLOOKUP(B232,GD_CHAM_CONG!$C$1:$BJ$397,60,FALSE)</f>
        <v>1</v>
      </c>
      <c r="N232" s="308">
        <f>VLOOKUP(B232,RPT_LNS_LUONG_CHE_DO!$B$5:$BA$976,52,FALSE)</f>
        <v>5971153.846153846</v>
      </c>
      <c r="O232" s="308">
        <f>VLOOKUP(B232,RPT_LNS_LUONG_CHE_DO!$B$5:$CA$976,78,FALSE)</f>
        <v>0</v>
      </c>
      <c r="P232" s="308">
        <f>VLOOKUP(B232,RPT_PHU_CAP_TN!$B$5:$G$916,6,FALSE)</f>
        <v>0</v>
      </c>
      <c r="Q232" s="308">
        <f>VLOOKUP(B232,RPT_TIEN_AN_TRUA!$B$5:$I$957,8,FALSE)</f>
        <v>601538.4615384615</v>
      </c>
      <c r="R232" s="308">
        <f>VLOOKUP(B232,RPT_LNS_LUONG_CHE_DO!$B$5:$CE$980,74,FALSE)+VLOOKUP(B232,RPT_LNS_LUONG_CHE_DO!$B$5:$CE$980,73,FALSE)</f>
        <v>0</v>
      </c>
      <c r="S232" s="308">
        <f t="shared" si="0"/>
        <v>6572692.307692308</v>
      </c>
      <c r="T232" s="309">
        <f>VLOOKUP(B232,RPT_BAO_HIEM!$B$5:$N$1004,11,FALSE)</f>
        <v>302240</v>
      </c>
      <c r="U232" s="309">
        <f>VLOOKUP(B232,RPT_BAO_HIEM!$B$5:$N$1004,12,FALSE)</f>
        <v>56670</v>
      </c>
      <c r="V232" s="309">
        <f>VLOOKUP(B232,RPT_BAO_HIEM!$B$5:$N$1004,13,FALSE)</f>
        <v>37780</v>
      </c>
      <c r="W232" s="310">
        <f>VLOOKUP(B232,RPT_DOAN_PHI!$B$5:$H$913,7,FALSE)</f>
        <v>59712</v>
      </c>
      <c r="X232" s="309">
        <f>VLOOKUP(B232,RPT_THUE!$B$5:$H$916,7,FALSE)</f>
        <v>0</v>
      </c>
      <c r="Y232" s="309">
        <f t="shared" si="1"/>
        <v>456402</v>
      </c>
      <c r="Z232" s="311">
        <f t="shared" si="2"/>
        <v>6116290.307692308</v>
      </c>
      <c r="AA232" s="311"/>
      <c r="AB232" s="311"/>
      <c r="AC232" s="311">
        <f t="shared" si="3"/>
        <v>6116290.307692308</v>
      </c>
    </row>
    <row r="233" spans="1:29" ht="17.25" customHeight="1">
      <c r="A233" s="302">
        <f t="shared" si="4"/>
        <v>228</v>
      </c>
      <c r="B233" s="303">
        <f>GD_LCD_HS_LNS!B231</f>
        <v>12581</v>
      </c>
      <c r="C233" s="303" t="str">
        <f>GD_LCD_HS_LNS!C231</f>
        <v>Nguyễn Gia Thắng</v>
      </c>
      <c r="D233" s="303" t="str">
        <f>GD_LCD_HS_LNS!D231</f>
        <v>Nhân viên Bốc xếp</v>
      </c>
      <c r="E233" s="304">
        <f>VLOOKUP(B233,GD_LCD_HS_LNS!$B$4:$E$914,4,FALSE)</f>
        <v>3778000</v>
      </c>
      <c r="F233" s="305">
        <v>19028385591015</v>
      </c>
      <c r="G233" s="306">
        <f>VLOOKUP(B233,GD_CHAM_CONG!$C$6:$AN$912,38,FALSE)</f>
        <v>26</v>
      </c>
      <c r="H233" s="306">
        <f>VLOOKUP(B233,GD_CHAM_CONG!$C$6:$AS$912,39,FALSE)+VLOOKUP(B233,GD_CHAM_CONG!$C$6:$AS$912,40,FALSE)+VLOOKUP(B233,GD_CHAM_CONG!$C$6:$AS$912,41,FALSE)+VLOOKUP(B233,GD_CHAM_CONG!$C$6:$AS$912,42,FALSE)+VLOOKUP(B233,GD_CHAM_CONG!$C$6:$AS$912,43,FALSE)</f>
        <v>0</v>
      </c>
      <c r="I233" s="306">
        <f>VLOOKUP(B233,GD_CHAM_CONG!$C$6:$AV$912,44,FALSE)+VLOOKUP(B233,GD_CHAM_CONG!$C$6:$AV$912,45,FALSE)+VLOOKUP(B233,GD_CHAM_CONG!$C$6:$AV$912,46,FALSE)</f>
        <v>0</v>
      </c>
      <c r="J233" s="306">
        <f>VLOOKUP(B233,GD_CHAM_CONG!$C$6:$AW$912,47,FALSE)</f>
        <v>0</v>
      </c>
      <c r="K233" s="306">
        <f>VLOOKUP(B233,GD_CHAM_CONG!$C$6:$AZ$912,47,FALSE)+VLOOKUP(B233,GD_CHAM_CONG!$C$6:$AZ$912,48,FALSE)</f>
        <v>0</v>
      </c>
      <c r="L233" s="306">
        <f>VLOOKUP(B233,GD_CHAM_CONG!$C$6:$BF$912,50,FALSE)+VLOOKUP(B233,GD_CHAM_CONG!$C$6:$BF$912,51,FALSE)+VLOOKUP(B233,GD_CHAM_CONG!$C$6:$BF$912,52,FALSE)+VLOOKUP(B233,GD_CHAM_CONG!$C$6:$BF$912,53,FALSE)+VLOOKUP(B233,GD_CHAM_CONG!$C$6:$BF$912,54,FALSE)</f>
        <v>0</v>
      </c>
      <c r="M233" s="316">
        <f>VLOOKUP(B233,GD_CHAM_CONG!$C$1:$BJ$397,60,FALSE)</f>
        <v>1</v>
      </c>
      <c r="N233" s="308">
        <f>VLOOKUP(B233,RPT_LNS_LUONG_CHE_DO!$B$5:$BA$976,52,FALSE)</f>
        <v>6750000</v>
      </c>
      <c r="O233" s="308">
        <f>VLOOKUP(B233,RPT_LNS_LUONG_CHE_DO!$B$5:$CA$976,78,FALSE)</f>
        <v>0</v>
      </c>
      <c r="P233" s="308">
        <f>VLOOKUP(B233,RPT_PHU_CAP_TN!$B$5:$G$916,6,FALSE)</f>
        <v>0</v>
      </c>
      <c r="Q233" s="308">
        <f>VLOOKUP(B233,RPT_TIEN_AN_TRUA!$B$5:$I$957,8,FALSE)</f>
        <v>680000</v>
      </c>
      <c r="R233" s="308">
        <f>VLOOKUP(B233,RPT_LNS_LUONG_CHE_DO!$B$5:$CE$980,74,FALSE)+VLOOKUP(B233,RPT_LNS_LUONG_CHE_DO!$B$5:$CE$980,73,FALSE)</f>
        <v>0</v>
      </c>
      <c r="S233" s="308">
        <f t="shared" si="0"/>
        <v>7430000</v>
      </c>
      <c r="T233" s="309">
        <f>VLOOKUP(B233,RPT_BAO_HIEM!$B$5:$N$1004,11,FALSE)</f>
        <v>302240</v>
      </c>
      <c r="U233" s="309">
        <f>VLOOKUP(B233,RPT_BAO_HIEM!$B$5:$N$1004,12,FALSE)</f>
        <v>56670</v>
      </c>
      <c r="V233" s="309">
        <f>VLOOKUP(B233,RPT_BAO_HIEM!$B$5:$N$1004,13,FALSE)</f>
        <v>37780</v>
      </c>
      <c r="W233" s="310">
        <f>VLOOKUP(B233,RPT_DOAN_PHI!$B$5:$H$913,7,FALSE)</f>
        <v>67500</v>
      </c>
      <c r="X233" s="309">
        <f>VLOOKUP(B233,RPT_THUE!$B$5:$H$916,7,FALSE)</f>
        <v>0</v>
      </c>
      <c r="Y233" s="309">
        <f t="shared" si="1"/>
        <v>464190</v>
      </c>
      <c r="Z233" s="311">
        <f t="shared" si="2"/>
        <v>6965810</v>
      </c>
      <c r="AA233" s="311"/>
      <c r="AB233" s="311"/>
      <c r="AC233" s="311">
        <f t="shared" si="3"/>
        <v>6965810</v>
      </c>
    </row>
    <row r="234" spans="1:29" ht="17.25" customHeight="1">
      <c r="A234" s="302">
        <f t="shared" si="4"/>
        <v>229</v>
      </c>
      <c r="B234" s="303">
        <f>GD_LCD_HS_LNS!B232</f>
        <v>12583</v>
      </c>
      <c r="C234" s="303" t="str">
        <f>GD_LCD_HS_LNS!C232</f>
        <v>Nguyễn Huy Đáp</v>
      </c>
      <c r="D234" s="303" t="str">
        <f>GD_LCD_HS_LNS!D232</f>
        <v>Nhân viên Bốc xếp</v>
      </c>
      <c r="E234" s="304">
        <f>VLOOKUP(B234,GD_LCD_HS_LNS!$B$4:$E$914,4,FALSE)</f>
        <v>3778000</v>
      </c>
      <c r="F234" s="305">
        <v>19028385582016</v>
      </c>
      <c r="G234" s="306">
        <f>VLOOKUP(B234,GD_CHAM_CONG!$C$6:$AN$912,38,FALSE)</f>
        <v>26</v>
      </c>
      <c r="H234" s="306">
        <f>VLOOKUP(B234,GD_CHAM_CONG!$C$6:$AS$912,39,FALSE)+VLOOKUP(B234,GD_CHAM_CONG!$C$6:$AS$912,40,FALSE)+VLOOKUP(B234,GD_CHAM_CONG!$C$6:$AS$912,41,FALSE)+VLOOKUP(B234,GD_CHAM_CONG!$C$6:$AS$912,42,FALSE)+VLOOKUP(B234,GD_CHAM_CONG!$C$6:$AS$912,43,FALSE)</f>
        <v>0</v>
      </c>
      <c r="I234" s="306">
        <f>VLOOKUP(B234,GD_CHAM_CONG!$C$6:$AV$912,44,FALSE)+VLOOKUP(B234,GD_CHAM_CONG!$C$6:$AV$912,45,FALSE)+VLOOKUP(B234,GD_CHAM_CONG!$C$6:$AV$912,46,FALSE)</f>
        <v>0</v>
      </c>
      <c r="J234" s="306">
        <f>VLOOKUP(B234,GD_CHAM_CONG!$C$6:$AW$912,47,FALSE)</f>
        <v>0</v>
      </c>
      <c r="K234" s="306">
        <f>VLOOKUP(B234,GD_CHAM_CONG!$C$6:$AZ$912,47,FALSE)+VLOOKUP(B234,GD_CHAM_CONG!$C$6:$AZ$912,48,FALSE)</f>
        <v>0</v>
      </c>
      <c r="L234" s="306">
        <f>VLOOKUP(B234,GD_CHAM_CONG!$C$6:$BF$912,50,FALSE)+VLOOKUP(B234,GD_CHAM_CONG!$C$6:$BF$912,51,FALSE)+VLOOKUP(B234,GD_CHAM_CONG!$C$6:$BF$912,52,FALSE)+VLOOKUP(B234,GD_CHAM_CONG!$C$6:$BF$912,53,FALSE)+VLOOKUP(B234,GD_CHAM_CONG!$C$6:$BF$912,54,FALSE)</f>
        <v>0</v>
      </c>
      <c r="M234" s="307">
        <f>VLOOKUP(B234,GD_CHAM_CONG!$C$1:$BJ$397,60,FALSE)</f>
        <v>1</v>
      </c>
      <c r="N234" s="308">
        <f>VLOOKUP(B234,RPT_LNS_LUONG_CHE_DO!$B$5:$BA$976,52,FALSE)</f>
        <v>6750000</v>
      </c>
      <c r="O234" s="308">
        <f>VLOOKUP(B234,RPT_LNS_LUONG_CHE_DO!$B$5:$CA$976,78,FALSE)</f>
        <v>0</v>
      </c>
      <c r="P234" s="308">
        <f>VLOOKUP(B234,RPT_PHU_CAP_TN!$B$5:$G$916,6,FALSE)</f>
        <v>0</v>
      </c>
      <c r="Q234" s="308">
        <f>VLOOKUP(B234,RPT_TIEN_AN_TRUA!$B$5:$I$957,8,FALSE)</f>
        <v>680000</v>
      </c>
      <c r="R234" s="308">
        <f>VLOOKUP(B234,RPT_LNS_LUONG_CHE_DO!$B$5:$CE$980,74,FALSE)+VLOOKUP(B234,RPT_LNS_LUONG_CHE_DO!$B$5:$CE$980,73,FALSE)</f>
        <v>0</v>
      </c>
      <c r="S234" s="308">
        <f t="shared" si="0"/>
        <v>7430000</v>
      </c>
      <c r="T234" s="309">
        <f>VLOOKUP(B234,RPT_BAO_HIEM!$B$5:$N$1004,11,FALSE)</f>
        <v>302240</v>
      </c>
      <c r="U234" s="309">
        <f>VLOOKUP(B234,RPT_BAO_HIEM!$B$5:$N$1004,12,FALSE)</f>
        <v>56670</v>
      </c>
      <c r="V234" s="309">
        <f>VLOOKUP(B234,RPT_BAO_HIEM!$B$5:$N$1004,13,FALSE)</f>
        <v>37780</v>
      </c>
      <c r="W234" s="310">
        <f>VLOOKUP(B234,RPT_DOAN_PHI!$B$5:$H$913,7,FALSE)</f>
        <v>67500</v>
      </c>
      <c r="X234" s="309">
        <f>VLOOKUP(B234,RPT_THUE!$B$5:$H$916,7,FALSE)</f>
        <v>0</v>
      </c>
      <c r="Y234" s="309">
        <f t="shared" si="1"/>
        <v>464190</v>
      </c>
      <c r="Z234" s="311">
        <f t="shared" si="2"/>
        <v>6965810</v>
      </c>
      <c r="AA234" s="311"/>
      <c r="AB234" s="311"/>
      <c r="AC234" s="311">
        <f t="shared" si="3"/>
        <v>6965810</v>
      </c>
    </row>
    <row r="235" spans="1:29" ht="17.25" customHeight="1">
      <c r="A235" s="302">
        <f t="shared" si="4"/>
        <v>230</v>
      </c>
      <c r="B235" s="303">
        <f>GD_LCD_HS_LNS!B233</f>
        <v>12584</v>
      </c>
      <c r="C235" s="303" t="str">
        <f>GD_LCD_HS_LNS!C233</f>
        <v>Lê Văn Thịnh</v>
      </c>
      <c r="D235" s="303" t="str">
        <f>GD_LCD_HS_LNS!D233</f>
        <v>Nhân viên Bốc xếp</v>
      </c>
      <c r="E235" s="304">
        <f>VLOOKUP(B235,GD_LCD_HS_LNS!$B$4:$E$914,4,FALSE)</f>
        <v>3778000</v>
      </c>
      <c r="F235" s="305">
        <v>19028385557011</v>
      </c>
      <c r="G235" s="306">
        <f>VLOOKUP(B235,GD_CHAM_CONG!$C$6:$AN$912,38,FALSE)</f>
        <v>26</v>
      </c>
      <c r="H235" s="306">
        <f>VLOOKUP(B235,GD_CHAM_CONG!$C$6:$AS$912,39,FALSE)+VLOOKUP(B235,GD_CHAM_CONG!$C$6:$AS$912,40,FALSE)+VLOOKUP(B235,GD_CHAM_CONG!$C$6:$AS$912,41,FALSE)+VLOOKUP(B235,GD_CHAM_CONG!$C$6:$AS$912,42,FALSE)+VLOOKUP(B235,GD_CHAM_CONG!$C$6:$AS$912,43,FALSE)</f>
        <v>0</v>
      </c>
      <c r="I235" s="306">
        <f>VLOOKUP(B235,GD_CHAM_CONG!$C$6:$AV$912,44,FALSE)+VLOOKUP(B235,GD_CHAM_CONG!$C$6:$AV$912,45,FALSE)+VLOOKUP(B235,GD_CHAM_CONG!$C$6:$AV$912,46,FALSE)</f>
        <v>0</v>
      </c>
      <c r="J235" s="306">
        <f>VLOOKUP(B235,GD_CHAM_CONG!$C$6:$AW$912,47,FALSE)</f>
        <v>0</v>
      </c>
      <c r="K235" s="306">
        <f>VLOOKUP(B235,GD_CHAM_CONG!$C$6:$AZ$912,47,FALSE)+VLOOKUP(B235,GD_CHAM_CONG!$C$6:$AZ$912,48,FALSE)</f>
        <v>0</v>
      </c>
      <c r="L235" s="306">
        <f>VLOOKUP(B235,GD_CHAM_CONG!$C$6:$BF$912,50,FALSE)+VLOOKUP(B235,GD_CHAM_CONG!$C$6:$BF$912,51,FALSE)+VLOOKUP(B235,GD_CHAM_CONG!$C$6:$BF$912,52,FALSE)+VLOOKUP(B235,GD_CHAM_CONG!$C$6:$BF$912,53,FALSE)+VLOOKUP(B235,GD_CHAM_CONG!$C$6:$BF$912,54,FALSE)</f>
        <v>0</v>
      </c>
      <c r="M235" s="307">
        <f>VLOOKUP(B235,GD_CHAM_CONG!$C$1:$BJ$397,60,FALSE)</f>
        <v>1</v>
      </c>
      <c r="N235" s="308">
        <f>VLOOKUP(B235,RPT_LNS_LUONG_CHE_DO!$B$5:$BA$976,52,FALSE)</f>
        <v>6750000</v>
      </c>
      <c r="O235" s="308">
        <f>VLOOKUP(B235,RPT_LNS_LUONG_CHE_DO!$B$5:$CA$976,78,FALSE)</f>
        <v>0</v>
      </c>
      <c r="P235" s="308">
        <f>VLOOKUP(B235,RPT_PHU_CAP_TN!$B$5:$G$916,6,FALSE)</f>
        <v>0</v>
      </c>
      <c r="Q235" s="308">
        <f>VLOOKUP(B235,RPT_TIEN_AN_TRUA!$B$5:$I$957,8,FALSE)</f>
        <v>680000</v>
      </c>
      <c r="R235" s="308">
        <f>VLOOKUP(B235,RPT_LNS_LUONG_CHE_DO!$B$5:$CE$980,74,FALSE)+VLOOKUP(B235,RPT_LNS_LUONG_CHE_DO!$B$5:$CE$980,73,FALSE)</f>
        <v>0</v>
      </c>
      <c r="S235" s="308">
        <f t="shared" si="0"/>
        <v>7430000</v>
      </c>
      <c r="T235" s="309">
        <f>VLOOKUP(B235,RPT_BAO_HIEM!$B$5:$N$1004,11,FALSE)</f>
        <v>302240</v>
      </c>
      <c r="U235" s="309">
        <f>VLOOKUP(B235,RPT_BAO_HIEM!$B$5:$N$1004,12,FALSE)</f>
        <v>56670</v>
      </c>
      <c r="V235" s="309">
        <f>VLOOKUP(B235,RPT_BAO_HIEM!$B$5:$N$1004,13,FALSE)</f>
        <v>37780</v>
      </c>
      <c r="W235" s="310">
        <f>VLOOKUP(B235,RPT_DOAN_PHI!$B$5:$H$913,7,FALSE)</f>
        <v>67500</v>
      </c>
      <c r="X235" s="309">
        <f>VLOOKUP(B235,RPT_THUE!$B$5:$H$916,7,FALSE)</f>
        <v>0</v>
      </c>
      <c r="Y235" s="309">
        <f t="shared" si="1"/>
        <v>464190</v>
      </c>
      <c r="Z235" s="311">
        <f t="shared" si="2"/>
        <v>6965810</v>
      </c>
      <c r="AA235" s="311"/>
      <c r="AB235" s="311"/>
      <c r="AC235" s="311">
        <f t="shared" si="3"/>
        <v>6965810</v>
      </c>
    </row>
    <row r="236" spans="1:29" ht="17.25" customHeight="1">
      <c r="A236" s="302">
        <f t="shared" si="4"/>
        <v>231</v>
      </c>
      <c r="B236" s="303">
        <f>GD_LCD_HS_LNS!B234</f>
        <v>12585</v>
      </c>
      <c r="C236" s="303" t="str">
        <f>GD_LCD_HS_LNS!C234</f>
        <v>Nguyễn Tuấn Anh</v>
      </c>
      <c r="D236" s="303" t="str">
        <f>GD_LCD_HS_LNS!D234</f>
        <v>Nhân viên Bốc xếp</v>
      </c>
      <c r="E236" s="304">
        <f>VLOOKUP(B236,GD_LCD_HS_LNS!$B$4:$E$914,4,FALSE)</f>
        <v>3778000</v>
      </c>
      <c r="F236" s="305">
        <v>19028385584019</v>
      </c>
      <c r="G236" s="306">
        <f>VLOOKUP(B236,GD_CHAM_CONG!$C$6:$AN$912,38,FALSE)</f>
        <v>26</v>
      </c>
      <c r="H236" s="306">
        <f>VLOOKUP(B236,GD_CHAM_CONG!$C$6:$AS$912,39,FALSE)+VLOOKUP(B236,GD_CHAM_CONG!$C$6:$AS$912,40,FALSE)+VLOOKUP(B236,GD_CHAM_CONG!$C$6:$AS$912,41,FALSE)+VLOOKUP(B236,GD_CHAM_CONG!$C$6:$AS$912,42,FALSE)+VLOOKUP(B236,GD_CHAM_CONG!$C$6:$AS$912,43,FALSE)</f>
        <v>0</v>
      </c>
      <c r="I236" s="306">
        <f>VLOOKUP(B236,GD_CHAM_CONG!$C$6:$AV$912,44,FALSE)+VLOOKUP(B236,GD_CHAM_CONG!$C$6:$AV$912,45,FALSE)+VLOOKUP(B236,GD_CHAM_CONG!$C$6:$AV$912,46,FALSE)</f>
        <v>0</v>
      </c>
      <c r="J236" s="306">
        <f>VLOOKUP(B236,GD_CHAM_CONG!$C$6:$AW$912,47,FALSE)</f>
        <v>0</v>
      </c>
      <c r="K236" s="306">
        <f>VLOOKUP(B236,GD_CHAM_CONG!$C$6:$AZ$912,47,FALSE)+VLOOKUP(B236,GD_CHAM_CONG!$C$6:$AZ$912,48,FALSE)</f>
        <v>0</v>
      </c>
      <c r="L236" s="306">
        <f>VLOOKUP(B236,GD_CHAM_CONG!$C$6:$BF$912,50,FALSE)+VLOOKUP(B236,GD_CHAM_CONG!$C$6:$BF$912,51,FALSE)+VLOOKUP(B236,GD_CHAM_CONG!$C$6:$BF$912,52,FALSE)+VLOOKUP(B236,GD_CHAM_CONG!$C$6:$BF$912,53,FALSE)+VLOOKUP(B236,GD_CHAM_CONG!$C$6:$BF$912,54,FALSE)</f>
        <v>0</v>
      </c>
      <c r="M236" s="307">
        <f>VLOOKUP(B236,GD_CHAM_CONG!$C$1:$BJ$397,60,FALSE)</f>
        <v>0.95</v>
      </c>
      <c r="N236" s="308">
        <f>VLOOKUP(B236,RPT_LNS_LUONG_CHE_DO!$B$5:$BA$976,52,FALSE)</f>
        <v>6412499.9999999991</v>
      </c>
      <c r="O236" s="308">
        <f>VLOOKUP(B236,RPT_LNS_LUONG_CHE_DO!$B$5:$CA$976,78,FALSE)</f>
        <v>0</v>
      </c>
      <c r="P236" s="308">
        <f>VLOOKUP(B236,RPT_PHU_CAP_TN!$B$5:$G$916,6,FALSE)</f>
        <v>0</v>
      </c>
      <c r="Q236" s="308">
        <f>VLOOKUP(B236,RPT_TIEN_AN_TRUA!$B$5:$I$957,8,FALSE)</f>
        <v>680000</v>
      </c>
      <c r="R236" s="308">
        <f>VLOOKUP(B236,RPT_LNS_LUONG_CHE_DO!$B$5:$CE$980,74,FALSE)+VLOOKUP(B236,RPT_LNS_LUONG_CHE_DO!$B$5:$CE$980,73,FALSE)</f>
        <v>0</v>
      </c>
      <c r="S236" s="308">
        <f t="shared" si="0"/>
        <v>7092499.9999999991</v>
      </c>
      <c r="T236" s="309">
        <f>VLOOKUP(B236,RPT_BAO_HIEM!$B$5:$N$1004,11,FALSE)</f>
        <v>302240</v>
      </c>
      <c r="U236" s="309">
        <f>VLOOKUP(B236,RPT_BAO_HIEM!$B$5:$N$1004,12,FALSE)</f>
        <v>56670</v>
      </c>
      <c r="V236" s="309">
        <f>VLOOKUP(B236,RPT_BAO_HIEM!$B$5:$N$1004,13,FALSE)</f>
        <v>37780</v>
      </c>
      <c r="W236" s="310">
        <f>VLOOKUP(B236,RPT_DOAN_PHI!$B$5:$H$913,7,FALSE)</f>
        <v>64125</v>
      </c>
      <c r="X236" s="309">
        <f>VLOOKUP(B236,RPT_THUE!$B$5:$H$916,7,FALSE)</f>
        <v>0</v>
      </c>
      <c r="Y236" s="309">
        <f t="shared" si="1"/>
        <v>460815</v>
      </c>
      <c r="Z236" s="311">
        <f t="shared" si="2"/>
        <v>6631684.9999999991</v>
      </c>
      <c r="AA236" s="311"/>
      <c r="AB236" s="311"/>
      <c r="AC236" s="311">
        <f t="shared" si="3"/>
        <v>6631684.9999999991</v>
      </c>
    </row>
    <row r="237" spans="1:29" ht="17.25" customHeight="1">
      <c r="A237" s="302">
        <f t="shared" si="4"/>
        <v>232</v>
      </c>
      <c r="B237" s="303">
        <f>GD_LCD_HS_LNS!B235</f>
        <v>12586</v>
      </c>
      <c r="C237" s="303" t="str">
        <f>GD_LCD_HS_LNS!C235</f>
        <v>Phạm Văn Trường</v>
      </c>
      <c r="D237" s="303" t="str">
        <f>GD_LCD_HS_LNS!D235</f>
        <v>Nhân viên Bốc xếp</v>
      </c>
      <c r="E237" s="304">
        <f>VLOOKUP(B237,GD_LCD_HS_LNS!$B$4:$E$914,4,FALSE)</f>
        <v>3778000</v>
      </c>
      <c r="F237" s="305">
        <v>19028385587018</v>
      </c>
      <c r="G237" s="306">
        <f>VLOOKUP(B237,GD_CHAM_CONG!$C$6:$AN$912,38,FALSE)</f>
        <v>23</v>
      </c>
      <c r="H237" s="306">
        <f>VLOOKUP(B237,GD_CHAM_CONG!$C$6:$AS$912,39,FALSE)+VLOOKUP(B237,GD_CHAM_CONG!$C$6:$AS$912,40,FALSE)+VLOOKUP(B237,GD_CHAM_CONG!$C$6:$AS$912,41,FALSE)+VLOOKUP(B237,GD_CHAM_CONG!$C$6:$AS$912,42,FALSE)+VLOOKUP(B237,GD_CHAM_CONG!$C$6:$AS$912,43,FALSE)</f>
        <v>0</v>
      </c>
      <c r="I237" s="306">
        <f>VLOOKUP(B237,GD_CHAM_CONG!$C$6:$AV$912,44,FALSE)+VLOOKUP(B237,GD_CHAM_CONG!$C$6:$AV$912,45,FALSE)+VLOOKUP(B237,GD_CHAM_CONG!$C$6:$AV$912,46,FALSE)</f>
        <v>0</v>
      </c>
      <c r="J237" s="306">
        <f>VLOOKUP(B237,GD_CHAM_CONG!$C$6:$AW$912,47,FALSE)</f>
        <v>0</v>
      </c>
      <c r="K237" s="306">
        <f>VLOOKUP(B237,GD_CHAM_CONG!$C$6:$AZ$912,47,FALSE)+VLOOKUP(B237,GD_CHAM_CONG!$C$6:$AZ$912,48,FALSE)</f>
        <v>3</v>
      </c>
      <c r="L237" s="306">
        <f>VLOOKUP(B237,GD_CHAM_CONG!$C$6:$BF$912,50,FALSE)+VLOOKUP(B237,GD_CHAM_CONG!$C$6:$BF$912,51,FALSE)+VLOOKUP(B237,GD_CHAM_CONG!$C$6:$BF$912,52,FALSE)+VLOOKUP(B237,GD_CHAM_CONG!$C$6:$BF$912,53,FALSE)+VLOOKUP(B237,GD_CHAM_CONG!$C$6:$BF$912,54,FALSE)</f>
        <v>0</v>
      </c>
      <c r="M237" s="307">
        <f>VLOOKUP(B237,GD_CHAM_CONG!$C$1:$BJ$397,60,FALSE)</f>
        <v>1</v>
      </c>
      <c r="N237" s="308">
        <f>VLOOKUP(B237,RPT_LNS_LUONG_CHE_DO!$B$5:$BA$976,52,FALSE)</f>
        <v>5971153.846153846</v>
      </c>
      <c r="O237" s="308">
        <f>VLOOKUP(B237,RPT_LNS_LUONG_CHE_DO!$B$5:$CA$976,78,FALSE)</f>
        <v>435923.07692307694</v>
      </c>
      <c r="P237" s="308">
        <f>VLOOKUP(B237,RPT_PHU_CAP_TN!$B$5:$G$916,6,FALSE)</f>
        <v>137115.3846153846</v>
      </c>
      <c r="Q237" s="308">
        <f>VLOOKUP(B237,RPT_TIEN_AN_TRUA!$B$5:$I$957,8,FALSE)</f>
        <v>601538.4615384615</v>
      </c>
      <c r="R237" s="308">
        <f>VLOOKUP(B237,RPT_LNS_LUONG_CHE_DO!$B$5:$CE$980,74,FALSE)+VLOOKUP(B237,RPT_LNS_LUONG_CHE_DO!$B$5:$CE$980,73,FALSE)</f>
        <v>0</v>
      </c>
      <c r="S237" s="308">
        <f t="shared" si="0"/>
        <v>7145730.7692307699</v>
      </c>
      <c r="T237" s="309">
        <f>VLOOKUP(B237,RPT_BAO_HIEM!$B$5:$N$1004,11,FALSE)</f>
        <v>302240</v>
      </c>
      <c r="U237" s="309">
        <f>VLOOKUP(B237,RPT_BAO_HIEM!$B$5:$N$1004,12,FALSE)</f>
        <v>56670</v>
      </c>
      <c r="V237" s="309">
        <f>VLOOKUP(B237,RPT_BAO_HIEM!$B$5:$N$1004,13,FALSE)</f>
        <v>37780</v>
      </c>
      <c r="W237" s="310">
        <f>VLOOKUP(B237,RPT_DOAN_PHI!$B$5:$H$913,7,FALSE)</f>
        <v>65442</v>
      </c>
      <c r="X237" s="309">
        <f>VLOOKUP(B237,RPT_THUE!$B$5:$H$916,7,FALSE)</f>
        <v>0</v>
      </c>
      <c r="Y237" s="309">
        <f t="shared" si="1"/>
        <v>462132</v>
      </c>
      <c r="Z237" s="311">
        <f t="shared" si="2"/>
        <v>6683598.7692307699</v>
      </c>
      <c r="AA237" s="311"/>
      <c r="AB237" s="311"/>
      <c r="AC237" s="311">
        <f t="shared" si="3"/>
        <v>6683598.7692307699</v>
      </c>
    </row>
    <row r="238" spans="1:29" ht="17.25" customHeight="1">
      <c r="A238" s="302">
        <f t="shared" si="4"/>
        <v>233</v>
      </c>
      <c r="B238" s="303">
        <f>GD_LCD_HS_LNS!B236</f>
        <v>12587</v>
      </c>
      <c r="C238" s="303" t="str">
        <f>GD_LCD_HS_LNS!C236</f>
        <v>Nguyễn Minh Dũng</v>
      </c>
      <c r="D238" s="303" t="str">
        <f>GD_LCD_HS_LNS!D236</f>
        <v>Nhân viên Bốc xếp</v>
      </c>
      <c r="E238" s="304">
        <f>VLOOKUP(B238,GD_LCD_HS_LNS!$B$4:$E$914,4,FALSE)</f>
        <v>3778000</v>
      </c>
      <c r="F238" s="305">
        <v>19028385600014</v>
      </c>
      <c r="G238" s="306">
        <f>VLOOKUP(B238,GD_CHAM_CONG!$C$6:$AN$912,38,FALSE)</f>
        <v>26</v>
      </c>
      <c r="H238" s="306">
        <f>VLOOKUP(B238,GD_CHAM_CONG!$C$6:$AS$912,39,FALSE)+VLOOKUP(B238,GD_CHAM_CONG!$C$6:$AS$912,40,FALSE)+VLOOKUP(B238,GD_CHAM_CONG!$C$6:$AS$912,41,FALSE)+VLOOKUP(B238,GD_CHAM_CONG!$C$6:$AS$912,42,FALSE)+VLOOKUP(B238,GD_CHAM_CONG!$C$6:$AS$912,43,FALSE)</f>
        <v>0</v>
      </c>
      <c r="I238" s="306">
        <f>VLOOKUP(B238,GD_CHAM_CONG!$C$6:$AV$912,44,FALSE)+VLOOKUP(B238,GD_CHAM_CONG!$C$6:$AV$912,45,FALSE)+VLOOKUP(B238,GD_CHAM_CONG!$C$6:$AV$912,46,FALSE)</f>
        <v>0</v>
      </c>
      <c r="J238" s="306">
        <f>VLOOKUP(B238,GD_CHAM_CONG!$C$6:$AW$912,47,FALSE)</f>
        <v>0</v>
      </c>
      <c r="K238" s="306">
        <f>VLOOKUP(B238,GD_CHAM_CONG!$C$6:$AZ$912,47,FALSE)+VLOOKUP(B238,GD_CHAM_CONG!$C$6:$AZ$912,48,FALSE)</f>
        <v>0</v>
      </c>
      <c r="L238" s="306">
        <f>VLOOKUP(B238,GD_CHAM_CONG!$C$6:$BF$912,50,FALSE)+VLOOKUP(B238,GD_CHAM_CONG!$C$6:$BF$912,51,FALSE)+VLOOKUP(B238,GD_CHAM_CONG!$C$6:$BF$912,52,FALSE)+VLOOKUP(B238,GD_CHAM_CONG!$C$6:$BF$912,53,FALSE)+VLOOKUP(B238,GD_CHAM_CONG!$C$6:$BF$912,54,FALSE)</f>
        <v>0</v>
      </c>
      <c r="M238" s="307">
        <f>VLOOKUP(B238,GD_CHAM_CONG!$C$1:$BJ$397,60,FALSE)</f>
        <v>1</v>
      </c>
      <c r="N238" s="308">
        <f>VLOOKUP(B238,RPT_LNS_LUONG_CHE_DO!$B$5:$BA$976,52,FALSE)</f>
        <v>6750000</v>
      </c>
      <c r="O238" s="308">
        <f>VLOOKUP(B238,RPT_LNS_LUONG_CHE_DO!$B$5:$CA$976,78,FALSE)</f>
        <v>0</v>
      </c>
      <c r="P238" s="308">
        <f>VLOOKUP(B238,RPT_PHU_CAP_TN!$B$5:$G$916,6,FALSE)</f>
        <v>155000</v>
      </c>
      <c r="Q238" s="308">
        <f>VLOOKUP(B238,RPT_TIEN_AN_TRUA!$B$5:$I$957,8,FALSE)</f>
        <v>680000</v>
      </c>
      <c r="R238" s="308">
        <f>VLOOKUP(B238,RPT_LNS_LUONG_CHE_DO!$B$5:$CE$980,74,FALSE)+VLOOKUP(B238,RPT_LNS_LUONG_CHE_DO!$B$5:$CE$980,73,FALSE)</f>
        <v>0</v>
      </c>
      <c r="S238" s="308">
        <f t="shared" si="0"/>
        <v>7585000</v>
      </c>
      <c r="T238" s="309">
        <f>VLOOKUP(B238,RPT_BAO_HIEM!$B$5:$N$1004,11,FALSE)</f>
        <v>302240</v>
      </c>
      <c r="U238" s="309">
        <f>VLOOKUP(B238,RPT_BAO_HIEM!$B$5:$N$1004,12,FALSE)</f>
        <v>56670</v>
      </c>
      <c r="V238" s="309">
        <f>VLOOKUP(B238,RPT_BAO_HIEM!$B$5:$N$1004,13,FALSE)</f>
        <v>37780</v>
      </c>
      <c r="W238" s="310">
        <f>VLOOKUP(B238,RPT_DOAN_PHI!$B$5:$H$913,7,FALSE)</f>
        <v>69050</v>
      </c>
      <c r="X238" s="309">
        <f>VLOOKUP(B238,RPT_THUE!$B$5:$H$916,7,FALSE)</f>
        <v>0</v>
      </c>
      <c r="Y238" s="309">
        <f t="shared" si="1"/>
        <v>465740</v>
      </c>
      <c r="Z238" s="311">
        <f t="shared" si="2"/>
        <v>7119260</v>
      </c>
      <c r="AA238" s="311"/>
      <c r="AB238" s="311"/>
      <c r="AC238" s="311">
        <f t="shared" si="3"/>
        <v>7119260</v>
      </c>
    </row>
    <row r="239" spans="1:29" ht="17.25" customHeight="1">
      <c r="A239" s="302">
        <f t="shared" si="4"/>
        <v>234</v>
      </c>
      <c r="B239" s="303">
        <f>GD_LCD_HS_LNS!B237</f>
        <v>12588</v>
      </c>
      <c r="C239" s="303" t="str">
        <f>GD_LCD_HS_LNS!C237</f>
        <v>Đào Huy Phong</v>
      </c>
      <c r="D239" s="303" t="str">
        <f>GD_LCD_HS_LNS!D237</f>
        <v>Nhân viên Bốc xếp</v>
      </c>
      <c r="E239" s="304">
        <f>VLOOKUP(B239,GD_LCD_HS_LNS!$B$4:$E$914,4,FALSE)</f>
        <v>3778000</v>
      </c>
      <c r="F239" s="305">
        <v>19028385553016</v>
      </c>
      <c r="G239" s="306">
        <f>VLOOKUP(B239,GD_CHAM_CONG!$C$6:$AN$912,38,FALSE)</f>
        <v>26</v>
      </c>
      <c r="H239" s="306">
        <f>VLOOKUP(B239,GD_CHAM_CONG!$C$6:$AS$912,39,FALSE)+VLOOKUP(B239,GD_CHAM_CONG!$C$6:$AS$912,40,FALSE)+VLOOKUP(B239,GD_CHAM_CONG!$C$6:$AS$912,41,FALSE)+VLOOKUP(B239,GD_CHAM_CONG!$C$6:$AS$912,42,FALSE)+VLOOKUP(B239,GD_CHAM_CONG!$C$6:$AS$912,43,FALSE)</f>
        <v>0</v>
      </c>
      <c r="I239" s="306">
        <f>VLOOKUP(B239,GD_CHAM_CONG!$C$6:$AV$912,44,FALSE)+VLOOKUP(B239,GD_CHAM_CONG!$C$6:$AV$912,45,FALSE)+VLOOKUP(B239,GD_CHAM_CONG!$C$6:$AV$912,46,FALSE)</f>
        <v>0</v>
      </c>
      <c r="J239" s="306">
        <f>VLOOKUP(B239,GD_CHAM_CONG!$C$6:$AW$912,47,FALSE)</f>
        <v>0</v>
      </c>
      <c r="K239" s="306">
        <f>VLOOKUP(B239,GD_CHAM_CONG!$C$6:$AZ$912,47,FALSE)+VLOOKUP(B239,GD_CHAM_CONG!$C$6:$AZ$912,48,FALSE)</f>
        <v>0</v>
      </c>
      <c r="L239" s="306">
        <f>VLOOKUP(B239,GD_CHAM_CONG!$C$6:$BF$912,50,FALSE)+VLOOKUP(B239,GD_CHAM_CONG!$C$6:$BF$912,51,FALSE)+VLOOKUP(B239,GD_CHAM_CONG!$C$6:$BF$912,52,FALSE)+VLOOKUP(B239,GD_CHAM_CONG!$C$6:$BF$912,53,FALSE)+VLOOKUP(B239,GD_CHAM_CONG!$C$6:$BF$912,54,FALSE)</f>
        <v>0</v>
      </c>
      <c r="M239" s="307">
        <f>VLOOKUP(B239,GD_CHAM_CONG!$C$1:$BJ$397,60,FALSE)</f>
        <v>1</v>
      </c>
      <c r="N239" s="308">
        <f>VLOOKUP(B239,RPT_LNS_LUONG_CHE_DO!$B$5:$BA$976,52,FALSE)</f>
        <v>6750000</v>
      </c>
      <c r="O239" s="308">
        <f>VLOOKUP(B239,RPT_LNS_LUONG_CHE_DO!$B$5:$CA$976,78,FALSE)</f>
        <v>0</v>
      </c>
      <c r="P239" s="308">
        <f>VLOOKUP(B239,RPT_PHU_CAP_TN!$B$5:$G$916,6,FALSE)</f>
        <v>0</v>
      </c>
      <c r="Q239" s="308">
        <f>VLOOKUP(B239,RPT_TIEN_AN_TRUA!$B$5:$I$957,8,FALSE)</f>
        <v>680000</v>
      </c>
      <c r="R239" s="308">
        <f>VLOOKUP(B239,RPT_LNS_LUONG_CHE_DO!$B$5:$CE$980,74,FALSE)+VLOOKUP(B239,RPT_LNS_LUONG_CHE_DO!$B$5:$CE$980,73,FALSE)</f>
        <v>0</v>
      </c>
      <c r="S239" s="308">
        <f t="shared" si="0"/>
        <v>7430000</v>
      </c>
      <c r="T239" s="309">
        <f>VLOOKUP(B239,RPT_BAO_HIEM!$B$5:$N$1004,11,FALSE)</f>
        <v>302240</v>
      </c>
      <c r="U239" s="309">
        <f>VLOOKUP(B239,RPT_BAO_HIEM!$B$5:$N$1004,12,FALSE)</f>
        <v>56670</v>
      </c>
      <c r="V239" s="309">
        <f>VLOOKUP(B239,RPT_BAO_HIEM!$B$5:$N$1004,13,FALSE)</f>
        <v>37780</v>
      </c>
      <c r="W239" s="310">
        <f>VLOOKUP(B239,RPT_DOAN_PHI!$B$5:$H$913,7,FALSE)</f>
        <v>67500</v>
      </c>
      <c r="X239" s="309">
        <f>VLOOKUP(B239,RPT_THUE!$B$5:$H$916,7,FALSE)</f>
        <v>0</v>
      </c>
      <c r="Y239" s="309">
        <f t="shared" si="1"/>
        <v>464190</v>
      </c>
      <c r="Z239" s="311">
        <f t="shared" si="2"/>
        <v>6965810</v>
      </c>
      <c r="AA239" s="311"/>
      <c r="AB239" s="311"/>
      <c r="AC239" s="311">
        <f t="shared" si="3"/>
        <v>6965810</v>
      </c>
    </row>
    <row r="240" spans="1:29" ht="17.25" customHeight="1">
      <c r="A240" s="302">
        <f t="shared" si="4"/>
        <v>235</v>
      </c>
      <c r="B240" s="303">
        <f>GD_LCD_HS_LNS!B238</f>
        <v>12589</v>
      </c>
      <c r="C240" s="303" t="str">
        <f>GD_LCD_HS_LNS!C238</f>
        <v>Lê Văn Thiện</v>
      </c>
      <c r="D240" s="303" t="str">
        <f>GD_LCD_HS_LNS!D238</f>
        <v>Nhân viên Bốc xếp</v>
      </c>
      <c r="E240" s="304">
        <f>VLOOKUP(B240,GD_LCD_HS_LNS!$B$4:$E$914,4,FALSE)</f>
        <v>3778000</v>
      </c>
      <c r="F240" s="305">
        <v>19025508778019</v>
      </c>
      <c r="G240" s="306">
        <f>VLOOKUP(B240,GD_CHAM_CONG!$C$6:$AN$912,38,FALSE)</f>
        <v>26</v>
      </c>
      <c r="H240" s="306">
        <f>VLOOKUP(B240,GD_CHAM_CONG!$C$6:$AS$912,39,FALSE)+VLOOKUP(B240,GD_CHAM_CONG!$C$6:$AS$912,40,FALSE)+VLOOKUP(B240,GD_CHAM_CONG!$C$6:$AS$912,41,FALSE)+VLOOKUP(B240,GD_CHAM_CONG!$C$6:$AS$912,42,FALSE)+VLOOKUP(B240,GD_CHAM_CONG!$C$6:$AS$912,43,FALSE)</f>
        <v>0</v>
      </c>
      <c r="I240" s="306">
        <f>VLOOKUP(B240,GD_CHAM_CONG!$C$6:$AV$912,44,FALSE)+VLOOKUP(B240,GD_CHAM_CONG!$C$6:$AV$912,45,FALSE)+VLOOKUP(B240,GD_CHAM_CONG!$C$6:$AV$912,46,FALSE)</f>
        <v>0</v>
      </c>
      <c r="J240" s="306">
        <f>VLOOKUP(B240,GD_CHAM_CONG!$C$6:$AW$912,47,FALSE)</f>
        <v>0</v>
      </c>
      <c r="K240" s="306">
        <f>VLOOKUP(B240,GD_CHAM_CONG!$C$6:$AZ$912,47,FALSE)+VLOOKUP(B240,GD_CHAM_CONG!$C$6:$AZ$912,48,FALSE)</f>
        <v>0</v>
      </c>
      <c r="L240" s="306">
        <f>VLOOKUP(B240,GD_CHAM_CONG!$C$6:$BF$912,50,FALSE)+VLOOKUP(B240,GD_CHAM_CONG!$C$6:$BF$912,51,FALSE)+VLOOKUP(B240,GD_CHAM_CONG!$C$6:$BF$912,52,FALSE)+VLOOKUP(B240,GD_CHAM_CONG!$C$6:$BF$912,53,FALSE)+VLOOKUP(B240,GD_CHAM_CONG!$C$6:$BF$912,54,FALSE)</f>
        <v>0</v>
      </c>
      <c r="M240" s="307">
        <f>VLOOKUP(B240,GD_CHAM_CONG!$C$1:$BJ$397,60,FALSE)</f>
        <v>1</v>
      </c>
      <c r="N240" s="308">
        <f>VLOOKUP(B240,RPT_LNS_LUONG_CHE_DO!$B$5:$BA$976,52,FALSE)</f>
        <v>6750000</v>
      </c>
      <c r="O240" s="308">
        <f>VLOOKUP(B240,RPT_LNS_LUONG_CHE_DO!$B$5:$CA$976,78,FALSE)</f>
        <v>0</v>
      </c>
      <c r="P240" s="308">
        <f>VLOOKUP(B240,RPT_PHU_CAP_TN!$B$5:$G$916,6,FALSE)</f>
        <v>0</v>
      </c>
      <c r="Q240" s="308">
        <f>VLOOKUP(B240,RPT_TIEN_AN_TRUA!$B$5:$I$957,8,FALSE)</f>
        <v>680000</v>
      </c>
      <c r="R240" s="308">
        <f>VLOOKUP(B240,RPT_LNS_LUONG_CHE_DO!$B$5:$CE$980,74,FALSE)+VLOOKUP(B240,RPT_LNS_LUONG_CHE_DO!$B$5:$CE$980,73,FALSE)</f>
        <v>0</v>
      </c>
      <c r="S240" s="308">
        <f t="shared" si="0"/>
        <v>7430000</v>
      </c>
      <c r="T240" s="309">
        <f>VLOOKUP(B240,RPT_BAO_HIEM!$B$5:$N$1004,11,FALSE)</f>
        <v>302240</v>
      </c>
      <c r="U240" s="309">
        <f>VLOOKUP(B240,RPT_BAO_HIEM!$B$5:$N$1004,12,FALSE)</f>
        <v>56670</v>
      </c>
      <c r="V240" s="309">
        <f>VLOOKUP(B240,RPT_BAO_HIEM!$B$5:$N$1004,13,FALSE)</f>
        <v>37780</v>
      </c>
      <c r="W240" s="310">
        <f>VLOOKUP(B240,RPT_DOAN_PHI!$B$5:$H$913,7,FALSE)</f>
        <v>67500</v>
      </c>
      <c r="X240" s="309">
        <f>VLOOKUP(B240,RPT_THUE!$B$5:$H$916,7,FALSE)</f>
        <v>0</v>
      </c>
      <c r="Y240" s="309">
        <f t="shared" si="1"/>
        <v>464190</v>
      </c>
      <c r="Z240" s="311">
        <f t="shared" si="2"/>
        <v>6965810</v>
      </c>
      <c r="AA240" s="311"/>
      <c r="AB240" s="311"/>
      <c r="AC240" s="311">
        <f t="shared" si="3"/>
        <v>6965810</v>
      </c>
    </row>
    <row r="241" spans="1:29" ht="17.25" customHeight="1">
      <c r="A241" s="302">
        <f t="shared" si="4"/>
        <v>236</v>
      </c>
      <c r="B241" s="303">
        <f>GD_LCD_HS_LNS!B239</f>
        <v>12591</v>
      </c>
      <c r="C241" s="303" t="str">
        <f>GD_LCD_HS_LNS!C239</f>
        <v>Nguyễn Xuân Quý</v>
      </c>
      <c r="D241" s="303" t="str">
        <f>GD_LCD_HS_LNS!D239</f>
        <v>Nhân viên Bốc xếp</v>
      </c>
      <c r="E241" s="304">
        <f>VLOOKUP(B241,GD_LCD_HS_LNS!$B$4:$E$914,4,FALSE)</f>
        <v>3778000</v>
      </c>
      <c r="F241" s="305">
        <v>19028385566010</v>
      </c>
      <c r="G241" s="306">
        <f>VLOOKUP(B241,GD_CHAM_CONG!$C$6:$AN$912,38,FALSE)</f>
        <v>26</v>
      </c>
      <c r="H241" s="306">
        <f>VLOOKUP(B241,GD_CHAM_CONG!$C$6:$AS$912,39,FALSE)+VLOOKUP(B241,GD_CHAM_CONG!$C$6:$AS$912,40,FALSE)+VLOOKUP(B241,GD_CHAM_CONG!$C$6:$AS$912,41,FALSE)+VLOOKUP(B241,GD_CHAM_CONG!$C$6:$AS$912,42,FALSE)+VLOOKUP(B241,GD_CHAM_CONG!$C$6:$AS$912,43,FALSE)</f>
        <v>0</v>
      </c>
      <c r="I241" s="306">
        <f>VLOOKUP(B241,GD_CHAM_CONG!$C$6:$AV$912,44,FALSE)+VLOOKUP(B241,GD_CHAM_CONG!$C$6:$AV$912,45,FALSE)+VLOOKUP(B241,GD_CHAM_CONG!$C$6:$AV$912,46,FALSE)</f>
        <v>0</v>
      </c>
      <c r="J241" s="306">
        <f>VLOOKUP(B241,GD_CHAM_CONG!$C$6:$AW$912,47,FALSE)</f>
        <v>0</v>
      </c>
      <c r="K241" s="306">
        <f>VLOOKUP(B241,GD_CHAM_CONG!$C$6:$AZ$912,47,FALSE)+VLOOKUP(B241,GD_CHAM_CONG!$C$6:$AZ$912,48,FALSE)</f>
        <v>0</v>
      </c>
      <c r="L241" s="306">
        <f>VLOOKUP(B241,GD_CHAM_CONG!$C$6:$BF$912,50,FALSE)+VLOOKUP(B241,GD_CHAM_CONG!$C$6:$BF$912,51,FALSE)+VLOOKUP(B241,GD_CHAM_CONG!$C$6:$BF$912,52,FALSE)+VLOOKUP(B241,GD_CHAM_CONG!$C$6:$BF$912,53,FALSE)+VLOOKUP(B241,GD_CHAM_CONG!$C$6:$BF$912,54,FALSE)</f>
        <v>0</v>
      </c>
      <c r="M241" s="307">
        <f>VLOOKUP(B241,GD_CHAM_CONG!$C$1:$BJ$397,60,FALSE)</f>
        <v>1</v>
      </c>
      <c r="N241" s="308">
        <f>VLOOKUP(B241,RPT_LNS_LUONG_CHE_DO!$B$5:$BA$976,52,FALSE)</f>
        <v>6750000</v>
      </c>
      <c r="O241" s="308">
        <f>VLOOKUP(B241,RPT_LNS_LUONG_CHE_DO!$B$5:$CA$976,78,FALSE)</f>
        <v>0</v>
      </c>
      <c r="P241" s="308">
        <f>VLOOKUP(B241,RPT_PHU_CAP_TN!$B$5:$G$916,6,FALSE)</f>
        <v>0</v>
      </c>
      <c r="Q241" s="308">
        <f>VLOOKUP(B241,RPT_TIEN_AN_TRUA!$B$5:$I$957,8,FALSE)</f>
        <v>680000</v>
      </c>
      <c r="R241" s="308">
        <f>VLOOKUP(B241,RPT_LNS_LUONG_CHE_DO!$B$5:$CE$980,74,FALSE)+VLOOKUP(B241,RPT_LNS_LUONG_CHE_DO!$B$5:$CE$980,73,FALSE)</f>
        <v>0</v>
      </c>
      <c r="S241" s="308">
        <f t="shared" si="0"/>
        <v>7430000</v>
      </c>
      <c r="T241" s="309">
        <f>VLOOKUP(B241,RPT_BAO_HIEM!$B$5:$N$1004,11,FALSE)</f>
        <v>302240</v>
      </c>
      <c r="U241" s="309">
        <f>VLOOKUP(B241,RPT_BAO_HIEM!$B$5:$N$1004,12,FALSE)</f>
        <v>56670</v>
      </c>
      <c r="V241" s="309">
        <f>VLOOKUP(B241,RPT_BAO_HIEM!$B$5:$N$1004,13,FALSE)</f>
        <v>37780</v>
      </c>
      <c r="W241" s="310">
        <f>VLOOKUP(B241,RPT_DOAN_PHI!$B$5:$H$913,7,FALSE)</f>
        <v>67500</v>
      </c>
      <c r="X241" s="309">
        <f>VLOOKUP(B241,RPT_THUE!$B$5:$H$916,7,FALSE)</f>
        <v>0</v>
      </c>
      <c r="Y241" s="309">
        <f t="shared" si="1"/>
        <v>464190</v>
      </c>
      <c r="Z241" s="311">
        <f t="shared" si="2"/>
        <v>6965810</v>
      </c>
      <c r="AA241" s="311"/>
      <c r="AB241" s="311"/>
      <c r="AC241" s="311">
        <f t="shared" si="3"/>
        <v>6965810</v>
      </c>
    </row>
    <row r="242" spans="1:29" ht="17.25" customHeight="1">
      <c r="A242" s="302">
        <f t="shared" si="4"/>
        <v>237</v>
      </c>
      <c r="B242" s="303">
        <f>GD_LCD_HS_LNS!B240</f>
        <v>12592</v>
      </c>
      <c r="C242" s="303" t="str">
        <f>GD_LCD_HS_LNS!C240</f>
        <v>Lê Minh Huy</v>
      </c>
      <c r="D242" s="303" t="str">
        <f>GD_LCD_HS_LNS!D240</f>
        <v>Nhân viên Bốc xếp</v>
      </c>
      <c r="E242" s="304">
        <f>VLOOKUP(B242,GD_LCD_HS_LNS!$B$4:$E$914,4,FALSE)</f>
        <v>3778000</v>
      </c>
      <c r="F242" s="305">
        <v>19028385570018</v>
      </c>
      <c r="G242" s="306">
        <f>VLOOKUP(B242,GD_CHAM_CONG!$C$6:$AN$912,38,FALSE)</f>
        <v>26</v>
      </c>
      <c r="H242" s="306">
        <f>VLOOKUP(B242,GD_CHAM_CONG!$C$6:$AS$912,39,FALSE)+VLOOKUP(B242,GD_CHAM_CONG!$C$6:$AS$912,40,FALSE)+VLOOKUP(B242,GD_CHAM_CONG!$C$6:$AS$912,41,FALSE)+VLOOKUP(B242,GD_CHAM_CONG!$C$6:$AS$912,42,FALSE)+VLOOKUP(B242,GD_CHAM_CONG!$C$6:$AS$912,43,FALSE)</f>
        <v>0</v>
      </c>
      <c r="I242" s="306">
        <f>VLOOKUP(B242,GD_CHAM_CONG!$C$6:$AV$912,44,FALSE)+VLOOKUP(B242,GD_CHAM_CONG!$C$6:$AV$912,45,FALSE)+VLOOKUP(B242,GD_CHAM_CONG!$C$6:$AV$912,46,FALSE)</f>
        <v>0</v>
      </c>
      <c r="J242" s="306">
        <f>VLOOKUP(B242,GD_CHAM_CONG!$C$6:$AW$912,47,FALSE)</f>
        <v>0</v>
      </c>
      <c r="K242" s="306">
        <f>VLOOKUP(B242,GD_CHAM_CONG!$C$6:$AZ$912,47,FALSE)+VLOOKUP(B242,GD_CHAM_CONG!$C$6:$AZ$912,48,FALSE)</f>
        <v>0</v>
      </c>
      <c r="L242" s="306">
        <f>VLOOKUP(B242,GD_CHAM_CONG!$C$6:$BF$912,50,FALSE)+VLOOKUP(B242,GD_CHAM_CONG!$C$6:$BF$912,51,FALSE)+VLOOKUP(B242,GD_CHAM_CONG!$C$6:$BF$912,52,FALSE)+VLOOKUP(B242,GD_CHAM_CONG!$C$6:$BF$912,53,FALSE)+VLOOKUP(B242,GD_CHAM_CONG!$C$6:$BF$912,54,FALSE)</f>
        <v>0</v>
      </c>
      <c r="M242" s="307">
        <f>VLOOKUP(B242,GD_CHAM_CONG!$C$1:$BJ$397,60,FALSE)</f>
        <v>1</v>
      </c>
      <c r="N242" s="308">
        <f>VLOOKUP(B242,RPT_LNS_LUONG_CHE_DO!$B$5:$BA$976,52,FALSE)</f>
        <v>6750000</v>
      </c>
      <c r="O242" s="308">
        <f>VLOOKUP(B242,RPT_LNS_LUONG_CHE_DO!$B$5:$CA$976,78,FALSE)</f>
        <v>0</v>
      </c>
      <c r="P242" s="308">
        <f>VLOOKUP(B242,RPT_PHU_CAP_TN!$B$5:$G$916,6,FALSE)</f>
        <v>0</v>
      </c>
      <c r="Q242" s="308">
        <f>VLOOKUP(B242,RPT_TIEN_AN_TRUA!$B$5:$I$957,8,FALSE)</f>
        <v>680000</v>
      </c>
      <c r="R242" s="308">
        <f>VLOOKUP(B242,RPT_LNS_LUONG_CHE_DO!$B$5:$CE$980,74,FALSE)+VLOOKUP(B242,RPT_LNS_LUONG_CHE_DO!$B$5:$CE$980,73,FALSE)</f>
        <v>0</v>
      </c>
      <c r="S242" s="308">
        <f t="shared" si="0"/>
        <v>7430000</v>
      </c>
      <c r="T242" s="309">
        <f>VLOOKUP(B242,RPT_BAO_HIEM!$B$5:$N$1004,11,FALSE)</f>
        <v>302240</v>
      </c>
      <c r="U242" s="309">
        <f>VLOOKUP(B242,RPT_BAO_HIEM!$B$5:$N$1004,12,FALSE)</f>
        <v>56670</v>
      </c>
      <c r="V242" s="309">
        <f>VLOOKUP(B242,RPT_BAO_HIEM!$B$5:$N$1004,13,FALSE)</f>
        <v>37780</v>
      </c>
      <c r="W242" s="310">
        <f>VLOOKUP(B242,RPT_DOAN_PHI!$B$5:$H$913,7,FALSE)</f>
        <v>67500</v>
      </c>
      <c r="X242" s="309">
        <f>VLOOKUP(B242,RPT_THUE!$B$5:$H$916,7,FALSE)</f>
        <v>0</v>
      </c>
      <c r="Y242" s="309">
        <f t="shared" si="1"/>
        <v>464190</v>
      </c>
      <c r="Z242" s="311">
        <f t="shared" si="2"/>
        <v>6965810</v>
      </c>
      <c r="AA242" s="311"/>
      <c r="AB242" s="311"/>
      <c r="AC242" s="311">
        <f t="shared" si="3"/>
        <v>6965810</v>
      </c>
    </row>
    <row r="243" spans="1:29" ht="17.25" customHeight="1">
      <c r="A243" s="302">
        <f t="shared" si="4"/>
        <v>238</v>
      </c>
      <c r="B243" s="303">
        <f>GD_LCD_HS_LNS!B241</f>
        <v>13424</v>
      </c>
      <c r="C243" s="303" t="str">
        <f>GD_LCD_HS_LNS!C241</f>
        <v>Bùi Tuấn Anh</v>
      </c>
      <c r="D243" s="303" t="str">
        <f>GD_LCD_HS_LNS!D241</f>
        <v>Nhân viên Bốc xếp</v>
      </c>
      <c r="E243" s="304">
        <f>VLOOKUP(B243,GD_LCD_HS_LNS!$B$4:$E$914,4,FALSE)</f>
        <v>3778000</v>
      </c>
      <c r="F243" s="305">
        <v>19028960235013</v>
      </c>
      <c r="G243" s="306">
        <f>VLOOKUP(B243,GD_CHAM_CONG!$C$6:$AN$912,38,FALSE)</f>
        <v>26</v>
      </c>
      <c r="H243" s="306">
        <f>VLOOKUP(B243,GD_CHAM_CONG!$C$6:$AS$912,39,FALSE)+VLOOKUP(B243,GD_CHAM_CONG!$C$6:$AS$912,40,FALSE)+VLOOKUP(B243,GD_CHAM_CONG!$C$6:$AS$912,41,FALSE)+VLOOKUP(B243,GD_CHAM_CONG!$C$6:$AS$912,42,FALSE)+VLOOKUP(B243,GD_CHAM_CONG!$C$6:$AS$912,43,FALSE)</f>
        <v>0</v>
      </c>
      <c r="I243" s="306">
        <f>VLOOKUP(B243,GD_CHAM_CONG!$C$6:$AV$912,44,FALSE)+VLOOKUP(B243,GD_CHAM_CONG!$C$6:$AV$912,45,FALSE)+VLOOKUP(B243,GD_CHAM_CONG!$C$6:$AV$912,46,FALSE)</f>
        <v>0</v>
      </c>
      <c r="J243" s="306">
        <f>VLOOKUP(B243,GD_CHAM_CONG!$C$6:$AW$912,47,FALSE)</f>
        <v>0</v>
      </c>
      <c r="K243" s="306">
        <f>VLOOKUP(B243,GD_CHAM_CONG!$C$6:$AZ$912,47,FALSE)+VLOOKUP(B243,GD_CHAM_CONG!$C$6:$AZ$912,48,FALSE)</f>
        <v>0</v>
      </c>
      <c r="L243" s="306">
        <f>VLOOKUP(B243,GD_CHAM_CONG!$C$6:$BF$912,50,FALSE)+VLOOKUP(B243,GD_CHAM_CONG!$C$6:$BF$912,51,FALSE)+VLOOKUP(B243,GD_CHAM_CONG!$C$6:$BF$912,52,FALSE)+VLOOKUP(B243,GD_CHAM_CONG!$C$6:$BF$912,53,FALSE)+VLOOKUP(B243,GD_CHAM_CONG!$C$6:$BF$912,54,FALSE)</f>
        <v>0</v>
      </c>
      <c r="M243" s="307">
        <f>VLOOKUP(B243,GD_CHAM_CONG!$C$1:$BJ$397,60,FALSE)</f>
        <v>1.05</v>
      </c>
      <c r="N243" s="308">
        <f>VLOOKUP(B243,RPT_LNS_LUONG_CHE_DO!$B$5:$BA$976,52,FALSE)</f>
        <v>7087500.0000000009</v>
      </c>
      <c r="O243" s="308">
        <f>VLOOKUP(B243,RPT_LNS_LUONG_CHE_DO!$B$5:$CA$976,78,FALSE)</f>
        <v>0</v>
      </c>
      <c r="P243" s="308">
        <f>VLOOKUP(B243,RPT_PHU_CAP_TN!$B$5:$G$916,6,FALSE)</f>
        <v>0</v>
      </c>
      <c r="Q243" s="308">
        <f>VLOOKUP(B243,RPT_TIEN_AN_TRUA!$B$5:$I$957,8,FALSE)</f>
        <v>680000</v>
      </c>
      <c r="R243" s="308">
        <f>VLOOKUP(B243,RPT_LNS_LUONG_CHE_DO!$B$5:$CE$980,74,FALSE)+VLOOKUP(B243,RPT_LNS_LUONG_CHE_DO!$B$5:$CE$980,73,FALSE)</f>
        <v>0</v>
      </c>
      <c r="S243" s="308">
        <f t="shared" si="0"/>
        <v>7767500.0000000009</v>
      </c>
      <c r="T243" s="309">
        <f>VLOOKUP(B243,RPT_BAO_HIEM!$B$5:$N$1004,11,FALSE)</f>
        <v>302240</v>
      </c>
      <c r="U243" s="309">
        <f>VLOOKUP(B243,RPT_BAO_HIEM!$B$5:$N$1004,12,FALSE)</f>
        <v>56670</v>
      </c>
      <c r="V243" s="309">
        <f>VLOOKUP(B243,RPT_BAO_HIEM!$B$5:$N$1004,13,FALSE)</f>
        <v>37780</v>
      </c>
      <c r="W243" s="310">
        <f>VLOOKUP(B243,RPT_DOAN_PHI!$B$5:$H$913,7,FALSE)</f>
        <v>70875</v>
      </c>
      <c r="X243" s="309">
        <f>VLOOKUP(B243,RPT_THUE!$B$5:$H$916,7,FALSE)</f>
        <v>0</v>
      </c>
      <c r="Y243" s="309">
        <f t="shared" si="1"/>
        <v>467565</v>
      </c>
      <c r="Z243" s="311">
        <f t="shared" si="2"/>
        <v>7299935.0000000009</v>
      </c>
      <c r="AA243" s="311"/>
      <c r="AB243" s="311"/>
      <c r="AC243" s="311">
        <f t="shared" si="3"/>
        <v>7299935.0000000009</v>
      </c>
    </row>
    <row r="244" spans="1:29" ht="17.25" customHeight="1">
      <c r="A244" s="302">
        <f t="shared" si="4"/>
        <v>239</v>
      </c>
      <c r="B244" s="303">
        <f>GD_LCD_HS_LNS!B242</f>
        <v>13425</v>
      </c>
      <c r="C244" s="303" t="str">
        <f>GD_LCD_HS_LNS!C242</f>
        <v>Nguyễn Duy Trinh</v>
      </c>
      <c r="D244" s="303" t="str">
        <f>GD_LCD_HS_LNS!D242</f>
        <v>Nhân viên Bốc xếp</v>
      </c>
      <c r="E244" s="304">
        <f>VLOOKUP(B244,GD_LCD_HS_LNS!$B$4:$E$914,4,FALSE)</f>
        <v>3778000</v>
      </c>
      <c r="F244" s="305">
        <v>19020203734011</v>
      </c>
      <c r="G244" s="306">
        <f>VLOOKUP(B244,GD_CHAM_CONG!$C$6:$AN$912,38,FALSE)</f>
        <v>26</v>
      </c>
      <c r="H244" s="306">
        <f>VLOOKUP(B244,GD_CHAM_CONG!$C$6:$AS$912,39,FALSE)+VLOOKUP(B244,GD_CHAM_CONG!$C$6:$AS$912,40,FALSE)+VLOOKUP(B244,GD_CHAM_CONG!$C$6:$AS$912,41,FALSE)+VLOOKUP(B244,GD_CHAM_CONG!$C$6:$AS$912,42,FALSE)+VLOOKUP(B244,GD_CHAM_CONG!$C$6:$AS$912,43,FALSE)</f>
        <v>0</v>
      </c>
      <c r="I244" s="306">
        <f>VLOOKUP(B244,GD_CHAM_CONG!$C$6:$AV$912,44,FALSE)+VLOOKUP(B244,GD_CHAM_CONG!$C$6:$AV$912,45,FALSE)+VLOOKUP(B244,GD_CHAM_CONG!$C$6:$AV$912,46,FALSE)</f>
        <v>0</v>
      </c>
      <c r="J244" s="306">
        <f>VLOOKUP(B244,GD_CHAM_CONG!$C$6:$AW$912,47,FALSE)</f>
        <v>0</v>
      </c>
      <c r="K244" s="306">
        <f>VLOOKUP(B244,GD_CHAM_CONG!$C$6:$AZ$912,47,FALSE)+VLOOKUP(B244,GD_CHAM_CONG!$C$6:$AZ$912,48,FALSE)</f>
        <v>0</v>
      </c>
      <c r="L244" s="306">
        <f>VLOOKUP(B244,GD_CHAM_CONG!$C$6:$BF$912,50,FALSE)+VLOOKUP(B244,GD_CHAM_CONG!$C$6:$BF$912,51,FALSE)+VLOOKUP(B244,GD_CHAM_CONG!$C$6:$BF$912,52,FALSE)+VLOOKUP(B244,GD_CHAM_CONG!$C$6:$BF$912,53,FALSE)+VLOOKUP(B244,GD_CHAM_CONG!$C$6:$BF$912,54,FALSE)</f>
        <v>0</v>
      </c>
      <c r="M244" s="307">
        <f>VLOOKUP(B244,GD_CHAM_CONG!$C$1:$BJ$397,60,FALSE)</f>
        <v>1.05</v>
      </c>
      <c r="N244" s="308">
        <f>VLOOKUP(B244,RPT_LNS_LUONG_CHE_DO!$B$5:$BA$976,52,FALSE)</f>
        <v>7087500.0000000009</v>
      </c>
      <c r="O244" s="308">
        <f>VLOOKUP(B244,RPT_LNS_LUONG_CHE_DO!$B$5:$CA$976,78,FALSE)</f>
        <v>0</v>
      </c>
      <c r="P244" s="308">
        <f>VLOOKUP(B244,RPT_PHU_CAP_TN!$B$5:$G$916,6,FALSE)</f>
        <v>155000</v>
      </c>
      <c r="Q244" s="308">
        <f>VLOOKUP(B244,RPT_TIEN_AN_TRUA!$B$5:$I$957,8,FALSE)</f>
        <v>680000</v>
      </c>
      <c r="R244" s="308">
        <f>VLOOKUP(B244,RPT_LNS_LUONG_CHE_DO!$B$5:$CE$980,74,FALSE)+VLOOKUP(B244,RPT_LNS_LUONG_CHE_DO!$B$5:$CE$980,73,FALSE)</f>
        <v>0</v>
      </c>
      <c r="S244" s="308">
        <f t="shared" si="0"/>
        <v>7922500.0000000009</v>
      </c>
      <c r="T244" s="309">
        <f>VLOOKUP(B244,RPT_BAO_HIEM!$B$5:$N$1004,11,FALSE)</f>
        <v>302240</v>
      </c>
      <c r="U244" s="309">
        <f>VLOOKUP(B244,RPT_BAO_HIEM!$B$5:$N$1004,12,FALSE)</f>
        <v>56670</v>
      </c>
      <c r="V244" s="309">
        <f>VLOOKUP(B244,RPT_BAO_HIEM!$B$5:$N$1004,13,FALSE)</f>
        <v>37780</v>
      </c>
      <c r="W244" s="310">
        <f>VLOOKUP(B244,RPT_DOAN_PHI!$B$5:$H$913,7,FALSE)</f>
        <v>72425</v>
      </c>
      <c r="X244" s="309">
        <f>VLOOKUP(B244,RPT_THUE!$B$5:$H$916,7,FALSE)</f>
        <v>0</v>
      </c>
      <c r="Y244" s="309">
        <f t="shared" si="1"/>
        <v>469115</v>
      </c>
      <c r="Z244" s="311">
        <f t="shared" si="2"/>
        <v>7453385.0000000009</v>
      </c>
      <c r="AA244" s="311"/>
      <c r="AB244" s="311"/>
      <c r="AC244" s="311">
        <f t="shared" si="3"/>
        <v>7453385.0000000009</v>
      </c>
    </row>
    <row r="245" spans="1:29" ht="17.25" customHeight="1">
      <c r="A245" s="302">
        <f t="shared" si="4"/>
        <v>240</v>
      </c>
      <c r="B245" s="303">
        <f>GD_LCD_HS_LNS!B243</f>
        <v>13436</v>
      </c>
      <c r="C245" s="303" t="str">
        <f>GD_LCD_HS_LNS!C243</f>
        <v>Lê Văn Thư</v>
      </c>
      <c r="D245" s="303" t="str">
        <f>GD_LCD_HS_LNS!D243</f>
        <v>Nhân viên Bốc xếp</v>
      </c>
      <c r="E245" s="304">
        <f>VLOOKUP(B245,GD_LCD_HS_LNS!$B$4:$E$914,4,FALSE)</f>
        <v>3778000</v>
      </c>
      <c r="F245" s="305">
        <v>19028960271011</v>
      </c>
      <c r="G245" s="306">
        <f>VLOOKUP(B245,GD_CHAM_CONG!$C$6:$AN$912,38,FALSE)</f>
        <v>26</v>
      </c>
      <c r="H245" s="306">
        <f>VLOOKUP(B245,GD_CHAM_CONG!$C$6:$AS$912,39,FALSE)+VLOOKUP(B245,GD_CHAM_CONG!$C$6:$AS$912,40,FALSE)+VLOOKUP(B245,GD_CHAM_CONG!$C$6:$AS$912,41,FALSE)+VLOOKUP(B245,GD_CHAM_CONG!$C$6:$AS$912,42,FALSE)+VLOOKUP(B245,GD_CHAM_CONG!$C$6:$AS$912,43,FALSE)</f>
        <v>0</v>
      </c>
      <c r="I245" s="306">
        <f>VLOOKUP(B245,GD_CHAM_CONG!$C$6:$AV$912,44,FALSE)+VLOOKUP(B245,GD_CHAM_CONG!$C$6:$AV$912,45,FALSE)+VLOOKUP(B245,GD_CHAM_CONG!$C$6:$AV$912,46,FALSE)</f>
        <v>0</v>
      </c>
      <c r="J245" s="306">
        <f>VLOOKUP(B245,GD_CHAM_CONG!$C$6:$AW$912,47,FALSE)</f>
        <v>0</v>
      </c>
      <c r="K245" s="306">
        <f>VLOOKUP(B245,GD_CHAM_CONG!$C$6:$AZ$912,47,FALSE)+VLOOKUP(B245,GD_CHAM_CONG!$C$6:$AZ$912,48,FALSE)</f>
        <v>0</v>
      </c>
      <c r="L245" s="306">
        <f>VLOOKUP(B245,GD_CHAM_CONG!$C$6:$BF$912,50,FALSE)+VLOOKUP(B245,GD_CHAM_CONG!$C$6:$BF$912,51,FALSE)+VLOOKUP(B245,GD_CHAM_CONG!$C$6:$BF$912,52,FALSE)+VLOOKUP(B245,GD_CHAM_CONG!$C$6:$BF$912,53,FALSE)+VLOOKUP(B245,GD_CHAM_CONG!$C$6:$BF$912,54,FALSE)</f>
        <v>0</v>
      </c>
      <c r="M245" s="307">
        <f>VLOOKUP(B245,GD_CHAM_CONG!$C$1:$BJ$397,60,FALSE)</f>
        <v>1</v>
      </c>
      <c r="N245" s="308">
        <f>VLOOKUP(B245,RPT_LNS_LUONG_CHE_DO!$B$5:$BA$976,52,FALSE)</f>
        <v>6750000</v>
      </c>
      <c r="O245" s="308">
        <f>VLOOKUP(B245,RPT_LNS_LUONG_CHE_DO!$B$5:$CA$976,78,FALSE)</f>
        <v>0</v>
      </c>
      <c r="P245" s="308">
        <f>VLOOKUP(B245,RPT_PHU_CAP_TN!$B$5:$G$916,6,FALSE)</f>
        <v>155000</v>
      </c>
      <c r="Q245" s="308">
        <f>VLOOKUP(B245,RPT_TIEN_AN_TRUA!$B$5:$I$957,8,FALSE)</f>
        <v>680000</v>
      </c>
      <c r="R245" s="308">
        <f>VLOOKUP(B245,RPT_LNS_LUONG_CHE_DO!$B$5:$CE$980,74,FALSE)+VLOOKUP(B245,RPT_LNS_LUONG_CHE_DO!$B$5:$CE$980,73,FALSE)</f>
        <v>0</v>
      </c>
      <c r="S245" s="308">
        <f t="shared" si="0"/>
        <v>7585000</v>
      </c>
      <c r="T245" s="309">
        <f>VLOOKUP(B245,RPT_BAO_HIEM!$B$5:$N$1004,11,FALSE)</f>
        <v>302240</v>
      </c>
      <c r="U245" s="309">
        <f>VLOOKUP(B245,RPT_BAO_HIEM!$B$5:$N$1004,12,FALSE)</f>
        <v>56670</v>
      </c>
      <c r="V245" s="309">
        <f>VLOOKUP(B245,RPT_BAO_HIEM!$B$5:$N$1004,13,FALSE)</f>
        <v>37780</v>
      </c>
      <c r="W245" s="310">
        <f>VLOOKUP(B245,RPT_DOAN_PHI!$B$5:$H$913,7,FALSE)</f>
        <v>69050</v>
      </c>
      <c r="X245" s="309">
        <f>VLOOKUP(B245,RPT_THUE!$B$5:$H$916,7,FALSE)</f>
        <v>0</v>
      </c>
      <c r="Y245" s="309">
        <f t="shared" si="1"/>
        <v>465740</v>
      </c>
      <c r="Z245" s="311">
        <f t="shared" si="2"/>
        <v>7119260</v>
      </c>
      <c r="AA245" s="311"/>
      <c r="AB245" s="311"/>
      <c r="AC245" s="311">
        <f t="shared" si="3"/>
        <v>7119260</v>
      </c>
    </row>
    <row r="246" spans="1:29" ht="17.25" customHeight="1">
      <c r="A246" s="302">
        <f t="shared" si="4"/>
        <v>241</v>
      </c>
      <c r="B246" s="303">
        <f>GD_LCD_HS_LNS!B244</f>
        <v>13437</v>
      </c>
      <c r="C246" s="303" t="str">
        <f>GD_LCD_HS_LNS!C244</f>
        <v>Phạm Ngọc Huấn</v>
      </c>
      <c r="D246" s="303" t="str">
        <f>GD_LCD_HS_LNS!D244</f>
        <v>Nhân viên Bốc xếp</v>
      </c>
      <c r="E246" s="304">
        <f>VLOOKUP(B246,GD_LCD_HS_LNS!$B$4:$E$914,4,FALSE)</f>
        <v>3778000</v>
      </c>
      <c r="F246" s="305">
        <v>19028960192012</v>
      </c>
      <c r="G246" s="306">
        <f>VLOOKUP(B246,GD_CHAM_CONG!$C$6:$AN$912,38,FALSE)</f>
        <v>26</v>
      </c>
      <c r="H246" s="306">
        <f>VLOOKUP(B246,GD_CHAM_CONG!$C$6:$AS$912,39,FALSE)+VLOOKUP(B246,GD_CHAM_CONG!$C$6:$AS$912,40,FALSE)+VLOOKUP(B246,GD_CHAM_CONG!$C$6:$AS$912,41,FALSE)+VLOOKUP(B246,GD_CHAM_CONG!$C$6:$AS$912,42,FALSE)+VLOOKUP(B246,GD_CHAM_CONG!$C$6:$AS$912,43,FALSE)</f>
        <v>0</v>
      </c>
      <c r="I246" s="306">
        <f>VLOOKUP(B246,GD_CHAM_CONG!$C$6:$AV$912,44,FALSE)+VLOOKUP(B246,GD_CHAM_CONG!$C$6:$AV$912,45,FALSE)+VLOOKUP(B246,GD_CHAM_CONG!$C$6:$AV$912,46,FALSE)</f>
        <v>0</v>
      </c>
      <c r="J246" s="306">
        <f>VLOOKUP(B246,GD_CHAM_CONG!$C$6:$AW$912,47,FALSE)</f>
        <v>0</v>
      </c>
      <c r="K246" s="306">
        <f>VLOOKUP(B246,GD_CHAM_CONG!$C$6:$AZ$912,47,FALSE)+VLOOKUP(B246,GD_CHAM_CONG!$C$6:$AZ$912,48,FALSE)</f>
        <v>0</v>
      </c>
      <c r="L246" s="306">
        <f>VLOOKUP(B246,GD_CHAM_CONG!$C$6:$BF$912,50,FALSE)+VLOOKUP(B246,GD_CHAM_CONG!$C$6:$BF$912,51,FALSE)+VLOOKUP(B246,GD_CHAM_CONG!$C$6:$BF$912,52,FALSE)+VLOOKUP(B246,GD_CHAM_CONG!$C$6:$BF$912,53,FALSE)+VLOOKUP(B246,GD_CHAM_CONG!$C$6:$BF$912,54,FALSE)</f>
        <v>0</v>
      </c>
      <c r="M246" s="307">
        <f>VLOOKUP(B246,GD_CHAM_CONG!$C$1:$BJ$397,60,FALSE)</f>
        <v>1.05</v>
      </c>
      <c r="N246" s="308">
        <f>VLOOKUP(B246,RPT_LNS_LUONG_CHE_DO!$B$5:$BA$976,52,FALSE)</f>
        <v>7087500.0000000009</v>
      </c>
      <c r="O246" s="308">
        <f>VLOOKUP(B246,RPT_LNS_LUONG_CHE_DO!$B$5:$CA$976,78,FALSE)</f>
        <v>0</v>
      </c>
      <c r="P246" s="308">
        <f>VLOOKUP(B246,RPT_PHU_CAP_TN!$B$5:$G$916,6,FALSE)</f>
        <v>0</v>
      </c>
      <c r="Q246" s="308">
        <f>VLOOKUP(B246,RPT_TIEN_AN_TRUA!$B$5:$I$957,8,FALSE)</f>
        <v>680000</v>
      </c>
      <c r="R246" s="308">
        <f>VLOOKUP(B246,RPT_LNS_LUONG_CHE_DO!$B$5:$CE$980,74,FALSE)+VLOOKUP(B246,RPT_LNS_LUONG_CHE_DO!$B$5:$CE$980,73,FALSE)</f>
        <v>0</v>
      </c>
      <c r="S246" s="308">
        <f t="shared" si="0"/>
        <v>7767500.0000000009</v>
      </c>
      <c r="T246" s="309">
        <f>VLOOKUP(B246,RPT_BAO_HIEM!$B$5:$N$1004,11,FALSE)</f>
        <v>302240</v>
      </c>
      <c r="U246" s="309">
        <f>VLOOKUP(B246,RPT_BAO_HIEM!$B$5:$N$1004,12,FALSE)</f>
        <v>56670</v>
      </c>
      <c r="V246" s="309">
        <f>VLOOKUP(B246,RPT_BAO_HIEM!$B$5:$N$1004,13,FALSE)</f>
        <v>37780</v>
      </c>
      <c r="W246" s="310">
        <f>VLOOKUP(B246,RPT_DOAN_PHI!$B$5:$H$913,7,FALSE)</f>
        <v>70875</v>
      </c>
      <c r="X246" s="309">
        <f>VLOOKUP(B246,RPT_THUE!$B$5:$H$916,7,FALSE)</f>
        <v>0</v>
      </c>
      <c r="Y246" s="309">
        <f t="shared" si="1"/>
        <v>467565</v>
      </c>
      <c r="Z246" s="311">
        <f t="shared" si="2"/>
        <v>7299935.0000000009</v>
      </c>
      <c r="AA246" s="311"/>
      <c r="AB246" s="311"/>
      <c r="AC246" s="311">
        <f t="shared" si="3"/>
        <v>7299935.0000000009</v>
      </c>
    </row>
    <row r="247" spans="1:29" ht="17.25" customHeight="1">
      <c r="A247" s="302">
        <f t="shared" si="4"/>
        <v>242</v>
      </c>
      <c r="B247" s="303">
        <f>GD_LCD_HS_LNS!B245</f>
        <v>13446</v>
      </c>
      <c r="C247" s="303" t="str">
        <f>GD_LCD_HS_LNS!C245</f>
        <v>Dương Công Tú</v>
      </c>
      <c r="D247" s="303" t="str">
        <f>GD_LCD_HS_LNS!D245</f>
        <v>Nhân viên Bốc xếp</v>
      </c>
      <c r="E247" s="304">
        <f>VLOOKUP(B247,GD_LCD_HS_LNS!$B$4:$E$914,4,FALSE)</f>
        <v>3778000</v>
      </c>
      <c r="F247" s="305">
        <v>19028960173018</v>
      </c>
      <c r="G247" s="306">
        <f>VLOOKUP(B247,GD_CHAM_CONG!$C$6:$AN$912,38,FALSE)</f>
        <v>26</v>
      </c>
      <c r="H247" s="306">
        <f>VLOOKUP(B247,GD_CHAM_CONG!$C$6:$AS$912,39,FALSE)+VLOOKUP(B247,GD_CHAM_CONG!$C$6:$AS$912,40,FALSE)+VLOOKUP(B247,GD_CHAM_CONG!$C$6:$AS$912,41,FALSE)+VLOOKUP(B247,GD_CHAM_CONG!$C$6:$AS$912,42,FALSE)+VLOOKUP(B247,GD_CHAM_CONG!$C$6:$AS$912,43,FALSE)</f>
        <v>0</v>
      </c>
      <c r="I247" s="306">
        <f>VLOOKUP(B247,GD_CHAM_CONG!$C$6:$AV$912,44,FALSE)+VLOOKUP(B247,GD_CHAM_CONG!$C$6:$AV$912,45,FALSE)+VLOOKUP(B247,GD_CHAM_CONG!$C$6:$AV$912,46,FALSE)</f>
        <v>0</v>
      </c>
      <c r="J247" s="306">
        <f>VLOOKUP(B247,GD_CHAM_CONG!$C$6:$AW$912,47,FALSE)</f>
        <v>0</v>
      </c>
      <c r="K247" s="306">
        <f>VLOOKUP(B247,GD_CHAM_CONG!$C$6:$AZ$912,47,FALSE)+VLOOKUP(B247,GD_CHAM_CONG!$C$6:$AZ$912,48,FALSE)</f>
        <v>0</v>
      </c>
      <c r="L247" s="306">
        <f>VLOOKUP(B247,GD_CHAM_CONG!$C$6:$BF$912,50,FALSE)+VLOOKUP(B247,GD_CHAM_CONG!$C$6:$BF$912,51,FALSE)+VLOOKUP(B247,GD_CHAM_CONG!$C$6:$BF$912,52,FALSE)+VLOOKUP(B247,GD_CHAM_CONG!$C$6:$BF$912,53,FALSE)+VLOOKUP(B247,GD_CHAM_CONG!$C$6:$BF$912,54,FALSE)</f>
        <v>0</v>
      </c>
      <c r="M247" s="307">
        <f>VLOOKUP(B247,GD_CHAM_CONG!$C$1:$BJ$397,60,FALSE)</f>
        <v>0.95</v>
      </c>
      <c r="N247" s="308">
        <f>VLOOKUP(B247,RPT_LNS_LUONG_CHE_DO!$B$5:$BA$976,52,FALSE)</f>
        <v>6412499.9999999991</v>
      </c>
      <c r="O247" s="308">
        <f>VLOOKUP(B247,RPT_LNS_LUONG_CHE_DO!$B$5:$CA$976,78,FALSE)</f>
        <v>0</v>
      </c>
      <c r="P247" s="308">
        <f>VLOOKUP(B247,RPT_PHU_CAP_TN!$B$5:$G$916,6,FALSE)</f>
        <v>0</v>
      </c>
      <c r="Q247" s="308">
        <f>VLOOKUP(B247,RPT_TIEN_AN_TRUA!$B$5:$I$957,8,FALSE)</f>
        <v>680000</v>
      </c>
      <c r="R247" s="308">
        <f>VLOOKUP(B247,RPT_LNS_LUONG_CHE_DO!$B$5:$CE$980,74,FALSE)+VLOOKUP(B247,RPT_LNS_LUONG_CHE_DO!$B$5:$CE$980,73,FALSE)</f>
        <v>0</v>
      </c>
      <c r="S247" s="308">
        <f t="shared" si="0"/>
        <v>7092499.9999999991</v>
      </c>
      <c r="T247" s="309">
        <f>VLOOKUP(B247,RPT_BAO_HIEM!$B$5:$N$1004,11,FALSE)</f>
        <v>302240</v>
      </c>
      <c r="U247" s="309">
        <f>VLOOKUP(B247,RPT_BAO_HIEM!$B$5:$N$1004,12,FALSE)</f>
        <v>56670</v>
      </c>
      <c r="V247" s="309">
        <f>VLOOKUP(B247,RPT_BAO_HIEM!$B$5:$N$1004,13,FALSE)</f>
        <v>37780</v>
      </c>
      <c r="W247" s="310">
        <f>VLOOKUP(B247,RPT_DOAN_PHI!$B$5:$H$913,7,FALSE)</f>
        <v>64125</v>
      </c>
      <c r="X247" s="309">
        <f>VLOOKUP(B247,RPT_THUE!$B$5:$H$916,7,FALSE)</f>
        <v>0</v>
      </c>
      <c r="Y247" s="309">
        <f t="shared" si="1"/>
        <v>460815</v>
      </c>
      <c r="Z247" s="311">
        <f t="shared" si="2"/>
        <v>6631684.9999999991</v>
      </c>
      <c r="AA247" s="311"/>
      <c r="AB247" s="311"/>
      <c r="AC247" s="311">
        <f t="shared" si="3"/>
        <v>6631684.9999999991</v>
      </c>
    </row>
    <row r="248" spans="1:29" ht="17.25" customHeight="1">
      <c r="A248" s="302">
        <f t="shared" si="4"/>
        <v>243</v>
      </c>
      <c r="B248" s="303">
        <f>GD_LCD_HS_LNS!B246</f>
        <v>13448</v>
      </c>
      <c r="C248" s="303" t="str">
        <f>GD_LCD_HS_LNS!C246</f>
        <v>Nguyễn Hùng Anh</v>
      </c>
      <c r="D248" s="303" t="str">
        <f>GD_LCD_HS_LNS!D246</f>
        <v>Nhân viên Bốc xếp</v>
      </c>
      <c r="E248" s="304">
        <f>VLOOKUP(B248,GD_LCD_HS_LNS!$B$4:$E$914,4,FALSE)</f>
        <v>3778000</v>
      </c>
      <c r="F248" s="305">
        <v>19028960229013</v>
      </c>
      <c r="G248" s="306">
        <f>VLOOKUP(B248,GD_CHAM_CONG!$C$6:$AN$912,38,FALSE)</f>
        <v>26</v>
      </c>
      <c r="H248" s="306">
        <f>VLOOKUP(B248,GD_CHAM_CONG!$C$6:$AS$912,39,FALSE)+VLOOKUP(B248,GD_CHAM_CONG!$C$6:$AS$912,40,FALSE)+VLOOKUP(B248,GD_CHAM_CONG!$C$6:$AS$912,41,FALSE)+VLOOKUP(B248,GD_CHAM_CONG!$C$6:$AS$912,42,FALSE)+VLOOKUP(B248,GD_CHAM_CONG!$C$6:$AS$912,43,FALSE)</f>
        <v>0</v>
      </c>
      <c r="I248" s="306">
        <f>VLOOKUP(B248,GD_CHAM_CONG!$C$6:$AV$912,44,FALSE)+VLOOKUP(B248,GD_CHAM_CONG!$C$6:$AV$912,45,FALSE)+VLOOKUP(B248,GD_CHAM_CONG!$C$6:$AV$912,46,FALSE)</f>
        <v>0</v>
      </c>
      <c r="J248" s="306">
        <f>VLOOKUP(B248,GD_CHAM_CONG!$C$6:$AW$912,47,FALSE)</f>
        <v>0</v>
      </c>
      <c r="K248" s="306">
        <f>VLOOKUP(B248,GD_CHAM_CONG!$C$6:$AZ$912,47,FALSE)+VLOOKUP(B248,GD_CHAM_CONG!$C$6:$AZ$912,48,FALSE)</f>
        <v>0</v>
      </c>
      <c r="L248" s="306">
        <f>VLOOKUP(B248,GD_CHAM_CONG!$C$6:$BF$912,50,FALSE)+VLOOKUP(B248,GD_CHAM_CONG!$C$6:$BF$912,51,FALSE)+VLOOKUP(B248,GD_CHAM_CONG!$C$6:$BF$912,52,FALSE)+VLOOKUP(B248,GD_CHAM_CONG!$C$6:$BF$912,53,FALSE)+VLOOKUP(B248,GD_CHAM_CONG!$C$6:$BF$912,54,FALSE)</f>
        <v>0</v>
      </c>
      <c r="M248" s="307">
        <f>VLOOKUP(B248,GD_CHAM_CONG!$C$1:$BJ$397,60,FALSE)</f>
        <v>1</v>
      </c>
      <c r="N248" s="308">
        <f>VLOOKUP(B248,RPT_LNS_LUONG_CHE_DO!$B$5:$BA$976,52,FALSE)</f>
        <v>6750000</v>
      </c>
      <c r="O248" s="308">
        <f>VLOOKUP(B248,RPT_LNS_LUONG_CHE_DO!$B$5:$CA$976,78,FALSE)</f>
        <v>0</v>
      </c>
      <c r="P248" s="308">
        <f>VLOOKUP(B248,RPT_PHU_CAP_TN!$B$5:$G$916,6,FALSE)</f>
        <v>0</v>
      </c>
      <c r="Q248" s="308">
        <f>VLOOKUP(B248,RPT_TIEN_AN_TRUA!$B$5:$I$957,8,FALSE)</f>
        <v>680000</v>
      </c>
      <c r="R248" s="308">
        <f>VLOOKUP(B248,RPT_LNS_LUONG_CHE_DO!$B$5:$CE$980,74,FALSE)+VLOOKUP(B248,RPT_LNS_LUONG_CHE_DO!$B$5:$CE$980,73,FALSE)</f>
        <v>0</v>
      </c>
      <c r="S248" s="308">
        <f t="shared" si="0"/>
        <v>7430000</v>
      </c>
      <c r="T248" s="309">
        <f>VLOOKUP(B248,RPT_BAO_HIEM!$B$5:$N$1004,11,FALSE)</f>
        <v>302240</v>
      </c>
      <c r="U248" s="309">
        <f>VLOOKUP(B248,RPT_BAO_HIEM!$B$5:$N$1004,12,FALSE)</f>
        <v>56670</v>
      </c>
      <c r="V248" s="309">
        <f>VLOOKUP(B248,RPT_BAO_HIEM!$B$5:$N$1004,13,FALSE)</f>
        <v>37780</v>
      </c>
      <c r="W248" s="310">
        <f>VLOOKUP(B248,RPT_DOAN_PHI!$B$5:$H$913,7,FALSE)</f>
        <v>67500</v>
      </c>
      <c r="X248" s="309">
        <f>VLOOKUP(B248,RPT_THUE!$B$5:$H$916,7,FALSE)</f>
        <v>0</v>
      </c>
      <c r="Y248" s="309">
        <f t="shared" si="1"/>
        <v>464190</v>
      </c>
      <c r="Z248" s="311">
        <f t="shared" si="2"/>
        <v>6965810</v>
      </c>
      <c r="AA248" s="311"/>
      <c r="AB248" s="311"/>
      <c r="AC248" s="311">
        <f t="shared" si="3"/>
        <v>6965810</v>
      </c>
    </row>
    <row r="249" spans="1:29" ht="17.25" customHeight="1">
      <c r="A249" s="302">
        <f t="shared" si="4"/>
        <v>244</v>
      </c>
      <c r="B249" s="303">
        <f>GD_LCD_HS_LNS!B247</f>
        <v>13450</v>
      </c>
      <c r="C249" s="303" t="str">
        <f>GD_LCD_HS_LNS!C247</f>
        <v>Phạm Văn Mạnh</v>
      </c>
      <c r="D249" s="303" t="str">
        <f>GD_LCD_HS_LNS!D247</f>
        <v>Nhân viên Bốc xếp</v>
      </c>
      <c r="E249" s="304">
        <f>VLOOKUP(B249,GD_LCD_HS_LNS!$B$4:$E$914,4,FALSE)</f>
        <v>3778000</v>
      </c>
      <c r="F249" s="305">
        <v>19027722431029</v>
      </c>
      <c r="G249" s="306">
        <f>VLOOKUP(B249,GD_CHAM_CONG!$C$6:$AN$912,38,FALSE)</f>
        <v>26</v>
      </c>
      <c r="H249" s="306">
        <f>VLOOKUP(B249,GD_CHAM_CONG!$C$6:$AS$912,39,FALSE)+VLOOKUP(B249,GD_CHAM_CONG!$C$6:$AS$912,40,FALSE)+VLOOKUP(B249,GD_CHAM_CONG!$C$6:$AS$912,41,FALSE)+VLOOKUP(B249,GD_CHAM_CONG!$C$6:$AS$912,42,FALSE)+VLOOKUP(B249,GD_CHAM_CONG!$C$6:$AS$912,43,FALSE)</f>
        <v>0</v>
      </c>
      <c r="I249" s="306">
        <f>VLOOKUP(B249,GD_CHAM_CONG!$C$6:$AV$912,44,FALSE)+VLOOKUP(B249,GD_CHAM_CONG!$C$6:$AV$912,45,FALSE)+VLOOKUP(B249,GD_CHAM_CONG!$C$6:$AV$912,46,FALSE)</f>
        <v>0</v>
      </c>
      <c r="J249" s="306">
        <f>VLOOKUP(B249,GD_CHAM_CONG!$C$6:$AW$912,47,FALSE)</f>
        <v>0</v>
      </c>
      <c r="K249" s="306">
        <f>VLOOKUP(B249,GD_CHAM_CONG!$C$6:$AZ$912,47,FALSE)+VLOOKUP(B249,GD_CHAM_CONG!$C$6:$AZ$912,48,FALSE)</f>
        <v>0</v>
      </c>
      <c r="L249" s="306">
        <f>VLOOKUP(B249,GD_CHAM_CONG!$C$6:$BF$912,50,FALSE)+VLOOKUP(B249,GD_CHAM_CONG!$C$6:$BF$912,51,FALSE)+VLOOKUP(B249,GD_CHAM_CONG!$C$6:$BF$912,52,FALSE)+VLOOKUP(B249,GD_CHAM_CONG!$C$6:$BF$912,53,FALSE)+VLOOKUP(B249,GD_CHAM_CONG!$C$6:$BF$912,54,FALSE)</f>
        <v>0</v>
      </c>
      <c r="M249" s="307">
        <f>VLOOKUP(B249,GD_CHAM_CONG!$C$1:$BJ$397,60,FALSE)</f>
        <v>1</v>
      </c>
      <c r="N249" s="308">
        <f>VLOOKUP(B249,RPT_LNS_LUONG_CHE_DO!$B$5:$BA$976,52,FALSE)</f>
        <v>6750000</v>
      </c>
      <c r="O249" s="308">
        <f>VLOOKUP(B249,RPT_LNS_LUONG_CHE_DO!$B$5:$CA$976,78,FALSE)</f>
        <v>0</v>
      </c>
      <c r="P249" s="308">
        <f>VLOOKUP(B249,RPT_PHU_CAP_TN!$B$5:$G$916,6,FALSE)</f>
        <v>0</v>
      </c>
      <c r="Q249" s="308">
        <f>VLOOKUP(B249,RPT_TIEN_AN_TRUA!$B$5:$I$957,8,FALSE)</f>
        <v>680000</v>
      </c>
      <c r="R249" s="308">
        <f>VLOOKUP(B249,RPT_LNS_LUONG_CHE_DO!$B$5:$CE$980,74,FALSE)+VLOOKUP(B249,RPT_LNS_LUONG_CHE_DO!$B$5:$CE$980,73,FALSE)</f>
        <v>0</v>
      </c>
      <c r="S249" s="308">
        <f t="shared" si="0"/>
        <v>7430000</v>
      </c>
      <c r="T249" s="309">
        <f>VLOOKUP(B249,RPT_BAO_HIEM!$B$5:$N$1004,11,FALSE)</f>
        <v>302240</v>
      </c>
      <c r="U249" s="309">
        <f>VLOOKUP(B249,RPT_BAO_HIEM!$B$5:$N$1004,12,FALSE)</f>
        <v>56670</v>
      </c>
      <c r="V249" s="309">
        <f>VLOOKUP(B249,RPT_BAO_HIEM!$B$5:$N$1004,13,FALSE)</f>
        <v>37780</v>
      </c>
      <c r="W249" s="310">
        <f>VLOOKUP(B249,RPT_DOAN_PHI!$B$5:$H$913,7,FALSE)</f>
        <v>67500</v>
      </c>
      <c r="X249" s="309">
        <f>VLOOKUP(B249,RPT_THUE!$B$5:$H$916,7,FALSE)</f>
        <v>0</v>
      </c>
      <c r="Y249" s="309">
        <f t="shared" si="1"/>
        <v>464190</v>
      </c>
      <c r="Z249" s="311">
        <f t="shared" si="2"/>
        <v>6965810</v>
      </c>
      <c r="AA249" s="311"/>
      <c r="AB249" s="311"/>
      <c r="AC249" s="311">
        <f t="shared" si="3"/>
        <v>6965810</v>
      </c>
    </row>
    <row r="250" spans="1:29" ht="17.25" customHeight="1">
      <c r="A250" s="302">
        <f t="shared" si="4"/>
        <v>245</v>
      </c>
      <c r="B250" s="303">
        <f>GD_LCD_HS_LNS!B248</f>
        <v>13451</v>
      </c>
      <c r="C250" s="303" t="str">
        <f>GD_LCD_HS_LNS!C248</f>
        <v>Vũ Minh Tiến</v>
      </c>
      <c r="D250" s="303" t="str">
        <f>GD_LCD_HS_LNS!D248</f>
        <v>Nhân viên Bốc xếp</v>
      </c>
      <c r="E250" s="304">
        <f>VLOOKUP(B250,GD_LCD_HS_LNS!$B$4:$E$914,4,FALSE)</f>
        <v>3778000</v>
      </c>
      <c r="F250" s="305">
        <v>19028960266016</v>
      </c>
      <c r="G250" s="306">
        <f>VLOOKUP(B250,GD_CHAM_CONG!$C$6:$AN$912,38,FALSE)</f>
        <v>26</v>
      </c>
      <c r="H250" s="306">
        <f>VLOOKUP(B250,GD_CHAM_CONG!$C$6:$AS$912,39,FALSE)+VLOOKUP(B250,GD_CHAM_CONG!$C$6:$AS$912,40,FALSE)+VLOOKUP(B250,GD_CHAM_CONG!$C$6:$AS$912,41,FALSE)+VLOOKUP(B250,GD_CHAM_CONG!$C$6:$AS$912,42,FALSE)+VLOOKUP(B250,GD_CHAM_CONG!$C$6:$AS$912,43,FALSE)</f>
        <v>0</v>
      </c>
      <c r="I250" s="306">
        <f>VLOOKUP(B250,GD_CHAM_CONG!$C$6:$AV$912,44,FALSE)+VLOOKUP(B250,GD_CHAM_CONG!$C$6:$AV$912,45,FALSE)+VLOOKUP(B250,GD_CHAM_CONG!$C$6:$AV$912,46,FALSE)</f>
        <v>0</v>
      </c>
      <c r="J250" s="306">
        <f>VLOOKUP(B250,GD_CHAM_CONG!$C$6:$AW$912,47,FALSE)</f>
        <v>0</v>
      </c>
      <c r="K250" s="306">
        <f>VLOOKUP(B250,GD_CHAM_CONG!$C$6:$AZ$912,47,FALSE)+VLOOKUP(B250,GD_CHAM_CONG!$C$6:$AZ$912,48,FALSE)</f>
        <v>0</v>
      </c>
      <c r="L250" s="306">
        <f>VLOOKUP(B250,GD_CHAM_CONG!$C$6:$BF$912,50,FALSE)+VLOOKUP(B250,GD_CHAM_CONG!$C$6:$BF$912,51,FALSE)+VLOOKUP(B250,GD_CHAM_CONG!$C$6:$BF$912,52,FALSE)+VLOOKUP(B250,GD_CHAM_CONG!$C$6:$BF$912,53,FALSE)+VLOOKUP(B250,GD_CHAM_CONG!$C$6:$BF$912,54,FALSE)</f>
        <v>0</v>
      </c>
      <c r="M250" s="307">
        <f>VLOOKUP(B250,GD_CHAM_CONG!$C$1:$BJ$397,60,FALSE)</f>
        <v>1</v>
      </c>
      <c r="N250" s="308">
        <f>VLOOKUP(B250,RPT_LNS_LUONG_CHE_DO!$B$5:$BA$976,52,FALSE)</f>
        <v>6750000</v>
      </c>
      <c r="O250" s="308">
        <f>VLOOKUP(B250,RPT_LNS_LUONG_CHE_DO!$B$5:$CA$976,78,FALSE)</f>
        <v>0</v>
      </c>
      <c r="P250" s="308">
        <f>VLOOKUP(B250,RPT_PHU_CAP_TN!$B$5:$G$916,6,FALSE)</f>
        <v>0</v>
      </c>
      <c r="Q250" s="308">
        <f>VLOOKUP(B250,RPT_TIEN_AN_TRUA!$B$5:$I$957,8,FALSE)</f>
        <v>680000</v>
      </c>
      <c r="R250" s="308">
        <f>VLOOKUP(B250,RPT_LNS_LUONG_CHE_DO!$B$5:$CE$980,74,FALSE)+VLOOKUP(B250,RPT_LNS_LUONG_CHE_DO!$B$5:$CE$980,73,FALSE)</f>
        <v>0</v>
      </c>
      <c r="S250" s="308">
        <f t="shared" si="0"/>
        <v>7430000</v>
      </c>
      <c r="T250" s="309">
        <f>VLOOKUP(B250,RPT_BAO_HIEM!$B$5:$N$1004,11,FALSE)</f>
        <v>302240</v>
      </c>
      <c r="U250" s="309">
        <f>VLOOKUP(B250,RPT_BAO_HIEM!$B$5:$N$1004,12,FALSE)</f>
        <v>56670</v>
      </c>
      <c r="V250" s="309">
        <f>VLOOKUP(B250,RPT_BAO_HIEM!$B$5:$N$1004,13,FALSE)</f>
        <v>37780</v>
      </c>
      <c r="W250" s="310">
        <f>VLOOKUP(B250,RPT_DOAN_PHI!$B$5:$H$913,7,FALSE)</f>
        <v>67500</v>
      </c>
      <c r="X250" s="309">
        <f>VLOOKUP(B250,RPT_THUE!$B$5:$H$916,7,FALSE)</f>
        <v>0</v>
      </c>
      <c r="Y250" s="309">
        <f t="shared" si="1"/>
        <v>464190</v>
      </c>
      <c r="Z250" s="311">
        <f t="shared" si="2"/>
        <v>6965810</v>
      </c>
      <c r="AA250" s="311"/>
      <c r="AB250" s="311"/>
      <c r="AC250" s="311">
        <f t="shared" si="3"/>
        <v>6965810</v>
      </c>
    </row>
    <row r="251" spans="1:29" ht="17.25" customHeight="1">
      <c r="A251" s="302">
        <f t="shared" si="4"/>
        <v>246</v>
      </c>
      <c r="B251" s="303">
        <f>GD_LCD_HS_LNS!B249</f>
        <v>13453</v>
      </c>
      <c r="C251" s="303" t="str">
        <f>GD_LCD_HS_LNS!C249</f>
        <v>Nguyễn Văn Khiêm</v>
      </c>
      <c r="D251" s="303" t="str">
        <f>GD_LCD_HS_LNS!D249</f>
        <v>Nhân viên Bốc xếp</v>
      </c>
      <c r="E251" s="304">
        <f>VLOOKUP(B251,GD_LCD_HS_LNS!$B$4:$E$914,4,FALSE)</f>
        <v>3778000</v>
      </c>
      <c r="F251" s="305">
        <v>19027527604016</v>
      </c>
      <c r="G251" s="306">
        <f>VLOOKUP(B251,GD_CHAM_CONG!$C$6:$AN$912,38,FALSE)</f>
        <v>26</v>
      </c>
      <c r="H251" s="306">
        <f>VLOOKUP(B251,GD_CHAM_CONG!$C$6:$AS$912,39,FALSE)+VLOOKUP(B251,GD_CHAM_CONG!$C$6:$AS$912,40,FALSE)+VLOOKUP(B251,GD_CHAM_CONG!$C$6:$AS$912,41,FALSE)+VLOOKUP(B251,GD_CHAM_CONG!$C$6:$AS$912,42,FALSE)+VLOOKUP(B251,GD_CHAM_CONG!$C$6:$AS$912,43,FALSE)</f>
        <v>0</v>
      </c>
      <c r="I251" s="306">
        <f>VLOOKUP(B251,GD_CHAM_CONG!$C$6:$AV$912,44,FALSE)+VLOOKUP(B251,GD_CHAM_CONG!$C$6:$AV$912,45,FALSE)+VLOOKUP(B251,GD_CHAM_CONG!$C$6:$AV$912,46,FALSE)</f>
        <v>0</v>
      </c>
      <c r="J251" s="306">
        <f>VLOOKUP(B251,GD_CHAM_CONG!$C$6:$AW$912,47,FALSE)</f>
        <v>0</v>
      </c>
      <c r="K251" s="306">
        <f>VLOOKUP(B251,GD_CHAM_CONG!$C$6:$AZ$912,47,FALSE)+VLOOKUP(B251,GD_CHAM_CONG!$C$6:$AZ$912,48,FALSE)</f>
        <v>0</v>
      </c>
      <c r="L251" s="306">
        <f>VLOOKUP(B251,GD_CHAM_CONG!$C$6:$BF$912,50,FALSE)+VLOOKUP(B251,GD_CHAM_CONG!$C$6:$BF$912,51,FALSE)+VLOOKUP(B251,GD_CHAM_CONG!$C$6:$BF$912,52,FALSE)+VLOOKUP(B251,GD_CHAM_CONG!$C$6:$BF$912,53,FALSE)+VLOOKUP(B251,GD_CHAM_CONG!$C$6:$BF$912,54,FALSE)</f>
        <v>0</v>
      </c>
      <c r="M251" s="307">
        <f>VLOOKUP(B251,GD_CHAM_CONG!$C$1:$BJ$397,60,FALSE)</f>
        <v>1</v>
      </c>
      <c r="N251" s="308">
        <f>VLOOKUP(B251,RPT_LNS_LUONG_CHE_DO!$B$5:$BA$976,52,FALSE)</f>
        <v>6750000</v>
      </c>
      <c r="O251" s="308">
        <f>VLOOKUP(B251,RPT_LNS_LUONG_CHE_DO!$B$5:$CA$976,78,FALSE)</f>
        <v>0</v>
      </c>
      <c r="P251" s="308">
        <f>VLOOKUP(B251,RPT_PHU_CAP_TN!$B$5:$G$916,6,FALSE)</f>
        <v>0</v>
      </c>
      <c r="Q251" s="308">
        <f>VLOOKUP(B251,RPT_TIEN_AN_TRUA!$B$5:$I$957,8,FALSE)</f>
        <v>680000</v>
      </c>
      <c r="R251" s="308">
        <f>VLOOKUP(B251,RPT_LNS_LUONG_CHE_DO!$B$5:$CE$980,74,FALSE)+VLOOKUP(B251,RPT_LNS_LUONG_CHE_DO!$B$5:$CE$980,73,FALSE)</f>
        <v>0</v>
      </c>
      <c r="S251" s="308">
        <f t="shared" si="0"/>
        <v>7430000</v>
      </c>
      <c r="T251" s="309">
        <f>VLOOKUP(B251,RPT_BAO_HIEM!$B$5:$N$1004,11,FALSE)</f>
        <v>302240</v>
      </c>
      <c r="U251" s="309">
        <f>VLOOKUP(B251,RPT_BAO_HIEM!$B$5:$N$1004,12,FALSE)</f>
        <v>56670</v>
      </c>
      <c r="V251" s="309">
        <f>VLOOKUP(B251,RPT_BAO_HIEM!$B$5:$N$1004,13,FALSE)</f>
        <v>37780</v>
      </c>
      <c r="W251" s="310">
        <f>VLOOKUP(B251,RPT_DOAN_PHI!$B$5:$H$913,7,FALSE)</f>
        <v>67500</v>
      </c>
      <c r="X251" s="309">
        <f>VLOOKUP(B251,RPT_THUE!$B$5:$H$916,7,FALSE)</f>
        <v>0</v>
      </c>
      <c r="Y251" s="309">
        <f t="shared" si="1"/>
        <v>464190</v>
      </c>
      <c r="Z251" s="311">
        <f t="shared" si="2"/>
        <v>6965810</v>
      </c>
      <c r="AA251" s="311"/>
      <c r="AB251" s="311"/>
      <c r="AC251" s="311">
        <f t="shared" si="3"/>
        <v>6965810</v>
      </c>
    </row>
    <row r="252" spans="1:29" ht="17.25" customHeight="1">
      <c r="A252" s="302">
        <f t="shared" si="4"/>
        <v>247</v>
      </c>
      <c r="B252" s="303">
        <f>GD_LCD_HS_LNS!B250</f>
        <v>13454</v>
      </c>
      <c r="C252" s="303" t="str">
        <f>GD_LCD_HS_LNS!C250</f>
        <v>Nguyễn Xuân Hải</v>
      </c>
      <c r="D252" s="303" t="str">
        <f>GD_LCD_HS_LNS!D250</f>
        <v>Nhân viên Bốc xếp</v>
      </c>
      <c r="E252" s="304">
        <f>VLOOKUP(B252,GD_LCD_HS_LNS!$B$4:$E$914,4,FALSE)</f>
        <v>3778000</v>
      </c>
      <c r="F252" s="305">
        <v>19028960290014</v>
      </c>
      <c r="G252" s="306">
        <f>VLOOKUP(B252,GD_CHAM_CONG!$C$6:$AN$912,38,FALSE)</f>
        <v>26</v>
      </c>
      <c r="H252" s="306">
        <f>VLOOKUP(B252,GD_CHAM_CONG!$C$6:$AS$912,39,FALSE)+VLOOKUP(B252,GD_CHAM_CONG!$C$6:$AS$912,40,FALSE)+VLOOKUP(B252,GD_CHAM_CONG!$C$6:$AS$912,41,FALSE)+VLOOKUP(B252,GD_CHAM_CONG!$C$6:$AS$912,42,FALSE)+VLOOKUP(B252,GD_CHAM_CONG!$C$6:$AS$912,43,FALSE)</f>
        <v>0</v>
      </c>
      <c r="I252" s="306">
        <f>VLOOKUP(B252,GD_CHAM_CONG!$C$6:$AV$912,44,FALSE)+VLOOKUP(B252,GD_CHAM_CONG!$C$6:$AV$912,45,FALSE)+VLOOKUP(B252,GD_CHAM_CONG!$C$6:$AV$912,46,FALSE)</f>
        <v>0</v>
      </c>
      <c r="J252" s="306">
        <f>VLOOKUP(B252,GD_CHAM_CONG!$C$6:$AW$912,47,FALSE)</f>
        <v>0</v>
      </c>
      <c r="K252" s="306">
        <f>VLOOKUP(B252,GD_CHAM_CONG!$C$6:$AZ$912,47,FALSE)+VLOOKUP(B252,GD_CHAM_CONG!$C$6:$AZ$912,48,FALSE)</f>
        <v>0</v>
      </c>
      <c r="L252" s="306">
        <f>VLOOKUP(B252,GD_CHAM_CONG!$C$6:$BF$912,50,FALSE)+VLOOKUP(B252,GD_CHAM_CONG!$C$6:$BF$912,51,FALSE)+VLOOKUP(B252,GD_CHAM_CONG!$C$6:$BF$912,52,FALSE)+VLOOKUP(B252,GD_CHAM_CONG!$C$6:$BF$912,53,FALSE)+VLOOKUP(B252,GD_CHAM_CONG!$C$6:$BF$912,54,FALSE)</f>
        <v>0</v>
      </c>
      <c r="M252" s="307">
        <f>VLOOKUP(B252,GD_CHAM_CONG!$C$1:$BJ$397,60,FALSE)</f>
        <v>1</v>
      </c>
      <c r="N252" s="308">
        <f>VLOOKUP(B252,RPT_LNS_LUONG_CHE_DO!$B$5:$BA$976,52,FALSE)</f>
        <v>6750000</v>
      </c>
      <c r="O252" s="308">
        <f>VLOOKUP(B252,RPT_LNS_LUONG_CHE_DO!$B$5:$CA$976,78,FALSE)</f>
        <v>0</v>
      </c>
      <c r="P252" s="308">
        <f>VLOOKUP(B252,RPT_PHU_CAP_TN!$B$5:$G$916,6,FALSE)</f>
        <v>0</v>
      </c>
      <c r="Q252" s="308">
        <f>VLOOKUP(B252,RPT_TIEN_AN_TRUA!$B$5:$I$957,8,FALSE)</f>
        <v>680000</v>
      </c>
      <c r="R252" s="308">
        <f>VLOOKUP(B252,RPT_LNS_LUONG_CHE_DO!$B$5:$CE$980,74,FALSE)+VLOOKUP(B252,RPT_LNS_LUONG_CHE_DO!$B$5:$CE$980,73,FALSE)</f>
        <v>0</v>
      </c>
      <c r="S252" s="308">
        <f t="shared" si="0"/>
        <v>7430000</v>
      </c>
      <c r="T252" s="309">
        <f>VLOOKUP(B252,RPT_BAO_HIEM!$B$5:$N$1004,11,FALSE)</f>
        <v>302240</v>
      </c>
      <c r="U252" s="309">
        <f>VLOOKUP(B252,RPT_BAO_HIEM!$B$5:$N$1004,12,FALSE)</f>
        <v>56670</v>
      </c>
      <c r="V252" s="309">
        <f>VLOOKUP(B252,RPT_BAO_HIEM!$B$5:$N$1004,13,FALSE)</f>
        <v>37780</v>
      </c>
      <c r="W252" s="310">
        <f>VLOOKUP(B252,RPT_DOAN_PHI!$B$5:$H$913,7,FALSE)</f>
        <v>67500</v>
      </c>
      <c r="X252" s="309">
        <f>VLOOKUP(B252,RPT_THUE!$B$5:$H$916,7,FALSE)</f>
        <v>0</v>
      </c>
      <c r="Y252" s="309">
        <f t="shared" si="1"/>
        <v>464190</v>
      </c>
      <c r="Z252" s="311">
        <f t="shared" si="2"/>
        <v>6965810</v>
      </c>
      <c r="AA252" s="311"/>
      <c r="AB252" s="311"/>
      <c r="AC252" s="311">
        <f t="shared" si="3"/>
        <v>6965810</v>
      </c>
    </row>
    <row r="253" spans="1:29" ht="17.25" customHeight="1">
      <c r="A253" s="302">
        <f t="shared" si="4"/>
        <v>248</v>
      </c>
      <c r="B253" s="303">
        <f>GD_LCD_HS_LNS!B251</f>
        <v>13455</v>
      </c>
      <c r="C253" s="303" t="str">
        <f>GD_LCD_HS_LNS!C251</f>
        <v>Nguyễn Như Tuấn</v>
      </c>
      <c r="D253" s="303" t="str">
        <f>GD_LCD_HS_LNS!D251</f>
        <v>Nhân viên Bốc xếp</v>
      </c>
      <c r="E253" s="304">
        <f>VLOOKUP(B253,GD_LCD_HS_LNS!$B$4:$E$914,4,FALSE)</f>
        <v>3778000</v>
      </c>
      <c r="F253" s="305">
        <v>19028960241013</v>
      </c>
      <c r="G253" s="306">
        <f>VLOOKUP(B253,GD_CHAM_CONG!$C$6:$AN$912,38,FALSE)</f>
        <v>26</v>
      </c>
      <c r="H253" s="306">
        <f>VLOOKUP(B253,GD_CHAM_CONG!$C$6:$AS$912,39,FALSE)+VLOOKUP(B253,GD_CHAM_CONG!$C$6:$AS$912,40,FALSE)+VLOOKUP(B253,GD_CHAM_CONG!$C$6:$AS$912,41,FALSE)+VLOOKUP(B253,GD_CHAM_CONG!$C$6:$AS$912,42,FALSE)+VLOOKUP(B253,GD_CHAM_CONG!$C$6:$AS$912,43,FALSE)</f>
        <v>0</v>
      </c>
      <c r="I253" s="306">
        <f>VLOOKUP(B253,GD_CHAM_CONG!$C$6:$AV$912,44,FALSE)+VLOOKUP(B253,GD_CHAM_CONG!$C$6:$AV$912,45,FALSE)+VLOOKUP(B253,GD_CHAM_CONG!$C$6:$AV$912,46,FALSE)</f>
        <v>0</v>
      </c>
      <c r="J253" s="306">
        <f>VLOOKUP(B253,GD_CHAM_CONG!$C$6:$AW$912,47,FALSE)</f>
        <v>0</v>
      </c>
      <c r="K253" s="306">
        <f>VLOOKUP(B253,GD_CHAM_CONG!$C$6:$AZ$912,47,FALSE)+VLOOKUP(B253,GD_CHAM_CONG!$C$6:$AZ$912,48,FALSE)</f>
        <v>0</v>
      </c>
      <c r="L253" s="306">
        <f>VLOOKUP(B253,GD_CHAM_CONG!$C$6:$BF$912,50,FALSE)+VLOOKUP(B253,GD_CHAM_CONG!$C$6:$BF$912,51,FALSE)+VLOOKUP(B253,GD_CHAM_CONG!$C$6:$BF$912,52,FALSE)+VLOOKUP(B253,GD_CHAM_CONG!$C$6:$BF$912,53,FALSE)+VLOOKUP(B253,GD_CHAM_CONG!$C$6:$BF$912,54,FALSE)</f>
        <v>0</v>
      </c>
      <c r="M253" s="307">
        <f>VLOOKUP(B253,GD_CHAM_CONG!$C$1:$BJ$397,60,FALSE)</f>
        <v>1</v>
      </c>
      <c r="N253" s="308">
        <f>VLOOKUP(B253,RPT_LNS_LUONG_CHE_DO!$B$5:$BA$976,52,FALSE)</f>
        <v>6750000</v>
      </c>
      <c r="O253" s="308">
        <f>VLOOKUP(B253,RPT_LNS_LUONG_CHE_DO!$B$5:$CA$976,78,FALSE)</f>
        <v>0</v>
      </c>
      <c r="P253" s="308">
        <f>VLOOKUP(B253,RPT_PHU_CAP_TN!$B$5:$G$916,6,FALSE)</f>
        <v>0</v>
      </c>
      <c r="Q253" s="308">
        <f>VLOOKUP(B253,RPT_TIEN_AN_TRUA!$B$5:$I$957,8,FALSE)</f>
        <v>680000</v>
      </c>
      <c r="R253" s="308">
        <f>VLOOKUP(B253,RPT_LNS_LUONG_CHE_DO!$B$5:$CE$980,74,FALSE)+VLOOKUP(B253,RPT_LNS_LUONG_CHE_DO!$B$5:$CE$980,73,FALSE)</f>
        <v>0</v>
      </c>
      <c r="S253" s="308">
        <f t="shared" si="0"/>
        <v>7430000</v>
      </c>
      <c r="T253" s="309">
        <f>VLOOKUP(B253,RPT_BAO_HIEM!$B$5:$N$1004,11,FALSE)</f>
        <v>302240</v>
      </c>
      <c r="U253" s="309">
        <f>VLOOKUP(B253,RPT_BAO_HIEM!$B$5:$N$1004,12,FALSE)</f>
        <v>56670</v>
      </c>
      <c r="V253" s="309">
        <f>VLOOKUP(B253,RPT_BAO_HIEM!$B$5:$N$1004,13,FALSE)</f>
        <v>37780</v>
      </c>
      <c r="W253" s="310">
        <f>VLOOKUP(B253,RPT_DOAN_PHI!$B$5:$H$913,7,FALSE)</f>
        <v>67500</v>
      </c>
      <c r="X253" s="309">
        <f>VLOOKUP(B253,RPT_THUE!$B$5:$H$916,7,FALSE)</f>
        <v>0</v>
      </c>
      <c r="Y253" s="309">
        <f t="shared" si="1"/>
        <v>464190</v>
      </c>
      <c r="Z253" s="311">
        <f t="shared" si="2"/>
        <v>6965810</v>
      </c>
      <c r="AA253" s="311"/>
      <c r="AB253" s="311"/>
      <c r="AC253" s="311">
        <f t="shared" si="3"/>
        <v>6965810</v>
      </c>
    </row>
    <row r="254" spans="1:29" ht="17.25" customHeight="1">
      <c r="A254" s="302">
        <f t="shared" si="4"/>
        <v>249</v>
      </c>
      <c r="B254" s="303">
        <f>GD_LCD_HS_LNS!B252</f>
        <v>13457</v>
      </c>
      <c r="C254" s="303" t="str">
        <f>GD_LCD_HS_LNS!C252</f>
        <v>Trần Thanh Tuấn</v>
      </c>
      <c r="D254" s="303" t="str">
        <f>GD_LCD_HS_LNS!D252</f>
        <v>Nhân viên Bốc xếp</v>
      </c>
      <c r="E254" s="304">
        <f>VLOOKUP(B254,GD_LCD_HS_LNS!$B$4:$E$914,4,FALSE)</f>
        <v>3778000</v>
      </c>
      <c r="F254" s="305">
        <v>10521547311017</v>
      </c>
      <c r="G254" s="306">
        <f>VLOOKUP(B254,GD_CHAM_CONG!$C$6:$AN$912,38,FALSE)</f>
        <v>26</v>
      </c>
      <c r="H254" s="306">
        <f>VLOOKUP(B254,GD_CHAM_CONG!$C$6:$AS$912,39,FALSE)+VLOOKUP(B254,GD_CHAM_CONG!$C$6:$AS$912,40,FALSE)+VLOOKUP(B254,GD_CHAM_CONG!$C$6:$AS$912,41,FALSE)+VLOOKUP(B254,GD_CHAM_CONG!$C$6:$AS$912,42,FALSE)+VLOOKUP(B254,GD_CHAM_CONG!$C$6:$AS$912,43,FALSE)</f>
        <v>0</v>
      </c>
      <c r="I254" s="306">
        <f>VLOOKUP(B254,GD_CHAM_CONG!$C$6:$AV$912,44,FALSE)+VLOOKUP(B254,GD_CHAM_CONG!$C$6:$AV$912,45,FALSE)+VLOOKUP(B254,GD_CHAM_CONG!$C$6:$AV$912,46,FALSE)</f>
        <v>0</v>
      </c>
      <c r="J254" s="306">
        <f>VLOOKUP(B254,GD_CHAM_CONG!$C$6:$AW$912,47,FALSE)</f>
        <v>0</v>
      </c>
      <c r="K254" s="306">
        <f>VLOOKUP(B254,GD_CHAM_CONG!$C$6:$AZ$912,47,FALSE)+VLOOKUP(B254,GD_CHAM_CONG!$C$6:$AZ$912,48,FALSE)</f>
        <v>0</v>
      </c>
      <c r="L254" s="306">
        <f>VLOOKUP(B254,GD_CHAM_CONG!$C$6:$BF$912,50,FALSE)+VLOOKUP(B254,GD_CHAM_CONG!$C$6:$BF$912,51,FALSE)+VLOOKUP(B254,GD_CHAM_CONG!$C$6:$BF$912,52,FALSE)+VLOOKUP(B254,GD_CHAM_CONG!$C$6:$BF$912,53,FALSE)+VLOOKUP(B254,GD_CHAM_CONG!$C$6:$BF$912,54,FALSE)</f>
        <v>0</v>
      </c>
      <c r="M254" s="307">
        <f>VLOOKUP(B254,GD_CHAM_CONG!$C$1:$BJ$397,60,FALSE)</f>
        <v>1</v>
      </c>
      <c r="N254" s="308">
        <f>VLOOKUP(B254,RPT_LNS_LUONG_CHE_DO!$B$5:$BA$976,52,FALSE)</f>
        <v>6750000</v>
      </c>
      <c r="O254" s="308">
        <f>VLOOKUP(B254,RPT_LNS_LUONG_CHE_DO!$B$5:$CA$976,78,FALSE)</f>
        <v>0</v>
      </c>
      <c r="P254" s="308">
        <f>VLOOKUP(B254,RPT_PHU_CAP_TN!$B$5:$G$916,6,FALSE)</f>
        <v>155000</v>
      </c>
      <c r="Q254" s="308">
        <f>VLOOKUP(B254,RPT_TIEN_AN_TRUA!$B$5:$I$957,8,FALSE)</f>
        <v>680000</v>
      </c>
      <c r="R254" s="308">
        <f>VLOOKUP(B254,RPT_LNS_LUONG_CHE_DO!$B$5:$CE$980,74,FALSE)+VLOOKUP(B254,RPT_LNS_LUONG_CHE_DO!$B$5:$CE$980,73,FALSE)</f>
        <v>0</v>
      </c>
      <c r="S254" s="308">
        <f t="shared" si="0"/>
        <v>7585000</v>
      </c>
      <c r="T254" s="309">
        <f>VLOOKUP(B254,RPT_BAO_HIEM!$B$5:$N$1004,11,FALSE)</f>
        <v>302240</v>
      </c>
      <c r="U254" s="309">
        <f>VLOOKUP(B254,RPT_BAO_HIEM!$B$5:$N$1004,12,FALSE)</f>
        <v>56670</v>
      </c>
      <c r="V254" s="309">
        <f>VLOOKUP(B254,RPT_BAO_HIEM!$B$5:$N$1004,13,FALSE)</f>
        <v>37780</v>
      </c>
      <c r="W254" s="310">
        <f>VLOOKUP(B254,RPT_DOAN_PHI!$B$5:$H$913,7,FALSE)</f>
        <v>69050</v>
      </c>
      <c r="X254" s="309">
        <f>VLOOKUP(B254,RPT_THUE!$B$5:$H$916,7,FALSE)</f>
        <v>0</v>
      </c>
      <c r="Y254" s="309">
        <f t="shared" si="1"/>
        <v>465740</v>
      </c>
      <c r="Z254" s="311">
        <f t="shared" si="2"/>
        <v>7119260</v>
      </c>
      <c r="AA254" s="311"/>
      <c r="AB254" s="311"/>
      <c r="AC254" s="311">
        <f t="shared" si="3"/>
        <v>7119260</v>
      </c>
    </row>
    <row r="255" spans="1:29" ht="17.25" customHeight="1">
      <c r="A255" s="302">
        <f t="shared" si="4"/>
        <v>250</v>
      </c>
      <c r="B255" s="303">
        <f>GD_LCD_HS_LNS!B253</f>
        <v>13458</v>
      </c>
      <c r="C255" s="303" t="str">
        <f>GD_LCD_HS_LNS!C253</f>
        <v>Nguyễn Việt Hải</v>
      </c>
      <c r="D255" s="303" t="str">
        <f>GD_LCD_HS_LNS!D253</f>
        <v>Nhân viên Bốc xếp</v>
      </c>
      <c r="E255" s="304">
        <f>VLOOKUP(B255,GD_LCD_HS_LNS!$B$4:$E$914,4,FALSE)</f>
        <v>3778000</v>
      </c>
      <c r="F255" s="305">
        <v>19028960261014</v>
      </c>
      <c r="G255" s="306">
        <f>VLOOKUP(B255,GD_CHAM_CONG!$C$6:$AN$912,38,FALSE)</f>
        <v>26</v>
      </c>
      <c r="H255" s="306">
        <f>VLOOKUP(B255,GD_CHAM_CONG!$C$6:$AS$912,39,FALSE)+VLOOKUP(B255,GD_CHAM_CONG!$C$6:$AS$912,40,FALSE)+VLOOKUP(B255,GD_CHAM_CONG!$C$6:$AS$912,41,FALSE)+VLOOKUP(B255,GD_CHAM_CONG!$C$6:$AS$912,42,FALSE)+VLOOKUP(B255,GD_CHAM_CONG!$C$6:$AS$912,43,FALSE)</f>
        <v>0</v>
      </c>
      <c r="I255" s="306">
        <f>VLOOKUP(B255,GD_CHAM_CONG!$C$6:$AV$912,44,FALSE)+VLOOKUP(B255,GD_CHAM_CONG!$C$6:$AV$912,45,FALSE)+VLOOKUP(B255,GD_CHAM_CONG!$C$6:$AV$912,46,FALSE)</f>
        <v>0</v>
      </c>
      <c r="J255" s="306">
        <f>VLOOKUP(B255,GD_CHAM_CONG!$C$6:$AW$912,47,FALSE)</f>
        <v>0</v>
      </c>
      <c r="K255" s="306">
        <f>VLOOKUP(B255,GD_CHAM_CONG!$C$6:$AZ$912,47,FALSE)+VLOOKUP(B255,GD_CHAM_CONG!$C$6:$AZ$912,48,FALSE)</f>
        <v>0</v>
      </c>
      <c r="L255" s="306">
        <f>VLOOKUP(B255,GD_CHAM_CONG!$C$6:$BF$912,50,FALSE)+VLOOKUP(B255,GD_CHAM_CONG!$C$6:$BF$912,51,FALSE)+VLOOKUP(B255,GD_CHAM_CONG!$C$6:$BF$912,52,FALSE)+VLOOKUP(B255,GD_CHAM_CONG!$C$6:$BF$912,53,FALSE)+VLOOKUP(B255,GD_CHAM_CONG!$C$6:$BF$912,54,FALSE)</f>
        <v>0</v>
      </c>
      <c r="M255" s="307">
        <f>VLOOKUP(B255,GD_CHAM_CONG!$C$1:$BJ$397,60,FALSE)</f>
        <v>1</v>
      </c>
      <c r="N255" s="308">
        <f>VLOOKUP(B255,RPT_LNS_LUONG_CHE_DO!$B$5:$BA$976,52,FALSE)</f>
        <v>6750000</v>
      </c>
      <c r="O255" s="308">
        <f>VLOOKUP(B255,RPT_LNS_LUONG_CHE_DO!$B$5:$CA$976,78,FALSE)</f>
        <v>0</v>
      </c>
      <c r="P255" s="308">
        <f>VLOOKUP(B255,RPT_PHU_CAP_TN!$B$5:$G$916,6,FALSE)</f>
        <v>0</v>
      </c>
      <c r="Q255" s="308">
        <f>VLOOKUP(B255,RPT_TIEN_AN_TRUA!$B$5:$I$957,8,FALSE)</f>
        <v>680000</v>
      </c>
      <c r="R255" s="308">
        <f>VLOOKUP(B255,RPT_LNS_LUONG_CHE_DO!$B$5:$CE$980,74,FALSE)+VLOOKUP(B255,RPT_LNS_LUONG_CHE_DO!$B$5:$CE$980,73,FALSE)</f>
        <v>0</v>
      </c>
      <c r="S255" s="308">
        <f t="shared" si="0"/>
        <v>7430000</v>
      </c>
      <c r="T255" s="309">
        <f>VLOOKUP(B255,RPT_BAO_HIEM!$B$5:$N$1004,11,FALSE)</f>
        <v>302240</v>
      </c>
      <c r="U255" s="309">
        <f>VLOOKUP(B255,RPT_BAO_HIEM!$B$5:$N$1004,12,FALSE)</f>
        <v>56670</v>
      </c>
      <c r="V255" s="309">
        <f>VLOOKUP(B255,RPT_BAO_HIEM!$B$5:$N$1004,13,FALSE)</f>
        <v>37780</v>
      </c>
      <c r="W255" s="310">
        <f>VLOOKUP(B255,RPT_DOAN_PHI!$B$5:$H$913,7,FALSE)</f>
        <v>67500</v>
      </c>
      <c r="X255" s="309">
        <f>VLOOKUP(B255,RPT_THUE!$B$5:$H$916,7,FALSE)</f>
        <v>0</v>
      </c>
      <c r="Y255" s="309">
        <f t="shared" si="1"/>
        <v>464190</v>
      </c>
      <c r="Z255" s="311">
        <f t="shared" si="2"/>
        <v>6965810</v>
      </c>
      <c r="AA255" s="311"/>
      <c r="AB255" s="311"/>
      <c r="AC255" s="311">
        <f t="shared" si="3"/>
        <v>6965810</v>
      </c>
    </row>
    <row r="256" spans="1:29" ht="17.25" customHeight="1">
      <c r="A256" s="302">
        <f t="shared" si="4"/>
        <v>251</v>
      </c>
      <c r="B256" s="303">
        <f>GD_LCD_HS_LNS!B254</f>
        <v>13461</v>
      </c>
      <c r="C256" s="303" t="str">
        <f>GD_LCD_HS_LNS!C254</f>
        <v>Cao Văn Mạnh</v>
      </c>
      <c r="D256" s="303" t="str">
        <f>GD_LCD_HS_LNS!D254</f>
        <v>Nhân viên Bốc xếp</v>
      </c>
      <c r="E256" s="304">
        <f>VLOOKUP(B256,GD_LCD_HS_LNS!$B$4:$E$914,4,FALSE)</f>
        <v>3778000</v>
      </c>
      <c r="F256" s="305">
        <v>19028960231018</v>
      </c>
      <c r="G256" s="306">
        <f>VLOOKUP(B256,GD_CHAM_CONG!$C$6:$AN$912,38,FALSE)</f>
        <v>26</v>
      </c>
      <c r="H256" s="306">
        <f>VLOOKUP(B256,GD_CHAM_CONG!$C$6:$AS$912,39,FALSE)+VLOOKUP(B256,GD_CHAM_CONG!$C$6:$AS$912,40,FALSE)+VLOOKUP(B256,GD_CHAM_CONG!$C$6:$AS$912,41,FALSE)+VLOOKUP(B256,GD_CHAM_CONG!$C$6:$AS$912,42,FALSE)+VLOOKUP(B256,GD_CHAM_CONG!$C$6:$AS$912,43,FALSE)</f>
        <v>0</v>
      </c>
      <c r="I256" s="306">
        <f>VLOOKUP(B256,GD_CHAM_CONG!$C$6:$AV$912,44,FALSE)+VLOOKUP(B256,GD_CHAM_CONG!$C$6:$AV$912,45,FALSE)+VLOOKUP(B256,GD_CHAM_CONG!$C$6:$AV$912,46,FALSE)</f>
        <v>0</v>
      </c>
      <c r="J256" s="306">
        <f>VLOOKUP(B256,GD_CHAM_CONG!$C$6:$AW$912,47,FALSE)</f>
        <v>0</v>
      </c>
      <c r="K256" s="306">
        <f>VLOOKUP(B256,GD_CHAM_CONG!$C$6:$AZ$912,47,FALSE)+VLOOKUP(B256,GD_CHAM_CONG!$C$6:$AZ$912,48,FALSE)</f>
        <v>0</v>
      </c>
      <c r="L256" s="306">
        <f>VLOOKUP(B256,GD_CHAM_CONG!$C$6:$BF$912,50,FALSE)+VLOOKUP(B256,GD_CHAM_CONG!$C$6:$BF$912,51,FALSE)+VLOOKUP(B256,GD_CHAM_CONG!$C$6:$BF$912,52,FALSE)+VLOOKUP(B256,GD_CHAM_CONG!$C$6:$BF$912,53,FALSE)+VLOOKUP(B256,GD_CHAM_CONG!$C$6:$BF$912,54,FALSE)</f>
        <v>0</v>
      </c>
      <c r="M256" s="307">
        <f>VLOOKUP(B256,GD_CHAM_CONG!$C$1:$BJ$397,60,FALSE)</f>
        <v>1</v>
      </c>
      <c r="N256" s="308">
        <f>VLOOKUP(B256,RPT_LNS_LUONG_CHE_DO!$B$5:$BA$976,52,FALSE)</f>
        <v>6750000</v>
      </c>
      <c r="O256" s="308">
        <f>VLOOKUP(B256,RPT_LNS_LUONG_CHE_DO!$B$5:$CA$976,78,FALSE)</f>
        <v>0</v>
      </c>
      <c r="P256" s="308">
        <f>VLOOKUP(B256,RPT_PHU_CAP_TN!$B$5:$G$916,6,FALSE)</f>
        <v>155000</v>
      </c>
      <c r="Q256" s="308">
        <f>VLOOKUP(B256,RPT_TIEN_AN_TRUA!$B$5:$I$957,8,FALSE)</f>
        <v>680000</v>
      </c>
      <c r="R256" s="308">
        <f>VLOOKUP(B256,RPT_LNS_LUONG_CHE_DO!$B$5:$CE$980,74,FALSE)+VLOOKUP(B256,RPT_LNS_LUONG_CHE_DO!$B$5:$CE$980,73,FALSE)</f>
        <v>0</v>
      </c>
      <c r="S256" s="308">
        <f t="shared" si="0"/>
        <v>7585000</v>
      </c>
      <c r="T256" s="309">
        <f>VLOOKUP(B256,RPT_BAO_HIEM!$B$5:$N$1004,11,FALSE)</f>
        <v>302240</v>
      </c>
      <c r="U256" s="309">
        <f>VLOOKUP(B256,RPT_BAO_HIEM!$B$5:$N$1004,12,FALSE)</f>
        <v>56670</v>
      </c>
      <c r="V256" s="309">
        <f>VLOOKUP(B256,RPT_BAO_HIEM!$B$5:$N$1004,13,FALSE)</f>
        <v>37780</v>
      </c>
      <c r="W256" s="310">
        <f>VLOOKUP(B256,RPT_DOAN_PHI!$B$5:$H$913,7,FALSE)</f>
        <v>69050</v>
      </c>
      <c r="X256" s="309">
        <f>VLOOKUP(B256,RPT_THUE!$B$5:$H$916,7,FALSE)</f>
        <v>0</v>
      </c>
      <c r="Y256" s="309">
        <f t="shared" si="1"/>
        <v>465740</v>
      </c>
      <c r="Z256" s="311">
        <f t="shared" si="2"/>
        <v>7119260</v>
      </c>
      <c r="AA256" s="311"/>
      <c r="AB256" s="311"/>
      <c r="AC256" s="311">
        <f t="shared" si="3"/>
        <v>7119260</v>
      </c>
    </row>
    <row r="257" spans="1:29" ht="17.25" customHeight="1">
      <c r="A257" s="302">
        <f t="shared" si="4"/>
        <v>252</v>
      </c>
      <c r="B257" s="303">
        <f>GD_LCD_HS_LNS!B255</f>
        <v>13464</v>
      </c>
      <c r="C257" s="303" t="str">
        <f>GD_LCD_HS_LNS!C255</f>
        <v>Phạm Văn Dũng</v>
      </c>
      <c r="D257" s="303" t="str">
        <f>GD_LCD_HS_LNS!D255</f>
        <v>Nhân viên Bốc xếp</v>
      </c>
      <c r="E257" s="304">
        <f>VLOOKUP(B257,GD_LCD_HS_LNS!$B$4:$E$914,4,FALSE)</f>
        <v>3778000</v>
      </c>
      <c r="F257" s="305">
        <v>19028960254018</v>
      </c>
      <c r="G257" s="306">
        <f>VLOOKUP(B257,GD_CHAM_CONG!$C$6:$AN$912,38,FALSE)</f>
        <v>26</v>
      </c>
      <c r="H257" s="306">
        <f>VLOOKUP(B257,GD_CHAM_CONG!$C$6:$AS$912,39,FALSE)+VLOOKUP(B257,GD_CHAM_CONG!$C$6:$AS$912,40,FALSE)+VLOOKUP(B257,GD_CHAM_CONG!$C$6:$AS$912,41,FALSE)+VLOOKUP(B257,GD_CHAM_CONG!$C$6:$AS$912,42,FALSE)+VLOOKUP(B257,GD_CHAM_CONG!$C$6:$AS$912,43,FALSE)</f>
        <v>0</v>
      </c>
      <c r="I257" s="306">
        <f>VLOOKUP(B257,GD_CHAM_CONG!$C$6:$AV$912,44,FALSE)+VLOOKUP(B257,GD_CHAM_CONG!$C$6:$AV$912,45,FALSE)+VLOOKUP(B257,GD_CHAM_CONG!$C$6:$AV$912,46,FALSE)</f>
        <v>0</v>
      </c>
      <c r="J257" s="306">
        <f>VLOOKUP(B257,GD_CHAM_CONG!$C$6:$AW$912,47,FALSE)</f>
        <v>0</v>
      </c>
      <c r="K257" s="306">
        <f>VLOOKUP(B257,GD_CHAM_CONG!$C$6:$AZ$912,47,FALSE)+VLOOKUP(B257,GD_CHAM_CONG!$C$6:$AZ$912,48,FALSE)</f>
        <v>0</v>
      </c>
      <c r="L257" s="306">
        <f>VLOOKUP(B257,GD_CHAM_CONG!$C$6:$BF$912,50,FALSE)+VLOOKUP(B257,GD_CHAM_CONG!$C$6:$BF$912,51,FALSE)+VLOOKUP(B257,GD_CHAM_CONG!$C$6:$BF$912,52,FALSE)+VLOOKUP(B257,GD_CHAM_CONG!$C$6:$BF$912,53,FALSE)+VLOOKUP(B257,GD_CHAM_CONG!$C$6:$BF$912,54,FALSE)</f>
        <v>0</v>
      </c>
      <c r="M257" s="307">
        <f>VLOOKUP(B257,GD_CHAM_CONG!$C$1:$BJ$397,60,FALSE)</f>
        <v>0.9</v>
      </c>
      <c r="N257" s="308">
        <f>VLOOKUP(B257,RPT_LNS_LUONG_CHE_DO!$B$5:$BA$976,52,FALSE)</f>
        <v>6075000</v>
      </c>
      <c r="O257" s="308">
        <f>VLOOKUP(B257,RPT_LNS_LUONG_CHE_DO!$B$5:$CA$976,78,FALSE)</f>
        <v>0</v>
      </c>
      <c r="P257" s="308">
        <f>VLOOKUP(B257,RPT_PHU_CAP_TN!$B$5:$G$916,6,FALSE)</f>
        <v>0</v>
      </c>
      <c r="Q257" s="308">
        <f>VLOOKUP(B257,RPT_TIEN_AN_TRUA!$B$5:$I$957,8,FALSE)</f>
        <v>680000</v>
      </c>
      <c r="R257" s="308">
        <f>VLOOKUP(B257,RPT_LNS_LUONG_CHE_DO!$B$5:$CE$980,74,FALSE)+VLOOKUP(B257,RPT_LNS_LUONG_CHE_DO!$B$5:$CE$980,73,FALSE)</f>
        <v>0</v>
      </c>
      <c r="S257" s="308">
        <f t="shared" si="0"/>
        <v>6755000</v>
      </c>
      <c r="T257" s="309">
        <f>VLOOKUP(B257,RPT_BAO_HIEM!$B$5:$N$1004,11,FALSE)</f>
        <v>302240</v>
      </c>
      <c r="U257" s="309">
        <f>VLOOKUP(B257,RPT_BAO_HIEM!$B$5:$N$1004,12,FALSE)</f>
        <v>56670</v>
      </c>
      <c r="V257" s="309">
        <f>VLOOKUP(B257,RPT_BAO_HIEM!$B$5:$N$1004,13,FALSE)</f>
        <v>37780</v>
      </c>
      <c r="W257" s="310">
        <f>VLOOKUP(B257,RPT_DOAN_PHI!$B$5:$H$913,7,FALSE)</f>
        <v>60750</v>
      </c>
      <c r="X257" s="309">
        <f>VLOOKUP(B257,RPT_THUE!$B$5:$H$916,7,FALSE)</f>
        <v>0</v>
      </c>
      <c r="Y257" s="309">
        <f t="shared" si="1"/>
        <v>457440</v>
      </c>
      <c r="Z257" s="311">
        <f t="shared" si="2"/>
        <v>6297560</v>
      </c>
      <c r="AA257" s="311"/>
      <c r="AB257" s="311"/>
      <c r="AC257" s="311">
        <f t="shared" si="3"/>
        <v>6297560</v>
      </c>
    </row>
    <row r="258" spans="1:29" ht="17.25" customHeight="1">
      <c r="A258" s="302">
        <f t="shared" si="4"/>
        <v>253</v>
      </c>
      <c r="B258" s="303">
        <f>GD_LCD_HS_LNS!B256</f>
        <v>13465</v>
      </c>
      <c r="C258" s="303" t="str">
        <f>GD_LCD_HS_LNS!C256</f>
        <v>Vũ Văn Tuyền</v>
      </c>
      <c r="D258" s="303" t="str">
        <f>GD_LCD_HS_LNS!D256</f>
        <v>Nhân viên Bốc xếp</v>
      </c>
      <c r="E258" s="304">
        <f>VLOOKUP(B258,GD_LCD_HS_LNS!$B$4:$E$914,4,FALSE)</f>
        <v>3778000</v>
      </c>
      <c r="F258" s="305">
        <v>19028960218011</v>
      </c>
      <c r="G258" s="306">
        <f>VLOOKUP(B258,GD_CHAM_CONG!$C$6:$AN$912,38,FALSE)</f>
        <v>26</v>
      </c>
      <c r="H258" s="306">
        <f>VLOOKUP(B258,GD_CHAM_CONG!$C$6:$AS$912,39,FALSE)+VLOOKUP(B258,GD_CHAM_CONG!$C$6:$AS$912,40,FALSE)+VLOOKUP(B258,GD_CHAM_CONG!$C$6:$AS$912,41,FALSE)+VLOOKUP(B258,GD_CHAM_CONG!$C$6:$AS$912,42,FALSE)+VLOOKUP(B258,GD_CHAM_CONG!$C$6:$AS$912,43,FALSE)</f>
        <v>0</v>
      </c>
      <c r="I258" s="306">
        <f>VLOOKUP(B258,GD_CHAM_CONG!$C$6:$AV$912,44,FALSE)+VLOOKUP(B258,GD_CHAM_CONG!$C$6:$AV$912,45,FALSE)+VLOOKUP(B258,GD_CHAM_CONG!$C$6:$AV$912,46,FALSE)</f>
        <v>0</v>
      </c>
      <c r="J258" s="306">
        <f>VLOOKUP(B258,GD_CHAM_CONG!$C$6:$AW$912,47,FALSE)</f>
        <v>0</v>
      </c>
      <c r="K258" s="306">
        <f>VLOOKUP(B258,GD_CHAM_CONG!$C$6:$AZ$912,47,FALSE)+VLOOKUP(B258,GD_CHAM_CONG!$C$6:$AZ$912,48,FALSE)</f>
        <v>0</v>
      </c>
      <c r="L258" s="306">
        <f>VLOOKUP(B258,GD_CHAM_CONG!$C$6:$BF$912,50,FALSE)+VLOOKUP(B258,GD_CHAM_CONG!$C$6:$BF$912,51,FALSE)+VLOOKUP(B258,GD_CHAM_CONG!$C$6:$BF$912,52,FALSE)+VLOOKUP(B258,GD_CHAM_CONG!$C$6:$BF$912,53,FALSE)+VLOOKUP(B258,GD_CHAM_CONG!$C$6:$BF$912,54,FALSE)</f>
        <v>0</v>
      </c>
      <c r="M258" s="307">
        <f>VLOOKUP(B258,GD_CHAM_CONG!$C$1:$BJ$397,60,FALSE)</f>
        <v>1.05</v>
      </c>
      <c r="N258" s="308">
        <f>VLOOKUP(B258,RPT_LNS_LUONG_CHE_DO!$B$5:$BA$976,52,FALSE)</f>
        <v>7087500.0000000009</v>
      </c>
      <c r="O258" s="308">
        <f>VLOOKUP(B258,RPT_LNS_LUONG_CHE_DO!$B$5:$CA$976,78,FALSE)</f>
        <v>0</v>
      </c>
      <c r="P258" s="308">
        <f>VLOOKUP(B258,RPT_PHU_CAP_TN!$B$5:$G$916,6,FALSE)</f>
        <v>0</v>
      </c>
      <c r="Q258" s="308">
        <f>VLOOKUP(B258,RPT_TIEN_AN_TRUA!$B$5:$I$957,8,FALSE)</f>
        <v>680000</v>
      </c>
      <c r="R258" s="308">
        <f>VLOOKUP(B258,RPT_LNS_LUONG_CHE_DO!$B$5:$CE$980,74,FALSE)+VLOOKUP(B258,RPT_LNS_LUONG_CHE_DO!$B$5:$CE$980,73,FALSE)</f>
        <v>0</v>
      </c>
      <c r="S258" s="308">
        <f t="shared" si="0"/>
        <v>7767500.0000000009</v>
      </c>
      <c r="T258" s="309">
        <f>VLOOKUP(B258,RPT_BAO_HIEM!$B$5:$N$1004,11,FALSE)</f>
        <v>302240</v>
      </c>
      <c r="U258" s="309">
        <f>VLOOKUP(B258,RPT_BAO_HIEM!$B$5:$N$1004,12,FALSE)</f>
        <v>56670</v>
      </c>
      <c r="V258" s="309">
        <f>VLOOKUP(B258,RPT_BAO_HIEM!$B$5:$N$1004,13,FALSE)</f>
        <v>37780</v>
      </c>
      <c r="W258" s="310">
        <f>VLOOKUP(B258,RPT_DOAN_PHI!$B$5:$H$913,7,FALSE)</f>
        <v>70875</v>
      </c>
      <c r="X258" s="309">
        <f>VLOOKUP(B258,RPT_THUE!$B$5:$H$916,7,FALSE)</f>
        <v>0</v>
      </c>
      <c r="Y258" s="309">
        <f t="shared" si="1"/>
        <v>467565</v>
      </c>
      <c r="Z258" s="311">
        <f t="shared" si="2"/>
        <v>7299935.0000000009</v>
      </c>
      <c r="AA258" s="311"/>
      <c r="AB258" s="311"/>
      <c r="AC258" s="311">
        <f t="shared" si="3"/>
        <v>7299935.0000000009</v>
      </c>
    </row>
    <row r="259" spans="1:29" ht="17.25" customHeight="1">
      <c r="A259" s="302">
        <f t="shared" si="4"/>
        <v>254</v>
      </c>
      <c r="B259" s="303">
        <f>GD_LCD_HS_LNS!B257</f>
        <v>13466</v>
      </c>
      <c r="C259" s="303" t="str">
        <f>GD_LCD_HS_LNS!C257</f>
        <v>Nguyễn Viết Phi</v>
      </c>
      <c r="D259" s="303" t="str">
        <f>GD_LCD_HS_LNS!D257</f>
        <v>Nhân viên Bốc xếp</v>
      </c>
      <c r="E259" s="304">
        <f>VLOOKUP(B259,GD_LCD_HS_LNS!$B$4:$E$914,4,FALSE)</f>
        <v>3778000</v>
      </c>
      <c r="F259" s="305">
        <v>19028609457026</v>
      </c>
      <c r="G259" s="306">
        <f>VLOOKUP(B259,GD_CHAM_CONG!$C$6:$AN$912,38,FALSE)</f>
        <v>26</v>
      </c>
      <c r="H259" s="306">
        <f>VLOOKUP(B259,GD_CHAM_CONG!$C$6:$AS$912,39,FALSE)+VLOOKUP(B259,GD_CHAM_CONG!$C$6:$AS$912,40,FALSE)+VLOOKUP(B259,GD_CHAM_CONG!$C$6:$AS$912,41,FALSE)+VLOOKUP(B259,GD_CHAM_CONG!$C$6:$AS$912,42,FALSE)+VLOOKUP(B259,GD_CHAM_CONG!$C$6:$AS$912,43,FALSE)</f>
        <v>0</v>
      </c>
      <c r="I259" s="306">
        <f>VLOOKUP(B259,GD_CHAM_CONG!$C$6:$AV$912,44,FALSE)+VLOOKUP(B259,GD_CHAM_CONG!$C$6:$AV$912,45,FALSE)+VLOOKUP(B259,GD_CHAM_CONG!$C$6:$AV$912,46,FALSE)</f>
        <v>0</v>
      </c>
      <c r="J259" s="306">
        <f>VLOOKUP(B259,GD_CHAM_CONG!$C$6:$AW$912,47,FALSE)</f>
        <v>0</v>
      </c>
      <c r="K259" s="306">
        <f>VLOOKUP(B259,GD_CHAM_CONG!$C$6:$AZ$912,47,FALSE)+VLOOKUP(B259,GD_CHAM_CONG!$C$6:$AZ$912,48,FALSE)</f>
        <v>0</v>
      </c>
      <c r="L259" s="306">
        <f>VLOOKUP(B259,GD_CHAM_CONG!$C$6:$BF$912,50,FALSE)+VLOOKUP(B259,GD_CHAM_CONG!$C$6:$BF$912,51,FALSE)+VLOOKUP(B259,GD_CHAM_CONG!$C$6:$BF$912,52,FALSE)+VLOOKUP(B259,GD_CHAM_CONG!$C$6:$BF$912,53,FALSE)+VLOOKUP(B259,GD_CHAM_CONG!$C$6:$BF$912,54,FALSE)</f>
        <v>0</v>
      </c>
      <c r="M259" s="307">
        <f>VLOOKUP(B259,GD_CHAM_CONG!$C$1:$BJ$397,60,FALSE)</f>
        <v>1</v>
      </c>
      <c r="N259" s="308">
        <f>VLOOKUP(B259,RPT_LNS_LUONG_CHE_DO!$B$5:$BA$976,52,FALSE)</f>
        <v>6750000</v>
      </c>
      <c r="O259" s="308">
        <f>VLOOKUP(B259,RPT_LNS_LUONG_CHE_DO!$B$5:$CA$976,78,FALSE)</f>
        <v>0</v>
      </c>
      <c r="P259" s="308">
        <f>VLOOKUP(B259,RPT_PHU_CAP_TN!$B$5:$G$916,6,FALSE)</f>
        <v>0</v>
      </c>
      <c r="Q259" s="308">
        <f>VLOOKUP(B259,RPT_TIEN_AN_TRUA!$B$5:$I$957,8,FALSE)</f>
        <v>680000</v>
      </c>
      <c r="R259" s="308">
        <f>VLOOKUP(B259,RPT_LNS_LUONG_CHE_DO!$B$5:$CE$980,74,FALSE)+VLOOKUP(B259,RPT_LNS_LUONG_CHE_DO!$B$5:$CE$980,73,FALSE)</f>
        <v>0</v>
      </c>
      <c r="S259" s="308">
        <f t="shared" si="0"/>
        <v>7430000</v>
      </c>
      <c r="T259" s="309">
        <f>VLOOKUP(B259,RPT_BAO_HIEM!$B$5:$N$1004,11,FALSE)</f>
        <v>302240</v>
      </c>
      <c r="U259" s="309">
        <f>VLOOKUP(B259,RPT_BAO_HIEM!$B$5:$N$1004,12,FALSE)</f>
        <v>56670</v>
      </c>
      <c r="V259" s="309">
        <f>VLOOKUP(B259,RPT_BAO_HIEM!$B$5:$N$1004,13,FALSE)</f>
        <v>37780</v>
      </c>
      <c r="W259" s="310">
        <f>VLOOKUP(B259,RPT_DOAN_PHI!$B$5:$H$913,7,FALSE)</f>
        <v>67500</v>
      </c>
      <c r="X259" s="309">
        <f>VLOOKUP(B259,RPT_THUE!$B$5:$H$916,7,FALSE)</f>
        <v>0</v>
      </c>
      <c r="Y259" s="309">
        <f t="shared" si="1"/>
        <v>464190</v>
      </c>
      <c r="Z259" s="311">
        <f t="shared" si="2"/>
        <v>6965810</v>
      </c>
      <c r="AA259" s="311"/>
      <c r="AB259" s="311"/>
      <c r="AC259" s="311">
        <f t="shared" si="3"/>
        <v>6965810</v>
      </c>
    </row>
    <row r="260" spans="1:29" ht="17.25" customHeight="1">
      <c r="A260" s="302">
        <f t="shared" si="4"/>
        <v>255</v>
      </c>
      <c r="B260" s="303">
        <f>GD_LCD_HS_LNS!B258</f>
        <v>13467</v>
      </c>
      <c r="C260" s="303" t="str">
        <f>GD_LCD_HS_LNS!C258</f>
        <v>Tăng Văn Hải</v>
      </c>
      <c r="D260" s="303" t="str">
        <f>GD_LCD_HS_LNS!D258</f>
        <v>Nhân viên Bốc xếp</v>
      </c>
      <c r="E260" s="304">
        <f>VLOOKUP(B260,GD_LCD_HS_LNS!$B$4:$E$914,4,FALSE)</f>
        <v>3778000</v>
      </c>
      <c r="F260" s="305">
        <v>19028960196018</v>
      </c>
      <c r="G260" s="306">
        <f>VLOOKUP(B260,GD_CHAM_CONG!$C$6:$AN$912,38,FALSE)</f>
        <v>26</v>
      </c>
      <c r="H260" s="306">
        <f>VLOOKUP(B260,GD_CHAM_CONG!$C$6:$AS$912,39,FALSE)+VLOOKUP(B260,GD_CHAM_CONG!$C$6:$AS$912,40,FALSE)+VLOOKUP(B260,GD_CHAM_CONG!$C$6:$AS$912,41,FALSE)+VLOOKUP(B260,GD_CHAM_CONG!$C$6:$AS$912,42,FALSE)+VLOOKUP(B260,GD_CHAM_CONG!$C$6:$AS$912,43,FALSE)</f>
        <v>0</v>
      </c>
      <c r="I260" s="306">
        <f>VLOOKUP(B260,GD_CHAM_CONG!$C$6:$AV$912,44,FALSE)+VLOOKUP(B260,GD_CHAM_CONG!$C$6:$AV$912,45,FALSE)+VLOOKUP(B260,GD_CHAM_CONG!$C$6:$AV$912,46,FALSE)</f>
        <v>0</v>
      </c>
      <c r="J260" s="306">
        <f>VLOOKUP(B260,GD_CHAM_CONG!$C$6:$AW$912,47,FALSE)</f>
        <v>0</v>
      </c>
      <c r="K260" s="306">
        <f>VLOOKUP(B260,GD_CHAM_CONG!$C$6:$AZ$912,47,FALSE)+VLOOKUP(B260,GD_CHAM_CONG!$C$6:$AZ$912,48,FALSE)</f>
        <v>0</v>
      </c>
      <c r="L260" s="306">
        <f>VLOOKUP(B260,GD_CHAM_CONG!$C$6:$BF$912,50,FALSE)+VLOOKUP(B260,GD_CHAM_CONG!$C$6:$BF$912,51,FALSE)+VLOOKUP(B260,GD_CHAM_CONG!$C$6:$BF$912,52,FALSE)+VLOOKUP(B260,GD_CHAM_CONG!$C$6:$BF$912,53,FALSE)+VLOOKUP(B260,GD_CHAM_CONG!$C$6:$BF$912,54,FALSE)</f>
        <v>0</v>
      </c>
      <c r="M260" s="307">
        <f>VLOOKUP(B260,GD_CHAM_CONG!$C$1:$BJ$397,60,FALSE)</f>
        <v>1</v>
      </c>
      <c r="N260" s="308">
        <f>VLOOKUP(B260,RPT_LNS_LUONG_CHE_DO!$B$5:$BA$976,52,FALSE)</f>
        <v>6750000</v>
      </c>
      <c r="O260" s="308">
        <f>VLOOKUP(B260,RPT_LNS_LUONG_CHE_DO!$B$5:$CA$976,78,FALSE)</f>
        <v>0</v>
      </c>
      <c r="P260" s="308">
        <f>VLOOKUP(B260,RPT_PHU_CAP_TN!$B$5:$G$916,6,FALSE)</f>
        <v>0</v>
      </c>
      <c r="Q260" s="308">
        <f>VLOOKUP(B260,RPT_TIEN_AN_TRUA!$B$5:$I$957,8,FALSE)</f>
        <v>680000</v>
      </c>
      <c r="R260" s="308">
        <f>VLOOKUP(B260,RPT_LNS_LUONG_CHE_DO!$B$5:$CE$980,74,FALSE)+VLOOKUP(B260,RPT_LNS_LUONG_CHE_DO!$B$5:$CE$980,73,FALSE)</f>
        <v>0</v>
      </c>
      <c r="S260" s="308">
        <f t="shared" si="0"/>
        <v>7430000</v>
      </c>
      <c r="T260" s="309">
        <f>VLOOKUP(B260,RPT_BAO_HIEM!$B$5:$N$1004,11,FALSE)</f>
        <v>302240</v>
      </c>
      <c r="U260" s="309">
        <f>VLOOKUP(B260,RPT_BAO_HIEM!$B$5:$N$1004,12,FALSE)</f>
        <v>56670</v>
      </c>
      <c r="V260" s="309">
        <f>VLOOKUP(B260,RPT_BAO_HIEM!$B$5:$N$1004,13,FALSE)</f>
        <v>37780</v>
      </c>
      <c r="W260" s="310">
        <f>VLOOKUP(B260,RPT_DOAN_PHI!$B$5:$H$913,7,FALSE)</f>
        <v>67500</v>
      </c>
      <c r="X260" s="309">
        <f>VLOOKUP(B260,RPT_THUE!$B$5:$H$916,7,FALSE)</f>
        <v>0</v>
      </c>
      <c r="Y260" s="309">
        <f t="shared" si="1"/>
        <v>464190</v>
      </c>
      <c r="Z260" s="311">
        <f t="shared" si="2"/>
        <v>6965810</v>
      </c>
      <c r="AA260" s="311"/>
      <c r="AB260" s="311"/>
      <c r="AC260" s="311">
        <f t="shared" si="3"/>
        <v>6965810</v>
      </c>
    </row>
    <row r="261" spans="1:29" ht="17.25" customHeight="1">
      <c r="A261" s="302">
        <f t="shared" si="4"/>
        <v>256</v>
      </c>
      <c r="B261" s="303">
        <f>GD_LCD_HS_LNS!B259</f>
        <v>13468</v>
      </c>
      <c r="C261" s="303" t="str">
        <f>GD_LCD_HS_LNS!C259</f>
        <v>Lê Trọng Tài</v>
      </c>
      <c r="D261" s="303" t="str">
        <f>GD_LCD_HS_LNS!D259</f>
        <v>Nhân viên Bốc xếp</v>
      </c>
      <c r="E261" s="304">
        <f>VLOOKUP(B261,GD_LCD_HS_LNS!$B$4:$E$914,4,FALSE)</f>
        <v>3778000</v>
      </c>
      <c r="F261" s="305">
        <v>19028960213011</v>
      </c>
      <c r="G261" s="306">
        <f>VLOOKUP(B261,GD_CHAM_CONG!$C$6:$AN$912,38,FALSE)</f>
        <v>26</v>
      </c>
      <c r="H261" s="306">
        <f>VLOOKUP(B261,GD_CHAM_CONG!$C$6:$AS$912,39,FALSE)+VLOOKUP(B261,GD_CHAM_CONG!$C$6:$AS$912,40,FALSE)+VLOOKUP(B261,GD_CHAM_CONG!$C$6:$AS$912,41,FALSE)+VLOOKUP(B261,GD_CHAM_CONG!$C$6:$AS$912,42,FALSE)+VLOOKUP(B261,GD_CHAM_CONG!$C$6:$AS$912,43,FALSE)</f>
        <v>0</v>
      </c>
      <c r="I261" s="306">
        <f>VLOOKUP(B261,GD_CHAM_CONG!$C$6:$AV$912,44,FALSE)+VLOOKUP(B261,GD_CHAM_CONG!$C$6:$AV$912,45,FALSE)+VLOOKUP(B261,GD_CHAM_CONG!$C$6:$AV$912,46,FALSE)</f>
        <v>0</v>
      </c>
      <c r="J261" s="306">
        <f>VLOOKUP(B261,GD_CHAM_CONG!$C$6:$AW$912,47,FALSE)</f>
        <v>0</v>
      </c>
      <c r="K261" s="306">
        <f>VLOOKUP(B261,GD_CHAM_CONG!$C$6:$AZ$912,47,FALSE)+VLOOKUP(B261,GD_CHAM_CONG!$C$6:$AZ$912,48,FALSE)</f>
        <v>0</v>
      </c>
      <c r="L261" s="306">
        <f>VLOOKUP(B261,GD_CHAM_CONG!$C$6:$BF$912,50,FALSE)+VLOOKUP(B261,GD_CHAM_CONG!$C$6:$BF$912,51,FALSE)+VLOOKUP(B261,GD_CHAM_CONG!$C$6:$BF$912,52,FALSE)+VLOOKUP(B261,GD_CHAM_CONG!$C$6:$BF$912,53,FALSE)+VLOOKUP(B261,GD_CHAM_CONG!$C$6:$BF$912,54,FALSE)</f>
        <v>0</v>
      </c>
      <c r="M261" s="307">
        <f>VLOOKUP(B261,GD_CHAM_CONG!$C$1:$BJ$397,60,FALSE)</f>
        <v>1</v>
      </c>
      <c r="N261" s="308">
        <f>VLOOKUP(B261,RPT_LNS_LUONG_CHE_DO!$B$5:$BA$976,52,FALSE)</f>
        <v>6750000</v>
      </c>
      <c r="O261" s="308">
        <f>VLOOKUP(B261,RPT_LNS_LUONG_CHE_DO!$B$5:$CA$976,78,FALSE)</f>
        <v>0</v>
      </c>
      <c r="P261" s="308">
        <f>VLOOKUP(B261,RPT_PHU_CAP_TN!$B$5:$G$916,6,FALSE)</f>
        <v>0</v>
      </c>
      <c r="Q261" s="308">
        <f>VLOOKUP(B261,RPT_TIEN_AN_TRUA!$B$5:$I$957,8,FALSE)</f>
        <v>680000</v>
      </c>
      <c r="R261" s="308">
        <f>VLOOKUP(B261,RPT_LNS_LUONG_CHE_DO!$B$5:$CE$980,74,FALSE)+VLOOKUP(B261,RPT_LNS_LUONG_CHE_DO!$B$5:$CE$980,73,FALSE)</f>
        <v>0</v>
      </c>
      <c r="S261" s="308">
        <f t="shared" si="0"/>
        <v>7430000</v>
      </c>
      <c r="T261" s="309">
        <f>VLOOKUP(B261,RPT_BAO_HIEM!$B$5:$N$1004,11,FALSE)</f>
        <v>302240</v>
      </c>
      <c r="U261" s="309">
        <f>VLOOKUP(B261,RPT_BAO_HIEM!$B$5:$N$1004,12,FALSE)</f>
        <v>56670</v>
      </c>
      <c r="V261" s="309">
        <f>VLOOKUP(B261,RPT_BAO_HIEM!$B$5:$N$1004,13,FALSE)</f>
        <v>37780</v>
      </c>
      <c r="W261" s="310">
        <f>VLOOKUP(B261,RPT_DOAN_PHI!$B$5:$H$913,7,FALSE)</f>
        <v>67500</v>
      </c>
      <c r="X261" s="309">
        <f>VLOOKUP(B261,RPT_THUE!$B$5:$H$916,7,FALSE)</f>
        <v>0</v>
      </c>
      <c r="Y261" s="309">
        <f t="shared" si="1"/>
        <v>464190</v>
      </c>
      <c r="Z261" s="311">
        <f t="shared" si="2"/>
        <v>6965810</v>
      </c>
      <c r="AA261" s="311"/>
      <c r="AB261" s="311"/>
      <c r="AC261" s="311">
        <f t="shared" si="3"/>
        <v>6965810</v>
      </c>
    </row>
    <row r="262" spans="1:29" ht="17.25" customHeight="1">
      <c r="A262" s="302">
        <f t="shared" si="4"/>
        <v>257</v>
      </c>
      <c r="B262" s="303">
        <f>GD_LCD_HS_LNS!B260</f>
        <v>11141</v>
      </c>
      <c r="C262" s="303" t="str">
        <f>GD_LCD_HS_LNS!C260</f>
        <v>Lê Trọng Lệ</v>
      </c>
      <c r="D262" s="303" t="str">
        <f>GD_LCD_HS_LNS!D260</f>
        <v>Nhân viên Bốc xếp</v>
      </c>
      <c r="E262" s="304">
        <f>VLOOKUP(B262,GD_LCD_HS_LNS!$B$4:$E$914,4,FALSE)</f>
        <v>3778000</v>
      </c>
      <c r="F262" s="305">
        <v>19026970122011</v>
      </c>
      <c r="G262" s="306">
        <f>VLOOKUP(B262,GD_CHAM_CONG!$C$6:$AN$912,38,FALSE)</f>
        <v>26</v>
      </c>
      <c r="H262" s="306">
        <f>VLOOKUP(B262,GD_CHAM_CONG!$C$6:$AS$912,39,FALSE)+VLOOKUP(B262,GD_CHAM_CONG!$C$6:$AS$912,40,FALSE)+VLOOKUP(B262,GD_CHAM_CONG!$C$6:$AS$912,41,FALSE)+VLOOKUP(B262,GD_CHAM_CONG!$C$6:$AS$912,42,FALSE)+VLOOKUP(B262,GD_CHAM_CONG!$C$6:$AS$912,43,FALSE)</f>
        <v>0</v>
      </c>
      <c r="I262" s="306">
        <f>VLOOKUP(B262,GD_CHAM_CONG!$C$6:$AV$912,44,FALSE)+VLOOKUP(B262,GD_CHAM_CONG!$C$6:$AV$912,45,FALSE)+VLOOKUP(B262,GD_CHAM_CONG!$C$6:$AV$912,46,FALSE)</f>
        <v>0</v>
      </c>
      <c r="J262" s="306">
        <f>VLOOKUP(B262,GD_CHAM_CONG!$C$6:$AW$912,47,FALSE)</f>
        <v>0</v>
      </c>
      <c r="K262" s="306">
        <f>VLOOKUP(B262,GD_CHAM_CONG!$C$6:$AZ$912,47,FALSE)+VLOOKUP(B262,GD_CHAM_CONG!$C$6:$AZ$912,48,FALSE)</f>
        <v>0</v>
      </c>
      <c r="L262" s="306">
        <f>VLOOKUP(B262,GD_CHAM_CONG!$C$6:$BF$912,50,FALSE)+VLOOKUP(B262,GD_CHAM_CONG!$C$6:$BF$912,51,FALSE)+VLOOKUP(B262,GD_CHAM_CONG!$C$6:$BF$912,52,FALSE)+VLOOKUP(B262,GD_CHAM_CONG!$C$6:$BF$912,53,FALSE)+VLOOKUP(B262,GD_CHAM_CONG!$C$6:$BF$912,54,FALSE)</f>
        <v>0</v>
      </c>
      <c r="M262" s="307">
        <f>VLOOKUP(B262,GD_CHAM_CONG!$C$1:$BJ$397,60,FALSE)</f>
        <v>1</v>
      </c>
      <c r="N262" s="308">
        <f>VLOOKUP(B262,RPT_LNS_LUONG_CHE_DO!$B$5:$BA$976,52,FALSE)</f>
        <v>6750000</v>
      </c>
      <c r="O262" s="308">
        <f>VLOOKUP(B262,RPT_LNS_LUONG_CHE_DO!$B$5:$CA$976,78,FALSE)</f>
        <v>0</v>
      </c>
      <c r="P262" s="308">
        <f>VLOOKUP(B262,RPT_PHU_CAP_TN!$B$5:$G$916,6,FALSE)</f>
        <v>0</v>
      </c>
      <c r="Q262" s="308">
        <f>VLOOKUP(B262,RPT_TIEN_AN_TRUA!$B$5:$I$957,8,FALSE)</f>
        <v>680000</v>
      </c>
      <c r="R262" s="308">
        <f>VLOOKUP(B262,RPT_LNS_LUONG_CHE_DO!$B$5:$CE$980,74,FALSE)+VLOOKUP(B262,RPT_LNS_LUONG_CHE_DO!$B$5:$CE$980,73,FALSE)</f>
        <v>0</v>
      </c>
      <c r="S262" s="308">
        <f t="shared" si="0"/>
        <v>7430000</v>
      </c>
      <c r="T262" s="309">
        <f>VLOOKUP(B262,RPT_BAO_HIEM!$B$5:$N$1004,11,FALSE)</f>
        <v>302240</v>
      </c>
      <c r="U262" s="309">
        <f>VLOOKUP(B262,RPT_BAO_HIEM!$B$5:$N$1004,12,FALSE)</f>
        <v>56670</v>
      </c>
      <c r="V262" s="309">
        <f>VLOOKUP(B262,RPT_BAO_HIEM!$B$5:$N$1004,13,FALSE)</f>
        <v>37780</v>
      </c>
      <c r="W262" s="310">
        <f>VLOOKUP(B262,RPT_DOAN_PHI!$B$5:$H$913,7,FALSE)</f>
        <v>67500</v>
      </c>
      <c r="X262" s="309">
        <f>VLOOKUP(B262,RPT_THUE!$B$5:$H$916,7,FALSE)</f>
        <v>0</v>
      </c>
      <c r="Y262" s="309">
        <f t="shared" si="1"/>
        <v>464190</v>
      </c>
      <c r="Z262" s="311">
        <f t="shared" si="2"/>
        <v>6965810</v>
      </c>
      <c r="AA262" s="311"/>
      <c r="AB262" s="311"/>
      <c r="AC262" s="311">
        <f t="shared" si="3"/>
        <v>6965810</v>
      </c>
    </row>
    <row r="263" spans="1:29" ht="17.25" customHeight="1">
      <c r="A263" s="302">
        <f t="shared" si="4"/>
        <v>258</v>
      </c>
      <c r="B263" s="303">
        <f>GD_LCD_HS_LNS!B261</f>
        <v>10681</v>
      </c>
      <c r="C263" s="303" t="str">
        <f>GD_LCD_HS_LNS!C261</f>
        <v>Trần Văn Minh</v>
      </c>
      <c r="D263" s="303" t="str">
        <f>GD_LCD_HS_LNS!D261</f>
        <v>NV Lái xe - VHTTB</v>
      </c>
      <c r="E263" s="304">
        <f>VLOOKUP(B263,GD_LCD_HS_LNS!$B$4:$E$914,4,FALSE)</f>
        <v>4921000</v>
      </c>
      <c r="F263" s="305">
        <v>10522162833019</v>
      </c>
      <c r="G263" s="306">
        <f>VLOOKUP(B263,GD_CHAM_CONG!$C$6:$AN$912,38,FALSE)</f>
        <v>26</v>
      </c>
      <c r="H263" s="306">
        <f>VLOOKUP(B263,GD_CHAM_CONG!$C$6:$AS$912,39,FALSE)+VLOOKUP(B263,GD_CHAM_CONG!$C$6:$AS$912,40,FALSE)+VLOOKUP(B263,GD_CHAM_CONG!$C$6:$AS$912,41,FALSE)+VLOOKUP(B263,GD_CHAM_CONG!$C$6:$AS$912,42,FALSE)+VLOOKUP(B263,GD_CHAM_CONG!$C$6:$AS$912,43,FALSE)</f>
        <v>0</v>
      </c>
      <c r="I263" s="306">
        <f>VLOOKUP(B263,GD_CHAM_CONG!$C$6:$AV$912,44,FALSE)+VLOOKUP(B263,GD_CHAM_CONG!$C$6:$AV$912,45,FALSE)+VLOOKUP(B263,GD_CHAM_CONG!$C$6:$AV$912,46,FALSE)</f>
        <v>0</v>
      </c>
      <c r="J263" s="306">
        <f>VLOOKUP(B263,GD_CHAM_CONG!$C$6:$AW$912,47,FALSE)</f>
        <v>0</v>
      </c>
      <c r="K263" s="306">
        <f>VLOOKUP(B263,GD_CHAM_CONG!$C$6:$AZ$912,47,FALSE)+VLOOKUP(B263,GD_CHAM_CONG!$C$6:$AZ$912,48,FALSE)</f>
        <v>0</v>
      </c>
      <c r="L263" s="306">
        <f>VLOOKUP(B263,GD_CHAM_CONG!$C$6:$BF$912,50,FALSE)+VLOOKUP(B263,GD_CHAM_CONG!$C$6:$BF$912,51,FALSE)+VLOOKUP(B263,GD_CHAM_CONG!$C$6:$BF$912,52,FALSE)+VLOOKUP(B263,GD_CHAM_CONG!$C$6:$BF$912,53,FALSE)+VLOOKUP(B263,GD_CHAM_CONG!$C$6:$BF$912,54,FALSE)</f>
        <v>0</v>
      </c>
      <c r="M263" s="316">
        <f>VLOOKUP(B263,GD_CHAM_CONG!$C$1:$BJ$397,60,FALSE)</f>
        <v>1</v>
      </c>
      <c r="N263" s="308">
        <f>VLOOKUP(B263,RPT_LNS_LUONG_CHE_DO!$B$5:$BA$976,52,FALSE)</f>
        <v>9090000</v>
      </c>
      <c r="O263" s="308">
        <f>VLOOKUP(B263,RPT_LNS_LUONG_CHE_DO!$B$5:$CA$976,78,FALSE)</f>
        <v>0</v>
      </c>
      <c r="P263" s="308">
        <f>VLOOKUP(B263,RPT_PHU_CAP_TN!$B$5:$G$916,6,FALSE)</f>
        <v>155000</v>
      </c>
      <c r="Q263" s="308">
        <f>VLOOKUP(B263,RPT_TIEN_AN_TRUA!$B$5:$I$957,8,FALSE)</f>
        <v>680000</v>
      </c>
      <c r="R263" s="308">
        <f>VLOOKUP(B263,RPT_LNS_LUONG_CHE_DO!$B$5:$CE$980,74,FALSE)+VLOOKUP(B263,RPT_LNS_LUONG_CHE_DO!$B$5:$CE$980,73,FALSE)</f>
        <v>0</v>
      </c>
      <c r="S263" s="308">
        <f t="shared" si="0"/>
        <v>9925000</v>
      </c>
      <c r="T263" s="309">
        <f>VLOOKUP(B263,RPT_BAO_HIEM!$B$5:$N$1004,11,FALSE)</f>
        <v>393680</v>
      </c>
      <c r="U263" s="309">
        <f>VLOOKUP(B263,RPT_BAO_HIEM!$B$5:$N$1004,12,FALSE)</f>
        <v>73815</v>
      </c>
      <c r="V263" s="309">
        <f>VLOOKUP(B263,RPT_BAO_HIEM!$B$5:$N$1004,13,FALSE)</f>
        <v>49210</v>
      </c>
      <c r="W263" s="310">
        <f>VLOOKUP(B263,RPT_DOAN_PHI!$B$5:$H$913,7,FALSE)</f>
        <v>92450</v>
      </c>
      <c r="X263" s="309">
        <f>VLOOKUP(B263,RPT_THUE!$B$5:$H$916,7,FALSE)</f>
        <v>0</v>
      </c>
      <c r="Y263" s="309">
        <f t="shared" si="1"/>
        <v>609155</v>
      </c>
      <c r="Z263" s="311">
        <f t="shared" si="2"/>
        <v>9315845</v>
      </c>
      <c r="AA263" s="311"/>
      <c r="AB263" s="311"/>
      <c r="AC263" s="311">
        <f t="shared" si="3"/>
        <v>9315845</v>
      </c>
    </row>
    <row r="264" spans="1:29" ht="17.25" customHeight="1">
      <c r="A264" s="302">
        <f t="shared" si="4"/>
        <v>259</v>
      </c>
      <c r="B264" s="303">
        <f>GD_LCD_HS_LNS!B262</f>
        <v>10682</v>
      </c>
      <c r="C264" s="303" t="str">
        <f>GD_LCD_HS_LNS!C262</f>
        <v>Nguyễn Gia Chiến</v>
      </c>
      <c r="D264" s="303" t="str">
        <f>GD_LCD_HS_LNS!D262</f>
        <v>NV Lái xe - VHTTB</v>
      </c>
      <c r="E264" s="304">
        <f>VLOOKUP(B264,GD_LCD_HS_LNS!$B$4:$E$914,4,FALSE)</f>
        <v>4921000</v>
      </c>
      <c r="F264" s="305">
        <v>10522201381015</v>
      </c>
      <c r="G264" s="306">
        <f>VLOOKUP(B264,GD_CHAM_CONG!$C$6:$AN$912,38,FALSE)</f>
        <v>21</v>
      </c>
      <c r="H264" s="306">
        <f>VLOOKUP(B264,GD_CHAM_CONG!$C$6:$AS$912,39,FALSE)+VLOOKUP(B264,GD_CHAM_CONG!$C$6:$AS$912,40,FALSE)+VLOOKUP(B264,GD_CHAM_CONG!$C$6:$AS$912,41,FALSE)+VLOOKUP(B264,GD_CHAM_CONG!$C$6:$AS$912,42,FALSE)+VLOOKUP(B264,GD_CHAM_CONG!$C$6:$AS$912,43,FALSE)</f>
        <v>0</v>
      </c>
      <c r="I264" s="306">
        <f>VLOOKUP(B264,GD_CHAM_CONG!$C$6:$AV$912,44,FALSE)+VLOOKUP(B264,GD_CHAM_CONG!$C$6:$AV$912,45,FALSE)+VLOOKUP(B264,GD_CHAM_CONG!$C$6:$AV$912,46,FALSE)</f>
        <v>0</v>
      </c>
      <c r="J264" s="306">
        <f>VLOOKUP(B264,GD_CHAM_CONG!$C$6:$AW$912,47,FALSE)</f>
        <v>0</v>
      </c>
      <c r="K264" s="306">
        <f>VLOOKUP(B264,GD_CHAM_CONG!$C$6:$AZ$912,47,FALSE)+VLOOKUP(B264,GD_CHAM_CONG!$C$6:$AZ$912,48,FALSE)</f>
        <v>5</v>
      </c>
      <c r="L264" s="306">
        <f>VLOOKUP(B264,GD_CHAM_CONG!$C$6:$BF$912,50,FALSE)+VLOOKUP(B264,GD_CHAM_CONG!$C$6:$BF$912,51,FALSE)+VLOOKUP(B264,GD_CHAM_CONG!$C$6:$BF$912,52,FALSE)+VLOOKUP(B264,GD_CHAM_CONG!$C$6:$BF$912,53,FALSE)+VLOOKUP(B264,GD_CHAM_CONG!$C$6:$BF$912,54,FALSE)</f>
        <v>0</v>
      </c>
      <c r="M264" s="307">
        <f>VLOOKUP(B264,GD_CHAM_CONG!$C$1:$BJ$397,60,FALSE)</f>
        <v>1</v>
      </c>
      <c r="N264" s="308">
        <f>VLOOKUP(B264,RPT_LNS_LUONG_CHE_DO!$B$5:$BA$976,52,FALSE)</f>
        <v>7705384.615384616</v>
      </c>
      <c r="O264" s="308">
        <f>VLOOKUP(B264,RPT_LNS_LUONG_CHE_DO!$B$5:$CA$976,78,FALSE)</f>
        <v>946346.15384615387</v>
      </c>
      <c r="P264" s="308">
        <f>VLOOKUP(B264,RPT_PHU_CAP_TN!$B$5:$G$916,6,FALSE)</f>
        <v>0</v>
      </c>
      <c r="Q264" s="308">
        <f>VLOOKUP(B264,RPT_TIEN_AN_TRUA!$B$5:$I$957,8,FALSE)</f>
        <v>549230.76923076925</v>
      </c>
      <c r="R264" s="308">
        <f>VLOOKUP(B264,RPT_LNS_LUONG_CHE_DO!$B$5:$CE$980,74,FALSE)+VLOOKUP(B264,RPT_LNS_LUONG_CHE_DO!$B$5:$CE$980,73,FALSE)</f>
        <v>0</v>
      </c>
      <c r="S264" s="308">
        <f t="shared" si="0"/>
        <v>9200961.5384615399</v>
      </c>
      <c r="T264" s="309">
        <f>VLOOKUP(B264,RPT_BAO_HIEM!$B$5:$N$1004,11,FALSE)</f>
        <v>393680</v>
      </c>
      <c r="U264" s="309">
        <f>VLOOKUP(B264,RPT_BAO_HIEM!$B$5:$N$1004,12,FALSE)</f>
        <v>73815</v>
      </c>
      <c r="V264" s="309">
        <f>VLOOKUP(B264,RPT_BAO_HIEM!$B$5:$N$1004,13,FALSE)</f>
        <v>49210</v>
      </c>
      <c r="W264" s="310">
        <f>VLOOKUP(B264,RPT_DOAN_PHI!$B$5:$H$913,7,FALSE)</f>
        <v>86517</v>
      </c>
      <c r="X264" s="309">
        <f>VLOOKUP(B264,RPT_THUE!$B$5:$H$916,7,FALSE)</f>
        <v>0</v>
      </c>
      <c r="Y264" s="309">
        <f t="shared" si="1"/>
        <v>603222</v>
      </c>
      <c r="Z264" s="311">
        <f t="shared" si="2"/>
        <v>8597739.5384615399</v>
      </c>
      <c r="AA264" s="311"/>
      <c r="AB264" s="311"/>
      <c r="AC264" s="311">
        <f t="shared" si="3"/>
        <v>8597739.5384615399</v>
      </c>
    </row>
    <row r="265" spans="1:29" ht="17.25" customHeight="1">
      <c r="A265" s="302">
        <f t="shared" si="4"/>
        <v>260</v>
      </c>
      <c r="B265" s="303">
        <f>GD_LCD_HS_LNS!B263</f>
        <v>10683</v>
      </c>
      <c r="C265" s="303" t="str">
        <f>GD_LCD_HS_LNS!C263</f>
        <v>Nguyễn Trung Sơn</v>
      </c>
      <c r="D265" s="303" t="str">
        <f>GD_LCD_HS_LNS!D263</f>
        <v>NV Lái xe - VHTTB</v>
      </c>
      <c r="E265" s="304">
        <f>VLOOKUP(B265,GD_LCD_HS_LNS!$B$4:$E$914,4,FALSE)</f>
        <v>4921000</v>
      </c>
      <c r="F265" s="305">
        <v>10522162724015</v>
      </c>
      <c r="G265" s="306">
        <f>VLOOKUP(B265,GD_CHAM_CONG!$C$6:$AN$912,38,FALSE)</f>
        <v>26</v>
      </c>
      <c r="H265" s="306">
        <f>VLOOKUP(B265,GD_CHAM_CONG!$C$6:$AS$912,39,FALSE)+VLOOKUP(B265,GD_CHAM_CONG!$C$6:$AS$912,40,FALSE)+VLOOKUP(B265,GD_CHAM_CONG!$C$6:$AS$912,41,FALSE)+VLOOKUP(B265,GD_CHAM_CONG!$C$6:$AS$912,42,FALSE)+VLOOKUP(B265,GD_CHAM_CONG!$C$6:$AS$912,43,FALSE)</f>
        <v>0</v>
      </c>
      <c r="I265" s="306">
        <f>VLOOKUP(B265,GD_CHAM_CONG!$C$6:$AV$912,44,FALSE)+VLOOKUP(B265,GD_CHAM_CONG!$C$6:$AV$912,45,FALSE)+VLOOKUP(B265,GD_CHAM_CONG!$C$6:$AV$912,46,FALSE)</f>
        <v>0</v>
      </c>
      <c r="J265" s="306">
        <f>VLOOKUP(B265,GD_CHAM_CONG!$C$6:$AW$912,47,FALSE)</f>
        <v>0</v>
      </c>
      <c r="K265" s="306">
        <f>VLOOKUP(B265,GD_CHAM_CONG!$C$6:$AZ$912,47,FALSE)+VLOOKUP(B265,GD_CHAM_CONG!$C$6:$AZ$912,48,FALSE)</f>
        <v>0</v>
      </c>
      <c r="L265" s="306">
        <f>VLOOKUP(B265,GD_CHAM_CONG!$C$6:$BF$912,50,FALSE)+VLOOKUP(B265,GD_CHAM_CONG!$C$6:$BF$912,51,FALSE)+VLOOKUP(B265,GD_CHAM_CONG!$C$6:$BF$912,52,FALSE)+VLOOKUP(B265,GD_CHAM_CONG!$C$6:$BF$912,53,FALSE)+VLOOKUP(B265,GD_CHAM_CONG!$C$6:$BF$912,54,FALSE)</f>
        <v>0</v>
      </c>
      <c r="M265" s="307">
        <f>VLOOKUP(B265,GD_CHAM_CONG!$C$1:$BJ$397,60,FALSE)</f>
        <v>1</v>
      </c>
      <c r="N265" s="308">
        <f>VLOOKUP(B265,RPT_LNS_LUONG_CHE_DO!$B$5:$BA$976,52,FALSE)</f>
        <v>9090000</v>
      </c>
      <c r="O265" s="308">
        <f>VLOOKUP(B265,RPT_LNS_LUONG_CHE_DO!$B$5:$CA$976,78,FALSE)</f>
        <v>0</v>
      </c>
      <c r="P265" s="308">
        <f>VLOOKUP(B265,RPT_PHU_CAP_TN!$B$5:$G$916,6,FALSE)</f>
        <v>0</v>
      </c>
      <c r="Q265" s="308">
        <f>VLOOKUP(B265,RPT_TIEN_AN_TRUA!$B$5:$I$957,8,FALSE)</f>
        <v>680000</v>
      </c>
      <c r="R265" s="308">
        <f>VLOOKUP(B265,RPT_LNS_LUONG_CHE_DO!$B$5:$CE$980,74,FALSE)+VLOOKUP(B265,RPT_LNS_LUONG_CHE_DO!$B$5:$CE$980,73,FALSE)</f>
        <v>0</v>
      </c>
      <c r="S265" s="308">
        <f t="shared" si="0"/>
        <v>9770000</v>
      </c>
      <c r="T265" s="309">
        <f>VLOOKUP(B265,RPT_BAO_HIEM!$B$5:$N$1004,11,FALSE)</f>
        <v>393680</v>
      </c>
      <c r="U265" s="309">
        <f>VLOOKUP(B265,RPT_BAO_HIEM!$B$5:$N$1004,12,FALSE)</f>
        <v>73815</v>
      </c>
      <c r="V265" s="309">
        <f>VLOOKUP(B265,RPT_BAO_HIEM!$B$5:$N$1004,13,FALSE)</f>
        <v>49210</v>
      </c>
      <c r="W265" s="310">
        <f>VLOOKUP(B265,RPT_DOAN_PHI!$B$5:$H$913,7,FALSE)</f>
        <v>90900</v>
      </c>
      <c r="X265" s="309">
        <f>VLOOKUP(B265,RPT_THUE!$B$5:$H$916,7,FALSE)</f>
        <v>0</v>
      </c>
      <c r="Y265" s="309">
        <f t="shared" si="1"/>
        <v>607605</v>
      </c>
      <c r="Z265" s="311">
        <f t="shared" si="2"/>
        <v>9162395</v>
      </c>
      <c r="AA265" s="311"/>
      <c r="AB265" s="311"/>
      <c r="AC265" s="311">
        <f t="shared" si="3"/>
        <v>9162395</v>
      </c>
    </row>
    <row r="266" spans="1:29" ht="17.25" customHeight="1">
      <c r="A266" s="302">
        <f t="shared" si="4"/>
        <v>261</v>
      </c>
      <c r="B266" s="303">
        <f>GD_LCD_HS_LNS!B264</f>
        <v>10684</v>
      </c>
      <c r="C266" s="303" t="str">
        <f>GD_LCD_HS_LNS!C264</f>
        <v>Lê Quang Hợp</v>
      </c>
      <c r="D266" s="303" t="str">
        <f>GD_LCD_HS_LNS!D264</f>
        <v>NV Lái xe - VHTTB</v>
      </c>
      <c r="E266" s="304">
        <f>VLOOKUP(B266,GD_LCD_HS_LNS!$B$4:$E$914,4,FALSE)</f>
        <v>4921000</v>
      </c>
      <c r="F266" s="305">
        <v>10520053143018</v>
      </c>
      <c r="G266" s="306">
        <f>VLOOKUP(B266,GD_CHAM_CONG!$C$6:$AN$912,38,FALSE)</f>
        <v>26</v>
      </c>
      <c r="H266" s="306">
        <f>VLOOKUP(B266,GD_CHAM_CONG!$C$6:$AS$912,39,FALSE)+VLOOKUP(B266,GD_CHAM_CONG!$C$6:$AS$912,40,FALSE)+VLOOKUP(B266,GD_CHAM_CONG!$C$6:$AS$912,41,FALSE)+VLOOKUP(B266,GD_CHAM_CONG!$C$6:$AS$912,42,FALSE)+VLOOKUP(B266,GD_CHAM_CONG!$C$6:$AS$912,43,FALSE)</f>
        <v>0</v>
      </c>
      <c r="I266" s="306">
        <f>VLOOKUP(B266,GD_CHAM_CONG!$C$6:$AV$912,44,FALSE)+VLOOKUP(B266,GD_CHAM_CONG!$C$6:$AV$912,45,FALSE)+VLOOKUP(B266,GD_CHAM_CONG!$C$6:$AV$912,46,FALSE)</f>
        <v>0</v>
      </c>
      <c r="J266" s="306">
        <f>VLOOKUP(B266,GD_CHAM_CONG!$C$6:$AW$912,47,FALSE)</f>
        <v>0</v>
      </c>
      <c r="K266" s="306">
        <f>VLOOKUP(B266,GD_CHAM_CONG!$C$6:$AZ$912,47,FALSE)+VLOOKUP(B266,GD_CHAM_CONG!$C$6:$AZ$912,48,FALSE)</f>
        <v>0</v>
      </c>
      <c r="L266" s="306">
        <f>VLOOKUP(B266,GD_CHAM_CONG!$C$6:$BF$912,50,FALSE)+VLOOKUP(B266,GD_CHAM_CONG!$C$6:$BF$912,51,FALSE)+VLOOKUP(B266,GD_CHAM_CONG!$C$6:$BF$912,52,FALSE)+VLOOKUP(B266,GD_CHAM_CONG!$C$6:$BF$912,53,FALSE)+VLOOKUP(B266,GD_CHAM_CONG!$C$6:$BF$912,54,FALSE)</f>
        <v>0</v>
      </c>
      <c r="M266" s="307">
        <f>VLOOKUP(B266,GD_CHAM_CONG!$C$1:$BJ$397,60,FALSE)</f>
        <v>0.97</v>
      </c>
      <c r="N266" s="308">
        <f>VLOOKUP(B266,RPT_LNS_LUONG_CHE_DO!$B$5:$BA$976,52,FALSE)</f>
        <v>8817300</v>
      </c>
      <c r="O266" s="308">
        <f>VLOOKUP(B266,RPT_LNS_LUONG_CHE_DO!$B$5:$CA$976,78,FALSE)</f>
        <v>0</v>
      </c>
      <c r="P266" s="308">
        <f>VLOOKUP(B266,RPT_PHU_CAP_TN!$B$5:$G$916,6,FALSE)</f>
        <v>0</v>
      </c>
      <c r="Q266" s="308">
        <f>VLOOKUP(B266,RPT_TIEN_AN_TRUA!$B$5:$I$957,8,FALSE)</f>
        <v>680000</v>
      </c>
      <c r="R266" s="308">
        <f>VLOOKUP(B266,RPT_LNS_LUONG_CHE_DO!$B$5:$CE$980,74,FALSE)+VLOOKUP(B266,RPT_LNS_LUONG_CHE_DO!$B$5:$CE$980,73,FALSE)</f>
        <v>0</v>
      </c>
      <c r="S266" s="308">
        <f t="shared" si="0"/>
        <v>9497300</v>
      </c>
      <c r="T266" s="309">
        <f>VLOOKUP(B266,RPT_BAO_HIEM!$B$5:$N$1004,11,FALSE)</f>
        <v>393680</v>
      </c>
      <c r="U266" s="309">
        <f>VLOOKUP(B266,RPT_BAO_HIEM!$B$5:$N$1004,12,FALSE)</f>
        <v>73815</v>
      </c>
      <c r="V266" s="309">
        <f>VLOOKUP(B266,RPT_BAO_HIEM!$B$5:$N$1004,13,FALSE)</f>
        <v>49210</v>
      </c>
      <c r="W266" s="310">
        <f>VLOOKUP(B266,RPT_DOAN_PHI!$B$5:$H$913,7,FALSE)</f>
        <v>88173</v>
      </c>
      <c r="X266" s="309">
        <f>VLOOKUP(B266,RPT_THUE!$B$5:$H$916,7,FALSE)</f>
        <v>0</v>
      </c>
      <c r="Y266" s="309">
        <f t="shared" si="1"/>
        <v>604878</v>
      </c>
      <c r="Z266" s="311">
        <f t="shared" si="2"/>
        <v>8892422</v>
      </c>
      <c r="AA266" s="311"/>
      <c r="AB266" s="311"/>
      <c r="AC266" s="311">
        <f t="shared" si="3"/>
        <v>8892422</v>
      </c>
    </row>
    <row r="267" spans="1:29" ht="17.25" customHeight="1">
      <c r="A267" s="302">
        <f t="shared" si="4"/>
        <v>262</v>
      </c>
      <c r="B267" s="303">
        <f>GD_LCD_HS_LNS!B265</f>
        <v>10705</v>
      </c>
      <c r="C267" s="303" t="str">
        <f>GD_LCD_HS_LNS!C265</f>
        <v>Nguyễn Hữu Nam</v>
      </c>
      <c r="D267" s="303" t="str">
        <f>GD_LCD_HS_LNS!D265</f>
        <v>NV Lái xe - VHTTB</v>
      </c>
      <c r="E267" s="304">
        <f>VLOOKUP(B267,GD_LCD_HS_LNS!$B$4:$E$914,4,FALSE)</f>
        <v>4921000</v>
      </c>
      <c r="F267" s="305">
        <v>10522162653010</v>
      </c>
      <c r="G267" s="306">
        <f>VLOOKUP(B267,GD_CHAM_CONG!$C$6:$AN$912,38,FALSE)</f>
        <v>26</v>
      </c>
      <c r="H267" s="306">
        <f>VLOOKUP(B267,GD_CHAM_CONG!$C$6:$AS$912,39,FALSE)+VLOOKUP(B267,GD_CHAM_CONG!$C$6:$AS$912,40,FALSE)+VLOOKUP(B267,GD_CHAM_CONG!$C$6:$AS$912,41,FALSE)+VLOOKUP(B267,GD_CHAM_CONG!$C$6:$AS$912,42,FALSE)+VLOOKUP(B267,GD_CHAM_CONG!$C$6:$AS$912,43,FALSE)</f>
        <v>0</v>
      </c>
      <c r="I267" s="306">
        <f>VLOOKUP(B267,GD_CHAM_CONG!$C$6:$AV$912,44,FALSE)+VLOOKUP(B267,GD_CHAM_CONG!$C$6:$AV$912,45,FALSE)+VLOOKUP(B267,GD_CHAM_CONG!$C$6:$AV$912,46,FALSE)</f>
        <v>0</v>
      </c>
      <c r="J267" s="306">
        <f>VLOOKUP(B267,GD_CHAM_CONG!$C$6:$AW$912,47,FALSE)</f>
        <v>0</v>
      </c>
      <c r="K267" s="306">
        <f>VLOOKUP(B267,GD_CHAM_CONG!$C$6:$AZ$912,47,FALSE)+VLOOKUP(B267,GD_CHAM_CONG!$C$6:$AZ$912,48,FALSE)</f>
        <v>0</v>
      </c>
      <c r="L267" s="306">
        <f>VLOOKUP(B267,GD_CHAM_CONG!$C$6:$BF$912,50,FALSE)+VLOOKUP(B267,GD_CHAM_CONG!$C$6:$BF$912,51,FALSE)+VLOOKUP(B267,GD_CHAM_CONG!$C$6:$BF$912,52,FALSE)+VLOOKUP(B267,GD_CHAM_CONG!$C$6:$BF$912,53,FALSE)+VLOOKUP(B267,GD_CHAM_CONG!$C$6:$BF$912,54,FALSE)</f>
        <v>0</v>
      </c>
      <c r="M267" s="307">
        <f>VLOOKUP(B267,GD_CHAM_CONG!$C$1:$BJ$397,60,FALSE)</f>
        <v>1</v>
      </c>
      <c r="N267" s="308">
        <f>VLOOKUP(B267,RPT_LNS_LUONG_CHE_DO!$B$5:$BA$976,52,FALSE)</f>
        <v>9090000</v>
      </c>
      <c r="O267" s="308">
        <f>VLOOKUP(B267,RPT_LNS_LUONG_CHE_DO!$B$5:$CA$976,78,FALSE)</f>
        <v>0</v>
      </c>
      <c r="P267" s="308">
        <f>VLOOKUP(B267,RPT_PHU_CAP_TN!$B$5:$G$916,6,FALSE)</f>
        <v>0</v>
      </c>
      <c r="Q267" s="308">
        <f>VLOOKUP(B267,RPT_TIEN_AN_TRUA!$B$5:$I$957,8,FALSE)</f>
        <v>680000</v>
      </c>
      <c r="R267" s="308">
        <f>VLOOKUP(B267,RPT_LNS_LUONG_CHE_DO!$B$5:$CE$980,74,FALSE)+VLOOKUP(B267,RPT_LNS_LUONG_CHE_DO!$B$5:$CE$980,73,FALSE)</f>
        <v>0</v>
      </c>
      <c r="S267" s="308">
        <f t="shared" si="0"/>
        <v>9770000</v>
      </c>
      <c r="T267" s="309">
        <f>VLOOKUP(B267,RPT_BAO_HIEM!$B$5:$N$1004,11,FALSE)</f>
        <v>393680</v>
      </c>
      <c r="U267" s="309">
        <f>VLOOKUP(B267,RPT_BAO_HIEM!$B$5:$N$1004,12,FALSE)</f>
        <v>73815</v>
      </c>
      <c r="V267" s="309">
        <f>VLOOKUP(B267,RPT_BAO_HIEM!$B$5:$N$1004,13,FALSE)</f>
        <v>49210</v>
      </c>
      <c r="W267" s="310">
        <f>VLOOKUP(B267,RPT_DOAN_PHI!$B$5:$H$913,7,FALSE)</f>
        <v>90900</v>
      </c>
      <c r="X267" s="309">
        <f>VLOOKUP(B267,RPT_THUE!$B$5:$H$916,7,FALSE)</f>
        <v>0</v>
      </c>
      <c r="Y267" s="309">
        <f t="shared" si="1"/>
        <v>607605</v>
      </c>
      <c r="Z267" s="311">
        <f t="shared" si="2"/>
        <v>9162395</v>
      </c>
      <c r="AA267" s="311"/>
      <c r="AB267" s="311"/>
      <c r="AC267" s="311">
        <f t="shared" si="3"/>
        <v>9162395</v>
      </c>
    </row>
    <row r="268" spans="1:29" ht="17.25" customHeight="1">
      <c r="A268" s="302">
        <f t="shared" si="4"/>
        <v>263</v>
      </c>
      <c r="B268" s="303">
        <f>GD_LCD_HS_LNS!B266</f>
        <v>10706</v>
      </c>
      <c r="C268" s="303" t="str">
        <f>GD_LCD_HS_LNS!C266</f>
        <v>Đặng Đình Phương</v>
      </c>
      <c r="D268" s="303" t="str">
        <f>GD_LCD_HS_LNS!D266</f>
        <v>NV Lái xe - VHTTB</v>
      </c>
      <c r="E268" s="304">
        <f>VLOOKUP(B268,GD_LCD_HS_LNS!$B$4:$E$914,4,FALSE)</f>
        <v>4166000</v>
      </c>
      <c r="F268" s="305">
        <v>10522162710014</v>
      </c>
      <c r="G268" s="306">
        <f>VLOOKUP(B268,GD_CHAM_CONG!$C$6:$AN$912,38,FALSE)</f>
        <v>26</v>
      </c>
      <c r="H268" s="306">
        <f>VLOOKUP(B268,GD_CHAM_CONG!$C$6:$AS$912,39,FALSE)+VLOOKUP(B268,GD_CHAM_CONG!$C$6:$AS$912,40,FALSE)+VLOOKUP(B268,GD_CHAM_CONG!$C$6:$AS$912,41,FALSE)+VLOOKUP(B268,GD_CHAM_CONG!$C$6:$AS$912,42,FALSE)+VLOOKUP(B268,GD_CHAM_CONG!$C$6:$AS$912,43,FALSE)</f>
        <v>0</v>
      </c>
      <c r="I268" s="306">
        <f>VLOOKUP(B268,GD_CHAM_CONG!$C$6:$AV$912,44,FALSE)+VLOOKUP(B268,GD_CHAM_CONG!$C$6:$AV$912,45,FALSE)+VLOOKUP(B268,GD_CHAM_CONG!$C$6:$AV$912,46,FALSE)</f>
        <v>0</v>
      </c>
      <c r="J268" s="306">
        <f>VLOOKUP(B268,GD_CHAM_CONG!$C$6:$AW$912,47,FALSE)</f>
        <v>0</v>
      </c>
      <c r="K268" s="306">
        <f>VLOOKUP(B268,GD_CHAM_CONG!$C$6:$AZ$912,47,FALSE)+VLOOKUP(B268,GD_CHAM_CONG!$C$6:$AZ$912,48,FALSE)</f>
        <v>0</v>
      </c>
      <c r="L268" s="306">
        <f>VLOOKUP(B268,GD_CHAM_CONG!$C$6:$BF$912,50,FALSE)+VLOOKUP(B268,GD_CHAM_CONG!$C$6:$BF$912,51,FALSE)+VLOOKUP(B268,GD_CHAM_CONG!$C$6:$BF$912,52,FALSE)+VLOOKUP(B268,GD_CHAM_CONG!$C$6:$BF$912,53,FALSE)+VLOOKUP(B268,GD_CHAM_CONG!$C$6:$BF$912,54,FALSE)</f>
        <v>0</v>
      </c>
      <c r="M268" s="307">
        <f>VLOOKUP(B268,GD_CHAM_CONG!$C$1:$BJ$397,60,FALSE)</f>
        <v>1.05</v>
      </c>
      <c r="N268" s="308">
        <f>VLOOKUP(B268,RPT_LNS_LUONG_CHE_DO!$B$5:$BA$976,52,FALSE)</f>
        <v>10111500.000000002</v>
      </c>
      <c r="O268" s="308">
        <f>VLOOKUP(B268,RPT_LNS_LUONG_CHE_DO!$B$5:$CA$976,78,FALSE)</f>
        <v>0</v>
      </c>
      <c r="P268" s="308">
        <f>VLOOKUP(B268,RPT_PHU_CAP_TN!$B$5:$G$916,6,FALSE)</f>
        <v>310000</v>
      </c>
      <c r="Q268" s="308">
        <f>VLOOKUP(B268,RPT_TIEN_AN_TRUA!$B$5:$I$957,8,FALSE)</f>
        <v>680000</v>
      </c>
      <c r="R268" s="308">
        <f>VLOOKUP(B268,RPT_LNS_LUONG_CHE_DO!$B$5:$CE$980,74,FALSE)+VLOOKUP(B268,RPT_LNS_LUONG_CHE_DO!$B$5:$CE$980,73,FALSE)</f>
        <v>0</v>
      </c>
      <c r="S268" s="308">
        <f t="shared" si="0"/>
        <v>11101500.000000002</v>
      </c>
      <c r="T268" s="309">
        <f>VLOOKUP(B268,RPT_BAO_HIEM!$B$5:$N$1004,11,FALSE)</f>
        <v>333280</v>
      </c>
      <c r="U268" s="309">
        <f>VLOOKUP(B268,RPT_BAO_HIEM!$B$5:$N$1004,12,FALSE)</f>
        <v>62490</v>
      </c>
      <c r="V268" s="309">
        <f>VLOOKUP(B268,RPT_BAO_HIEM!$B$5:$N$1004,13,FALSE)</f>
        <v>41660</v>
      </c>
      <c r="W268" s="310">
        <f>VLOOKUP(B268,RPT_DOAN_PHI!$B$5:$H$913,7,FALSE)</f>
        <v>104215</v>
      </c>
      <c r="X268" s="309">
        <f>VLOOKUP(B268,RPT_THUE!$B$5:$H$916,7,FALSE)</f>
        <v>0</v>
      </c>
      <c r="Y268" s="309">
        <f t="shared" si="1"/>
        <v>541645</v>
      </c>
      <c r="Z268" s="311">
        <f t="shared" si="2"/>
        <v>10559855.000000002</v>
      </c>
      <c r="AA268" s="311"/>
      <c r="AB268" s="311"/>
      <c r="AC268" s="311">
        <f t="shared" si="3"/>
        <v>10559855.000000002</v>
      </c>
    </row>
    <row r="269" spans="1:29" ht="17.25" customHeight="1">
      <c r="A269" s="302">
        <f t="shared" si="4"/>
        <v>264</v>
      </c>
      <c r="B269" s="303">
        <f>GD_LCD_HS_LNS!B267</f>
        <v>10707</v>
      </c>
      <c r="C269" s="303" t="str">
        <f>GD_LCD_HS_LNS!C267</f>
        <v>Phù Trung Ninh</v>
      </c>
      <c r="D269" s="303" t="str">
        <f>GD_LCD_HS_LNS!D267</f>
        <v>NV Lái xe - VHTTB</v>
      </c>
      <c r="E269" s="304">
        <f>VLOOKUP(B269,GD_LCD_HS_LNS!$B$4:$E$914,4,FALSE)</f>
        <v>4166000</v>
      </c>
      <c r="F269" s="305">
        <v>10522162705010</v>
      </c>
      <c r="G269" s="306">
        <f>VLOOKUP(B269,GD_CHAM_CONG!$C$6:$AN$912,38,FALSE)</f>
        <v>26</v>
      </c>
      <c r="H269" s="306">
        <f>VLOOKUP(B269,GD_CHAM_CONG!$C$6:$AS$912,39,FALSE)+VLOOKUP(B269,GD_CHAM_CONG!$C$6:$AS$912,40,FALSE)+VLOOKUP(B269,GD_CHAM_CONG!$C$6:$AS$912,41,FALSE)+VLOOKUP(B269,GD_CHAM_CONG!$C$6:$AS$912,42,FALSE)+VLOOKUP(B269,GD_CHAM_CONG!$C$6:$AS$912,43,FALSE)</f>
        <v>0</v>
      </c>
      <c r="I269" s="306">
        <f>VLOOKUP(B269,GD_CHAM_CONG!$C$6:$AV$912,44,FALSE)+VLOOKUP(B269,GD_CHAM_CONG!$C$6:$AV$912,45,FALSE)+VLOOKUP(B269,GD_CHAM_CONG!$C$6:$AV$912,46,FALSE)</f>
        <v>0</v>
      </c>
      <c r="J269" s="306">
        <f>VLOOKUP(B269,GD_CHAM_CONG!$C$6:$AW$912,47,FALSE)</f>
        <v>0</v>
      </c>
      <c r="K269" s="306">
        <f>VLOOKUP(B269,GD_CHAM_CONG!$C$6:$AZ$912,47,FALSE)+VLOOKUP(B269,GD_CHAM_CONG!$C$6:$AZ$912,48,FALSE)</f>
        <v>0</v>
      </c>
      <c r="L269" s="306">
        <f>VLOOKUP(B269,GD_CHAM_CONG!$C$6:$BF$912,50,FALSE)+VLOOKUP(B269,GD_CHAM_CONG!$C$6:$BF$912,51,FALSE)+VLOOKUP(B269,GD_CHAM_CONG!$C$6:$BF$912,52,FALSE)+VLOOKUP(B269,GD_CHAM_CONG!$C$6:$BF$912,53,FALSE)+VLOOKUP(B269,GD_CHAM_CONG!$C$6:$BF$912,54,FALSE)</f>
        <v>0</v>
      </c>
      <c r="M269" s="307">
        <f>VLOOKUP(B269,GD_CHAM_CONG!$C$1:$BJ$397,60,FALSE)</f>
        <v>1.05</v>
      </c>
      <c r="N269" s="308">
        <f>VLOOKUP(B269,RPT_LNS_LUONG_CHE_DO!$B$5:$BA$976,52,FALSE)</f>
        <v>10111500.000000002</v>
      </c>
      <c r="O269" s="308">
        <f>VLOOKUP(B269,RPT_LNS_LUONG_CHE_DO!$B$5:$CA$976,78,FALSE)</f>
        <v>0</v>
      </c>
      <c r="P269" s="308">
        <f>VLOOKUP(B269,RPT_PHU_CAP_TN!$B$5:$G$916,6,FALSE)</f>
        <v>310000</v>
      </c>
      <c r="Q269" s="308">
        <f>VLOOKUP(B269,RPT_TIEN_AN_TRUA!$B$5:$I$957,8,FALSE)</f>
        <v>680000</v>
      </c>
      <c r="R269" s="308">
        <f>VLOOKUP(B269,RPT_LNS_LUONG_CHE_DO!$B$5:$CE$980,74,FALSE)+VLOOKUP(B269,RPT_LNS_LUONG_CHE_DO!$B$5:$CE$980,73,FALSE)</f>
        <v>0</v>
      </c>
      <c r="S269" s="308">
        <f t="shared" si="0"/>
        <v>11101500.000000002</v>
      </c>
      <c r="T269" s="309">
        <f>VLOOKUP(B269,RPT_BAO_HIEM!$B$5:$N$1004,11,FALSE)</f>
        <v>333280</v>
      </c>
      <c r="U269" s="309">
        <f>VLOOKUP(B269,RPT_BAO_HIEM!$B$5:$N$1004,12,FALSE)</f>
        <v>62490</v>
      </c>
      <c r="V269" s="309">
        <f>VLOOKUP(B269,RPT_BAO_HIEM!$B$5:$N$1004,13,FALSE)</f>
        <v>41660</v>
      </c>
      <c r="W269" s="310">
        <f>VLOOKUP(B269,RPT_DOAN_PHI!$B$5:$H$913,7,FALSE)</f>
        <v>104215</v>
      </c>
      <c r="X269" s="309">
        <f>VLOOKUP(B269,RPT_THUE!$B$5:$H$916,7,FALSE)</f>
        <v>0</v>
      </c>
      <c r="Y269" s="309">
        <f t="shared" si="1"/>
        <v>541645</v>
      </c>
      <c r="Z269" s="311">
        <f t="shared" si="2"/>
        <v>10559855.000000002</v>
      </c>
      <c r="AA269" s="311"/>
      <c r="AB269" s="311"/>
      <c r="AC269" s="311">
        <f t="shared" si="3"/>
        <v>10559855.000000002</v>
      </c>
    </row>
    <row r="270" spans="1:29" ht="17.25" customHeight="1">
      <c r="A270" s="302">
        <f t="shared" si="4"/>
        <v>265</v>
      </c>
      <c r="B270" s="303">
        <f>GD_LCD_HS_LNS!B268</f>
        <v>10708</v>
      </c>
      <c r="C270" s="303" t="str">
        <f>GD_LCD_HS_LNS!C268</f>
        <v>Phạm Đình Thuần</v>
      </c>
      <c r="D270" s="303" t="str">
        <f>GD_LCD_HS_LNS!D268</f>
        <v>NV Lái xe - VHTTB</v>
      </c>
      <c r="E270" s="304">
        <f>VLOOKUP(B270,GD_LCD_HS_LNS!$B$4:$E$914,4,FALSE)</f>
        <v>4921000</v>
      </c>
      <c r="F270" s="305">
        <v>10520003333010</v>
      </c>
      <c r="G270" s="306">
        <f>VLOOKUP(B270,GD_CHAM_CONG!$C$6:$AN$912,38,FALSE)</f>
        <v>26</v>
      </c>
      <c r="H270" s="306">
        <f>VLOOKUP(B270,GD_CHAM_CONG!$C$6:$AS$912,39,FALSE)+VLOOKUP(B270,GD_CHAM_CONG!$C$6:$AS$912,40,FALSE)+VLOOKUP(B270,GD_CHAM_CONG!$C$6:$AS$912,41,FALSE)+VLOOKUP(B270,GD_CHAM_CONG!$C$6:$AS$912,42,FALSE)+VLOOKUP(B270,GD_CHAM_CONG!$C$6:$AS$912,43,FALSE)</f>
        <v>0</v>
      </c>
      <c r="I270" s="306">
        <f>VLOOKUP(B270,GD_CHAM_CONG!$C$6:$AV$912,44,FALSE)+VLOOKUP(B270,GD_CHAM_CONG!$C$6:$AV$912,45,FALSE)+VLOOKUP(B270,GD_CHAM_CONG!$C$6:$AV$912,46,FALSE)</f>
        <v>0</v>
      </c>
      <c r="J270" s="306">
        <f>VLOOKUP(B270,GD_CHAM_CONG!$C$6:$AW$912,47,FALSE)</f>
        <v>0</v>
      </c>
      <c r="K270" s="306">
        <f>VLOOKUP(B270,GD_CHAM_CONG!$C$6:$AZ$912,47,FALSE)+VLOOKUP(B270,GD_CHAM_CONG!$C$6:$AZ$912,48,FALSE)</f>
        <v>0</v>
      </c>
      <c r="L270" s="306">
        <f>VLOOKUP(B270,GD_CHAM_CONG!$C$6:$BF$912,50,FALSE)+VLOOKUP(B270,GD_CHAM_CONG!$C$6:$BF$912,51,FALSE)+VLOOKUP(B270,GD_CHAM_CONG!$C$6:$BF$912,52,FALSE)+VLOOKUP(B270,GD_CHAM_CONG!$C$6:$BF$912,53,FALSE)+VLOOKUP(B270,GD_CHAM_CONG!$C$6:$BF$912,54,FALSE)</f>
        <v>0</v>
      </c>
      <c r="M270" s="307">
        <f>VLOOKUP(B270,GD_CHAM_CONG!$C$1:$BJ$397,60,FALSE)</f>
        <v>1.05</v>
      </c>
      <c r="N270" s="308">
        <f>VLOOKUP(B270,RPT_LNS_LUONG_CHE_DO!$B$5:$BA$976,52,FALSE)</f>
        <v>10111500.000000002</v>
      </c>
      <c r="O270" s="308">
        <f>VLOOKUP(B270,RPT_LNS_LUONG_CHE_DO!$B$5:$CA$976,78,FALSE)</f>
        <v>0</v>
      </c>
      <c r="P270" s="308">
        <f>VLOOKUP(B270,RPT_PHU_CAP_TN!$B$5:$G$916,6,FALSE)</f>
        <v>0</v>
      </c>
      <c r="Q270" s="308">
        <f>VLOOKUP(B270,RPT_TIEN_AN_TRUA!$B$5:$I$957,8,FALSE)</f>
        <v>680000</v>
      </c>
      <c r="R270" s="308">
        <f>VLOOKUP(B270,RPT_LNS_LUONG_CHE_DO!$B$5:$CE$980,74,FALSE)+VLOOKUP(B270,RPT_LNS_LUONG_CHE_DO!$B$5:$CE$980,73,FALSE)</f>
        <v>0</v>
      </c>
      <c r="S270" s="308">
        <f t="shared" si="0"/>
        <v>10791500.000000002</v>
      </c>
      <c r="T270" s="309">
        <f>VLOOKUP(B270,RPT_BAO_HIEM!$B$5:$N$1004,11,FALSE)</f>
        <v>393680</v>
      </c>
      <c r="U270" s="309">
        <f>VLOOKUP(B270,RPT_BAO_HIEM!$B$5:$N$1004,12,FALSE)</f>
        <v>73815</v>
      </c>
      <c r="V270" s="309">
        <f>VLOOKUP(B270,RPT_BAO_HIEM!$B$5:$N$1004,13,FALSE)</f>
        <v>49210</v>
      </c>
      <c r="W270" s="310">
        <f>VLOOKUP(B270,RPT_DOAN_PHI!$B$5:$H$913,7,FALSE)</f>
        <v>101115</v>
      </c>
      <c r="X270" s="309">
        <f>VLOOKUP(B270,RPT_THUE!$B$5:$H$916,7,FALSE)</f>
        <v>0</v>
      </c>
      <c r="Y270" s="309">
        <f t="shared" si="1"/>
        <v>617820</v>
      </c>
      <c r="Z270" s="311">
        <f t="shared" si="2"/>
        <v>10173680.000000002</v>
      </c>
      <c r="AA270" s="311"/>
      <c r="AB270" s="311"/>
      <c r="AC270" s="311">
        <f t="shared" si="3"/>
        <v>10173680.000000002</v>
      </c>
    </row>
    <row r="271" spans="1:29" ht="17.25" customHeight="1">
      <c r="A271" s="302">
        <f t="shared" si="4"/>
        <v>266</v>
      </c>
      <c r="B271" s="303">
        <f>GD_LCD_HS_LNS!B269</f>
        <v>10710</v>
      </c>
      <c r="C271" s="303" t="str">
        <f>GD_LCD_HS_LNS!C269</f>
        <v>Nguyễn Anh Dũng</v>
      </c>
      <c r="D271" s="303" t="str">
        <f>GD_LCD_HS_LNS!D269</f>
        <v>NV Lái xe - VHTTB</v>
      </c>
      <c r="E271" s="304">
        <f>VLOOKUP(B271,GD_LCD_HS_LNS!$B$4:$E$914,4,FALSE)</f>
        <v>4166000</v>
      </c>
      <c r="F271" s="305">
        <v>10522162701015</v>
      </c>
      <c r="G271" s="306">
        <f>VLOOKUP(B271,GD_CHAM_CONG!$C$6:$AN$912,38,FALSE)</f>
        <v>26</v>
      </c>
      <c r="H271" s="306">
        <f>VLOOKUP(B271,GD_CHAM_CONG!$C$6:$AS$912,39,FALSE)+VLOOKUP(B271,GD_CHAM_CONG!$C$6:$AS$912,40,FALSE)+VLOOKUP(B271,GD_CHAM_CONG!$C$6:$AS$912,41,FALSE)+VLOOKUP(B271,GD_CHAM_CONG!$C$6:$AS$912,42,FALSE)+VLOOKUP(B271,GD_CHAM_CONG!$C$6:$AS$912,43,FALSE)</f>
        <v>0</v>
      </c>
      <c r="I271" s="306">
        <f>VLOOKUP(B271,GD_CHAM_CONG!$C$6:$AV$912,44,FALSE)+VLOOKUP(B271,GD_CHAM_CONG!$C$6:$AV$912,45,FALSE)+VLOOKUP(B271,GD_CHAM_CONG!$C$6:$AV$912,46,FALSE)</f>
        <v>0</v>
      </c>
      <c r="J271" s="306">
        <f>VLOOKUP(B271,GD_CHAM_CONG!$C$6:$AW$912,47,FALSE)</f>
        <v>0</v>
      </c>
      <c r="K271" s="306">
        <f>VLOOKUP(B271,GD_CHAM_CONG!$C$6:$AZ$912,47,FALSE)+VLOOKUP(B271,GD_CHAM_CONG!$C$6:$AZ$912,48,FALSE)</f>
        <v>0</v>
      </c>
      <c r="L271" s="306">
        <f>VLOOKUP(B271,GD_CHAM_CONG!$C$6:$BF$912,50,FALSE)+VLOOKUP(B271,GD_CHAM_CONG!$C$6:$BF$912,51,FALSE)+VLOOKUP(B271,GD_CHAM_CONG!$C$6:$BF$912,52,FALSE)+VLOOKUP(B271,GD_CHAM_CONG!$C$6:$BF$912,53,FALSE)+VLOOKUP(B271,GD_CHAM_CONG!$C$6:$BF$912,54,FALSE)</f>
        <v>0</v>
      </c>
      <c r="M271" s="307">
        <f>VLOOKUP(B271,GD_CHAM_CONG!$C$1:$BJ$397,60,FALSE)</f>
        <v>1</v>
      </c>
      <c r="N271" s="308">
        <f>VLOOKUP(B271,RPT_LNS_LUONG_CHE_DO!$B$5:$BA$976,52,FALSE)</f>
        <v>9630000</v>
      </c>
      <c r="O271" s="308">
        <f>VLOOKUP(B271,RPT_LNS_LUONG_CHE_DO!$B$5:$CA$976,78,FALSE)</f>
        <v>0</v>
      </c>
      <c r="P271" s="308">
        <f>VLOOKUP(B271,RPT_PHU_CAP_TN!$B$5:$G$916,6,FALSE)</f>
        <v>620000</v>
      </c>
      <c r="Q271" s="308">
        <f>VLOOKUP(B271,RPT_TIEN_AN_TRUA!$B$5:$I$957,8,FALSE)</f>
        <v>680000</v>
      </c>
      <c r="R271" s="308">
        <f>VLOOKUP(B271,RPT_LNS_LUONG_CHE_DO!$B$5:$CE$980,74,FALSE)+VLOOKUP(B271,RPT_LNS_LUONG_CHE_DO!$B$5:$CE$980,73,FALSE)</f>
        <v>0</v>
      </c>
      <c r="S271" s="308">
        <f t="shared" si="0"/>
        <v>10930000</v>
      </c>
      <c r="T271" s="309">
        <f>VLOOKUP(B271,RPT_BAO_HIEM!$B$5:$N$1004,11,FALSE)</f>
        <v>333280</v>
      </c>
      <c r="U271" s="309">
        <f>VLOOKUP(B271,RPT_BAO_HIEM!$B$5:$N$1004,12,FALSE)</f>
        <v>62490</v>
      </c>
      <c r="V271" s="309">
        <f>VLOOKUP(B271,RPT_BAO_HIEM!$B$5:$N$1004,13,FALSE)</f>
        <v>41660</v>
      </c>
      <c r="W271" s="310">
        <f>VLOOKUP(B271,RPT_DOAN_PHI!$B$5:$H$913,7,FALSE)</f>
        <v>102500</v>
      </c>
      <c r="X271" s="309">
        <f>VLOOKUP(B271,RPT_THUE!$B$5:$H$916,7,FALSE)</f>
        <v>0</v>
      </c>
      <c r="Y271" s="309">
        <f t="shared" si="1"/>
        <v>539930</v>
      </c>
      <c r="Z271" s="311">
        <f t="shared" si="2"/>
        <v>10390070</v>
      </c>
      <c r="AA271" s="311"/>
      <c r="AB271" s="311"/>
      <c r="AC271" s="311">
        <f t="shared" si="3"/>
        <v>10390070</v>
      </c>
    </row>
    <row r="272" spans="1:29" ht="17.25" customHeight="1">
      <c r="A272" s="302">
        <f t="shared" si="4"/>
        <v>267</v>
      </c>
      <c r="B272" s="303">
        <f>GD_LCD_HS_LNS!B270</f>
        <v>10711</v>
      </c>
      <c r="C272" s="303" t="str">
        <f>GD_LCD_HS_LNS!C270</f>
        <v>Nguyễn Ngọc Hà</v>
      </c>
      <c r="D272" s="303" t="str">
        <f>GD_LCD_HS_LNS!D270</f>
        <v>NV Lái xe - VHTTB</v>
      </c>
      <c r="E272" s="304">
        <f>VLOOKUP(B272,GD_LCD_HS_LNS!$B$4:$E$914,4,FALSE)</f>
        <v>4166000</v>
      </c>
      <c r="F272" s="305">
        <v>10522162639018</v>
      </c>
      <c r="G272" s="306">
        <f>VLOOKUP(B272,GD_CHAM_CONG!$C$6:$AN$912,38,FALSE)</f>
        <v>20</v>
      </c>
      <c r="H272" s="306">
        <f>VLOOKUP(B272,GD_CHAM_CONG!$C$6:$AS$912,39,FALSE)+VLOOKUP(B272,GD_CHAM_CONG!$C$6:$AS$912,40,FALSE)+VLOOKUP(B272,GD_CHAM_CONG!$C$6:$AS$912,41,FALSE)+VLOOKUP(B272,GD_CHAM_CONG!$C$6:$AS$912,42,FALSE)+VLOOKUP(B272,GD_CHAM_CONG!$C$6:$AS$912,43,FALSE)</f>
        <v>0</v>
      </c>
      <c r="I272" s="306">
        <f>VLOOKUP(B272,GD_CHAM_CONG!$C$6:$AV$912,44,FALSE)+VLOOKUP(B272,GD_CHAM_CONG!$C$6:$AV$912,45,FALSE)+VLOOKUP(B272,GD_CHAM_CONG!$C$6:$AV$912,46,FALSE)</f>
        <v>0</v>
      </c>
      <c r="J272" s="306">
        <f>VLOOKUP(B272,GD_CHAM_CONG!$C$6:$AW$912,47,FALSE)</f>
        <v>0</v>
      </c>
      <c r="K272" s="306">
        <f>VLOOKUP(B272,GD_CHAM_CONG!$C$6:$AZ$912,47,FALSE)+VLOOKUP(B272,GD_CHAM_CONG!$C$6:$AZ$912,48,FALSE)</f>
        <v>6</v>
      </c>
      <c r="L272" s="306">
        <f>VLOOKUP(B272,GD_CHAM_CONG!$C$6:$BF$912,50,FALSE)+VLOOKUP(B272,GD_CHAM_CONG!$C$6:$BF$912,51,FALSE)+VLOOKUP(B272,GD_CHAM_CONG!$C$6:$BF$912,52,FALSE)+VLOOKUP(B272,GD_CHAM_CONG!$C$6:$BF$912,53,FALSE)+VLOOKUP(B272,GD_CHAM_CONG!$C$6:$BF$912,54,FALSE)</f>
        <v>0</v>
      </c>
      <c r="M272" s="307">
        <f>VLOOKUP(B272,GD_CHAM_CONG!$C$1:$BJ$397,60,FALSE)</f>
        <v>1</v>
      </c>
      <c r="N272" s="308">
        <f>VLOOKUP(B272,RPT_LNS_LUONG_CHE_DO!$B$5:$BA$976,52,FALSE)</f>
        <v>6992307.692307692</v>
      </c>
      <c r="O272" s="308">
        <f>VLOOKUP(B272,RPT_LNS_LUONG_CHE_DO!$B$5:$CA$976,78,FALSE)</f>
        <v>961384.61538461549</v>
      </c>
      <c r="P272" s="308">
        <f>VLOOKUP(B272,RPT_PHU_CAP_TN!$B$5:$G$916,6,FALSE)</f>
        <v>0</v>
      </c>
      <c r="Q272" s="308">
        <f>VLOOKUP(B272,RPT_TIEN_AN_TRUA!$B$5:$I$957,8,FALSE)</f>
        <v>523076.92307692312</v>
      </c>
      <c r="R272" s="308">
        <f>VLOOKUP(B272,RPT_LNS_LUONG_CHE_DO!$B$5:$CE$980,74,FALSE)+VLOOKUP(B272,RPT_LNS_LUONG_CHE_DO!$B$5:$CE$980,73,FALSE)</f>
        <v>0</v>
      </c>
      <c r="S272" s="308">
        <f t="shared" si="0"/>
        <v>8476769.2307692319</v>
      </c>
      <c r="T272" s="309">
        <f>VLOOKUP(B272,RPT_BAO_HIEM!$B$5:$N$1004,11,FALSE)</f>
        <v>333280</v>
      </c>
      <c r="U272" s="309">
        <f>VLOOKUP(B272,RPT_BAO_HIEM!$B$5:$N$1004,12,FALSE)</f>
        <v>62490</v>
      </c>
      <c r="V272" s="309">
        <f>VLOOKUP(B272,RPT_BAO_HIEM!$B$5:$N$1004,13,FALSE)</f>
        <v>41660</v>
      </c>
      <c r="W272" s="310">
        <f>VLOOKUP(B272,RPT_DOAN_PHI!$B$5:$H$913,7,FALSE)</f>
        <v>79537</v>
      </c>
      <c r="X272" s="309">
        <f>VLOOKUP(B272,RPT_THUE!$B$5:$H$916,7,FALSE)</f>
        <v>0</v>
      </c>
      <c r="Y272" s="309">
        <f t="shared" si="1"/>
        <v>516967</v>
      </c>
      <c r="Z272" s="311">
        <f t="shared" si="2"/>
        <v>7959802.2307692319</v>
      </c>
      <c r="AA272" s="311"/>
      <c r="AB272" s="311"/>
      <c r="AC272" s="311">
        <f t="shared" si="3"/>
        <v>7959802.2307692319</v>
      </c>
    </row>
    <row r="273" spans="1:29" ht="17.25" customHeight="1">
      <c r="A273" s="302">
        <f t="shared" si="4"/>
        <v>268</v>
      </c>
      <c r="B273" s="303">
        <f>GD_LCD_HS_LNS!B271</f>
        <v>10712</v>
      </c>
      <c r="C273" s="303" t="str">
        <f>GD_LCD_HS_LNS!C271</f>
        <v>Phạm Đức Long</v>
      </c>
      <c r="D273" s="303" t="str">
        <f>GD_LCD_HS_LNS!D271</f>
        <v>NV Lái xe - VHTTB</v>
      </c>
      <c r="E273" s="304">
        <f>VLOOKUP(B273,GD_LCD_HS_LNS!$B$4:$E$914,4,FALSE)</f>
        <v>4166000</v>
      </c>
      <c r="F273" s="305">
        <v>10522162741017</v>
      </c>
      <c r="G273" s="306">
        <f>VLOOKUP(B273,GD_CHAM_CONG!$C$6:$AN$912,38,FALSE)</f>
        <v>26</v>
      </c>
      <c r="H273" s="306">
        <f>VLOOKUP(B273,GD_CHAM_CONG!$C$6:$AS$912,39,FALSE)+VLOOKUP(B273,GD_CHAM_CONG!$C$6:$AS$912,40,FALSE)+VLOOKUP(B273,GD_CHAM_CONG!$C$6:$AS$912,41,FALSE)+VLOOKUP(B273,GD_CHAM_CONG!$C$6:$AS$912,42,FALSE)+VLOOKUP(B273,GD_CHAM_CONG!$C$6:$AS$912,43,FALSE)</f>
        <v>0</v>
      </c>
      <c r="I273" s="306">
        <f>VLOOKUP(B273,GD_CHAM_CONG!$C$6:$AV$912,44,FALSE)+VLOOKUP(B273,GD_CHAM_CONG!$C$6:$AV$912,45,FALSE)+VLOOKUP(B273,GD_CHAM_CONG!$C$6:$AV$912,46,FALSE)</f>
        <v>0</v>
      </c>
      <c r="J273" s="306">
        <f>VLOOKUP(B273,GD_CHAM_CONG!$C$6:$AW$912,47,FALSE)</f>
        <v>0</v>
      </c>
      <c r="K273" s="306">
        <f>VLOOKUP(B273,GD_CHAM_CONG!$C$6:$AZ$912,47,FALSE)+VLOOKUP(B273,GD_CHAM_CONG!$C$6:$AZ$912,48,FALSE)</f>
        <v>0</v>
      </c>
      <c r="L273" s="306">
        <f>VLOOKUP(B273,GD_CHAM_CONG!$C$6:$BF$912,50,FALSE)+VLOOKUP(B273,GD_CHAM_CONG!$C$6:$BF$912,51,FALSE)+VLOOKUP(B273,GD_CHAM_CONG!$C$6:$BF$912,52,FALSE)+VLOOKUP(B273,GD_CHAM_CONG!$C$6:$BF$912,53,FALSE)+VLOOKUP(B273,GD_CHAM_CONG!$C$6:$BF$912,54,FALSE)</f>
        <v>0</v>
      </c>
      <c r="M273" s="316">
        <f>VLOOKUP(B273,GD_CHAM_CONG!$C$1:$BJ$397,60,FALSE)</f>
        <v>0.95</v>
      </c>
      <c r="N273" s="308">
        <f>VLOOKUP(B273,RPT_LNS_LUONG_CHE_DO!$B$5:$BA$976,52,FALSE)</f>
        <v>8635500</v>
      </c>
      <c r="O273" s="308">
        <f>VLOOKUP(B273,RPT_LNS_LUONG_CHE_DO!$B$5:$CA$976,78,FALSE)</f>
        <v>0</v>
      </c>
      <c r="P273" s="308">
        <f>VLOOKUP(B273,RPT_PHU_CAP_TN!$B$5:$G$916,6,FALSE)</f>
        <v>0</v>
      </c>
      <c r="Q273" s="308">
        <f>VLOOKUP(B273,RPT_TIEN_AN_TRUA!$B$5:$I$957,8,FALSE)</f>
        <v>680000</v>
      </c>
      <c r="R273" s="308">
        <f>VLOOKUP(B273,RPT_LNS_LUONG_CHE_DO!$B$5:$CE$980,74,FALSE)+VLOOKUP(B273,RPT_LNS_LUONG_CHE_DO!$B$5:$CE$980,73,FALSE)</f>
        <v>0</v>
      </c>
      <c r="S273" s="308">
        <f t="shared" si="0"/>
        <v>9315500</v>
      </c>
      <c r="T273" s="309">
        <f>VLOOKUP(B273,RPT_BAO_HIEM!$B$5:$N$1004,11,FALSE)</f>
        <v>333280</v>
      </c>
      <c r="U273" s="309">
        <f>VLOOKUP(B273,RPT_BAO_HIEM!$B$5:$N$1004,12,FALSE)</f>
        <v>62490</v>
      </c>
      <c r="V273" s="309">
        <f>VLOOKUP(B273,RPT_BAO_HIEM!$B$5:$N$1004,13,FALSE)</f>
        <v>41660</v>
      </c>
      <c r="W273" s="310">
        <f>VLOOKUP(B273,RPT_DOAN_PHI!$B$5:$H$913,7,FALSE)</f>
        <v>86355</v>
      </c>
      <c r="X273" s="309">
        <f>VLOOKUP(B273,RPT_THUE!$B$5:$H$916,7,FALSE)</f>
        <v>0</v>
      </c>
      <c r="Y273" s="309">
        <f t="shared" si="1"/>
        <v>523785</v>
      </c>
      <c r="Z273" s="311">
        <f t="shared" si="2"/>
        <v>8791715</v>
      </c>
      <c r="AA273" s="311"/>
      <c r="AB273" s="311"/>
      <c r="AC273" s="311">
        <f t="shared" si="3"/>
        <v>8791715</v>
      </c>
    </row>
    <row r="274" spans="1:29" ht="17.25" customHeight="1">
      <c r="A274" s="302">
        <f t="shared" si="4"/>
        <v>269</v>
      </c>
      <c r="B274" s="303">
        <f>GD_LCD_HS_LNS!B272</f>
        <v>10713</v>
      </c>
      <c r="C274" s="303" t="str">
        <f>GD_LCD_HS_LNS!C272</f>
        <v>Trịnh Văn Mạnh</v>
      </c>
      <c r="D274" s="303" t="str">
        <f>GD_LCD_HS_LNS!D272</f>
        <v>NV Lái xe - VHTTB</v>
      </c>
      <c r="E274" s="304">
        <f>VLOOKUP(B274,GD_LCD_HS_LNS!$B$4:$E$914,4,FALSE)</f>
        <v>4166000</v>
      </c>
      <c r="F274" s="305">
        <v>10522162648017</v>
      </c>
      <c r="G274" s="306">
        <f>VLOOKUP(B274,GD_CHAM_CONG!$C$6:$AN$912,38,FALSE)</f>
        <v>26</v>
      </c>
      <c r="H274" s="306">
        <f>VLOOKUP(B274,GD_CHAM_CONG!$C$6:$AS$912,39,FALSE)+VLOOKUP(B274,GD_CHAM_CONG!$C$6:$AS$912,40,FALSE)+VLOOKUP(B274,GD_CHAM_CONG!$C$6:$AS$912,41,FALSE)+VLOOKUP(B274,GD_CHAM_CONG!$C$6:$AS$912,42,FALSE)+VLOOKUP(B274,GD_CHAM_CONG!$C$6:$AS$912,43,FALSE)</f>
        <v>0</v>
      </c>
      <c r="I274" s="306">
        <f>VLOOKUP(B274,GD_CHAM_CONG!$C$6:$AV$912,44,FALSE)+VLOOKUP(B274,GD_CHAM_CONG!$C$6:$AV$912,45,FALSE)+VLOOKUP(B274,GD_CHAM_CONG!$C$6:$AV$912,46,FALSE)</f>
        <v>0</v>
      </c>
      <c r="J274" s="306">
        <f>VLOOKUP(B274,GD_CHAM_CONG!$C$6:$AW$912,47,FALSE)</f>
        <v>0</v>
      </c>
      <c r="K274" s="306">
        <f>VLOOKUP(B274,GD_CHAM_CONG!$C$6:$AZ$912,47,FALSE)+VLOOKUP(B274,GD_CHAM_CONG!$C$6:$AZ$912,48,FALSE)</f>
        <v>0</v>
      </c>
      <c r="L274" s="306">
        <f>VLOOKUP(B274,GD_CHAM_CONG!$C$6:$BF$912,50,FALSE)+VLOOKUP(B274,GD_CHAM_CONG!$C$6:$BF$912,51,FALSE)+VLOOKUP(B274,GD_CHAM_CONG!$C$6:$BF$912,52,FALSE)+VLOOKUP(B274,GD_CHAM_CONG!$C$6:$BF$912,53,FALSE)+VLOOKUP(B274,GD_CHAM_CONG!$C$6:$BF$912,54,FALSE)</f>
        <v>0</v>
      </c>
      <c r="M274" s="307">
        <f>VLOOKUP(B274,GD_CHAM_CONG!$C$1:$BJ$397,60,FALSE)</f>
        <v>1.05</v>
      </c>
      <c r="N274" s="308">
        <f>VLOOKUP(B274,RPT_LNS_LUONG_CHE_DO!$B$5:$BA$976,52,FALSE)</f>
        <v>10111500.000000002</v>
      </c>
      <c r="O274" s="308">
        <f>VLOOKUP(B274,RPT_LNS_LUONG_CHE_DO!$B$5:$CA$976,78,FALSE)</f>
        <v>0</v>
      </c>
      <c r="P274" s="308">
        <f>VLOOKUP(B274,RPT_PHU_CAP_TN!$B$5:$G$916,6,FALSE)</f>
        <v>155000</v>
      </c>
      <c r="Q274" s="308">
        <f>VLOOKUP(B274,RPT_TIEN_AN_TRUA!$B$5:$I$957,8,FALSE)</f>
        <v>680000</v>
      </c>
      <c r="R274" s="308">
        <f>VLOOKUP(B274,RPT_LNS_LUONG_CHE_DO!$B$5:$CE$980,74,FALSE)+VLOOKUP(B274,RPT_LNS_LUONG_CHE_DO!$B$5:$CE$980,73,FALSE)</f>
        <v>0</v>
      </c>
      <c r="S274" s="308">
        <f t="shared" si="0"/>
        <v>10946500.000000002</v>
      </c>
      <c r="T274" s="309">
        <f>VLOOKUP(B274,RPT_BAO_HIEM!$B$5:$N$1004,11,FALSE)</f>
        <v>333280</v>
      </c>
      <c r="U274" s="309">
        <f>VLOOKUP(B274,RPT_BAO_HIEM!$B$5:$N$1004,12,FALSE)</f>
        <v>62490</v>
      </c>
      <c r="V274" s="309">
        <f>VLOOKUP(B274,RPT_BAO_HIEM!$B$5:$N$1004,13,FALSE)</f>
        <v>41660</v>
      </c>
      <c r="W274" s="310">
        <f>VLOOKUP(B274,RPT_DOAN_PHI!$B$5:$H$913,7,FALSE)</f>
        <v>102665</v>
      </c>
      <c r="X274" s="309">
        <f>VLOOKUP(B274,RPT_THUE!$B$5:$H$916,7,FALSE)</f>
        <v>0</v>
      </c>
      <c r="Y274" s="309">
        <f t="shared" si="1"/>
        <v>540095</v>
      </c>
      <c r="Z274" s="311">
        <f t="shared" si="2"/>
        <v>10406405.000000002</v>
      </c>
      <c r="AA274" s="311"/>
      <c r="AB274" s="311"/>
      <c r="AC274" s="311">
        <f t="shared" si="3"/>
        <v>10406405.000000002</v>
      </c>
    </row>
    <row r="275" spans="1:29" ht="17.25" customHeight="1">
      <c r="A275" s="302">
        <f t="shared" si="4"/>
        <v>270</v>
      </c>
      <c r="B275" s="303">
        <f>GD_LCD_HS_LNS!B273</f>
        <v>10714</v>
      </c>
      <c r="C275" s="303" t="str">
        <f>GD_LCD_HS_LNS!C273</f>
        <v>Phạm Văn Hải</v>
      </c>
      <c r="D275" s="303" t="str">
        <f>GD_LCD_HS_LNS!D273</f>
        <v>NV Lái xe - VHTTB</v>
      </c>
      <c r="E275" s="304">
        <f>VLOOKUP(B275,GD_LCD_HS_LNS!$B$4:$E$914,4,FALSE)</f>
        <v>4786000</v>
      </c>
      <c r="F275" s="305">
        <v>10522162623014</v>
      </c>
      <c r="G275" s="306">
        <f>VLOOKUP(B275,GD_CHAM_CONG!$C$6:$AN$912,38,FALSE)</f>
        <v>26</v>
      </c>
      <c r="H275" s="306">
        <f>VLOOKUP(B275,GD_CHAM_CONG!$C$6:$AS$912,39,FALSE)+VLOOKUP(B275,GD_CHAM_CONG!$C$6:$AS$912,40,FALSE)+VLOOKUP(B275,GD_CHAM_CONG!$C$6:$AS$912,41,FALSE)+VLOOKUP(B275,GD_CHAM_CONG!$C$6:$AS$912,42,FALSE)+VLOOKUP(B275,GD_CHAM_CONG!$C$6:$AS$912,43,FALSE)</f>
        <v>0</v>
      </c>
      <c r="I275" s="306">
        <f>VLOOKUP(B275,GD_CHAM_CONG!$C$6:$AV$912,44,FALSE)+VLOOKUP(B275,GD_CHAM_CONG!$C$6:$AV$912,45,FALSE)+VLOOKUP(B275,GD_CHAM_CONG!$C$6:$AV$912,46,FALSE)</f>
        <v>0</v>
      </c>
      <c r="J275" s="306">
        <f>VLOOKUP(B275,GD_CHAM_CONG!$C$6:$AW$912,47,FALSE)</f>
        <v>0</v>
      </c>
      <c r="K275" s="306">
        <f>VLOOKUP(B275,GD_CHAM_CONG!$C$6:$AZ$912,47,FALSE)+VLOOKUP(B275,GD_CHAM_CONG!$C$6:$AZ$912,48,FALSE)</f>
        <v>0</v>
      </c>
      <c r="L275" s="306">
        <f>VLOOKUP(B275,GD_CHAM_CONG!$C$6:$BF$912,50,FALSE)+VLOOKUP(B275,GD_CHAM_CONG!$C$6:$BF$912,51,FALSE)+VLOOKUP(B275,GD_CHAM_CONG!$C$6:$BF$912,52,FALSE)+VLOOKUP(B275,GD_CHAM_CONG!$C$6:$BF$912,53,FALSE)+VLOOKUP(B275,GD_CHAM_CONG!$C$6:$BF$912,54,FALSE)</f>
        <v>0</v>
      </c>
      <c r="M275" s="307">
        <f>VLOOKUP(B275,GD_CHAM_CONG!$C$1:$BJ$397,60,FALSE)</f>
        <v>1</v>
      </c>
      <c r="N275" s="308">
        <f>VLOOKUP(B275,RPT_LNS_LUONG_CHE_DO!$B$5:$BA$976,52,FALSE)</f>
        <v>9630000</v>
      </c>
      <c r="O275" s="308">
        <f>VLOOKUP(B275,RPT_LNS_LUONG_CHE_DO!$B$5:$CA$976,78,FALSE)</f>
        <v>0</v>
      </c>
      <c r="P275" s="308">
        <f>VLOOKUP(B275,RPT_PHU_CAP_TN!$B$5:$G$916,6,FALSE)</f>
        <v>310000</v>
      </c>
      <c r="Q275" s="308">
        <f>VLOOKUP(B275,RPT_TIEN_AN_TRUA!$B$5:$I$957,8,FALSE)</f>
        <v>680000</v>
      </c>
      <c r="R275" s="308">
        <f>VLOOKUP(B275,RPT_LNS_LUONG_CHE_DO!$B$5:$CE$980,74,FALSE)+VLOOKUP(B275,RPT_LNS_LUONG_CHE_DO!$B$5:$CE$980,73,FALSE)</f>
        <v>0</v>
      </c>
      <c r="S275" s="308">
        <f t="shared" si="0"/>
        <v>10620000</v>
      </c>
      <c r="T275" s="309">
        <f>VLOOKUP(B275,RPT_BAO_HIEM!$B$5:$N$1004,11,FALSE)</f>
        <v>382880</v>
      </c>
      <c r="U275" s="309">
        <f>VLOOKUP(B275,RPT_BAO_HIEM!$B$5:$N$1004,12,FALSE)</f>
        <v>71790</v>
      </c>
      <c r="V275" s="309">
        <f>VLOOKUP(B275,RPT_BAO_HIEM!$B$5:$N$1004,13,FALSE)</f>
        <v>47860</v>
      </c>
      <c r="W275" s="310">
        <f>VLOOKUP(B275,RPT_DOAN_PHI!$B$5:$H$913,7,FALSE)</f>
        <v>99400</v>
      </c>
      <c r="X275" s="309">
        <f>VLOOKUP(B275,RPT_THUE!$B$5:$H$916,7,FALSE)</f>
        <v>0</v>
      </c>
      <c r="Y275" s="309">
        <f t="shared" si="1"/>
        <v>601930</v>
      </c>
      <c r="Z275" s="311">
        <f t="shared" si="2"/>
        <v>10018070</v>
      </c>
      <c r="AA275" s="311"/>
      <c r="AB275" s="311"/>
      <c r="AC275" s="311">
        <f t="shared" si="3"/>
        <v>10018070</v>
      </c>
    </row>
    <row r="276" spans="1:29" ht="17.25" customHeight="1">
      <c r="A276" s="302">
        <f t="shared" si="4"/>
        <v>271</v>
      </c>
      <c r="B276" s="303">
        <f>GD_LCD_HS_LNS!B274</f>
        <v>10716</v>
      </c>
      <c r="C276" s="303" t="str">
        <f>GD_LCD_HS_LNS!C274</f>
        <v>Bùi Văn Thành</v>
      </c>
      <c r="D276" s="303" t="str">
        <f>GD_LCD_HS_LNS!D274</f>
        <v>NV Lái xe - VHTTB</v>
      </c>
      <c r="E276" s="304">
        <f>VLOOKUP(B276,GD_LCD_HS_LNS!$B$4:$E$914,4,FALSE)</f>
        <v>4166000</v>
      </c>
      <c r="F276" s="305">
        <v>10522162737011</v>
      </c>
      <c r="G276" s="306">
        <f>VLOOKUP(B276,GD_CHAM_CONG!$C$6:$AN$912,38,FALSE)</f>
        <v>26</v>
      </c>
      <c r="H276" s="306">
        <f>VLOOKUP(B276,GD_CHAM_CONG!$C$6:$AS$912,39,FALSE)+VLOOKUP(B276,GD_CHAM_CONG!$C$6:$AS$912,40,FALSE)+VLOOKUP(B276,GD_CHAM_CONG!$C$6:$AS$912,41,FALSE)+VLOOKUP(B276,GD_CHAM_CONG!$C$6:$AS$912,42,FALSE)+VLOOKUP(B276,GD_CHAM_CONG!$C$6:$AS$912,43,FALSE)</f>
        <v>0</v>
      </c>
      <c r="I276" s="306">
        <f>VLOOKUP(B276,GD_CHAM_CONG!$C$6:$AV$912,44,FALSE)+VLOOKUP(B276,GD_CHAM_CONG!$C$6:$AV$912,45,FALSE)+VLOOKUP(B276,GD_CHAM_CONG!$C$6:$AV$912,46,FALSE)</f>
        <v>0</v>
      </c>
      <c r="J276" s="306">
        <f>VLOOKUP(B276,GD_CHAM_CONG!$C$6:$AW$912,47,FALSE)</f>
        <v>0</v>
      </c>
      <c r="K276" s="306">
        <f>VLOOKUP(B276,GD_CHAM_CONG!$C$6:$AZ$912,47,FALSE)+VLOOKUP(B276,GD_CHAM_CONG!$C$6:$AZ$912,48,FALSE)</f>
        <v>0</v>
      </c>
      <c r="L276" s="306">
        <f>VLOOKUP(B276,GD_CHAM_CONG!$C$6:$BF$912,50,FALSE)+VLOOKUP(B276,GD_CHAM_CONG!$C$6:$BF$912,51,FALSE)+VLOOKUP(B276,GD_CHAM_CONG!$C$6:$BF$912,52,FALSE)+VLOOKUP(B276,GD_CHAM_CONG!$C$6:$BF$912,53,FALSE)+VLOOKUP(B276,GD_CHAM_CONG!$C$6:$BF$912,54,FALSE)</f>
        <v>0</v>
      </c>
      <c r="M276" s="307">
        <f>VLOOKUP(B276,GD_CHAM_CONG!$C$1:$BJ$397,60,FALSE)</f>
        <v>0.9</v>
      </c>
      <c r="N276" s="308">
        <f>VLOOKUP(B276,RPT_LNS_LUONG_CHE_DO!$B$5:$BA$976,52,FALSE)</f>
        <v>7735499.9999999991</v>
      </c>
      <c r="O276" s="308">
        <f>VLOOKUP(B276,RPT_LNS_LUONG_CHE_DO!$B$5:$CA$976,78,FALSE)</f>
        <v>0</v>
      </c>
      <c r="P276" s="308">
        <f>VLOOKUP(B276,RPT_PHU_CAP_TN!$B$5:$G$916,6,FALSE)</f>
        <v>0</v>
      </c>
      <c r="Q276" s="308">
        <f>VLOOKUP(B276,RPT_TIEN_AN_TRUA!$B$5:$I$957,8,FALSE)</f>
        <v>680000</v>
      </c>
      <c r="R276" s="308">
        <f>VLOOKUP(B276,RPT_LNS_LUONG_CHE_DO!$B$5:$CE$980,74,FALSE)+VLOOKUP(B276,RPT_LNS_LUONG_CHE_DO!$B$5:$CE$980,73,FALSE)</f>
        <v>0</v>
      </c>
      <c r="S276" s="308">
        <f t="shared" si="0"/>
        <v>8415500</v>
      </c>
      <c r="T276" s="309">
        <f>VLOOKUP(B276,RPT_BAO_HIEM!$B$5:$N$1004,11,FALSE)</f>
        <v>333280</v>
      </c>
      <c r="U276" s="309">
        <f>VLOOKUP(B276,RPT_BAO_HIEM!$B$5:$N$1004,12,FALSE)</f>
        <v>62490</v>
      </c>
      <c r="V276" s="309">
        <f>VLOOKUP(B276,RPT_BAO_HIEM!$B$5:$N$1004,13,FALSE)</f>
        <v>41660</v>
      </c>
      <c r="W276" s="310">
        <f>VLOOKUP(B276,RPT_DOAN_PHI!$B$5:$H$913,7,FALSE)</f>
        <v>77355</v>
      </c>
      <c r="X276" s="309">
        <f>VLOOKUP(B276,RPT_THUE!$B$5:$H$916,7,FALSE)</f>
        <v>0</v>
      </c>
      <c r="Y276" s="309">
        <f t="shared" si="1"/>
        <v>514785</v>
      </c>
      <c r="Z276" s="311">
        <f t="shared" si="2"/>
        <v>7900715</v>
      </c>
      <c r="AA276" s="311"/>
      <c r="AB276" s="311"/>
      <c r="AC276" s="311">
        <f t="shared" si="3"/>
        <v>7900715</v>
      </c>
    </row>
    <row r="277" spans="1:29" ht="17.25" customHeight="1">
      <c r="A277" s="302">
        <f t="shared" si="4"/>
        <v>272</v>
      </c>
      <c r="B277" s="303">
        <f>GD_LCD_HS_LNS!B275</f>
        <v>10717</v>
      </c>
      <c r="C277" s="303" t="str">
        <f>GD_LCD_HS_LNS!C275</f>
        <v>Bùi Chí Công</v>
      </c>
      <c r="D277" s="303" t="str">
        <f>GD_LCD_HS_LNS!D275</f>
        <v>NV Lái xe - VHTTB</v>
      </c>
      <c r="E277" s="304">
        <f>VLOOKUP(B277,GD_LCD_HS_LNS!$B$4:$E$914,4,FALSE)</f>
        <v>4166000</v>
      </c>
      <c r="F277" s="305">
        <v>10522162630010</v>
      </c>
      <c r="G277" s="306">
        <f>VLOOKUP(B277,GD_CHAM_CONG!$C$6:$AN$912,38,FALSE)</f>
        <v>26</v>
      </c>
      <c r="H277" s="306">
        <f>VLOOKUP(B277,GD_CHAM_CONG!$C$6:$AS$912,39,FALSE)+VLOOKUP(B277,GD_CHAM_CONG!$C$6:$AS$912,40,FALSE)+VLOOKUP(B277,GD_CHAM_CONG!$C$6:$AS$912,41,FALSE)+VLOOKUP(B277,GD_CHAM_CONG!$C$6:$AS$912,42,FALSE)+VLOOKUP(B277,GD_CHAM_CONG!$C$6:$AS$912,43,FALSE)</f>
        <v>0</v>
      </c>
      <c r="I277" s="306">
        <f>VLOOKUP(B277,GD_CHAM_CONG!$C$6:$AV$912,44,FALSE)+VLOOKUP(B277,GD_CHAM_CONG!$C$6:$AV$912,45,FALSE)+VLOOKUP(B277,GD_CHAM_CONG!$C$6:$AV$912,46,FALSE)</f>
        <v>0</v>
      </c>
      <c r="J277" s="306">
        <f>VLOOKUP(B277,GD_CHAM_CONG!$C$6:$AW$912,47,FALSE)</f>
        <v>0</v>
      </c>
      <c r="K277" s="306">
        <f>VLOOKUP(B277,GD_CHAM_CONG!$C$6:$AZ$912,47,FALSE)+VLOOKUP(B277,GD_CHAM_CONG!$C$6:$AZ$912,48,FALSE)</f>
        <v>0</v>
      </c>
      <c r="L277" s="306">
        <f>VLOOKUP(B277,GD_CHAM_CONG!$C$6:$BF$912,50,FALSE)+VLOOKUP(B277,GD_CHAM_CONG!$C$6:$BF$912,51,FALSE)+VLOOKUP(B277,GD_CHAM_CONG!$C$6:$BF$912,52,FALSE)+VLOOKUP(B277,GD_CHAM_CONG!$C$6:$BF$912,53,FALSE)+VLOOKUP(B277,GD_CHAM_CONG!$C$6:$BF$912,54,FALSE)</f>
        <v>0</v>
      </c>
      <c r="M277" s="307">
        <f>VLOOKUP(B277,GD_CHAM_CONG!$C$1:$BJ$397,60,FALSE)</f>
        <v>1.05</v>
      </c>
      <c r="N277" s="308">
        <f>VLOOKUP(B277,RPT_LNS_LUONG_CHE_DO!$B$5:$BA$976,52,FALSE)</f>
        <v>9024750</v>
      </c>
      <c r="O277" s="308">
        <f>VLOOKUP(B277,RPT_LNS_LUONG_CHE_DO!$B$5:$CA$976,78,FALSE)</f>
        <v>0</v>
      </c>
      <c r="P277" s="308">
        <f>VLOOKUP(B277,RPT_PHU_CAP_TN!$B$5:$G$916,6,FALSE)</f>
        <v>0</v>
      </c>
      <c r="Q277" s="308">
        <f>VLOOKUP(B277,RPT_TIEN_AN_TRUA!$B$5:$I$957,8,FALSE)</f>
        <v>680000</v>
      </c>
      <c r="R277" s="308">
        <f>VLOOKUP(B277,RPT_LNS_LUONG_CHE_DO!$B$5:$CE$980,74,FALSE)+VLOOKUP(B277,RPT_LNS_LUONG_CHE_DO!$B$5:$CE$980,73,FALSE)</f>
        <v>0</v>
      </c>
      <c r="S277" s="308">
        <f t="shared" si="0"/>
        <v>9704750</v>
      </c>
      <c r="T277" s="309">
        <f>VLOOKUP(B277,RPT_BAO_HIEM!$B$5:$N$1004,11,FALSE)</f>
        <v>333280</v>
      </c>
      <c r="U277" s="309">
        <f>VLOOKUP(B277,RPT_BAO_HIEM!$B$5:$N$1004,12,FALSE)</f>
        <v>62490</v>
      </c>
      <c r="V277" s="309">
        <f>VLOOKUP(B277,RPT_BAO_HIEM!$B$5:$N$1004,13,FALSE)</f>
        <v>41660</v>
      </c>
      <c r="W277" s="310">
        <f>VLOOKUP(B277,RPT_DOAN_PHI!$B$5:$H$913,7,FALSE)</f>
        <v>90248</v>
      </c>
      <c r="X277" s="309">
        <f>VLOOKUP(B277,RPT_THUE!$B$5:$H$916,7,FALSE)</f>
        <v>0</v>
      </c>
      <c r="Y277" s="309">
        <f t="shared" si="1"/>
        <v>527678</v>
      </c>
      <c r="Z277" s="311">
        <f t="shared" si="2"/>
        <v>9177072</v>
      </c>
      <c r="AA277" s="311"/>
      <c r="AB277" s="311"/>
      <c r="AC277" s="311">
        <f t="shared" si="3"/>
        <v>9177072</v>
      </c>
    </row>
    <row r="278" spans="1:29" ht="17.25" customHeight="1">
      <c r="A278" s="302">
        <f t="shared" si="4"/>
        <v>273</v>
      </c>
      <c r="B278" s="303">
        <f>GD_LCD_HS_LNS!B276</f>
        <v>10718</v>
      </c>
      <c r="C278" s="303" t="str">
        <f>GD_LCD_HS_LNS!C276</f>
        <v>Nguyễn Văn Định</v>
      </c>
      <c r="D278" s="303" t="str">
        <f>GD_LCD_HS_LNS!D276</f>
        <v>NV Lái xe - VHTTB</v>
      </c>
      <c r="E278" s="304">
        <f>VLOOKUP(B278,GD_LCD_HS_LNS!$B$4:$E$914,4,FALSE)</f>
        <v>4166000</v>
      </c>
      <c r="F278" s="305">
        <v>10520321899015</v>
      </c>
      <c r="G278" s="306">
        <f>VLOOKUP(B278,GD_CHAM_CONG!$C$6:$AN$912,38,FALSE)</f>
        <v>24</v>
      </c>
      <c r="H278" s="306">
        <f>VLOOKUP(B278,GD_CHAM_CONG!$C$6:$AS$912,39,FALSE)+VLOOKUP(B278,GD_CHAM_CONG!$C$6:$AS$912,40,FALSE)+VLOOKUP(B278,GD_CHAM_CONG!$C$6:$AS$912,41,FALSE)+VLOOKUP(B278,GD_CHAM_CONG!$C$6:$AS$912,42,FALSE)+VLOOKUP(B278,GD_CHAM_CONG!$C$6:$AS$912,43,FALSE)</f>
        <v>0</v>
      </c>
      <c r="I278" s="306">
        <f>VLOOKUP(B278,GD_CHAM_CONG!$C$6:$AV$912,44,FALSE)+VLOOKUP(B278,GD_CHAM_CONG!$C$6:$AV$912,45,FALSE)+VLOOKUP(B278,GD_CHAM_CONG!$C$6:$AV$912,46,FALSE)</f>
        <v>0</v>
      </c>
      <c r="J278" s="306">
        <f>VLOOKUP(B278,GD_CHAM_CONG!$C$6:$AW$912,47,FALSE)</f>
        <v>0</v>
      </c>
      <c r="K278" s="306">
        <f>VLOOKUP(B278,GD_CHAM_CONG!$C$6:$AZ$912,47,FALSE)+VLOOKUP(B278,GD_CHAM_CONG!$C$6:$AZ$912,48,FALSE)</f>
        <v>2</v>
      </c>
      <c r="L278" s="306">
        <f>VLOOKUP(B278,GD_CHAM_CONG!$C$6:$BF$912,50,FALSE)+VLOOKUP(B278,GD_CHAM_CONG!$C$6:$BF$912,51,FALSE)+VLOOKUP(B278,GD_CHAM_CONG!$C$6:$BF$912,52,FALSE)+VLOOKUP(B278,GD_CHAM_CONG!$C$6:$BF$912,53,FALSE)+VLOOKUP(B278,GD_CHAM_CONG!$C$6:$BF$912,54,FALSE)</f>
        <v>0</v>
      </c>
      <c r="M278" s="307">
        <f>VLOOKUP(B278,GD_CHAM_CONG!$C$1:$BJ$397,60,FALSE)</f>
        <v>1</v>
      </c>
      <c r="N278" s="308">
        <f>VLOOKUP(B278,RPT_LNS_LUONG_CHE_DO!$B$5:$BA$976,52,FALSE)</f>
        <v>7933846.153846154</v>
      </c>
      <c r="O278" s="308">
        <f>VLOOKUP(B278,RPT_LNS_LUONG_CHE_DO!$B$5:$CA$976,78,FALSE)</f>
        <v>320461.5384615385</v>
      </c>
      <c r="P278" s="308">
        <f>VLOOKUP(B278,RPT_PHU_CAP_TN!$B$5:$G$916,6,FALSE)</f>
        <v>143076.92307692309</v>
      </c>
      <c r="Q278" s="308">
        <f>VLOOKUP(B278,RPT_TIEN_AN_TRUA!$B$5:$I$957,8,FALSE)</f>
        <v>627692.30769230775</v>
      </c>
      <c r="R278" s="308">
        <f>VLOOKUP(B278,RPT_LNS_LUONG_CHE_DO!$B$5:$CE$980,74,FALSE)+VLOOKUP(B278,RPT_LNS_LUONG_CHE_DO!$B$5:$CE$980,73,FALSE)</f>
        <v>0</v>
      </c>
      <c r="S278" s="308">
        <f t="shared" si="0"/>
        <v>9025076.9230769239</v>
      </c>
      <c r="T278" s="309">
        <f>VLOOKUP(B278,RPT_BAO_HIEM!$B$5:$N$1004,11,FALSE)</f>
        <v>333280</v>
      </c>
      <c r="U278" s="309">
        <f>VLOOKUP(B278,RPT_BAO_HIEM!$B$5:$N$1004,12,FALSE)</f>
        <v>62490</v>
      </c>
      <c r="V278" s="309">
        <f>VLOOKUP(B278,RPT_BAO_HIEM!$B$5:$N$1004,13,FALSE)</f>
        <v>41660</v>
      </c>
      <c r="W278" s="310">
        <f>VLOOKUP(B278,RPT_DOAN_PHI!$B$5:$H$913,7,FALSE)</f>
        <v>83974</v>
      </c>
      <c r="X278" s="309">
        <f>VLOOKUP(B278,RPT_THUE!$B$5:$H$916,7,FALSE)</f>
        <v>0</v>
      </c>
      <c r="Y278" s="309">
        <f t="shared" si="1"/>
        <v>521404</v>
      </c>
      <c r="Z278" s="311">
        <f t="shared" si="2"/>
        <v>8503672.9230769239</v>
      </c>
      <c r="AA278" s="311"/>
      <c r="AB278" s="311"/>
      <c r="AC278" s="311">
        <f t="shared" si="3"/>
        <v>8503672.9230769239</v>
      </c>
    </row>
    <row r="279" spans="1:29" ht="17.25" customHeight="1">
      <c r="A279" s="302">
        <f t="shared" si="4"/>
        <v>274</v>
      </c>
      <c r="B279" s="303">
        <f>GD_LCD_HS_LNS!B277</f>
        <v>10719</v>
      </c>
      <c r="C279" s="303" t="str">
        <f>GD_LCD_HS_LNS!C277</f>
        <v>Nguyễn Hải Anh</v>
      </c>
      <c r="D279" s="303" t="str">
        <f>GD_LCD_HS_LNS!D277</f>
        <v>NV Lái xe - VHTTB</v>
      </c>
      <c r="E279" s="304">
        <f>VLOOKUP(B279,GD_LCD_HS_LNS!$B$4:$E$914,4,FALSE)</f>
        <v>4166000</v>
      </c>
      <c r="F279" s="305">
        <v>10320272242014</v>
      </c>
      <c r="G279" s="306">
        <f>VLOOKUP(B279,GD_CHAM_CONG!$C$6:$AN$912,38,FALSE)</f>
        <v>21</v>
      </c>
      <c r="H279" s="306">
        <f>VLOOKUP(B279,GD_CHAM_CONG!$C$6:$AS$912,39,FALSE)+VLOOKUP(B279,GD_CHAM_CONG!$C$6:$AS$912,40,FALSE)+VLOOKUP(B279,GD_CHAM_CONG!$C$6:$AS$912,41,FALSE)+VLOOKUP(B279,GD_CHAM_CONG!$C$6:$AS$912,42,FALSE)+VLOOKUP(B279,GD_CHAM_CONG!$C$6:$AS$912,43,FALSE)</f>
        <v>0</v>
      </c>
      <c r="I279" s="306">
        <f>VLOOKUP(B279,GD_CHAM_CONG!$C$6:$AV$912,44,FALSE)+VLOOKUP(B279,GD_CHAM_CONG!$C$6:$AV$912,45,FALSE)+VLOOKUP(B279,GD_CHAM_CONG!$C$6:$AV$912,46,FALSE)</f>
        <v>0</v>
      </c>
      <c r="J279" s="306">
        <f>VLOOKUP(B279,GD_CHAM_CONG!$C$6:$AW$912,47,FALSE)</f>
        <v>0</v>
      </c>
      <c r="K279" s="306">
        <f>VLOOKUP(B279,GD_CHAM_CONG!$C$6:$AZ$912,47,FALSE)+VLOOKUP(B279,GD_CHAM_CONG!$C$6:$AZ$912,48,FALSE)</f>
        <v>5</v>
      </c>
      <c r="L279" s="306">
        <f>VLOOKUP(B279,GD_CHAM_CONG!$C$6:$BF$912,50,FALSE)+VLOOKUP(B279,GD_CHAM_CONG!$C$6:$BF$912,51,FALSE)+VLOOKUP(B279,GD_CHAM_CONG!$C$6:$BF$912,52,FALSE)+VLOOKUP(B279,GD_CHAM_CONG!$C$6:$BF$912,53,FALSE)+VLOOKUP(B279,GD_CHAM_CONG!$C$6:$BF$912,54,FALSE)</f>
        <v>0</v>
      </c>
      <c r="M279" s="307">
        <f>VLOOKUP(B279,GD_CHAM_CONG!$C$1:$BJ$397,60,FALSE)</f>
        <v>1</v>
      </c>
      <c r="N279" s="308">
        <f>VLOOKUP(B279,RPT_LNS_LUONG_CHE_DO!$B$5:$BA$976,52,FALSE)</f>
        <v>6942115.384615384</v>
      </c>
      <c r="O279" s="308">
        <f>VLOOKUP(B279,RPT_LNS_LUONG_CHE_DO!$B$5:$CA$976,78,FALSE)</f>
        <v>801153.84615384624</v>
      </c>
      <c r="P279" s="308">
        <f>VLOOKUP(B279,RPT_PHU_CAP_TN!$B$5:$G$916,6,FALSE)</f>
        <v>125192.3076923077</v>
      </c>
      <c r="Q279" s="308">
        <f>VLOOKUP(B279,RPT_TIEN_AN_TRUA!$B$5:$I$957,8,FALSE)</f>
        <v>549230.76923076925</v>
      </c>
      <c r="R279" s="308">
        <f>VLOOKUP(B279,RPT_LNS_LUONG_CHE_DO!$B$5:$CE$980,74,FALSE)+VLOOKUP(B279,RPT_LNS_LUONG_CHE_DO!$B$5:$CE$980,73,FALSE)</f>
        <v>0</v>
      </c>
      <c r="S279" s="308">
        <f t="shared" si="0"/>
        <v>8417692.307692308</v>
      </c>
      <c r="T279" s="309">
        <f>VLOOKUP(B279,RPT_BAO_HIEM!$B$5:$N$1004,11,FALSE)</f>
        <v>333280</v>
      </c>
      <c r="U279" s="309">
        <f>VLOOKUP(B279,RPT_BAO_HIEM!$B$5:$N$1004,12,FALSE)</f>
        <v>62490</v>
      </c>
      <c r="V279" s="309">
        <f>VLOOKUP(B279,RPT_BAO_HIEM!$B$5:$N$1004,13,FALSE)</f>
        <v>41660</v>
      </c>
      <c r="W279" s="310">
        <f>VLOOKUP(B279,RPT_DOAN_PHI!$B$5:$H$913,7,FALSE)</f>
        <v>78685</v>
      </c>
      <c r="X279" s="309">
        <f>VLOOKUP(B279,RPT_THUE!$B$5:$H$916,7,FALSE)</f>
        <v>0</v>
      </c>
      <c r="Y279" s="309">
        <f t="shared" si="1"/>
        <v>516115</v>
      </c>
      <c r="Z279" s="311">
        <f t="shared" si="2"/>
        <v>7901577.307692308</v>
      </c>
      <c r="AA279" s="311"/>
      <c r="AB279" s="311"/>
      <c r="AC279" s="311">
        <f t="shared" si="3"/>
        <v>7901577.307692308</v>
      </c>
    </row>
    <row r="280" spans="1:29" ht="17.25" customHeight="1">
      <c r="A280" s="302">
        <f t="shared" si="4"/>
        <v>275</v>
      </c>
      <c r="B280" s="303">
        <f>GD_LCD_HS_LNS!B278</f>
        <v>10720</v>
      </c>
      <c r="C280" s="303" t="str">
        <f>GD_LCD_HS_LNS!C278</f>
        <v>Bùi Kiên Trung</v>
      </c>
      <c r="D280" s="303" t="str">
        <f>GD_LCD_HS_LNS!D278</f>
        <v>NV Lái xe - VHTTB</v>
      </c>
      <c r="E280" s="304">
        <f>VLOOKUP(B280,GD_LCD_HS_LNS!$B$4:$E$914,4,FALSE)</f>
        <v>4166000</v>
      </c>
      <c r="F280" s="305">
        <v>10522156672011</v>
      </c>
      <c r="G280" s="306">
        <f>VLOOKUP(B280,GD_CHAM_CONG!$C$6:$AN$912,38,FALSE)</f>
        <v>26</v>
      </c>
      <c r="H280" s="306">
        <f>VLOOKUP(B280,GD_CHAM_CONG!$C$6:$AS$912,39,FALSE)+VLOOKUP(B280,GD_CHAM_CONG!$C$6:$AS$912,40,FALSE)+VLOOKUP(B280,GD_CHAM_CONG!$C$6:$AS$912,41,FALSE)+VLOOKUP(B280,GD_CHAM_CONG!$C$6:$AS$912,42,FALSE)+VLOOKUP(B280,GD_CHAM_CONG!$C$6:$AS$912,43,FALSE)</f>
        <v>0</v>
      </c>
      <c r="I280" s="306">
        <f>VLOOKUP(B280,GD_CHAM_CONG!$C$6:$AV$912,44,FALSE)+VLOOKUP(B280,GD_CHAM_CONG!$C$6:$AV$912,45,FALSE)+VLOOKUP(B280,GD_CHAM_CONG!$C$6:$AV$912,46,FALSE)</f>
        <v>0</v>
      </c>
      <c r="J280" s="306">
        <f>VLOOKUP(B280,GD_CHAM_CONG!$C$6:$AW$912,47,FALSE)</f>
        <v>0</v>
      </c>
      <c r="K280" s="306">
        <f>VLOOKUP(B280,GD_CHAM_CONG!$C$6:$AZ$912,47,FALSE)+VLOOKUP(B280,GD_CHAM_CONG!$C$6:$AZ$912,48,FALSE)</f>
        <v>0</v>
      </c>
      <c r="L280" s="306">
        <f>VLOOKUP(B280,GD_CHAM_CONG!$C$6:$BF$912,50,FALSE)+VLOOKUP(B280,GD_CHAM_CONG!$C$6:$BF$912,51,FALSE)+VLOOKUP(B280,GD_CHAM_CONG!$C$6:$BF$912,52,FALSE)+VLOOKUP(B280,GD_CHAM_CONG!$C$6:$BF$912,53,FALSE)+VLOOKUP(B280,GD_CHAM_CONG!$C$6:$BF$912,54,FALSE)</f>
        <v>0</v>
      </c>
      <c r="M280" s="307">
        <f>VLOOKUP(B280,GD_CHAM_CONG!$C$1:$BJ$397,60,FALSE)</f>
        <v>1</v>
      </c>
      <c r="N280" s="308">
        <f>VLOOKUP(B280,RPT_LNS_LUONG_CHE_DO!$B$5:$BA$976,52,FALSE)</f>
        <v>8595000</v>
      </c>
      <c r="O280" s="308">
        <f>VLOOKUP(B280,RPT_LNS_LUONG_CHE_DO!$B$5:$CA$976,78,FALSE)</f>
        <v>0</v>
      </c>
      <c r="P280" s="308">
        <f>VLOOKUP(B280,RPT_PHU_CAP_TN!$B$5:$G$916,6,FALSE)</f>
        <v>0</v>
      </c>
      <c r="Q280" s="308">
        <f>VLOOKUP(B280,RPT_TIEN_AN_TRUA!$B$5:$I$957,8,FALSE)</f>
        <v>680000</v>
      </c>
      <c r="R280" s="308">
        <f>VLOOKUP(B280,RPT_LNS_LUONG_CHE_DO!$B$5:$CE$980,74,FALSE)+VLOOKUP(B280,RPT_LNS_LUONG_CHE_DO!$B$5:$CE$980,73,FALSE)</f>
        <v>0</v>
      </c>
      <c r="S280" s="308">
        <f t="shared" si="0"/>
        <v>9275000</v>
      </c>
      <c r="T280" s="309">
        <f>VLOOKUP(B280,RPT_BAO_HIEM!$B$5:$N$1004,11,FALSE)</f>
        <v>333280</v>
      </c>
      <c r="U280" s="309">
        <f>VLOOKUP(B280,RPT_BAO_HIEM!$B$5:$N$1004,12,FALSE)</f>
        <v>62490</v>
      </c>
      <c r="V280" s="309">
        <f>VLOOKUP(B280,RPT_BAO_HIEM!$B$5:$N$1004,13,FALSE)</f>
        <v>41660</v>
      </c>
      <c r="W280" s="310">
        <f>VLOOKUP(B280,RPT_DOAN_PHI!$B$5:$H$913,7,FALSE)</f>
        <v>85950</v>
      </c>
      <c r="X280" s="309">
        <f>VLOOKUP(B280,RPT_THUE!$B$5:$H$916,7,FALSE)</f>
        <v>0</v>
      </c>
      <c r="Y280" s="309">
        <f t="shared" si="1"/>
        <v>523380</v>
      </c>
      <c r="Z280" s="311">
        <f t="shared" si="2"/>
        <v>8751620</v>
      </c>
      <c r="AA280" s="311"/>
      <c r="AB280" s="311"/>
      <c r="AC280" s="311">
        <f t="shared" si="3"/>
        <v>8751620</v>
      </c>
    </row>
    <row r="281" spans="1:29" ht="17.25" customHeight="1">
      <c r="A281" s="302">
        <f t="shared" si="4"/>
        <v>276</v>
      </c>
      <c r="B281" s="303">
        <f>GD_LCD_HS_LNS!B279</f>
        <v>10721</v>
      </c>
      <c r="C281" s="303" t="str">
        <f>GD_LCD_HS_LNS!C279</f>
        <v>Vũ Quốc Cường</v>
      </c>
      <c r="D281" s="303" t="str">
        <f>GD_LCD_HS_LNS!D279</f>
        <v>NV Lái xe - VHTTB</v>
      </c>
      <c r="E281" s="304">
        <f>VLOOKUP(B281,GD_LCD_HS_LNS!$B$4:$E$914,4,FALSE)</f>
        <v>4921000</v>
      </c>
      <c r="F281" s="305">
        <v>10522162892015</v>
      </c>
      <c r="G281" s="306">
        <f>VLOOKUP(B281,GD_CHAM_CONG!$C$6:$AN$912,38,FALSE)</f>
        <v>26</v>
      </c>
      <c r="H281" s="306">
        <f>VLOOKUP(B281,GD_CHAM_CONG!$C$6:$AS$912,39,FALSE)+VLOOKUP(B281,GD_CHAM_CONG!$C$6:$AS$912,40,FALSE)+VLOOKUP(B281,GD_CHAM_CONG!$C$6:$AS$912,41,FALSE)+VLOOKUP(B281,GD_CHAM_CONG!$C$6:$AS$912,42,FALSE)+VLOOKUP(B281,GD_CHAM_CONG!$C$6:$AS$912,43,FALSE)</f>
        <v>0</v>
      </c>
      <c r="I281" s="306">
        <f>VLOOKUP(B281,GD_CHAM_CONG!$C$6:$AV$912,44,FALSE)+VLOOKUP(B281,GD_CHAM_CONG!$C$6:$AV$912,45,FALSE)+VLOOKUP(B281,GD_CHAM_CONG!$C$6:$AV$912,46,FALSE)</f>
        <v>0</v>
      </c>
      <c r="J281" s="306">
        <f>VLOOKUP(B281,GD_CHAM_CONG!$C$6:$AW$912,47,FALSE)</f>
        <v>0</v>
      </c>
      <c r="K281" s="306">
        <f>VLOOKUP(B281,GD_CHAM_CONG!$C$6:$AZ$912,47,FALSE)+VLOOKUP(B281,GD_CHAM_CONG!$C$6:$AZ$912,48,FALSE)</f>
        <v>0</v>
      </c>
      <c r="L281" s="306">
        <f>VLOOKUP(B281,GD_CHAM_CONG!$C$6:$BF$912,50,FALSE)+VLOOKUP(B281,GD_CHAM_CONG!$C$6:$BF$912,51,FALSE)+VLOOKUP(B281,GD_CHAM_CONG!$C$6:$BF$912,52,FALSE)+VLOOKUP(B281,GD_CHAM_CONG!$C$6:$BF$912,53,FALSE)+VLOOKUP(B281,GD_CHAM_CONG!$C$6:$BF$912,54,FALSE)</f>
        <v>0</v>
      </c>
      <c r="M281" s="307">
        <f>VLOOKUP(B281,GD_CHAM_CONG!$C$1:$BJ$397,60,FALSE)</f>
        <v>1</v>
      </c>
      <c r="N281" s="308">
        <f>VLOOKUP(B281,RPT_LNS_LUONG_CHE_DO!$B$5:$BA$976,52,FALSE)</f>
        <v>8100000</v>
      </c>
      <c r="O281" s="308">
        <f>VLOOKUP(B281,RPT_LNS_LUONG_CHE_DO!$B$5:$CA$976,78,FALSE)</f>
        <v>0</v>
      </c>
      <c r="P281" s="308">
        <f>VLOOKUP(B281,RPT_PHU_CAP_TN!$B$5:$G$916,6,FALSE)</f>
        <v>0</v>
      </c>
      <c r="Q281" s="308">
        <f>VLOOKUP(B281,RPT_TIEN_AN_TRUA!$B$5:$I$957,8,FALSE)</f>
        <v>680000</v>
      </c>
      <c r="R281" s="308">
        <f>VLOOKUP(B281,RPT_LNS_LUONG_CHE_DO!$B$5:$CE$980,74,FALSE)+VLOOKUP(B281,RPT_LNS_LUONG_CHE_DO!$B$5:$CE$980,73,FALSE)</f>
        <v>0</v>
      </c>
      <c r="S281" s="308">
        <f t="shared" si="0"/>
        <v>8780000</v>
      </c>
      <c r="T281" s="309">
        <f>VLOOKUP(B281,RPT_BAO_HIEM!$B$5:$N$1004,11,FALSE)</f>
        <v>393680</v>
      </c>
      <c r="U281" s="309">
        <f>VLOOKUP(B281,RPT_BAO_HIEM!$B$5:$N$1004,12,FALSE)</f>
        <v>73815</v>
      </c>
      <c r="V281" s="309">
        <f>VLOOKUP(B281,RPT_BAO_HIEM!$B$5:$N$1004,13,FALSE)</f>
        <v>49210</v>
      </c>
      <c r="W281" s="310">
        <f>VLOOKUP(B281,RPT_DOAN_PHI!$B$5:$H$913,7,FALSE)</f>
        <v>81000</v>
      </c>
      <c r="X281" s="309">
        <f>VLOOKUP(B281,RPT_THUE!$B$5:$H$916,7,FALSE)</f>
        <v>0</v>
      </c>
      <c r="Y281" s="309">
        <f t="shared" si="1"/>
        <v>597705</v>
      </c>
      <c r="Z281" s="311">
        <f t="shared" si="2"/>
        <v>8182295</v>
      </c>
      <c r="AA281" s="311"/>
      <c r="AB281" s="311"/>
      <c r="AC281" s="311">
        <f t="shared" si="3"/>
        <v>8182295</v>
      </c>
    </row>
    <row r="282" spans="1:29" ht="17.25" customHeight="1">
      <c r="A282" s="302">
        <f t="shared" si="4"/>
        <v>277</v>
      </c>
      <c r="B282" s="303">
        <f>GD_LCD_HS_LNS!B280</f>
        <v>10722</v>
      </c>
      <c r="C282" s="303" t="str">
        <f>GD_LCD_HS_LNS!C280</f>
        <v>Vũ Văn Dương</v>
      </c>
      <c r="D282" s="303" t="str">
        <f>GD_LCD_HS_LNS!D280</f>
        <v>NV Lái xe - VHTTB</v>
      </c>
      <c r="E282" s="304">
        <f>VLOOKUP(B282,GD_LCD_HS_LNS!$B$4:$E$914,4,FALSE)</f>
        <v>4166000</v>
      </c>
      <c r="F282" s="305">
        <v>10522162900018</v>
      </c>
      <c r="G282" s="306">
        <f>VLOOKUP(B282,GD_CHAM_CONG!$C$6:$AN$912,38,FALSE)</f>
        <v>26</v>
      </c>
      <c r="H282" s="306">
        <f>VLOOKUP(B282,GD_CHAM_CONG!$C$6:$AS$912,39,FALSE)+VLOOKUP(B282,GD_CHAM_CONG!$C$6:$AS$912,40,FALSE)+VLOOKUP(B282,GD_CHAM_CONG!$C$6:$AS$912,41,FALSE)+VLOOKUP(B282,GD_CHAM_CONG!$C$6:$AS$912,42,FALSE)+VLOOKUP(B282,GD_CHAM_CONG!$C$6:$AS$912,43,FALSE)</f>
        <v>0</v>
      </c>
      <c r="I282" s="306">
        <f>VLOOKUP(B282,GD_CHAM_CONG!$C$6:$AV$912,44,FALSE)+VLOOKUP(B282,GD_CHAM_CONG!$C$6:$AV$912,45,FALSE)+VLOOKUP(B282,GD_CHAM_CONG!$C$6:$AV$912,46,FALSE)</f>
        <v>0</v>
      </c>
      <c r="J282" s="306">
        <f>VLOOKUP(B282,GD_CHAM_CONG!$C$6:$AW$912,47,FALSE)</f>
        <v>0</v>
      </c>
      <c r="K282" s="306">
        <f>VLOOKUP(B282,GD_CHAM_CONG!$C$6:$AZ$912,47,FALSE)+VLOOKUP(B282,GD_CHAM_CONG!$C$6:$AZ$912,48,FALSE)</f>
        <v>0</v>
      </c>
      <c r="L282" s="306">
        <f>VLOOKUP(B282,GD_CHAM_CONG!$C$6:$BF$912,50,FALSE)+VLOOKUP(B282,GD_CHAM_CONG!$C$6:$BF$912,51,FALSE)+VLOOKUP(B282,GD_CHAM_CONG!$C$6:$BF$912,52,FALSE)+VLOOKUP(B282,GD_CHAM_CONG!$C$6:$BF$912,53,FALSE)+VLOOKUP(B282,GD_CHAM_CONG!$C$6:$BF$912,54,FALSE)</f>
        <v>0</v>
      </c>
      <c r="M282" s="307">
        <f>VLOOKUP(B282,GD_CHAM_CONG!$C$1:$BJ$397,60,FALSE)</f>
        <v>1.05</v>
      </c>
      <c r="N282" s="308">
        <f>VLOOKUP(B282,RPT_LNS_LUONG_CHE_DO!$B$5:$BA$976,52,FALSE)</f>
        <v>8505000</v>
      </c>
      <c r="O282" s="308">
        <f>VLOOKUP(B282,RPT_LNS_LUONG_CHE_DO!$B$5:$CA$976,78,FALSE)</f>
        <v>0</v>
      </c>
      <c r="P282" s="308">
        <f>VLOOKUP(B282,RPT_PHU_CAP_TN!$B$5:$G$916,6,FALSE)</f>
        <v>0</v>
      </c>
      <c r="Q282" s="308">
        <f>VLOOKUP(B282,RPT_TIEN_AN_TRUA!$B$5:$I$957,8,FALSE)</f>
        <v>680000</v>
      </c>
      <c r="R282" s="308">
        <f>VLOOKUP(B282,RPT_LNS_LUONG_CHE_DO!$B$5:$CE$980,74,FALSE)+VLOOKUP(B282,RPT_LNS_LUONG_CHE_DO!$B$5:$CE$980,73,FALSE)</f>
        <v>0</v>
      </c>
      <c r="S282" s="308">
        <f t="shared" si="0"/>
        <v>9185000</v>
      </c>
      <c r="T282" s="309">
        <f>VLOOKUP(B282,RPT_BAO_HIEM!$B$5:$N$1004,11,FALSE)</f>
        <v>333280</v>
      </c>
      <c r="U282" s="309">
        <f>VLOOKUP(B282,RPT_BAO_HIEM!$B$5:$N$1004,12,FALSE)</f>
        <v>62490</v>
      </c>
      <c r="V282" s="309">
        <f>VLOOKUP(B282,RPT_BAO_HIEM!$B$5:$N$1004,13,FALSE)</f>
        <v>41660</v>
      </c>
      <c r="W282" s="310">
        <f>VLOOKUP(B282,RPT_DOAN_PHI!$B$5:$H$913,7,FALSE)</f>
        <v>85050</v>
      </c>
      <c r="X282" s="309">
        <f>VLOOKUP(B282,RPT_THUE!$B$5:$H$916,7,FALSE)</f>
        <v>0</v>
      </c>
      <c r="Y282" s="309">
        <f t="shared" si="1"/>
        <v>522480</v>
      </c>
      <c r="Z282" s="311">
        <f t="shared" si="2"/>
        <v>8662520</v>
      </c>
      <c r="AA282" s="311"/>
      <c r="AB282" s="311"/>
      <c r="AC282" s="311">
        <f t="shared" si="3"/>
        <v>8662520</v>
      </c>
    </row>
    <row r="283" spans="1:29" ht="17.25" customHeight="1">
      <c r="A283" s="302">
        <f t="shared" si="4"/>
        <v>278</v>
      </c>
      <c r="B283" s="303">
        <f>GD_LCD_HS_LNS!B281</f>
        <v>10723</v>
      </c>
      <c r="C283" s="303" t="str">
        <f>GD_LCD_HS_LNS!C281</f>
        <v>Vũ Văn Thái</v>
      </c>
      <c r="D283" s="303" t="str">
        <f>GD_LCD_HS_LNS!D281</f>
        <v>NV Lái xe - VHTTB</v>
      </c>
      <c r="E283" s="304">
        <f>VLOOKUP(B283,GD_LCD_HS_LNS!$B$4:$E$914,4,FALSE)</f>
        <v>4166000</v>
      </c>
      <c r="F283" s="305">
        <v>10520767892014</v>
      </c>
      <c r="G283" s="306">
        <f>VLOOKUP(B283,GD_CHAM_CONG!$C$6:$AN$912,38,FALSE)</f>
        <v>26</v>
      </c>
      <c r="H283" s="306">
        <f>VLOOKUP(B283,GD_CHAM_CONG!$C$6:$AS$912,39,FALSE)+VLOOKUP(B283,GD_CHAM_CONG!$C$6:$AS$912,40,FALSE)+VLOOKUP(B283,GD_CHAM_CONG!$C$6:$AS$912,41,FALSE)+VLOOKUP(B283,GD_CHAM_CONG!$C$6:$AS$912,42,FALSE)+VLOOKUP(B283,GD_CHAM_CONG!$C$6:$AS$912,43,FALSE)</f>
        <v>0</v>
      </c>
      <c r="I283" s="306">
        <f>VLOOKUP(B283,GD_CHAM_CONG!$C$6:$AV$912,44,FALSE)+VLOOKUP(B283,GD_CHAM_CONG!$C$6:$AV$912,45,FALSE)+VLOOKUP(B283,GD_CHAM_CONG!$C$6:$AV$912,46,FALSE)</f>
        <v>0</v>
      </c>
      <c r="J283" s="306">
        <f>VLOOKUP(B283,GD_CHAM_CONG!$C$6:$AW$912,47,FALSE)</f>
        <v>0</v>
      </c>
      <c r="K283" s="306">
        <f>VLOOKUP(B283,GD_CHAM_CONG!$C$6:$AZ$912,47,FALSE)+VLOOKUP(B283,GD_CHAM_CONG!$C$6:$AZ$912,48,FALSE)</f>
        <v>0</v>
      </c>
      <c r="L283" s="306">
        <f>VLOOKUP(B283,GD_CHAM_CONG!$C$6:$BF$912,50,FALSE)+VLOOKUP(B283,GD_CHAM_CONG!$C$6:$BF$912,51,FALSE)+VLOOKUP(B283,GD_CHAM_CONG!$C$6:$BF$912,52,FALSE)+VLOOKUP(B283,GD_CHAM_CONG!$C$6:$BF$912,53,FALSE)+VLOOKUP(B283,GD_CHAM_CONG!$C$6:$BF$912,54,FALSE)</f>
        <v>0</v>
      </c>
      <c r="M283" s="307">
        <f>VLOOKUP(B283,GD_CHAM_CONG!$C$1:$BJ$397,60,FALSE)</f>
        <v>1</v>
      </c>
      <c r="N283" s="308">
        <f>VLOOKUP(B283,RPT_LNS_LUONG_CHE_DO!$B$5:$BA$976,52,FALSE)</f>
        <v>8595000</v>
      </c>
      <c r="O283" s="308">
        <f>VLOOKUP(B283,RPT_LNS_LUONG_CHE_DO!$B$5:$CA$976,78,FALSE)</f>
        <v>0</v>
      </c>
      <c r="P283" s="308">
        <f>VLOOKUP(B283,RPT_PHU_CAP_TN!$B$5:$G$916,6,FALSE)</f>
        <v>0</v>
      </c>
      <c r="Q283" s="308">
        <f>VLOOKUP(B283,RPT_TIEN_AN_TRUA!$B$5:$I$957,8,FALSE)</f>
        <v>680000</v>
      </c>
      <c r="R283" s="308">
        <f>VLOOKUP(B283,RPT_LNS_LUONG_CHE_DO!$B$5:$CE$980,74,FALSE)+VLOOKUP(B283,RPT_LNS_LUONG_CHE_DO!$B$5:$CE$980,73,FALSE)</f>
        <v>0</v>
      </c>
      <c r="S283" s="308">
        <f t="shared" si="0"/>
        <v>9275000</v>
      </c>
      <c r="T283" s="309">
        <f>VLOOKUP(B283,RPT_BAO_HIEM!$B$5:$N$1004,11,FALSE)</f>
        <v>333280</v>
      </c>
      <c r="U283" s="309">
        <f>VLOOKUP(B283,RPT_BAO_HIEM!$B$5:$N$1004,12,FALSE)</f>
        <v>62490</v>
      </c>
      <c r="V283" s="309">
        <f>VLOOKUP(B283,RPT_BAO_HIEM!$B$5:$N$1004,13,FALSE)</f>
        <v>41660</v>
      </c>
      <c r="W283" s="310">
        <f>VLOOKUP(B283,RPT_DOAN_PHI!$B$5:$H$913,7,FALSE)</f>
        <v>85950</v>
      </c>
      <c r="X283" s="309">
        <f>VLOOKUP(B283,RPT_THUE!$B$5:$H$916,7,FALSE)</f>
        <v>0</v>
      </c>
      <c r="Y283" s="309">
        <f t="shared" si="1"/>
        <v>523380</v>
      </c>
      <c r="Z283" s="311">
        <f t="shared" si="2"/>
        <v>8751620</v>
      </c>
      <c r="AA283" s="311"/>
      <c r="AB283" s="311"/>
      <c r="AC283" s="311">
        <f t="shared" si="3"/>
        <v>8751620</v>
      </c>
    </row>
    <row r="284" spans="1:29" ht="17.25" customHeight="1">
      <c r="A284" s="302">
        <f t="shared" si="4"/>
        <v>279</v>
      </c>
      <c r="B284" s="303">
        <f>GD_LCD_HS_LNS!B282</f>
        <v>10725</v>
      </c>
      <c r="C284" s="303" t="str">
        <f>GD_LCD_HS_LNS!C282</f>
        <v>Phạm Quang Sơn</v>
      </c>
      <c r="D284" s="303" t="str">
        <f>GD_LCD_HS_LNS!D282</f>
        <v>NV Lái xe - VHTTB</v>
      </c>
      <c r="E284" s="304">
        <f>VLOOKUP(B284,GD_LCD_HS_LNS!$B$4:$E$914,4,FALSE)</f>
        <v>4921000</v>
      </c>
      <c r="F284" s="305">
        <v>10522162913012</v>
      </c>
      <c r="G284" s="306">
        <f>VLOOKUP(B284,GD_CHAM_CONG!$C$6:$AN$912,38,FALSE)</f>
        <v>26</v>
      </c>
      <c r="H284" s="306">
        <f>VLOOKUP(B284,GD_CHAM_CONG!$C$6:$AS$912,39,FALSE)+VLOOKUP(B284,GD_CHAM_CONG!$C$6:$AS$912,40,FALSE)+VLOOKUP(B284,GD_CHAM_CONG!$C$6:$AS$912,41,FALSE)+VLOOKUP(B284,GD_CHAM_CONG!$C$6:$AS$912,42,FALSE)+VLOOKUP(B284,GD_CHAM_CONG!$C$6:$AS$912,43,FALSE)</f>
        <v>0</v>
      </c>
      <c r="I284" s="306">
        <f>VLOOKUP(B284,GD_CHAM_CONG!$C$6:$AV$912,44,FALSE)+VLOOKUP(B284,GD_CHAM_CONG!$C$6:$AV$912,45,FALSE)+VLOOKUP(B284,GD_CHAM_CONG!$C$6:$AV$912,46,FALSE)</f>
        <v>0</v>
      </c>
      <c r="J284" s="306">
        <f>VLOOKUP(B284,GD_CHAM_CONG!$C$6:$AW$912,47,FALSE)</f>
        <v>0</v>
      </c>
      <c r="K284" s="306">
        <f>VLOOKUP(B284,GD_CHAM_CONG!$C$6:$AZ$912,47,FALSE)+VLOOKUP(B284,GD_CHAM_CONG!$C$6:$AZ$912,48,FALSE)</f>
        <v>0</v>
      </c>
      <c r="L284" s="306">
        <f>VLOOKUP(B284,GD_CHAM_CONG!$C$6:$BF$912,50,FALSE)+VLOOKUP(B284,GD_CHAM_CONG!$C$6:$BF$912,51,FALSE)+VLOOKUP(B284,GD_CHAM_CONG!$C$6:$BF$912,52,FALSE)+VLOOKUP(B284,GD_CHAM_CONG!$C$6:$BF$912,53,FALSE)+VLOOKUP(B284,GD_CHAM_CONG!$C$6:$BF$912,54,FALSE)</f>
        <v>0</v>
      </c>
      <c r="M284" s="307">
        <f>VLOOKUP(B284,GD_CHAM_CONG!$C$1:$BJ$397,60,FALSE)</f>
        <v>1</v>
      </c>
      <c r="N284" s="308">
        <f>VLOOKUP(B284,RPT_LNS_LUONG_CHE_DO!$B$5:$BA$976,52,FALSE)</f>
        <v>8100000</v>
      </c>
      <c r="O284" s="308">
        <f>VLOOKUP(B284,RPT_LNS_LUONG_CHE_DO!$B$5:$CA$976,78,FALSE)</f>
        <v>0</v>
      </c>
      <c r="P284" s="308">
        <f>VLOOKUP(B284,RPT_PHU_CAP_TN!$B$5:$G$916,6,FALSE)</f>
        <v>0</v>
      </c>
      <c r="Q284" s="308">
        <f>VLOOKUP(B284,RPT_TIEN_AN_TRUA!$B$5:$I$957,8,FALSE)</f>
        <v>680000</v>
      </c>
      <c r="R284" s="308">
        <f>VLOOKUP(B284,RPT_LNS_LUONG_CHE_DO!$B$5:$CE$980,74,FALSE)+VLOOKUP(B284,RPT_LNS_LUONG_CHE_DO!$B$5:$CE$980,73,FALSE)</f>
        <v>0</v>
      </c>
      <c r="S284" s="308">
        <f t="shared" si="0"/>
        <v>8780000</v>
      </c>
      <c r="T284" s="309">
        <f>VLOOKUP(B284,RPT_BAO_HIEM!$B$5:$N$1004,11,FALSE)</f>
        <v>393680</v>
      </c>
      <c r="U284" s="309">
        <f>VLOOKUP(B284,RPT_BAO_HIEM!$B$5:$N$1004,12,FALSE)</f>
        <v>73815</v>
      </c>
      <c r="V284" s="309">
        <f>VLOOKUP(B284,RPT_BAO_HIEM!$B$5:$N$1004,13,FALSE)</f>
        <v>49210</v>
      </c>
      <c r="W284" s="310">
        <f>VLOOKUP(B284,RPT_DOAN_PHI!$B$5:$H$913,7,FALSE)</f>
        <v>81000</v>
      </c>
      <c r="X284" s="309">
        <f>VLOOKUP(B284,RPT_THUE!$B$5:$H$916,7,FALSE)</f>
        <v>0</v>
      </c>
      <c r="Y284" s="309">
        <f t="shared" si="1"/>
        <v>597705</v>
      </c>
      <c r="Z284" s="311">
        <f t="shared" si="2"/>
        <v>8182295</v>
      </c>
      <c r="AA284" s="311"/>
      <c r="AB284" s="311"/>
      <c r="AC284" s="311">
        <f t="shared" si="3"/>
        <v>8182295</v>
      </c>
    </row>
    <row r="285" spans="1:29" ht="17.25" customHeight="1">
      <c r="A285" s="302">
        <f t="shared" si="4"/>
        <v>280</v>
      </c>
      <c r="B285" s="303">
        <f>GD_LCD_HS_LNS!B283</f>
        <v>10726</v>
      </c>
      <c r="C285" s="303" t="str">
        <f>GD_LCD_HS_LNS!C283</f>
        <v>Vũ Mạnh Hùng</v>
      </c>
      <c r="D285" s="303" t="str">
        <f>GD_LCD_HS_LNS!D283</f>
        <v>NV Lái xe - VHTTB</v>
      </c>
      <c r="E285" s="304">
        <f>VLOOKUP(B285,GD_LCD_HS_LNS!$B$4:$E$914,4,FALSE)</f>
        <v>4166000</v>
      </c>
      <c r="F285" s="305">
        <v>10523498946012</v>
      </c>
      <c r="G285" s="306">
        <f>VLOOKUP(B285,GD_CHAM_CONG!$C$6:$AN$912,38,FALSE)</f>
        <v>26</v>
      </c>
      <c r="H285" s="306">
        <f>VLOOKUP(B285,GD_CHAM_CONG!$C$6:$AS$912,39,FALSE)+VLOOKUP(B285,GD_CHAM_CONG!$C$6:$AS$912,40,FALSE)+VLOOKUP(B285,GD_CHAM_CONG!$C$6:$AS$912,41,FALSE)+VLOOKUP(B285,GD_CHAM_CONG!$C$6:$AS$912,42,FALSE)+VLOOKUP(B285,GD_CHAM_CONG!$C$6:$AS$912,43,FALSE)</f>
        <v>0</v>
      </c>
      <c r="I285" s="306">
        <f>VLOOKUP(B285,GD_CHAM_CONG!$C$6:$AV$912,44,FALSE)+VLOOKUP(B285,GD_CHAM_CONG!$C$6:$AV$912,45,FALSE)+VLOOKUP(B285,GD_CHAM_CONG!$C$6:$AV$912,46,FALSE)</f>
        <v>0</v>
      </c>
      <c r="J285" s="306">
        <f>VLOOKUP(B285,GD_CHAM_CONG!$C$6:$AW$912,47,FALSE)</f>
        <v>0</v>
      </c>
      <c r="K285" s="306">
        <f>VLOOKUP(B285,GD_CHAM_CONG!$C$6:$AZ$912,47,FALSE)+VLOOKUP(B285,GD_CHAM_CONG!$C$6:$AZ$912,48,FALSE)</f>
        <v>0</v>
      </c>
      <c r="L285" s="306">
        <f>VLOOKUP(B285,GD_CHAM_CONG!$C$6:$BF$912,50,FALSE)+VLOOKUP(B285,GD_CHAM_CONG!$C$6:$BF$912,51,FALSE)+VLOOKUP(B285,GD_CHAM_CONG!$C$6:$BF$912,52,FALSE)+VLOOKUP(B285,GD_CHAM_CONG!$C$6:$BF$912,53,FALSE)+VLOOKUP(B285,GD_CHAM_CONG!$C$6:$BF$912,54,FALSE)</f>
        <v>0</v>
      </c>
      <c r="M285" s="307">
        <f>VLOOKUP(B285,GD_CHAM_CONG!$C$1:$BJ$397,60,FALSE)</f>
        <v>0.97</v>
      </c>
      <c r="N285" s="308">
        <f>VLOOKUP(B285,RPT_LNS_LUONG_CHE_DO!$B$5:$BA$976,52,FALSE)</f>
        <v>7857000</v>
      </c>
      <c r="O285" s="308">
        <f>VLOOKUP(B285,RPT_LNS_LUONG_CHE_DO!$B$5:$CA$976,78,FALSE)</f>
        <v>0</v>
      </c>
      <c r="P285" s="308">
        <f>VLOOKUP(B285,RPT_PHU_CAP_TN!$B$5:$G$916,6,FALSE)</f>
        <v>0</v>
      </c>
      <c r="Q285" s="308">
        <f>VLOOKUP(B285,RPT_TIEN_AN_TRUA!$B$5:$I$957,8,FALSE)</f>
        <v>680000</v>
      </c>
      <c r="R285" s="308">
        <f>VLOOKUP(B285,RPT_LNS_LUONG_CHE_DO!$B$5:$CE$980,74,FALSE)+VLOOKUP(B285,RPT_LNS_LUONG_CHE_DO!$B$5:$CE$980,73,FALSE)</f>
        <v>0</v>
      </c>
      <c r="S285" s="308">
        <f t="shared" si="0"/>
        <v>8537000</v>
      </c>
      <c r="T285" s="309">
        <f>VLOOKUP(B285,RPT_BAO_HIEM!$B$5:$N$1004,11,FALSE)</f>
        <v>333280</v>
      </c>
      <c r="U285" s="309">
        <f>VLOOKUP(B285,RPT_BAO_HIEM!$B$5:$N$1004,12,FALSE)</f>
        <v>62490</v>
      </c>
      <c r="V285" s="309">
        <f>VLOOKUP(B285,RPT_BAO_HIEM!$B$5:$N$1004,13,FALSE)</f>
        <v>41660</v>
      </c>
      <c r="W285" s="310">
        <f>VLOOKUP(B285,RPT_DOAN_PHI!$B$5:$H$913,7,FALSE)</f>
        <v>78570</v>
      </c>
      <c r="X285" s="309">
        <f>VLOOKUP(B285,RPT_THUE!$B$5:$H$916,7,FALSE)</f>
        <v>0</v>
      </c>
      <c r="Y285" s="309">
        <f t="shared" si="1"/>
        <v>516000</v>
      </c>
      <c r="Z285" s="311">
        <f t="shared" si="2"/>
        <v>8021000</v>
      </c>
      <c r="AA285" s="311"/>
      <c r="AB285" s="311"/>
      <c r="AC285" s="311">
        <f t="shared" si="3"/>
        <v>8021000</v>
      </c>
    </row>
    <row r="286" spans="1:29" ht="17.25" customHeight="1">
      <c r="A286" s="302">
        <f t="shared" si="4"/>
        <v>281</v>
      </c>
      <c r="B286" s="303">
        <f>GD_LCD_HS_LNS!B284</f>
        <v>10727</v>
      </c>
      <c r="C286" s="303" t="str">
        <f>GD_LCD_HS_LNS!C284</f>
        <v>Trần Mạnh Hùng</v>
      </c>
      <c r="D286" s="303" t="str">
        <f>GD_LCD_HS_LNS!D284</f>
        <v>NV Lái xe - VHTTB</v>
      </c>
      <c r="E286" s="304">
        <f>VLOOKUP(B286,GD_LCD_HS_LNS!$B$4:$E$914,4,FALSE)</f>
        <v>4166000</v>
      </c>
      <c r="F286" s="305">
        <v>10520633859010</v>
      </c>
      <c r="G286" s="306">
        <f>VLOOKUP(B286,GD_CHAM_CONG!$C$6:$AN$912,38,FALSE)</f>
        <v>26</v>
      </c>
      <c r="H286" s="306">
        <f>VLOOKUP(B286,GD_CHAM_CONG!$C$6:$AS$912,39,FALSE)+VLOOKUP(B286,GD_CHAM_CONG!$C$6:$AS$912,40,FALSE)+VLOOKUP(B286,GD_CHAM_CONG!$C$6:$AS$912,41,FALSE)+VLOOKUP(B286,GD_CHAM_CONG!$C$6:$AS$912,42,FALSE)+VLOOKUP(B286,GD_CHAM_CONG!$C$6:$AS$912,43,FALSE)</f>
        <v>0</v>
      </c>
      <c r="I286" s="306">
        <f>VLOOKUP(B286,GD_CHAM_CONG!$C$6:$AV$912,44,FALSE)+VLOOKUP(B286,GD_CHAM_CONG!$C$6:$AV$912,45,FALSE)+VLOOKUP(B286,GD_CHAM_CONG!$C$6:$AV$912,46,FALSE)</f>
        <v>0</v>
      </c>
      <c r="J286" s="306">
        <f>VLOOKUP(B286,GD_CHAM_CONG!$C$6:$AW$912,47,FALSE)</f>
        <v>0</v>
      </c>
      <c r="K286" s="306">
        <f>VLOOKUP(B286,GD_CHAM_CONG!$C$6:$AZ$912,47,FALSE)+VLOOKUP(B286,GD_CHAM_CONG!$C$6:$AZ$912,48,FALSE)</f>
        <v>0</v>
      </c>
      <c r="L286" s="306">
        <f>VLOOKUP(B286,GD_CHAM_CONG!$C$6:$BF$912,50,FALSE)+VLOOKUP(B286,GD_CHAM_CONG!$C$6:$BF$912,51,FALSE)+VLOOKUP(B286,GD_CHAM_CONG!$C$6:$BF$912,52,FALSE)+VLOOKUP(B286,GD_CHAM_CONG!$C$6:$BF$912,53,FALSE)+VLOOKUP(B286,GD_CHAM_CONG!$C$6:$BF$912,54,FALSE)</f>
        <v>0</v>
      </c>
      <c r="M286" s="307">
        <f>VLOOKUP(B286,GD_CHAM_CONG!$C$1:$BJ$397,60,FALSE)</f>
        <v>0.96</v>
      </c>
      <c r="N286" s="308">
        <f>VLOOKUP(B286,RPT_LNS_LUONG_CHE_DO!$B$5:$BA$976,52,FALSE)</f>
        <v>7689599.9999999991</v>
      </c>
      <c r="O286" s="308">
        <f>VLOOKUP(B286,RPT_LNS_LUONG_CHE_DO!$B$5:$CA$976,78,FALSE)</f>
        <v>0</v>
      </c>
      <c r="P286" s="308">
        <f>VLOOKUP(B286,RPT_PHU_CAP_TN!$B$5:$G$916,6,FALSE)</f>
        <v>0</v>
      </c>
      <c r="Q286" s="308">
        <f>VLOOKUP(B286,RPT_TIEN_AN_TRUA!$B$5:$I$957,8,FALSE)</f>
        <v>680000</v>
      </c>
      <c r="R286" s="308">
        <f>VLOOKUP(B286,RPT_LNS_LUONG_CHE_DO!$B$5:$CE$980,74,FALSE)+VLOOKUP(B286,RPT_LNS_LUONG_CHE_DO!$B$5:$CE$980,73,FALSE)</f>
        <v>0</v>
      </c>
      <c r="S286" s="308">
        <f t="shared" si="0"/>
        <v>8369599.9999999991</v>
      </c>
      <c r="T286" s="309">
        <f>VLOOKUP(B286,RPT_BAO_HIEM!$B$5:$N$1004,11,FALSE)</f>
        <v>333280</v>
      </c>
      <c r="U286" s="309">
        <f>VLOOKUP(B286,RPT_BAO_HIEM!$B$5:$N$1004,12,FALSE)</f>
        <v>62490</v>
      </c>
      <c r="V286" s="309">
        <f>VLOOKUP(B286,RPT_BAO_HIEM!$B$5:$N$1004,13,FALSE)</f>
        <v>41660</v>
      </c>
      <c r="W286" s="310">
        <f>VLOOKUP(B286,RPT_DOAN_PHI!$B$5:$H$913,7,FALSE)</f>
        <v>76896</v>
      </c>
      <c r="X286" s="309">
        <f>VLOOKUP(B286,RPT_THUE!$B$5:$H$916,7,FALSE)</f>
        <v>0</v>
      </c>
      <c r="Y286" s="309">
        <f t="shared" si="1"/>
        <v>514326</v>
      </c>
      <c r="Z286" s="311">
        <f t="shared" si="2"/>
        <v>7855273.9999999991</v>
      </c>
      <c r="AA286" s="311"/>
      <c r="AB286" s="311"/>
      <c r="AC286" s="311">
        <f t="shared" si="3"/>
        <v>7855273.9999999991</v>
      </c>
    </row>
    <row r="287" spans="1:29" ht="17.25" customHeight="1">
      <c r="A287" s="302">
        <f t="shared" si="4"/>
        <v>282</v>
      </c>
      <c r="B287" s="303">
        <f>GD_LCD_HS_LNS!B285</f>
        <v>10728</v>
      </c>
      <c r="C287" s="303" t="str">
        <f>GD_LCD_HS_LNS!C285</f>
        <v>Nguyễn Mạnh Hùng</v>
      </c>
      <c r="D287" s="303" t="str">
        <f>GD_LCD_HS_LNS!D285</f>
        <v>NV Lái xe - VHTTB</v>
      </c>
      <c r="E287" s="304">
        <f>VLOOKUP(B287,GD_LCD_HS_LNS!$B$4:$E$914,4,FALSE)</f>
        <v>4166000</v>
      </c>
      <c r="F287" s="305">
        <v>10522162904013</v>
      </c>
      <c r="G287" s="306">
        <f>VLOOKUP(B287,GD_CHAM_CONG!$C$6:$AN$912,38,FALSE)</f>
        <v>18</v>
      </c>
      <c r="H287" s="306">
        <f>VLOOKUP(B287,GD_CHAM_CONG!$C$6:$AS$912,39,FALSE)+VLOOKUP(B287,GD_CHAM_CONG!$C$6:$AS$912,40,FALSE)+VLOOKUP(B287,GD_CHAM_CONG!$C$6:$AS$912,41,FALSE)+VLOOKUP(B287,GD_CHAM_CONG!$C$6:$AS$912,42,FALSE)+VLOOKUP(B287,GD_CHAM_CONG!$C$6:$AS$912,43,FALSE)</f>
        <v>0</v>
      </c>
      <c r="I287" s="306">
        <f>VLOOKUP(B287,GD_CHAM_CONG!$C$6:$AV$912,44,FALSE)+VLOOKUP(B287,GD_CHAM_CONG!$C$6:$AV$912,45,FALSE)+VLOOKUP(B287,GD_CHAM_CONG!$C$6:$AV$912,46,FALSE)</f>
        <v>0</v>
      </c>
      <c r="J287" s="306">
        <f>VLOOKUP(B287,GD_CHAM_CONG!$C$6:$AW$912,47,FALSE)</f>
        <v>0</v>
      </c>
      <c r="K287" s="306">
        <f>VLOOKUP(B287,GD_CHAM_CONG!$C$6:$AZ$912,47,FALSE)+VLOOKUP(B287,GD_CHAM_CONG!$C$6:$AZ$912,48,FALSE)</f>
        <v>8</v>
      </c>
      <c r="L287" s="306">
        <f>VLOOKUP(B287,GD_CHAM_CONG!$C$6:$BF$912,50,FALSE)+VLOOKUP(B287,GD_CHAM_CONG!$C$6:$BF$912,51,FALSE)+VLOOKUP(B287,GD_CHAM_CONG!$C$6:$BF$912,52,FALSE)+VLOOKUP(B287,GD_CHAM_CONG!$C$6:$BF$912,53,FALSE)+VLOOKUP(B287,GD_CHAM_CONG!$C$6:$BF$912,54,FALSE)</f>
        <v>0</v>
      </c>
      <c r="M287" s="307">
        <f>VLOOKUP(B287,GD_CHAM_CONG!$C$1:$BJ$397,60,FALSE)</f>
        <v>1</v>
      </c>
      <c r="N287" s="308">
        <f>VLOOKUP(B287,RPT_LNS_LUONG_CHE_DO!$B$5:$BA$976,52,FALSE)</f>
        <v>5607692.307692308</v>
      </c>
      <c r="O287" s="308">
        <f>VLOOKUP(B287,RPT_LNS_LUONG_CHE_DO!$B$5:$CA$976,78,FALSE)</f>
        <v>1281846.153846154</v>
      </c>
      <c r="P287" s="308">
        <f>VLOOKUP(B287,RPT_PHU_CAP_TN!$B$5:$G$916,6,FALSE)</f>
        <v>107307.69230769231</v>
      </c>
      <c r="Q287" s="308">
        <f>VLOOKUP(B287,RPT_TIEN_AN_TRUA!$B$5:$I$957,8,FALSE)</f>
        <v>470769.23076923075</v>
      </c>
      <c r="R287" s="308">
        <f>VLOOKUP(B287,RPT_LNS_LUONG_CHE_DO!$B$5:$CE$980,74,FALSE)+VLOOKUP(B287,RPT_LNS_LUONG_CHE_DO!$B$5:$CE$980,73,FALSE)</f>
        <v>0</v>
      </c>
      <c r="S287" s="308">
        <f t="shared" si="0"/>
        <v>7467615.384615385</v>
      </c>
      <c r="T287" s="309">
        <f>VLOOKUP(B287,RPT_BAO_HIEM!$B$5:$N$1004,11,FALSE)</f>
        <v>333280</v>
      </c>
      <c r="U287" s="309">
        <f>VLOOKUP(B287,RPT_BAO_HIEM!$B$5:$N$1004,12,FALSE)</f>
        <v>62490</v>
      </c>
      <c r="V287" s="309">
        <f>VLOOKUP(B287,RPT_BAO_HIEM!$B$5:$N$1004,13,FALSE)</f>
        <v>41660</v>
      </c>
      <c r="W287" s="310">
        <f>VLOOKUP(B287,RPT_DOAN_PHI!$B$5:$H$913,7,FALSE)</f>
        <v>69968</v>
      </c>
      <c r="X287" s="309">
        <f>VLOOKUP(B287,RPT_THUE!$B$5:$H$916,7,FALSE)</f>
        <v>0</v>
      </c>
      <c r="Y287" s="309">
        <f t="shared" si="1"/>
        <v>507398</v>
      </c>
      <c r="Z287" s="311">
        <f t="shared" si="2"/>
        <v>6960217.384615385</v>
      </c>
      <c r="AA287" s="311"/>
      <c r="AB287" s="311"/>
      <c r="AC287" s="311">
        <f t="shared" si="3"/>
        <v>6960217.384615385</v>
      </c>
    </row>
    <row r="288" spans="1:29" ht="17.25" customHeight="1">
      <c r="A288" s="302">
        <f t="shared" si="4"/>
        <v>283</v>
      </c>
      <c r="B288" s="303">
        <f>GD_LCD_HS_LNS!B286</f>
        <v>10729</v>
      </c>
      <c r="C288" s="303" t="str">
        <f>GD_LCD_HS_LNS!C286</f>
        <v>Nguyễn Thanh Quyết</v>
      </c>
      <c r="D288" s="303" t="str">
        <f>GD_LCD_HS_LNS!D286</f>
        <v>NV Lái xe - VHTTB</v>
      </c>
      <c r="E288" s="304">
        <f>VLOOKUP(B288,GD_LCD_HS_LNS!$B$4:$E$914,4,FALSE)</f>
        <v>4166000</v>
      </c>
      <c r="F288" s="305">
        <v>10523640518015</v>
      </c>
      <c r="G288" s="306">
        <f>VLOOKUP(B288,GD_CHAM_CONG!$C$6:$AN$912,38,FALSE)</f>
        <v>26</v>
      </c>
      <c r="H288" s="306">
        <f>VLOOKUP(B288,GD_CHAM_CONG!$C$6:$AS$912,39,FALSE)+VLOOKUP(B288,GD_CHAM_CONG!$C$6:$AS$912,40,FALSE)+VLOOKUP(B288,GD_CHAM_CONG!$C$6:$AS$912,41,FALSE)+VLOOKUP(B288,GD_CHAM_CONG!$C$6:$AS$912,42,FALSE)+VLOOKUP(B288,GD_CHAM_CONG!$C$6:$AS$912,43,FALSE)</f>
        <v>0</v>
      </c>
      <c r="I288" s="306">
        <f>VLOOKUP(B288,GD_CHAM_CONG!$C$6:$AV$912,44,FALSE)+VLOOKUP(B288,GD_CHAM_CONG!$C$6:$AV$912,45,FALSE)+VLOOKUP(B288,GD_CHAM_CONG!$C$6:$AV$912,46,FALSE)</f>
        <v>0</v>
      </c>
      <c r="J288" s="306">
        <f>VLOOKUP(B288,GD_CHAM_CONG!$C$6:$AW$912,47,FALSE)</f>
        <v>0</v>
      </c>
      <c r="K288" s="306">
        <f>VLOOKUP(B288,GD_CHAM_CONG!$C$6:$AZ$912,47,FALSE)+VLOOKUP(B288,GD_CHAM_CONG!$C$6:$AZ$912,48,FALSE)</f>
        <v>0</v>
      </c>
      <c r="L288" s="306">
        <f>VLOOKUP(B288,GD_CHAM_CONG!$C$6:$BF$912,50,FALSE)+VLOOKUP(B288,GD_CHAM_CONG!$C$6:$BF$912,51,FALSE)+VLOOKUP(B288,GD_CHAM_CONG!$C$6:$BF$912,52,FALSE)+VLOOKUP(B288,GD_CHAM_CONG!$C$6:$BF$912,53,FALSE)+VLOOKUP(B288,GD_CHAM_CONG!$C$6:$BF$912,54,FALSE)</f>
        <v>0</v>
      </c>
      <c r="M288" s="307">
        <f>VLOOKUP(B288,GD_CHAM_CONG!$C$1:$BJ$397,60,FALSE)</f>
        <v>1</v>
      </c>
      <c r="N288" s="308">
        <f>VLOOKUP(B288,RPT_LNS_LUONG_CHE_DO!$B$5:$BA$976,52,FALSE)</f>
        <v>8100000</v>
      </c>
      <c r="O288" s="308">
        <f>VLOOKUP(B288,RPT_LNS_LUONG_CHE_DO!$B$5:$CA$976,78,FALSE)</f>
        <v>0</v>
      </c>
      <c r="P288" s="308">
        <f>VLOOKUP(B288,RPT_PHU_CAP_TN!$B$5:$G$916,6,FALSE)</f>
        <v>155000</v>
      </c>
      <c r="Q288" s="308">
        <f>VLOOKUP(B288,RPT_TIEN_AN_TRUA!$B$5:$I$957,8,FALSE)</f>
        <v>680000</v>
      </c>
      <c r="R288" s="308">
        <f>VLOOKUP(B288,RPT_LNS_LUONG_CHE_DO!$B$5:$CE$980,74,FALSE)+VLOOKUP(B288,RPT_LNS_LUONG_CHE_DO!$B$5:$CE$980,73,FALSE)</f>
        <v>0</v>
      </c>
      <c r="S288" s="308">
        <f t="shared" si="0"/>
        <v>8935000</v>
      </c>
      <c r="T288" s="309">
        <f>VLOOKUP(B288,RPT_BAO_HIEM!$B$5:$N$1004,11,FALSE)</f>
        <v>333280</v>
      </c>
      <c r="U288" s="309">
        <f>VLOOKUP(B288,RPT_BAO_HIEM!$B$5:$N$1004,12,FALSE)</f>
        <v>62490</v>
      </c>
      <c r="V288" s="309">
        <f>VLOOKUP(B288,RPT_BAO_HIEM!$B$5:$N$1004,13,FALSE)</f>
        <v>41660</v>
      </c>
      <c r="W288" s="310">
        <f>VLOOKUP(B288,RPT_DOAN_PHI!$B$5:$H$913,7,FALSE)</f>
        <v>82550</v>
      </c>
      <c r="X288" s="309">
        <f>VLOOKUP(B288,RPT_THUE!$B$5:$H$916,7,FALSE)</f>
        <v>0</v>
      </c>
      <c r="Y288" s="309">
        <f t="shared" si="1"/>
        <v>519980</v>
      </c>
      <c r="Z288" s="311">
        <f t="shared" si="2"/>
        <v>8415020</v>
      </c>
      <c r="AA288" s="311"/>
      <c r="AB288" s="311"/>
      <c r="AC288" s="311">
        <f t="shared" si="3"/>
        <v>8415020</v>
      </c>
    </row>
    <row r="289" spans="1:29" ht="17.25" customHeight="1">
      <c r="A289" s="302">
        <f t="shared" si="4"/>
        <v>284</v>
      </c>
      <c r="B289" s="303">
        <f>GD_LCD_HS_LNS!B287</f>
        <v>10730</v>
      </c>
      <c r="C289" s="303" t="str">
        <f>GD_LCD_HS_LNS!C287</f>
        <v>Nguyễn Thanh Bình</v>
      </c>
      <c r="D289" s="303" t="str">
        <f>GD_LCD_HS_LNS!D287</f>
        <v>NV Lái xe - VHTTB</v>
      </c>
      <c r="E289" s="304">
        <f>VLOOKUP(B289,GD_LCD_HS_LNS!$B$4:$E$914,4,FALSE)</f>
        <v>4166000</v>
      </c>
      <c r="F289" s="305">
        <v>10520003287019</v>
      </c>
      <c r="G289" s="306">
        <f>VLOOKUP(B289,GD_CHAM_CONG!$C$6:$AN$912,38,FALSE)</f>
        <v>16</v>
      </c>
      <c r="H289" s="306">
        <f>VLOOKUP(B289,GD_CHAM_CONG!$C$6:$AS$912,39,FALSE)+VLOOKUP(B289,GD_CHAM_CONG!$C$6:$AS$912,40,FALSE)+VLOOKUP(B289,GD_CHAM_CONG!$C$6:$AS$912,41,FALSE)+VLOOKUP(B289,GD_CHAM_CONG!$C$6:$AS$912,42,FALSE)+VLOOKUP(B289,GD_CHAM_CONG!$C$6:$AS$912,43,FALSE)</f>
        <v>0</v>
      </c>
      <c r="I289" s="306">
        <f>VLOOKUP(B289,GD_CHAM_CONG!$C$6:$AV$912,44,FALSE)+VLOOKUP(B289,GD_CHAM_CONG!$C$6:$AV$912,45,FALSE)+VLOOKUP(B289,GD_CHAM_CONG!$C$6:$AV$912,46,FALSE)</f>
        <v>0</v>
      </c>
      <c r="J289" s="306">
        <f>VLOOKUP(B289,GD_CHAM_CONG!$C$6:$AW$912,47,FALSE)</f>
        <v>0</v>
      </c>
      <c r="K289" s="306">
        <f>VLOOKUP(B289,GD_CHAM_CONG!$C$6:$AZ$912,47,FALSE)+VLOOKUP(B289,GD_CHAM_CONG!$C$6:$AZ$912,48,FALSE)</f>
        <v>10</v>
      </c>
      <c r="L289" s="306">
        <f>VLOOKUP(B289,GD_CHAM_CONG!$C$6:$BF$912,50,FALSE)+VLOOKUP(B289,GD_CHAM_CONG!$C$6:$BF$912,51,FALSE)+VLOOKUP(B289,GD_CHAM_CONG!$C$6:$BF$912,52,FALSE)+VLOOKUP(B289,GD_CHAM_CONG!$C$6:$BF$912,53,FALSE)+VLOOKUP(B289,GD_CHAM_CONG!$C$6:$BF$912,54,FALSE)</f>
        <v>0</v>
      </c>
      <c r="M289" s="307">
        <f>VLOOKUP(B289,GD_CHAM_CONG!$C$1:$BJ$397,60,FALSE)</f>
        <v>1</v>
      </c>
      <c r="N289" s="308">
        <f>VLOOKUP(B289,RPT_LNS_LUONG_CHE_DO!$B$5:$BA$976,52,FALSE)</f>
        <v>5926153.8461538469</v>
      </c>
      <c r="O289" s="308">
        <f>VLOOKUP(B289,RPT_LNS_LUONG_CHE_DO!$B$5:$CA$976,78,FALSE)</f>
        <v>1602307.6923076925</v>
      </c>
      <c r="P289" s="308">
        <f>VLOOKUP(B289,RPT_PHU_CAP_TN!$B$5:$G$916,6,FALSE)</f>
        <v>0</v>
      </c>
      <c r="Q289" s="308">
        <f>VLOOKUP(B289,RPT_TIEN_AN_TRUA!$B$5:$I$957,8,FALSE)</f>
        <v>418461.5384615385</v>
      </c>
      <c r="R289" s="308">
        <f>VLOOKUP(B289,RPT_LNS_LUONG_CHE_DO!$B$5:$CE$980,74,FALSE)+VLOOKUP(B289,RPT_LNS_LUONG_CHE_DO!$B$5:$CE$980,73,FALSE)</f>
        <v>0</v>
      </c>
      <c r="S289" s="308">
        <f t="shared" si="0"/>
        <v>7946923.0769230779</v>
      </c>
      <c r="T289" s="309">
        <f>VLOOKUP(B289,RPT_BAO_HIEM!$B$5:$N$1004,11,FALSE)</f>
        <v>333280</v>
      </c>
      <c r="U289" s="309">
        <f>VLOOKUP(B289,RPT_BAO_HIEM!$B$5:$N$1004,12,FALSE)</f>
        <v>62490</v>
      </c>
      <c r="V289" s="309">
        <f>VLOOKUP(B289,RPT_BAO_HIEM!$B$5:$N$1004,13,FALSE)</f>
        <v>41660</v>
      </c>
      <c r="W289" s="310">
        <f>VLOOKUP(B289,RPT_DOAN_PHI!$B$5:$H$913,7,FALSE)</f>
        <v>75285</v>
      </c>
      <c r="X289" s="309">
        <f>VLOOKUP(B289,RPT_THUE!$B$5:$H$916,7,FALSE)</f>
        <v>0</v>
      </c>
      <c r="Y289" s="309">
        <f t="shared" si="1"/>
        <v>512715</v>
      </c>
      <c r="Z289" s="311">
        <f t="shared" si="2"/>
        <v>7434208.0769230779</v>
      </c>
      <c r="AA289" s="311"/>
      <c r="AB289" s="311"/>
      <c r="AC289" s="311">
        <f t="shared" si="3"/>
        <v>7434208.0769230779</v>
      </c>
    </row>
    <row r="290" spans="1:29" ht="17.25" customHeight="1">
      <c r="A290" s="302">
        <f t="shared" si="4"/>
        <v>285</v>
      </c>
      <c r="B290" s="303">
        <f>GD_LCD_HS_LNS!B288</f>
        <v>10731</v>
      </c>
      <c r="C290" s="303" t="str">
        <f>GD_LCD_HS_LNS!C288</f>
        <v>Vũ Tiến Lịch</v>
      </c>
      <c r="D290" s="303" t="str">
        <f>GD_LCD_HS_LNS!D288</f>
        <v>NV Lái xe - VHTTB</v>
      </c>
      <c r="E290" s="304">
        <f>VLOOKUP(B290,GD_LCD_HS_LNS!$B$4:$E$914,4,FALSE)</f>
        <v>4921000</v>
      </c>
      <c r="F290" s="305">
        <v>10523640500019</v>
      </c>
      <c r="G290" s="306">
        <f>VLOOKUP(B290,GD_CHAM_CONG!$C$6:$AN$912,38,FALSE)</f>
        <v>26</v>
      </c>
      <c r="H290" s="306">
        <f>VLOOKUP(B290,GD_CHAM_CONG!$C$6:$AS$912,39,FALSE)+VLOOKUP(B290,GD_CHAM_CONG!$C$6:$AS$912,40,FALSE)+VLOOKUP(B290,GD_CHAM_CONG!$C$6:$AS$912,41,FALSE)+VLOOKUP(B290,GD_CHAM_CONG!$C$6:$AS$912,42,FALSE)+VLOOKUP(B290,GD_CHAM_CONG!$C$6:$AS$912,43,FALSE)</f>
        <v>0</v>
      </c>
      <c r="I290" s="306">
        <f>VLOOKUP(B290,GD_CHAM_CONG!$C$6:$AV$912,44,FALSE)+VLOOKUP(B290,GD_CHAM_CONG!$C$6:$AV$912,45,FALSE)+VLOOKUP(B290,GD_CHAM_CONG!$C$6:$AV$912,46,FALSE)</f>
        <v>0</v>
      </c>
      <c r="J290" s="306">
        <f>VLOOKUP(B290,GD_CHAM_CONG!$C$6:$AW$912,47,FALSE)</f>
        <v>0</v>
      </c>
      <c r="K290" s="306">
        <f>VLOOKUP(B290,GD_CHAM_CONG!$C$6:$AZ$912,47,FALSE)+VLOOKUP(B290,GD_CHAM_CONG!$C$6:$AZ$912,48,FALSE)</f>
        <v>0</v>
      </c>
      <c r="L290" s="306">
        <f>VLOOKUP(B290,GD_CHAM_CONG!$C$6:$BF$912,50,FALSE)+VLOOKUP(B290,GD_CHAM_CONG!$C$6:$BF$912,51,FALSE)+VLOOKUP(B290,GD_CHAM_CONG!$C$6:$BF$912,52,FALSE)+VLOOKUP(B290,GD_CHAM_CONG!$C$6:$BF$912,53,FALSE)+VLOOKUP(B290,GD_CHAM_CONG!$C$6:$BF$912,54,FALSE)</f>
        <v>0</v>
      </c>
      <c r="M290" s="307">
        <f>VLOOKUP(B290,GD_CHAM_CONG!$C$1:$BJ$397,60,FALSE)</f>
        <v>0.91</v>
      </c>
      <c r="N290" s="308">
        <f>VLOOKUP(B290,RPT_LNS_LUONG_CHE_DO!$B$5:$BA$976,52,FALSE)</f>
        <v>7371000.0000000009</v>
      </c>
      <c r="O290" s="308">
        <f>VLOOKUP(B290,RPT_LNS_LUONG_CHE_DO!$B$5:$CA$976,78,FALSE)</f>
        <v>0</v>
      </c>
      <c r="P290" s="308">
        <f>VLOOKUP(B290,RPT_PHU_CAP_TN!$B$5:$G$916,6,FALSE)</f>
        <v>0</v>
      </c>
      <c r="Q290" s="308">
        <f>VLOOKUP(B290,RPT_TIEN_AN_TRUA!$B$5:$I$957,8,FALSE)</f>
        <v>680000</v>
      </c>
      <c r="R290" s="308">
        <f>VLOOKUP(B290,RPT_LNS_LUONG_CHE_DO!$B$5:$CE$980,74,FALSE)+VLOOKUP(B290,RPT_LNS_LUONG_CHE_DO!$B$5:$CE$980,73,FALSE)</f>
        <v>0</v>
      </c>
      <c r="S290" s="308">
        <f t="shared" si="0"/>
        <v>8051000.0000000009</v>
      </c>
      <c r="T290" s="309">
        <f>VLOOKUP(B290,RPT_BAO_HIEM!$B$5:$N$1004,11,FALSE)</f>
        <v>393680</v>
      </c>
      <c r="U290" s="309">
        <f>VLOOKUP(B290,RPT_BAO_HIEM!$B$5:$N$1004,12,FALSE)</f>
        <v>73815</v>
      </c>
      <c r="V290" s="309">
        <f>VLOOKUP(B290,RPT_BAO_HIEM!$B$5:$N$1004,13,FALSE)</f>
        <v>49210</v>
      </c>
      <c r="W290" s="310">
        <f>VLOOKUP(B290,RPT_DOAN_PHI!$B$5:$H$913,7,FALSE)</f>
        <v>73710</v>
      </c>
      <c r="X290" s="309">
        <f>VLOOKUP(B290,RPT_THUE!$B$5:$H$916,7,FALSE)</f>
        <v>0</v>
      </c>
      <c r="Y290" s="309">
        <f t="shared" si="1"/>
        <v>590415</v>
      </c>
      <c r="Z290" s="311">
        <f t="shared" si="2"/>
        <v>7460585.0000000009</v>
      </c>
      <c r="AA290" s="311"/>
      <c r="AB290" s="311"/>
      <c r="AC290" s="311">
        <f t="shared" si="3"/>
        <v>7460585.0000000009</v>
      </c>
    </row>
    <row r="291" spans="1:29" ht="18.75" customHeight="1">
      <c r="A291" s="302">
        <f t="shared" si="4"/>
        <v>286</v>
      </c>
      <c r="B291" s="303">
        <f>GD_LCD_HS_LNS!B289</f>
        <v>10732</v>
      </c>
      <c r="C291" s="303" t="str">
        <f>GD_LCD_HS_LNS!C289</f>
        <v>Nguyễn Xuân Hợi</v>
      </c>
      <c r="D291" s="303" t="str">
        <f>GD_LCD_HS_LNS!D289</f>
        <v>NV Lái xe - VHTTB</v>
      </c>
      <c r="E291" s="304">
        <f>VLOOKUP(B291,GD_LCD_HS_LNS!$B$4:$E$914,4,FALSE)</f>
        <v>4921000</v>
      </c>
      <c r="F291" s="305">
        <v>10520153811018</v>
      </c>
      <c r="G291" s="306">
        <f>VLOOKUP(B291,GD_CHAM_CONG!$C$6:$AN$912,38,FALSE)</f>
        <v>26</v>
      </c>
      <c r="H291" s="306">
        <f>VLOOKUP(B291,GD_CHAM_CONG!$C$6:$AS$912,39,FALSE)+VLOOKUP(B291,GD_CHAM_CONG!$C$6:$AS$912,40,FALSE)+VLOOKUP(B291,GD_CHAM_CONG!$C$6:$AS$912,41,FALSE)+VLOOKUP(B291,GD_CHAM_CONG!$C$6:$AS$912,42,FALSE)+VLOOKUP(B291,GD_CHAM_CONG!$C$6:$AS$912,43,FALSE)</f>
        <v>0</v>
      </c>
      <c r="I291" s="306">
        <f>VLOOKUP(B291,GD_CHAM_CONG!$C$6:$AV$912,44,FALSE)+VLOOKUP(B291,GD_CHAM_CONG!$C$6:$AV$912,45,FALSE)+VLOOKUP(B291,GD_CHAM_CONG!$C$6:$AV$912,46,FALSE)</f>
        <v>0</v>
      </c>
      <c r="J291" s="306">
        <f>VLOOKUP(B291,GD_CHAM_CONG!$C$6:$AW$912,47,FALSE)</f>
        <v>0</v>
      </c>
      <c r="K291" s="306">
        <f>VLOOKUP(B291,GD_CHAM_CONG!$C$6:$AZ$912,47,FALSE)+VLOOKUP(B291,GD_CHAM_CONG!$C$6:$AZ$912,48,FALSE)</f>
        <v>0</v>
      </c>
      <c r="L291" s="306">
        <f>VLOOKUP(B291,GD_CHAM_CONG!$C$6:$BF$912,50,FALSE)+VLOOKUP(B291,GD_CHAM_CONG!$C$6:$BF$912,51,FALSE)+VLOOKUP(B291,GD_CHAM_CONG!$C$6:$BF$912,52,FALSE)+VLOOKUP(B291,GD_CHAM_CONG!$C$6:$BF$912,53,FALSE)+VLOOKUP(B291,GD_CHAM_CONG!$C$6:$BF$912,54,FALSE)</f>
        <v>0</v>
      </c>
      <c r="M291" s="307">
        <f>VLOOKUP(B291,GD_CHAM_CONG!$C$1:$BJ$397,60,FALSE)</f>
        <v>1</v>
      </c>
      <c r="N291" s="308">
        <f>VLOOKUP(B291,RPT_LNS_LUONG_CHE_DO!$B$5:$BA$976,52,FALSE)</f>
        <v>8010000</v>
      </c>
      <c r="O291" s="308">
        <f>VLOOKUP(B291,RPT_LNS_LUONG_CHE_DO!$B$5:$CA$976,78,FALSE)</f>
        <v>0</v>
      </c>
      <c r="P291" s="308">
        <f>VLOOKUP(B291,RPT_PHU_CAP_TN!$B$5:$G$916,6,FALSE)</f>
        <v>0</v>
      </c>
      <c r="Q291" s="308">
        <f>VLOOKUP(B291,RPT_TIEN_AN_TRUA!$B$5:$I$957,8,FALSE)</f>
        <v>680000</v>
      </c>
      <c r="R291" s="308">
        <f>VLOOKUP(B291,RPT_LNS_LUONG_CHE_DO!$B$5:$CE$980,74,FALSE)+VLOOKUP(B291,RPT_LNS_LUONG_CHE_DO!$B$5:$CE$980,73,FALSE)</f>
        <v>0</v>
      </c>
      <c r="S291" s="308">
        <f t="shared" si="0"/>
        <v>8690000</v>
      </c>
      <c r="T291" s="309">
        <f>VLOOKUP(B291,RPT_BAO_HIEM!$B$5:$N$1004,11,FALSE)</f>
        <v>393680</v>
      </c>
      <c r="U291" s="309">
        <f>VLOOKUP(B291,RPT_BAO_HIEM!$B$5:$N$1004,12,FALSE)</f>
        <v>73815</v>
      </c>
      <c r="V291" s="309">
        <f>VLOOKUP(B291,RPT_BAO_HIEM!$B$5:$N$1004,13,FALSE)</f>
        <v>49210</v>
      </c>
      <c r="W291" s="310">
        <f>VLOOKUP(B291,RPT_DOAN_PHI!$B$5:$H$913,7,FALSE)</f>
        <v>80100</v>
      </c>
      <c r="X291" s="309">
        <f>VLOOKUP(B291,RPT_THUE!$B$5:$H$916,7,FALSE)</f>
        <v>0</v>
      </c>
      <c r="Y291" s="309">
        <f t="shared" si="1"/>
        <v>596805</v>
      </c>
      <c r="Z291" s="311">
        <f t="shared" si="2"/>
        <v>8093195</v>
      </c>
      <c r="AA291" s="311"/>
      <c r="AB291" s="311"/>
      <c r="AC291" s="311">
        <f t="shared" si="3"/>
        <v>8093195</v>
      </c>
    </row>
    <row r="292" spans="1:29" ht="18.75" customHeight="1">
      <c r="A292" s="302">
        <f t="shared" si="4"/>
        <v>287</v>
      </c>
      <c r="B292" s="303">
        <f>GD_LCD_HS_LNS!B290</f>
        <v>10733</v>
      </c>
      <c r="C292" s="303" t="str">
        <f>GD_LCD_HS_LNS!C290</f>
        <v>Nguyễn Văn Sơn</v>
      </c>
      <c r="D292" s="303" t="str">
        <f>GD_LCD_HS_LNS!D290</f>
        <v>NV Lái xe - VHTTB</v>
      </c>
      <c r="E292" s="304">
        <f>VLOOKUP(B292,GD_LCD_HS_LNS!$B$4:$E$914,4,FALSE)</f>
        <v>4921000</v>
      </c>
      <c r="F292" s="305">
        <v>10523499015012</v>
      </c>
      <c r="G292" s="306">
        <f>VLOOKUP(B292,GD_CHAM_CONG!$C$6:$AN$912,38,FALSE)</f>
        <v>26</v>
      </c>
      <c r="H292" s="306">
        <f>VLOOKUP(B292,GD_CHAM_CONG!$C$6:$AS$912,39,FALSE)+VLOOKUP(B292,GD_CHAM_CONG!$C$6:$AS$912,40,FALSE)+VLOOKUP(B292,GD_CHAM_CONG!$C$6:$AS$912,41,FALSE)+VLOOKUP(B292,GD_CHAM_CONG!$C$6:$AS$912,42,FALSE)+VLOOKUP(B292,GD_CHAM_CONG!$C$6:$AS$912,43,FALSE)</f>
        <v>0</v>
      </c>
      <c r="I292" s="306">
        <f>VLOOKUP(B292,GD_CHAM_CONG!$C$6:$AV$912,44,FALSE)+VLOOKUP(B292,GD_CHAM_CONG!$C$6:$AV$912,45,FALSE)+VLOOKUP(B292,GD_CHAM_CONG!$C$6:$AV$912,46,FALSE)</f>
        <v>0</v>
      </c>
      <c r="J292" s="306">
        <f>VLOOKUP(B292,GD_CHAM_CONG!$C$6:$AW$912,47,FALSE)</f>
        <v>0</v>
      </c>
      <c r="K292" s="306">
        <f>VLOOKUP(B292,GD_CHAM_CONG!$C$6:$AZ$912,47,FALSE)+VLOOKUP(B292,GD_CHAM_CONG!$C$6:$AZ$912,48,FALSE)</f>
        <v>0</v>
      </c>
      <c r="L292" s="306">
        <f>VLOOKUP(B292,GD_CHAM_CONG!$C$6:$BF$912,50,FALSE)+VLOOKUP(B292,GD_CHAM_CONG!$C$6:$BF$912,51,FALSE)+VLOOKUP(B292,GD_CHAM_CONG!$C$6:$BF$912,52,FALSE)+VLOOKUP(B292,GD_CHAM_CONG!$C$6:$BF$912,53,FALSE)+VLOOKUP(B292,GD_CHAM_CONG!$C$6:$BF$912,54,FALSE)</f>
        <v>0</v>
      </c>
      <c r="M292" s="307">
        <f>VLOOKUP(B292,GD_CHAM_CONG!$C$1:$BJ$397,60,FALSE)</f>
        <v>1</v>
      </c>
      <c r="N292" s="308">
        <f>VLOOKUP(B292,RPT_LNS_LUONG_CHE_DO!$B$5:$BA$976,52,FALSE)</f>
        <v>8100000</v>
      </c>
      <c r="O292" s="308">
        <f>VLOOKUP(B292,RPT_LNS_LUONG_CHE_DO!$B$5:$CA$976,78,FALSE)</f>
        <v>0</v>
      </c>
      <c r="P292" s="308">
        <f>VLOOKUP(B292,RPT_PHU_CAP_TN!$B$5:$G$916,6,FALSE)</f>
        <v>0</v>
      </c>
      <c r="Q292" s="308">
        <f>VLOOKUP(B292,RPT_TIEN_AN_TRUA!$B$5:$I$957,8,FALSE)</f>
        <v>680000</v>
      </c>
      <c r="R292" s="308">
        <f>VLOOKUP(B292,RPT_LNS_LUONG_CHE_DO!$B$5:$CE$980,74,FALSE)+VLOOKUP(B292,RPT_LNS_LUONG_CHE_DO!$B$5:$CE$980,73,FALSE)</f>
        <v>0</v>
      </c>
      <c r="S292" s="308">
        <f t="shared" si="0"/>
        <v>8780000</v>
      </c>
      <c r="T292" s="309">
        <f>VLOOKUP(B292,RPT_BAO_HIEM!$B$5:$N$1004,11,FALSE)</f>
        <v>393680</v>
      </c>
      <c r="U292" s="309">
        <f>VLOOKUP(B292,RPT_BAO_HIEM!$B$5:$N$1004,12,FALSE)</f>
        <v>73815</v>
      </c>
      <c r="V292" s="309">
        <f>VLOOKUP(B292,RPT_BAO_HIEM!$B$5:$N$1004,13,FALSE)</f>
        <v>49210</v>
      </c>
      <c r="W292" s="310">
        <f>VLOOKUP(B292,RPT_DOAN_PHI!$B$5:$H$913,7,FALSE)</f>
        <v>81000</v>
      </c>
      <c r="X292" s="309">
        <f>VLOOKUP(B292,RPT_THUE!$B$5:$H$916,7,FALSE)</f>
        <v>0</v>
      </c>
      <c r="Y292" s="309">
        <f t="shared" si="1"/>
        <v>597705</v>
      </c>
      <c r="Z292" s="311">
        <f t="shared" si="2"/>
        <v>8182295</v>
      </c>
      <c r="AA292" s="311"/>
      <c r="AB292" s="311"/>
      <c r="AC292" s="311">
        <f t="shared" si="3"/>
        <v>8182295</v>
      </c>
    </row>
    <row r="293" spans="1:29" ht="18.75" customHeight="1">
      <c r="A293" s="302">
        <f t="shared" si="4"/>
        <v>288</v>
      </c>
      <c r="B293" s="303">
        <f>GD_LCD_HS_LNS!B291</f>
        <v>11132</v>
      </c>
      <c r="C293" s="303" t="str">
        <f>GD_LCD_HS_LNS!C291</f>
        <v>Nguyễn Hữu Chức</v>
      </c>
      <c r="D293" s="303" t="str">
        <f>GD_LCD_HS_LNS!D291</f>
        <v>NV Lái xe - VHTTB</v>
      </c>
      <c r="E293" s="304">
        <f>VLOOKUP(B293,GD_LCD_HS_LNS!$B$4:$E$914,4,FALSE)</f>
        <v>4921000</v>
      </c>
      <c r="F293" s="305">
        <v>19026970114017</v>
      </c>
      <c r="G293" s="306">
        <f>VLOOKUP(B293,GD_CHAM_CONG!$C$6:$AN$912,38,FALSE)</f>
        <v>26</v>
      </c>
      <c r="H293" s="306">
        <f>VLOOKUP(B293,GD_CHAM_CONG!$C$6:$AS$912,39,FALSE)+VLOOKUP(B293,GD_CHAM_CONG!$C$6:$AS$912,40,FALSE)+VLOOKUP(B293,GD_CHAM_CONG!$C$6:$AS$912,41,FALSE)+VLOOKUP(B293,GD_CHAM_CONG!$C$6:$AS$912,42,FALSE)+VLOOKUP(B293,GD_CHAM_CONG!$C$6:$AS$912,43,FALSE)</f>
        <v>0</v>
      </c>
      <c r="I293" s="306">
        <f>VLOOKUP(B293,GD_CHAM_CONG!$C$6:$AV$912,44,FALSE)+VLOOKUP(B293,GD_CHAM_CONG!$C$6:$AV$912,45,FALSE)+VLOOKUP(B293,GD_CHAM_CONG!$C$6:$AV$912,46,FALSE)</f>
        <v>0</v>
      </c>
      <c r="J293" s="306">
        <f>VLOOKUP(B293,GD_CHAM_CONG!$C$6:$AW$912,47,FALSE)</f>
        <v>0</v>
      </c>
      <c r="K293" s="306">
        <f>VLOOKUP(B293,GD_CHAM_CONG!$C$6:$AZ$912,47,FALSE)+VLOOKUP(B293,GD_CHAM_CONG!$C$6:$AZ$912,48,FALSE)</f>
        <v>0</v>
      </c>
      <c r="L293" s="306">
        <f>VLOOKUP(B293,GD_CHAM_CONG!$C$6:$BF$912,50,FALSE)+VLOOKUP(B293,GD_CHAM_CONG!$C$6:$BF$912,51,FALSE)+VLOOKUP(B293,GD_CHAM_CONG!$C$6:$BF$912,52,FALSE)+VLOOKUP(B293,GD_CHAM_CONG!$C$6:$BF$912,53,FALSE)+VLOOKUP(B293,GD_CHAM_CONG!$C$6:$BF$912,54,FALSE)</f>
        <v>0</v>
      </c>
      <c r="M293" s="307">
        <f>VLOOKUP(B293,GD_CHAM_CONG!$C$1:$BJ$397,60,FALSE)</f>
        <v>1</v>
      </c>
      <c r="N293" s="308">
        <f>VLOOKUP(B293,RPT_LNS_LUONG_CHE_DO!$B$5:$BA$976,52,FALSE)</f>
        <v>8100000</v>
      </c>
      <c r="O293" s="308">
        <f>VLOOKUP(B293,RPT_LNS_LUONG_CHE_DO!$B$5:$CA$976,78,FALSE)</f>
        <v>0</v>
      </c>
      <c r="P293" s="308">
        <f>VLOOKUP(B293,RPT_PHU_CAP_TN!$B$5:$G$916,6,FALSE)</f>
        <v>0</v>
      </c>
      <c r="Q293" s="308">
        <f>VLOOKUP(B293,RPT_TIEN_AN_TRUA!$B$5:$I$957,8,FALSE)</f>
        <v>680000</v>
      </c>
      <c r="R293" s="308">
        <f>VLOOKUP(B293,RPT_LNS_LUONG_CHE_DO!$B$5:$CE$980,74,FALSE)+VLOOKUP(B293,RPT_LNS_LUONG_CHE_DO!$B$5:$CE$980,73,FALSE)</f>
        <v>0</v>
      </c>
      <c r="S293" s="308">
        <f t="shared" si="0"/>
        <v>8780000</v>
      </c>
      <c r="T293" s="309">
        <f>VLOOKUP(B293,RPT_BAO_HIEM!$B$5:$N$1004,11,FALSE)</f>
        <v>393680</v>
      </c>
      <c r="U293" s="309">
        <f>VLOOKUP(B293,RPT_BAO_HIEM!$B$5:$N$1004,12,FALSE)</f>
        <v>73815</v>
      </c>
      <c r="V293" s="309">
        <f>VLOOKUP(B293,RPT_BAO_HIEM!$B$5:$N$1004,13,FALSE)</f>
        <v>49210</v>
      </c>
      <c r="W293" s="310">
        <f>VLOOKUP(B293,RPT_DOAN_PHI!$B$5:$H$913,7,FALSE)</f>
        <v>81000</v>
      </c>
      <c r="X293" s="309">
        <f>VLOOKUP(B293,RPT_THUE!$B$5:$H$916,7,FALSE)</f>
        <v>0</v>
      </c>
      <c r="Y293" s="309">
        <f t="shared" si="1"/>
        <v>597705</v>
      </c>
      <c r="Z293" s="311">
        <f t="shared" si="2"/>
        <v>8182295</v>
      </c>
      <c r="AA293" s="311"/>
      <c r="AB293" s="311"/>
      <c r="AC293" s="311">
        <f t="shared" si="3"/>
        <v>8182295</v>
      </c>
    </row>
    <row r="294" spans="1:29" ht="17.25" customHeight="1">
      <c r="A294" s="302">
        <f t="shared" si="4"/>
        <v>289</v>
      </c>
      <c r="B294" s="303">
        <f>GD_LCD_HS_LNS!B292</f>
        <v>11133</v>
      </c>
      <c r="C294" s="303" t="str">
        <f>GD_LCD_HS_LNS!C292</f>
        <v>Phù Định</v>
      </c>
      <c r="D294" s="303" t="str">
        <f>GD_LCD_HS_LNS!D292</f>
        <v>NV Lái xe - VHTTB</v>
      </c>
      <c r="E294" s="304">
        <f>VLOOKUP(B294,GD_LCD_HS_LNS!$B$4:$E$914,4,FALSE)</f>
        <v>4921000</v>
      </c>
      <c r="F294" s="305">
        <v>11521309936010</v>
      </c>
      <c r="G294" s="306">
        <f>VLOOKUP(B294,GD_CHAM_CONG!$C$6:$AN$912,38,FALSE)</f>
        <v>26</v>
      </c>
      <c r="H294" s="306">
        <f>VLOOKUP(B294,GD_CHAM_CONG!$C$6:$AS$912,39,FALSE)+VLOOKUP(B294,GD_CHAM_CONG!$C$6:$AS$912,40,FALSE)+VLOOKUP(B294,GD_CHAM_CONG!$C$6:$AS$912,41,FALSE)+VLOOKUP(B294,GD_CHAM_CONG!$C$6:$AS$912,42,FALSE)+VLOOKUP(B294,GD_CHAM_CONG!$C$6:$AS$912,43,FALSE)</f>
        <v>0</v>
      </c>
      <c r="I294" s="306">
        <f>VLOOKUP(B294,GD_CHAM_CONG!$C$6:$AV$912,44,FALSE)+VLOOKUP(B294,GD_CHAM_CONG!$C$6:$AV$912,45,FALSE)+VLOOKUP(B294,GD_CHAM_CONG!$C$6:$AV$912,46,FALSE)</f>
        <v>0</v>
      </c>
      <c r="J294" s="306">
        <f>VLOOKUP(B294,GD_CHAM_CONG!$C$6:$AW$912,47,FALSE)</f>
        <v>0</v>
      </c>
      <c r="K294" s="306">
        <f>VLOOKUP(B294,GD_CHAM_CONG!$C$6:$AZ$912,47,FALSE)+VLOOKUP(B294,GD_CHAM_CONG!$C$6:$AZ$912,48,FALSE)</f>
        <v>0</v>
      </c>
      <c r="L294" s="306">
        <f>VLOOKUP(B294,GD_CHAM_CONG!$C$6:$BF$912,50,FALSE)+VLOOKUP(B294,GD_CHAM_CONG!$C$6:$BF$912,51,FALSE)+VLOOKUP(B294,GD_CHAM_CONG!$C$6:$BF$912,52,FALSE)+VLOOKUP(B294,GD_CHAM_CONG!$C$6:$BF$912,53,FALSE)+VLOOKUP(B294,GD_CHAM_CONG!$C$6:$BF$912,54,FALSE)</f>
        <v>0</v>
      </c>
      <c r="M294" s="307">
        <f>VLOOKUP(B294,GD_CHAM_CONG!$C$1:$BJ$397,60,FALSE)</f>
        <v>0.96</v>
      </c>
      <c r="N294" s="308">
        <f>VLOOKUP(B294,RPT_LNS_LUONG_CHE_DO!$B$5:$BA$976,52,FALSE)</f>
        <v>7776000</v>
      </c>
      <c r="O294" s="308">
        <f>VLOOKUP(B294,RPT_LNS_LUONG_CHE_DO!$B$5:$CA$976,78,FALSE)</f>
        <v>0</v>
      </c>
      <c r="P294" s="308">
        <f>VLOOKUP(B294,RPT_PHU_CAP_TN!$B$5:$G$916,6,FALSE)</f>
        <v>0</v>
      </c>
      <c r="Q294" s="308">
        <f>VLOOKUP(B294,RPT_TIEN_AN_TRUA!$B$5:$I$957,8,FALSE)</f>
        <v>680000</v>
      </c>
      <c r="R294" s="308">
        <f>VLOOKUP(B294,RPT_LNS_LUONG_CHE_DO!$B$5:$CE$980,74,FALSE)+VLOOKUP(B294,RPT_LNS_LUONG_CHE_DO!$B$5:$CE$980,73,FALSE)</f>
        <v>0</v>
      </c>
      <c r="S294" s="308">
        <f t="shared" si="0"/>
        <v>8456000</v>
      </c>
      <c r="T294" s="309">
        <f>VLOOKUP(B294,RPT_BAO_HIEM!$B$5:$N$1004,11,FALSE)</f>
        <v>393680</v>
      </c>
      <c r="U294" s="309">
        <f>VLOOKUP(B294,RPT_BAO_HIEM!$B$5:$N$1004,12,FALSE)</f>
        <v>73815</v>
      </c>
      <c r="V294" s="309">
        <f>VLOOKUP(B294,RPT_BAO_HIEM!$B$5:$N$1004,13,FALSE)</f>
        <v>49210</v>
      </c>
      <c r="W294" s="310">
        <f>VLOOKUP(B294,RPT_DOAN_PHI!$B$5:$H$913,7,FALSE)</f>
        <v>77760</v>
      </c>
      <c r="X294" s="309">
        <f>VLOOKUP(B294,RPT_THUE!$B$5:$H$916,7,FALSE)</f>
        <v>0</v>
      </c>
      <c r="Y294" s="309">
        <f t="shared" si="1"/>
        <v>594465</v>
      </c>
      <c r="Z294" s="311">
        <f t="shared" si="2"/>
        <v>7861535</v>
      </c>
      <c r="AA294" s="311"/>
      <c r="AB294" s="311"/>
      <c r="AC294" s="311">
        <f t="shared" si="3"/>
        <v>7861535</v>
      </c>
    </row>
    <row r="295" spans="1:29" ht="17.25" customHeight="1">
      <c r="A295" s="302">
        <f t="shared" si="4"/>
        <v>290</v>
      </c>
      <c r="B295" s="303">
        <f>GD_LCD_HS_LNS!B293</f>
        <v>11134</v>
      </c>
      <c r="C295" s="303" t="str">
        <f>GD_LCD_HS_LNS!C293</f>
        <v>Hồ Ngọc Hà</v>
      </c>
      <c r="D295" s="303" t="str">
        <f>GD_LCD_HS_LNS!D293</f>
        <v>NV Lái xe - VHTTB</v>
      </c>
      <c r="E295" s="304">
        <f>VLOOKUP(B295,GD_LCD_HS_LNS!$B$4:$E$914,4,FALSE)</f>
        <v>4921000</v>
      </c>
      <c r="F295" s="305">
        <v>19026970115013</v>
      </c>
      <c r="G295" s="306">
        <f>VLOOKUP(B295,GD_CHAM_CONG!$C$6:$AN$912,38,FALSE)</f>
        <v>26</v>
      </c>
      <c r="H295" s="306">
        <f>VLOOKUP(B295,GD_CHAM_CONG!$C$6:$AS$912,39,FALSE)+VLOOKUP(B295,GD_CHAM_CONG!$C$6:$AS$912,40,FALSE)+VLOOKUP(B295,GD_CHAM_CONG!$C$6:$AS$912,41,FALSE)+VLOOKUP(B295,GD_CHAM_CONG!$C$6:$AS$912,42,FALSE)+VLOOKUP(B295,GD_CHAM_CONG!$C$6:$AS$912,43,FALSE)</f>
        <v>0</v>
      </c>
      <c r="I295" s="306">
        <f>VLOOKUP(B295,GD_CHAM_CONG!$C$6:$AV$912,44,FALSE)+VLOOKUP(B295,GD_CHAM_CONG!$C$6:$AV$912,45,FALSE)+VLOOKUP(B295,GD_CHAM_CONG!$C$6:$AV$912,46,FALSE)</f>
        <v>0</v>
      </c>
      <c r="J295" s="306">
        <f>VLOOKUP(B295,GD_CHAM_CONG!$C$6:$AW$912,47,FALSE)</f>
        <v>0</v>
      </c>
      <c r="K295" s="306">
        <f>VLOOKUP(B295,GD_CHAM_CONG!$C$6:$AZ$912,47,FALSE)+VLOOKUP(B295,GD_CHAM_CONG!$C$6:$AZ$912,48,FALSE)</f>
        <v>0</v>
      </c>
      <c r="L295" s="306">
        <f>VLOOKUP(B295,GD_CHAM_CONG!$C$6:$BF$912,50,FALSE)+VLOOKUP(B295,GD_CHAM_CONG!$C$6:$BF$912,51,FALSE)+VLOOKUP(B295,GD_CHAM_CONG!$C$6:$BF$912,52,FALSE)+VLOOKUP(B295,GD_CHAM_CONG!$C$6:$BF$912,53,FALSE)+VLOOKUP(B295,GD_CHAM_CONG!$C$6:$BF$912,54,FALSE)</f>
        <v>0</v>
      </c>
      <c r="M295" s="307">
        <f>VLOOKUP(B295,GD_CHAM_CONG!$C$1:$BJ$397,60,FALSE)</f>
        <v>1</v>
      </c>
      <c r="N295" s="308">
        <f>VLOOKUP(B295,RPT_LNS_LUONG_CHE_DO!$B$5:$BA$976,52,FALSE)</f>
        <v>8100000</v>
      </c>
      <c r="O295" s="308">
        <f>VLOOKUP(B295,RPT_LNS_LUONG_CHE_DO!$B$5:$CA$976,78,FALSE)</f>
        <v>0</v>
      </c>
      <c r="P295" s="308">
        <f>VLOOKUP(B295,RPT_PHU_CAP_TN!$B$5:$G$916,6,FALSE)</f>
        <v>0</v>
      </c>
      <c r="Q295" s="308">
        <f>VLOOKUP(B295,RPT_TIEN_AN_TRUA!$B$5:$I$957,8,FALSE)</f>
        <v>680000</v>
      </c>
      <c r="R295" s="308">
        <f>VLOOKUP(B295,RPT_LNS_LUONG_CHE_DO!$B$5:$CE$980,74,FALSE)+VLOOKUP(B295,RPT_LNS_LUONG_CHE_DO!$B$5:$CE$980,73,FALSE)</f>
        <v>0</v>
      </c>
      <c r="S295" s="308">
        <f t="shared" si="0"/>
        <v>8780000</v>
      </c>
      <c r="T295" s="309">
        <f>VLOOKUP(B295,RPT_BAO_HIEM!$B$5:$N$1004,11,FALSE)</f>
        <v>393680</v>
      </c>
      <c r="U295" s="309">
        <f>VLOOKUP(B295,RPT_BAO_HIEM!$B$5:$N$1004,12,FALSE)</f>
        <v>73815</v>
      </c>
      <c r="V295" s="309">
        <f>VLOOKUP(B295,RPT_BAO_HIEM!$B$5:$N$1004,13,FALSE)</f>
        <v>49210</v>
      </c>
      <c r="W295" s="310">
        <f>VLOOKUP(B295,RPT_DOAN_PHI!$B$5:$H$913,7,FALSE)</f>
        <v>81000</v>
      </c>
      <c r="X295" s="309">
        <f>VLOOKUP(B295,RPT_THUE!$B$5:$H$916,7,FALSE)</f>
        <v>0</v>
      </c>
      <c r="Y295" s="309">
        <f t="shared" si="1"/>
        <v>597705</v>
      </c>
      <c r="Z295" s="311">
        <f t="shared" si="2"/>
        <v>8182295</v>
      </c>
      <c r="AA295" s="311"/>
      <c r="AB295" s="311"/>
      <c r="AC295" s="311">
        <f t="shared" si="3"/>
        <v>8182295</v>
      </c>
    </row>
    <row r="296" spans="1:29" ht="17.25" customHeight="1">
      <c r="A296" s="302">
        <f t="shared" si="4"/>
        <v>291</v>
      </c>
      <c r="B296" s="303">
        <f>GD_LCD_HS_LNS!B294</f>
        <v>11135</v>
      </c>
      <c r="C296" s="303" t="str">
        <f>GD_LCD_HS_LNS!C294</f>
        <v>Nguyễn Đắc Thanh</v>
      </c>
      <c r="D296" s="303" t="str">
        <f>GD_LCD_HS_LNS!D294</f>
        <v>NV Lái xe - VHTTB</v>
      </c>
      <c r="E296" s="304">
        <f>VLOOKUP(B296,GD_LCD_HS_LNS!$B$4:$E$914,4,FALSE)</f>
        <v>4921000</v>
      </c>
      <c r="F296" s="305">
        <v>19026970116011</v>
      </c>
      <c r="G296" s="306">
        <f>VLOOKUP(B296,GD_CHAM_CONG!$C$6:$AN$912,38,FALSE)</f>
        <v>26</v>
      </c>
      <c r="H296" s="306">
        <f>VLOOKUP(B296,GD_CHAM_CONG!$C$6:$AS$912,39,FALSE)+VLOOKUP(B296,GD_CHAM_CONG!$C$6:$AS$912,40,FALSE)+VLOOKUP(B296,GD_CHAM_CONG!$C$6:$AS$912,41,FALSE)+VLOOKUP(B296,GD_CHAM_CONG!$C$6:$AS$912,42,FALSE)+VLOOKUP(B296,GD_CHAM_CONG!$C$6:$AS$912,43,FALSE)</f>
        <v>0</v>
      </c>
      <c r="I296" s="306">
        <f>VLOOKUP(B296,GD_CHAM_CONG!$C$6:$AV$912,44,FALSE)+VLOOKUP(B296,GD_CHAM_CONG!$C$6:$AV$912,45,FALSE)+VLOOKUP(B296,GD_CHAM_CONG!$C$6:$AV$912,46,FALSE)</f>
        <v>0</v>
      </c>
      <c r="J296" s="306">
        <f>VLOOKUP(B296,GD_CHAM_CONG!$C$6:$AW$912,47,FALSE)</f>
        <v>0</v>
      </c>
      <c r="K296" s="306">
        <f>VLOOKUP(B296,GD_CHAM_CONG!$C$6:$AZ$912,47,FALSE)+VLOOKUP(B296,GD_CHAM_CONG!$C$6:$AZ$912,48,FALSE)</f>
        <v>0</v>
      </c>
      <c r="L296" s="306">
        <f>VLOOKUP(B296,GD_CHAM_CONG!$C$6:$BF$912,50,FALSE)+VLOOKUP(B296,GD_CHAM_CONG!$C$6:$BF$912,51,FALSE)+VLOOKUP(B296,GD_CHAM_CONG!$C$6:$BF$912,52,FALSE)+VLOOKUP(B296,GD_CHAM_CONG!$C$6:$BF$912,53,FALSE)+VLOOKUP(B296,GD_CHAM_CONG!$C$6:$BF$912,54,FALSE)</f>
        <v>0</v>
      </c>
      <c r="M296" s="307">
        <f>VLOOKUP(B296,GD_CHAM_CONG!$C$1:$BJ$397,60,FALSE)</f>
        <v>0.75</v>
      </c>
      <c r="N296" s="308">
        <f>VLOOKUP(B296,RPT_LNS_LUONG_CHE_DO!$B$5:$BA$976,52,FALSE)</f>
        <v>6075000</v>
      </c>
      <c r="O296" s="308">
        <f>VLOOKUP(B296,RPT_LNS_LUONG_CHE_DO!$B$5:$CA$976,78,FALSE)</f>
        <v>0</v>
      </c>
      <c r="P296" s="308">
        <f>VLOOKUP(B296,RPT_PHU_CAP_TN!$B$5:$G$916,6,FALSE)</f>
        <v>0</v>
      </c>
      <c r="Q296" s="308">
        <f>VLOOKUP(B296,RPT_TIEN_AN_TRUA!$B$5:$I$957,8,FALSE)</f>
        <v>680000</v>
      </c>
      <c r="R296" s="308">
        <f>VLOOKUP(B296,RPT_LNS_LUONG_CHE_DO!$B$5:$CE$980,74,FALSE)+VLOOKUP(B296,RPT_LNS_LUONG_CHE_DO!$B$5:$CE$980,73,FALSE)</f>
        <v>0</v>
      </c>
      <c r="S296" s="308">
        <f t="shared" si="0"/>
        <v>6755000</v>
      </c>
      <c r="T296" s="309">
        <f>VLOOKUP(B296,RPT_BAO_HIEM!$B$5:$N$1004,11,FALSE)</f>
        <v>393680</v>
      </c>
      <c r="U296" s="309">
        <f>VLOOKUP(B296,RPT_BAO_HIEM!$B$5:$N$1004,12,FALSE)</f>
        <v>73815</v>
      </c>
      <c r="V296" s="309">
        <f>VLOOKUP(B296,RPT_BAO_HIEM!$B$5:$N$1004,13,FALSE)</f>
        <v>49210</v>
      </c>
      <c r="W296" s="310">
        <f>VLOOKUP(B296,RPT_DOAN_PHI!$B$5:$H$913,7,FALSE)</f>
        <v>60750</v>
      </c>
      <c r="X296" s="309">
        <f>VLOOKUP(B296,RPT_THUE!$B$5:$H$916,7,FALSE)</f>
        <v>0</v>
      </c>
      <c r="Y296" s="309">
        <f t="shared" si="1"/>
        <v>577455</v>
      </c>
      <c r="Z296" s="311">
        <f t="shared" si="2"/>
        <v>6177545</v>
      </c>
      <c r="AA296" s="311"/>
      <c r="AB296" s="311"/>
      <c r="AC296" s="311">
        <f t="shared" si="3"/>
        <v>6177545</v>
      </c>
    </row>
    <row r="297" spans="1:29" ht="17.25" customHeight="1">
      <c r="A297" s="302">
        <f t="shared" si="4"/>
        <v>292</v>
      </c>
      <c r="B297" s="303">
        <f>GD_LCD_HS_LNS!B295</f>
        <v>11136</v>
      </c>
      <c r="C297" s="303" t="str">
        <f>GD_LCD_HS_LNS!C295</f>
        <v>Nguyễn Huy Dũng</v>
      </c>
      <c r="D297" s="303" t="str">
        <f>GD_LCD_HS_LNS!D295</f>
        <v>NV Lái xe - VHTTB</v>
      </c>
      <c r="E297" s="304">
        <f>VLOOKUP(B297,GD_LCD_HS_LNS!$B$4:$E$914,4,FALSE)</f>
        <v>4166000</v>
      </c>
      <c r="F297" s="305">
        <v>19026970117016</v>
      </c>
      <c r="G297" s="306">
        <f>VLOOKUP(B297,GD_CHAM_CONG!$C$6:$AN$912,38,FALSE)</f>
        <v>26</v>
      </c>
      <c r="H297" s="306">
        <f>VLOOKUP(B297,GD_CHAM_CONG!$C$6:$AS$912,39,FALSE)+VLOOKUP(B297,GD_CHAM_CONG!$C$6:$AS$912,40,FALSE)+VLOOKUP(B297,GD_CHAM_CONG!$C$6:$AS$912,41,FALSE)+VLOOKUP(B297,GD_CHAM_CONG!$C$6:$AS$912,42,FALSE)+VLOOKUP(B297,GD_CHAM_CONG!$C$6:$AS$912,43,FALSE)</f>
        <v>0</v>
      </c>
      <c r="I297" s="306">
        <f>VLOOKUP(B297,GD_CHAM_CONG!$C$6:$AV$912,44,FALSE)+VLOOKUP(B297,GD_CHAM_CONG!$C$6:$AV$912,45,FALSE)+VLOOKUP(B297,GD_CHAM_CONG!$C$6:$AV$912,46,FALSE)</f>
        <v>0</v>
      </c>
      <c r="J297" s="306">
        <f>VLOOKUP(B297,GD_CHAM_CONG!$C$6:$AW$912,47,FALSE)</f>
        <v>0</v>
      </c>
      <c r="K297" s="306">
        <f>VLOOKUP(B297,GD_CHAM_CONG!$C$6:$AZ$912,47,FALSE)+VLOOKUP(B297,GD_CHAM_CONG!$C$6:$AZ$912,48,FALSE)</f>
        <v>0</v>
      </c>
      <c r="L297" s="306">
        <f>VLOOKUP(B297,GD_CHAM_CONG!$C$6:$BF$912,50,FALSE)+VLOOKUP(B297,GD_CHAM_CONG!$C$6:$BF$912,51,FALSE)+VLOOKUP(B297,GD_CHAM_CONG!$C$6:$BF$912,52,FALSE)+VLOOKUP(B297,GD_CHAM_CONG!$C$6:$BF$912,53,FALSE)+VLOOKUP(B297,GD_CHAM_CONG!$C$6:$BF$912,54,FALSE)</f>
        <v>0</v>
      </c>
      <c r="M297" s="307">
        <f>VLOOKUP(B297,GD_CHAM_CONG!$C$1:$BJ$397,60,FALSE)</f>
        <v>0.97</v>
      </c>
      <c r="N297" s="308">
        <f>VLOOKUP(B297,RPT_LNS_LUONG_CHE_DO!$B$5:$BA$976,52,FALSE)</f>
        <v>7333200</v>
      </c>
      <c r="O297" s="308">
        <f>VLOOKUP(B297,RPT_LNS_LUONG_CHE_DO!$B$5:$CA$976,78,FALSE)</f>
        <v>0</v>
      </c>
      <c r="P297" s="308">
        <f>VLOOKUP(B297,RPT_PHU_CAP_TN!$B$5:$G$916,6,FALSE)</f>
        <v>0</v>
      </c>
      <c r="Q297" s="308">
        <f>VLOOKUP(B297,RPT_TIEN_AN_TRUA!$B$5:$I$957,8,FALSE)</f>
        <v>680000</v>
      </c>
      <c r="R297" s="308">
        <f>VLOOKUP(B297,RPT_LNS_LUONG_CHE_DO!$B$5:$CE$980,74,FALSE)+VLOOKUP(B297,RPT_LNS_LUONG_CHE_DO!$B$5:$CE$980,73,FALSE)</f>
        <v>0</v>
      </c>
      <c r="S297" s="308">
        <f t="shared" si="0"/>
        <v>8013200</v>
      </c>
      <c r="T297" s="309">
        <f>VLOOKUP(B297,RPT_BAO_HIEM!$B$5:$N$1004,11,FALSE)</f>
        <v>333280</v>
      </c>
      <c r="U297" s="309">
        <f>VLOOKUP(B297,RPT_BAO_HIEM!$B$5:$N$1004,12,FALSE)</f>
        <v>62490</v>
      </c>
      <c r="V297" s="309">
        <f>VLOOKUP(B297,RPT_BAO_HIEM!$B$5:$N$1004,13,FALSE)</f>
        <v>41660</v>
      </c>
      <c r="W297" s="310">
        <f>VLOOKUP(B297,RPT_DOAN_PHI!$B$5:$H$913,7,FALSE)</f>
        <v>73332</v>
      </c>
      <c r="X297" s="309">
        <f>VLOOKUP(B297,RPT_THUE!$B$5:$H$916,7,FALSE)</f>
        <v>0</v>
      </c>
      <c r="Y297" s="309">
        <f t="shared" si="1"/>
        <v>510762</v>
      </c>
      <c r="Z297" s="311">
        <f t="shared" si="2"/>
        <v>7502438</v>
      </c>
      <c r="AA297" s="311"/>
      <c r="AB297" s="311"/>
      <c r="AC297" s="311">
        <f t="shared" si="3"/>
        <v>7502438</v>
      </c>
    </row>
    <row r="298" spans="1:29" ht="17.25" customHeight="1">
      <c r="A298" s="302">
        <f t="shared" si="4"/>
        <v>293</v>
      </c>
      <c r="B298" s="303">
        <f>GD_LCD_HS_LNS!B296</f>
        <v>11137</v>
      </c>
      <c r="C298" s="303" t="str">
        <f>GD_LCD_HS_LNS!C296</f>
        <v>Nguyễn Văn Phong</v>
      </c>
      <c r="D298" s="303" t="str">
        <f>GD_LCD_HS_LNS!D296</f>
        <v>NV Lái xe - VHTTB</v>
      </c>
      <c r="E298" s="304">
        <f>VLOOKUP(B298,GD_LCD_HS_LNS!$B$4:$E$914,4,FALSE)</f>
        <v>4166000</v>
      </c>
      <c r="F298" s="305">
        <v>19027009697019</v>
      </c>
      <c r="G298" s="306">
        <f>VLOOKUP(B298,GD_CHAM_CONG!$C$6:$AN$912,38,FALSE)</f>
        <v>26</v>
      </c>
      <c r="H298" s="306">
        <f>VLOOKUP(B298,GD_CHAM_CONG!$C$6:$AS$912,39,FALSE)+VLOOKUP(B298,GD_CHAM_CONG!$C$6:$AS$912,40,FALSE)+VLOOKUP(B298,GD_CHAM_CONG!$C$6:$AS$912,41,FALSE)+VLOOKUP(B298,GD_CHAM_CONG!$C$6:$AS$912,42,FALSE)+VLOOKUP(B298,GD_CHAM_CONG!$C$6:$AS$912,43,FALSE)</f>
        <v>0</v>
      </c>
      <c r="I298" s="306">
        <f>VLOOKUP(B298,GD_CHAM_CONG!$C$6:$AV$912,44,FALSE)+VLOOKUP(B298,GD_CHAM_CONG!$C$6:$AV$912,45,FALSE)+VLOOKUP(B298,GD_CHAM_CONG!$C$6:$AV$912,46,FALSE)</f>
        <v>0</v>
      </c>
      <c r="J298" s="306">
        <f>VLOOKUP(B298,GD_CHAM_CONG!$C$6:$AW$912,47,FALSE)</f>
        <v>0</v>
      </c>
      <c r="K298" s="306">
        <f>VLOOKUP(B298,GD_CHAM_CONG!$C$6:$AZ$912,47,FALSE)+VLOOKUP(B298,GD_CHAM_CONG!$C$6:$AZ$912,48,FALSE)</f>
        <v>0</v>
      </c>
      <c r="L298" s="306">
        <f>VLOOKUP(B298,GD_CHAM_CONG!$C$6:$BF$912,50,FALSE)+VLOOKUP(B298,GD_CHAM_CONG!$C$6:$BF$912,51,FALSE)+VLOOKUP(B298,GD_CHAM_CONG!$C$6:$BF$912,52,FALSE)+VLOOKUP(B298,GD_CHAM_CONG!$C$6:$BF$912,53,FALSE)+VLOOKUP(B298,GD_CHAM_CONG!$C$6:$BF$912,54,FALSE)</f>
        <v>0</v>
      </c>
      <c r="M298" s="307">
        <f>VLOOKUP(B298,GD_CHAM_CONG!$C$1:$BJ$397,60,FALSE)</f>
        <v>1</v>
      </c>
      <c r="N298" s="308">
        <f>VLOOKUP(B298,RPT_LNS_LUONG_CHE_DO!$B$5:$BA$976,52,FALSE)</f>
        <v>7560000</v>
      </c>
      <c r="O298" s="308">
        <f>VLOOKUP(B298,RPT_LNS_LUONG_CHE_DO!$B$5:$CA$976,78,FALSE)</f>
        <v>0</v>
      </c>
      <c r="P298" s="308">
        <f>VLOOKUP(B298,RPT_PHU_CAP_TN!$B$5:$G$916,6,FALSE)</f>
        <v>0</v>
      </c>
      <c r="Q298" s="308">
        <f>VLOOKUP(B298,RPT_TIEN_AN_TRUA!$B$5:$I$957,8,FALSE)</f>
        <v>680000</v>
      </c>
      <c r="R298" s="308">
        <f>VLOOKUP(B298,RPT_LNS_LUONG_CHE_DO!$B$5:$CE$980,74,FALSE)+VLOOKUP(B298,RPT_LNS_LUONG_CHE_DO!$B$5:$CE$980,73,FALSE)</f>
        <v>0</v>
      </c>
      <c r="S298" s="308">
        <f t="shared" si="0"/>
        <v>8240000</v>
      </c>
      <c r="T298" s="309">
        <f>VLOOKUP(B298,RPT_BAO_HIEM!$B$5:$N$1004,11,FALSE)</f>
        <v>333280</v>
      </c>
      <c r="U298" s="309">
        <f>VLOOKUP(B298,RPT_BAO_HIEM!$B$5:$N$1004,12,FALSE)</f>
        <v>62490</v>
      </c>
      <c r="V298" s="309">
        <f>VLOOKUP(B298,RPT_BAO_HIEM!$B$5:$N$1004,13,FALSE)</f>
        <v>41660</v>
      </c>
      <c r="W298" s="310">
        <f>VLOOKUP(B298,RPT_DOAN_PHI!$B$5:$H$913,7,FALSE)</f>
        <v>75600</v>
      </c>
      <c r="X298" s="309">
        <f>VLOOKUP(B298,RPT_THUE!$B$5:$H$916,7,FALSE)</f>
        <v>0</v>
      </c>
      <c r="Y298" s="309">
        <f t="shared" si="1"/>
        <v>513030</v>
      </c>
      <c r="Z298" s="311">
        <f t="shared" si="2"/>
        <v>7726970</v>
      </c>
      <c r="AA298" s="311"/>
      <c r="AB298" s="311"/>
      <c r="AC298" s="311">
        <f t="shared" si="3"/>
        <v>7726970</v>
      </c>
    </row>
    <row r="299" spans="1:29" ht="17.25" customHeight="1">
      <c r="A299" s="302">
        <f t="shared" si="4"/>
        <v>294</v>
      </c>
      <c r="B299" s="303">
        <f>GD_LCD_HS_LNS!B297</f>
        <v>11138</v>
      </c>
      <c r="C299" s="303" t="str">
        <f>GD_LCD_HS_LNS!C297</f>
        <v>Phạm Việt Tùng</v>
      </c>
      <c r="D299" s="303" t="str">
        <f>GD_LCD_HS_LNS!D297</f>
        <v>NV Lái xe - VHTTB</v>
      </c>
      <c r="E299" s="304">
        <f>VLOOKUP(B299,GD_LCD_HS_LNS!$B$4:$E$914,4,FALSE)</f>
        <v>4921000</v>
      </c>
      <c r="F299" s="305">
        <v>19026970119019</v>
      </c>
      <c r="G299" s="306">
        <f>VLOOKUP(B299,GD_CHAM_CONG!$C$6:$AN$912,38,FALSE)</f>
        <v>26</v>
      </c>
      <c r="H299" s="306">
        <f>VLOOKUP(B299,GD_CHAM_CONG!$C$6:$AS$912,39,FALSE)+VLOOKUP(B299,GD_CHAM_CONG!$C$6:$AS$912,40,FALSE)+VLOOKUP(B299,GD_CHAM_CONG!$C$6:$AS$912,41,FALSE)+VLOOKUP(B299,GD_CHAM_CONG!$C$6:$AS$912,42,FALSE)+VLOOKUP(B299,GD_CHAM_CONG!$C$6:$AS$912,43,FALSE)</f>
        <v>0</v>
      </c>
      <c r="I299" s="306">
        <f>VLOOKUP(B299,GD_CHAM_CONG!$C$6:$AV$912,44,FALSE)+VLOOKUP(B299,GD_CHAM_CONG!$C$6:$AV$912,45,FALSE)+VLOOKUP(B299,GD_CHAM_CONG!$C$6:$AV$912,46,FALSE)</f>
        <v>0</v>
      </c>
      <c r="J299" s="306">
        <f>VLOOKUP(B299,GD_CHAM_CONG!$C$6:$AW$912,47,FALSE)</f>
        <v>0</v>
      </c>
      <c r="K299" s="306">
        <f>VLOOKUP(B299,GD_CHAM_CONG!$C$6:$AZ$912,47,FALSE)+VLOOKUP(B299,GD_CHAM_CONG!$C$6:$AZ$912,48,FALSE)</f>
        <v>0</v>
      </c>
      <c r="L299" s="306">
        <f>VLOOKUP(B299,GD_CHAM_CONG!$C$6:$BF$912,50,FALSE)+VLOOKUP(B299,GD_CHAM_CONG!$C$6:$BF$912,51,FALSE)+VLOOKUP(B299,GD_CHAM_CONG!$C$6:$BF$912,52,FALSE)+VLOOKUP(B299,GD_CHAM_CONG!$C$6:$BF$912,53,FALSE)+VLOOKUP(B299,GD_CHAM_CONG!$C$6:$BF$912,54,FALSE)</f>
        <v>0</v>
      </c>
      <c r="M299" s="307">
        <f>VLOOKUP(B299,GD_CHAM_CONG!$C$1:$BJ$397,60,FALSE)</f>
        <v>0.91</v>
      </c>
      <c r="N299" s="308">
        <f>VLOOKUP(B299,RPT_LNS_LUONG_CHE_DO!$B$5:$BA$976,52,FALSE)</f>
        <v>7371000.0000000009</v>
      </c>
      <c r="O299" s="308">
        <f>VLOOKUP(B299,RPT_LNS_LUONG_CHE_DO!$B$5:$CA$976,78,FALSE)</f>
        <v>0</v>
      </c>
      <c r="P299" s="308">
        <f>VLOOKUP(B299,RPT_PHU_CAP_TN!$B$5:$G$916,6,FALSE)</f>
        <v>0</v>
      </c>
      <c r="Q299" s="308">
        <f>VLOOKUP(B299,RPT_TIEN_AN_TRUA!$B$5:$I$957,8,FALSE)</f>
        <v>680000</v>
      </c>
      <c r="R299" s="308">
        <f>VLOOKUP(B299,RPT_LNS_LUONG_CHE_DO!$B$5:$CE$980,74,FALSE)+VLOOKUP(B299,RPT_LNS_LUONG_CHE_DO!$B$5:$CE$980,73,FALSE)</f>
        <v>0</v>
      </c>
      <c r="S299" s="308">
        <f t="shared" si="0"/>
        <v>8051000.0000000009</v>
      </c>
      <c r="T299" s="309">
        <f>VLOOKUP(B299,RPT_BAO_HIEM!$B$5:$N$1004,11,FALSE)</f>
        <v>393680</v>
      </c>
      <c r="U299" s="309">
        <f>VLOOKUP(B299,RPT_BAO_HIEM!$B$5:$N$1004,12,FALSE)</f>
        <v>73815</v>
      </c>
      <c r="V299" s="309">
        <f>VLOOKUP(B299,RPT_BAO_HIEM!$B$5:$N$1004,13,FALSE)</f>
        <v>49210</v>
      </c>
      <c r="W299" s="310">
        <f>VLOOKUP(B299,RPT_DOAN_PHI!$B$5:$H$913,7,FALSE)</f>
        <v>73710</v>
      </c>
      <c r="X299" s="309">
        <f>VLOOKUP(B299,RPT_THUE!$B$5:$H$916,7,FALSE)</f>
        <v>0</v>
      </c>
      <c r="Y299" s="309">
        <f t="shared" si="1"/>
        <v>590415</v>
      </c>
      <c r="Z299" s="311">
        <f t="shared" si="2"/>
        <v>7460585.0000000009</v>
      </c>
      <c r="AA299" s="311"/>
      <c r="AB299" s="311"/>
      <c r="AC299" s="311">
        <f t="shared" si="3"/>
        <v>7460585.0000000009</v>
      </c>
    </row>
    <row r="300" spans="1:29" ht="17.25" customHeight="1">
      <c r="A300" s="302">
        <f t="shared" si="4"/>
        <v>295</v>
      </c>
      <c r="B300" s="303">
        <f>GD_LCD_HS_LNS!B298</f>
        <v>11139</v>
      </c>
      <c r="C300" s="303" t="str">
        <f>GD_LCD_HS_LNS!C298</f>
        <v>Phùng Viết Dũng</v>
      </c>
      <c r="D300" s="303" t="str">
        <f>GD_LCD_HS_LNS!D298</f>
        <v>NV Lái xe - VHTTB</v>
      </c>
      <c r="E300" s="304">
        <f>VLOOKUP(B300,GD_LCD_HS_LNS!$B$4:$E$914,4,FALSE)</f>
        <v>4166000</v>
      </c>
      <c r="F300" s="305">
        <v>19026970120017</v>
      </c>
      <c r="G300" s="306">
        <f>VLOOKUP(B300,GD_CHAM_CONG!$C$6:$AN$912,38,FALSE)</f>
        <v>26</v>
      </c>
      <c r="H300" s="306">
        <f>VLOOKUP(B300,GD_CHAM_CONG!$C$6:$AS$912,39,FALSE)+VLOOKUP(B300,GD_CHAM_CONG!$C$6:$AS$912,40,FALSE)+VLOOKUP(B300,GD_CHAM_CONG!$C$6:$AS$912,41,FALSE)+VLOOKUP(B300,GD_CHAM_CONG!$C$6:$AS$912,42,FALSE)+VLOOKUP(B300,GD_CHAM_CONG!$C$6:$AS$912,43,FALSE)</f>
        <v>0</v>
      </c>
      <c r="I300" s="306">
        <f>VLOOKUP(B300,GD_CHAM_CONG!$C$6:$AV$912,44,FALSE)+VLOOKUP(B300,GD_CHAM_CONG!$C$6:$AV$912,45,FALSE)+VLOOKUP(B300,GD_CHAM_CONG!$C$6:$AV$912,46,FALSE)</f>
        <v>0</v>
      </c>
      <c r="J300" s="306">
        <f>VLOOKUP(B300,GD_CHAM_CONG!$C$6:$AW$912,47,FALSE)</f>
        <v>0</v>
      </c>
      <c r="K300" s="306">
        <f>VLOOKUP(B300,GD_CHAM_CONG!$C$6:$AZ$912,47,FALSE)+VLOOKUP(B300,GD_CHAM_CONG!$C$6:$AZ$912,48,FALSE)</f>
        <v>0</v>
      </c>
      <c r="L300" s="306">
        <f>VLOOKUP(B300,GD_CHAM_CONG!$C$6:$BF$912,50,FALSE)+VLOOKUP(B300,GD_CHAM_CONG!$C$6:$BF$912,51,FALSE)+VLOOKUP(B300,GD_CHAM_CONG!$C$6:$BF$912,52,FALSE)+VLOOKUP(B300,GD_CHAM_CONG!$C$6:$BF$912,53,FALSE)+VLOOKUP(B300,GD_CHAM_CONG!$C$6:$BF$912,54,FALSE)</f>
        <v>0</v>
      </c>
      <c r="M300" s="307">
        <f>VLOOKUP(B300,GD_CHAM_CONG!$C$1:$BJ$397,60,FALSE)</f>
        <v>1</v>
      </c>
      <c r="N300" s="308">
        <f>VLOOKUP(B300,RPT_LNS_LUONG_CHE_DO!$B$5:$BA$976,52,FALSE)</f>
        <v>7560000</v>
      </c>
      <c r="O300" s="308">
        <f>VLOOKUP(B300,RPT_LNS_LUONG_CHE_DO!$B$5:$CA$976,78,FALSE)</f>
        <v>0</v>
      </c>
      <c r="P300" s="308">
        <f>VLOOKUP(B300,RPT_PHU_CAP_TN!$B$5:$G$916,6,FALSE)</f>
        <v>0</v>
      </c>
      <c r="Q300" s="308">
        <f>VLOOKUP(B300,RPT_TIEN_AN_TRUA!$B$5:$I$957,8,FALSE)</f>
        <v>680000</v>
      </c>
      <c r="R300" s="308">
        <f>VLOOKUP(B300,RPT_LNS_LUONG_CHE_DO!$B$5:$CE$980,74,FALSE)+VLOOKUP(B300,RPT_LNS_LUONG_CHE_DO!$B$5:$CE$980,73,FALSE)</f>
        <v>0</v>
      </c>
      <c r="S300" s="308">
        <f t="shared" si="0"/>
        <v>8240000</v>
      </c>
      <c r="T300" s="309">
        <f>VLOOKUP(B300,RPT_BAO_HIEM!$B$5:$N$1004,11,FALSE)</f>
        <v>333280</v>
      </c>
      <c r="U300" s="309">
        <f>VLOOKUP(B300,RPT_BAO_HIEM!$B$5:$N$1004,12,FALSE)</f>
        <v>62490</v>
      </c>
      <c r="V300" s="309">
        <f>VLOOKUP(B300,RPT_BAO_HIEM!$B$5:$N$1004,13,FALSE)</f>
        <v>41660</v>
      </c>
      <c r="W300" s="310">
        <f>VLOOKUP(B300,RPT_DOAN_PHI!$B$5:$H$913,7,FALSE)</f>
        <v>75600</v>
      </c>
      <c r="X300" s="309">
        <f>VLOOKUP(B300,RPT_THUE!$B$5:$H$916,7,FALSE)</f>
        <v>0</v>
      </c>
      <c r="Y300" s="309">
        <f t="shared" si="1"/>
        <v>513030</v>
      </c>
      <c r="Z300" s="311">
        <f t="shared" si="2"/>
        <v>7726970</v>
      </c>
      <c r="AA300" s="311"/>
      <c r="AB300" s="311"/>
      <c r="AC300" s="311">
        <f t="shared" si="3"/>
        <v>7726970</v>
      </c>
    </row>
    <row r="301" spans="1:29" ht="17.25" customHeight="1">
      <c r="A301" s="302">
        <f t="shared" si="4"/>
        <v>296</v>
      </c>
      <c r="B301" s="303">
        <f>GD_LCD_HS_LNS!B299</f>
        <v>11142</v>
      </c>
      <c r="C301" s="303" t="str">
        <f>GD_LCD_HS_LNS!C299</f>
        <v>Trần Văn Chính</v>
      </c>
      <c r="D301" s="303" t="str">
        <f>GD_LCD_HS_LNS!D299</f>
        <v>NV Lái xe - VHTTB</v>
      </c>
      <c r="E301" s="304">
        <f>VLOOKUP(B301,GD_LCD_HS_LNS!$B$4:$E$914,4,FALSE)</f>
        <v>4166000</v>
      </c>
      <c r="F301" s="305">
        <v>19026970123016</v>
      </c>
      <c r="G301" s="306">
        <f>VLOOKUP(B301,GD_CHAM_CONG!$C$6:$AN$912,38,FALSE)</f>
        <v>26</v>
      </c>
      <c r="H301" s="306">
        <f>VLOOKUP(B301,GD_CHAM_CONG!$C$6:$AS$912,39,FALSE)+VLOOKUP(B301,GD_CHAM_CONG!$C$6:$AS$912,40,FALSE)+VLOOKUP(B301,GD_CHAM_CONG!$C$6:$AS$912,41,FALSE)+VLOOKUP(B301,GD_CHAM_CONG!$C$6:$AS$912,42,FALSE)+VLOOKUP(B301,GD_CHAM_CONG!$C$6:$AS$912,43,FALSE)</f>
        <v>0</v>
      </c>
      <c r="I301" s="306">
        <f>VLOOKUP(B301,GD_CHAM_CONG!$C$6:$AV$912,44,FALSE)+VLOOKUP(B301,GD_CHAM_CONG!$C$6:$AV$912,45,FALSE)+VLOOKUP(B301,GD_CHAM_CONG!$C$6:$AV$912,46,FALSE)</f>
        <v>0</v>
      </c>
      <c r="J301" s="306">
        <f>VLOOKUP(B301,GD_CHAM_CONG!$C$6:$AW$912,47,FALSE)</f>
        <v>0</v>
      </c>
      <c r="K301" s="306">
        <f>VLOOKUP(B301,GD_CHAM_CONG!$C$6:$AZ$912,47,FALSE)+VLOOKUP(B301,GD_CHAM_CONG!$C$6:$AZ$912,48,FALSE)</f>
        <v>0</v>
      </c>
      <c r="L301" s="306">
        <f>VLOOKUP(B301,GD_CHAM_CONG!$C$6:$BF$912,50,FALSE)+VLOOKUP(B301,GD_CHAM_CONG!$C$6:$BF$912,51,FALSE)+VLOOKUP(B301,GD_CHAM_CONG!$C$6:$BF$912,52,FALSE)+VLOOKUP(B301,GD_CHAM_CONG!$C$6:$BF$912,53,FALSE)+VLOOKUP(B301,GD_CHAM_CONG!$C$6:$BF$912,54,FALSE)</f>
        <v>0</v>
      </c>
      <c r="M301" s="307">
        <f>VLOOKUP(B301,GD_CHAM_CONG!$C$1:$BJ$397,60,FALSE)</f>
        <v>0.91</v>
      </c>
      <c r="N301" s="308">
        <f>VLOOKUP(B301,RPT_LNS_LUONG_CHE_DO!$B$5:$BA$976,52,FALSE)</f>
        <v>6879600</v>
      </c>
      <c r="O301" s="308">
        <f>VLOOKUP(B301,RPT_LNS_LUONG_CHE_DO!$B$5:$CA$976,78,FALSE)</f>
        <v>0</v>
      </c>
      <c r="P301" s="308">
        <f>VLOOKUP(B301,RPT_PHU_CAP_TN!$B$5:$G$916,6,FALSE)</f>
        <v>0</v>
      </c>
      <c r="Q301" s="308">
        <f>VLOOKUP(B301,RPT_TIEN_AN_TRUA!$B$5:$I$957,8,FALSE)</f>
        <v>680000</v>
      </c>
      <c r="R301" s="308">
        <f>VLOOKUP(B301,RPT_LNS_LUONG_CHE_DO!$B$5:$CE$980,74,FALSE)+VLOOKUP(B301,RPT_LNS_LUONG_CHE_DO!$B$5:$CE$980,73,FALSE)</f>
        <v>0</v>
      </c>
      <c r="S301" s="308">
        <f t="shared" si="0"/>
        <v>7559600</v>
      </c>
      <c r="T301" s="309">
        <f>VLOOKUP(B301,RPT_BAO_HIEM!$B$5:$N$1004,11,FALSE)</f>
        <v>333280</v>
      </c>
      <c r="U301" s="309">
        <f>VLOOKUP(B301,RPT_BAO_HIEM!$B$5:$N$1004,12,FALSE)</f>
        <v>62490</v>
      </c>
      <c r="V301" s="309">
        <f>VLOOKUP(B301,RPT_BAO_HIEM!$B$5:$N$1004,13,FALSE)</f>
        <v>41660</v>
      </c>
      <c r="W301" s="310">
        <f>VLOOKUP(B301,RPT_DOAN_PHI!$B$5:$H$913,7,FALSE)</f>
        <v>68796</v>
      </c>
      <c r="X301" s="309">
        <f>VLOOKUP(B301,RPT_THUE!$B$5:$H$916,7,FALSE)</f>
        <v>0</v>
      </c>
      <c r="Y301" s="309">
        <f t="shared" si="1"/>
        <v>506226</v>
      </c>
      <c r="Z301" s="311">
        <f t="shared" si="2"/>
        <v>7053374</v>
      </c>
      <c r="AA301" s="311"/>
      <c r="AB301" s="311"/>
      <c r="AC301" s="311">
        <f t="shared" si="3"/>
        <v>7053374</v>
      </c>
    </row>
    <row r="302" spans="1:29" ht="17.25" customHeight="1">
      <c r="A302" s="302">
        <f t="shared" si="4"/>
        <v>297</v>
      </c>
      <c r="B302" s="303">
        <f>GD_LCD_HS_LNS!B300</f>
        <v>11143</v>
      </c>
      <c r="C302" s="303" t="str">
        <f>GD_LCD_HS_LNS!C300</f>
        <v>Phù Xuân Tiền</v>
      </c>
      <c r="D302" s="303" t="str">
        <f>GD_LCD_HS_LNS!D300</f>
        <v>NV Lái xe - VHTTB</v>
      </c>
      <c r="E302" s="304">
        <f>VLOOKUP(B302,GD_LCD_HS_LNS!$B$4:$E$914,4,FALSE)</f>
        <v>4166000</v>
      </c>
      <c r="F302" s="305">
        <v>10522594122016</v>
      </c>
      <c r="G302" s="306">
        <f>VLOOKUP(B302,GD_CHAM_CONG!$C$6:$AN$912,38,FALSE)</f>
        <v>26</v>
      </c>
      <c r="H302" s="306">
        <f>VLOOKUP(B302,GD_CHAM_CONG!$C$6:$AS$912,39,FALSE)+VLOOKUP(B302,GD_CHAM_CONG!$C$6:$AS$912,40,FALSE)+VLOOKUP(B302,GD_CHAM_CONG!$C$6:$AS$912,41,FALSE)+VLOOKUP(B302,GD_CHAM_CONG!$C$6:$AS$912,42,FALSE)+VLOOKUP(B302,GD_CHAM_CONG!$C$6:$AS$912,43,FALSE)</f>
        <v>0</v>
      </c>
      <c r="I302" s="306">
        <f>VLOOKUP(B302,GD_CHAM_CONG!$C$6:$AV$912,44,FALSE)+VLOOKUP(B302,GD_CHAM_CONG!$C$6:$AV$912,45,FALSE)+VLOOKUP(B302,GD_CHAM_CONG!$C$6:$AV$912,46,FALSE)</f>
        <v>0</v>
      </c>
      <c r="J302" s="306">
        <f>VLOOKUP(B302,GD_CHAM_CONG!$C$6:$AW$912,47,FALSE)</f>
        <v>0</v>
      </c>
      <c r="K302" s="306">
        <f>VLOOKUP(B302,GD_CHAM_CONG!$C$6:$AZ$912,47,FALSE)+VLOOKUP(B302,GD_CHAM_CONG!$C$6:$AZ$912,48,FALSE)</f>
        <v>0</v>
      </c>
      <c r="L302" s="306">
        <f>VLOOKUP(B302,GD_CHAM_CONG!$C$6:$BF$912,50,FALSE)+VLOOKUP(B302,GD_CHAM_CONG!$C$6:$BF$912,51,FALSE)+VLOOKUP(B302,GD_CHAM_CONG!$C$6:$BF$912,52,FALSE)+VLOOKUP(B302,GD_CHAM_CONG!$C$6:$BF$912,53,FALSE)+VLOOKUP(B302,GD_CHAM_CONG!$C$6:$BF$912,54,FALSE)</f>
        <v>0</v>
      </c>
      <c r="M302" s="307">
        <f>VLOOKUP(B302,GD_CHAM_CONG!$C$1:$BJ$397,60,FALSE)</f>
        <v>1</v>
      </c>
      <c r="N302" s="308">
        <f>VLOOKUP(B302,RPT_LNS_LUONG_CHE_DO!$B$5:$BA$976,52,FALSE)</f>
        <v>7560000</v>
      </c>
      <c r="O302" s="308">
        <f>VLOOKUP(B302,RPT_LNS_LUONG_CHE_DO!$B$5:$CA$976,78,FALSE)</f>
        <v>0</v>
      </c>
      <c r="P302" s="308">
        <f>VLOOKUP(B302,RPT_PHU_CAP_TN!$B$5:$G$916,6,FALSE)</f>
        <v>0</v>
      </c>
      <c r="Q302" s="308">
        <f>VLOOKUP(B302,RPT_TIEN_AN_TRUA!$B$5:$I$957,8,FALSE)</f>
        <v>680000</v>
      </c>
      <c r="R302" s="308">
        <f>VLOOKUP(B302,RPT_LNS_LUONG_CHE_DO!$B$5:$CE$980,74,FALSE)+VLOOKUP(B302,RPT_LNS_LUONG_CHE_DO!$B$5:$CE$980,73,FALSE)</f>
        <v>0</v>
      </c>
      <c r="S302" s="308">
        <f t="shared" si="0"/>
        <v>8240000</v>
      </c>
      <c r="T302" s="309">
        <f>VLOOKUP(B302,RPT_BAO_HIEM!$B$5:$N$1004,11,FALSE)</f>
        <v>333280</v>
      </c>
      <c r="U302" s="309">
        <f>VLOOKUP(B302,RPT_BAO_HIEM!$B$5:$N$1004,12,FALSE)</f>
        <v>62490</v>
      </c>
      <c r="V302" s="309">
        <f>VLOOKUP(B302,RPT_BAO_HIEM!$B$5:$N$1004,13,FALSE)</f>
        <v>41660</v>
      </c>
      <c r="W302" s="310">
        <f>VLOOKUP(B302,RPT_DOAN_PHI!$B$5:$H$913,7,FALSE)</f>
        <v>75600</v>
      </c>
      <c r="X302" s="309">
        <f>VLOOKUP(B302,RPT_THUE!$B$5:$H$916,7,FALSE)</f>
        <v>0</v>
      </c>
      <c r="Y302" s="309">
        <f t="shared" si="1"/>
        <v>513030</v>
      </c>
      <c r="Z302" s="311">
        <f t="shared" si="2"/>
        <v>7726970</v>
      </c>
      <c r="AA302" s="311"/>
      <c r="AB302" s="311"/>
      <c r="AC302" s="311">
        <f t="shared" si="3"/>
        <v>7726970</v>
      </c>
    </row>
    <row r="303" spans="1:29" ht="17.25" customHeight="1">
      <c r="A303" s="302">
        <f t="shared" si="4"/>
        <v>298</v>
      </c>
      <c r="B303" s="303">
        <f>GD_LCD_HS_LNS!B301</f>
        <v>11144</v>
      </c>
      <c r="C303" s="303" t="str">
        <f>GD_LCD_HS_LNS!C301</f>
        <v>Đinh Văn Bền</v>
      </c>
      <c r="D303" s="303" t="str">
        <f>GD_LCD_HS_LNS!D301</f>
        <v>NV Lái xe - VHTTB</v>
      </c>
      <c r="E303" s="304">
        <f>VLOOKUP(B303,GD_LCD_HS_LNS!$B$4:$E$914,4,FALSE)</f>
        <v>4166000</v>
      </c>
      <c r="F303" s="305">
        <v>19026970124012</v>
      </c>
      <c r="G303" s="306">
        <f>VLOOKUP(B303,GD_CHAM_CONG!$C$6:$AN$912,38,FALSE)</f>
        <v>26</v>
      </c>
      <c r="H303" s="306">
        <f>VLOOKUP(B303,GD_CHAM_CONG!$C$6:$AS$912,39,FALSE)+VLOOKUP(B303,GD_CHAM_CONG!$C$6:$AS$912,40,FALSE)+VLOOKUP(B303,GD_CHAM_CONG!$C$6:$AS$912,41,FALSE)+VLOOKUP(B303,GD_CHAM_CONG!$C$6:$AS$912,42,FALSE)+VLOOKUP(B303,GD_CHAM_CONG!$C$6:$AS$912,43,FALSE)</f>
        <v>0</v>
      </c>
      <c r="I303" s="306">
        <f>VLOOKUP(B303,GD_CHAM_CONG!$C$6:$AV$912,44,FALSE)+VLOOKUP(B303,GD_CHAM_CONG!$C$6:$AV$912,45,FALSE)+VLOOKUP(B303,GD_CHAM_CONG!$C$6:$AV$912,46,FALSE)</f>
        <v>0</v>
      </c>
      <c r="J303" s="306">
        <f>VLOOKUP(B303,GD_CHAM_CONG!$C$6:$AW$912,47,FALSE)</f>
        <v>0</v>
      </c>
      <c r="K303" s="306">
        <f>VLOOKUP(B303,GD_CHAM_CONG!$C$6:$AZ$912,47,FALSE)+VLOOKUP(B303,GD_CHAM_CONG!$C$6:$AZ$912,48,FALSE)</f>
        <v>0</v>
      </c>
      <c r="L303" s="306">
        <f>VLOOKUP(B303,GD_CHAM_CONG!$C$6:$BF$912,50,FALSE)+VLOOKUP(B303,GD_CHAM_CONG!$C$6:$BF$912,51,FALSE)+VLOOKUP(B303,GD_CHAM_CONG!$C$6:$BF$912,52,FALSE)+VLOOKUP(B303,GD_CHAM_CONG!$C$6:$BF$912,53,FALSE)+VLOOKUP(B303,GD_CHAM_CONG!$C$6:$BF$912,54,FALSE)</f>
        <v>0</v>
      </c>
      <c r="M303" s="316">
        <f>VLOOKUP(B303,GD_CHAM_CONG!$C$1:$BJ$397,60,FALSE)</f>
        <v>1</v>
      </c>
      <c r="N303" s="308">
        <f>VLOOKUP(B303,RPT_LNS_LUONG_CHE_DO!$B$5:$BA$976,52,FALSE)</f>
        <v>7560000</v>
      </c>
      <c r="O303" s="308">
        <f>VLOOKUP(B303,RPT_LNS_LUONG_CHE_DO!$B$5:$CA$976,78,FALSE)</f>
        <v>0</v>
      </c>
      <c r="P303" s="308">
        <f>VLOOKUP(B303,RPT_PHU_CAP_TN!$B$5:$G$916,6,FALSE)</f>
        <v>0</v>
      </c>
      <c r="Q303" s="308">
        <f>VLOOKUP(B303,RPT_TIEN_AN_TRUA!$B$5:$I$957,8,FALSE)</f>
        <v>680000</v>
      </c>
      <c r="R303" s="308">
        <f>VLOOKUP(B303,RPT_LNS_LUONG_CHE_DO!$B$5:$CE$980,74,FALSE)+VLOOKUP(B303,RPT_LNS_LUONG_CHE_DO!$B$5:$CE$980,73,FALSE)</f>
        <v>0</v>
      </c>
      <c r="S303" s="308">
        <f t="shared" si="0"/>
        <v>8240000</v>
      </c>
      <c r="T303" s="309">
        <f>VLOOKUP(B303,RPT_BAO_HIEM!$B$5:$N$1004,11,FALSE)</f>
        <v>333280</v>
      </c>
      <c r="U303" s="309">
        <f>VLOOKUP(B303,RPT_BAO_HIEM!$B$5:$N$1004,12,FALSE)</f>
        <v>62490</v>
      </c>
      <c r="V303" s="309">
        <f>VLOOKUP(B303,RPT_BAO_HIEM!$B$5:$N$1004,13,FALSE)</f>
        <v>41660</v>
      </c>
      <c r="W303" s="310">
        <f>VLOOKUP(B303,RPT_DOAN_PHI!$B$5:$H$913,7,FALSE)</f>
        <v>75600</v>
      </c>
      <c r="X303" s="309">
        <f>VLOOKUP(B303,RPT_THUE!$B$5:$H$916,7,FALSE)</f>
        <v>0</v>
      </c>
      <c r="Y303" s="309">
        <f t="shared" si="1"/>
        <v>513030</v>
      </c>
      <c r="Z303" s="311">
        <f t="shared" si="2"/>
        <v>7726970</v>
      </c>
      <c r="AA303" s="311"/>
      <c r="AB303" s="311"/>
      <c r="AC303" s="311">
        <f t="shared" si="3"/>
        <v>7726970</v>
      </c>
    </row>
    <row r="304" spans="1:29" ht="17.25" customHeight="1">
      <c r="A304" s="302">
        <f t="shared" si="4"/>
        <v>299</v>
      </c>
      <c r="B304" s="303">
        <f>GD_LCD_HS_LNS!B302</f>
        <v>11145</v>
      </c>
      <c r="C304" s="303" t="str">
        <f>GD_LCD_HS_LNS!C302</f>
        <v>Nguyễn Tiến Ngọc</v>
      </c>
      <c r="D304" s="303" t="str">
        <f>GD_LCD_HS_LNS!D302</f>
        <v>NV Lái xe - VHTTB</v>
      </c>
      <c r="E304" s="304">
        <f>VLOOKUP(B304,GD_LCD_HS_LNS!$B$4:$E$914,4,FALSE)</f>
        <v>4921000</v>
      </c>
      <c r="F304" s="305">
        <v>19026970126015</v>
      </c>
      <c r="G304" s="306">
        <f>VLOOKUP(B304,GD_CHAM_CONG!$C$6:$AN$912,38,FALSE)</f>
        <v>26</v>
      </c>
      <c r="H304" s="306">
        <f>VLOOKUP(B304,GD_CHAM_CONG!$C$6:$AS$912,39,FALSE)+VLOOKUP(B304,GD_CHAM_CONG!$C$6:$AS$912,40,FALSE)+VLOOKUP(B304,GD_CHAM_CONG!$C$6:$AS$912,41,FALSE)+VLOOKUP(B304,GD_CHAM_CONG!$C$6:$AS$912,42,FALSE)+VLOOKUP(B304,GD_CHAM_CONG!$C$6:$AS$912,43,FALSE)</f>
        <v>0</v>
      </c>
      <c r="I304" s="306">
        <f>VLOOKUP(B304,GD_CHAM_CONG!$C$6:$AV$912,44,FALSE)+VLOOKUP(B304,GD_CHAM_CONG!$C$6:$AV$912,45,FALSE)+VLOOKUP(B304,GD_CHAM_CONG!$C$6:$AV$912,46,FALSE)</f>
        <v>0</v>
      </c>
      <c r="J304" s="306">
        <f>VLOOKUP(B304,GD_CHAM_CONG!$C$6:$AW$912,47,FALSE)</f>
        <v>0</v>
      </c>
      <c r="K304" s="306">
        <f>VLOOKUP(B304,GD_CHAM_CONG!$C$6:$AZ$912,47,FALSE)+VLOOKUP(B304,GD_CHAM_CONG!$C$6:$AZ$912,48,FALSE)</f>
        <v>0</v>
      </c>
      <c r="L304" s="306">
        <f>VLOOKUP(B304,GD_CHAM_CONG!$C$6:$BF$912,50,FALSE)+VLOOKUP(B304,GD_CHAM_CONG!$C$6:$BF$912,51,FALSE)+VLOOKUP(B304,GD_CHAM_CONG!$C$6:$BF$912,52,FALSE)+VLOOKUP(B304,GD_CHAM_CONG!$C$6:$BF$912,53,FALSE)+VLOOKUP(B304,GD_CHAM_CONG!$C$6:$BF$912,54,FALSE)</f>
        <v>0</v>
      </c>
      <c r="M304" s="307">
        <f>VLOOKUP(B304,GD_CHAM_CONG!$C$1:$BJ$397,60,FALSE)</f>
        <v>0.78</v>
      </c>
      <c r="N304" s="308">
        <f>VLOOKUP(B304,RPT_LNS_LUONG_CHE_DO!$B$5:$BA$976,52,FALSE)</f>
        <v>6318000.0000000009</v>
      </c>
      <c r="O304" s="308">
        <f>VLOOKUP(B304,RPT_LNS_LUONG_CHE_DO!$B$5:$CA$976,78,FALSE)</f>
        <v>0</v>
      </c>
      <c r="P304" s="308">
        <f>VLOOKUP(B304,RPT_PHU_CAP_TN!$B$5:$G$916,6,FALSE)</f>
        <v>0</v>
      </c>
      <c r="Q304" s="308">
        <f>VLOOKUP(B304,RPT_TIEN_AN_TRUA!$B$5:$I$957,8,FALSE)</f>
        <v>680000</v>
      </c>
      <c r="R304" s="308">
        <f>VLOOKUP(B304,RPT_LNS_LUONG_CHE_DO!$B$5:$CE$980,74,FALSE)+VLOOKUP(B304,RPT_LNS_LUONG_CHE_DO!$B$5:$CE$980,73,FALSE)</f>
        <v>0</v>
      </c>
      <c r="S304" s="308">
        <f t="shared" si="0"/>
        <v>6998000.0000000009</v>
      </c>
      <c r="T304" s="309">
        <f>VLOOKUP(B304,RPT_BAO_HIEM!$B$5:$N$1004,11,FALSE)</f>
        <v>393680</v>
      </c>
      <c r="U304" s="309">
        <f>VLOOKUP(B304,RPT_BAO_HIEM!$B$5:$N$1004,12,FALSE)</f>
        <v>73815</v>
      </c>
      <c r="V304" s="309">
        <f>VLOOKUP(B304,RPT_BAO_HIEM!$B$5:$N$1004,13,FALSE)</f>
        <v>49210</v>
      </c>
      <c r="W304" s="310">
        <f>VLOOKUP(B304,RPT_DOAN_PHI!$B$5:$H$913,7,FALSE)</f>
        <v>63180</v>
      </c>
      <c r="X304" s="309">
        <f>VLOOKUP(B304,RPT_THUE!$B$5:$H$916,7,FALSE)</f>
        <v>0</v>
      </c>
      <c r="Y304" s="309">
        <f t="shared" si="1"/>
        <v>579885</v>
      </c>
      <c r="Z304" s="311">
        <f t="shared" si="2"/>
        <v>6418115.0000000009</v>
      </c>
      <c r="AA304" s="311"/>
      <c r="AB304" s="311"/>
      <c r="AC304" s="311">
        <f t="shared" si="3"/>
        <v>6418115.0000000009</v>
      </c>
    </row>
    <row r="305" spans="1:29" ht="17.25" customHeight="1">
      <c r="A305" s="302">
        <f t="shared" si="4"/>
        <v>300</v>
      </c>
      <c r="B305" s="303">
        <f>GD_LCD_HS_LNS!B303</f>
        <v>13406</v>
      </c>
      <c r="C305" s="303" t="str">
        <f>GD_LCD_HS_LNS!C303</f>
        <v>Hoàng Đình Mạnh</v>
      </c>
      <c r="D305" s="303" t="str">
        <f>GD_LCD_HS_LNS!D303</f>
        <v>NV Lái xe - VHTTB</v>
      </c>
      <c r="E305" s="304">
        <f>VLOOKUP(B305,GD_LCD_HS_LNS!$B$4:$E$914,4,FALSE)</f>
        <v>4166000</v>
      </c>
      <c r="F305" s="305">
        <v>19028960166011</v>
      </c>
      <c r="G305" s="306">
        <f>VLOOKUP(B305,GD_CHAM_CONG!$C$6:$AN$912,38,FALSE)</f>
        <v>25</v>
      </c>
      <c r="H305" s="306">
        <f>VLOOKUP(B305,GD_CHAM_CONG!$C$6:$AS$912,39,FALSE)+VLOOKUP(B305,GD_CHAM_CONG!$C$6:$AS$912,40,FALSE)+VLOOKUP(B305,GD_CHAM_CONG!$C$6:$AS$912,41,FALSE)+VLOOKUP(B305,GD_CHAM_CONG!$C$6:$AS$912,42,FALSE)+VLOOKUP(B305,GD_CHAM_CONG!$C$6:$AS$912,43,FALSE)</f>
        <v>1</v>
      </c>
      <c r="I305" s="306">
        <f>VLOOKUP(B305,GD_CHAM_CONG!$C$6:$AV$912,44,FALSE)+VLOOKUP(B305,GD_CHAM_CONG!$C$6:$AV$912,45,FALSE)+VLOOKUP(B305,GD_CHAM_CONG!$C$6:$AV$912,46,FALSE)</f>
        <v>0</v>
      </c>
      <c r="J305" s="306">
        <f>VLOOKUP(B305,GD_CHAM_CONG!$C$6:$AW$912,47,FALSE)</f>
        <v>0</v>
      </c>
      <c r="K305" s="306">
        <f>VLOOKUP(B305,GD_CHAM_CONG!$C$6:$AZ$912,47,FALSE)+VLOOKUP(B305,GD_CHAM_CONG!$C$6:$AZ$912,48,FALSE)</f>
        <v>0</v>
      </c>
      <c r="L305" s="306">
        <f>VLOOKUP(B305,GD_CHAM_CONG!$C$6:$BF$912,50,FALSE)+VLOOKUP(B305,GD_CHAM_CONG!$C$6:$BF$912,51,FALSE)+VLOOKUP(B305,GD_CHAM_CONG!$C$6:$BF$912,52,FALSE)+VLOOKUP(B305,GD_CHAM_CONG!$C$6:$BF$912,53,FALSE)+VLOOKUP(B305,GD_CHAM_CONG!$C$6:$BF$912,54,FALSE)</f>
        <v>0</v>
      </c>
      <c r="M305" s="307">
        <f>VLOOKUP(B305,GD_CHAM_CONG!$C$1:$BJ$397,60,FALSE)</f>
        <v>1</v>
      </c>
      <c r="N305" s="308">
        <f>VLOOKUP(B305,RPT_LNS_LUONG_CHE_DO!$B$5:$BA$976,52,FALSE)</f>
        <v>7269230.769230769</v>
      </c>
      <c r="O305" s="308">
        <f>VLOOKUP(B305,RPT_LNS_LUONG_CHE_DO!$B$5:$CA$976,78,FALSE)</f>
        <v>0</v>
      </c>
      <c r="P305" s="308">
        <f>VLOOKUP(B305,RPT_PHU_CAP_TN!$B$5:$G$916,6,FALSE)</f>
        <v>0</v>
      </c>
      <c r="Q305" s="308">
        <f>VLOOKUP(B305,RPT_TIEN_AN_TRUA!$B$5:$I$957,8,FALSE)</f>
        <v>653846.15384615387</v>
      </c>
      <c r="R305" s="308">
        <f>VLOOKUP(B305,RPT_LNS_LUONG_CHE_DO!$B$5:$CE$980,74,FALSE)+VLOOKUP(B305,RPT_LNS_LUONG_CHE_DO!$B$5:$CE$980,73,FALSE)</f>
        <v>0</v>
      </c>
      <c r="S305" s="308">
        <f t="shared" si="0"/>
        <v>7923076.923076923</v>
      </c>
      <c r="T305" s="309">
        <f>VLOOKUP(B305,RPT_BAO_HIEM!$B$5:$N$1004,11,FALSE)</f>
        <v>333280</v>
      </c>
      <c r="U305" s="309">
        <f>VLOOKUP(B305,RPT_BAO_HIEM!$B$5:$N$1004,12,FALSE)</f>
        <v>62490</v>
      </c>
      <c r="V305" s="309">
        <f>VLOOKUP(B305,RPT_BAO_HIEM!$B$5:$N$1004,13,FALSE)</f>
        <v>41660</v>
      </c>
      <c r="W305" s="310">
        <f>VLOOKUP(B305,RPT_DOAN_PHI!$B$5:$H$913,7,FALSE)</f>
        <v>72692</v>
      </c>
      <c r="X305" s="309">
        <f>VLOOKUP(B305,RPT_THUE!$B$5:$H$916,7,FALSE)</f>
        <v>0</v>
      </c>
      <c r="Y305" s="309">
        <f t="shared" si="1"/>
        <v>510122</v>
      </c>
      <c r="Z305" s="311">
        <f t="shared" si="2"/>
        <v>7412954.923076923</v>
      </c>
      <c r="AA305" s="311"/>
      <c r="AB305" s="311"/>
      <c r="AC305" s="311">
        <f t="shared" si="3"/>
        <v>7412954.923076923</v>
      </c>
    </row>
    <row r="306" spans="1:29" ht="17.25" customHeight="1">
      <c r="A306" s="302">
        <f t="shared" si="4"/>
        <v>301</v>
      </c>
      <c r="B306" s="303">
        <f>GD_LCD_HS_LNS!B304</f>
        <v>13407</v>
      </c>
      <c r="C306" s="303" t="str">
        <f>GD_LCD_HS_LNS!C304</f>
        <v>Vương Văn Tiến</v>
      </c>
      <c r="D306" s="303" t="str">
        <f>GD_LCD_HS_LNS!D304</f>
        <v>NV Lái xe - VHTTB</v>
      </c>
      <c r="E306" s="304">
        <f>VLOOKUP(B306,GD_LCD_HS_LNS!$B$4:$E$914,4,FALSE)</f>
        <v>4166000</v>
      </c>
      <c r="F306" s="305">
        <v>19028973518014</v>
      </c>
      <c r="G306" s="306">
        <f>VLOOKUP(B306,GD_CHAM_CONG!$C$6:$AN$912,38,FALSE)</f>
        <v>26</v>
      </c>
      <c r="H306" s="306">
        <f>VLOOKUP(B306,GD_CHAM_CONG!$C$6:$AS$912,39,FALSE)+VLOOKUP(B306,GD_CHAM_CONG!$C$6:$AS$912,40,FALSE)+VLOOKUP(B306,GD_CHAM_CONG!$C$6:$AS$912,41,FALSE)+VLOOKUP(B306,GD_CHAM_CONG!$C$6:$AS$912,42,FALSE)+VLOOKUP(B306,GD_CHAM_CONG!$C$6:$AS$912,43,FALSE)</f>
        <v>0</v>
      </c>
      <c r="I306" s="306">
        <f>VLOOKUP(B306,GD_CHAM_CONG!$C$6:$AV$912,44,FALSE)+VLOOKUP(B306,GD_CHAM_CONG!$C$6:$AV$912,45,FALSE)+VLOOKUP(B306,GD_CHAM_CONG!$C$6:$AV$912,46,FALSE)</f>
        <v>0</v>
      </c>
      <c r="J306" s="306">
        <f>VLOOKUP(B306,GD_CHAM_CONG!$C$6:$AW$912,47,FALSE)</f>
        <v>0</v>
      </c>
      <c r="K306" s="306">
        <f>VLOOKUP(B306,GD_CHAM_CONG!$C$6:$AZ$912,47,FALSE)+VLOOKUP(B306,GD_CHAM_CONG!$C$6:$AZ$912,48,FALSE)</f>
        <v>0</v>
      </c>
      <c r="L306" s="306">
        <f>VLOOKUP(B306,GD_CHAM_CONG!$C$6:$BF$912,50,FALSE)+VLOOKUP(B306,GD_CHAM_CONG!$C$6:$BF$912,51,FALSE)+VLOOKUP(B306,GD_CHAM_CONG!$C$6:$BF$912,52,FALSE)+VLOOKUP(B306,GD_CHAM_CONG!$C$6:$BF$912,53,FALSE)+VLOOKUP(B306,GD_CHAM_CONG!$C$6:$BF$912,54,FALSE)</f>
        <v>0</v>
      </c>
      <c r="M306" s="307">
        <f>VLOOKUP(B306,GD_CHAM_CONG!$C$1:$BJ$397,60,FALSE)</f>
        <v>1</v>
      </c>
      <c r="N306" s="308">
        <f>VLOOKUP(B306,RPT_LNS_LUONG_CHE_DO!$B$5:$BA$976,52,FALSE)</f>
        <v>7560000</v>
      </c>
      <c r="O306" s="308">
        <f>VLOOKUP(B306,RPT_LNS_LUONG_CHE_DO!$B$5:$CA$976,78,FALSE)</f>
        <v>0</v>
      </c>
      <c r="P306" s="308">
        <f>VLOOKUP(B306,RPT_PHU_CAP_TN!$B$5:$G$916,6,FALSE)</f>
        <v>0</v>
      </c>
      <c r="Q306" s="308">
        <f>VLOOKUP(B306,RPT_TIEN_AN_TRUA!$B$5:$I$957,8,FALSE)</f>
        <v>680000</v>
      </c>
      <c r="R306" s="308">
        <f>VLOOKUP(B306,RPT_LNS_LUONG_CHE_DO!$B$5:$CE$980,74,FALSE)+VLOOKUP(B306,RPT_LNS_LUONG_CHE_DO!$B$5:$CE$980,73,FALSE)</f>
        <v>0</v>
      </c>
      <c r="S306" s="308">
        <f t="shared" si="0"/>
        <v>8240000</v>
      </c>
      <c r="T306" s="309">
        <f>VLOOKUP(B306,RPT_BAO_HIEM!$B$5:$N$1004,11,FALSE)</f>
        <v>333280</v>
      </c>
      <c r="U306" s="309">
        <f>VLOOKUP(B306,RPT_BAO_HIEM!$B$5:$N$1004,12,FALSE)</f>
        <v>62490</v>
      </c>
      <c r="V306" s="309">
        <f>VLOOKUP(B306,RPT_BAO_HIEM!$B$5:$N$1004,13,FALSE)</f>
        <v>41660</v>
      </c>
      <c r="W306" s="310">
        <f>VLOOKUP(B306,RPT_DOAN_PHI!$B$5:$H$913,7,FALSE)</f>
        <v>75600</v>
      </c>
      <c r="X306" s="309">
        <f>VLOOKUP(B306,RPT_THUE!$B$5:$H$916,7,FALSE)</f>
        <v>0</v>
      </c>
      <c r="Y306" s="309">
        <f t="shared" si="1"/>
        <v>513030</v>
      </c>
      <c r="Z306" s="311">
        <f t="shared" si="2"/>
        <v>7726970</v>
      </c>
      <c r="AA306" s="311"/>
      <c r="AB306" s="311"/>
      <c r="AC306" s="311">
        <f t="shared" si="3"/>
        <v>7726970</v>
      </c>
    </row>
    <row r="307" spans="1:29" ht="17.25" customHeight="1">
      <c r="A307" s="302">
        <f t="shared" si="4"/>
        <v>302</v>
      </c>
      <c r="B307" s="303">
        <f>GD_LCD_HS_LNS!B305</f>
        <v>13408</v>
      </c>
      <c r="C307" s="303" t="str">
        <f>GD_LCD_HS_LNS!C305</f>
        <v>Nguyễn Phương Thắng</v>
      </c>
      <c r="D307" s="303" t="str">
        <f>GD_LCD_HS_LNS!D305</f>
        <v>NV Lái xe - VHTTB</v>
      </c>
      <c r="E307" s="304">
        <f>VLOOKUP(B307,GD_LCD_HS_LNS!$B$4:$E$914,4,FALSE)</f>
        <v>4166000</v>
      </c>
      <c r="F307" s="305">
        <v>19028960268019</v>
      </c>
      <c r="G307" s="306">
        <f>VLOOKUP(B307,GD_CHAM_CONG!$C$6:$AN$912,38,FALSE)</f>
        <v>26</v>
      </c>
      <c r="H307" s="306">
        <f>VLOOKUP(B307,GD_CHAM_CONG!$C$6:$AS$912,39,FALSE)+VLOOKUP(B307,GD_CHAM_CONG!$C$6:$AS$912,40,FALSE)+VLOOKUP(B307,GD_CHAM_CONG!$C$6:$AS$912,41,FALSE)+VLOOKUP(B307,GD_CHAM_CONG!$C$6:$AS$912,42,FALSE)+VLOOKUP(B307,GD_CHAM_CONG!$C$6:$AS$912,43,FALSE)</f>
        <v>0</v>
      </c>
      <c r="I307" s="306">
        <f>VLOOKUP(B307,GD_CHAM_CONG!$C$6:$AV$912,44,FALSE)+VLOOKUP(B307,GD_CHAM_CONG!$C$6:$AV$912,45,FALSE)+VLOOKUP(B307,GD_CHAM_CONG!$C$6:$AV$912,46,FALSE)</f>
        <v>0</v>
      </c>
      <c r="J307" s="306">
        <f>VLOOKUP(B307,GD_CHAM_CONG!$C$6:$AW$912,47,FALSE)</f>
        <v>0</v>
      </c>
      <c r="K307" s="306">
        <f>VLOOKUP(B307,GD_CHAM_CONG!$C$6:$AZ$912,47,FALSE)+VLOOKUP(B307,GD_CHAM_CONG!$C$6:$AZ$912,48,FALSE)</f>
        <v>0</v>
      </c>
      <c r="L307" s="306">
        <f>VLOOKUP(B307,GD_CHAM_CONG!$C$6:$BF$912,50,FALSE)+VLOOKUP(B307,GD_CHAM_CONG!$C$6:$BF$912,51,FALSE)+VLOOKUP(B307,GD_CHAM_CONG!$C$6:$BF$912,52,FALSE)+VLOOKUP(B307,GD_CHAM_CONG!$C$6:$BF$912,53,FALSE)+VLOOKUP(B307,GD_CHAM_CONG!$C$6:$BF$912,54,FALSE)</f>
        <v>0</v>
      </c>
      <c r="M307" s="307">
        <f>VLOOKUP(B307,GD_CHAM_CONG!$C$1:$BJ$397,60,FALSE)</f>
        <v>0.91</v>
      </c>
      <c r="N307" s="308">
        <f>VLOOKUP(B307,RPT_LNS_LUONG_CHE_DO!$B$5:$BA$976,52,FALSE)</f>
        <v>6879600</v>
      </c>
      <c r="O307" s="308">
        <f>VLOOKUP(B307,RPT_LNS_LUONG_CHE_DO!$B$5:$CA$976,78,FALSE)</f>
        <v>0</v>
      </c>
      <c r="P307" s="308">
        <f>VLOOKUP(B307,RPT_PHU_CAP_TN!$B$5:$G$916,6,FALSE)</f>
        <v>0</v>
      </c>
      <c r="Q307" s="308">
        <f>VLOOKUP(B307,RPT_TIEN_AN_TRUA!$B$5:$I$957,8,FALSE)</f>
        <v>680000</v>
      </c>
      <c r="R307" s="308">
        <f>VLOOKUP(B307,RPT_LNS_LUONG_CHE_DO!$B$5:$CE$980,74,FALSE)+VLOOKUP(B307,RPT_LNS_LUONG_CHE_DO!$B$5:$CE$980,73,FALSE)</f>
        <v>0</v>
      </c>
      <c r="S307" s="308">
        <f t="shared" si="0"/>
        <v>7559600</v>
      </c>
      <c r="T307" s="309">
        <f>VLOOKUP(B307,RPT_BAO_HIEM!$B$5:$N$1004,11,FALSE)</f>
        <v>333280</v>
      </c>
      <c r="U307" s="309">
        <f>VLOOKUP(B307,RPT_BAO_HIEM!$B$5:$N$1004,12,FALSE)</f>
        <v>62490</v>
      </c>
      <c r="V307" s="309">
        <f>VLOOKUP(B307,RPT_BAO_HIEM!$B$5:$N$1004,13,FALSE)</f>
        <v>41660</v>
      </c>
      <c r="W307" s="310">
        <f>VLOOKUP(B307,RPT_DOAN_PHI!$B$5:$H$913,7,FALSE)</f>
        <v>68796</v>
      </c>
      <c r="X307" s="309">
        <f>VLOOKUP(B307,RPT_THUE!$B$5:$H$916,7,FALSE)</f>
        <v>0</v>
      </c>
      <c r="Y307" s="309">
        <f t="shared" si="1"/>
        <v>506226</v>
      </c>
      <c r="Z307" s="311">
        <f t="shared" si="2"/>
        <v>7053374</v>
      </c>
      <c r="AA307" s="311"/>
      <c r="AB307" s="311"/>
      <c r="AC307" s="311">
        <f t="shared" si="3"/>
        <v>7053374</v>
      </c>
    </row>
    <row r="308" spans="1:29" ht="17.25" customHeight="1">
      <c r="A308" s="302">
        <f t="shared" si="4"/>
        <v>303</v>
      </c>
      <c r="B308" s="303">
        <f>GD_LCD_HS_LNS!B306</f>
        <v>13409</v>
      </c>
      <c r="C308" s="303" t="str">
        <f>GD_LCD_HS_LNS!C306</f>
        <v>Lê Tuấn Anh</v>
      </c>
      <c r="D308" s="303" t="str">
        <f>GD_LCD_HS_LNS!D306</f>
        <v>NV Lái xe - VHTTB</v>
      </c>
      <c r="E308" s="304">
        <f>VLOOKUP(B308,GD_LCD_HS_LNS!$B$4:$E$914,4,FALSE)</f>
        <v>4166000</v>
      </c>
      <c r="F308" s="305">
        <v>19026625319021</v>
      </c>
      <c r="G308" s="306">
        <f>VLOOKUP(B308,GD_CHAM_CONG!$C$6:$AN$912,38,FALSE)</f>
        <v>26</v>
      </c>
      <c r="H308" s="306">
        <f>VLOOKUP(B308,GD_CHAM_CONG!$C$6:$AS$912,39,FALSE)+VLOOKUP(B308,GD_CHAM_CONG!$C$6:$AS$912,40,FALSE)+VLOOKUP(B308,GD_CHAM_CONG!$C$6:$AS$912,41,FALSE)+VLOOKUP(B308,GD_CHAM_CONG!$C$6:$AS$912,42,FALSE)+VLOOKUP(B308,GD_CHAM_CONG!$C$6:$AS$912,43,FALSE)</f>
        <v>0</v>
      </c>
      <c r="I308" s="306">
        <f>VLOOKUP(B308,GD_CHAM_CONG!$C$6:$AV$912,44,FALSE)+VLOOKUP(B308,GD_CHAM_CONG!$C$6:$AV$912,45,FALSE)+VLOOKUP(B308,GD_CHAM_CONG!$C$6:$AV$912,46,FALSE)</f>
        <v>0</v>
      </c>
      <c r="J308" s="306">
        <f>VLOOKUP(B308,GD_CHAM_CONG!$C$6:$AW$912,47,FALSE)</f>
        <v>0</v>
      </c>
      <c r="K308" s="306">
        <f>VLOOKUP(B308,GD_CHAM_CONG!$C$6:$AZ$912,47,FALSE)+VLOOKUP(B308,GD_CHAM_CONG!$C$6:$AZ$912,48,FALSE)</f>
        <v>0</v>
      </c>
      <c r="L308" s="306">
        <f>VLOOKUP(B308,GD_CHAM_CONG!$C$6:$BF$912,50,FALSE)+VLOOKUP(B308,GD_CHAM_CONG!$C$6:$BF$912,51,FALSE)+VLOOKUP(B308,GD_CHAM_CONG!$C$6:$BF$912,52,FALSE)+VLOOKUP(B308,GD_CHAM_CONG!$C$6:$BF$912,53,FALSE)+VLOOKUP(B308,GD_CHAM_CONG!$C$6:$BF$912,54,FALSE)</f>
        <v>0</v>
      </c>
      <c r="M308" s="307">
        <f>VLOOKUP(B308,GD_CHAM_CONG!$C$1:$BJ$397,60,FALSE)</f>
        <v>1</v>
      </c>
      <c r="N308" s="308">
        <f>VLOOKUP(B308,RPT_LNS_LUONG_CHE_DO!$B$5:$BA$976,52,FALSE)</f>
        <v>7560000</v>
      </c>
      <c r="O308" s="308">
        <f>VLOOKUP(B308,RPT_LNS_LUONG_CHE_DO!$B$5:$CA$976,78,FALSE)</f>
        <v>0</v>
      </c>
      <c r="P308" s="308">
        <f>VLOOKUP(B308,RPT_PHU_CAP_TN!$B$5:$G$916,6,FALSE)</f>
        <v>0</v>
      </c>
      <c r="Q308" s="308">
        <f>VLOOKUP(B308,RPT_TIEN_AN_TRUA!$B$5:$I$957,8,FALSE)</f>
        <v>680000</v>
      </c>
      <c r="R308" s="308">
        <f>VLOOKUP(B308,RPT_LNS_LUONG_CHE_DO!$B$5:$CE$980,74,FALSE)+VLOOKUP(B308,RPT_LNS_LUONG_CHE_DO!$B$5:$CE$980,73,FALSE)</f>
        <v>0</v>
      </c>
      <c r="S308" s="308">
        <f t="shared" si="0"/>
        <v>8240000</v>
      </c>
      <c r="T308" s="309">
        <f>VLOOKUP(B308,RPT_BAO_HIEM!$B$5:$N$1004,11,FALSE)</f>
        <v>333280</v>
      </c>
      <c r="U308" s="309">
        <f>VLOOKUP(B308,RPT_BAO_HIEM!$B$5:$N$1004,12,FALSE)</f>
        <v>62490</v>
      </c>
      <c r="V308" s="309">
        <f>VLOOKUP(B308,RPT_BAO_HIEM!$B$5:$N$1004,13,FALSE)</f>
        <v>41660</v>
      </c>
      <c r="W308" s="310">
        <f>VLOOKUP(B308,RPT_DOAN_PHI!$B$5:$H$913,7,FALSE)</f>
        <v>75600</v>
      </c>
      <c r="X308" s="309">
        <f>VLOOKUP(B308,RPT_THUE!$B$5:$H$916,7,FALSE)</f>
        <v>0</v>
      </c>
      <c r="Y308" s="309">
        <f t="shared" si="1"/>
        <v>513030</v>
      </c>
      <c r="Z308" s="311">
        <f t="shared" si="2"/>
        <v>7726970</v>
      </c>
      <c r="AA308" s="311"/>
      <c r="AB308" s="311"/>
      <c r="AC308" s="311">
        <f t="shared" si="3"/>
        <v>7726970</v>
      </c>
    </row>
    <row r="309" spans="1:29" ht="17.25" customHeight="1">
      <c r="A309" s="302">
        <f t="shared" si="4"/>
        <v>304</v>
      </c>
      <c r="B309" s="303">
        <f>GD_LCD_HS_LNS!B307</f>
        <v>13410</v>
      </c>
      <c r="C309" s="303" t="str">
        <f>GD_LCD_HS_LNS!C307</f>
        <v>Đoàn Văn Phương</v>
      </c>
      <c r="D309" s="303" t="str">
        <f>GD_LCD_HS_LNS!D307</f>
        <v>NV Lái xe - VHTTB</v>
      </c>
      <c r="E309" s="304">
        <f>VLOOKUP(B309,GD_LCD_HS_LNS!$B$4:$E$914,4,FALSE)</f>
        <v>4166000</v>
      </c>
      <c r="F309" s="305">
        <v>19028960279010</v>
      </c>
      <c r="G309" s="306">
        <f>VLOOKUP(B309,GD_CHAM_CONG!$C$6:$AN$912,38,FALSE)</f>
        <v>26</v>
      </c>
      <c r="H309" s="306">
        <f>VLOOKUP(B309,GD_CHAM_CONG!$C$6:$AS$912,39,FALSE)+VLOOKUP(B309,GD_CHAM_CONG!$C$6:$AS$912,40,FALSE)+VLOOKUP(B309,GD_CHAM_CONG!$C$6:$AS$912,41,FALSE)+VLOOKUP(B309,GD_CHAM_CONG!$C$6:$AS$912,42,FALSE)+VLOOKUP(B309,GD_CHAM_CONG!$C$6:$AS$912,43,FALSE)</f>
        <v>0</v>
      </c>
      <c r="I309" s="306">
        <f>VLOOKUP(B309,GD_CHAM_CONG!$C$6:$AV$912,44,FALSE)+VLOOKUP(B309,GD_CHAM_CONG!$C$6:$AV$912,45,FALSE)+VLOOKUP(B309,GD_CHAM_CONG!$C$6:$AV$912,46,FALSE)</f>
        <v>0</v>
      </c>
      <c r="J309" s="306">
        <f>VLOOKUP(B309,GD_CHAM_CONG!$C$6:$AW$912,47,FALSE)</f>
        <v>0</v>
      </c>
      <c r="K309" s="306">
        <f>VLOOKUP(B309,GD_CHAM_CONG!$C$6:$AZ$912,47,FALSE)+VLOOKUP(B309,GD_CHAM_CONG!$C$6:$AZ$912,48,FALSE)</f>
        <v>0</v>
      </c>
      <c r="L309" s="306">
        <f>VLOOKUP(B309,GD_CHAM_CONG!$C$6:$BF$912,50,FALSE)+VLOOKUP(B309,GD_CHAM_CONG!$C$6:$BF$912,51,FALSE)+VLOOKUP(B309,GD_CHAM_CONG!$C$6:$BF$912,52,FALSE)+VLOOKUP(B309,GD_CHAM_CONG!$C$6:$BF$912,53,FALSE)+VLOOKUP(B309,GD_CHAM_CONG!$C$6:$BF$912,54,FALSE)</f>
        <v>0</v>
      </c>
      <c r="M309" s="307">
        <f>VLOOKUP(B309,GD_CHAM_CONG!$C$1:$BJ$397,60,FALSE)</f>
        <v>1</v>
      </c>
      <c r="N309" s="308">
        <f>VLOOKUP(B309,RPT_LNS_LUONG_CHE_DO!$B$5:$BA$976,52,FALSE)</f>
        <v>7560000</v>
      </c>
      <c r="O309" s="308">
        <f>VLOOKUP(B309,RPT_LNS_LUONG_CHE_DO!$B$5:$CA$976,78,FALSE)</f>
        <v>0</v>
      </c>
      <c r="P309" s="308">
        <f>VLOOKUP(B309,RPT_PHU_CAP_TN!$B$5:$G$916,6,FALSE)</f>
        <v>0</v>
      </c>
      <c r="Q309" s="308">
        <f>VLOOKUP(B309,RPT_TIEN_AN_TRUA!$B$5:$I$957,8,FALSE)</f>
        <v>680000</v>
      </c>
      <c r="R309" s="308">
        <f>VLOOKUP(B309,RPT_LNS_LUONG_CHE_DO!$B$5:$CE$980,74,FALSE)+VLOOKUP(B309,RPT_LNS_LUONG_CHE_DO!$B$5:$CE$980,73,FALSE)</f>
        <v>0</v>
      </c>
      <c r="S309" s="308">
        <f t="shared" si="0"/>
        <v>8240000</v>
      </c>
      <c r="T309" s="309">
        <f>VLOOKUP(B309,RPT_BAO_HIEM!$B$5:$N$1004,11,FALSE)</f>
        <v>333280</v>
      </c>
      <c r="U309" s="309">
        <f>VLOOKUP(B309,RPT_BAO_HIEM!$B$5:$N$1004,12,FALSE)</f>
        <v>62490</v>
      </c>
      <c r="V309" s="309">
        <f>VLOOKUP(B309,RPT_BAO_HIEM!$B$5:$N$1004,13,FALSE)</f>
        <v>41660</v>
      </c>
      <c r="W309" s="310">
        <f>VLOOKUP(B309,RPT_DOAN_PHI!$B$5:$H$913,7,FALSE)</f>
        <v>75600</v>
      </c>
      <c r="X309" s="309">
        <f>VLOOKUP(B309,RPT_THUE!$B$5:$H$916,7,FALSE)</f>
        <v>0</v>
      </c>
      <c r="Y309" s="309">
        <f t="shared" si="1"/>
        <v>513030</v>
      </c>
      <c r="Z309" s="311">
        <f t="shared" si="2"/>
        <v>7726970</v>
      </c>
      <c r="AA309" s="311"/>
      <c r="AB309" s="311"/>
      <c r="AC309" s="311">
        <f t="shared" si="3"/>
        <v>7726970</v>
      </c>
    </row>
    <row r="310" spans="1:29" ht="17.25" customHeight="1">
      <c r="A310" s="302">
        <f t="shared" si="4"/>
        <v>305</v>
      </c>
      <c r="B310" s="303">
        <f>GD_LCD_HS_LNS!B308</f>
        <v>13411</v>
      </c>
      <c r="C310" s="303" t="str">
        <f>GD_LCD_HS_LNS!C308</f>
        <v>Nguyễn Văn Hà</v>
      </c>
      <c r="D310" s="303" t="str">
        <f>GD_LCD_HS_LNS!D308</f>
        <v>NV Lái xe - VHTTB</v>
      </c>
      <c r="E310" s="304">
        <f>VLOOKUP(B310,GD_LCD_HS_LNS!$B$4:$E$914,4,FALSE)</f>
        <v>4166000</v>
      </c>
      <c r="F310" s="305">
        <v>19028960239019</v>
      </c>
      <c r="G310" s="306">
        <f>VLOOKUP(B310,GD_CHAM_CONG!$C$6:$AN$912,38,FALSE)</f>
        <v>26</v>
      </c>
      <c r="H310" s="306">
        <f>VLOOKUP(B310,GD_CHAM_CONG!$C$6:$AS$912,39,FALSE)+VLOOKUP(B310,GD_CHAM_CONG!$C$6:$AS$912,40,FALSE)+VLOOKUP(B310,GD_CHAM_CONG!$C$6:$AS$912,41,FALSE)+VLOOKUP(B310,GD_CHAM_CONG!$C$6:$AS$912,42,FALSE)+VLOOKUP(B310,GD_CHAM_CONG!$C$6:$AS$912,43,FALSE)</f>
        <v>0</v>
      </c>
      <c r="I310" s="306">
        <f>VLOOKUP(B310,GD_CHAM_CONG!$C$6:$AV$912,44,FALSE)+VLOOKUP(B310,GD_CHAM_CONG!$C$6:$AV$912,45,FALSE)+VLOOKUP(B310,GD_CHAM_CONG!$C$6:$AV$912,46,FALSE)</f>
        <v>0</v>
      </c>
      <c r="J310" s="306">
        <f>VLOOKUP(B310,GD_CHAM_CONG!$C$6:$AW$912,47,FALSE)</f>
        <v>0</v>
      </c>
      <c r="K310" s="306">
        <f>VLOOKUP(B310,GD_CHAM_CONG!$C$6:$AZ$912,47,FALSE)+VLOOKUP(B310,GD_CHAM_CONG!$C$6:$AZ$912,48,FALSE)</f>
        <v>0</v>
      </c>
      <c r="L310" s="306">
        <f>VLOOKUP(B310,GD_CHAM_CONG!$C$6:$BF$912,50,FALSE)+VLOOKUP(B310,GD_CHAM_CONG!$C$6:$BF$912,51,FALSE)+VLOOKUP(B310,GD_CHAM_CONG!$C$6:$BF$912,52,FALSE)+VLOOKUP(B310,GD_CHAM_CONG!$C$6:$BF$912,53,FALSE)+VLOOKUP(B310,GD_CHAM_CONG!$C$6:$BF$912,54,FALSE)</f>
        <v>0</v>
      </c>
      <c r="M310" s="307">
        <f>VLOOKUP(B310,GD_CHAM_CONG!$C$1:$BJ$397,60,FALSE)</f>
        <v>1</v>
      </c>
      <c r="N310" s="308">
        <f>VLOOKUP(B310,RPT_LNS_LUONG_CHE_DO!$B$5:$BA$976,52,FALSE)</f>
        <v>7560000</v>
      </c>
      <c r="O310" s="308">
        <f>VLOOKUP(B310,RPT_LNS_LUONG_CHE_DO!$B$5:$CA$976,78,FALSE)</f>
        <v>0</v>
      </c>
      <c r="P310" s="308">
        <f>VLOOKUP(B310,RPT_PHU_CAP_TN!$B$5:$G$916,6,FALSE)</f>
        <v>0</v>
      </c>
      <c r="Q310" s="308">
        <f>VLOOKUP(B310,RPT_TIEN_AN_TRUA!$B$5:$I$957,8,FALSE)</f>
        <v>680000</v>
      </c>
      <c r="R310" s="308">
        <f>VLOOKUP(B310,RPT_LNS_LUONG_CHE_DO!$B$5:$CE$980,74,FALSE)+VLOOKUP(B310,RPT_LNS_LUONG_CHE_DO!$B$5:$CE$980,73,FALSE)</f>
        <v>0</v>
      </c>
      <c r="S310" s="308">
        <f t="shared" si="0"/>
        <v>8240000</v>
      </c>
      <c r="T310" s="309">
        <f>VLOOKUP(B310,RPT_BAO_HIEM!$B$5:$N$1004,11,FALSE)</f>
        <v>333280</v>
      </c>
      <c r="U310" s="309">
        <f>VLOOKUP(B310,RPT_BAO_HIEM!$B$5:$N$1004,12,FALSE)</f>
        <v>62490</v>
      </c>
      <c r="V310" s="309">
        <f>VLOOKUP(B310,RPT_BAO_HIEM!$B$5:$N$1004,13,FALSE)</f>
        <v>41660</v>
      </c>
      <c r="W310" s="310">
        <f>VLOOKUP(B310,RPT_DOAN_PHI!$B$5:$H$913,7,FALSE)</f>
        <v>75600</v>
      </c>
      <c r="X310" s="309">
        <f>VLOOKUP(B310,RPT_THUE!$B$5:$H$916,7,FALSE)</f>
        <v>0</v>
      </c>
      <c r="Y310" s="309">
        <f t="shared" si="1"/>
        <v>513030</v>
      </c>
      <c r="Z310" s="311">
        <f t="shared" si="2"/>
        <v>7726970</v>
      </c>
      <c r="AA310" s="311"/>
      <c r="AB310" s="311"/>
      <c r="AC310" s="311">
        <f t="shared" si="3"/>
        <v>7726970</v>
      </c>
    </row>
    <row r="311" spans="1:29" ht="17.25" customHeight="1">
      <c r="A311" s="302">
        <f t="shared" si="4"/>
        <v>306</v>
      </c>
      <c r="B311" s="303">
        <f>GD_LCD_HS_LNS!B309</f>
        <v>13412</v>
      </c>
      <c r="C311" s="303" t="str">
        <f>GD_LCD_HS_LNS!C309</f>
        <v>Nguyễn Mạnh Hiếu</v>
      </c>
      <c r="D311" s="303" t="str">
        <f>GD_LCD_HS_LNS!D309</f>
        <v>NV Lái xe - VHTTB</v>
      </c>
      <c r="E311" s="304">
        <f>VLOOKUP(B311,GD_LCD_HS_LNS!$B$4:$E$914,4,FALSE)</f>
        <v>4166000</v>
      </c>
      <c r="F311" s="305">
        <v>19023520863010</v>
      </c>
      <c r="G311" s="306">
        <f>VLOOKUP(B311,GD_CHAM_CONG!$C$6:$AN$912,38,FALSE)</f>
        <v>26</v>
      </c>
      <c r="H311" s="306">
        <f>VLOOKUP(B311,GD_CHAM_CONG!$C$6:$AS$912,39,FALSE)+VLOOKUP(B311,GD_CHAM_CONG!$C$6:$AS$912,40,FALSE)+VLOOKUP(B311,GD_CHAM_CONG!$C$6:$AS$912,41,FALSE)+VLOOKUP(B311,GD_CHAM_CONG!$C$6:$AS$912,42,FALSE)+VLOOKUP(B311,GD_CHAM_CONG!$C$6:$AS$912,43,FALSE)</f>
        <v>0</v>
      </c>
      <c r="I311" s="306">
        <f>VLOOKUP(B311,GD_CHAM_CONG!$C$6:$AV$912,44,FALSE)+VLOOKUP(B311,GD_CHAM_CONG!$C$6:$AV$912,45,FALSE)+VLOOKUP(B311,GD_CHAM_CONG!$C$6:$AV$912,46,FALSE)</f>
        <v>0</v>
      </c>
      <c r="J311" s="306">
        <f>VLOOKUP(B311,GD_CHAM_CONG!$C$6:$AW$912,47,FALSE)</f>
        <v>0</v>
      </c>
      <c r="K311" s="306">
        <f>VLOOKUP(B311,GD_CHAM_CONG!$C$6:$AZ$912,47,FALSE)+VLOOKUP(B311,GD_CHAM_CONG!$C$6:$AZ$912,48,FALSE)</f>
        <v>0</v>
      </c>
      <c r="L311" s="306">
        <f>VLOOKUP(B311,GD_CHAM_CONG!$C$6:$BF$912,50,FALSE)+VLOOKUP(B311,GD_CHAM_CONG!$C$6:$BF$912,51,FALSE)+VLOOKUP(B311,GD_CHAM_CONG!$C$6:$BF$912,52,FALSE)+VLOOKUP(B311,GD_CHAM_CONG!$C$6:$BF$912,53,FALSE)+VLOOKUP(B311,GD_CHAM_CONG!$C$6:$BF$912,54,FALSE)</f>
        <v>0</v>
      </c>
      <c r="M311" s="307">
        <f>VLOOKUP(B311,GD_CHAM_CONG!$C$1:$BJ$397,60,FALSE)</f>
        <v>1</v>
      </c>
      <c r="N311" s="308">
        <f>VLOOKUP(B311,RPT_LNS_LUONG_CHE_DO!$B$5:$BA$976,52,FALSE)</f>
        <v>7560000</v>
      </c>
      <c r="O311" s="308">
        <f>VLOOKUP(B311,RPT_LNS_LUONG_CHE_DO!$B$5:$CA$976,78,FALSE)</f>
        <v>0</v>
      </c>
      <c r="P311" s="308">
        <f>VLOOKUP(B311,RPT_PHU_CAP_TN!$B$5:$G$916,6,FALSE)</f>
        <v>0</v>
      </c>
      <c r="Q311" s="308">
        <f>VLOOKUP(B311,RPT_TIEN_AN_TRUA!$B$5:$I$957,8,FALSE)</f>
        <v>680000</v>
      </c>
      <c r="R311" s="308">
        <f>VLOOKUP(B311,RPT_LNS_LUONG_CHE_DO!$B$5:$CE$980,74,FALSE)+VLOOKUP(B311,RPT_LNS_LUONG_CHE_DO!$B$5:$CE$980,73,FALSE)</f>
        <v>0</v>
      </c>
      <c r="S311" s="308">
        <f t="shared" si="0"/>
        <v>8240000</v>
      </c>
      <c r="T311" s="309">
        <f>VLOOKUP(B311,RPT_BAO_HIEM!$B$5:$N$1004,11,FALSE)</f>
        <v>333280</v>
      </c>
      <c r="U311" s="309">
        <f>VLOOKUP(B311,RPT_BAO_HIEM!$B$5:$N$1004,12,FALSE)</f>
        <v>62490</v>
      </c>
      <c r="V311" s="309">
        <f>VLOOKUP(B311,RPT_BAO_HIEM!$B$5:$N$1004,13,FALSE)</f>
        <v>41660</v>
      </c>
      <c r="W311" s="310">
        <f>VLOOKUP(B311,RPT_DOAN_PHI!$B$5:$H$913,7,FALSE)</f>
        <v>75600</v>
      </c>
      <c r="X311" s="309">
        <f>VLOOKUP(B311,RPT_THUE!$B$5:$H$916,7,FALSE)</f>
        <v>0</v>
      </c>
      <c r="Y311" s="309">
        <f t="shared" si="1"/>
        <v>513030</v>
      </c>
      <c r="Z311" s="311">
        <f t="shared" si="2"/>
        <v>7726970</v>
      </c>
      <c r="AA311" s="311"/>
      <c r="AB311" s="311"/>
      <c r="AC311" s="311">
        <f t="shared" si="3"/>
        <v>7726970</v>
      </c>
    </row>
    <row r="312" spans="1:29" ht="17.25" customHeight="1">
      <c r="A312" s="302">
        <f t="shared" si="4"/>
        <v>307</v>
      </c>
      <c r="B312" s="303">
        <f>GD_LCD_HS_LNS!B310</f>
        <v>13413</v>
      </c>
      <c r="C312" s="303" t="str">
        <f>GD_LCD_HS_LNS!C310</f>
        <v>Vũ Việt Hùng</v>
      </c>
      <c r="D312" s="303" t="str">
        <f>GD_LCD_HS_LNS!D310</f>
        <v>NV Lái xe - VHTTB</v>
      </c>
      <c r="E312" s="304">
        <f>VLOOKUP(B312,GD_LCD_HS_LNS!$B$4:$E$914,4,FALSE)</f>
        <v>4166000</v>
      </c>
      <c r="F312" s="305">
        <v>19023520871013</v>
      </c>
      <c r="G312" s="306">
        <f>VLOOKUP(B312,GD_CHAM_CONG!$C$6:$AN$912,38,FALSE)</f>
        <v>26</v>
      </c>
      <c r="H312" s="306">
        <f>VLOOKUP(B312,GD_CHAM_CONG!$C$6:$AS$912,39,FALSE)+VLOOKUP(B312,GD_CHAM_CONG!$C$6:$AS$912,40,FALSE)+VLOOKUP(B312,GD_CHAM_CONG!$C$6:$AS$912,41,FALSE)+VLOOKUP(B312,GD_CHAM_CONG!$C$6:$AS$912,42,FALSE)+VLOOKUP(B312,GD_CHAM_CONG!$C$6:$AS$912,43,FALSE)</f>
        <v>0</v>
      </c>
      <c r="I312" s="306">
        <f>VLOOKUP(B312,GD_CHAM_CONG!$C$6:$AV$912,44,FALSE)+VLOOKUP(B312,GD_CHAM_CONG!$C$6:$AV$912,45,FALSE)+VLOOKUP(B312,GD_CHAM_CONG!$C$6:$AV$912,46,FALSE)</f>
        <v>0</v>
      </c>
      <c r="J312" s="306">
        <f>VLOOKUP(B312,GD_CHAM_CONG!$C$6:$AW$912,47,FALSE)</f>
        <v>0</v>
      </c>
      <c r="K312" s="306">
        <f>VLOOKUP(B312,GD_CHAM_CONG!$C$6:$AZ$912,47,FALSE)+VLOOKUP(B312,GD_CHAM_CONG!$C$6:$AZ$912,48,FALSE)</f>
        <v>0</v>
      </c>
      <c r="L312" s="306">
        <f>VLOOKUP(B312,GD_CHAM_CONG!$C$6:$BF$912,50,FALSE)+VLOOKUP(B312,GD_CHAM_CONG!$C$6:$BF$912,51,FALSE)+VLOOKUP(B312,GD_CHAM_CONG!$C$6:$BF$912,52,FALSE)+VLOOKUP(B312,GD_CHAM_CONG!$C$6:$BF$912,53,FALSE)+VLOOKUP(B312,GD_CHAM_CONG!$C$6:$BF$912,54,FALSE)</f>
        <v>0</v>
      </c>
      <c r="M312" s="316">
        <f>VLOOKUP(B312,GD_CHAM_CONG!$C$1:$BJ$397,60,FALSE)</f>
        <v>1</v>
      </c>
      <c r="N312" s="308">
        <f>VLOOKUP(B312,RPT_LNS_LUONG_CHE_DO!$B$5:$BA$976,52,FALSE)</f>
        <v>7560000</v>
      </c>
      <c r="O312" s="308">
        <f>VLOOKUP(B312,RPT_LNS_LUONG_CHE_DO!$B$5:$CA$976,78,FALSE)</f>
        <v>0</v>
      </c>
      <c r="P312" s="308">
        <f>VLOOKUP(B312,RPT_PHU_CAP_TN!$B$5:$G$916,6,FALSE)</f>
        <v>0</v>
      </c>
      <c r="Q312" s="308">
        <f>VLOOKUP(B312,RPT_TIEN_AN_TRUA!$B$5:$I$957,8,FALSE)</f>
        <v>680000</v>
      </c>
      <c r="R312" s="308">
        <f>VLOOKUP(B312,RPT_LNS_LUONG_CHE_DO!$B$5:$CE$980,74,FALSE)+VLOOKUP(B312,RPT_LNS_LUONG_CHE_DO!$B$5:$CE$980,73,FALSE)</f>
        <v>0</v>
      </c>
      <c r="S312" s="308">
        <f t="shared" si="0"/>
        <v>8240000</v>
      </c>
      <c r="T312" s="309">
        <f>VLOOKUP(B312,RPT_BAO_HIEM!$B$5:$N$1004,11,FALSE)</f>
        <v>333280</v>
      </c>
      <c r="U312" s="309">
        <f>VLOOKUP(B312,RPT_BAO_HIEM!$B$5:$N$1004,12,FALSE)</f>
        <v>62490</v>
      </c>
      <c r="V312" s="309">
        <f>VLOOKUP(B312,RPT_BAO_HIEM!$B$5:$N$1004,13,FALSE)</f>
        <v>41660</v>
      </c>
      <c r="W312" s="310">
        <f>VLOOKUP(B312,RPT_DOAN_PHI!$B$5:$H$913,7,FALSE)</f>
        <v>75600</v>
      </c>
      <c r="X312" s="309">
        <f>VLOOKUP(B312,RPT_THUE!$B$5:$H$916,7,FALSE)</f>
        <v>0</v>
      </c>
      <c r="Y312" s="309">
        <f t="shared" si="1"/>
        <v>513030</v>
      </c>
      <c r="Z312" s="311">
        <f t="shared" si="2"/>
        <v>7726970</v>
      </c>
      <c r="AA312" s="311"/>
      <c r="AB312" s="311"/>
      <c r="AC312" s="311">
        <f t="shared" si="3"/>
        <v>7726970</v>
      </c>
    </row>
    <row r="313" spans="1:29" ht="17.25" customHeight="1">
      <c r="A313" s="302">
        <f t="shared" si="4"/>
        <v>308</v>
      </c>
      <c r="B313" s="303">
        <f>GD_LCD_HS_LNS!B311</f>
        <v>13414</v>
      </c>
      <c r="C313" s="303" t="str">
        <f>GD_LCD_HS_LNS!C311</f>
        <v>Lê Hữu Hóa</v>
      </c>
      <c r="D313" s="303" t="str">
        <f>GD_LCD_HS_LNS!D311</f>
        <v>NV Lái xe - VHTTB</v>
      </c>
      <c r="E313" s="304">
        <f>VLOOKUP(B313,GD_LCD_HS_LNS!$B$4:$E$914,4,FALSE)</f>
        <v>4166000</v>
      </c>
      <c r="F313" s="305">
        <v>19028960282011</v>
      </c>
      <c r="G313" s="306">
        <f>VLOOKUP(B313,GD_CHAM_CONG!$C$6:$AN$912,38,FALSE)</f>
        <v>26</v>
      </c>
      <c r="H313" s="306">
        <f>VLOOKUP(B313,GD_CHAM_CONG!$C$6:$AS$912,39,FALSE)+VLOOKUP(B313,GD_CHAM_CONG!$C$6:$AS$912,40,FALSE)+VLOOKUP(B313,GD_CHAM_CONG!$C$6:$AS$912,41,FALSE)+VLOOKUP(B313,GD_CHAM_CONG!$C$6:$AS$912,42,FALSE)+VLOOKUP(B313,GD_CHAM_CONG!$C$6:$AS$912,43,FALSE)</f>
        <v>0</v>
      </c>
      <c r="I313" s="306">
        <f>VLOOKUP(B313,GD_CHAM_CONG!$C$6:$AV$912,44,FALSE)+VLOOKUP(B313,GD_CHAM_CONG!$C$6:$AV$912,45,FALSE)+VLOOKUP(B313,GD_CHAM_CONG!$C$6:$AV$912,46,FALSE)</f>
        <v>0</v>
      </c>
      <c r="J313" s="306">
        <f>VLOOKUP(B313,GD_CHAM_CONG!$C$6:$AW$912,47,FALSE)</f>
        <v>0</v>
      </c>
      <c r="K313" s="306">
        <f>VLOOKUP(B313,GD_CHAM_CONG!$C$6:$AZ$912,47,FALSE)+VLOOKUP(B313,GD_CHAM_CONG!$C$6:$AZ$912,48,FALSE)</f>
        <v>0</v>
      </c>
      <c r="L313" s="306">
        <f>VLOOKUP(B313,GD_CHAM_CONG!$C$6:$BF$912,50,FALSE)+VLOOKUP(B313,GD_CHAM_CONG!$C$6:$BF$912,51,FALSE)+VLOOKUP(B313,GD_CHAM_CONG!$C$6:$BF$912,52,FALSE)+VLOOKUP(B313,GD_CHAM_CONG!$C$6:$BF$912,53,FALSE)+VLOOKUP(B313,GD_CHAM_CONG!$C$6:$BF$912,54,FALSE)</f>
        <v>0</v>
      </c>
      <c r="M313" s="307">
        <f>VLOOKUP(B313,GD_CHAM_CONG!$C$1:$BJ$397,60,FALSE)</f>
        <v>1</v>
      </c>
      <c r="N313" s="308">
        <f>VLOOKUP(B313,RPT_LNS_LUONG_CHE_DO!$B$5:$BA$976,52,FALSE)</f>
        <v>7560000</v>
      </c>
      <c r="O313" s="308">
        <f>VLOOKUP(B313,RPT_LNS_LUONG_CHE_DO!$B$5:$CA$976,78,FALSE)</f>
        <v>0</v>
      </c>
      <c r="P313" s="308">
        <f>VLOOKUP(B313,RPT_PHU_CAP_TN!$B$5:$G$916,6,FALSE)</f>
        <v>0</v>
      </c>
      <c r="Q313" s="308">
        <f>VLOOKUP(B313,RPT_TIEN_AN_TRUA!$B$5:$I$957,8,FALSE)</f>
        <v>680000</v>
      </c>
      <c r="R313" s="308">
        <f>VLOOKUP(B313,RPT_LNS_LUONG_CHE_DO!$B$5:$CE$980,74,FALSE)+VLOOKUP(B313,RPT_LNS_LUONG_CHE_DO!$B$5:$CE$980,73,FALSE)</f>
        <v>0</v>
      </c>
      <c r="S313" s="308">
        <f t="shared" si="0"/>
        <v>8240000</v>
      </c>
      <c r="T313" s="309">
        <f>VLOOKUP(B313,RPT_BAO_HIEM!$B$5:$N$1004,11,FALSE)</f>
        <v>333280</v>
      </c>
      <c r="U313" s="309">
        <f>VLOOKUP(B313,RPT_BAO_HIEM!$B$5:$N$1004,12,FALSE)</f>
        <v>62490</v>
      </c>
      <c r="V313" s="309">
        <f>VLOOKUP(B313,RPT_BAO_HIEM!$B$5:$N$1004,13,FALSE)</f>
        <v>41660</v>
      </c>
      <c r="W313" s="310">
        <f>VLOOKUP(B313,RPT_DOAN_PHI!$B$5:$H$913,7,FALSE)</f>
        <v>75600</v>
      </c>
      <c r="X313" s="309">
        <f>VLOOKUP(B313,RPT_THUE!$B$5:$H$916,7,FALSE)</f>
        <v>0</v>
      </c>
      <c r="Y313" s="309">
        <f t="shared" si="1"/>
        <v>513030</v>
      </c>
      <c r="Z313" s="311">
        <f t="shared" si="2"/>
        <v>7726970</v>
      </c>
      <c r="AA313" s="311"/>
      <c r="AB313" s="311"/>
      <c r="AC313" s="311">
        <f t="shared" si="3"/>
        <v>7726970</v>
      </c>
    </row>
    <row r="314" spans="1:29" ht="17.25" customHeight="1">
      <c r="A314" s="302">
        <f t="shared" si="4"/>
        <v>309</v>
      </c>
      <c r="B314" s="303">
        <f>GD_LCD_HS_LNS!B312</f>
        <v>13415</v>
      </c>
      <c r="C314" s="303" t="str">
        <f>GD_LCD_HS_LNS!C312</f>
        <v>Đinh Văn Duyên</v>
      </c>
      <c r="D314" s="303" t="str">
        <f>GD_LCD_HS_LNS!D312</f>
        <v>NV Lái xe - VHTTB</v>
      </c>
      <c r="E314" s="304">
        <f>VLOOKUP(B314,GD_LCD_HS_LNS!$B$4:$E$914,4,FALSE)</f>
        <v>4166000</v>
      </c>
      <c r="F314" s="305">
        <v>19028960226014</v>
      </c>
      <c r="G314" s="306">
        <f>VLOOKUP(B314,GD_CHAM_CONG!$C$6:$AN$912,38,FALSE)</f>
        <v>26</v>
      </c>
      <c r="H314" s="306">
        <f>VLOOKUP(B314,GD_CHAM_CONG!$C$6:$AS$912,39,FALSE)+VLOOKUP(B314,GD_CHAM_CONG!$C$6:$AS$912,40,FALSE)+VLOOKUP(B314,GD_CHAM_CONG!$C$6:$AS$912,41,FALSE)+VLOOKUP(B314,GD_CHAM_CONG!$C$6:$AS$912,42,FALSE)+VLOOKUP(B314,GD_CHAM_CONG!$C$6:$AS$912,43,FALSE)</f>
        <v>0</v>
      </c>
      <c r="I314" s="306">
        <f>VLOOKUP(B314,GD_CHAM_CONG!$C$6:$AV$912,44,FALSE)+VLOOKUP(B314,GD_CHAM_CONG!$C$6:$AV$912,45,FALSE)+VLOOKUP(B314,GD_CHAM_CONG!$C$6:$AV$912,46,FALSE)</f>
        <v>0</v>
      </c>
      <c r="J314" s="306">
        <f>VLOOKUP(B314,GD_CHAM_CONG!$C$6:$AW$912,47,FALSE)</f>
        <v>0</v>
      </c>
      <c r="K314" s="306">
        <f>VLOOKUP(B314,GD_CHAM_CONG!$C$6:$AZ$912,47,FALSE)+VLOOKUP(B314,GD_CHAM_CONG!$C$6:$AZ$912,48,FALSE)</f>
        <v>0</v>
      </c>
      <c r="L314" s="306">
        <f>VLOOKUP(B314,GD_CHAM_CONG!$C$6:$BF$912,50,FALSE)+VLOOKUP(B314,GD_CHAM_CONG!$C$6:$BF$912,51,FALSE)+VLOOKUP(B314,GD_CHAM_CONG!$C$6:$BF$912,52,FALSE)+VLOOKUP(B314,GD_CHAM_CONG!$C$6:$BF$912,53,FALSE)+VLOOKUP(B314,GD_CHAM_CONG!$C$6:$BF$912,54,FALSE)</f>
        <v>0</v>
      </c>
      <c r="M314" s="307">
        <f>VLOOKUP(B314,GD_CHAM_CONG!$C$1:$BJ$397,60,FALSE)</f>
        <v>1</v>
      </c>
      <c r="N314" s="308">
        <f>VLOOKUP(B314,RPT_LNS_LUONG_CHE_DO!$B$5:$BA$976,52,FALSE)</f>
        <v>7560000</v>
      </c>
      <c r="O314" s="308">
        <f>VLOOKUP(B314,RPT_LNS_LUONG_CHE_DO!$B$5:$CA$976,78,FALSE)</f>
        <v>0</v>
      </c>
      <c r="P314" s="308">
        <f>VLOOKUP(B314,RPT_PHU_CAP_TN!$B$5:$G$916,6,FALSE)</f>
        <v>0</v>
      </c>
      <c r="Q314" s="308">
        <f>VLOOKUP(B314,RPT_TIEN_AN_TRUA!$B$5:$I$957,8,FALSE)</f>
        <v>680000</v>
      </c>
      <c r="R314" s="308">
        <f>VLOOKUP(B314,RPT_LNS_LUONG_CHE_DO!$B$5:$CE$980,74,FALSE)+VLOOKUP(B314,RPT_LNS_LUONG_CHE_DO!$B$5:$CE$980,73,FALSE)</f>
        <v>0</v>
      </c>
      <c r="S314" s="308">
        <f t="shared" si="0"/>
        <v>8240000</v>
      </c>
      <c r="T314" s="309">
        <f>VLOOKUP(B314,RPT_BAO_HIEM!$B$5:$N$1004,11,FALSE)</f>
        <v>333280</v>
      </c>
      <c r="U314" s="309">
        <f>VLOOKUP(B314,RPT_BAO_HIEM!$B$5:$N$1004,12,FALSE)</f>
        <v>62490</v>
      </c>
      <c r="V314" s="309">
        <f>VLOOKUP(B314,RPT_BAO_HIEM!$B$5:$N$1004,13,FALSE)</f>
        <v>41660</v>
      </c>
      <c r="W314" s="310">
        <f>VLOOKUP(B314,RPT_DOAN_PHI!$B$5:$H$913,7,FALSE)</f>
        <v>75600</v>
      </c>
      <c r="X314" s="309">
        <f>VLOOKUP(B314,RPT_THUE!$B$5:$H$916,7,FALSE)</f>
        <v>0</v>
      </c>
      <c r="Y314" s="309">
        <f t="shared" si="1"/>
        <v>513030</v>
      </c>
      <c r="Z314" s="311">
        <f t="shared" si="2"/>
        <v>7726970</v>
      </c>
      <c r="AA314" s="311"/>
      <c r="AB314" s="311"/>
      <c r="AC314" s="311">
        <f t="shared" si="3"/>
        <v>7726970</v>
      </c>
    </row>
    <row r="315" spans="1:29" ht="17.25" customHeight="1">
      <c r="A315" s="302">
        <f t="shared" si="4"/>
        <v>310</v>
      </c>
      <c r="B315" s="303">
        <f>GD_LCD_HS_LNS!B313</f>
        <v>13530</v>
      </c>
      <c r="C315" s="303" t="str">
        <f>GD_LCD_HS_LNS!C313</f>
        <v>Lương Văn Dư</v>
      </c>
      <c r="D315" s="303" t="str">
        <f>GD_LCD_HS_LNS!D313</f>
        <v>NV Lái xe - VHTTB</v>
      </c>
      <c r="E315" s="304">
        <f>VLOOKUP(B315,GD_LCD_HS_LNS!$B$4:$E$914,4,FALSE)</f>
        <v>4166000</v>
      </c>
      <c r="F315" s="305">
        <v>19021243324015</v>
      </c>
      <c r="G315" s="306">
        <f>VLOOKUP(B315,GD_CHAM_CONG!$C$6:$AN$912,38,FALSE)</f>
        <v>26</v>
      </c>
      <c r="H315" s="306">
        <f>VLOOKUP(B315,GD_CHAM_CONG!$C$6:$AS$912,39,FALSE)+VLOOKUP(B315,GD_CHAM_CONG!$C$6:$AS$912,40,FALSE)+VLOOKUP(B315,GD_CHAM_CONG!$C$6:$AS$912,41,FALSE)+VLOOKUP(B315,GD_CHAM_CONG!$C$6:$AS$912,42,FALSE)+VLOOKUP(B315,GD_CHAM_CONG!$C$6:$AS$912,43,FALSE)</f>
        <v>0</v>
      </c>
      <c r="I315" s="306">
        <f>VLOOKUP(B315,GD_CHAM_CONG!$C$6:$AV$912,44,FALSE)+VLOOKUP(B315,GD_CHAM_CONG!$C$6:$AV$912,45,FALSE)+VLOOKUP(B315,GD_CHAM_CONG!$C$6:$AV$912,46,FALSE)</f>
        <v>0</v>
      </c>
      <c r="J315" s="306">
        <f>VLOOKUP(B315,GD_CHAM_CONG!$C$6:$AW$912,47,FALSE)</f>
        <v>0</v>
      </c>
      <c r="K315" s="306">
        <f>VLOOKUP(B315,GD_CHAM_CONG!$C$6:$AZ$912,47,FALSE)+VLOOKUP(B315,GD_CHAM_CONG!$C$6:$AZ$912,48,FALSE)</f>
        <v>0</v>
      </c>
      <c r="L315" s="306">
        <f>VLOOKUP(B315,GD_CHAM_CONG!$C$6:$BF$912,50,FALSE)+VLOOKUP(B315,GD_CHAM_CONG!$C$6:$BF$912,51,FALSE)+VLOOKUP(B315,GD_CHAM_CONG!$C$6:$BF$912,52,FALSE)+VLOOKUP(B315,GD_CHAM_CONG!$C$6:$BF$912,53,FALSE)+VLOOKUP(B315,GD_CHAM_CONG!$C$6:$BF$912,54,FALSE)</f>
        <v>0</v>
      </c>
      <c r="M315" s="307">
        <f>VLOOKUP(B315,GD_CHAM_CONG!$C$1:$BJ$397,60,FALSE)</f>
        <v>1</v>
      </c>
      <c r="N315" s="308">
        <f>VLOOKUP(B315,RPT_LNS_LUONG_CHE_DO!$B$5:$BA$976,52,FALSE)</f>
        <v>7560000</v>
      </c>
      <c r="O315" s="308">
        <f>VLOOKUP(B315,RPT_LNS_LUONG_CHE_DO!$B$5:$CA$976,78,FALSE)</f>
        <v>0</v>
      </c>
      <c r="P315" s="308">
        <f>VLOOKUP(B315,RPT_PHU_CAP_TN!$B$5:$G$916,6,FALSE)</f>
        <v>0</v>
      </c>
      <c r="Q315" s="308">
        <f>VLOOKUP(B315,RPT_TIEN_AN_TRUA!$B$5:$I$957,8,FALSE)</f>
        <v>680000</v>
      </c>
      <c r="R315" s="308">
        <f>VLOOKUP(B315,RPT_LNS_LUONG_CHE_DO!$B$5:$CE$980,74,FALSE)+VLOOKUP(B315,RPT_LNS_LUONG_CHE_DO!$B$5:$CE$980,73,FALSE)</f>
        <v>0</v>
      </c>
      <c r="S315" s="308">
        <f t="shared" si="0"/>
        <v>8240000</v>
      </c>
      <c r="T315" s="309">
        <f>VLOOKUP(B315,RPT_BAO_HIEM!$B$5:$N$1004,11,FALSE)</f>
        <v>333280</v>
      </c>
      <c r="U315" s="309">
        <f>VLOOKUP(B315,RPT_BAO_HIEM!$B$5:$N$1004,12,FALSE)</f>
        <v>62490</v>
      </c>
      <c r="V315" s="309">
        <f>VLOOKUP(B315,RPT_BAO_HIEM!$B$5:$N$1004,13,FALSE)</f>
        <v>41660</v>
      </c>
      <c r="W315" s="310">
        <f>VLOOKUP(B315,RPT_DOAN_PHI!$B$5:$H$913,7,FALSE)</f>
        <v>75600</v>
      </c>
      <c r="X315" s="309">
        <f>VLOOKUP(B315,RPT_THUE!$B$5:$H$916,7,FALSE)</f>
        <v>0</v>
      </c>
      <c r="Y315" s="309">
        <f t="shared" si="1"/>
        <v>513030</v>
      </c>
      <c r="Z315" s="311">
        <f t="shared" si="2"/>
        <v>7726970</v>
      </c>
      <c r="AA315" s="311"/>
      <c r="AB315" s="311"/>
      <c r="AC315" s="311">
        <f t="shared" si="3"/>
        <v>7726970</v>
      </c>
    </row>
    <row r="316" spans="1:29" ht="17.25" customHeight="1">
      <c r="A316" s="302">
        <f t="shared" si="4"/>
        <v>311</v>
      </c>
      <c r="B316" s="303">
        <f>GD_LCD_HS_LNS!B314</f>
        <v>13529</v>
      </c>
      <c r="C316" s="303" t="str">
        <f>GD_LCD_HS_LNS!C314</f>
        <v>Cao Thế Vĩnh</v>
      </c>
      <c r="D316" s="303" t="str">
        <f>GD_LCD_HS_LNS!D314</f>
        <v>NV Lái xe - VHTTB</v>
      </c>
      <c r="E316" s="304">
        <f>VLOOKUP(B316,GD_LCD_HS_LNS!$B$4:$E$914,4,FALSE)</f>
        <v>4166000</v>
      </c>
      <c r="F316" s="305">
        <v>10520632990016</v>
      </c>
      <c r="G316" s="306">
        <f>VLOOKUP(B316,GD_CHAM_CONG!$C$6:$AN$912,38,FALSE)</f>
        <v>26</v>
      </c>
      <c r="H316" s="306">
        <f>VLOOKUP(B316,GD_CHAM_CONG!$C$6:$AS$912,39,FALSE)+VLOOKUP(B316,GD_CHAM_CONG!$C$6:$AS$912,40,FALSE)+VLOOKUP(B316,GD_CHAM_CONG!$C$6:$AS$912,41,FALSE)+VLOOKUP(B316,GD_CHAM_CONG!$C$6:$AS$912,42,FALSE)+VLOOKUP(B316,GD_CHAM_CONG!$C$6:$AS$912,43,FALSE)</f>
        <v>0</v>
      </c>
      <c r="I316" s="306">
        <f>VLOOKUP(B316,GD_CHAM_CONG!$C$6:$AV$912,44,FALSE)+VLOOKUP(B316,GD_CHAM_CONG!$C$6:$AV$912,45,FALSE)+VLOOKUP(B316,GD_CHAM_CONG!$C$6:$AV$912,46,FALSE)</f>
        <v>0</v>
      </c>
      <c r="J316" s="306">
        <f>VLOOKUP(B316,GD_CHAM_CONG!$C$6:$AW$912,47,FALSE)</f>
        <v>0</v>
      </c>
      <c r="K316" s="306">
        <f>VLOOKUP(B316,GD_CHAM_CONG!$C$6:$AZ$912,47,FALSE)+VLOOKUP(B316,GD_CHAM_CONG!$C$6:$AZ$912,48,FALSE)</f>
        <v>0</v>
      </c>
      <c r="L316" s="306">
        <f>VLOOKUP(B316,GD_CHAM_CONG!$C$6:$BF$912,50,FALSE)+VLOOKUP(B316,GD_CHAM_CONG!$C$6:$BF$912,51,FALSE)+VLOOKUP(B316,GD_CHAM_CONG!$C$6:$BF$912,52,FALSE)+VLOOKUP(B316,GD_CHAM_CONG!$C$6:$BF$912,53,FALSE)+VLOOKUP(B316,GD_CHAM_CONG!$C$6:$BF$912,54,FALSE)</f>
        <v>0</v>
      </c>
      <c r="M316" s="307">
        <f>VLOOKUP(B316,GD_CHAM_CONG!$C$1:$BJ$397,60,FALSE)</f>
        <v>1</v>
      </c>
      <c r="N316" s="308">
        <f>VLOOKUP(B316,RPT_LNS_LUONG_CHE_DO!$B$5:$BA$976,52,FALSE)</f>
        <v>7560000</v>
      </c>
      <c r="O316" s="308">
        <f>VLOOKUP(B316,RPT_LNS_LUONG_CHE_DO!$B$5:$CA$976,78,FALSE)</f>
        <v>0</v>
      </c>
      <c r="P316" s="308">
        <f>VLOOKUP(B316,RPT_PHU_CAP_TN!$B$5:$G$916,6,FALSE)</f>
        <v>0</v>
      </c>
      <c r="Q316" s="308">
        <f>VLOOKUP(B316,RPT_TIEN_AN_TRUA!$B$5:$I$957,8,FALSE)</f>
        <v>680000</v>
      </c>
      <c r="R316" s="308">
        <f>VLOOKUP(B316,RPT_LNS_LUONG_CHE_DO!$B$5:$CE$980,74,FALSE)+VLOOKUP(B316,RPT_LNS_LUONG_CHE_DO!$B$5:$CE$980,73,FALSE)</f>
        <v>0</v>
      </c>
      <c r="S316" s="308">
        <f t="shared" si="0"/>
        <v>8240000</v>
      </c>
      <c r="T316" s="309">
        <f>VLOOKUP(B316,RPT_BAO_HIEM!$B$5:$N$1004,11,FALSE)</f>
        <v>333280</v>
      </c>
      <c r="U316" s="309">
        <f>VLOOKUP(B316,RPT_BAO_HIEM!$B$5:$N$1004,12,FALSE)</f>
        <v>62490</v>
      </c>
      <c r="V316" s="309">
        <f>VLOOKUP(B316,RPT_BAO_HIEM!$B$5:$N$1004,13,FALSE)</f>
        <v>41660</v>
      </c>
      <c r="W316" s="310">
        <f>VLOOKUP(B316,RPT_DOAN_PHI!$B$5:$H$913,7,FALSE)</f>
        <v>75600</v>
      </c>
      <c r="X316" s="309">
        <f>VLOOKUP(B316,RPT_THUE!$B$5:$H$916,7,FALSE)</f>
        <v>0</v>
      </c>
      <c r="Y316" s="309">
        <f t="shared" si="1"/>
        <v>513030</v>
      </c>
      <c r="Z316" s="311">
        <f t="shared" si="2"/>
        <v>7726970</v>
      </c>
      <c r="AA316" s="311"/>
      <c r="AB316" s="311"/>
      <c r="AC316" s="311">
        <f t="shared" si="3"/>
        <v>7726970</v>
      </c>
    </row>
    <row r="317" spans="1:29" ht="17.25" customHeight="1">
      <c r="A317" s="302">
        <f t="shared" si="4"/>
        <v>312</v>
      </c>
      <c r="B317" s="303">
        <f>GD_LCD_HS_LNS!B315</f>
        <v>10648</v>
      </c>
      <c r="C317" s="303" t="str">
        <f>GD_LCD_HS_LNS!C315</f>
        <v>Phạm Minh Thành</v>
      </c>
      <c r="D317" s="303" t="str">
        <f>GD_LCD_HS_LNS!D315</f>
        <v>NV Lái xe - VHTTB</v>
      </c>
      <c r="E317" s="304">
        <f>VLOOKUP(B317,GD_LCD_HS_LNS!$B$4:$E$914,4,FALSE)</f>
        <v>4166000</v>
      </c>
      <c r="F317" s="305">
        <v>11623063628017</v>
      </c>
      <c r="G317" s="306">
        <f>VLOOKUP(B317,GD_CHAM_CONG!$C$6:$AN$912,38,FALSE)</f>
        <v>26</v>
      </c>
      <c r="H317" s="306">
        <f>VLOOKUP(B317,GD_CHAM_CONG!$C$6:$AS$912,39,FALSE)+VLOOKUP(B317,GD_CHAM_CONG!$C$6:$AS$912,40,FALSE)+VLOOKUP(B317,GD_CHAM_CONG!$C$6:$AS$912,41,FALSE)+VLOOKUP(B317,GD_CHAM_CONG!$C$6:$AS$912,42,FALSE)+VLOOKUP(B317,GD_CHAM_CONG!$C$6:$AS$912,43,FALSE)</f>
        <v>0</v>
      </c>
      <c r="I317" s="306">
        <f>VLOOKUP(B317,GD_CHAM_CONG!$C$6:$AV$912,44,FALSE)+VLOOKUP(B317,GD_CHAM_CONG!$C$6:$AV$912,45,FALSE)+VLOOKUP(B317,GD_CHAM_CONG!$C$6:$AV$912,46,FALSE)</f>
        <v>0</v>
      </c>
      <c r="J317" s="306">
        <f>VLOOKUP(B317,GD_CHAM_CONG!$C$6:$AW$912,47,FALSE)</f>
        <v>0</v>
      </c>
      <c r="K317" s="306">
        <f>VLOOKUP(B317,GD_CHAM_CONG!$C$6:$AZ$912,47,FALSE)+VLOOKUP(B317,GD_CHAM_CONG!$C$6:$AZ$912,48,FALSE)</f>
        <v>0</v>
      </c>
      <c r="L317" s="306">
        <f>VLOOKUP(B317,GD_CHAM_CONG!$C$6:$BF$912,50,FALSE)+VLOOKUP(B317,GD_CHAM_CONG!$C$6:$BF$912,51,FALSE)+VLOOKUP(B317,GD_CHAM_CONG!$C$6:$BF$912,52,FALSE)+VLOOKUP(B317,GD_CHAM_CONG!$C$6:$BF$912,53,FALSE)+VLOOKUP(B317,GD_CHAM_CONG!$C$6:$BF$912,54,FALSE)</f>
        <v>0</v>
      </c>
      <c r="M317" s="307">
        <f>VLOOKUP(B317,GD_CHAM_CONG!$C$1:$BJ$397,60,FALSE)</f>
        <v>0.97</v>
      </c>
      <c r="N317" s="308">
        <f>VLOOKUP(B317,RPT_LNS_LUONG_CHE_DO!$B$5:$BA$976,52,FALSE)</f>
        <v>7333200</v>
      </c>
      <c r="O317" s="308">
        <f>VLOOKUP(B317,RPT_LNS_LUONG_CHE_DO!$B$5:$CA$976,78,FALSE)</f>
        <v>0</v>
      </c>
      <c r="P317" s="308">
        <f>VLOOKUP(B317,RPT_PHU_CAP_TN!$B$5:$G$916,6,FALSE)</f>
        <v>0</v>
      </c>
      <c r="Q317" s="308">
        <f>VLOOKUP(B317,RPT_TIEN_AN_TRUA!$B$5:$I$957,8,FALSE)</f>
        <v>680000</v>
      </c>
      <c r="R317" s="308">
        <f>VLOOKUP(B317,RPT_LNS_LUONG_CHE_DO!$B$5:$CE$980,74,FALSE)+VLOOKUP(B317,RPT_LNS_LUONG_CHE_DO!$B$5:$CE$980,73,FALSE)</f>
        <v>0</v>
      </c>
      <c r="S317" s="308">
        <f t="shared" si="0"/>
        <v>8013200</v>
      </c>
      <c r="T317" s="309">
        <f>VLOOKUP(B317,RPT_BAO_HIEM!$B$5:$N$1004,11,FALSE)</f>
        <v>333280</v>
      </c>
      <c r="U317" s="309">
        <f>VLOOKUP(B317,RPT_BAO_HIEM!$B$5:$N$1004,12,FALSE)</f>
        <v>62490</v>
      </c>
      <c r="V317" s="309">
        <f>VLOOKUP(B317,RPT_BAO_HIEM!$B$5:$N$1004,13,FALSE)</f>
        <v>41660</v>
      </c>
      <c r="W317" s="310">
        <f>VLOOKUP(B317,RPT_DOAN_PHI!$B$5:$H$913,7,FALSE)</f>
        <v>73332</v>
      </c>
      <c r="X317" s="309">
        <f>VLOOKUP(B317,RPT_THUE!$B$5:$H$916,7,FALSE)</f>
        <v>0</v>
      </c>
      <c r="Y317" s="309">
        <f t="shared" si="1"/>
        <v>510762</v>
      </c>
      <c r="Z317" s="311">
        <f t="shared" si="2"/>
        <v>7502438</v>
      </c>
      <c r="AA317" s="311"/>
      <c r="AB317" s="311"/>
      <c r="AC317" s="311">
        <f t="shared" si="3"/>
        <v>7502438</v>
      </c>
    </row>
    <row r="318" spans="1:29" ht="17.25" customHeight="1">
      <c r="A318" s="302">
        <f t="shared" si="4"/>
        <v>313</v>
      </c>
      <c r="B318" s="303">
        <f>GD_LCD_HS_LNS!B316</f>
        <v>10649</v>
      </c>
      <c r="C318" s="303" t="str">
        <f>GD_LCD_HS_LNS!C316</f>
        <v>Vũ Minh Tú</v>
      </c>
      <c r="D318" s="303" t="str">
        <f>GD_LCD_HS_LNS!D316</f>
        <v>NV Lái xe - VHTTB</v>
      </c>
      <c r="E318" s="304">
        <f>VLOOKUP(B318,GD_LCD_HS_LNS!$B$4:$E$914,4,FALSE)</f>
        <v>4166000</v>
      </c>
      <c r="F318" s="305">
        <v>10524470154011</v>
      </c>
      <c r="G318" s="306">
        <f>VLOOKUP(B318,GD_CHAM_CONG!$C$6:$AN$912,38,FALSE)</f>
        <v>26</v>
      </c>
      <c r="H318" s="306">
        <f>VLOOKUP(B318,GD_CHAM_CONG!$C$6:$AS$912,39,FALSE)+VLOOKUP(B318,GD_CHAM_CONG!$C$6:$AS$912,40,FALSE)+VLOOKUP(B318,GD_CHAM_CONG!$C$6:$AS$912,41,FALSE)+VLOOKUP(B318,GD_CHAM_CONG!$C$6:$AS$912,42,FALSE)+VLOOKUP(B318,GD_CHAM_CONG!$C$6:$AS$912,43,FALSE)</f>
        <v>0</v>
      </c>
      <c r="I318" s="306">
        <f>VLOOKUP(B318,GD_CHAM_CONG!$C$6:$AV$912,44,FALSE)+VLOOKUP(B318,GD_CHAM_CONG!$C$6:$AV$912,45,FALSE)+VLOOKUP(B318,GD_CHAM_CONG!$C$6:$AV$912,46,FALSE)</f>
        <v>0</v>
      </c>
      <c r="J318" s="306">
        <f>VLOOKUP(B318,GD_CHAM_CONG!$C$6:$AW$912,47,FALSE)</f>
        <v>0</v>
      </c>
      <c r="K318" s="306">
        <f>VLOOKUP(B318,GD_CHAM_CONG!$C$6:$AZ$912,47,FALSE)+VLOOKUP(B318,GD_CHAM_CONG!$C$6:$AZ$912,48,FALSE)</f>
        <v>0</v>
      </c>
      <c r="L318" s="306">
        <f>VLOOKUP(B318,GD_CHAM_CONG!$C$6:$BF$912,50,FALSE)+VLOOKUP(B318,GD_CHAM_CONG!$C$6:$BF$912,51,FALSE)+VLOOKUP(B318,GD_CHAM_CONG!$C$6:$BF$912,52,FALSE)+VLOOKUP(B318,GD_CHAM_CONG!$C$6:$BF$912,53,FALSE)+VLOOKUP(B318,GD_CHAM_CONG!$C$6:$BF$912,54,FALSE)</f>
        <v>0</v>
      </c>
      <c r="M318" s="307">
        <f>VLOOKUP(B318,GD_CHAM_CONG!$C$1:$BJ$397,60,FALSE)</f>
        <v>1</v>
      </c>
      <c r="N318" s="308">
        <f>VLOOKUP(B318,RPT_LNS_LUONG_CHE_DO!$B$5:$BA$976,52,FALSE)</f>
        <v>7560000</v>
      </c>
      <c r="O318" s="308">
        <f>VLOOKUP(B318,RPT_LNS_LUONG_CHE_DO!$B$5:$CA$976,78,FALSE)</f>
        <v>0</v>
      </c>
      <c r="P318" s="308">
        <f>VLOOKUP(B318,RPT_PHU_CAP_TN!$B$5:$G$916,6,FALSE)</f>
        <v>0</v>
      </c>
      <c r="Q318" s="308">
        <f>VLOOKUP(B318,RPT_TIEN_AN_TRUA!$B$5:$I$957,8,FALSE)</f>
        <v>680000</v>
      </c>
      <c r="R318" s="308">
        <f>VLOOKUP(B318,RPT_LNS_LUONG_CHE_DO!$B$5:$CE$980,74,FALSE)+VLOOKUP(B318,RPT_LNS_LUONG_CHE_DO!$B$5:$CE$980,73,FALSE)</f>
        <v>0</v>
      </c>
      <c r="S318" s="308">
        <f t="shared" si="0"/>
        <v>8240000</v>
      </c>
      <c r="T318" s="309">
        <f>VLOOKUP(B318,RPT_BAO_HIEM!$B$5:$N$1004,11,FALSE)</f>
        <v>333280</v>
      </c>
      <c r="U318" s="309">
        <f>VLOOKUP(B318,RPT_BAO_HIEM!$B$5:$N$1004,12,FALSE)</f>
        <v>62490</v>
      </c>
      <c r="V318" s="309">
        <f>VLOOKUP(B318,RPT_BAO_HIEM!$B$5:$N$1004,13,FALSE)</f>
        <v>41660</v>
      </c>
      <c r="W318" s="310">
        <f>VLOOKUP(B318,RPT_DOAN_PHI!$B$5:$H$913,7,FALSE)</f>
        <v>75600</v>
      </c>
      <c r="X318" s="309">
        <f>VLOOKUP(B318,RPT_THUE!$B$5:$H$916,7,FALSE)</f>
        <v>0</v>
      </c>
      <c r="Y318" s="309">
        <f t="shared" si="1"/>
        <v>513030</v>
      </c>
      <c r="Z318" s="311">
        <f t="shared" si="2"/>
        <v>7726970</v>
      </c>
      <c r="AA318" s="311"/>
      <c r="AB318" s="311"/>
      <c r="AC318" s="311">
        <f t="shared" si="3"/>
        <v>7726970</v>
      </c>
    </row>
    <row r="319" spans="1:29" ht="17.25" customHeight="1">
      <c r="A319" s="302">
        <f t="shared" si="4"/>
        <v>314</v>
      </c>
      <c r="B319" s="303">
        <f>GD_LCD_HS_LNS!B317</f>
        <v>10651</v>
      </c>
      <c r="C319" s="303" t="str">
        <f>GD_LCD_HS_LNS!C317</f>
        <v>Đỗ Văn Chính</v>
      </c>
      <c r="D319" s="303" t="str">
        <f>GD_LCD_HS_LNS!D317</f>
        <v>NV Lái xe - VHTTB</v>
      </c>
      <c r="E319" s="304">
        <f>VLOOKUP(B319,GD_LCD_HS_LNS!$B$4:$E$914,4,FALSE)</f>
        <v>4166000</v>
      </c>
      <c r="F319" s="305">
        <v>10525139402018</v>
      </c>
      <c r="G319" s="306">
        <f>VLOOKUP(B319,GD_CHAM_CONG!$C$6:$AN$912,38,FALSE)</f>
        <v>26</v>
      </c>
      <c r="H319" s="306">
        <f>VLOOKUP(B319,GD_CHAM_CONG!$C$6:$AS$912,39,FALSE)+VLOOKUP(B319,GD_CHAM_CONG!$C$6:$AS$912,40,FALSE)+VLOOKUP(B319,GD_CHAM_CONG!$C$6:$AS$912,41,FALSE)+VLOOKUP(B319,GD_CHAM_CONG!$C$6:$AS$912,42,FALSE)+VLOOKUP(B319,GD_CHAM_CONG!$C$6:$AS$912,43,FALSE)</f>
        <v>0</v>
      </c>
      <c r="I319" s="306">
        <f>VLOOKUP(B319,GD_CHAM_CONG!$C$6:$AV$912,44,FALSE)+VLOOKUP(B319,GD_CHAM_CONG!$C$6:$AV$912,45,FALSE)+VLOOKUP(B319,GD_CHAM_CONG!$C$6:$AV$912,46,FALSE)</f>
        <v>0</v>
      </c>
      <c r="J319" s="306">
        <f>VLOOKUP(B319,GD_CHAM_CONG!$C$6:$AW$912,47,FALSE)</f>
        <v>0</v>
      </c>
      <c r="K319" s="306">
        <f>VLOOKUP(B319,GD_CHAM_CONG!$C$6:$AZ$912,47,FALSE)+VLOOKUP(B319,GD_CHAM_CONG!$C$6:$AZ$912,48,FALSE)</f>
        <v>0</v>
      </c>
      <c r="L319" s="306">
        <f>VLOOKUP(B319,GD_CHAM_CONG!$C$6:$BF$912,50,FALSE)+VLOOKUP(B319,GD_CHAM_CONG!$C$6:$BF$912,51,FALSE)+VLOOKUP(B319,GD_CHAM_CONG!$C$6:$BF$912,52,FALSE)+VLOOKUP(B319,GD_CHAM_CONG!$C$6:$BF$912,53,FALSE)+VLOOKUP(B319,GD_CHAM_CONG!$C$6:$BF$912,54,FALSE)</f>
        <v>0</v>
      </c>
      <c r="M319" s="307">
        <f>VLOOKUP(B319,GD_CHAM_CONG!$C$1:$BJ$397,60,FALSE)</f>
        <v>1</v>
      </c>
      <c r="N319" s="308">
        <f>VLOOKUP(B319,RPT_LNS_LUONG_CHE_DO!$B$5:$BA$976,52,FALSE)</f>
        <v>7560000</v>
      </c>
      <c r="O319" s="308">
        <f>VLOOKUP(B319,RPT_LNS_LUONG_CHE_DO!$B$5:$CA$976,78,FALSE)</f>
        <v>0</v>
      </c>
      <c r="P319" s="308">
        <f>VLOOKUP(B319,RPT_PHU_CAP_TN!$B$5:$G$916,6,FALSE)</f>
        <v>0</v>
      </c>
      <c r="Q319" s="308">
        <f>VLOOKUP(B319,RPT_TIEN_AN_TRUA!$B$5:$I$957,8,FALSE)</f>
        <v>680000</v>
      </c>
      <c r="R319" s="308">
        <f>VLOOKUP(B319,RPT_LNS_LUONG_CHE_DO!$B$5:$CE$980,74,FALSE)+VLOOKUP(B319,RPT_LNS_LUONG_CHE_DO!$B$5:$CE$980,73,FALSE)</f>
        <v>0</v>
      </c>
      <c r="S319" s="308">
        <f t="shared" si="0"/>
        <v>8240000</v>
      </c>
      <c r="T319" s="309">
        <f>VLOOKUP(B319,RPT_BAO_HIEM!$B$5:$N$1004,11,FALSE)</f>
        <v>333280</v>
      </c>
      <c r="U319" s="309">
        <f>VLOOKUP(B319,RPT_BAO_HIEM!$B$5:$N$1004,12,FALSE)</f>
        <v>62490</v>
      </c>
      <c r="V319" s="309">
        <f>VLOOKUP(B319,RPT_BAO_HIEM!$B$5:$N$1004,13,FALSE)</f>
        <v>41660</v>
      </c>
      <c r="W319" s="310">
        <f>VLOOKUP(B319,RPT_DOAN_PHI!$B$5:$H$913,7,FALSE)</f>
        <v>75600</v>
      </c>
      <c r="X319" s="309">
        <f>VLOOKUP(B319,RPT_THUE!$B$5:$H$916,7,FALSE)</f>
        <v>0</v>
      </c>
      <c r="Y319" s="309">
        <f t="shared" si="1"/>
        <v>513030</v>
      </c>
      <c r="Z319" s="311">
        <f t="shared" si="2"/>
        <v>7726970</v>
      </c>
      <c r="AA319" s="311"/>
      <c r="AB319" s="311"/>
      <c r="AC319" s="311">
        <f t="shared" si="3"/>
        <v>7726970</v>
      </c>
    </row>
    <row r="320" spans="1:29" ht="17.25" customHeight="1">
      <c r="A320" s="302">
        <f t="shared" si="4"/>
        <v>315</v>
      </c>
      <c r="B320" s="303">
        <f>GD_LCD_HS_LNS!B318</f>
        <v>10656</v>
      </c>
      <c r="C320" s="303" t="str">
        <f>GD_LCD_HS_LNS!C318</f>
        <v>Bùi Việt Bắc</v>
      </c>
      <c r="D320" s="303" t="str">
        <f>GD_LCD_HS_LNS!D318</f>
        <v>NV Lái xe - VHTTB</v>
      </c>
      <c r="E320" s="304">
        <f>VLOOKUP(B320,GD_LCD_HS_LNS!$B$4:$E$914,4,FALSE)</f>
        <v>4166000</v>
      </c>
      <c r="F320" s="305">
        <v>10525139458013</v>
      </c>
      <c r="G320" s="306">
        <f>VLOOKUP(B320,GD_CHAM_CONG!$C$6:$AN$912,38,FALSE)</f>
        <v>26</v>
      </c>
      <c r="H320" s="306">
        <f>VLOOKUP(B320,GD_CHAM_CONG!$C$6:$AS$912,39,FALSE)+VLOOKUP(B320,GD_CHAM_CONG!$C$6:$AS$912,40,FALSE)+VLOOKUP(B320,GD_CHAM_CONG!$C$6:$AS$912,41,FALSE)+VLOOKUP(B320,GD_CHAM_CONG!$C$6:$AS$912,42,FALSE)+VLOOKUP(B320,GD_CHAM_CONG!$C$6:$AS$912,43,FALSE)</f>
        <v>0</v>
      </c>
      <c r="I320" s="306">
        <f>VLOOKUP(B320,GD_CHAM_CONG!$C$6:$AV$912,44,FALSE)+VLOOKUP(B320,GD_CHAM_CONG!$C$6:$AV$912,45,FALSE)+VLOOKUP(B320,GD_CHAM_CONG!$C$6:$AV$912,46,FALSE)</f>
        <v>0</v>
      </c>
      <c r="J320" s="306">
        <f>VLOOKUP(B320,GD_CHAM_CONG!$C$6:$AW$912,47,FALSE)</f>
        <v>0</v>
      </c>
      <c r="K320" s="306">
        <f>VLOOKUP(B320,GD_CHAM_CONG!$C$6:$AZ$912,47,FALSE)+VLOOKUP(B320,GD_CHAM_CONG!$C$6:$AZ$912,48,FALSE)</f>
        <v>0</v>
      </c>
      <c r="L320" s="306">
        <f>VLOOKUP(B320,GD_CHAM_CONG!$C$6:$BF$912,50,FALSE)+VLOOKUP(B320,GD_CHAM_CONG!$C$6:$BF$912,51,FALSE)+VLOOKUP(B320,GD_CHAM_CONG!$C$6:$BF$912,52,FALSE)+VLOOKUP(B320,GD_CHAM_CONG!$C$6:$BF$912,53,FALSE)+VLOOKUP(B320,GD_CHAM_CONG!$C$6:$BF$912,54,FALSE)</f>
        <v>0</v>
      </c>
      <c r="M320" s="307">
        <f>VLOOKUP(B320,GD_CHAM_CONG!$C$1:$BJ$397,60,FALSE)</f>
        <v>0.9</v>
      </c>
      <c r="N320" s="308">
        <f>VLOOKUP(B320,RPT_LNS_LUONG_CHE_DO!$B$5:$BA$976,52,FALSE)</f>
        <v>6439500</v>
      </c>
      <c r="O320" s="308">
        <f>VLOOKUP(B320,RPT_LNS_LUONG_CHE_DO!$B$5:$CA$976,78,FALSE)</f>
        <v>0</v>
      </c>
      <c r="P320" s="308">
        <f>VLOOKUP(B320,RPT_PHU_CAP_TN!$B$5:$G$916,6,FALSE)</f>
        <v>0</v>
      </c>
      <c r="Q320" s="308">
        <f>VLOOKUP(B320,RPT_TIEN_AN_TRUA!$B$5:$I$957,8,FALSE)</f>
        <v>680000</v>
      </c>
      <c r="R320" s="308">
        <f>VLOOKUP(B320,RPT_LNS_LUONG_CHE_DO!$B$5:$CE$980,74,FALSE)+VLOOKUP(B320,RPT_LNS_LUONG_CHE_DO!$B$5:$CE$980,73,FALSE)</f>
        <v>0</v>
      </c>
      <c r="S320" s="308">
        <f t="shared" si="0"/>
        <v>7119500</v>
      </c>
      <c r="T320" s="309">
        <f>VLOOKUP(B320,RPT_BAO_HIEM!$B$5:$N$1004,11,FALSE)</f>
        <v>333280</v>
      </c>
      <c r="U320" s="309">
        <f>VLOOKUP(B320,RPT_BAO_HIEM!$B$5:$N$1004,12,FALSE)</f>
        <v>62490</v>
      </c>
      <c r="V320" s="309">
        <f>VLOOKUP(B320,RPT_BAO_HIEM!$B$5:$N$1004,13,FALSE)</f>
        <v>41660</v>
      </c>
      <c r="W320" s="310">
        <f>VLOOKUP(B320,RPT_DOAN_PHI!$B$5:$H$913,7,FALSE)</f>
        <v>64395</v>
      </c>
      <c r="X320" s="309">
        <f>VLOOKUP(B320,RPT_THUE!$B$5:$H$916,7,FALSE)</f>
        <v>0</v>
      </c>
      <c r="Y320" s="309">
        <f t="shared" si="1"/>
        <v>501825</v>
      </c>
      <c r="Z320" s="311">
        <f t="shared" si="2"/>
        <v>6617675</v>
      </c>
      <c r="AA320" s="311"/>
      <c r="AB320" s="311"/>
      <c r="AC320" s="311">
        <f t="shared" si="3"/>
        <v>6617675</v>
      </c>
    </row>
    <row r="321" spans="1:29" ht="17.25" customHeight="1">
      <c r="A321" s="302">
        <f t="shared" si="4"/>
        <v>316</v>
      </c>
      <c r="B321" s="303">
        <f>GD_LCD_HS_LNS!B319</f>
        <v>10658</v>
      </c>
      <c r="C321" s="303" t="str">
        <f>GD_LCD_HS_LNS!C319</f>
        <v>Nguyễn Phương Tuấn</v>
      </c>
      <c r="D321" s="303" t="str">
        <f>GD_LCD_HS_LNS!D319</f>
        <v>NV Lái xe - VHTTB</v>
      </c>
      <c r="E321" s="304">
        <f>VLOOKUP(B321,GD_LCD_HS_LNS!$B$4:$E$914,4,FALSE)</f>
        <v>4166000</v>
      </c>
      <c r="F321" s="305">
        <v>10525139448018</v>
      </c>
      <c r="G321" s="306">
        <f>VLOOKUP(B321,GD_CHAM_CONG!$C$6:$AN$912,38,FALSE)</f>
        <v>26</v>
      </c>
      <c r="H321" s="306">
        <f>VLOOKUP(B321,GD_CHAM_CONG!$C$6:$AS$912,39,FALSE)+VLOOKUP(B321,GD_CHAM_CONG!$C$6:$AS$912,40,FALSE)+VLOOKUP(B321,GD_CHAM_CONG!$C$6:$AS$912,41,FALSE)+VLOOKUP(B321,GD_CHAM_CONG!$C$6:$AS$912,42,FALSE)+VLOOKUP(B321,GD_CHAM_CONG!$C$6:$AS$912,43,FALSE)</f>
        <v>0</v>
      </c>
      <c r="I321" s="306">
        <f>VLOOKUP(B321,GD_CHAM_CONG!$C$6:$AV$912,44,FALSE)+VLOOKUP(B321,GD_CHAM_CONG!$C$6:$AV$912,45,FALSE)+VLOOKUP(B321,GD_CHAM_CONG!$C$6:$AV$912,46,FALSE)</f>
        <v>0</v>
      </c>
      <c r="J321" s="306">
        <f>VLOOKUP(B321,GD_CHAM_CONG!$C$6:$AW$912,47,FALSE)</f>
        <v>0</v>
      </c>
      <c r="K321" s="306">
        <f>VLOOKUP(B321,GD_CHAM_CONG!$C$6:$AZ$912,47,FALSE)+VLOOKUP(B321,GD_CHAM_CONG!$C$6:$AZ$912,48,FALSE)</f>
        <v>0</v>
      </c>
      <c r="L321" s="306">
        <f>VLOOKUP(B321,GD_CHAM_CONG!$C$6:$BF$912,50,FALSE)+VLOOKUP(B321,GD_CHAM_CONG!$C$6:$BF$912,51,FALSE)+VLOOKUP(B321,GD_CHAM_CONG!$C$6:$BF$912,52,FALSE)+VLOOKUP(B321,GD_CHAM_CONG!$C$6:$BF$912,53,FALSE)+VLOOKUP(B321,GD_CHAM_CONG!$C$6:$BF$912,54,FALSE)</f>
        <v>0</v>
      </c>
      <c r="M321" s="307">
        <f>VLOOKUP(B321,GD_CHAM_CONG!$C$1:$BJ$397,60,FALSE)</f>
        <v>1</v>
      </c>
      <c r="N321" s="308">
        <f>VLOOKUP(B321,RPT_LNS_LUONG_CHE_DO!$B$5:$BA$976,52,FALSE)</f>
        <v>7560000</v>
      </c>
      <c r="O321" s="308">
        <f>VLOOKUP(B321,RPT_LNS_LUONG_CHE_DO!$B$5:$CA$976,78,FALSE)</f>
        <v>0</v>
      </c>
      <c r="P321" s="308">
        <f>VLOOKUP(B321,RPT_PHU_CAP_TN!$B$5:$G$916,6,FALSE)</f>
        <v>0</v>
      </c>
      <c r="Q321" s="308">
        <f>VLOOKUP(B321,RPT_TIEN_AN_TRUA!$B$5:$I$957,8,FALSE)</f>
        <v>680000</v>
      </c>
      <c r="R321" s="308">
        <f>VLOOKUP(B321,RPT_LNS_LUONG_CHE_DO!$B$5:$CE$980,74,FALSE)+VLOOKUP(B321,RPT_LNS_LUONG_CHE_DO!$B$5:$CE$980,73,FALSE)</f>
        <v>0</v>
      </c>
      <c r="S321" s="308">
        <f t="shared" si="0"/>
        <v>8240000</v>
      </c>
      <c r="T321" s="309">
        <f>VLOOKUP(B321,RPT_BAO_HIEM!$B$5:$N$1004,11,FALSE)</f>
        <v>333280</v>
      </c>
      <c r="U321" s="309">
        <f>VLOOKUP(B321,RPT_BAO_HIEM!$B$5:$N$1004,12,FALSE)</f>
        <v>62490</v>
      </c>
      <c r="V321" s="309">
        <f>VLOOKUP(B321,RPT_BAO_HIEM!$B$5:$N$1004,13,FALSE)</f>
        <v>41660</v>
      </c>
      <c r="W321" s="310">
        <f>VLOOKUP(B321,RPT_DOAN_PHI!$B$5:$H$913,7,FALSE)</f>
        <v>75600</v>
      </c>
      <c r="X321" s="309">
        <f>VLOOKUP(B321,RPT_THUE!$B$5:$H$916,7,FALSE)</f>
        <v>0</v>
      </c>
      <c r="Y321" s="309">
        <f t="shared" si="1"/>
        <v>513030</v>
      </c>
      <c r="Z321" s="311">
        <f t="shared" si="2"/>
        <v>7726970</v>
      </c>
      <c r="AA321" s="311"/>
      <c r="AB321" s="311"/>
      <c r="AC321" s="311">
        <f t="shared" si="3"/>
        <v>7726970</v>
      </c>
    </row>
    <row r="322" spans="1:29" ht="17.25" customHeight="1">
      <c r="A322" s="302">
        <f t="shared" si="4"/>
        <v>317</v>
      </c>
      <c r="B322" s="303">
        <f>GD_LCD_HS_LNS!B320</f>
        <v>10665</v>
      </c>
      <c r="C322" s="303" t="str">
        <f>GD_LCD_HS_LNS!C320</f>
        <v>Trần Hồng Sơn</v>
      </c>
      <c r="D322" s="303" t="str">
        <f>GD_LCD_HS_LNS!D320</f>
        <v>NV Lái xe - VHTTB</v>
      </c>
      <c r="E322" s="304">
        <f>VLOOKUP(B322,GD_LCD_HS_LNS!$B$4:$E$914,4,FALSE)</f>
        <v>4166000</v>
      </c>
      <c r="F322" s="305">
        <v>10525139467012</v>
      </c>
      <c r="G322" s="306">
        <f>VLOOKUP(B322,GD_CHAM_CONG!$C$6:$AN$912,38,FALSE)</f>
        <v>26</v>
      </c>
      <c r="H322" s="306">
        <f>VLOOKUP(B322,GD_CHAM_CONG!$C$6:$AS$912,39,FALSE)+VLOOKUP(B322,GD_CHAM_CONG!$C$6:$AS$912,40,FALSE)+VLOOKUP(B322,GD_CHAM_CONG!$C$6:$AS$912,41,FALSE)+VLOOKUP(B322,GD_CHAM_CONG!$C$6:$AS$912,42,FALSE)+VLOOKUP(B322,GD_CHAM_CONG!$C$6:$AS$912,43,FALSE)</f>
        <v>0</v>
      </c>
      <c r="I322" s="306">
        <f>VLOOKUP(B322,GD_CHAM_CONG!$C$6:$AV$912,44,FALSE)+VLOOKUP(B322,GD_CHAM_CONG!$C$6:$AV$912,45,FALSE)+VLOOKUP(B322,GD_CHAM_CONG!$C$6:$AV$912,46,FALSE)</f>
        <v>0</v>
      </c>
      <c r="J322" s="306">
        <f>VLOOKUP(B322,GD_CHAM_CONG!$C$6:$AW$912,47,FALSE)</f>
        <v>0</v>
      </c>
      <c r="K322" s="306">
        <f>VLOOKUP(B322,GD_CHAM_CONG!$C$6:$AZ$912,47,FALSE)+VLOOKUP(B322,GD_CHAM_CONG!$C$6:$AZ$912,48,FALSE)</f>
        <v>0</v>
      </c>
      <c r="L322" s="306">
        <f>VLOOKUP(B322,GD_CHAM_CONG!$C$6:$BF$912,50,FALSE)+VLOOKUP(B322,GD_CHAM_CONG!$C$6:$BF$912,51,FALSE)+VLOOKUP(B322,GD_CHAM_CONG!$C$6:$BF$912,52,FALSE)+VLOOKUP(B322,GD_CHAM_CONG!$C$6:$BF$912,53,FALSE)+VLOOKUP(B322,GD_CHAM_CONG!$C$6:$BF$912,54,FALSE)</f>
        <v>0</v>
      </c>
      <c r="M322" s="307">
        <f>VLOOKUP(B322,GD_CHAM_CONG!$C$1:$BJ$397,60,FALSE)</f>
        <v>1</v>
      </c>
      <c r="N322" s="308">
        <f>VLOOKUP(B322,RPT_LNS_LUONG_CHE_DO!$B$5:$BA$976,52,FALSE)</f>
        <v>7560000</v>
      </c>
      <c r="O322" s="308">
        <f>VLOOKUP(B322,RPT_LNS_LUONG_CHE_DO!$B$5:$CA$976,78,FALSE)</f>
        <v>0</v>
      </c>
      <c r="P322" s="308">
        <f>VLOOKUP(B322,RPT_PHU_CAP_TN!$B$5:$G$916,6,FALSE)</f>
        <v>0</v>
      </c>
      <c r="Q322" s="308">
        <f>VLOOKUP(B322,RPT_TIEN_AN_TRUA!$B$5:$I$957,8,FALSE)</f>
        <v>680000</v>
      </c>
      <c r="R322" s="308">
        <f>VLOOKUP(B322,RPT_LNS_LUONG_CHE_DO!$B$5:$CE$980,74,FALSE)+VLOOKUP(B322,RPT_LNS_LUONG_CHE_DO!$B$5:$CE$980,73,FALSE)</f>
        <v>0</v>
      </c>
      <c r="S322" s="308">
        <f t="shared" si="0"/>
        <v>8240000</v>
      </c>
      <c r="T322" s="309">
        <f>VLOOKUP(B322,RPT_BAO_HIEM!$B$5:$N$1004,11,FALSE)</f>
        <v>333280</v>
      </c>
      <c r="U322" s="309">
        <f>VLOOKUP(B322,RPT_BAO_HIEM!$B$5:$N$1004,12,FALSE)</f>
        <v>62490</v>
      </c>
      <c r="V322" s="309">
        <f>VLOOKUP(B322,RPT_BAO_HIEM!$B$5:$N$1004,13,FALSE)</f>
        <v>41660</v>
      </c>
      <c r="W322" s="310">
        <f>VLOOKUP(B322,RPT_DOAN_PHI!$B$5:$H$913,7,FALSE)</f>
        <v>75600</v>
      </c>
      <c r="X322" s="309">
        <f>VLOOKUP(B322,RPT_THUE!$B$5:$H$916,7,FALSE)</f>
        <v>0</v>
      </c>
      <c r="Y322" s="309">
        <f t="shared" si="1"/>
        <v>513030</v>
      </c>
      <c r="Z322" s="311">
        <f t="shared" si="2"/>
        <v>7726970</v>
      </c>
      <c r="AA322" s="311"/>
      <c r="AB322" s="311"/>
      <c r="AC322" s="311">
        <f t="shared" si="3"/>
        <v>7726970</v>
      </c>
    </row>
    <row r="323" spans="1:29" ht="17.25" customHeight="1">
      <c r="A323" s="302">
        <f t="shared" si="4"/>
        <v>318</v>
      </c>
      <c r="B323" s="303">
        <f>GD_LCD_HS_LNS!B321</f>
        <v>10671</v>
      </c>
      <c r="C323" s="303" t="str">
        <f>GD_LCD_HS_LNS!C321</f>
        <v>Lê Đức Duy</v>
      </c>
      <c r="D323" s="303" t="str">
        <f>GD_LCD_HS_LNS!D321</f>
        <v>NV Lái xe - VHTTB</v>
      </c>
      <c r="E323" s="304">
        <f>VLOOKUP(B323,GD_LCD_HS_LNS!$B$4:$E$914,4,FALSE)</f>
        <v>4166000</v>
      </c>
      <c r="F323" s="305">
        <v>10522089555013</v>
      </c>
      <c r="G323" s="306">
        <f>VLOOKUP(B323,GD_CHAM_CONG!$C$6:$AN$912,38,FALSE)</f>
        <v>26</v>
      </c>
      <c r="H323" s="306">
        <f>VLOOKUP(B323,GD_CHAM_CONG!$C$6:$AS$912,39,FALSE)+VLOOKUP(B323,GD_CHAM_CONG!$C$6:$AS$912,40,FALSE)+VLOOKUP(B323,GD_CHAM_CONG!$C$6:$AS$912,41,FALSE)+VLOOKUP(B323,GD_CHAM_CONG!$C$6:$AS$912,42,FALSE)+VLOOKUP(B323,GD_CHAM_CONG!$C$6:$AS$912,43,FALSE)</f>
        <v>0</v>
      </c>
      <c r="I323" s="306">
        <f>VLOOKUP(B323,GD_CHAM_CONG!$C$6:$AV$912,44,FALSE)+VLOOKUP(B323,GD_CHAM_CONG!$C$6:$AV$912,45,FALSE)+VLOOKUP(B323,GD_CHAM_CONG!$C$6:$AV$912,46,FALSE)</f>
        <v>0</v>
      </c>
      <c r="J323" s="306">
        <f>VLOOKUP(B323,GD_CHAM_CONG!$C$6:$AW$912,47,FALSE)</f>
        <v>0</v>
      </c>
      <c r="K323" s="306">
        <f>VLOOKUP(B323,GD_CHAM_CONG!$C$6:$AZ$912,47,FALSE)+VLOOKUP(B323,GD_CHAM_CONG!$C$6:$AZ$912,48,FALSE)</f>
        <v>0</v>
      </c>
      <c r="L323" s="306">
        <f>VLOOKUP(B323,GD_CHAM_CONG!$C$6:$BF$912,50,FALSE)+VLOOKUP(B323,GD_CHAM_CONG!$C$6:$BF$912,51,FALSE)+VLOOKUP(B323,GD_CHAM_CONG!$C$6:$BF$912,52,FALSE)+VLOOKUP(B323,GD_CHAM_CONG!$C$6:$BF$912,53,FALSE)+VLOOKUP(B323,GD_CHAM_CONG!$C$6:$BF$912,54,FALSE)</f>
        <v>0</v>
      </c>
      <c r="M323" s="307">
        <f>VLOOKUP(B323,GD_CHAM_CONG!$C$1:$BJ$397,60,FALSE)</f>
        <v>0.95</v>
      </c>
      <c r="N323" s="308">
        <f>VLOOKUP(B323,RPT_LNS_LUONG_CHE_DO!$B$5:$BA$976,52,FALSE)</f>
        <v>7181999.9999999991</v>
      </c>
      <c r="O323" s="308">
        <f>VLOOKUP(B323,RPT_LNS_LUONG_CHE_DO!$B$5:$CA$976,78,FALSE)</f>
        <v>0</v>
      </c>
      <c r="P323" s="308">
        <f>VLOOKUP(B323,RPT_PHU_CAP_TN!$B$5:$G$916,6,FALSE)</f>
        <v>0</v>
      </c>
      <c r="Q323" s="308">
        <f>VLOOKUP(B323,RPT_TIEN_AN_TRUA!$B$5:$I$957,8,FALSE)</f>
        <v>680000</v>
      </c>
      <c r="R323" s="308">
        <f>VLOOKUP(B323,RPT_LNS_LUONG_CHE_DO!$B$5:$CE$980,74,FALSE)+VLOOKUP(B323,RPT_LNS_LUONG_CHE_DO!$B$5:$CE$980,73,FALSE)</f>
        <v>0</v>
      </c>
      <c r="S323" s="308">
        <f t="shared" si="0"/>
        <v>7861999.9999999991</v>
      </c>
      <c r="T323" s="309">
        <f>VLOOKUP(B323,RPT_BAO_HIEM!$B$5:$N$1004,11,FALSE)</f>
        <v>333280</v>
      </c>
      <c r="U323" s="309">
        <f>VLOOKUP(B323,RPT_BAO_HIEM!$B$5:$N$1004,12,FALSE)</f>
        <v>62490</v>
      </c>
      <c r="V323" s="309">
        <f>VLOOKUP(B323,RPT_BAO_HIEM!$B$5:$N$1004,13,FALSE)</f>
        <v>41660</v>
      </c>
      <c r="W323" s="310">
        <f>VLOOKUP(B323,RPT_DOAN_PHI!$B$5:$H$913,7,FALSE)</f>
        <v>71820</v>
      </c>
      <c r="X323" s="309">
        <f>VLOOKUP(B323,RPT_THUE!$B$5:$H$916,7,FALSE)</f>
        <v>0</v>
      </c>
      <c r="Y323" s="309">
        <f t="shared" si="1"/>
        <v>509250</v>
      </c>
      <c r="Z323" s="311">
        <f t="shared" si="2"/>
        <v>7352749.9999999991</v>
      </c>
      <c r="AA323" s="311"/>
      <c r="AB323" s="311"/>
      <c r="AC323" s="311">
        <f t="shared" si="3"/>
        <v>7352749.9999999991</v>
      </c>
    </row>
    <row r="324" spans="1:29" ht="17.25" customHeight="1">
      <c r="A324" s="302">
        <f t="shared" si="4"/>
        <v>319</v>
      </c>
      <c r="B324" s="303">
        <f>GD_LCD_HS_LNS!B322</f>
        <v>10673</v>
      </c>
      <c r="C324" s="303" t="str">
        <f>GD_LCD_HS_LNS!C322</f>
        <v>Đặng Xuân Sơn</v>
      </c>
      <c r="D324" s="303" t="str">
        <f>GD_LCD_HS_LNS!D322</f>
        <v>NV Lái xe - VHTTB</v>
      </c>
      <c r="E324" s="304">
        <f>VLOOKUP(B324,GD_LCD_HS_LNS!$B$4:$E$914,4,FALSE)</f>
        <v>4166000</v>
      </c>
      <c r="F324" s="305">
        <v>10522162937019</v>
      </c>
      <c r="G324" s="306">
        <f>VLOOKUP(B324,GD_CHAM_CONG!$C$6:$AN$912,38,FALSE)</f>
        <v>26</v>
      </c>
      <c r="H324" s="306">
        <f>VLOOKUP(B324,GD_CHAM_CONG!$C$6:$AS$912,39,FALSE)+VLOOKUP(B324,GD_CHAM_CONG!$C$6:$AS$912,40,FALSE)+VLOOKUP(B324,GD_CHAM_CONG!$C$6:$AS$912,41,FALSE)+VLOOKUP(B324,GD_CHAM_CONG!$C$6:$AS$912,42,FALSE)+VLOOKUP(B324,GD_CHAM_CONG!$C$6:$AS$912,43,FALSE)</f>
        <v>0</v>
      </c>
      <c r="I324" s="306">
        <f>VLOOKUP(B324,GD_CHAM_CONG!$C$6:$AV$912,44,FALSE)+VLOOKUP(B324,GD_CHAM_CONG!$C$6:$AV$912,45,FALSE)+VLOOKUP(B324,GD_CHAM_CONG!$C$6:$AV$912,46,FALSE)</f>
        <v>0</v>
      </c>
      <c r="J324" s="306">
        <f>VLOOKUP(B324,GD_CHAM_CONG!$C$6:$AW$912,47,FALSE)</f>
        <v>0</v>
      </c>
      <c r="K324" s="306">
        <f>VLOOKUP(B324,GD_CHAM_CONG!$C$6:$AZ$912,47,FALSE)+VLOOKUP(B324,GD_CHAM_CONG!$C$6:$AZ$912,48,FALSE)</f>
        <v>0</v>
      </c>
      <c r="L324" s="306">
        <f>VLOOKUP(B324,GD_CHAM_CONG!$C$6:$BF$912,50,FALSE)+VLOOKUP(B324,GD_CHAM_CONG!$C$6:$BF$912,51,FALSE)+VLOOKUP(B324,GD_CHAM_CONG!$C$6:$BF$912,52,FALSE)+VLOOKUP(B324,GD_CHAM_CONG!$C$6:$BF$912,53,FALSE)+VLOOKUP(B324,GD_CHAM_CONG!$C$6:$BF$912,54,FALSE)</f>
        <v>0</v>
      </c>
      <c r="M324" s="307">
        <f>VLOOKUP(B324,GD_CHAM_CONG!$C$1:$BJ$397,60,FALSE)</f>
        <v>0.96</v>
      </c>
      <c r="N324" s="308">
        <f>VLOOKUP(B324,RPT_LNS_LUONG_CHE_DO!$B$5:$BA$976,52,FALSE)</f>
        <v>7257599.9999999991</v>
      </c>
      <c r="O324" s="308">
        <f>VLOOKUP(B324,RPT_LNS_LUONG_CHE_DO!$B$5:$CA$976,78,FALSE)</f>
        <v>0</v>
      </c>
      <c r="P324" s="308">
        <f>VLOOKUP(B324,RPT_PHU_CAP_TN!$B$5:$G$916,6,FALSE)</f>
        <v>0</v>
      </c>
      <c r="Q324" s="308">
        <f>VLOOKUP(B324,RPT_TIEN_AN_TRUA!$B$5:$I$957,8,FALSE)</f>
        <v>680000</v>
      </c>
      <c r="R324" s="308">
        <f>VLOOKUP(B324,RPT_LNS_LUONG_CHE_DO!$B$5:$CE$980,74,FALSE)+VLOOKUP(B324,RPT_LNS_LUONG_CHE_DO!$B$5:$CE$980,73,FALSE)</f>
        <v>0</v>
      </c>
      <c r="S324" s="308">
        <f t="shared" si="0"/>
        <v>7937599.9999999991</v>
      </c>
      <c r="T324" s="309">
        <f>VLOOKUP(B324,RPT_BAO_HIEM!$B$5:$N$1004,11,FALSE)</f>
        <v>333280</v>
      </c>
      <c r="U324" s="309">
        <f>VLOOKUP(B324,RPT_BAO_HIEM!$B$5:$N$1004,12,FALSE)</f>
        <v>62490</v>
      </c>
      <c r="V324" s="309">
        <f>VLOOKUP(B324,RPT_BAO_HIEM!$B$5:$N$1004,13,FALSE)</f>
        <v>41660</v>
      </c>
      <c r="W324" s="310">
        <f>VLOOKUP(B324,RPT_DOAN_PHI!$B$5:$H$913,7,FALSE)</f>
        <v>72576</v>
      </c>
      <c r="X324" s="309">
        <f>VLOOKUP(B324,RPT_THUE!$B$5:$H$916,7,FALSE)</f>
        <v>0</v>
      </c>
      <c r="Y324" s="309">
        <f t="shared" si="1"/>
        <v>510006</v>
      </c>
      <c r="Z324" s="311">
        <f t="shared" si="2"/>
        <v>7427593.9999999991</v>
      </c>
      <c r="AA324" s="311"/>
      <c r="AB324" s="311"/>
      <c r="AC324" s="311">
        <f t="shared" si="3"/>
        <v>7427593.9999999991</v>
      </c>
    </row>
    <row r="325" spans="1:29" ht="17.25" customHeight="1">
      <c r="A325" s="302">
        <f t="shared" si="4"/>
        <v>320</v>
      </c>
      <c r="B325" s="303">
        <f>GD_LCD_HS_LNS!B323</f>
        <v>11091</v>
      </c>
      <c r="C325" s="303" t="str">
        <f>GD_LCD_HS_LNS!C323</f>
        <v>Nguyễn Như Cương</v>
      </c>
      <c r="D325" s="303" t="str">
        <f>GD_LCD_HS_LNS!D323</f>
        <v>NV Lái xe - VHTTB</v>
      </c>
      <c r="E325" s="304">
        <f>VLOOKUP(B325,GD_LCD_HS_LNS!$B$4:$E$914,4,FALSE)</f>
        <v>4166000</v>
      </c>
      <c r="F325" s="305">
        <v>19026970130012</v>
      </c>
      <c r="G325" s="306">
        <f>VLOOKUP(B325,GD_CHAM_CONG!$C$6:$AN$912,38,FALSE)</f>
        <v>26</v>
      </c>
      <c r="H325" s="306">
        <f>VLOOKUP(B325,GD_CHAM_CONG!$C$6:$AS$912,39,FALSE)+VLOOKUP(B325,GD_CHAM_CONG!$C$6:$AS$912,40,FALSE)+VLOOKUP(B325,GD_CHAM_CONG!$C$6:$AS$912,41,FALSE)+VLOOKUP(B325,GD_CHAM_CONG!$C$6:$AS$912,42,FALSE)+VLOOKUP(B325,GD_CHAM_CONG!$C$6:$AS$912,43,FALSE)</f>
        <v>0</v>
      </c>
      <c r="I325" s="306">
        <f>VLOOKUP(B325,GD_CHAM_CONG!$C$6:$AV$912,44,FALSE)+VLOOKUP(B325,GD_CHAM_CONG!$C$6:$AV$912,45,FALSE)+VLOOKUP(B325,GD_CHAM_CONG!$C$6:$AV$912,46,FALSE)</f>
        <v>0</v>
      </c>
      <c r="J325" s="306">
        <f>VLOOKUP(B325,GD_CHAM_CONG!$C$6:$AW$912,47,FALSE)</f>
        <v>0</v>
      </c>
      <c r="K325" s="306">
        <f>VLOOKUP(B325,GD_CHAM_CONG!$C$6:$AZ$912,47,FALSE)+VLOOKUP(B325,GD_CHAM_CONG!$C$6:$AZ$912,48,FALSE)</f>
        <v>0</v>
      </c>
      <c r="L325" s="306">
        <f>VLOOKUP(B325,GD_CHAM_CONG!$C$6:$BF$912,50,FALSE)+VLOOKUP(B325,GD_CHAM_CONG!$C$6:$BF$912,51,FALSE)+VLOOKUP(B325,GD_CHAM_CONG!$C$6:$BF$912,52,FALSE)+VLOOKUP(B325,GD_CHAM_CONG!$C$6:$BF$912,53,FALSE)+VLOOKUP(B325,GD_CHAM_CONG!$C$6:$BF$912,54,FALSE)</f>
        <v>0</v>
      </c>
      <c r="M325" s="307">
        <f>VLOOKUP(B325,GD_CHAM_CONG!$C$1:$BJ$397,60,FALSE)</f>
        <v>1</v>
      </c>
      <c r="N325" s="308">
        <f>VLOOKUP(B325,RPT_LNS_LUONG_CHE_DO!$B$5:$BA$976,52,FALSE)</f>
        <v>7560000</v>
      </c>
      <c r="O325" s="308">
        <f>VLOOKUP(B325,RPT_LNS_LUONG_CHE_DO!$B$5:$CA$976,78,FALSE)</f>
        <v>0</v>
      </c>
      <c r="P325" s="308">
        <f>VLOOKUP(B325,RPT_PHU_CAP_TN!$B$5:$G$916,6,FALSE)</f>
        <v>0</v>
      </c>
      <c r="Q325" s="308">
        <f>VLOOKUP(B325,RPT_TIEN_AN_TRUA!$B$5:$I$957,8,FALSE)</f>
        <v>680000</v>
      </c>
      <c r="R325" s="308">
        <f>VLOOKUP(B325,RPT_LNS_LUONG_CHE_DO!$B$5:$CE$980,74,FALSE)+VLOOKUP(B325,RPT_LNS_LUONG_CHE_DO!$B$5:$CE$980,73,FALSE)</f>
        <v>0</v>
      </c>
      <c r="S325" s="308">
        <f t="shared" si="0"/>
        <v>8240000</v>
      </c>
      <c r="T325" s="309">
        <f>VLOOKUP(B325,RPT_BAO_HIEM!$B$5:$N$1004,11,FALSE)</f>
        <v>333280</v>
      </c>
      <c r="U325" s="309">
        <f>VLOOKUP(B325,RPT_BAO_HIEM!$B$5:$N$1004,12,FALSE)</f>
        <v>62490</v>
      </c>
      <c r="V325" s="309">
        <f>VLOOKUP(B325,RPT_BAO_HIEM!$B$5:$N$1004,13,FALSE)</f>
        <v>41660</v>
      </c>
      <c r="W325" s="310">
        <f>VLOOKUP(B325,RPT_DOAN_PHI!$B$5:$H$913,7,FALSE)</f>
        <v>75600</v>
      </c>
      <c r="X325" s="309">
        <f>VLOOKUP(B325,RPT_THUE!$B$5:$H$916,7,FALSE)</f>
        <v>0</v>
      </c>
      <c r="Y325" s="309">
        <f t="shared" si="1"/>
        <v>513030</v>
      </c>
      <c r="Z325" s="311">
        <f t="shared" si="2"/>
        <v>7726970</v>
      </c>
      <c r="AA325" s="311"/>
      <c r="AB325" s="311"/>
      <c r="AC325" s="311">
        <f t="shared" si="3"/>
        <v>7726970</v>
      </c>
    </row>
    <row r="326" spans="1:29" ht="17.25" customHeight="1">
      <c r="A326" s="302">
        <f t="shared" si="4"/>
        <v>321</v>
      </c>
      <c r="B326" s="303">
        <f>GD_LCD_HS_LNS!B324</f>
        <v>11093</v>
      </c>
      <c r="C326" s="303" t="str">
        <f>GD_LCD_HS_LNS!C324</f>
        <v>Đỗ Chí Thanh</v>
      </c>
      <c r="D326" s="303" t="str">
        <f>GD_LCD_HS_LNS!D324</f>
        <v>NV Lái xe - VHTTB</v>
      </c>
      <c r="E326" s="304">
        <f>VLOOKUP(B326,GD_LCD_HS_LNS!$B$4:$E$914,4,FALSE)</f>
        <v>4166000</v>
      </c>
      <c r="F326" s="305">
        <v>19020229093012</v>
      </c>
      <c r="G326" s="306">
        <f>VLOOKUP(B326,GD_CHAM_CONG!$C$6:$AN$912,38,FALSE)</f>
        <v>26</v>
      </c>
      <c r="H326" s="306">
        <f>VLOOKUP(B326,GD_CHAM_CONG!$C$6:$AS$912,39,FALSE)+VLOOKUP(B326,GD_CHAM_CONG!$C$6:$AS$912,40,FALSE)+VLOOKUP(B326,GD_CHAM_CONG!$C$6:$AS$912,41,FALSE)+VLOOKUP(B326,GD_CHAM_CONG!$C$6:$AS$912,42,FALSE)+VLOOKUP(B326,GD_CHAM_CONG!$C$6:$AS$912,43,FALSE)</f>
        <v>0</v>
      </c>
      <c r="I326" s="306">
        <f>VLOOKUP(B326,GD_CHAM_CONG!$C$6:$AV$912,44,FALSE)+VLOOKUP(B326,GD_CHAM_CONG!$C$6:$AV$912,45,FALSE)+VLOOKUP(B326,GD_CHAM_CONG!$C$6:$AV$912,46,FALSE)</f>
        <v>0</v>
      </c>
      <c r="J326" s="306">
        <f>VLOOKUP(B326,GD_CHAM_CONG!$C$6:$AW$912,47,FALSE)</f>
        <v>0</v>
      </c>
      <c r="K326" s="306">
        <f>VLOOKUP(B326,GD_CHAM_CONG!$C$6:$AZ$912,47,FALSE)+VLOOKUP(B326,GD_CHAM_CONG!$C$6:$AZ$912,48,FALSE)</f>
        <v>0</v>
      </c>
      <c r="L326" s="306">
        <f>VLOOKUP(B326,GD_CHAM_CONG!$C$6:$BF$912,50,FALSE)+VLOOKUP(B326,GD_CHAM_CONG!$C$6:$BF$912,51,FALSE)+VLOOKUP(B326,GD_CHAM_CONG!$C$6:$BF$912,52,FALSE)+VLOOKUP(B326,GD_CHAM_CONG!$C$6:$BF$912,53,FALSE)+VLOOKUP(B326,GD_CHAM_CONG!$C$6:$BF$912,54,FALSE)</f>
        <v>0</v>
      </c>
      <c r="M326" s="307">
        <f>VLOOKUP(B326,GD_CHAM_CONG!$C$1:$BJ$397,60,FALSE)</f>
        <v>1</v>
      </c>
      <c r="N326" s="308">
        <f>VLOOKUP(B326,RPT_LNS_LUONG_CHE_DO!$B$5:$BA$976,52,FALSE)</f>
        <v>7560000</v>
      </c>
      <c r="O326" s="308">
        <f>VLOOKUP(B326,RPT_LNS_LUONG_CHE_DO!$B$5:$CA$976,78,FALSE)</f>
        <v>0</v>
      </c>
      <c r="P326" s="308">
        <f>VLOOKUP(B326,RPT_PHU_CAP_TN!$B$5:$G$916,6,FALSE)</f>
        <v>0</v>
      </c>
      <c r="Q326" s="308">
        <f>VLOOKUP(B326,RPT_TIEN_AN_TRUA!$B$5:$I$957,8,FALSE)</f>
        <v>680000</v>
      </c>
      <c r="R326" s="308">
        <f>VLOOKUP(B326,RPT_LNS_LUONG_CHE_DO!$B$5:$CE$980,74,FALSE)+VLOOKUP(B326,RPT_LNS_LUONG_CHE_DO!$B$5:$CE$980,73,FALSE)</f>
        <v>0</v>
      </c>
      <c r="S326" s="308">
        <f t="shared" si="0"/>
        <v>8240000</v>
      </c>
      <c r="T326" s="309">
        <f>VLOOKUP(B326,RPT_BAO_HIEM!$B$5:$N$1004,11,FALSE)</f>
        <v>333280</v>
      </c>
      <c r="U326" s="309">
        <f>VLOOKUP(B326,RPT_BAO_HIEM!$B$5:$N$1004,12,FALSE)</f>
        <v>62490</v>
      </c>
      <c r="V326" s="309">
        <f>VLOOKUP(B326,RPT_BAO_HIEM!$B$5:$N$1004,13,FALSE)</f>
        <v>41660</v>
      </c>
      <c r="W326" s="310">
        <f>VLOOKUP(B326,RPT_DOAN_PHI!$B$5:$H$913,7,FALSE)</f>
        <v>75600</v>
      </c>
      <c r="X326" s="309">
        <f>VLOOKUP(B326,RPT_THUE!$B$5:$H$916,7,FALSE)</f>
        <v>0</v>
      </c>
      <c r="Y326" s="309">
        <f t="shared" si="1"/>
        <v>513030</v>
      </c>
      <c r="Z326" s="311">
        <f t="shared" si="2"/>
        <v>7726970</v>
      </c>
      <c r="AA326" s="311"/>
      <c r="AB326" s="311"/>
      <c r="AC326" s="311">
        <f t="shared" si="3"/>
        <v>7726970</v>
      </c>
    </row>
    <row r="327" spans="1:29" ht="17.25" customHeight="1">
      <c r="A327" s="302">
        <f t="shared" si="4"/>
        <v>322</v>
      </c>
      <c r="B327" s="303">
        <f>GD_LCD_HS_LNS!B325</f>
        <v>12572</v>
      </c>
      <c r="C327" s="303" t="str">
        <f>GD_LCD_HS_LNS!C325</f>
        <v>Trần Quốc Việt</v>
      </c>
      <c r="D327" s="303" t="str">
        <f>GD_LCD_HS_LNS!D325</f>
        <v>NV Lái xe - VHTTB</v>
      </c>
      <c r="E327" s="304">
        <f>VLOOKUP(B327,GD_LCD_HS_LNS!$B$4:$E$914,4,FALSE)</f>
        <v>4166000</v>
      </c>
      <c r="F327" s="305">
        <v>19028385614015</v>
      </c>
      <c r="G327" s="306">
        <f>VLOOKUP(B327,GD_CHAM_CONG!$C$6:$AN$912,38,FALSE)</f>
        <v>26</v>
      </c>
      <c r="H327" s="306">
        <f>VLOOKUP(B327,GD_CHAM_CONG!$C$6:$AS$912,39,FALSE)+VLOOKUP(B327,GD_CHAM_CONG!$C$6:$AS$912,40,FALSE)+VLOOKUP(B327,GD_CHAM_CONG!$C$6:$AS$912,41,FALSE)+VLOOKUP(B327,GD_CHAM_CONG!$C$6:$AS$912,42,FALSE)+VLOOKUP(B327,GD_CHAM_CONG!$C$6:$AS$912,43,FALSE)</f>
        <v>0</v>
      </c>
      <c r="I327" s="306">
        <f>VLOOKUP(B327,GD_CHAM_CONG!$C$6:$AV$912,44,FALSE)+VLOOKUP(B327,GD_CHAM_CONG!$C$6:$AV$912,45,FALSE)+VLOOKUP(B327,GD_CHAM_CONG!$C$6:$AV$912,46,FALSE)</f>
        <v>0</v>
      </c>
      <c r="J327" s="306">
        <f>VLOOKUP(B327,GD_CHAM_CONG!$C$6:$AW$912,47,FALSE)</f>
        <v>0</v>
      </c>
      <c r="K327" s="306">
        <f>VLOOKUP(B327,GD_CHAM_CONG!$C$6:$AZ$912,47,FALSE)+VLOOKUP(B327,GD_CHAM_CONG!$C$6:$AZ$912,48,FALSE)</f>
        <v>0</v>
      </c>
      <c r="L327" s="306">
        <f>VLOOKUP(B327,GD_CHAM_CONG!$C$6:$BF$912,50,FALSE)+VLOOKUP(B327,GD_CHAM_CONG!$C$6:$BF$912,51,FALSE)+VLOOKUP(B327,GD_CHAM_CONG!$C$6:$BF$912,52,FALSE)+VLOOKUP(B327,GD_CHAM_CONG!$C$6:$BF$912,53,FALSE)+VLOOKUP(B327,GD_CHAM_CONG!$C$6:$BF$912,54,FALSE)</f>
        <v>0</v>
      </c>
      <c r="M327" s="307">
        <f>VLOOKUP(B327,GD_CHAM_CONG!$C$1:$BJ$397,60,FALSE)</f>
        <v>1.05</v>
      </c>
      <c r="N327" s="308">
        <f>VLOOKUP(B327,RPT_LNS_LUONG_CHE_DO!$B$5:$BA$976,52,FALSE)</f>
        <v>7938000</v>
      </c>
      <c r="O327" s="308">
        <f>VLOOKUP(B327,RPT_LNS_LUONG_CHE_DO!$B$5:$CA$976,78,FALSE)</f>
        <v>0</v>
      </c>
      <c r="P327" s="308">
        <f>VLOOKUP(B327,RPT_PHU_CAP_TN!$B$5:$G$916,6,FALSE)</f>
        <v>0</v>
      </c>
      <c r="Q327" s="308">
        <f>VLOOKUP(B327,RPT_TIEN_AN_TRUA!$B$5:$I$957,8,FALSE)</f>
        <v>680000</v>
      </c>
      <c r="R327" s="308">
        <f>VLOOKUP(B327,RPT_LNS_LUONG_CHE_DO!$B$5:$CE$980,74,FALSE)+VLOOKUP(B327,RPT_LNS_LUONG_CHE_DO!$B$5:$CE$980,73,FALSE)</f>
        <v>0</v>
      </c>
      <c r="S327" s="308">
        <f t="shared" si="0"/>
        <v>8618000</v>
      </c>
      <c r="T327" s="309">
        <f>VLOOKUP(B327,RPT_BAO_HIEM!$B$5:$N$1004,11,FALSE)</f>
        <v>333280</v>
      </c>
      <c r="U327" s="309">
        <f>VLOOKUP(B327,RPT_BAO_HIEM!$B$5:$N$1004,12,FALSE)</f>
        <v>62490</v>
      </c>
      <c r="V327" s="309">
        <f>VLOOKUP(B327,RPT_BAO_HIEM!$B$5:$N$1004,13,FALSE)</f>
        <v>41660</v>
      </c>
      <c r="W327" s="310">
        <f>VLOOKUP(B327,RPT_DOAN_PHI!$B$5:$H$913,7,FALSE)</f>
        <v>79380</v>
      </c>
      <c r="X327" s="309">
        <f>VLOOKUP(B327,RPT_THUE!$B$5:$H$916,7,FALSE)</f>
        <v>0</v>
      </c>
      <c r="Y327" s="309">
        <f t="shared" si="1"/>
        <v>516810</v>
      </c>
      <c r="Z327" s="311">
        <f t="shared" si="2"/>
        <v>8101190</v>
      </c>
      <c r="AA327" s="311"/>
      <c r="AB327" s="311"/>
      <c r="AC327" s="311">
        <f t="shared" si="3"/>
        <v>8101190</v>
      </c>
    </row>
    <row r="328" spans="1:29" ht="17.25" customHeight="1">
      <c r="A328" s="302">
        <f t="shared" si="4"/>
        <v>323</v>
      </c>
      <c r="B328" s="303">
        <f>GD_LCD_HS_LNS!B326</f>
        <v>12573</v>
      </c>
      <c r="C328" s="303" t="str">
        <f>GD_LCD_HS_LNS!C326</f>
        <v>Trần Thế Khánh</v>
      </c>
      <c r="D328" s="303" t="str">
        <f>GD_LCD_HS_LNS!D326</f>
        <v>NV Lái xe - VHTTB</v>
      </c>
      <c r="E328" s="304">
        <f>VLOOKUP(B328,GD_LCD_HS_LNS!$B$4:$E$914,4,FALSE)</f>
        <v>4166000</v>
      </c>
      <c r="F328" s="305">
        <v>10523002508010</v>
      </c>
      <c r="G328" s="306">
        <f>VLOOKUP(B328,GD_CHAM_CONG!$C$6:$AN$912,38,FALSE)</f>
        <v>26</v>
      </c>
      <c r="H328" s="306">
        <f>VLOOKUP(B328,GD_CHAM_CONG!$C$6:$AS$912,39,FALSE)+VLOOKUP(B328,GD_CHAM_CONG!$C$6:$AS$912,40,FALSE)+VLOOKUP(B328,GD_CHAM_CONG!$C$6:$AS$912,41,FALSE)+VLOOKUP(B328,GD_CHAM_CONG!$C$6:$AS$912,42,FALSE)+VLOOKUP(B328,GD_CHAM_CONG!$C$6:$AS$912,43,FALSE)</f>
        <v>0</v>
      </c>
      <c r="I328" s="306">
        <f>VLOOKUP(B328,GD_CHAM_CONG!$C$6:$AV$912,44,FALSE)+VLOOKUP(B328,GD_CHAM_CONG!$C$6:$AV$912,45,FALSE)+VLOOKUP(B328,GD_CHAM_CONG!$C$6:$AV$912,46,FALSE)</f>
        <v>0</v>
      </c>
      <c r="J328" s="306">
        <f>VLOOKUP(B328,GD_CHAM_CONG!$C$6:$AW$912,47,FALSE)</f>
        <v>0</v>
      </c>
      <c r="K328" s="306">
        <f>VLOOKUP(B328,GD_CHAM_CONG!$C$6:$AZ$912,47,FALSE)+VLOOKUP(B328,GD_CHAM_CONG!$C$6:$AZ$912,48,FALSE)</f>
        <v>0</v>
      </c>
      <c r="L328" s="306">
        <f>VLOOKUP(B328,GD_CHAM_CONG!$C$6:$BF$912,50,FALSE)+VLOOKUP(B328,GD_CHAM_CONG!$C$6:$BF$912,51,FALSE)+VLOOKUP(B328,GD_CHAM_CONG!$C$6:$BF$912,52,FALSE)+VLOOKUP(B328,GD_CHAM_CONG!$C$6:$BF$912,53,FALSE)+VLOOKUP(B328,GD_CHAM_CONG!$C$6:$BF$912,54,FALSE)</f>
        <v>0</v>
      </c>
      <c r="M328" s="307">
        <f>VLOOKUP(B328,GD_CHAM_CONG!$C$1:$BJ$397,60,FALSE)</f>
        <v>0.97</v>
      </c>
      <c r="N328" s="308">
        <f>VLOOKUP(B328,RPT_LNS_LUONG_CHE_DO!$B$5:$BA$976,52,FALSE)</f>
        <v>7333200</v>
      </c>
      <c r="O328" s="308">
        <f>VLOOKUP(B328,RPT_LNS_LUONG_CHE_DO!$B$5:$CA$976,78,FALSE)</f>
        <v>0</v>
      </c>
      <c r="P328" s="308">
        <f>VLOOKUP(B328,RPT_PHU_CAP_TN!$B$5:$G$916,6,FALSE)</f>
        <v>0</v>
      </c>
      <c r="Q328" s="308">
        <f>VLOOKUP(B328,RPT_TIEN_AN_TRUA!$B$5:$I$957,8,FALSE)</f>
        <v>680000</v>
      </c>
      <c r="R328" s="308">
        <f>VLOOKUP(B328,RPT_LNS_LUONG_CHE_DO!$B$5:$CE$980,74,FALSE)+VLOOKUP(B328,RPT_LNS_LUONG_CHE_DO!$B$5:$CE$980,73,FALSE)</f>
        <v>0</v>
      </c>
      <c r="S328" s="308">
        <f t="shared" si="0"/>
        <v>8013200</v>
      </c>
      <c r="T328" s="309">
        <f>VLOOKUP(B328,RPT_BAO_HIEM!$B$5:$N$1004,11,FALSE)</f>
        <v>333280</v>
      </c>
      <c r="U328" s="309">
        <f>VLOOKUP(B328,RPT_BAO_HIEM!$B$5:$N$1004,12,FALSE)</f>
        <v>62490</v>
      </c>
      <c r="V328" s="309">
        <f>VLOOKUP(B328,RPT_BAO_HIEM!$B$5:$N$1004,13,FALSE)</f>
        <v>41660</v>
      </c>
      <c r="W328" s="310">
        <f>VLOOKUP(B328,RPT_DOAN_PHI!$B$5:$H$913,7,FALSE)</f>
        <v>73332</v>
      </c>
      <c r="X328" s="309">
        <f>VLOOKUP(B328,RPT_THUE!$B$5:$H$916,7,FALSE)</f>
        <v>0</v>
      </c>
      <c r="Y328" s="309">
        <f t="shared" si="1"/>
        <v>510762</v>
      </c>
      <c r="Z328" s="311">
        <f t="shared" si="2"/>
        <v>7502438</v>
      </c>
      <c r="AA328" s="311"/>
      <c r="AB328" s="311"/>
      <c r="AC328" s="311">
        <f t="shared" si="3"/>
        <v>7502438</v>
      </c>
    </row>
    <row r="329" spans="1:29" ht="17.25" customHeight="1">
      <c r="A329" s="302">
        <f t="shared" si="4"/>
        <v>324</v>
      </c>
      <c r="B329" s="303">
        <f>GD_LCD_HS_LNS!B327</f>
        <v>12575</v>
      </c>
      <c r="C329" s="303" t="str">
        <f>GD_LCD_HS_LNS!C327</f>
        <v>Nguyễn Văn Thắng</v>
      </c>
      <c r="D329" s="303" t="str">
        <f>GD_LCD_HS_LNS!D327</f>
        <v>NV Lái xe - VHTTB</v>
      </c>
      <c r="E329" s="304">
        <f>VLOOKUP(B329,GD_LCD_HS_LNS!$B$4:$E$914,4,FALSE)</f>
        <v>4166000</v>
      </c>
      <c r="F329" s="305">
        <v>19021952031013</v>
      </c>
      <c r="G329" s="306">
        <f>VLOOKUP(B329,GD_CHAM_CONG!$C$6:$AN$912,38,FALSE)</f>
        <v>15</v>
      </c>
      <c r="H329" s="306">
        <f>VLOOKUP(B329,GD_CHAM_CONG!$C$6:$AS$912,39,FALSE)+VLOOKUP(B329,GD_CHAM_CONG!$C$6:$AS$912,40,FALSE)+VLOOKUP(B329,GD_CHAM_CONG!$C$6:$AS$912,41,FALSE)+VLOOKUP(B329,GD_CHAM_CONG!$C$6:$AS$912,42,FALSE)+VLOOKUP(B329,GD_CHAM_CONG!$C$6:$AS$912,43,FALSE)</f>
        <v>0</v>
      </c>
      <c r="I329" s="306">
        <f>VLOOKUP(B329,GD_CHAM_CONG!$C$6:$AV$912,44,FALSE)+VLOOKUP(B329,GD_CHAM_CONG!$C$6:$AV$912,45,FALSE)+VLOOKUP(B329,GD_CHAM_CONG!$C$6:$AV$912,46,FALSE)</f>
        <v>0</v>
      </c>
      <c r="J329" s="306">
        <f>VLOOKUP(B329,GD_CHAM_CONG!$C$6:$AW$912,47,FALSE)</f>
        <v>0</v>
      </c>
      <c r="K329" s="306">
        <f>VLOOKUP(B329,GD_CHAM_CONG!$C$6:$AZ$912,47,FALSE)+VLOOKUP(B329,GD_CHAM_CONG!$C$6:$AZ$912,48,FALSE)</f>
        <v>11</v>
      </c>
      <c r="L329" s="306">
        <f>VLOOKUP(B329,GD_CHAM_CONG!$C$6:$BF$912,50,FALSE)+VLOOKUP(B329,GD_CHAM_CONG!$C$6:$BF$912,51,FALSE)+VLOOKUP(B329,GD_CHAM_CONG!$C$6:$BF$912,52,FALSE)+VLOOKUP(B329,GD_CHAM_CONG!$C$6:$BF$912,53,FALSE)+VLOOKUP(B329,GD_CHAM_CONG!$C$6:$BF$912,54,FALSE)</f>
        <v>0</v>
      </c>
      <c r="M329" s="307">
        <f>VLOOKUP(B329,GD_CHAM_CONG!$C$1:$BJ$397,60,FALSE)</f>
        <v>1</v>
      </c>
      <c r="N329" s="308">
        <f>VLOOKUP(B329,RPT_LNS_LUONG_CHE_DO!$B$5:$BA$976,52,FALSE)</f>
        <v>4361538.461538461</v>
      </c>
      <c r="O329" s="308">
        <f>VLOOKUP(B329,RPT_LNS_LUONG_CHE_DO!$B$5:$CA$976,78,FALSE)</f>
        <v>1762538.4615384615</v>
      </c>
      <c r="P329" s="308">
        <f>VLOOKUP(B329,RPT_PHU_CAP_TN!$B$5:$G$916,6,FALSE)</f>
        <v>0</v>
      </c>
      <c r="Q329" s="308">
        <f>VLOOKUP(B329,RPT_TIEN_AN_TRUA!$B$5:$I$957,8,FALSE)</f>
        <v>392307.69230769225</v>
      </c>
      <c r="R329" s="308">
        <f>VLOOKUP(B329,RPT_LNS_LUONG_CHE_DO!$B$5:$CE$980,74,FALSE)+VLOOKUP(B329,RPT_LNS_LUONG_CHE_DO!$B$5:$CE$980,73,FALSE)</f>
        <v>0</v>
      </c>
      <c r="S329" s="308">
        <f t="shared" si="0"/>
        <v>6516384.6153846141</v>
      </c>
      <c r="T329" s="309">
        <f>VLOOKUP(B329,RPT_BAO_HIEM!$B$5:$N$1004,11,FALSE)</f>
        <v>333280</v>
      </c>
      <c r="U329" s="309">
        <f>VLOOKUP(B329,RPT_BAO_HIEM!$B$5:$N$1004,12,FALSE)</f>
        <v>62490</v>
      </c>
      <c r="V329" s="309">
        <f>VLOOKUP(B329,RPT_BAO_HIEM!$B$5:$N$1004,13,FALSE)</f>
        <v>41660</v>
      </c>
      <c r="W329" s="310">
        <f>VLOOKUP(B329,RPT_DOAN_PHI!$B$5:$H$913,7,FALSE)</f>
        <v>61241</v>
      </c>
      <c r="X329" s="309">
        <f>VLOOKUP(B329,RPT_THUE!$B$5:$H$916,7,FALSE)</f>
        <v>0</v>
      </c>
      <c r="Y329" s="309">
        <f t="shared" si="1"/>
        <v>498671</v>
      </c>
      <c r="Z329" s="311">
        <f t="shared" si="2"/>
        <v>6017713.6153846141</v>
      </c>
      <c r="AA329" s="311"/>
      <c r="AB329" s="311"/>
      <c r="AC329" s="311">
        <f t="shared" si="3"/>
        <v>6017713.6153846141</v>
      </c>
    </row>
    <row r="330" spans="1:29" ht="17.25" customHeight="1">
      <c r="A330" s="302">
        <f t="shared" si="4"/>
        <v>325</v>
      </c>
      <c r="B330" s="303">
        <f>GD_LCD_HS_LNS!B328</f>
        <v>12577</v>
      </c>
      <c r="C330" s="303" t="str">
        <f>GD_LCD_HS_LNS!C328</f>
        <v>Lê Ngọc Hùng</v>
      </c>
      <c r="D330" s="303" t="str">
        <f>GD_LCD_HS_LNS!D328</f>
        <v>NV Lái xe - VHTTB</v>
      </c>
      <c r="E330" s="304">
        <f>VLOOKUP(B330,GD_LCD_HS_LNS!$B$4:$E$914,4,FALSE)</f>
        <v>4166000</v>
      </c>
      <c r="F330" s="305">
        <v>19022281111013</v>
      </c>
      <c r="G330" s="306">
        <f>VLOOKUP(B330,GD_CHAM_CONG!$C$6:$AN$912,38,FALSE)</f>
        <v>26</v>
      </c>
      <c r="H330" s="306">
        <f>VLOOKUP(B330,GD_CHAM_CONG!$C$6:$AS$912,39,FALSE)+VLOOKUP(B330,GD_CHAM_CONG!$C$6:$AS$912,40,FALSE)+VLOOKUP(B330,GD_CHAM_CONG!$C$6:$AS$912,41,FALSE)+VLOOKUP(B330,GD_CHAM_CONG!$C$6:$AS$912,42,FALSE)+VLOOKUP(B330,GD_CHAM_CONG!$C$6:$AS$912,43,FALSE)</f>
        <v>0</v>
      </c>
      <c r="I330" s="306">
        <f>VLOOKUP(B330,GD_CHAM_CONG!$C$6:$AV$912,44,FALSE)+VLOOKUP(B330,GD_CHAM_CONG!$C$6:$AV$912,45,FALSE)+VLOOKUP(B330,GD_CHAM_CONG!$C$6:$AV$912,46,FALSE)</f>
        <v>0</v>
      </c>
      <c r="J330" s="306">
        <f>VLOOKUP(B330,GD_CHAM_CONG!$C$6:$AW$912,47,FALSE)</f>
        <v>0</v>
      </c>
      <c r="K330" s="306">
        <f>VLOOKUP(B330,GD_CHAM_CONG!$C$6:$AZ$912,47,FALSE)+VLOOKUP(B330,GD_CHAM_CONG!$C$6:$AZ$912,48,FALSE)</f>
        <v>0</v>
      </c>
      <c r="L330" s="306">
        <f>VLOOKUP(B330,GD_CHAM_CONG!$C$6:$BF$912,50,FALSE)+VLOOKUP(B330,GD_CHAM_CONG!$C$6:$BF$912,51,FALSE)+VLOOKUP(B330,GD_CHAM_CONG!$C$6:$BF$912,52,FALSE)+VLOOKUP(B330,GD_CHAM_CONG!$C$6:$BF$912,53,FALSE)+VLOOKUP(B330,GD_CHAM_CONG!$C$6:$BF$912,54,FALSE)</f>
        <v>0</v>
      </c>
      <c r="M330" s="307">
        <f>VLOOKUP(B330,GD_CHAM_CONG!$C$1:$BJ$397,60,FALSE)</f>
        <v>1</v>
      </c>
      <c r="N330" s="308">
        <f>VLOOKUP(B330,RPT_LNS_LUONG_CHE_DO!$B$5:$BA$976,52,FALSE)</f>
        <v>7560000</v>
      </c>
      <c r="O330" s="308">
        <f>VLOOKUP(B330,RPT_LNS_LUONG_CHE_DO!$B$5:$CA$976,78,FALSE)</f>
        <v>0</v>
      </c>
      <c r="P330" s="308">
        <f>VLOOKUP(B330,RPT_PHU_CAP_TN!$B$5:$G$916,6,FALSE)</f>
        <v>0</v>
      </c>
      <c r="Q330" s="308">
        <f>VLOOKUP(B330,RPT_TIEN_AN_TRUA!$B$5:$I$957,8,FALSE)</f>
        <v>680000</v>
      </c>
      <c r="R330" s="308">
        <f>VLOOKUP(B330,RPT_LNS_LUONG_CHE_DO!$B$5:$CE$980,74,FALSE)+VLOOKUP(B330,RPT_LNS_LUONG_CHE_DO!$B$5:$CE$980,73,FALSE)</f>
        <v>0</v>
      </c>
      <c r="S330" s="308">
        <f t="shared" si="0"/>
        <v>8240000</v>
      </c>
      <c r="T330" s="309">
        <f>VLOOKUP(B330,RPT_BAO_HIEM!$B$5:$N$1004,11,FALSE)</f>
        <v>333280</v>
      </c>
      <c r="U330" s="309">
        <f>VLOOKUP(B330,RPT_BAO_HIEM!$B$5:$N$1004,12,FALSE)</f>
        <v>62490</v>
      </c>
      <c r="V330" s="309">
        <f>VLOOKUP(B330,RPT_BAO_HIEM!$B$5:$N$1004,13,FALSE)</f>
        <v>41660</v>
      </c>
      <c r="W330" s="310">
        <f>VLOOKUP(B330,RPT_DOAN_PHI!$B$5:$H$913,7,FALSE)</f>
        <v>75600</v>
      </c>
      <c r="X330" s="309">
        <f>VLOOKUP(B330,RPT_THUE!$B$5:$H$916,7,FALSE)</f>
        <v>0</v>
      </c>
      <c r="Y330" s="309">
        <f t="shared" si="1"/>
        <v>513030</v>
      </c>
      <c r="Z330" s="311">
        <f t="shared" si="2"/>
        <v>7726970</v>
      </c>
      <c r="AA330" s="311"/>
      <c r="AB330" s="311"/>
      <c r="AC330" s="311">
        <f t="shared" si="3"/>
        <v>7726970</v>
      </c>
    </row>
    <row r="331" spans="1:29" ht="17.25" customHeight="1">
      <c r="A331" s="302">
        <f t="shared" si="4"/>
        <v>326</v>
      </c>
      <c r="B331" s="303">
        <f>GD_LCD_HS_LNS!B329</f>
        <v>12579</v>
      </c>
      <c r="C331" s="303" t="str">
        <f>GD_LCD_HS_LNS!C329</f>
        <v>Nguyễn Ngọc Công</v>
      </c>
      <c r="D331" s="303" t="str">
        <f>GD_LCD_HS_LNS!D329</f>
        <v>NV Lái xe - VHTTB</v>
      </c>
      <c r="E331" s="304">
        <f>VLOOKUP(B331,GD_LCD_HS_LNS!$B$4:$E$914,4,FALSE)</f>
        <v>4166000</v>
      </c>
      <c r="F331" s="305">
        <v>19028385607019</v>
      </c>
      <c r="G331" s="306">
        <f>VLOOKUP(B331,GD_CHAM_CONG!$C$6:$AN$912,38,FALSE)</f>
        <v>24</v>
      </c>
      <c r="H331" s="306">
        <f>VLOOKUP(B331,GD_CHAM_CONG!$C$6:$AS$912,39,FALSE)+VLOOKUP(B331,GD_CHAM_CONG!$C$6:$AS$912,40,FALSE)+VLOOKUP(B331,GD_CHAM_CONG!$C$6:$AS$912,41,FALSE)+VLOOKUP(B331,GD_CHAM_CONG!$C$6:$AS$912,42,FALSE)+VLOOKUP(B331,GD_CHAM_CONG!$C$6:$AS$912,43,FALSE)</f>
        <v>2</v>
      </c>
      <c r="I331" s="306">
        <f>VLOOKUP(B331,GD_CHAM_CONG!$C$6:$AV$912,44,FALSE)+VLOOKUP(B331,GD_CHAM_CONG!$C$6:$AV$912,45,FALSE)+VLOOKUP(B331,GD_CHAM_CONG!$C$6:$AV$912,46,FALSE)</f>
        <v>0</v>
      </c>
      <c r="J331" s="306">
        <f>VLOOKUP(B331,GD_CHAM_CONG!$C$6:$AW$912,47,FALSE)</f>
        <v>0</v>
      </c>
      <c r="K331" s="306">
        <f>VLOOKUP(B331,GD_CHAM_CONG!$C$6:$AZ$912,47,FALSE)+VLOOKUP(B331,GD_CHAM_CONG!$C$6:$AZ$912,48,FALSE)</f>
        <v>0</v>
      </c>
      <c r="L331" s="306">
        <f>VLOOKUP(B331,GD_CHAM_CONG!$C$6:$BF$912,50,FALSE)+VLOOKUP(B331,GD_CHAM_CONG!$C$6:$BF$912,51,FALSE)+VLOOKUP(B331,GD_CHAM_CONG!$C$6:$BF$912,52,FALSE)+VLOOKUP(B331,GD_CHAM_CONG!$C$6:$BF$912,53,FALSE)+VLOOKUP(B331,GD_CHAM_CONG!$C$6:$BF$912,54,FALSE)</f>
        <v>0</v>
      </c>
      <c r="M331" s="307">
        <f>VLOOKUP(B331,GD_CHAM_CONG!$C$1:$BJ$397,60,FALSE)</f>
        <v>1</v>
      </c>
      <c r="N331" s="308">
        <f>VLOOKUP(B331,RPT_LNS_LUONG_CHE_DO!$B$5:$BA$976,52,FALSE)</f>
        <v>6978461.538461539</v>
      </c>
      <c r="O331" s="308">
        <f>VLOOKUP(B331,RPT_LNS_LUONG_CHE_DO!$B$5:$CA$976,78,FALSE)</f>
        <v>0</v>
      </c>
      <c r="P331" s="308">
        <f>VLOOKUP(B331,RPT_PHU_CAP_TN!$B$5:$G$916,6,FALSE)</f>
        <v>0</v>
      </c>
      <c r="Q331" s="308">
        <f>VLOOKUP(B331,RPT_TIEN_AN_TRUA!$B$5:$I$957,8,FALSE)</f>
        <v>627692.30769230775</v>
      </c>
      <c r="R331" s="308">
        <f>VLOOKUP(B331,RPT_LNS_LUONG_CHE_DO!$B$5:$CE$980,74,FALSE)+VLOOKUP(B331,RPT_LNS_LUONG_CHE_DO!$B$5:$CE$980,73,FALSE)</f>
        <v>0</v>
      </c>
      <c r="S331" s="308">
        <f t="shared" si="0"/>
        <v>7606153.8461538469</v>
      </c>
      <c r="T331" s="309">
        <f>VLOOKUP(B331,RPT_BAO_HIEM!$B$5:$N$1004,11,FALSE)</f>
        <v>333280</v>
      </c>
      <c r="U331" s="309">
        <f>VLOOKUP(B331,RPT_BAO_HIEM!$B$5:$N$1004,12,FALSE)</f>
        <v>62490</v>
      </c>
      <c r="V331" s="309">
        <f>VLOOKUP(B331,RPT_BAO_HIEM!$B$5:$N$1004,13,FALSE)</f>
        <v>41660</v>
      </c>
      <c r="W331" s="310">
        <f>VLOOKUP(B331,RPT_DOAN_PHI!$B$5:$H$913,7,FALSE)</f>
        <v>69785</v>
      </c>
      <c r="X331" s="309">
        <f>VLOOKUP(B331,RPT_THUE!$B$5:$H$916,7,FALSE)</f>
        <v>0</v>
      </c>
      <c r="Y331" s="309">
        <f t="shared" si="1"/>
        <v>507215</v>
      </c>
      <c r="Z331" s="311">
        <f t="shared" si="2"/>
        <v>7098938.8461538469</v>
      </c>
      <c r="AA331" s="311"/>
      <c r="AB331" s="311"/>
      <c r="AC331" s="311">
        <f t="shared" si="3"/>
        <v>7098938.8461538469</v>
      </c>
    </row>
    <row r="332" spans="1:29" ht="17.25" customHeight="1">
      <c r="A332" s="302">
        <f t="shared" si="4"/>
        <v>327</v>
      </c>
      <c r="B332" s="303">
        <f>GD_LCD_HS_LNS!B330</f>
        <v>10758</v>
      </c>
      <c r="C332" s="303" t="str">
        <f>GD_LCD_HS_LNS!C330</f>
        <v>Trương Thị Minh Phượng</v>
      </c>
      <c r="D332" s="303" t="str">
        <f>GD_LCD_HS_LNS!D330</f>
        <v>Đội phó</v>
      </c>
      <c r="E332" s="304">
        <f>VLOOKUP(B332,GD_LCD_HS_LNS!$B$4:$E$914,4,FALSE)</f>
        <v>4921000</v>
      </c>
      <c r="F332" s="305">
        <v>10522161446011</v>
      </c>
      <c r="G332" s="306">
        <f>VLOOKUP(B332,GD_CHAM_CONG!$C$6:$AN$912,38,FALSE)</f>
        <v>26</v>
      </c>
      <c r="H332" s="306">
        <f>VLOOKUP(B332,GD_CHAM_CONG!$C$6:$AS$912,39,FALSE)+VLOOKUP(B332,GD_CHAM_CONG!$C$6:$AS$912,40,FALSE)+VLOOKUP(B332,GD_CHAM_CONG!$C$6:$AS$912,41,FALSE)+VLOOKUP(B332,GD_CHAM_CONG!$C$6:$AS$912,42,FALSE)+VLOOKUP(B332,GD_CHAM_CONG!$C$6:$AS$912,43,FALSE)</f>
        <v>0</v>
      </c>
      <c r="I332" s="306">
        <f>VLOOKUP(B332,GD_CHAM_CONG!$C$6:$AV$912,44,FALSE)+VLOOKUP(B332,GD_CHAM_CONG!$C$6:$AV$912,45,FALSE)+VLOOKUP(B332,GD_CHAM_CONG!$C$6:$AV$912,46,FALSE)</f>
        <v>0</v>
      </c>
      <c r="J332" s="306">
        <f>VLOOKUP(B332,GD_CHAM_CONG!$C$6:$AW$912,47,FALSE)</f>
        <v>0</v>
      </c>
      <c r="K332" s="306">
        <f>VLOOKUP(B332,GD_CHAM_CONG!$C$6:$AZ$912,47,FALSE)+VLOOKUP(B332,GD_CHAM_CONG!$C$6:$AZ$912,48,FALSE)</f>
        <v>0</v>
      </c>
      <c r="L332" s="306">
        <f>VLOOKUP(B332,GD_CHAM_CONG!$C$6:$BF$912,50,FALSE)+VLOOKUP(B332,GD_CHAM_CONG!$C$6:$BF$912,51,FALSE)+VLOOKUP(B332,GD_CHAM_CONG!$C$6:$BF$912,52,FALSE)+VLOOKUP(B332,GD_CHAM_CONG!$C$6:$BF$912,53,FALSE)+VLOOKUP(B332,GD_CHAM_CONG!$C$6:$BF$912,54,FALSE)</f>
        <v>0</v>
      </c>
      <c r="M332" s="316">
        <f>VLOOKUP(B332,GD_CHAM_CONG!$C$1:$BJ$397,60,FALSE)</f>
        <v>1</v>
      </c>
      <c r="N332" s="308">
        <f>VLOOKUP(B332,RPT_LNS_LUONG_CHE_DO!$B$5:$BA$976,52,FALSE)</f>
        <v>11565000</v>
      </c>
      <c r="O332" s="308">
        <f>VLOOKUP(B332,RPT_LNS_LUONG_CHE_DO!$B$5:$CA$976,78,FALSE)</f>
        <v>0</v>
      </c>
      <c r="P332" s="308">
        <f>VLOOKUP(B332,RPT_PHU_CAP_TN!$B$5:$G$916,6,FALSE)</f>
        <v>0</v>
      </c>
      <c r="Q332" s="308">
        <f>VLOOKUP(B332,RPT_TIEN_AN_TRUA!$B$5:$I$957,8,FALSE)</f>
        <v>680000</v>
      </c>
      <c r="R332" s="308">
        <f>VLOOKUP(B332,RPT_LNS_LUONG_CHE_DO!$B$5:$CE$980,74,FALSE)+VLOOKUP(B332,RPT_LNS_LUONG_CHE_DO!$B$5:$CE$980,73,FALSE)</f>
        <v>0</v>
      </c>
      <c r="S332" s="308">
        <f t="shared" si="0"/>
        <v>12245000</v>
      </c>
      <c r="T332" s="309">
        <f>VLOOKUP(B332,RPT_BAO_HIEM!$B$5:$N$1004,11,FALSE)</f>
        <v>393680</v>
      </c>
      <c r="U332" s="309">
        <f>VLOOKUP(B332,RPT_BAO_HIEM!$B$5:$N$1004,12,FALSE)</f>
        <v>73815</v>
      </c>
      <c r="V332" s="309">
        <f>VLOOKUP(B332,RPT_BAO_HIEM!$B$5:$N$1004,13,FALSE)</f>
        <v>49210</v>
      </c>
      <c r="W332" s="310">
        <f>VLOOKUP(B332,RPT_DOAN_PHI!$B$5:$H$913,7,FALSE)</f>
        <v>115000</v>
      </c>
      <c r="X332" s="309">
        <f>VLOOKUP(B332,RPT_THUE!$B$5:$H$916,7,FALSE)</f>
        <v>0</v>
      </c>
      <c r="Y332" s="309">
        <f t="shared" si="1"/>
        <v>631705</v>
      </c>
      <c r="Z332" s="311">
        <f t="shared" si="2"/>
        <v>11613295</v>
      </c>
      <c r="AA332" s="311"/>
      <c r="AB332" s="311"/>
      <c r="AC332" s="311">
        <f t="shared" si="3"/>
        <v>11613295</v>
      </c>
    </row>
    <row r="333" spans="1:29" ht="17.25" customHeight="1">
      <c r="A333" s="302">
        <f t="shared" si="4"/>
        <v>328</v>
      </c>
      <c r="B333" s="303">
        <f>GD_LCD_HS_LNS!B331</f>
        <v>10644</v>
      </c>
      <c r="C333" s="303" t="str">
        <f>GD_LCD_HS_LNS!C331</f>
        <v>Nguyễn Văn Bình</v>
      </c>
      <c r="D333" s="303" t="str">
        <f>GD_LCD_HS_LNS!D331</f>
        <v>KTV mặt đất</v>
      </c>
      <c r="E333" s="304">
        <f>VLOOKUP(B333,GD_LCD_HS_LNS!$B$4:$E$914,4,FALSE)</f>
        <v>4921000</v>
      </c>
      <c r="F333" s="305">
        <v>10522162944015</v>
      </c>
      <c r="G333" s="306">
        <f>VLOOKUP(B333,GD_CHAM_CONG!$C$6:$AN$912,38,FALSE)</f>
        <v>17</v>
      </c>
      <c r="H333" s="306">
        <f>VLOOKUP(B333,GD_CHAM_CONG!$C$6:$AS$912,39,FALSE)+VLOOKUP(B333,GD_CHAM_CONG!$C$6:$AS$912,40,FALSE)+VLOOKUP(B333,GD_CHAM_CONG!$C$6:$AS$912,41,FALSE)+VLOOKUP(B333,GD_CHAM_CONG!$C$6:$AS$912,42,FALSE)+VLOOKUP(B333,GD_CHAM_CONG!$C$6:$AS$912,43,FALSE)</f>
        <v>0</v>
      </c>
      <c r="I333" s="306">
        <f>VLOOKUP(B333,GD_CHAM_CONG!$C$6:$AV$912,44,FALSE)+VLOOKUP(B333,GD_CHAM_CONG!$C$6:$AV$912,45,FALSE)+VLOOKUP(B333,GD_CHAM_CONG!$C$6:$AV$912,46,FALSE)</f>
        <v>0</v>
      </c>
      <c r="J333" s="306">
        <f>VLOOKUP(B333,GD_CHAM_CONG!$C$6:$AW$912,47,FALSE)</f>
        <v>0</v>
      </c>
      <c r="K333" s="306">
        <f>VLOOKUP(B333,GD_CHAM_CONG!$C$6:$AZ$912,47,FALSE)+VLOOKUP(B333,GD_CHAM_CONG!$C$6:$AZ$912,48,FALSE)</f>
        <v>6</v>
      </c>
      <c r="L333" s="306">
        <f>VLOOKUP(B333,GD_CHAM_CONG!$C$6:$BF$912,50,FALSE)+VLOOKUP(B333,GD_CHAM_CONG!$C$6:$BF$912,51,FALSE)+VLOOKUP(B333,GD_CHAM_CONG!$C$6:$BF$912,52,FALSE)+VLOOKUP(B333,GD_CHAM_CONG!$C$6:$BF$912,53,FALSE)+VLOOKUP(B333,GD_CHAM_CONG!$C$6:$BF$912,54,FALSE)</f>
        <v>3</v>
      </c>
      <c r="M333" s="307">
        <f>VLOOKUP(B333,GD_CHAM_CONG!$C$1:$BJ$397,60,FALSE)</f>
        <v>1</v>
      </c>
      <c r="N333" s="308">
        <f>VLOOKUP(B333,RPT_LNS_LUONG_CHE_DO!$B$5:$BA$976,52,FALSE)</f>
        <v>7561730.769230769</v>
      </c>
      <c r="O333" s="308">
        <f>VLOOKUP(B333,RPT_LNS_LUONG_CHE_DO!$B$5:$CA$976,78,FALSE)</f>
        <v>1703423.076923077</v>
      </c>
      <c r="P333" s="308">
        <f>VLOOKUP(B333,RPT_PHU_CAP_TN!$B$5:$G$916,6,FALSE)</f>
        <v>0</v>
      </c>
      <c r="Q333" s="308">
        <f>VLOOKUP(B333,RPT_TIEN_AN_TRUA!$B$5:$I$957,8,FALSE)</f>
        <v>444615.38461538462</v>
      </c>
      <c r="R333" s="308">
        <f>VLOOKUP(B333,RPT_LNS_LUONG_CHE_DO!$B$5:$CE$980,74,FALSE)+VLOOKUP(B333,RPT_LNS_LUONG_CHE_DO!$B$5:$CE$980,73,FALSE)</f>
        <v>0</v>
      </c>
      <c r="S333" s="308">
        <f t="shared" si="0"/>
        <v>9709769.2307692301</v>
      </c>
      <c r="T333" s="309">
        <f>VLOOKUP(B333,RPT_BAO_HIEM!$B$5:$N$1004,11,FALSE)</f>
        <v>393680</v>
      </c>
      <c r="U333" s="309">
        <f>VLOOKUP(B333,RPT_BAO_HIEM!$B$5:$N$1004,12,FALSE)</f>
        <v>73815</v>
      </c>
      <c r="V333" s="309">
        <f>VLOOKUP(B333,RPT_BAO_HIEM!$B$5:$N$1004,13,FALSE)</f>
        <v>49210</v>
      </c>
      <c r="W333" s="310">
        <f>VLOOKUP(B333,RPT_DOAN_PHI!$B$5:$H$913,7,FALSE)</f>
        <v>92652</v>
      </c>
      <c r="X333" s="309">
        <f>VLOOKUP(B333,RPT_THUE!$B$5:$H$916,7,FALSE)</f>
        <v>0</v>
      </c>
      <c r="Y333" s="309">
        <f t="shared" si="1"/>
        <v>609357</v>
      </c>
      <c r="Z333" s="311">
        <f t="shared" si="2"/>
        <v>9100412.2307692301</v>
      </c>
      <c r="AA333" s="311"/>
      <c r="AB333" s="311"/>
      <c r="AC333" s="311">
        <f t="shared" si="3"/>
        <v>9100412.2307692301</v>
      </c>
    </row>
    <row r="334" spans="1:29" ht="17.25" customHeight="1">
      <c r="A334" s="302">
        <f t="shared" si="4"/>
        <v>329</v>
      </c>
      <c r="B334" s="303">
        <f>GD_LCD_HS_LNS!B332</f>
        <v>10645</v>
      </c>
      <c r="C334" s="303" t="str">
        <f>GD_LCD_HS_LNS!C332</f>
        <v>Thân Hoài Nam</v>
      </c>
      <c r="D334" s="303" t="str">
        <f>GD_LCD_HS_LNS!D332</f>
        <v>KTV mặt đất</v>
      </c>
      <c r="E334" s="304">
        <f>VLOOKUP(B334,GD_LCD_HS_LNS!$B$4:$E$914,4,FALSE)</f>
        <v>5115000</v>
      </c>
      <c r="F334" s="305">
        <v>10520029783014</v>
      </c>
      <c r="G334" s="306">
        <f>VLOOKUP(B334,GD_CHAM_CONG!$C$6:$AN$912,38,FALSE)</f>
        <v>26</v>
      </c>
      <c r="H334" s="306">
        <f>VLOOKUP(B334,GD_CHAM_CONG!$C$6:$AS$912,39,FALSE)+VLOOKUP(B334,GD_CHAM_CONG!$C$6:$AS$912,40,FALSE)+VLOOKUP(B334,GD_CHAM_CONG!$C$6:$AS$912,41,FALSE)+VLOOKUP(B334,GD_CHAM_CONG!$C$6:$AS$912,42,FALSE)+VLOOKUP(B334,GD_CHAM_CONG!$C$6:$AS$912,43,FALSE)</f>
        <v>0</v>
      </c>
      <c r="I334" s="306">
        <f>VLOOKUP(B334,GD_CHAM_CONG!$C$6:$AV$912,44,FALSE)+VLOOKUP(B334,GD_CHAM_CONG!$C$6:$AV$912,45,FALSE)+VLOOKUP(B334,GD_CHAM_CONG!$C$6:$AV$912,46,FALSE)</f>
        <v>0</v>
      </c>
      <c r="J334" s="306">
        <f>VLOOKUP(B334,GD_CHAM_CONG!$C$6:$AW$912,47,FALSE)</f>
        <v>0</v>
      </c>
      <c r="K334" s="306">
        <f>VLOOKUP(B334,GD_CHAM_CONG!$C$6:$AZ$912,47,FALSE)+VLOOKUP(B334,GD_CHAM_CONG!$C$6:$AZ$912,48,FALSE)</f>
        <v>0</v>
      </c>
      <c r="L334" s="306">
        <f>VLOOKUP(B334,GD_CHAM_CONG!$C$6:$BF$912,50,FALSE)+VLOOKUP(B334,GD_CHAM_CONG!$C$6:$BF$912,51,FALSE)+VLOOKUP(B334,GD_CHAM_CONG!$C$6:$BF$912,52,FALSE)+VLOOKUP(B334,GD_CHAM_CONG!$C$6:$BF$912,53,FALSE)+VLOOKUP(B334,GD_CHAM_CONG!$C$6:$BF$912,54,FALSE)</f>
        <v>0</v>
      </c>
      <c r="M334" s="307">
        <f>VLOOKUP(B334,GD_CHAM_CONG!$C$1:$BJ$397,60,FALSE)</f>
        <v>1</v>
      </c>
      <c r="N334" s="308">
        <f>VLOOKUP(B334,RPT_LNS_LUONG_CHE_DO!$B$5:$BA$976,52,FALSE)</f>
        <v>14175000</v>
      </c>
      <c r="O334" s="308">
        <f>VLOOKUP(B334,RPT_LNS_LUONG_CHE_DO!$B$5:$CA$976,78,FALSE)</f>
        <v>0</v>
      </c>
      <c r="P334" s="308">
        <f>VLOOKUP(B334,RPT_PHU_CAP_TN!$B$5:$G$916,6,FALSE)</f>
        <v>0</v>
      </c>
      <c r="Q334" s="308">
        <f>VLOOKUP(B334,RPT_TIEN_AN_TRUA!$B$5:$I$957,8,FALSE)</f>
        <v>680000</v>
      </c>
      <c r="R334" s="308">
        <f>VLOOKUP(B334,RPT_LNS_LUONG_CHE_DO!$B$5:$CE$980,74,FALSE)+VLOOKUP(B334,RPT_LNS_LUONG_CHE_DO!$B$5:$CE$980,73,FALSE)</f>
        <v>0</v>
      </c>
      <c r="S334" s="308">
        <f t="shared" si="0"/>
        <v>14855000</v>
      </c>
      <c r="T334" s="309">
        <f>VLOOKUP(B334,RPT_BAO_HIEM!$B$5:$N$1004,11,FALSE)</f>
        <v>409200</v>
      </c>
      <c r="U334" s="309">
        <f>VLOOKUP(B334,RPT_BAO_HIEM!$B$5:$N$1004,12,FALSE)</f>
        <v>76725</v>
      </c>
      <c r="V334" s="309">
        <f>VLOOKUP(B334,RPT_BAO_HIEM!$B$5:$N$1004,13,FALSE)</f>
        <v>51150</v>
      </c>
      <c r="W334" s="310">
        <f>VLOOKUP(B334,RPT_DOAN_PHI!$B$5:$H$913,7,FALSE)</f>
        <v>115000</v>
      </c>
      <c r="X334" s="309">
        <f>VLOOKUP(B334,RPT_THUE!$B$5:$H$916,7,FALSE)</f>
        <v>51896.25</v>
      </c>
      <c r="Y334" s="309">
        <f t="shared" si="1"/>
        <v>703971.25</v>
      </c>
      <c r="Z334" s="311">
        <f t="shared" si="2"/>
        <v>14151028.75</v>
      </c>
      <c r="AA334" s="311"/>
      <c r="AB334" s="311"/>
      <c r="AC334" s="311">
        <f t="shared" si="3"/>
        <v>14151028.75</v>
      </c>
    </row>
    <row r="335" spans="1:29" ht="17.25" customHeight="1">
      <c r="A335" s="302">
        <f t="shared" si="4"/>
        <v>330</v>
      </c>
      <c r="B335" s="303">
        <f>GD_LCD_HS_LNS!B333</f>
        <v>13531</v>
      </c>
      <c r="C335" s="303" t="str">
        <f>GD_LCD_HS_LNS!C333</f>
        <v>Võ Thị Vân</v>
      </c>
      <c r="D335" s="303" t="str">
        <f>GD_LCD_HS_LNS!D333</f>
        <v>Nhân viên vệ sinh khu bay</v>
      </c>
      <c r="E335" s="304">
        <f>VLOOKUP(B335,GD_LCD_HS_LNS!$B$4:$E$914,4,FALSE)</f>
        <v>3100000</v>
      </c>
      <c r="F335" s="305">
        <v>19028960288011</v>
      </c>
      <c r="G335" s="306">
        <f>VLOOKUP(B335,GD_CHAM_CONG!$C$6:$AN$912,38,FALSE)</f>
        <v>26</v>
      </c>
      <c r="H335" s="306">
        <f>VLOOKUP(B335,GD_CHAM_CONG!$C$6:$AS$912,39,FALSE)+VLOOKUP(B335,GD_CHAM_CONG!$C$6:$AS$912,40,FALSE)+VLOOKUP(B335,GD_CHAM_CONG!$C$6:$AS$912,41,FALSE)+VLOOKUP(B335,GD_CHAM_CONG!$C$6:$AS$912,42,FALSE)+VLOOKUP(B335,GD_CHAM_CONG!$C$6:$AS$912,43,FALSE)</f>
        <v>0</v>
      </c>
      <c r="I335" s="306">
        <f>VLOOKUP(B335,GD_CHAM_CONG!$C$6:$AV$912,44,FALSE)+VLOOKUP(B335,GD_CHAM_CONG!$C$6:$AV$912,45,FALSE)+VLOOKUP(B335,GD_CHAM_CONG!$C$6:$AV$912,46,FALSE)</f>
        <v>0</v>
      </c>
      <c r="J335" s="306">
        <f>VLOOKUP(B335,GD_CHAM_CONG!$C$6:$AW$912,47,FALSE)</f>
        <v>0</v>
      </c>
      <c r="K335" s="306">
        <f>VLOOKUP(B335,GD_CHAM_CONG!$C$6:$AZ$912,47,FALSE)+VLOOKUP(B335,GD_CHAM_CONG!$C$6:$AZ$912,48,FALSE)</f>
        <v>0</v>
      </c>
      <c r="L335" s="306">
        <f>VLOOKUP(B335,GD_CHAM_CONG!$C$6:$BF$912,50,FALSE)+VLOOKUP(B335,GD_CHAM_CONG!$C$6:$BF$912,51,FALSE)+VLOOKUP(B335,GD_CHAM_CONG!$C$6:$BF$912,52,FALSE)+VLOOKUP(B335,GD_CHAM_CONG!$C$6:$BF$912,53,FALSE)+VLOOKUP(B335,GD_CHAM_CONG!$C$6:$BF$912,54,FALSE)</f>
        <v>0</v>
      </c>
      <c r="M335" s="307">
        <f>VLOOKUP(B335,GD_CHAM_CONG!$C$1:$BJ$397,60,FALSE)</f>
        <v>1</v>
      </c>
      <c r="N335" s="308">
        <f>VLOOKUP(B335,RPT_LNS_LUONG_CHE_DO!$B$5:$BA$976,52,FALSE)</f>
        <v>6615000</v>
      </c>
      <c r="O335" s="308">
        <f>VLOOKUP(B335,RPT_LNS_LUONG_CHE_DO!$B$5:$CA$976,78,FALSE)</f>
        <v>0</v>
      </c>
      <c r="P335" s="308">
        <f>VLOOKUP(B335,RPT_PHU_CAP_TN!$B$5:$G$916,6,FALSE)</f>
        <v>0</v>
      </c>
      <c r="Q335" s="308">
        <f>VLOOKUP(B335,RPT_TIEN_AN_TRUA!$B$5:$I$957,8,FALSE)</f>
        <v>680000</v>
      </c>
      <c r="R335" s="308">
        <f>VLOOKUP(B335,RPT_LNS_LUONG_CHE_DO!$B$5:$CE$980,74,FALSE)+VLOOKUP(B335,RPT_LNS_LUONG_CHE_DO!$B$5:$CE$980,73,FALSE)</f>
        <v>0</v>
      </c>
      <c r="S335" s="308">
        <f t="shared" si="0"/>
        <v>7295000</v>
      </c>
      <c r="T335" s="309">
        <f>VLOOKUP(B335,RPT_BAO_HIEM!$B$5:$N$1004,11,FALSE)</f>
        <v>248000</v>
      </c>
      <c r="U335" s="309">
        <f>VLOOKUP(B335,RPT_BAO_HIEM!$B$5:$N$1004,12,FALSE)</f>
        <v>46500</v>
      </c>
      <c r="V335" s="309">
        <f>VLOOKUP(B335,RPT_BAO_HIEM!$B$5:$N$1004,13,FALSE)</f>
        <v>31000</v>
      </c>
      <c r="W335" s="310">
        <f>VLOOKUP(B335,RPT_DOAN_PHI!$B$5:$H$913,7,FALSE)</f>
        <v>66150</v>
      </c>
      <c r="X335" s="309">
        <f>VLOOKUP(B335,RPT_THUE!$B$5:$H$916,7,FALSE)</f>
        <v>0</v>
      </c>
      <c r="Y335" s="309">
        <f t="shared" si="1"/>
        <v>391650</v>
      </c>
      <c r="Z335" s="311">
        <f t="shared" si="2"/>
        <v>6903350</v>
      </c>
      <c r="AA335" s="311"/>
      <c r="AB335" s="311"/>
      <c r="AC335" s="311">
        <f t="shared" si="3"/>
        <v>6903350</v>
      </c>
    </row>
    <row r="336" spans="1:29" ht="17.25" customHeight="1">
      <c r="A336" s="302">
        <f t="shared" si="4"/>
        <v>331</v>
      </c>
      <c r="B336" s="303">
        <f>GD_LCD_HS_LNS!B334</f>
        <v>12508</v>
      </c>
      <c r="C336" s="303" t="str">
        <f>GD_LCD_HS_LNS!C334</f>
        <v>Nguyễn Hồng Nhung</v>
      </c>
      <c r="D336" s="303" t="str">
        <f>GD_LCD_HS_LNS!D334</f>
        <v>Nv vệ sinh</v>
      </c>
      <c r="E336" s="304">
        <f>VLOOKUP(B336,GD_LCD_HS_LNS!$B$4:$E$914,4,FALSE)</f>
        <v>3100000</v>
      </c>
      <c r="F336" s="305">
        <v>19028242764016</v>
      </c>
      <c r="G336" s="306">
        <f>VLOOKUP(B336,GD_CHAM_CONG!$C$6:$AN$912,38,FALSE)</f>
        <v>26</v>
      </c>
      <c r="H336" s="306">
        <f>VLOOKUP(B336,GD_CHAM_CONG!$C$6:$AS$912,39,FALSE)+VLOOKUP(B336,GD_CHAM_CONG!$C$6:$AS$912,40,FALSE)+VLOOKUP(B336,GD_CHAM_CONG!$C$6:$AS$912,41,FALSE)+VLOOKUP(B336,GD_CHAM_CONG!$C$6:$AS$912,42,FALSE)+VLOOKUP(B336,GD_CHAM_CONG!$C$6:$AS$912,43,FALSE)</f>
        <v>0</v>
      </c>
      <c r="I336" s="306">
        <f>VLOOKUP(B336,GD_CHAM_CONG!$C$6:$AV$912,44,FALSE)+VLOOKUP(B336,GD_CHAM_CONG!$C$6:$AV$912,45,FALSE)+VLOOKUP(B336,GD_CHAM_CONG!$C$6:$AV$912,46,FALSE)</f>
        <v>0</v>
      </c>
      <c r="J336" s="306">
        <f>VLOOKUP(B336,GD_CHAM_CONG!$C$6:$AW$912,47,FALSE)</f>
        <v>0</v>
      </c>
      <c r="K336" s="306">
        <f>VLOOKUP(B336,GD_CHAM_CONG!$C$6:$AZ$912,47,FALSE)+VLOOKUP(B336,GD_CHAM_CONG!$C$6:$AZ$912,48,FALSE)</f>
        <v>0</v>
      </c>
      <c r="L336" s="306">
        <f>VLOOKUP(B336,GD_CHAM_CONG!$C$6:$BF$912,50,FALSE)+VLOOKUP(B336,GD_CHAM_CONG!$C$6:$BF$912,51,FALSE)+VLOOKUP(B336,GD_CHAM_CONG!$C$6:$BF$912,52,FALSE)+VLOOKUP(B336,GD_CHAM_CONG!$C$6:$BF$912,53,FALSE)+VLOOKUP(B336,GD_CHAM_CONG!$C$6:$BF$912,54,FALSE)</f>
        <v>0</v>
      </c>
      <c r="M336" s="307">
        <f>VLOOKUP(B336,GD_CHAM_CONG!$C$1:$BJ$397,60,FALSE)</f>
        <v>1</v>
      </c>
      <c r="N336" s="308">
        <f>VLOOKUP(B336,RPT_LNS_LUONG_CHE_DO!$B$5:$BA$976,52,FALSE)</f>
        <v>6615000</v>
      </c>
      <c r="O336" s="308">
        <f>VLOOKUP(B336,RPT_LNS_LUONG_CHE_DO!$B$5:$CA$976,78,FALSE)</f>
        <v>0</v>
      </c>
      <c r="P336" s="308">
        <f>VLOOKUP(B336,RPT_PHU_CAP_TN!$B$5:$G$916,6,FALSE)</f>
        <v>0</v>
      </c>
      <c r="Q336" s="308">
        <f>VLOOKUP(B336,RPT_TIEN_AN_TRUA!$B$5:$I$957,8,FALSE)</f>
        <v>680000</v>
      </c>
      <c r="R336" s="308">
        <f>VLOOKUP(B336,RPT_LNS_LUONG_CHE_DO!$B$5:$CE$980,74,FALSE)+VLOOKUP(B336,RPT_LNS_LUONG_CHE_DO!$B$5:$CE$980,73,FALSE)</f>
        <v>0</v>
      </c>
      <c r="S336" s="308">
        <f t="shared" si="0"/>
        <v>7295000</v>
      </c>
      <c r="T336" s="309">
        <f>VLOOKUP(B336,RPT_BAO_HIEM!$B$5:$N$1004,11,FALSE)</f>
        <v>248000</v>
      </c>
      <c r="U336" s="309">
        <f>VLOOKUP(B336,RPT_BAO_HIEM!$B$5:$N$1004,12,FALSE)</f>
        <v>46500</v>
      </c>
      <c r="V336" s="309">
        <f>VLOOKUP(B336,RPT_BAO_HIEM!$B$5:$N$1004,13,FALSE)</f>
        <v>31000</v>
      </c>
      <c r="W336" s="310">
        <f>VLOOKUP(B336,RPT_DOAN_PHI!$B$5:$H$913,7,FALSE)</f>
        <v>66150</v>
      </c>
      <c r="X336" s="309">
        <f>VLOOKUP(B336,RPT_THUE!$B$5:$H$916,7,FALSE)</f>
        <v>0</v>
      </c>
      <c r="Y336" s="309">
        <f t="shared" si="1"/>
        <v>391650</v>
      </c>
      <c r="Z336" s="311">
        <f t="shared" si="2"/>
        <v>6903350</v>
      </c>
      <c r="AA336" s="311"/>
      <c r="AB336" s="311"/>
      <c r="AC336" s="311">
        <f t="shared" si="3"/>
        <v>6903350</v>
      </c>
    </row>
    <row r="337" spans="1:29" ht="17.25" customHeight="1">
      <c r="A337" s="302">
        <f t="shared" si="4"/>
        <v>332</v>
      </c>
      <c r="B337" s="303">
        <f>GD_LCD_HS_LNS!B335</f>
        <v>12596</v>
      </c>
      <c r="C337" s="303" t="str">
        <f>GD_LCD_HS_LNS!C335</f>
        <v>Phan Thị Hải Yến</v>
      </c>
      <c r="D337" s="303" t="str">
        <f>GD_LCD_HS_LNS!D335</f>
        <v>Nv vệ sinh</v>
      </c>
      <c r="E337" s="304">
        <f>VLOOKUP(B337,GD_LCD_HS_LNS!$B$4:$E$914,4,FALSE)</f>
        <v>3100000</v>
      </c>
      <c r="F337" s="305">
        <v>10524239067015</v>
      </c>
      <c r="G337" s="306">
        <f>VLOOKUP(B337,GD_CHAM_CONG!$C$6:$AN$912,38,FALSE)</f>
        <v>26</v>
      </c>
      <c r="H337" s="306">
        <f>VLOOKUP(B337,GD_CHAM_CONG!$C$6:$AS$912,39,FALSE)+VLOOKUP(B337,GD_CHAM_CONG!$C$6:$AS$912,40,FALSE)+VLOOKUP(B337,GD_CHAM_CONG!$C$6:$AS$912,41,FALSE)+VLOOKUP(B337,GD_CHAM_CONG!$C$6:$AS$912,42,FALSE)+VLOOKUP(B337,GD_CHAM_CONG!$C$6:$AS$912,43,FALSE)</f>
        <v>0</v>
      </c>
      <c r="I337" s="306">
        <f>VLOOKUP(B337,GD_CHAM_CONG!$C$6:$AV$912,44,FALSE)+VLOOKUP(B337,GD_CHAM_CONG!$C$6:$AV$912,45,FALSE)+VLOOKUP(B337,GD_CHAM_CONG!$C$6:$AV$912,46,FALSE)</f>
        <v>0</v>
      </c>
      <c r="J337" s="306">
        <f>VLOOKUP(B337,GD_CHAM_CONG!$C$6:$AW$912,47,FALSE)</f>
        <v>0</v>
      </c>
      <c r="K337" s="306">
        <f>VLOOKUP(B337,GD_CHAM_CONG!$C$6:$AZ$912,47,FALSE)+VLOOKUP(B337,GD_CHAM_CONG!$C$6:$AZ$912,48,FALSE)</f>
        <v>0</v>
      </c>
      <c r="L337" s="306">
        <f>VLOOKUP(B337,GD_CHAM_CONG!$C$6:$BF$912,50,FALSE)+VLOOKUP(B337,GD_CHAM_CONG!$C$6:$BF$912,51,FALSE)+VLOOKUP(B337,GD_CHAM_CONG!$C$6:$BF$912,52,FALSE)+VLOOKUP(B337,GD_CHAM_CONG!$C$6:$BF$912,53,FALSE)+VLOOKUP(B337,GD_CHAM_CONG!$C$6:$BF$912,54,FALSE)</f>
        <v>0</v>
      </c>
      <c r="M337" s="307">
        <f>VLOOKUP(B337,GD_CHAM_CONG!$C$1:$BJ$397,60,FALSE)</f>
        <v>1</v>
      </c>
      <c r="N337" s="308">
        <f>VLOOKUP(B337,RPT_LNS_LUONG_CHE_DO!$B$5:$BA$976,52,FALSE)</f>
        <v>6615000</v>
      </c>
      <c r="O337" s="308">
        <f>VLOOKUP(B337,RPT_LNS_LUONG_CHE_DO!$B$5:$CA$976,78,FALSE)</f>
        <v>0</v>
      </c>
      <c r="P337" s="308">
        <f>VLOOKUP(B337,RPT_PHU_CAP_TN!$B$5:$G$916,6,FALSE)</f>
        <v>0</v>
      </c>
      <c r="Q337" s="308">
        <f>VLOOKUP(B337,RPT_TIEN_AN_TRUA!$B$5:$I$957,8,FALSE)</f>
        <v>680000</v>
      </c>
      <c r="R337" s="308">
        <f>VLOOKUP(B337,RPT_LNS_LUONG_CHE_DO!$B$5:$CE$980,74,FALSE)+VLOOKUP(B337,RPT_LNS_LUONG_CHE_DO!$B$5:$CE$980,73,FALSE)</f>
        <v>0</v>
      </c>
      <c r="S337" s="308">
        <f t="shared" si="0"/>
        <v>7295000</v>
      </c>
      <c r="T337" s="309">
        <f>VLOOKUP(B337,RPT_BAO_HIEM!$B$5:$N$1004,11,FALSE)</f>
        <v>248000</v>
      </c>
      <c r="U337" s="309">
        <f>VLOOKUP(B337,RPT_BAO_HIEM!$B$5:$N$1004,12,FALSE)</f>
        <v>46500</v>
      </c>
      <c r="V337" s="309">
        <f>VLOOKUP(B337,RPT_BAO_HIEM!$B$5:$N$1004,13,FALSE)</f>
        <v>31000</v>
      </c>
      <c r="W337" s="310">
        <f>VLOOKUP(B337,RPT_DOAN_PHI!$B$5:$H$913,7,FALSE)</f>
        <v>66150</v>
      </c>
      <c r="X337" s="309">
        <f>VLOOKUP(B337,RPT_THUE!$B$5:$H$916,7,FALSE)</f>
        <v>0</v>
      </c>
      <c r="Y337" s="309">
        <f t="shared" si="1"/>
        <v>391650</v>
      </c>
      <c r="Z337" s="311">
        <f t="shared" si="2"/>
        <v>6903350</v>
      </c>
      <c r="AA337" s="311"/>
      <c r="AB337" s="311"/>
      <c r="AC337" s="311">
        <f t="shared" si="3"/>
        <v>6903350</v>
      </c>
    </row>
    <row r="338" spans="1:29" ht="17.25" customHeight="1">
      <c r="A338" s="302">
        <f t="shared" si="4"/>
        <v>333</v>
      </c>
      <c r="B338" s="303">
        <f>GD_LCD_HS_LNS!B336</f>
        <v>12597</v>
      </c>
      <c r="C338" s="303" t="str">
        <f>GD_LCD_HS_LNS!C336</f>
        <v>Doãn Thị Thanh Hà</v>
      </c>
      <c r="D338" s="303" t="str">
        <f>GD_LCD_HS_LNS!D336</f>
        <v>Nv vệ sinh</v>
      </c>
      <c r="E338" s="304">
        <f>VLOOKUP(B338,GD_LCD_HS_LNS!$B$4:$E$914,4,FALSE)</f>
        <v>3100000</v>
      </c>
      <c r="F338" s="305">
        <v>10823281572010</v>
      </c>
      <c r="G338" s="306">
        <f>VLOOKUP(B338,GD_CHAM_CONG!$C$6:$AN$912,38,FALSE)</f>
        <v>26</v>
      </c>
      <c r="H338" s="306">
        <f>VLOOKUP(B338,GD_CHAM_CONG!$C$6:$AS$912,39,FALSE)+VLOOKUP(B338,GD_CHAM_CONG!$C$6:$AS$912,40,FALSE)+VLOOKUP(B338,GD_CHAM_CONG!$C$6:$AS$912,41,FALSE)+VLOOKUP(B338,GD_CHAM_CONG!$C$6:$AS$912,42,FALSE)+VLOOKUP(B338,GD_CHAM_CONG!$C$6:$AS$912,43,FALSE)</f>
        <v>0</v>
      </c>
      <c r="I338" s="306">
        <f>VLOOKUP(B338,GD_CHAM_CONG!$C$6:$AV$912,44,FALSE)+VLOOKUP(B338,GD_CHAM_CONG!$C$6:$AV$912,45,FALSE)+VLOOKUP(B338,GD_CHAM_CONG!$C$6:$AV$912,46,FALSE)</f>
        <v>0</v>
      </c>
      <c r="J338" s="306">
        <f>VLOOKUP(B338,GD_CHAM_CONG!$C$6:$AW$912,47,FALSE)</f>
        <v>0</v>
      </c>
      <c r="K338" s="306">
        <f>VLOOKUP(B338,GD_CHAM_CONG!$C$6:$AZ$912,47,FALSE)+VLOOKUP(B338,GD_CHAM_CONG!$C$6:$AZ$912,48,FALSE)</f>
        <v>0</v>
      </c>
      <c r="L338" s="306">
        <f>VLOOKUP(B338,GD_CHAM_CONG!$C$6:$BF$912,50,FALSE)+VLOOKUP(B338,GD_CHAM_CONG!$C$6:$BF$912,51,FALSE)+VLOOKUP(B338,GD_CHAM_CONG!$C$6:$BF$912,52,FALSE)+VLOOKUP(B338,GD_CHAM_CONG!$C$6:$BF$912,53,FALSE)+VLOOKUP(B338,GD_CHAM_CONG!$C$6:$BF$912,54,FALSE)</f>
        <v>0</v>
      </c>
      <c r="M338" s="307">
        <f>VLOOKUP(B338,GD_CHAM_CONG!$C$1:$BJ$397,60,FALSE)</f>
        <v>1</v>
      </c>
      <c r="N338" s="308">
        <f>VLOOKUP(B338,RPT_LNS_LUONG_CHE_DO!$B$5:$BA$976,52,FALSE)</f>
        <v>6615000</v>
      </c>
      <c r="O338" s="308">
        <f>VLOOKUP(B338,RPT_LNS_LUONG_CHE_DO!$B$5:$CA$976,78,FALSE)</f>
        <v>0</v>
      </c>
      <c r="P338" s="308">
        <f>VLOOKUP(B338,RPT_PHU_CAP_TN!$B$5:$G$916,6,FALSE)</f>
        <v>0</v>
      </c>
      <c r="Q338" s="308">
        <f>VLOOKUP(B338,RPT_TIEN_AN_TRUA!$B$5:$I$957,8,FALSE)</f>
        <v>680000</v>
      </c>
      <c r="R338" s="308">
        <f>VLOOKUP(B338,RPT_LNS_LUONG_CHE_DO!$B$5:$CE$980,74,FALSE)+VLOOKUP(B338,RPT_LNS_LUONG_CHE_DO!$B$5:$CE$980,73,FALSE)</f>
        <v>0</v>
      </c>
      <c r="S338" s="308">
        <f t="shared" si="0"/>
        <v>7295000</v>
      </c>
      <c r="T338" s="309">
        <f>VLOOKUP(B338,RPT_BAO_HIEM!$B$5:$N$1004,11,FALSE)</f>
        <v>248000</v>
      </c>
      <c r="U338" s="309">
        <f>VLOOKUP(B338,RPT_BAO_HIEM!$B$5:$N$1004,12,FALSE)</f>
        <v>46500</v>
      </c>
      <c r="V338" s="309">
        <f>VLOOKUP(B338,RPT_BAO_HIEM!$B$5:$N$1004,13,FALSE)</f>
        <v>31000</v>
      </c>
      <c r="W338" s="310">
        <f>VLOOKUP(B338,RPT_DOAN_PHI!$B$5:$H$913,7,FALSE)</f>
        <v>66150</v>
      </c>
      <c r="X338" s="309">
        <f>VLOOKUP(B338,RPT_THUE!$B$5:$H$916,7,FALSE)</f>
        <v>0</v>
      </c>
      <c r="Y338" s="309">
        <f t="shared" si="1"/>
        <v>391650</v>
      </c>
      <c r="Z338" s="311">
        <f t="shared" si="2"/>
        <v>6903350</v>
      </c>
      <c r="AA338" s="311"/>
      <c r="AB338" s="311"/>
      <c r="AC338" s="311">
        <f t="shared" si="3"/>
        <v>6903350</v>
      </c>
    </row>
    <row r="339" spans="1:29" ht="17.25" customHeight="1">
      <c r="A339" s="302">
        <f t="shared" si="4"/>
        <v>334</v>
      </c>
      <c r="B339" s="303">
        <f>GD_LCD_HS_LNS!B337</f>
        <v>13098</v>
      </c>
      <c r="C339" s="303" t="str">
        <f>GD_LCD_HS_LNS!C337</f>
        <v>Đặng Thị Thúy Hằng</v>
      </c>
      <c r="D339" s="303" t="str">
        <f>GD_LCD_HS_LNS!D337</f>
        <v>Nv vệ sinh</v>
      </c>
      <c r="E339" s="304">
        <f>VLOOKUP(B339,GD_LCD_HS_LNS!$B$4:$E$914,4,FALSE)</f>
        <v>3100000</v>
      </c>
      <c r="F339" s="305">
        <v>19028834689017</v>
      </c>
      <c r="G339" s="306">
        <f>VLOOKUP(B339,GD_CHAM_CONG!$C$6:$AN$912,38,FALSE)</f>
        <v>26</v>
      </c>
      <c r="H339" s="306">
        <f>VLOOKUP(B339,GD_CHAM_CONG!$C$6:$AS$912,39,FALSE)+VLOOKUP(B339,GD_CHAM_CONG!$C$6:$AS$912,40,FALSE)+VLOOKUP(B339,GD_CHAM_CONG!$C$6:$AS$912,41,FALSE)+VLOOKUP(B339,GD_CHAM_CONG!$C$6:$AS$912,42,FALSE)+VLOOKUP(B339,GD_CHAM_CONG!$C$6:$AS$912,43,FALSE)</f>
        <v>0</v>
      </c>
      <c r="I339" s="306">
        <f>VLOOKUP(B339,GD_CHAM_CONG!$C$6:$AV$912,44,FALSE)+VLOOKUP(B339,GD_CHAM_CONG!$C$6:$AV$912,45,FALSE)+VLOOKUP(B339,GD_CHAM_CONG!$C$6:$AV$912,46,FALSE)</f>
        <v>0</v>
      </c>
      <c r="J339" s="306">
        <f>VLOOKUP(B339,GD_CHAM_CONG!$C$6:$AW$912,47,FALSE)</f>
        <v>0</v>
      </c>
      <c r="K339" s="306">
        <f>VLOOKUP(B339,GD_CHAM_CONG!$C$6:$AZ$912,47,FALSE)+VLOOKUP(B339,GD_CHAM_CONG!$C$6:$AZ$912,48,FALSE)</f>
        <v>0</v>
      </c>
      <c r="L339" s="306">
        <f>VLOOKUP(B339,GD_CHAM_CONG!$C$6:$BF$912,50,FALSE)+VLOOKUP(B339,GD_CHAM_CONG!$C$6:$BF$912,51,FALSE)+VLOOKUP(B339,GD_CHAM_CONG!$C$6:$BF$912,52,FALSE)+VLOOKUP(B339,GD_CHAM_CONG!$C$6:$BF$912,53,FALSE)+VLOOKUP(B339,GD_CHAM_CONG!$C$6:$BF$912,54,FALSE)</f>
        <v>0</v>
      </c>
      <c r="M339" s="307">
        <f>VLOOKUP(B339,GD_CHAM_CONG!$C$1:$BJ$397,60,FALSE)</f>
        <v>1</v>
      </c>
      <c r="N339" s="308">
        <f>VLOOKUP(B339,RPT_LNS_LUONG_CHE_DO!$B$5:$BA$976,52,FALSE)</f>
        <v>6615000</v>
      </c>
      <c r="O339" s="308">
        <f>VLOOKUP(B339,RPT_LNS_LUONG_CHE_DO!$B$5:$CA$976,78,FALSE)</f>
        <v>0</v>
      </c>
      <c r="P339" s="308">
        <f>VLOOKUP(B339,RPT_PHU_CAP_TN!$B$5:$G$916,6,FALSE)</f>
        <v>0</v>
      </c>
      <c r="Q339" s="308">
        <f>VLOOKUP(B339,RPT_TIEN_AN_TRUA!$B$5:$I$957,8,FALSE)</f>
        <v>680000</v>
      </c>
      <c r="R339" s="308">
        <f>VLOOKUP(B339,RPT_LNS_LUONG_CHE_DO!$B$5:$CE$980,74,FALSE)+VLOOKUP(B339,RPT_LNS_LUONG_CHE_DO!$B$5:$CE$980,73,FALSE)</f>
        <v>0</v>
      </c>
      <c r="S339" s="308">
        <f t="shared" si="0"/>
        <v>7295000</v>
      </c>
      <c r="T339" s="309">
        <f>VLOOKUP(B339,RPT_BAO_HIEM!$B$5:$N$1004,11,FALSE)</f>
        <v>248000</v>
      </c>
      <c r="U339" s="309">
        <f>VLOOKUP(B339,RPT_BAO_HIEM!$B$5:$N$1004,12,FALSE)</f>
        <v>46500</v>
      </c>
      <c r="V339" s="309">
        <f>VLOOKUP(B339,RPT_BAO_HIEM!$B$5:$N$1004,13,FALSE)</f>
        <v>31000</v>
      </c>
      <c r="W339" s="310">
        <f>VLOOKUP(B339,RPT_DOAN_PHI!$B$5:$H$913,7,FALSE)</f>
        <v>66150</v>
      </c>
      <c r="X339" s="309">
        <f>VLOOKUP(B339,RPT_THUE!$B$5:$H$916,7,FALSE)</f>
        <v>0</v>
      </c>
      <c r="Y339" s="309">
        <f t="shared" si="1"/>
        <v>391650</v>
      </c>
      <c r="Z339" s="311">
        <f t="shared" si="2"/>
        <v>6903350</v>
      </c>
      <c r="AA339" s="311"/>
      <c r="AB339" s="311"/>
      <c r="AC339" s="311">
        <f t="shared" si="3"/>
        <v>6903350</v>
      </c>
    </row>
    <row r="340" spans="1:29" ht="17.25" customHeight="1">
      <c r="A340" s="302">
        <f t="shared" si="4"/>
        <v>335</v>
      </c>
      <c r="B340" s="303">
        <f>GD_LCD_HS_LNS!B338</f>
        <v>13100</v>
      </c>
      <c r="C340" s="303" t="str">
        <f>GD_LCD_HS_LNS!C338</f>
        <v>Nguyễn Thị Mến</v>
      </c>
      <c r="D340" s="303" t="str">
        <f>GD_LCD_HS_LNS!D338</f>
        <v>Nv vệ sinh</v>
      </c>
      <c r="E340" s="304">
        <f>VLOOKUP(B340,GD_LCD_HS_LNS!$B$4:$E$914,4,FALSE)</f>
        <v>3100000</v>
      </c>
      <c r="F340" s="305">
        <v>19028834691011</v>
      </c>
      <c r="G340" s="306">
        <f>VLOOKUP(B340,GD_CHAM_CONG!$C$6:$AN$912,38,FALSE)</f>
        <v>26</v>
      </c>
      <c r="H340" s="306">
        <f>VLOOKUP(B340,GD_CHAM_CONG!$C$6:$AS$912,39,FALSE)+VLOOKUP(B340,GD_CHAM_CONG!$C$6:$AS$912,40,FALSE)+VLOOKUP(B340,GD_CHAM_CONG!$C$6:$AS$912,41,FALSE)+VLOOKUP(B340,GD_CHAM_CONG!$C$6:$AS$912,42,FALSE)+VLOOKUP(B340,GD_CHAM_CONG!$C$6:$AS$912,43,FALSE)</f>
        <v>0</v>
      </c>
      <c r="I340" s="306">
        <f>VLOOKUP(B340,GD_CHAM_CONG!$C$6:$AV$912,44,FALSE)+VLOOKUP(B340,GD_CHAM_CONG!$C$6:$AV$912,45,FALSE)+VLOOKUP(B340,GD_CHAM_CONG!$C$6:$AV$912,46,FALSE)</f>
        <v>0</v>
      </c>
      <c r="J340" s="306">
        <f>VLOOKUP(B340,GD_CHAM_CONG!$C$6:$AW$912,47,FALSE)</f>
        <v>0</v>
      </c>
      <c r="K340" s="306">
        <f>VLOOKUP(B340,GD_CHAM_CONG!$C$6:$AZ$912,47,FALSE)+VLOOKUP(B340,GD_CHAM_CONG!$C$6:$AZ$912,48,FALSE)</f>
        <v>0</v>
      </c>
      <c r="L340" s="306">
        <f>VLOOKUP(B340,GD_CHAM_CONG!$C$6:$BF$912,50,FALSE)+VLOOKUP(B340,GD_CHAM_CONG!$C$6:$BF$912,51,FALSE)+VLOOKUP(B340,GD_CHAM_CONG!$C$6:$BF$912,52,FALSE)+VLOOKUP(B340,GD_CHAM_CONG!$C$6:$BF$912,53,FALSE)+VLOOKUP(B340,GD_CHAM_CONG!$C$6:$BF$912,54,FALSE)</f>
        <v>0</v>
      </c>
      <c r="M340" s="307">
        <f>VLOOKUP(B340,GD_CHAM_CONG!$C$1:$BJ$397,60,FALSE)</f>
        <v>1</v>
      </c>
      <c r="N340" s="308">
        <f>VLOOKUP(B340,RPT_LNS_LUONG_CHE_DO!$B$5:$BA$976,52,FALSE)</f>
        <v>6615000</v>
      </c>
      <c r="O340" s="308">
        <f>VLOOKUP(B340,RPT_LNS_LUONG_CHE_DO!$B$5:$CA$976,78,FALSE)</f>
        <v>0</v>
      </c>
      <c r="P340" s="308">
        <f>VLOOKUP(B340,RPT_PHU_CAP_TN!$B$5:$G$916,6,FALSE)</f>
        <v>0</v>
      </c>
      <c r="Q340" s="308">
        <f>VLOOKUP(B340,RPT_TIEN_AN_TRUA!$B$5:$I$957,8,FALSE)</f>
        <v>680000</v>
      </c>
      <c r="R340" s="308">
        <f>VLOOKUP(B340,RPT_LNS_LUONG_CHE_DO!$B$5:$CE$980,74,FALSE)+VLOOKUP(B340,RPT_LNS_LUONG_CHE_DO!$B$5:$CE$980,73,FALSE)</f>
        <v>0</v>
      </c>
      <c r="S340" s="308">
        <f t="shared" si="0"/>
        <v>7295000</v>
      </c>
      <c r="T340" s="309">
        <f>VLOOKUP(B340,RPT_BAO_HIEM!$B$5:$N$1004,11,FALSE)</f>
        <v>248000</v>
      </c>
      <c r="U340" s="309">
        <f>VLOOKUP(B340,RPT_BAO_HIEM!$B$5:$N$1004,12,FALSE)</f>
        <v>46500</v>
      </c>
      <c r="V340" s="309">
        <f>VLOOKUP(B340,RPT_BAO_HIEM!$B$5:$N$1004,13,FALSE)</f>
        <v>31000</v>
      </c>
      <c r="W340" s="310">
        <f>VLOOKUP(B340,RPT_DOAN_PHI!$B$5:$H$913,7,FALSE)</f>
        <v>66150</v>
      </c>
      <c r="X340" s="309">
        <f>VLOOKUP(B340,RPT_THUE!$B$5:$H$916,7,FALSE)</f>
        <v>0</v>
      </c>
      <c r="Y340" s="309">
        <f t="shared" si="1"/>
        <v>391650</v>
      </c>
      <c r="Z340" s="311">
        <f t="shared" si="2"/>
        <v>6903350</v>
      </c>
      <c r="AA340" s="311"/>
      <c r="AB340" s="311"/>
      <c r="AC340" s="311">
        <f t="shared" si="3"/>
        <v>6903350</v>
      </c>
    </row>
    <row r="341" spans="1:29" ht="17.25" customHeight="1">
      <c r="A341" s="302">
        <f t="shared" si="4"/>
        <v>336</v>
      </c>
      <c r="B341" s="303">
        <f>GD_LCD_HS_LNS!B339</f>
        <v>10754</v>
      </c>
      <c r="C341" s="303" t="str">
        <f>GD_LCD_HS_LNS!C339</f>
        <v>Đào Hồng Phúc</v>
      </c>
      <c r="D341" s="303" t="str">
        <f>GD_LCD_HS_LNS!D339</f>
        <v>Nv VS MB</v>
      </c>
      <c r="E341" s="304">
        <f>VLOOKUP(B341,GD_LCD_HS_LNS!$B$4:$E$914,4,FALSE)</f>
        <v>3100000</v>
      </c>
      <c r="F341" s="305">
        <v>10522162862019</v>
      </c>
      <c r="G341" s="306">
        <f>VLOOKUP(B341,GD_CHAM_CONG!$C$6:$AN$912,38,FALSE)</f>
        <v>26</v>
      </c>
      <c r="H341" s="306">
        <f>VLOOKUP(B341,GD_CHAM_CONG!$C$6:$AS$912,39,FALSE)+VLOOKUP(B341,GD_CHAM_CONG!$C$6:$AS$912,40,FALSE)+VLOOKUP(B341,GD_CHAM_CONG!$C$6:$AS$912,41,FALSE)+VLOOKUP(B341,GD_CHAM_CONG!$C$6:$AS$912,42,FALSE)+VLOOKUP(B341,GD_CHAM_CONG!$C$6:$AS$912,43,FALSE)</f>
        <v>0</v>
      </c>
      <c r="I341" s="306">
        <f>VLOOKUP(B341,GD_CHAM_CONG!$C$6:$AV$912,44,FALSE)+VLOOKUP(B341,GD_CHAM_CONG!$C$6:$AV$912,45,FALSE)+VLOOKUP(B341,GD_CHAM_CONG!$C$6:$AV$912,46,FALSE)</f>
        <v>0</v>
      </c>
      <c r="J341" s="306">
        <f>VLOOKUP(B341,GD_CHAM_CONG!$C$6:$AW$912,47,FALSE)</f>
        <v>0</v>
      </c>
      <c r="K341" s="306">
        <f>VLOOKUP(B341,GD_CHAM_CONG!$C$6:$AZ$912,47,FALSE)+VLOOKUP(B341,GD_CHAM_CONG!$C$6:$AZ$912,48,FALSE)</f>
        <v>0</v>
      </c>
      <c r="L341" s="306">
        <f>VLOOKUP(B341,GD_CHAM_CONG!$C$6:$BF$912,50,FALSE)+VLOOKUP(B341,GD_CHAM_CONG!$C$6:$BF$912,51,FALSE)+VLOOKUP(B341,GD_CHAM_CONG!$C$6:$BF$912,52,FALSE)+VLOOKUP(B341,GD_CHAM_CONG!$C$6:$BF$912,53,FALSE)+VLOOKUP(B341,GD_CHAM_CONG!$C$6:$BF$912,54,FALSE)</f>
        <v>0</v>
      </c>
      <c r="M341" s="307">
        <f>VLOOKUP(B341,GD_CHAM_CONG!$C$1:$BJ$397,60,FALSE)</f>
        <v>1.05</v>
      </c>
      <c r="N341" s="308">
        <f>VLOOKUP(B341,RPT_LNS_LUONG_CHE_DO!$B$5:$BA$976,52,FALSE)</f>
        <v>7796250</v>
      </c>
      <c r="O341" s="308">
        <f>VLOOKUP(B341,RPT_LNS_LUONG_CHE_DO!$B$5:$CA$976,78,FALSE)</f>
        <v>0</v>
      </c>
      <c r="P341" s="308">
        <f>VLOOKUP(B341,RPT_PHU_CAP_TN!$B$5:$G$916,6,FALSE)</f>
        <v>0</v>
      </c>
      <c r="Q341" s="308">
        <f>VLOOKUP(B341,RPT_TIEN_AN_TRUA!$B$5:$I$957,8,FALSE)</f>
        <v>680000</v>
      </c>
      <c r="R341" s="308">
        <f>VLOOKUP(B341,RPT_LNS_LUONG_CHE_DO!$B$5:$CE$980,74,FALSE)+VLOOKUP(B341,RPT_LNS_LUONG_CHE_DO!$B$5:$CE$980,73,FALSE)</f>
        <v>0</v>
      </c>
      <c r="S341" s="308">
        <f t="shared" si="0"/>
        <v>8476250</v>
      </c>
      <c r="T341" s="309">
        <f>VLOOKUP(B341,RPT_BAO_HIEM!$B$5:$N$1004,11,FALSE)</f>
        <v>248000</v>
      </c>
      <c r="U341" s="309">
        <f>VLOOKUP(B341,RPT_BAO_HIEM!$B$5:$N$1004,12,FALSE)</f>
        <v>46500</v>
      </c>
      <c r="V341" s="309">
        <f>VLOOKUP(B341,RPT_BAO_HIEM!$B$5:$N$1004,13,FALSE)</f>
        <v>31000</v>
      </c>
      <c r="W341" s="310">
        <f>VLOOKUP(B341,RPT_DOAN_PHI!$B$5:$H$913,7,FALSE)</f>
        <v>77963</v>
      </c>
      <c r="X341" s="309">
        <f>VLOOKUP(B341,RPT_THUE!$B$5:$H$916,7,FALSE)</f>
        <v>0</v>
      </c>
      <c r="Y341" s="309">
        <f t="shared" si="1"/>
        <v>403463</v>
      </c>
      <c r="Z341" s="311">
        <f t="shared" si="2"/>
        <v>8072787</v>
      </c>
      <c r="AA341" s="311"/>
      <c r="AB341" s="311"/>
      <c r="AC341" s="311">
        <f t="shared" si="3"/>
        <v>8072787</v>
      </c>
    </row>
    <row r="342" spans="1:29" ht="17.25" customHeight="1">
      <c r="A342" s="302">
        <f t="shared" si="4"/>
        <v>337</v>
      </c>
      <c r="B342" s="303">
        <f>GD_LCD_HS_LNS!B340</f>
        <v>10755</v>
      </c>
      <c r="C342" s="303" t="str">
        <f>GD_LCD_HS_LNS!C340</f>
        <v>Quàng Thị Hạnh</v>
      </c>
      <c r="D342" s="303" t="str">
        <f>GD_LCD_HS_LNS!D340</f>
        <v>Nv VS MB</v>
      </c>
      <c r="E342" s="304">
        <f>VLOOKUP(B342,GD_LCD_HS_LNS!$B$4:$E$914,4,FALSE)</f>
        <v>4456000</v>
      </c>
      <c r="F342" s="305">
        <v>19027888158010</v>
      </c>
      <c r="G342" s="306">
        <f>VLOOKUP(B342,GD_CHAM_CONG!$C$6:$AN$912,38,FALSE)</f>
        <v>23</v>
      </c>
      <c r="H342" s="306">
        <f>VLOOKUP(B342,GD_CHAM_CONG!$C$6:$AS$912,39,FALSE)+VLOOKUP(B342,GD_CHAM_CONG!$C$6:$AS$912,40,FALSE)+VLOOKUP(B342,GD_CHAM_CONG!$C$6:$AS$912,41,FALSE)+VLOOKUP(B342,GD_CHAM_CONG!$C$6:$AS$912,42,FALSE)+VLOOKUP(B342,GD_CHAM_CONG!$C$6:$AS$912,43,FALSE)</f>
        <v>0</v>
      </c>
      <c r="I342" s="306">
        <f>VLOOKUP(B342,GD_CHAM_CONG!$C$6:$AV$912,44,FALSE)+VLOOKUP(B342,GD_CHAM_CONG!$C$6:$AV$912,45,FALSE)+VLOOKUP(B342,GD_CHAM_CONG!$C$6:$AV$912,46,FALSE)</f>
        <v>0</v>
      </c>
      <c r="J342" s="306">
        <f>VLOOKUP(B342,GD_CHAM_CONG!$C$6:$AW$912,47,FALSE)</f>
        <v>0</v>
      </c>
      <c r="K342" s="306">
        <f>VLOOKUP(B342,GD_CHAM_CONG!$C$6:$AZ$912,47,FALSE)+VLOOKUP(B342,GD_CHAM_CONG!$C$6:$AZ$912,48,FALSE)</f>
        <v>3</v>
      </c>
      <c r="L342" s="306">
        <f>VLOOKUP(B342,GD_CHAM_CONG!$C$6:$BF$912,50,FALSE)+VLOOKUP(B342,GD_CHAM_CONG!$C$6:$BF$912,51,FALSE)+VLOOKUP(B342,GD_CHAM_CONG!$C$6:$BF$912,52,FALSE)+VLOOKUP(B342,GD_CHAM_CONG!$C$6:$BF$912,53,FALSE)+VLOOKUP(B342,GD_CHAM_CONG!$C$6:$BF$912,54,FALSE)</f>
        <v>0</v>
      </c>
      <c r="M342" s="307">
        <f>VLOOKUP(B342,GD_CHAM_CONG!$C$1:$BJ$397,60,FALSE)</f>
        <v>1</v>
      </c>
      <c r="N342" s="308">
        <f>VLOOKUP(B342,RPT_LNS_LUONG_CHE_DO!$B$5:$BA$976,52,FALSE)</f>
        <v>6966346.1538461531</v>
      </c>
      <c r="O342" s="308">
        <f>VLOOKUP(B342,RPT_LNS_LUONG_CHE_DO!$B$5:$CA$976,78,FALSE)</f>
        <v>514153.84615384619</v>
      </c>
      <c r="P342" s="308">
        <f>VLOOKUP(B342,RPT_PHU_CAP_TN!$B$5:$G$916,6,FALSE)</f>
        <v>0</v>
      </c>
      <c r="Q342" s="308">
        <f>VLOOKUP(B342,RPT_TIEN_AN_TRUA!$B$5:$I$957,8,FALSE)</f>
        <v>601538.4615384615</v>
      </c>
      <c r="R342" s="308">
        <f>VLOOKUP(B342,RPT_LNS_LUONG_CHE_DO!$B$5:$CE$980,74,FALSE)+VLOOKUP(B342,RPT_LNS_LUONG_CHE_DO!$B$5:$CE$980,73,FALSE)</f>
        <v>0</v>
      </c>
      <c r="S342" s="308">
        <f t="shared" si="0"/>
        <v>8082038.4615384601</v>
      </c>
      <c r="T342" s="309">
        <f>VLOOKUP(B342,RPT_BAO_HIEM!$B$5:$N$1004,11,FALSE)</f>
        <v>356480</v>
      </c>
      <c r="U342" s="309">
        <f>VLOOKUP(B342,RPT_BAO_HIEM!$B$5:$N$1004,12,FALSE)</f>
        <v>66840</v>
      </c>
      <c r="V342" s="309">
        <f>VLOOKUP(B342,RPT_BAO_HIEM!$B$5:$N$1004,13,FALSE)</f>
        <v>44560</v>
      </c>
      <c r="W342" s="310">
        <f>VLOOKUP(B342,RPT_DOAN_PHI!$B$5:$H$913,7,FALSE)</f>
        <v>74805</v>
      </c>
      <c r="X342" s="309">
        <f>VLOOKUP(B342,RPT_THUE!$B$5:$H$916,7,FALSE)</f>
        <v>0</v>
      </c>
      <c r="Y342" s="309">
        <f t="shared" si="1"/>
        <v>542685</v>
      </c>
      <c r="Z342" s="311">
        <f t="shared" si="2"/>
        <v>7539353.4615384601</v>
      </c>
      <c r="AA342" s="311"/>
      <c r="AB342" s="311"/>
      <c r="AC342" s="311">
        <f t="shared" si="3"/>
        <v>7539353.4615384601</v>
      </c>
    </row>
    <row r="343" spans="1:29" ht="17.25" customHeight="1">
      <c r="A343" s="302">
        <f t="shared" si="4"/>
        <v>338</v>
      </c>
      <c r="B343" s="303">
        <f>GD_LCD_HS_LNS!B341</f>
        <v>10756</v>
      </c>
      <c r="C343" s="303" t="str">
        <f>GD_LCD_HS_LNS!C341</f>
        <v>Nguyễn Bình Minh</v>
      </c>
      <c r="D343" s="303" t="str">
        <f>GD_LCD_HS_LNS!D341</f>
        <v>Nv VS MB</v>
      </c>
      <c r="E343" s="304">
        <f>VLOOKUP(B343,GD_LCD_HS_LNS!$B$4:$E$914,4,FALSE)</f>
        <v>4456000</v>
      </c>
      <c r="F343" s="305">
        <v>10520653609010</v>
      </c>
      <c r="G343" s="306">
        <f>VLOOKUP(B343,GD_CHAM_CONG!$C$6:$AN$912,38,FALSE)</f>
        <v>26</v>
      </c>
      <c r="H343" s="306">
        <f>VLOOKUP(B343,GD_CHAM_CONG!$C$6:$AS$912,39,FALSE)+VLOOKUP(B343,GD_CHAM_CONG!$C$6:$AS$912,40,FALSE)+VLOOKUP(B343,GD_CHAM_CONG!$C$6:$AS$912,41,FALSE)+VLOOKUP(B343,GD_CHAM_CONG!$C$6:$AS$912,42,FALSE)+VLOOKUP(B343,GD_CHAM_CONG!$C$6:$AS$912,43,FALSE)</f>
        <v>0</v>
      </c>
      <c r="I343" s="306">
        <f>VLOOKUP(B343,GD_CHAM_CONG!$C$6:$AV$912,44,FALSE)+VLOOKUP(B343,GD_CHAM_CONG!$C$6:$AV$912,45,FALSE)+VLOOKUP(B343,GD_CHAM_CONG!$C$6:$AV$912,46,FALSE)</f>
        <v>0</v>
      </c>
      <c r="J343" s="306">
        <f>VLOOKUP(B343,GD_CHAM_CONG!$C$6:$AW$912,47,FALSE)</f>
        <v>0</v>
      </c>
      <c r="K343" s="306">
        <f>VLOOKUP(B343,GD_CHAM_CONG!$C$6:$AZ$912,47,FALSE)+VLOOKUP(B343,GD_CHAM_CONG!$C$6:$AZ$912,48,FALSE)</f>
        <v>0</v>
      </c>
      <c r="L343" s="306">
        <f>VLOOKUP(B343,GD_CHAM_CONG!$C$6:$BF$912,50,FALSE)+VLOOKUP(B343,GD_CHAM_CONG!$C$6:$BF$912,51,FALSE)+VLOOKUP(B343,GD_CHAM_CONG!$C$6:$BF$912,52,FALSE)+VLOOKUP(B343,GD_CHAM_CONG!$C$6:$BF$912,53,FALSE)+VLOOKUP(B343,GD_CHAM_CONG!$C$6:$BF$912,54,FALSE)</f>
        <v>0</v>
      </c>
      <c r="M343" s="307">
        <f>VLOOKUP(B343,GD_CHAM_CONG!$C$1:$BJ$397,60,FALSE)</f>
        <v>1</v>
      </c>
      <c r="N343" s="308">
        <f>VLOOKUP(B343,RPT_LNS_LUONG_CHE_DO!$B$5:$BA$976,52,FALSE)</f>
        <v>7875000</v>
      </c>
      <c r="O343" s="308">
        <f>VLOOKUP(B343,RPT_LNS_LUONG_CHE_DO!$B$5:$CA$976,78,FALSE)</f>
        <v>0</v>
      </c>
      <c r="P343" s="308">
        <f>VLOOKUP(B343,RPT_PHU_CAP_TN!$B$5:$G$916,6,FALSE)</f>
        <v>0</v>
      </c>
      <c r="Q343" s="308">
        <f>VLOOKUP(B343,RPT_TIEN_AN_TRUA!$B$5:$I$957,8,FALSE)</f>
        <v>680000</v>
      </c>
      <c r="R343" s="308">
        <f>VLOOKUP(B343,RPT_LNS_LUONG_CHE_DO!$B$5:$CE$980,74,FALSE)+VLOOKUP(B343,RPT_LNS_LUONG_CHE_DO!$B$5:$CE$980,73,FALSE)</f>
        <v>0</v>
      </c>
      <c r="S343" s="308">
        <f t="shared" si="0"/>
        <v>8555000</v>
      </c>
      <c r="T343" s="309">
        <f>VLOOKUP(B343,RPT_BAO_HIEM!$B$5:$N$1004,11,FALSE)</f>
        <v>356480</v>
      </c>
      <c r="U343" s="309">
        <f>VLOOKUP(B343,RPT_BAO_HIEM!$B$5:$N$1004,12,FALSE)</f>
        <v>66840</v>
      </c>
      <c r="V343" s="309">
        <f>VLOOKUP(B343,RPT_BAO_HIEM!$B$5:$N$1004,13,FALSE)</f>
        <v>44560</v>
      </c>
      <c r="W343" s="310">
        <f>VLOOKUP(B343,RPT_DOAN_PHI!$B$5:$H$913,7,FALSE)</f>
        <v>78750</v>
      </c>
      <c r="X343" s="309">
        <f>VLOOKUP(B343,RPT_THUE!$B$5:$H$916,7,FALSE)</f>
        <v>0</v>
      </c>
      <c r="Y343" s="309">
        <f t="shared" si="1"/>
        <v>546630</v>
      </c>
      <c r="Z343" s="311">
        <f t="shared" si="2"/>
        <v>8008370</v>
      </c>
      <c r="AA343" s="311"/>
      <c r="AB343" s="311"/>
      <c r="AC343" s="311">
        <f t="shared" si="3"/>
        <v>8008370</v>
      </c>
    </row>
    <row r="344" spans="1:29" ht="17.25" customHeight="1">
      <c r="A344" s="302">
        <f t="shared" si="4"/>
        <v>339</v>
      </c>
      <c r="B344" s="303">
        <f>GD_LCD_HS_LNS!B342</f>
        <v>10757</v>
      </c>
      <c r="C344" s="303" t="str">
        <f>GD_LCD_HS_LNS!C342</f>
        <v>Nguyễn Văn Quý</v>
      </c>
      <c r="D344" s="303" t="str">
        <f>GD_LCD_HS_LNS!D342</f>
        <v>NV Lái xe - VHTTB</v>
      </c>
      <c r="E344" s="304">
        <f>VLOOKUP(B344,GD_LCD_HS_LNS!$B$4:$E$914,4,FALSE)</f>
        <v>4166000</v>
      </c>
      <c r="F344" s="305">
        <v>10520082208013</v>
      </c>
      <c r="G344" s="306">
        <f>VLOOKUP(B344,GD_CHAM_CONG!$C$6:$AN$912,38,FALSE)</f>
        <v>26</v>
      </c>
      <c r="H344" s="306">
        <f>VLOOKUP(B344,GD_CHAM_CONG!$C$6:$AS$912,39,FALSE)+VLOOKUP(B344,GD_CHAM_CONG!$C$6:$AS$912,40,FALSE)+VLOOKUP(B344,GD_CHAM_CONG!$C$6:$AS$912,41,FALSE)+VLOOKUP(B344,GD_CHAM_CONG!$C$6:$AS$912,42,FALSE)+VLOOKUP(B344,GD_CHAM_CONG!$C$6:$AS$912,43,FALSE)</f>
        <v>0</v>
      </c>
      <c r="I344" s="306">
        <f>VLOOKUP(B344,GD_CHAM_CONG!$C$6:$AV$912,44,FALSE)+VLOOKUP(B344,GD_CHAM_CONG!$C$6:$AV$912,45,FALSE)+VLOOKUP(B344,GD_CHAM_CONG!$C$6:$AV$912,46,FALSE)</f>
        <v>0</v>
      </c>
      <c r="J344" s="306">
        <f>VLOOKUP(B344,GD_CHAM_CONG!$C$6:$AW$912,47,FALSE)</f>
        <v>0</v>
      </c>
      <c r="K344" s="306">
        <f>VLOOKUP(B344,GD_CHAM_CONG!$C$6:$AZ$912,47,FALSE)+VLOOKUP(B344,GD_CHAM_CONG!$C$6:$AZ$912,48,FALSE)</f>
        <v>0</v>
      </c>
      <c r="L344" s="306">
        <f>VLOOKUP(B344,GD_CHAM_CONG!$C$6:$BF$912,50,FALSE)+VLOOKUP(B344,GD_CHAM_CONG!$C$6:$BF$912,51,FALSE)+VLOOKUP(B344,GD_CHAM_CONG!$C$6:$BF$912,52,FALSE)+VLOOKUP(B344,GD_CHAM_CONG!$C$6:$BF$912,53,FALSE)+VLOOKUP(B344,GD_CHAM_CONG!$C$6:$BF$912,54,FALSE)</f>
        <v>0</v>
      </c>
      <c r="M344" s="307">
        <f>VLOOKUP(B344,GD_CHAM_CONG!$C$1:$BJ$397,60,FALSE)</f>
        <v>0.96</v>
      </c>
      <c r="N344" s="308">
        <f>VLOOKUP(B344,RPT_LNS_LUONG_CHE_DO!$B$5:$BA$976,52,FALSE)</f>
        <v>7257599.9999999991</v>
      </c>
      <c r="O344" s="308">
        <f>VLOOKUP(B344,RPT_LNS_LUONG_CHE_DO!$B$5:$CA$976,78,FALSE)</f>
        <v>0</v>
      </c>
      <c r="P344" s="308">
        <f>VLOOKUP(B344,RPT_PHU_CAP_TN!$B$5:$G$916,6,FALSE)</f>
        <v>0</v>
      </c>
      <c r="Q344" s="308">
        <f>VLOOKUP(B344,RPT_TIEN_AN_TRUA!$B$5:$I$957,8,FALSE)</f>
        <v>680000</v>
      </c>
      <c r="R344" s="308">
        <f>VLOOKUP(B344,RPT_LNS_LUONG_CHE_DO!$B$5:$CE$980,74,FALSE)+VLOOKUP(B344,RPT_LNS_LUONG_CHE_DO!$B$5:$CE$980,73,FALSE)</f>
        <v>0</v>
      </c>
      <c r="S344" s="308">
        <f t="shared" si="0"/>
        <v>7937599.9999999991</v>
      </c>
      <c r="T344" s="309">
        <f>VLOOKUP(B344,RPT_BAO_HIEM!$B$5:$N$1004,11,FALSE)</f>
        <v>333280</v>
      </c>
      <c r="U344" s="309">
        <f>VLOOKUP(B344,RPT_BAO_HIEM!$B$5:$N$1004,12,FALSE)</f>
        <v>62490</v>
      </c>
      <c r="V344" s="309">
        <f>VLOOKUP(B344,RPT_BAO_HIEM!$B$5:$N$1004,13,FALSE)</f>
        <v>41660</v>
      </c>
      <c r="W344" s="310">
        <f>VLOOKUP(B344,RPT_DOAN_PHI!$B$5:$H$913,7,FALSE)</f>
        <v>72576</v>
      </c>
      <c r="X344" s="309">
        <f>VLOOKUP(B344,RPT_THUE!$B$5:$H$916,7,FALSE)</f>
        <v>0</v>
      </c>
      <c r="Y344" s="309">
        <f t="shared" si="1"/>
        <v>510006</v>
      </c>
      <c r="Z344" s="311">
        <f t="shared" si="2"/>
        <v>7427593.9999999991</v>
      </c>
      <c r="AA344" s="311"/>
      <c r="AB344" s="311"/>
      <c r="AC344" s="311">
        <f t="shared" si="3"/>
        <v>7427593.9999999991</v>
      </c>
    </row>
    <row r="345" spans="1:29" ht="17.25" customHeight="1">
      <c r="A345" s="302">
        <f t="shared" si="4"/>
        <v>340</v>
      </c>
      <c r="B345" s="303">
        <f>GD_LCD_HS_LNS!B343</f>
        <v>10759</v>
      </c>
      <c r="C345" s="303" t="str">
        <f>GD_LCD_HS_LNS!C343</f>
        <v>Nguyễn Anh Đức</v>
      </c>
      <c r="D345" s="303" t="str">
        <f>GD_LCD_HS_LNS!D343</f>
        <v>Nv VS MB</v>
      </c>
      <c r="E345" s="304">
        <f>VLOOKUP(B345,GD_LCD_HS_LNS!$B$4:$E$914,4,FALSE)</f>
        <v>3100000</v>
      </c>
      <c r="F345" s="305">
        <v>10522162865018</v>
      </c>
      <c r="G345" s="306">
        <f>VLOOKUP(B345,GD_CHAM_CONG!$C$6:$AN$912,38,FALSE)</f>
        <v>26</v>
      </c>
      <c r="H345" s="306">
        <f>VLOOKUP(B345,GD_CHAM_CONG!$C$6:$AS$912,39,FALSE)+VLOOKUP(B345,GD_CHAM_CONG!$C$6:$AS$912,40,FALSE)+VLOOKUP(B345,GD_CHAM_CONG!$C$6:$AS$912,41,FALSE)+VLOOKUP(B345,GD_CHAM_CONG!$C$6:$AS$912,42,FALSE)+VLOOKUP(B345,GD_CHAM_CONG!$C$6:$AS$912,43,FALSE)</f>
        <v>0</v>
      </c>
      <c r="I345" s="306">
        <f>VLOOKUP(B345,GD_CHAM_CONG!$C$6:$AV$912,44,FALSE)+VLOOKUP(B345,GD_CHAM_CONG!$C$6:$AV$912,45,FALSE)+VLOOKUP(B345,GD_CHAM_CONG!$C$6:$AV$912,46,FALSE)</f>
        <v>0</v>
      </c>
      <c r="J345" s="306">
        <f>VLOOKUP(B345,GD_CHAM_CONG!$C$6:$AW$912,47,FALSE)</f>
        <v>0</v>
      </c>
      <c r="K345" s="306">
        <f>VLOOKUP(B345,GD_CHAM_CONG!$C$6:$AZ$912,47,FALSE)+VLOOKUP(B345,GD_CHAM_CONG!$C$6:$AZ$912,48,FALSE)</f>
        <v>0</v>
      </c>
      <c r="L345" s="306">
        <f>VLOOKUP(B345,GD_CHAM_CONG!$C$6:$BF$912,50,FALSE)+VLOOKUP(B345,GD_CHAM_CONG!$C$6:$BF$912,51,FALSE)+VLOOKUP(B345,GD_CHAM_CONG!$C$6:$BF$912,52,FALSE)+VLOOKUP(B345,GD_CHAM_CONG!$C$6:$BF$912,53,FALSE)+VLOOKUP(B345,GD_CHAM_CONG!$C$6:$BF$912,54,FALSE)</f>
        <v>0</v>
      </c>
      <c r="M345" s="307">
        <f>VLOOKUP(B345,GD_CHAM_CONG!$C$1:$BJ$397,60,FALSE)</f>
        <v>1.05</v>
      </c>
      <c r="N345" s="308">
        <f>VLOOKUP(B345,RPT_LNS_LUONG_CHE_DO!$B$5:$BA$976,52,FALSE)</f>
        <v>7796250</v>
      </c>
      <c r="O345" s="308">
        <f>VLOOKUP(B345,RPT_LNS_LUONG_CHE_DO!$B$5:$CA$976,78,FALSE)</f>
        <v>0</v>
      </c>
      <c r="P345" s="308">
        <f>VLOOKUP(B345,RPT_PHU_CAP_TN!$B$5:$G$916,6,FALSE)</f>
        <v>0</v>
      </c>
      <c r="Q345" s="308">
        <f>VLOOKUP(B345,RPT_TIEN_AN_TRUA!$B$5:$I$957,8,FALSE)</f>
        <v>680000</v>
      </c>
      <c r="R345" s="308">
        <f>VLOOKUP(B345,RPT_LNS_LUONG_CHE_DO!$B$5:$CE$980,74,FALSE)+VLOOKUP(B345,RPT_LNS_LUONG_CHE_DO!$B$5:$CE$980,73,FALSE)</f>
        <v>0</v>
      </c>
      <c r="S345" s="308">
        <f t="shared" si="0"/>
        <v>8476250</v>
      </c>
      <c r="T345" s="309">
        <f>VLOOKUP(B345,RPT_BAO_HIEM!$B$5:$N$1004,11,FALSE)</f>
        <v>248000</v>
      </c>
      <c r="U345" s="309">
        <f>VLOOKUP(B345,RPT_BAO_HIEM!$B$5:$N$1004,12,FALSE)</f>
        <v>46500</v>
      </c>
      <c r="V345" s="309">
        <f>VLOOKUP(B345,RPT_BAO_HIEM!$B$5:$N$1004,13,FALSE)</f>
        <v>31000</v>
      </c>
      <c r="W345" s="310">
        <f>VLOOKUP(B345,RPT_DOAN_PHI!$B$5:$H$913,7,FALSE)</f>
        <v>77963</v>
      </c>
      <c r="X345" s="309">
        <f>VLOOKUP(B345,RPT_THUE!$B$5:$H$916,7,FALSE)</f>
        <v>0</v>
      </c>
      <c r="Y345" s="309">
        <f t="shared" si="1"/>
        <v>403463</v>
      </c>
      <c r="Z345" s="311">
        <f t="shared" si="2"/>
        <v>8072787</v>
      </c>
      <c r="AA345" s="311"/>
      <c r="AB345" s="311"/>
      <c r="AC345" s="311">
        <f t="shared" si="3"/>
        <v>8072787</v>
      </c>
    </row>
    <row r="346" spans="1:29" ht="17.25" customHeight="1">
      <c r="A346" s="302">
        <f t="shared" si="4"/>
        <v>341</v>
      </c>
      <c r="B346" s="303">
        <f>GD_LCD_HS_LNS!B344</f>
        <v>10760</v>
      </c>
      <c r="C346" s="303" t="str">
        <f>GD_LCD_HS_LNS!C344</f>
        <v>Trần Thị Ngọc Lan</v>
      </c>
      <c r="D346" s="303" t="str">
        <f>GD_LCD_HS_LNS!D344</f>
        <v>Nv VS MB</v>
      </c>
      <c r="E346" s="304">
        <f>VLOOKUP(B346,GD_LCD_HS_LNS!$B$4:$E$914,4,FALSE)</f>
        <v>3100000</v>
      </c>
      <c r="F346" s="305">
        <v>10522162843014</v>
      </c>
      <c r="G346" s="306">
        <f>VLOOKUP(B346,GD_CHAM_CONG!$C$6:$AN$912,38,FALSE)</f>
        <v>0</v>
      </c>
      <c r="H346" s="306">
        <f>VLOOKUP(B346,GD_CHAM_CONG!$C$6:$AS$912,39,FALSE)+VLOOKUP(B346,GD_CHAM_CONG!$C$6:$AS$912,40,FALSE)+VLOOKUP(B346,GD_CHAM_CONG!$C$6:$AS$912,41,FALSE)+VLOOKUP(B346,GD_CHAM_CONG!$C$6:$AS$912,42,FALSE)+VLOOKUP(B346,GD_CHAM_CONG!$C$6:$AS$912,43,FALSE)</f>
        <v>0</v>
      </c>
      <c r="I346" s="306">
        <f>VLOOKUP(B346,GD_CHAM_CONG!$C$6:$AV$912,44,FALSE)+VLOOKUP(B346,GD_CHAM_CONG!$C$6:$AV$912,45,FALSE)+VLOOKUP(B346,GD_CHAM_CONG!$C$6:$AV$912,46,FALSE)</f>
        <v>26</v>
      </c>
      <c r="J346" s="306">
        <f>VLOOKUP(B346,GD_CHAM_CONG!$C$6:$AW$912,47,FALSE)</f>
        <v>0</v>
      </c>
      <c r="K346" s="306">
        <f>VLOOKUP(B346,GD_CHAM_CONG!$C$6:$AZ$912,47,FALSE)+VLOOKUP(B346,GD_CHAM_CONG!$C$6:$AZ$912,48,FALSE)</f>
        <v>0</v>
      </c>
      <c r="L346" s="306">
        <f>VLOOKUP(B346,GD_CHAM_CONG!$C$6:$BF$912,50,FALSE)+VLOOKUP(B346,GD_CHAM_CONG!$C$6:$BF$912,51,FALSE)+VLOOKUP(B346,GD_CHAM_CONG!$C$6:$BF$912,52,FALSE)+VLOOKUP(B346,GD_CHAM_CONG!$C$6:$BF$912,53,FALSE)+VLOOKUP(B346,GD_CHAM_CONG!$C$6:$BF$912,54,FALSE)</f>
        <v>0</v>
      </c>
      <c r="M346" s="307">
        <f>VLOOKUP(B346,GD_CHAM_CONG!$C$1:$BJ$397,60,FALSE)</f>
        <v>1</v>
      </c>
      <c r="N346" s="308">
        <f>VLOOKUP(B346,RPT_LNS_LUONG_CHE_DO!$B$5:$BA$976,52,FALSE)</f>
        <v>742500</v>
      </c>
      <c r="O346" s="308">
        <f>VLOOKUP(B346,RPT_LNS_LUONG_CHE_DO!$B$5:$CA$976,78,FALSE)</f>
        <v>0</v>
      </c>
      <c r="P346" s="308">
        <f>VLOOKUP(B346,RPT_PHU_CAP_TN!$B$5:$G$916,6,FALSE)</f>
        <v>0</v>
      </c>
      <c r="Q346" s="308">
        <f>VLOOKUP(B346,RPT_TIEN_AN_TRUA!$B$5:$I$957,8,FALSE)</f>
        <v>0</v>
      </c>
      <c r="R346" s="308">
        <f>VLOOKUP(B346,RPT_LNS_LUONG_CHE_DO!$B$5:$CE$980,74,FALSE)+VLOOKUP(B346,RPT_LNS_LUONG_CHE_DO!$B$5:$CE$980,73,FALSE)</f>
        <v>0</v>
      </c>
      <c r="S346" s="308">
        <f t="shared" si="0"/>
        <v>742500</v>
      </c>
      <c r="T346" s="309">
        <f>VLOOKUP(B346,RPT_BAO_HIEM!$B$5:$N$1004,11,FALSE)</f>
        <v>0</v>
      </c>
      <c r="U346" s="309">
        <f>VLOOKUP(B346,RPT_BAO_HIEM!$B$5:$N$1004,12,FALSE)</f>
        <v>0</v>
      </c>
      <c r="V346" s="309">
        <f>VLOOKUP(B346,RPT_BAO_HIEM!$B$5:$N$1004,13,FALSE)</f>
        <v>0</v>
      </c>
      <c r="W346" s="310">
        <f>VLOOKUP(B346,RPT_DOAN_PHI!$B$5:$H$913,7,FALSE)</f>
        <v>7425</v>
      </c>
      <c r="X346" s="309">
        <f>VLOOKUP(B346,RPT_THUE!$B$5:$H$916,7,FALSE)</f>
        <v>0</v>
      </c>
      <c r="Y346" s="309">
        <f t="shared" si="1"/>
        <v>7425</v>
      </c>
      <c r="Z346" s="311">
        <f t="shared" si="2"/>
        <v>735075</v>
      </c>
      <c r="AA346" s="311"/>
      <c r="AB346" s="311"/>
      <c r="AC346" s="311">
        <f t="shared" si="3"/>
        <v>735075</v>
      </c>
    </row>
    <row r="347" spans="1:29" ht="17.25" customHeight="1">
      <c r="A347" s="302">
        <f t="shared" si="4"/>
        <v>342</v>
      </c>
      <c r="B347" s="303">
        <f>GD_LCD_HS_LNS!B345</f>
        <v>10761</v>
      </c>
      <c r="C347" s="303" t="str">
        <f>GD_LCD_HS_LNS!C345</f>
        <v>Nguyễn Thị Anh Thơ</v>
      </c>
      <c r="D347" s="303" t="str">
        <f>GD_LCD_HS_LNS!D345</f>
        <v>Nv VS MB</v>
      </c>
      <c r="E347" s="304">
        <f>VLOOKUP(B347,GD_LCD_HS_LNS!$B$4:$E$914,4,FALSE)</f>
        <v>3100000</v>
      </c>
      <c r="F347" s="305">
        <v>10521622097018</v>
      </c>
      <c r="G347" s="306">
        <f>VLOOKUP(B347,GD_CHAM_CONG!$C$6:$AN$912,38,FALSE)</f>
        <v>26</v>
      </c>
      <c r="H347" s="306">
        <f>VLOOKUP(B347,GD_CHAM_CONG!$C$6:$AS$912,39,FALSE)+VLOOKUP(B347,GD_CHAM_CONG!$C$6:$AS$912,40,FALSE)+VLOOKUP(B347,GD_CHAM_CONG!$C$6:$AS$912,41,FALSE)+VLOOKUP(B347,GD_CHAM_CONG!$C$6:$AS$912,42,FALSE)+VLOOKUP(B347,GD_CHAM_CONG!$C$6:$AS$912,43,FALSE)</f>
        <v>0</v>
      </c>
      <c r="I347" s="306">
        <f>VLOOKUP(B347,GD_CHAM_CONG!$C$6:$AV$912,44,FALSE)+VLOOKUP(B347,GD_CHAM_CONG!$C$6:$AV$912,45,FALSE)+VLOOKUP(B347,GD_CHAM_CONG!$C$6:$AV$912,46,FALSE)</f>
        <v>0</v>
      </c>
      <c r="J347" s="306">
        <f>VLOOKUP(B347,GD_CHAM_CONG!$C$6:$AW$912,47,FALSE)</f>
        <v>0</v>
      </c>
      <c r="K347" s="306">
        <f>VLOOKUP(B347,GD_CHAM_CONG!$C$6:$AZ$912,47,FALSE)+VLOOKUP(B347,GD_CHAM_CONG!$C$6:$AZ$912,48,FALSE)</f>
        <v>0</v>
      </c>
      <c r="L347" s="306">
        <f>VLOOKUP(B347,GD_CHAM_CONG!$C$6:$BF$912,50,FALSE)+VLOOKUP(B347,GD_CHAM_CONG!$C$6:$BF$912,51,FALSE)+VLOOKUP(B347,GD_CHAM_CONG!$C$6:$BF$912,52,FALSE)+VLOOKUP(B347,GD_CHAM_CONG!$C$6:$BF$912,53,FALSE)+VLOOKUP(B347,GD_CHAM_CONG!$C$6:$BF$912,54,FALSE)</f>
        <v>0</v>
      </c>
      <c r="M347" s="307">
        <f>VLOOKUP(B347,GD_CHAM_CONG!$C$1:$BJ$397,60,FALSE)</f>
        <v>1</v>
      </c>
      <c r="N347" s="308">
        <f>VLOOKUP(B347,RPT_LNS_LUONG_CHE_DO!$B$5:$BA$976,52,FALSE)</f>
        <v>7425000</v>
      </c>
      <c r="O347" s="308">
        <f>VLOOKUP(B347,RPT_LNS_LUONG_CHE_DO!$B$5:$CA$976,78,FALSE)</f>
        <v>0</v>
      </c>
      <c r="P347" s="308">
        <f>VLOOKUP(B347,RPT_PHU_CAP_TN!$B$5:$G$916,6,FALSE)</f>
        <v>0</v>
      </c>
      <c r="Q347" s="308">
        <f>VLOOKUP(B347,RPT_TIEN_AN_TRUA!$B$5:$I$957,8,FALSE)</f>
        <v>680000</v>
      </c>
      <c r="R347" s="308">
        <f>VLOOKUP(B347,RPT_LNS_LUONG_CHE_DO!$B$5:$CE$980,74,FALSE)+VLOOKUP(B347,RPT_LNS_LUONG_CHE_DO!$B$5:$CE$980,73,FALSE)</f>
        <v>0</v>
      </c>
      <c r="S347" s="308">
        <f t="shared" si="0"/>
        <v>8105000</v>
      </c>
      <c r="T347" s="309">
        <f>VLOOKUP(B347,RPT_BAO_HIEM!$B$5:$N$1004,11,FALSE)</f>
        <v>248000</v>
      </c>
      <c r="U347" s="309">
        <f>VLOOKUP(B347,RPT_BAO_HIEM!$B$5:$N$1004,12,FALSE)</f>
        <v>46500</v>
      </c>
      <c r="V347" s="309">
        <f>VLOOKUP(B347,RPT_BAO_HIEM!$B$5:$N$1004,13,FALSE)</f>
        <v>31000</v>
      </c>
      <c r="W347" s="310">
        <f>VLOOKUP(B347,RPT_DOAN_PHI!$B$5:$H$913,7,FALSE)</f>
        <v>74250</v>
      </c>
      <c r="X347" s="309">
        <f>VLOOKUP(B347,RPT_THUE!$B$5:$H$916,7,FALSE)</f>
        <v>0</v>
      </c>
      <c r="Y347" s="309">
        <f t="shared" si="1"/>
        <v>399750</v>
      </c>
      <c r="Z347" s="311">
        <f t="shared" si="2"/>
        <v>7705250</v>
      </c>
      <c r="AA347" s="311"/>
      <c r="AB347" s="311"/>
      <c r="AC347" s="311">
        <f t="shared" si="3"/>
        <v>7705250</v>
      </c>
    </row>
    <row r="348" spans="1:29" ht="17.25" customHeight="1">
      <c r="A348" s="302">
        <f t="shared" si="4"/>
        <v>343</v>
      </c>
      <c r="B348" s="303">
        <f>GD_LCD_HS_LNS!B346</f>
        <v>10762</v>
      </c>
      <c r="C348" s="303" t="str">
        <f>GD_LCD_HS_LNS!C346</f>
        <v>Nguyễn Thị Kim Thu</v>
      </c>
      <c r="D348" s="303" t="str">
        <f>GD_LCD_HS_LNS!D346</f>
        <v>Nv VS MB</v>
      </c>
      <c r="E348" s="304">
        <f>VLOOKUP(B348,GD_LCD_HS_LNS!$B$4:$E$914,4,FALSE)</f>
        <v>3720000</v>
      </c>
      <c r="F348" s="305">
        <v>10520054750015</v>
      </c>
      <c r="G348" s="306">
        <f>VLOOKUP(B348,GD_CHAM_CONG!$C$6:$AN$912,38,FALSE)</f>
        <v>26</v>
      </c>
      <c r="H348" s="306">
        <f>VLOOKUP(B348,GD_CHAM_CONG!$C$6:$AS$912,39,FALSE)+VLOOKUP(B348,GD_CHAM_CONG!$C$6:$AS$912,40,FALSE)+VLOOKUP(B348,GD_CHAM_CONG!$C$6:$AS$912,41,FALSE)+VLOOKUP(B348,GD_CHAM_CONG!$C$6:$AS$912,42,FALSE)+VLOOKUP(B348,GD_CHAM_CONG!$C$6:$AS$912,43,FALSE)</f>
        <v>0</v>
      </c>
      <c r="I348" s="306">
        <f>VLOOKUP(B348,GD_CHAM_CONG!$C$6:$AV$912,44,FALSE)+VLOOKUP(B348,GD_CHAM_CONG!$C$6:$AV$912,45,FALSE)+VLOOKUP(B348,GD_CHAM_CONG!$C$6:$AV$912,46,FALSE)</f>
        <v>0</v>
      </c>
      <c r="J348" s="306">
        <f>VLOOKUP(B348,GD_CHAM_CONG!$C$6:$AW$912,47,FALSE)</f>
        <v>0</v>
      </c>
      <c r="K348" s="306">
        <f>VLOOKUP(B348,GD_CHAM_CONG!$C$6:$AZ$912,47,FALSE)+VLOOKUP(B348,GD_CHAM_CONG!$C$6:$AZ$912,48,FALSE)</f>
        <v>0</v>
      </c>
      <c r="L348" s="306">
        <f>VLOOKUP(B348,GD_CHAM_CONG!$C$6:$BF$912,50,FALSE)+VLOOKUP(B348,GD_CHAM_CONG!$C$6:$BF$912,51,FALSE)+VLOOKUP(B348,GD_CHAM_CONG!$C$6:$BF$912,52,FALSE)+VLOOKUP(B348,GD_CHAM_CONG!$C$6:$BF$912,53,FALSE)+VLOOKUP(B348,GD_CHAM_CONG!$C$6:$BF$912,54,FALSE)</f>
        <v>0</v>
      </c>
      <c r="M348" s="307">
        <f>VLOOKUP(B348,GD_CHAM_CONG!$C$1:$BJ$397,60,FALSE)</f>
        <v>1</v>
      </c>
      <c r="N348" s="308">
        <f>VLOOKUP(B348,RPT_LNS_LUONG_CHE_DO!$B$5:$BA$976,52,FALSE)</f>
        <v>7875000</v>
      </c>
      <c r="O348" s="308">
        <f>VLOOKUP(B348,RPT_LNS_LUONG_CHE_DO!$B$5:$CA$976,78,FALSE)</f>
        <v>0</v>
      </c>
      <c r="P348" s="308">
        <f>VLOOKUP(B348,RPT_PHU_CAP_TN!$B$5:$G$916,6,FALSE)</f>
        <v>155000</v>
      </c>
      <c r="Q348" s="308">
        <f>VLOOKUP(B348,RPT_TIEN_AN_TRUA!$B$5:$I$957,8,FALSE)</f>
        <v>680000</v>
      </c>
      <c r="R348" s="308">
        <f>VLOOKUP(B348,RPT_LNS_LUONG_CHE_DO!$B$5:$CE$980,74,FALSE)+VLOOKUP(B348,RPT_LNS_LUONG_CHE_DO!$B$5:$CE$980,73,FALSE)</f>
        <v>0</v>
      </c>
      <c r="S348" s="308">
        <f t="shared" si="0"/>
        <v>8710000</v>
      </c>
      <c r="T348" s="309">
        <f>VLOOKUP(B348,RPT_BAO_HIEM!$B$5:$N$1004,11,FALSE)</f>
        <v>297600</v>
      </c>
      <c r="U348" s="309">
        <f>VLOOKUP(B348,RPT_BAO_HIEM!$B$5:$N$1004,12,FALSE)</f>
        <v>55800</v>
      </c>
      <c r="V348" s="309">
        <f>VLOOKUP(B348,RPT_BAO_HIEM!$B$5:$N$1004,13,FALSE)</f>
        <v>37200</v>
      </c>
      <c r="W348" s="310">
        <f>VLOOKUP(B348,RPT_DOAN_PHI!$B$5:$H$913,7,FALSE)</f>
        <v>80300</v>
      </c>
      <c r="X348" s="309">
        <f>VLOOKUP(B348,RPT_THUE!$B$5:$H$916,7,FALSE)</f>
        <v>0</v>
      </c>
      <c r="Y348" s="309">
        <f t="shared" si="1"/>
        <v>470900</v>
      </c>
      <c r="Z348" s="311">
        <f t="shared" si="2"/>
        <v>8239100</v>
      </c>
      <c r="AA348" s="311"/>
      <c r="AB348" s="311"/>
      <c r="AC348" s="311">
        <f t="shared" si="3"/>
        <v>8239100</v>
      </c>
    </row>
    <row r="349" spans="1:29" ht="17.25" customHeight="1">
      <c r="A349" s="302">
        <f t="shared" si="4"/>
        <v>344</v>
      </c>
      <c r="B349" s="303">
        <f>GD_LCD_HS_LNS!B347</f>
        <v>10763</v>
      </c>
      <c r="C349" s="303" t="str">
        <f>GD_LCD_HS_LNS!C347</f>
        <v>Nguyễn Thị Ngà</v>
      </c>
      <c r="D349" s="303" t="str">
        <f>GD_LCD_HS_LNS!D347</f>
        <v>Nv VS MB</v>
      </c>
      <c r="E349" s="304">
        <f>VLOOKUP(B349,GD_LCD_HS_LNS!$B$4:$E$914,4,FALSE)</f>
        <v>3720000</v>
      </c>
      <c r="F349" s="305">
        <v>10521802139010</v>
      </c>
      <c r="G349" s="306">
        <f>VLOOKUP(B349,GD_CHAM_CONG!$C$6:$AN$912,38,FALSE)</f>
        <v>26</v>
      </c>
      <c r="H349" s="306">
        <f>VLOOKUP(B349,GD_CHAM_CONG!$C$6:$AS$912,39,FALSE)+VLOOKUP(B349,GD_CHAM_CONG!$C$6:$AS$912,40,FALSE)+VLOOKUP(B349,GD_CHAM_CONG!$C$6:$AS$912,41,FALSE)+VLOOKUP(B349,GD_CHAM_CONG!$C$6:$AS$912,42,FALSE)+VLOOKUP(B349,GD_CHAM_CONG!$C$6:$AS$912,43,FALSE)</f>
        <v>0</v>
      </c>
      <c r="I349" s="306">
        <f>VLOOKUP(B349,GD_CHAM_CONG!$C$6:$AV$912,44,FALSE)+VLOOKUP(B349,GD_CHAM_CONG!$C$6:$AV$912,45,FALSE)+VLOOKUP(B349,GD_CHAM_CONG!$C$6:$AV$912,46,FALSE)</f>
        <v>0</v>
      </c>
      <c r="J349" s="306">
        <f>VLOOKUP(B349,GD_CHAM_CONG!$C$6:$AW$912,47,FALSE)</f>
        <v>0</v>
      </c>
      <c r="K349" s="306">
        <f>VLOOKUP(B349,GD_CHAM_CONG!$C$6:$AZ$912,47,FALSE)+VLOOKUP(B349,GD_CHAM_CONG!$C$6:$AZ$912,48,FALSE)</f>
        <v>0</v>
      </c>
      <c r="L349" s="306">
        <f>VLOOKUP(B349,GD_CHAM_CONG!$C$6:$BF$912,50,FALSE)+VLOOKUP(B349,GD_CHAM_CONG!$C$6:$BF$912,51,FALSE)+VLOOKUP(B349,GD_CHAM_CONG!$C$6:$BF$912,52,FALSE)+VLOOKUP(B349,GD_CHAM_CONG!$C$6:$BF$912,53,FALSE)+VLOOKUP(B349,GD_CHAM_CONG!$C$6:$BF$912,54,FALSE)</f>
        <v>0</v>
      </c>
      <c r="M349" s="307">
        <f>VLOOKUP(B349,GD_CHAM_CONG!$C$1:$BJ$397,60,FALSE)</f>
        <v>1</v>
      </c>
      <c r="N349" s="308">
        <f>VLOOKUP(B349,RPT_LNS_LUONG_CHE_DO!$B$5:$BA$976,52,FALSE)</f>
        <v>7875000</v>
      </c>
      <c r="O349" s="308">
        <f>VLOOKUP(B349,RPT_LNS_LUONG_CHE_DO!$B$5:$CA$976,78,FALSE)</f>
        <v>0</v>
      </c>
      <c r="P349" s="308">
        <f>VLOOKUP(B349,RPT_PHU_CAP_TN!$B$5:$G$916,6,FALSE)</f>
        <v>0</v>
      </c>
      <c r="Q349" s="308">
        <f>VLOOKUP(B349,RPT_TIEN_AN_TRUA!$B$5:$I$957,8,FALSE)</f>
        <v>680000</v>
      </c>
      <c r="R349" s="308">
        <f>VLOOKUP(B349,RPT_LNS_LUONG_CHE_DO!$B$5:$CE$980,74,FALSE)+VLOOKUP(B349,RPT_LNS_LUONG_CHE_DO!$B$5:$CE$980,73,FALSE)</f>
        <v>0</v>
      </c>
      <c r="S349" s="308">
        <f t="shared" si="0"/>
        <v>8555000</v>
      </c>
      <c r="T349" s="309">
        <f>VLOOKUP(B349,RPT_BAO_HIEM!$B$5:$N$1004,11,FALSE)</f>
        <v>297600</v>
      </c>
      <c r="U349" s="309">
        <f>VLOOKUP(B349,RPT_BAO_HIEM!$B$5:$N$1004,12,FALSE)</f>
        <v>55800</v>
      </c>
      <c r="V349" s="309">
        <f>VLOOKUP(B349,RPT_BAO_HIEM!$B$5:$N$1004,13,FALSE)</f>
        <v>37200</v>
      </c>
      <c r="W349" s="310">
        <f>VLOOKUP(B349,RPT_DOAN_PHI!$B$5:$H$913,7,FALSE)</f>
        <v>78750</v>
      </c>
      <c r="X349" s="309">
        <f>VLOOKUP(B349,RPT_THUE!$B$5:$H$916,7,FALSE)</f>
        <v>0</v>
      </c>
      <c r="Y349" s="309">
        <f t="shared" si="1"/>
        <v>469350</v>
      </c>
      <c r="Z349" s="311">
        <f t="shared" si="2"/>
        <v>8085650</v>
      </c>
      <c r="AA349" s="311"/>
      <c r="AB349" s="311"/>
      <c r="AC349" s="311">
        <f t="shared" si="3"/>
        <v>8085650</v>
      </c>
    </row>
    <row r="350" spans="1:29" ht="17.25" customHeight="1">
      <c r="A350" s="302">
        <f t="shared" si="4"/>
        <v>345</v>
      </c>
      <c r="B350" s="303">
        <f>GD_LCD_HS_LNS!B348</f>
        <v>10764</v>
      </c>
      <c r="C350" s="303" t="str">
        <f>GD_LCD_HS_LNS!C348</f>
        <v>Nguyễn Thị Kim Anh</v>
      </c>
      <c r="D350" s="303" t="str">
        <f>GD_LCD_HS_LNS!D348</f>
        <v>Nv VS MB</v>
      </c>
      <c r="E350" s="304">
        <f>VLOOKUP(B350,GD_LCD_HS_LNS!$B$4:$E$914,4,FALSE)</f>
        <v>3100000</v>
      </c>
      <c r="F350" s="305">
        <v>10522162747015</v>
      </c>
      <c r="G350" s="306">
        <f>VLOOKUP(B350,GD_CHAM_CONG!$C$6:$AN$912,38,FALSE)</f>
        <v>26</v>
      </c>
      <c r="H350" s="306">
        <f>VLOOKUP(B350,GD_CHAM_CONG!$C$6:$AS$912,39,FALSE)+VLOOKUP(B350,GD_CHAM_CONG!$C$6:$AS$912,40,FALSE)+VLOOKUP(B350,GD_CHAM_CONG!$C$6:$AS$912,41,FALSE)+VLOOKUP(B350,GD_CHAM_CONG!$C$6:$AS$912,42,FALSE)+VLOOKUP(B350,GD_CHAM_CONG!$C$6:$AS$912,43,FALSE)</f>
        <v>0</v>
      </c>
      <c r="I350" s="306">
        <f>VLOOKUP(B350,GD_CHAM_CONG!$C$6:$AV$912,44,FALSE)+VLOOKUP(B350,GD_CHAM_CONG!$C$6:$AV$912,45,FALSE)+VLOOKUP(B350,GD_CHAM_CONG!$C$6:$AV$912,46,FALSE)</f>
        <v>0</v>
      </c>
      <c r="J350" s="306">
        <f>VLOOKUP(B350,GD_CHAM_CONG!$C$6:$AW$912,47,FALSE)</f>
        <v>0</v>
      </c>
      <c r="K350" s="306">
        <f>VLOOKUP(B350,GD_CHAM_CONG!$C$6:$AZ$912,47,FALSE)+VLOOKUP(B350,GD_CHAM_CONG!$C$6:$AZ$912,48,FALSE)</f>
        <v>0</v>
      </c>
      <c r="L350" s="306">
        <f>VLOOKUP(B350,GD_CHAM_CONG!$C$6:$BF$912,50,FALSE)+VLOOKUP(B350,GD_CHAM_CONG!$C$6:$BF$912,51,FALSE)+VLOOKUP(B350,GD_CHAM_CONG!$C$6:$BF$912,52,FALSE)+VLOOKUP(B350,GD_CHAM_CONG!$C$6:$BF$912,53,FALSE)+VLOOKUP(B350,GD_CHAM_CONG!$C$6:$BF$912,54,FALSE)</f>
        <v>0</v>
      </c>
      <c r="M350" s="307">
        <f>VLOOKUP(B350,GD_CHAM_CONG!$C$1:$BJ$397,60,FALSE)</f>
        <v>1</v>
      </c>
      <c r="N350" s="308">
        <f>VLOOKUP(B350,RPT_LNS_LUONG_CHE_DO!$B$5:$BA$976,52,FALSE)</f>
        <v>7425000</v>
      </c>
      <c r="O350" s="308">
        <f>VLOOKUP(B350,RPT_LNS_LUONG_CHE_DO!$B$5:$CA$976,78,FALSE)</f>
        <v>0</v>
      </c>
      <c r="P350" s="308">
        <f>VLOOKUP(B350,RPT_PHU_CAP_TN!$B$5:$G$916,6,FALSE)</f>
        <v>0</v>
      </c>
      <c r="Q350" s="308">
        <f>VLOOKUP(B350,RPT_TIEN_AN_TRUA!$B$5:$I$957,8,FALSE)</f>
        <v>680000</v>
      </c>
      <c r="R350" s="308">
        <f>VLOOKUP(B350,RPT_LNS_LUONG_CHE_DO!$B$5:$CE$980,74,FALSE)+VLOOKUP(B350,RPT_LNS_LUONG_CHE_DO!$B$5:$CE$980,73,FALSE)</f>
        <v>0</v>
      </c>
      <c r="S350" s="308">
        <f t="shared" si="0"/>
        <v>8105000</v>
      </c>
      <c r="T350" s="309">
        <f>VLOOKUP(B350,RPT_BAO_HIEM!$B$5:$N$1004,11,FALSE)</f>
        <v>248000</v>
      </c>
      <c r="U350" s="309">
        <f>VLOOKUP(B350,RPT_BAO_HIEM!$B$5:$N$1004,12,FALSE)</f>
        <v>46500</v>
      </c>
      <c r="V350" s="309">
        <f>VLOOKUP(B350,RPT_BAO_HIEM!$B$5:$N$1004,13,FALSE)</f>
        <v>31000</v>
      </c>
      <c r="W350" s="310">
        <f>VLOOKUP(B350,RPT_DOAN_PHI!$B$5:$H$913,7,FALSE)</f>
        <v>74250</v>
      </c>
      <c r="X350" s="309">
        <f>VLOOKUP(B350,RPT_THUE!$B$5:$H$916,7,FALSE)</f>
        <v>0</v>
      </c>
      <c r="Y350" s="309">
        <f t="shared" si="1"/>
        <v>399750</v>
      </c>
      <c r="Z350" s="311">
        <f t="shared" si="2"/>
        <v>7705250</v>
      </c>
      <c r="AA350" s="311"/>
      <c r="AB350" s="311"/>
      <c r="AC350" s="311">
        <f t="shared" si="3"/>
        <v>7705250</v>
      </c>
    </row>
    <row r="351" spans="1:29" ht="17.25" customHeight="1">
      <c r="A351" s="302">
        <f t="shared" si="4"/>
        <v>346</v>
      </c>
      <c r="B351" s="303">
        <f>GD_LCD_HS_LNS!B349</f>
        <v>10766</v>
      </c>
      <c r="C351" s="303" t="str">
        <f>GD_LCD_HS_LNS!C349</f>
        <v>Nguyễn Thị Mai</v>
      </c>
      <c r="D351" s="303" t="str">
        <f>GD_LCD_HS_LNS!D349</f>
        <v>Nv VS MB</v>
      </c>
      <c r="E351" s="304">
        <f>VLOOKUP(B351,GD_LCD_HS_LNS!$B$4:$E$914,4,FALSE)</f>
        <v>3100000</v>
      </c>
      <c r="F351" s="305">
        <v>19025652310013</v>
      </c>
      <c r="G351" s="306">
        <f>VLOOKUP(B351,GD_CHAM_CONG!$C$6:$AN$912,38,FALSE)</f>
        <v>26</v>
      </c>
      <c r="H351" s="306">
        <f>VLOOKUP(B351,GD_CHAM_CONG!$C$6:$AS$912,39,FALSE)+VLOOKUP(B351,GD_CHAM_CONG!$C$6:$AS$912,40,FALSE)+VLOOKUP(B351,GD_CHAM_CONG!$C$6:$AS$912,41,FALSE)+VLOOKUP(B351,GD_CHAM_CONG!$C$6:$AS$912,42,FALSE)+VLOOKUP(B351,GD_CHAM_CONG!$C$6:$AS$912,43,FALSE)</f>
        <v>0</v>
      </c>
      <c r="I351" s="306">
        <f>VLOOKUP(B351,GD_CHAM_CONG!$C$6:$AV$912,44,FALSE)+VLOOKUP(B351,GD_CHAM_CONG!$C$6:$AV$912,45,FALSE)+VLOOKUP(B351,GD_CHAM_CONG!$C$6:$AV$912,46,FALSE)</f>
        <v>0</v>
      </c>
      <c r="J351" s="306">
        <f>VLOOKUP(B351,GD_CHAM_CONG!$C$6:$AW$912,47,FALSE)</f>
        <v>0</v>
      </c>
      <c r="K351" s="306">
        <f>VLOOKUP(B351,GD_CHAM_CONG!$C$6:$AZ$912,47,FALSE)+VLOOKUP(B351,GD_CHAM_CONG!$C$6:$AZ$912,48,FALSE)</f>
        <v>0</v>
      </c>
      <c r="L351" s="306">
        <f>VLOOKUP(B351,GD_CHAM_CONG!$C$6:$BF$912,50,FALSE)+VLOOKUP(B351,GD_CHAM_CONG!$C$6:$BF$912,51,FALSE)+VLOOKUP(B351,GD_CHAM_CONG!$C$6:$BF$912,52,FALSE)+VLOOKUP(B351,GD_CHAM_CONG!$C$6:$BF$912,53,FALSE)+VLOOKUP(B351,GD_CHAM_CONG!$C$6:$BF$912,54,FALSE)</f>
        <v>0</v>
      </c>
      <c r="M351" s="307">
        <f>VLOOKUP(B351,GD_CHAM_CONG!$C$1:$BJ$397,60,FALSE)</f>
        <v>1</v>
      </c>
      <c r="N351" s="308">
        <f>VLOOKUP(B351,RPT_LNS_LUONG_CHE_DO!$B$5:$BA$976,52,FALSE)</f>
        <v>6615000</v>
      </c>
      <c r="O351" s="308">
        <f>VLOOKUP(B351,RPT_LNS_LUONG_CHE_DO!$B$5:$CA$976,78,FALSE)</f>
        <v>0</v>
      </c>
      <c r="P351" s="308">
        <f>VLOOKUP(B351,RPT_PHU_CAP_TN!$B$5:$G$916,6,FALSE)</f>
        <v>0</v>
      </c>
      <c r="Q351" s="308">
        <f>VLOOKUP(B351,RPT_TIEN_AN_TRUA!$B$5:$I$957,8,FALSE)</f>
        <v>680000</v>
      </c>
      <c r="R351" s="308">
        <f>VLOOKUP(B351,RPT_LNS_LUONG_CHE_DO!$B$5:$CE$980,74,FALSE)+VLOOKUP(B351,RPT_LNS_LUONG_CHE_DO!$B$5:$CE$980,73,FALSE)</f>
        <v>0</v>
      </c>
      <c r="S351" s="308">
        <f t="shared" si="0"/>
        <v>7295000</v>
      </c>
      <c r="T351" s="309">
        <f>VLOOKUP(B351,RPT_BAO_HIEM!$B$5:$N$1004,11,FALSE)</f>
        <v>248000</v>
      </c>
      <c r="U351" s="309">
        <f>VLOOKUP(B351,RPT_BAO_HIEM!$B$5:$N$1004,12,FALSE)</f>
        <v>46500</v>
      </c>
      <c r="V351" s="309">
        <f>VLOOKUP(B351,RPT_BAO_HIEM!$B$5:$N$1004,13,FALSE)</f>
        <v>31000</v>
      </c>
      <c r="W351" s="310">
        <f>VLOOKUP(B351,RPT_DOAN_PHI!$B$5:$H$913,7,FALSE)</f>
        <v>66150</v>
      </c>
      <c r="X351" s="309">
        <f>VLOOKUP(B351,RPT_THUE!$B$5:$H$916,7,FALSE)</f>
        <v>0</v>
      </c>
      <c r="Y351" s="309">
        <f t="shared" si="1"/>
        <v>391650</v>
      </c>
      <c r="Z351" s="311">
        <f t="shared" si="2"/>
        <v>6903350</v>
      </c>
      <c r="AA351" s="311"/>
      <c r="AB351" s="311"/>
      <c r="AC351" s="311">
        <f t="shared" si="3"/>
        <v>6903350</v>
      </c>
    </row>
    <row r="352" spans="1:29" ht="17.25" customHeight="1">
      <c r="A352" s="302">
        <f t="shared" si="4"/>
        <v>347</v>
      </c>
      <c r="B352" s="303">
        <f>GD_LCD_HS_LNS!B350</f>
        <v>10767</v>
      </c>
      <c r="C352" s="303" t="str">
        <f>GD_LCD_HS_LNS!C350</f>
        <v>Nguyễn Thị Huệ</v>
      </c>
      <c r="D352" s="303" t="str">
        <f>GD_LCD_HS_LNS!D350</f>
        <v>Nv VS MB</v>
      </c>
      <c r="E352" s="304">
        <f>VLOOKUP(B352,GD_LCD_HS_LNS!$B$4:$E$914,4,FALSE)</f>
        <v>3100000</v>
      </c>
      <c r="F352" s="305">
        <v>10525139526019</v>
      </c>
      <c r="G352" s="306">
        <f>VLOOKUP(B352,GD_CHAM_CONG!$C$6:$AN$912,38,FALSE)</f>
        <v>25</v>
      </c>
      <c r="H352" s="306">
        <f>VLOOKUP(B352,GD_CHAM_CONG!$C$6:$AS$912,39,FALSE)+VLOOKUP(B352,GD_CHAM_CONG!$C$6:$AS$912,40,FALSE)+VLOOKUP(B352,GD_CHAM_CONG!$C$6:$AS$912,41,FALSE)+VLOOKUP(B352,GD_CHAM_CONG!$C$6:$AS$912,42,FALSE)+VLOOKUP(B352,GD_CHAM_CONG!$C$6:$AS$912,43,FALSE)</f>
        <v>0</v>
      </c>
      <c r="I352" s="306">
        <f>VLOOKUP(B352,GD_CHAM_CONG!$C$6:$AV$912,44,FALSE)+VLOOKUP(B352,GD_CHAM_CONG!$C$6:$AV$912,45,FALSE)+VLOOKUP(B352,GD_CHAM_CONG!$C$6:$AV$912,46,FALSE)</f>
        <v>0</v>
      </c>
      <c r="J352" s="306">
        <f>VLOOKUP(B352,GD_CHAM_CONG!$C$6:$AW$912,47,FALSE)</f>
        <v>0</v>
      </c>
      <c r="K352" s="306">
        <f>VLOOKUP(B352,GD_CHAM_CONG!$C$6:$AZ$912,47,FALSE)+VLOOKUP(B352,GD_CHAM_CONG!$C$6:$AZ$912,48,FALSE)</f>
        <v>0</v>
      </c>
      <c r="L352" s="306">
        <f>VLOOKUP(B352,GD_CHAM_CONG!$C$6:$BF$912,50,FALSE)+VLOOKUP(B352,GD_CHAM_CONG!$C$6:$BF$912,51,FALSE)+VLOOKUP(B352,GD_CHAM_CONG!$C$6:$BF$912,52,FALSE)+VLOOKUP(B352,GD_CHAM_CONG!$C$6:$BF$912,53,FALSE)+VLOOKUP(B352,GD_CHAM_CONG!$C$6:$BF$912,54,FALSE)</f>
        <v>0</v>
      </c>
      <c r="M352" s="307">
        <f>VLOOKUP(B352,GD_CHAM_CONG!$C$1:$BJ$397,60,FALSE)</f>
        <v>1</v>
      </c>
      <c r="N352" s="308">
        <f>VLOOKUP(B352,RPT_LNS_LUONG_CHE_DO!$B$5:$BA$976,52,FALSE)</f>
        <v>6360576.923076923</v>
      </c>
      <c r="O352" s="308">
        <f>VLOOKUP(B352,RPT_LNS_LUONG_CHE_DO!$B$5:$CA$976,78,FALSE)</f>
        <v>0</v>
      </c>
      <c r="P352" s="308">
        <f>VLOOKUP(B352,RPT_PHU_CAP_TN!$B$5:$G$916,6,FALSE)</f>
        <v>0</v>
      </c>
      <c r="Q352" s="308">
        <f>VLOOKUP(B352,RPT_TIEN_AN_TRUA!$B$5:$I$957,8,FALSE)</f>
        <v>653846.15384615387</v>
      </c>
      <c r="R352" s="308">
        <f>VLOOKUP(B352,RPT_LNS_LUONG_CHE_DO!$B$5:$CE$980,74,FALSE)+VLOOKUP(B352,RPT_LNS_LUONG_CHE_DO!$B$5:$CE$980,73,FALSE)</f>
        <v>0</v>
      </c>
      <c r="S352" s="308">
        <f t="shared" si="0"/>
        <v>7014423.076923077</v>
      </c>
      <c r="T352" s="309">
        <f>VLOOKUP(B352,RPT_BAO_HIEM!$B$5:$N$1004,11,FALSE)</f>
        <v>248000</v>
      </c>
      <c r="U352" s="309">
        <f>VLOOKUP(B352,RPT_BAO_HIEM!$B$5:$N$1004,12,FALSE)</f>
        <v>46500</v>
      </c>
      <c r="V352" s="309">
        <f>VLOOKUP(B352,RPT_BAO_HIEM!$B$5:$N$1004,13,FALSE)</f>
        <v>31000</v>
      </c>
      <c r="W352" s="310">
        <f>VLOOKUP(B352,RPT_DOAN_PHI!$B$5:$H$913,7,FALSE)</f>
        <v>63606</v>
      </c>
      <c r="X352" s="309">
        <f>VLOOKUP(B352,RPT_THUE!$B$5:$H$916,7,FALSE)</f>
        <v>0</v>
      </c>
      <c r="Y352" s="309">
        <f t="shared" si="1"/>
        <v>389106</v>
      </c>
      <c r="Z352" s="311">
        <f t="shared" si="2"/>
        <v>6625317.076923077</v>
      </c>
      <c r="AA352" s="311"/>
      <c r="AB352" s="311"/>
      <c r="AC352" s="311">
        <f t="shared" si="3"/>
        <v>6625317.076923077</v>
      </c>
    </row>
    <row r="353" spans="1:29" ht="17.25" customHeight="1">
      <c r="A353" s="302">
        <f t="shared" si="4"/>
        <v>348</v>
      </c>
      <c r="B353" s="303">
        <f>GD_LCD_HS_LNS!B351</f>
        <v>10768</v>
      </c>
      <c r="C353" s="303" t="str">
        <f>GD_LCD_HS_LNS!C351</f>
        <v>Trần Duyên Hải</v>
      </c>
      <c r="D353" s="303" t="str">
        <f>GD_LCD_HS_LNS!D351</f>
        <v>Nv VS MB</v>
      </c>
      <c r="E353" s="304">
        <f>VLOOKUP(B353,GD_LCD_HS_LNS!$B$4:$E$914,4,FALSE)</f>
        <v>3100000</v>
      </c>
      <c r="F353" s="305">
        <v>19024815240011</v>
      </c>
      <c r="G353" s="306">
        <f>VLOOKUP(B353,GD_CHAM_CONG!$C$6:$AN$912,38,FALSE)</f>
        <v>26</v>
      </c>
      <c r="H353" s="306">
        <f>VLOOKUP(B353,GD_CHAM_CONG!$C$6:$AS$912,39,FALSE)+VLOOKUP(B353,GD_CHAM_CONG!$C$6:$AS$912,40,FALSE)+VLOOKUP(B353,GD_CHAM_CONG!$C$6:$AS$912,41,FALSE)+VLOOKUP(B353,GD_CHAM_CONG!$C$6:$AS$912,42,FALSE)+VLOOKUP(B353,GD_CHAM_CONG!$C$6:$AS$912,43,FALSE)</f>
        <v>0</v>
      </c>
      <c r="I353" s="306">
        <f>VLOOKUP(B353,GD_CHAM_CONG!$C$6:$AV$912,44,FALSE)+VLOOKUP(B353,GD_CHAM_CONG!$C$6:$AV$912,45,FALSE)+VLOOKUP(B353,GD_CHAM_CONG!$C$6:$AV$912,46,FALSE)</f>
        <v>0</v>
      </c>
      <c r="J353" s="306">
        <f>VLOOKUP(B353,GD_CHAM_CONG!$C$6:$AW$912,47,FALSE)</f>
        <v>0</v>
      </c>
      <c r="K353" s="306">
        <f>VLOOKUP(B353,GD_CHAM_CONG!$C$6:$AZ$912,47,FALSE)+VLOOKUP(B353,GD_CHAM_CONG!$C$6:$AZ$912,48,FALSE)</f>
        <v>0</v>
      </c>
      <c r="L353" s="306">
        <f>VLOOKUP(B353,GD_CHAM_CONG!$C$6:$BF$912,50,FALSE)+VLOOKUP(B353,GD_CHAM_CONG!$C$6:$BF$912,51,FALSE)+VLOOKUP(B353,GD_CHAM_CONG!$C$6:$BF$912,52,FALSE)+VLOOKUP(B353,GD_CHAM_CONG!$C$6:$BF$912,53,FALSE)+VLOOKUP(B353,GD_CHAM_CONG!$C$6:$BF$912,54,FALSE)</f>
        <v>0</v>
      </c>
      <c r="M353" s="316">
        <f>VLOOKUP(B353,GD_CHAM_CONG!$C$1:$BJ$397,60,FALSE)</f>
        <v>1</v>
      </c>
      <c r="N353" s="308">
        <f>VLOOKUP(B353,RPT_LNS_LUONG_CHE_DO!$B$5:$BA$976,52,FALSE)</f>
        <v>6615000</v>
      </c>
      <c r="O353" s="308">
        <f>VLOOKUP(B353,RPT_LNS_LUONG_CHE_DO!$B$5:$CA$976,78,FALSE)</f>
        <v>0</v>
      </c>
      <c r="P353" s="308">
        <f>VLOOKUP(B353,RPT_PHU_CAP_TN!$B$5:$G$916,6,FALSE)</f>
        <v>0</v>
      </c>
      <c r="Q353" s="308">
        <f>VLOOKUP(B353,RPT_TIEN_AN_TRUA!$B$5:$I$957,8,FALSE)</f>
        <v>680000</v>
      </c>
      <c r="R353" s="308">
        <f>VLOOKUP(B353,RPT_LNS_LUONG_CHE_DO!$B$5:$CE$980,74,FALSE)+VLOOKUP(B353,RPT_LNS_LUONG_CHE_DO!$B$5:$CE$980,73,FALSE)</f>
        <v>0</v>
      </c>
      <c r="S353" s="308">
        <f t="shared" si="0"/>
        <v>7295000</v>
      </c>
      <c r="T353" s="309">
        <f>VLOOKUP(B353,RPT_BAO_HIEM!$B$5:$N$1004,11,FALSE)</f>
        <v>248000</v>
      </c>
      <c r="U353" s="309">
        <f>VLOOKUP(B353,RPT_BAO_HIEM!$B$5:$N$1004,12,FALSE)</f>
        <v>46500</v>
      </c>
      <c r="V353" s="309">
        <f>VLOOKUP(B353,RPT_BAO_HIEM!$B$5:$N$1004,13,FALSE)</f>
        <v>31000</v>
      </c>
      <c r="W353" s="310">
        <f>VLOOKUP(B353,RPT_DOAN_PHI!$B$5:$H$913,7,FALSE)</f>
        <v>66150</v>
      </c>
      <c r="X353" s="309">
        <f>VLOOKUP(B353,RPT_THUE!$B$5:$H$916,7,FALSE)</f>
        <v>0</v>
      </c>
      <c r="Y353" s="309">
        <f t="shared" si="1"/>
        <v>391650</v>
      </c>
      <c r="Z353" s="311">
        <f t="shared" si="2"/>
        <v>6903350</v>
      </c>
      <c r="AA353" s="311"/>
      <c r="AB353" s="311"/>
      <c r="AC353" s="311">
        <f t="shared" si="3"/>
        <v>6903350</v>
      </c>
    </row>
    <row r="354" spans="1:29" ht="17.25" customHeight="1">
      <c r="A354" s="302">
        <f t="shared" si="4"/>
        <v>349</v>
      </c>
      <c r="B354" s="303">
        <f>GD_LCD_HS_LNS!B352</f>
        <v>10769</v>
      </c>
      <c r="C354" s="303" t="str">
        <f>GD_LCD_HS_LNS!C352</f>
        <v>Nguyễn Thị Hải Yến</v>
      </c>
      <c r="D354" s="303" t="str">
        <f>GD_LCD_HS_LNS!D352</f>
        <v>Nv VS MB</v>
      </c>
      <c r="E354" s="304">
        <f>VLOOKUP(B354,GD_LCD_HS_LNS!$B$4:$E$914,4,FALSE)</f>
        <v>3100000</v>
      </c>
      <c r="F354" s="305">
        <v>19025652313012</v>
      </c>
      <c r="G354" s="306">
        <f>VLOOKUP(B354,GD_CHAM_CONG!$C$6:$AN$912,38,FALSE)</f>
        <v>26</v>
      </c>
      <c r="H354" s="306">
        <f>VLOOKUP(B354,GD_CHAM_CONG!$C$6:$AS$912,39,FALSE)+VLOOKUP(B354,GD_CHAM_CONG!$C$6:$AS$912,40,FALSE)+VLOOKUP(B354,GD_CHAM_CONG!$C$6:$AS$912,41,FALSE)+VLOOKUP(B354,GD_CHAM_CONG!$C$6:$AS$912,42,FALSE)+VLOOKUP(B354,GD_CHAM_CONG!$C$6:$AS$912,43,FALSE)</f>
        <v>0</v>
      </c>
      <c r="I354" s="306">
        <f>VLOOKUP(B354,GD_CHAM_CONG!$C$6:$AV$912,44,FALSE)+VLOOKUP(B354,GD_CHAM_CONG!$C$6:$AV$912,45,FALSE)+VLOOKUP(B354,GD_CHAM_CONG!$C$6:$AV$912,46,FALSE)</f>
        <v>0</v>
      </c>
      <c r="J354" s="306">
        <f>VLOOKUP(B354,GD_CHAM_CONG!$C$6:$AW$912,47,FALSE)</f>
        <v>0</v>
      </c>
      <c r="K354" s="306">
        <f>VLOOKUP(B354,GD_CHAM_CONG!$C$6:$AZ$912,47,FALSE)+VLOOKUP(B354,GD_CHAM_CONG!$C$6:$AZ$912,48,FALSE)</f>
        <v>0</v>
      </c>
      <c r="L354" s="306">
        <f>VLOOKUP(B354,GD_CHAM_CONG!$C$6:$BF$912,50,FALSE)+VLOOKUP(B354,GD_CHAM_CONG!$C$6:$BF$912,51,FALSE)+VLOOKUP(B354,GD_CHAM_CONG!$C$6:$BF$912,52,FALSE)+VLOOKUP(B354,GD_CHAM_CONG!$C$6:$BF$912,53,FALSE)+VLOOKUP(B354,GD_CHAM_CONG!$C$6:$BF$912,54,FALSE)</f>
        <v>0</v>
      </c>
      <c r="M354" s="307">
        <f>VLOOKUP(B354,GD_CHAM_CONG!$C$1:$BJ$397,60,FALSE)</f>
        <v>1</v>
      </c>
      <c r="N354" s="308">
        <f>VLOOKUP(B354,RPT_LNS_LUONG_CHE_DO!$B$5:$BA$976,52,FALSE)</f>
        <v>6615000</v>
      </c>
      <c r="O354" s="308">
        <f>VLOOKUP(B354,RPT_LNS_LUONG_CHE_DO!$B$5:$CA$976,78,FALSE)</f>
        <v>0</v>
      </c>
      <c r="P354" s="308">
        <f>VLOOKUP(B354,RPT_PHU_CAP_TN!$B$5:$G$916,6,FALSE)</f>
        <v>0</v>
      </c>
      <c r="Q354" s="308">
        <f>VLOOKUP(B354,RPT_TIEN_AN_TRUA!$B$5:$I$957,8,FALSE)</f>
        <v>680000</v>
      </c>
      <c r="R354" s="308">
        <f>VLOOKUP(B354,RPT_LNS_LUONG_CHE_DO!$B$5:$CE$980,74,FALSE)+VLOOKUP(B354,RPT_LNS_LUONG_CHE_DO!$B$5:$CE$980,73,FALSE)</f>
        <v>0</v>
      </c>
      <c r="S354" s="308">
        <f t="shared" si="0"/>
        <v>7295000</v>
      </c>
      <c r="T354" s="309">
        <f>VLOOKUP(B354,RPT_BAO_HIEM!$B$5:$N$1004,11,FALSE)</f>
        <v>248000</v>
      </c>
      <c r="U354" s="309">
        <f>VLOOKUP(B354,RPT_BAO_HIEM!$B$5:$N$1004,12,FALSE)</f>
        <v>46500</v>
      </c>
      <c r="V354" s="309">
        <f>VLOOKUP(B354,RPT_BAO_HIEM!$B$5:$N$1004,13,FALSE)</f>
        <v>31000</v>
      </c>
      <c r="W354" s="310">
        <f>VLOOKUP(B354,RPT_DOAN_PHI!$B$5:$H$913,7,FALSE)</f>
        <v>66150</v>
      </c>
      <c r="X354" s="309">
        <f>VLOOKUP(B354,RPT_THUE!$B$5:$H$916,7,FALSE)</f>
        <v>0</v>
      </c>
      <c r="Y354" s="309">
        <f t="shared" si="1"/>
        <v>391650</v>
      </c>
      <c r="Z354" s="311">
        <f t="shared" si="2"/>
        <v>6903350</v>
      </c>
      <c r="AA354" s="311"/>
      <c r="AB354" s="311"/>
      <c r="AC354" s="311">
        <f t="shared" si="3"/>
        <v>6903350</v>
      </c>
    </row>
    <row r="355" spans="1:29" ht="17.25" customHeight="1">
      <c r="A355" s="302">
        <f t="shared" si="4"/>
        <v>350</v>
      </c>
      <c r="B355" s="303">
        <f>GD_LCD_HS_LNS!B353</f>
        <v>10770</v>
      </c>
      <c r="C355" s="303" t="str">
        <f>GD_LCD_HS_LNS!C353</f>
        <v>Trần Trọng Anh Chí</v>
      </c>
      <c r="D355" s="303" t="str">
        <f>GD_LCD_HS_LNS!D353</f>
        <v>Nv VS MB</v>
      </c>
      <c r="E355" s="304">
        <f>VLOOKUP(B355,GD_LCD_HS_LNS!$B$4:$E$914,4,FALSE)</f>
        <v>3100000</v>
      </c>
      <c r="F355" s="305">
        <v>19025652318014</v>
      </c>
      <c r="G355" s="306">
        <f>VLOOKUP(B355,GD_CHAM_CONG!$C$6:$AN$912,38,FALSE)</f>
        <v>26</v>
      </c>
      <c r="H355" s="306">
        <f>VLOOKUP(B355,GD_CHAM_CONG!$C$6:$AS$912,39,FALSE)+VLOOKUP(B355,GD_CHAM_CONG!$C$6:$AS$912,40,FALSE)+VLOOKUP(B355,GD_CHAM_CONG!$C$6:$AS$912,41,FALSE)+VLOOKUP(B355,GD_CHAM_CONG!$C$6:$AS$912,42,FALSE)+VLOOKUP(B355,GD_CHAM_CONG!$C$6:$AS$912,43,FALSE)</f>
        <v>0</v>
      </c>
      <c r="I355" s="306">
        <f>VLOOKUP(B355,GD_CHAM_CONG!$C$6:$AV$912,44,FALSE)+VLOOKUP(B355,GD_CHAM_CONG!$C$6:$AV$912,45,FALSE)+VLOOKUP(B355,GD_CHAM_CONG!$C$6:$AV$912,46,FALSE)</f>
        <v>0</v>
      </c>
      <c r="J355" s="306">
        <f>VLOOKUP(B355,GD_CHAM_CONG!$C$6:$AW$912,47,FALSE)</f>
        <v>0</v>
      </c>
      <c r="K355" s="306">
        <f>VLOOKUP(B355,GD_CHAM_CONG!$C$6:$AZ$912,47,FALSE)+VLOOKUP(B355,GD_CHAM_CONG!$C$6:$AZ$912,48,FALSE)</f>
        <v>0</v>
      </c>
      <c r="L355" s="306">
        <f>VLOOKUP(B355,GD_CHAM_CONG!$C$6:$BF$912,50,FALSE)+VLOOKUP(B355,GD_CHAM_CONG!$C$6:$BF$912,51,FALSE)+VLOOKUP(B355,GD_CHAM_CONG!$C$6:$BF$912,52,FALSE)+VLOOKUP(B355,GD_CHAM_CONG!$C$6:$BF$912,53,FALSE)+VLOOKUP(B355,GD_CHAM_CONG!$C$6:$BF$912,54,FALSE)</f>
        <v>0</v>
      </c>
      <c r="M355" s="307">
        <f>VLOOKUP(B355,GD_CHAM_CONG!$C$1:$BJ$397,60,FALSE)</f>
        <v>1</v>
      </c>
      <c r="N355" s="308">
        <f>VLOOKUP(B355,RPT_LNS_LUONG_CHE_DO!$B$5:$BA$976,52,FALSE)</f>
        <v>6615000</v>
      </c>
      <c r="O355" s="308">
        <f>VLOOKUP(B355,RPT_LNS_LUONG_CHE_DO!$B$5:$CA$976,78,FALSE)</f>
        <v>0</v>
      </c>
      <c r="P355" s="308">
        <f>VLOOKUP(B355,RPT_PHU_CAP_TN!$B$5:$G$916,6,FALSE)</f>
        <v>0</v>
      </c>
      <c r="Q355" s="308">
        <f>VLOOKUP(B355,RPT_TIEN_AN_TRUA!$B$5:$I$957,8,FALSE)</f>
        <v>680000</v>
      </c>
      <c r="R355" s="308">
        <f>VLOOKUP(B355,RPT_LNS_LUONG_CHE_DO!$B$5:$CE$980,74,FALSE)+VLOOKUP(B355,RPT_LNS_LUONG_CHE_DO!$B$5:$CE$980,73,FALSE)</f>
        <v>0</v>
      </c>
      <c r="S355" s="308">
        <f t="shared" si="0"/>
        <v>7295000</v>
      </c>
      <c r="T355" s="309">
        <f>VLOOKUP(B355,RPT_BAO_HIEM!$B$5:$N$1004,11,FALSE)</f>
        <v>248000</v>
      </c>
      <c r="U355" s="309">
        <f>VLOOKUP(B355,RPT_BAO_HIEM!$B$5:$N$1004,12,FALSE)</f>
        <v>46500</v>
      </c>
      <c r="V355" s="309">
        <f>VLOOKUP(B355,RPT_BAO_HIEM!$B$5:$N$1004,13,FALSE)</f>
        <v>31000</v>
      </c>
      <c r="W355" s="310">
        <f>VLOOKUP(B355,RPT_DOAN_PHI!$B$5:$H$913,7,FALSE)</f>
        <v>66150</v>
      </c>
      <c r="X355" s="309">
        <f>VLOOKUP(B355,RPT_THUE!$B$5:$H$916,7,FALSE)</f>
        <v>0</v>
      </c>
      <c r="Y355" s="309">
        <f t="shared" si="1"/>
        <v>391650</v>
      </c>
      <c r="Z355" s="311">
        <f t="shared" si="2"/>
        <v>6903350</v>
      </c>
      <c r="AA355" s="311"/>
      <c r="AB355" s="311"/>
      <c r="AC355" s="311">
        <f t="shared" si="3"/>
        <v>6903350</v>
      </c>
    </row>
    <row r="356" spans="1:29" ht="17.25" customHeight="1">
      <c r="A356" s="302">
        <f t="shared" si="4"/>
        <v>351</v>
      </c>
      <c r="B356" s="303">
        <f>GD_LCD_HS_LNS!B354</f>
        <v>10771</v>
      </c>
      <c r="C356" s="303" t="str">
        <f>GD_LCD_HS_LNS!C354</f>
        <v>Trần Thị Thu Thuỷ</v>
      </c>
      <c r="D356" s="303" t="str">
        <f>GD_LCD_HS_LNS!D354</f>
        <v>Nv VS MB</v>
      </c>
      <c r="E356" s="304">
        <f>VLOOKUP(B356,GD_LCD_HS_LNS!$B$4:$E$914,4,FALSE)</f>
        <v>3100000</v>
      </c>
      <c r="F356" s="305">
        <v>19025652315015</v>
      </c>
      <c r="G356" s="306">
        <f>VLOOKUP(B356,GD_CHAM_CONG!$C$6:$AN$912,38,FALSE)</f>
        <v>7</v>
      </c>
      <c r="H356" s="306">
        <f>VLOOKUP(B356,GD_CHAM_CONG!$C$6:$AS$912,39,FALSE)+VLOOKUP(B356,GD_CHAM_CONG!$C$6:$AS$912,40,FALSE)+VLOOKUP(B356,GD_CHAM_CONG!$C$6:$AS$912,41,FALSE)+VLOOKUP(B356,GD_CHAM_CONG!$C$6:$AS$912,42,FALSE)+VLOOKUP(B356,GD_CHAM_CONG!$C$6:$AS$912,43,FALSE)</f>
        <v>0</v>
      </c>
      <c r="I356" s="306">
        <f>VLOOKUP(B356,GD_CHAM_CONG!$C$6:$AV$912,44,FALSE)+VLOOKUP(B356,GD_CHAM_CONG!$C$6:$AV$912,45,FALSE)+VLOOKUP(B356,GD_CHAM_CONG!$C$6:$AV$912,46,FALSE)</f>
        <v>14</v>
      </c>
      <c r="J356" s="306">
        <f>VLOOKUP(B356,GD_CHAM_CONG!$C$6:$AW$912,47,FALSE)</f>
        <v>0</v>
      </c>
      <c r="K356" s="306">
        <f>VLOOKUP(B356,GD_CHAM_CONG!$C$6:$AZ$912,47,FALSE)+VLOOKUP(B356,GD_CHAM_CONG!$C$6:$AZ$912,48,FALSE)</f>
        <v>0</v>
      </c>
      <c r="L356" s="306">
        <f>VLOOKUP(B356,GD_CHAM_CONG!$C$6:$BF$912,50,FALSE)+VLOOKUP(B356,GD_CHAM_CONG!$C$6:$BF$912,51,FALSE)+VLOOKUP(B356,GD_CHAM_CONG!$C$6:$BF$912,52,FALSE)+VLOOKUP(B356,GD_CHAM_CONG!$C$6:$BF$912,53,FALSE)+VLOOKUP(B356,GD_CHAM_CONG!$C$6:$BF$912,54,FALSE)</f>
        <v>0</v>
      </c>
      <c r="M356" s="307">
        <f>VLOOKUP(B356,GD_CHAM_CONG!$C$1:$BJ$397,60,FALSE)</f>
        <v>1</v>
      </c>
      <c r="N356" s="308">
        <f>VLOOKUP(B356,RPT_LNS_LUONG_CHE_DO!$B$5:$BA$976,52,FALSE)</f>
        <v>2137153.8461538455</v>
      </c>
      <c r="O356" s="308">
        <f>VLOOKUP(B356,RPT_LNS_LUONG_CHE_DO!$B$5:$CA$976,78,FALSE)</f>
        <v>0</v>
      </c>
      <c r="P356" s="308">
        <f>VLOOKUP(B356,RPT_PHU_CAP_TN!$B$5:$G$916,6,FALSE)</f>
        <v>0</v>
      </c>
      <c r="Q356" s="308">
        <f>VLOOKUP(B356,RPT_TIEN_AN_TRUA!$B$5:$I$957,8,FALSE)</f>
        <v>183076.92307692306</v>
      </c>
      <c r="R356" s="308">
        <f>VLOOKUP(B356,RPT_LNS_LUONG_CHE_DO!$B$5:$CE$980,74,FALSE)+VLOOKUP(B356,RPT_LNS_LUONG_CHE_DO!$B$5:$CE$980,73,FALSE)</f>
        <v>0</v>
      </c>
      <c r="S356" s="308">
        <f t="shared" si="0"/>
        <v>2320230.7692307686</v>
      </c>
      <c r="T356" s="309">
        <f>VLOOKUP(B356,RPT_BAO_HIEM!$B$5:$N$1004,11,FALSE)</f>
        <v>0</v>
      </c>
      <c r="U356" s="309">
        <f>VLOOKUP(B356,RPT_BAO_HIEM!$B$5:$N$1004,12,FALSE)</f>
        <v>0</v>
      </c>
      <c r="V356" s="309">
        <f>VLOOKUP(B356,RPT_BAO_HIEM!$B$5:$N$1004,13,FALSE)</f>
        <v>0</v>
      </c>
      <c r="W356" s="310">
        <f>VLOOKUP(B356,RPT_DOAN_PHI!$B$5:$H$913,7,FALSE)</f>
        <v>21372</v>
      </c>
      <c r="X356" s="309">
        <f>VLOOKUP(B356,RPT_THUE!$B$5:$H$916,7,FALSE)</f>
        <v>0</v>
      </c>
      <c r="Y356" s="309">
        <f t="shared" si="1"/>
        <v>21372</v>
      </c>
      <c r="Z356" s="311">
        <f t="shared" si="2"/>
        <v>2298858.7692307686</v>
      </c>
      <c r="AA356" s="311"/>
      <c r="AB356" s="311"/>
      <c r="AC356" s="311">
        <f t="shared" si="3"/>
        <v>2298858.7692307686</v>
      </c>
    </row>
    <row r="357" spans="1:29" ht="17.25" customHeight="1">
      <c r="A357" s="302">
        <f t="shared" si="4"/>
        <v>352</v>
      </c>
      <c r="B357" s="303">
        <f>GD_LCD_HS_LNS!B355</f>
        <v>10772</v>
      </c>
      <c r="C357" s="303" t="str">
        <f>GD_LCD_HS_LNS!C355</f>
        <v>Đậu Thị Hồng Nguyệt</v>
      </c>
      <c r="D357" s="303" t="str">
        <f>GD_LCD_HS_LNS!D355</f>
        <v>Nv VS MB</v>
      </c>
      <c r="E357" s="304">
        <f>VLOOKUP(B357,GD_LCD_HS_LNS!$B$4:$E$914,4,FALSE)</f>
        <v>3100000</v>
      </c>
      <c r="F357" s="305">
        <v>10520912391010</v>
      </c>
      <c r="G357" s="306">
        <f>VLOOKUP(B357,GD_CHAM_CONG!$C$6:$AN$912,38,FALSE)</f>
        <v>26</v>
      </c>
      <c r="H357" s="306">
        <f>VLOOKUP(B357,GD_CHAM_CONG!$C$6:$AS$912,39,FALSE)+VLOOKUP(B357,GD_CHAM_CONG!$C$6:$AS$912,40,FALSE)+VLOOKUP(B357,GD_CHAM_CONG!$C$6:$AS$912,41,FALSE)+VLOOKUP(B357,GD_CHAM_CONG!$C$6:$AS$912,42,FALSE)+VLOOKUP(B357,GD_CHAM_CONG!$C$6:$AS$912,43,FALSE)</f>
        <v>0</v>
      </c>
      <c r="I357" s="306">
        <f>VLOOKUP(B357,GD_CHAM_CONG!$C$6:$AV$912,44,FALSE)+VLOOKUP(B357,GD_CHAM_CONG!$C$6:$AV$912,45,FALSE)+VLOOKUP(B357,GD_CHAM_CONG!$C$6:$AV$912,46,FALSE)</f>
        <v>0</v>
      </c>
      <c r="J357" s="306">
        <f>VLOOKUP(B357,GD_CHAM_CONG!$C$6:$AW$912,47,FALSE)</f>
        <v>0</v>
      </c>
      <c r="K357" s="306">
        <f>VLOOKUP(B357,GD_CHAM_CONG!$C$6:$AZ$912,47,FALSE)+VLOOKUP(B357,GD_CHAM_CONG!$C$6:$AZ$912,48,FALSE)</f>
        <v>0</v>
      </c>
      <c r="L357" s="306">
        <f>VLOOKUP(B357,GD_CHAM_CONG!$C$6:$BF$912,50,FALSE)+VLOOKUP(B357,GD_CHAM_CONG!$C$6:$BF$912,51,FALSE)+VLOOKUP(B357,GD_CHAM_CONG!$C$6:$BF$912,52,FALSE)+VLOOKUP(B357,GD_CHAM_CONG!$C$6:$BF$912,53,FALSE)+VLOOKUP(B357,GD_CHAM_CONG!$C$6:$BF$912,54,FALSE)</f>
        <v>0</v>
      </c>
      <c r="M357" s="307">
        <f>VLOOKUP(B357,GD_CHAM_CONG!$C$1:$BJ$397,60,FALSE)</f>
        <v>1</v>
      </c>
      <c r="N357" s="308">
        <f>VLOOKUP(B357,RPT_LNS_LUONG_CHE_DO!$B$5:$BA$976,52,FALSE)</f>
        <v>7020000</v>
      </c>
      <c r="O357" s="308">
        <f>VLOOKUP(B357,RPT_LNS_LUONG_CHE_DO!$B$5:$CA$976,78,FALSE)</f>
        <v>0</v>
      </c>
      <c r="P357" s="308">
        <f>VLOOKUP(B357,RPT_PHU_CAP_TN!$B$5:$G$916,6,FALSE)</f>
        <v>0</v>
      </c>
      <c r="Q357" s="308">
        <f>VLOOKUP(B357,RPT_TIEN_AN_TRUA!$B$5:$I$957,8,FALSE)</f>
        <v>680000</v>
      </c>
      <c r="R357" s="308">
        <f>VLOOKUP(B357,RPT_LNS_LUONG_CHE_DO!$B$5:$CE$980,74,FALSE)+VLOOKUP(B357,RPT_LNS_LUONG_CHE_DO!$B$5:$CE$980,73,FALSE)</f>
        <v>0</v>
      </c>
      <c r="S357" s="308">
        <f t="shared" si="0"/>
        <v>7700000</v>
      </c>
      <c r="T357" s="309">
        <f>VLOOKUP(B357,RPT_BAO_HIEM!$B$5:$N$1004,11,FALSE)</f>
        <v>248000</v>
      </c>
      <c r="U357" s="309">
        <f>VLOOKUP(B357,RPT_BAO_HIEM!$B$5:$N$1004,12,FALSE)</f>
        <v>46500</v>
      </c>
      <c r="V357" s="309">
        <f>VLOOKUP(B357,RPT_BAO_HIEM!$B$5:$N$1004,13,FALSE)</f>
        <v>31000</v>
      </c>
      <c r="W357" s="310">
        <f>VLOOKUP(B357,RPT_DOAN_PHI!$B$5:$H$913,7,FALSE)</f>
        <v>70200</v>
      </c>
      <c r="X357" s="309">
        <f>VLOOKUP(B357,RPT_THUE!$B$5:$H$916,7,FALSE)</f>
        <v>0</v>
      </c>
      <c r="Y357" s="309">
        <f t="shared" si="1"/>
        <v>395700</v>
      </c>
      <c r="Z357" s="311">
        <f t="shared" si="2"/>
        <v>7304300</v>
      </c>
      <c r="AA357" s="311"/>
      <c r="AB357" s="311"/>
      <c r="AC357" s="311">
        <f t="shared" si="3"/>
        <v>7304300</v>
      </c>
    </row>
    <row r="358" spans="1:29" ht="17.25" customHeight="1">
      <c r="A358" s="302">
        <f t="shared" si="4"/>
        <v>353</v>
      </c>
      <c r="B358" s="303">
        <f>GD_LCD_HS_LNS!B356</f>
        <v>10773</v>
      </c>
      <c r="C358" s="303" t="str">
        <f>GD_LCD_HS_LNS!C356</f>
        <v>Nguyễn Thị Mến</v>
      </c>
      <c r="D358" s="303" t="str">
        <f>GD_LCD_HS_LNS!D356</f>
        <v>Nv VS MB</v>
      </c>
      <c r="E358" s="304">
        <f>VLOOKUP(B358,GD_LCD_HS_LNS!$B$4:$E$914,4,FALSE)</f>
        <v>3100000</v>
      </c>
      <c r="F358" s="305">
        <v>10520052686018</v>
      </c>
      <c r="G358" s="306">
        <f>VLOOKUP(B358,GD_CHAM_CONG!$C$6:$AN$912,38,FALSE)</f>
        <v>26</v>
      </c>
      <c r="H358" s="306">
        <f>VLOOKUP(B358,GD_CHAM_CONG!$C$6:$AS$912,39,FALSE)+VLOOKUP(B358,GD_CHAM_CONG!$C$6:$AS$912,40,FALSE)+VLOOKUP(B358,GD_CHAM_CONG!$C$6:$AS$912,41,FALSE)+VLOOKUP(B358,GD_CHAM_CONG!$C$6:$AS$912,42,FALSE)+VLOOKUP(B358,GD_CHAM_CONG!$C$6:$AS$912,43,FALSE)</f>
        <v>0</v>
      </c>
      <c r="I358" s="306">
        <f>VLOOKUP(B358,GD_CHAM_CONG!$C$6:$AV$912,44,FALSE)+VLOOKUP(B358,GD_CHAM_CONG!$C$6:$AV$912,45,FALSE)+VLOOKUP(B358,GD_CHAM_CONG!$C$6:$AV$912,46,FALSE)</f>
        <v>0</v>
      </c>
      <c r="J358" s="306">
        <f>VLOOKUP(B358,GD_CHAM_CONG!$C$6:$AW$912,47,FALSE)</f>
        <v>0</v>
      </c>
      <c r="K358" s="306">
        <f>VLOOKUP(B358,GD_CHAM_CONG!$C$6:$AZ$912,47,FALSE)+VLOOKUP(B358,GD_CHAM_CONG!$C$6:$AZ$912,48,FALSE)</f>
        <v>0</v>
      </c>
      <c r="L358" s="306">
        <f>VLOOKUP(B358,GD_CHAM_CONG!$C$6:$BF$912,50,FALSE)+VLOOKUP(B358,GD_CHAM_CONG!$C$6:$BF$912,51,FALSE)+VLOOKUP(B358,GD_CHAM_CONG!$C$6:$BF$912,52,FALSE)+VLOOKUP(B358,GD_CHAM_CONG!$C$6:$BF$912,53,FALSE)+VLOOKUP(B358,GD_CHAM_CONG!$C$6:$BF$912,54,FALSE)</f>
        <v>0</v>
      </c>
      <c r="M358" s="307">
        <f>VLOOKUP(B358,GD_CHAM_CONG!$C$1:$BJ$397,60,FALSE)</f>
        <v>1</v>
      </c>
      <c r="N358" s="308">
        <f>VLOOKUP(B358,RPT_LNS_LUONG_CHE_DO!$B$5:$BA$976,52,FALSE)</f>
        <v>7425000</v>
      </c>
      <c r="O358" s="308">
        <f>VLOOKUP(B358,RPT_LNS_LUONG_CHE_DO!$B$5:$CA$976,78,FALSE)</f>
        <v>0</v>
      </c>
      <c r="P358" s="308">
        <f>VLOOKUP(B358,RPT_PHU_CAP_TN!$B$5:$G$916,6,FALSE)</f>
        <v>155000</v>
      </c>
      <c r="Q358" s="308">
        <f>VLOOKUP(B358,RPT_TIEN_AN_TRUA!$B$5:$I$957,8,FALSE)</f>
        <v>680000</v>
      </c>
      <c r="R358" s="308">
        <f>VLOOKUP(B358,RPT_LNS_LUONG_CHE_DO!$B$5:$CE$980,74,FALSE)+VLOOKUP(B358,RPT_LNS_LUONG_CHE_DO!$B$5:$CE$980,73,FALSE)</f>
        <v>0</v>
      </c>
      <c r="S358" s="308">
        <f t="shared" si="0"/>
        <v>8260000</v>
      </c>
      <c r="T358" s="309">
        <f>VLOOKUP(B358,RPT_BAO_HIEM!$B$5:$N$1004,11,FALSE)</f>
        <v>248000</v>
      </c>
      <c r="U358" s="309">
        <f>VLOOKUP(B358,RPT_BAO_HIEM!$B$5:$N$1004,12,FALSE)</f>
        <v>46500</v>
      </c>
      <c r="V358" s="309">
        <f>VLOOKUP(B358,RPT_BAO_HIEM!$B$5:$N$1004,13,FALSE)</f>
        <v>31000</v>
      </c>
      <c r="W358" s="310">
        <f>VLOOKUP(B358,RPT_DOAN_PHI!$B$5:$H$913,7,FALSE)</f>
        <v>75800</v>
      </c>
      <c r="X358" s="309">
        <f>VLOOKUP(B358,RPT_THUE!$B$5:$H$916,7,FALSE)</f>
        <v>0</v>
      </c>
      <c r="Y358" s="309">
        <f t="shared" si="1"/>
        <v>401300</v>
      </c>
      <c r="Z358" s="311">
        <f t="shared" si="2"/>
        <v>7858700</v>
      </c>
      <c r="AA358" s="311"/>
      <c r="AB358" s="311"/>
      <c r="AC358" s="311">
        <f t="shared" si="3"/>
        <v>7858700</v>
      </c>
    </row>
    <row r="359" spans="1:29" ht="17.25" customHeight="1">
      <c r="A359" s="302">
        <f t="shared" si="4"/>
        <v>354</v>
      </c>
      <c r="B359" s="303">
        <f>GD_LCD_HS_LNS!B357</f>
        <v>10774</v>
      </c>
      <c r="C359" s="303" t="str">
        <f>GD_LCD_HS_LNS!C357</f>
        <v>Lò Thị Phượng</v>
      </c>
      <c r="D359" s="303" t="str">
        <f>GD_LCD_HS_LNS!D357</f>
        <v>Nv VS MB</v>
      </c>
      <c r="E359" s="304">
        <f>VLOOKUP(B359,GD_LCD_HS_LNS!$B$4:$E$914,4,FALSE)</f>
        <v>3100000</v>
      </c>
      <c r="F359" s="305">
        <v>10523608618016</v>
      </c>
      <c r="G359" s="306">
        <f>VLOOKUP(B359,GD_CHAM_CONG!$C$6:$AN$912,38,FALSE)</f>
        <v>26</v>
      </c>
      <c r="H359" s="306">
        <f>VLOOKUP(B359,GD_CHAM_CONG!$C$6:$AS$912,39,FALSE)+VLOOKUP(B359,GD_CHAM_CONG!$C$6:$AS$912,40,FALSE)+VLOOKUP(B359,GD_CHAM_CONG!$C$6:$AS$912,41,FALSE)+VLOOKUP(B359,GD_CHAM_CONG!$C$6:$AS$912,42,FALSE)+VLOOKUP(B359,GD_CHAM_CONG!$C$6:$AS$912,43,FALSE)</f>
        <v>0</v>
      </c>
      <c r="I359" s="306">
        <f>VLOOKUP(B359,GD_CHAM_CONG!$C$6:$AV$912,44,FALSE)+VLOOKUP(B359,GD_CHAM_CONG!$C$6:$AV$912,45,FALSE)+VLOOKUP(B359,GD_CHAM_CONG!$C$6:$AV$912,46,FALSE)</f>
        <v>0</v>
      </c>
      <c r="J359" s="306">
        <f>VLOOKUP(B359,GD_CHAM_CONG!$C$6:$AW$912,47,FALSE)</f>
        <v>0</v>
      </c>
      <c r="K359" s="306">
        <f>VLOOKUP(B359,GD_CHAM_CONG!$C$6:$AZ$912,47,FALSE)+VLOOKUP(B359,GD_CHAM_CONG!$C$6:$AZ$912,48,FALSE)</f>
        <v>0</v>
      </c>
      <c r="L359" s="306">
        <f>VLOOKUP(B359,GD_CHAM_CONG!$C$6:$BF$912,50,FALSE)+VLOOKUP(B359,GD_CHAM_CONG!$C$6:$BF$912,51,FALSE)+VLOOKUP(B359,GD_CHAM_CONG!$C$6:$BF$912,52,FALSE)+VLOOKUP(B359,GD_CHAM_CONG!$C$6:$BF$912,53,FALSE)+VLOOKUP(B359,GD_CHAM_CONG!$C$6:$BF$912,54,FALSE)</f>
        <v>0</v>
      </c>
      <c r="M359" s="307">
        <f>VLOOKUP(B359,GD_CHAM_CONG!$C$1:$BJ$397,60,FALSE)</f>
        <v>1</v>
      </c>
      <c r="N359" s="308">
        <f>VLOOKUP(B359,RPT_LNS_LUONG_CHE_DO!$B$5:$BA$976,52,FALSE)</f>
        <v>7020000</v>
      </c>
      <c r="O359" s="308">
        <f>VLOOKUP(B359,RPT_LNS_LUONG_CHE_DO!$B$5:$CA$976,78,FALSE)</f>
        <v>0</v>
      </c>
      <c r="P359" s="308">
        <f>VLOOKUP(B359,RPT_PHU_CAP_TN!$B$5:$G$916,6,FALSE)</f>
        <v>0</v>
      </c>
      <c r="Q359" s="308">
        <f>VLOOKUP(B359,RPT_TIEN_AN_TRUA!$B$5:$I$957,8,FALSE)</f>
        <v>680000</v>
      </c>
      <c r="R359" s="308">
        <f>VLOOKUP(B359,RPT_LNS_LUONG_CHE_DO!$B$5:$CE$980,74,FALSE)+VLOOKUP(B359,RPT_LNS_LUONG_CHE_DO!$B$5:$CE$980,73,FALSE)</f>
        <v>0</v>
      </c>
      <c r="S359" s="308">
        <f t="shared" si="0"/>
        <v>7700000</v>
      </c>
      <c r="T359" s="309">
        <f>VLOOKUP(B359,RPT_BAO_HIEM!$B$5:$N$1004,11,FALSE)</f>
        <v>248000</v>
      </c>
      <c r="U359" s="309">
        <f>VLOOKUP(B359,RPT_BAO_HIEM!$B$5:$N$1004,12,FALSE)</f>
        <v>46500</v>
      </c>
      <c r="V359" s="309">
        <f>VLOOKUP(B359,RPT_BAO_HIEM!$B$5:$N$1004,13,FALSE)</f>
        <v>31000</v>
      </c>
      <c r="W359" s="310">
        <f>VLOOKUP(B359,RPT_DOAN_PHI!$B$5:$H$913,7,FALSE)</f>
        <v>70200</v>
      </c>
      <c r="X359" s="309">
        <f>VLOOKUP(B359,RPT_THUE!$B$5:$H$916,7,FALSE)</f>
        <v>0</v>
      </c>
      <c r="Y359" s="309">
        <f t="shared" si="1"/>
        <v>395700</v>
      </c>
      <c r="Z359" s="311">
        <f t="shared" si="2"/>
        <v>7304300</v>
      </c>
      <c r="AA359" s="311"/>
      <c r="AB359" s="311"/>
      <c r="AC359" s="311">
        <f t="shared" si="3"/>
        <v>7304300</v>
      </c>
    </row>
    <row r="360" spans="1:29" ht="17.25" customHeight="1">
      <c r="A360" s="302">
        <f t="shared" si="4"/>
        <v>355</v>
      </c>
      <c r="B360" s="303">
        <f>GD_LCD_HS_LNS!B358</f>
        <v>10775</v>
      </c>
      <c r="C360" s="303" t="str">
        <f>GD_LCD_HS_LNS!C358</f>
        <v>Đặng Thị Thu Hường</v>
      </c>
      <c r="D360" s="303" t="str">
        <f>GD_LCD_HS_LNS!D358</f>
        <v>Nv VS MB</v>
      </c>
      <c r="E360" s="304">
        <f>VLOOKUP(B360,GD_LCD_HS_LNS!$B$4:$E$914,4,FALSE)</f>
        <v>4456000</v>
      </c>
      <c r="F360" s="305">
        <v>10522161456017</v>
      </c>
      <c r="G360" s="306">
        <f>VLOOKUP(B360,GD_CHAM_CONG!$C$6:$AN$912,38,FALSE)</f>
        <v>26</v>
      </c>
      <c r="H360" s="306">
        <f>VLOOKUP(B360,GD_CHAM_CONG!$C$6:$AS$912,39,FALSE)+VLOOKUP(B360,GD_CHAM_CONG!$C$6:$AS$912,40,FALSE)+VLOOKUP(B360,GD_CHAM_CONG!$C$6:$AS$912,41,FALSE)+VLOOKUP(B360,GD_CHAM_CONG!$C$6:$AS$912,42,FALSE)+VLOOKUP(B360,GD_CHAM_CONG!$C$6:$AS$912,43,FALSE)</f>
        <v>0</v>
      </c>
      <c r="I360" s="306">
        <f>VLOOKUP(B360,GD_CHAM_CONG!$C$6:$AV$912,44,FALSE)+VLOOKUP(B360,GD_CHAM_CONG!$C$6:$AV$912,45,FALSE)+VLOOKUP(B360,GD_CHAM_CONG!$C$6:$AV$912,46,FALSE)</f>
        <v>0</v>
      </c>
      <c r="J360" s="306">
        <f>VLOOKUP(B360,GD_CHAM_CONG!$C$6:$AW$912,47,FALSE)</f>
        <v>0</v>
      </c>
      <c r="K360" s="306">
        <f>VLOOKUP(B360,GD_CHAM_CONG!$C$6:$AZ$912,47,FALSE)+VLOOKUP(B360,GD_CHAM_CONG!$C$6:$AZ$912,48,FALSE)</f>
        <v>0</v>
      </c>
      <c r="L360" s="306">
        <f>VLOOKUP(B360,GD_CHAM_CONG!$C$6:$BF$912,50,FALSE)+VLOOKUP(B360,GD_CHAM_CONG!$C$6:$BF$912,51,FALSE)+VLOOKUP(B360,GD_CHAM_CONG!$C$6:$BF$912,52,FALSE)+VLOOKUP(B360,GD_CHAM_CONG!$C$6:$BF$912,53,FALSE)+VLOOKUP(B360,GD_CHAM_CONG!$C$6:$BF$912,54,FALSE)</f>
        <v>0</v>
      </c>
      <c r="M360" s="307">
        <f>VLOOKUP(B360,GD_CHAM_CONG!$C$1:$BJ$397,60,FALSE)</f>
        <v>1</v>
      </c>
      <c r="N360" s="308">
        <f>VLOOKUP(B360,RPT_LNS_LUONG_CHE_DO!$B$5:$BA$976,52,FALSE)</f>
        <v>7875000</v>
      </c>
      <c r="O360" s="308">
        <f>VLOOKUP(B360,RPT_LNS_LUONG_CHE_DO!$B$5:$CA$976,78,FALSE)</f>
        <v>0</v>
      </c>
      <c r="P360" s="308">
        <f>VLOOKUP(B360,RPT_PHU_CAP_TN!$B$5:$G$916,6,FALSE)</f>
        <v>0</v>
      </c>
      <c r="Q360" s="308">
        <f>VLOOKUP(B360,RPT_TIEN_AN_TRUA!$B$5:$I$957,8,FALSE)</f>
        <v>680000</v>
      </c>
      <c r="R360" s="308">
        <f>VLOOKUP(B360,RPT_LNS_LUONG_CHE_DO!$B$5:$CE$980,74,FALSE)+VLOOKUP(B360,RPT_LNS_LUONG_CHE_DO!$B$5:$CE$980,73,FALSE)</f>
        <v>0</v>
      </c>
      <c r="S360" s="308">
        <f t="shared" si="0"/>
        <v>8555000</v>
      </c>
      <c r="T360" s="309">
        <f>VLOOKUP(B360,RPT_BAO_HIEM!$B$5:$N$1004,11,FALSE)</f>
        <v>356480</v>
      </c>
      <c r="U360" s="309">
        <f>VLOOKUP(B360,RPT_BAO_HIEM!$B$5:$N$1004,12,FALSE)</f>
        <v>66840</v>
      </c>
      <c r="V360" s="309">
        <f>VLOOKUP(B360,RPT_BAO_HIEM!$B$5:$N$1004,13,FALSE)</f>
        <v>44560</v>
      </c>
      <c r="W360" s="310">
        <f>VLOOKUP(B360,RPT_DOAN_PHI!$B$5:$H$913,7,FALSE)</f>
        <v>78750</v>
      </c>
      <c r="X360" s="309">
        <f>VLOOKUP(B360,RPT_THUE!$B$5:$H$916,7,FALSE)</f>
        <v>0</v>
      </c>
      <c r="Y360" s="309">
        <f t="shared" si="1"/>
        <v>546630</v>
      </c>
      <c r="Z360" s="311">
        <f t="shared" si="2"/>
        <v>8008370</v>
      </c>
      <c r="AA360" s="311"/>
      <c r="AB360" s="311"/>
      <c r="AC360" s="311">
        <f t="shared" si="3"/>
        <v>8008370</v>
      </c>
    </row>
    <row r="361" spans="1:29" ht="17.25" customHeight="1">
      <c r="A361" s="302">
        <f t="shared" si="4"/>
        <v>356</v>
      </c>
      <c r="B361" s="303">
        <f>GD_LCD_HS_LNS!B359</f>
        <v>10776</v>
      </c>
      <c r="C361" s="303" t="str">
        <f>GD_LCD_HS_LNS!C359</f>
        <v>Nguyễn Thị Thu</v>
      </c>
      <c r="D361" s="303" t="str">
        <f>GD_LCD_HS_LNS!D359</f>
        <v>Nv VS MB</v>
      </c>
      <c r="E361" s="304">
        <f>VLOOKUP(B361,GD_LCD_HS_LNS!$B$4:$E$914,4,FALSE)</f>
        <v>3100000</v>
      </c>
      <c r="F361" s="305">
        <v>10521482614017</v>
      </c>
      <c r="G361" s="306">
        <f>VLOOKUP(B361,GD_CHAM_CONG!$C$6:$AN$912,38,FALSE)</f>
        <v>0</v>
      </c>
      <c r="H361" s="306">
        <f>VLOOKUP(B361,GD_CHAM_CONG!$C$6:$AS$912,39,FALSE)+VLOOKUP(B361,GD_CHAM_CONG!$C$6:$AS$912,40,FALSE)+VLOOKUP(B361,GD_CHAM_CONG!$C$6:$AS$912,41,FALSE)+VLOOKUP(B361,GD_CHAM_CONG!$C$6:$AS$912,42,FALSE)+VLOOKUP(B361,GD_CHAM_CONG!$C$6:$AS$912,43,FALSE)</f>
        <v>0</v>
      </c>
      <c r="I361" s="306">
        <f>VLOOKUP(B361,GD_CHAM_CONG!$C$6:$AV$912,44,FALSE)+VLOOKUP(B361,GD_CHAM_CONG!$C$6:$AV$912,45,FALSE)+VLOOKUP(B361,GD_CHAM_CONG!$C$6:$AV$912,46,FALSE)</f>
        <v>26</v>
      </c>
      <c r="J361" s="306">
        <f>VLOOKUP(B361,GD_CHAM_CONG!$C$6:$AW$912,47,FALSE)</f>
        <v>0</v>
      </c>
      <c r="K361" s="306">
        <f>VLOOKUP(B361,GD_CHAM_CONG!$C$6:$AZ$912,47,FALSE)+VLOOKUP(B361,GD_CHAM_CONG!$C$6:$AZ$912,48,FALSE)</f>
        <v>0</v>
      </c>
      <c r="L361" s="306">
        <f>VLOOKUP(B361,GD_CHAM_CONG!$C$6:$BF$912,50,FALSE)+VLOOKUP(B361,GD_CHAM_CONG!$C$6:$BF$912,51,FALSE)+VLOOKUP(B361,GD_CHAM_CONG!$C$6:$BF$912,52,FALSE)+VLOOKUP(B361,GD_CHAM_CONG!$C$6:$BF$912,53,FALSE)+VLOOKUP(B361,GD_CHAM_CONG!$C$6:$BF$912,54,FALSE)</f>
        <v>0</v>
      </c>
      <c r="M361" s="307">
        <f>VLOOKUP(B361,GD_CHAM_CONG!$C$1:$BJ$397,60,FALSE)</f>
        <v>1</v>
      </c>
      <c r="N361" s="308">
        <f>VLOOKUP(B361,RPT_LNS_LUONG_CHE_DO!$B$5:$BA$976,52,FALSE)</f>
        <v>702000.00000000012</v>
      </c>
      <c r="O361" s="308">
        <f>VLOOKUP(B361,RPT_LNS_LUONG_CHE_DO!$B$5:$CA$976,78,FALSE)</f>
        <v>0</v>
      </c>
      <c r="P361" s="308">
        <f>VLOOKUP(B361,RPT_PHU_CAP_TN!$B$5:$G$916,6,FALSE)</f>
        <v>0</v>
      </c>
      <c r="Q361" s="308">
        <f>VLOOKUP(B361,RPT_TIEN_AN_TRUA!$B$5:$I$957,8,FALSE)</f>
        <v>0</v>
      </c>
      <c r="R361" s="308">
        <f>VLOOKUP(B361,RPT_LNS_LUONG_CHE_DO!$B$5:$CE$980,74,FALSE)+VLOOKUP(B361,RPT_LNS_LUONG_CHE_DO!$B$5:$CE$980,73,FALSE)</f>
        <v>0</v>
      </c>
      <c r="S361" s="308">
        <f t="shared" si="0"/>
        <v>702000.00000000012</v>
      </c>
      <c r="T361" s="309">
        <f>VLOOKUP(B361,RPT_BAO_HIEM!$B$5:$N$1004,11,FALSE)</f>
        <v>0</v>
      </c>
      <c r="U361" s="309">
        <f>VLOOKUP(B361,RPT_BAO_HIEM!$B$5:$N$1004,12,FALSE)</f>
        <v>0</v>
      </c>
      <c r="V361" s="309">
        <f>VLOOKUP(B361,RPT_BAO_HIEM!$B$5:$N$1004,13,FALSE)</f>
        <v>0</v>
      </c>
      <c r="W361" s="310">
        <f>VLOOKUP(B361,RPT_DOAN_PHI!$B$5:$H$913,7,FALSE)</f>
        <v>7020</v>
      </c>
      <c r="X361" s="309">
        <f>VLOOKUP(B361,RPT_THUE!$B$5:$H$916,7,FALSE)</f>
        <v>0</v>
      </c>
      <c r="Y361" s="309">
        <f t="shared" si="1"/>
        <v>7020</v>
      </c>
      <c r="Z361" s="311">
        <f t="shared" si="2"/>
        <v>694980.00000000012</v>
      </c>
      <c r="AA361" s="311"/>
      <c r="AB361" s="311"/>
      <c r="AC361" s="311">
        <f t="shared" si="3"/>
        <v>694980.00000000012</v>
      </c>
    </row>
    <row r="362" spans="1:29" ht="17.25" customHeight="1">
      <c r="A362" s="302">
        <f t="shared" si="4"/>
        <v>357</v>
      </c>
      <c r="B362" s="303">
        <f>GD_LCD_HS_LNS!B360</f>
        <v>10777</v>
      </c>
      <c r="C362" s="303" t="str">
        <f>GD_LCD_HS_LNS!C360</f>
        <v>Nguyễn Thị Lý</v>
      </c>
      <c r="D362" s="303" t="str">
        <f>GD_LCD_HS_LNS!D360</f>
        <v>Nv VS MB</v>
      </c>
      <c r="E362" s="304">
        <f>VLOOKUP(B362,GD_LCD_HS_LNS!$B$4:$E$914,4,FALSE)</f>
        <v>3100000</v>
      </c>
      <c r="F362" s="305">
        <v>10523608658018</v>
      </c>
      <c r="G362" s="306">
        <f>VLOOKUP(B362,GD_CHAM_CONG!$C$6:$AN$912,38,FALSE)</f>
        <v>26</v>
      </c>
      <c r="H362" s="306">
        <f>VLOOKUP(B362,GD_CHAM_CONG!$C$6:$AS$912,39,FALSE)+VLOOKUP(B362,GD_CHAM_CONG!$C$6:$AS$912,40,FALSE)+VLOOKUP(B362,GD_CHAM_CONG!$C$6:$AS$912,41,FALSE)+VLOOKUP(B362,GD_CHAM_CONG!$C$6:$AS$912,42,FALSE)+VLOOKUP(B362,GD_CHAM_CONG!$C$6:$AS$912,43,FALSE)</f>
        <v>0</v>
      </c>
      <c r="I362" s="306">
        <f>VLOOKUP(B362,GD_CHAM_CONG!$C$6:$AV$912,44,FALSE)+VLOOKUP(B362,GD_CHAM_CONG!$C$6:$AV$912,45,FALSE)+VLOOKUP(B362,GD_CHAM_CONG!$C$6:$AV$912,46,FALSE)</f>
        <v>0</v>
      </c>
      <c r="J362" s="306">
        <f>VLOOKUP(B362,GD_CHAM_CONG!$C$6:$AW$912,47,FALSE)</f>
        <v>0</v>
      </c>
      <c r="K362" s="306">
        <f>VLOOKUP(B362,GD_CHAM_CONG!$C$6:$AZ$912,47,FALSE)+VLOOKUP(B362,GD_CHAM_CONG!$C$6:$AZ$912,48,FALSE)</f>
        <v>0</v>
      </c>
      <c r="L362" s="306">
        <f>VLOOKUP(B362,GD_CHAM_CONG!$C$6:$BF$912,50,FALSE)+VLOOKUP(B362,GD_CHAM_CONG!$C$6:$BF$912,51,FALSE)+VLOOKUP(B362,GD_CHAM_CONG!$C$6:$BF$912,52,FALSE)+VLOOKUP(B362,GD_CHAM_CONG!$C$6:$BF$912,53,FALSE)+VLOOKUP(B362,GD_CHAM_CONG!$C$6:$BF$912,54,FALSE)</f>
        <v>0</v>
      </c>
      <c r="M362" s="307">
        <f>VLOOKUP(B362,GD_CHAM_CONG!$C$1:$BJ$397,60,FALSE)</f>
        <v>1</v>
      </c>
      <c r="N362" s="308">
        <f>VLOOKUP(B362,RPT_LNS_LUONG_CHE_DO!$B$5:$BA$976,52,FALSE)</f>
        <v>7020000</v>
      </c>
      <c r="O362" s="308">
        <f>VLOOKUP(B362,RPT_LNS_LUONG_CHE_DO!$B$5:$CA$976,78,FALSE)</f>
        <v>0</v>
      </c>
      <c r="P362" s="308">
        <f>VLOOKUP(B362,RPT_PHU_CAP_TN!$B$5:$G$916,6,FALSE)</f>
        <v>0</v>
      </c>
      <c r="Q362" s="308">
        <f>VLOOKUP(B362,RPT_TIEN_AN_TRUA!$B$5:$I$957,8,FALSE)</f>
        <v>680000</v>
      </c>
      <c r="R362" s="308">
        <f>VLOOKUP(B362,RPT_LNS_LUONG_CHE_DO!$B$5:$CE$980,74,FALSE)+VLOOKUP(B362,RPT_LNS_LUONG_CHE_DO!$B$5:$CE$980,73,FALSE)</f>
        <v>0</v>
      </c>
      <c r="S362" s="308">
        <f t="shared" si="0"/>
        <v>7700000</v>
      </c>
      <c r="T362" s="309">
        <f>VLOOKUP(B362,RPT_BAO_HIEM!$B$5:$N$1004,11,FALSE)</f>
        <v>248000</v>
      </c>
      <c r="U362" s="309">
        <f>VLOOKUP(B362,RPT_BAO_HIEM!$B$5:$N$1004,12,FALSE)</f>
        <v>46500</v>
      </c>
      <c r="V362" s="309">
        <f>VLOOKUP(B362,RPT_BAO_HIEM!$B$5:$N$1004,13,FALSE)</f>
        <v>31000</v>
      </c>
      <c r="W362" s="310">
        <f>VLOOKUP(B362,RPT_DOAN_PHI!$B$5:$H$913,7,FALSE)</f>
        <v>70200</v>
      </c>
      <c r="X362" s="309">
        <f>VLOOKUP(B362,RPT_THUE!$B$5:$H$916,7,FALSE)</f>
        <v>0</v>
      </c>
      <c r="Y362" s="309">
        <f t="shared" si="1"/>
        <v>395700</v>
      </c>
      <c r="Z362" s="311">
        <f t="shared" si="2"/>
        <v>7304300</v>
      </c>
      <c r="AA362" s="311"/>
      <c r="AB362" s="311"/>
      <c r="AC362" s="311">
        <f t="shared" si="3"/>
        <v>7304300</v>
      </c>
    </row>
    <row r="363" spans="1:29" ht="17.25" customHeight="1">
      <c r="A363" s="302">
        <f t="shared" si="4"/>
        <v>358</v>
      </c>
      <c r="B363" s="303">
        <f>GD_LCD_HS_LNS!B361</f>
        <v>10780</v>
      </c>
      <c r="C363" s="303" t="str">
        <f>GD_LCD_HS_LNS!C361</f>
        <v>Hoàng Hải Yến</v>
      </c>
      <c r="D363" s="303" t="str">
        <f>GD_LCD_HS_LNS!D361</f>
        <v>Nv VS MB</v>
      </c>
      <c r="E363" s="304">
        <f>VLOOKUP(B363,GD_LCD_HS_LNS!$B$4:$E$914,4,FALSE)</f>
        <v>3100000</v>
      </c>
      <c r="F363" s="305">
        <v>10523608711016</v>
      </c>
      <c r="G363" s="306">
        <f>VLOOKUP(B363,GD_CHAM_CONG!$C$6:$AN$912,38,FALSE)</f>
        <v>26</v>
      </c>
      <c r="H363" s="306">
        <f>VLOOKUP(B363,GD_CHAM_CONG!$C$6:$AS$912,39,FALSE)+VLOOKUP(B363,GD_CHAM_CONG!$C$6:$AS$912,40,FALSE)+VLOOKUP(B363,GD_CHAM_CONG!$C$6:$AS$912,41,FALSE)+VLOOKUP(B363,GD_CHAM_CONG!$C$6:$AS$912,42,FALSE)+VLOOKUP(B363,GD_CHAM_CONG!$C$6:$AS$912,43,FALSE)</f>
        <v>0</v>
      </c>
      <c r="I363" s="306">
        <f>VLOOKUP(B363,GD_CHAM_CONG!$C$6:$AV$912,44,FALSE)+VLOOKUP(B363,GD_CHAM_CONG!$C$6:$AV$912,45,FALSE)+VLOOKUP(B363,GD_CHAM_CONG!$C$6:$AV$912,46,FALSE)</f>
        <v>0</v>
      </c>
      <c r="J363" s="306">
        <f>VLOOKUP(B363,GD_CHAM_CONG!$C$6:$AW$912,47,FALSE)</f>
        <v>0</v>
      </c>
      <c r="K363" s="306">
        <f>VLOOKUP(B363,GD_CHAM_CONG!$C$6:$AZ$912,47,FALSE)+VLOOKUP(B363,GD_CHAM_CONG!$C$6:$AZ$912,48,FALSE)</f>
        <v>0</v>
      </c>
      <c r="L363" s="306">
        <f>VLOOKUP(B363,GD_CHAM_CONG!$C$6:$BF$912,50,FALSE)+VLOOKUP(B363,GD_CHAM_CONG!$C$6:$BF$912,51,FALSE)+VLOOKUP(B363,GD_CHAM_CONG!$C$6:$BF$912,52,FALSE)+VLOOKUP(B363,GD_CHAM_CONG!$C$6:$BF$912,53,FALSE)+VLOOKUP(B363,GD_CHAM_CONG!$C$6:$BF$912,54,FALSE)</f>
        <v>0</v>
      </c>
      <c r="M363" s="307">
        <f>VLOOKUP(B363,GD_CHAM_CONG!$C$1:$BJ$397,60,FALSE)</f>
        <v>1</v>
      </c>
      <c r="N363" s="308">
        <f>VLOOKUP(B363,RPT_LNS_LUONG_CHE_DO!$B$5:$BA$976,52,FALSE)</f>
        <v>7020000</v>
      </c>
      <c r="O363" s="308">
        <f>VLOOKUP(B363,RPT_LNS_LUONG_CHE_DO!$B$5:$CA$976,78,FALSE)</f>
        <v>0</v>
      </c>
      <c r="P363" s="308">
        <f>VLOOKUP(B363,RPT_PHU_CAP_TN!$B$5:$G$916,6,FALSE)</f>
        <v>0</v>
      </c>
      <c r="Q363" s="308">
        <f>VLOOKUP(B363,RPT_TIEN_AN_TRUA!$B$5:$I$957,8,FALSE)</f>
        <v>680000</v>
      </c>
      <c r="R363" s="308">
        <f>VLOOKUP(B363,RPT_LNS_LUONG_CHE_DO!$B$5:$CE$980,74,FALSE)+VLOOKUP(B363,RPT_LNS_LUONG_CHE_DO!$B$5:$CE$980,73,FALSE)</f>
        <v>0</v>
      </c>
      <c r="S363" s="308">
        <f t="shared" si="0"/>
        <v>7700000</v>
      </c>
      <c r="T363" s="309">
        <f>VLOOKUP(B363,RPT_BAO_HIEM!$B$5:$N$1004,11,FALSE)</f>
        <v>248000</v>
      </c>
      <c r="U363" s="309">
        <f>VLOOKUP(B363,RPT_BAO_HIEM!$B$5:$N$1004,12,FALSE)</f>
        <v>46500</v>
      </c>
      <c r="V363" s="309">
        <f>VLOOKUP(B363,RPT_BAO_HIEM!$B$5:$N$1004,13,FALSE)</f>
        <v>31000</v>
      </c>
      <c r="W363" s="310">
        <f>VLOOKUP(B363,RPT_DOAN_PHI!$B$5:$H$913,7,FALSE)</f>
        <v>70200</v>
      </c>
      <c r="X363" s="309">
        <f>VLOOKUP(B363,RPT_THUE!$B$5:$H$916,7,FALSE)</f>
        <v>0</v>
      </c>
      <c r="Y363" s="309">
        <f t="shared" si="1"/>
        <v>395700</v>
      </c>
      <c r="Z363" s="311">
        <f t="shared" si="2"/>
        <v>7304300</v>
      </c>
      <c r="AA363" s="311"/>
      <c r="AB363" s="311"/>
      <c r="AC363" s="311">
        <f t="shared" si="3"/>
        <v>7304300</v>
      </c>
    </row>
    <row r="364" spans="1:29" ht="17.25" customHeight="1">
      <c r="A364" s="302">
        <f t="shared" si="4"/>
        <v>359</v>
      </c>
      <c r="B364" s="303">
        <f>GD_LCD_HS_LNS!B362</f>
        <v>10781</v>
      </c>
      <c r="C364" s="303" t="str">
        <f>GD_LCD_HS_LNS!C362</f>
        <v>Lê Phương Huyền</v>
      </c>
      <c r="D364" s="303" t="str">
        <f>GD_LCD_HS_LNS!D362</f>
        <v>Nv VS MB</v>
      </c>
      <c r="E364" s="304">
        <f>VLOOKUP(B364,GD_LCD_HS_LNS!$B$4:$E$914,4,FALSE)</f>
        <v>3100000</v>
      </c>
      <c r="F364" s="305">
        <v>10523608674013</v>
      </c>
      <c r="G364" s="306">
        <f>VLOOKUP(B364,GD_CHAM_CONG!$C$6:$AN$912,38,FALSE)</f>
        <v>26</v>
      </c>
      <c r="H364" s="306">
        <f>VLOOKUP(B364,GD_CHAM_CONG!$C$6:$AS$912,39,FALSE)+VLOOKUP(B364,GD_CHAM_CONG!$C$6:$AS$912,40,FALSE)+VLOOKUP(B364,GD_CHAM_CONG!$C$6:$AS$912,41,FALSE)+VLOOKUP(B364,GD_CHAM_CONG!$C$6:$AS$912,42,FALSE)+VLOOKUP(B364,GD_CHAM_CONG!$C$6:$AS$912,43,FALSE)</f>
        <v>0</v>
      </c>
      <c r="I364" s="306">
        <f>VLOOKUP(B364,GD_CHAM_CONG!$C$6:$AV$912,44,FALSE)+VLOOKUP(B364,GD_CHAM_CONG!$C$6:$AV$912,45,FALSE)+VLOOKUP(B364,GD_CHAM_CONG!$C$6:$AV$912,46,FALSE)</f>
        <v>0</v>
      </c>
      <c r="J364" s="306">
        <f>VLOOKUP(B364,GD_CHAM_CONG!$C$6:$AW$912,47,FALSE)</f>
        <v>0</v>
      </c>
      <c r="K364" s="306">
        <f>VLOOKUP(B364,GD_CHAM_CONG!$C$6:$AZ$912,47,FALSE)+VLOOKUP(B364,GD_CHAM_CONG!$C$6:$AZ$912,48,FALSE)</f>
        <v>0</v>
      </c>
      <c r="L364" s="306">
        <f>VLOOKUP(B364,GD_CHAM_CONG!$C$6:$BF$912,50,FALSE)+VLOOKUP(B364,GD_CHAM_CONG!$C$6:$BF$912,51,FALSE)+VLOOKUP(B364,GD_CHAM_CONG!$C$6:$BF$912,52,FALSE)+VLOOKUP(B364,GD_CHAM_CONG!$C$6:$BF$912,53,FALSE)+VLOOKUP(B364,GD_CHAM_CONG!$C$6:$BF$912,54,FALSE)</f>
        <v>0</v>
      </c>
      <c r="M364" s="307">
        <f>VLOOKUP(B364,GD_CHAM_CONG!$C$1:$BJ$397,60,FALSE)</f>
        <v>1</v>
      </c>
      <c r="N364" s="308">
        <f>VLOOKUP(B364,RPT_LNS_LUONG_CHE_DO!$B$5:$BA$976,52,FALSE)</f>
        <v>7020000</v>
      </c>
      <c r="O364" s="308">
        <f>VLOOKUP(B364,RPT_LNS_LUONG_CHE_DO!$B$5:$CA$976,78,FALSE)</f>
        <v>0</v>
      </c>
      <c r="P364" s="308">
        <f>VLOOKUP(B364,RPT_PHU_CAP_TN!$B$5:$G$916,6,FALSE)</f>
        <v>0</v>
      </c>
      <c r="Q364" s="308">
        <f>VLOOKUP(B364,RPT_TIEN_AN_TRUA!$B$5:$I$957,8,FALSE)</f>
        <v>680000</v>
      </c>
      <c r="R364" s="308">
        <f>VLOOKUP(B364,RPT_LNS_LUONG_CHE_DO!$B$5:$CE$980,74,FALSE)+VLOOKUP(B364,RPT_LNS_LUONG_CHE_DO!$B$5:$CE$980,73,FALSE)</f>
        <v>0</v>
      </c>
      <c r="S364" s="308">
        <f t="shared" si="0"/>
        <v>7700000</v>
      </c>
      <c r="T364" s="309">
        <f>VLOOKUP(B364,RPT_BAO_HIEM!$B$5:$N$1004,11,FALSE)</f>
        <v>248000</v>
      </c>
      <c r="U364" s="309">
        <f>VLOOKUP(B364,RPT_BAO_HIEM!$B$5:$N$1004,12,FALSE)</f>
        <v>46500</v>
      </c>
      <c r="V364" s="309">
        <f>VLOOKUP(B364,RPT_BAO_HIEM!$B$5:$N$1004,13,FALSE)</f>
        <v>31000</v>
      </c>
      <c r="W364" s="310">
        <f>VLOOKUP(B364,RPT_DOAN_PHI!$B$5:$H$913,7,FALSE)</f>
        <v>70200</v>
      </c>
      <c r="X364" s="309">
        <f>VLOOKUP(B364,RPT_THUE!$B$5:$H$916,7,FALSE)</f>
        <v>0</v>
      </c>
      <c r="Y364" s="309">
        <f t="shared" si="1"/>
        <v>395700</v>
      </c>
      <c r="Z364" s="311">
        <f t="shared" si="2"/>
        <v>7304300</v>
      </c>
      <c r="AA364" s="311"/>
      <c r="AB364" s="311"/>
      <c r="AC364" s="311">
        <f t="shared" si="3"/>
        <v>7304300</v>
      </c>
    </row>
    <row r="365" spans="1:29" ht="17.25" customHeight="1">
      <c r="A365" s="302">
        <f t="shared" si="4"/>
        <v>360</v>
      </c>
      <c r="B365" s="303">
        <f>GD_LCD_HS_LNS!B363</f>
        <v>10782</v>
      </c>
      <c r="C365" s="303" t="str">
        <f>GD_LCD_HS_LNS!C363</f>
        <v>Phạm Thị Lan Phương</v>
      </c>
      <c r="D365" s="303" t="str">
        <f>GD_LCD_HS_LNS!D363</f>
        <v>Nv VS MB</v>
      </c>
      <c r="E365" s="304">
        <f>VLOOKUP(B365,GD_LCD_HS_LNS!$B$4:$E$914,4,FALSE)</f>
        <v>3100000</v>
      </c>
      <c r="F365" s="305">
        <v>19020205572017</v>
      </c>
      <c r="G365" s="306">
        <f>VLOOKUP(B365,GD_CHAM_CONG!$C$6:$AN$912,38,FALSE)</f>
        <v>26</v>
      </c>
      <c r="H365" s="306">
        <f>VLOOKUP(B365,GD_CHAM_CONG!$C$6:$AS$912,39,FALSE)+VLOOKUP(B365,GD_CHAM_CONG!$C$6:$AS$912,40,FALSE)+VLOOKUP(B365,GD_CHAM_CONG!$C$6:$AS$912,41,FALSE)+VLOOKUP(B365,GD_CHAM_CONG!$C$6:$AS$912,42,FALSE)+VLOOKUP(B365,GD_CHAM_CONG!$C$6:$AS$912,43,FALSE)</f>
        <v>0</v>
      </c>
      <c r="I365" s="306">
        <f>VLOOKUP(B365,GD_CHAM_CONG!$C$6:$AV$912,44,FALSE)+VLOOKUP(B365,GD_CHAM_CONG!$C$6:$AV$912,45,FALSE)+VLOOKUP(B365,GD_CHAM_CONG!$C$6:$AV$912,46,FALSE)</f>
        <v>0</v>
      </c>
      <c r="J365" s="306">
        <f>VLOOKUP(B365,GD_CHAM_CONG!$C$6:$AW$912,47,FALSE)</f>
        <v>0</v>
      </c>
      <c r="K365" s="306">
        <f>VLOOKUP(B365,GD_CHAM_CONG!$C$6:$AZ$912,47,FALSE)+VLOOKUP(B365,GD_CHAM_CONG!$C$6:$AZ$912,48,FALSE)</f>
        <v>0</v>
      </c>
      <c r="L365" s="306">
        <f>VLOOKUP(B365,GD_CHAM_CONG!$C$6:$BF$912,50,FALSE)+VLOOKUP(B365,GD_CHAM_CONG!$C$6:$BF$912,51,FALSE)+VLOOKUP(B365,GD_CHAM_CONG!$C$6:$BF$912,52,FALSE)+VLOOKUP(B365,GD_CHAM_CONG!$C$6:$BF$912,53,FALSE)+VLOOKUP(B365,GD_CHAM_CONG!$C$6:$BF$912,54,FALSE)</f>
        <v>0</v>
      </c>
      <c r="M365" s="307">
        <f>VLOOKUP(B365,GD_CHAM_CONG!$C$1:$BJ$397,60,FALSE)</f>
        <v>1</v>
      </c>
      <c r="N365" s="308">
        <f>VLOOKUP(B365,RPT_LNS_LUONG_CHE_DO!$B$5:$BA$976,52,FALSE)</f>
        <v>6615000</v>
      </c>
      <c r="O365" s="308">
        <f>VLOOKUP(B365,RPT_LNS_LUONG_CHE_DO!$B$5:$CA$976,78,FALSE)</f>
        <v>0</v>
      </c>
      <c r="P365" s="308">
        <f>VLOOKUP(B365,RPT_PHU_CAP_TN!$B$5:$G$916,6,FALSE)</f>
        <v>0</v>
      </c>
      <c r="Q365" s="308">
        <f>VLOOKUP(B365,RPT_TIEN_AN_TRUA!$B$5:$I$957,8,FALSE)</f>
        <v>680000</v>
      </c>
      <c r="R365" s="308">
        <f>VLOOKUP(B365,RPT_LNS_LUONG_CHE_DO!$B$5:$CE$980,74,FALSE)+VLOOKUP(B365,RPT_LNS_LUONG_CHE_DO!$B$5:$CE$980,73,FALSE)</f>
        <v>0</v>
      </c>
      <c r="S365" s="308">
        <f t="shared" si="0"/>
        <v>7295000</v>
      </c>
      <c r="T365" s="309">
        <f>VLOOKUP(B365,RPT_BAO_HIEM!$B$5:$N$1004,11,FALSE)</f>
        <v>248000</v>
      </c>
      <c r="U365" s="309">
        <f>VLOOKUP(B365,RPT_BAO_HIEM!$B$5:$N$1004,12,FALSE)</f>
        <v>46500</v>
      </c>
      <c r="V365" s="309">
        <f>VLOOKUP(B365,RPT_BAO_HIEM!$B$5:$N$1004,13,FALSE)</f>
        <v>31000</v>
      </c>
      <c r="W365" s="310">
        <f>VLOOKUP(B365,RPT_DOAN_PHI!$B$5:$H$913,7,FALSE)</f>
        <v>66150</v>
      </c>
      <c r="X365" s="309">
        <f>VLOOKUP(B365,RPT_THUE!$B$5:$H$916,7,FALSE)</f>
        <v>0</v>
      </c>
      <c r="Y365" s="309">
        <f t="shared" si="1"/>
        <v>391650</v>
      </c>
      <c r="Z365" s="311">
        <f t="shared" si="2"/>
        <v>6903350</v>
      </c>
      <c r="AA365" s="311"/>
      <c r="AB365" s="311"/>
      <c r="AC365" s="311">
        <f t="shared" si="3"/>
        <v>6903350</v>
      </c>
    </row>
    <row r="366" spans="1:29" ht="17.25" customHeight="1">
      <c r="A366" s="302">
        <f t="shared" si="4"/>
        <v>361</v>
      </c>
      <c r="B366" s="303">
        <f>GD_LCD_HS_LNS!B364</f>
        <v>10783</v>
      </c>
      <c r="C366" s="303" t="str">
        <f>GD_LCD_HS_LNS!C364</f>
        <v>Phạm Thị Thúy Ngà</v>
      </c>
      <c r="D366" s="303" t="str">
        <f>GD_LCD_HS_LNS!D364</f>
        <v>Nv VS MB</v>
      </c>
      <c r="E366" s="304">
        <f>VLOOKUP(B366,GD_LCD_HS_LNS!$B$4:$E$914,4,FALSE)</f>
        <v>3720000</v>
      </c>
      <c r="F366" s="305">
        <v>10520052575011</v>
      </c>
      <c r="G366" s="306">
        <f>VLOOKUP(B366,GD_CHAM_CONG!$C$6:$AN$912,38,FALSE)</f>
        <v>26</v>
      </c>
      <c r="H366" s="306">
        <f>VLOOKUP(B366,GD_CHAM_CONG!$C$6:$AS$912,39,FALSE)+VLOOKUP(B366,GD_CHAM_CONG!$C$6:$AS$912,40,FALSE)+VLOOKUP(B366,GD_CHAM_CONG!$C$6:$AS$912,41,FALSE)+VLOOKUP(B366,GD_CHAM_CONG!$C$6:$AS$912,42,FALSE)+VLOOKUP(B366,GD_CHAM_CONG!$C$6:$AS$912,43,FALSE)</f>
        <v>0</v>
      </c>
      <c r="I366" s="306">
        <f>VLOOKUP(B366,GD_CHAM_CONG!$C$6:$AV$912,44,FALSE)+VLOOKUP(B366,GD_CHAM_CONG!$C$6:$AV$912,45,FALSE)+VLOOKUP(B366,GD_CHAM_CONG!$C$6:$AV$912,46,FALSE)</f>
        <v>0</v>
      </c>
      <c r="J366" s="306">
        <f>VLOOKUP(B366,GD_CHAM_CONG!$C$6:$AW$912,47,FALSE)</f>
        <v>0</v>
      </c>
      <c r="K366" s="306">
        <f>VLOOKUP(B366,GD_CHAM_CONG!$C$6:$AZ$912,47,FALSE)+VLOOKUP(B366,GD_CHAM_CONG!$C$6:$AZ$912,48,FALSE)</f>
        <v>0</v>
      </c>
      <c r="L366" s="306">
        <f>VLOOKUP(B366,GD_CHAM_CONG!$C$6:$BF$912,50,FALSE)+VLOOKUP(B366,GD_CHAM_CONG!$C$6:$BF$912,51,FALSE)+VLOOKUP(B366,GD_CHAM_CONG!$C$6:$BF$912,52,FALSE)+VLOOKUP(B366,GD_CHAM_CONG!$C$6:$BF$912,53,FALSE)+VLOOKUP(B366,GD_CHAM_CONG!$C$6:$BF$912,54,FALSE)</f>
        <v>0</v>
      </c>
      <c r="M366" s="307">
        <f>VLOOKUP(B366,GD_CHAM_CONG!$C$1:$BJ$397,60,FALSE)</f>
        <v>1</v>
      </c>
      <c r="N366" s="308">
        <f>VLOOKUP(B366,RPT_LNS_LUONG_CHE_DO!$B$5:$BA$976,52,FALSE)</f>
        <v>7875000</v>
      </c>
      <c r="O366" s="308">
        <f>VLOOKUP(B366,RPT_LNS_LUONG_CHE_DO!$B$5:$CA$976,78,FALSE)</f>
        <v>0</v>
      </c>
      <c r="P366" s="308">
        <f>VLOOKUP(B366,RPT_PHU_CAP_TN!$B$5:$G$916,6,FALSE)</f>
        <v>155000</v>
      </c>
      <c r="Q366" s="308">
        <f>VLOOKUP(B366,RPT_TIEN_AN_TRUA!$B$5:$I$957,8,FALSE)</f>
        <v>680000</v>
      </c>
      <c r="R366" s="308">
        <f>VLOOKUP(B366,RPT_LNS_LUONG_CHE_DO!$B$5:$CE$980,74,FALSE)+VLOOKUP(B366,RPT_LNS_LUONG_CHE_DO!$B$5:$CE$980,73,FALSE)</f>
        <v>0</v>
      </c>
      <c r="S366" s="308">
        <f t="shared" si="0"/>
        <v>8710000</v>
      </c>
      <c r="T366" s="309">
        <f>VLOOKUP(B366,RPT_BAO_HIEM!$B$5:$N$1004,11,FALSE)</f>
        <v>297600</v>
      </c>
      <c r="U366" s="309">
        <f>VLOOKUP(B366,RPT_BAO_HIEM!$B$5:$N$1004,12,FALSE)</f>
        <v>55800</v>
      </c>
      <c r="V366" s="309">
        <f>VLOOKUP(B366,RPT_BAO_HIEM!$B$5:$N$1004,13,FALSE)</f>
        <v>37200</v>
      </c>
      <c r="W366" s="310">
        <f>VLOOKUP(B366,RPT_DOAN_PHI!$B$5:$H$913,7,FALSE)</f>
        <v>80300</v>
      </c>
      <c r="X366" s="309">
        <f>VLOOKUP(B366,RPT_THUE!$B$5:$H$916,7,FALSE)</f>
        <v>0</v>
      </c>
      <c r="Y366" s="309">
        <f t="shared" si="1"/>
        <v>470900</v>
      </c>
      <c r="Z366" s="311">
        <f t="shared" si="2"/>
        <v>8239100</v>
      </c>
      <c r="AA366" s="311"/>
      <c r="AB366" s="311"/>
      <c r="AC366" s="311">
        <f t="shared" si="3"/>
        <v>8239100</v>
      </c>
    </row>
    <row r="367" spans="1:29" ht="17.25" customHeight="1">
      <c r="A367" s="302">
        <f t="shared" si="4"/>
        <v>362</v>
      </c>
      <c r="B367" s="303">
        <f>GD_LCD_HS_LNS!B365</f>
        <v>11769</v>
      </c>
      <c r="C367" s="303" t="str">
        <f>GD_LCD_HS_LNS!C365</f>
        <v>Ngô Thị Hường</v>
      </c>
      <c r="D367" s="303" t="str">
        <f>GD_LCD_HS_LNS!D365</f>
        <v>Nv VS MB</v>
      </c>
      <c r="E367" s="304">
        <f>VLOOKUP(B367,GD_LCD_HS_LNS!$B$4:$E$914,4,FALSE)</f>
        <v>3100000</v>
      </c>
      <c r="F367" s="305">
        <v>19026925247014</v>
      </c>
      <c r="G367" s="306">
        <f>VLOOKUP(B367,GD_CHAM_CONG!$C$6:$AN$912,38,FALSE)</f>
        <v>26</v>
      </c>
      <c r="H367" s="306">
        <f>VLOOKUP(B367,GD_CHAM_CONG!$C$6:$AS$912,39,FALSE)+VLOOKUP(B367,GD_CHAM_CONG!$C$6:$AS$912,40,FALSE)+VLOOKUP(B367,GD_CHAM_CONG!$C$6:$AS$912,41,FALSE)+VLOOKUP(B367,GD_CHAM_CONG!$C$6:$AS$912,42,FALSE)+VLOOKUP(B367,GD_CHAM_CONG!$C$6:$AS$912,43,FALSE)</f>
        <v>0</v>
      </c>
      <c r="I367" s="306">
        <f>VLOOKUP(B367,GD_CHAM_CONG!$C$6:$AV$912,44,FALSE)+VLOOKUP(B367,GD_CHAM_CONG!$C$6:$AV$912,45,FALSE)+VLOOKUP(B367,GD_CHAM_CONG!$C$6:$AV$912,46,FALSE)</f>
        <v>0</v>
      </c>
      <c r="J367" s="306">
        <f>VLOOKUP(B367,GD_CHAM_CONG!$C$6:$AW$912,47,FALSE)</f>
        <v>0</v>
      </c>
      <c r="K367" s="306">
        <f>VLOOKUP(B367,GD_CHAM_CONG!$C$6:$AZ$912,47,FALSE)+VLOOKUP(B367,GD_CHAM_CONG!$C$6:$AZ$912,48,FALSE)</f>
        <v>0</v>
      </c>
      <c r="L367" s="306">
        <f>VLOOKUP(B367,GD_CHAM_CONG!$C$6:$BF$912,50,FALSE)+VLOOKUP(B367,GD_CHAM_CONG!$C$6:$BF$912,51,FALSE)+VLOOKUP(B367,GD_CHAM_CONG!$C$6:$BF$912,52,FALSE)+VLOOKUP(B367,GD_CHAM_CONG!$C$6:$BF$912,53,FALSE)+VLOOKUP(B367,GD_CHAM_CONG!$C$6:$BF$912,54,FALSE)</f>
        <v>0</v>
      </c>
      <c r="M367" s="307">
        <f>VLOOKUP(B367,GD_CHAM_CONG!$C$1:$BJ$397,60,FALSE)</f>
        <v>1</v>
      </c>
      <c r="N367" s="308">
        <f>VLOOKUP(B367,RPT_LNS_LUONG_CHE_DO!$B$5:$BA$976,52,FALSE)</f>
        <v>6615000</v>
      </c>
      <c r="O367" s="308">
        <f>VLOOKUP(B367,RPT_LNS_LUONG_CHE_DO!$B$5:$CA$976,78,FALSE)</f>
        <v>0</v>
      </c>
      <c r="P367" s="308">
        <f>VLOOKUP(B367,RPT_PHU_CAP_TN!$B$5:$G$916,6,FALSE)</f>
        <v>0</v>
      </c>
      <c r="Q367" s="308">
        <f>VLOOKUP(B367,RPT_TIEN_AN_TRUA!$B$5:$I$957,8,FALSE)</f>
        <v>680000</v>
      </c>
      <c r="R367" s="308">
        <f>VLOOKUP(B367,RPT_LNS_LUONG_CHE_DO!$B$5:$CE$980,74,FALSE)+VLOOKUP(B367,RPT_LNS_LUONG_CHE_DO!$B$5:$CE$980,73,FALSE)</f>
        <v>0</v>
      </c>
      <c r="S367" s="308">
        <f t="shared" si="0"/>
        <v>7295000</v>
      </c>
      <c r="T367" s="309">
        <f>VLOOKUP(B367,RPT_BAO_HIEM!$B$5:$N$1004,11,FALSE)</f>
        <v>248000</v>
      </c>
      <c r="U367" s="309">
        <f>VLOOKUP(B367,RPT_BAO_HIEM!$B$5:$N$1004,12,FALSE)</f>
        <v>46500</v>
      </c>
      <c r="V367" s="309">
        <f>VLOOKUP(B367,RPT_BAO_HIEM!$B$5:$N$1004,13,FALSE)</f>
        <v>31000</v>
      </c>
      <c r="W367" s="310">
        <f>VLOOKUP(B367,RPT_DOAN_PHI!$B$5:$H$913,7,FALSE)</f>
        <v>66150</v>
      </c>
      <c r="X367" s="309">
        <f>VLOOKUP(B367,RPT_THUE!$B$5:$H$916,7,FALSE)</f>
        <v>0</v>
      </c>
      <c r="Y367" s="309">
        <f t="shared" si="1"/>
        <v>391650</v>
      </c>
      <c r="Z367" s="311">
        <f t="shared" si="2"/>
        <v>6903350</v>
      </c>
      <c r="AA367" s="311"/>
      <c r="AB367" s="311"/>
      <c r="AC367" s="311">
        <f t="shared" si="3"/>
        <v>6903350</v>
      </c>
    </row>
    <row r="368" spans="1:29" ht="17.25" customHeight="1">
      <c r="A368" s="302">
        <f t="shared" si="4"/>
        <v>363</v>
      </c>
      <c r="B368" s="303">
        <f>GD_LCD_HS_LNS!B366</f>
        <v>201502</v>
      </c>
      <c r="C368" s="303" t="str">
        <f>GD_LCD_HS_LNS!C366</f>
        <v>Nguyễn Thị Khánh</v>
      </c>
      <c r="D368" s="303" t="str">
        <f>GD_LCD_HS_LNS!D366</f>
        <v>Nhân viên VSMB</v>
      </c>
      <c r="E368" s="304">
        <f>VLOOKUP(B368,GD_LCD_HS_LNS!$B$4:$E$914,4,FALSE)</f>
        <v>3100000</v>
      </c>
      <c r="F368" s="305"/>
      <c r="G368" s="306">
        <f>VLOOKUP(B368,GD_CHAM_CONG!$C$6:$AN$912,38,FALSE)</f>
        <v>26</v>
      </c>
      <c r="H368" s="306">
        <f>VLOOKUP(B368,GD_CHAM_CONG!$C$6:$AS$912,39,FALSE)+VLOOKUP(B368,GD_CHAM_CONG!$C$6:$AS$912,40,FALSE)+VLOOKUP(B368,GD_CHAM_CONG!$C$6:$AS$912,41,FALSE)+VLOOKUP(B368,GD_CHAM_CONG!$C$6:$AS$912,42,FALSE)+VLOOKUP(B368,GD_CHAM_CONG!$C$6:$AS$912,43,FALSE)</f>
        <v>0</v>
      </c>
      <c r="I368" s="306">
        <f>VLOOKUP(B368,GD_CHAM_CONG!$C$6:$AV$912,44,FALSE)+VLOOKUP(B368,GD_CHAM_CONG!$C$6:$AV$912,45,FALSE)+VLOOKUP(B368,GD_CHAM_CONG!$C$6:$AV$912,46,FALSE)</f>
        <v>0</v>
      </c>
      <c r="J368" s="306">
        <f>VLOOKUP(B368,GD_CHAM_CONG!$C$6:$AW$912,47,FALSE)</f>
        <v>0</v>
      </c>
      <c r="K368" s="306">
        <f>VLOOKUP(B368,GD_CHAM_CONG!$C$6:$AZ$912,47,FALSE)+VLOOKUP(B368,GD_CHAM_CONG!$C$6:$AZ$912,48,FALSE)</f>
        <v>0</v>
      </c>
      <c r="L368" s="306">
        <f>VLOOKUP(B368,GD_CHAM_CONG!$C$6:$BF$912,50,FALSE)+VLOOKUP(B368,GD_CHAM_CONG!$C$6:$BF$912,51,FALSE)+VLOOKUP(B368,GD_CHAM_CONG!$C$6:$BF$912,52,FALSE)+VLOOKUP(B368,GD_CHAM_CONG!$C$6:$BF$912,53,FALSE)+VLOOKUP(B368,GD_CHAM_CONG!$C$6:$BF$912,54,FALSE)</f>
        <v>0</v>
      </c>
      <c r="M368" s="307">
        <f>VLOOKUP(B368,GD_CHAM_CONG!$C$1:$BJ$397,60,FALSE)</f>
        <v>1</v>
      </c>
      <c r="N368" s="308">
        <f>VLOOKUP(B368,RPT_LNS_LUONG_CHE_DO!$B$5:$BA$976,52,FALSE)</f>
        <v>4630500</v>
      </c>
      <c r="O368" s="308">
        <f>VLOOKUP(B368,RPT_LNS_LUONG_CHE_DO!$B$5:$CA$976,78,FALSE)</f>
        <v>0</v>
      </c>
      <c r="P368" s="308">
        <f>VLOOKUP(B368,RPT_PHU_CAP_TN!$B$5:$G$916,6,FALSE)</f>
        <v>0</v>
      </c>
      <c r="Q368" s="308">
        <f>VLOOKUP(B368,RPT_TIEN_AN_TRUA!$B$5:$I$957,8,FALSE)</f>
        <v>680000</v>
      </c>
      <c r="R368" s="308">
        <f>VLOOKUP(B368,RPT_LNS_LUONG_CHE_DO!$B$5:$CE$980,74,FALSE)+VLOOKUP(B368,RPT_LNS_LUONG_CHE_DO!$B$5:$CE$980,73,FALSE)</f>
        <v>0</v>
      </c>
      <c r="S368" s="308">
        <f t="shared" si="0"/>
        <v>5310500</v>
      </c>
      <c r="T368" s="309">
        <f>VLOOKUP(B368,RPT_BAO_HIEM!$B$5:$N$1004,11,FALSE)</f>
        <v>0</v>
      </c>
      <c r="U368" s="309">
        <f>VLOOKUP(B368,RPT_BAO_HIEM!$B$5:$N$1004,12,FALSE)</f>
        <v>0</v>
      </c>
      <c r="V368" s="309">
        <f>VLOOKUP(B368,RPT_BAO_HIEM!$B$5:$N$1004,13,FALSE)</f>
        <v>0</v>
      </c>
      <c r="W368" s="310">
        <f>VLOOKUP(B368,RPT_DOAN_PHI!$B$5:$H$913,7,FALSE)</f>
        <v>46305</v>
      </c>
      <c r="X368" s="309">
        <f>VLOOKUP(B368,RPT_THUE!$B$5:$H$916,7,FALSE)</f>
        <v>0</v>
      </c>
      <c r="Y368" s="309">
        <f t="shared" si="1"/>
        <v>46305</v>
      </c>
      <c r="Z368" s="311">
        <f t="shared" si="2"/>
        <v>5264195</v>
      </c>
      <c r="AA368" s="311"/>
      <c r="AB368" s="311"/>
      <c r="AC368" s="311">
        <f t="shared" si="3"/>
        <v>5264195</v>
      </c>
    </row>
    <row r="369" spans="1:29" ht="17.25" customHeight="1">
      <c r="A369" s="302">
        <f t="shared" si="4"/>
        <v>364</v>
      </c>
      <c r="B369" s="303">
        <f>GD_LCD_HS_LNS!B367</f>
        <v>11082</v>
      </c>
      <c r="C369" s="303" t="str">
        <f>GD_LCD_HS_LNS!C367</f>
        <v>Hoàng Trung Dũng</v>
      </c>
      <c r="D369" s="303" t="str">
        <f>GD_LCD_HS_LNS!D367</f>
        <v>CV Kỹ thuật</v>
      </c>
      <c r="E369" s="304">
        <f>VLOOKUP(B369,GD_LCD_HS_LNS!$B$4:$E$914,4,FALSE)</f>
        <v>4534000</v>
      </c>
      <c r="F369" s="305">
        <v>19026970112014</v>
      </c>
      <c r="G369" s="306">
        <f>VLOOKUP(B369,GD_CHAM_CONG!$C$6:$AN$912,38,FALSE)</f>
        <v>26</v>
      </c>
      <c r="H369" s="306">
        <f>VLOOKUP(B369,GD_CHAM_CONG!$C$6:$AS$912,39,FALSE)+VLOOKUP(B369,GD_CHAM_CONG!$C$6:$AS$912,40,FALSE)+VLOOKUP(B369,GD_CHAM_CONG!$C$6:$AS$912,41,FALSE)+VLOOKUP(B369,GD_CHAM_CONG!$C$6:$AS$912,42,FALSE)+VLOOKUP(B369,GD_CHAM_CONG!$C$6:$AS$912,43,FALSE)</f>
        <v>0</v>
      </c>
      <c r="I369" s="306">
        <f>VLOOKUP(B369,GD_CHAM_CONG!$C$6:$AV$912,44,FALSE)+VLOOKUP(B369,GD_CHAM_CONG!$C$6:$AV$912,45,FALSE)+VLOOKUP(B369,GD_CHAM_CONG!$C$6:$AV$912,46,FALSE)</f>
        <v>0</v>
      </c>
      <c r="J369" s="306">
        <f>VLOOKUP(B369,GD_CHAM_CONG!$C$6:$AW$912,47,FALSE)</f>
        <v>0</v>
      </c>
      <c r="K369" s="306">
        <f>VLOOKUP(B369,GD_CHAM_CONG!$C$6:$AZ$912,47,FALSE)+VLOOKUP(B369,GD_CHAM_CONG!$C$6:$AZ$912,48,FALSE)</f>
        <v>0</v>
      </c>
      <c r="L369" s="306">
        <f>VLOOKUP(B369,GD_CHAM_CONG!$C$6:$BF$912,50,FALSE)+VLOOKUP(B369,GD_CHAM_CONG!$C$6:$BF$912,51,FALSE)+VLOOKUP(B369,GD_CHAM_CONG!$C$6:$BF$912,52,FALSE)+VLOOKUP(B369,GD_CHAM_CONG!$C$6:$BF$912,53,FALSE)+VLOOKUP(B369,GD_CHAM_CONG!$C$6:$BF$912,54,FALSE)</f>
        <v>0</v>
      </c>
      <c r="M369" s="307">
        <f>VLOOKUP(B369,GD_CHAM_CONG!$C$1:$BJ$397,60,FALSE)</f>
        <v>1</v>
      </c>
      <c r="N369" s="308">
        <f>VLOOKUP(B369,RPT_LNS_LUONG_CHE_DO!$B$5:$BA$976,52,FALSE)</f>
        <v>11700000</v>
      </c>
      <c r="O369" s="308">
        <f>VLOOKUP(B369,RPT_LNS_LUONG_CHE_DO!$B$5:$CA$976,78,FALSE)</f>
        <v>0</v>
      </c>
      <c r="P369" s="308">
        <f>VLOOKUP(B369,RPT_PHU_CAP_TN!$B$5:$G$916,6,FALSE)</f>
        <v>0</v>
      </c>
      <c r="Q369" s="308">
        <f>VLOOKUP(B369,RPT_TIEN_AN_TRUA!$B$5:$I$957,8,FALSE)</f>
        <v>680000</v>
      </c>
      <c r="R369" s="308">
        <f>VLOOKUP(B369,RPT_LNS_LUONG_CHE_DO!$B$5:$CE$980,74,FALSE)+VLOOKUP(B369,RPT_LNS_LUONG_CHE_DO!$B$5:$CE$980,73,FALSE)</f>
        <v>0</v>
      </c>
      <c r="S369" s="308">
        <f t="shared" si="0"/>
        <v>12380000</v>
      </c>
      <c r="T369" s="309">
        <f>VLOOKUP(B369,RPT_BAO_HIEM!$B$5:$N$1004,11,FALSE)</f>
        <v>362720</v>
      </c>
      <c r="U369" s="309">
        <f>VLOOKUP(B369,RPT_BAO_HIEM!$B$5:$N$1004,12,FALSE)</f>
        <v>68010</v>
      </c>
      <c r="V369" s="309">
        <f>VLOOKUP(B369,RPT_BAO_HIEM!$B$5:$N$1004,13,FALSE)</f>
        <v>45340</v>
      </c>
      <c r="W369" s="310">
        <f>VLOOKUP(B369,RPT_DOAN_PHI!$B$5:$H$913,7,FALSE)</f>
        <v>115000</v>
      </c>
      <c r="X369" s="309">
        <f>VLOOKUP(B369,RPT_THUE!$B$5:$H$916,7,FALSE)</f>
        <v>0</v>
      </c>
      <c r="Y369" s="309">
        <f t="shared" si="1"/>
        <v>591070</v>
      </c>
      <c r="Z369" s="311">
        <f t="shared" si="2"/>
        <v>11788930</v>
      </c>
      <c r="AA369" s="311"/>
      <c r="AB369" s="311"/>
      <c r="AC369" s="311">
        <f t="shared" si="3"/>
        <v>11788930</v>
      </c>
    </row>
    <row r="370" spans="1:29" ht="17.25" customHeight="1">
      <c r="A370" s="302">
        <f t="shared" si="4"/>
        <v>365</v>
      </c>
      <c r="B370" s="303">
        <f>GD_LCD_HS_LNS!B368</f>
        <v>11083</v>
      </c>
      <c r="C370" s="303" t="str">
        <f>GD_LCD_HS_LNS!C368</f>
        <v>Bùi Văn Nam</v>
      </c>
      <c r="D370" s="303" t="str">
        <f>GD_LCD_HS_LNS!D368</f>
        <v>CV Kỹ thuật</v>
      </c>
      <c r="E370" s="304">
        <f>VLOOKUP(B370,GD_LCD_HS_LNS!$B$4:$E$914,4,FALSE)</f>
        <v>4534000</v>
      </c>
      <c r="F370" s="305">
        <v>19026970113010</v>
      </c>
      <c r="G370" s="306">
        <f>VLOOKUP(B370,GD_CHAM_CONG!$C$6:$AN$912,38,FALSE)</f>
        <v>26</v>
      </c>
      <c r="H370" s="306">
        <f>VLOOKUP(B370,GD_CHAM_CONG!$C$6:$AS$912,39,FALSE)+VLOOKUP(B370,GD_CHAM_CONG!$C$6:$AS$912,40,FALSE)+VLOOKUP(B370,GD_CHAM_CONG!$C$6:$AS$912,41,FALSE)+VLOOKUP(B370,GD_CHAM_CONG!$C$6:$AS$912,42,FALSE)+VLOOKUP(B370,GD_CHAM_CONG!$C$6:$AS$912,43,FALSE)</f>
        <v>0</v>
      </c>
      <c r="I370" s="306">
        <f>VLOOKUP(B370,GD_CHAM_CONG!$C$6:$AV$912,44,FALSE)+VLOOKUP(B370,GD_CHAM_CONG!$C$6:$AV$912,45,FALSE)+VLOOKUP(B370,GD_CHAM_CONG!$C$6:$AV$912,46,FALSE)</f>
        <v>0</v>
      </c>
      <c r="J370" s="306">
        <f>VLOOKUP(B370,GD_CHAM_CONG!$C$6:$AW$912,47,FALSE)</f>
        <v>0</v>
      </c>
      <c r="K370" s="306">
        <f>VLOOKUP(B370,GD_CHAM_CONG!$C$6:$AZ$912,47,FALSE)+VLOOKUP(B370,GD_CHAM_CONG!$C$6:$AZ$912,48,FALSE)</f>
        <v>0</v>
      </c>
      <c r="L370" s="306">
        <f>VLOOKUP(B370,GD_CHAM_CONG!$C$6:$BF$912,50,FALSE)+VLOOKUP(B370,GD_CHAM_CONG!$C$6:$BF$912,51,FALSE)+VLOOKUP(B370,GD_CHAM_CONG!$C$6:$BF$912,52,FALSE)+VLOOKUP(B370,GD_CHAM_CONG!$C$6:$BF$912,53,FALSE)+VLOOKUP(B370,GD_CHAM_CONG!$C$6:$BF$912,54,FALSE)</f>
        <v>0</v>
      </c>
      <c r="M370" s="307">
        <f>VLOOKUP(B370,GD_CHAM_CONG!$C$1:$BJ$397,60,FALSE)</f>
        <v>1</v>
      </c>
      <c r="N370" s="308">
        <f>VLOOKUP(B370,RPT_LNS_LUONG_CHE_DO!$B$5:$BA$976,52,FALSE)</f>
        <v>11700000</v>
      </c>
      <c r="O370" s="308">
        <f>VLOOKUP(B370,RPT_LNS_LUONG_CHE_DO!$B$5:$CA$976,78,FALSE)</f>
        <v>0</v>
      </c>
      <c r="P370" s="308">
        <f>VLOOKUP(B370,RPT_PHU_CAP_TN!$B$5:$G$916,6,FALSE)</f>
        <v>0</v>
      </c>
      <c r="Q370" s="308">
        <f>VLOOKUP(B370,RPT_TIEN_AN_TRUA!$B$5:$I$957,8,FALSE)</f>
        <v>680000</v>
      </c>
      <c r="R370" s="308">
        <f>VLOOKUP(B370,RPT_LNS_LUONG_CHE_DO!$B$5:$CE$980,74,FALSE)+VLOOKUP(B370,RPT_LNS_LUONG_CHE_DO!$B$5:$CE$980,73,FALSE)</f>
        <v>0</v>
      </c>
      <c r="S370" s="308">
        <f t="shared" si="0"/>
        <v>12380000</v>
      </c>
      <c r="T370" s="309">
        <f>VLOOKUP(B370,RPT_BAO_HIEM!$B$5:$N$1004,11,FALSE)</f>
        <v>362720</v>
      </c>
      <c r="U370" s="309">
        <f>VLOOKUP(B370,RPT_BAO_HIEM!$B$5:$N$1004,12,FALSE)</f>
        <v>68010</v>
      </c>
      <c r="V370" s="309">
        <f>VLOOKUP(B370,RPT_BAO_HIEM!$B$5:$N$1004,13,FALSE)</f>
        <v>45340</v>
      </c>
      <c r="W370" s="310">
        <f>VLOOKUP(B370,RPT_DOAN_PHI!$B$5:$H$913,7,FALSE)</f>
        <v>115000</v>
      </c>
      <c r="X370" s="309">
        <f>VLOOKUP(B370,RPT_THUE!$B$5:$H$916,7,FALSE)</f>
        <v>111196.5</v>
      </c>
      <c r="Y370" s="309">
        <f t="shared" si="1"/>
        <v>702266.5</v>
      </c>
      <c r="Z370" s="311">
        <f t="shared" si="2"/>
        <v>11677733.5</v>
      </c>
      <c r="AA370" s="311"/>
      <c r="AB370" s="311"/>
      <c r="AC370" s="311">
        <f t="shared" si="3"/>
        <v>11677733.5</v>
      </c>
    </row>
    <row r="371" spans="1:29" ht="17.25" customHeight="1">
      <c r="A371" s="302">
        <f t="shared" si="4"/>
        <v>366</v>
      </c>
      <c r="B371" s="303">
        <f>GD_LCD_HS_LNS!B369</f>
        <v>10643</v>
      </c>
      <c r="C371" s="303" t="str">
        <f>GD_LCD_HS_LNS!C369</f>
        <v>Nguyễn Văn Thành</v>
      </c>
      <c r="D371" s="303" t="str">
        <f>GD_LCD_HS_LNS!D369</f>
        <v>KTV mặt đất</v>
      </c>
      <c r="E371" s="304">
        <f>VLOOKUP(B371,GD_LCD_HS_LNS!$B$4:$E$914,4,FALSE)</f>
        <v>3856000</v>
      </c>
      <c r="F371" s="305">
        <v>10523640469014</v>
      </c>
      <c r="G371" s="306">
        <f>VLOOKUP(B371,GD_CHAM_CONG!$C$6:$AN$912,38,FALSE)</f>
        <v>26</v>
      </c>
      <c r="H371" s="306">
        <f>VLOOKUP(B371,GD_CHAM_CONG!$C$6:$AS$912,39,FALSE)+VLOOKUP(B371,GD_CHAM_CONG!$C$6:$AS$912,40,FALSE)+VLOOKUP(B371,GD_CHAM_CONG!$C$6:$AS$912,41,FALSE)+VLOOKUP(B371,GD_CHAM_CONG!$C$6:$AS$912,42,FALSE)+VLOOKUP(B371,GD_CHAM_CONG!$C$6:$AS$912,43,FALSE)</f>
        <v>0</v>
      </c>
      <c r="I371" s="306">
        <f>VLOOKUP(B371,GD_CHAM_CONG!$C$6:$AV$912,44,FALSE)+VLOOKUP(B371,GD_CHAM_CONG!$C$6:$AV$912,45,FALSE)+VLOOKUP(B371,GD_CHAM_CONG!$C$6:$AV$912,46,FALSE)</f>
        <v>0</v>
      </c>
      <c r="J371" s="306">
        <f>VLOOKUP(B371,GD_CHAM_CONG!$C$6:$AW$912,47,FALSE)</f>
        <v>0</v>
      </c>
      <c r="K371" s="306">
        <f>VLOOKUP(B371,GD_CHAM_CONG!$C$6:$AZ$912,47,FALSE)+VLOOKUP(B371,GD_CHAM_CONG!$C$6:$AZ$912,48,FALSE)</f>
        <v>0</v>
      </c>
      <c r="L371" s="306">
        <f>VLOOKUP(B371,GD_CHAM_CONG!$C$6:$BF$912,50,FALSE)+VLOOKUP(B371,GD_CHAM_CONG!$C$6:$BF$912,51,FALSE)+VLOOKUP(B371,GD_CHAM_CONG!$C$6:$BF$912,52,FALSE)+VLOOKUP(B371,GD_CHAM_CONG!$C$6:$BF$912,53,FALSE)+VLOOKUP(B371,GD_CHAM_CONG!$C$6:$BF$912,54,FALSE)</f>
        <v>0</v>
      </c>
      <c r="M371" s="307">
        <f>VLOOKUP(B371,GD_CHAM_CONG!$C$1:$BJ$397,60,FALSE)</f>
        <v>1.05</v>
      </c>
      <c r="N371" s="308">
        <f>VLOOKUP(B371,RPT_LNS_LUONG_CHE_DO!$B$5:$BA$976,52,FALSE)</f>
        <v>10395000.000000002</v>
      </c>
      <c r="O371" s="308">
        <f>VLOOKUP(B371,RPT_LNS_LUONG_CHE_DO!$B$5:$CA$976,78,FALSE)</f>
        <v>0</v>
      </c>
      <c r="P371" s="308">
        <f>VLOOKUP(B371,RPT_PHU_CAP_TN!$B$5:$G$916,6,FALSE)</f>
        <v>0</v>
      </c>
      <c r="Q371" s="308">
        <f>VLOOKUP(B371,RPT_TIEN_AN_TRUA!$B$5:$I$957,8,FALSE)</f>
        <v>680000</v>
      </c>
      <c r="R371" s="308">
        <f>VLOOKUP(B371,RPT_LNS_LUONG_CHE_DO!$B$5:$CE$980,74,FALSE)+VLOOKUP(B371,RPT_LNS_LUONG_CHE_DO!$B$5:$CE$980,73,FALSE)</f>
        <v>0</v>
      </c>
      <c r="S371" s="308">
        <f t="shared" si="0"/>
        <v>11075000.000000002</v>
      </c>
      <c r="T371" s="309">
        <f>VLOOKUP(B371,RPT_BAO_HIEM!$B$5:$N$1004,11,FALSE)</f>
        <v>308480</v>
      </c>
      <c r="U371" s="309">
        <f>VLOOKUP(B371,RPT_BAO_HIEM!$B$5:$N$1004,12,FALSE)</f>
        <v>57840</v>
      </c>
      <c r="V371" s="309">
        <f>VLOOKUP(B371,RPT_BAO_HIEM!$B$5:$N$1004,13,FALSE)</f>
        <v>38560</v>
      </c>
      <c r="W371" s="310">
        <f>VLOOKUP(B371,RPT_DOAN_PHI!$B$5:$H$913,7,FALSE)</f>
        <v>103950</v>
      </c>
      <c r="X371" s="309">
        <f>VLOOKUP(B371,RPT_THUE!$B$5:$H$916,7,FALSE)</f>
        <v>0</v>
      </c>
      <c r="Y371" s="309">
        <f t="shared" si="1"/>
        <v>508830</v>
      </c>
      <c r="Z371" s="311">
        <f t="shared" si="2"/>
        <v>10566170.000000002</v>
      </c>
      <c r="AA371" s="311"/>
      <c r="AB371" s="311"/>
      <c r="AC371" s="311">
        <f t="shared" si="3"/>
        <v>10566170.000000002</v>
      </c>
    </row>
    <row r="372" spans="1:29" ht="17.25" customHeight="1">
      <c r="A372" s="302">
        <f t="shared" si="4"/>
        <v>367</v>
      </c>
      <c r="B372" s="303">
        <f>GD_LCD_HS_LNS!B370</f>
        <v>13049</v>
      </c>
      <c r="C372" s="303" t="str">
        <f>GD_LCD_HS_LNS!C370</f>
        <v>Nguyễn Đức Anh</v>
      </c>
      <c r="D372" s="303" t="str">
        <f>GD_LCD_HS_LNS!D370</f>
        <v>Nhân viên kỹ thuật</v>
      </c>
      <c r="E372" s="304">
        <f>VLOOKUP(B372,GD_LCD_HS_LNS!$B$4:$E$914,4,FALSE)</f>
        <v>4166000</v>
      </c>
      <c r="F372" s="305">
        <v>19028834678015</v>
      </c>
      <c r="G372" s="306">
        <f>VLOOKUP(B372,GD_CHAM_CONG!$C$6:$AN$912,38,FALSE)</f>
        <v>26</v>
      </c>
      <c r="H372" s="306">
        <f>VLOOKUP(B372,GD_CHAM_CONG!$C$6:$AS$912,39,FALSE)+VLOOKUP(B372,GD_CHAM_CONG!$C$6:$AS$912,40,FALSE)+VLOOKUP(B372,GD_CHAM_CONG!$C$6:$AS$912,41,FALSE)+VLOOKUP(B372,GD_CHAM_CONG!$C$6:$AS$912,42,FALSE)+VLOOKUP(B372,GD_CHAM_CONG!$C$6:$AS$912,43,FALSE)</f>
        <v>0</v>
      </c>
      <c r="I372" s="306">
        <f>VLOOKUP(B372,GD_CHAM_CONG!$C$6:$AV$912,44,FALSE)+VLOOKUP(B372,GD_CHAM_CONG!$C$6:$AV$912,45,FALSE)+VLOOKUP(B372,GD_CHAM_CONG!$C$6:$AV$912,46,FALSE)</f>
        <v>0</v>
      </c>
      <c r="J372" s="306">
        <f>VLOOKUP(B372,GD_CHAM_CONG!$C$6:$AW$912,47,FALSE)</f>
        <v>0</v>
      </c>
      <c r="K372" s="306">
        <f>VLOOKUP(B372,GD_CHAM_CONG!$C$6:$AZ$912,47,FALSE)+VLOOKUP(B372,GD_CHAM_CONG!$C$6:$AZ$912,48,FALSE)</f>
        <v>0</v>
      </c>
      <c r="L372" s="306">
        <f>VLOOKUP(B372,GD_CHAM_CONG!$C$6:$BF$912,50,FALSE)+VLOOKUP(B372,GD_CHAM_CONG!$C$6:$BF$912,51,FALSE)+VLOOKUP(B372,GD_CHAM_CONG!$C$6:$BF$912,52,FALSE)+VLOOKUP(B372,GD_CHAM_CONG!$C$6:$BF$912,53,FALSE)+VLOOKUP(B372,GD_CHAM_CONG!$C$6:$BF$912,54,FALSE)</f>
        <v>0</v>
      </c>
      <c r="M372" s="307">
        <f>VLOOKUP(B372,GD_CHAM_CONG!$C$1:$BJ$397,60,FALSE)</f>
        <v>1</v>
      </c>
      <c r="N372" s="308">
        <f>VLOOKUP(B372,RPT_LNS_LUONG_CHE_DO!$B$5:$BA$976,52,FALSE)</f>
        <v>8325000</v>
      </c>
      <c r="O372" s="308">
        <f>VLOOKUP(B372,RPT_LNS_LUONG_CHE_DO!$B$5:$CA$976,78,FALSE)</f>
        <v>0</v>
      </c>
      <c r="P372" s="308">
        <f>VLOOKUP(B372,RPT_PHU_CAP_TN!$B$5:$G$916,6,FALSE)</f>
        <v>0</v>
      </c>
      <c r="Q372" s="308">
        <f>VLOOKUP(B372,RPT_TIEN_AN_TRUA!$B$5:$I$957,8,FALSE)</f>
        <v>680000</v>
      </c>
      <c r="R372" s="308">
        <f>VLOOKUP(B372,RPT_LNS_LUONG_CHE_DO!$B$5:$CE$980,74,FALSE)+VLOOKUP(B372,RPT_LNS_LUONG_CHE_DO!$B$5:$CE$980,73,FALSE)</f>
        <v>0</v>
      </c>
      <c r="S372" s="308">
        <f t="shared" si="0"/>
        <v>9005000</v>
      </c>
      <c r="T372" s="309">
        <f>VLOOKUP(B372,RPT_BAO_HIEM!$B$5:$N$1004,11,FALSE)</f>
        <v>333280</v>
      </c>
      <c r="U372" s="309">
        <f>VLOOKUP(B372,RPT_BAO_HIEM!$B$5:$N$1004,12,FALSE)</f>
        <v>62490</v>
      </c>
      <c r="V372" s="309">
        <f>VLOOKUP(B372,RPT_BAO_HIEM!$B$5:$N$1004,13,FALSE)</f>
        <v>41660</v>
      </c>
      <c r="W372" s="310">
        <f>VLOOKUP(B372,RPT_DOAN_PHI!$B$5:$H$913,7,FALSE)</f>
        <v>83250</v>
      </c>
      <c r="X372" s="309">
        <f>VLOOKUP(B372,RPT_THUE!$B$5:$H$916,7,FALSE)</f>
        <v>0</v>
      </c>
      <c r="Y372" s="309">
        <f t="shared" si="1"/>
        <v>520680</v>
      </c>
      <c r="Z372" s="311">
        <f t="shared" si="2"/>
        <v>8484320</v>
      </c>
      <c r="AA372" s="311"/>
      <c r="AB372" s="311"/>
      <c r="AC372" s="311">
        <f t="shared" si="3"/>
        <v>8484320</v>
      </c>
    </row>
    <row r="373" spans="1:29" ht="17.25" customHeight="1">
      <c r="A373" s="302">
        <f t="shared" si="4"/>
        <v>368</v>
      </c>
      <c r="B373" s="303">
        <f>GD_LCD_HS_LNS!B371</f>
        <v>10595</v>
      </c>
      <c r="C373" s="303" t="str">
        <f>GD_LCD_HS_LNS!C371</f>
        <v>Lê Thị Mai</v>
      </c>
      <c r="D373" s="303" t="str">
        <f>GD_LCD_HS_LNS!D371</f>
        <v>Nhân viên kế toán</v>
      </c>
      <c r="E373" s="304">
        <f>VLOOKUP(B373,GD_LCD_HS_LNS!$B$4:$E$914,4,FALSE)</f>
        <v>3488000</v>
      </c>
      <c r="F373" s="305">
        <v>10524470158015</v>
      </c>
      <c r="G373" s="306">
        <f>VLOOKUP(B373,GD_CHAM_CONG!$C$6:$AN$912,38,FALSE)</f>
        <v>22</v>
      </c>
      <c r="H373" s="306">
        <f>VLOOKUP(B373,GD_CHAM_CONG!$C$6:$AS$912,39,FALSE)+VLOOKUP(B373,GD_CHAM_CONG!$C$6:$AS$912,40,FALSE)+VLOOKUP(B373,GD_CHAM_CONG!$C$6:$AS$912,41,FALSE)+VLOOKUP(B373,GD_CHAM_CONG!$C$6:$AS$912,42,FALSE)+VLOOKUP(B373,GD_CHAM_CONG!$C$6:$AS$912,43,FALSE)</f>
        <v>0</v>
      </c>
      <c r="I373" s="306">
        <f>VLOOKUP(B373,GD_CHAM_CONG!$C$6:$AV$912,44,FALSE)+VLOOKUP(B373,GD_CHAM_CONG!$C$6:$AV$912,45,FALSE)+VLOOKUP(B373,GD_CHAM_CONG!$C$6:$AV$912,46,FALSE)</f>
        <v>0</v>
      </c>
      <c r="J373" s="306">
        <f>VLOOKUP(B373,GD_CHAM_CONG!$C$6:$AW$912,47,FALSE)</f>
        <v>0</v>
      </c>
      <c r="K373" s="306">
        <f>VLOOKUP(B373,GD_CHAM_CONG!$C$6:$AZ$912,47,FALSE)+VLOOKUP(B373,GD_CHAM_CONG!$C$6:$AZ$912,48,FALSE)</f>
        <v>0</v>
      </c>
      <c r="L373" s="306">
        <f>VLOOKUP(B373,GD_CHAM_CONG!$C$6:$BF$912,50,FALSE)+VLOOKUP(B373,GD_CHAM_CONG!$C$6:$BF$912,51,FALSE)+VLOOKUP(B373,GD_CHAM_CONG!$C$6:$BF$912,52,FALSE)+VLOOKUP(B373,GD_CHAM_CONG!$C$6:$BF$912,53,FALSE)+VLOOKUP(B373,GD_CHAM_CONG!$C$6:$BF$912,54,FALSE)</f>
        <v>0</v>
      </c>
      <c r="M373" s="307">
        <f>VLOOKUP(B373,GD_CHAM_CONG!$C$1:$BJ$397,60,FALSE)</f>
        <v>1</v>
      </c>
      <c r="N373" s="308">
        <f>VLOOKUP(B373,RPT_LNS_LUONG_CHE_DO!$B$5:$BA$976,52,FALSE)</f>
        <v>8550000</v>
      </c>
      <c r="O373" s="308">
        <f>VLOOKUP(B373,RPT_LNS_LUONG_CHE_DO!$B$5:$CA$976,78,FALSE)</f>
        <v>0</v>
      </c>
      <c r="P373" s="308">
        <f>VLOOKUP(B373,RPT_PHU_CAP_TN!$B$5:$G$916,6,FALSE)</f>
        <v>0</v>
      </c>
      <c r="Q373" s="308">
        <f>VLOOKUP(B373,RPT_TIEN_AN_TRUA!$B$5:$I$957,8,FALSE)</f>
        <v>680000</v>
      </c>
      <c r="R373" s="308">
        <f>VLOOKUP(B373,RPT_LNS_LUONG_CHE_DO!$B$5:$CE$980,74,FALSE)+VLOOKUP(B373,RPT_LNS_LUONG_CHE_DO!$B$5:$CE$980,73,FALSE)</f>
        <v>0</v>
      </c>
      <c r="S373" s="308">
        <f t="shared" si="0"/>
        <v>9230000</v>
      </c>
      <c r="T373" s="309">
        <f>VLOOKUP(B373,RPT_BAO_HIEM!$B$5:$N$1004,11,FALSE)</f>
        <v>279040</v>
      </c>
      <c r="U373" s="309">
        <f>VLOOKUP(B373,RPT_BAO_HIEM!$B$5:$N$1004,12,FALSE)</f>
        <v>52320</v>
      </c>
      <c r="V373" s="309">
        <f>VLOOKUP(B373,RPT_BAO_HIEM!$B$5:$N$1004,13,FALSE)</f>
        <v>34880</v>
      </c>
      <c r="W373" s="310">
        <f>VLOOKUP(B373,RPT_DOAN_PHI!$B$5:$H$913,7,FALSE)</f>
        <v>85500</v>
      </c>
      <c r="X373" s="309">
        <f>VLOOKUP(B373,RPT_THUE!$B$5:$H$916,7,FALSE)</f>
        <v>0</v>
      </c>
      <c r="Y373" s="309">
        <f t="shared" si="1"/>
        <v>451740</v>
      </c>
      <c r="Z373" s="311">
        <f t="shared" si="2"/>
        <v>8778260</v>
      </c>
      <c r="AA373" s="311"/>
      <c r="AB373" s="311"/>
      <c r="AC373" s="311">
        <f t="shared" si="3"/>
        <v>8778260</v>
      </c>
    </row>
    <row r="374" spans="1:29" ht="17.25" customHeight="1">
      <c r="A374" s="302">
        <f t="shared" si="4"/>
        <v>369</v>
      </c>
      <c r="B374" s="303">
        <f>GD_LCD_HS_LNS!B372</f>
        <v>10793</v>
      </c>
      <c r="C374" s="303" t="str">
        <f>GD_LCD_HS_LNS!C372</f>
        <v>Lê Thị Thúy</v>
      </c>
      <c r="D374" s="303" t="str">
        <f>GD_LCD_HS_LNS!D372</f>
        <v>Nhân viên kế toán</v>
      </c>
      <c r="E374" s="304">
        <f>VLOOKUP(B374,GD_LCD_HS_LNS!$B$4:$E$914,4,FALSE)</f>
        <v>3488000</v>
      </c>
      <c r="F374" s="305">
        <v>10523640486016</v>
      </c>
      <c r="G374" s="306">
        <f>VLOOKUP(B374,GD_CHAM_CONG!$C$6:$AN$912,38,FALSE)</f>
        <v>22</v>
      </c>
      <c r="H374" s="306">
        <f>VLOOKUP(B374,GD_CHAM_CONG!$C$6:$AS$912,39,FALSE)+VLOOKUP(B374,GD_CHAM_CONG!$C$6:$AS$912,40,FALSE)+VLOOKUP(B374,GD_CHAM_CONG!$C$6:$AS$912,41,FALSE)+VLOOKUP(B374,GD_CHAM_CONG!$C$6:$AS$912,42,FALSE)+VLOOKUP(B374,GD_CHAM_CONG!$C$6:$AS$912,43,FALSE)</f>
        <v>0</v>
      </c>
      <c r="I374" s="306">
        <f>VLOOKUP(B374,GD_CHAM_CONG!$C$6:$AV$912,44,FALSE)+VLOOKUP(B374,GD_CHAM_CONG!$C$6:$AV$912,45,FALSE)+VLOOKUP(B374,GD_CHAM_CONG!$C$6:$AV$912,46,FALSE)</f>
        <v>0</v>
      </c>
      <c r="J374" s="306">
        <f>VLOOKUP(B374,GD_CHAM_CONG!$C$6:$AW$912,47,FALSE)</f>
        <v>0</v>
      </c>
      <c r="K374" s="306">
        <f>VLOOKUP(B374,GD_CHAM_CONG!$C$6:$AZ$912,47,FALSE)+VLOOKUP(B374,GD_CHAM_CONG!$C$6:$AZ$912,48,FALSE)</f>
        <v>0</v>
      </c>
      <c r="L374" s="306">
        <f>VLOOKUP(B374,GD_CHAM_CONG!$C$6:$BF$912,50,FALSE)+VLOOKUP(B374,GD_CHAM_CONG!$C$6:$BF$912,51,FALSE)+VLOOKUP(B374,GD_CHAM_CONG!$C$6:$BF$912,52,FALSE)+VLOOKUP(B374,GD_CHAM_CONG!$C$6:$BF$912,53,FALSE)+VLOOKUP(B374,GD_CHAM_CONG!$C$6:$BF$912,54,FALSE)</f>
        <v>0</v>
      </c>
      <c r="M374" s="307">
        <f>VLOOKUP(B374,GD_CHAM_CONG!$C$1:$BJ$397,60,FALSE)</f>
        <v>1</v>
      </c>
      <c r="N374" s="308">
        <f>VLOOKUP(B374,RPT_LNS_LUONG_CHE_DO!$B$5:$BA$976,52,FALSE)</f>
        <v>11700000</v>
      </c>
      <c r="O374" s="308">
        <f>VLOOKUP(B374,RPT_LNS_LUONG_CHE_DO!$B$5:$CA$976,78,FALSE)</f>
        <v>0</v>
      </c>
      <c r="P374" s="308">
        <f>VLOOKUP(B374,RPT_PHU_CAP_TN!$B$5:$G$916,6,FALSE)</f>
        <v>0</v>
      </c>
      <c r="Q374" s="308">
        <f>VLOOKUP(B374,RPT_TIEN_AN_TRUA!$B$5:$I$957,8,FALSE)</f>
        <v>680000</v>
      </c>
      <c r="R374" s="308">
        <f>VLOOKUP(B374,RPT_LNS_LUONG_CHE_DO!$B$5:$CE$980,74,FALSE)+VLOOKUP(B374,RPT_LNS_LUONG_CHE_DO!$B$5:$CE$980,73,FALSE)</f>
        <v>0</v>
      </c>
      <c r="S374" s="308">
        <f t="shared" si="0"/>
        <v>12380000</v>
      </c>
      <c r="T374" s="309">
        <f>VLOOKUP(B374,RPT_BAO_HIEM!$B$5:$N$1004,11,FALSE)</f>
        <v>279040</v>
      </c>
      <c r="U374" s="309">
        <f>VLOOKUP(B374,RPT_BAO_HIEM!$B$5:$N$1004,12,FALSE)</f>
        <v>52320</v>
      </c>
      <c r="V374" s="309">
        <f>VLOOKUP(B374,RPT_BAO_HIEM!$B$5:$N$1004,13,FALSE)</f>
        <v>34880</v>
      </c>
      <c r="W374" s="310">
        <f>VLOOKUP(B374,RPT_DOAN_PHI!$B$5:$H$913,7,FALSE)</f>
        <v>115000</v>
      </c>
      <c r="X374" s="309">
        <f>VLOOKUP(B374,RPT_THUE!$B$5:$H$916,7,FALSE)</f>
        <v>116688</v>
      </c>
      <c r="Y374" s="309">
        <f t="shared" si="1"/>
        <v>597928</v>
      </c>
      <c r="Z374" s="311">
        <f t="shared" si="2"/>
        <v>11782072</v>
      </c>
      <c r="AA374" s="311"/>
      <c r="AB374" s="311"/>
      <c r="AC374" s="311">
        <f t="shared" si="3"/>
        <v>11782072</v>
      </c>
    </row>
    <row r="375" spans="1:29" ht="17.25" customHeight="1">
      <c r="A375" s="302">
        <f t="shared" si="4"/>
        <v>370</v>
      </c>
      <c r="B375" s="303">
        <f>GD_LCD_HS_LNS!B373</f>
        <v>12660</v>
      </c>
      <c r="C375" s="303" t="str">
        <f>GD_LCD_HS_LNS!C373</f>
        <v>Bùi Thị Thu</v>
      </c>
      <c r="D375" s="303" t="str">
        <f>GD_LCD_HS_LNS!D373</f>
        <v>Nhân viên kế toán</v>
      </c>
      <c r="E375" s="304">
        <f>VLOOKUP(B375,GD_LCD_HS_LNS!$B$4:$E$914,4,FALSE)</f>
        <v>4534000</v>
      </c>
      <c r="F375" s="305">
        <v>19027307720015</v>
      </c>
      <c r="G375" s="306">
        <f>VLOOKUP(B375,GD_CHAM_CONG!$C$6:$AN$912,38,FALSE)</f>
        <v>22</v>
      </c>
      <c r="H375" s="306">
        <f>VLOOKUP(B375,GD_CHAM_CONG!$C$6:$AS$912,39,FALSE)+VLOOKUP(B375,GD_CHAM_CONG!$C$6:$AS$912,40,FALSE)+VLOOKUP(B375,GD_CHAM_CONG!$C$6:$AS$912,41,FALSE)+VLOOKUP(B375,GD_CHAM_CONG!$C$6:$AS$912,42,FALSE)+VLOOKUP(B375,GD_CHAM_CONG!$C$6:$AS$912,43,FALSE)</f>
        <v>0</v>
      </c>
      <c r="I375" s="306">
        <f>VLOOKUP(B375,GD_CHAM_CONG!$C$6:$AV$912,44,FALSE)+VLOOKUP(B375,GD_CHAM_CONG!$C$6:$AV$912,45,FALSE)+VLOOKUP(B375,GD_CHAM_CONG!$C$6:$AV$912,46,FALSE)</f>
        <v>0</v>
      </c>
      <c r="J375" s="306">
        <f>VLOOKUP(B375,GD_CHAM_CONG!$C$6:$AW$912,47,FALSE)</f>
        <v>0</v>
      </c>
      <c r="K375" s="306">
        <f>VLOOKUP(B375,GD_CHAM_CONG!$C$6:$AZ$912,47,FALSE)+VLOOKUP(B375,GD_CHAM_CONG!$C$6:$AZ$912,48,FALSE)</f>
        <v>0</v>
      </c>
      <c r="L375" s="306">
        <f>VLOOKUP(B375,GD_CHAM_CONG!$C$6:$BF$912,50,FALSE)+VLOOKUP(B375,GD_CHAM_CONG!$C$6:$BF$912,51,FALSE)+VLOOKUP(B375,GD_CHAM_CONG!$C$6:$BF$912,52,FALSE)+VLOOKUP(B375,GD_CHAM_CONG!$C$6:$BF$912,53,FALSE)+VLOOKUP(B375,GD_CHAM_CONG!$C$6:$BF$912,54,FALSE)</f>
        <v>0</v>
      </c>
      <c r="M375" s="307">
        <f>VLOOKUP(B375,GD_CHAM_CONG!$C$1:$BJ$397,60,FALSE)</f>
        <v>0.95</v>
      </c>
      <c r="N375" s="308">
        <f>VLOOKUP(B375,RPT_LNS_LUONG_CHE_DO!$B$5:$BA$976,52,FALSE)</f>
        <v>9405000</v>
      </c>
      <c r="O375" s="308">
        <f>VLOOKUP(B375,RPT_LNS_LUONG_CHE_DO!$B$5:$CA$976,78,FALSE)</f>
        <v>0</v>
      </c>
      <c r="P375" s="308">
        <f>VLOOKUP(B375,RPT_PHU_CAP_TN!$B$5:$G$916,6,FALSE)</f>
        <v>0</v>
      </c>
      <c r="Q375" s="308">
        <f>VLOOKUP(B375,RPT_TIEN_AN_TRUA!$B$5:$I$957,8,FALSE)</f>
        <v>680000</v>
      </c>
      <c r="R375" s="308">
        <f>VLOOKUP(B375,RPT_LNS_LUONG_CHE_DO!$B$5:$CE$980,74,FALSE)+VLOOKUP(B375,RPT_LNS_LUONG_CHE_DO!$B$5:$CE$980,73,FALSE)</f>
        <v>0</v>
      </c>
      <c r="S375" s="308">
        <f t="shared" si="0"/>
        <v>10085000</v>
      </c>
      <c r="T375" s="309">
        <f>VLOOKUP(B375,RPT_BAO_HIEM!$B$5:$N$1004,11,FALSE)</f>
        <v>362720</v>
      </c>
      <c r="U375" s="309">
        <f>VLOOKUP(B375,RPT_BAO_HIEM!$B$5:$N$1004,12,FALSE)</f>
        <v>68010</v>
      </c>
      <c r="V375" s="309">
        <f>VLOOKUP(B375,RPT_BAO_HIEM!$B$5:$N$1004,13,FALSE)</f>
        <v>45340</v>
      </c>
      <c r="W375" s="310">
        <f>VLOOKUP(B375,RPT_DOAN_PHI!$B$5:$H$913,7,FALSE)</f>
        <v>94050</v>
      </c>
      <c r="X375" s="309">
        <f>VLOOKUP(B375,RPT_THUE!$B$5:$H$916,7,FALSE)</f>
        <v>0</v>
      </c>
      <c r="Y375" s="309">
        <f t="shared" si="1"/>
        <v>570120</v>
      </c>
      <c r="Z375" s="311">
        <f t="shared" si="2"/>
        <v>9514880</v>
      </c>
      <c r="AA375" s="311"/>
      <c r="AB375" s="311"/>
      <c r="AC375" s="311">
        <f t="shared" si="3"/>
        <v>9514880</v>
      </c>
    </row>
    <row r="376" spans="1:29" ht="17.25" customHeight="1">
      <c r="A376" s="302">
        <f t="shared" si="4"/>
        <v>371</v>
      </c>
      <c r="B376" s="303">
        <f>GD_LCD_HS_LNS!B374</f>
        <v>10794</v>
      </c>
      <c r="C376" s="303" t="str">
        <f>GD_LCD_HS_LNS!C374</f>
        <v>Nguyễn Thị Kim Huệ</v>
      </c>
      <c r="D376" s="303" t="str">
        <f>GD_LCD_HS_LNS!D374</f>
        <v>NV Thủ Quỹ</v>
      </c>
      <c r="E376" s="304">
        <f>VLOOKUP(B376,GD_LCD_HS_LNS!$B$4:$E$914,4,FALSE)</f>
        <v>3488000</v>
      </c>
      <c r="F376" s="305">
        <v>10520052695017</v>
      </c>
      <c r="G376" s="306">
        <f>VLOOKUP(B376,GD_CHAM_CONG!$C$6:$AN$912,38,FALSE)</f>
        <v>22</v>
      </c>
      <c r="H376" s="306">
        <f>VLOOKUP(B376,GD_CHAM_CONG!$C$6:$AS$912,39,FALSE)+VLOOKUP(B376,GD_CHAM_CONG!$C$6:$AS$912,40,FALSE)+VLOOKUP(B376,GD_CHAM_CONG!$C$6:$AS$912,41,FALSE)+VLOOKUP(B376,GD_CHAM_CONG!$C$6:$AS$912,42,FALSE)+VLOOKUP(B376,GD_CHAM_CONG!$C$6:$AS$912,43,FALSE)</f>
        <v>0</v>
      </c>
      <c r="I376" s="306">
        <f>VLOOKUP(B376,GD_CHAM_CONG!$C$6:$AV$912,44,FALSE)+VLOOKUP(B376,GD_CHAM_CONG!$C$6:$AV$912,45,FALSE)+VLOOKUP(B376,GD_CHAM_CONG!$C$6:$AV$912,46,FALSE)</f>
        <v>0</v>
      </c>
      <c r="J376" s="306">
        <f>VLOOKUP(B376,GD_CHAM_CONG!$C$6:$AW$912,47,FALSE)</f>
        <v>0</v>
      </c>
      <c r="K376" s="306">
        <f>VLOOKUP(B376,GD_CHAM_CONG!$C$6:$AZ$912,47,FALSE)+VLOOKUP(B376,GD_CHAM_CONG!$C$6:$AZ$912,48,FALSE)</f>
        <v>0</v>
      </c>
      <c r="L376" s="306">
        <f>VLOOKUP(B376,GD_CHAM_CONG!$C$6:$BF$912,50,FALSE)+VLOOKUP(B376,GD_CHAM_CONG!$C$6:$BF$912,51,FALSE)+VLOOKUP(B376,GD_CHAM_CONG!$C$6:$BF$912,52,FALSE)+VLOOKUP(B376,GD_CHAM_CONG!$C$6:$BF$912,53,FALSE)+VLOOKUP(B376,GD_CHAM_CONG!$C$6:$BF$912,54,FALSE)</f>
        <v>0</v>
      </c>
      <c r="M376" s="307">
        <f>VLOOKUP(B376,GD_CHAM_CONG!$C$1:$BJ$397,60,FALSE)</f>
        <v>1</v>
      </c>
      <c r="N376" s="308">
        <f>VLOOKUP(B376,RPT_LNS_LUONG_CHE_DO!$B$5:$BA$976,52,FALSE)</f>
        <v>9585000</v>
      </c>
      <c r="O376" s="308">
        <f>VLOOKUP(B376,RPT_LNS_LUONG_CHE_DO!$B$5:$CA$976,78,FALSE)</f>
        <v>0</v>
      </c>
      <c r="P376" s="308">
        <f>VLOOKUP(B376,RPT_PHU_CAP_TN!$B$5:$G$916,6,FALSE)</f>
        <v>0</v>
      </c>
      <c r="Q376" s="308">
        <f>VLOOKUP(B376,RPT_TIEN_AN_TRUA!$B$5:$I$957,8,FALSE)</f>
        <v>680000</v>
      </c>
      <c r="R376" s="308">
        <f>VLOOKUP(B376,RPT_LNS_LUONG_CHE_DO!$B$5:$CE$980,74,FALSE)+VLOOKUP(B376,RPT_LNS_LUONG_CHE_DO!$B$5:$CE$980,73,FALSE)</f>
        <v>0</v>
      </c>
      <c r="S376" s="308">
        <f t="shared" si="0"/>
        <v>10265000</v>
      </c>
      <c r="T376" s="309">
        <f>VLOOKUP(B376,RPT_BAO_HIEM!$B$5:$N$1004,11,FALSE)</f>
        <v>279040</v>
      </c>
      <c r="U376" s="309">
        <f>VLOOKUP(B376,RPT_BAO_HIEM!$B$5:$N$1004,12,FALSE)</f>
        <v>52320</v>
      </c>
      <c r="V376" s="309">
        <f>VLOOKUP(B376,RPT_BAO_HIEM!$B$5:$N$1004,13,FALSE)</f>
        <v>34880</v>
      </c>
      <c r="W376" s="310">
        <f>VLOOKUP(B376,RPT_DOAN_PHI!$B$5:$H$913,7,FALSE)</f>
        <v>95850</v>
      </c>
      <c r="X376" s="309">
        <f>VLOOKUP(B376,RPT_THUE!$B$5:$H$916,7,FALSE)</f>
        <v>0</v>
      </c>
      <c r="Y376" s="309">
        <f t="shared" si="1"/>
        <v>462090</v>
      </c>
      <c r="Z376" s="311">
        <f t="shared" si="2"/>
        <v>9802910</v>
      </c>
      <c r="AA376" s="311"/>
      <c r="AB376" s="311"/>
      <c r="AC376" s="311">
        <f t="shared" si="3"/>
        <v>9802910</v>
      </c>
    </row>
    <row r="377" spans="1:29" ht="17.25" customHeight="1">
      <c r="A377" s="302">
        <f t="shared" si="4"/>
        <v>372</v>
      </c>
      <c r="B377" s="303">
        <f>GD_LCD_HS_LNS!B375</f>
        <v>10788</v>
      </c>
      <c r="C377" s="303" t="str">
        <f>GD_LCD_HS_LNS!C375</f>
        <v>Phạm Thị Thu Hiền</v>
      </c>
      <c r="D377" s="303" t="str">
        <f>GD_LCD_HS_LNS!D375</f>
        <v>Chuyên viên TCKT</v>
      </c>
      <c r="E377" s="304">
        <f>VLOOKUP(B377,GD_LCD_HS_LNS!$B$4:$E$914,4,FALSE)</f>
        <v>4534000</v>
      </c>
      <c r="F377" s="305">
        <v>10522161952014</v>
      </c>
      <c r="G377" s="306">
        <f>VLOOKUP(B377,GD_CHAM_CONG!$C$6:$AN$912,38,FALSE)</f>
        <v>19</v>
      </c>
      <c r="H377" s="306">
        <f>VLOOKUP(B377,GD_CHAM_CONG!$C$6:$AS$912,39,FALSE)+VLOOKUP(B377,GD_CHAM_CONG!$C$6:$AS$912,40,FALSE)+VLOOKUP(B377,GD_CHAM_CONG!$C$6:$AS$912,41,FALSE)+VLOOKUP(B377,GD_CHAM_CONG!$C$6:$AS$912,42,FALSE)+VLOOKUP(B377,GD_CHAM_CONG!$C$6:$AS$912,43,FALSE)</f>
        <v>0</v>
      </c>
      <c r="I377" s="306">
        <f>VLOOKUP(B377,GD_CHAM_CONG!$C$6:$AV$912,44,FALSE)+VLOOKUP(B377,GD_CHAM_CONG!$C$6:$AV$912,45,FALSE)+VLOOKUP(B377,GD_CHAM_CONG!$C$6:$AV$912,46,FALSE)</f>
        <v>0</v>
      </c>
      <c r="J377" s="306">
        <f>VLOOKUP(B377,GD_CHAM_CONG!$C$6:$AW$912,47,FALSE)</f>
        <v>0</v>
      </c>
      <c r="K377" s="306">
        <f>VLOOKUP(B377,GD_CHAM_CONG!$C$6:$AZ$912,47,FALSE)+VLOOKUP(B377,GD_CHAM_CONG!$C$6:$AZ$912,48,FALSE)</f>
        <v>3</v>
      </c>
      <c r="L377" s="306">
        <f>VLOOKUP(B377,GD_CHAM_CONG!$C$6:$BF$912,50,FALSE)+VLOOKUP(B377,GD_CHAM_CONG!$C$6:$BF$912,51,FALSE)+VLOOKUP(B377,GD_CHAM_CONG!$C$6:$BF$912,52,FALSE)+VLOOKUP(B377,GD_CHAM_CONG!$C$6:$BF$912,53,FALSE)+VLOOKUP(B377,GD_CHAM_CONG!$C$6:$BF$912,54,FALSE)</f>
        <v>0</v>
      </c>
      <c r="M377" s="307">
        <f>VLOOKUP(B377,GD_CHAM_CONG!$C$1:$BJ$397,60,FALSE)</f>
        <v>1</v>
      </c>
      <c r="N377" s="308">
        <f>VLOOKUP(B377,RPT_LNS_LUONG_CHE_DO!$B$5:$BA$976,52,FALSE)</f>
        <v>11348181.818181818</v>
      </c>
      <c r="O377" s="308">
        <f>VLOOKUP(B377,RPT_LNS_LUONG_CHE_DO!$B$5:$CA$976,78,FALSE)</f>
        <v>523153.84615384619</v>
      </c>
      <c r="P377" s="308">
        <f>VLOOKUP(B377,RPT_PHU_CAP_TN!$B$5:$G$916,6,FALSE)</f>
        <v>0</v>
      </c>
      <c r="Q377" s="308">
        <f>VLOOKUP(B377,RPT_TIEN_AN_TRUA!$B$5:$I$957,8,FALSE)</f>
        <v>587272.72727272729</v>
      </c>
      <c r="R377" s="308">
        <f>VLOOKUP(B377,RPT_LNS_LUONG_CHE_DO!$B$5:$CE$980,74,FALSE)+VLOOKUP(B377,RPT_LNS_LUONG_CHE_DO!$B$5:$CE$980,73,FALSE)</f>
        <v>0</v>
      </c>
      <c r="S377" s="308">
        <f t="shared" si="0"/>
        <v>12458608.391608391</v>
      </c>
      <c r="T377" s="309">
        <f>VLOOKUP(B377,RPT_BAO_HIEM!$B$5:$N$1004,11,FALSE)</f>
        <v>362720</v>
      </c>
      <c r="U377" s="309">
        <f>VLOOKUP(B377,RPT_BAO_HIEM!$B$5:$N$1004,12,FALSE)</f>
        <v>68010</v>
      </c>
      <c r="V377" s="309">
        <f>VLOOKUP(B377,RPT_BAO_HIEM!$B$5:$N$1004,13,FALSE)</f>
        <v>45340</v>
      </c>
      <c r="W377" s="310">
        <f>VLOOKUP(B377,RPT_DOAN_PHI!$B$5:$H$913,7,FALSE)</f>
        <v>115000</v>
      </c>
      <c r="X377" s="309">
        <f>VLOOKUP(B377,RPT_THUE!$B$5:$H$916,7,FALSE)</f>
        <v>0</v>
      </c>
      <c r="Y377" s="309">
        <f t="shared" si="1"/>
        <v>591070</v>
      </c>
      <c r="Z377" s="311">
        <f t="shared" si="2"/>
        <v>11867538.391608391</v>
      </c>
      <c r="AA377" s="311"/>
      <c r="AB377" s="311"/>
      <c r="AC377" s="311">
        <f t="shared" si="3"/>
        <v>11867538.391608391</v>
      </c>
    </row>
    <row r="378" spans="1:29" ht="17.25" customHeight="1">
      <c r="A378" s="302">
        <f t="shared" si="4"/>
        <v>373</v>
      </c>
      <c r="B378" s="303">
        <f>GD_LCD_HS_LNS!B376</f>
        <v>10789</v>
      </c>
      <c r="C378" s="303" t="str">
        <f>GD_LCD_HS_LNS!C376</f>
        <v>Hoàng Thị Trang Nhung</v>
      </c>
      <c r="D378" s="303" t="str">
        <f>GD_LCD_HS_LNS!D376</f>
        <v>Chuyên viên TCKT</v>
      </c>
      <c r="E378" s="304">
        <f>VLOOKUP(B378,GD_LCD_HS_LNS!$B$4:$E$914,4,FALSE)</f>
        <v>4534000</v>
      </c>
      <c r="F378" s="305">
        <v>10522161961013</v>
      </c>
      <c r="G378" s="306">
        <f>VLOOKUP(B378,GD_CHAM_CONG!$C$6:$AN$912,38,FALSE)</f>
        <v>0</v>
      </c>
      <c r="H378" s="306">
        <f>VLOOKUP(B378,GD_CHAM_CONG!$C$6:$AS$912,39,FALSE)+VLOOKUP(B378,GD_CHAM_CONG!$C$6:$AS$912,40,FALSE)+VLOOKUP(B378,GD_CHAM_CONG!$C$6:$AS$912,41,FALSE)+VLOOKUP(B378,GD_CHAM_CONG!$C$6:$AS$912,42,FALSE)+VLOOKUP(B378,GD_CHAM_CONG!$C$6:$AS$912,43,FALSE)</f>
        <v>0</v>
      </c>
      <c r="I378" s="306">
        <f>VLOOKUP(B378,GD_CHAM_CONG!$C$6:$AV$912,44,FALSE)+VLOOKUP(B378,GD_CHAM_CONG!$C$6:$AV$912,45,FALSE)+VLOOKUP(B378,GD_CHAM_CONG!$C$6:$AV$912,46,FALSE)</f>
        <v>22</v>
      </c>
      <c r="J378" s="306">
        <f>VLOOKUP(B378,GD_CHAM_CONG!$C$6:$AW$912,47,FALSE)</f>
        <v>0</v>
      </c>
      <c r="K378" s="306">
        <f>VLOOKUP(B378,GD_CHAM_CONG!$C$6:$AZ$912,47,FALSE)+VLOOKUP(B378,GD_CHAM_CONG!$C$6:$AZ$912,48,FALSE)</f>
        <v>0</v>
      </c>
      <c r="L378" s="306">
        <f>VLOOKUP(B378,GD_CHAM_CONG!$C$6:$BF$912,50,FALSE)+VLOOKUP(B378,GD_CHAM_CONG!$C$6:$BF$912,51,FALSE)+VLOOKUP(B378,GD_CHAM_CONG!$C$6:$BF$912,52,FALSE)+VLOOKUP(B378,GD_CHAM_CONG!$C$6:$BF$912,53,FALSE)+VLOOKUP(B378,GD_CHAM_CONG!$C$6:$BF$912,54,FALSE)</f>
        <v>0</v>
      </c>
      <c r="M378" s="307">
        <f>VLOOKUP(B378,GD_CHAM_CONG!$C$1:$BJ$397,60,FALSE)</f>
        <v>1</v>
      </c>
      <c r="N378" s="308">
        <f>VLOOKUP(B378,RPT_LNS_LUONG_CHE_DO!$B$5:$BA$976,52,FALSE)</f>
        <v>1314000</v>
      </c>
      <c r="O378" s="308">
        <f>VLOOKUP(B378,RPT_LNS_LUONG_CHE_DO!$B$5:$CA$976,78,FALSE)</f>
        <v>0</v>
      </c>
      <c r="P378" s="308">
        <f>VLOOKUP(B378,RPT_PHU_CAP_TN!$B$5:$G$916,6,FALSE)</f>
        <v>0</v>
      </c>
      <c r="Q378" s="308">
        <f>VLOOKUP(B378,RPT_TIEN_AN_TRUA!$B$5:$I$957,8,FALSE)</f>
        <v>0</v>
      </c>
      <c r="R378" s="308">
        <f>VLOOKUP(B378,RPT_LNS_LUONG_CHE_DO!$B$5:$CE$980,74,FALSE)+VLOOKUP(B378,RPT_LNS_LUONG_CHE_DO!$B$5:$CE$980,73,FALSE)</f>
        <v>0</v>
      </c>
      <c r="S378" s="308">
        <f t="shared" si="0"/>
        <v>1314000</v>
      </c>
      <c r="T378" s="309">
        <f>VLOOKUP(B378,RPT_BAO_HIEM!$B$5:$N$1004,11,FALSE)</f>
        <v>0</v>
      </c>
      <c r="U378" s="309">
        <f>VLOOKUP(B378,RPT_BAO_HIEM!$B$5:$N$1004,12,FALSE)</f>
        <v>0</v>
      </c>
      <c r="V378" s="309">
        <f>VLOOKUP(B378,RPT_BAO_HIEM!$B$5:$N$1004,13,FALSE)</f>
        <v>0</v>
      </c>
      <c r="W378" s="310">
        <f>VLOOKUP(B378,RPT_DOAN_PHI!$B$5:$H$913,7,FALSE)</f>
        <v>13140</v>
      </c>
      <c r="X378" s="309">
        <f>VLOOKUP(B378,RPT_THUE!$B$5:$H$916,7,FALSE)</f>
        <v>0</v>
      </c>
      <c r="Y378" s="309">
        <f t="shared" si="1"/>
        <v>13140</v>
      </c>
      <c r="Z378" s="311">
        <f t="shared" si="2"/>
        <v>1300860</v>
      </c>
      <c r="AA378" s="311"/>
      <c r="AB378" s="311"/>
      <c r="AC378" s="311">
        <f t="shared" si="3"/>
        <v>1300860</v>
      </c>
    </row>
    <row r="379" spans="1:29" ht="17.25" customHeight="1">
      <c r="A379" s="302">
        <f t="shared" si="4"/>
        <v>374</v>
      </c>
      <c r="B379" s="303">
        <f>GD_LCD_HS_LNS!B377</f>
        <v>10790</v>
      </c>
      <c r="C379" s="303" t="str">
        <f>GD_LCD_HS_LNS!C377</f>
        <v>Đào Thị Chín</v>
      </c>
      <c r="D379" s="303" t="str">
        <f>GD_LCD_HS_LNS!D377</f>
        <v>Chuyên viên TCKT</v>
      </c>
      <c r="E379" s="304">
        <f>VLOOKUP(B379,GD_LCD_HS_LNS!$B$4:$E$914,4,FALSE)</f>
        <v>4534000</v>
      </c>
      <c r="F379" s="305">
        <v>10520107419014</v>
      </c>
      <c r="G379" s="306">
        <f>VLOOKUP(B379,GD_CHAM_CONG!$C$6:$AN$912,38,FALSE)</f>
        <v>22</v>
      </c>
      <c r="H379" s="306">
        <f>VLOOKUP(B379,GD_CHAM_CONG!$C$6:$AS$912,39,FALSE)+VLOOKUP(B379,GD_CHAM_CONG!$C$6:$AS$912,40,FALSE)+VLOOKUP(B379,GD_CHAM_CONG!$C$6:$AS$912,41,FALSE)+VLOOKUP(B379,GD_CHAM_CONG!$C$6:$AS$912,42,FALSE)+VLOOKUP(B379,GD_CHAM_CONG!$C$6:$AS$912,43,FALSE)</f>
        <v>0</v>
      </c>
      <c r="I379" s="306">
        <f>VLOOKUP(B379,GD_CHAM_CONG!$C$6:$AV$912,44,FALSE)+VLOOKUP(B379,GD_CHAM_CONG!$C$6:$AV$912,45,FALSE)+VLOOKUP(B379,GD_CHAM_CONG!$C$6:$AV$912,46,FALSE)</f>
        <v>0</v>
      </c>
      <c r="J379" s="306">
        <f>VLOOKUP(B379,GD_CHAM_CONG!$C$6:$AW$912,47,FALSE)</f>
        <v>0</v>
      </c>
      <c r="K379" s="306">
        <f>VLOOKUP(B379,GD_CHAM_CONG!$C$6:$AZ$912,47,FALSE)+VLOOKUP(B379,GD_CHAM_CONG!$C$6:$AZ$912,48,FALSE)</f>
        <v>0</v>
      </c>
      <c r="L379" s="306">
        <f>VLOOKUP(B379,GD_CHAM_CONG!$C$6:$BF$912,50,FALSE)+VLOOKUP(B379,GD_CHAM_CONG!$C$6:$BF$912,51,FALSE)+VLOOKUP(B379,GD_CHAM_CONG!$C$6:$BF$912,52,FALSE)+VLOOKUP(B379,GD_CHAM_CONG!$C$6:$BF$912,53,FALSE)+VLOOKUP(B379,GD_CHAM_CONG!$C$6:$BF$912,54,FALSE)</f>
        <v>0</v>
      </c>
      <c r="M379" s="307">
        <f>VLOOKUP(B379,GD_CHAM_CONG!$C$1:$BJ$397,60,FALSE)</f>
        <v>1</v>
      </c>
      <c r="N379" s="308">
        <f>VLOOKUP(B379,RPT_LNS_LUONG_CHE_DO!$B$5:$BA$976,52,FALSE)</f>
        <v>13140000</v>
      </c>
      <c r="O379" s="308">
        <f>VLOOKUP(B379,RPT_LNS_LUONG_CHE_DO!$B$5:$CA$976,78,FALSE)</f>
        <v>0</v>
      </c>
      <c r="P379" s="308">
        <f>VLOOKUP(B379,RPT_PHU_CAP_TN!$B$5:$G$916,6,FALSE)</f>
        <v>0</v>
      </c>
      <c r="Q379" s="308">
        <f>VLOOKUP(B379,RPT_TIEN_AN_TRUA!$B$5:$I$957,8,FALSE)</f>
        <v>680000</v>
      </c>
      <c r="R379" s="308">
        <f>VLOOKUP(B379,RPT_LNS_LUONG_CHE_DO!$B$5:$CE$980,74,FALSE)+VLOOKUP(B379,RPT_LNS_LUONG_CHE_DO!$B$5:$CE$980,73,FALSE)</f>
        <v>0</v>
      </c>
      <c r="S379" s="308">
        <f t="shared" si="0"/>
        <v>13820000</v>
      </c>
      <c r="T379" s="309">
        <f>VLOOKUP(B379,RPT_BAO_HIEM!$B$5:$N$1004,11,FALSE)</f>
        <v>362720</v>
      </c>
      <c r="U379" s="309">
        <f>VLOOKUP(B379,RPT_BAO_HIEM!$B$5:$N$1004,12,FALSE)</f>
        <v>68010</v>
      </c>
      <c r="V379" s="309">
        <f>VLOOKUP(B379,RPT_BAO_HIEM!$B$5:$N$1004,13,FALSE)</f>
        <v>45340</v>
      </c>
      <c r="W379" s="310">
        <f>VLOOKUP(B379,RPT_DOAN_PHI!$B$5:$H$913,7,FALSE)</f>
        <v>115000</v>
      </c>
      <c r="X379" s="309">
        <f>VLOOKUP(B379,RPT_THUE!$B$5:$H$916,7,FALSE)</f>
        <v>0</v>
      </c>
      <c r="Y379" s="309">
        <f t="shared" si="1"/>
        <v>591070</v>
      </c>
      <c r="Z379" s="311">
        <f t="shared" si="2"/>
        <v>13228930</v>
      </c>
      <c r="AA379" s="311"/>
      <c r="AB379" s="311"/>
      <c r="AC379" s="311">
        <f t="shared" si="3"/>
        <v>13228930</v>
      </c>
    </row>
    <row r="380" spans="1:29" ht="17.25" customHeight="1">
      <c r="A380" s="302">
        <f t="shared" si="4"/>
        <v>375</v>
      </c>
      <c r="B380" s="303">
        <f>GD_LCD_HS_LNS!B378</f>
        <v>10791</v>
      </c>
      <c r="C380" s="303" t="str">
        <f>GD_LCD_HS_LNS!C378</f>
        <v>Trần Thu Trang</v>
      </c>
      <c r="D380" s="303" t="str">
        <f>GD_LCD_HS_LNS!D378</f>
        <v>Chuyên viên TCKT</v>
      </c>
      <c r="E380" s="304">
        <f>VLOOKUP(B380,GD_LCD_HS_LNS!$B$4:$E$914,4,FALSE)</f>
        <v>4534000</v>
      </c>
      <c r="F380" s="305">
        <v>10520473286019</v>
      </c>
      <c r="G380" s="306">
        <f>VLOOKUP(B380,GD_CHAM_CONG!$C$6:$AN$912,38,FALSE)</f>
        <v>22</v>
      </c>
      <c r="H380" s="306">
        <f>VLOOKUP(B380,GD_CHAM_CONG!$C$6:$AS$912,39,FALSE)+VLOOKUP(B380,GD_CHAM_CONG!$C$6:$AS$912,40,FALSE)+VLOOKUP(B380,GD_CHAM_CONG!$C$6:$AS$912,41,FALSE)+VLOOKUP(B380,GD_CHAM_CONG!$C$6:$AS$912,42,FALSE)+VLOOKUP(B380,GD_CHAM_CONG!$C$6:$AS$912,43,FALSE)</f>
        <v>0</v>
      </c>
      <c r="I380" s="306">
        <f>VLOOKUP(B380,GD_CHAM_CONG!$C$6:$AV$912,44,FALSE)+VLOOKUP(B380,GD_CHAM_CONG!$C$6:$AV$912,45,FALSE)+VLOOKUP(B380,GD_CHAM_CONG!$C$6:$AV$912,46,FALSE)</f>
        <v>0</v>
      </c>
      <c r="J380" s="306">
        <f>VLOOKUP(B380,GD_CHAM_CONG!$C$6:$AW$912,47,FALSE)</f>
        <v>0</v>
      </c>
      <c r="K380" s="306">
        <f>VLOOKUP(B380,GD_CHAM_CONG!$C$6:$AZ$912,47,FALSE)+VLOOKUP(B380,GD_CHAM_CONG!$C$6:$AZ$912,48,FALSE)</f>
        <v>0</v>
      </c>
      <c r="L380" s="306">
        <f>VLOOKUP(B380,GD_CHAM_CONG!$C$6:$BF$912,50,FALSE)+VLOOKUP(B380,GD_CHAM_CONG!$C$6:$BF$912,51,FALSE)+VLOOKUP(B380,GD_CHAM_CONG!$C$6:$BF$912,52,FALSE)+VLOOKUP(B380,GD_CHAM_CONG!$C$6:$BF$912,53,FALSE)+VLOOKUP(B380,GD_CHAM_CONG!$C$6:$BF$912,54,FALSE)</f>
        <v>0</v>
      </c>
      <c r="M380" s="307">
        <f>VLOOKUP(B380,GD_CHAM_CONG!$C$1:$BJ$397,60,FALSE)</f>
        <v>1</v>
      </c>
      <c r="N380" s="308">
        <f>VLOOKUP(B380,RPT_LNS_LUONG_CHE_DO!$B$5:$BA$976,52,FALSE)</f>
        <v>11115000</v>
      </c>
      <c r="O380" s="308">
        <f>VLOOKUP(B380,RPT_LNS_LUONG_CHE_DO!$B$5:$CA$976,78,FALSE)</f>
        <v>0</v>
      </c>
      <c r="P380" s="308">
        <f>VLOOKUP(B380,RPT_PHU_CAP_TN!$B$5:$G$916,6,FALSE)</f>
        <v>0</v>
      </c>
      <c r="Q380" s="308">
        <f>VLOOKUP(B380,RPT_TIEN_AN_TRUA!$B$5:$I$957,8,FALSE)</f>
        <v>680000</v>
      </c>
      <c r="R380" s="308">
        <f>VLOOKUP(B380,RPT_LNS_LUONG_CHE_DO!$B$5:$CE$980,74,FALSE)+VLOOKUP(B380,RPT_LNS_LUONG_CHE_DO!$B$5:$CE$980,73,FALSE)</f>
        <v>0</v>
      </c>
      <c r="S380" s="308">
        <f t="shared" si="0"/>
        <v>11795000</v>
      </c>
      <c r="T380" s="309">
        <f>VLOOKUP(B380,RPT_BAO_HIEM!$B$5:$N$1004,11,FALSE)</f>
        <v>362720</v>
      </c>
      <c r="U380" s="309">
        <f>VLOOKUP(B380,RPT_BAO_HIEM!$B$5:$N$1004,12,FALSE)</f>
        <v>68010</v>
      </c>
      <c r="V380" s="309">
        <f>VLOOKUP(B380,RPT_BAO_HIEM!$B$5:$N$1004,13,FALSE)</f>
        <v>45340</v>
      </c>
      <c r="W380" s="310">
        <f>VLOOKUP(B380,RPT_DOAN_PHI!$B$5:$H$913,7,FALSE)</f>
        <v>111150</v>
      </c>
      <c r="X380" s="309">
        <f>VLOOKUP(B380,RPT_THUE!$B$5:$H$916,7,FALSE)</f>
        <v>0</v>
      </c>
      <c r="Y380" s="309">
        <f t="shared" si="1"/>
        <v>587220</v>
      </c>
      <c r="Z380" s="311">
        <f t="shared" si="2"/>
        <v>11207780</v>
      </c>
      <c r="AA380" s="311"/>
      <c r="AB380" s="311"/>
      <c r="AC380" s="311">
        <f t="shared" si="3"/>
        <v>11207780</v>
      </c>
    </row>
    <row r="381" spans="1:29" ht="17.25" customHeight="1">
      <c r="A381" s="302">
        <f t="shared" si="4"/>
        <v>376</v>
      </c>
      <c r="B381" s="303">
        <f>GD_LCD_HS_LNS!B379</f>
        <v>11147</v>
      </c>
      <c r="C381" s="303" t="str">
        <f>GD_LCD_HS_LNS!C379</f>
        <v>Vũ Chí Kiên</v>
      </c>
      <c r="D381" s="303" t="str">
        <f>GD_LCD_HS_LNS!D379</f>
        <v>Chuyên viên TCKT</v>
      </c>
      <c r="E381" s="304">
        <f>VLOOKUP(B381,GD_LCD_HS_LNS!$B$4:$E$914,4,FALSE)</f>
        <v>5309000</v>
      </c>
      <c r="F381" s="305">
        <v>10522175759012</v>
      </c>
      <c r="G381" s="306">
        <f>VLOOKUP(B381,GD_CHAM_CONG!$C$6:$AN$912,38,FALSE)</f>
        <v>22</v>
      </c>
      <c r="H381" s="306">
        <f>VLOOKUP(B381,GD_CHAM_CONG!$C$6:$AS$912,39,FALSE)+VLOOKUP(B381,GD_CHAM_CONG!$C$6:$AS$912,40,FALSE)+VLOOKUP(B381,GD_CHAM_CONG!$C$6:$AS$912,41,FALSE)+VLOOKUP(B381,GD_CHAM_CONG!$C$6:$AS$912,42,FALSE)+VLOOKUP(B381,GD_CHAM_CONG!$C$6:$AS$912,43,FALSE)</f>
        <v>0</v>
      </c>
      <c r="I381" s="306">
        <f>VLOOKUP(B381,GD_CHAM_CONG!$C$6:$AV$912,44,FALSE)+VLOOKUP(B381,GD_CHAM_CONG!$C$6:$AV$912,45,FALSE)+VLOOKUP(B381,GD_CHAM_CONG!$C$6:$AV$912,46,FALSE)</f>
        <v>0</v>
      </c>
      <c r="J381" s="306">
        <f>VLOOKUP(B381,GD_CHAM_CONG!$C$6:$AW$912,47,FALSE)</f>
        <v>0</v>
      </c>
      <c r="K381" s="306">
        <f>VLOOKUP(B381,GD_CHAM_CONG!$C$6:$AZ$912,47,FALSE)+VLOOKUP(B381,GD_CHAM_CONG!$C$6:$AZ$912,48,FALSE)</f>
        <v>0</v>
      </c>
      <c r="L381" s="306">
        <f>VLOOKUP(B381,GD_CHAM_CONG!$C$6:$BF$912,50,FALSE)+VLOOKUP(B381,GD_CHAM_CONG!$C$6:$BF$912,51,FALSE)+VLOOKUP(B381,GD_CHAM_CONG!$C$6:$BF$912,52,FALSE)+VLOOKUP(B381,GD_CHAM_CONG!$C$6:$BF$912,53,FALSE)+VLOOKUP(B381,GD_CHAM_CONG!$C$6:$BF$912,54,FALSE)</f>
        <v>0</v>
      </c>
      <c r="M381" s="307">
        <f>VLOOKUP(B381,GD_CHAM_CONG!$C$1:$BJ$397,60,FALSE)</f>
        <v>1</v>
      </c>
      <c r="N381" s="308">
        <f>VLOOKUP(B381,RPT_LNS_LUONG_CHE_DO!$B$5:$BA$976,52,FALSE)</f>
        <v>23355000</v>
      </c>
      <c r="O381" s="308">
        <f>VLOOKUP(B381,RPT_LNS_LUONG_CHE_DO!$B$5:$CA$976,78,FALSE)</f>
        <v>0</v>
      </c>
      <c r="P381" s="308">
        <f>VLOOKUP(B381,RPT_PHU_CAP_TN!$B$5:$G$916,6,FALSE)</f>
        <v>0</v>
      </c>
      <c r="Q381" s="308">
        <f>VLOOKUP(B381,RPT_TIEN_AN_TRUA!$B$5:$I$957,8,FALSE)</f>
        <v>680000</v>
      </c>
      <c r="R381" s="308">
        <f>VLOOKUP(B381,RPT_LNS_LUONG_CHE_DO!$B$5:$CE$980,74,FALSE)+VLOOKUP(B381,RPT_LNS_LUONG_CHE_DO!$B$5:$CE$980,73,FALSE)</f>
        <v>0</v>
      </c>
      <c r="S381" s="308">
        <f t="shared" si="0"/>
        <v>24035000</v>
      </c>
      <c r="T381" s="309">
        <f>VLOOKUP(B381,RPT_BAO_HIEM!$B$5:$N$1004,11,FALSE)</f>
        <v>424720</v>
      </c>
      <c r="U381" s="309">
        <f>VLOOKUP(B381,RPT_BAO_HIEM!$B$5:$N$1004,12,FALSE)</f>
        <v>79635</v>
      </c>
      <c r="V381" s="309">
        <f>VLOOKUP(B381,RPT_BAO_HIEM!$B$5:$N$1004,13,FALSE)</f>
        <v>53090</v>
      </c>
      <c r="W381" s="310">
        <f>VLOOKUP(B381,RPT_DOAN_PHI!$B$5:$H$913,7,FALSE)</f>
        <v>115000</v>
      </c>
      <c r="X381" s="309">
        <f>VLOOKUP(B381,RPT_THUE!$B$5:$H$916,7,FALSE)</f>
        <v>409755.5</v>
      </c>
      <c r="Y381" s="309">
        <f t="shared" si="1"/>
        <v>1082200.5</v>
      </c>
      <c r="Z381" s="311">
        <f t="shared" si="2"/>
        <v>22952799.5</v>
      </c>
      <c r="AA381" s="311"/>
      <c r="AB381" s="311"/>
      <c r="AC381" s="311">
        <f t="shared" si="3"/>
        <v>22952799.5</v>
      </c>
    </row>
    <row r="382" spans="1:29" ht="17.25" customHeight="1">
      <c r="A382" s="302">
        <f t="shared" si="4"/>
        <v>377</v>
      </c>
      <c r="B382" s="303">
        <f>GD_LCD_HS_LNS!B380</f>
        <v>10563</v>
      </c>
      <c r="C382" s="303" t="str">
        <f>GD_LCD_HS_LNS!C380</f>
        <v>Lưu Xuân Cường</v>
      </c>
      <c r="D382" s="303" t="str">
        <f>GD_LCD_HS_LNS!D380</f>
        <v>Trưởng phòng</v>
      </c>
      <c r="E382" s="304">
        <f>VLOOKUP(B382,GD_LCD_HS_LNS!$B$4:$E$914,4,FALSE)</f>
        <v>5503000</v>
      </c>
      <c r="F382" s="305">
        <v>10520052608017</v>
      </c>
      <c r="G382" s="306">
        <f>VLOOKUP(B382,GD_CHAM_CONG!$C$6:$AN$912,38,FALSE)</f>
        <v>22</v>
      </c>
      <c r="H382" s="306">
        <f>VLOOKUP(B382,GD_CHAM_CONG!$C$6:$AS$912,39,FALSE)+VLOOKUP(B382,GD_CHAM_CONG!$C$6:$AS$912,40,FALSE)+VLOOKUP(B382,GD_CHAM_CONG!$C$6:$AS$912,41,FALSE)+VLOOKUP(B382,GD_CHAM_CONG!$C$6:$AS$912,42,FALSE)+VLOOKUP(B382,GD_CHAM_CONG!$C$6:$AS$912,43,FALSE)</f>
        <v>0</v>
      </c>
      <c r="I382" s="306">
        <f>VLOOKUP(B382,GD_CHAM_CONG!$C$6:$AV$912,44,FALSE)+VLOOKUP(B382,GD_CHAM_CONG!$C$6:$AV$912,45,FALSE)+VLOOKUP(B382,GD_CHAM_CONG!$C$6:$AV$912,46,FALSE)</f>
        <v>0</v>
      </c>
      <c r="J382" s="306">
        <f>VLOOKUP(B382,GD_CHAM_CONG!$C$6:$AW$912,47,FALSE)</f>
        <v>0</v>
      </c>
      <c r="K382" s="306">
        <f>VLOOKUP(B382,GD_CHAM_CONG!$C$6:$AZ$912,47,FALSE)+VLOOKUP(B382,GD_CHAM_CONG!$C$6:$AZ$912,48,FALSE)</f>
        <v>0</v>
      </c>
      <c r="L382" s="306">
        <f>VLOOKUP(B382,GD_CHAM_CONG!$C$6:$BF$912,50,FALSE)+VLOOKUP(B382,GD_CHAM_CONG!$C$6:$BF$912,51,FALSE)+VLOOKUP(B382,GD_CHAM_CONG!$C$6:$BF$912,52,FALSE)+VLOOKUP(B382,GD_CHAM_CONG!$C$6:$BF$912,53,FALSE)+VLOOKUP(B382,GD_CHAM_CONG!$C$6:$BF$912,54,FALSE)</f>
        <v>0</v>
      </c>
      <c r="M382" s="307">
        <f>VLOOKUP(B382,GD_CHAM_CONG!$C$1:$BJ$397,60,FALSE)</f>
        <v>1</v>
      </c>
      <c r="N382" s="308">
        <f>VLOOKUP(B382,RPT_LNS_LUONG_CHE_DO!$B$5:$BA$976,52,FALSE)</f>
        <v>28485000</v>
      </c>
      <c r="O382" s="308">
        <f>VLOOKUP(B382,RPT_LNS_LUONG_CHE_DO!$B$5:$CA$976,78,FALSE)</f>
        <v>0</v>
      </c>
      <c r="P382" s="308">
        <f>VLOOKUP(B382,RPT_PHU_CAP_TN!$B$5:$G$916,6,FALSE)</f>
        <v>0</v>
      </c>
      <c r="Q382" s="308">
        <f>VLOOKUP(B382,RPT_TIEN_AN_TRUA!$B$5:$I$957,8,FALSE)</f>
        <v>680000</v>
      </c>
      <c r="R382" s="308">
        <f>VLOOKUP(B382,RPT_LNS_LUONG_CHE_DO!$B$5:$CE$980,74,FALSE)+VLOOKUP(B382,RPT_LNS_LUONG_CHE_DO!$B$5:$CE$980,73,FALSE)</f>
        <v>0</v>
      </c>
      <c r="S382" s="308">
        <f t="shared" si="0"/>
        <v>29165000</v>
      </c>
      <c r="T382" s="309">
        <f>VLOOKUP(B382,RPT_BAO_HIEM!$B$5:$N$1004,11,FALSE)</f>
        <v>440240</v>
      </c>
      <c r="U382" s="309">
        <f>VLOOKUP(B382,RPT_BAO_HIEM!$B$5:$N$1004,12,FALSE)</f>
        <v>82545</v>
      </c>
      <c r="V382" s="309">
        <f>VLOOKUP(B382,RPT_BAO_HIEM!$B$5:$N$1004,13,FALSE)</f>
        <v>55030</v>
      </c>
      <c r="W382" s="310">
        <f>VLOOKUP(B382,RPT_DOAN_PHI!$B$5:$H$913,7,FALSE)</f>
        <v>115000</v>
      </c>
      <c r="X382" s="309">
        <f>VLOOKUP(B382,RPT_THUE!$B$5:$H$916,7,FALSE)</f>
        <v>1006077.75</v>
      </c>
      <c r="Y382" s="309">
        <f t="shared" si="1"/>
        <v>1698892.75</v>
      </c>
      <c r="Z382" s="311">
        <f t="shared" si="2"/>
        <v>27466107.25</v>
      </c>
      <c r="AA382" s="311"/>
      <c r="AB382" s="311"/>
      <c r="AC382" s="311">
        <f t="shared" si="3"/>
        <v>27466107.25</v>
      </c>
    </row>
    <row r="383" spans="1:29" ht="17.25" customHeight="1">
      <c r="A383" s="302">
        <f t="shared" si="4"/>
        <v>378</v>
      </c>
      <c r="B383" s="303">
        <f>GD_LCD_HS_LNS!B381</f>
        <v>10556</v>
      </c>
      <c r="C383" s="303" t="str">
        <f>GD_LCD_HS_LNS!C381</f>
        <v>Nguyễn Thị Thuỳ Linh</v>
      </c>
      <c r="D383" s="303" t="str">
        <f>GD_LCD_HS_LNS!D381</f>
        <v>Phó Trưởng Phòng</v>
      </c>
      <c r="E383" s="304">
        <f>VLOOKUP(B383,GD_LCD_HS_LNS!$B$4:$E$914,4,FALSE)</f>
        <v>5309000</v>
      </c>
      <c r="F383" s="305">
        <v>10522148006010</v>
      </c>
      <c r="G383" s="306">
        <f>VLOOKUP(B383,GD_CHAM_CONG!$C$6:$AN$912,38,FALSE)</f>
        <v>17</v>
      </c>
      <c r="H383" s="306">
        <f>VLOOKUP(B383,GD_CHAM_CONG!$C$6:$AS$912,39,FALSE)+VLOOKUP(B383,GD_CHAM_CONG!$C$6:$AS$912,40,FALSE)+VLOOKUP(B383,GD_CHAM_CONG!$C$6:$AS$912,41,FALSE)+VLOOKUP(B383,GD_CHAM_CONG!$C$6:$AS$912,42,FALSE)+VLOOKUP(B383,GD_CHAM_CONG!$C$6:$AS$912,43,FALSE)</f>
        <v>0</v>
      </c>
      <c r="I383" s="306">
        <f>VLOOKUP(B383,GD_CHAM_CONG!$C$6:$AV$912,44,FALSE)+VLOOKUP(B383,GD_CHAM_CONG!$C$6:$AV$912,45,FALSE)+VLOOKUP(B383,GD_CHAM_CONG!$C$6:$AV$912,46,FALSE)</f>
        <v>5</v>
      </c>
      <c r="J383" s="306">
        <f>VLOOKUP(B383,GD_CHAM_CONG!$C$6:$AW$912,47,FALSE)</f>
        <v>0</v>
      </c>
      <c r="K383" s="306">
        <f>VLOOKUP(B383,GD_CHAM_CONG!$C$6:$AZ$912,47,FALSE)+VLOOKUP(B383,GD_CHAM_CONG!$C$6:$AZ$912,48,FALSE)</f>
        <v>0</v>
      </c>
      <c r="L383" s="306">
        <f>VLOOKUP(B383,GD_CHAM_CONG!$C$6:$BF$912,50,FALSE)+VLOOKUP(B383,GD_CHAM_CONG!$C$6:$BF$912,51,FALSE)+VLOOKUP(B383,GD_CHAM_CONG!$C$6:$BF$912,52,FALSE)+VLOOKUP(B383,GD_CHAM_CONG!$C$6:$BF$912,53,FALSE)+VLOOKUP(B383,GD_CHAM_CONG!$C$6:$BF$912,54,FALSE)</f>
        <v>0</v>
      </c>
      <c r="M383" s="307">
        <f>VLOOKUP(B383,GD_CHAM_CONG!$C$1:$BJ$397,60,FALSE)</f>
        <v>1</v>
      </c>
      <c r="N383" s="308">
        <f>VLOOKUP(B383,RPT_LNS_LUONG_CHE_DO!$B$5:$BA$976,52,FALSE)</f>
        <v>18577840.90909091</v>
      </c>
      <c r="O383" s="308">
        <f>VLOOKUP(B383,RPT_LNS_LUONG_CHE_DO!$B$5:$CA$976,78,FALSE)</f>
        <v>0</v>
      </c>
      <c r="P383" s="308">
        <f>VLOOKUP(B383,RPT_PHU_CAP_TN!$B$5:$G$916,6,FALSE)</f>
        <v>0</v>
      </c>
      <c r="Q383" s="308">
        <f>VLOOKUP(B383,RPT_TIEN_AN_TRUA!$B$5:$I$957,8,FALSE)</f>
        <v>525454.54545454541</v>
      </c>
      <c r="R383" s="308">
        <f>VLOOKUP(B383,RPT_LNS_LUONG_CHE_DO!$B$5:$CE$980,74,FALSE)+VLOOKUP(B383,RPT_LNS_LUONG_CHE_DO!$B$5:$CE$980,73,FALSE)</f>
        <v>0</v>
      </c>
      <c r="S383" s="308">
        <f t="shared" si="0"/>
        <v>19103295.454545457</v>
      </c>
      <c r="T383" s="309">
        <f>VLOOKUP(B383,RPT_BAO_HIEM!$B$5:$N$1004,11,FALSE)</f>
        <v>424720</v>
      </c>
      <c r="U383" s="309">
        <f>VLOOKUP(B383,RPT_BAO_HIEM!$B$5:$N$1004,12,FALSE)</f>
        <v>79635</v>
      </c>
      <c r="V383" s="309">
        <f>VLOOKUP(B383,RPT_BAO_HIEM!$B$5:$N$1004,13,FALSE)</f>
        <v>53090</v>
      </c>
      <c r="W383" s="310">
        <f>VLOOKUP(B383,RPT_DOAN_PHI!$B$5:$H$913,7,FALSE)</f>
        <v>115000</v>
      </c>
      <c r="X383" s="309">
        <f>VLOOKUP(B383,RPT_THUE!$B$5:$H$916,7,FALSE)</f>
        <v>0</v>
      </c>
      <c r="Y383" s="309">
        <f t="shared" si="1"/>
        <v>672445</v>
      </c>
      <c r="Z383" s="311">
        <f t="shared" si="2"/>
        <v>18430850.454545457</v>
      </c>
      <c r="AA383" s="311"/>
      <c r="AB383" s="311"/>
      <c r="AC383" s="311">
        <f t="shared" si="3"/>
        <v>18430850.454545457</v>
      </c>
    </row>
    <row r="384" spans="1:29" ht="17.25" customHeight="1">
      <c r="A384" s="302">
        <f t="shared" si="4"/>
        <v>379</v>
      </c>
      <c r="B384" s="303">
        <f>GD_LCD_HS_LNS!B382</f>
        <v>10797</v>
      </c>
      <c r="C384" s="303" t="str">
        <f>GD_LCD_HS_LNS!C382</f>
        <v>Nguyễn Hữu Hạ</v>
      </c>
      <c r="D384" s="303" t="str">
        <f>GD_LCD_HS_LNS!D382</f>
        <v>CV Đảng Đoàn - Thi đua</v>
      </c>
      <c r="E384" s="304">
        <f>VLOOKUP(B384,GD_LCD_HS_LNS!$B$4:$E$914,4,FALSE)</f>
        <v>4592000</v>
      </c>
      <c r="F384" s="305">
        <v>10520107390016</v>
      </c>
      <c r="G384" s="306">
        <f>VLOOKUP(B384,GD_CHAM_CONG!$C$6:$AN$912,38,FALSE)</f>
        <v>22</v>
      </c>
      <c r="H384" s="306">
        <f>VLOOKUP(B384,GD_CHAM_CONG!$C$6:$AS$912,39,FALSE)+VLOOKUP(B384,GD_CHAM_CONG!$C$6:$AS$912,40,FALSE)+VLOOKUP(B384,GD_CHAM_CONG!$C$6:$AS$912,41,FALSE)+VLOOKUP(B384,GD_CHAM_CONG!$C$6:$AS$912,42,FALSE)+VLOOKUP(B384,GD_CHAM_CONG!$C$6:$AS$912,43,FALSE)</f>
        <v>0</v>
      </c>
      <c r="I384" s="306">
        <f>VLOOKUP(B384,GD_CHAM_CONG!$C$6:$AV$912,44,FALSE)+VLOOKUP(B384,GD_CHAM_CONG!$C$6:$AV$912,45,FALSE)+VLOOKUP(B384,GD_CHAM_CONG!$C$6:$AV$912,46,FALSE)</f>
        <v>0</v>
      </c>
      <c r="J384" s="306">
        <f>VLOOKUP(B384,GD_CHAM_CONG!$C$6:$AW$912,47,FALSE)</f>
        <v>0</v>
      </c>
      <c r="K384" s="306">
        <f>VLOOKUP(B384,GD_CHAM_CONG!$C$6:$AZ$912,47,FALSE)+VLOOKUP(B384,GD_CHAM_CONG!$C$6:$AZ$912,48,FALSE)</f>
        <v>0</v>
      </c>
      <c r="L384" s="306">
        <f>VLOOKUP(B384,GD_CHAM_CONG!$C$6:$BF$912,50,FALSE)+VLOOKUP(B384,GD_CHAM_CONG!$C$6:$BF$912,51,FALSE)+VLOOKUP(B384,GD_CHAM_CONG!$C$6:$BF$912,52,FALSE)+VLOOKUP(B384,GD_CHAM_CONG!$C$6:$BF$912,53,FALSE)+VLOOKUP(B384,GD_CHAM_CONG!$C$6:$BF$912,54,FALSE)</f>
        <v>0</v>
      </c>
      <c r="M384" s="307">
        <f>VLOOKUP(B384,GD_CHAM_CONG!$C$1:$BJ$397,60,FALSE)</f>
        <v>1</v>
      </c>
      <c r="N384" s="308">
        <f>VLOOKUP(B384,RPT_LNS_LUONG_CHE_DO!$B$5:$BA$976,52,FALSE)</f>
        <v>12510000</v>
      </c>
      <c r="O384" s="308">
        <f>VLOOKUP(B384,RPT_LNS_LUONG_CHE_DO!$B$5:$CA$976,78,FALSE)</f>
        <v>0</v>
      </c>
      <c r="P384" s="308">
        <f>VLOOKUP(B384,RPT_PHU_CAP_TN!$B$5:$G$916,6,FALSE)</f>
        <v>0</v>
      </c>
      <c r="Q384" s="308">
        <f>VLOOKUP(B384,RPT_TIEN_AN_TRUA!$B$5:$I$957,8,FALSE)</f>
        <v>680000</v>
      </c>
      <c r="R384" s="308">
        <f>VLOOKUP(B384,RPT_LNS_LUONG_CHE_DO!$B$5:$CE$980,74,FALSE)+VLOOKUP(B384,RPT_LNS_LUONG_CHE_DO!$B$5:$CE$980,73,FALSE)</f>
        <v>0</v>
      </c>
      <c r="S384" s="308">
        <f t="shared" si="0"/>
        <v>13190000</v>
      </c>
      <c r="T384" s="309">
        <f>VLOOKUP(B384,RPT_BAO_HIEM!$B$5:$N$1004,11,FALSE)</f>
        <v>367360</v>
      </c>
      <c r="U384" s="309">
        <f>VLOOKUP(B384,RPT_BAO_HIEM!$B$5:$N$1004,12,FALSE)</f>
        <v>68880</v>
      </c>
      <c r="V384" s="309">
        <f>VLOOKUP(B384,RPT_BAO_HIEM!$B$5:$N$1004,13,FALSE)</f>
        <v>45920</v>
      </c>
      <c r="W384" s="310">
        <f>VLOOKUP(B384,RPT_DOAN_PHI!$B$5:$H$913,7,FALSE)</f>
        <v>115000</v>
      </c>
      <c r="X384" s="309">
        <f>VLOOKUP(B384,RPT_THUE!$B$5:$H$916,7,FALSE)</f>
        <v>0</v>
      </c>
      <c r="Y384" s="309">
        <f t="shared" si="1"/>
        <v>597160</v>
      </c>
      <c r="Z384" s="311">
        <f t="shared" si="2"/>
        <v>12592840</v>
      </c>
      <c r="AA384" s="311"/>
      <c r="AB384" s="311"/>
      <c r="AC384" s="311">
        <f t="shared" si="3"/>
        <v>12592840</v>
      </c>
    </row>
    <row r="385" spans="1:29" ht="17.25" customHeight="1">
      <c r="A385" s="302">
        <f t="shared" si="4"/>
        <v>380</v>
      </c>
      <c r="B385" s="303">
        <f>GD_LCD_HS_LNS!B383</f>
        <v>10803</v>
      </c>
      <c r="C385" s="303" t="str">
        <f>GD_LCD_HS_LNS!C383</f>
        <v>Hà Duyên Lâm</v>
      </c>
      <c r="D385" s="303" t="str">
        <f>GD_LCD_HS_LNS!D383</f>
        <v>Lái xe CT</v>
      </c>
      <c r="E385" s="304">
        <f>VLOOKUP(B385,GD_LCD_HS_LNS!$B$4:$E$914,4,FALSE)</f>
        <v>4166000</v>
      </c>
      <c r="F385" s="305">
        <v>10520047944017</v>
      </c>
      <c r="G385" s="306">
        <f>VLOOKUP(B385,GD_CHAM_CONG!$C$6:$AN$912,38,FALSE)</f>
        <v>22</v>
      </c>
      <c r="H385" s="306">
        <f>VLOOKUP(B385,GD_CHAM_CONG!$C$6:$AS$912,39,FALSE)+VLOOKUP(B385,GD_CHAM_CONG!$C$6:$AS$912,40,FALSE)+VLOOKUP(B385,GD_CHAM_CONG!$C$6:$AS$912,41,FALSE)+VLOOKUP(B385,GD_CHAM_CONG!$C$6:$AS$912,42,FALSE)+VLOOKUP(B385,GD_CHAM_CONG!$C$6:$AS$912,43,FALSE)</f>
        <v>0</v>
      </c>
      <c r="I385" s="306">
        <f>VLOOKUP(B385,GD_CHAM_CONG!$C$6:$AV$912,44,FALSE)+VLOOKUP(B385,GD_CHAM_CONG!$C$6:$AV$912,45,FALSE)+VLOOKUP(B385,GD_CHAM_CONG!$C$6:$AV$912,46,FALSE)</f>
        <v>0</v>
      </c>
      <c r="J385" s="306">
        <f>VLOOKUP(B385,GD_CHAM_CONG!$C$6:$AW$912,47,FALSE)</f>
        <v>0</v>
      </c>
      <c r="K385" s="306">
        <f>VLOOKUP(B385,GD_CHAM_CONG!$C$6:$AZ$912,47,FALSE)+VLOOKUP(B385,GD_CHAM_CONG!$C$6:$AZ$912,48,FALSE)</f>
        <v>0</v>
      </c>
      <c r="L385" s="306">
        <f>VLOOKUP(B385,GD_CHAM_CONG!$C$6:$BF$912,50,FALSE)+VLOOKUP(B385,GD_CHAM_CONG!$C$6:$BF$912,51,FALSE)+VLOOKUP(B385,GD_CHAM_CONG!$C$6:$BF$912,52,FALSE)+VLOOKUP(B385,GD_CHAM_CONG!$C$6:$BF$912,53,FALSE)+VLOOKUP(B385,GD_CHAM_CONG!$C$6:$BF$912,54,FALSE)</f>
        <v>0</v>
      </c>
      <c r="M385" s="307">
        <f>VLOOKUP(B385,GD_CHAM_CONG!$C$1:$BJ$397,60,FALSE)</f>
        <v>1</v>
      </c>
      <c r="N385" s="308">
        <f>VLOOKUP(B385,RPT_LNS_LUONG_CHE_DO!$B$5:$BA$976,52,FALSE)</f>
        <v>9900000</v>
      </c>
      <c r="O385" s="308">
        <f>VLOOKUP(B385,RPT_LNS_LUONG_CHE_DO!$B$5:$CA$976,78,FALSE)</f>
        <v>0</v>
      </c>
      <c r="P385" s="308">
        <f>VLOOKUP(B385,RPT_PHU_CAP_TN!$B$5:$G$916,6,FALSE)</f>
        <v>0</v>
      </c>
      <c r="Q385" s="308">
        <f>VLOOKUP(B385,RPT_TIEN_AN_TRUA!$B$5:$I$957,8,FALSE)</f>
        <v>680000</v>
      </c>
      <c r="R385" s="308">
        <f>VLOOKUP(B385,RPT_LNS_LUONG_CHE_DO!$B$5:$CE$980,74,FALSE)+VLOOKUP(B385,RPT_LNS_LUONG_CHE_DO!$B$5:$CE$980,73,FALSE)</f>
        <v>0</v>
      </c>
      <c r="S385" s="308">
        <f t="shared" si="0"/>
        <v>10580000</v>
      </c>
      <c r="T385" s="309">
        <f>VLOOKUP(B385,RPT_BAO_HIEM!$B$5:$N$1004,11,FALSE)</f>
        <v>333280</v>
      </c>
      <c r="U385" s="309">
        <f>VLOOKUP(B385,RPT_BAO_HIEM!$B$5:$N$1004,12,FALSE)</f>
        <v>62490</v>
      </c>
      <c r="V385" s="309">
        <f>VLOOKUP(B385,RPT_BAO_HIEM!$B$5:$N$1004,13,FALSE)</f>
        <v>41660</v>
      </c>
      <c r="W385" s="310">
        <f>VLOOKUP(B385,RPT_DOAN_PHI!$B$5:$H$913,7,FALSE)</f>
        <v>99000</v>
      </c>
      <c r="X385" s="309">
        <f>VLOOKUP(B385,RPT_THUE!$B$5:$H$916,7,FALSE)</f>
        <v>0</v>
      </c>
      <c r="Y385" s="309">
        <f t="shared" si="1"/>
        <v>536430</v>
      </c>
      <c r="Z385" s="311">
        <f t="shared" si="2"/>
        <v>10043570</v>
      </c>
      <c r="AA385" s="311"/>
      <c r="AB385" s="311"/>
      <c r="AC385" s="311">
        <f t="shared" si="3"/>
        <v>10043570</v>
      </c>
    </row>
    <row r="386" spans="1:29" ht="17.25" customHeight="1">
      <c r="A386" s="302">
        <f t="shared" si="4"/>
        <v>381</v>
      </c>
      <c r="B386" s="303">
        <f>GD_LCD_HS_LNS!B384</f>
        <v>10800</v>
      </c>
      <c r="C386" s="303" t="str">
        <f>GD_LCD_HS_LNS!C384</f>
        <v>Hoàng Thùy Lan</v>
      </c>
      <c r="D386" s="303" t="str">
        <f>GD_LCD_HS_LNS!D384</f>
        <v>NV đào tạo huấn luyện</v>
      </c>
      <c r="E386" s="304">
        <f>VLOOKUP(B386,GD_LCD_HS_LNS!$B$4:$E$914,4,FALSE)</f>
        <v>3488000</v>
      </c>
      <c r="F386" s="305">
        <v>10522162005019</v>
      </c>
      <c r="G386" s="306">
        <f>VLOOKUP(B386,GD_CHAM_CONG!$C$6:$AN$912,38,FALSE)</f>
        <v>22</v>
      </c>
      <c r="H386" s="306">
        <f>VLOOKUP(B386,GD_CHAM_CONG!$C$6:$AS$912,39,FALSE)+VLOOKUP(B386,GD_CHAM_CONG!$C$6:$AS$912,40,FALSE)+VLOOKUP(B386,GD_CHAM_CONG!$C$6:$AS$912,41,FALSE)+VLOOKUP(B386,GD_CHAM_CONG!$C$6:$AS$912,42,FALSE)+VLOOKUP(B386,GD_CHAM_CONG!$C$6:$AS$912,43,FALSE)</f>
        <v>0</v>
      </c>
      <c r="I386" s="306">
        <f>VLOOKUP(B386,GD_CHAM_CONG!$C$6:$AV$912,44,FALSE)+VLOOKUP(B386,GD_CHAM_CONG!$C$6:$AV$912,45,FALSE)+VLOOKUP(B386,GD_CHAM_CONG!$C$6:$AV$912,46,FALSE)</f>
        <v>0</v>
      </c>
      <c r="J386" s="306">
        <f>VLOOKUP(B386,GD_CHAM_CONG!$C$6:$AW$912,47,FALSE)</f>
        <v>0</v>
      </c>
      <c r="K386" s="306">
        <f>VLOOKUP(B386,GD_CHAM_CONG!$C$6:$AZ$912,47,FALSE)+VLOOKUP(B386,GD_CHAM_CONG!$C$6:$AZ$912,48,FALSE)</f>
        <v>0</v>
      </c>
      <c r="L386" s="306">
        <f>VLOOKUP(B386,GD_CHAM_CONG!$C$6:$BF$912,50,FALSE)+VLOOKUP(B386,GD_CHAM_CONG!$C$6:$BF$912,51,FALSE)+VLOOKUP(B386,GD_CHAM_CONG!$C$6:$BF$912,52,FALSE)+VLOOKUP(B386,GD_CHAM_CONG!$C$6:$BF$912,53,FALSE)+VLOOKUP(B386,GD_CHAM_CONG!$C$6:$BF$912,54,FALSE)</f>
        <v>0</v>
      </c>
      <c r="M386" s="307">
        <f>VLOOKUP(B386,GD_CHAM_CONG!$C$1:$BJ$397,60,FALSE)</f>
        <v>1.05</v>
      </c>
      <c r="N386" s="308">
        <f>VLOOKUP(B386,RPT_LNS_LUONG_CHE_DO!$B$5:$BA$976,52,FALSE)</f>
        <v>10064250</v>
      </c>
      <c r="O386" s="308">
        <f>VLOOKUP(B386,RPT_LNS_LUONG_CHE_DO!$B$5:$CA$976,78,FALSE)</f>
        <v>0</v>
      </c>
      <c r="P386" s="308">
        <f>VLOOKUP(B386,RPT_PHU_CAP_TN!$B$5:$G$916,6,FALSE)</f>
        <v>0</v>
      </c>
      <c r="Q386" s="308">
        <f>VLOOKUP(B386,RPT_TIEN_AN_TRUA!$B$5:$I$957,8,FALSE)</f>
        <v>680000</v>
      </c>
      <c r="R386" s="308">
        <f>VLOOKUP(B386,RPT_LNS_LUONG_CHE_DO!$B$5:$CE$980,74,FALSE)+VLOOKUP(B386,RPT_LNS_LUONG_CHE_DO!$B$5:$CE$980,73,FALSE)</f>
        <v>0</v>
      </c>
      <c r="S386" s="308">
        <f t="shared" si="0"/>
        <v>10744250</v>
      </c>
      <c r="T386" s="309">
        <f>VLOOKUP(B386,RPT_BAO_HIEM!$B$5:$N$1004,11,FALSE)</f>
        <v>279040</v>
      </c>
      <c r="U386" s="309">
        <f>VLOOKUP(B386,RPT_BAO_HIEM!$B$5:$N$1004,12,FALSE)</f>
        <v>52320</v>
      </c>
      <c r="V386" s="309">
        <f>VLOOKUP(B386,RPT_BAO_HIEM!$B$5:$N$1004,13,FALSE)</f>
        <v>34880</v>
      </c>
      <c r="W386" s="310">
        <f>VLOOKUP(B386,RPT_DOAN_PHI!$B$5:$H$913,7,FALSE)</f>
        <v>100643</v>
      </c>
      <c r="X386" s="309">
        <f>VLOOKUP(B386,RPT_THUE!$B$5:$H$916,7,FALSE)</f>
        <v>0</v>
      </c>
      <c r="Y386" s="309">
        <f t="shared" si="1"/>
        <v>466883</v>
      </c>
      <c r="Z386" s="311">
        <f t="shared" si="2"/>
        <v>10277367</v>
      </c>
      <c r="AA386" s="311"/>
      <c r="AB386" s="311"/>
      <c r="AC386" s="311">
        <f t="shared" si="3"/>
        <v>10277367</v>
      </c>
    </row>
    <row r="387" spans="1:29" ht="17.25" customHeight="1">
      <c r="A387" s="302">
        <f t="shared" si="4"/>
        <v>382</v>
      </c>
      <c r="B387" s="303">
        <f>GD_LCD_HS_LNS!B385</f>
        <v>10801</v>
      </c>
      <c r="C387" s="303" t="str">
        <f>GD_LCD_HS_LNS!C385</f>
        <v>Diệu Linh</v>
      </c>
      <c r="D387" s="303" t="str">
        <f>GD_LCD_HS_LNS!D385</f>
        <v>NV đào tạo huấn luyện</v>
      </c>
      <c r="E387" s="304">
        <f>VLOOKUP(B387,GD_LCD_HS_LNS!$B$4:$E$914,4,FALSE)</f>
        <v>4534000</v>
      </c>
      <c r="F387" s="305">
        <v>10522162985013</v>
      </c>
      <c r="G387" s="306">
        <f>VLOOKUP(B387,GD_CHAM_CONG!$C$6:$AN$912,38,FALSE)</f>
        <v>22</v>
      </c>
      <c r="H387" s="306">
        <f>VLOOKUP(B387,GD_CHAM_CONG!$C$6:$AS$912,39,FALSE)+VLOOKUP(B387,GD_CHAM_CONG!$C$6:$AS$912,40,FALSE)+VLOOKUP(B387,GD_CHAM_CONG!$C$6:$AS$912,41,FALSE)+VLOOKUP(B387,GD_CHAM_CONG!$C$6:$AS$912,42,FALSE)+VLOOKUP(B387,GD_CHAM_CONG!$C$6:$AS$912,43,FALSE)</f>
        <v>0</v>
      </c>
      <c r="I387" s="306">
        <f>VLOOKUP(B387,GD_CHAM_CONG!$C$6:$AV$912,44,FALSE)+VLOOKUP(B387,GD_CHAM_CONG!$C$6:$AV$912,45,FALSE)+VLOOKUP(B387,GD_CHAM_CONG!$C$6:$AV$912,46,FALSE)</f>
        <v>0</v>
      </c>
      <c r="J387" s="306">
        <f>VLOOKUP(B387,GD_CHAM_CONG!$C$6:$AW$912,47,FALSE)</f>
        <v>0</v>
      </c>
      <c r="K387" s="306">
        <f>VLOOKUP(B387,GD_CHAM_CONG!$C$6:$AZ$912,47,FALSE)+VLOOKUP(B387,GD_CHAM_CONG!$C$6:$AZ$912,48,FALSE)</f>
        <v>0</v>
      </c>
      <c r="L387" s="306">
        <f>VLOOKUP(B387,GD_CHAM_CONG!$C$6:$BF$912,50,FALSE)+VLOOKUP(B387,GD_CHAM_CONG!$C$6:$BF$912,51,FALSE)+VLOOKUP(B387,GD_CHAM_CONG!$C$6:$BF$912,52,FALSE)+VLOOKUP(B387,GD_CHAM_CONG!$C$6:$BF$912,53,FALSE)+VLOOKUP(B387,GD_CHAM_CONG!$C$6:$BF$912,54,FALSE)</f>
        <v>0</v>
      </c>
      <c r="M387" s="307">
        <f>VLOOKUP(B387,GD_CHAM_CONG!$C$1:$BJ$397,60,FALSE)</f>
        <v>1</v>
      </c>
      <c r="N387" s="308">
        <f>VLOOKUP(B387,RPT_LNS_LUONG_CHE_DO!$B$5:$BA$976,52,FALSE)</f>
        <v>11700000</v>
      </c>
      <c r="O387" s="308">
        <f>VLOOKUP(B387,RPT_LNS_LUONG_CHE_DO!$B$5:$CA$976,78,FALSE)</f>
        <v>0</v>
      </c>
      <c r="P387" s="308">
        <f>VLOOKUP(B387,RPT_PHU_CAP_TN!$B$5:$G$916,6,FALSE)</f>
        <v>0</v>
      </c>
      <c r="Q387" s="308">
        <f>VLOOKUP(B387,RPT_TIEN_AN_TRUA!$B$5:$I$957,8,FALSE)</f>
        <v>680000</v>
      </c>
      <c r="R387" s="308">
        <f>VLOOKUP(B387,RPT_LNS_LUONG_CHE_DO!$B$5:$CE$980,74,FALSE)+VLOOKUP(B387,RPT_LNS_LUONG_CHE_DO!$B$5:$CE$980,73,FALSE)</f>
        <v>0</v>
      </c>
      <c r="S387" s="308">
        <f t="shared" si="0"/>
        <v>12380000</v>
      </c>
      <c r="T387" s="309">
        <f>VLOOKUP(B387,RPT_BAO_HIEM!$B$5:$N$1004,11,FALSE)</f>
        <v>362720</v>
      </c>
      <c r="U387" s="309">
        <f>VLOOKUP(B387,RPT_BAO_HIEM!$B$5:$N$1004,12,FALSE)</f>
        <v>68010</v>
      </c>
      <c r="V387" s="309">
        <f>VLOOKUP(B387,RPT_BAO_HIEM!$B$5:$N$1004,13,FALSE)</f>
        <v>45340</v>
      </c>
      <c r="W387" s="310">
        <f>VLOOKUP(B387,RPT_DOAN_PHI!$B$5:$H$913,7,FALSE)</f>
        <v>115000</v>
      </c>
      <c r="X387" s="309">
        <f>VLOOKUP(B387,RPT_THUE!$B$5:$H$916,7,FALSE)</f>
        <v>0</v>
      </c>
      <c r="Y387" s="309">
        <f t="shared" si="1"/>
        <v>591070</v>
      </c>
      <c r="Z387" s="311">
        <f t="shared" si="2"/>
        <v>11788930</v>
      </c>
      <c r="AA387" s="311"/>
      <c r="AB387" s="311"/>
      <c r="AC387" s="311">
        <f t="shared" si="3"/>
        <v>11788930</v>
      </c>
    </row>
    <row r="388" spans="1:29" ht="17.25" customHeight="1">
      <c r="A388" s="302">
        <f t="shared" si="4"/>
        <v>383</v>
      </c>
      <c r="B388" s="303">
        <f>GD_LCD_HS_LNS!B386</f>
        <v>10802</v>
      </c>
      <c r="C388" s="303" t="str">
        <f>GD_LCD_HS_LNS!C386</f>
        <v>Hà Phương Thảo</v>
      </c>
      <c r="D388" s="303" t="str">
        <f>GD_LCD_HS_LNS!D386</f>
        <v>NV hành chính</v>
      </c>
      <c r="E388" s="304">
        <f>VLOOKUP(B388,GD_LCD_HS_LNS!$B$4:$E$914,4,FALSE)</f>
        <v>3488000</v>
      </c>
      <c r="F388" s="305">
        <v>10523640479011</v>
      </c>
      <c r="G388" s="306">
        <f>VLOOKUP(B388,GD_CHAM_CONG!$C$6:$AN$912,38,FALSE)</f>
        <v>22</v>
      </c>
      <c r="H388" s="306">
        <f>VLOOKUP(B388,GD_CHAM_CONG!$C$6:$AS$912,39,FALSE)+VLOOKUP(B388,GD_CHAM_CONG!$C$6:$AS$912,40,FALSE)+VLOOKUP(B388,GD_CHAM_CONG!$C$6:$AS$912,41,FALSE)+VLOOKUP(B388,GD_CHAM_CONG!$C$6:$AS$912,42,FALSE)+VLOOKUP(B388,GD_CHAM_CONG!$C$6:$AS$912,43,FALSE)</f>
        <v>0</v>
      </c>
      <c r="I388" s="306">
        <f>VLOOKUP(B388,GD_CHAM_CONG!$C$6:$AV$912,44,FALSE)+VLOOKUP(B388,GD_CHAM_CONG!$C$6:$AV$912,45,FALSE)+VLOOKUP(B388,GD_CHAM_CONG!$C$6:$AV$912,46,FALSE)</f>
        <v>0</v>
      </c>
      <c r="J388" s="306">
        <f>VLOOKUP(B388,GD_CHAM_CONG!$C$6:$AW$912,47,FALSE)</f>
        <v>0</v>
      </c>
      <c r="K388" s="306">
        <f>VLOOKUP(B388,GD_CHAM_CONG!$C$6:$AZ$912,47,FALSE)+VLOOKUP(B388,GD_CHAM_CONG!$C$6:$AZ$912,48,FALSE)</f>
        <v>0</v>
      </c>
      <c r="L388" s="306">
        <f>VLOOKUP(B388,GD_CHAM_CONG!$C$6:$BF$912,50,FALSE)+VLOOKUP(B388,GD_CHAM_CONG!$C$6:$BF$912,51,FALSE)+VLOOKUP(B388,GD_CHAM_CONG!$C$6:$BF$912,52,FALSE)+VLOOKUP(B388,GD_CHAM_CONG!$C$6:$BF$912,53,FALSE)+VLOOKUP(B388,GD_CHAM_CONG!$C$6:$BF$912,54,FALSE)</f>
        <v>0</v>
      </c>
      <c r="M388" s="307">
        <f>VLOOKUP(B388,GD_CHAM_CONG!$C$1:$BJ$397,60,FALSE)</f>
        <v>1</v>
      </c>
      <c r="N388" s="308">
        <f>VLOOKUP(B388,RPT_LNS_LUONG_CHE_DO!$B$5:$BA$976,52,FALSE)</f>
        <v>9900000</v>
      </c>
      <c r="O388" s="308">
        <f>VLOOKUP(B388,RPT_LNS_LUONG_CHE_DO!$B$5:$CA$976,78,FALSE)</f>
        <v>0</v>
      </c>
      <c r="P388" s="308">
        <f>VLOOKUP(B388,RPT_PHU_CAP_TN!$B$5:$G$916,6,FALSE)</f>
        <v>0</v>
      </c>
      <c r="Q388" s="308">
        <f>VLOOKUP(B388,RPT_TIEN_AN_TRUA!$B$5:$I$957,8,FALSE)</f>
        <v>680000</v>
      </c>
      <c r="R388" s="308">
        <f>VLOOKUP(B388,RPT_LNS_LUONG_CHE_DO!$B$5:$CE$980,74,FALSE)+VLOOKUP(B388,RPT_LNS_LUONG_CHE_DO!$B$5:$CE$980,73,FALSE)</f>
        <v>0</v>
      </c>
      <c r="S388" s="308">
        <f t="shared" si="0"/>
        <v>10580000</v>
      </c>
      <c r="T388" s="309">
        <f>VLOOKUP(B388,RPT_BAO_HIEM!$B$5:$N$1004,11,FALSE)</f>
        <v>279040</v>
      </c>
      <c r="U388" s="309">
        <f>VLOOKUP(B388,RPT_BAO_HIEM!$B$5:$N$1004,12,FALSE)</f>
        <v>52320</v>
      </c>
      <c r="V388" s="309">
        <f>VLOOKUP(B388,RPT_BAO_HIEM!$B$5:$N$1004,13,FALSE)</f>
        <v>34880</v>
      </c>
      <c r="W388" s="310">
        <f>VLOOKUP(B388,RPT_DOAN_PHI!$B$5:$H$913,7,FALSE)</f>
        <v>99000</v>
      </c>
      <c r="X388" s="309">
        <f>VLOOKUP(B388,RPT_THUE!$B$5:$H$916,7,FALSE)</f>
        <v>0</v>
      </c>
      <c r="Y388" s="309">
        <f t="shared" si="1"/>
        <v>465240</v>
      </c>
      <c r="Z388" s="311">
        <f t="shared" si="2"/>
        <v>10114760</v>
      </c>
      <c r="AA388" s="311"/>
      <c r="AB388" s="311"/>
      <c r="AC388" s="311">
        <f t="shared" si="3"/>
        <v>10114760</v>
      </c>
    </row>
    <row r="389" spans="1:29" ht="17.25" customHeight="1">
      <c r="A389" s="302">
        <f t="shared" si="4"/>
        <v>384</v>
      </c>
      <c r="B389" s="303">
        <f>GD_LCD_HS_LNS!B387</f>
        <v>10805</v>
      </c>
      <c r="C389" s="303" t="str">
        <f>GD_LCD_HS_LNS!C387</f>
        <v>Trịnh Thị Thu Hằng</v>
      </c>
      <c r="D389" s="303" t="str">
        <f>GD_LCD_HS_LNS!D387</f>
        <v>NV Hành chính - VT</v>
      </c>
      <c r="E389" s="304">
        <f>VLOOKUP(B389,GD_LCD_HS_LNS!$B$4:$E$914,4,FALSE)</f>
        <v>3197000</v>
      </c>
      <c r="F389" s="305">
        <v>10520173139014</v>
      </c>
      <c r="G389" s="306">
        <f>VLOOKUP(B389,GD_CHAM_CONG!$C$6:$AN$912,38,FALSE)</f>
        <v>17</v>
      </c>
      <c r="H389" s="306">
        <f>VLOOKUP(B389,GD_CHAM_CONG!$C$6:$AS$912,39,FALSE)+VLOOKUP(B389,GD_CHAM_CONG!$C$6:$AS$912,40,FALSE)+VLOOKUP(B389,GD_CHAM_CONG!$C$6:$AS$912,41,FALSE)+VLOOKUP(B389,GD_CHAM_CONG!$C$6:$AS$912,42,FALSE)+VLOOKUP(B389,GD_CHAM_CONG!$C$6:$AS$912,43,FALSE)</f>
        <v>0</v>
      </c>
      <c r="I389" s="306">
        <f>VLOOKUP(B389,GD_CHAM_CONG!$C$6:$AV$912,44,FALSE)+VLOOKUP(B389,GD_CHAM_CONG!$C$6:$AV$912,45,FALSE)+VLOOKUP(B389,GD_CHAM_CONG!$C$6:$AV$912,46,FALSE)</f>
        <v>0</v>
      </c>
      <c r="J389" s="306">
        <f>VLOOKUP(B389,GD_CHAM_CONG!$C$6:$AW$912,47,FALSE)</f>
        <v>0</v>
      </c>
      <c r="K389" s="306">
        <f>VLOOKUP(B389,GD_CHAM_CONG!$C$6:$AZ$912,47,FALSE)+VLOOKUP(B389,GD_CHAM_CONG!$C$6:$AZ$912,48,FALSE)</f>
        <v>5</v>
      </c>
      <c r="L389" s="306">
        <f>VLOOKUP(B389,GD_CHAM_CONG!$C$6:$BF$912,50,FALSE)+VLOOKUP(B389,GD_CHAM_CONG!$C$6:$BF$912,51,FALSE)+VLOOKUP(B389,GD_CHAM_CONG!$C$6:$BF$912,52,FALSE)+VLOOKUP(B389,GD_CHAM_CONG!$C$6:$BF$912,53,FALSE)+VLOOKUP(B389,GD_CHAM_CONG!$C$6:$BF$912,54,FALSE)</f>
        <v>0</v>
      </c>
      <c r="M389" s="307">
        <f>VLOOKUP(B389,GD_CHAM_CONG!$C$1:$BJ$397,60,FALSE)</f>
        <v>1</v>
      </c>
      <c r="N389" s="308">
        <f>VLOOKUP(B389,RPT_LNS_LUONG_CHE_DO!$B$5:$BA$976,52,FALSE)</f>
        <v>6259090.9090909092</v>
      </c>
      <c r="O389" s="308">
        <f>VLOOKUP(B389,RPT_LNS_LUONG_CHE_DO!$B$5:$CA$976,78,FALSE)</f>
        <v>614807.69230769237</v>
      </c>
      <c r="P389" s="308">
        <f>VLOOKUP(B389,RPT_PHU_CAP_TN!$B$5:$G$916,6,FALSE)</f>
        <v>0</v>
      </c>
      <c r="Q389" s="308">
        <f>VLOOKUP(B389,RPT_TIEN_AN_TRUA!$B$5:$I$957,8,FALSE)</f>
        <v>525454.54545454541</v>
      </c>
      <c r="R389" s="308">
        <f>VLOOKUP(B389,RPT_LNS_LUONG_CHE_DO!$B$5:$CE$980,74,FALSE)+VLOOKUP(B389,RPT_LNS_LUONG_CHE_DO!$B$5:$CE$980,73,FALSE)</f>
        <v>0</v>
      </c>
      <c r="S389" s="308">
        <f t="shared" si="0"/>
        <v>7399353.1468531471</v>
      </c>
      <c r="T389" s="309">
        <f>VLOOKUP(B389,RPT_BAO_HIEM!$B$5:$N$1004,11,FALSE)</f>
        <v>255760</v>
      </c>
      <c r="U389" s="309">
        <f>VLOOKUP(B389,RPT_BAO_HIEM!$B$5:$N$1004,12,FALSE)</f>
        <v>47955</v>
      </c>
      <c r="V389" s="309">
        <f>VLOOKUP(B389,RPT_BAO_HIEM!$B$5:$N$1004,13,FALSE)</f>
        <v>31970</v>
      </c>
      <c r="W389" s="310">
        <f>VLOOKUP(B389,RPT_DOAN_PHI!$B$5:$H$913,7,FALSE)</f>
        <v>68739</v>
      </c>
      <c r="X389" s="309">
        <f>VLOOKUP(B389,RPT_THUE!$B$5:$H$916,7,FALSE)</f>
        <v>0</v>
      </c>
      <c r="Y389" s="309">
        <f t="shared" si="1"/>
        <v>404424</v>
      </c>
      <c r="Z389" s="311">
        <f t="shared" si="2"/>
        <v>6994929.1468531471</v>
      </c>
      <c r="AA389" s="311"/>
      <c r="AB389" s="311"/>
      <c r="AC389" s="311">
        <f t="shared" si="3"/>
        <v>6994929.1468531471</v>
      </c>
    </row>
    <row r="390" spans="1:29" ht="17.25" customHeight="1">
      <c r="A390" s="302">
        <f t="shared" si="4"/>
        <v>385</v>
      </c>
      <c r="B390" s="303">
        <f>GD_LCD_HS_LNS!B388</f>
        <v>10566</v>
      </c>
      <c r="C390" s="303" t="str">
        <f>GD_LCD_HS_LNS!C388</f>
        <v>Nguyễn Thị Ngọc</v>
      </c>
      <c r="D390" s="303" t="str">
        <f>GD_LCD_HS_LNS!D388</f>
        <v>NV Kế hoạch - Quản lý chất lượng</v>
      </c>
      <c r="E390" s="304">
        <f>VLOOKUP(B390,GD_LCD_HS_LNS!$B$4:$E$914,4,FALSE)</f>
        <v>4534000</v>
      </c>
      <c r="F390" s="305">
        <v>10522162194016</v>
      </c>
      <c r="G390" s="306">
        <f>VLOOKUP(B390,GD_CHAM_CONG!$C$6:$AN$912,38,FALSE)</f>
        <v>22</v>
      </c>
      <c r="H390" s="306">
        <f>VLOOKUP(B390,GD_CHAM_CONG!$C$6:$AS$912,39,FALSE)+VLOOKUP(B390,GD_CHAM_CONG!$C$6:$AS$912,40,FALSE)+VLOOKUP(B390,GD_CHAM_CONG!$C$6:$AS$912,41,FALSE)+VLOOKUP(B390,GD_CHAM_CONG!$C$6:$AS$912,42,FALSE)+VLOOKUP(B390,GD_CHAM_CONG!$C$6:$AS$912,43,FALSE)</f>
        <v>0</v>
      </c>
      <c r="I390" s="306">
        <f>VLOOKUP(B390,GD_CHAM_CONG!$C$6:$AV$912,44,FALSE)+VLOOKUP(B390,GD_CHAM_CONG!$C$6:$AV$912,45,FALSE)+VLOOKUP(B390,GD_CHAM_CONG!$C$6:$AV$912,46,FALSE)</f>
        <v>0</v>
      </c>
      <c r="J390" s="306">
        <f>VLOOKUP(B390,GD_CHAM_CONG!$C$6:$AW$912,47,FALSE)</f>
        <v>0</v>
      </c>
      <c r="K390" s="306">
        <f>VLOOKUP(B390,GD_CHAM_CONG!$C$6:$AZ$912,47,FALSE)+VLOOKUP(B390,GD_CHAM_CONG!$C$6:$AZ$912,48,FALSE)</f>
        <v>0</v>
      </c>
      <c r="L390" s="306">
        <f>VLOOKUP(B390,GD_CHAM_CONG!$C$6:$BF$912,50,FALSE)+VLOOKUP(B390,GD_CHAM_CONG!$C$6:$BF$912,51,FALSE)+VLOOKUP(B390,GD_CHAM_CONG!$C$6:$BF$912,52,FALSE)+VLOOKUP(B390,GD_CHAM_CONG!$C$6:$BF$912,53,FALSE)+VLOOKUP(B390,GD_CHAM_CONG!$C$6:$BF$912,54,FALSE)</f>
        <v>0</v>
      </c>
      <c r="M390" s="307">
        <f>VLOOKUP(B390,GD_CHAM_CONG!$C$1:$BJ$397,60,FALSE)</f>
        <v>1</v>
      </c>
      <c r="N390" s="308">
        <f>VLOOKUP(B390,RPT_LNS_LUONG_CHE_DO!$B$5:$BA$976,52,FALSE)</f>
        <v>11700000</v>
      </c>
      <c r="O390" s="308">
        <f>VLOOKUP(B390,RPT_LNS_LUONG_CHE_DO!$B$5:$CA$976,78,FALSE)</f>
        <v>0</v>
      </c>
      <c r="P390" s="308">
        <f>VLOOKUP(B390,RPT_PHU_CAP_TN!$B$5:$G$916,6,FALSE)</f>
        <v>0</v>
      </c>
      <c r="Q390" s="308">
        <f>VLOOKUP(B390,RPT_TIEN_AN_TRUA!$B$5:$I$957,8,FALSE)</f>
        <v>680000</v>
      </c>
      <c r="R390" s="308">
        <f>VLOOKUP(B390,RPT_LNS_LUONG_CHE_DO!$B$5:$CE$980,74,FALSE)+VLOOKUP(B390,RPT_LNS_LUONG_CHE_DO!$B$5:$CE$980,73,FALSE)</f>
        <v>0</v>
      </c>
      <c r="S390" s="308">
        <f t="shared" si="0"/>
        <v>12380000</v>
      </c>
      <c r="T390" s="309">
        <f>VLOOKUP(B390,RPT_BAO_HIEM!$B$5:$N$1004,11,FALSE)</f>
        <v>362720</v>
      </c>
      <c r="U390" s="309">
        <f>VLOOKUP(B390,RPT_BAO_HIEM!$B$5:$N$1004,12,FALSE)</f>
        <v>68010</v>
      </c>
      <c r="V390" s="309">
        <f>VLOOKUP(B390,RPT_BAO_HIEM!$B$5:$N$1004,13,FALSE)</f>
        <v>45340</v>
      </c>
      <c r="W390" s="310">
        <f>VLOOKUP(B390,RPT_DOAN_PHI!$B$5:$H$913,7,FALSE)</f>
        <v>115000</v>
      </c>
      <c r="X390" s="309">
        <f>VLOOKUP(B390,RPT_THUE!$B$5:$H$916,7,FALSE)</f>
        <v>0</v>
      </c>
      <c r="Y390" s="309">
        <f t="shared" si="1"/>
        <v>591070</v>
      </c>
      <c r="Z390" s="311">
        <f t="shared" si="2"/>
        <v>11788930</v>
      </c>
      <c r="AA390" s="311"/>
      <c r="AB390" s="311"/>
      <c r="AC390" s="311">
        <f t="shared" si="3"/>
        <v>11788930</v>
      </c>
    </row>
    <row r="391" spans="1:29" ht="17.25" customHeight="1">
      <c r="A391" s="302">
        <f t="shared" si="4"/>
        <v>386</v>
      </c>
      <c r="B391" s="303">
        <f>GD_LCD_HS_LNS!B389</f>
        <v>10804</v>
      </c>
      <c r="C391" s="303" t="str">
        <f>GD_LCD_HS_LNS!C389</f>
        <v>Vũ Thị Hoà</v>
      </c>
      <c r="D391" s="303" t="str">
        <f>GD_LCD_HS_LNS!D389</f>
        <v>NV Lao động tiền lương</v>
      </c>
      <c r="E391" s="304">
        <f>VLOOKUP(B391,GD_LCD_HS_LNS!$B$4:$E$914,4,FALSE)</f>
        <v>4534000</v>
      </c>
      <c r="F391" s="305">
        <v>10520875472013</v>
      </c>
      <c r="G391" s="306">
        <f>VLOOKUP(B391,GD_CHAM_CONG!$C$6:$AN$912,38,FALSE)</f>
        <v>22</v>
      </c>
      <c r="H391" s="306">
        <f>VLOOKUP(B391,GD_CHAM_CONG!$C$6:$AS$912,39,FALSE)+VLOOKUP(B391,GD_CHAM_CONG!$C$6:$AS$912,40,FALSE)+VLOOKUP(B391,GD_CHAM_CONG!$C$6:$AS$912,41,FALSE)+VLOOKUP(B391,GD_CHAM_CONG!$C$6:$AS$912,42,FALSE)+VLOOKUP(B391,GD_CHAM_CONG!$C$6:$AS$912,43,FALSE)</f>
        <v>0</v>
      </c>
      <c r="I391" s="306">
        <f>VLOOKUP(B391,GD_CHAM_CONG!$C$6:$AV$912,44,FALSE)+VLOOKUP(B391,GD_CHAM_CONG!$C$6:$AV$912,45,FALSE)+VLOOKUP(B391,GD_CHAM_CONG!$C$6:$AV$912,46,FALSE)</f>
        <v>0</v>
      </c>
      <c r="J391" s="306">
        <f>VLOOKUP(B391,GD_CHAM_CONG!$C$6:$AW$912,47,FALSE)</f>
        <v>0</v>
      </c>
      <c r="K391" s="306">
        <f>VLOOKUP(B391,GD_CHAM_CONG!$C$6:$AZ$912,47,FALSE)+VLOOKUP(B391,GD_CHAM_CONG!$C$6:$AZ$912,48,FALSE)</f>
        <v>0</v>
      </c>
      <c r="L391" s="306">
        <f>VLOOKUP(B391,GD_CHAM_CONG!$C$6:$BF$912,50,FALSE)+VLOOKUP(B391,GD_CHAM_CONG!$C$6:$BF$912,51,FALSE)+VLOOKUP(B391,GD_CHAM_CONG!$C$6:$BF$912,52,FALSE)+VLOOKUP(B391,GD_CHAM_CONG!$C$6:$BF$912,53,FALSE)+VLOOKUP(B391,GD_CHAM_CONG!$C$6:$BF$912,54,FALSE)</f>
        <v>0</v>
      </c>
      <c r="M391" s="307">
        <f>VLOOKUP(B391,GD_CHAM_CONG!$C$1:$BJ$397,60,FALSE)</f>
        <v>1</v>
      </c>
      <c r="N391" s="308">
        <f>VLOOKUP(B391,RPT_LNS_LUONG_CHE_DO!$B$5:$BA$976,52,FALSE)</f>
        <v>12419999.999999998</v>
      </c>
      <c r="O391" s="308">
        <f>VLOOKUP(B391,RPT_LNS_LUONG_CHE_DO!$B$5:$CA$976,78,FALSE)</f>
        <v>0</v>
      </c>
      <c r="P391" s="308">
        <f>VLOOKUP(B391,RPT_PHU_CAP_TN!$B$5:$G$916,6,FALSE)</f>
        <v>0</v>
      </c>
      <c r="Q391" s="308">
        <f>VLOOKUP(B391,RPT_TIEN_AN_TRUA!$B$5:$I$957,8,FALSE)</f>
        <v>680000</v>
      </c>
      <c r="R391" s="308">
        <f>VLOOKUP(B391,RPT_LNS_LUONG_CHE_DO!$B$5:$CE$980,74,FALSE)+VLOOKUP(B391,RPT_LNS_LUONG_CHE_DO!$B$5:$CE$980,73,FALSE)</f>
        <v>0</v>
      </c>
      <c r="S391" s="308">
        <f t="shared" si="0"/>
        <v>13099999.999999998</v>
      </c>
      <c r="T391" s="309">
        <f>VLOOKUP(B391,RPT_BAO_HIEM!$B$5:$N$1004,11,FALSE)</f>
        <v>362720</v>
      </c>
      <c r="U391" s="309">
        <f>VLOOKUP(B391,RPT_BAO_HIEM!$B$5:$N$1004,12,FALSE)</f>
        <v>68010</v>
      </c>
      <c r="V391" s="309">
        <f>VLOOKUP(B391,RPT_BAO_HIEM!$B$5:$N$1004,13,FALSE)</f>
        <v>45340</v>
      </c>
      <c r="W391" s="310">
        <f>VLOOKUP(B391,RPT_DOAN_PHI!$B$5:$H$913,7,FALSE)</f>
        <v>115000</v>
      </c>
      <c r="X391" s="309">
        <f>VLOOKUP(B391,RPT_THUE!$B$5:$H$916,7,FALSE)</f>
        <v>0</v>
      </c>
      <c r="Y391" s="309">
        <f t="shared" si="1"/>
        <v>591070</v>
      </c>
      <c r="Z391" s="311">
        <f t="shared" si="2"/>
        <v>12508929.999999998</v>
      </c>
      <c r="AA391" s="311"/>
      <c r="AB391" s="311"/>
      <c r="AC391" s="311">
        <f t="shared" si="3"/>
        <v>12508929.999999998</v>
      </c>
    </row>
    <row r="392" spans="1:29" ht="17.25" customHeight="1">
      <c r="A392" s="302">
        <f t="shared" si="4"/>
        <v>387</v>
      </c>
      <c r="B392" s="303">
        <f>GD_LCD_HS_LNS!B390</f>
        <v>11117</v>
      </c>
      <c r="C392" s="303" t="str">
        <f>GD_LCD_HS_LNS!C390</f>
        <v>Nguyễn Hương Giang</v>
      </c>
      <c r="D392" s="303" t="str">
        <f>GD_LCD_HS_LNS!D390</f>
        <v>NV PVHK</v>
      </c>
      <c r="E392" s="304">
        <f>VLOOKUP(B392,GD_LCD_HS_LNS!$B$4:$E$914,4,FALSE)</f>
        <v>3488000</v>
      </c>
      <c r="F392" s="305">
        <v>19026970099018</v>
      </c>
      <c r="G392" s="306">
        <f>VLOOKUP(B392,GD_CHAM_CONG!$C$6:$AN$912,38,FALSE)</f>
        <v>22</v>
      </c>
      <c r="H392" s="306">
        <f>VLOOKUP(B392,GD_CHAM_CONG!$C$6:$AS$912,39,FALSE)+VLOOKUP(B392,GD_CHAM_CONG!$C$6:$AS$912,40,FALSE)+VLOOKUP(B392,GD_CHAM_CONG!$C$6:$AS$912,41,FALSE)+VLOOKUP(B392,GD_CHAM_CONG!$C$6:$AS$912,42,FALSE)+VLOOKUP(B392,GD_CHAM_CONG!$C$6:$AS$912,43,FALSE)</f>
        <v>0</v>
      </c>
      <c r="I392" s="306">
        <f>VLOOKUP(B392,GD_CHAM_CONG!$C$6:$AV$912,44,FALSE)+VLOOKUP(B392,GD_CHAM_CONG!$C$6:$AV$912,45,FALSE)+VLOOKUP(B392,GD_CHAM_CONG!$C$6:$AV$912,46,FALSE)</f>
        <v>0</v>
      </c>
      <c r="J392" s="306">
        <f>VLOOKUP(B392,GD_CHAM_CONG!$C$6:$AW$912,47,FALSE)</f>
        <v>0</v>
      </c>
      <c r="K392" s="306">
        <f>VLOOKUP(B392,GD_CHAM_CONG!$C$6:$AZ$912,47,FALSE)+VLOOKUP(B392,GD_CHAM_CONG!$C$6:$AZ$912,48,FALSE)</f>
        <v>0</v>
      </c>
      <c r="L392" s="306">
        <f>VLOOKUP(B392,GD_CHAM_CONG!$C$6:$BF$912,50,FALSE)+VLOOKUP(B392,GD_CHAM_CONG!$C$6:$BF$912,51,FALSE)+VLOOKUP(B392,GD_CHAM_CONG!$C$6:$BF$912,52,FALSE)+VLOOKUP(B392,GD_CHAM_CONG!$C$6:$BF$912,53,FALSE)+VLOOKUP(B392,GD_CHAM_CONG!$C$6:$BF$912,54,FALSE)</f>
        <v>0</v>
      </c>
      <c r="M392" s="307">
        <f>VLOOKUP(B392,GD_CHAM_CONG!$C$1:$BJ$397,60,FALSE)</f>
        <v>1</v>
      </c>
      <c r="N392" s="308">
        <f>VLOOKUP(B392,RPT_LNS_LUONG_CHE_DO!$B$5:$BA$976,52,FALSE)</f>
        <v>9900000</v>
      </c>
      <c r="O392" s="308">
        <f>VLOOKUP(B392,RPT_LNS_LUONG_CHE_DO!$B$5:$CA$976,78,FALSE)</f>
        <v>0</v>
      </c>
      <c r="P392" s="308">
        <f>VLOOKUP(B392,RPT_PHU_CAP_TN!$B$5:$G$916,6,FALSE)</f>
        <v>0</v>
      </c>
      <c r="Q392" s="308">
        <f>VLOOKUP(B392,RPT_TIEN_AN_TRUA!$B$5:$I$957,8,FALSE)</f>
        <v>680000</v>
      </c>
      <c r="R392" s="308">
        <f>VLOOKUP(B392,RPT_LNS_LUONG_CHE_DO!$B$5:$CE$980,74,FALSE)+VLOOKUP(B392,RPT_LNS_LUONG_CHE_DO!$B$5:$CE$980,73,FALSE)</f>
        <v>0</v>
      </c>
      <c r="S392" s="308">
        <f t="shared" si="0"/>
        <v>10580000</v>
      </c>
      <c r="T392" s="309">
        <f>VLOOKUP(B392,RPT_BAO_HIEM!$B$5:$N$1004,11,FALSE)</f>
        <v>279040</v>
      </c>
      <c r="U392" s="309">
        <f>VLOOKUP(B392,RPT_BAO_HIEM!$B$5:$N$1004,12,FALSE)</f>
        <v>52320</v>
      </c>
      <c r="V392" s="309">
        <f>VLOOKUP(B392,RPT_BAO_HIEM!$B$5:$N$1004,13,FALSE)</f>
        <v>34880</v>
      </c>
      <c r="W392" s="310">
        <f>VLOOKUP(B392,RPT_DOAN_PHI!$B$5:$H$913,7,FALSE)</f>
        <v>99000</v>
      </c>
      <c r="X392" s="309">
        <f>VLOOKUP(B392,RPT_THUE!$B$5:$H$916,7,FALSE)</f>
        <v>26688</v>
      </c>
      <c r="Y392" s="309">
        <f t="shared" si="1"/>
        <v>491928</v>
      </c>
      <c r="Z392" s="311">
        <f t="shared" si="2"/>
        <v>10088072</v>
      </c>
      <c r="AA392" s="311"/>
      <c r="AB392" s="311"/>
      <c r="AC392" s="311">
        <f t="shared" si="3"/>
        <v>10088072</v>
      </c>
    </row>
    <row r="393" spans="1:29" ht="17.25" customHeight="1">
      <c r="A393" s="302">
        <f t="shared" si="4"/>
        <v>388</v>
      </c>
      <c r="B393" s="303">
        <f>GD_LCD_HS_LNS!B391</f>
        <v>10735</v>
      </c>
      <c r="C393" s="303" t="str">
        <f>GD_LCD_HS_LNS!C391</f>
        <v>Nguyễn Thị Phương Lan</v>
      </c>
      <c r="D393" s="303" t="str">
        <f>GD_LCD_HS_LNS!D391</f>
        <v>NV Thống kê - Tổng hợp</v>
      </c>
      <c r="E393" s="304">
        <f>VLOOKUP(B393,GD_LCD_HS_LNS!$B$4:$E$914,4,FALSE)</f>
        <v>3488000</v>
      </c>
      <c r="F393" s="305">
        <v>10520052581011</v>
      </c>
      <c r="G393" s="306">
        <f>VLOOKUP(B393,GD_CHAM_CONG!$C$6:$AN$912,38,FALSE)</f>
        <v>22</v>
      </c>
      <c r="H393" s="306">
        <f>VLOOKUP(B393,GD_CHAM_CONG!$C$6:$AS$912,39,FALSE)+VLOOKUP(B393,GD_CHAM_CONG!$C$6:$AS$912,40,FALSE)+VLOOKUP(B393,GD_CHAM_CONG!$C$6:$AS$912,41,FALSE)+VLOOKUP(B393,GD_CHAM_CONG!$C$6:$AS$912,42,FALSE)+VLOOKUP(B393,GD_CHAM_CONG!$C$6:$AS$912,43,FALSE)</f>
        <v>0</v>
      </c>
      <c r="I393" s="306">
        <f>VLOOKUP(B393,GD_CHAM_CONG!$C$6:$AV$912,44,FALSE)+VLOOKUP(B393,GD_CHAM_CONG!$C$6:$AV$912,45,FALSE)+VLOOKUP(B393,GD_CHAM_CONG!$C$6:$AV$912,46,FALSE)</f>
        <v>0</v>
      </c>
      <c r="J393" s="306">
        <f>VLOOKUP(B393,GD_CHAM_CONG!$C$6:$AW$912,47,FALSE)</f>
        <v>0</v>
      </c>
      <c r="K393" s="306">
        <f>VLOOKUP(B393,GD_CHAM_CONG!$C$6:$AZ$912,47,FALSE)+VLOOKUP(B393,GD_CHAM_CONG!$C$6:$AZ$912,48,FALSE)</f>
        <v>0</v>
      </c>
      <c r="L393" s="306">
        <f>VLOOKUP(B393,GD_CHAM_CONG!$C$6:$BF$912,50,FALSE)+VLOOKUP(B393,GD_CHAM_CONG!$C$6:$BF$912,51,FALSE)+VLOOKUP(B393,GD_CHAM_CONG!$C$6:$BF$912,52,FALSE)+VLOOKUP(B393,GD_CHAM_CONG!$C$6:$BF$912,53,FALSE)+VLOOKUP(B393,GD_CHAM_CONG!$C$6:$BF$912,54,FALSE)</f>
        <v>0</v>
      </c>
      <c r="M393" s="307">
        <f>VLOOKUP(B393,GD_CHAM_CONG!$C$1:$BJ$397,60,FALSE)</f>
        <v>1</v>
      </c>
      <c r="N393" s="308">
        <f>VLOOKUP(B393,RPT_LNS_LUONG_CHE_DO!$B$5:$BA$976,52,FALSE)</f>
        <v>9900000</v>
      </c>
      <c r="O393" s="308">
        <f>VLOOKUP(B393,RPT_LNS_LUONG_CHE_DO!$B$5:$CA$976,78,FALSE)</f>
        <v>0</v>
      </c>
      <c r="P393" s="308">
        <f>VLOOKUP(B393,RPT_PHU_CAP_TN!$B$5:$G$916,6,FALSE)</f>
        <v>0</v>
      </c>
      <c r="Q393" s="308">
        <f>VLOOKUP(B393,RPT_TIEN_AN_TRUA!$B$5:$I$957,8,FALSE)</f>
        <v>680000</v>
      </c>
      <c r="R393" s="308">
        <f>VLOOKUP(B393,RPT_LNS_LUONG_CHE_DO!$B$5:$CE$980,74,FALSE)+VLOOKUP(B393,RPT_LNS_LUONG_CHE_DO!$B$5:$CE$980,73,FALSE)</f>
        <v>0</v>
      </c>
      <c r="S393" s="308">
        <f t="shared" si="0"/>
        <v>10580000</v>
      </c>
      <c r="T393" s="309">
        <f>VLOOKUP(B393,RPT_BAO_HIEM!$B$5:$N$1004,11,FALSE)</f>
        <v>279040</v>
      </c>
      <c r="U393" s="309">
        <f>VLOOKUP(B393,RPT_BAO_HIEM!$B$5:$N$1004,12,FALSE)</f>
        <v>52320</v>
      </c>
      <c r="V393" s="309">
        <f>VLOOKUP(B393,RPT_BAO_HIEM!$B$5:$N$1004,13,FALSE)</f>
        <v>34880</v>
      </c>
      <c r="W393" s="310">
        <f>VLOOKUP(B393,RPT_DOAN_PHI!$B$5:$H$913,7,FALSE)</f>
        <v>99000</v>
      </c>
      <c r="X393" s="309">
        <f>VLOOKUP(B393,RPT_THUE!$B$5:$H$916,7,FALSE)</f>
        <v>0</v>
      </c>
      <c r="Y393" s="309">
        <f t="shared" si="1"/>
        <v>465240</v>
      </c>
      <c r="Z393" s="311">
        <f t="shared" si="2"/>
        <v>10114760</v>
      </c>
      <c r="AA393" s="311"/>
      <c r="AB393" s="311"/>
      <c r="AC393" s="311">
        <f t="shared" si="3"/>
        <v>10114760</v>
      </c>
    </row>
    <row r="394" spans="1:29" ht="17.25" customHeight="1">
      <c r="A394" s="302">
        <f t="shared" si="4"/>
        <v>389</v>
      </c>
      <c r="B394" s="303">
        <f>GD_LCD_HS_LNS!B392</f>
        <v>10562</v>
      </c>
      <c r="C394" s="303" t="str">
        <f>GD_LCD_HS_LNS!C392</f>
        <v>Phạm Thị Thịnh</v>
      </c>
      <c r="D394" s="303" t="str">
        <f>GD_LCD_HS_LNS!D392</f>
        <v>NV Hành chính - VT</v>
      </c>
      <c r="E394" s="304">
        <f>VLOOKUP(B394,GD_LCD_HS_LNS!$B$4:$E$914,4,FALSE)</f>
        <v>3488000</v>
      </c>
      <c r="F394" s="305">
        <v>10522161892011</v>
      </c>
      <c r="G394" s="306">
        <f>VLOOKUP(B394,GD_CHAM_CONG!$C$6:$AN$912,38,FALSE)</f>
        <v>9</v>
      </c>
      <c r="H394" s="306">
        <f>VLOOKUP(B394,GD_CHAM_CONG!$C$6:$AS$912,39,FALSE)+VLOOKUP(B394,GD_CHAM_CONG!$C$6:$AS$912,40,FALSE)+VLOOKUP(B394,GD_CHAM_CONG!$C$6:$AS$912,41,FALSE)+VLOOKUP(B394,GD_CHAM_CONG!$C$6:$AS$912,42,FALSE)+VLOOKUP(B394,GD_CHAM_CONG!$C$6:$AS$912,43,FALSE)</f>
        <v>0</v>
      </c>
      <c r="I394" s="306">
        <f>VLOOKUP(B394,GD_CHAM_CONG!$C$6:$AV$912,44,FALSE)+VLOOKUP(B394,GD_CHAM_CONG!$C$6:$AV$912,45,FALSE)+VLOOKUP(B394,GD_CHAM_CONG!$C$6:$AV$912,46,FALSE)</f>
        <v>0</v>
      </c>
      <c r="J394" s="306">
        <f>VLOOKUP(B394,GD_CHAM_CONG!$C$6:$AW$912,47,FALSE)</f>
        <v>0</v>
      </c>
      <c r="K394" s="306">
        <f>VLOOKUP(B394,GD_CHAM_CONG!$C$6:$AZ$912,47,FALSE)+VLOOKUP(B394,GD_CHAM_CONG!$C$6:$AZ$912,48,FALSE)</f>
        <v>13</v>
      </c>
      <c r="L394" s="306">
        <f>VLOOKUP(B394,GD_CHAM_CONG!$C$6:$BF$912,50,FALSE)+VLOOKUP(B394,GD_CHAM_CONG!$C$6:$BF$912,51,FALSE)+VLOOKUP(B394,GD_CHAM_CONG!$C$6:$BF$912,52,FALSE)+VLOOKUP(B394,GD_CHAM_CONG!$C$6:$BF$912,53,FALSE)+VLOOKUP(B394,GD_CHAM_CONG!$C$6:$BF$912,54,FALSE)</f>
        <v>0</v>
      </c>
      <c r="M394" s="307">
        <f>VLOOKUP(B394,GD_CHAM_CONG!$C$1:$BJ$397,60,FALSE)</f>
        <v>1</v>
      </c>
      <c r="N394" s="308">
        <f>VLOOKUP(B394,RPT_LNS_LUONG_CHE_DO!$B$5:$BA$976,52,FALSE)</f>
        <v>3497727.2727272729</v>
      </c>
      <c r="O394" s="308">
        <f>VLOOKUP(B394,RPT_LNS_LUONG_CHE_DO!$B$5:$CA$976,78,FALSE)</f>
        <v>1744000</v>
      </c>
      <c r="P394" s="308">
        <f>VLOOKUP(B394,RPT_PHU_CAP_TN!$B$5:$G$916,6,FALSE)</f>
        <v>0</v>
      </c>
      <c r="Q394" s="308">
        <f>VLOOKUP(B394,RPT_TIEN_AN_TRUA!$B$5:$I$957,8,FALSE)</f>
        <v>278181.81818181818</v>
      </c>
      <c r="R394" s="308">
        <f>VLOOKUP(B394,RPT_LNS_LUONG_CHE_DO!$B$5:$CE$980,74,FALSE)+VLOOKUP(B394,RPT_LNS_LUONG_CHE_DO!$B$5:$CE$980,73,FALSE)</f>
        <v>0</v>
      </c>
      <c r="S394" s="308">
        <f t="shared" si="0"/>
        <v>5519909.0909090918</v>
      </c>
      <c r="T394" s="309">
        <f>VLOOKUP(B394,RPT_BAO_HIEM!$B$5:$N$1004,11,FALSE)</f>
        <v>279040</v>
      </c>
      <c r="U394" s="309">
        <f>VLOOKUP(B394,RPT_BAO_HIEM!$B$5:$N$1004,12,FALSE)</f>
        <v>52320</v>
      </c>
      <c r="V394" s="309">
        <f>VLOOKUP(B394,RPT_BAO_HIEM!$B$5:$N$1004,13,FALSE)</f>
        <v>34880</v>
      </c>
      <c r="W394" s="310">
        <f>VLOOKUP(B394,RPT_DOAN_PHI!$B$5:$H$913,7,FALSE)</f>
        <v>52417</v>
      </c>
      <c r="X394" s="309">
        <f>VLOOKUP(B394,RPT_THUE!$B$5:$H$916,7,FALSE)</f>
        <v>0</v>
      </c>
      <c r="Y394" s="309">
        <f t="shared" si="1"/>
        <v>418657</v>
      </c>
      <c r="Z394" s="311">
        <f t="shared" si="2"/>
        <v>5101252.0909090918</v>
      </c>
      <c r="AA394" s="311"/>
      <c r="AB394" s="311"/>
      <c r="AC394" s="311">
        <f t="shared" si="3"/>
        <v>5101252.0909090918</v>
      </c>
    </row>
    <row r="395" spans="1:29" ht="17.25" customHeight="1">
      <c r="A395" s="302">
        <f t="shared" si="4"/>
        <v>390</v>
      </c>
      <c r="B395" s="303">
        <f>GD_LCD_HS_LNS!B393</f>
        <v>10637</v>
      </c>
      <c r="C395" s="303" t="str">
        <f>GD_LCD_HS_LNS!C393</f>
        <v>Trần Đình Cát</v>
      </c>
      <c r="D395" s="303" t="str">
        <f>GD_LCD_HS_LNS!D393</f>
        <v>NV trông giữ hành lý</v>
      </c>
      <c r="E395" s="304">
        <f>VLOOKUP(B395,GD_LCD_HS_LNS!$B$4:$E$914,4,FALSE)</f>
        <v>4553000</v>
      </c>
      <c r="F395" s="305">
        <v>10520052613010</v>
      </c>
      <c r="G395" s="306">
        <f>VLOOKUP(B395,GD_CHAM_CONG!$C$6:$AN$912,38,FALSE)</f>
        <v>0</v>
      </c>
      <c r="H395" s="306">
        <f>VLOOKUP(B395,GD_CHAM_CONG!$C$6:$AS$912,39,FALSE)+VLOOKUP(B395,GD_CHAM_CONG!$C$6:$AS$912,40,FALSE)+VLOOKUP(B395,GD_CHAM_CONG!$C$6:$AS$912,41,FALSE)+VLOOKUP(B395,GD_CHAM_CONG!$C$6:$AS$912,42,FALSE)+VLOOKUP(B395,GD_CHAM_CONG!$C$6:$AS$912,43,FALSE)</f>
        <v>9</v>
      </c>
      <c r="I395" s="306">
        <f>VLOOKUP(B395,GD_CHAM_CONG!$C$6:$AV$912,44,FALSE)+VLOOKUP(B395,GD_CHAM_CONG!$C$6:$AV$912,45,FALSE)+VLOOKUP(B395,GD_CHAM_CONG!$C$6:$AV$912,46,FALSE)</f>
        <v>0</v>
      </c>
      <c r="J395" s="306">
        <f>VLOOKUP(B395,GD_CHAM_CONG!$C$6:$AW$912,47,FALSE)</f>
        <v>0</v>
      </c>
      <c r="K395" s="306">
        <f>VLOOKUP(B395,GD_CHAM_CONG!$C$6:$AZ$912,47,FALSE)+VLOOKUP(B395,GD_CHAM_CONG!$C$6:$AZ$912,48,FALSE)</f>
        <v>17</v>
      </c>
      <c r="L395" s="306">
        <f>VLOOKUP(B395,GD_CHAM_CONG!$C$6:$BF$912,50,FALSE)+VLOOKUP(B395,GD_CHAM_CONG!$C$6:$BF$912,51,FALSE)+VLOOKUP(B395,GD_CHAM_CONG!$C$6:$BF$912,52,FALSE)+VLOOKUP(B395,GD_CHAM_CONG!$C$6:$BF$912,53,FALSE)+VLOOKUP(B395,GD_CHAM_CONG!$C$6:$BF$912,54,FALSE)</f>
        <v>0</v>
      </c>
      <c r="M395" s="307">
        <f>VLOOKUP(B395,GD_CHAM_CONG!$C$1:$BJ$397,60,FALSE)</f>
        <v>1</v>
      </c>
      <c r="N395" s="308">
        <f>VLOOKUP(B395,RPT_LNS_LUONG_CHE_DO!$B$5:$BA$976,52,FALSE)</f>
        <v>0</v>
      </c>
      <c r="O395" s="308">
        <f>VLOOKUP(B395,RPT_LNS_LUONG_CHE_DO!$B$5:$CA$976,78,FALSE)</f>
        <v>2976961.5384615385</v>
      </c>
      <c r="P395" s="308">
        <f>VLOOKUP(B395,RPT_PHU_CAP_TN!$B$5:$G$916,6,FALSE)</f>
        <v>0</v>
      </c>
      <c r="Q395" s="308">
        <f>VLOOKUP(B395,RPT_TIEN_AN_TRUA!$B$5:$I$957,8,FALSE)</f>
        <v>0</v>
      </c>
      <c r="R395" s="308">
        <f>VLOOKUP(B395,RPT_LNS_LUONG_CHE_DO!$B$5:$CE$980,74,FALSE)+VLOOKUP(B395,RPT_LNS_LUONG_CHE_DO!$B$5:$CE$980,73,FALSE)</f>
        <v>0</v>
      </c>
      <c r="S395" s="308">
        <f t="shared" si="0"/>
        <v>2976961.5384615385</v>
      </c>
      <c r="T395" s="309">
        <f>VLOOKUP(B395,RPT_BAO_HIEM!$B$5:$N$1004,11,FALSE)</f>
        <v>364240</v>
      </c>
      <c r="U395" s="309">
        <f>VLOOKUP(B395,RPT_BAO_HIEM!$B$5:$N$1004,12,FALSE)</f>
        <v>68295</v>
      </c>
      <c r="V395" s="309">
        <f>VLOOKUP(B395,RPT_BAO_HIEM!$B$5:$N$1004,13,FALSE)</f>
        <v>45530</v>
      </c>
      <c r="W395" s="310">
        <f>VLOOKUP(B395,RPT_DOAN_PHI!$B$5:$H$913,7,FALSE)</f>
        <v>29770</v>
      </c>
      <c r="X395" s="309">
        <f>VLOOKUP(B395,RPT_THUE!$B$5:$H$916,7,FALSE)</f>
        <v>0</v>
      </c>
      <c r="Y395" s="309">
        <f t="shared" si="1"/>
        <v>507835</v>
      </c>
      <c r="Z395" s="311">
        <f t="shared" si="2"/>
        <v>2469126.5384615385</v>
      </c>
      <c r="AA395" s="311"/>
      <c r="AB395" s="311"/>
      <c r="AC395" s="311">
        <f t="shared" si="3"/>
        <v>2469126.5384615385</v>
      </c>
    </row>
    <row r="396" spans="1:29" ht="17.25" customHeight="1">
      <c r="A396" s="302">
        <f t="shared" si="4"/>
        <v>391</v>
      </c>
      <c r="B396" s="303">
        <f>GD_LCD_HS_LNS!B394</f>
        <v>10799</v>
      </c>
      <c r="C396" s="303" t="str">
        <f>GD_LCD_HS_LNS!C394</f>
        <v>Phương Lan</v>
      </c>
      <c r="D396" s="303" t="str">
        <f>GD_LCD_HS_LNS!D394</f>
        <v>Chuyên viên lao động tiền lương</v>
      </c>
      <c r="E396" s="304">
        <f>VLOOKUP(B396,GD_LCD_HS_LNS!$B$4:$E$914,4,FALSE)</f>
        <v>4534000</v>
      </c>
      <c r="F396" s="305">
        <v>10522162728010</v>
      </c>
      <c r="G396" s="306">
        <f>VLOOKUP(B396,GD_CHAM_CONG!$C$6:$AN$912,38,FALSE)</f>
        <v>22</v>
      </c>
      <c r="H396" s="306">
        <f>VLOOKUP(B396,GD_CHAM_CONG!$C$6:$AS$912,39,FALSE)+VLOOKUP(B396,GD_CHAM_CONG!$C$6:$AS$912,40,FALSE)+VLOOKUP(B396,GD_CHAM_CONG!$C$6:$AS$912,41,FALSE)+VLOOKUP(B396,GD_CHAM_CONG!$C$6:$AS$912,42,FALSE)+VLOOKUP(B396,GD_CHAM_CONG!$C$6:$AS$912,43,FALSE)</f>
        <v>0</v>
      </c>
      <c r="I396" s="306">
        <f>VLOOKUP(B396,GD_CHAM_CONG!$C$6:$AV$912,44,FALSE)+VLOOKUP(B396,GD_CHAM_CONG!$C$6:$AV$912,45,FALSE)+VLOOKUP(B396,GD_CHAM_CONG!$C$6:$AV$912,46,FALSE)</f>
        <v>0</v>
      </c>
      <c r="J396" s="306">
        <f>VLOOKUP(B396,GD_CHAM_CONG!$C$6:$AW$912,47,FALSE)</f>
        <v>0</v>
      </c>
      <c r="K396" s="306">
        <f>VLOOKUP(B396,GD_CHAM_CONG!$C$6:$AZ$912,47,FALSE)+VLOOKUP(B396,GD_CHAM_CONG!$C$6:$AZ$912,48,FALSE)</f>
        <v>0</v>
      </c>
      <c r="L396" s="306">
        <f>VLOOKUP(B396,GD_CHAM_CONG!$C$6:$BF$912,50,FALSE)+VLOOKUP(B396,GD_CHAM_CONG!$C$6:$BF$912,51,FALSE)+VLOOKUP(B396,GD_CHAM_CONG!$C$6:$BF$912,52,FALSE)+VLOOKUP(B396,GD_CHAM_CONG!$C$6:$BF$912,53,FALSE)+VLOOKUP(B396,GD_CHAM_CONG!$C$6:$BF$912,54,FALSE)</f>
        <v>0</v>
      </c>
      <c r="M396" s="307">
        <f>VLOOKUP(B396,GD_CHAM_CONG!$C$1:$BJ$397,60,FALSE)</f>
        <v>1</v>
      </c>
      <c r="N396" s="308">
        <f>VLOOKUP(B396,RPT_LNS_LUONG_CHE_DO!$B$5:$BA$976,52,FALSE)</f>
        <v>13950000</v>
      </c>
      <c r="O396" s="308">
        <f>VLOOKUP(B396,RPT_LNS_LUONG_CHE_DO!$B$5:$CA$976,78,FALSE)</f>
        <v>0</v>
      </c>
      <c r="P396" s="308">
        <f>VLOOKUP(B396,RPT_PHU_CAP_TN!$B$5:$G$916,6,FALSE)</f>
        <v>0</v>
      </c>
      <c r="Q396" s="308">
        <f>VLOOKUP(B396,RPT_TIEN_AN_TRUA!$B$5:$I$957,8,FALSE)</f>
        <v>680000</v>
      </c>
      <c r="R396" s="308">
        <f>VLOOKUP(B396,RPT_LNS_LUONG_CHE_DO!$B$5:$CE$980,74,FALSE)+VLOOKUP(B396,RPT_LNS_LUONG_CHE_DO!$B$5:$CE$980,73,FALSE)</f>
        <v>0</v>
      </c>
      <c r="S396" s="308">
        <f t="shared" si="0"/>
        <v>14630000</v>
      </c>
      <c r="T396" s="309">
        <f>VLOOKUP(B396,RPT_BAO_HIEM!$B$5:$N$1004,11,FALSE)</f>
        <v>362720</v>
      </c>
      <c r="U396" s="309">
        <f>VLOOKUP(B396,RPT_BAO_HIEM!$B$5:$N$1004,12,FALSE)</f>
        <v>68010</v>
      </c>
      <c r="V396" s="309">
        <f>VLOOKUP(B396,RPT_BAO_HIEM!$B$5:$N$1004,13,FALSE)</f>
        <v>45340</v>
      </c>
      <c r="W396" s="310">
        <f>VLOOKUP(B396,RPT_DOAN_PHI!$B$5:$H$913,7,FALSE)</f>
        <v>115000</v>
      </c>
      <c r="X396" s="309">
        <f>VLOOKUP(B396,RPT_THUE!$B$5:$H$916,7,FALSE)</f>
        <v>43696.5</v>
      </c>
      <c r="Y396" s="309">
        <f t="shared" si="1"/>
        <v>634766.5</v>
      </c>
      <c r="Z396" s="311">
        <f t="shared" si="2"/>
        <v>13995233.5</v>
      </c>
      <c r="AA396" s="311"/>
      <c r="AB396" s="311"/>
      <c r="AC396" s="311">
        <f t="shared" si="3"/>
        <v>13995233.5</v>
      </c>
    </row>
    <row r="397" spans="1:29" ht="17.25" customHeight="1">
      <c r="A397" s="302">
        <f t="shared" si="4"/>
        <v>392</v>
      </c>
      <c r="B397" s="303">
        <f>GD_LCD_HS_LNS!B395</f>
        <v>11108</v>
      </c>
      <c r="C397" s="303" t="str">
        <f>GD_LCD_HS_LNS!C395</f>
        <v>Phạm Thùy Dung</v>
      </c>
      <c r="D397" s="303" t="str">
        <f>GD_LCD_HS_LNS!D395</f>
        <v>Nhân viên phục vụ hành khách</v>
      </c>
      <c r="E397" s="304">
        <f>VLOOKUP(B397,GD_LCD_HS_LNS!$B$4:$E$914,4,FALSE)</f>
        <v>3875000</v>
      </c>
      <c r="F397" s="305"/>
      <c r="G397" s="306">
        <f>VLOOKUP(B397,GD_CHAM_CONG!$C$6:$AN$912,38,FALSE)</f>
        <v>0</v>
      </c>
      <c r="H397" s="306">
        <f>VLOOKUP(B397,GD_CHAM_CONG!$C$6:$AS$912,39,FALSE)+VLOOKUP(B397,GD_CHAM_CONG!$C$6:$AS$912,40,FALSE)+VLOOKUP(B397,GD_CHAM_CONG!$C$6:$AS$912,41,FALSE)+VLOOKUP(B397,GD_CHAM_CONG!$C$6:$AS$912,42,FALSE)+VLOOKUP(B397,GD_CHAM_CONG!$C$6:$AS$912,43,FALSE)</f>
        <v>0</v>
      </c>
      <c r="I397" s="306">
        <f>VLOOKUP(B397,GD_CHAM_CONG!$C$6:$AV$912,44,FALSE)+VLOOKUP(B397,GD_CHAM_CONG!$C$6:$AV$912,45,FALSE)+VLOOKUP(B397,GD_CHAM_CONG!$C$6:$AV$912,46,FALSE)</f>
        <v>0</v>
      </c>
      <c r="J397" s="306">
        <f>VLOOKUP(B397,GD_CHAM_CONG!$C$6:$AW$912,47,FALSE)</f>
        <v>0</v>
      </c>
      <c r="K397" s="306">
        <f>VLOOKUP(B397,GD_CHAM_CONG!$C$6:$AZ$912,47,FALSE)+VLOOKUP(B397,GD_CHAM_CONG!$C$6:$AZ$912,48,FALSE)</f>
        <v>0</v>
      </c>
      <c r="L397" s="306">
        <f>VLOOKUP(B397,GD_CHAM_CONG!$C$6:$BF$912,50,FALSE)+VLOOKUP(B397,GD_CHAM_CONG!$C$6:$BF$912,51,FALSE)+VLOOKUP(B397,GD_CHAM_CONG!$C$6:$BF$912,52,FALSE)+VLOOKUP(B397,GD_CHAM_CONG!$C$6:$BF$912,53,FALSE)+VLOOKUP(B397,GD_CHAM_CONG!$C$6:$BF$912,54,FALSE)</f>
        <v>0</v>
      </c>
      <c r="M397" s="307">
        <f>VLOOKUP(B397,GD_CHAM_CONG!$C$1:$BJ$397,60,FALSE)</f>
        <v>1</v>
      </c>
      <c r="N397" s="308">
        <f>VLOOKUP(B397,RPT_LNS_LUONG_CHE_DO!$B$5:$BA$976,52,FALSE)</f>
        <v>0</v>
      </c>
      <c r="O397" s="308">
        <f>VLOOKUP(B397,RPT_LNS_LUONG_CHE_DO!$B$5:$CA$976,78,FALSE)</f>
        <v>0</v>
      </c>
      <c r="P397" s="308">
        <f>VLOOKUP(B397,RPT_PHU_CAP_TN!$B$5:$G$916,6,FALSE)</f>
        <v>0</v>
      </c>
      <c r="Q397" s="308">
        <f>VLOOKUP(B397,RPT_TIEN_AN_TRUA!$B$5:$I$957,8,FALSE)</f>
        <v>0</v>
      </c>
      <c r="R397" s="308">
        <f>VLOOKUP(B397,RPT_LNS_LUONG_CHE_DO!$B$5:$CE$980,74,FALSE)+VLOOKUP(B397,RPT_LNS_LUONG_CHE_DO!$B$5:$CE$980,73,FALSE)</f>
        <v>0</v>
      </c>
      <c r="S397" s="308">
        <f t="shared" si="0"/>
        <v>0</v>
      </c>
      <c r="T397" s="309">
        <f>VLOOKUP(B397,RPT_BAO_HIEM!$B$5:$N$1004,11,FALSE)</f>
        <v>0</v>
      </c>
      <c r="U397" s="309">
        <f>VLOOKUP(B397,RPT_BAO_HIEM!$B$5:$N$1004,12,FALSE)</f>
        <v>0</v>
      </c>
      <c r="V397" s="309">
        <f>VLOOKUP(B397,RPT_BAO_HIEM!$B$5:$N$1004,13,FALSE)</f>
        <v>0</v>
      </c>
      <c r="W397" s="310">
        <f>VLOOKUP(B397,RPT_DOAN_PHI!$B$5:$H$913,7,FALSE)</f>
        <v>0</v>
      </c>
      <c r="X397" s="309">
        <f>VLOOKUP(B397,RPT_THUE!$B$5:$H$916,7,FALSE)</f>
        <v>0</v>
      </c>
      <c r="Y397" s="309">
        <f t="shared" si="1"/>
        <v>0</v>
      </c>
      <c r="Z397" s="311">
        <f t="shared" si="2"/>
        <v>0</v>
      </c>
      <c r="AA397" s="311"/>
      <c r="AB397" s="311"/>
      <c r="AC397" s="311">
        <f t="shared" si="3"/>
        <v>0</v>
      </c>
    </row>
    <row r="398" spans="1:29" ht="17.25" customHeight="1">
      <c r="A398" s="302">
        <f t="shared" si="4"/>
        <v>393</v>
      </c>
      <c r="B398" s="303">
        <v>10606</v>
      </c>
      <c r="C398" s="303" t="s">
        <v>476</v>
      </c>
      <c r="D398" s="303" t="s">
        <v>759</v>
      </c>
      <c r="E398" s="304">
        <f>VLOOKUP(B398,GD_LCD_HS_LNS!$B$4:$E$914,4,FALSE)</f>
        <v>3875000</v>
      </c>
      <c r="F398" s="305"/>
      <c r="G398" s="306">
        <f>VLOOKUP(B398,GD_CHAM_CONG!$C$6:$AN$912,38,FALSE)</f>
        <v>0</v>
      </c>
      <c r="H398" s="306">
        <f>VLOOKUP(B398,GD_CHAM_CONG!$C$6:$AS$912,39,FALSE)+VLOOKUP(B398,GD_CHAM_CONG!$C$6:$AS$912,40,FALSE)+VLOOKUP(B398,GD_CHAM_CONG!$C$6:$AS$912,41,FALSE)+VLOOKUP(B398,GD_CHAM_CONG!$C$6:$AS$912,42,FALSE)+VLOOKUP(B398,GD_CHAM_CONG!$C$6:$AS$912,43,FALSE)</f>
        <v>0</v>
      </c>
      <c r="I398" s="306">
        <f>VLOOKUP(B398,GD_CHAM_CONG!$C$6:$AV$912,44,FALSE)+VLOOKUP(B398,GD_CHAM_CONG!$C$6:$AV$912,45,FALSE)+VLOOKUP(B398,GD_CHAM_CONG!$C$6:$AV$912,46,FALSE)</f>
        <v>0</v>
      </c>
      <c r="J398" s="306">
        <f>VLOOKUP(B398,GD_CHAM_CONG!$C$6:$AW$912,47,FALSE)</f>
        <v>0</v>
      </c>
      <c r="K398" s="306">
        <f>VLOOKUP(B398,GD_CHAM_CONG!$C$6:$AZ$912,47,FALSE)+VLOOKUP(B398,GD_CHAM_CONG!$C$6:$AZ$912,48,FALSE)</f>
        <v>0</v>
      </c>
      <c r="L398" s="306">
        <f>VLOOKUP(B398,GD_CHAM_CONG!$C$6:$BF$912,50,FALSE)+VLOOKUP(B398,GD_CHAM_CONG!$C$6:$BF$912,51,FALSE)+VLOOKUP(B398,GD_CHAM_CONG!$C$6:$BF$912,52,FALSE)+VLOOKUP(B398,GD_CHAM_CONG!$C$6:$BF$912,53,FALSE)+VLOOKUP(B398,GD_CHAM_CONG!$C$6:$BF$912,54,FALSE)</f>
        <v>0</v>
      </c>
      <c r="M398" s="307">
        <f>VLOOKUP(B398,GD_CHAM_CONG!$C$1:$BJ$398,60,FALSE)</f>
        <v>1</v>
      </c>
      <c r="N398" s="308">
        <f>VLOOKUP(B398,RPT_LNS_LUONG_CHE_DO!$B$5:$BA$976,52,FALSE)</f>
        <v>0</v>
      </c>
      <c r="O398" s="308">
        <f>VLOOKUP(B398,RPT_LNS_LUONG_CHE_DO!$B$5:$CA$976,78,FALSE)</f>
        <v>0</v>
      </c>
      <c r="P398" s="308">
        <f>VLOOKUP(B398,RPT_PHU_CAP_TN!$B$5:$G$916,6,FALSE)</f>
        <v>0</v>
      </c>
      <c r="Q398" s="308">
        <f>VLOOKUP(B398,RPT_TIEN_AN_TRUA!$B$5:$I$957,8,FALSE)</f>
        <v>0</v>
      </c>
      <c r="R398" s="308">
        <f>VLOOKUP(B398,RPT_LNS_LUONG_CHE_DO!$B$5:$CE$980,74,FALSE)+VLOOKUP(B398,RPT_LNS_LUONG_CHE_DO!$B$5:$CE$980,73,FALSE)</f>
        <v>0</v>
      </c>
      <c r="S398" s="308">
        <f t="shared" si="0"/>
        <v>0</v>
      </c>
      <c r="T398" s="309">
        <f>VLOOKUP(B398,RPT_BAO_HIEM!$B$5:$N$1004,11,FALSE)</f>
        <v>0</v>
      </c>
      <c r="U398" s="309">
        <f>VLOOKUP(B398,RPT_BAO_HIEM!$B$5:$N$1004,12,FALSE)</f>
        <v>0</v>
      </c>
      <c r="V398" s="309">
        <f>VLOOKUP(B398,RPT_BAO_HIEM!$B$5:$N$1004,13,FALSE)</f>
        <v>0</v>
      </c>
      <c r="W398" s="310">
        <f>VLOOKUP(B398,RPT_DOAN_PHI!$B$5:$H$913,7,FALSE)</f>
        <v>0</v>
      </c>
      <c r="X398" s="309">
        <f>VLOOKUP(B398,RPT_THUE!$B$5:$H$916,7,FALSE)</f>
        <v>0</v>
      </c>
      <c r="Y398" s="309">
        <f t="shared" si="1"/>
        <v>0</v>
      </c>
      <c r="Z398" s="311">
        <f t="shared" si="2"/>
        <v>0</v>
      </c>
      <c r="AA398" s="311"/>
      <c r="AB398" s="311"/>
      <c r="AC398" s="311">
        <f t="shared" si="3"/>
        <v>0</v>
      </c>
    </row>
    <row r="399" spans="1:29" ht="17.25" customHeight="1">
      <c r="A399" s="302">
        <f t="shared" si="4"/>
        <v>394</v>
      </c>
      <c r="B399" s="303">
        <f>GD_LCD_HS_LNS!B397</f>
        <v>13777</v>
      </c>
      <c r="C399" s="303" t="str">
        <f>GD_LCD_HS_LNS!C397</f>
        <v>Nguyễn Đức Huy</v>
      </c>
      <c r="D399" s="303" t="str">
        <f>GD_LCD_HS_LNS!D397</f>
        <v>Nhân viên cân bằng trọng tải nhóm 1</v>
      </c>
      <c r="E399" s="304"/>
      <c r="F399" s="305"/>
      <c r="G399" s="306">
        <f>VLOOKUP(B399,GD_CHAM_CONG!$C$6:$AN$912,38,FALSE)</f>
        <v>26</v>
      </c>
      <c r="H399" s="306">
        <f>VLOOKUP(B399,GD_CHAM_CONG!$C$6:$AS$912,39,FALSE)+VLOOKUP(B399,GD_CHAM_CONG!$C$6:$AS$912,40,FALSE)+VLOOKUP(B399,GD_CHAM_CONG!$C$6:$AS$912,41,FALSE)+VLOOKUP(B399,GD_CHAM_CONG!$C$6:$AS$912,42,FALSE)+VLOOKUP(B399,GD_CHAM_CONG!$C$6:$AS$912,43,FALSE)</f>
        <v>0</v>
      </c>
      <c r="I399" s="306">
        <f>VLOOKUP(B399,GD_CHAM_CONG!$C$6:$AV$912,44,FALSE)+VLOOKUP(B399,GD_CHAM_CONG!$C$6:$AV$912,45,FALSE)+VLOOKUP(B399,GD_CHAM_CONG!$C$6:$AV$912,46,FALSE)</f>
        <v>0</v>
      </c>
      <c r="J399" s="306">
        <f>VLOOKUP(B399,GD_CHAM_CONG!$C$6:$AW$912,47,FALSE)</f>
        <v>0</v>
      </c>
      <c r="K399" s="306">
        <f>VLOOKUP(B399,GD_CHAM_CONG!$C$6:$AZ$912,47,FALSE)+VLOOKUP(B399,GD_CHAM_CONG!$C$6:$AZ$912,48,FALSE)</f>
        <v>0</v>
      </c>
      <c r="L399" s="306">
        <f>VLOOKUP(B399,GD_CHAM_CONG!$C$6:$BF$912,50,FALSE)+VLOOKUP(B399,GD_CHAM_CONG!$C$6:$BF$912,51,FALSE)+VLOOKUP(B399,GD_CHAM_CONG!$C$6:$BF$912,52,FALSE)+VLOOKUP(B399,GD_CHAM_CONG!$C$6:$BF$912,53,FALSE)+VLOOKUP(B399,GD_CHAM_CONG!$C$6:$BF$912,54,FALSE)</f>
        <v>0</v>
      </c>
      <c r="M399" s="307">
        <f>VLOOKUP(B399,GD_CHAM_CONG!$C$399:$BJ$597,60,FALSE)</f>
        <v>1</v>
      </c>
      <c r="N399" s="308">
        <f>VLOOKUP(B399,RPT_LNS_LUONG_CHE_DO!$B$5:$BA$976,52,FALSE)</f>
        <v>780000</v>
      </c>
      <c r="O399" s="308">
        <f>VLOOKUP(B399,RPT_LNS_LUONG_CHE_DO!$B$5:$CA$976,78,FALSE)</f>
        <v>0</v>
      </c>
      <c r="P399" s="324">
        <v>0</v>
      </c>
      <c r="Q399" s="324">
        <v>0</v>
      </c>
      <c r="R399" s="324">
        <v>0</v>
      </c>
      <c r="S399" s="308">
        <f t="shared" si="0"/>
        <v>780000</v>
      </c>
      <c r="T399" s="325">
        <v>0</v>
      </c>
      <c r="U399" s="325">
        <v>0</v>
      </c>
      <c r="V399" s="325">
        <v>0</v>
      </c>
      <c r="W399" s="310">
        <f>VLOOKUP(B399,RPT_DOAN_PHI!$B$5:$H$913,7,FALSE)</f>
        <v>7800</v>
      </c>
      <c r="X399" s="326">
        <v>0</v>
      </c>
      <c r="Y399" s="309">
        <f t="shared" si="1"/>
        <v>7800</v>
      </c>
      <c r="Z399" s="311">
        <f t="shared" si="2"/>
        <v>772200</v>
      </c>
      <c r="AA399" s="311"/>
      <c r="AB399" s="311"/>
      <c r="AC399" s="311">
        <f t="shared" si="3"/>
        <v>772200</v>
      </c>
    </row>
    <row r="400" spans="1:29" ht="17.25" customHeight="1">
      <c r="A400" s="302">
        <f t="shared" si="4"/>
        <v>395</v>
      </c>
      <c r="B400" s="303">
        <f>GD_LCD_HS_LNS!B398</f>
        <v>13783</v>
      </c>
      <c r="C400" s="303" t="str">
        <f>GD_LCD_HS_LNS!C398</f>
        <v>Trần Đăng Khoa</v>
      </c>
      <c r="D400" s="303" t="str">
        <f>GD_LCD_HS_LNS!D398</f>
        <v>Nhân viên cân bằng trọng tải nhóm 1</v>
      </c>
      <c r="E400" s="304"/>
      <c r="F400" s="305"/>
      <c r="G400" s="306">
        <f>VLOOKUP(B400,GD_CHAM_CONG!$C$6:$AN$912,38,FALSE)</f>
        <v>26</v>
      </c>
      <c r="H400" s="306">
        <f>VLOOKUP(B400,GD_CHAM_CONG!$C$6:$AS$912,39,FALSE)+VLOOKUP(B400,GD_CHAM_CONG!$C$6:$AS$912,40,FALSE)+VLOOKUP(B400,GD_CHAM_CONG!$C$6:$AS$912,41,FALSE)+VLOOKUP(B400,GD_CHAM_CONG!$C$6:$AS$912,42,FALSE)+VLOOKUP(B400,GD_CHAM_CONG!$C$6:$AS$912,43,FALSE)</f>
        <v>0</v>
      </c>
      <c r="I400" s="306">
        <f>VLOOKUP(B400,GD_CHAM_CONG!$C$6:$AV$912,44,FALSE)+VLOOKUP(B400,GD_CHAM_CONG!$C$6:$AV$912,45,FALSE)+VLOOKUP(B400,GD_CHAM_CONG!$C$6:$AV$912,46,FALSE)</f>
        <v>0</v>
      </c>
      <c r="J400" s="306">
        <f>VLOOKUP(B400,GD_CHAM_CONG!$C$6:$AW$912,47,FALSE)</f>
        <v>0</v>
      </c>
      <c r="K400" s="306">
        <f>VLOOKUP(B400,GD_CHAM_CONG!$C$6:$AZ$912,47,FALSE)+VLOOKUP(B400,GD_CHAM_CONG!$C$6:$AZ$912,48,FALSE)</f>
        <v>0</v>
      </c>
      <c r="L400" s="306">
        <f>VLOOKUP(B400,GD_CHAM_CONG!$C$6:$BF$912,50,FALSE)+VLOOKUP(B400,GD_CHAM_CONG!$C$6:$BF$912,51,FALSE)+VLOOKUP(B400,GD_CHAM_CONG!$C$6:$BF$912,52,FALSE)+VLOOKUP(B400,GD_CHAM_CONG!$C$6:$BF$912,53,FALSE)+VLOOKUP(B400,GD_CHAM_CONG!$C$6:$BF$912,54,FALSE)</f>
        <v>0</v>
      </c>
      <c r="M400" s="307">
        <f>VLOOKUP(B400,GD_CHAM_CONG!$C$399:$BJ$597,60,FALSE)</f>
        <v>1</v>
      </c>
      <c r="N400" s="308">
        <f>VLOOKUP(B400,RPT_LNS_LUONG_CHE_DO!$B$5:$BA$976,52,FALSE)</f>
        <v>780000</v>
      </c>
      <c r="O400" s="308">
        <f>VLOOKUP(B400,RPT_LNS_LUONG_CHE_DO!$B$5:$CA$976,78,FALSE)</f>
        <v>0</v>
      </c>
      <c r="P400" s="324">
        <v>0</v>
      </c>
      <c r="Q400" s="324">
        <v>0</v>
      </c>
      <c r="R400" s="324">
        <v>0</v>
      </c>
      <c r="S400" s="308">
        <f t="shared" si="0"/>
        <v>780000</v>
      </c>
      <c r="T400" s="325">
        <v>0</v>
      </c>
      <c r="U400" s="325">
        <v>0</v>
      </c>
      <c r="V400" s="325">
        <v>0</v>
      </c>
      <c r="W400" s="310">
        <f>VLOOKUP(B400,RPT_DOAN_PHI!$B$5:$H$913,7,FALSE)</f>
        <v>7800</v>
      </c>
      <c r="X400" s="326">
        <v>0</v>
      </c>
      <c r="Y400" s="309">
        <f t="shared" si="1"/>
        <v>7800</v>
      </c>
      <c r="Z400" s="311">
        <f t="shared" si="2"/>
        <v>772200</v>
      </c>
      <c r="AA400" s="311"/>
      <c r="AB400" s="311"/>
      <c r="AC400" s="311">
        <f t="shared" si="3"/>
        <v>772200</v>
      </c>
    </row>
    <row r="401" spans="1:29" ht="17.25" customHeight="1">
      <c r="A401" s="302">
        <f t="shared" si="4"/>
        <v>396</v>
      </c>
      <c r="B401" s="303">
        <f>GD_LCD_HS_LNS!B399</f>
        <v>13785</v>
      </c>
      <c r="C401" s="303" t="str">
        <f>GD_LCD_HS_LNS!C399</f>
        <v>Nguyễn Thị Nam Phương</v>
      </c>
      <c r="D401" s="303" t="str">
        <f>GD_LCD_HS_LNS!D399</f>
        <v>Nhân viên cân bằng trọng tải nhóm 1</v>
      </c>
      <c r="E401" s="304"/>
      <c r="F401" s="305"/>
      <c r="G401" s="306">
        <f>VLOOKUP(B401,GD_CHAM_CONG!$C$6:$AN$912,38,FALSE)</f>
        <v>26</v>
      </c>
      <c r="H401" s="306">
        <f>VLOOKUP(B401,GD_CHAM_CONG!$C$6:$AS$912,39,FALSE)+VLOOKUP(B401,GD_CHAM_CONG!$C$6:$AS$912,40,FALSE)+VLOOKUP(B401,GD_CHAM_CONG!$C$6:$AS$912,41,FALSE)+VLOOKUP(B401,GD_CHAM_CONG!$C$6:$AS$912,42,FALSE)+VLOOKUP(B401,GD_CHAM_CONG!$C$6:$AS$912,43,FALSE)</f>
        <v>0</v>
      </c>
      <c r="I401" s="306">
        <f>VLOOKUP(B401,GD_CHAM_CONG!$C$6:$AV$912,44,FALSE)+VLOOKUP(B401,GD_CHAM_CONG!$C$6:$AV$912,45,FALSE)+VLOOKUP(B401,GD_CHAM_CONG!$C$6:$AV$912,46,FALSE)</f>
        <v>0</v>
      </c>
      <c r="J401" s="306">
        <f>VLOOKUP(B401,GD_CHAM_CONG!$C$6:$AW$912,47,FALSE)</f>
        <v>0</v>
      </c>
      <c r="K401" s="306">
        <f>VLOOKUP(B401,GD_CHAM_CONG!$C$6:$AZ$912,47,FALSE)+VLOOKUP(B401,GD_CHAM_CONG!$C$6:$AZ$912,48,FALSE)</f>
        <v>0</v>
      </c>
      <c r="L401" s="306">
        <f>VLOOKUP(B401,GD_CHAM_CONG!$C$6:$BF$912,50,FALSE)+VLOOKUP(B401,GD_CHAM_CONG!$C$6:$BF$912,51,FALSE)+VLOOKUP(B401,GD_CHAM_CONG!$C$6:$BF$912,52,FALSE)+VLOOKUP(B401,GD_CHAM_CONG!$C$6:$BF$912,53,FALSE)+VLOOKUP(B401,GD_CHAM_CONG!$C$6:$BF$912,54,FALSE)</f>
        <v>0</v>
      </c>
      <c r="M401" s="307">
        <f>VLOOKUP(B401,GD_CHAM_CONG!$C$399:$BJ$597,60,FALSE)</f>
        <v>1</v>
      </c>
      <c r="N401" s="308">
        <f>VLOOKUP(B401,RPT_LNS_LUONG_CHE_DO!$B$5:$BA$976,52,FALSE)</f>
        <v>780000</v>
      </c>
      <c r="O401" s="308">
        <f>VLOOKUP(B401,RPT_LNS_LUONG_CHE_DO!$B$5:$CA$976,78,FALSE)</f>
        <v>0</v>
      </c>
      <c r="P401" s="324">
        <v>0</v>
      </c>
      <c r="Q401" s="324">
        <v>0</v>
      </c>
      <c r="R401" s="324">
        <v>0</v>
      </c>
      <c r="S401" s="308">
        <f t="shared" si="0"/>
        <v>780000</v>
      </c>
      <c r="T401" s="325">
        <v>0</v>
      </c>
      <c r="U401" s="325">
        <v>0</v>
      </c>
      <c r="V401" s="325">
        <v>0</v>
      </c>
      <c r="W401" s="310">
        <f>VLOOKUP(B401,RPT_DOAN_PHI!$B$5:$H$913,7,FALSE)</f>
        <v>7800</v>
      </c>
      <c r="X401" s="326">
        <v>0</v>
      </c>
      <c r="Y401" s="309">
        <f t="shared" si="1"/>
        <v>7800</v>
      </c>
      <c r="Z401" s="311">
        <f t="shared" si="2"/>
        <v>772200</v>
      </c>
      <c r="AA401" s="311"/>
      <c r="AB401" s="311"/>
      <c r="AC401" s="311">
        <f t="shared" si="3"/>
        <v>772200</v>
      </c>
    </row>
    <row r="402" spans="1:29" ht="17.25" customHeight="1">
      <c r="A402" s="302">
        <f t="shared" si="4"/>
        <v>397</v>
      </c>
      <c r="B402" s="303">
        <f>GD_LCD_HS_LNS!B400</f>
        <v>13786</v>
      </c>
      <c r="C402" s="303" t="str">
        <f>GD_LCD_HS_LNS!C400</f>
        <v>Đinh Đức Nam</v>
      </c>
      <c r="D402" s="303" t="str">
        <f>GD_LCD_HS_LNS!D400</f>
        <v>Nhân viên cân bằng trọng tải nhóm 1</v>
      </c>
      <c r="E402" s="304"/>
      <c r="F402" s="305"/>
      <c r="G402" s="306">
        <f>VLOOKUP(B402,GD_CHAM_CONG!$C$6:$AN$912,38,FALSE)</f>
        <v>26</v>
      </c>
      <c r="H402" s="306">
        <f>VLOOKUP(B402,GD_CHAM_CONG!$C$6:$AS$912,39,FALSE)+VLOOKUP(B402,GD_CHAM_CONG!$C$6:$AS$912,40,FALSE)+VLOOKUP(B402,GD_CHAM_CONG!$C$6:$AS$912,41,FALSE)+VLOOKUP(B402,GD_CHAM_CONG!$C$6:$AS$912,42,FALSE)+VLOOKUP(B402,GD_CHAM_CONG!$C$6:$AS$912,43,FALSE)</f>
        <v>0</v>
      </c>
      <c r="I402" s="306">
        <f>VLOOKUP(B402,GD_CHAM_CONG!$C$6:$AV$912,44,FALSE)+VLOOKUP(B402,GD_CHAM_CONG!$C$6:$AV$912,45,FALSE)+VLOOKUP(B402,GD_CHAM_CONG!$C$6:$AV$912,46,FALSE)</f>
        <v>0</v>
      </c>
      <c r="J402" s="306">
        <f>VLOOKUP(B402,GD_CHAM_CONG!$C$6:$AW$912,47,FALSE)</f>
        <v>0</v>
      </c>
      <c r="K402" s="306">
        <f>VLOOKUP(B402,GD_CHAM_CONG!$C$6:$AZ$912,47,FALSE)+VLOOKUP(B402,GD_CHAM_CONG!$C$6:$AZ$912,48,FALSE)</f>
        <v>0</v>
      </c>
      <c r="L402" s="306">
        <f>VLOOKUP(B402,GD_CHAM_CONG!$C$6:$BF$912,50,FALSE)+VLOOKUP(B402,GD_CHAM_CONG!$C$6:$BF$912,51,FALSE)+VLOOKUP(B402,GD_CHAM_CONG!$C$6:$BF$912,52,FALSE)+VLOOKUP(B402,GD_CHAM_CONG!$C$6:$BF$912,53,FALSE)+VLOOKUP(B402,GD_CHAM_CONG!$C$6:$BF$912,54,FALSE)</f>
        <v>0</v>
      </c>
      <c r="M402" s="307">
        <f>VLOOKUP(B402,GD_CHAM_CONG!$C$399:$BJ$597,60,FALSE)</f>
        <v>1</v>
      </c>
      <c r="N402" s="308">
        <f>VLOOKUP(B402,RPT_LNS_LUONG_CHE_DO!$B$5:$BA$976,52,FALSE)</f>
        <v>780000</v>
      </c>
      <c r="O402" s="308">
        <f>VLOOKUP(B402,RPT_LNS_LUONG_CHE_DO!$B$5:$CA$976,78,FALSE)</f>
        <v>0</v>
      </c>
      <c r="P402" s="324">
        <v>0</v>
      </c>
      <c r="Q402" s="324">
        <v>0</v>
      </c>
      <c r="R402" s="324">
        <v>0</v>
      </c>
      <c r="S402" s="308">
        <f t="shared" si="0"/>
        <v>780000</v>
      </c>
      <c r="T402" s="325">
        <v>0</v>
      </c>
      <c r="U402" s="325">
        <v>0</v>
      </c>
      <c r="V402" s="325">
        <v>0</v>
      </c>
      <c r="W402" s="310">
        <f>VLOOKUP(B402,RPT_DOAN_PHI!$B$5:$H$913,7,FALSE)</f>
        <v>7800</v>
      </c>
      <c r="X402" s="326">
        <v>0</v>
      </c>
      <c r="Y402" s="309">
        <f t="shared" si="1"/>
        <v>7800</v>
      </c>
      <c r="Z402" s="311">
        <f t="shared" si="2"/>
        <v>772200</v>
      </c>
      <c r="AA402" s="311"/>
      <c r="AB402" s="311"/>
      <c r="AC402" s="311">
        <f t="shared" si="3"/>
        <v>772200</v>
      </c>
    </row>
    <row r="403" spans="1:29" ht="17.25" customHeight="1">
      <c r="A403" s="302">
        <f t="shared" si="4"/>
        <v>398</v>
      </c>
      <c r="B403" s="303">
        <f>GD_LCD_HS_LNS!B401</f>
        <v>13787</v>
      </c>
      <c r="C403" s="303" t="str">
        <f>GD_LCD_HS_LNS!C401</f>
        <v>Nguyễn Thái Sơn</v>
      </c>
      <c r="D403" s="303" t="str">
        <f>GD_LCD_HS_LNS!D401</f>
        <v>Nhân viên cân bằng trọng tải nhóm 1</v>
      </c>
      <c r="E403" s="304"/>
      <c r="F403" s="305"/>
      <c r="G403" s="306">
        <f>VLOOKUP(B403,GD_CHAM_CONG!$C$6:$AN$912,38,FALSE)</f>
        <v>26</v>
      </c>
      <c r="H403" s="306">
        <f>VLOOKUP(B403,GD_CHAM_CONG!$C$6:$AS$912,39,FALSE)+VLOOKUP(B403,GD_CHAM_CONG!$C$6:$AS$912,40,FALSE)+VLOOKUP(B403,GD_CHAM_CONG!$C$6:$AS$912,41,FALSE)+VLOOKUP(B403,GD_CHAM_CONG!$C$6:$AS$912,42,FALSE)+VLOOKUP(B403,GD_CHAM_CONG!$C$6:$AS$912,43,FALSE)</f>
        <v>0</v>
      </c>
      <c r="I403" s="306">
        <f>VLOOKUP(B403,GD_CHAM_CONG!$C$6:$AV$912,44,FALSE)+VLOOKUP(B403,GD_CHAM_CONG!$C$6:$AV$912,45,FALSE)+VLOOKUP(B403,GD_CHAM_CONG!$C$6:$AV$912,46,FALSE)</f>
        <v>0</v>
      </c>
      <c r="J403" s="306">
        <f>VLOOKUP(B403,GD_CHAM_CONG!$C$6:$AW$912,47,FALSE)</f>
        <v>0</v>
      </c>
      <c r="K403" s="306">
        <f>VLOOKUP(B403,GD_CHAM_CONG!$C$6:$AZ$912,47,FALSE)+VLOOKUP(B403,GD_CHAM_CONG!$C$6:$AZ$912,48,FALSE)</f>
        <v>0</v>
      </c>
      <c r="L403" s="306">
        <f>VLOOKUP(B403,GD_CHAM_CONG!$C$6:$BF$912,50,FALSE)+VLOOKUP(B403,GD_CHAM_CONG!$C$6:$BF$912,51,FALSE)+VLOOKUP(B403,GD_CHAM_CONG!$C$6:$BF$912,52,FALSE)+VLOOKUP(B403,GD_CHAM_CONG!$C$6:$BF$912,53,FALSE)+VLOOKUP(B403,GD_CHAM_CONG!$C$6:$BF$912,54,FALSE)</f>
        <v>0</v>
      </c>
      <c r="M403" s="307">
        <f>VLOOKUP(B403,GD_CHAM_CONG!$C$399:$BJ$597,60,FALSE)</f>
        <v>1</v>
      </c>
      <c r="N403" s="308">
        <f>VLOOKUP(B403,RPT_LNS_LUONG_CHE_DO!$B$5:$BA$976,52,FALSE)</f>
        <v>780000</v>
      </c>
      <c r="O403" s="308">
        <f>VLOOKUP(B403,RPT_LNS_LUONG_CHE_DO!$B$5:$CA$976,78,FALSE)</f>
        <v>0</v>
      </c>
      <c r="P403" s="324">
        <v>0</v>
      </c>
      <c r="Q403" s="324">
        <v>0</v>
      </c>
      <c r="R403" s="324">
        <v>0</v>
      </c>
      <c r="S403" s="308">
        <f t="shared" si="0"/>
        <v>780000</v>
      </c>
      <c r="T403" s="325">
        <v>0</v>
      </c>
      <c r="U403" s="325">
        <v>0</v>
      </c>
      <c r="V403" s="325">
        <v>0</v>
      </c>
      <c r="W403" s="310">
        <f>VLOOKUP(B403,RPT_DOAN_PHI!$B$5:$H$913,7,FALSE)</f>
        <v>7800</v>
      </c>
      <c r="X403" s="326">
        <v>0</v>
      </c>
      <c r="Y403" s="309">
        <f t="shared" si="1"/>
        <v>7800</v>
      </c>
      <c r="Z403" s="311">
        <f t="shared" si="2"/>
        <v>772200</v>
      </c>
      <c r="AA403" s="311"/>
      <c r="AB403" s="311"/>
      <c r="AC403" s="311">
        <f t="shared" si="3"/>
        <v>772200</v>
      </c>
    </row>
    <row r="404" spans="1:29" ht="17.25" customHeight="1">
      <c r="A404" s="302">
        <f t="shared" si="4"/>
        <v>399</v>
      </c>
      <c r="B404" s="303">
        <f>GD_LCD_HS_LNS!B402</f>
        <v>13788</v>
      </c>
      <c r="C404" s="303" t="str">
        <f>GD_LCD_HS_LNS!C402</f>
        <v>Nguyễn Thành Luân</v>
      </c>
      <c r="D404" s="303" t="str">
        <f>GD_LCD_HS_LNS!D402</f>
        <v>Nhân viên cân bằng trọng tải nhóm 1</v>
      </c>
      <c r="E404" s="304"/>
      <c r="F404" s="305"/>
      <c r="G404" s="306">
        <f>VLOOKUP(B404,GD_CHAM_CONG!$C$6:$AN$912,38,FALSE)</f>
        <v>26</v>
      </c>
      <c r="H404" s="306">
        <f>VLOOKUP(B404,GD_CHAM_CONG!$C$6:$AS$912,39,FALSE)+VLOOKUP(B404,GD_CHAM_CONG!$C$6:$AS$912,40,FALSE)+VLOOKUP(B404,GD_CHAM_CONG!$C$6:$AS$912,41,FALSE)+VLOOKUP(B404,GD_CHAM_CONG!$C$6:$AS$912,42,FALSE)+VLOOKUP(B404,GD_CHAM_CONG!$C$6:$AS$912,43,FALSE)</f>
        <v>0</v>
      </c>
      <c r="I404" s="306">
        <f>VLOOKUP(B404,GD_CHAM_CONG!$C$6:$AV$912,44,FALSE)+VLOOKUP(B404,GD_CHAM_CONG!$C$6:$AV$912,45,FALSE)+VLOOKUP(B404,GD_CHAM_CONG!$C$6:$AV$912,46,FALSE)</f>
        <v>0</v>
      </c>
      <c r="J404" s="306">
        <f>VLOOKUP(B404,GD_CHAM_CONG!$C$6:$AW$912,47,FALSE)</f>
        <v>0</v>
      </c>
      <c r="K404" s="306">
        <f>VLOOKUP(B404,GD_CHAM_CONG!$C$6:$AZ$912,47,FALSE)+VLOOKUP(B404,GD_CHAM_CONG!$C$6:$AZ$912,48,FALSE)</f>
        <v>0</v>
      </c>
      <c r="L404" s="306">
        <f>VLOOKUP(B404,GD_CHAM_CONG!$C$6:$BF$912,50,FALSE)+VLOOKUP(B404,GD_CHAM_CONG!$C$6:$BF$912,51,FALSE)+VLOOKUP(B404,GD_CHAM_CONG!$C$6:$BF$912,52,FALSE)+VLOOKUP(B404,GD_CHAM_CONG!$C$6:$BF$912,53,FALSE)+VLOOKUP(B404,GD_CHAM_CONG!$C$6:$BF$912,54,FALSE)</f>
        <v>0</v>
      </c>
      <c r="M404" s="307">
        <f>VLOOKUP(B404,GD_CHAM_CONG!$C$399:$BJ$597,60,FALSE)</f>
        <v>1</v>
      </c>
      <c r="N404" s="308">
        <f>VLOOKUP(B404,RPT_LNS_LUONG_CHE_DO!$B$5:$BA$976,52,FALSE)</f>
        <v>780000</v>
      </c>
      <c r="O404" s="308">
        <f>VLOOKUP(B404,RPT_LNS_LUONG_CHE_DO!$B$5:$CA$976,78,FALSE)</f>
        <v>0</v>
      </c>
      <c r="P404" s="324">
        <v>0</v>
      </c>
      <c r="Q404" s="324">
        <v>0</v>
      </c>
      <c r="R404" s="324">
        <v>0</v>
      </c>
      <c r="S404" s="308">
        <f t="shared" si="0"/>
        <v>780000</v>
      </c>
      <c r="T404" s="325">
        <v>0</v>
      </c>
      <c r="U404" s="325">
        <v>0</v>
      </c>
      <c r="V404" s="325">
        <v>0</v>
      </c>
      <c r="W404" s="310">
        <f>VLOOKUP(B404,RPT_DOAN_PHI!$B$5:$H$913,7,FALSE)</f>
        <v>7800</v>
      </c>
      <c r="X404" s="326">
        <v>0</v>
      </c>
      <c r="Y404" s="309">
        <f t="shared" si="1"/>
        <v>7800</v>
      </c>
      <c r="Z404" s="311">
        <f t="shared" si="2"/>
        <v>772200</v>
      </c>
      <c r="AA404" s="311"/>
      <c r="AB404" s="311"/>
      <c r="AC404" s="311">
        <f t="shared" si="3"/>
        <v>772200</v>
      </c>
    </row>
    <row r="405" spans="1:29" ht="17.25" customHeight="1">
      <c r="A405" s="302">
        <f t="shared" si="4"/>
        <v>400</v>
      </c>
      <c r="B405" s="303">
        <f>GD_LCD_HS_LNS!B403</f>
        <v>13789</v>
      </c>
      <c r="C405" s="303" t="str">
        <f>GD_LCD_HS_LNS!C403</f>
        <v>Nguyễn Mạnh Cường</v>
      </c>
      <c r="D405" s="303" t="str">
        <f>GD_LCD_HS_LNS!D403</f>
        <v>Nhân viên cân bằng trọng tải nhóm 1</v>
      </c>
      <c r="E405" s="304"/>
      <c r="F405" s="305"/>
      <c r="G405" s="306">
        <f>VLOOKUP(B405,GD_CHAM_CONG!$C$6:$AN$912,38,FALSE)</f>
        <v>26</v>
      </c>
      <c r="H405" s="306">
        <f>VLOOKUP(B405,GD_CHAM_CONG!$C$6:$AS$912,39,FALSE)+VLOOKUP(B405,GD_CHAM_CONG!$C$6:$AS$912,40,FALSE)+VLOOKUP(B405,GD_CHAM_CONG!$C$6:$AS$912,41,FALSE)+VLOOKUP(B405,GD_CHAM_CONG!$C$6:$AS$912,42,FALSE)+VLOOKUP(B405,GD_CHAM_CONG!$C$6:$AS$912,43,FALSE)</f>
        <v>0</v>
      </c>
      <c r="I405" s="306">
        <f>VLOOKUP(B405,GD_CHAM_CONG!$C$6:$AV$912,44,FALSE)+VLOOKUP(B405,GD_CHAM_CONG!$C$6:$AV$912,45,FALSE)+VLOOKUP(B405,GD_CHAM_CONG!$C$6:$AV$912,46,FALSE)</f>
        <v>0</v>
      </c>
      <c r="J405" s="306">
        <f>VLOOKUP(B405,GD_CHAM_CONG!$C$6:$AW$912,47,FALSE)</f>
        <v>0</v>
      </c>
      <c r="K405" s="306">
        <f>VLOOKUP(B405,GD_CHAM_CONG!$C$6:$AZ$912,47,FALSE)+VLOOKUP(B405,GD_CHAM_CONG!$C$6:$AZ$912,48,FALSE)</f>
        <v>0</v>
      </c>
      <c r="L405" s="306">
        <f>VLOOKUP(B405,GD_CHAM_CONG!$C$6:$BF$912,50,FALSE)+VLOOKUP(B405,GD_CHAM_CONG!$C$6:$BF$912,51,FALSE)+VLOOKUP(B405,GD_CHAM_CONG!$C$6:$BF$912,52,FALSE)+VLOOKUP(B405,GD_CHAM_CONG!$C$6:$BF$912,53,FALSE)+VLOOKUP(B405,GD_CHAM_CONG!$C$6:$BF$912,54,FALSE)</f>
        <v>0</v>
      </c>
      <c r="M405" s="307">
        <f>VLOOKUP(B405,GD_CHAM_CONG!$C$399:$BJ$597,60,FALSE)</f>
        <v>1</v>
      </c>
      <c r="N405" s="308">
        <f>VLOOKUP(B405,RPT_LNS_LUONG_CHE_DO!$B$5:$BA$976,52,FALSE)</f>
        <v>780000</v>
      </c>
      <c r="O405" s="308">
        <f>VLOOKUP(B405,RPT_LNS_LUONG_CHE_DO!$B$5:$CA$976,78,FALSE)</f>
        <v>0</v>
      </c>
      <c r="P405" s="324">
        <v>0</v>
      </c>
      <c r="Q405" s="324">
        <v>0</v>
      </c>
      <c r="R405" s="324">
        <v>0</v>
      </c>
      <c r="S405" s="308">
        <f t="shared" si="0"/>
        <v>780000</v>
      </c>
      <c r="T405" s="325">
        <v>0</v>
      </c>
      <c r="U405" s="325">
        <v>0</v>
      </c>
      <c r="V405" s="325">
        <v>0</v>
      </c>
      <c r="W405" s="310">
        <f>VLOOKUP(B405,RPT_DOAN_PHI!$B$5:$H$913,7,FALSE)</f>
        <v>7800</v>
      </c>
      <c r="X405" s="326">
        <v>0</v>
      </c>
      <c r="Y405" s="309">
        <f t="shared" si="1"/>
        <v>7800</v>
      </c>
      <c r="Z405" s="311">
        <f t="shared" si="2"/>
        <v>772200</v>
      </c>
      <c r="AA405" s="311"/>
      <c r="AB405" s="311"/>
      <c r="AC405" s="311">
        <f t="shared" si="3"/>
        <v>772200</v>
      </c>
    </row>
    <row r="406" spans="1:29" ht="17.25" customHeight="1">
      <c r="A406" s="302">
        <f t="shared" si="4"/>
        <v>401</v>
      </c>
      <c r="B406" s="303">
        <f>GD_LCD_HS_LNS!B404</f>
        <v>13790</v>
      </c>
      <c r="C406" s="303" t="str">
        <f>GD_LCD_HS_LNS!C404</f>
        <v>Trần Đức Hạnh</v>
      </c>
      <c r="D406" s="303" t="str">
        <f>GD_LCD_HS_LNS!D404</f>
        <v>Nhân viên cân bằng trọng tải nhóm 1</v>
      </c>
      <c r="E406" s="304"/>
      <c r="F406" s="305"/>
      <c r="G406" s="306">
        <f>VLOOKUP(B406,GD_CHAM_CONG!$C$6:$AN$912,38,FALSE)</f>
        <v>26</v>
      </c>
      <c r="H406" s="306">
        <f>VLOOKUP(B406,GD_CHAM_CONG!$C$6:$AS$912,39,FALSE)+VLOOKUP(B406,GD_CHAM_CONG!$C$6:$AS$912,40,FALSE)+VLOOKUP(B406,GD_CHAM_CONG!$C$6:$AS$912,41,FALSE)+VLOOKUP(B406,GD_CHAM_CONG!$C$6:$AS$912,42,FALSE)+VLOOKUP(B406,GD_CHAM_CONG!$C$6:$AS$912,43,FALSE)</f>
        <v>0</v>
      </c>
      <c r="I406" s="306">
        <f>VLOOKUP(B406,GD_CHAM_CONG!$C$6:$AV$912,44,FALSE)+VLOOKUP(B406,GD_CHAM_CONG!$C$6:$AV$912,45,FALSE)+VLOOKUP(B406,GD_CHAM_CONG!$C$6:$AV$912,46,FALSE)</f>
        <v>0</v>
      </c>
      <c r="J406" s="306">
        <f>VLOOKUP(B406,GD_CHAM_CONG!$C$6:$AW$912,47,FALSE)</f>
        <v>0</v>
      </c>
      <c r="K406" s="306">
        <f>VLOOKUP(B406,GD_CHAM_CONG!$C$6:$AZ$912,47,FALSE)+VLOOKUP(B406,GD_CHAM_CONG!$C$6:$AZ$912,48,FALSE)</f>
        <v>0</v>
      </c>
      <c r="L406" s="306">
        <f>VLOOKUP(B406,GD_CHAM_CONG!$C$6:$BF$912,50,FALSE)+VLOOKUP(B406,GD_CHAM_CONG!$C$6:$BF$912,51,FALSE)+VLOOKUP(B406,GD_CHAM_CONG!$C$6:$BF$912,52,FALSE)+VLOOKUP(B406,GD_CHAM_CONG!$C$6:$BF$912,53,FALSE)+VLOOKUP(B406,GD_CHAM_CONG!$C$6:$BF$912,54,FALSE)</f>
        <v>0</v>
      </c>
      <c r="M406" s="307">
        <f>VLOOKUP(B406,GD_CHAM_CONG!$C$399:$BJ$597,60,FALSE)</f>
        <v>1</v>
      </c>
      <c r="N406" s="308">
        <f>VLOOKUP(B406,RPT_LNS_LUONG_CHE_DO!$B$5:$BA$976,52,FALSE)</f>
        <v>780000</v>
      </c>
      <c r="O406" s="308">
        <f>VLOOKUP(B406,RPT_LNS_LUONG_CHE_DO!$B$5:$CA$976,78,FALSE)</f>
        <v>0</v>
      </c>
      <c r="P406" s="324">
        <v>0</v>
      </c>
      <c r="Q406" s="324">
        <v>0</v>
      </c>
      <c r="R406" s="324">
        <v>0</v>
      </c>
      <c r="S406" s="308">
        <f t="shared" si="0"/>
        <v>780000</v>
      </c>
      <c r="T406" s="325">
        <v>0</v>
      </c>
      <c r="U406" s="325">
        <v>0</v>
      </c>
      <c r="V406" s="325">
        <v>0</v>
      </c>
      <c r="W406" s="310">
        <f>VLOOKUP(B406,RPT_DOAN_PHI!$B$5:$H$913,7,FALSE)</f>
        <v>7800</v>
      </c>
      <c r="X406" s="326">
        <v>0</v>
      </c>
      <c r="Y406" s="309">
        <f t="shared" si="1"/>
        <v>7800</v>
      </c>
      <c r="Z406" s="311">
        <f t="shared" si="2"/>
        <v>772200</v>
      </c>
      <c r="AA406" s="311"/>
      <c r="AB406" s="311"/>
      <c r="AC406" s="311">
        <f t="shared" si="3"/>
        <v>772200</v>
      </c>
    </row>
    <row r="407" spans="1:29" ht="18" customHeight="1">
      <c r="A407" s="302">
        <f t="shared" si="4"/>
        <v>402</v>
      </c>
      <c r="B407" s="303">
        <f>GD_LCD_HS_LNS!B405</f>
        <v>13791</v>
      </c>
      <c r="C407" s="303" t="str">
        <f>GD_LCD_HS_LNS!C405</f>
        <v>Nguyễn Danh Huy</v>
      </c>
      <c r="D407" s="303" t="str">
        <f>GD_LCD_HS_LNS!D405</f>
        <v>Nhân viên cân bằng trọng tải nhóm 1</v>
      </c>
      <c r="E407" s="304"/>
      <c r="F407" s="305"/>
      <c r="G407" s="306">
        <f>VLOOKUP(B407,GD_CHAM_CONG!$C$6:$AN$912,38,FALSE)</f>
        <v>26</v>
      </c>
      <c r="H407" s="306">
        <f>VLOOKUP(B407,GD_CHAM_CONG!$C$6:$AS$912,39,FALSE)+VLOOKUP(B407,GD_CHAM_CONG!$C$6:$AS$912,40,FALSE)+VLOOKUP(B407,GD_CHAM_CONG!$C$6:$AS$912,41,FALSE)+VLOOKUP(B407,GD_CHAM_CONG!$C$6:$AS$912,42,FALSE)+VLOOKUP(B407,GD_CHAM_CONG!$C$6:$AS$912,43,FALSE)</f>
        <v>0</v>
      </c>
      <c r="I407" s="306">
        <f>VLOOKUP(B407,GD_CHAM_CONG!$C$6:$AV$912,44,FALSE)+VLOOKUP(B407,GD_CHAM_CONG!$C$6:$AV$912,45,FALSE)+VLOOKUP(B407,GD_CHAM_CONG!$C$6:$AV$912,46,FALSE)</f>
        <v>0</v>
      </c>
      <c r="J407" s="306">
        <f>VLOOKUP(B407,GD_CHAM_CONG!$C$6:$AW$912,47,FALSE)</f>
        <v>0</v>
      </c>
      <c r="K407" s="306">
        <f>VLOOKUP(B407,GD_CHAM_CONG!$C$6:$AZ$912,47,FALSE)+VLOOKUP(B407,GD_CHAM_CONG!$C$6:$AZ$912,48,FALSE)</f>
        <v>0</v>
      </c>
      <c r="L407" s="306">
        <f>VLOOKUP(B407,GD_CHAM_CONG!$C$6:$BF$912,50,FALSE)+VLOOKUP(B407,GD_CHAM_CONG!$C$6:$BF$912,51,FALSE)+VLOOKUP(B407,GD_CHAM_CONG!$C$6:$BF$912,52,FALSE)+VLOOKUP(B407,GD_CHAM_CONG!$C$6:$BF$912,53,FALSE)+VLOOKUP(B407,GD_CHAM_CONG!$C$6:$BF$912,54,FALSE)</f>
        <v>0</v>
      </c>
      <c r="M407" s="307">
        <f>VLOOKUP(B407,GD_CHAM_CONG!$C$405:$BJ$695,60,FALSE)</f>
        <v>1</v>
      </c>
      <c r="N407" s="308">
        <f>VLOOKUP(B407,RPT_LNS_LUONG_CHE_DO!$B$5:$BA$976,52,FALSE)</f>
        <v>780000</v>
      </c>
      <c r="O407" s="308">
        <f>VLOOKUP(B407,RPT_LNS_LUONG_CHE_DO!$B$5:$CA$976,78,FALSE)</f>
        <v>0</v>
      </c>
      <c r="P407" s="324">
        <v>0</v>
      </c>
      <c r="Q407" s="324">
        <v>0</v>
      </c>
      <c r="R407" s="324">
        <v>0</v>
      </c>
      <c r="S407" s="308">
        <f t="shared" si="0"/>
        <v>780000</v>
      </c>
      <c r="T407" s="325">
        <v>0</v>
      </c>
      <c r="U407" s="325">
        <v>0</v>
      </c>
      <c r="V407" s="325">
        <v>0</v>
      </c>
      <c r="W407" s="310">
        <f>VLOOKUP(B407,RPT_DOAN_PHI!$B$5:$H$913,7,FALSE)</f>
        <v>7800</v>
      </c>
      <c r="X407" s="326">
        <v>0</v>
      </c>
      <c r="Y407" s="309">
        <f t="shared" si="1"/>
        <v>7800</v>
      </c>
      <c r="Z407" s="311">
        <f t="shared" si="2"/>
        <v>772200</v>
      </c>
      <c r="AA407" s="311"/>
      <c r="AB407" s="311"/>
      <c r="AC407" s="311">
        <f t="shared" si="3"/>
        <v>772200</v>
      </c>
    </row>
    <row r="408" spans="1:29" ht="18" customHeight="1">
      <c r="A408" s="302">
        <f t="shared" si="4"/>
        <v>403</v>
      </c>
      <c r="B408" s="303">
        <f>GD_LCD_HS_LNS!B406</f>
        <v>13792</v>
      </c>
      <c r="C408" s="303" t="str">
        <f>GD_LCD_HS_LNS!C406</f>
        <v>Lê Xuân Điệp</v>
      </c>
      <c r="D408" s="303" t="str">
        <f>GD_LCD_HS_LNS!D406</f>
        <v>Nhân viên cân bằng trọng tải nhóm 1</v>
      </c>
      <c r="E408" s="304"/>
      <c r="F408" s="305"/>
      <c r="G408" s="306">
        <f>VLOOKUP(B408,GD_CHAM_CONG!$C$6:$AN$912,38,FALSE)</f>
        <v>26</v>
      </c>
      <c r="H408" s="306">
        <f>VLOOKUP(B408,GD_CHAM_CONG!$C$6:$AS$912,39,FALSE)+VLOOKUP(B408,GD_CHAM_CONG!$C$6:$AS$912,40,FALSE)+VLOOKUP(B408,GD_CHAM_CONG!$C$6:$AS$912,41,FALSE)+VLOOKUP(B408,GD_CHAM_CONG!$C$6:$AS$912,42,FALSE)+VLOOKUP(B408,GD_CHAM_CONG!$C$6:$AS$912,43,FALSE)</f>
        <v>0</v>
      </c>
      <c r="I408" s="306">
        <f>VLOOKUP(B408,GD_CHAM_CONG!$C$6:$AV$912,44,FALSE)+VLOOKUP(B408,GD_CHAM_CONG!$C$6:$AV$912,45,FALSE)+VLOOKUP(B408,GD_CHAM_CONG!$C$6:$AV$912,46,FALSE)</f>
        <v>0</v>
      </c>
      <c r="J408" s="306">
        <f>VLOOKUP(B408,GD_CHAM_CONG!$C$6:$AW$912,47,FALSE)</f>
        <v>0</v>
      </c>
      <c r="K408" s="306">
        <f>VLOOKUP(B408,GD_CHAM_CONG!$C$6:$AZ$912,47,FALSE)+VLOOKUP(B408,GD_CHAM_CONG!$C$6:$AZ$912,48,FALSE)</f>
        <v>0</v>
      </c>
      <c r="L408" s="306">
        <f>VLOOKUP(B408,GD_CHAM_CONG!$C$6:$BF$912,50,FALSE)+VLOOKUP(B408,GD_CHAM_CONG!$C$6:$BF$912,51,FALSE)+VLOOKUP(B408,GD_CHAM_CONG!$C$6:$BF$912,52,FALSE)+VLOOKUP(B408,GD_CHAM_CONG!$C$6:$BF$912,53,FALSE)+VLOOKUP(B408,GD_CHAM_CONG!$C$6:$BF$912,54,FALSE)</f>
        <v>0</v>
      </c>
      <c r="M408" s="307">
        <f>VLOOKUP(B408,GD_CHAM_CONG!$C$405:$BJ$695,60,FALSE)</f>
        <v>1</v>
      </c>
      <c r="N408" s="308">
        <f>VLOOKUP(B408,RPT_LNS_LUONG_CHE_DO!$B$5:$BA$976,52,FALSE)</f>
        <v>780000</v>
      </c>
      <c r="O408" s="308">
        <f>VLOOKUP(B408,RPT_LNS_LUONG_CHE_DO!$B$5:$CA$976,78,FALSE)</f>
        <v>0</v>
      </c>
      <c r="P408" s="324">
        <v>0</v>
      </c>
      <c r="Q408" s="324">
        <v>0</v>
      </c>
      <c r="R408" s="324">
        <v>0</v>
      </c>
      <c r="S408" s="308">
        <f t="shared" si="0"/>
        <v>780000</v>
      </c>
      <c r="T408" s="325">
        <v>0</v>
      </c>
      <c r="U408" s="325">
        <v>0</v>
      </c>
      <c r="V408" s="325">
        <v>0</v>
      </c>
      <c r="W408" s="310">
        <f>VLOOKUP(B408,RPT_DOAN_PHI!$B$5:$H$913,7,FALSE)</f>
        <v>7800</v>
      </c>
      <c r="X408" s="326">
        <v>0</v>
      </c>
      <c r="Y408" s="309">
        <f t="shared" si="1"/>
        <v>7800</v>
      </c>
      <c r="Z408" s="311">
        <f t="shared" si="2"/>
        <v>772200</v>
      </c>
      <c r="AA408" s="311"/>
      <c r="AB408" s="311"/>
      <c r="AC408" s="311">
        <f t="shared" si="3"/>
        <v>772200</v>
      </c>
    </row>
    <row r="409" spans="1:29" ht="18" customHeight="1">
      <c r="A409" s="302">
        <f t="shared" si="4"/>
        <v>404</v>
      </c>
      <c r="B409" s="303">
        <f>GD_LCD_HS_LNS!B407</f>
        <v>13793</v>
      </c>
      <c r="C409" s="303" t="str">
        <f>GD_LCD_HS_LNS!C407</f>
        <v>Trần Hoàng Kiên</v>
      </c>
      <c r="D409" s="303" t="str">
        <f>GD_LCD_HS_LNS!D407</f>
        <v>Nhân viên cân bằng trọng tải nhóm 1</v>
      </c>
      <c r="E409" s="304"/>
      <c r="F409" s="305"/>
      <c r="G409" s="306">
        <f>VLOOKUP(B409,GD_CHAM_CONG!$C$6:$AN$912,38,FALSE)</f>
        <v>26</v>
      </c>
      <c r="H409" s="306">
        <f>VLOOKUP(B409,GD_CHAM_CONG!$C$6:$AS$912,39,FALSE)+VLOOKUP(B409,GD_CHAM_CONG!$C$6:$AS$912,40,FALSE)+VLOOKUP(B409,GD_CHAM_CONG!$C$6:$AS$912,41,FALSE)+VLOOKUP(B409,GD_CHAM_CONG!$C$6:$AS$912,42,FALSE)+VLOOKUP(B409,GD_CHAM_CONG!$C$6:$AS$912,43,FALSE)</f>
        <v>0</v>
      </c>
      <c r="I409" s="306">
        <f>VLOOKUP(B409,GD_CHAM_CONG!$C$6:$AV$912,44,FALSE)+VLOOKUP(B409,GD_CHAM_CONG!$C$6:$AV$912,45,FALSE)+VLOOKUP(B409,GD_CHAM_CONG!$C$6:$AV$912,46,FALSE)</f>
        <v>0</v>
      </c>
      <c r="J409" s="306">
        <f>VLOOKUP(B409,GD_CHAM_CONG!$C$6:$AW$912,47,FALSE)</f>
        <v>0</v>
      </c>
      <c r="K409" s="306">
        <f>VLOOKUP(B409,GD_CHAM_CONG!$C$6:$AZ$912,47,FALSE)+VLOOKUP(B409,GD_CHAM_CONG!$C$6:$AZ$912,48,FALSE)</f>
        <v>0</v>
      </c>
      <c r="L409" s="306">
        <f>VLOOKUP(B409,GD_CHAM_CONG!$C$6:$BF$912,50,FALSE)+VLOOKUP(B409,GD_CHAM_CONG!$C$6:$BF$912,51,FALSE)+VLOOKUP(B409,GD_CHAM_CONG!$C$6:$BF$912,52,FALSE)+VLOOKUP(B409,GD_CHAM_CONG!$C$6:$BF$912,53,FALSE)+VLOOKUP(B409,GD_CHAM_CONG!$C$6:$BF$912,54,FALSE)</f>
        <v>0</v>
      </c>
      <c r="M409" s="307">
        <f>VLOOKUP(B409,GD_CHAM_CONG!$C$405:$BJ$695,60,FALSE)</f>
        <v>1</v>
      </c>
      <c r="N409" s="308">
        <f>VLOOKUP(B409,RPT_LNS_LUONG_CHE_DO!$B$5:$BA$976,52,FALSE)</f>
        <v>780000</v>
      </c>
      <c r="O409" s="308">
        <f>VLOOKUP(B409,RPT_LNS_LUONG_CHE_DO!$B$5:$CA$976,78,FALSE)</f>
        <v>0</v>
      </c>
      <c r="P409" s="324">
        <v>0</v>
      </c>
      <c r="Q409" s="324">
        <v>0</v>
      </c>
      <c r="R409" s="324">
        <v>0</v>
      </c>
      <c r="S409" s="308">
        <f t="shared" si="0"/>
        <v>780000</v>
      </c>
      <c r="T409" s="325">
        <v>0</v>
      </c>
      <c r="U409" s="325">
        <v>0</v>
      </c>
      <c r="V409" s="325">
        <v>0</v>
      </c>
      <c r="W409" s="310">
        <f>VLOOKUP(B409,RPT_DOAN_PHI!$B$5:$H$913,7,FALSE)</f>
        <v>7800</v>
      </c>
      <c r="X409" s="326">
        <v>0</v>
      </c>
      <c r="Y409" s="309">
        <f t="shared" si="1"/>
        <v>7800</v>
      </c>
      <c r="Z409" s="311">
        <f t="shared" si="2"/>
        <v>772200</v>
      </c>
      <c r="AA409" s="311"/>
      <c r="AB409" s="311"/>
      <c r="AC409" s="311">
        <f t="shared" si="3"/>
        <v>772200</v>
      </c>
    </row>
    <row r="410" spans="1:29" ht="17.25" customHeight="1">
      <c r="A410" s="302">
        <f t="shared" si="4"/>
        <v>405</v>
      </c>
      <c r="B410" s="303">
        <f>GD_LCD_HS_LNS!B408</f>
        <v>13794</v>
      </c>
      <c r="C410" s="303" t="str">
        <f>GD_LCD_HS_LNS!C408</f>
        <v>Đặng Lê Minh</v>
      </c>
      <c r="D410" s="303" t="str">
        <f>GD_LCD_HS_LNS!D408</f>
        <v>Nhân viên cân bằng trọng tải nhóm 1</v>
      </c>
      <c r="E410" s="304"/>
      <c r="F410" s="305"/>
      <c r="G410" s="306">
        <f>VLOOKUP(B410,GD_CHAM_CONG!$C$6:$AN$912,38,FALSE)</f>
        <v>26</v>
      </c>
      <c r="H410" s="306">
        <f>VLOOKUP(B410,GD_CHAM_CONG!$C$6:$AS$912,39,FALSE)+VLOOKUP(B410,GD_CHAM_CONG!$C$6:$AS$912,40,FALSE)+VLOOKUP(B410,GD_CHAM_CONG!$C$6:$AS$912,41,FALSE)+VLOOKUP(B410,GD_CHAM_CONG!$C$6:$AS$912,42,FALSE)+VLOOKUP(B410,GD_CHAM_CONG!$C$6:$AS$912,43,FALSE)</f>
        <v>0</v>
      </c>
      <c r="I410" s="306">
        <f>VLOOKUP(B410,GD_CHAM_CONG!$C$6:$AV$912,44,FALSE)+VLOOKUP(B410,GD_CHAM_CONG!$C$6:$AV$912,45,FALSE)+VLOOKUP(B410,GD_CHAM_CONG!$C$6:$AV$912,46,FALSE)</f>
        <v>0</v>
      </c>
      <c r="J410" s="306">
        <f>VLOOKUP(B410,GD_CHAM_CONG!$C$6:$AW$912,47,FALSE)</f>
        <v>0</v>
      </c>
      <c r="K410" s="306">
        <f>VLOOKUP(B410,GD_CHAM_CONG!$C$6:$AZ$912,47,FALSE)+VLOOKUP(B410,GD_CHAM_CONG!$C$6:$AZ$912,48,FALSE)</f>
        <v>0</v>
      </c>
      <c r="L410" s="306">
        <f>VLOOKUP(B410,GD_CHAM_CONG!$C$6:$BF$912,50,FALSE)+VLOOKUP(B410,GD_CHAM_CONG!$C$6:$BF$912,51,FALSE)+VLOOKUP(B410,GD_CHAM_CONG!$C$6:$BF$912,52,FALSE)+VLOOKUP(B410,GD_CHAM_CONG!$C$6:$BF$912,53,FALSE)+VLOOKUP(B410,GD_CHAM_CONG!$C$6:$BF$912,54,FALSE)</f>
        <v>0</v>
      </c>
      <c r="M410" s="307">
        <f>VLOOKUP(B410,GD_CHAM_CONG!$C$405:$BJ$695,60,FALSE)</f>
        <v>1</v>
      </c>
      <c r="N410" s="308">
        <f>VLOOKUP(B410,RPT_LNS_LUONG_CHE_DO!$B$5:$BA$976,52,FALSE)</f>
        <v>780000</v>
      </c>
      <c r="O410" s="308">
        <f>VLOOKUP(B410,RPT_LNS_LUONG_CHE_DO!$B$5:$CA$976,78,FALSE)</f>
        <v>0</v>
      </c>
      <c r="P410" s="324">
        <v>0</v>
      </c>
      <c r="Q410" s="324">
        <v>0</v>
      </c>
      <c r="R410" s="324">
        <v>0</v>
      </c>
      <c r="S410" s="308">
        <f t="shared" si="0"/>
        <v>780000</v>
      </c>
      <c r="T410" s="325">
        <v>0</v>
      </c>
      <c r="U410" s="325">
        <v>0</v>
      </c>
      <c r="V410" s="325">
        <v>0</v>
      </c>
      <c r="W410" s="310">
        <f>VLOOKUP(B410,RPT_DOAN_PHI!$B$5:$H$913,7,FALSE)</f>
        <v>7800</v>
      </c>
      <c r="X410" s="326">
        <v>0</v>
      </c>
      <c r="Y410" s="309">
        <f t="shared" si="1"/>
        <v>7800</v>
      </c>
      <c r="Z410" s="311">
        <f t="shared" si="2"/>
        <v>772200</v>
      </c>
      <c r="AA410" s="311"/>
      <c r="AB410" s="311"/>
      <c r="AC410" s="311">
        <f t="shared" si="3"/>
        <v>772200</v>
      </c>
    </row>
    <row r="411" spans="1:29" ht="17.25" customHeight="1">
      <c r="A411" s="302">
        <f t="shared" si="4"/>
        <v>406</v>
      </c>
      <c r="B411" s="303">
        <f>GD_LCD_HS_LNS!B409</f>
        <v>13753</v>
      </c>
      <c r="C411" s="303" t="str">
        <f>GD_LCD_HS_LNS!C409</f>
        <v>Phan Thanh Hà</v>
      </c>
      <c r="D411" s="303" t="str">
        <f>GD_LCD_HS_LNS!D409</f>
        <v>Nhân viên phục vụ hành khách</v>
      </c>
      <c r="E411" s="304"/>
      <c r="F411" s="305"/>
      <c r="G411" s="306">
        <f>VLOOKUP(B411,GD_CHAM_CONG!$C$6:$AN$912,38,FALSE)</f>
        <v>26</v>
      </c>
      <c r="H411" s="306">
        <f>VLOOKUP(B411,GD_CHAM_CONG!$C$6:$AS$912,39,FALSE)+VLOOKUP(B411,GD_CHAM_CONG!$C$6:$AS$912,40,FALSE)+VLOOKUP(B411,GD_CHAM_CONG!$C$6:$AS$912,41,FALSE)+VLOOKUP(B411,GD_CHAM_CONG!$C$6:$AS$912,42,FALSE)+VLOOKUP(B411,GD_CHAM_CONG!$C$6:$AS$912,43,FALSE)</f>
        <v>0</v>
      </c>
      <c r="I411" s="306">
        <f>VLOOKUP(B411,GD_CHAM_CONG!$C$6:$AV$912,44,FALSE)+VLOOKUP(B411,GD_CHAM_CONG!$C$6:$AV$912,45,FALSE)+VLOOKUP(B411,GD_CHAM_CONG!$C$6:$AV$912,46,FALSE)</f>
        <v>0</v>
      </c>
      <c r="J411" s="306">
        <f>VLOOKUP(B411,GD_CHAM_CONG!$C$6:$AW$912,47,FALSE)</f>
        <v>0</v>
      </c>
      <c r="K411" s="306">
        <f>VLOOKUP(B411,GD_CHAM_CONG!$C$6:$AZ$912,47,FALSE)+VLOOKUP(B411,GD_CHAM_CONG!$C$6:$AZ$912,48,FALSE)</f>
        <v>0</v>
      </c>
      <c r="L411" s="306">
        <f>VLOOKUP(B411,GD_CHAM_CONG!$C$6:$BF$912,50,FALSE)+VLOOKUP(B411,GD_CHAM_CONG!$C$6:$BF$912,51,FALSE)+VLOOKUP(B411,GD_CHAM_CONG!$C$6:$BF$912,52,FALSE)+VLOOKUP(B411,GD_CHAM_CONG!$C$6:$BF$912,53,FALSE)+VLOOKUP(B411,GD_CHAM_CONG!$C$6:$BF$912,54,FALSE)</f>
        <v>0</v>
      </c>
      <c r="M411" s="307">
        <f>VLOOKUP(B411,GD_CHAM_CONG!$C$405:$BJ$695,60,FALSE)</f>
        <v>1</v>
      </c>
      <c r="N411" s="308">
        <f>VLOOKUP(B411,RPT_LNS_LUONG_CHE_DO!$B$5:$BA$976,52,FALSE)</f>
        <v>780000</v>
      </c>
      <c r="O411" s="308">
        <f>VLOOKUP(B411,RPT_LNS_LUONG_CHE_DO!$B$5:$CA$976,78,FALSE)</f>
        <v>0</v>
      </c>
      <c r="P411" s="324">
        <v>0</v>
      </c>
      <c r="Q411" s="324">
        <v>0</v>
      </c>
      <c r="R411" s="324">
        <v>0</v>
      </c>
      <c r="S411" s="308">
        <f t="shared" si="0"/>
        <v>780000</v>
      </c>
      <c r="T411" s="325">
        <v>0</v>
      </c>
      <c r="U411" s="325">
        <v>0</v>
      </c>
      <c r="V411" s="325">
        <v>0</v>
      </c>
      <c r="W411" s="310">
        <f>VLOOKUP(B411,RPT_DOAN_PHI!$B$5:$H$913,7,FALSE)</f>
        <v>7800</v>
      </c>
      <c r="X411" s="326">
        <v>0</v>
      </c>
      <c r="Y411" s="309">
        <f t="shared" si="1"/>
        <v>7800</v>
      </c>
      <c r="Z411" s="311">
        <f t="shared" si="2"/>
        <v>772200</v>
      </c>
      <c r="AA411" s="311"/>
      <c r="AB411" s="311"/>
      <c r="AC411" s="311">
        <f t="shared" si="3"/>
        <v>772200</v>
      </c>
    </row>
    <row r="412" spans="1:29" ht="17.25" customHeight="1">
      <c r="A412" s="302">
        <f t="shared" si="4"/>
        <v>407</v>
      </c>
      <c r="B412" s="303">
        <f>GD_LCD_HS_LNS!B410</f>
        <v>13758</v>
      </c>
      <c r="C412" s="303" t="str">
        <f>GD_LCD_HS_LNS!C410</f>
        <v>Trần Vân Anh</v>
      </c>
      <c r="D412" s="303" t="str">
        <f>GD_LCD_HS_LNS!D410</f>
        <v>Nhân viên phục vụ hành khách</v>
      </c>
      <c r="E412" s="304"/>
      <c r="F412" s="305"/>
      <c r="G412" s="306">
        <f>VLOOKUP(B412,GD_CHAM_CONG!$C$6:$AN$912,38,FALSE)</f>
        <v>26</v>
      </c>
      <c r="H412" s="306">
        <f>VLOOKUP(B412,GD_CHAM_CONG!$C$6:$AS$912,39,FALSE)+VLOOKUP(B412,GD_CHAM_CONG!$C$6:$AS$912,40,FALSE)+VLOOKUP(B412,GD_CHAM_CONG!$C$6:$AS$912,41,FALSE)+VLOOKUP(B412,GD_CHAM_CONG!$C$6:$AS$912,42,FALSE)+VLOOKUP(B412,GD_CHAM_CONG!$C$6:$AS$912,43,FALSE)</f>
        <v>0</v>
      </c>
      <c r="I412" s="306">
        <f>VLOOKUP(B412,GD_CHAM_CONG!$C$6:$AV$912,44,FALSE)+VLOOKUP(B412,GD_CHAM_CONG!$C$6:$AV$912,45,FALSE)+VLOOKUP(B412,GD_CHAM_CONG!$C$6:$AV$912,46,FALSE)</f>
        <v>0</v>
      </c>
      <c r="J412" s="306">
        <f>VLOOKUP(B412,GD_CHAM_CONG!$C$6:$AW$912,47,FALSE)</f>
        <v>0</v>
      </c>
      <c r="K412" s="306">
        <f>VLOOKUP(B412,GD_CHAM_CONG!$C$6:$AZ$912,47,FALSE)+VLOOKUP(B412,GD_CHAM_CONG!$C$6:$AZ$912,48,FALSE)</f>
        <v>0</v>
      </c>
      <c r="L412" s="306">
        <f>VLOOKUP(B412,GD_CHAM_CONG!$C$6:$BF$912,50,FALSE)+VLOOKUP(B412,GD_CHAM_CONG!$C$6:$BF$912,51,FALSE)+VLOOKUP(B412,GD_CHAM_CONG!$C$6:$BF$912,52,FALSE)+VLOOKUP(B412,GD_CHAM_CONG!$C$6:$BF$912,53,FALSE)+VLOOKUP(B412,GD_CHAM_CONG!$C$6:$BF$912,54,FALSE)</f>
        <v>0</v>
      </c>
      <c r="M412" s="307">
        <f>VLOOKUP(B412,GD_CHAM_CONG!$C$405:$BJ$695,60,FALSE)</f>
        <v>1</v>
      </c>
      <c r="N412" s="308">
        <f>VLOOKUP(B412,RPT_LNS_LUONG_CHE_DO!$B$5:$BA$976,52,FALSE)</f>
        <v>780000</v>
      </c>
      <c r="O412" s="308">
        <f>VLOOKUP(B412,RPT_LNS_LUONG_CHE_DO!$B$5:$CA$976,78,FALSE)</f>
        <v>0</v>
      </c>
      <c r="P412" s="324">
        <v>0</v>
      </c>
      <c r="Q412" s="324">
        <v>0</v>
      </c>
      <c r="R412" s="324">
        <v>0</v>
      </c>
      <c r="S412" s="308">
        <f t="shared" si="0"/>
        <v>780000</v>
      </c>
      <c r="T412" s="325">
        <v>0</v>
      </c>
      <c r="U412" s="325">
        <v>0</v>
      </c>
      <c r="V412" s="325">
        <v>0</v>
      </c>
      <c r="W412" s="310">
        <f>VLOOKUP(B412,RPT_DOAN_PHI!$B$5:$H$913,7,FALSE)</f>
        <v>7800</v>
      </c>
      <c r="X412" s="326">
        <v>0</v>
      </c>
      <c r="Y412" s="309">
        <f t="shared" si="1"/>
        <v>7800</v>
      </c>
      <c r="Z412" s="311">
        <f t="shared" si="2"/>
        <v>772200</v>
      </c>
      <c r="AA412" s="311"/>
      <c r="AB412" s="311"/>
      <c r="AC412" s="311">
        <f t="shared" si="3"/>
        <v>772200</v>
      </c>
    </row>
    <row r="413" spans="1:29" ht="17.25" customHeight="1">
      <c r="A413" s="302">
        <f t="shared" si="4"/>
        <v>408</v>
      </c>
      <c r="B413" s="303">
        <f>GD_LCD_HS_LNS!B411</f>
        <v>13759</v>
      </c>
      <c r="C413" s="303" t="str">
        <f>GD_LCD_HS_LNS!C411</f>
        <v>Nguyễn Thị Thanh Loan</v>
      </c>
      <c r="D413" s="303" t="str">
        <f>GD_LCD_HS_LNS!D411</f>
        <v>Nhân viên phục vụ hành khách</v>
      </c>
      <c r="E413" s="304"/>
      <c r="F413" s="305"/>
      <c r="G413" s="306">
        <f>VLOOKUP(B413,GD_CHAM_CONG!$C$6:$AN$912,38,FALSE)</f>
        <v>26</v>
      </c>
      <c r="H413" s="306">
        <f>VLOOKUP(B413,GD_CHAM_CONG!$C$6:$AS$912,39,FALSE)+VLOOKUP(B413,GD_CHAM_CONG!$C$6:$AS$912,40,FALSE)+VLOOKUP(B413,GD_CHAM_CONG!$C$6:$AS$912,41,FALSE)+VLOOKUP(B413,GD_CHAM_CONG!$C$6:$AS$912,42,FALSE)+VLOOKUP(B413,GD_CHAM_CONG!$C$6:$AS$912,43,FALSE)</f>
        <v>0</v>
      </c>
      <c r="I413" s="306">
        <f>VLOOKUP(B413,GD_CHAM_CONG!$C$6:$AV$912,44,FALSE)+VLOOKUP(B413,GD_CHAM_CONG!$C$6:$AV$912,45,FALSE)+VLOOKUP(B413,GD_CHAM_CONG!$C$6:$AV$912,46,FALSE)</f>
        <v>0</v>
      </c>
      <c r="J413" s="306">
        <f>VLOOKUP(B413,GD_CHAM_CONG!$C$6:$AW$912,47,FALSE)</f>
        <v>0</v>
      </c>
      <c r="K413" s="306">
        <f>VLOOKUP(B413,GD_CHAM_CONG!$C$6:$AZ$912,47,FALSE)+VLOOKUP(B413,GD_CHAM_CONG!$C$6:$AZ$912,48,FALSE)</f>
        <v>0</v>
      </c>
      <c r="L413" s="306">
        <f>VLOOKUP(B413,GD_CHAM_CONG!$C$6:$BF$912,50,FALSE)+VLOOKUP(B413,GD_CHAM_CONG!$C$6:$BF$912,51,FALSE)+VLOOKUP(B413,GD_CHAM_CONG!$C$6:$BF$912,52,FALSE)+VLOOKUP(B413,GD_CHAM_CONG!$C$6:$BF$912,53,FALSE)+VLOOKUP(B413,GD_CHAM_CONG!$C$6:$BF$912,54,FALSE)</f>
        <v>0</v>
      </c>
      <c r="M413" s="307">
        <f>VLOOKUP(B413,GD_CHAM_CONG!$C$405:$BJ$695,60,FALSE)</f>
        <v>1</v>
      </c>
      <c r="N413" s="308">
        <f>VLOOKUP(B413,RPT_LNS_LUONG_CHE_DO!$B$5:$BA$976,52,FALSE)</f>
        <v>780000</v>
      </c>
      <c r="O413" s="308">
        <f>VLOOKUP(B413,RPT_LNS_LUONG_CHE_DO!$B$5:$CA$976,78,FALSE)</f>
        <v>0</v>
      </c>
      <c r="P413" s="324">
        <v>0</v>
      </c>
      <c r="Q413" s="324">
        <v>0</v>
      </c>
      <c r="R413" s="324">
        <v>0</v>
      </c>
      <c r="S413" s="308">
        <f t="shared" si="0"/>
        <v>780000</v>
      </c>
      <c r="T413" s="325">
        <v>0</v>
      </c>
      <c r="U413" s="325">
        <v>0</v>
      </c>
      <c r="V413" s="325">
        <v>0</v>
      </c>
      <c r="W413" s="310">
        <f>VLOOKUP(B413,RPT_DOAN_PHI!$B$5:$H$913,7,FALSE)</f>
        <v>7800</v>
      </c>
      <c r="X413" s="326">
        <v>0</v>
      </c>
      <c r="Y413" s="309">
        <f t="shared" si="1"/>
        <v>7800</v>
      </c>
      <c r="Z413" s="311">
        <f t="shared" si="2"/>
        <v>772200</v>
      </c>
      <c r="AA413" s="311"/>
      <c r="AB413" s="311"/>
      <c r="AC413" s="311">
        <f t="shared" si="3"/>
        <v>772200</v>
      </c>
    </row>
    <row r="414" spans="1:29" ht="17.25" customHeight="1">
      <c r="A414" s="302">
        <f t="shared" si="4"/>
        <v>409</v>
      </c>
      <c r="B414" s="303">
        <f>GD_LCD_HS_LNS!B412</f>
        <v>13760</v>
      </c>
      <c r="C414" s="303" t="str">
        <f>GD_LCD_HS_LNS!C412</f>
        <v>Trần Thùy Trang</v>
      </c>
      <c r="D414" s="303" t="str">
        <f>GD_LCD_HS_LNS!D412</f>
        <v>Nhân viên phục vụ hành khách</v>
      </c>
      <c r="E414" s="304"/>
      <c r="F414" s="305"/>
      <c r="G414" s="306">
        <f>VLOOKUP(B414,GD_CHAM_CONG!$C$6:$AN$912,38,FALSE)</f>
        <v>26</v>
      </c>
      <c r="H414" s="306">
        <f>VLOOKUP(B414,GD_CHAM_CONG!$C$6:$AS$912,39,FALSE)+VLOOKUP(B414,GD_CHAM_CONG!$C$6:$AS$912,40,FALSE)+VLOOKUP(B414,GD_CHAM_CONG!$C$6:$AS$912,41,FALSE)+VLOOKUP(B414,GD_CHAM_CONG!$C$6:$AS$912,42,FALSE)+VLOOKUP(B414,GD_CHAM_CONG!$C$6:$AS$912,43,FALSE)</f>
        <v>0</v>
      </c>
      <c r="I414" s="306">
        <f>VLOOKUP(B414,GD_CHAM_CONG!$C$6:$AV$912,44,FALSE)+VLOOKUP(B414,GD_CHAM_CONG!$C$6:$AV$912,45,FALSE)+VLOOKUP(B414,GD_CHAM_CONG!$C$6:$AV$912,46,FALSE)</f>
        <v>0</v>
      </c>
      <c r="J414" s="306">
        <f>VLOOKUP(B414,GD_CHAM_CONG!$C$6:$AW$912,47,FALSE)</f>
        <v>0</v>
      </c>
      <c r="K414" s="306">
        <f>VLOOKUP(B414,GD_CHAM_CONG!$C$6:$AZ$912,47,FALSE)+VLOOKUP(B414,GD_CHAM_CONG!$C$6:$AZ$912,48,FALSE)</f>
        <v>0</v>
      </c>
      <c r="L414" s="306">
        <f>VLOOKUP(B414,GD_CHAM_CONG!$C$6:$BF$912,50,FALSE)+VLOOKUP(B414,GD_CHAM_CONG!$C$6:$BF$912,51,FALSE)+VLOOKUP(B414,GD_CHAM_CONG!$C$6:$BF$912,52,FALSE)+VLOOKUP(B414,GD_CHAM_CONG!$C$6:$BF$912,53,FALSE)+VLOOKUP(B414,GD_CHAM_CONG!$C$6:$BF$912,54,FALSE)</f>
        <v>0</v>
      </c>
      <c r="M414" s="307">
        <f>VLOOKUP(B414,GD_CHAM_CONG!$C$405:$BJ$695,60,FALSE)</f>
        <v>1</v>
      </c>
      <c r="N414" s="308">
        <f>VLOOKUP(B414,RPT_LNS_LUONG_CHE_DO!$B$5:$BA$976,52,FALSE)</f>
        <v>780000</v>
      </c>
      <c r="O414" s="308">
        <f>VLOOKUP(B414,RPT_LNS_LUONG_CHE_DO!$B$5:$CA$976,78,FALSE)</f>
        <v>0</v>
      </c>
      <c r="P414" s="324">
        <v>0</v>
      </c>
      <c r="Q414" s="324">
        <v>0</v>
      </c>
      <c r="R414" s="324">
        <v>0</v>
      </c>
      <c r="S414" s="308">
        <f t="shared" si="0"/>
        <v>780000</v>
      </c>
      <c r="T414" s="325">
        <v>0</v>
      </c>
      <c r="U414" s="325">
        <v>0</v>
      </c>
      <c r="V414" s="325">
        <v>0</v>
      </c>
      <c r="W414" s="310">
        <f>VLOOKUP(B414,RPT_DOAN_PHI!$B$5:$H$913,7,FALSE)</f>
        <v>7800</v>
      </c>
      <c r="X414" s="326">
        <v>0</v>
      </c>
      <c r="Y414" s="309">
        <f t="shared" si="1"/>
        <v>7800</v>
      </c>
      <c r="Z414" s="311">
        <f t="shared" si="2"/>
        <v>772200</v>
      </c>
      <c r="AA414" s="311"/>
      <c r="AB414" s="311"/>
      <c r="AC414" s="311">
        <f t="shared" si="3"/>
        <v>772200</v>
      </c>
    </row>
    <row r="415" spans="1:29" ht="17.25" customHeight="1">
      <c r="A415" s="302">
        <f t="shared" si="4"/>
        <v>410</v>
      </c>
      <c r="B415" s="303">
        <f>GD_LCD_HS_LNS!B413</f>
        <v>13762</v>
      </c>
      <c r="C415" s="303" t="str">
        <f>GD_LCD_HS_LNS!C413</f>
        <v>Bùi Thị Út</v>
      </c>
      <c r="D415" s="303" t="str">
        <f>GD_LCD_HS_LNS!D413</f>
        <v>Nhân viên phục vụ hành khách</v>
      </c>
      <c r="E415" s="304"/>
      <c r="F415" s="305"/>
      <c r="G415" s="306">
        <f>VLOOKUP(B415,GD_CHAM_CONG!$C$6:$AN$912,38,FALSE)</f>
        <v>26</v>
      </c>
      <c r="H415" s="306">
        <f>VLOOKUP(B415,GD_CHAM_CONG!$C$6:$AS$912,39,FALSE)+VLOOKUP(B415,GD_CHAM_CONG!$C$6:$AS$912,40,FALSE)+VLOOKUP(B415,GD_CHAM_CONG!$C$6:$AS$912,41,FALSE)+VLOOKUP(B415,GD_CHAM_CONG!$C$6:$AS$912,42,FALSE)+VLOOKUP(B415,GD_CHAM_CONG!$C$6:$AS$912,43,FALSE)</f>
        <v>0</v>
      </c>
      <c r="I415" s="306">
        <f>VLOOKUP(B415,GD_CHAM_CONG!$C$6:$AV$912,44,FALSE)+VLOOKUP(B415,GD_CHAM_CONG!$C$6:$AV$912,45,FALSE)+VLOOKUP(B415,GD_CHAM_CONG!$C$6:$AV$912,46,FALSE)</f>
        <v>0</v>
      </c>
      <c r="J415" s="306">
        <f>VLOOKUP(B415,GD_CHAM_CONG!$C$6:$AW$912,47,FALSE)</f>
        <v>0</v>
      </c>
      <c r="K415" s="306">
        <f>VLOOKUP(B415,GD_CHAM_CONG!$C$6:$AZ$912,47,FALSE)+VLOOKUP(B415,GD_CHAM_CONG!$C$6:$AZ$912,48,FALSE)</f>
        <v>0</v>
      </c>
      <c r="L415" s="306">
        <f>VLOOKUP(B415,GD_CHAM_CONG!$C$6:$BF$912,50,FALSE)+VLOOKUP(B415,GD_CHAM_CONG!$C$6:$BF$912,51,FALSE)+VLOOKUP(B415,GD_CHAM_CONG!$C$6:$BF$912,52,FALSE)+VLOOKUP(B415,GD_CHAM_CONG!$C$6:$BF$912,53,FALSE)+VLOOKUP(B415,GD_CHAM_CONG!$C$6:$BF$912,54,FALSE)</f>
        <v>0</v>
      </c>
      <c r="M415" s="307">
        <f>VLOOKUP(B415,GD_CHAM_CONG!$C$405:$BJ$695,60,FALSE)</f>
        <v>1</v>
      </c>
      <c r="N415" s="308">
        <f>VLOOKUP(B415,RPT_LNS_LUONG_CHE_DO!$B$5:$BA$976,52,FALSE)</f>
        <v>780000</v>
      </c>
      <c r="O415" s="308">
        <f>VLOOKUP(B415,RPT_LNS_LUONG_CHE_DO!$B$5:$CA$976,78,FALSE)</f>
        <v>0</v>
      </c>
      <c r="P415" s="324">
        <v>0</v>
      </c>
      <c r="Q415" s="324">
        <v>0</v>
      </c>
      <c r="R415" s="324">
        <v>0</v>
      </c>
      <c r="S415" s="308">
        <f t="shared" si="0"/>
        <v>780000</v>
      </c>
      <c r="T415" s="325">
        <v>0</v>
      </c>
      <c r="U415" s="325">
        <v>0</v>
      </c>
      <c r="V415" s="325">
        <v>0</v>
      </c>
      <c r="W415" s="310">
        <f>VLOOKUP(B415,RPT_DOAN_PHI!$B$5:$H$913,7,FALSE)</f>
        <v>7800</v>
      </c>
      <c r="X415" s="326">
        <v>0</v>
      </c>
      <c r="Y415" s="309">
        <f t="shared" si="1"/>
        <v>7800</v>
      </c>
      <c r="Z415" s="311">
        <f t="shared" si="2"/>
        <v>772200</v>
      </c>
      <c r="AA415" s="311"/>
      <c r="AB415" s="311"/>
      <c r="AC415" s="311">
        <f t="shared" si="3"/>
        <v>772200</v>
      </c>
    </row>
    <row r="416" spans="1:29" ht="17.25" customHeight="1">
      <c r="A416" s="302">
        <f t="shared" si="4"/>
        <v>411</v>
      </c>
      <c r="B416" s="303">
        <f>GD_LCD_HS_LNS!B414</f>
        <v>13763</v>
      </c>
      <c r="C416" s="303" t="str">
        <f>GD_LCD_HS_LNS!C414</f>
        <v>Lê Mai Anh</v>
      </c>
      <c r="D416" s="303" t="str">
        <f>GD_LCD_HS_LNS!D414</f>
        <v>Nhân viên phục vụ hành khách</v>
      </c>
      <c r="E416" s="304"/>
      <c r="F416" s="305"/>
      <c r="G416" s="306">
        <f>VLOOKUP(B416,GD_CHAM_CONG!$C$6:$AN$912,38,FALSE)</f>
        <v>26</v>
      </c>
      <c r="H416" s="306">
        <f>VLOOKUP(B416,GD_CHAM_CONG!$C$6:$AS$912,39,FALSE)+VLOOKUP(B416,GD_CHAM_CONG!$C$6:$AS$912,40,FALSE)+VLOOKUP(B416,GD_CHAM_CONG!$C$6:$AS$912,41,FALSE)+VLOOKUP(B416,GD_CHAM_CONG!$C$6:$AS$912,42,FALSE)+VLOOKUP(B416,GD_CHAM_CONG!$C$6:$AS$912,43,FALSE)</f>
        <v>0</v>
      </c>
      <c r="I416" s="306">
        <f>VLOOKUP(B416,GD_CHAM_CONG!$C$6:$AV$912,44,FALSE)+VLOOKUP(B416,GD_CHAM_CONG!$C$6:$AV$912,45,FALSE)+VLOOKUP(B416,GD_CHAM_CONG!$C$6:$AV$912,46,FALSE)</f>
        <v>0</v>
      </c>
      <c r="J416" s="306">
        <f>VLOOKUP(B416,GD_CHAM_CONG!$C$6:$AW$912,47,FALSE)</f>
        <v>0</v>
      </c>
      <c r="K416" s="306">
        <f>VLOOKUP(B416,GD_CHAM_CONG!$C$6:$AZ$912,47,FALSE)+VLOOKUP(B416,GD_CHAM_CONG!$C$6:$AZ$912,48,FALSE)</f>
        <v>0</v>
      </c>
      <c r="L416" s="306">
        <f>VLOOKUP(B416,GD_CHAM_CONG!$C$6:$BF$912,50,FALSE)+VLOOKUP(B416,GD_CHAM_CONG!$C$6:$BF$912,51,FALSE)+VLOOKUP(B416,GD_CHAM_CONG!$C$6:$BF$912,52,FALSE)+VLOOKUP(B416,GD_CHAM_CONG!$C$6:$BF$912,53,FALSE)+VLOOKUP(B416,GD_CHAM_CONG!$C$6:$BF$912,54,FALSE)</f>
        <v>0</v>
      </c>
      <c r="M416" s="307">
        <f>VLOOKUP(B416,GD_CHAM_CONG!$C$405:$BJ$695,60,FALSE)</f>
        <v>1</v>
      </c>
      <c r="N416" s="308">
        <f>VLOOKUP(B416,RPT_LNS_LUONG_CHE_DO!$B$5:$BA$976,52,FALSE)</f>
        <v>780000</v>
      </c>
      <c r="O416" s="308">
        <f>VLOOKUP(B416,RPT_LNS_LUONG_CHE_DO!$B$5:$CA$976,78,FALSE)</f>
        <v>0</v>
      </c>
      <c r="P416" s="324">
        <v>0</v>
      </c>
      <c r="Q416" s="324">
        <v>0</v>
      </c>
      <c r="R416" s="324">
        <v>0</v>
      </c>
      <c r="S416" s="308">
        <f t="shared" si="0"/>
        <v>780000</v>
      </c>
      <c r="T416" s="325">
        <v>0</v>
      </c>
      <c r="U416" s="325">
        <v>0</v>
      </c>
      <c r="V416" s="325">
        <v>0</v>
      </c>
      <c r="W416" s="310">
        <f>VLOOKUP(B416,RPT_DOAN_PHI!$B$5:$H$913,7,FALSE)</f>
        <v>7800</v>
      </c>
      <c r="X416" s="326">
        <v>0</v>
      </c>
      <c r="Y416" s="309">
        <f t="shared" si="1"/>
        <v>7800</v>
      </c>
      <c r="Z416" s="311">
        <f t="shared" si="2"/>
        <v>772200</v>
      </c>
      <c r="AA416" s="311"/>
      <c r="AB416" s="311"/>
      <c r="AC416" s="311">
        <f t="shared" si="3"/>
        <v>772200</v>
      </c>
    </row>
    <row r="417" spans="1:29" ht="17.25" customHeight="1">
      <c r="A417" s="302">
        <f t="shared" si="4"/>
        <v>412</v>
      </c>
      <c r="B417" s="303">
        <f>GD_LCD_HS_LNS!B415</f>
        <v>13764</v>
      </c>
      <c r="C417" s="303" t="str">
        <f>GD_LCD_HS_LNS!C415</f>
        <v>Đỗ Thị Ngọc Hà</v>
      </c>
      <c r="D417" s="303" t="str">
        <f>GD_LCD_HS_LNS!D415</f>
        <v>Nhân viên phục vụ hành khách</v>
      </c>
      <c r="E417" s="304"/>
      <c r="F417" s="305"/>
      <c r="G417" s="306">
        <f>VLOOKUP(B417,GD_CHAM_CONG!$C$6:$AN$912,38,FALSE)</f>
        <v>26</v>
      </c>
      <c r="H417" s="306">
        <f>VLOOKUP(B417,GD_CHAM_CONG!$C$6:$AS$912,39,FALSE)+VLOOKUP(B417,GD_CHAM_CONG!$C$6:$AS$912,40,FALSE)+VLOOKUP(B417,GD_CHAM_CONG!$C$6:$AS$912,41,FALSE)+VLOOKUP(B417,GD_CHAM_CONG!$C$6:$AS$912,42,FALSE)+VLOOKUP(B417,GD_CHAM_CONG!$C$6:$AS$912,43,FALSE)</f>
        <v>0</v>
      </c>
      <c r="I417" s="306">
        <f>VLOOKUP(B417,GD_CHAM_CONG!$C$6:$AV$912,44,FALSE)+VLOOKUP(B417,GD_CHAM_CONG!$C$6:$AV$912,45,FALSE)+VLOOKUP(B417,GD_CHAM_CONG!$C$6:$AV$912,46,FALSE)</f>
        <v>0</v>
      </c>
      <c r="J417" s="306">
        <f>VLOOKUP(B417,GD_CHAM_CONG!$C$6:$AW$912,47,FALSE)</f>
        <v>0</v>
      </c>
      <c r="K417" s="306">
        <f>VLOOKUP(B417,GD_CHAM_CONG!$C$6:$AZ$912,47,FALSE)+VLOOKUP(B417,GD_CHAM_CONG!$C$6:$AZ$912,48,FALSE)</f>
        <v>0</v>
      </c>
      <c r="L417" s="306">
        <f>VLOOKUP(B417,GD_CHAM_CONG!$C$6:$BF$912,50,FALSE)+VLOOKUP(B417,GD_CHAM_CONG!$C$6:$BF$912,51,FALSE)+VLOOKUP(B417,GD_CHAM_CONG!$C$6:$BF$912,52,FALSE)+VLOOKUP(B417,GD_CHAM_CONG!$C$6:$BF$912,53,FALSE)+VLOOKUP(B417,GD_CHAM_CONG!$C$6:$BF$912,54,FALSE)</f>
        <v>0</v>
      </c>
      <c r="M417" s="307">
        <f>VLOOKUP(B417,GD_CHAM_CONG!$C$405:$BJ$695,60,FALSE)</f>
        <v>1</v>
      </c>
      <c r="N417" s="308">
        <f>VLOOKUP(B417,RPT_LNS_LUONG_CHE_DO!$B$5:$BA$976,52,FALSE)</f>
        <v>780000</v>
      </c>
      <c r="O417" s="308">
        <f>VLOOKUP(B417,RPT_LNS_LUONG_CHE_DO!$B$5:$CA$976,78,FALSE)</f>
        <v>0</v>
      </c>
      <c r="P417" s="324">
        <v>0</v>
      </c>
      <c r="Q417" s="324">
        <v>0</v>
      </c>
      <c r="R417" s="324">
        <v>0</v>
      </c>
      <c r="S417" s="308">
        <f t="shared" si="0"/>
        <v>780000</v>
      </c>
      <c r="T417" s="325">
        <v>0</v>
      </c>
      <c r="U417" s="325">
        <v>0</v>
      </c>
      <c r="V417" s="325">
        <v>0</v>
      </c>
      <c r="W417" s="310">
        <f>VLOOKUP(B417,RPT_DOAN_PHI!$B$5:$H$913,7,FALSE)</f>
        <v>7800</v>
      </c>
      <c r="X417" s="326">
        <v>0</v>
      </c>
      <c r="Y417" s="309">
        <f t="shared" si="1"/>
        <v>7800</v>
      </c>
      <c r="Z417" s="311">
        <f t="shared" si="2"/>
        <v>772200</v>
      </c>
      <c r="AA417" s="311"/>
      <c r="AB417" s="311"/>
      <c r="AC417" s="311">
        <f t="shared" si="3"/>
        <v>772200</v>
      </c>
    </row>
    <row r="418" spans="1:29" ht="17.25" customHeight="1">
      <c r="A418" s="302">
        <f t="shared" si="4"/>
        <v>413</v>
      </c>
      <c r="B418" s="303">
        <f>GD_LCD_HS_LNS!B416</f>
        <v>13765</v>
      </c>
      <c r="C418" s="303" t="str">
        <f>GD_LCD_HS_LNS!C416</f>
        <v>Phạm Tú Châu</v>
      </c>
      <c r="D418" s="303" t="str">
        <f>GD_LCD_HS_LNS!D416</f>
        <v>Nhân viên phục vụ hành khách</v>
      </c>
      <c r="E418" s="304"/>
      <c r="F418" s="305"/>
      <c r="G418" s="306">
        <f>VLOOKUP(B418,GD_CHAM_CONG!$C$6:$AN$912,38,FALSE)</f>
        <v>26</v>
      </c>
      <c r="H418" s="306">
        <f>VLOOKUP(B418,GD_CHAM_CONG!$C$6:$AS$912,39,FALSE)+VLOOKUP(B418,GD_CHAM_CONG!$C$6:$AS$912,40,FALSE)+VLOOKUP(B418,GD_CHAM_CONG!$C$6:$AS$912,41,FALSE)+VLOOKUP(B418,GD_CHAM_CONG!$C$6:$AS$912,42,FALSE)+VLOOKUP(B418,GD_CHAM_CONG!$C$6:$AS$912,43,FALSE)</f>
        <v>0</v>
      </c>
      <c r="I418" s="306">
        <f>VLOOKUP(B418,GD_CHAM_CONG!$C$6:$AV$912,44,FALSE)+VLOOKUP(B418,GD_CHAM_CONG!$C$6:$AV$912,45,FALSE)+VLOOKUP(B418,GD_CHAM_CONG!$C$6:$AV$912,46,FALSE)</f>
        <v>0</v>
      </c>
      <c r="J418" s="306">
        <f>VLOOKUP(B418,GD_CHAM_CONG!$C$6:$AW$912,47,FALSE)</f>
        <v>0</v>
      </c>
      <c r="K418" s="306">
        <f>VLOOKUP(B418,GD_CHAM_CONG!$C$6:$AZ$912,47,FALSE)+VLOOKUP(B418,GD_CHAM_CONG!$C$6:$AZ$912,48,FALSE)</f>
        <v>0</v>
      </c>
      <c r="L418" s="306">
        <f>VLOOKUP(B418,GD_CHAM_CONG!$C$6:$BF$912,50,FALSE)+VLOOKUP(B418,GD_CHAM_CONG!$C$6:$BF$912,51,FALSE)+VLOOKUP(B418,GD_CHAM_CONG!$C$6:$BF$912,52,FALSE)+VLOOKUP(B418,GD_CHAM_CONG!$C$6:$BF$912,53,FALSE)+VLOOKUP(B418,GD_CHAM_CONG!$C$6:$BF$912,54,FALSE)</f>
        <v>0</v>
      </c>
      <c r="M418" s="307">
        <f>VLOOKUP(B418,GD_CHAM_CONG!$C$405:$BJ$695,60,FALSE)</f>
        <v>1</v>
      </c>
      <c r="N418" s="308">
        <f>VLOOKUP(B418,RPT_LNS_LUONG_CHE_DO!$B$5:$BA$976,52,FALSE)</f>
        <v>780000</v>
      </c>
      <c r="O418" s="308">
        <f>VLOOKUP(B418,RPT_LNS_LUONG_CHE_DO!$B$5:$CA$976,78,FALSE)</f>
        <v>0</v>
      </c>
      <c r="P418" s="324">
        <v>0</v>
      </c>
      <c r="Q418" s="324">
        <v>0</v>
      </c>
      <c r="R418" s="324">
        <v>0</v>
      </c>
      <c r="S418" s="308">
        <f t="shared" si="0"/>
        <v>780000</v>
      </c>
      <c r="T418" s="325">
        <v>0</v>
      </c>
      <c r="U418" s="325">
        <v>0</v>
      </c>
      <c r="V418" s="325">
        <v>0</v>
      </c>
      <c r="W418" s="310">
        <f>VLOOKUP(B418,RPT_DOAN_PHI!$B$5:$H$913,7,FALSE)</f>
        <v>7800</v>
      </c>
      <c r="X418" s="326">
        <v>0</v>
      </c>
      <c r="Y418" s="309">
        <f t="shared" si="1"/>
        <v>7800</v>
      </c>
      <c r="Z418" s="311">
        <f t="shared" si="2"/>
        <v>772200</v>
      </c>
      <c r="AA418" s="311"/>
      <c r="AB418" s="311"/>
      <c r="AC418" s="311">
        <f t="shared" si="3"/>
        <v>772200</v>
      </c>
    </row>
    <row r="419" spans="1:29" ht="17.25" customHeight="1">
      <c r="A419" s="302">
        <f t="shared" si="4"/>
        <v>414</v>
      </c>
      <c r="B419" s="303">
        <f>GD_LCD_HS_LNS!B417</f>
        <v>13766</v>
      </c>
      <c r="C419" s="303" t="str">
        <f>GD_LCD_HS_LNS!C417</f>
        <v>Nguyễn Thị Phương Dung</v>
      </c>
      <c r="D419" s="303" t="str">
        <f>GD_LCD_HS_LNS!D417</f>
        <v>Nhân viên phục vụ hành khách</v>
      </c>
      <c r="E419" s="304"/>
      <c r="F419" s="305"/>
      <c r="G419" s="306">
        <f>VLOOKUP(B419,GD_CHAM_CONG!$C$6:$AN$912,38,FALSE)</f>
        <v>26</v>
      </c>
      <c r="H419" s="306">
        <f>VLOOKUP(B419,GD_CHAM_CONG!$C$6:$AS$912,39,FALSE)+VLOOKUP(B419,GD_CHAM_CONG!$C$6:$AS$912,40,FALSE)+VLOOKUP(B419,GD_CHAM_CONG!$C$6:$AS$912,41,FALSE)+VLOOKUP(B419,GD_CHAM_CONG!$C$6:$AS$912,42,FALSE)+VLOOKUP(B419,GD_CHAM_CONG!$C$6:$AS$912,43,FALSE)</f>
        <v>0</v>
      </c>
      <c r="I419" s="306">
        <f>VLOOKUP(B419,GD_CHAM_CONG!$C$6:$AV$912,44,FALSE)+VLOOKUP(B419,GD_CHAM_CONG!$C$6:$AV$912,45,FALSE)+VLOOKUP(B419,GD_CHAM_CONG!$C$6:$AV$912,46,FALSE)</f>
        <v>0</v>
      </c>
      <c r="J419" s="306">
        <f>VLOOKUP(B419,GD_CHAM_CONG!$C$6:$AW$912,47,FALSE)</f>
        <v>0</v>
      </c>
      <c r="K419" s="306">
        <f>VLOOKUP(B419,GD_CHAM_CONG!$C$6:$AZ$912,47,FALSE)+VLOOKUP(B419,GD_CHAM_CONG!$C$6:$AZ$912,48,FALSE)</f>
        <v>0</v>
      </c>
      <c r="L419" s="306">
        <f>VLOOKUP(B419,GD_CHAM_CONG!$C$6:$BF$912,50,FALSE)+VLOOKUP(B419,GD_CHAM_CONG!$C$6:$BF$912,51,FALSE)+VLOOKUP(B419,GD_CHAM_CONG!$C$6:$BF$912,52,FALSE)+VLOOKUP(B419,GD_CHAM_CONG!$C$6:$BF$912,53,FALSE)+VLOOKUP(B419,GD_CHAM_CONG!$C$6:$BF$912,54,FALSE)</f>
        <v>0</v>
      </c>
      <c r="M419" s="307">
        <f>VLOOKUP(B419,GD_CHAM_CONG!$C$405:$BJ$695,60,FALSE)</f>
        <v>1</v>
      </c>
      <c r="N419" s="308">
        <f>VLOOKUP(B419,RPT_LNS_LUONG_CHE_DO!$B$5:$BA$976,52,FALSE)</f>
        <v>780000</v>
      </c>
      <c r="O419" s="308">
        <f>VLOOKUP(B419,RPT_LNS_LUONG_CHE_DO!$B$5:$CA$976,78,FALSE)</f>
        <v>0</v>
      </c>
      <c r="P419" s="324">
        <v>0</v>
      </c>
      <c r="Q419" s="324">
        <v>0</v>
      </c>
      <c r="R419" s="324">
        <v>0</v>
      </c>
      <c r="S419" s="308">
        <f t="shared" si="0"/>
        <v>780000</v>
      </c>
      <c r="T419" s="325">
        <v>0</v>
      </c>
      <c r="U419" s="325">
        <v>0</v>
      </c>
      <c r="V419" s="325">
        <v>0</v>
      </c>
      <c r="W419" s="310">
        <f>VLOOKUP(B419,RPT_DOAN_PHI!$B$5:$H$913,7,FALSE)</f>
        <v>7800</v>
      </c>
      <c r="X419" s="326">
        <v>0</v>
      </c>
      <c r="Y419" s="309">
        <f t="shared" si="1"/>
        <v>7800</v>
      </c>
      <c r="Z419" s="311">
        <f t="shared" si="2"/>
        <v>772200</v>
      </c>
      <c r="AA419" s="311"/>
      <c r="AB419" s="311"/>
      <c r="AC419" s="311">
        <f t="shared" si="3"/>
        <v>772200</v>
      </c>
    </row>
    <row r="420" spans="1:29" ht="17.25" customHeight="1">
      <c r="A420" s="302">
        <f t="shared" si="4"/>
        <v>415</v>
      </c>
      <c r="B420" s="303">
        <f>GD_LCD_HS_LNS!B418</f>
        <v>13767</v>
      </c>
      <c r="C420" s="303" t="str">
        <f>GD_LCD_HS_LNS!C418</f>
        <v>Trần Thị Phương Anh</v>
      </c>
      <c r="D420" s="303" t="str">
        <f>GD_LCD_HS_LNS!D418</f>
        <v>Nhân viên phục vụ hành khách</v>
      </c>
      <c r="E420" s="304"/>
      <c r="F420" s="305"/>
      <c r="G420" s="306">
        <f>VLOOKUP(B420,GD_CHAM_CONG!$C$6:$AN$912,38,FALSE)</f>
        <v>26</v>
      </c>
      <c r="H420" s="306">
        <f>VLOOKUP(B420,GD_CHAM_CONG!$C$6:$AS$912,39,FALSE)+VLOOKUP(B420,GD_CHAM_CONG!$C$6:$AS$912,40,FALSE)+VLOOKUP(B420,GD_CHAM_CONG!$C$6:$AS$912,41,FALSE)+VLOOKUP(B420,GD_CHAM_CONG!$C$6:$AS$912,42,FALSE)+VLOOKUP(B420,GD_CHAM_CONG!$C$6:$AS$912,43,FALSE)</f>
        <v>0</v>
      </c>
      <c r="I420" s="306">
        <f>VLOOKUP(B420,GD_CHAM_CONG!$C$6:$AV$912,44,FALSE)+VLOOKUP(B420,GD_CHAM_CONG!$C$6:$AV$912,45,FALSE)+VLOOKUP(B420,GD_CHAM_CONG!$C$6:$AV$912,46,FALSE)</f>
        <v>0</v>
      </c>
      <c r="J420" s="306">
        <f>VLOOKUP(B420,GD_CHAM_CONG!$C$6:$AW$912,47,FALSE)</f>
        <v>0</v>
      </c>
      <c r="K420" s="306">
        <f>VLOOKUP(B420,GD_CHAM_CONG!$C$6:$AZ$912,47,FALSE)+VLOOKUP(B420,GD_CHAM_CONG!$C$6:$AZ$912,48,FALSE)</f>
        <v>0</v>
      </c>
      <c r="L420" s="306">
        <f>VLOOKUP(B420,GD_CHAM_CONG!$C$6:$BF$912,50,FALSE)+VLOOKUP(B420,GD_CHAM_CONG!$C$6:$BF$912,51,FALSE)+VLOOKUP(B420,GD_CHAM_CONG!$C$6:$BF$912,52,FALSE)+VLOOKUP(B420,GD_CHAM_CONG!$C$6:$BF$912,53,FALSE)+VLOOKUP(B420,GD_CHAM_CONG!$C$6:$BF$912,54,FALSE)</f>
        <v>0</v>
      </c>
      <c r="M420" s="307">
        <f>VLOOKUP(B420,GD_CHAM_CONG!$C$405:$BJ$695,60,FALSE)</f>
        <v>1</v>
      </c>
      <c r="N420" s="308">
        <f>VLOOKUP(B420,RPT_LNS_LUONG_CHE_DO!$B$5:$BA$976,52,FALSE)</f>
        <v>780000</v>
      </c>
      <c r="O420" s="308">
        <f>VLOOKUP(B420,RPT_LNS_LUONG_CHE_DO!$B$5:$CA$976,78,FALSE)</f>
        <v>0</v>
      </c>
      <c r="P420" s="324">
        <v>0</v>
      </c>
      <c r="Q420" s="324">
        <v>0</v>
      </c>
      <c r="R420" s="324">
        <v>0</v>
      </c>
      <c r="S420" s="308">
        <f t="shared" si="0"/>
        <v>780000</v>
      </c>
      <c r="T420" s="325">
        <v>0</v>
      </c>
      <c r="U420" s="325">
        <v>0</v>
      </c>
      <c r="V420" s="325">
        <v>0</v>
      </c>
      <c r="W420" s="310">
        <f>VLOOKUP(B420,RPT_DOAN_PHI!$B$5:$H$913,7,FALSE)</f>
        <v>7800</v>
      </c>
      <c r="X420" s="326">
        <v>0</v>
      </c>
      <c r="Y420" s="309">
        <f t="shared" si="1"/>
        <v>7800</v>
      </c>
      <c r="Z420" s="311">
        <f t="shared" si="2"/>
        <v>772200</v>
      </c>
      <c r="AA420" s="311"/>
      <c r="AB420" s="311"/>
      <c r="AC420" s="311">
        <f t="shared" si="3"/>
        <v>772200</v>
      </c>
    </row>
    <row r="421" spans="1:29" ht="17.25" customHeight="1">
      <c r="A421" s="302">
        <f t="shared" si="4"/>
        <v>416</v>
      </c>
      <c r="B421" s="303">
        <f>GD_LCD_HS_LNS!B419</f>
        <v>13769</v>
      </c>
      <c r="C421" s="303" t="str">
        <f>GD_LCD_HS_LNS!C419</f>
        <v>Nguyễn Thị Hồng Thu</v>
      </c>
      <c r="D421" s="303" t="str">
        <f>GD_LCD_HS_LNS!D419</f>
        <v>Nhân viên phục vụ hành khách</v>
      </c>
      <c r="E421" s="304"/>
      <c r="F421" s="305"/>
      <c r="G421" s="306">
        <f>VLOOKUP(B421,GD_CHAM_CONG!$C$6:$AN$912,38,FALSE)</f>
        <v>26</v>
      </c>
      <c r="H421" s="306">
        <f>VLOOKUP(B421,GD_CHAM_CONG!$C$6:$AS$912,39,FALSE)+VLOOKUP(B421,GD_CHAM_CONG!$C$6:$AS$912,40,FALSE)+VLOOKUP(B421,GD_CHAM_CONG!$C$6:$AS$912,41,FALSE)+VLOOKUP(B421,GD_CHAM_CONG!$C$6:$AS$912,42,FALSE)+VLOOKUP(B421,GD_CHAM_CONG!$C$6:$AS$912,43,FALSE)</f>
        <v>0</v>
      </c>
      <c r="I421" s="306">
        <f>VLOOKUP(B421,GD_CHAM_CONG!$C$6:$AV$912,44,FALSE)+VLOOKUP(B421,GD_CHAM_CONG!$C$6:$AV$912,45,FALSE)+VLOOKUP(B421,GD_CHAM_CONG!$C$6:$AV$912,46,FALSE)</f>
        <v>0</v>
      </c>
      <c r="J421" s="306">
        <f>VLOOKUP(B421,GD_CHAM_CONG!$C$6:$AW$912,47,FALSE)</f>
        <v>0</v>
      </c>
      <c r="K421" s="306">
        <f>VLOOKUP(B421,GD_CHAM_CONG!$C$6:$AZ$912,47,FALSE)+VLOOKUP(B421,GD_CHAM_CONG!$C$6:$AZ$912,48,FALSE)</f>
        <v>0</v>
      </c>
      <c r="L421" s="306">
        <f>VLOOKUP(B421,GD_CHAM_CONG!$C$6:$BF$912,50,FALSE)+VLOOKUP(B421,GD_CHAM_CONG!$C$6:$BF$912,51,FALSE)+VLOOKUP(B421,GD_CHAM_CONG!$C$6:$BF$912,52,FALSE)+VLOOKUP(B421,GD_CHAM_CONG!$C$6:$BF$912,53,FALSE)+VLOOKUP(B421,GD_CHAM_CONG!$C$6:$BF$912,54,FALSE)</f>
        <v>0</v>
      </c>
      <c r="M421" s="307">
        <f>VLOOKUP(B421,GD_CHAM_CONG!$C$405:$BJ$695,60,FALSE)</f>
        <v>1</v>
      </c>
      <c r="N421" s="308">
        <f>VLOOKUP(B421,RPT_LNS_LUONG_CHE_DO!$B$5:$BA$976,52,FALSE)</f>
        <v>780000</v>
      </c>
      <c r="O421" s="308">
        <f>VLOOKUP(B421,RPT_LNS_LUONG_CHE_DO!$B$5:$CA$976,78,FALSE)</f>
        <v>0</v>
      </c>
      <c r="P421" s="324">
        <v>0</v>
      </c>
      <c r="Q421" s="324">
        <v>0</v>
      </c>
      <c r="R421" s="324">
        <v>0</v>
      </c>
      <c r="S421" s="308">
        <f t="shared" si="0"/>
        <v>780000</v>
      </c>
      <c r="T421" s="325">
        <v>0</v>
      </c>
      <c r="U421" s="325">
        <v>0</v>
      </c>
      <c r="V421" s="325">
        <v>0</v>
      </c>
      <c r="W421" s="310">
        <f>VLOOKUP(B421,RPT_DOAN_PHI!$B$5:$H$913,7,FALSE)</f>
        <v>7800</v>
      </c>
      <c r="X421" s="326">
        <v>0</v>
      </c>
      <c r="Y421" s="309">
        <f t="shared" si="1"/>
        <v>7800</v>
      </c>
      <c r="Z421" s="311">
        <f t="shared" si="2"/>
        <v>772200</v>
      </c>
      <c r="AA421" s="311"/>
      <c r="AB421" s="311"/>
      <c r="AC421" s="311">
        <f t="shared" si="3"/>
        <v>772200</v>
      </c>
    </row>
    <row r="422" spans="1:29" s="357" customFormat="1" ht="17.25" customHeight="1">
      <c r="A422" s="344">
        <f t="shared" si="4"/>
        <v>417</v>
      </c>
      <c r="B422" s="345">
        <f>GD_LCD_HS_LNS!B420</f>
        <v>13770</v>
      </c>
      <c r="C422" s="345" t="str">
        <f>GD_LCD_HS_LNS!C420</f>
        <v>Nguyễn Thị Thanh Phương</v>
      </c>
      <c r="D422" s="345" t="str">
        <f>GD_LCD_HS_LNS!D420</f>
        <v>Nhân viên phục vụ hành khách</v>
      </c>
      <c r="E422" s="346"/>
      <c r="F422" s="347"/>
      <c r="G422" s="348">
        <f>VLOOKUP(B422,GD_CHAM_CONG!$C$6:$AN$912,38,FALSE)</f>
        <v>25</v>
      </c>
      <c r="H422" s="348">
        <f>VLOOKUP(B422,GD_CHAM_CONG!$C$6:$AS$912,39,FALSE)+VLOOKUP(B422,GD_CHAM_CONG!$C$6:$AS$912,40,FALSE)+VLOOKUP(B422,GD_CHAM_CONG!$C$6:$AS$912,41,FALSE)+VLOOKUP(B422,GD_CHAM_CONG!$C$6:$AS$912,42,FALSE)+VLOOKUP(B422,GD_CHAM_CONG!$C$6:$AS$912,43,FALSE)</f>
        <v>0</v>
      </c>
      <c r="I422" s="348">
        <f>VLOOKUP(B422,GD_CHAM_CONG!$C$6:$AV$912,44,FALSE)+VLOOKUP(B422,GD_CHAM_CONG!$C$6:$AV$912,45,FALSE)+VLOOKUP(B422,GD_CHAM_CONG!$C$6:$AV$912,46,FALSE)</f>
        <v>0</v>
      </c>
      <c r="J422" s="348">
        <f>VLOOKUP(B422,GD_CHAM_CONG!$C$6:$AW$912,47,FALSE)</f>
        <v>0</v>
      </c>
      <c r="K422" s="348">
        <f>VLOOKUP(B422,GD_CHAM_CONG!$C$6:$AZ$912,47,FALSE)+VLOOKUP(B422,GD_CHAM_CONG!$C$6:$AZ$912,48,FALSE)</f>
        <v>0</v>
      </c>
      <c r="L422" s="348">
        <f>VLOOKUP(B422,GD_CHAM_CONG!$C$6:$BF$912,50,FALSE)+VLOOKUP(B422,GD_CHAM_CONG!$C$6:$BF$912,51,FALSE)+VLOOKUP(B422,GD_CHAM_CONG!$C$6:$BF$912,52,FALSE)+VLOOKUP(B422,GD_CHAM_CONG!$C$6:$BF$912,53,FALSE)+VLOOKUP(B422,GD_CHAM_CONG!$C$6:$BF$912,54,FALSE)</f>
        <v>0</v>
      </c>
      <c r="M422" s="349">
        <f>VLOOKUP(B422,GD_CHAM_CONG!$C$405:$BJ$695,60,FALSE)</f>
        <v>1</v>
      </c>
      <c r="N422" s="350">
        <f>VLOOKUP(B422,RPT_LNS_LUONG_CHE_DO!$B$5:$BA$976,52,FALSE)</f>
        <v>750000</v>
      </c>
      <c r="O422" s="350">
        <f>VLOOKUP(B422,RPT_LNS_LUONG_CHE_DO!$B$5:$CA$976,78,FALSE)</f>
        <v>0</v>
      </c>
      <c r="P422" s="351">
        <v>0</v>
      </c>
      <c r="Q422" s="351">
        <v>0</v>
      </c>
      <c r="R422" s="351">
        <v>0</v>
      </c>
      <c r="S422" s="350">
        <f t="shared" si="0"/>
        <v>750000</v>
      </c>
      <c r="T422" s="352">
        <v>0</v>
      </c>
      <c r="U422" s="352">
        <v>0</v>
      </c>
      <c r="V422" s="352">
        <v>0</v>
      </c>
      <c r="W422" s="353">
        <f>VLOOKUP(B422,RPT_DOAN_PHI!$B$5:$H$913,7,FALSE)</f>
        <v>7500</v>
      </c>
      <c r="X422" s="354">
        <v>0</v>
      </c>
      <c r="Y422" s="355">
        <f t="shared" si="1"/>
        <v>7500</v>
      </c>
      <c r="Z422" s="356">
        <f t="shared" si="2"/>
        <v>742500</v>
      </c>
      <c r="AA422" s="356"/>
      <c r="AB422" s="356"/>
      <c r="AC422" s="356">
        <f t="shared" si="3"/>
        <v>742500</v>
      </c>
    </row>
    <row r="423" spans="1:29" ht="17.25" customHeight="1">
      <c r="A423" s="302">
        <f t="shared" si="4"/>
        <v>418</v>
      </c>
      <c r="B423" s="303">
        <f>GD_LCD_HS_LNS!B421</f>
        <v>13771</v>
      </c>
      <c r="C423" s="303" t="str">
        <f>GD_LCD_HS_LNS!C421</f>
        <v>Nguyễn Thị Thoa</v>
      </c>
      <c r="D423" s="303" t="str">
        <f>GD_LCD_HS_LNS!D421</f>
        <v>Nhân viên phục vụ hành khách</v>
      </c>
      <c r="E423" s="304"/>
      <c r="F423" s="305"/>
      <c r="G423" s="306">
        <f>VLOOKUP(B423,GD_CHAM_CONG!$C$6:$AN$912,38,FALSE)</f>
        <v>26</v>
      </c>
      <c r="H423" s="306">
        <f>VLOOKUP(B423,GD_CHAM_CONG!$C$6:$AS$912,39,FALSE)+VLOOKUP(B423,GD_CHAM_CONG!$C$6:$AS$912,40,FALSE)+VLOOKUP(B423,GD_CHAM_CONG!$C$6:$AS$912,41,FALSE)+VLOOKUP(B423,GD_CHAM_CONG!$C$6:$AS$912,42,FALSE)+VLOOKUP(B423,GD_CHAM_CONG!$C$6:$AS$912,43,FALSE)</f>
        <v>0</v>
      </c>
      <c r="I423" s="306">
        <f>VLOOKUP(B423,GD_CHAM_CONG!$C$6:$AV$912,44,FALSE)+VLOOKUP(B423,GD_CHAM_CONG!$C$6:$AV$912,45,FALSE)+VLOOKUP(B423,GD_CHAM_CONG!$C$6:$AV$912,46,FALSE)</f>
        <v>0</v>
      </c>
      <c r="J423" s="306">
        <f>VLOOKUP(B423,GD_CHAM_CONG!$C$6:$AW$912,47,FALSE)</f>
        <v>0</v>
      </c>
      <c r="K423" s="306">
        <f>VLOOKUP(B423,GD_CHAM_CONG!$C$6:$AZ$912,47,FALSE)+VLOOKUP(B423,GD_CHAM_CONG!$C$6:$AZ$912,48,FALSE)</f>
        <v>0</v>
      </c>
      <c r="L423" s="306">
        <f>VLOOKUP(B423,GD_CHAM_CONG!$C$6:$BF$912,50,FALSE)+VLOOKUP(B423,GD_CHAM_CONG!$C$6:$BF$912,51,FALSE)+VLOOKUP(B423,GD_CHAM_CONG!$C$6:$BF$912,52,FALSE)+VLOOKUP(B423,GD_CHAM_CONG!$C$6:$BF$912,53,FALSE)+VLOOKUP(B423,GD_CHAM_CONG!$C$6:$BF$912,54,FALSE)</f>
        <v>0</v>
      </c>
      <c r="M423" s="307">
        <f>VLOOKUP(B423,GD_CHAM_CONG!$C$405:$BJ$695,60,FALSE)</f>
        <v>1</v>
      </c>
      <c r="N423" s="308">
        <f>VLOOKUP(B423,RPT_LNS_LUONG_CHE_DO!$B$5:$BA$976,52,FALSE)</f>
        <v>780000</v>
      </c>
      <c r="O423" s="308">
        <f>VLOOKUP(B423,RPT_LNS_LUONG_CHE_DO!$B$5:$CA$976,78,FALSE)</f>
        <v>0</v>
      </c>
      <c r="P423" s="324">
        <v>0</v>
      </c>
      <c r="Q423" s="324">
        <v>0</v>
      </c>
      <c r="R423" s="324">
        <v>0</v>
      </c>
      <c r="S423" s="308">
        <f t="shared" si="0"/>
        <v>780000</v>
      </c>
      <c r="T423" s="325">
        <v>0</v>
      </c>
      <c r="U423" s="325">
        <v>0</v>
      </c>
      <c r="V423" s="325">
        <v>0</v>
      </c>
      <c r="W423" s="310">
        <f>VLOOKUP(B423,RPT_DOAN_PHI!$B$5:$H$913,7,FALSE)</f>
        <v>7800</v>
      </c>
      <c r="X423" s="326">
        <v>0</v>
      </c>
      <c r="Y423" s="309">
        <f t="shared" si="1"/>
        <v>7800</v>
      </c>
      <c r="Z423" s="311">
        <f t="shared" si="2"/>
        <v>772200</v>
      </c>
      <c r="AA423" s="311"/>
      <c r="AB423" s="311"/>
      <c r="AC423" s="311">
        <f t="shared" si="3"/>
        <v>772200</v>
      </c>
    </row>
    <row r="424" spans="1:29" ht="17.25" customHeight="1">
      <c r="A424" s="302">
        <f t="shared" si="4"/>
        <v>419</v>
      </c>
      <c r="B424" s="303">
        <f>GD_LCD_HS_LNS!B422</f>
        <v>13772</v>
      </c>
      <c r="C424" s="303" t="str">
        <f>GD_LCD_HS_LNS!C422</f>
        <v>Nguyễn Thị Thu Thủy</v>
      </c>
      <c r="D424" s="303" t="str">
        <f>GD_LCD_HS_LNS!D422</f>
        <v>Nhân viên phục vụ hành khách</v>
      </c>
      <c r="E424" s="304"/>
      <c r="F424" s="305"/>
      <c r="G424" s="306">
        <f>VLOOKUP(B424,GD_CHAM_CONG!$C$6:$AN$912,38,FALSE)</f>
        <v>26</v>
      </c>
      <c r="H424" s="306">
        <f>VLOOKUP(B424,GD_CHAM_CONG!$C$6:$AS$912,39,FALSE)+VLOOKUP(B424,GD_CHAM_CONG!$C$6:$AS$912,40,FALSE)+VLOOKUP(B424,GD_CHAM_CONG!$C$6:$AS$912,41,FALSE)+VLOOKUP(B424,GD_CHAM_CONG!$C$6:$AS$912,42,FALSE)+VLOOKUP(B424,GD_CHAM_CONG!$C$6:$AS$912,43,FALSE)</f>
        <v>0</v>
      </c>
      <c r="I424" s="306">
        <f>VLOOKUP(B424,GD_CHAM_CONG!$C$6:$AV$912,44,FALSE)+VLOOKUP(B424,GD_CHAM_CONG!$C$6:$AV$912,45,FALSE)+VLOOKUP(B424,GD_CHAM_CONG!$C$6:$AV$912,46,FALSE)</f>
        <v>0</v>
      </c>
      <c r="J424" s="306">
        <f>VLOOKUP(B424,GD_CHAM_CONG!$C$6:$AW$912,47,FALSE)</f>
        <v>0</v>
      </c>
      <c r="K424" s="306">
        <f>VLOOKUP(B424,GD_CHAM_CONG!$C$6:$AZ$912,47,FALSE)+VLOOKUP(B424,GD_CHAM_CONG!$C$6:$AZ$912,48,FALSE)</f>
        <v>0</v>
      </c>
      <c r="L424" s="306">
        <f>VLOOKUP(B424,GD_CHAM_CONG!$C$6:$BF$912,50,FALSE)+VLOOKUP(B424,GD_CHAM_CONG!$C$6:$BF$912,51,FALSE)+VLOOKUP(B424,GD_CHAM_CONG!$C$6:$BF$912,52,FALSE)+VLOOKUP(B424,GD_CHAM_CONG!$C$6:$BF$912,53,FALSE)+VLOOKUP(B424,GD_CHAM_CONG!$C$6:$BF$912,54,FALSE)</f>
        <v>0</v>
      </c>
      <c r="M424" s="307">
        <f>VLOOKUP(B424,GD_CHAM_CONG!$C$405:$BJ$695,60,FALSE)</f>
        <v>1</v>
      </c>
      <c r="N424" s="308">
        <f>VLOOKUP(B424,RPT_LNS_LUONG_CHE_DO!$B$5:$BA$976,52,FALSE)</f>
        <v>780000</v>
      </c>
      <c r="O424" s="308">
        <f>VLOOKUP(B424,RPT_LNS_LUONG_CHE_DO!$B$5:$CA$976,78,FALSE)</f>
        <v>0</v>
      </c>
      <c r="P424" s="324">
        <v>0</v>
      </c>
      <c r="Q424" s="324">
        <v>0</v>
      </c>
      <c r="R424" s="324">
        <v>0</v>
      </c>
      <c r="S424" s="308">
        <f t="shared" si="0"/>
        <v>780000</v>
      </c>
      <c r="T424" s="325">
        <v>0</v>
      </c>
      <c r="U424" s="325">
        <v>0</v>
      </c>
      <c r="V424" s="325">
        <v>0</v>
      </c>
      <c r="W424" s="310">
        <f>VLOOKUP(B424,RPT_DOAN_PHI!$B$5:$H$913,7,FALSE)</f>
        <v>7800</v>
      </c>
      <c r="X424" s="326">
        <v>0</v>
      </c>
      <c r="Y424" s="309">
        <f t="shared" si="1"/>
        <v>7800</v>
      </c>
      <c r="Z424" s="311">
        <f t="shared" si="2"/>
        <v>772200</v>
      </c>
      <c r="AA424" s="311"/>
      <c r="AB424" s="311"/>
      <c r="AC424" s="311">
        <f t="shared" si="3"/>
        <v>772200</v>
      </c>
    </row>
    <row r="425" spans="1:29" ht="17.25" customHeight="1">
      <c r="A425" s="302">
        <f t="shared" si="4"/>
        <v>420</v>
      </c>
      <c r="B425" s="303">
        <f>GD_LCD_HS_LNS!B423</f>
        <v>13773</v>
      </c>
      <c r="C425" s="303" t="str">
        <f>GD_LCD_HS_LNS!C423</f>
        <v>Nguyễn Thị Trang</v>
      </c>
      <c r="D425" s="303" t="str">
        <f>GD_LCD_HS_LNS!D423</f>
        <v>Nhân viên phục vụ hành khách</v>
      </c>
      <c r="E425" s="304"/>
      <c r="F425" s="305"/>
      <c r="G425" s="306">
        <f>VLOOKUP(B425,GD_CHAM_CONG!$C$6:$AN$912,38,FALSE)</f>
        <v>26</v>
      </c>
      <c r="H425" s="306">
        <f>VLOOKUP(B425,GD_CHAM_CONG!$C$6:$AS$912,39,FALSE)+VLOOKUP(B425,GD_CHAM_CONG!$C$6:$AS$912,40,FALSE)+VLOOKUP(B425,GD_CHAM_CONG!$C$6:$AS$912,41,FALSE)+VLOOKUP(B425,GD_CHAM_CONG!$C$6:$AS$912,42,FALSE)+VLOOKUP(B425,GD_CHAM_CONG!$C$6:$AS$912,43,FALSE)</f>
        <v>0</v>
      </c>
      <c r="I425" s="306">
        <f>VLOOKUP(B425,GD_CHAM_CONG!$C$6:$AV$912,44,FALSE)+VLOOKUP(B425,GD_CHAM_CONG!$C$6:$AV$912,45,FALSE)+VLOOKUP(B425,GD_CHAM_CONG!$C$6:$AV$912,46,FALSE)</f>
        <v>0</v>
      </c>
      <c r="J425" s="306">
        <f>VLOOKUP(B425,GD_CHAM_CONG!$C$6:$AW$912,47,FALSE)</f>
        <v>0</v>
      </c>
      <c r="K425" s="306">
        <f>VLOOKUP(B425,GD_CHAM_CONG!$C$6:$AZ$912,47,FALSE)+VLOOKUP(B425,GD_CHAM_CONG!$C$6:$AZ$912,48,FALSE)</f>
        <v>0</v>
      </c>
      <c r="L425" s="306">
        <f>VLOOKUP(B425,GD_CHAM_CONG!$C$6:$BF$912,50,FALSE)+VLOOKUP(B425,GD_CHAM_CONG!$C$6:$BF$912,51,FALSE)+VLOOKUP(B425,GD_CHAM_CONG!$C$6:$BF$912,52,FALSE)+VLOOKUP(B425,GD_CHAM_CONG!$C$6:$BF$912,53,FALSE)+VLOOKUP(B425,GD_CHAM_CONG!$C$6:$BF$912,54,FALSE)</f>
        <v>0</v>
      </c>
      <c r="M425" s="307">
        <f>VLOOKUP(B425,GD_CHAM_CONG!$C$405:$BJ$695,60,FALSE)</f>
        <v>1</v>
      </c>
      <c r="N425" s="308">
        <f>VLOOKUP(B425,RPT_LNS_LUONG_CHE_DO!$B$5:$BA$976,52,FALSE)</f>
        <v>780000</v>
      </c>
      <c r="O425" s="308">
        <f>VLOOKUP(B425,RPT_LNS_LUONG_CHE_DO!$B$5:$CA$976,78,FALSE)</f>
        <v>0</v>
      </c>
      <c r="P425" s="324">
        <v>0</v>
      </c>
      <c r="Q425" s="324">
        <v>0</v>
      </c>
      <c r="R425" s="324">
        <v>0</v>
      </c>
      <c r="S425" s="308">
        <f t="shared" si="0"/>
        <v>780000</v>
      </c>
      <c r="T425" s="325">
        <v>0</v>
      </c>
      <c r="U425" s="325">
        <v>0</v>
      </c>
      <c r="V425" s="325">
        <v>0</v>
      </c>
      <c r="W425" s="310">
        <f>VLOOKUP(B425,RPT_DOAN_PHI!$B$5:$H$913,7,FALSE)</f>
        <v>7800</v>
      </c>
      <c r="X425" s="326">
        <v>0</v>
      </c>
      <c r="Y425" s="309">
        <f t="shared" si="1"/>
        <v>7800</v>
      </c>
      <c r="Z425" s="311">
        <f t="shared" si="2"/>
        <v>772200</v>
      </c>
      <c r="AA425" s="311"/>
      <c r="AB425" s="311"/>
      <c r="AC425" s="311">
        <f t="shared" si="3"/>
        <v>772200</v>
      </c>
    </row>
    <row r="426" spans="1:29" ht="17.25" customHeight="1">
      <c r="A426" s="302">
        <f t="shared" si="4"/>
        <v>421</v>
      </c>
      <c r="B426" s="303">
        <f>GD_LCD_HS_LNS!B424</f>
        <v>13774</v>
      </c>
      <c r="C426" s="303" t="str">
        <f>GD_LCD_HS_LNS!C424</f>
        <v>Hoàng Thị Kiều Trang</v>
      </c>
      <c r="D426" s="303" t="str">
        <f>GD_LCD_HS_LNS!D424</f>
        <v>Nhân viên phục vụ hành khách</v>
      </c>
      <c r="E426" s="304"/>
      <c r="F426" s="305"/>
      <c r="G426" s="306">
        <f>VLOOKUP(B426,GD_CHAM_CONG!$C$6:$AN$912,38,FALSE)</f>
        <v>26</v>
      </c>
      <c r="H426" s="306">
        <f>VLOOKUP(B426,GD_CHAM_CONG!$C$6:$AS$912,39,FALSE)+VLOOKUP(B426,GD_CHAM_CONG!$C$6:$AS$912,40,FALSE)+VLOOKUP(B426,GD_CHAM_CONG!$C$6:$AS$912,41,FALSE)+VLOOKUP(B426,GD_CHAM_CONG!$C$6:$AS$912,42,FALSE)+VLOOKUP(B426,GD_CHAM_CONG!$C$6:$AS$912,43,FALSE)</f>
        <v>0</v>
      </c>
      <c r="I426" s="306">
        <f>VLOOKUP(B426,GD_CHAM_CONG!$C$6:$AV$912,44,FALSE)+VLOOKUP(B426,GD_CHAM_CONG!$C$6:$AV$912,45,FALSE)+VLOOKUP(B426,GD_CHAM_CONG!$C$6:$AV$912,46,FALSE)</f>
        <v>0</v>
      </c>
      <c r="J426" s="306">
        <f>VLOOKUP(B426,GD_CHAM_CONG!$C$6:$AW$912,47,FALSE)</f>
        <v>0</v>
      </c>
      <c r="K426" s="306">
        <f>VLOOKUP(B426,GD_CHAM_CONG!$C$6:$AZ$912,47,FALSE)+VLOOKUP(B426,GD_CHAM_CONG!$C$6:$AZ$912,48,FALSE)</f>
        <v>0</v>
      </c>
      <c r="L426" s="306">
        <f>VLOOKUP(B426,GD_CHAM_CONG!$C$6:$BF$912,50,FALSE)+VLOOKUP(B426,GD_CHAM_CONG!$C$6:$BF$912,51,FALSE)+VLOOKUP(B426,GD_CHAM_CONG!$C$6:$BF$912,52,FALSE)+VLOOKUP(B426,GD_CHAM_CONG!$C$6:$BF$912,53,FALSE)+VLOOKUP(B426,GD_CHAM_CONG!$C$6:$BF$912,54,FALSE)</f>
        <v>0</v>
      </c>
      <c r="M426" s="307">
        <f>VLOOKUP(B426,GD_CHAM_CONG!$C$405:$BJ$695,60,FALSE)</f>
        <v>1</v>
      </c>
      <c r="N426" s="308">
        <f>VLOOKUP(B426,RPT_LNS_LUONG_CHE_DO!$B$5:$BA$976,52,FALSE)</f>
        <v>780000</v>
      </c>
      <c r="O426" s="308">
        <f>VLOOKUP(B426,RPT_LNS_LUONG_CHE_DO!$B$5:$CA$976,78,FALSE)</f>
        <v>0</v>
      </c>
      <c r="P426" s="324">
        <v>0</v>
      </c>
      <c r="Q426" s="324">
        <v>0</v>
      </c>
      <c r="R426" s="324">
        <v>0</v>
      </c>
      <c r="S426" s="308">
        <f t="shared" si="0"/>
        <v>780000</v>
      </c>
      <c r="T426" s="325">
        <v>0</v>
      </c>
      <c r="U426" s="325">
        <v>0</v>
      </c>
      <c r="V426" s="325">
        <v>0</v>
      </c>
      <c r="W426" s="310">
        <f>VLOOKUP(B426,RPT_DOAN_PHI!$B$5:$H$913,7,FALSE)</f>
        <v>7800</v>
      </c>
      <c r="X426" s="326">
        <v>0</v>
      </c>
      <c r="Y426" s="309">
        <f t="shared" si="1"/>
        <v>7800</v>
      </c>
      <c r="Z426" s="311">
        <f t="shared" si="2"/>
        <v>772200</v>
      </c>
      <c r="AA426" s="311"/>
      <c r="AB426" s="311"/>
      <c r="AC426" s="311">
        <f t="shared" si="3"/>
        <v>772200</v>
      </c>
    </row>
    <row r="427" spans="1:29" ht="17.25" customHeight="1">
      <c r="A427" s="302">
        <f t="shared" si="4"/>
        <v>422</v>
      </c>
      <c r="B427" s="303">
        <f>GD_LCD_HS_LNS!B425</f>
        <v>13775</v>
      </c>
      <c r="C427" s="303" t="str">
        <f>GD_LCD_HS_LNS!C425</f>
        <v>Ngô Thị Thơm</v>
      </c>
      <c r="D427" s="303" t="str">
        <f>GD_LCD_HS_LNS!D425</f>
        <v>Nhân viên phục vụ hành khách</v>
      </c>
      <c r="E427" s="304"/>
      <c r="F427" s="305"/>
      <c r="G427" s="306">
        <f>VLOOKUP(B427,GD_CHAM_CONG!$C$6:$AN$912,38,FALSE)</f>
        <v>26</v>
      </c>
      <c r="H427" s="306">
        <f>VLOOKUP(B427,GD_CHAM_CONG!$C$6:$AS$912,39,FALSE)+VLOOKUP(B427,GD_CHAM_CONG!$C$6:$AS$912,40,FALSE)+VLOOKUP(B427,GD_CHAM_CONG!$C$6:$AS$912,41,FALSE)+VLOOKUP(B427,GD_CHAM_CONG!$C$6:$AS$912,42,FALSE)+VLOOKUP(B427,GD_CHAM_CONG!$C$6:$AS$912,43,FALSE)</f>
        <v>0</v>
      </c>
      <c r="I427" s="306">
        <f>VLOOKUP(B427,GD_CHAM_CONG!$C$6:$AV$912,44,FALSE)+VLOOKUP(B427,GD_CHAM_CONG!$C$6:$AV$912,45,FALSE)+VLOOKUP(B427,GD_CHAM_CONG!$C$6:$AV$912,46,FALSE)</f>
        <v>0</v>
      </c>
      <c r="J427" s="306">
        <f>VLOOKUP(B427,GD_CHAM_CONG!$C$6:$AW$912,47,FALSE)</f>
        <v>0</v>
      </c>
      <c r="K427" s="306">
        <f>VLOOKUP(B427,GD_CHAM_CONG!$C$6:$AZ$912,47,FALSE)+VLOOKUP(B427,GD_CHAM_CONG!$C$6:$AZ$912,48,FALSE)</f>
        <v>0</v>
      </c>
      <c r="L427" s="306">
        <f>VLOOKUP(B427,GD_CHAM_CONG!$C$6:$BF$912,50,FALSE)+VLOOKUP(B427,GD_CHAM_CONG!$C$6:$BF$912,51,FALSE)+VLOOKUP(B427,GD_CHAM_CONG!$C$6:$BF$912,52,FALSE)+VLOOKUP(B427,GD_CHAM_CONG!$C$6:$BF$912,53,FALSE)+VLOOKUP(B427,GD_CHAM_CONG!$C$6:$BF$912,54,FALSE)</f>
        <v>0</v>
      </c>
      <c r="M427" s="307">
        <f>VLOOKUP(B427,GD_CHAM_CONG!$C$405:$BJ$695,60,FALSE)</f>
        <v>1</v>
      </c>
      <c r="N427" s="308">
        <f>VLOOKUP(B427,RPT_LNS_LUONG_CHE_DO!$B$5:$BA$976,52,FALSE)</f>
        <v>780000</v>
      </c>
      <c r="O427" s="308">
        <f>VLOOKUP(B427,RPT_LNS_LUONG_CHE_DO!$B$5:$CA$976,78,FALSE)</f>
        <v>0</v>
      </c>
      <c r="P427" s="324">
        <v>0</v>
      </c>
      <c r="Q427" s="324">
        <v>0</v>
      </c>
      <c r="R427" s="324">
        <v>0</v>
      </c>
      <c r="S427" s="308">
        <f t="shared" si="0"/>
        <v>780000</v>
      </c>
      <c r="T427" s="325">
        <v>0</v>
      </c>
      <c r="U427" s="325">
        <v>0</v>
      </c>
      <c r="V427" s="325">
        <v>0</v>
      </c>
      <c r="W427" s="310">
        <f>VLOOKUP(B427,RPT_DOAN_PHI!$B$5:$H$913,7,FALSE)</f>
        <v>7800</v>
      </c>
      <c r="X427" s="326">
        <v>0</v>
      </c>
      <c r="Y427" s="309">
        <f t="shared" si="1"/>
        <v>7800</v>
      </c>
      <c r="Z427" s="311">
        <f t="shared" si="2"/>
        <v>772200</v>
      </c>
      <c r="AA427" s="311"/>
      <c r="AB427" s="311"/>
      <c r="AC427" s="311">
        <f t="shared" si="3"/>
        <v>772200</v>
      </c>
    </row>
    <row r="428" spans="1:29" ht="17.25" customHeight="1">
      <c r="A428" s="302">
        <f t="shared" si="4"/>
        <v>423</v>
      </c>
      <c r="B428" s="303">
        <f>GD_LCD_HS_LNS!B426</f>
        <v>13776</v>
      </c>
      <c r="C428" s="303" t="str">
        <f>GD_LCD_HS_LNS!C426</f>
        <v>Đặng Thị Thùy Dương</v>
      </c>
      <c r="D428" s="303" t="str">
        <f>GD_LCD_HS_LNS!D426</f>
        <v>Nhân viên phục vụ hành khách</v>
      </c>
      <c r="E428" s="304"/>
      <c r="F428" s="305"/>
      <c r="G428" s="306">
        <f>VLOOKUP(B428,GD_CHAM_CONG!$C$6:$AN$912,38,FALSE)</f>
        <v>26</v>
      </c>
      <c r="H428" s="306">
        <f>VLOOKUP(B428,GD_CHAM_CONG!$C$6:$AS$912,39,FALSE)+VLOOKUP(B428,GD_CHAM_CONG!$C$6:$AS$912,40,FALSE)+VLOOKUP(B428,GD_CHAM_CONG!$C$6:$AS$912,41,FALSE)+VLOOKUP(B428,GD_CHAM_CONG!$C$6:$AS$912,42,FALSE)+VLOOKUP(B428,GD_CHAM_CONG!$C$6:$AS$912,43,FALSE)</f>
        <v>0</v>
      </c>
      <c r="I428" s="306">
        <f>VLOOKUP(B428,GD_CHAM_CONG!$C$6:$AV$912,44,FALSE)+VLOOKUP(B428,GD_CHAM_CONG!$C$6:$AV$912,45,FALSE)+VLOOKUP(B428,GD_CHAM_CONG!$C$6:$AV$912,46,FALSE)</f>
        <v>0</v>
      </c>
      <c r="J428" s="306">
        <f>VLOOKUP(B428,GD_CHAM_CONG!$C$6:$AW$912,47,FALSE)</f>
        <v>0</v>
      </c>
      <c r="K428" s="306">
        <f>VLOOKUP(B428,GD_CHAM_CONG!$C$6:$AZ$912,47,FALSE)+VLOOKUP(B428,GD_CHAM_CONG!$C$6:$AZ$912,48,FALSE)</f>
        <v>0</v>
      </c>
      <c r="L428" s="306">
        <f>VLOOKUP(B428,GD_CHAM_CONG!$C$6:$BF$912,50,FALSE)+VLOOKUP(B428,GD_CHAM_CONG!$C$6:$BF$912,51,FALSE)+VLOOKUP(B428,GD_CHAM_CONG!$C$6:$BF$912,52,FALSE)+VLOOKUP(B428,GD_CHAM_CONG!$C$6:$BF$912,53,FALSE)+VLOOKUP(B428,GD_CHAM_CONG!$C$6:$BF$912,54,FALSE)</f>
        <v>0</v>
      </c>
      <c r="M428" s="307">
        <f>VLOOKUP(B428,GD_CHAM_CONG!$C$405:$BJ$695,60,FALSE)</f>
        <v>1</v>
      </c>
      <c r="N428" s="308">
        <f>VLOOKUP(B428,RPT_LNS_LUONG_CHE_DO!$B$5:$BA$976,52,FALSE)</f>
        <v>780000</v>
      </c>
      <c r="O428" s="308">
        <f>VLOOKUP(B428,RPT_LNS_LUONG_CHE_DO!$B$5:$CA$976,78,FALSE)</f>
        <v>0</v>
      </c>
      <c r="P428" s="324">
        <v>0</v>
      </c>
      <c r="Q428" s="324">
        <v>0</v>
      </c>
      <c r="R428" s="324">
        <v>0</v>
      </c>
      <c r="S428" s="308">
        <f t="shared" si="0"/>
        <v>780000</v>
      </c>
      <c r="T428" s="325">
        <v>0</v>
      </c>
      <c r="U428" s="325">
        <v>0</v>
      </c>
      <c r="V428" s="325">
        <v>0</v>
      </c>
      <c r="W428" s="310">
        <f>VLOOKUP(B428,RPT_DOAN_PHI!$B$5:$H$913,7,FALSE)</f>
        <v>7800</v>
      </c>
      <c r="X428" s="326">
        <v>0</v>
      </c>
      <c r="Y428" s="309">
        <f t="shared" si="1"/>
        <v>7800</v>
      </c>
      <c r="Z428" s="311">
        <f t="shared" si="2"/>
        <v>772200</v>
      </c>
      <c r="AA428" s="311"/>
      <c r="AB428" s="311"/>
      <c r="AC428" s="311">
        <f t="shared" si="3"/>
        <v>772200</v>
      </c>
    </row>
    <row r="429" spans="1:29" ht="17.25" customHeight="1">
      <c r="A429" s="302">
        <f t="shared" si="4"/>
        <v>424</v>
      </c>
      <c r="B429" s="303">
        <f>GD_LCD_HS_LNS!B427</f>
        <v>13778</v>
      </c>
      <c r="C429" s="303" t="str">
        <f>GD_LCD_HS_LNS!C427</f>
        <v>Nguyễn Phương Cương</v>
      </c>
      <c r="D429" s="303" t="str">
        <f>GD_LCD_HS_LNS!D427</f>
        <v>Nhân viên phục vụ hành khách</v>
      </c>
      <c r="E429" s="304"/>
      <c r="F429" s="305"/>
      <c r="G429" s="306">
        <f>VLOOKUP(B429,GD_CHAM_CONG!$C$6:$AN$912,38,FALSE)</f>
        <v>26</v>
      </c>
      <c r="H429" s="306">
        <f>VLOOKUP(B429,GD_CHAM_CONG!$C$6:$AS$912,39,FALSE)+VLOOKUP(B429,GD_CHAM_CONG!$C$6:$AS$912,40,FALSE)+VLOOKUP(B429,GD_CHAM_CONG!$C$6:$AS$912,41,FALSE)+VLOOKUP(B429,GD_CHAM_CONG!$C$6:$AS$912,42,FALSE)+VLOOKUP(B429,GD_CHAM_CONG!$C$6:$AS$912,43,FALSE)</f>
        <v>0</v>
      </c>
      <c r="I429" s="306">
        <f>VLOOKUP(B429,GD_CHAM_CONG!$C$6:$AV$912,44,FALSE)+VLOOKUP(B429,GD_CHAM_CONG!$C$6:$AV$912,45,FALSE)+VLOOKUP(B429,GD_CHAM_CONG!$C$6:$AV$912,46,FALSE)</f>
        <v>0</v>
      </c>
      <c r="J429" s="306">
        <f>VLOOKUP(B429,GD_CHAM_CONG!$C$6:$AW$912,47,FALSE)</f>
        <v>0</v>
      </c>
      <c r="K429" s="306">
        <f>VLOOKUP(B429,GD_CHAM_CONG!$C$6:$AZ$912,47,FALSE)+VLOOKUP(B429,GD_CHAM_CONG!$C$6:$AZ$912,48,FALSE)</f>
        <v>0</v>
      </c>
      <c r="L429" s="306">
        <f>VLOOKUP(B429,GD_CHAM_CONG!$C$6:$BF$912,50,FALSE)+VLOOKUP(B429,GD_CHAM_CONG!$C$6:$BF$912,51,FALSE)+VLOOKUP(B429,GD_CHAM_CONG!$C$6:$BF$912,52,FALSE)+VLOOKUP(B429,GD_CHAM_CONG!$C$6:$BF$912,53,FALSE)+VLOOKUP(B429,GD_CHAM_CONG!$C$6:$BF$912,54,FALSE)</f>
        <v>0</v>
      </c>
      <c r="M429" s="307">
        <f>VLOOKUP(B429,GD_CHAM_CONG!$C$405:$BJ$695,60,FALSE)</f>
        <v>1</v>
      </c>
      <c r="N429" s="308">
        <f>VLOOKUP(B429,RPT_LNS_LUONG_CHE_DO!$B$5:$BA$976,52,FALSE)</f>
        <v>780000</v>
      </c>
      <c r="O429" s="308">
        <f>VLOOKUP(B429,RPT_LNS_LUONG_CHE_DO!$B$5:$CA$976,78,FALSE)</f>
        <v>0</v>
      </c>
      <c r="P429" s="324">
        <v>0</v>
      </c>
      <c r="Q429" s="324">
        <v>0</v>
      </c>
      <c r="R429" s="324">
        <v>0</v>
      </c>
      <c r="S429" s="308">
        <f t="shared" si="0"/>
        <v>780000</v>
      </c>
      <c r="T429" s="325">
        <v>0</v>
      </c>
      <c r="U429" s="325">
        <v>0</v>
      </c>
      <c r="V429" s="325">
        <v>0</v>
      </c>
      <c r="W429" s="310">
        <f>VLOOKUP(B429,RPT_DOAN_PHI!$B$5:$H$913,7,FALSE)</f>
        <v>7800</v>
      </c>
      <c r="X429" s="326">
        <v>0</v>
      </c>
      <c r="Y429" s="309">
        <f t="shared" si="1"/>
        <v>7800</v>
      </c>
      <c r="Z429" s="311">
        <f t="shared" si="2"/>
        <v>772200</v>
      </c>
      <c r="AA429" s="311"/>
      <c r="AB429" s="311"/>
      <c r="AC429" s="311">
        <f t="shared" si="3"/>
        <v>772200</v>
      </c>
    </row>
    <row r="430" spans="1:29" ht="17.25" customHeight="1">
      <c r="A430" s="302">
        <f t="shared" si="4"/>
        <v>425</v>
      </c>
      <c r="B430" s="303">
        <f>GD_LCD_HS_LNS!B428</f>
        <v>13779</v>
      </c>
      <c r="C430" s="303" t="str">
        <f>GD_LCD_HS_LNS!C428</f>
        <v>Lê Hoàng Gia</v>
      </c>
      <c r="D430" s="303" t="str">
        <f>GD_LCD_HS_LNS!D428</f>
        <v>Nhân viên phục vụ hành khách</v>
      </c>
      <c r="E430" s="304"/>
      <c r="F430" s="305"/>
      <c r="G430" s="306">
        <f>VLOOKUP(B430,GD_CHAM_CONG!$C$6:$AN$912,38,FALSE)</f>
        <v>26</v>
      </c>
      <c r="H430" s="306">
        <f>VLOOKUP(B430,GD_CHAM_CONG!$C$6:$AS$912,39,FALSE)+VLOOKUP(B430,GD_CHAM_CONG!$C$6:$AS$912,40,FALSE)+VLOOKUP(B430,GD_CHAM_CONG!$C$6:$AS$912,41,FALSE)+VLOOKUP(B430,GD_CHAM_CONG!$C$6:$AS$912,42,FALSE)+VLOOKUP(B430,GD_CHAM_CONG!$C$6:$AS$912,43,FALSE)</f>
        <v>0</v>
      </c>
      <c r="I430" s="306">
        <f>VLOOKUP(B430,GD_CHAM_CONG!$C$6:$AV$912,44,FALSE)+VLOOKUP(B430,GD_CHAM_CONG!$C$6:$AV$912,45,FALSE)+VLOOKUP(B430,GD_CHAM_CONG!$C$6:$AV$912,46,FALSE)</f>
        <v>0</v>
      </c>
      <c r="J430" s="306">
        <f>VLOOKUP(B430,GD_CHAM_CONG!$C$6:$AW$912,47,FALSE)</f>
        <v>0</v>
      </c>
      <c r="K430" s="306">
        <f>VLOOKUP(B430,GD_CHAM_CONG!$C$6:$AZ$912,47,FALSE)+VLOOKUP(B430,GD_CHAM_CONG!$C$6:$AZ$912,48,FALSE)</f>
        <v>0</v>
      </c>
      <c r="L430" s="306">
        <f>VLOOKUP(B430,GD_CHAM_CONG!$C$6:$BF$912,50,FALSE)+VLOOKUP(B430,GD_CHAM_CONG!$C$6:$BF$912,51,FALSE)+VLOOKUP(B430,GD_CHAM_CONG!$C$6:$BF$912,52,FALSE)+VLOOKUP(B430,GD_CHAM_CONG!$C$6:$BF$912,53,FALSE)+VLOOKUP(B430,GD_CHAM_CONG!$C$6:$BF$912,54,FALSE)</f>
        <v>0</v>
      </c>
      <c r="M430" s="307">
        <f>VLOOKUP(B430,GD_CHAM_CONG!$C$405:$BJ$695,60,FALSE)</f>
        <v>1</v>
      </c>
      <c r="N430" s="308">
        <f>VLOOKUP(B430,RPT_LNS_LUONG_CHE_DO!$B$5:$BA$976,52,FALSE)</f>
        <v>780000</v>
      </c>
      <c r="O430" s="308">
        <f>VLOOKUP(B430,RPT_LNS_LUONG_CHE_DO!$B$5:$CA$976,78,FALSE)</f>
        <v>0</v>
      </c>
      <c r="P430" s="324">
        <v>0</v>
      </c>
      <c r="Q430" s="324">
        <v>0</v>
      </c>
      <c r="R430" s="324">
        <v>0</v>
      </c>
      <c r="S430" s="308">
        <f t="shared" si="0"/>
        <v>780000</v>
      </c>
      <c r="T430" s="325">
        <v>0</v>
      </c>
      <c r="U430" s="325">
        <v>0</v>
      </c>
      <c r="V430" s="325">
        <v>0</v>
      </c>
      <c r="W430" s="310">
        <f>VLOOKUP(B430,RPT_DOAN_PHI!$B$5:$H$913,7,FALSE)</f>
        <v>7800</v>
      </c>
      <c r="X430" s="326">
        <v>0</v>
      </c>
      <c r="Y430" s="309">
        <f t="shared" si="1"/>
        <v>7800</v>
      </c>
      <c r="Z430" s="311">
        <f t="shared" si="2"/>
        <v>772200</v>
      </c>
      <c r="AA430" s="311"/>
      <c r="AB430" s="311"/>
      <c r="AC430" s="311">
        <f t="shared" si="3"/>
        <v>772200</v>
      </c>
    </row>
    <row r="431" spans="1:29" ht="17.25" customHeight="1">
      <c r="A431" s="302">
        <f t="shared" si="4"/>
        <v>426</v>
      </c>
      <c r="B431" s="303">
        <f>GD_LCD_HS_LNS!B429</f>
        <v>13780</v>
      </c>
      <c r="C431" s="303" t="str">
        <f>GD_LCD_HS_LNS!C429</f>
        <v>Nguyễn Quang Hà Sơn</v>
      </c>
      <c r="D431" s="303" t="str">
        <f>GD_LCD_HS_LNS!D429</f>
        <v>Nhân viên phục vụ hành khách</v>
      </c>
      <c r="E431" s="304"/>
      <c r="F431" s="305"/>
      <c r="G431" s="306">
        <f>VLOOKUP(B431,GD_CHAM_CONG!$C$6:$AN$912,38,FALSE)</f>
        <v>26</v>
      </c>
      <c r="H431" s="306">
        <f>VLOOKUP(B431,GD_CHAM_CONG!$C$6:$AS$912,39,FALSE)+VLOOKUP(B431,GD_CHAM_CONG!$C$6:$AS$912,40,FALSE)+VLOOKUP(B431,GD_CHAM_CONG!$C$6:$AS$912,41,FALSE)+VLOOKUP(B431,GD_CHAM_CONG!$C$6:$AS$912,42,FALSE)+VLOOKUP(B431,GD_CHAM_CONG!$C$6:$AS$912,43,FALSE)</f>
        <v>0</v>
      </c>
      <c r="I431" s="306">
        <f>VLOOKUP(B431,GD_CHAM_CONG!$C$6:$AV$912,44,FALSE)+VLOOKUP(B431,GD_CHAM_CONG!$C$6:$AV$912,45,FALSE)+VLOOKUP(B431,GD_CHAM_CONG!$C$6:$AV$912,46,FALSE)</f>
        <v>0</v>
      </c>
      <c r="J431" s="306">
        <f>VLOOKUP(B431,GD_CHAM_CONG!$C$6:$AW$912,47,FALSE)</f>
        <v>0</v>
      </c>
      <c r="K431" s="306">
        <f>VLOOKUP(B431,GD_CHAM_CONG!$C$6:$AZ$912,47,FALSE)+VLOOKUP(B431,GD_CHAM_CONG!$C$6:$AZ$912,48,FALSE)</f>
        <v>0</v>
      </c>
      <c r="L431" s="306">
        <f>VLOOKUP(B431,GD_CHAM_CONG!$C$6:$BF$912,50,FALSE)+VLOOKUP(B431,GD_CHAM_CONG!$C$6:$BF$912,51,FALSE)+VLOOKUP(B431,GD_CHAM_CONG!$C$6:$BF$912,52,FALSE)+VLOOKUP(B431,GD_CHAM_CONG!$C$6:$BF$912,53,FALSE)+VLOOKUP(B431,GD_CHAM_CONG!$C$6:$BF$912,54,FALSE)</f>
        <v>0</v>
      </c>
      <c r="M431" s="307">
        <f>VLOOKUP(B431,GD_CHAM_CONG!$C$405:$BJ$695,60,FALSE)</f>
        <v>1</v>
      </c>
      <c r="N431" s="308">
        <f>VLOOKUP(B431,RPT_LNS_LUONG_CHE_DO!$B$5:$BA$976,52,FALSE)</f>
        <v>780000</v>
      </c>
      <c r="O431" s="308">
        <f>VLOOKUP(B431,RPT_LNS_LUONG_CHE_DO!$B$5:$CA$976,78,FALSE)</f>
        <v>0</v>
      </c>
      <c r="P431" s="324">
        <v>0</v>
      </c>
      <c r="Q431" s="324">
        <v>0</v>
      </c>
      <c r="R431" s="324">
        <v>0</v>
      </c>
      <c r="S431" s="308">
        <f t="shared" si="0"/>
        <v>780000</v>
      </c>
      <c r="T431" s="325">
        <v>0</v>
      </c>
      <c r="U431" s="325">
        <v>0</v>
      </c>
      <c r="V431" s="325">
        <v>0</v>
      </c>
      <c r="W431" s="310">
        <f>VLOOKUP(B431,RPT_DOAN_PHI!$B$5:$H$913,7,FALSE)</f>
        <v>7800</v>
      </c>
      <c r="X431" s="326">
        <v>0</v>
      </c>
      <c r="Y431" s="309">
        <f t="shared" si="1"/>
        <v>7800</v>
      </c>
      <c r="Z431" s="311">
        <f t="shared" si="2"/>
        <v>772200</v>
      </c>
      <c r="AA431" s="311"/>
      <c r="AB431" s="311"/>
      <c r="AC431" s="311">
        <f t="shared" si="3"/>
        <v>772200</v>
      </c>
    </row>
    <row r="432" spans="1:29" ht="17.25" customHeight="1">
      <c r="A432" s="302">
        <f t="shared" si="4"/>
        <v>427</v>
      </c>
      <c r="B432" s="303">
        <f>GD_LCD_HS_LNS!B430</f>
        <v>13781</v>
      </c>
      <c r="C432" s="303" t="str">
        <f>GD_LCD_HS_LNS!C430</f>
        <v>Bùi Anh Tuấn</v>
      </c>
      <c r="D432" s="303" t="str">
        <f>GD_LCD_HS_LNS!D430</f>
        <v>Nhân viên phục vụ hành khách</v>
      </c>
      <c r="E432" s="304"/>
      <c r="F432" s="305"/>
      <c r="G432" s="306">
        <f>VLOOKUP(B432,GD_CHAM_CONG!$C$6:$AN$912,38,FALSE)</f>
        <v>26</v>
      </c>
      <c r="H432" s="306">
        <f>VLOOKUP(B432,GD_CHAM_CONG!$C$6:$AS$912,39,FALSE)+VLOOKUP(B432,GD_CHAM_CONG!$C$6:$AS$912,40,FALSE)+VLOOKUP(B432,GD_CHAM_CONG!$C$6:$AS$912,41,FALSE)+VLOOKUP(B432,GD_CHAM_CONG!$C$6:$AS$912,42,FALSE)+VLOOKUP(B432,GD_CHAM_CONG!$C$6:$AS$912,43,FALSE)</f>
        <v>0</v>
      </c>
      <c r="I432" s="306">
        <f>VLOOKUP(B432,GD_CHAM_CONG!$C$6:$AV$912,44,FALSE)+VLOOKUP(B432,GD_CHAM_CONG!$C$6:$AV$912,45,FALSE)+VLOOKUP(B432,GD_CHAM_CONG!$C$6:$AV$912,46,FALSE)</f>
        <v>0</v>
      </c>
      <c r="J432" s="306">
        <f>VLOOKUP(B432,GD_CHAM_CONG!$C$6:$AW$912,47,FALSE)</f>
        <v>0</v>
      </c>
      <c r="K432" s="306">
        <f>VLOOKUP(B432,GD_CHAM_CONG!$C$6:$AZ$912,47,FALSE)+VLOOKUP(B432,GD_CHAM_CONG!$C$6:$AZ$912,48,FALSE)</f>
        <v>0</v>
      </c>
      <c r="L432" s="306">
        <f>VLOOKUP(B432,GD_CHAM_CONG!$C$6:$BF$912,50,FALSE)+VLOOKUP(B432,GD_CHAM_CONG!$C$6:$BF$912,51,FALSE)+VLOOKUP(B432,GD_CHAM_CONG!$C$6:$BF$912,52,FALSE)+VLOOKUP(B432,GD_CHAM_CONG!$C$6:$BF$912,53,FALSE)+VLOOKUP(B432,GD_CHAM_CONG!$C$6:$BF$912,54,FALSE)</f>
        <v>0</v>
      </c>
      <c r="M432" s="307">
        <f>VLOOKUP(B432,GD_CHAM_CONG!$C$405:$BJ$695,60,FALSE)</f>
        <v>1</v>
      </c>
      <c r="N432" s="308">
        <f>VLOOKUP(B432,RPT_LNS_LUONG_CHE_DO!$B$5:$BA$976,52,FALSE)</f>
        <v>780000</v>
      </c>
      <c r="O432" s="308">
        <f>VLOOKUP(B432,RPT_LNS_LUONG_CHE_DO!$B$5:$CA$976,78,FALSE)</f>
        <v>0</v>
      </c>
      <c r="P432" s="324">
        <v>0</v>
      </c>
      <c r="Q432" s="324">
        <v>0</v>
      </c>
      <c r="R432" s="324">
        <v>0</v>
      </c>
      <c r="S432" s="308">
        <f t="shared" si="0"/>
        <v>780000</v>
      </c>
      <c r="T432" s="325">
        <v>0</v>
      </c>
      <c r="U432" s="325">
        <v>0</v>
      </c>
      <c r="V432" s="325">
        <v>0</v>
      </c>
      <c r="W432" s="310">
        <f>VLOOKUP(B432,RPT_DOAN_PHI!$B$5:$H$913,7,FALSE)</f>
        <v>7800</v>
      </c>
      <c r="X432" s="326">
        <v>0</v>
      </c>
      <c r="Y432" s="309">
        <f t="shared" si="1"/>
        <v>7800</v>
      </c>
      <c r="Z432" s="311">
        <f t="shared" si="2"/>
        <v>772200</v>
      </c>
      <c r="AA432" s="311"/>
      <c r="AB432" s="311"/>
      <c r="AC432" s="311">
        <f t="shared" si="3"/>
        <v>772200</v>
      </c>
    </row>
    <row r="433" spans="1:29" ht="17.25" customHeight="1">
      <c r="A433" s="302">
        <f t="shared" si="4"/>
        <v>428</v>
      </c>
      <c r="B433" s="303">
        <f>GD_LCD_HS_LNS!B431</f>
        <v>13782</v>
      </c>
      <c r="C433" s="303" t="str">
        <f>GD_LCD_HS_LNS!C431</f>
        <v>Hoàng Thanh Tùng</v>
      </c>
      <c r="D433" s="303" t="str">
        <f>GD_LCD_HS_LNS!D431</f>
        <v>Nhân viên phục vụ hành khách</v>
      </c>
      <c r="E433" s="304"/>
      <c r="F433" s="305"/>
      <c r="G433" s="306">
        <f>VLOOKUP(B433,GD_CHAM_CONG!$C$6:$AN$912,38,FALSE)</f>
        <v>26</v>
      </c>
      <c r="H433" s="306">
        <f>VLOOKUP(B433,GD_CHAM_CONG!$C$6:$AS$912,39,FALSE)+VLOOKUP(B433,GD_CHAM_CONG!$C$6:$AS$912,40,FALSE)+VLOOKUP(B433,GD_CHAM_CONG!$C$6:$AS$912,41,FALSE)+VLOOKUP(B433,GD_CHAM_CONG!$C$6:$AS$912,42,FALSE)+VLOOKUP(B433,GD_CHAM_CONG!$C$6:$AS$912,43,FALSE)</f>
        <v>0</v>
      </c>
      <c r="I433" s="306">
        <f>VLOOKUP(B433,GD_CHAM_CONG!$C$6:$AV$912,44,FALSE)+VLOOKUP(B433,GD_CHAM_CONG!$C$6:$AV$912,45,FALSE)+VLOOKUP(B433,GD_CHAM_CONG!$C$6:$AV$912,46,FALSE)</f>
        <v>0</v>
      </c>
      <c r="J433" s="306">
        <f>VLOOKUP(B433,GD_CHAM_CONG!$C$6:$AW$912,47,FALSE)</f>
        <v>0</v>
      </c>
      <c r="K433" s="306">
        <f>VLOOKUP(B433,GD_CHAM_CONG!$C$6:$AZ$912,47,FALSE)+VLOOKUP(B433,GD_CHAM_CONG!$C$6:$AZ$912,48,FALSE)</f>
        <v>0</v>
      </c>
      <c r="L433" s="306">
        <f>VLOOKUP(B433,GD_CHAM_CONG!$C$6:$BF$912,50,FALSE)+VLOOKUP(B433,GD_CHAM_CONG!$C$6:$BF$912,51,FALSE)+VLOOKUP(B433,GD_CHAM_CONG!$C$6:$BF$912,52,FALSE)+VLOOKUP(B433,GD_CHAM_CONG!$C$6:$BF$912,53,FALSE)+VLOOKUP(B433,GD_CHAM_CONG!$C$6:$BF$912,54,FALSE)</f>
        <v>0</v>
      </c>
      <c r="M433" s="307">
        <f>VLOOKUP(B433,GD_CHAM_CONG!$C$405:$BJ$695,60,FALSE)</f>
        <v>1</v>
      </c>
      <c r="N433" s="308">
        <f>VLOOKUP(B433,RPT_LNS_LUONG_CHE_DO!$B$5:$BA$976,52,FALSE)</f>
        <v>780000</v>
      </c>
      <c r="O433" s="308">
        <f>VLOOKUP(B433,RPT_LNS_LUONG_CHE_DO!$B$5:$CA$976,78,FALSE)</f>
        <v>0</v>
      </c>
      <c r="P433" s="324">
        <v>0</v>
      </c>
      <c r="Q433" s="324">
        <v>0</v>
      </c>
      <c r="R433" s="324">
        <v>0</v>
      </c>
      <c r="S433" s="308">
        <f t="shared" si="0"/>
        <v>780000</v>
      </c>
      <c r="T433" s="325">
        <v>0</v>
      </c>
      <c r="U433" s="325">
        <v>0</v>
      </c>
      <c r="V433" s="325">
        <v>0</v>
      </c>
      <c r="W433" s="310">
        <f>VLOOKUP(B433,RPT_DOAN_PHI!$B$5:$H$913,7,FALSE)</f>
        <v>7800</v>
      </c>
      <c r="X433" s="326">
        <v>0</v>
      </c>
      <c r="Y433" s="309">
        <f t="shared" si="1"/>
        <v>7800</v>
      </c>
      <c r="Z433" s="311">
        <f t="shared" si="2"/>
        <v>772200</v>
      </c>
      <c r="AA433" s="311"/>
      <c r="AB433" s="311"/>
      <c r="AC433" s="311">
        <f t="shared" si="3"/>
        <v>772200</v>
      </c>
    </row>
    <row r="434" spans="1:29" ht="17.25" customHeight="1">
      <c r="A434" s="302">
        <f t="shared" si="4"/>
        <v>429</v>
      </c>
      <c r="B434" s="303">
        <f>GD_LCD_HS_LNS!B432</f>
        <v>13784</v>
      </c>
      <c r="C434" s="303" t="str">
        <f>GD_LCD_HS_LNS!C432</f>
        <v>Đoàn Duy Anh</v>
      </c>
      <c r="D434" s="303" t="str">
        <f>GD_LCD_HS_LNS!D432</f>
        <v>Nhân viên phục vụ hành khách</v>
      </c>
      <c r="E434" s="304"/>
      <c r="F434" s="305"/>
      <c r="G434" s="306">
        <f>VLOOKUP(B434,GD_CHAM_CONG!$C$6:$AN$912,38,FALSE)</f>
        <v>26</v>
      </c>
      <c r="H434" s="306">
        <f>VLOOKUP(B434,GD_CHAM_CONG!$C$6:$AS$912,39,FALSE)+VLOOKUP(B434,GD_CHAM_CONG!$C$6:$AS$912,40,FALSE)+VLOOKUP(B434,GD_CHAM_CONG!$C$6:$AS$912,41,FALSE)+VLOOKUP(B434,GD_CHAM_CONG!$C$6:$AS$912,42,FALSE)+VLOOKUP(B434,GD_CHAM_CONG!$C$6:$AS$912,43,FALSE)</f>
        <v>0</v>
      </c>
      <c r="I434" s="306">
        <f>VLOOKUP(B434,GD_CHAM_CONG!$C$6:$AV$912,44,FALSE)+VLOOKUP(B434,GD_CHAM_CONG!$C$6:$AV$912,45,FALSE)+VLOOKUP(B434,GD_CHAM_CONG!$C$6:$AV$912,46,FALSE)</f>
        <v>0</v>
      </c>
      <c r="J434" s="306">
        <f>VLOOKUP(B434,GD_CHAM_CONG!$C$6:$AW$912,47,FALSE)</f>
        <v>0</v>
      </c>
      <c r="K434" s="306">
        <f>VLOOKUP(B434,GD_CHAM_CONG!$C$6:$AZ$912,47,FALSE)+VLOOKUP(B434,GD_CHAM_CONG!$C$6:$AZ$912,48,FALSE)</f>
        <v>0</v>
      </c>
      <c r="L434" s="306">
        <f>VLOOKUP(B434,GD_CHAM_CONG!$C$6:$BF$912,50,FALSE)+VLOOKUP(B434,GD_CHAM_CONG!$C$6:$BF$912,51,FALSE)+VLOOKUP(B434,GD_CHAM_CONG!$C$6:$BF$912,52,FALSE)+VLOOKUP(B434,GD_CHAM_CONG!$C$6:$BF$912,53,FALSE)+VLOOKUP(B434,GD_CHAM_CONG!$C$6:$BF$912,54,FALSE)</f>
        <v>0</v>
      </c>
      <c r="M434" s="307">
        <f>VLOOKUP(B434,GD_CHAM_CONG!$C$405:$BJ$695,60,FALSE)</f>
        <v>1</v>
      </c>
      <c r="N434" s="308">
        <f>VLOOKUP(B434,RPT_LNS_LUONG_CHE_DO!$B$5:$BA$976,52,FALSE)</f>
        <v>780000</v>
      </c>
      <c r="O434" s="308">
        <f>VLOOKUP(B434,RPT_LNS_LUONG_CHE_DO!$B$5:$CA$976,78,FALSE)</f>
        <v>0</v>
      </c>
      <c r="P434" s="324">
        <v>0</v>
      </c>
      <c r="Q434" s="324">
        <v>0</v>
      </c>
      <c r="R434" s="324">
        <v>0</v>
      </c>
      <c r="S434" s="308">
        <f t="shared" si="0"/>
        <v>780000</v>
      </c>
      <c r="T434" s="325">
        <v>0</v>
      </c>
      <c r="U434" s="325">
        <v>0</v>
      </c>
      <c r="V434" s="325">
        <v>0</v>
      </c>
      <c r="W434" s="310">
        <f>VLOOKUP(B434,RPT_DOAN_PHI!$B$5:$H$913,7,FALSE)</f>
        <v>7800</v>
      </c>
      <c r="X434" s="326">
        <v>0</v>
      </c>
      <c r="Y434" s="309">
        <f t="shared" si="1"/>
        <v>7800</v>
      </c>
      <c r="Z434" s="311">
        <f t="shared" si="2"/>
        <v>772200</v>
      </c>
      <c r="AA434" s="311"/>
      <c r="AB434" s="311"/>
      <c r="AC434" s="311">
        <f t="shared" si="3"/>
        <v>772200</v>
      </c>
    </row>
    <row r="435" spans="1:29" s="357" customFormat="1" ht="17.25" customHeight="1">
      <c r="A435" s="344">
        <f t="shared" si="4"/>
        <v>430</v>
      </c>
      <c r="B435" s="345">
        <f>GD_LCD_HS_LNS!B433</f>
        <v>13795</v>
      </c>
      <c r="C435" s="345" t="str">
        <f>GD_LCD_HS_LNS!C433</f>
        <v>Đặng Thị Huệ</v>
      </c>
      <c r="D435" s="345" t="str">
        <f>GD_LCD_HS_LNS!D433</f>
        <v>Nhân viên phục vụ hành khách</v>
      </c>
      <c r="E435" s="346"/>
      <c r="F435" s="347"/>
      <c r="G435" s="348">
        <f>VLOOKUP(B435,GD_CHAM_CONG!$C$6:$AN$912,38,FALSE)</f>
        <v>6</v>
      </c>
      <c r="H435" s="348">
        <f>VLOOKUP(B435,GD_CHAM_CONG!$C$6:$AS$912,39,FALSE)+VLOOKUP(B435,GD_CHAM_CONG!$C$6:$AS$912,40,FALSE)+VLOOKUP(B435,GD_CHAM_CONG!$C$6:$AS$912,41,FALSE)+VLOOKUP(B435,GD_CHAM_CONG!$C$6:$AS$912,42,FALSE)+VLOOKUP(B435,GD_CHAM_CONG!$C$6:$AS$912,43,FALSE)</f>
        <v>0</v>
      </c>
      <c r="I435" s="348">
        <f>VLOOKUP(B435,GD_CHAM_CONG!$C$6:$AV$912,44,FALSE)+VLOOKUP(B435,GD_CHAM_CONG!$C$6:$AV$912,45,FALSE)+VLOOKUP(B435,GD_CHAM_CONG!$C$6:$AV$912,46,FALSE)</f>
        <v>0</v>
      </c>
      <c r="J435" s="348">
        <f>VLOOKUP(B435,GD_CHAM_CONG!$C$6:$AW$912,47,FALSE)</f>
        <v>0</v>
      </c>
      <c r="K435" s="348">
        <f>VLOOKUP(B435,GD_CHAM_CONG!$C$6:$AZ$912,47,FALSE)+VLOOKUP(B435,GD_CHAM_CONG!$C$6:$AZ$912,48,FALSE)</f>
        <v>0</v>
      </c>
      <c r="L435" s="348">
        <f>VLOOKUP(B435,GD_CHAM_CONG!$C$6:$BF$912,50,FALSE)+VLOOKUP(B435,GD_CHAM_CONG!$C$6:$BF$912,51,FALSE)+VLOOKUP(B435,GD_CHAM_CONG!$C$6:$BF$912,52,FALSE)+VLOOKUP(B435,GD_CHAM_CONG!$C$6:$BF$912,53,FALSE)+VLOOKUP(B435,GD_CHAM_CONG!$C$6:$BF$912,54,FALSE)</f>
        <v>0</v>
      </c>
      <c r="M435" s="349">
        <f>VLOOKUP(B435,GD_CHAM_CONG!$C$405:$BJ$695,60,FALSE)</f>
        <v>1</v>
      </c>
      <c r="N435" s="350">
        <f>VLOOKUP(B435,RPT_LNS_LUONG_CHE_DO!$B$5:$BA$976,52,FALSE)</f>
        <v>180000</v>
      </c>
      <c r="O435" s="350">
        <f>VLOOKUP(B435,RPT_LNS_LUONG_CHE_DO!$B$5:$CA$976,78,FALSE)</f>
        <v>0</v>
      </c>
      <c r="P435" s="351">
        <v>0</v>
      </c>
      <c r="Q435" s="351">
        <v>0</v>
      </c>
      <c r="R435" s="351">
        <v>0</v>
      </c>
      <c r="S435" s="350">
        <f t="shared" si="0"/>
        <v>180000</v>
      </c>
      <c r="T435" s="352">
        <v>0</v>
      </c>
      <c r="U435" s="352">
        <v>0</v>
      </c>
      <c r="V435" s="352">
        <v>0</v>
      </c>
      <c r="W435" s="353">
        <f>VLOOKUP(B435,RPT_DOAN_PHI!$B$5:$H$913,7,FALSE)</f>
        <v>1800</v>
      </c>
      <c r="X435" s="354">
        <v>0</v>
      </c>
      <c r="Y435" s="355">
        <f t="shared" si="1"/>
        <v>1800</v>
      </c>
      <c r="Z435" s="356">
        <f t="shared" si="2"/>
        <v>178200</v>
      </c>
      <c r="AA435" s="356"/>
      <c r="AB435" s="356"/>
      <c r="AC435" s="356">
        <f t="shared" si="3"/>
        <v>178200</v>
      </c>
    </row>
    <row r="436" spans="1:29" ht="17.25" customHeight="1">
      <c r="A436" s="302">
        <f t="shared" si="4"/>
        <v>431</v>
      </c>
      <c r="B436" s="303">
        <f>GD_LCD_HS_LNS!B434</f>
        <v>13715</v>
      </c>
      <c r="C436" s="303" t="str">
        <f>GD_LCD_HS_LNS!C434</f>
        <v>Vũ Anh Đức</v>
      </c>
      <c r="D436" s="303" t="str">
        <f>GD_LCD_HS_LNS!D434</f>
        <v>Nhân viên Bốc xếp</v>
      </c>
      <c r="E436" s="304"/>
      <c r="F436" s="305"/>
      <c r="G436" s="306">
        <f>VLOOKUP(B436,GD_CHAM_CONG!$C$6:$AN$912,38,FALSE)</f>
        <v>26</v>
      </c>
      <c r="H436" s="306">
        <f>VLOOKUP(B436,GD_CHAM_CONG!$C$6:$AS$912,39,FALSE)+VLOOKUP(B436,GD_CHAM_CONG!$C$6:$AS$912,40,FALSE)+VLOOKUP(B436,GD_CHAM_CONG!$C$6:$AS$912,41,FALSE)+VLOOKUP(B436,GD_CHAM_CONG!$C$6:$AS$912,42,FALSE)+VLOOKUP(B436,GD_CHAM_CONG!$C$6:$AS$912,43,FALSE)</f>
        <v>0</v>
      </c>
      <c r="I436" s="306">
        <f>VLOOKUP(B436,GD_CHAM_CONG!$C$6:$AV$912,44,FALSE)+VLOOKUP(B436,GD_CHAM_CONG!$C$6:$AV$912,45,FALSE)+VLOOKUP(B436,GD_CHAM_CONG!$C$6:$AV$912,46,FALSE)</f>
        <v>0</v>
      </c>
      <c r="J436" s="306">
        <f>VLOOKUP(B436,GD_CHAM_CONG!$C$6:$AW$912,47,FALSE)</f>
        <v>0</v>
      </c>
      <c r="K436" s="306">
        <f>VLOOKUP(B436,GD_CHAM_CONG!$C$6:$AZ$912,47,FALSE)+VLOOKUP(B436,GD_CHAM_CONG!$C$6:$AZ$912,48,FALSE)</f>
        <v>0</v>
      </c>
      <c r="L436" s="306">
        <f>VLOOKUP(B436,GD_CHAM_CONG!$C$6:$BF$912,50,FALSE)+VLOOKUP(B436,GD_CHAM_CONG!$C$6:$BF$912,51,FALSE)+VLOOKUP(B436,GD_CHAM_CONG!$C$6:$BF$912,52,FALSE)+VLOOKUP(B436,GD_CHAM_CONG!$C$6:$BF$912,53,FALSE)+VLOOKUP(B436,GD_CHAM_CONG!$C$6:$BF$912,54,FALSE)</f>
        <v>0</v>
      </c>
      <c r="M436" s="307">
        <f>VLOOKUP(B436,GD_CHAM_CONG!$C$405:$BJ$695,60,FALSE)</f>
        <v>1</v>
      </c>
      <c r="N436" s="308">
        <f>VLOOKUP(B436,RPT_LNS_LUONG_CHE_DO!$B$5:$BA$976,52,FALSE)</f>
        <v>780000</v>
      </c>
      <c r="O436" s="308">
        <f>VLOOKUP(B436,RPT_LNS_LUONG_CHE_DO!$B$5:$CA$976,78,FALSE)</f>
        <v>0</v>
      </c>
      <c r="P436" s="324">
        <v>0</v>
      </c>
      <c r="Q436" s="324">
        <v>0</v>
      </c>
      <c r="R436" s="324">
        <v>0</v>
      </c>
      <c r="S436" s="308">
        <f t="shared" si="0"/>
        <v>780000</v>
      </c>
      <c r="T436" s="325">
        <v>0</v>
      </c>
      <c r="U436" s="325">
        <v>0</v>
      </c>
      <c r="V436" s="325">
        <v>0</v>
      </c>
      <c r="W436" s="310">
        <f>VLOOKUP(B436,RPT_DOAN_PHI!$B$5:$H$913,7,FALSE)</f>
        <v>7800</v>
      </c>
      <c r="X436" s="326">
        <v>0</v>
      </c>
      <c r="Y436" s="309">
        <f t="shared" si="1"/>
        <v>7800</v>
      </c>
      <c r="Z436" s="311">
        <f t="shared" si="2"/>
        <v>772200</v>
      </c>
      <c r="AA436" s="311"/>
      <c r="AB436" s="311"/>
      <c r="AC436" s="311">
        <f t="shared" si="3"/>
        <v>772200</v>
      </c>
    </row>
    <row r="437" spans="1:29" ht="17.25" customHeight="1">
      <c r="A437" s="302">
        <f t="shared" si="4"/>
        <v>432</v>
      </c>
      <c r="B437" s="303">
        <f>GD_LCD_HS_LNS!B435</f>
        <v>13716</v>
      </c>
      <c r="C437" s="303" t="str">
        <f>GD_LCD_HS_LNS!C435</f>
        <v>Ngô Văn Minh</v>
      </c>
      <c r="D437" s="303" t="str">
        <f>GD_LCD_HS_LNS!D435</f>
        <v>Nhân viên Bốc xếp</v>
      </c>
      <c r="E437" s="304"/>
      <c r="F437" s="305"/>
      <c r="G437" s="306">
        <f>VLOOKUP(B437,GD_CHAM_CONG!$C$6:$AN$912,38,FALSE)</f>
        <v>26</v>
      </c>
      <c r="H437" s="306">
        <f>VLOOKUP(B437,GD_CHAM_CONG!$C$6:$AS$912,39,FALSE)+VLOOKUP(B437,GD_CHAM_CONG!$C$6:$AS$912,40,FALSE)+VLOOKUP(B437,GD_CHAM_CONG!$C$6:$AS$912,41,FALSE)+VLOOKUP(B437,GD_CHAM_CONG!$C$6:$AS$912,42,FALSE)+VLOOKUP(B437,GD_CHAM_CONG!$C$6:$AS$912,43,FALSE)</f>
        <v>0</v>
      </c>
      <c r="I437" s="306">
        <f>VLOOKUP(B437,GD_CHAM_CONG!$C$6:$AV$912,44,FALSE)+VLOOKUP(B437,GD_CHAM_CONG!$C$6:$AV$912,45,FALSE)+VLOOKUP(B437,GD_CHAM_CONG!$C$6:$AV$912,46,FALSE)</f>
        <v>0</v>
      </c>
      <c r="J437" s="306">
        <f>VLOOKUP(B437,GD_CHAM_CONG!$C$6:$AW$912,47,FALSE)</f>
        <v>0</v>
      </c>
      <c r="K437" s="306">
        <f>VLOOKUP(B437,GD_CHAM_CONG!$C$6:$AZ$912,47,FALSE)+VLOOKUP(B437,GD_CHAM_CONG!$C$6:$AZ$912,48,FALSE)</f>
        <v>0</v>
      </c>
      <c r="L437" s="306">
        <f>VLOOKUP(B437,GD_CHAM_CONG!$C$6:$BF$912,50,FALSE)+VLOOKUP(B437,GD_CHAM_CONG!$C$6:$BF$912,51,FALSE)+VLOOKUP(B437,GD_CHAM_CONG!$C$6:$BF$912,52,FALSE)+VLOOKUP(B437,GD_CHAM_CONG!$C$6:$BF$912,53,FALSE)+VLOOKUP(B437,GD_CHAM_CONG!$C$6:$BF$912,54,FALSE)</f>
        <v>0</v>
      </c>
      <c r="M437" s="307">
        <f>VLOOKUP(B437,GD_CHAM_CONG!$C$405:$BJ$695,60,FALSE)</f>
        <v>1</v>
      </c>
      <c r="N437" s="308">
        <f>VLOOKUP(B437,RPT_LNS_LUONG_CHE_DO!$B$5:$BA$976,52,FALSE)</f>
        <v>780000</v>
      </c>
      <c r="O437" s="308">
        <f>VLOOKUP(B437,RPT_LNS_LUONG_CHE_DO!$B$5:$CA$976,78,FALSE)</f>
        <v>0</v>
      </c>
      <c r="P437" s="324">
        <v>0</v>
      </c>
      <c r="Q437" s="324">
        <v>0</v>
      </c>
      <c r="R437" s="324">
        <v>0</v>
      </c>
      <c r="S437" s="308">
        <f t="shared" si="0"/>
        <v>780000</v>
      </c>
      <c r="T437" s="325">
        <v>0</v>
      </c>
      <c r="U437" s="325">
        <v>0</v>
      </c>
      <c r="V437" s="325">
        <v>0</v>
      </c>
      <c r="W437" s="310">
        <f>VLOOKUP(B437,RPT_DOAN_PHI!$B$5:$H$913,7,FALSE)</f>
        <v>7800</v>
      </c>
      <c r="X437" s="326">
        <v>0</v>
      </c>
      <c r="Y437" s="309">
        <f t="shared" si="1"/>
        <v>7800</v>
      </c>
      <c r="Z437" s="311">
        <f t="shared" si="2"/>
        <v>772200</v>
      </c>
      <c r="AA437" s="311"/>
      <c r="AB437" s="311"/>
      <c r="AC437" s="311">
        <f t="shared" si="3"/>
        <v>772200</v>
      </c>
    </row>
    <row r="438" spans="1:29" ht="17.25" customHeight="1">
      <c r="A438" s="302">
        <f t="shared" si="4"/>
        <v>433</v>
      </c>
      <c r="B438" s="303">
        <f>GD_LCD_HS_LNS!B436</f>
        <v>13717</v>
      </c>
      <c r="C438" s="303" t="str">
        <f>GD_LCD_HS_LNS!C436</f>
        <v>Nguyễn Xuân Thành</v>
      </c>
      <c r="D438" s="303" t="str">
        <f>GD_LCD_HS_LNS!D436</f>
        <v>Nhân viên Bốc xếp</v>
      </c>
      <c r="E438" s="304"/>
      <c r="F438" s="305"/>
      <c r="G438" s="306">
        <f>VLOOKUP(B438,GD_CHAM_CONG!$C$6:$AN$912,38,FALSE)</f>
        <v>26</v>
      </c>
      <c r="H438" s="306">
        <f>VLOOKUP(B438,GD_CHAM_CONG!$C$6:$AS$912,39,FALSE)+VLOOKUP(B438,GD_CHAM_CONG!$C$6:$AS$912,40,FALSE)+VLOOKUP(B438,GD_CHAM_CONG!$C$6:$AS$912,41,FALSE)+VLOOKUP(B438,GD_CHAM_CONG!$C$6:$AS$912,42,FALSE)+VLOOKUP(B438,GD_CHAM_CONG!$C$6:$AS$912,43,FALSE)</f>
        <v>0</v>
      </c>
      <c r="I438" s="306">
        <f>VLOOKUP(B438,GD_CHAM_CONG!$C$6:$AV$912,44,FALSE)+VLOOKUP(B438,GD_CHAM_CONG!$C$6:$AV$912,45,FALSE)+VLOOKUP(B438,GD_CHAM_CONG!$C$6:$AV$912,46,FALSE)</f>
        <v>0</v>
      </c>
      <c r="J438" s="306">
        <f>VLOOKUP(B438,GD_CHAM_CONG!$C$6:$AW$912,47,FALSE)</f>
        <v>0</v>
      </c>
      <c r="K438" s="306">
        <f>VLOOKUP(B438,GD_CHAM_CONG!$C$6:$AZ$912,47,FALSE)+VLOOKUP(B438,GD_CHAM_CONG!$C$6:$AZ$912,48,FALSE)</f>
        <v>0</v>
      </c>
      <c r="L438" s="306">
        <f>VLOOKUP(B438,GD_CHAM_CONG!$C$6:$BF$912,50,FALSE)+VLOOKUP(B438,GD_CHAM_CONG!$C$6:$BF$912,51,FALSE)+VLOOKUP(B438,GD_CHAM_CONG!$C$6:$BF$912,52,FALSE)+VLOOKUP(B438,GD_CHAM_CONG!$C$6:$BF$912,53,FALSE)+VLOOKUP(B438,GD_CHAM_CONG!$C$6:$BF$912,54,FALSE)</f>
        <v>0</v>
      </c>
      <c r="M438" s="307">
        <f>VLOOKUP(B438,GD_CHAM_CONG!$C$405:$BJ$695,60,FALSE)</f>
        <v>1</v>
      </c>
      <c r="N438" s="308">
        <f>VLOOKUP(B438,RPT_LNS_LUONG_CHE_DO!$B$5:$BA$976,52,FALSE)</f>
        <v>780000</v>
      </c>
      <c r="O438" s="308">
        <f>VLOOKUP(B438,RPT_LNS_LUONG_CHE_DO!$B$5:$CA$976,78,FALSE)</f>
        <v>0</v>
      </c>
      <c r="P438" s="324">
        <v>0</v>
      </c>
      <c r="Q438" s="324">
        <v>0</v>
      </c>
      <c r="R438" s="324">
        <v>0</v>
      </c>
      <c r="S438" s="308">
        <f t="shared" si="0"/>
        <v>780000</v>
      </c>
      <c r="T438" s="325">
        <v>0</v>
      </c>
      <c r="U438" s="325">
        <v>0</v>
      </c>
      <c r="V438" s="325">
        <v>0</v>
      </c>
      <c r="W438" s="310">
        <f>VLOOKUP(B438,RPT_DOAN_PHI!$B$5:$H$913,7,FALSE)</f>
        <v>7800</v>
      </c>
      <c r="X438" s="326">
        <v>0</v>
      </c>
      <c r="Y438" s="309">
        <f t="shared" si="1"/>
        <v>7800</v>
      </c>
      <c r="Z438" s="311">
        <f t="shared" si="2"/>
        <v>772200</v>
      </c>
      <c r="AA438" s="311"/>
      <c r="AB438" s="311"/>
      <c r="AC438" s="311">
        <f t="shared" si="3"/>
        <v>772200</v>
      </c>
    </row>
    <row r="439" spans="1:29" ht="17.25" customHeight="1">
      <c r="A439" s="302">
        <f t="shared" si="4"/>
        <v>434</v>
      </c>
      <c r="B439" s="303">
        <f>GD_LCD_HS_LNS!B437</f>
        <v>13718</v>
      </c>
      <c r="C439" s="303" t="str">
        <f>GD_LCD_HS_LNS!C437</f>
        <v>Nguyễn Khánh Duy</v>
      </c>
      <c r="D439" s="303" t="str">
        <f>GD_LCD_HS_LNS!D437</f>
        <v>Nhân viên Bốc xếp</v>
      </c>
      <c r="E439" s="304"/>
      <c r="F439" s="305"/>
      <c r="G439" s="306">
        <f>VLOOKUP(B439,GD_CHAM_CONG!$C$6:$AN$912,38,FALSE)</f>
        <v>26</v>
      </c>
      <c r="H439" s="306">
        <f>VLOOKUP(B439,GD_CHAM_CONG!$C$6:$AS$912,39,FALSE)+VLOOKUP(B439,GD_CHAM_CONG!$C$6:$AS$912,40,FALSE)+VLOOKUP(B439,GD_CHAM_CONG!$C$6:$AS$912,41,FALSE)+VLOOKUP(B439,GD_CHAM_CONG!$C$6:$AS$912,42,FALSE)+VLOOKUP(B439,GD_CHAM_CONG!$C$6:$AS$912,43,FALSE)</f>
        <v>0</v>
      </c>
      <c r="I439" s="306">
        <f>VLOOKUP(B439,GD_CHAM_CONG!$C$6:$AV$912,44,FALSE)+VLOOKUP(B439,GD_CHAM_CONG!$C$6:$AV$912,45,FALSE)+VLOOKUP(B439,GD_CHAM_CONG!$C$6:$AV$912,46,FALSE)</f>
        <v>0</v>
      </c>
      <c r="J439" s="306">
        <f>VLOOKUP(B439,GD_CHAM_CONG!$C$6:$AW$912,47,FALSE)</f>
        <v>0</v>
      </c>
      <c r="K439" s="306">
        <f>VLOOKUP(B439,GD_CHAM_CONG!$C$6:$AZ$912,47,FALSE)+VLOOKUP(B439,GD_CHAM_CONG!$C$6:$AZ$912,48,FALSE)</f>
        <v>0</v>
      </c>
      <c r="L439" s="306">
        <f>VLOOKUP(B439,GD_CHAM_CONG!$C$6:$BF$912,50,FALSE)+VLOOKUP(B439,GD_CHAM_CONG!$C$6:$BF$912,51,FALSE)+VLOOKUP(B439,GD_CHAM_CONG!$C$6:$BF$912,52,FALSE)+VLOOKUP(B439,GD_CHAM_CONG!$C$6:$BF$912,53,FALSE)+VLOOKUP(B439,GD_CHAM_CONG!$C$6:$BF$912,54,FALSE)</f>
        <v>0</v>
      </c>
      <c r="M439" s="307">
        <f>VLOOKUP(B439,GD_CHAM_CONG!$C$405:$BJ$695,60,FALSE)</f>
        <v>1</v>
      </c>
      <c r="N439" s="308">
        <f>VLOOKUP(B439,RPT_LNS_LUONG_CHE_DO!$B$5:$BA$976,52,FALSE)</f>
        <v>780000</v>
      </c>
      <c r="O439" s="308">
        <f>VLOOKUP(B439,RPT_LNS_LUONG_CHE_DO!$B$5:$CA$976,78,FALSE)</f>
        <v>0</v>
      </c>
      <c r="P439" s="324">
        <v>0</v>
      </c>
      <c r="Q439" s="324">
        <v>0</v>
      </c>
      <c r="R439" s="324">
        <v>0</v>
      </c>
      <c r="S439" s="308">
        <f t="shared" si="0"/>
        <v>780000</v>
      </c>
      <c r="T439" s="325">
        <v>0</v>
      </c>
      <c r="U439" s="325">
        <v>0</v>
      </c>
      <c r="V439" s="325">
        <v>0</v>
      </c>
      <c r="W439" s="310">
        <f>VLOOKUP(B439,RPT_DOAN_PHI!$B$5:$H$913,7,FALSE)</f>
        <v>7800</v>
      </c>
      <c r="X439" s="326">
        <v>0</v>
      </c>
      <c r="Y439" s="309">
        <f t="shared" si="1"/>
        <v>7800</v>
      </c>
      <c r="Z439" s="311">
        <f t="shared" si="2"/>
        <v>772200</v>
      </c>
      <c r="AA439" s="311"/>
      <c r="AB439" s="311"/>
      <c r="AC439" s="311">
        <f t="shared" si="3"/>
        <v>772200</v>
      </c>
    </row>
    <row r="440" spans="1:29" ht="17.25" customHeight="1">
      <c r="A440" s="302">
        <f t="shared" si="4"/>
        <v>435</v>
      </c>
      <c r="B440" s="303">
        <f>GD_LCD_HS_LNS!B438</f>
        <v>13719</v>
      </c>
      <c r="C440" s="303" t="str">
        <f>GD_LCD_HS_LNS!C438</f>
        <v>Nguyễn Quang Huy</v>
      </c>
      <c r="D440" s="303" t="str">
        <f>GD_LCD_HS_LNS!D438</f>
        <v>Nhân viên Bốc xếp</v>
      </c>
      <c r="E440" s="304"/>
      <c r="F440" s="305"/>
      <c r="G440" s="306">
        <f>VLOOKUP(B440,GD_CHAM_CONG!$C$6:$AN$912,38,FALSE)</f>
        <v>26</v>
      </c>
      <c r="H440" s="306">
        <f>VLOOKUP(B440,GD_CHAM_CONG!$C$6:$AS$912,39,FALSE)+VLOOKUP(B440,GD_CHAM_CONG!$C$6:$AS$912,40,FALSE)+VLOOKUP(B440,GD_CHAM_CONG!$C$6:$AS$912,41,FALSE)+VLOOKUP(B440,GD_CHAM_CONG!$C$6:$AS$912,42,FALSE)+VLOOKUP(B440,GD_CHAM_CONG!$C$6:$AS$912,43,FALSE)</f>
        <v>0</v>
      </c>
      <c r="I440" s="306">
        <f>VLOOKUP(B440,GD_CHAM_CONG!$C$6:$AV$912,44,FALSE)+VLOOKUP(B440,GD_CHAM_CONG!$C$6:$AV$912,45,FALSE)+VLOOKUP(B440,GD_CHAM_CONG!$C$6:$AV$912,46,FALSE)</f>
        <v>0</v>
      </c>
      <c r="J440" s="306">
        <f>VLOOKUP(B440,GD_CHAM_CONG!$C$6:$AW$912,47,FALSE)</f>
        <v>0</v>
      </c>
      <c r="K440" s="306">
        <f>VLOOKUP(B440,GD_CHAM_CONG!$C$6:$AZ$912,47,FALSE)+VLOOKUP(B440,GD_CHAM_CONG!$C$6:$AZ$912,48,FALSE)</f>
        <v>0</v>
      </c>
      <c r="L440" s="306">
        <f>VLOOKUP(B440,GD_CHAM_CONG!$C$6:$BF$912,50,FALSE)+VLOOKUP(B440,GD_CHAM_CONG!$C$6:$BF$912,51,FALSE)+VLOOKUP(B440,GD_CHAM_CONG!$C$6:$BF$912,52,FALSE)+VLOOKUP(B440,GD_CHAM_CONG!$C$6:$BF$912,53,FALSE)+VLOOKUP(B440,GD_CHAM_CONG!$C$6:$BF$912,54,FALSE)</f>
        <v>0</v>
      </c>
      <c r="M440" s="307">
        <f>VLOOKUP(B440,GD_CHAM_CONG!$C$405:$BJ$695,60,FALSE)</f>
        <v>1</v>
      </c>
      <c r="N440" s="308">
        <f>VLOOKUP(B440,RPT_LNS_LUONG_CHE_DO!$B$5:$BA$976,52,FALSE)</f>
        <v>780000</v>
      </c>
      <c r="O440" s="308">
        <f>VLOOKUP(B440,RPT_LNS_LUONG_CHE_DO!$B$5:$CA$976,78,FALSE)</f>
        <v>0</v>
      </c>
      <c r="P440" s="324">
        <v>0</v>
      </c>
      <c r="Q440" s="324">
        <v>0</v>
      </c>
      <c r="R440" s="324">
        <v>0</v>
      </c>
      <c r="S440" s="308">
        <f t="shared" si="0"/>
        <v>780000</v>
      </c>
      <c r="T440" s="325">
        <v>0</v>
      </c>
      <c r="U440" s="325">
        <v>0</v>
      </c>
      <c r="V440" s="325">
        <v>0</v>
      </c>
      <c r="W440" s="310">
        <f>VLOOKUP(B440,RPT_DOAN_PHI!$B$5:$H$913,7,FALSE)</f>
        <v>7800</v>
      </c>
      <c r="X440" s="326">
        <v>0</v>
      </c>
      <c r="Y440" s="309">
        <f t="shared" si="1"/>
        <v>7800</v>
      </c>
      <c r="Z440" s="311">
        <f t="shared" si="2"/>
        <v>772200</v>
      </c>
      <c r="AA440" s="311"/>
      <c r="AB440" s="311"/>
      <c r="AC440" s="311">
        <f t="shared" si="3"/>
        <v>772200</v>
      </c>
    </row>
    <row r="441" spans="1:29" ht="17.25" customHeight="1">
      <c r="A441" s="302">
        <f t="shared" si="4"/>
        <v>436</v>
      </c>
      <c r="B441" s="303">
        <f>GD_LCD_HS_LNS!B439</f>
        <v>13754</v>
      </c>
      <c r="C441" s="303" t="str">
        <f>GD_LCD_HS_LNS!C439</f>
        <v>Đinh Kiều Trang</v>
      </c>
      <c r="D441" s="303" t="str">
        <f>GD_LCD_HS_LNS!D439</f>
        <v>Nhân viên phục vụ hành khách</v>
      </c>
      <c r="E441" s="304"/>
      <c r="F441" s="305"/>
      <c r="G441" s="306">
        <f>VLOOKUP(B441,GD_CHAM_CONG!$C$6:$AN$912,38,FALSE)</f>
        <v>26</v>
      </c>
      <c r="H441" s="306">
        <f>VLOOKUP(B441,GD_CHAM_CONG!$C$6:$AS$912,39,FALSE)+VLOOKUP(B441,GD_CHAM_CONG!$C$6:$AS$912,40,FALSE)+VLOOKUP(B441,GD_CHAM_CONG!$C$6:$AS$912,41,FALSE)+VLOOKUP(B441,GD_CHAM_CONG!$C$6:$AS$912,42,FALSE)+VLOOKUP(B441,GD_CHAM_CONG!$C$6:$AS$912,43,FALSE)</f>
        <v>0</v>
      </c>
      <c r="I441" s="306">
        <f>VLOOKUP(B441,GD_CHAM_CONG!$C$6:$AV$912,44,FALSE)+VLOOKUP(B441,GD_CHAM_CONG!$C$6:$AV$912,45,FALSE)+VLOOKUP(B441,GD_CHAM_CONG!$C$6:$AV$912,46,FALSE)</f>
        <v>0</v>
      </c>
      <c r="J441" s="306">
        <f>VLOOKUP(B441,GD_CHAM_CONG!$C$6:$AW$912,47,FALSE)</f>
        <v>0</v>
      </c>
      <c r="K441" s="306">
        <f>VLOOKUP(B441,GD_CHAM_CONG!$C$6:$AZ$912,47,FALSE)+VLOOKUP(B441,GD_CHAM_CONG!$C$6:$AZ$912,48,FALSE)</f>
        <v>0</v>
      </c>
      <c r="L441" s="306">
        <f>VLOOKUP(B441,GD_CHAM_CONG!$C$6:$BF$912,50,FALSE)+VLOOKUP(B441,GD_CHAM_CONG!$C$6:$BF$912,51,FALSE)+VLOOKUP(B441,GD_CHAM_CONG!$C$6:$BF$912,52,FALSE)+VLOOKUP(B441,GD_CHAM_CONG!$C$6:$BF$912,53,FALSE)+VLOOKUP(B441,GD_CHAM_CONG!$C$6:$BF$912,54,FALSE)</f>
        <v>0</v>
      </c>
      <c r="M441" s="307">
        <f>VLOOKUP(B441,GD_CHAM_CONG!$C$405:$BJ$695,60,FALSE)</f>
        <v>1</v>
      </c>
      <c r="N441" s="308">
        <f>VLOOKUP(B441,RPT_LNS_LUONG_CHE_DO!$B$5:$BA$976,52,FALSE)</f>
        <v>780000</v>
      </c>
      <c r="O441" s="308">
        <f>VLOOKUP(B441,RPT_LNS_LUONG_CHE_DO!$B$5:$CA$976,78,FALSE)</f>
        <v>0</v>
      </c>
      <c r="P441" s="324">
        <v>0</v>
      </c>
      <c r="Q441" s="324">
        <v>0</v>
      </c>
      <c r="R441" s="324">
        <v>0</v>
      </c>
      <c r="S441" s="308">
        <f t="shared" si="0"/>
        <v>780000</v>
      </c>
      <c r="T441" s="325">
        <v>0</v>
      </c>
      <c r="U441" s="325">
        <v>0</v>
      </c>
      <c r="V441" s="325">
        <v>0</v>
      </c>
      <c r="W441" s="310">
        <f>VLOOKUP(B441,RPT_DOAN_PHI!$B$5:$H$913,7,FALSE)</f>
        <v>7800</v>
      </c>
      <c r="X441" s="326">
        <v>0</v>
      </c>
      <c r="Y441" s="309">
        <f t="shared" si="1"/>
        <v>7800</v>
      </c>
      <c r="Z441" s="311">
        <f t="shared" si="2"/>
        <v>772200</v>
      </c>
      <c r="AA441" s="311"/>
      <c r="AB441" s="311"/>
      <c r="AC441" s="311">
        <f t="shared" si="3"/>
        <v>772200</v>
      </c>
    </row>
    <row r="442" spans="1:29" s="357" customFormat="1" ht="17.25" customHeight="1">
      <c r="A442" s="344">
        <f t="shared" si="4"/>
        <v>437</v>
      </c>
      <c r="B442" s="345">
        <f>GD_LCD_HS_LNS!B440</f>
        <v>13755</v>
      </c>
      <c r="C442" s="345" t="str">
        <f>GD_LCD_HS_LNS!C440</f>
        <v>Phạm Thị Diễm Hương</v>
      </c>
      <c r="D442" s="345" t="str">
        <f>GD_LCD_HS_LNS!D440</f>
        <v>Nhân viên phục vụ hành khách</v>
      </c>
      <c r="E442" s="346"/>
      <c r="F442" s="347"/>
      <c r="G442" s="348">
        <f>VLOOKUP(B442,GD_CHAM_CONG!$C$6:$AN$912,38,FALSE)</f>
        <v>6</v>
      </c>
      <c r="H442" s="348">
        <f>VLOOKUP(B442,GD_CHAM_CONG!$C$6:$AS$912,39,FALSE)+VLOOKUP(B442,GD_CHAM_CONG!$C$6:$AS$912,40,FALSE)+VLOOKUP(B442,GD_CHAM_CONG!$C$6:$AS$912,41,FALSE)+VLOOKUP(B442,GD_CHAM_CONG!$C$6:$AS$912,42,FALSE)+VLOOKUP(B442,GD_CHAM_CONG!$C$6:$AS$912,43,FALSE)</f>
        <v>0</v>
      </c>
      <c r="I442" s="348">
        <f>VLOOKUP(B442,GD_CHAM_CONG!$C$6:$AV$912,44,FALSE)+VLOOKUP(B442,GD_CHAM_CONG!$C$6:$AV$912,45,FALSE)+VLOOKUP(B442,GD_CHAM_CONG!$C$6:$AV$912,46,FALSE)</f>
        <v>0</v>
      </c>
      <c r="J442" s="348">
        <f>VLOOKUP(B442,GD_CHAM_CONG!$C$6:$AW$912,47,FALSE)</f>
        <v>0</v>
      </c>
      <c r="K442" s="348">
        <f>VLOOKUP(B442,GD_CHAM_CONG!$C$6:$AZ$912,47,FALSE)+VLOOKUP(B442,GD_CHAM_CONG!$C$6:$AZ$912,48,FALSE)</f>
        <v>0</v>
      </c>
      <c r="L442" s="348">
        <f>VLOOKUP(B442,GD_CHAM_CONG!$C$6:$BF$912,50,FALSE)+VLOOKUP(B442,GD_CHAM_CONG!$C$6:$BF$912,51,FALSE)+VLOOKUP(B442,GD_CHAM_CONG!$C$6:$BF$912,52,FALSE)+VLOOKUP(B442,GD_CHAM_CONG!$C$6:$BF$912,53,FALSE)+VLOOKUP(B442,GD_CHAM_CONG!$C$6:$BF$912,54,FALSE)</f>
        <v>0</v>
      </c>
      <c r="M442" s="349">
        <f>VLOOKUP(B442,GD_CHAM_CONG!$C$405:$BJ$695,60,FALSE)</f>
        <v>1</v>
      </c>
      <c r="N442" s="350">
        <f>VLOOKUP(B442,RPT_LNS_LUONG_CHE_DO!$B$5:$BA$976,52,FALSE)</f>
        <v>180000</v>
      </c>
      <c r="O442" s="350">
        <f>VLOOKUP(B442,RPT_LNS_LUONG_CHE_DO!$B$5:$CA$976,78,FALSE)</f>
        <v>0</v>
      </c>
      <c r="P442" s="351">
        <v>0</v>
      </c>
      <c r="Q442" s="351">
        <v>0</v>
      </c>
      <c r="R442" s="351">
        <v>0</v>
      </c>
      <c r="S442" s="350">
        <f t="shared" si="0"/>
        <v>180000</v>
      </c>
      <c r="T442" s="352">
        <v>0</v>
      </c>
      <c r="U442" s="352">
        <v>0</v>
      </c>
      <c r="V442" s="352">
        <v>0</v>
      </c>
      <c r="W442" s="353">
        <f>VLOOKUP(B442,RPT_DOAN_PHI!$B$5:$H$913,7,FALSE)</f>
        <v>1800</v>
      </c>
      <c r="X442" s="354">
        <v>0</v>
      </c>
      <c r="Y442" s="355">
        <f t="shared" si="1"/>
        <v>1800</v>
      </c>
      <c r="Z442" s="356">
        <f t="shared" si="2"/>
        <v>178200</v>
      </c>
      <c r="AA442" s="356"/>
      <c r="AB442" s="356"/>
      <c r="AC442" s="356">
        <f t="shared" si="3"/>
        <v>178200</v>
      </c>
    </row>
    <row r="443" spans="1:29" ht="17.25" customHeight="1">
      <c r="A443" s="302">
        <f t="shared" si="4"/>
        <v>438</v>
      </c>
      <c r="B443" s="303">
        <f>GD_LCD_HS_LNS!B441</f>
        <v>13756</v>
      </c>
      <c r="C443" s="303" t="str">
        <f>GD_LCD_HS_LNS!C441</f>
        <v>Nguyễn Thị Diệu Hoa</v>
      </c>
      <c r="D443" s="303" t="str">
        <f>GD_LCD_HS_LNS!D441</f>
        <v>Nhân viên phục vụ hành khách</v>
      </c>
      <c r="E443" s="304"/>
      <c r="F443" s="305"/>
      <c r="G443" s="306">
        <f>VLOOKUP(B443,GD_CHAM_CONG!$C$6:$AN$912,38,FALSE)</f>
        <v>26</v>
      </c>
      <c r="H443" s="306">
        <f>VLOOKUP(B443,GD_CHAM_CONG!$C$6:$AS$912,39,FALSE)+VLOOKUP(B443,GD_CHAM_CONG!$C$6:$AS$912,40,FALSE)+VLOOKUP(B443,GD_CHAM_CONG!$C$6:$AS$912,41,FALSE)+VLOOKUP(B443,GD_CHAM_CONG!$C$6:$AS$912,42,FALSE)+VLOOKUP(B443,GD_CHAM_CONG!$C$6:$AS$912,43,FALSE)</f>
        <v>0</v>
      </c>
      <c r="I443" s="306">
        <f>VLOOKUP(B443,GD_CHAM_CONG!$C$6:$AV$912,44,FALSE)+VLOOKUP(B443,GD_CHAM_CONG!$C$6:$AV$912,45,FALSE)+VLOOKUP(B443,GD_CHAM_CONG!$C$6:$AV$912,46,FALSE)</f>
        <v>0</v>
      </c>
      <c r="J443" s="306">
        <f>VLOOKUP(B443,GD_CHAM_CONG!$C$6:$AW$912,47,FALSE)</f>
        <v>0</v>
      </c>
      <c r="K443" s="306">
        <f>VLOOKUP(B443,GD_CHAM_CONG!$C$6:$AZ$912,47,FALSE)+VLOOKUP(B443,GD_CHAM_CONG!$C$6:$AZ$912,48,FALSE)</f>
        <v>0</v>
      </c>
      <c r="L443" s="306">
        <f>VLOOKUP(B443,GD_CHAM_CONG!$C$6:$BF$912,50,FALSE)+VLOOKUP(B443,GD_CHAM_CONG!$C$6:$BF$912,51,FALSE)+VLOOKUP(B443,GD_CHAM_CONG!$C$6:$BF$912,52,FALSE)+VLOOKUP(B443,GD_CHAM_CONG!$C$6:$BF$912,53,FALSE)+VLOOKUP(B443,GD_CHAM_CONG!$C$6:$BF$912,54,FALSE)</f>
        <v>0</v>
      </c>
      <c r="M443" s="307">
        <f>VLOOKUP(B443,GD_CHAM_CONG!$C$405:$BJ$695,60,FALSE)</f>
        <v>1</v>
      </c>
      <c r="N443" s="308">
        <f>VLOOKUP(B443,RPT_LNS_LUONG_CHE_DO!$B$5:$BA$976,52,FALSE)</f>
        <v>780000</v>
      </c>
      <c r="O443" s="308">
        <f>VLOOKUP(B443,RPT_LNS_LUONG_CHE_DO!$B$5:$CA$976,78,FALSE)</f>
        <v>0</v>
      </c>
      <c r="P443" s="324">
        <v>0</v>
      </c>
      <c r="Q443" s="324">
        <v>0</v>
      </c>
      <c r="R443" s="324">
        <v>0</v>
      </c>
      <c r="S443" s="308">
        <f t="shared" si="0"/>
        <v>780000</v>
      </c>
      <c r="T443" s="325">
        <v>0</v>
      </c>
      <c r="U443" s="325">
        <v>0</v>
      </c>
      <c r="V443" s="325">
        <v>0</v>
      </c>
      <c r="W443" s="310">
        <f>VLOOKUP(B443,RPT_DOAN_PHI!$B$5:$H$913,7,FALSE)</f>
        <v>7800</v>
      </c>
      <c r="X443" s="326">
        <v>0</v>
      </c>
      <c r="Y443" s="309">
        <f t="shared" si="1"/>
        <v>7800</v>
      </c>
      <c r="Z443" s="311">
        <f t="shared" si="2"/>
        <v>772200</v>
      </c>
      <c r="AA443" s="311"/>
      <c r="AB443" s="311"/>
      <c r="AC443" s="311">
        <f t="shared" si="3"/>
        <v>772200</v>
      </c>
    </row>
    <row r="444" spans="1:29" ht="17.25" customHeight="1">
      <c r="A444" s="302">
        <f t="shared" si="4"/>
        <v>439</v>
      </c>
      <c r="B444" s="303">
        <f>GD_LCD_HS_LNS!B442</f>
        <v>13757</v>
      </c>
      <c r="C444" s="303" t="str">
        <f>GD_LCD_HS_LNS!C442</f>
        <v>Trần Thanh Trang</v>
      </c>
      <c r="D444" s="303" t="str">
        <f>GD_LCD_HS_LNS!D442</f>
        <v>Nhân viên phục vụ hành khách</v>
      </c>
      <c r="E444" s="304"/>
      <c r="F444" s="305"/>
      <c r="G444" s="306">
        <f>VLOOKUP(B444,GD_CHAM_CONG!$C$6:$AN$912,38,FALSE)</f>
        <v>26</v>
      </c>
      <c r="H444" s="306">
        <f>VLOOKUP(B444,GD_CHAM_CONG!$C$6:$AS$912,39,FALSE)+VLOOKUP(B444,GD_CHAM_CONG!$C$6:$AS$912,40,FALSE)+VLOOKUP(B444,GD_CHAM_CONG!$C$6:$AS$912,41,FALSE)+VLOOKUP(B444,GD_CHAM_CONG!$C$6:$AS$912,42,FALSE)+VLOOKUP(B444,GD_CHAM_CONG!$C$6:$AS$912,43,FALSE)</f>
        <v>0</v>
      </c>
      <c r="I444" s="306">
        <f>VLOOKUP(B444,GD_CHAM_CONG!$C$6:$AV$912,44,FALSE)+VLOOKUP(B444,GD_CHAM_CONG!$C$6:$AV$912,45,FALSE)+VLOOKUP(B444,GD_CHAM_CONG!$C$6:$AV$912,46,FALSE)</f>
        <v>0</v>
      </c>
      <c r="J444" s="306">
        <f>VLOOKUP(B444,GD_CHAM_CONG!$C$6:$AW$912,47,FALSE)</f>
        <v>0</v>
      </c>
      <c r="K444" s="306">
        <f>VLOOKUP(B444,GD_CHAM_CONG!$C$6:$AZ$912,47,FALSE)+VLOOKUP(B444,GD_CHAM_CONG!$C$6:$AZ$912,48,FALSE)</f>
        <v>0</v>
      </c>
      <c r="L444" s="306">
        <f>VLOOKUP(B444,GD_CHAM_CONG!$C$6:$BF$912,50,FALSE)+VLOOKUP(B444,GD_CHAM_CONG!$C$6:$BF$912,51,FALSE)+VLOOKUP(B444,GD_CHAM_CONG!$C$6:$BF$912,52,FALSE)+VLOOKUP(B444,GD_CHAM_CONG!$C$6:$BF$912,53,FALSE)+VLOOKUP(B444,GD_CHAM_CONG!$C$6:$BF$912,54,FALSE)</f>
        <v>0</v>
      </c>
      <c r="M444" s="307">
        <f>VLOOKUP(B444,GD_CHAM_CONG!$C$405:$BJ$695,60,FALSE)</f>
        <v>1</v>
      </c>
      <c r="N444" s="308">
        <f>VLOOKUP(B444,RPT_LNS_LUONG_CHE_DO!$B$5:$BA$976,52,FALSE)</f>
        <v>780000</v>
      </c>
      <c r="O444" s="308">
        <f>VLOOKUP(B444,RPT_LNS_LUONG_CHE_DO!$B$5:$CA$976,78,FALSE)</f>
        <v>0</v>
      </c>
      <c r="P444" s="324">
        <v>0</v>
      </c>
      <c r="Q444" s="324">
        <v>0</v>
      </c>
      <c r="R444" s="324">
        <v>0</v>
      </c>
      <c r="S444" s="308">
        <f t="shared" si="0"/>
        <v>780000</v>
      </c>
      <c r="T444" s="325">
        <v>0</v>
      </c>
      <c r="U444" s="325">
        <v>0</v>
      </c>
      <c r="V444" s="325">
        <v>0</v>
      </c>
      <c r="W444" s="310">
        <f>VLOOKUP(B444,RPT_DOAN_PHI!$B$5:$H$913,7,FALSE)</f>
        <v>7800</v>
      </c>
      <c r="X444" s="326">
        <v>0</v>
      </c>
      <c r="Y444" s="309">
        <f t="shared" si="1"/>
        <v>7800</v>
      </c>
      <c r="Z444" s="311">
        <f t="shared" si="2"/>
        <v>772200</v>
      </c>
      <c r="AA444" s="311"/>
      <c r="AB444" s="311"/>
      <c r="AC444" s="311">
        <f t="shared" si="3"/>
        <v>772200</v>
      </c>
    </row>
    <row r="445" spans="1:29" ht="17.25" customHeight="1">
      <c r="A445" s="302">
        <f t="shared" si="4"/>
        <v>440</v>
      </c>
      <c r="B445" s="303">
        <f>GD_LCD_HS_LNS!B443</f>
        <v>13768</v>
      </c>
      <c r="C445" s="303" t="str">
        <f>GD_LCD_HS_LNS!C443</f>
        <v>Mạc Thị Thùy Dương</v>
      </c>
      <c r="D445" s="303" t="str">
        <f>GD_LCD_HS_LNS!D443</f>
        <v>Nhân viên phục vụ hành khách</v>
      </c>
      <c r="E445" s="304"/>
      <c r="F445" s="305"/>
      <c r="G445" s="306">
        <f>VLOOKUP(B445,GD_CHAM_CONG!$C$6:$AN$912,38,FALSE)</f>
        <v>26</v>
      </c>
      <c r="H445" s="306">
        <f>VLOOKUP(B445,GD_CHAM_CONG!$C$6:$AS$912,39,FALSE)+VLOOKUP(B445,GD_CHAM_CONG!$C$6:$AS$912,40,FALSE)+VLOOKUP(B445,GD_CHAM_CONG!$C$6:$AS$912,41,FALSE)+VLOOKUP(B445,GD_CHAM_CONG!$C$6:$AS$912,42,FALSE)+VLOOKUP(B445,GD_CHAM_CONG!$C$6:$AS$912,43,FALSE)</f>
        <v>0</v>
      </c>
      <c r="I445" s="306">
        <f>VLOOKUP(B445,GD_CHAM_CONG!$C$6:$AV$912,44,FALSE)+VLOOKUP(B445,GD_CHAM_CONG!$C$6:$AV$912,45,FALSE)+VLOOKUP(B445,GD_CHAM_CONG!$C$6:$AV$912,46,FALSE)</f>
        <v>0</v>
      </c>
      <c r="J445" s="306">
        <f>VLOOKUP(B445,GD_CHAM_CONG!$C$6:$AW$912,47,FALSE)</f>
        <v>0</v>
      </c>
      <c r="K445" s="306">
        <f>VLOOKUP(B445,GD_CHAM_CONG!$C$6:$AZ$912,47,FALSE)+VLOOKUP(B445,GD_CHAM_CONG!$C$6:$AZ$912,48,FALSE)</f>
        <v>0</v>
      </c>
      <c r="L445" s="306">
        <f>VLOOKUP(B445,GD_CHAM_CONG!$C$6:$BF$912,50,FALSE)+VLOOKUP(B445,GD_CHAM_CONG!$C$6:$BF$912,51,FALSE)+VLOOKUP(B445,GD_CHAM_CONG!$C$6:$BF$912,52,FALSE)+VLOOKUP(B445,GD_CHAM_CONG!$C$6:$BF$912,53,FALSE)+VLOOKUP(B445,GD_CHAM_CONG!$C$6:$BF$912,54,FALSE)</f>
        <v>0</v>
      </c>
      <c r="M445" s="307">
        <f>VLOOKUP(B445,GD_CHAM_CONG!$C$405:$BJ$695,60,FALSE)</f>
        <v>1</v>
      </c>
      <c r="N445" s="308">
        <f>VLOOKUP(B445,RPT_LNS_LUONG_CHE_DO!$B$5:$BA$976,52,FALSE)</f>
        <v>780000</v>
      </c>
      <c r="O445" s="308">
        <f>VLOOKUP(B445,RPT_LNS_LUONG_CHE_DO!$B$5:$CA$976,78,FALSE)</f>
        <v>0</v>
      </c>
      <c r="P445" s="324">
        <v>0</v>
      </c>
      <c r="Q445" s="324">
        <v>0</v>
      </c>
      <c r="R445" s="324">
        <v>0</v>
      </c>
      <c r="S445" s="308">
        <f t="shared" si="0"/>
        <v>780000</v>
      </c>
      <c r="T445" s="325">
        <v>0</v>
      </c>
      <c r="U445" s="325">
        <v>0</v>
      </c>
      <c r="V445" s="325">
        <v>0</v>
      </c>
      <c r="W445" s="310">
        <f>VLOOKUP(B445,RPT_DOAN_PHI!$B$5:$H$913,7,FALSE)</f>
        <v>7800</v>
      </c>
      <c r="X445" s="326">
        <v>0</v>
      </c>
      <c r="Y445" s="309">
        <f t="shared" si="1"/>
        <v>7800</v>
      </c>
      <c r="Z445" s="311">
        <f t="shared" si="2"/>
        <v>772200</v>
      </c>
      <c r="AA445" s="311"/>
      <c r="AB445" s="311"/>
      <c r="AC445" s="311">
        <f t="shared" si="3"/>
        <v>772200</v>
      </c>
    </row>
    <row r="446" spans="1:29" ht="17.25" customHeight="1">
      <c r="A446" s="302">
        <f t="shared" si="4"/>
        <v>441</v>
      </c>
      <c r="B446" s="303">
        <f>GD_LCD_HS_LNS!B444</f>
        <v>13714</v>
      </c>
      <c r="C446" s="303" t="str">
        <f>GD_LCD_HS_LNS!C444</f>
        <v>Nguyễn Công Cử</v>
      </c>
      <c r="D446" s="303" t="str">
        <f>GD_LCD_HS_LNS!D444</f>
        <v>Nhân viên Bốc xếp</v>
      </c>
      <c r="E446" s="304"/>
      <c r="F446" s="305"/>
      <c r="G446" s="306">
        <f>VLOOKUP(B446,GD_CHAM_CONG!$C$6:$AN$912,38,FALSE)</f>
        <v>26</v>
      </c>
      <c r="H446" s="306">
        <f>VLOOKUP(B446,GD_CHAM_CONG!$C$6:$AS$912,39,FALSE)+VLOOKUP(B446,GD_CHAM_CONG!$C$6:$AS$912,40,FALSE)+VLOOKUP(B446,GD_CHAM_CONG!$C$6:$AS$912,41,FALSE)+VLOOKUP(B446,GD_CHAM_CONG!$C$6:$AS$912,42,FALSE)+VLOOKUP(B446,GD_CHAM_CONG!$C$6:$AS$912,43,FALSE)</f>
        <v>0</v>
      </c>
      <c r="I446" s="306">
        <f>VLOOKUP(B446,GD_CHAM_CONG!$C$6:$AV$912,44,FALSE)+VLOOKUP(B446,GD_CHAM_CONG!$C$6:$AV$912,45,FALSE)+VLOOKUP(B446,GD_CHAM_CONG!$C$6:$AV$912,46,FALSE)</f>
        <v>0</v>
      </c>
      <c r="J446" s="306">
        <f>VLOOKUP(B446,GD_CHAM_CONG!$C$6:$AW$912,47,FALSE)</f>
        <v>0</v>
      </c>
      <c r="K446" s="306">
        <f>VLOOKUP(B446,GD_CHAM_CONG!$C$6:$AZ$912,47,FALSE)+VLOOKUP(B446,GD_CHAM_CONG!$C$6:$AZ$912,48,FALSE)</f>
        <v>0</v>
      </c>
      <c r="L446" s="306">
        <f>VLOOKUP(B446,GD_CHAM_CONG!$C$6:$BF$912,50,FALSE)+VLOOKUP(B446,GD_CHAM_CONG!$C$6:$BF$912,51,FALSE)+VLOOKUP(B446,GD_CHAM_CONG!$C$6:$BF$912,52,FALSE)+VLOOKUP(B446,GD_CHAM_CONG!$C$6:$BF$912,53,FALSE)+VLOOKUP(B446,GD_CHAM_CONG!$C$6:$BF$912,54,FALSE)</f>
        <v>0</v>
      </c>
      <c r="M446" s="307">
        <f>VLOOKUP(B446,GD_CHAM_CONG!$C$405:$BJ$695,60,FALSE)</f>
        <v>1</v>
      </c>
      <c r="N446" s="308">
        <f>VLOOKUP(B446,RPT_LNS_LUONG_CHE_DO!$B$5:$BA$976,52,FALSE)</f>
        <v>780000</v>
      </c>
      <c r="O446" s="308">
        <f>VLOOKUP(B446,RPT_LNS_LUONG_CHE_DO!$B$5:$CA$976,78,FALSE)</f>
        <v>0</v>
      </c>
      <c r="P446" s="324">
        <v>0</v>
      </c>
      <c r="Q446" s="324">
        <v>0</v>
      </c>
      <c r="R446" s="324">
        <v>0</v>
      </c>
      <c r="S446" s="308">
        <f t="shared" si="0"/>
        <v>780000</v>
      </c>
      <c r="T446" s="325">
        <v>0</v>
      </c>
      <c r="U446" s="325">
        <v>0</v>
      </c>
      <c r="V446" s="325">
        <v>0</v>
      </c>
      <c r="W446" s="310">
        <f>VLOOKUP(B446,RPT_DOAN_PHI!$B$5:$H$913,7,FALSE)</f>
        <v>7800</v>
      </c>
      <c r="X446" s="326">
        <v>0</v>
      </c>
      <c r="Y446" s="309">
        <f t="shared" si="1"/>
        <v>7800</v>
      </c>
      <c r="Z446" s="311">
        <f t="shared" si="2"/>
        <v>772200</v>
      </c>
      <c r="AA446" s="311"/>
      <c r="AB446" s="311"/>
      <c r="AC446" s="311">
        <f t="shared" si="3"/>
        <v>772200</v>
      </c>
    </row>
    <row r="447" spans="1:29" ht="17.25" customHeight="1">
      <c r="A447" s="302">
        <f t="shared" si="4"/>
        <v>442</v>
      </c>
      <c r="B447" s="303">
        <f>GD_LCD_HS_LNS!B445</f>
        <v>13730</v>
      </c>
      <c r="C447" s="303" t="str">
        <f>GD_LCD_HS_LNS!C445</f>
        <v>Nguyễn Văn Trung</v>
      </c>
      <c r="D447" s="303" t="str">
        <f>GD_LCD_HS_LNS!D445</f>
        <v>Nhân viên Bốc xếp</v>
      </c>
      <c r="E447" s="304"/>
      <c r="F447" s="305"/>
      <c r="G447" s="306">
        <f>VLOOKUP(B447,GD_CHAM_CONG!$C$6:$AN$912,38,FALSE)</f>
        <v>26</v>
      </c>
      <c r="H447" s="306">
        <f>VLOOKUP(B447,GD_CHAM_CONG!$C$6:$AS$912,39,FALSE)+VLOOKUP(B447,GD_CHAM_CONG!$C$6:$AS$912,40,FALSE)+VLOOKUP(B447,GD_CHAM_CONG!$C$6:$AS$912,41,FALSE)+VLOOKUP(B447,GD_CHAM_CONG!$C$6:$AS$912,42,FALSE)+VLOOKUP(B447,GD_CHAM_CONG!$C$6:$AS$912,43,FALSE)</f>
        <v>0</v>
      </c>
      <c r="I447" s="306">
        <f>VLOOKUP(B447,GD_CHAM_CONG!$C$6:$AV$912,44,FALSE)+VLOOKUP(B447,GD_CHAM_CONG!$C$6:$AV$912,45,FALSE)+VLOOKUP(B447,GD_CHAM_CONG!$C$6:$AV$912,46,FALSE)</f>
        <v>0</v>
      </c>
      <c r="J447" s="306">
        <f>VLOOKUP(B447,GD_CHAM_CONG!$C$6:$AW$912,47,FALSE)</f>
        <v>0</v>
      </c>
      <c r="K447" s="306">
        <f>VLOOKUP(B447,GD_CHAM_CONG!$C$6:$AZ$912,47,FALSE)+VLOOKUP(B447,GD_CHAM_CONG!$C$6:$AZ$912,48,FALSE)</f>
        <v>0</v>
      </c>
      <c r="L447" s="306">
        <f>VLOOKUP(B447,GD_CHAM_CONG!$C$6:$BF$912,50,FALSE)+VLOOKUP(B447,GD_CHAM_CONG!$C$6:$BF$912,51,FALSE)+VLOOKUP(B447,GD_CHAM_CONG!$C$6:$BF$912,52,FALSE)+VLOOKUP(B447,GD_CHAM_CONG!$C$6:$BF$912,53,FALSE)+VLOOKUP(B447,GD_CHAM_CONG!$C$6:$BF$912,54,FALSE)</f>
        <v>0</v>
      </c>
      <c r="M447" s="307">
        <f>VLOOKUP(B447,GD_CHAM_CONG!$C$405:$BJ$695,60,FALSE)</f>
        <v>1</v>
      </c>
      <c r="N447" s="308">
        <f>VLOOKUP(B447,RPT_LNS_LUONG_CHE_DO!$B$5:$BA$976,52,FALSE)</f>
        <v>780000</v>
      </c>
      <c r="O447" s="308">
        <f>VLOOKUP(B447,RPT_LNS_LUONG_CHE_DO!$B$5:$CA$976,78,FALSE)</f>
        <v>0</v>
      </c>
      <c r="P447" s="324">
        <v>0</v>
      </c>
      <c r="Q447" s="324">
        <v>0</v>
      </c>
      <c r="R447" s="324">
        <v>0</v>
      </c>
      <c r="S447" s="308">
        <f t="shared" si="0"/>
        <v>780000</v>
      </c>
      <c r="T447" s="325">
        <v>0</v>
      </c>
      <c r="U447" s="325">
        <v>0</v>
      </c>
      <c r="V447" s="325">
        <v>0</v>
      </c>
      <c r="W447" s="310">
        <f>VLOOKUP(B447,RPT_DOAN_PHI!$B$5:$H$913,7,FALSE)</f>
        <v>7800</v>
      </c>
      <c r="X447" s="326">
        <v>0</v>
      </c>
      <c r="Y447" s="309">
        <f t="shared" si="1"/>
        <v>7800</v>
      </c>
      <c r="Z447" s="311">
        <f t="shared" si="2"/>
        <v>772200</v>
      </c>
      <c r="AA447" s="311"/>
      <c r="AB447" s="311"/>
      <c r="AC447" s="311">
        <f t="shared" si="3"/>
        <v>772200</v>
      </c>
    </row>
    <row r="448" spans="1:29" ht="17.25" customHeight="1">
      <c r="A448" s="302">
        <f t="shared" si="4"/>
        <v>443</v>
      </c>
      <c r="B448" s="303">
        <f>GD_LCD_HS_LNS!B446</f>
        <v>13731</v>
      </c>
      <c r="C448" s="303" t="str">
        <f>GD_LCD_HS_LNS!C446</f>
        <v>Tạ Anh Tuấn</v>
      </c>
      <c r="D448" s="303" t="str">
        <f>GD_LCD_HS_LNS!D446</f>
        <v>Nhân viên Bốc xếp</v>
      </c>
      <c r="E448" s="304"/>
      <c r="F448" s="305"/>
      <c r="G448" s="306">
        <f>VLOOKUP(B448,GD_CHAM_CONG!$C$6:$AN$912,38,FALSE)</f>
        <v>26</v>
      </c>
      <c r="H448" s="306">
        <f>VLOOKUP(B448,GD_CHAM_CONG!$C$6:$AS$912,39,FALSE)+VLOOKUP(B448,GD_CHAM_CONG!$C$6:$AS$912,40,FALSE)+VLOOKUP(B448,GD_CHAM_CONG!$C$6:$AS$912,41,FALSE)+VLOOKUP(B448,GD_CHAM_CONG!$C$6:$AS$912,42,FALSE)+VLOOKUP(B448,GD_CHAM_CONG!$C$6:$AS$912,43,FALSE)</f>
        <v>0</v>
      </c>
      <c r="I448" s="306">
        <f>VLOOKUP(B448,GD_CHAM_CONG!$C$6:$AV$912,44,FALSE)+VLOOKUP(B448,GD_CHAM_CONG!$C$6:$AV$912,45,FALSE)+VLOOKUP(B448,GD_CHAM_CONG!$C$6:$AV$912,46,FALSE)</f>
        <v>0</v>
      </c>
      <c r="J448" s="306">
        <f>VLOOKUP(B448,GD_CHAM_CONG!$C$6:$AW$912,47,FALSE)</f>
        <v>0</v>
      </c>
      <c r="K448" s="306">
        <f>VLOOKUP(B448,GD_CHAM_CONG!$C$6:$AZ$912,47,FALSE)+VLOOKUP(B448,GD_CHAM_CONG!$C$6:$AZ$912,48,FALSE)</f>
        <v>0</v>
      </c>
      <c r="L448" s="306">
        <f>VLOOKUP(B448,GD_CHAM_CONG!$C$6:$BF$912,50,FALSE)+VLOOKUP(B448,GD_CHAM_CONG!$C$6:$BF$912,51,FALSE)+VLOOKUP(B448,GD_CHAM_CONG!$C$6:$BF$912,52,FALSE)+VLOOKUP(B448,GD_CHAM_CONG!$C$6:$BF$912,53,FALSE)+VLOOKUP(B448,GD_CHAM_CONG!$C$6:$BF$912,54,FALSE)</f>
        <v>0</v>
      </c>
      <c r="M448" s="307">
        <f>VLOOKUP(B448,GD_CHAM_CONG!$C$405:$BJ$695,60,FALSE)</f>
        <v>1</v>
      </c>
      <c r="N448" s="308">
        <f>VLOOKUP(B448,RPT_LNS_LUONG_CHE_DO!$B$5:$BA$976,52,FALSE)</f>
        <v>780000</v>
      </c>
      <c r="O448" s="308">
        <f>VLOOKUP(B448,RPT_LNS_LUONG_CHE_DO!$B$5:$CA$976,78,FALSE)</f>
        <v>0</v>
      </c>
      <c r="P448" s="324">
        <v>0</v>
      </c>
      <c r="Q448" s="324">
        <v>0</v>
      </c>
      <c r="R448" s="324">
        <v>0</v>
      </c>
      <c r="S448" s="308">
        <f t="shared" si="0"/>
        <v>780000</v>
      </c>
      <c r="T448" s="325">
        <v>0</v>
      </c>
      <c r="U448" s="325">
        <v>0</v>
      </c>
      <c r="V448" s="325">
        <v>0</v>
      </c>
      <c r="W448" s="310">
        <f>VLOOKUP(B448,RPT_DOAN_PHI!$B$5:$H$913,7,FALSE)</f>
        <v>7800</v>
      </c>
      <c r="X448" s="326">
        <v>0</v>
      </c>
      <c r="Y448" s="309">
        <f t="shared" si="1"/>
        <v>7800</v>
      </c>
      <c r="Z448" s="311">
        <f t="shared" si="2"/>
        <v>772200</v>
      </c>
      <c r="AA448" s="311"/>
      <c r="AB448" s="311"/>
      <c r="AC448" s="311">
        <f t="shared" si="3"/>
        <v>772200</v>
      </c>
    </row>
    <row r="449" spans="1:29" ht="17.25" customHeight="1">
      <c r="A449" s="302">
        <f t="shared" si="4"/>
        <v>444</v>
      </c>
      <c r="B449" s="303">
        <f>GD_LCD_HS_LNS!B447</f>
        <v>13733</v>
      </c>
      <c r="C449" s="303" t="str">
        <f>GD_LCD_HS_LNS!C447</f>
        <v>Nguyễn Mạnh Hân Hoan</v>
      </c>
      <c r="D449" s="303" t="str">
        <f>GD_LCD_HS_LNS!D447</f>
        <v>Nhân viên Bốc xếp</v>
      </c>
      <c r="E449" s="304"/>
      <c r="F449" s="305"/>
      <c r="G449" s="306">
        <f>VLOOKUP(B449,GD_CHAM_CONG!$C$6:$AN$912,38,FALSE)</f>
        <v>26</v>
      </c>
      <c r="H449" s="306">
        <f>VLOOKUP(B449,GD_CHAM_CONG!$C$6:$AS$912,39,FALSE)+VLOOKUP(B449,GD_CHAM_CONG!$C$6:$AS$912,40,FALSE)+VLOOKUP(B449,GD_CHAM_CONG!$C$6:$AS$912,41,FALSE)+VLOOKUP(B449,GD_CHAM_CONG!$C$6:$AS$912,42,FALSE)+VLOOKUP(B449,GD_CHAM_CONG!$C$6:$AS$912,43,FALSE)</f>
        <v>0</v>
      </c>
      <c r="I449" s="306">
        <f>VLOOKUP(B449,GD_CHAM_CONG!$C$6:$AV$912,44,FALSE)+VLOOKUP(B449,GD_CHAM_CONG!$C$6:$AV$912,45,FALSE)+VLOOKUP(B449,GD_CHAM_CONG!$C$6:$AV$912,46,FALSE)</f>
        <v>0</v>
      </c>
      <c r="J449" s="306">
        <f>VLOOKUP(B449,GD_CHAM_CONG!$C$6:$AW$912,47,FALSE)</f>
        <v>0</v>
      </c>
      <c r="K449" s="306">
        <f>VLOOKUP(B449,GD_CHAM_CONG!$C$6:$AZ$912,47,FALSE)+VLOOKUP(B449,GD_CHAM_CONG!$C$6:$AZ$912,48,FALSE)</f>
        <v>0</v>
      </c>
      <c r="L449" s="306">
        <f>VLOOKUP(B449,GD_CHAM_CONG!$C$6:$BF$912,50,FALSE)+VLOOKUP(B449,GD_CHAM_CONG!$C$6:$BF$912,51,FALSE)+VLOOKUP(B449,GD_CHAM_CONG!$C$6:$BF$912,52,FALSE)+VLOOKUP(B449,GD_CHAM_CONG!$C$6:$BF$912,53,FALSE)+VLOOKUP(B449,GD_CHAM_CONG!$C$6:$BF$912,54,FALSE)</f>
        <v>0</v>
      </c>
      <c r="M449" s="307">
        <f>VLOOKUP(B449,GD_CHAM_CONG!$C$405:$BJ$695,60,FALSE)</f>
        <v>1</v>
      </c>
      <c r="N449" s="308">
        <f>VLOOKUP(B449,RPT_LNS_LUONG_CHE_DO!$B$5:$BA$976,52,FALSE)</f>
        <v>780000</v>
      </c>
      <c r="O449" s="308">
        <f>VLOOKUP(B449,RPT_LNS_LUONG_CHE_DO!$B$5:$CA$976,78,FALSE)</f>
        <v>0</v>
      </c>
      <c r="P449" s="324">
        <v>0</v>
      </c>
      <c r="Q449" s="324">
        <v>0</v>
      </c>
      <c r="R449" s="324">
        <v>0</v>
      </c>
      <c r="S449" s="308">
        <f t="shared" si="0"/>
        <v>780000</v>
      </c>
      <c r="T449" s="325">
        <v>0</v>
      </c>
      <c r="U449" s="325">
        <v>0</v>
      </c>
      <c r="V449" s="325">
        <v>0</v>
      </c>
      <c r="W449" s="310">
        <f>VLOOKUP(B449,RPT_DOAN_PHI!$B$5:$H$913,7,FALSE)</f>
        <v>7800</v>
      </c>
      <c r="X449" s="326">
        <v>0</v>
      </c>
      <c r="Y449" s="309">
        <f t="shared" si="1"/>
        <v>7800</v>
      </c>
      <c r="Z449" s="311">
        <f t="shared" si="2"/>
        <v>772200</v>
      </c>
      <c r="AA449" s="311"/>
      <c r="AB449" s="311"/>
      <c r="AC449" s="311">
        <f t="shared" si="3"/>
        <v>772200</v>
      </c>
    </row>
    <row r="450" spans="1:29" ht="17.25" customHeight="1">
      <c r="A450" s="302">
        <f t="shared" si="4"/>
        <v>445</v>
      </c>
      <c r="B450" s="303">
        <f>GD_LCD_HS_LNS!B448</f>
        <v>13734</v>
      </c>
      <c r="C450" s="303" t="str">
        <f>GD_LCD_HS_LNS!C448</f>
        <v>Nguyễn Hữu Lâm</v>
      </c>
      <c r="D450" s="303" t="str">
        <f>GD_LCD_HS_LNS!D448</f>
        <v>Nhân viên Bốc xếp</v>
      </c>
      <c r="E450" s="304"/>
      <c r="F450" s="305"/>
      <c r="G450" s="306">
        <f>VLOOKUP(B450,GD_CHAM_CONG!$C$6:$AN$912,38,FALSE)</f>
        <v>26</v>
      </c>
      <c r="H450" s="306">
        <f>VLOOKUP(B450,GD_CHAM_CONG!$C$6:$AS$912,39,FALSE)+VLOOKUP(B450,GD_CHAM_CONG!$C$6:$AS$912,40,FALSE)+VLOOKUP(B450,GD_CHAM_CONG!$C$6:$AS$912,41,FALSE)+VLOOKUP(B450,GD_CHAM_CONG!$C$6:$AS$912,42,FALSE)+VLOOKUP(B450,GD_CHAM_CONG!$C$6:$AS$912,43,FALSE)</f>
        <v>0</v>
      </c>
      <c r="I450" s="306">
        <f>VLOOKUP(B450,GD_CHAM_CONG!$C$6:$AV$912,44,FALSE)+VLOOKUP(B450,GD_CHAM_CONG!$C$6:$AV$912,45,FALSE)+VLOOKUP(B450,GD_CHAM_CONG!$C$6:$AV$912,46,FALSE)</f>
        <v>0</v>
      </c>
      <c r="J450" s="306">
        <f>VLOOKUP(B450,GD_CHAM_CONG!$C$6:$AW$912,47,FALSE)</f>
        <v>0</v>
      </c>
      <c r="K450" s="306">
        <f>VLOOKUP(B450,GD_CHAM_CONG!$C$6:$AZ$912,47,FALSE)+VLOOKUP(B450,GD_CHAM_CONG!$C$6:$AZ$912,48,FALSE)</f>
        <v>0</v>
      </c>
      <c r="L450" s="306">
        <f>VLOOKUP(B450,GD_CHAM_CONG!$C$6:$BF$912,50,FALSE)+VLOOKUP(B450,GD_CHAM_CONG!$C$6:$BF$912,51,FALSE)+VLOOKUP(B450,GD_CHAM_CONG!$C$6:$BF$912,52,FALSE)+VLOOKUP(B450,GD_CHAM_CONG!$C$6:$BF$912,53,FALSE)+VLOOKUP(B450,GD_CHAM_CONG!$C$6:$BF$912,54,FALSE)</f>
        <v>0</v>
      </c>
      <c r="M450" s="307">
        <f>VLOOKUP(B450,GD_CHAM_CONG!$C$405:$BJ$695,60,FALSE)</f>
        <v>1</v>
      </c>
      <c r="N450" s="308">
        <f>VLOOKUP(B450,RPT_LNS_LUONG_CHE_DO!$B$5:$BA$976,52,FALSE)</f>
        <v>780000</v>
      </c>
      <c r="O450" s="308">
        <f>VLOOKUP(B450,RPT_LNS_LUONG_CHE_DO!$B$5:$CA$976,78,FALSE)</f>
        <v>0</v>
      </c>
      <c r="P450" s="324">
        <v>0</v>
      </c>
      <c r="Q450" s="324">
        <v>0</v>
      </c>
      <c r="R450" s="324">
        <v>0</v>
      </c>
      <c r="S450" s="308">
        <f t="shared" si="0"/>
        <v>780000</v>
      </c>
      <c r="T450" s="325">
        <v>0</v>
      </c>
      <c r="U450" s="325">
        <v>0</v>
      </c>
      <c r="V450" s="325">
        <v>0</v>
      </c>
      <c r="W450" s="310">
        <f>VLOOKUP(B450,RPT_DOAN_PHI!$B$5:$H$913,7,FALSE)</f>
        <v>7800</v>
      </c>
      <c r="X450" s="326">
        <v>0</v>
      </c>
      <c r="Y450" s="309">
        <f t="shared" si="1"/>
        <v>7800</v>
      </c>
      <c r="Z450" s="311">
        <f t="shared" si="2"/>
        <v>772200</v>
      </c>
      <c r="AA450" s="311"/>
      <c r="AB450" s="311"/>
      <c r="AC450" s="311">
        <f t="shared" si="3"/>
        <v>772200</v>
      </c>
    </row>
    <row r="451" spans="1:29" ht="17.25" customHeight="1">
      <c r="A451" s="302">
        <f t="shared" si="4"/>
        <v>446</v>
      </c>
      <c r="B451" s="303">
        <f>GD_LCD_HS_LNS!B449</f>
        <v>13735</v>
      </c>
      <c r="C451" s="303" t="str">
        <f>GD_LCD_HS_LNS!C449</f>
        <v>Trần Xuân Phương</v>
      </c>
      <c r="D451" s="303" t="str">
        <f>GD_LCD_HS_LNS!D449</f>
        <v>Nhân viên Bốc xếp</v>
      </c>
      <c r="E451" s="304"/>
      <c r="F451" s="305"/>
      <c r="G451" s="306">
        <f>VLOOKUP(B451,GD_CHAM_CONG!$C$6:$AN$912,38,FALSE)</f>
        <v>26</v>
      </c>
      <c r="H451" s="306">
        <f>VLOOKUP(B451,GD_CHAM_CONG!$C$6:$AS$912,39,FALSE)+VLOOKUP(B451,GD_CHAM_CONG!$C$6:$AS$912,40,FALSE)+VLOOKUP(B451,GD_CHAM_CONG!$C$6:$AS$912,41,FALSE)+VLOOKUP(B451,GD_CHAM_CONG!$C$6:$AS$912,42,FALSE)+VLOOKUP(B451,GD_CHAM_CONG!$C$6:$AS$912,43,FALSE)</f>
        <v>0</v>
      </c>
      <c r="I451" s="306">
        <f>VLOOKUP(B451,GD_CHAM_CONG!$C$6:$AV$912,44,FALSE)+VLOOKUP(B451,GD_CHAM_CONG!$C$6:$AV$912,45,FALSE)+VLOOKUP(B451,GD_CHAM_CONG!$C$6:$AV$912,46,FALSE)</f>
        <v>0</v>
      </c>
      <c r="J451" s="306">
        <f>VLOOKUP(B451,GD_CHAM_CONG!$C$6:$AW$912,47,FALSE)</f>
        <v>0</v>
      </c>
      <c r="K451" s="306">
        <f>VLOOKUP(B451,GD_CHAM_CONG!$C$6:$AZ$912,47,FALSE)+VLOOKUP(B451,GD_CHAM_CONG!$C$6:$AZ$912,48,FALSE)</f>
        <v>0</v>
      </c>
      <c r="L451" s="306">
        <f>VLOOKUP(B451,GD_CHAM_CONG!$C$6:$BF$912,50,FALSE)+VLOOKUP(B451,GD_CHAM_CONG!$C$6:$BF$912,51,FALSE)+VLOOKUP(B451,GD_CHAM_CONG!$C$6:$BF$912,52,FALSE)+VLOOKUP(B451,GD_CHAM_CONG!$C$6:$BF$912,53,FALSE)+VLOOKUP(B451,GD_CHAM_CONG!$C$6:$BF$912,54,FALSE)</f>
        <v>0</v>
      </c>
      <c r="M451" s="307">
        <f>VLOOKUP(B451,GD_CHAM_CONG!$C$405:$BJ$695,60,FALSE)</f>
        <v>1</v>
      </c>
      <c r="N451" s="308">
        <f>VLOOKUP(B451,RPT_LNS_LUONG_CHE_DO!$B$5:$BA$976,52,FALSE)</f>
        <v>780000</v>
      </c>
      <c r="O451" s="308">
        <f>VLOOKUP(B451,RPT_LNS_LUONG_CHE_DO!$B$5:$CA$976,78,FALSE)</f>
        <v>0</v>
      </c>
      <c r="P451" s="324">
        <v>0</v>
      </c>
      <c r="Q451" s="324">
        <v>0</v>
      </c>
      <c r="R451" s="324">
        <v>0</v>
      </c>
      <c r="S451" s="308">
        <f t="shared" si="0"/>
        <v>780000</v>
      </c>
      <c r="T451" s="325">
        <v>0</v>
      </c>
      <c r="U451" s="325">
        <v>0</v>
      </c>
      <c r="V451" s="325">
        <v>0</v>
      </c>
      <c r="W451" s="310">
        <f>VLOOKUP(B451,RPT_DOAN_PHI!$B$5:$H$913,7,FALSE)</f>
        <v>7800</v>
      </c>
      <c r="X451" s="326">
        <v>0</v>
      </c>
      <c r="Y451" s="309">
        <f t="shared" si="1"/>
        <v>7800</v>
      </c>
      <c r="Z451" s="311">
        <f t="shared" si="2"/>
        <v>772200</v>
      </c>
      <c r="AA451" s="311"/>
      <c r="AB451" s="311"/>
      <c r="AC451" s="311">
        <f t="shared" si="3"/>
        <v>772200</v>
      </c>
    </row>
    <row r="452" spans="1:29" ht="17.25" customHeight="1">
      <c r="A452" s="302">
        <f t="shared" si="4"/>
        <v>447</v>
      </c>
      <c r="B452" s="303">
        <f>GD_LCD_HS_LNS!B450</f>
        <v>13736</v>
      </c>
      <c r="C452" s="303" t="str">
        <f>GD_LCD_HS_LNS!C450</f>
        <v>Nguyễn Mạnh Tưởng</v>
      </c>
      <c r="D452" s="303" t="str">
        <f>GD_LCD_HS_LNS!D450</f>
        <v>Nhân viên Bốc xếp</v>
      </c>
      <c r="E452" s="304"/>
      <c r="F452" s="305"/>
      <c r="G452" s="306">
        <f>VLOOKUP(B452,GD_CHAM_CONG!$C$6:$AN$912,38,FALSE)</f>
        <v>26</v>
      </c>
      <c r="H452" s="306">
        <f>VLOOKUP(B452,GD_CHAM_CONG!$C$6:$AS$912,39,FALSE)+VLOOKUP(B452,GD_CHAM_CONG!$C$6:$AS$912,40,FALSE)+VLOOKUP(B452,GD_CHAM_CONG!$C$6:$AS$912,41,FALSE)+VLOOKUP(B452,GD_CHAM_CONG!$C$6:$AS$912,42,FALSE)+VLOOKUP(B452,GD_CHAM_CONG!$C$6:$AS$912,43,FALSE)</f>
        <v>0</v>
      </c>
      <c r="I452" s="306">
        <f>VLOOKUP(B452,GD_CHAM_CONG!$C$6:$AV$912,44,FALSE)+VLOOKUP(B452,GD_CHAM_CONG!$C$6:$AV$912,45,FALSE)+VLOOKUP(B452,GD_CHAM_CONG!$C$6:$AV$912,46,FALSE)</f>
        <v>0</v>
      </c>
      <c r="J452" s="306">
        <f>VLOOKUP(B452,GD_CHAM_CONG!$C$6:$AW$912,47,FALSE)</f>
        <v>0</v>
      </c>
      <c r="K452" s="306">
        <f>VLOOKUP(B452,GD_CHAM_CONG!$C$6:$AZ$912,47,FALSE)+VLOOKUP(B452,GD_CHAM_CONG!$C$6:$AZ$912,48,FALSE)</f>
        <v>0</v>
      </c>
      <c r="L452" s="306">
        <f>VLOOKUP(B452,GD_CHAM_CONG!$C$6:$BF$912,50,FALSE)+VLOOKUP(B452,GD_CHAM_CONG!$C$6:$BF$912,51,FALSE)+VLOOKUP(B452,GD_CHAM_CONG!$C$6:$BF$912,52,FALSE)+VLOOKUP(B452,GD_CHAM_CONG!$C$6:$BF$912,53,FALSE)+VLOOKUP(B452,GD_CHAM_CONG!$C$6:$BF$912,54,FALSE)</f>
        <v>0</v>
      </c>
      <c r="M452" s="307">
        <f>VLOOKUP(B452,GD_CHAM_CONG!$C$405:$BJ$695,60,FALSE)</f>
        <v>1</v>
      </c>
      <c r="N452" s="308">
        <f>VLOOKUP(B452,RPT_LNS_LUONG_CHE_DO!$B$5:$BA$976,52,FALSE)</f>
        <v>780000</v>
      </c>
      <c r="O452" s="308">
        <f>VLOOKUP(B452,RPT_LNS_LUONG_CHE_DO!$B$5:$CA$976,78,FALSE)</f>
        <v>0</v>
      </c>
      <c r="P452" s="324">
        <v>0</v>
      </c>
      <c r="Q452" s="324">
        <v>0</v>
      </c>
      <c r="R452" s="324">
        <v>0</v>
      </c>
      <c r="S452" s="308">
        <f t="shared" si="0"/>
        <v>780000</v>
      </c>
      <c r="T452" s="325">
        <v>0</v>
      </c>
      <c r="U452" s="325">
        <v>0</v>
      </c>
      <c r="V452" s="325">
        <v>0</v>
      </c>
      <c r="W452" s="310">
        <f>VLOOKUP(B452,RPT_DOAN_PHI!$B$5:$H$913,7,FALSE)</f>
        <v>7800</v>
      </c>
      <c r="X452" s="326">
        <v>0</v>
      </c>
      <c r="Y452" s="309">
        <f t="shared" si="1"/>
        <v>7800</v>
      </c>
      <c r="Z452" s="311">
        <f t="shared" si="2"/>
        <v>772200</v>
      </c>
      <c r="AA452" s="311"/>
      <c r="AB452" s="311"/>
      <c r="AC452" s="311">
        <f t="shared" si="3"/>
        <v>772200</v>
      </c>
    </row>
    <row r="453" spans="1:29" ht="17.25" customHeight="1">
      <c r="A453" s="302">
        <f t="shared" si="4"/>
        <v>448</v>
      </c>
      <c r="B453" s="303">
        <f>GD_LCD_HS_LNS!B451</f>
        <v>13737</v>
      </c>
      <c r="C453" s="303" t="str">
        <f>GD_LCD_HS_LNS!C451</f>
        <v>Nguyễn Minh Hiếu</v>
      </c>
      <c r="D453" s="303" t="str">
        <f>GD_LCD_HS_LNS!D451</f>
        <v>Nhân viên Bốc xếp</v>
      </c>
      <c r="E453" s="304"/>
      <c r="F453" s="305"/>
      <c r="G453" s="306">
        <f>VLOOKUP(B453,GD_CHAM_CONG!$C$6:$AN$912,38,FALSE)</f>
        <v>26</v>
      </c>
      <c r="H453" s="306">
        <f>VLOOKUP(B453,GD_CHAM_CONG!$C$6:$AS$912,39,FALSE)+VLOOKUP(B453,GD_CHAM_CONG!$C$6:$AS$912,40,FALSE)+VLOOKUP(B453,GD_CHAM_CONG!$C$6:$AS$912,41,FALSE)+VLOOKUP(B453,GD_CHAM_CONG!$C$6:$AS$912,42,FALSE)+VLOOKUP(B453,GD_CHAM_CONG!$C$6:$AS$912,43,FALSE)</f>
        <v>0</v>
      </c>
      <c r="I453" s="306">
        <f>VLOOKUP(B453,GD_CHAM_CONG!$C$6:$AV$912,44,FALSE)+VLOOKUP(B453,GD_CHAM_CONG!$C$6:$AV$912,45,FALSE)+VLOOKUP(B453,GD_CHAM_CONG!$C$6:$AV$912,46,FALSE)</f>
        <v>0</v>
      </c>
      <c r="J453" s="306">
        <f>VLOOKUP(B453,GD_CHAM_CONG!$C$6:$AW$912,47,FALSE)</f>
        <v>0</v>
      </c>
      <c r="K453" s="306">
        <f>VLOOKUP(B453,GD_CHAM_CONG!$C$6:$AZ$912,47,FALSE)+VLOOKUP(B453,GD_CHAM_CONG!$C$6:$AZ$912,48,FALSE)</f>
        <v>0</v>
      </c>
      <c r="L453" s="306">
        <f>VLOOKUP(B453,GD_CHAM_CONG!$C$6:$BF$912,50,FALSE)+VLOOKUP(B453,GD_CHAM_CONG!$C$6:$BF$912,51,FALSE)+VLOOKUP(B453,GD_CHAM_CONG!$C$6:$BF$912,52,FALSE)+VLOOKUP(B453,GD_CHAM_CONG!$C$6:$BF$912,53,FALSE)+VLOOKUP(B453,GD_CHAM_CONG!$C$6:$BF$912,54,FALSE)</f>
        <v>0</v>
      </c>
      <c r="M453" s="307">
        <f>VLOOKUP(B453,GD_CHAM_CONG!$C$405:$BJ$695,60,FALSE)</f>
        <v>1</v>
      </c>
      <c r="N453" s="308">
        <f>VLOOKUP(B453,RPT_LNS_LUONG_CHE_DO!$B$5:$BA$976,52,FALSE)</f>
        <v>780000</v>
      </c>
      <c r="O453" s="308">
        <f>VLOOKUP(B453,RPT_LNS_LUONG_CHE_DO!$B$5:$CA$976,78,FALSE)</f>
        <v>0</v>
      </c>
      <c r="P453" s="324">
        <v>0</v>
      </c>
      <c r="Q453" s="324">
        <v>0</v>
      </c>
      <c r="R453" s="324">
        <v>0</v>
      </c>
      <c r="S453" s="308">
        <f t="shared" si="0"/>
        <v>780000</v>
      </c>
      <c r="T453" s="325">
        <v>0</v>
      </c>
      <c r="U453" s="325">
        <v>0</v>
      </c>
      <c r="V453" s="325">
        <v>0</v>
      </c>
      <c r="W453" s="310">
        <f>VLOOKUP(B453,RPT_DOAN_PHI!$B$5:$H$913,7,FALSE)</f>
        <v>7800</v>
      </c>
      <c r="X453" s="326">
        <v>0</v>
      </c>
      <c r="Y453" s="309">
        <f t="shared" si="1"/>
        <v>7800</v>
      </c>
      <c r="Z453" s="311">
        <f t="shared" si="2"/>
        <v>772200</v>
      </c>
      <c r="AA453" s="311"/>
      <c r="AB453" s="311"/>
      <c r="AC453" s="311">
        <f t="shared" si="3"/>
        <v>772200</v>
      </c>
    </row>
    <row r="454" spans="1:29" ht="17.25" customHeight="1">
      <c r="A454" s="302">
        <f t="shared" si="4"/>
        <v>449</v>
      </c>
      <c r="B454" s="303">
        <f>GD_LCD_HS_LNS!B452</f>
        <v>13738</v>
      </c>
      <c r="C454" s="303" t="str">
        <f>GD_LCD_HS_LNS!C452</f>
        <v>Lê Văn Hợi</v>
      </c>
      <c r="D454" s="303" t="str">
        <f>GD_LCD_HS_LNS!D452</f>
        <v>Nhân viên Bốc xếp</v>
      </c>
      <c r="E454" s="304"/>
      <c r="F454" s="305"/>
      <c r="G454" s="306">
        <f>VLOOKUP(B454,GD_CHAM_CONG!$C$6:$AN$912,38,FALSE)</f>
        <v>26</v>
      </c>
      <c r="H454" s="306">
        <f>VLOOKUP(B454,GD_CHAM_CONG!$C$6:$AS$912,39,FALSE)+VLOOKUP(B454,GD_CHAM_CONG!$C$6:$AS$912,40,FALSE)+VLOOKUP(B454,GD_CHAM_CONG!$C$6:$AS$912,41,FALSE)+VLOOKUP(B454,GD_CHAM_CONG!$C$6:$AS$912,42,FALSE)+VLOOKUP(B454,GD_CHAM_CONG!$C$6:$AS$912,43,FALSE)</f>
        <v>0</v>
      </c>
      <c r="I454" s="306">
        <f>VLOOKUP(B454,GD_CHAM_CONG!$C$6:$AV$912,44,FALSE)+VLOOKUP(B454,GD_CHAM_CONG!$C$6:$AV$912,45,FALSE)+VLOOKUP(B454,GD_CHAM_CONG!$C$6:$AV$912,46,FALSE)</f>
        <v>0</v>
      </c>
      <c r="J454" s="306">
        <f>VLOOKUP(B454,GD_CHAM_CONG!$C$6:$AW$912,47,FALSE)</f>
        <v>0</v>
      </c>
      <c r="K454" s="306">
        <f>VLOOKUP(B454,GD_CHAM_CONG!$C$6:$AZ$912,47,FALSE)+VLOOKUP(B454,GD_CHAM_CONG!$C$6:$AZ$912,48,FALSE)</f>
        <v>0</v>
      </c>
      <c r="L454" s="306">
        <f>VLOOKUP(B454,GD_CHAM_CONG!$C$6:$BF$912,50,FALSE)+VLOOKUP(B454,GD_CHAM_CONG!$C$6:$BF$912,51,FALSE)+VLOOKUP(B454,GD_CHAM_CONG!$C$6:$BF$912,52,FALSE)+VLOOKUP(B454,GD_CHAM_CONG!$C$6:$BF$912,53,FALSE)+VLOOKUP(B454,GD_CHAM_CONG!$C$6:$BF$912,54,FALSE)</f>
        <v>0</v>
      </c>
      <c r="M454" s="307">
        <f>VLOOKUP(B454,GD_CHAM_CONG!$C$405:$BJ$695,60,FALSE)</f>
        <v>1</v>
      </c>
      <c r="N454" s="308">
        <f>VLOOKUP(B454,RPT_LNS_LUONG_CHE_DO!$B$5:$BA$976,52,FALSE)</f>
        <v>780000</v>
      </c>
      <c r="O454" s="308">
        <f>VLOOKUP(B454,RPT_LNS_LUONG_CHE_DO!$B$5:$CA$976,78,FALSE)</f>
        <v>0</v>
      </c>
      <c r="P454" s="324">
        <v>0</v>
      </c>
      <c r="Q454" s="324">
        <v>0</v>
      </c>
      <c r="R454" s="324">
        <v>0</v>
      </c>
      <c r="S454" s="308">
        <f t="shared" si="0"/>
        <v>780000</v>
      </c>
      <c r="T454" s="325">
        <v>0</v>
      </c>
      <c r="U454" s="325">
        <v>0</v>
      </c>
      <c r="V454" s="325">
        <v>0</v>
      </c>
      <c r="W454" s="310">
        <f>VLOOKUP(B454,RPT_DOAN_PHI!$B$5:$H$913,7,FALSE)</f>
        <v>7800</v>
      </c>
      <c r="X454" s="326">
        <v>0</v>
      </c>
      <c r="Y454" s="309">
        <f t="shared" si="1"/>
        <v>7800</v>
      </c>
      <c r="Z454" s="311">
        <f t="shared" si="2"/>
        <v>772200</v>
      </c>
      <c r="AA454" s="311"/>
      <c r="AB454" s="311"/>
      <c r="AC454" s="311">
        <f t="shared" si="3"/>
        <v>772200</v>
      </c>
    </row>
    <row r="455" spans="1:29" ht="17.25" customHeight="1">
      <c r="A455" s="302">
        <f t="shared" si="4"/>
        <v>450</v>
      </c>
      <c r="B455" s="303">
        <f>GD_LCD_HS_LNS!B453</f>
        <v>13739</v>
      </c>
      <c r="C455" s="303" t="str">
        <f>GD_LCD_HS_LNS!C453</f>
        <v>Bùi Đình Cảnh</v>
      </c>
      <c r="D455" s="303" t="str">
        <f>GD_LCD_HS_LNS!D453</f>
        <v>Nhân viên Bốc xếp</v>
      </c>
      <c r="E455" s="304"/>
      <c r="F455" s="305"/>
      <c r="G455" s="306">
        <f>VLOOKUP(B455,GD_CHAM_CONG!$C$6:$AN$912,38,FALSE)</f>
        <v>26</v>
      </c>
      <c r="H455" s="306">
        <f>VLOOKUP(B455,GD_CHAM_CONG!$C$6:$AS$912,39,FALSE)+VLOOKUP(B455,GD_CHAM_CONG!$C$6:$AS$912,40,FALSE)+VLOOKUP(B455,GD_CHAM_CONG!$C$6:$AS$912,41,FALSE)+VLOOKUP(B455,GD_CHAM_CONG!$C$6:$AS$912,42,FALSE)+VLOOKUP(B455,GD_CHAM_CONG!$C$6:$AS$912,43,FALSE)</f>
        <v>0</v>
      </c>
      <c r="I455" s="306">
        <f>VLOOKUP(B455,GD_CHAM_CONG!$C$6:$AV$912,44,FALSE)+VLOOKUP(B455,GD_CHAM_CONG!$C$6:$AV$912,45,FALSE)+VLOOKUP(B455,GD_CHAM_CONG!$C$6:$AV$912,46,FALSE)</f>
        <v>0</v>
      </c>
      <c r="J455" s="306">
        <f>VLOOKUP(B455,GD_CHAM_CONG!$C$6:$AW$912,47,FALSE)</f>
        <v>0</v>
      </c>
      <c r="K455" s="306">
        <f>VLOOKUP(B455,GD_CHAM_CONG!$C$6:$AZ$912,47,FALSE)+VLOOKUP(B455,GD_CHAM_CONG!$C$6:$AZ$912,48,FALSE)</f>
        <v>0</v>
      </c>
      <c r="L455" s="306">
        <f>VLOOKUP(B455,GD_CHAM_CONG!$C$6:$BF$912,50,FALSE)+VLOOKUP(B455,GD_CHAM_CONG!$C$6:$BF$912,51,FALSE)+VLOOKUP(B455,GD_CHAM_CONG!$C$6:$BF$912,52,FALSE)+VLOOKUP(B455,GD_CHAM_CONG!$C$6:$BF$912,53,FALSE)+VLOOKUP(B455,GD_CHAM_CONG!$C$6:$BF$912,54,FALSE)</f>
        <v>0</v>
      </c>
      <c r="M455" s="307">
        <f>VLOOKUP(B455,GD_CHAM_CONG!$C$405:$BJ$695,60,FALSE)</f>
        <v>1</v>
      </c>
      <c r="N455" s="308">
        <f>VLOOKUP(B455,RPT_LNS_LUONG_CHE_DO!$B$5:$BA$976,52,FALSE)</f>
        <v>780000</v>
      </c>
      <c r="O455" s="308">
        <f>VLOOKUP(B455,RPT_LNS_LUONG_CHE_DO!$B$5:$CA$976,78,FALSE)</f>
        <v>0</v>
      </c>
      <c r="P455" s="324">
        <v>0</v>
      </c>
      <c r="Q455" s="324">
        <v>0</v>
      </c>
      <c r="R455" s="324">
        <v>0</v>
      </c>
      <c r="S455" s="308">
        <f t="shared" si="0"/>
        <v>780000</v>
      </c>
      <c r="T455" s="325">
        <v>0</v>
      </c>
      <c r="U455" s="325">
        <v>0</v>
      </c>
      <c r="V455" s="325">
        <v>0</v>
      </c>
      <c r="W455" s="310">
        <f>VLOOKUP(B455,RPT_DOAN_PHI!$B$5:$H$913,7,FALSE)</f>
        <v>7800</v>
      </c>
      <c r="X455" s="326">
        <v>0</v>
      </c>
      <c r="Y455" s="309">
        <f t="shared" si="1"/>
        <v>7800</v>
      </c>
      <c r="Z455" s="311">
        <f t="shared" si="2"/>
        <v>772200</v>
      </c>
      <c r="AA455" s="311"/>
      <c r="AB455" s="311"/>
      <c r="AC455" s="311">
        <f t="shared" si="3"/>
        <v>772200</v>
      </c>
    </row>
    <row r="456" spans="1:29" ht="17.25" customHeight="1">
      <c r="A456" s="302">
        <f t="shared" si="4"/>
        <v>451</v>
      </c>
      <c r="B456" s="303">
        <f>GD_LCD_HS_LNS!B454</f>
        <v>13740</v>
      </c>
      <c r="C456" s="303" t="str">
        <f>GD_LCD_HS_LNS!C454</f>
        <v>Nguyễn Đức Duy</v>
      </c>
      <c r="D456" s="303" t="str">
        <f>GD_LCD_HS_LNS!D454</f>
        <v>Nhân viên Bốc xếp</v>
      </c>
      <c r="E456" s="304"/>
      <c r="F456" s="305"/>
      <c r="G456" s="306">
        <f>VLOOKUP(B456,GD_CHAM_CONG!$C$6:$AN$912,38,FALSE)</f>
        <v>26</v>
      </c>
      <c r="H456" s="306">
        <f>VLOOKUP(B456,GD_CHAM_CONG!$C$6:$AS$912,39,FALSE)+VLOOKUP(B456,GD_CHAM_CONG!$C$6:$AS$912,40,FALSE)+VLOOKUP(B456,GD_CHAM_CONG!$C$6:$AS$912,41,FALSE)+VLOOKUP(B456,GD_CHAM_CONG!$C$6:$AS$912,42,FALSE)+VLOOKUP(B456,GD_CHAM_CONG!$C$6:$AS$912,43,FALSE)</f>
        <v>0</v>
      </c>
      <c r="I456" s="306">
        <f>VLOOKUP(B456,GD_CHAM_CONG!$C$6:$AV$912,44,FALSE)+VLOOKUP(B456,GD_CHAM_CONG!$C$6:$AV$912,45,FALSE)+VLOOKUP(B456,GD_CHAM_CONG!$C$6:$AV$912,46,FALSE)</f>
        <v>0</v>
      </c>
      <c r="J456" s="306">
        <f>VLOOKUP(B456,GD_CHAM_CONG!$C$6:$AW$912,47,FALSE)</f>
        <v>0</v>
      </c>
      <c r="K456" s="306">
        <f>VLOOKUP(B456,GD_CHAM_CONG!$C$6:$AZ$912,47,FALSE)+VLOOKUP(B456,GD_CHAM_CONG!$C$6:$AZ$912,48,FALSE)</f>
        <v>0</v>
      </c>
      <c r="L456" s="306">
        <f>VLOOKUP(B456,GD_CHAM_CONG!$C$6:$BF$912,50,FALSE)+VLOOKUP(B456,GD_CHAM_CONG!$C$6:$BF$912,51,FALSE)+VLOOKUP(B456,GD_CHAM_CONG!$C$6:$BF$912,52,FALSE)+VLOOKUP(B456,GD_CHAM_CONG!$C$6:$BF$912,53,FALSE)+VLOOKUP(B456,GD_CHAM_CONG!$C$6:$BF$912,54,FALSE)</f>
        <v>0</v>
      </c>
      <c r="M456" s="307">
        <f>VLOOKUP(B456,GD_CHAM_CONG!$C$405:$BJ$695,60,FALSE)</f>
        <v>1</v>
      </c>
      <c r="N456" s="308">
        <f>VLOOKUP(B456,RPT_LNS_LUONG_CHE_DO!$B$5:$BA$976,52,FALSE)</f>
        <v>780000</v>
      </c>
      <c r="O456" s="308">
        <f>VLOOKUP(B456,RPT_LNS_LUONG_CHE_DO!$B$5:$CA$976,78,FALSE)</f>
        <v>0</v>
      </c>
      <c r="P456" s="324">
        <v>0</v>
      </c>
      <c r="Q456" s="324">
        <v>0</v>
      </c>
      <c r="R456" s="324">
        <v>0</v>
      </c>
      <c r="S456" s="308">
        <f t="shared" si="0"/>
        <v>780000</v>
      </c>
      <c r="T456" s="325">
        <v>0</v>
      </c>
      <c r="U456" s="325">
        <v>0</v>
      </c>
      <c r="V456" s="325">
        <v>0</v>
      </c>
      <c r="W456" s="310">
        <f>VLOOKUP(B456,RPT_DOAN_PHI!$B$5:$H$913,7,FALSE)</f>
        <v>7800</v>
      </c>
      <c r="X456" s="326">
        <v>0</v>
      </c>
      <c r="Y456" s="309">
        <f t="shared" si="1"/>
        <v>7800</v>
      </c>
      <c r="Z456" s="311">
        <f t="shared" si="2"/>
        <v>772200</v>
      </c>
      <c r="AA456" s="311"/>
      <c r="AB456" s="311"/>
      <c r="AC456" s="311">
        <f t="shared" si="3"/>
        <v>772200</v>
      </c>
    </row>
    <row r="457" spans="1:29" ht="17.25" customHeight="1">
      <c r="A457" s="302">
        <f t="shared" si="4"/>
        <v>452</v>
      </c>
      <c r="B457" s="303">
        <f>GD_LCD_HS_LNS!B455</f>
        <v>13741</v>
      </c>
      <c r="C457" s="303" t="str">
        <f>GD_LCD_HS_LNS!C455</f>
        <v>Trương Trung Hải</v>
      </c>
      <c r="D457" s="303" t="str">
        <f>GD_LCD_HS_LNS!D455</f>
        <v>Nhân viên Bốc xếp</v>
      </c>
      <c r="E457" s="304"/>
      <c r="F457" s="305"/>
      <c r="G457" s="306">
        <f>VLOOKUP(B457,GD_CHAM_CONG!$C$6:$AN$912,38,FALSE)</f>
        <v>26</v>
      </c>
      <c r="H457" s="306">
        <f>VLOOKUP(B457,GD_CHAM_CONG!$C$6:$AS$912,39,FALSE)+VLOOKUP(B457,GD_CHAM_CONG!$C$6:$AS$912,40,FALSE)+VLOOKUP(B457,GD_CHAM_CONG!$C$6:$AS$912,41,FALSE)+VLOOKUP(B457,GD_CHAM_CONG!$C$6:$AS$912,42,FALSE)+VLOOKUP(B457,GD_CHAM_CONG!$C$6:$AS$912,43,FALSE)</f>
        <v>0</v>
      </c>
      <c r="I457" s="306">
        <f>VLOOKUP(B457,GD_CHAM_CONG!$C$6:$AV$912,44,FALSE)+VLOOKUP(B457,GD_CHAM_CONG!$C$6:$AV$912,45,FALSE)+VLOOKUP(B457,GD_CHAM_CONG!$C$6:$AV$912,46,FALSE)</f>
        <v>0</v>
      </c>
      <c r="J457" s="306">
        <f>VLOOKUP(B457,GD_CHAM_CONG!$C$6:$AW$912,47,FALSE)</f>
        <v>0</v>
      </c>
      <c r="K457" s="306">
        <f>VLOOKUP(B457,GD_CHAM_CONG!$C$6:$AZ$912,47,FALSE)+VLOOKUP(B457,GD_CHAM_CONG!$C$6:$AZ$912,48,FALSE)</f>
        <v>0</v>
      </c>
      <c r="L457" s="306">
        <f>VLOOKUP(B457,GD_CHAM_CONG!$C$6:$BF$912,50,FALSE)+VLOOKUP(B457,GD_CHAM_CONG!$C$6:$BF$912,51,FALSE)+VLOOKUP(B457,GD_CHAM_CONG!$C$6:$BF$912,52,FALSE)+VLOOKUP(B457,GD_CHAM_CONG!$C$6:$BF$912,53,FALSE)+VLOOKUP(B457,GD_CHAM_CONG!$C$6:$BF$912,54,FALSE)</f>
        <v>0</v>
      </c>
      <c r="M457" s="307">
        <f>VLOOKUP(B457,GD_CHAM_CONG!$C$405:$BJ$695,60,FALSE)</f>
        <v>1</v>
      </c>
      <c r="N457" s="308">
        <f>VLOOKUP(B457,RPT_LNS_LUONG_CHE_DO!$B$5:$BA$976,52,FALSE)</f>
        <v>780000</v>
      </c>
      <c r="O457" s="308">
        <f>VLOOKUP(B457,RPT_LNS_LUONG_CHE_DO!$B$5:$CA$976,78,FALSE)</f>
        <v>0</v>
      </c>
      <c r="P457" s="324">
        <v>0</v>
      </c>
      <c r="Q457" s="324">
        <v>0</v>
      </c>
      <c r="R457" s="324">
        <v>0</v>
      </c>
      <c r="S457" s="308">
        <f t="shared" si="0"/>
        <v>780000</v>
      </c>
      <c r="T457" s="325">
        <v>0</v>
      </c>
      <c r="U457" s="325">
        <v>0</v>
      </c>
      <c r="V457" s="325">
        <v>0</v>
      </c>
      <c r="W457" s="310">
        <f>VLOOKUP(B457,RPT_DOAN_PHI!$B$5:$H$913,7,FALSE)</f>
        <v>7800</v>
      </c>
      <c r="X457" s="326">
        <v>0</v>
      </c>
      <c r="Y457" s="309">
        <f t="shared" si="1"/>
        <v>7800</v>
      </c>
      <c r="Z457" s="311">
        <f t="shared" si="2"/>
        <v>772200</v>
      </c>
      <c r="AA457" s="311"/>
      <c r="AB457" s="311"/>
      <c r="AC457" s="311">
        <f t="shared" si="3"/>
        <v>772200</v>
      </c>
    </row>
    <row r="458" spans="1:29" ht="17.25" customHeight="1">
      <c r="A458" s="302">
        <f t="shared" si="4"/>
        <v>453</v>
      </c>
      <c r="B458" s="303">
        <f>GD_LCD_HS_LNS!B456</f>
        <v>13817</v>
      </c>
      <c r="C458" s="303" t="str">
        <f>GD_LCD_HS_LNS!C456</f>
        <v>Cù Quốc Trịnh</v>
      </c>
      <c r="D458" s="303" t="str">
        <f>GD_LCD_HS_LNS!D456</f>
        <v>Nhân viên Bốc xếp</v>
      </c>
      <c r="E458" s="304"/>
      <c r="F458" s="305"/>
      <c r="G458" s="306">
        <f>VLOOKUP(B458,GD_CHAM_CONG!$C$6:$AN$912,38,FALSE)</f>
        <v>26</v>
      </c>
      <c r="H458" s="306">
        <f>VLOOKUP(B458,GD_CHAM_CONG!$C$6:$AS$912,39,FALSE)+VLOOKUP(B458,GD_CHAM_CONG!$C$6:$AS$912,40,FALSE)+VLOOKUP(B458,GD_CHAM_CONG!$C$6:$AS$912,41,FALSE)+VLOOKUP(B458,GD_CHAM_CONG!$C$6:$AS$912,42,FALSE)+VLOOKUP(B458,GD_CHAM_CONG!$C$6:$AS$912,43,FALSE)</f>
        <v>0</v>
      </c>
      <c r="I458" s="306">
        <f>VLOOKUP(B458,GD_CHAM_CONG!$C$6:$AV$912,44,FALSE)+VLOOKUP(B458,GD_CHAM_CONG!$C$6:$AV$912,45,FALSE)+VLOOKUP(B458,GD_CHAM_CONG!$C$6:$AV$912,46,FALSE)</f>
        <v>0</v>
      </c>
      <c r="J458" s="306">
        <f>VLOOKUP(B458,GD_CHAM_CONG!$C$6:$AW$912,47,FALSE)</f>
        <v>0</v>
      </c>
      <c r="K458" s="306">
        <f>VLOOKUP(B458,GD_CHAM_CONG!$C$6:$AZ$912,47,FALSE)+VLOOKUP(B458,GD_CHAM_CONG!$C$6:$AZ$912,48,FALSE)</f>
        <v>0</v>
      </c>
      <c r="L458" s="306">
        <f>VLOOKUP(B458,GD_CHAM_CONG!$C$6:$BF$912,50,FALSE)+VLOOKUP(B458,GD_CHAM_CONG!$C$6:$BF$912,51,FALSE)+VLOOKUP(B458,GD_CHAM_CONG!$C$6:$BF$912,52,FALSE)+VLOOKUP(B458,GD_CHAM_CONG!$C$6:$BF$912,53,FALSE)+VLOOKUP(B458,GD_CHAM_CONG!$C$6:$BF$912,54,FALSE)</f>
        <v>0</v>
      </c>
      <c r="M458" s="307">
        <f>VLOOKUP(B458,GD_CHAM_CONG!$C$405:$BJ$695,60,FALSE)</f>
        <v>1</v>
      </c>
      <c r="N458" s="308">
        <f>VLOOKUP(B458,RPT_LNS_LUONG_CHE_DO!$B$5:$BA$976,52,FALSE)</f>
        <v>780000</v>
      </c>
      <c r="O458" s="308">
        <f>VLOOKUP(B458,RPT_LNS_LUONG_CHE_DO!$B$5:$CA$976,78,FALSE)</f>
        <v>0</v>
      </c>
      <c r="P458" s="324">
        <v>0</v>
      </c>
      <c r="Q458" s="324">
        <v>0</v>
      </c>
      <c r="R458" s="324">
        <v>0</v>
      </c>
      <c r="S458" s="308">
        <f t="shared" si="0"/>
        <v>780000</v>
      </c>
      <c r="T458" s="325">
        <v>0</v>
      </c>
      <c r="U458" s="325">
        <v>0</v>
      </c>
      <c r="V458" s="325">
        <v>0</v>
      </c>
      <c r="W458" s="310">
        <f>VLOOKUP(B458,RPT_DOAN_PHI!$B$5:$H$913,7,FALSE)</f>
        <v>7800</v>
      </c>
      <c r="X458" s="326">
        <v>0</v>
      </c>
      <c r="Y458" s="309">
        <f t="shared" si="1"/>
        <v>7800</v>
      </c>
      <c r="Z458" s="311">
        <f t="shared" si="2"/>
        <v>772200</v>
      </c>
      <c r="AA458" s="311"/>
      <c r="AB458" s="311"/>
      <c r="AC458" s="311">
        <f t="shared" si="3"/>
        <v>772200</v>
      </c>
    </row>
    <row r="459" spans="1:29" ht="17.25" customHeight="1">
      <c r="A459" s="302">
        <f t="shared" si="4"/>
        <v>454</v>
      </c>
      <c r="B459" s="303">
        <f>GD_LCD_HS_LNS!B457</f>
        <v>13750</v>
      </c>
      <c r="C459" s="303" t="str">
        <f>GD_LCD_HS_LNS!C457</f>
        <v>Lê Anh Hùng</v>
      </c>
      <c r="D459" s="303" t="str">
        <f>GD_LCD_HS_LNS!D457</f>
        <v>NV Lái xe - VHTTB</v>
      </c>
      <c r="E459" s="304"/>
      <c r="F459" s="305"/>
      <c r="G459" s="306">
        <f>VLOOKUP(B459,GD_CHAM_CONG!$C$6:$AN$912,38,FALSE)</f>
        <v>26</v>
      </c>
      <c r="H459" s="306">
        <f>VLOOKUP(B459,GD_CHAM_CONG!$C$6:$AS$912,39,FALSE)+VLOOKUP(B459,GD_CHAM_CONG!$C$6:$AS$912,40,FALSE)+VLOOKUP(B459,GD_CHAM_CONG!$C$6:$AS$912,41,FALSE)+VLOOKUP(B459,GD_CHAM_CONG!$C$6:$AS$912,42,FALSE)+VLOOKUP(B459,GD_CHAM_CONG!$C$6:$AS$912,43,FALSE)</f>
        <v>0</v>
      </c>
      <c r="I459" s="306">
        <f>VLOOKUP(B459,GD_CHAM_CONG!$C$6:$AV$912,44,FALSE)+VLOOKUP(B459,GD_CHAM_CONG!$C$6:$AV$912,45,FALSE)+VLOOKUP(B459,GD_CHAM_CONG!$C$6:$AV$912,46,FALSE)</f>
        <v>0</v>
      </c>
      <c r="J459" s="306">
        <f>VLOOKUP(B459,GD_CHAM_CONG!$C$6:$AW$912,47,FALSE)</f>
        <v>0</v>
      </c>
      <c r="K459" s="306">
        <f>VLOOKUP(B459,GD_CHAM_CONG!$C$6:$AZ$912,47,FALSE)+VLOOKUP(B459,GD_CHAM_CONG!$C$6:$AZ$912,48,FALSE)</f>
        <v>0</v>
      </c>
      <c r="L459" s="306">
        <f>VLOOKUP(B459,GD_CHAM_CONG!$C$6:$BF$912,50,FALSE)+VLOOKUP(B459,GD_CHAM_CONG!$C$6:$BF$912,51,FALSE)+VLOOKUP(B459,GD_CHAM_CONG!$C$6:$BF$912,52,FALSE)+VLOOKUP(B459,GD_CHAM_CONG!$C$6:$BF$912,53,FALSE)+VLOOKUP(B459,GD_CHAM_CONG!$C$6:$BF$912,54,FALSE)</f>
        <v>0</v>
      </c>
      <c r="M459" s="307">
        <f>VLOOKUP(B459,GD_CHAM_CONG!$C$405:$BJ$695,60,FALSE)</f>
        <v>1</v>
      </c>
      <c r="N459" s="308">
        <f>VLOOKUP(B459,RPT_LNS_LUONG_CHE_DO!$B$5:$BA$976,52,FALSE)</f>
        <v>780000</v>
      </c>
      <c r="O459" s="308">
        <f>VLOOKUP(B459,RPT_LNS_LUONG_CHE_DO!$B$5:$CA$976,78,FALSE)</f>
        <v>0</v>
      </c>
      <c r="P459" s="324">
        <v>0</v>
      </c>
      <c r="Q459" s="324">
        <v>0</v>
      </c>
      <c r="R459" s="324">
        <v>0</v>
      </c>
      <c r="S459" s="308">
        <f t="shared" si="0"/>
        <v>780000</v>
      </c>
      <c r="T459" s="325">
        <v>0</v>
      </c>
      <c r="U459" s="325">
        <v>0</v>
      </c>
      <c r="V459" s="325">
        <v>0</v>
      </c>
      <c r="W459" s="310">
        <f>VLOOKUP(B459,RPT_DOAN_PHI!$B$5:$H$913,7,FALSE)</f>
        <v>7800</v>
      </c>
      <c r="X459" s="326">
        <v>0</v>
      </c>
      <c r="Y459" s="309">
        <f t="shared" si="1"/>
        <v>7800</v>
      </c>
      <c r="Z459" s="311">
        <f t="shared" si="2"/>
        <v>772200</v>
      </c>
      <c r="AA459" s="311"/>
      <c r="AB459" s="311"/>
      <c r="AC459" s="311">
        <f t="shared" si="3"/>
        <v>772200</v>
      </c>
    </row>
    <row r="460" spans="1:29" ht="17.25" customHeight="1">
      <c r="A460" s="302">
        <f t="shared" si="4"/>
        <v>455</v>
      </c>
      <c r="B460" s="303">
        <f>GD_LCD_HS_LNS!B458</f>
        <v>13751</v>
      </c>
      <c r="C460" s="303" t="str">
        <f>GD_LCD_HS_LNS!C458</f>
        <v>Nguyễn Mạnh Hùng</v>
      </c>
      <c r="D460" s="303" t="str">
        <f>GD_LCD_HS_LNS!D458</f>
        <v>NV Lái xe - VHTTB</v>
      </c>
      <c r="E460" s="304"/>
      <c r="F460" s="305"/>
      <c r="G460" s="306">
        <f>VLOOKUP(B460,GD_CHAM_CONG!$C$6:$AN$912,38,FALSE)</f>
        <v>26</v>
      </c>
      <c r="H460" s="306">
        <f>VLOOKUP(B460,GD_CHAM_CONG!$C$6:$AS$912,39,FALSE)+VLOOKUP(B460,GD_CHAM_CONG!$C$6:$AS$912,40,FALSE)+VLOOKUP(B460,GD_CHAM_CONG!$C$6:$AS$912,41,FALSE)+VLOOKUP(B460,GD_CHAM_CONG!$C$6:$AS$912,42,FALSE)+VLOOKUP(B460,GD_CHAM_CONG!$C$6:$AS$912,43,FALSE)</f>
        <v>0</v>
      </c>
      <c r="I460" s="306">
        <f>VLOOKUP(B460,GD_CHAM_CONG!$C$6:$AV$912,44,FALSE)+VLOOKUP(B460,GD_CHAM_CONG!$C$6:$AV$912,45,FALSE)+VLOOKUP(B460,GD_CHAM_CONG!$C$6:$AV$912,46,FALSE)</f>
        <v>0</v>
      </c>
      <c r="J460" s="306">
        <f>VLOOKUP(B460,GD_CHAM_CONG!$C$6:$AW$912,47,FALSE)</f>
        <v>0</v>
      </c>
      <c r="K460" s="306">
        <f>VLOOKUP(B460,GD_CHAM_CONG!$C$6:$AZ$912,47,FALSE)+VLOOKUP(B460,GD_CHAM_CONG!$C$6:$AZ$912,48,FALSE)</f>
        <v>0</v>
      </c>
      <c r="L460" s="306">
        <f>VLOOKUP(B460,GD_CHAM_CONG!$C$6:$BF$912,50,FALSE)+VLOOKUP(B460,GD_CHAM_CONG!$C$6:$BF$912,51,FALSE)+VLOOKUP(B460,GD_CHAM_CONG!$C$6:$BF$912,52,FALSE)+VLOOKUP(B460,GD_CHAM_CONG!$C$6:$BF$912,53,FALSE)+VLOOKUP(B460,GD_CHAM_CONG!$C$6:$BF$912,54,FALSE)</f>
        <v>0</v>
      </c>
      <c r="M460" s="307">
        <f>VLOOKUP(B460,GD_CHAM_CONG!$C$405:$BJ$695,60,FALSE)</f>
        <v>1</v>
      </c>
      <c r="N460" s="308">
        <f>VLOOKUP(B460,RPT_LNS_LUONG_CHE_DO!$B$5:$BA$976,52,FALSE)</f>
        <v>780000</v>
      </c>
      <c r="O460" s="308">
        <f>VLOOKUP(B460,RPT_LNS_LUONG_CHE_DO!$B$5:$CA$976,78,FALSE)</f>
        <v>0</v>
      </c>
      <c r="P460" s="324">
        <v>0</v>
      </c>
      <c r="Q460" s="324">
        <v>0</v>
      </c>
      <c r="R460" s="324">
        <v>0</v>
      </c>
      <c r="S460" s="308">
        <f t="shared" si="0"/>
        <v>780000</v>
      </c>
      <c r="T460" s="325">
        <v>0</v>
      </c>
      <c r="U460" s="325">
        <v>0</v>
      </c>
      <c r="V460" s="325">
        <v>0</v>
      </c>
      <c r="W460" s="310">
        <f>VLOOKUP(B460,RPT_DOAN_PHI!$B$5:$H$913,7,FALSE)</f>
        <v>7800</v>
      </c>
      <c r="X460" s="326">
        <v>0</v>
      </c>
      <c r="Y460" s="309">
        <f t="shared" si="1"/>
        <v>7800</v>
      </c>
      <c r="Z460" s="311">
        <f t="shared" si="2"/>
        <v>772200</v>
      </c>
      <c r="AA460" s="311"/>
      <c r="AB460" s="311"/>
      <c r="AC460" s="311">
        <f t="shared" si="3"/>
        <v>772200</v>
      </c>
    </row>
    <row r="461" spans="1:29" ht="17.25" customHeight="1">
      <c r="A461" s="302">
        <f t="shared" si="4"/>
        <v>456</v>
      </c>
      <c r="B461" s="303">
        <f>GD_LCD_HS_LNS!B459</f>
        <v>13728</v>
      </c>
      <c r="C461" s="303" t="str">
        <f>GD_LCD_HS_LNS!C459</f>
        <v>Nguyễn Thị Thanh</v>
      </c>
      <c r="D461" s="303" t="str">
        <f>GD_LCD_HS_LNS!D459</f>
        <v>Nv vệ sinh</v>
      </c>
      <c r="E461" s="304"/>
      <c r="F461" s="305"/>
      <c r="G461" s="306">
        <f>VLOOKUP(B461,GD_CHAM_CONG!$C$6:$AN$912,38,FALSE)</f>
        <v>26</v>
      </c>
      <c r="H461" s="306">
        <f>VLOOKUP(B461,GD_CHAM_CONG!$C$6:$AS$912,39,FALSE)+VLOOKUP(B461,GD_CHAM_CONG!$C$6:$AS$912,40,FALSE)+VLOOKUP(B461,GD_CHAM_CONG!$C$6:$AS$912,41,FALSE)+VLOOKUP(B461,GD_CHAM_CONG!$C$6:$AS$912,42,FALSE)+VLOOKUP(B461,GD_CHAM_CONG!$C$6:$AS$912,43,FALSE)</f>
        <v>0</v>
      </c>
      <c r="I461" s="306">
        <f>VLOOKUP(B461,GD_CHAM_CONG!$C$6:$AV$912,44,FALSE)+VLOOKUP(B461,GD_CHAM_CONG!$C$6:$AV$912,45,FALSE)+VLOOKUP(B461,GD_CHAM_CONG!$C$6:$AV$912,46,FALSE)</f>
        <v>0</v>
      </c>
      <c r="J461" s="306">
        <f>VLOOKUP(B461,GD_CHAM_CONG!$C$6:$AW$912,47,FALSE)</f>
        <v>0</v>
      </c>
      <c r="K461" s="306">
        <f>VLOOKUP(B461,GD_CHAM_CONG!$C$6:$AZ$912,47,FALSE)+VLOOKUP(B461,GD_CHAM_CONG!$C$6:$AZ$912,48,FALSE)</f>
        <v>0</v>
      </c>
      <c r="L461" s="306">
        <f>VLOOKUP(B461,GD_CHAM_CONG!$C$6:$BF$912,50,FALSE)+VLOOKUP(B461,GD_CHAM_CONG!$C$6:$BF$912,51,FALSE)+VLOOKUP(B461,GD_CHAM_CONG!$C$6:$BF$912,52,FALSE)+VLOOKUP(B461,GD_CHAM_CONG!$C$6:$BF$912,53,FALSE)+VLOOKUP(B461,GD_CHAM_CONG!$C$6:$BF$912,54,FALSE)</f>
        <v>0</v>
      </c>
      <c r="M461" s="307">
        <f>VLOOKUP(B461,GD_CHAM_CONG!$C$405:$BJ$695,60,FALSE)</f>
        <v>1</v>
      </c>
      <c r="N461" s="308">
        <f>VLOOKUP(B461,RPT_LNS_LUONG_CHE_DO!$B$5:$BA$976,52,FALSE)</f>
        <v>780000</v>
      </c>
      <c r="O461" s="308">
        <f>VLOOKUP(B461,RPT_LNS_LUONG_CHE_DO!$B$5:$CA$976,78,FALSE)</f>
        <v>0</v>
      </c>
      <c r="P461" s="324">
        <v>0</v>
      </c>
      <c r="Q461" s="324">
        <v>0</v>
      </c>
      <c r="R461" s="324">
        <v>0</v>
      </c>
      <c r="S461" s="308">
        <f t="shared" si="0"/>
        <v>780000</v>
      </c>
      <c r="T461" s="325">
        <v>0</v>
      </c>
      <c r="U461" s="325">
        <v>0</v>
      </c>
      <c r="V461" s="325">
        <v>0</v>
      </c>
      <c r="W461" s="310">
        <f>VLOOKUP(B461,RPT_DOAN_PHI!$B$5:$H$913,7,FALSE)</f>
        <v>7800</v>
      </c>
      <c r="X461" s="326">
        <v>0</v>
      </c>
      <c r="Y461" s="309">
        <f t="shared" si="1"/>
        <v>7800</v>
      </c>
      <c r="Z461" s="311">
        <f t="shared" si="2"/>
        <v>772200</v>
      </c>
      <c r="AA461" s="311"/>
      <c r="AB461" s="311"/>
      <c r="AC461" s="311">
        <f t="shared" si="3"/>
        <v>772200</v>
      </c>
    </row>
    <row r="462" spans="1:29" ht="17.25" customHeight="1">
      <c r="A462" s="302">
        <f t="shared" si="4"/>
        <v>457</v>
      </c>
      <c r="B462" s="303">
        <f>GD_LCD_HS_LNS!B460</f>
        <v>13745</v>
      </c>
      <c r="C462" s="303" t="str">
        <f>GD_LCD_HS_LNS!C460</f>
        <v>Nguyễn Thị Hoài Hương</v>
      </c>
      <c r="D462" s="303" t="str">
        <f>GD_LCD_HS_LNS!D460</f>
        <v>Nv vệ sinh</v>
      </c>
      <c r="E462" s="304"/>
      <c r="F462" s="305"/>
      <c r="G462" s="306">
        <f>VLOOKUP(B462,GD_CHAM_CONG!$C$6:$AN$912,38,FALSE)</f>
        <v>26</v>
      </c>
      <c r="H462" s="306">
        <f>VLOOKUP(B462,GD_CHAM_CONG!$C$6:$AS$912,39,FALSE)+VLOOKUP(B462,GD_CHAM_CONG!$C$6:$AS$912,40,FALSE)+VLOOKUP(B462,GD_CHAM_CONG!$C$6:$AS$912,41,FALSE)+VLOOKUP(B462,GD_CHAM_CONG!$C$6:$AS$912,42,FALSE)+VLOOKUP(B462,GD_CHAM_CONG!$C$6:$AS$912,43,FALSE)</f>
        <v>0</v>
      </c>
      <c r="I462" s="306">
        <f>VLOOKUP(B462,GD_CHAM_CONG!$C$6:$AV$912,44,FALSE)+VLOOKUP(B462,GD_CHAM_CONG!$C$6:$AV$912,45,FALSE)+VLOOKUP(B462,GD_CHAM_CONG!$C$6:$AV$912,46,FALSE)</f>
        <v>0</v>
      </c>
      <c r="J462" s="306">
        <f>VLOOKUP(B462,GD_CHAM_CONG!$C$6:$AW$912,47,FALSE)</f>
        <v>0</v>
      </c>
      <c r="K462" s="306">
        <f>VLOOKUP(B462,GD_CHAM_CONG!$C$6:$AZ$912,47,FALSE)+VLOOKUP(B462,GD_CHAM_CONG!$C$6:$AZ$912,48,FALSE)</f>
        <v>0</v>
      </c>
      <c r="L462" s="306">
        <f>VLOOKUP(B462,GD_CHAM_CONG!$C$6:$BF$912,50,FALSE)+VLOOKUP(B462,GD_CHAM_CONG!$C$6:$BF$912,51,FALSE)+VLOOKUP(B462,GD_CHAM_CONG!$C$6:$BF$912,52,FALSE)+VLOOKUP(B462,GD_CHAM_CONG!$C$6:$BF$912,53,FALSE)+VLOOKUP(B462,GD_CHAM_CONG!$C$6:$BF$912,54,FALSE)</f>
        <v>0</v>
      </c>
      <c r="M462" s="307">
        <f>VLOOKUP(B462,GD_CHAM_CONG!$C$405:$BJ$695,60,FALSE)</f>
        <v>1</v>
      </c>
      <c r="N462" s="308">
        <f>VLOOKUP(B462,RPT_LNS_LUONG_CHE_DO!$B$5:$BA$976,52,FALSE)</f>
        <v>780000</v>
      </c>
      <c r="O462" s="308">
        <f>VLOOKUP(B462,RPT_LNS_LUONG_CHE_DO!$B$5:$CA$976,78,FALSE)</f>
        <v>0</v>
      </c>
      <c r="P462" s="324">
        <v>0</v>
      </c>
      <c r="Q462" s="324">
        <v>0</v>
      </c>
      <c r="R462" s="324">
        <v>0</v>
      </c>
      <c r="S462" s="308">
        <f t="shared" si="0"/>
        <v>780000</v>
      </c>
      <c r="T462" s="325">
        <v>0</v>
      </c>
      <c r="U462" s="325">
        <v>0</v>
      </c>
      <c r="V462" s="325">
        <v>0</v>
      </c>
      <c r="W462" s="310">
        <f>VLOOKUP(B462,RPT_DOAN_PHI!$B$5:$H$913,7,FALSE)</f>
        <v>7800</v>
      </c>
      <c r="X462" s="326">
        <v>0</v>
      </c>
      <c r="Y462" s="309">
        <f t="shared" si="1"/>
        <v>7800</v>
      </c>
      <c r="Z462" s="311">
        <f t="shared" si="2"/>
        <v>772200</v>
      </c>
      <c r="AA462" s="311"/>
      <c r="AB462" s="311"/>
      <c r="AC462" s="311">
        <f t="shared" si="3"/>
        <v>772200</v>
      </c>
    </row>
    <row r="463" spans="1:29" ht="17.25" customHeight="1">
      <c r="A463" s="302">
        <f t="shared" si="4"/>
        <v>458</v>
      </c>
      <c r="B463" s="303">
        <f>GD_LCD_HS_LNS!B461</f>
        <v>13746</v>
      </c>
      <c r="C463" s="303" t="str">
        <f>GD_LCD_HS_LNS!C461</f>
        <v>Nguyễn Minh Tuấn</v>
      </c>
      <c r="D463" s="303" t="str">
        <f>GD_LCD_HS_LNS!D461</f>
        <v>Nv vệ sinh</v>
      </c>
      <c r="E463" s="304"/>
      <c r="F463" s="305"/>
      <c r="G463" s="306">
        <f>VLOOKUP(B463,GD_CHAM_CONG!$C$6:$AN$912,38,FALSE)</f>
        <v>26</v>
      </c>
      <c r="H463" s="306">
        <f>VLOOKUP(B463,GD_CHAM_CONG!$C$6:$AS$912,39,FALSE)+VLOOKUP(B463,GD_CHAM_CONG!$C$6:$AS$912,40,FALSE)+VLOOKUP(B463,GD_CHAM_CONG!$C$6:$AS$912,41,FALSE)+VLOOKUP(B463,GD_CHAM_CONG!$C$6:$AS$912,42,FALSE)+VLOOKUP(B463,GD_CHAM_CONG!$C$6:$AS$912,43,FALSE)</f>
        <v>0</v>
      </c>
      <c r="I463" s="306">
        <f>VLOOKUP(B463,GD_CHAM_CONG!$C$6:$AV$912,44,FALSE)+VLOOKUP(B463,GD_CHAM_CONG!$C$6:$AV$912,45,FALSE)+VLOOKUP(B463,GD_CHAM_CONG!$C$6:$AV$912,46,FALSE)</f>
        <v>0</v>
      </c>
      <c r="J463" s="306">
        <f>VLOOKUP(B463,GD_CHAM_CONG!$C$6:$AW$912,47,FALSE)</f>
        <v>0</v>
      </c>
      <c r="K463" s="306">
        <f>VLOOKUP(B463,GD_CHAM_CONG!$C$6:$AZ$912,47,FALSE)+VLOOKUP(B463,GD_CHAM_CONG!$C$6:$AZ$912,48,FALSE)</f>
        <v>0</v>
      </c>
      <c r="L463" s="306">
        <f>VLOOKUP(B463,GD_CHAM_CONG!$C$6:$BF$912,50,FALSE)+VLOOKUP(B463,GD_CHAM_CONG!$C$6:$BF$912,51,FALSE)+VLOOKUP(B463,GD_CHAM_CONG!$C$6:$BF$912,52,FALSE)+VLOOKUP(B463,GD_CHAM_CONG!$C$6:$BF$912,53,FALSE)+VLOOKUP(B463,GD_CHAM_CONG!$C$6:$BF$912,54,FALSE)</f>
        <v>0</v>
      </c>
      <c r="M463" s="307">
        <f>VLOOKUP(B463,GD_CHAM_CONG!$C$405:$BJ$695,60,FALSE)</f>
        <v>1</v>
      </c>
      <c r="N463" s="308">
        <f>VLOOKUP(B463,RPT_LNS_LUONG_CHE_DO!$B$5:$BA$976,52,FALSE)</f>
        <v>780000</v>
      </c>
      <c r="O463" s="308">
        <f>VLOOKUP(B463,RPT_LNS_LUONG_CHE_DO!$B$5:$CA$976,78,FALSE)</f>
        <v>0</v>
      </c>
      <c r="P463" s="324">
        <v>0</v>
      </c>
      <c r="Q463" s="324">
        <v>0</v>
      </c>
      <c r="R463" s="324">
        <v>0</v>
      </c>
      <c r="S463" s="308">
        <f t="shared" si="0"/>
        <v>780000</v>
      </c>
      <c r="T463" s="325">
        <v>0</v>
      </c>
      <c r="U463" s="325">
        <v>0</v>
      </c>
      <c r="V463" s="325">
        <v>0</v>
      </c>
      <c r="W463" s="310">
        <f>VLOOKUP(B463,RPT_DOAN_PHI!$B$5:$H$913,7,FALSE)</f>
        <v>7800</v>
      </c>
      <c r="X463" s="326">
        <v>0</v>
      </c>
      <c r="Y463" s="309">
        <f t="shared" si="1"/>
        <v>7800</v>
      </c>
      <c r="Z463" s="311">
        <f t="shared" si="2"/>
        <v>772200</v>
      </c>
      <c r="AA463" s="311"/>
      <c r="AB463" s="311"/>
      <c r="AC463" s="311">
        <f t="shared" si="3"/>
        <v>772200</v>
      </c>
    </row>
    <row r="464" spans="1:29" ht="17.25" customHeight="1">
      <c r="A464" s="302">
        <f t="shared" si="4"/>
        <v>459</v>
      </c>
      <c r="B464" s="303">
        <f>GD_LCD_HS_LNS!B462</f>
        <v>13747</v>
      </c>
      <c r="C464" s="303" t="str">
        <f>GD_LCD_HS_LNS!C462</f>
        <v>Nguyễn Thị Liên</v>
      </c>
      <c r="D464" s="303" t="str">
        <f>GD_LCD_HS_LNS!D462</f>
        <v>Nv vệ sinh</v>
      </c>
      <c r="E464" s="304"/>
      <c r="F464" s="305"/>
      <c r="G464" s="306">
        <f>VLOOKUP(B464,GD_CHAM_CONG!$C$6:$AN$912,38,FALSE)</f>
        <v>26</v>
      </c>
      <c r="H464" s="306">
        <f>VLOOKUP(B464,GD_CHAM_CONG!$C$6:$AS$912,39,FALSE)+VLOOKUP(B464,GD_CHAM_CONG!$C$6:$AS$912,40,FALSE)+VLOOKUP(B464,GD_CHAM_CONG!$C$6:$AS$912,41,FALSE)+VLOOKUP(B464,GD_CHAM_CONG!$C$6:$AS$912,42,FALSE)+VLOOKUP(B464,GD_CHAM_CONG!$C$6:$AS$912,43,FALSE)</f>
        <v>0</v>
      </c>
      <c r="I464" s="306">
        <f>VLOOKUP(B464,GD_CHAM_CONG!$C$6:$AV$912,44,FALSE)+VLOOKUP(B464,GD_CHAM_CONG!$C$6:$AV$912,45,FALSE)+VLOOKUP(B464,GD_CHAM_CONG!$C$6:$AV$912,46,FALSE)</f>
        <v>0</v>
      </c>
      <c r="J464" s="306">
        <f>VLOOKUP(B464,GD_CHAM_CONG!$C$6:$AW$912,47,FALSE)</f>
        <v>0</v>
      </c>
      <c r="K464" s="306">
        <f>VLOOKUP(B464,GD_CHAM_CONG!$C$6:$AZ$912,47,FALSE)+VLOOKUP(B464,GD_CHAM_CONG!$C$6:$AZ$912,48,FALSE)</f>
        <v>0</v>
      </c>
      <c r="L464" s="306">
        <f>VLOOKUP(B464,GD_CHAM_CONG!$C$6:$BF$912,50,FALSE)+VLOOKUP(B464,GD_CHAM_CONG!$C$6:$BF$912,51,FALSE)+VLOOKUP(B464,GD_CHAM_CONG!$C$6:$BF$912,52,FALSE)+VLOOKUP(B464,GD_CHAM_CONG!$C$6:$BF$912,53,FALSE)+VLOOKUP(B464,GD_CHAM_CONG!$C$6:$BF$912,54,FALSE)</f>
        <v>0</v>
      </c>
      <c r="M464" s="307">
        <f>VLOOKUP(B464,GD_CHAM_CONG!$C$405:$BJ$695,60,FALSE)</f>
        <v>1</v>
      </c>
      <c r="N464" s="308">
        <f>VLOOKUP(B464,RPT_LNS_LUONG_CHE_DO!$B$5:$BA$976,52,FALSE)</f>
        <v>780000</v>
      </c>
      <c r="O464" s="308">
        <f>VLOOKUP(B464,RPT_LNS_LUONG_CHE_DO!$B$5:$CA$976,78,FALSE)</f>
        <v>0</v>
      </c>
      <c r="P464" s="324">
        <v>0</v>
      </c>
      <c r="Q464" s="324">
        <v>0</v>
      </c>
      <c r="R464" s="324">
        <v>0</v>
      </c>
      <c r="S464" s="308">
        <f t="shared" si="0"/>
        <v>780000</v>
      </c>
      <c r="T464" s="325">
        <v>0</v>
      </c>
      <c r="U464" s="325">
        <v>0</v>
      </c>
      <c r="V464" s="325">
        <v>0</v>
      </c>
      <c r="W464" s="310">
        <f>VLOOKUP(B464,RPT_DOAN_PHI!$B$5:$H$913,7,FALSE)</f>
        <v>7800</v>
      </c>
      <c r="X464" s="326">
        <v>0</v>
      </c>
      <c r="Y464" s="309">
        <f t="shared" si="1"/>
        <v>7800</v>
      </c>
      <c r="Z464" s="311">
        <f t="shared" si="2"/>
        <v>772200</v>
      </c>
      <c r="AA464" s="311"/>
      <c r="AB464" s="311"/>
      <c r="AC464" s="311">
        <f t="shared" si="3"/>
        <v>772200</v>
      </c>
    </row>
    <row r="465" spans="1:29" ht="18" customHeight="1">
      <c r="A465" s="302">
        <f t="shared" si="4"/>
        <v>460</v>
      </c>
      <c r="B465" s="303">
        <f>GD_LCD_HS_LNS!B463</f>
        <v>13748</v>
      </c>
      <c r="C465" s="303" t="str">
        <f>GD_LCD_HS_LNS!C463</f>
        <v>Thiều Thị Thu Lan</v>
      </c>
      <c r="D465" s="303" t="str">
        <f>GD_LCD_HS_LNS!D463</f>
        <v>Nv vệ sinh</v>
      </c>
      <c r="E465" s="304"/>
      <c r="F465" s="305"/>
      <c r="G465" s="306">
        <f>VLOOKUP(B465,GD_CHAM_CONG!$C$6:$AN$912,38,FALSE)</f>
        <v>26</v>
      </c>
      <c r="H465" s="306">
        <f>VLOOKUP(B465,GD_CHAM_CONG!$C$6:$AS$912,39,FALSE)+VLOOKUP(B465,GD_CHAM_CONG!$C$6:$AS$912,40,FALSE)+VLOOKUP(B465,GD_CHAM_CONG!$C$6:$AS$912,41,FALSE)+VLOOKUP(B465,GD_CHAM_CONG!$C$6:$AS$912,42,FALSE)+VLOOKUP(B465,GD_CHAM_CONG!$C$6:$AS$912,43,FALSE)</f>
        <v>0</v>
      </c>
      <c r="I465" s="306">
        <f>VLOOKUP(B465,GD_CHAM_CONG!$C$6:$AV$912,44,FALSE)+VLOOKUP(B465,GD_CHAM_CONG!$C$6:$AV$912,45,FALSE)+VLOOKUP(B465,GD_CHAM_CONG!$C$6:$AV$912,46,FALSE)</f>
        <v>0</v>
      </c>
      <c r="J465" s="306">
        <f>VLOOKUP(B465,GD_CHAM_CONG!$C$6:$AW$912,47,FALSE)</f>
        <v>0</v>
      </c>
      <c r="K465" s="306">
        <f>VLOOKUP(B465,GD_CHAM_CONG!$C$6:$AZ$912,47,FALSE)+VLOOKUP(B465,GD_CHAM_CONG!$C$6:$AZ$912,48,FALSE)</f>
        <v>0</v>
      </c>
      <c r="L465" s="306">
        <f>VLOOKUP(B465,GD_CHAM_CONG!$C$6:$BF$912,50,FALSE)+VLOOKUP(B465,GD_CHAM_CONG!$C$6:$BF$912,51,FALSE)+VLOOKUP(B465,GD_CHAM_CONG!$C$6:$BF$912,52,FALSE)+VLOOKUP(B465,GD_CHAM_CONG!$C$6:$BF$912,53,FALSE)+VLOOKUP(B465,GD_CHAM_CONG!$C$6:$BF$912,54,FALSE)</f>
        <v>0</v>
      </c>
      <c r="M465" s="307">
        <f>VLOOKUP(B465,GD_CHAM_CONG!$C$405:$BJ$695,60,FALSE)</f>
        <v>1</v>
      </c>
      <c r="N465" s="308">
        <f>VLOOKUP(B465,RPT_LNS_LUONG_CHE_DO!$B$5:$BA$976,52,FALSE)</f>
        <v>780000</v>
      </c>
      <c r="O465" s="308">
        <f>VLOOKUP(B465,RPT_LNS_LUONG_CHE_DO!$B$5:$CA$976,78,FALSE)</f>
        <v>0</v>
      </c>
      <c r="P465" s="324">
        <v>0</v>
      </c>
      <c r="Q465" s="324">
        <v>0</v>
      </c>
      <c r="R465" s="324">
        <v>0</v>
      </c>
      <c r="S465" s="308">
        <f t="shared" si="0"/>
        <v>780000</v>
      </c>
      <c r="T465" s="325">
        <v>0</v>
      </c>
      <c r="U465" s="325">
        <v>0</v>
      </c>
      <c r="V465" s="325">
        <v>0</v>
      </c>
      <c r="W465" s="310">
        <f>VLOOKUP(B465,RPT_DOAN_PHI!$B$5:$H$913,7,FALSE)</f>
        <v>7800</v>
      </c>
      <c r="X465" s="326">
        <v>0</v>
      </c>
      <c r="Y465" s="309">
        <f t="shared" si="1"/>
        <v>7800</v>
      </c>
      <c r="Z465" s="311">
        <f t="shared" si="2"/>
        <v>772200</v>
      </c>
      <c r="AA465" s="311"/>
      <c r="AB465" s="311"/>
      <c r="AC465" s="311">
        <f t="shared" si="3"/>
        <v>772200</v>
      </c>
    </row>
    <row r="466" spans="1:29" ht="18" customHeight="1">
      <c r="A466" s="302">
        <f t="shared" si="4"/>
        <v>461</v>
      </c>
      <c r="B466" s="303">
        <f>GD_LCD_HS_LNS!B464</f>
        <v>13749</v>
      </c>
      <c r="C466" s="303" t="str">
        <f>GD_LCD_HS_LNS!C464</f>
        <v>Chu Phương Thảo</v>
      </c>
      <c r="D466" s="303" t="str">
        <f>GD_LCD_HS_LNS!D464</f>
        <v>Nv vệ sinh</v>
      </c>
      <c r="E466" s="304"/>
      <c r="F466" s="305"/>
      <c r="G466" s="306">
        <f>VLOOKUP(B466,GD_CHAM_CONG!$C$6:$AN$912,38,FALSE)</f>
        <v>26</v>
      </c>
      <c r="H466" s="306">
        <f>VLOOKUP(B466,GD_CHAM_CONG!$C$6:$AS$912,39,FALSE)+VLOOKUP(B466,GD_CHAM_CONG!$C$6:$AS$912,40,FALSE)+VLOOKUP(B466,GD_CHAM_CONG!$C$6:$AS$912,41,FALSE)+VLOOKUP(B466,GD_CHAM_CONG!$C$6:$AS$912,42,FALSE)+VLOOKUP(B466,GD_CHAM_CONG!$C$6:$AS$912,43,FALSE)</f>
        <v>0</v>
      </c>
      <c r="I466" s="306">
        <f>VLOOKUP(B466,GD_CHAM_CONG!$C$6:$AV$912,44,FALSE)+VLOOKUP(B466,GD_CHAM_CONG!$C$6:$AV$912,45,FALSE)+VLOOKUP(B466,GD_CHAM_CONG!$C$6:$AV$912,46,FALSE)</f>
        <v>0</v>
      </c>
      <c r="J466" s="306">
        <f>VLOOKUP(B466,GD_CHAM_CONG!$C$6:$AW$912,47,FALSE)</f>
        <v>0</v>
      </c>
      <c r="K466" s="306">
        <f>VLOOKUP(B466,GD_CHAM_CONG!$C$6:$AZ$912,47,FALSE)+VLOOKUP(B466,GD_CHAM_CONG!$C$6:$AZ$912,48,FALSE)</f>
        <v>0</v>
      </c>
      <c r="L466" s="306">
        <f>VLOOKUP(B466,GD_CHAM_CONG!$C$6:$BF$912,50,FALSE)+VLOOKUP(B466,GD_CHAM_CONG!$C$6:$BF$912,51,FALSE)+VLOOKUP(B466,GD_CHAM_CONG!$C$6:$BF$912,52,FALSE)+VLOOKUP(B466,GD_CHAM_CONG!$C$6:$BF$912,53,FALSE)+VLOOKUP(B466,GD_CHAM_CONG!$C$6:$BF$912,54,FALSE)</f>
        <v>0</v>
      </c>
      <c r="M466" s="307">
        <f>VLOOKUP(B466,GD_CHAM_CONG!$C$405:$BJ$695,60,FALSE)</f>
        <v>1</v>
      </c>
      <c r="N466" s="308">
        <f>VLOOKUP(B466,RPT_LNS_LUONG_CHE_DO!$B$5:$BA$976,52,FALSE)</f>
        <v>780000</v>
      </c>
      <c r="O466" s="308">
        <f>VLOOKUP(B466,RPT_LNS_LUONG_CHE_DO!$B$5:$CA$976,78,FALSE)</f>
        <v>0</v>
      </c>
      <c r="P466" s="324">
        <v>0</v>
      </c>
      <c r="Q466" s="324">
        <v>0</v>
      </c>
      <c r="R466" s="324">
        <v>0</v>
      </c>
      <c r="S466" s="308">
        <f t="shared" si="0"/>
        <v>780000</v>
      </c>
      <c r="T466" s="325">
        <v>0</v>
      </c>
      <c r="U466" s="325">
        <v>0</v>
      </c>
      <c r="V466" s="325">
        <v>0</v>
      </c>
      <c r="W466" s="310">
        <f>VLOOKUP(B466,RPT_DOAN_PHI!$B$5:$H$913,7,FALSE)</f>
        <v>7800</v>
      </c>
      <c r="X466" s="326">
        <v>0</v>
      </c>
      <c r="Y466" s="309">
        <f t="shared" si="1"/>
        <v>7800</v>
      </c>
      <c r="Z466" s="311">
        <f t="shared" si="2"/>
        <v>772200</v>
      </c>
      <c r="AA466" s="311"/>
      <c r="AB466" s="311"/>
      <c r="AC466" s="311">
        <f t="shared" si="3"/>
        <v>772200</v>
      </c>
    </row>
    <row r="467" spans="1:29" ht="18" customHeight="1">
      <c r="A467" s="302">
        <f t="shared" si="4"/>
        <v>462</v>
      </c>
      <c r="B467" s="303">
        <f>GD_LCD_HS_LNS!B465</f>
        <v>13720</v>
      </c>
      <c r="C467" s="303" t="str">
        <f>GD_LCD_HS_LNS!C465</f>
        <v>Đinh Văn Minh</v>
      </c>
      <c r="D467" s="303" t="str">
        <f>GD_LCD_HS_LNS!D465</f>
        <v>Nhân viên Bốc xếp</v>
      </c>
      <c r="E467" s="304"/>
      <c r="F467" s="305"/>
      <c r="G467" s="306">
        <f>VLOOKUP(B467,GD_CHAM_CONG!$C$6:$AN$912,38,FALSE)</f>
        <v>26</v>
      </c>
      <c r="H467" s="306">
        <f>VLOOKUP(B467,GD_CHAM_CONG!$C$6:$AS$912,39,FALSE)+VLOOKUP(B467,GD_CHAM_CONG!$C$6:$AS$912,40,FALSE)+VLOOKUP(B467,GD_CHAM_CONG!$C$6:$AS$912,41,FALSE)+VLOOKUP(B467,GD_CHAM_CONG!$C$6:$AS$912,42,FALSE)+VLOOKUP(B467,GD_CHAM_CONG!$C$6:$AS$912,43,FALSE)</f>
        <v>0</v>
      </c>
      <c r="I467" s="306">
        <f>VLOOKUP(B467,GD_CHAM_CONG!$C$6:$AV$912,44,FALSE)+VLOOKUP(B467,GD_CHAM_CONG!$C$6:$AV$912,45,FALSE)+VLOOKUP(B467,GD_CHAM_CONG!$C$6:$AV$912,46,FALSE)</f>
        <v>0</v>
      </c>
      <c r="J467" s="306">
        <f>VLOOKUP(B467,GD_CHAM_CONG!$C$6:$AW$912,47,FALSE)</f>
        <v>0</v>
      </c>
      <c r="K467" s="306">
        <f>VLOOKUP(B467,GD_CHAM_CONG!$C$6:$AZ$912,47,FALSE)+VLOOKUP(B467,GD_CHAM_CONG!$C$6:$AZ$912,48,FALSE)</f>
        <v>0</v>
      </c>
      <c r="L467" s="306">
        <f>VLOOKUP(B467,GD_CHAM_CONG!$C$6:$BF$912,50,FALSE)+VLOOKUP(B467,GD_CHAM_CONG!$C$6:$BF$912,51,FALSE)+VLOOKUP(B467,GD_CHAM_CONG!$C$6:$BF$912,52,FALSE)+VLOOKUP(B467,GD_CHAM_CONG!$C$6:$BF$912,53,FALSE)+VLOOKUP(B467,GD_CHAM_CONG!$C$6:$BF$912,54,FALSE)</f>
        <v>0</v>
      </c>
      <c r="M467" s="307">
        <f>VLOOKUP(B467,GD_CHAM_CONG!$C$405:$BJ$695,60,FALSE)</f>
        <v>1</v>
      </c>
      <c r="N467" s="308">
        <f>VLOOKUP(B467,RPT_LNS_LUONG_CHE_DO!$B$5:$BA$976,52,FALSE)</f>
        <v>780000</v>
      </c>
      <c r="O467" s="308">
        <f>VLOOKUP(B467,RPT_LNS_LUONG_CHE_DO!$B$5:$CA$976,78,FALSE)</f>
        <v>0</v>
      </c>
      <c r="P467" s="324">
        <v>0</v>
      </c>
      <c r="Q467" s="324">
        <v>0</v>
      </c>
      <c r="R467" s="324">
        <v>0</v>
      </c>
      <c r="S467" s="308">
        <f t="shared" si="0"/>
        <v>780000</v>
      </c>
      <c r="T467" s="325">
        <v>0</v>
      </c>
      <c r="U467" s="325">
        <v>0</v>
      </c>
      <c r="V467" s="325">
        <v>0</v>
      </c>
      <c r="W467" s="310">
        <f>VLOOKUP(B467,RPT_DOAN_PHI!$B$5:$H$913,7,FALSE)</f>
        <v>7800</v>
      </c>
      <c r="X467" s="326">
        <v>0</v>
      </c>
      <c r="Y467" s="309">
        <f t="shared" si="1"/>
        <v>7800</v>
      </c>
      <c r="Z467" s="311">
        <f t="shared" si="2"/>
        <v>772200</v>
      </c>
      <c r="AA467" s="311"/>
      <c r="AB467" s="311"/>
      <c r="AC467" s="311">
        <f t="shared" si="3"/>
        <v>772200</v>
      </c>
    </row>
    <row r="468" spans="1:29" ht="17.25" customHeight="1">
      <c r="A468" s="302">
        <f t="shared" si="4"/>
        <v>463</v>
      </c>
      <c r="B468" s="303">
        <f>GD_LCD_HS_LNS!B466</f>
        <v>13721</v>
      </c>
      <c r="C468" s="303" t="str">
        <f>GD_LCD_HS_LNS!C466</f>
        <v>Nguyễn Đình Quân</v>
      </c>
      <c r="D468" s="303" t="str">
        <f>GD_LCD_HS_LNS!D466</f>
        <v>Nhân viên Bốc xếp</v>
      </c>
      <c r="E468" s="304"/>
      <c r="F468" s="305"/>
      <c r="G468" s="306">
        <f>VLOOKUP(B468,GD_CHAM_CONG!$C$6:$AN$912,38,FALSE)</f>
        <v>26</v>
      </c>
      <c r="H468" s="306">
        <f>VLOOKUP(B468,GD_CHAM_CONG!$C$6:$AS$912,39,FALSE)+VLOOKUP(B468,GD_CHAM_CONG!$C$6:$AS$912,40,FALSE)+VLOOKUP(B468,GD_CHAM_CONG!$C$6:$AS$912,41,FALSE)+VLOOKUP(B468,GD_CHAM_CONG!$C$6:$AS$912,42,FALSE)+VLOOKUP(B468,GD_CHAM_CONG!$C$6:$AS$912,43,FALSE)</f>
        <v>0</v>
      </c>
      <c r="I468" s="306">
        <f>VLOOKUP(B468,GD_CHAM_CONG!$C$6:$AV$912,44,FALSE)+VLOOKUP(B468,GD_CHAM_CONG!$C$6:$AV$912,45,FALSE)+VLOOKUP(B468,GD_CHAM_CONG!$C$6:$AV$912,46,FALSE)</f>
        <v>0</v>
      </c>
      <c r="J468" s="306">
        <f>VLOOKUP(B468,GD_CHAM_CONG!$C$6:$AW$912,47,FALSE)</f>
        <v>0</v>
      </c>
      <c r="K468" s="306">
        <f>VLOOKUP(B468,GD_CHAM_CONG!$C$6:$AZ$912,47,FALSE)+VLOOKUP(B468,GD_CHAM_CONG!$C$6:$AZ$912,48,FALSE)</f>
        <v>0</v>
      </c>
      <c r="L468" s="306">
        <f>VLOOKUP(B468,GD_CHAM_CONG!$C$6:$BF$912,50,FALSE)+VLOOKUP(B468,GD_CHAM_CONG!$C$6:$BF$912,51,FALSE)+VLOOKUP(B468,GD_CHAM_CONG!$C$6:$BF$912,52,FALSE)+VLOOKUP(B468,GD_CHAM_CONG!$C$6:$BF$912,53,FALSE)+VLOOKUP(B468,GD_CHAM_CONG!$C$6:$BF$912,54,FALSE)</f>
        <v>0</v>
      </c>
      <c r="M468" s="307">
        <f>VLOOKUP(B468,GD_CHAM_CONG!$C$405:$BJ$695,60,FALSE)</f>
        <v>1</v>
      </c>
      <c r="N468" s="308">
        <f>VLOOKUP(B468,RPT_LNS_LUONG_CHE_DO!$B$5:$BA$976,52,FALSE)</f>
        <v>780000</v>
      </c>
      <c r="O468" s="308">
        <f>VLOOKUP(B468,RPT_LNS_LUONG_CHE_DO!$B$5:$CA$976,78,FALSE)</f>
        <v>0</v>
      </c>
      <c r="P468" s="324">
        <v>0</v>
      </c>
      <c r="Q468" s="324">
        <v>0</v>
      </c>
      <c r="R468" s="324">
        <v>0</v>
      </c>
      <c r="S468" s="308">
        <f t="shared" si="0"/>
        <v>780000</v>
      </c>
      <c r="T468" s="325">
        <v>0</v>
      </c>
      <c r="U468" s="325">
        <v>0</v>
      </c>
      <c r="V468" s="325">
        <v>0</v>
      </c>
      <c r="W468" s="310">
        <f>VLOOKUP(B468,RPT_DOAN_PHI!$B$5:$H$913,7,FALSE)</f>
        <v>7800</v>
      </c>
      <c r="X468" s="326">
        <v>0</v>
      </c>
      <c r="Y468" s="309">
        <f t="shared" si="1"/>
        <v>7800</v>
      </c>
      <c r="Z468" s="311">
        <f t="shared" si="2"/>
        <v>772200</v>
      </c>
      <c r="AA468" s="311"/>
      <c r="AB468" s="311"/>
      <c r="AC468" s="311">
        <f t="shared" si="3"/>
        <v>772200</v>
      </c>
    </row>
    <row r="469" spans="1:29" ht="17.25" customHeight="1">
      <c r="A469" s="302">
        <f t="shared" si="4"/>
        <v>464</v>
      </c>
      <c r="B469" s="303">
        <f>GD_LCD_HS_LNS!B467</f>
        <v>13722</v>
      </c>
      <c r="C469" s="303" t="str">
        <f>GD_LCD_HS_LNS!C467</f>
        <v>Hoàng Anh Tuấn</v>
      </c>
      <c r="D469" s="303" t="str">
        <f>GD_LCD_HS_LNS!D467</f>
        <v>Nhân viên Bốc xếp</v>
      </c>
      <c r="E469" s="304"/>
      <c r="F469" s="305"/>
      <c r="G469" s="306">
        <f>VLOOKUP(B469,GD_CHAM_CONG!$C$6:$AN$912,38,FALSE)</f>
        <v>26</v>
      </c>
      <c r="H469" s="306">
        <f>VLOOKUP(B469,GD_CHAM_CONG!$C$6:$AS$912,39,FALSE)+VLOOKUP(B469,GD_CHAM_CONG!$C$6:$AS$912,40,FALSE)+VLOOKUP(B469,GD_CHAM_CONG!$C$6:$AS$912,41,FALSE)+VLOOKUP(B469,GD_CHAM_CONG!$C$6:$AS$912,42,FALSE)+VLOOKUP(B469,GD_CHAM_CONG!$C$6:$AS$912,43,FALSE)</f>
        <v>0</v>
      </c>
      <c r="I469" s="306">
        <f>VLOOKUP(B469,GD_CHAM_CONG!$C$6:$AV$912,44,FALSE)+VLOOKUP(B469,GD_CHAM_CONG!$C$6:$AV$912,45,FALSE)+VLOOKUP(B469,GD_CHAM_CONG!$C$6:$AV$912,46,FALSE)</f>
        <v>0</v>
      </c>
      <c r="J469" s="306">
        <f>VLOOKUP(B469,GD_CHAM_CONG!$C$6:$AW$912,47,FALSE)</f>
        <v>0</v>
      </c>
      <c r="K469" s="306">
        <f>VLOOKUP(B469,GD_CHAM_CONG!$C$6:$AZ$912,47,FALSE)+VLOOKUP(B469,GD_CHAM_CONG!$C$6:$AZ$912,48,FALSE)</f>
        <v>0</v>
      </c>
      <c r="L469" s="306">
        <f>VLOOKUP(B469,GD_CHAM_CONG!$C$6:$BF$912,50,FALSE)+VLOOKUP(B469,GD_CHAM_CONG!$C$6:$BF$912,51,FALSE)+VLOOKUP(B469,GD_CHAM_CONG!$C$6:$BF$912,52,FALSE)+VLOOKUP(B469,GD_CHAM_CONG!$C$6:$BF$912,53,FALSE)+VLOOKUP(B469,GD_CHAM_CONG!$C$6:$BF$912,54,FALSE)</f>
        <v>0</v>
      </c>
      <c r="M469" s="307">
        <f>VLOOKUP(B469,GD_CHAM_CONG!$C$405:$BJ$695,60,FALSE)</f>
        <v>1</v>
      </c>
      <c r="N469" s="308">
        <f>VLOOKUP(B469,RPT_LNS_LUONG_CHE_DO!$B$5:$BA$976,52,FALSE)</f>
        <v>780000</v>
      </c>
      <c r="O469" s="308">
        <f>VLOOKUP(B469,RPT_LNS_LUONG_CHE_DO!$B$5:$CA$976,78,FALSE)</f>
        <v>0</v>
      </c>
      <c r="P469" s="324">
        <v>0</v>
      </c>
      <c r="Q469" s="324">
        <v>0</v>
      </c>
      <c r="R469" s="324">
        <v>0</v>
      </c>
      <c r="S469" s="308">
        <f t="shared" si="0"/>
        <v>780000</v>
      </c>
      <c r="T469" s="325">
        <v>0</v>
      </c>
      <c r="U469" s="325">
        <v>0</v>
      </c>
      <c r="V469" s="325">
        <v>0</v>
      </c>
      <c r="W469" s="310">
        <f>VLOOKUP(B469,RPT_DOAN_PHI!$B$5:$H$913,7,FALSE)</f>
        <v>7800</v>
      </c>
      <c r="X469" s="326">
        <v>0</v>
      </c>
      <c r="Y469" s="309">
        <f t="shared" si="1"/>
        <v>7800</v>
      </c>
      <c r="Z469" s="311">
        <f t="shared" si="2"/>
        <v>772200</v>
      </c>
      <c r="AA469" s="311"/>
      <c r="AB469" s="311"/>
      <c r="AC469" s="311">
        <f t="shared" si="3"/>
        <v>772200</v>
      </c>
    </row>
    <row r="470" spans="1:29" ht="17.25" customHeight="1">
      <c r="A470" s="302">
        <f t="shared" si="4"/>
        <v>465</v>
      </c>
      <c r="B470" s="303">
        <f>GD_LCD_HS_LNS!B468</f>
        <v>13723</v>
      </c>
      <c r="C470" s="303" t="str">
        <f>GD_LCD_HS_LNS!C468</f>
        <v>Phạm Tiến Công</v>
      </c>
      <c r="D470" s="303" t="str">
        <f>GD_LCD_HS_LNS!D468</f>
        <v>Nhân viên Bốc xếp</v>
      </c>
      <c r="E470" s="304"/>
      <c r="F470" s="305"/>
      <c r="G470" s="306">
        <f>VLOOKUP(B470,GD_CHAM_CONG!$C$6:$AN$912,38,FALSE)</f>
        <v>26</v>
      </c>
      <c r="H470" s="306">
        <f>VLOOKUP(B470,GD_CHAM_CONG!$C$6:$AS$912,39,FALSE)+VLOOKUP(B470,GD_CHAM_CONG!$C$6:$AS$912,40,FALSE)+VLOOKUP(B470,GD_CHAM_CONG!$C$6:$AS$912,41,FALSE)+VLOOKUP(B470,GD_CHAM_CONG!$C$6:$AS$912,42,FALSE)+VLOOKUP(B470,GD_CHAM_CONG!$C$6:$AS$912,43,FALSE)</f>
        <v>0</v>
      </c>
      <c r="I470" s="306">
        <f>VLOOKUP(B470,GD_CHAM_CONG!$C$6:$AV$912,44,FALSE)+VLOOKUP(B470,GD_CHAM_CONG!$C$6:$AV$912,45,FALSE)+VLOOKUP(B470,GD_CHAM_CONG!$C$6:$AV$912,46,FALSE)</f>
        <v>0</v>
      </c>
      <c r="J470" s="306">
        <f>VLOOKUP(B470,GD_CHAM_CONG!$C$6:$AW$912,47,FALSE)</f>
        <v>0</v>
      </c>
      <c r="K470" s="306">
        <f>VLOOKUP(B470,GD_CHAM_CONG!$C$6:$AZ$912,47,FALSE)+VLOOKUP(B470,GD_CHAM_CONG!$C$6:$AZ$912,48,FALSE)</f>
        <v>0</v>
      </c>
      <c r="L470" s="306">
        <f>VLOOKUP(B470,GD_CHAM_CONG!$C$6:$BF$912,50,FALSE)+VLOOKUP(B470,GD_CHAM_CONG!$C$6:$BF$912,51,FALSE)+VLOOKUP(B470,GD_CHAM_CONG!$C$6:$BF$912,52,FALSE)+VLOOKUP(B470,GD_CHAM_CONG!$C$6:$BF$912,53,FALSE)+VLOOKUP(B470,GD_CHAM_CONG!$C$6:$BF$912,54,FALSE)</f>
        <v>0</v>
      </c>
      <c r="M470" s="307">
        <f>VLOOKUP(B470,GD_CHAM_CONG!$C$405:$BJ$695,60,FALSE)</f>
        <v>1</v>
      </c>
      <c r="N470" s="308">
        <f>VLOOKUP(B470,RPT_LNS_LUONG_CHE_DO!$B$5:$BA$976,52,FALSE)</f>
        <v>780000</v>
      </c>
      <c r="O470" s="308">
        <f>VLOOKUP(B470,RPT_LNS_LUONG_CHE_DO!$B$5:$CA$976,78,FALSE)</f>
        <v>0</v>
      </c>
      <c r="P470" s="324">
        <v>0</v>
      </c>
      <c r="Q470" s="324">
        <v>0</v>
      </c>
      <c r="R470" s="324">
        <v>0</v>
      </c>
      <c r="S470" s="308">
        <f t="shared" si="0"/>
        <v>780000</v>
      </c>
      <c r="T470" s="325">
        <v>0</v>
      </c>
      <c r="U470" s="325">
        <v>0</v>
      </c>
      <c r="V470" s="325">
        <v>0</v>
      </c>
      <c r="W470" s="310">
        <f>VLOOKUP(B470,RPT_DOAN_PHI!$B$5:$H$913,7,FALSE)</f>
        <v>7800</v>
      </c>
      <c r="X470" s="326">
        <v>0</v>
      </c>
      <c r="Y470" s="309">
        <f t="shared" si="1"/>
        <v>7800</v>
      </c>
      <c r="Z470" s="311">
        <f t="shared" si="2"/>
        <v>772200</v>
      </c>
      <c r="AA470" s="311"/>
      <c r="AB470" s="311"/>
      <c r="AC470" s="311">
        <f t="shared" si="3"/>
        <v>772200</v>
      </c>
    </row>
    <row r="471" spans="1:29" ht="17.25" customHeight="1">
      <c r="A471" s="302">
        <f t="shared" si="4"/>
        <v>466</v>
      </c>
      <c r="B471" s="303">
        <f>GD_LCD_HS_LNS!B469</f>
        <v>13724</v>
      </c>
      <c r="C471" s="303" t="str">
        <f>GD_LCD_HS_LNS!C469</f>
        <v>Nguyễn Văn Hưng</v>
      </c>
      <c r="D471" s="303" t="str">
        <f>GD_LCD_HS_LNS!D469</f>
        <v>Nhân viên Bốc xếp</v>
      </c>
      <c r="E471" s="304"/>
      <c r="F471" s="305"/>
      <c r="G471" s="306">
        <f>VLOOKUP(B471,GD_CHAM_CONG!$C$6:$AN$912,38,FALSE)</f>
        <v>26</v>
      </c>
      <c r="H471" s="306">
        <f>VLOOKUP(B471,GD_CHAM_CONG!$C$6:$AS$912,39,FALSE)+VLOOKUP(B471,GD_CHAM_CONG!$C$6:$AS$912,40,FALSE)+VLOOKUP(B471,GD_CHAM_CONG!$C$6:$AS$912,41,FALSE)+VLOOKUP(B471,GD_CHAM_CONG!$C$6:$AS$912,42,FALSE)+VLOOKUP(B471,GD_CHAM_CONG!$C$6:$AS$912,43,FALSE)</f>
        <v>0</v>
      </c>
      <c r="I471" s="306">
        <f>VLOOKUP(B471,GD_CHAM_CONG!$C$6:$AV$912,44,FALSE)+VLOOKUP(B471,GD_CHAM_CONG!$C$6:$AV$912,45,FALSE)+VLOOKUP(B471,GD_CHAM_CONG!$C$6:$AV$912,46,FALSE)</f>
        <v>0</v>
      </c>
      <c r="J471" s="306">
        <f>VLOOKUP(B471,GD_CHAM_CONG!$C$6:$AW$912,47,FALSE)</f>
        <v>0</v>
      </c>
      <c r="K471" s="306">
        <f>VLOOKUP(B471,GD_CHAM_CONG!$C$6:$AZ$912,47,FALSE)+VLOOKUP(B471,GD_CHAM_CONG!$C$6:$AZ$912,48,FALSE)</f>
        <v>0</v>
      </c>
      <c r="L471" s="306">
        <f>VLOOKUP(B471,GD_CHAM_CONG!$C$6:$BF$912,50,FALSE)+VLOOKUP(B471,GD_CHAM_CONG!$C$6:$BF$912,51,FALSE)+VLOOKUP(B471,GD_CHAM_CONG!$C$6:$BF$912,52,FALSE)+VLOOKUP(B471,GD_CHAM_CONG!$C$6:$BF$912,53,FALSE)+VLOOKUP(B471,GD_CHAM_CONG!$C$6:$BF$912,54,FALSE)</f>
        <v>0</v>
      </c>
      <c r="M471" s="307">
        <f>VLOOKUP(B471,GD_CHAM_CONG!$C$405:$BJ$695,60,FALSE)</f>
        <v>1</v>
      </c>
      <c r="N471" s="308">
        <f>VLOOKUP(B471,RPT_LNS_LUONG_CHE_DO!$B$5:$BA$976,52,FALSE)</f>
        <v>780000</v>
      </c>
      <c r="O471" s="308">
        <f>VLOOKUP(B471,RPT_LNS_LUONG_CHE_DO!$B$5:$CA$976,78,FALSE)</f>
        <v>0</v>
      </c>
      <c r="P471" s="324">
        <v>0</v>
      </c>
      <c r="Q471" s="324">
        <v>0</v>
      </c>
      <c r="R471" s="324">
        <v>0</v>
      </c>
      <c r="S471" s="308">
        <f t="shared" si="0"/>
        <v>780000</v>
      </c>
      <c r="T471" s="325">
        <v>0</v>
      </c>
      <c r="U471" s="325">
        <v>0</v>
      </c>
      <c r="V471" s="325">
        <v>0</v>
      </c>
      <c r="W471" s="310">
        <f>VLOOKUP(B471,RPT_DOAN_PHI!$B$5:$H$913,7,FALSE)</f>
        <v>7800</v>
      </c>
      <c r="X471" s="326">
        <v>0</v>
      </c>
      <c r="Y471" s="309">
        <f t="shared" si="1"/>
        <v>7800</v>
      </c>
      <c r="Z471" s="311">
        <f t="shared" si="2"/>
        <v>772200</v>
      </c>
      <c r="AA471" s="311"/>
      <c r="AB471" s="311"/>
      <c r="AC471" s="311">
        <f t="shared" si="3"/>
        <v>772200</v>
      </c>
    </row>
    <row r="472" spans="1:29" ht="17.25" customHeight="1">
      <c r="A472" s="302">
        <f t="shared" si="4"/>
        <v>467</v>
      </c>
      <c r="B472" s="303">
        <f>GD_LCD_HS_LNS!B470</f>
        <v>13725</v>
      </c>
      <c r="C472" s="303" t="str">
        <f>GD_LCD_HS_LNS!C470</f>
        <v>Nguyễn Ngọc Phú</v>
      </c>
      <c r="D472" s="303" t="str">
        <f>GD_LCD_HS_LNS!D470</f>
        <v>Nhân viên Bốc xếp</v>
      </c>
      <c r="E472" s="304"/>
      <c r="F472" s="305"/>
      <c r="G472" s="306">
        <f>VLOOKUP(B472,GD_CHAM_CONG!$C$6:$AN$912,38,FALSE)</f>
        <v>26</v>
      </c>
      <c r="H472" s="306">
        <f>VLOOKUP(B472,GD_CHAM_CONG!$C$6:$AS$912,39,FALSE)+VLOOKUP(B472,GD_CHAM_CONG!$C$6:$AS$912,40,FALSE)+VLOOKUP(B472,GD_CHAM_CONG!$C$6:$AS$912,41,FALSE)+VLOOKUP(B472,GD_CHAM_CONG!$C$6:$AS$912,42,FALSE)+VLOOKUP(B472,GD_CHAM_CONG!$C$6:$AS$912,43,FALSE)</f>
        <v>0</v>
      </c>
      <c r="I472" s="306">
        <f>VLOOKUP(B472,GD_CHAM_CONG!$C$6:$AV$912,44,FALSE)+VLOOKUP(B472,GD_CHAM_CONG!$C$6:$AV$912,45,FALSE)+VLOOKUP(B472,GD_CHAM_CONG!$C$6:$AV$912,46,FALSE)</f>
        <v>0</v>
      </c>
      <c r="J472" s="306">
        <f>VLOOKUP(B472,GD_CHAM_CONG!$C$6:$AW$912,47,FALSE)</f>
        <v>0</v>
      </c>
      <c r="K472" s="306">
        <f>VLOOKUP(B472,GD_CHAM_CONG!$C$6:$AZ$912,47,FALSE)+VLOOKUP(B472,GD_CHAM_CONG!$C$6:$AZ$912,48,FALSE)</f>
        <v>0</v>
      </c>
      <c r="L472" s="306">
        <f>VLOOKUP(B472,GD_CHAM_CONG!$C$6:$BF$912,50,FALSE)+VLOOKUP(B472,GD_CHAM_CONG!$C$6:$BF$912,51,FALSE)+VLOOKUP(B472,GD_CHAM_CONG!$C$6:$BF$912,52,FALSE)+VLOOKUP(B472,GD_CHAM_CONG!$C$6:$BF$912,53,FALSE)+VLOOKUP(B472,GD_CHAM_CONG!$C$6:$BF$912,54,FALSE)</f>
        <v>0</v>
      </c>
      <c r="M472" s="307">
        <f>VLOOKUP(B472,GD_CHAM_CONG!$C$405:$BJ$695,60,FALSE)</f>
        <v>1</v>
      </c>
      <c r="N472" s="308">
        <f>VLOOKUP(B472,RPT_LNS_LUONG_CHE_DO!$B$5:$BA$976,52,FALSE)</f>
        <v>780000</v>
      </c>
      <c r="O472" s="308">
        <f>VLOOKUP(B472,RPT_LNS_LUONG_CHE_DO!$B$5:$CA$976,78,FALSE)</f>
        <v>0</v>
      </c>
      <c r="P472" s="324">
        <v>0</v>
      </c>
      <c r="Q472" s="324">
        <v>0</v>
      </c>
      <c r="R472" s="324">
        <v>0</v>
      </c>
      <c r="S472" s="308">
        <f t="shared" si="0"/>
        <v>780000</v>
      </c>
      <c r="T472" s="325">
        <v>0</v>
      </c>
      <c r="U472" s="325">
        <v>0</v>
      </c>
      <c r="V472" s="325">
        <v>0</v>
      </c>
      <c r="W472" s="310">
        <f>VLOOKUP(B472,RPT_DOAN_PHI!$B$5:$H$913,7,FALSE)</f>
        <v>7800</v>
      </c>
      <c r="X472" s="326">
        <v>0</v>
      </c>
      <c r="Y472" s="309">
        <f t="shared" si="1"/>
        <v>7800</v>
      </c>
      <c r="Z472" s="311">
        <f t="shared" si="2"/>
        <v>772200</v>
      </c>
      <c r="AA472" s="311"/>
      <c r="AB472" s="311"/>
      <c r="AC472" s="311">
        <f t="shared" si="3"/>
        <v>772200</v>
      </c>
    </row>
    <row r="473" spans="1:29" ht="17.25" customHeight="1">
      <c r="A473" s="302">
        <f t="shared" si="4"/>
        <v>468</v>
      </c>
      <c r="B473" s="303">
        <f>GD_LCD_HS_LNS!B471</f>
        <v>13726</v>
      </c>
      <c r="C473" s="303" t="str">
        <f>GD_LCD_HS_LNS!C471</f>
        <v>Lưu Xuân Thắng</v>
      </c>
      <c r="D473" s="303" t="str">
        <f>GD_LCD_HS_LNS!D471</f>
        <v>Nhân viên Bốc xếp</v>
      </c>
      <c r="E473" s="304"/>
      <c r="F473" s="305"/>
      <c r="G473" s="306">
        <f>VLOOKUP(B473,GD_CHAM_CONG!$C$6:$AN$912,38,FALSE)</f>
        <v>26</v>
      </c>
      <c r="H473" s="306">
        <f>VLOOKUP(B473,GD_CHAM_CONG!$C$6:$AS$912,39,FALSE)+VLOOKUP(B473,GD_CHAM_CONG!$C$6:$AS$912,40,FALSE)+VLOOKUP(B473,GD_CHAM_CONG!$C$6:$AS$912,41,FALSE)+VLOOKUP(B473,GD_CHAM_CONG!$C$6:$AS$912,42,FALSE)+VLOOKUP(B473,GD_CHAM_CONG!$C$6:$AS$912,43,FALSE)</f>
        <v>0</v>
      </c>
      <c r="I473" s="306">
        <f>VLOOKUP(B473,GD_CHAM_CONG!$C$6:$AV$912,44,FALSE)+VLOOKUP(B473,GD_CHAM_CONG!$C$6:$AV$912,45,FALSE)+VLOOKUP(B473,GD_CHAM_CONG!$C$6:$AV$912,46,FALSE)</f>
        <v>0</v>
      </c>
      <c r="J473" s="306">
        <f>VLOOKUP(B473,GD_CHAM_CONG!$C$6:$AW$912,47,FALSE)</f>
        <v>0</v>
      </c>
      <c r="K473" s="306">
        <f>VLOOKUP(B473,GD_CHAM_CONG!$C$6:$AZ$912,47,FALSE)+VLOOKUP(B473,GD_CHAM_CONG!$C$6:$AZ$912,48,FALSE)</f>
        <v>0</v>
      </c>
      <c r="L473" s="306">
        <f>VLOOKUP(B473,GD_CHAM_CONG!$C$6:$BF$912,50,FALSE)+VLOOKUP(B473,GD_CHAM_CONG!$C$6:$BF$912,51,FALSE)+VLOOKUP(B473,GD_CHAM_CONG!$C$6:$BF$912,52,FALSE)+VLOOKUP(B473,GD_CHAM_CONG!$C$6:$BF$912,53,FALSE)+VLOOKUP(B473,GD_CHAM_CONG!$C$6:$BF$912,54,FALSE)</f>
        <v>0</v>
      </c>
      <c r="M473" s="307">
        <f>VLOOKUP(B473,GD_CHAM_CONG!$C$405:$BJ$695,60,FALSE)</f>
        <v>1</v>
      </c>
      <c r="N473" s="308">
        <f>VLOOKUP(B473,RPT_LNS_LUONG_CHE_DO!$B$5:$BA$976,52,FALSE)</f>
        <v>780000</v>
      </c>
      <c r="O473" s="308">
        <f>VLOOKUP(B473,RPT_LNS_LUONG_CHE_DO!$B$5:$CA$976,78,FALSE)</f>
        <v>0</v>
      </c>
      <c r="P473" s="324">
        <v>0</v>
      </c>
      <c r="Q473" s="324">
        <v>0</v>
      </c>
      <c r="R473" s="324">
        <v>0</v>
      </c>
      <c r="S473" s="308">
        <f t="shared" si="0"/>
        <v>780000</v>
      </c>
      <c r="T473" s="325">
        <v>0</v>
      </c>
      <c r="U473" s="325">
        <v>0</v>
      </c>
      <c r="V473" s="325">
        <v>0</v>
      </c>
      <c r="W473" s="310">
        <f>VLOOKUP(B473,RPT_DOAN_PHI!$B$5:$H$913,7,FALSE)</f>
        <v>7800</v>
      </c>
      <c r="X473" s="326">
        <v>0</v>
      </c>
      <c r="Y473" s="309">
        <f t="shared" si="1"/>
        <v>7800</v>
      </c>
      <c r="Z473" s="311">
        <f t="shared" si="2"/>
        <v>772200</v>
      </c>
      <c r="AA473" s="311"/>
      <c r="AB473" s="311"/>
      <c r="AC473" s="311">
        <f t="shared" si="3"/>
        <v>772200</v>
      </c>
    </row>
    <row r="474" spans="1:29" ht="17.25" customHeight="1">
      <c r="A474" s="302">
        <f t="shared" si="4"/>
        <v>469</v>
      </c>
      <c r="B474" s="303">
        <f>GD_LCD_HS_LNS!B472</f>
        <v>13727</v>
      </c>
      <c r="C474" s="303" t="str">
        <f>GD_LCD_HS_LNS!C472</f>
        <v>Trần Quang Huy</v>
      </c>
      <c r="D474" s="303" t="str">
        <f>GD_LCD_HS_LNS!D472</f>
        <v>Nhân viên Bốc xếp</v>
      </c>
      <c r="E474" s="304"/>
      <c r="F474" s="305"/>
      <c r="G474" s="306">
        <f>VLOOKUP(B474,GD_CHAM_CONG!$C$6:$AN$912,38,FALSE)</f>
        <v>26</v>
      </c>
      <c r="H474" s="306">
        <f>VLOOKUP(B474,GD_CHAM_CONG!$C$6:$AS$912,39,FALSE)+VLOOKUP(B474,GD_CHAM_CONG!$C$6:$AS$912,40,FALSE)+VLOOKUP(B474,GD_CHAM_CONG!$C$6:$AS$912,41,FALSE)+VLOOKUP(B474,GD_CHAM_CONG!$C$6:$AS$912,42,FALSE)+VLOOKUP(B474,GD_CHAM_CONG!$C$6:$AS$912,43,FALSE)</f>
        <v>0</v>
      </c>
      <c r="I474" s="306">
        <f>VLOOKUP(B474,GD_CHAM_CONG!$C$6:$AV$912,44,FALSE)+VLOOKUP(B474,GD_CHAM_CONG!$C$6:$AV$912,45,FALSE)+VLOOKUP(B474,GD_CHAM_CONG!$C$6:$AV$912,46,FALSE)</f>
        <v>0</v>
      </c>
      <c r="J474" s="306">
        <f>VLOOKUP(B474,GD_CHAM_CONG!$C$6:$AW$912,47,FALSE)</f>
        <v>0</v>
      </c>
      <c r="K474" s="306">
        <f>VLOOKUP(B474,GD_CHAM_CONG!$C$6:$AZ$912,47,FALSE)+VLOOKUP(B474,GD_CHAM_CONG!$C$6:$AZ$912,48,FALSE)</f>
        <v>0</v>
      </c>
      <c r="L474" s="306">
        <f>VLOOKUP(B474,GD_CHAM_CONG!$C$6:$BF$912,50,FALSE)+VLOOKUP(B474,GD_CHAM_CONG!$C$6:$BF$912,51,FALSE)+VLOOKUP(B474,GD_CHAM_CONG!$C$6:$BF$912,52,FALSE)+VLOOKUP(B474,GD_CHAM_CONG!$C$6:$BF$912,53,FALSE)+VLOOKUP(B474,GD_CHAM_CONG!$C$6:$BF$912,54,FALSE)</f>
        <v>0</v>
      </c>
      <c r="M474" s="307">
        <f>VLOOKUP(B474,GD_CHAM_CONG!$C$405:$BJ$695,60,FALSE)</f>
        <v>1</v>
      </c>
      <c r="N474" s="308">
        <f>VLOOKUP(B474,RPT_LNS_LUONG_CHE_DO!$B$5:$BA$976,52,FALSE)</f>
        <v>780000</v>
      </c>
      <c r="O474" s="308">
        <f>VLOOKUP(B474,RPT_LNS_LUONG_CHE_DO!$B$5:$CA$976,78,FALSE)</f>
        <v>0</v>
      </c>
      <c r="P474" s="324">
        <v>0</v>
      </c>
      <c r="Q474" s="324">
        <v>0</v>
      </c>
      <c r="R474" s="324">
        <v>0</v>
      </c>
      <c r="S474" s="308">
        <f t="shared" si="0"/>
        <v>780000</v>
      </c>
      <c r="T474" s="325">
        <v>0</v>
      </c>
      <c r="U474" s="325">
        <v>0</v>
      </c>
      <c r="V474" s="325">
        <v>0</v>
      </c>
      <c r="W474" s="310">
        <f>VLOOKUP(B474,RPT_DOAN_PHI!$B$5:$H$913,7,FALSE)</f>
        <v>7800</v>
      </c>
      <c r="X474" s="326">
        <v>0</v>
      </c>
      <c r="Y474" s="309">
        <f t="shared" si="1"/>
        <v>7800</v>
      </c>
      <c r="Z474" s="311">
        <f t="shared" si="2"/>
        <v>772200</v>
      </c>
      <c r="AA474" s="311"/>
      <c r="AB474" s="311"/>
      <c r="AC474" s="311">
        <f t="shared" si="3"/>
        <v>772200</v>
      </c>
    </row>
    <row r="475" spans="1:29" ht="17.25" customHeight="1">
      <c r="A475" s="327">
        <f t="shared" si="4"/>
        <v>470</v>
      </c>
      <c r="B475" s="328">
        <f>GD_LCD_HS_LNS!B473</f>
        <v>13729</v>
      </c>
      <c r="C475" s="328" t="str">
        <f>GD_LCD_HS_LNS!C473</f>
        <v>Ngô Đức Thuận</v>
      </c>
      <c r="D475" s="328" t="str">
        <f>GD_LCD_HS_LNS!D473</f>
        <v>Nhân viên Bốc xếp</v>
      </c>
      <c r="E475" s="329"/>
      <c r="F475" s="330"/>
      <c r="G475" s="331">
        <f>VLOOKUP(B475,GD_CHAM_CONG!$C$6:$AN$912,38,FALSE)</f>
        <v>26</v>
      </c>
      <c r="H475" s="331">
        <f>VLOOKUP(B475,GD_CHAM_CONG!$C$6:$AS$912,39,FALSE)+VLOOKUP(B475,GD_CHAM_CONG!$C$6:$AS$912,40,FALSE)+VLOOKUP(B475,GD_CHAM_CONG!$C$6:$AS$912,41,FALSE)+VLOOKUP(B475,GD_CHAM_CONG!$C$6:$AS$912,42,FALSE)+VLOOKUP(B475,GD_CHAM_CONG!$C$6:$AS$912,43,FALSE)</f>
        <v>0</v>
      </c>
      <c r="I475" s="331">
        <f>VLOOKUP(B475,GD_CHAM_CONG!$C$6:$AV$912,44,FALSE)+VLOOKUP(B475,GD_CHAM_CONG!$C$6:$AV$912,45,FALSE)+VLOOKUP(B475,GD_CHAM_CONG!$C$6:$AV$912,46,FALSE)</f>
        <v>0</v>
      </c>
      <c r="J475" s="331">
        <f>VLOOKUP(B475,GD_CHAM_CONG!$C$6:$AW$912,47,FALSE)</f>
        <v>0</v>
      </c>
      <c r="K475" s="331">
        <f>VLOOKUP(B475,GD_CHAM_CONG!$C$6:$AZ$912,47,FALSE)+VLOOKUP(B475,GD_CHAM_CONG!$C$6:$AZ$912,48,FALSE)</f>
        <v>0</v>
      </c>
      <c r="L475" s="331">
        <f>VLOOKUP(B475,GD_CHAM_CONG!$C$6:$BF$912,50,FALSE)+VLOOKUP(B475,GD_CHAM_CONG!$C$6:$BF$912,51,FALSE)+VLOOKUP(B475,GD_CHAM_CONG!$C$6:$BF$912,52,FALSE)+VLOOKUP(B475,GD_CHAM_CONG!$C$6:$BF$912,53,FALSE)+VLOOKUP(B475,GD_CHAM_CONG!$C$6:$BF$912,54,FALSE)</f>
        <v>0</v>
      </c>
      <c r="M475" s="332">
        <f>VLOOKUP(B475,GD_CHAM_CONG!$C$405:$BJ$695,60,FALSE)</f>
        <v>1</v>
      </c>
      <c r="N475" s="333">
        <f>VLOOKUP(B475,RPT_LNS_LUONG_CHE_DO!$B$5:$BA$976,52,FALSE)</f>
        <v>780000</v>
      </c>
      <c r="O475" s="333">
        <f>VLOOKUP(B475,RPT_LNS_LUONG_CHE_DO!$B$5:$CA$976,78,FALSE)</f>
        <v>0</v>
      </c>
      <c r="P475" s="334">
        <v>0</v>
      </c>
      <c r="Q475" s="334">
        <v>0</v>
      </c>
      <c r="R475" s="334">
        <v>0</v>
      </c>
      <c r="S475" s="333">
        <f t="shared" si="0"/>
        <v>780000</v>
      </c>
      <c r="T475" s="335">
        <v>0</v>
      </c>
      <c r="U475" s="335">
        <v>0</v>
      </c>
      <c r="V475" s="335">
        <v>0</v>
      </c>
      <c r="W475" s="336">
        <f>VLOOKUP(B475,RPT_DOAN_PHI!$B$5:$H$913,7,FALSE)</f>
        <v>7800</v>
      </c>
      <c r="X475" s="337">
        <v>0</v>
      </c>
      <c r="Y475" s="338">
        <f t="shared" si="1"/>
        <v>7800</v>
      </c>
      <c r="Z475" s="339">
        <f t="shared" si="2"/>
        <v>772200</v>
      </c>
      <c r="AA475" s="339"/>
      <c r="AB475" s="339"/>
      <c r="AC475" s="339">
        <f t="shared" si="3"/>
        <v>772200</v>
      </c>
    </row>
    <row r="476" spans="1:29" ht="18.75" customHeight="1">
      <c r="A476" s="286"/>
      <c r="B476" s="286"/>
      <c r="C476" s="286"/>
      <c r="D476" s="286"/>
      <c r="E476" s="287">
        <f t="shared" ref="E476:Y476" si="5">SUM(E6:E475)</f>
        <v>1627233000</v>
      </c>
      <c r="F476" s="287"/>
      <c r="G476" s="287">
        <f t="shared" si="5"/>
        <v>11403</v>
      </c>
      <c r="H476" s="287">
        <f t="shared" si="5"/>
        <v>65</v>
      </c>
      <c r="I476" s="287">
        <f t="shared" si="5"/>
        <v>253</v>
      </c>
      <c r="J476" s="287">
        <f t="shared" si="5"/>
        <v>0</v>
      </c>
      <c r="K476" s="287">
        <f t="shared" si="5"/>
        <v>162</v>
      </c>
      <c r="L476" s="287">
        <f t="shared" si="5"/>
        <v>3</v>
      </c>
      <c r="M476" s="287">
        <f t="shared" si="5"/>
        <v>467.56000000000023</v>
      </c>
      <c r="N476" s="287">
        <f>SUM(N6:N475)</f>
        <v>3582091706.2937069</v>
      </c>
      <c r="O476" s="287">
        <f t="shared" si="5"/>
        <v>25771615.384615388</v>
      </c>
      <c r="P476" s="287">
        <f t="shared" si="5"/>
        <v>12531153.846153846</v>
      </c>
      <c r="Q476" s="287">
        <f t="shared" si="5"/>
        <v>251619020.97902098</v>
      </c>
      <c r="R476" s="287">
        <f t="shared" si="5"/>
        <v>0</v>
      </c>
      <c r="S476" s="287">
        <f t="shared" si="5"/>
        <v>3872013496.5034966</v>
      </c>
      <c r="T476" s="287">
        <f t="shared" si="5"/>
        <v>125926960</v>
      </c>
      <c r="U476" s="287">
        <f t="shared" si="5"/>
        <v>23611305</v>
      </c>
      <c r="V476" s="287">
        <f t="shared" si="5"/>
        <v>15740870</v>
      </c>
      <c r="W476" s="287">
        <f t="shared" si="5"/>
        <v>31960222</v>
      </c>
      <c r="X476" s="287">
        <f t="shared" si="5"/>
        <v>40509055.999999993</v>
      </c>
      <c r="Y476" s="287">
        <f t="shared" si="5"/>
        <v>237748413</v>
      </c>
      <c r="Z476" s="287">
        <f>SUM(Z6:Z475)</f>
        <v>3634265083.5034966</v>
      </c>
      <c r="AA476" s="288"/>
      <c r="AB476" s="288"/>
      <c r="AC476" s="289">
        <f t="shared" si="3"/>
        <v>3634265083.5034966</v>
      </c>
    </row>
    <row r="477" spans="1:29" ht="12">
      <c r="E477" s="340"/>
    </row>
    <row r="478" spans="1:29" ht="12">
      <c r="E478" s="340"/>
    </row>
    <row r="479" spans="1:29" ht="12">
      <c r="E479" s="340"/>
    </row>
    <row r="480" spans="1:29" ht="12">
      <c r="E480" s="340"/>
    </row>
    <row r="481" spans="5:5" ht="12">
      <c r="E481" s="340"/>
    </row>
    <row r="482" spans="5:5" ht="12">
      <c r="E482" s="340"/>
    </row>
    <row r="483" spans="5:5" ht="12">
      <c r="E483" s="340"/>
    </row>
    <row r="484" spans="5:5" ht="12">
      <c r="E484" s="340"/>
    </row>
    <row r="485" spans="5:5" ht="12">
      <c r="E485" s="340"/>
    </row>
    <row r="486" spans="5:5" ht="12">
      <c r="E486" s="340"/>
    </row>
    <row r="487" spans="5:5" ht="12">
      <c r="E487" s="340"/>
    </row>
    <row r="488" spans="5:5" ht="12">
      <c r="E488" s="340"/>
    </row>
    <row r="489" spans="5:5" ht="12">
      <c r="E489" s="340"/>
    </row>
    <row r="490" spans="5:5" ht="12">
      <c r="E490" s="340"/>
    </row>
    <row r="491" spans="5:5" ht="12">
      <c r="E491" s="340"/>
    </row>
    <row r="492" spans="5:5" ht="12">
      <c r="E492" s="340"/>
    </row>
    <row r="493" spans="5:5" ht="12">
      <c r="E493" s="340"/>
    </row>
    <row r="494" spans="5:5" ht="12">
      <c r="E494" s="340"/>
    </row>
    <row r="495" spans="5:5" ht="12">
      <c r="E495" s="340"/>
    </row>
    <row r="496" spans="5:5" ht="12">
      <c r="E496" s="340"/>
    </row>
    <row r="497" spans="5:5" ht="12">
      <c r="E497" s="340"/>
    </row>
    <row r="498" spans="5:5" ht="12">
      <c r="E498" s="340"/>
    </row>
    <row r="499" spans="5:5" ht="12">
      <c r="E499" s="340"/>
    </row>
    <row r="500" spans="5:5" ht="12">
      <c r="E500" s="340"/>
    </row>
    <row r="501" spans="5:5" ht="12">
      <c r="E501" s="340"/>
    </row>
    <row r="502" spans="5:5" ht="12">
      <c r="E502" s="340"/>
    </row>
    <row r="503" spans="5:5" ht="12">
      <c r="E503" s="340"/>
    </row>
    <row r="504" spans="5:5" ht="12">
      <c r="E504" s="340"/>
    </row>
    <row r="505" spans="5:5" ht="12">
      <c r="E505" s="340"/>
    </row>
    <row r="506" spans="5:5" ht="12">
      <c r="E506" s="340"/>
    </row>
    <row r="507" spans="5:5" ht="12">
      <c r="E507" s="340"/>
    </row>
    <row r="508" spans="5:5" ht="12">
      <c r="E508" s="340"/>
    </row>
    <row r="509" spans="5:5" ht="12">
      <c r="E509" s="340"/>
    </row>
    <row r="510" spans="5:5" ht="12">
      <c r="E510" s="340"/>
    </row>
    <row r="511" spans="5:5" ht="12">
      <c r="E511" s="340"/>
    </row>
    <row r="512" spans="5:5" ht="12">
      <c r="E512" s="340"/>
    </row>
    <row r="513" spans="5:5" ht="12">
      <c r="E513" s="340"/>
    </row>
    <row r="514" spans="5:5" ht="12">
      <c r="E514" s="340"/>
    </row>
    <row r="515" spans="5:5" ht="12">
      <c r="E515" s="340"/>
    </row>
    <row r="516" spans="5:5" ht="12">
      <c r="E516" s="340"/>
    </row>
    <row r="517" spans="5:5" ht="12">
      <c r="E517" s="340"/>
    </row>
    <row r="518" spans="5:5" ht="12">
      <c r="E518" s="340"/>
    </row>
    <row r="519" spans="5:5" ht="12">
      <c r="E519" s="340"/>
    </row>
    <row r="520" spans="5:5" ht="12">
      <c r="E520" s="340"/>
    </row>
    <row r="521" spans="5:5" ht="12">
      <c r="E521" s="340"/>
    </row>
    <row r="522" spans="5:5" ht="12">
      <c r="E522" s="340"/>
    </row>
    <row r="523" spans="5:5" ht="12">
      <c r="E523" s="340"/>
    </row>
    <row r="524" spans="5:5" ht="12">
      <c r="E524" s="340"/>
    </row>
    <row r="525" spans="5:5" ht="12">
      <c r="E525" s="340"/>
    </row>
    <row r="526" spans="5:5" ht="12">
      <c r="E526" s="340"/>
    </row>
    <row r="527" spans="5:5" ht="12">
      <c r="E527" s="340"/>
    </row>
    <row r="528" spans="5:5" ht="12">
      <c r="E528" s="340"/>
    </row>
    <row r="529" spans="5:5" ht="12">
      <c r="E529" s="340"/>
    </row>
    <row r="530" spans="5:5" ht="12">
      <c r="E530" s="340"/>
    </row>
    <row r="531" spans="5:5" ht="12">
      <c r="E531" s="340"/>
    </row>
    <row r="532" spans="5:5" ht="12">
      <c r="E532" s="340"/>
    </row>
    <row r="533" spans="5:5" ht="12">
      <c r="E533" s="340"/>
    </row>
    <row r="534" spans="5:5" ht="12">
      <c r="E534" s="340"/>
    </row>
    <row r="535" spans="5:5" ht="12">
      <c r="E535" s="340"/>
    </row>
    <row r="536" spans="5:5" ht="12">
      <c r="E536" s="340"/>
    </row>
    <row r="537" spans="5:5" ht="12">
      <c r="E537" s="340"/>
    </row>
    <row r="538" spans="5:5" ht="12">
      <c r="E538" s="340"/>
    </row>
    <row r="539" spans="5:5" ht="12">
      <c r="E539" s="340"/>
    </row>
    <row r="540" spans="5:5" ht="12">
      <c r="E540" s="340"/>
    </row>
    <row r="541" spans="5:5" ht="12">
      <c r="E541" s="340"/>
    </row>
    <row r="542" spans="5:5" ht="12">
      <c r="E542" s="340"/>
    </row>
    <row r="543" spans="5:5" ht="12">
      <c r="E543" s="340"/>
    </row>
    <row r="544" spans="5:5" ht="12">
      <c r="E544" s="340"/>
    </row>
    <row r="545" spans="5:5" ht="12">
      <c r="E545" s="340"/>
    </row>
    <row r="546" spans="5:5" ht="12">
      <c r="E546" s="340"/>
    </row>
    <row r="547" spans="5:5" ht="12">
      <c r="E547" s="340"/>
    </row>
    <row r="548" spans="5:5" ht="12">
      <c r="E548" s="340"/>
    </row>
    <row r="549" spans="5:5" ht="12">
      <c r="E549" s="340"/>
    </row>
    <row r="550" spans="5:5" ht="12">
      <c r="E550" s="340"/>
    </row>
    <row r="551" spans="5:5" ht="12">
      <c r="E551" s="340"/>
    </row>
    <row r="552" spans="5:5" ht="12">
      <c r="E552" s="340"/>
    </row>
    <row r="553" spans="5:5" ht="12">
      <c r="E553" s="340"/>
    </row>
    <row r="554" spans="5:5" ht="12">
      <c r="E554" s="340"/>
    </row>
    <row r="555" spans="5:5" ht="12">
      <c r="E555" s="340"/>
    </row>
    <row r="556" spans="5:5" ht="12">
      <c r="E556" s="340"/>
    </row>
    <row r="557" spans="5:5" ht="12">
      <c r="E557" s="340"/>
    </row>
    <row r="558" spans="5:5" ht="12">
      <c r="E558" s="340"/>
    </row>
    <row r="559" spans="5:5" ht="12">
      <c r="E559" s="340"/>
    </row>
    <row r="560" spans="5:5" ht="12">
      <c r="E560" s="340"/>
    </row>
    <row r="561" spans="5:5" ht="12">
      <c r="E561" s="340"/>
    </row>
    <row r="562" spans="5:5" ht="12">
      <c r="E562" s="340"/>
    </row>
    <row r="563" spans="5:5" ht="12">
      <c r="E563" s="340"/>
    </row>
    <row r="564" spans="5:5" ht="12">
      <c r="E564" s="340"/>
    </row>
    <row r="565" spans="5:5" ht="12">
      <c r="E565" s="340"/>
    </row>
    <row r="566" spans="5:5" ht="12">
      <c r="E566" s="340"/>
    </row>
    <row r="567" spans="5:5" ht="12">
      <c r="E567" s="340"/>
    </row>
    <row r="568" spans="5:5" ht="12">
      <c r="E568" s="340"/>
    </row>
    <row r="569" spans="5:5" ht="12">
      <c r="E569" s="340"/>
    </row>
    <row r="570" spans="5:5" ht="12">
      <c r="E570" s="340"/>
    </row>
    <row r="571" spans="5:5" ht="12">
      <c r="E571" s="340"/>
    </row>
    <row r="572" spans="5:5" ht="12">
      <c r="E572" s="340"/>
    </row>
    <row r="573" spans="5:5" ht="12">
      <c r="E573" s="340"/>
    </row>
    <row r="574" spans="5:5" ht="12">
      <c r="E574" s="340"/>
    </row>
    <row r="575" spans="5:5" ht="12">
      <c r="E575" s="340"/>
    </row>
    <row r="576" spans="5:5" ht="12">
      <c r="E576" s="340"/>
    </row>
    <row r="577" spans="5:5" ht="12">
      <c r="E577" s="340"/>
    </row>
    <row r="578" spans="5:5" ht="12">
      <c r="E578" s="340"/>
    </row>
    <row r="579" spans="5:5" ht="12">
      <c r="E579" s="340"/>
    </row>
    <row r="580" spans="5:5" ht="12">
      <c r="E580" s="340"/>
    </row>
    <row r="581" spans="5:5" ht="12">
      <c r="E581" s="340"/>
    </row>
    <row r="582" spans="5:5" ht="12">
      <c r="E582" s="340"/>
    </row>
    <row r="583" spans="5:5" ht="12">
      <c r="E583" s="340"/>
    </row>
    <row r="584" spans="5:5" ht="12">
      <c r="E584" s="340"/>
    </row>
    <row r="585" spans="5:5" ht="12">
      <c r="E585" s="340"/>
    </row>
    <row r="586" spans="5:5" ht="12">
      <c r="E586" s="340"/>
    </row>
    <row r="587" spans="5:5" ht="12">
      <c r="E587" s="340"/>
    </row>
    <row r="588" spans="5:5" ht="12">
      <c r="E588" s="340"/>
    </row>
    <row r="589" spans="5:5" ht="12">
      <c r="E589" s="340"/>
    </row>
    <row r="590" spans="5:5" ht="12">
      <c r="E590" s="340"/>
    </row>
    <row r="591" spans="5:5" ht="12">
      <c r="E591" s="340"/>
    </row>
    <row r="592" spans="5:5" ht="12">
      <c r="E592" s="340"/>
    </row>
    <row r="593" spans="5:5" ht="12">
      <c r="E593" s="340"/>
    </row>
    <row r="594" spans="5:5" ht="12">
      <c r="E594" s="340"/>
    </row>
    <row r="595" spans="5:5" ht="12">
      <c r="E595" s="340"/>
    </row>
    <row r="596" spans="5:5" ht="12">
      <c r="E596" s="340"/>
    </row>
    <row r="597" spans="5:5" ht="12">
      <c r="E597" s="340"/>
    </row>
    <row r="598" spans="5:5" ht="12">
      <c r="E598" s="340"/>
    </row>
    <row r="599" spans="5:5" ht="12">
      <c r="E599" s="340"/>
    </row>
    <row r="600" spans="5:5" ht="12">
      <c r="E600" s="340"/>
    </row>
    <row r="601" spans="5:5" ht="12">
      <c r="E601" s="340"/>
    </row>
    <row r="602" spans="5:5" ht="12">
      <c r="E602" s="340"/>
    </row>
    <row r="603" spans="5:5" ht="12">
      <c r="E603" s="340"/>
    </row>
    <row r="604" spans="5:5" ht="12">
      <c r="E604" s="340"/>
    </row>
    <row r="605" spans="5:5" ht="12">
      <c r="E605" s="340"/>
    </row>
    <row r="606" spans="5:5" ht="12">
      <c r="E606" s="340"/>
    </row>
    <row r="607" spans="5:5" ht="12">
      <c r="E607" s="340"/>
    </row>
    <row r="608" spans="5:5" ht="12">
      <c r="E608" s="340"/>
    </row>
    <row r="609" spans="5:5" ht="12">
      <c r="E609" s="340"/>
    </row>
    <row r="610" spans="5:5" ht="12">
      <c r="E610" s="340"/>
    </row>
    <row r="611" spans="5:5" ht="12">
      <c r="E611" s="340"/>
    </row>
    <row r="612" spans="5:5" ht="12">
      <c r="E612" s="340"/>
    </row>
    <row r="613" spans="5:5" ht="12">
      <c r="E613" s="340"/>
    </row>
    <row r="614" spans="5:5" ht="12">
      <c r="E614" s="340"/>
    </row>
    <row r="615" spans="5:5" ht="12">
      <c r="E615" s="340"/>
    </row>
    <row r="616" spans="5:5" ht="12">
      <c r="E616" s="340"/>
    </row>
    <row r="617" spans="5:5" ht="12">
      <c r="E617" s="340"/>
    </row>
    <row r="618" spans="5:5" ht="12">
      <c r="E618" s="340"/>
    </row>
    <row r="619" spans="5:5" ht="12">
      <c r="E619" s="340"/>
    </row>
    <row r="620" spans="5:5" ht="12">
      <c r="E620" s="340"/>
    </row>
    <row r="621" spans="5:5" ht="12">
      <c r="E621" s="340"/>
    </row>
    <row r="622" spans="5:5" ht="12">
      <c r="E622" s="340"/>
    </row>
    <row r="623" spans="5:5" ht="12">
      <c r="E623" s="340"/>
    </row>
    <row r="624" spans="5:5" ht="12">
      <c r="E624" s="340"/>
    </row>
    <row r="625" spans="5:5" ht="12">
      <c r="E625" s="340"/>
    </row>
    <row r="626" spans="5:5" ht="12">
      <c r="E626" s="340"/>
    </row>
    <row r="627" spans="5:5" ht="12">
      <c r="E627" s="340"/>
    </row>
    <row r="628" spans="5:5" ht="12">
      <c r="E628" s="340"/>
    </row>
    <row r="629" spans="5:5" ht="12">
      <c r="E629" s="340"/>
    </row>
    <row r="630" spans="5:5" ht="12">
      <c r="E630" s="340"/>
    </row>
    <row r="631" spans="5:5" ht="12">
      <c r="E631" s="340"/>
    </row>
    <row r="632" spans="5:5" ht="12">
      <c r="E632" s="340"/>
    </row>
    <row r="633" spans="5:5" ht="12">
      <c r="E633" s="340"/>
    </row>
    <row r="634" spans="5:5" ht="12">
      <c r="E634" s="340"/>
    </row>
    <row r="635" spans="5:5" ht="12">
      <c r="E635" s="340"/>
    </row>
    <row r="636" spans="5:5" ht="12">
      <c r="E636" s="340"/>
    </row>
    <row r="637" spans="5:5" ht="12">
      <c r="E637" s="340"/>
    </row>
    <row r="638" spans="5:5" ht="12">
      <c r="E638" s="340"/>
    </row>
    <row r="639" spans="5:5" ht="12">
      <c r="E639" s="340"/>
    </row>
    <row r="640" spans="5:5" ht="12">
      <c r="E640" s="340"/>
    </row>
    <row r="641" spans="5:5" ht="12">
      <c r="E641" s="340"/>
    </row>
    <row r="642" spans="5:5" ht="12">
      <c r="E642" s="340"/>
    </row>
    <row r="643" spans="5:5" ht="12">
      <c r="E643" s="340"/>
    </row>
    <row r="644" spans="5:5" ht="12">
      <c r="E644" s="340"/>
    </row>
    <row r="645" spans="5:5" ht="12">
      <c r="E645" s="340"/>
    </row>
    <row r="646" spans="5:5" ht="12">
      <c r="E646" s="340"/>
    </row>
    <row r="647" spans="5:5" ht="12">
      <c r="E647" s="340"/>
    </row>
    <row r="648" spans="5:5" ht="12">
      <c r="E648" s="340"/>
    </row>
    <row r="649" spans="5:5" ht="12">
      <c r="E649" s="340"/>
    </row>
    <row r="650" spans="5:5" ht="12">
      <c r="E650" s="340"/>
    </row>
    <row r="651" spans="5:5" ht="12">
      <c r="E651" s="340"/>
    </row>
    <row r="652" spans="5:5" ht="12">
      <c r="E652" s="340"/>
    </row>
    <row r="653" spans="5:5" ht="12">
      <c r="E653" s="340"/>
    </row>
    <row r="654" spans="5:5" ht="12">
      <c r="E654" s="340"/>
    </row>
    <row r="655" spans="5:5" ht="12">
      <c r="E655" s="340"/>
    </row>
    <row r="656" spans="5:5" ht="12">
      <c r="E656" s="340"/>
    </row>
    <row r="657" spans="5:5" ht="12">
      <c r="E657" s="340"/>
    </row>
    <row r="658" spans="5:5" ht="12">
      <c r="E658" s="340"/>
    </row>
    <row r="659" spans="5:5" ht="12">
      <c r="E659" s="340"/>
    </row>
    <row r="660" spans="5:5" ht="12">
      <c r="E660" s="340"/>
    </row>
    <row r="661" spans="5:5" ht="12">
      <c r="E661" s="340"/>
    </row>
    <row r="662" spans="5:5" ht="12">
      <c r="E662" s="340"/>
    </row>
    <row r="663" spans="5:5" ht="12">
      <c r="E663" s="340"/>
    </row>
    <row r="664" spans="5:5" ht="12">
      <c r="E664" s="340"/>
    </row>
    <row r="665" spans="5:5" ht="12">
      <c r="E665" s="340"/>
    </row>
    <row r="666" spans="5:5" ht="12">
      <c r="E666" s="340"/>
    </row>
    <row r="667" spans="5:5" ht="12">
      <c r="E667" s="340"/>
    </row>
    <row r="668" spans="5:5" ht="12">
      <c r="E668" s="340"/>
    </row>
    <row r="669" spans="5:5" ht="12">
      <c r="E669" s="340"/>
    </row>
    <row r="670" spans="5:5" ht="12">
      <c r="E670" s="340"/>
    </row>
    <row r="671" spans="5:5" ht="12">
      <c r="E671" s="340"/>
    </row>
    <row r="672" spans="5:5" ht="12">
      <c r="E672" s="340"/>
    </row>
    <row r="673" spans="5:5" ht="12">
      <c r="E673" s="340"/>
    </row>
    <row r="674" spans="5:5" ht="12">
      <c r="E674" s="340"/>
    </row>
    <row r="675" spans="5:5" ht="12">
      <c r="E675" s="340"/>
    </row>
    <row r="676" spans="5:5" ht="12">
      <c r="E676" s="340"/>
    </row>
    <row r="677" spans="5:5" ht="12">
      <c r="E677" s="340"/>
    </row>
    <row r="678" spans="5:5" ht="12">
      <c r="E678" s="340"/>
    </row>
    <row r="679" spans="5:5" ht="12">
      <c r="E679" s="340"/>
    </row>
    <row r="680" spans="5:5" ht="12">
      <c r="E680" s="340"/>
    </row>
    <row r="681" spans="5:5" ht="12">
      <c r="E681" s="340"/>
    </row>
    <row r="682" spans="5:5" ht="12">
      <c r="E682" s="340"/>
    </row>
    <row r="683" spans="5:5" ht="12">
      <c r="E683" s="340"/>
    </row>
    <row r="684" spans="5:5" ht="12">
      <c r="E684" s="340"/>
    </row>
    <row r="685" spans="5:5" ht="12">
      <c r="E685" s="340"/>
    </row>
    <row r="686" spans="5:5" ht="12">
      <c r="E686" s="340"/>
    </row>
    <row r="687" spans="5:5" ht="12">
      <c r="E687" s="340"/>
    </row>
    <row r="688" spans="5:5" ht="12">
      <c r="E688" s="340"/>
    </row>
    <row r="689" spans="5:5" ht="12">
      <c r="E689" s="340"/>
    </row>
    <row r="690" spans="5:5" ht="12">
      <c r="E690" s="340"/>
    </row>
    <row r="691" spans="5:5" ht="12">
      <c r="E691" s="340"/>
    </row>
    <row r="692" spans="5:5" ht="12">
      <c r="E692" s="340"/>
    </row>
    <row r="693" spans="5:5" ht="12">
      <c r="E693" s="340"/>
    </row>
    <row r="694" spans="5:5" ht="12">
      <c r="E694" s="340"/>
    </row>
    <row r="695" spans="5:5" ht="12">
      <c r="E695" s="340"/>
    </row>
    <row r="696" spans="5:5" ht="12">
      <c r="E696" s="340"/>
    </row>
    <row r="697" spans="5:5" ht="12">
      <c r="E697" s="340"/>
    </row>
    <row r="698" spans="5:5" ht="12">
      <c r="E698" s="340"/>
    </row>
    <row r="699" spans="5:5" ht="12">
      <c r="E699" s="340"/>
    </row>
    <row r="700" spans="5:5" ht="12">
      <c r="E700" s="340"/>
    </row>
    <row r="701" spans="5:5" ht="12">
      <c r="E701" s="340"/>
    </row>
    <row r="702" spans="5:5" ht="12">
      <c r="E702" s="340"/>
    </row>
    <row r="703" spans="5:5" ht="12">
      <c r="E703" s="340"/>
    </row>
    <row r="704" spans="5:5" ht="12">
      <c r="E704" s="340"/>
    </row>
    <row r="705" spans="5:5" ht="12">
      <c r="E705" s="340"/>
    </row>
    <row r="706" spans="5:5" ht="12">
      <c r="E706" s="340"/>
    </row>
    <row r="707" spans="5:5" ht="12">
      <c r="E707" s="340"/>
    </row>
    <row r="708" spans="5:5" ht="12">
      <c r="E708" s="340"/>
    </row>
    <row r="709" spans="5:5" ht="12">
      <c r="E709" s="340"/>
    </row>
    <row r="710" spans="5:5" ht="12">
      <c r="E710" s="340"/>
    </row>
    <row r="711" spans="5:5" ht="12">
      <c r="E711" s="340"/>
    </row>
    <row r="712" spans="5:5" ht="12">
      <c r="E712" s="340"/>
    </row>
    <row r="713" spans="5:5" ht="12">
      <c r="E713" s="340"/>
    </row>
    <row r="714" spans="5:5" ht="12">
      <c r="E714" s="340"/>
    </row>
    <row r="715" spans="5:5" ht="12">
      <c r="E715" s="340"/>
    </row>
    <row r="716" spans="5:5" ht="12">
      <c r="E716" s="340"/>
    </row>
    <row r="717" spans="5:5" ht="12">
      <c r="E717" s="340"/>
    </row>
    <row r="718" spans="5:5" ht="12">
      <c r="E718" s="340"/>
    </row>
    <row r="719" spans="5:5" ht="12">
      <c r="E719" s="340"/>
    </row>
    <row r="720" spans="5:5" ht="12">
      <c r="E720" s="340"/>
    </row>
    <row r="721" spans="5:5" ht="12">
      <c r="E721" s="340"/>
    </row>
    <row r="722" spans="5:5" ht="12">
      <c r="E722" s="340"/>
    </row>
    <row r="723" spans="5:5" ht="12">
      <c r="E723" s="340"/>
    </row>
    <row r="724" spans="5:5" ht="12">
      <c r="E724" s="340"/>
    </row>
    <row r="725" spans="5:5" ht="12">
      <c r="E725" s="340"/>
    </row>
    <row r="726" spans="5:5" ht="12">
      <c r="E726" s="340"/>
    </row>
    <row r="727" spans="5:5" ht="12">
      <c r="E727" s="340"/>
    </row>
    <row r="728" spans="5:5" ht="12">
      <c r="E728" s="340"/>
    </row>
    <row r="729" spans="5:5" ht="12">
      <c r="E729" s="340"/>
    </row>
    <row r="730" spans="5:5" ht="12">
      <c r="E730" s="340"/>
    </row>
    <row r="731" spans="5:5" ht="12">
      <c r="E731" s="340"/>
    </row>
    <row r="732" spans="5:5" ht="12">
      <c r="E732" s="340"/>
    </row>
    <row r="733" spans="5:5" ht="12">
      <c r="E733" s="340"/>
    </row>
    <row r="734" spans="5:5" ht="12">
      <c r="E734" s="340"/>
    </row>
    <row r="735" spans="5:5" ht="12">
      <c r="E735" s="340"/>
    </row>
    <row r="736" spans="5:5" ht="12">
      <c r="E736" s="340"/>
    </row>
    <row r="737" spans="5:5" ht="12">
      <c r="E737" s="340"/>
    </row>
    <row r="738" spans="5:5" ht="12">
      <c r="E738" s="340"/>
    </row>
    <row r="739" spans="5:5" ht="12">
      <c r="E739" s="340"/>
    </row>
    <row r="740" spans="5:5" ht="12">
      <c r="E740" s="340"/>
    </row>
    <row r="741" spans="5:5" ht="12">
      <c r="E741" s="340"/>
    </row>
    <row r="742" spans="5:5" ht="12">
      <c r="E742" s="340"/>
    </row>
    <row r="743" spans="5:5" ht="12">
      <c r="E743" s="340"/>
    </row>
    <row r="744" spans="5:5" ht="12">
      <c r="E744" s="340"/>
    </row>
    <row r="745" spans="5:5" ht="12">
      <c r="E745" s="340"/>
    </row>
    <row r="746" spans="5:5" ht="12">
      <c r="E746" s="340"/>
    </row>
    <row r="747" spans="5:5" ht="12">
      <c r="E747" s="340"/>
    </row>
    <row r="748" spans="5:5" ht="12">
      <c r="E748" s="340"/>
    </row>
    <row r="749" spans="5:5" ht="12">
      <c r="E749" s="340"/>
    </row>
    <row r="750" spans="5:5" ht="12">
      <c r="E750" s="340"/>
    </row>
    <row r="751" spans="5:5" ht="12">
      <c r="E751" s="340"/>
    </row>
    <row r="752" spans="5:5" ht="12">
      <c r="E752" s="340"/>
    </row>
    <row r="753" spans="5:5" ht="12">
      <c r="E753" s="340"/>
    </row>
    <row r="754" spans="5:5" ht="12">
      <c r="E754" s="340"/>
    </row>
    <row r="755" spans="5:5" ht="12">
      <c r="E755" s="340"/>
    </row>
    <row r="756" spans="5:5" ht="12">
      <c r="E756" s="340"/>
    </row>
    <row r="757" spans="5:5" ht="12">
      <c r="E757" s="340"/>
    </row>
    <row r="758" spans="5:5" ht="12">
      <c r="E758" s="340"/>
    </row>
    <row r="759" spans="5:5" ht="12">
      <c r="E759" s="340"/>
    </row>
    <row r="760" spans="5:5" ht="12">
      <c r="E760" s="340"/>
    </row>
    <row r="761" spans="5:5" ht="12">
      <c r="E761" s="340"/>
    </row>
    <row r="762" spans="5:5" ht="12">
      <c r="E762" s="340"/>
    </row>
    <row r="763" spans="5:5" ht="12">
      <c r="E763" s="340"/>
    </row>
    <row r="764" spans="5:5" ht="12">
      <c r="E764" s="340"/>
    </row>
    <row r="765" spans="5:5" ht="12">
      <c r="E765" s="340"/>
    </row>
    <row r="766" spans="5:5" ht="12">
      <c r="E766" s="340"/>
    </row>
    <row r="767" spans="5:5" ht="12">
      <c r="E767" s="340"/>
    </row>
    <row r="768" spans="5:5" ht="12">
      <c r="E768" s="340"/>
    </row>
    <row r="769" spans="5:5" ht="12">
      <c r="E769" s="340"/>
    </row>
    <row r="770" spans="5:5" ht="12">
      <c r="E770" s="340"/>
    </row>
    <row r="771" spans="5:5" ht="12">
      <c r="E771" s="340"/>
    </row>
    <row r="772" spans="5:5" ht="12">
      <c r="E772" s="340"/>
    </row>
    <row r="773" spans="5:5" ht="12">
      <c r="E773" s="340"/>
    </row>
    <row r="774" spans="5:5" ht="12">
      <c r="E774" s="340"/>
    </row>
    <row r="775" spans="5:5" ht="12">
      <c r="E775" s="340"/>
    </row>
    <row r="776" spans="5:5" ht="12">
      <c r="E776" s="340"/>
    </row>
    <row r="777" spans="5:5" ht="12">
      <c r="E777" s="340"/>
    </row>
    <row r="778" spans="5:5" ht="12">
      <c r="E778" s="340"/>
    </row>
    <row r="779" spans="5:5" ht="12">
      <c r="E779" s="340"/>
    </row>
    <row r="780" spans="5:5" ht="12">
      <c r="E780" s="340"/>
    </row>
    <row r="781" spans="5:5" ht="12">
      <c r="E781" s="340"/>
    </row>
    <row r="782" spans="5:5" ht="12">
      <c r="E782" s="340"/>
    </row>
    <row r="783" spans="5:5" ht="12">
      <c r="E783" s="340"/>
    </row>
    <row r="784" spans="5:5" ht="12">
      <c r="E784" s="340"/>
    </row>
    <row r="785" spans="5:5" ht="12">
      <c r="E785" s="340"/>
    </row>
    <row r="786" spans="5:5" ht="12">
      <c r="E786" s="340"/>
    </row>
    <row r="787" spans="5:5" ht="12">
      <c r="E787" s="340"/>
    </row>
    <row r="788" spans="5:5" ht="12">
      <c r="E788" s="340"/>
    </row>
    <row r="789" spans="5:5" ht="12">
      <c r="E789" s="340"/>
    </row>
    <row r="790" spans="5:5" ht="12">
      <c r="E790" s="340"/>
    </row>
    <row r="791" spans="5:5" ht="12">
      <c r="E791" s="340"/>
    </row>
    <row r="792" spans="5:5" ht="12">
      <c r="E792" s="340"/>
    </row>
    <row r="793" spans="5:5" ht="12">
      <c r="E793" s="340"/>
    </row>
    <row r="794" spans="5:5" ht="12">
      <c r="E794" s="340"/>
    </row>
    <row r="795" spans="5:5" ht="12">
      <c r="E795" s="340"/>
    </row>
    <row r="796" spans="5:5" ht="12">
      <c r="E796" s="340"/>
    </row>
    <row r="797" spans="5:5" ht="12">
      <c r="E797" s="340"/>
    </row>
    <row r="798" spans="5:5" ht="12">
      <c r="E798" s="340"/>
    </row>
    <row r="799" spans="5:5" ht="12">
      <c r="E799" s="340"/>
    </row>
    <row r="800" spans="5:5" ht="12">
      <c r="E800" s="340"/>
    </row>
    <row r="801" spans="5:5" ht="12">
      <c r="E801" s="340"/>
    </row>
    <row r="802" spans="5:5" ht="12">
      <c r="E802" s="340"/>
    </row>
    <row r="803" spans="5:5" ht="12">
      <c r="E803" s="340"/>
    </row>
    <row r="804" spans="5:5" ht="12">
      <c r="E804" s="340"/>
    </row>
    <row r="805" spans="5:5" ht="12">
      <c r="E805" s="340"/>
    </row>
    <row r="806" spans="5:5" ht="12">
      <c r="E806" s="340"/>
    </row>
    <row r="807" spans="5:5" ht="12">
      <c r="E807" s="340"/>
    </row>
    <row r="808" spans="5:5" ht="12">
      <c r="E808" s="340"/>
    </row>
    <row r="809" spans="5:5" ht="12">
      <c r="E809" s="340"/>
    </row>
    <row r="810" spans="5:5" ht="12">
      <c r="E810" s="340"/>
    </row>
    <row r="811" spans="5:5" ht="12">
      <c r="E811" s="340"/>
    </row>
    <row r="812" spans="5:5" ht="12">
      <c r="E812" s="340"/>
    </row>
    <row r="813" spans="5:5" ht="12">
      <c r="E813" s="340"/>
    </row>
    <row r="814" spans="5:5" ht="12">
      <c r="E814" s="340"/>
    </row>
    <row r="815" spans="5:5" ht="12">
      <c r="E815" s="340"/>
    </row>
    <row r="816" spans="5:5" ht="12">
      <c r="E816" s="340"/>
    </row>
    <row r="817" spans="5:5" ht="12">
      <c r="E817" s="340"/>
    </row>
    <row r="818" spans="5:5" ht="12">
      <c r="E818" s="340"/>
    </row>
    <row r="819" spans="5:5" ht="12">
      <c r="E819" s="340"/>
    </row>
    <row r="820" spans="5:5" ht="12">
      <c r="E820" s="340"/>
    </row>
    <row r="821" spans="5:5" ht="12">
      <c r="E821" s="340"/>
    </row>
    <row r="822" spans="5:5" ht="12">
      <c r="E822" s="340"/>
    </row>
    <row r="823" spans="5:5" ht="12">
      <c r="E823" s="340"/>
    </row>
    <row r="824" spans="5:5" ht="12">
      <c r="E824" s="340"/>
    </row>
    <row r="825" spans="5:5" ht="12">
      <c r="E825" s="340"/>
    </row>
    <row r="826" spans="5:5" ht="12">
      <c r="E826" s="340"/>
    </row>
    <row r="827" spans="5:5" ht="12">
      <c r="E827" s="340"/>
    </row>
    <row r="828" spans="5:5" ht="12">
      <c r="E828" s="340"/>
    </row>
    <row r="829" spans="5:5" ht="12">
      <c r="E829" s="340"/>
    </row>
    <row r="830" spans="5:5" ht="12">
      <c r="E830" s="340"/>
    </row>
    <row r="831" spans="5:5" ht="12">
      <c r="E831" s="340"/>
    </row>
    <row r="832" spans="5:5" ht="12">
      <c r="E832" s="340"/>
    </row>
    <row r="833" spans="5:5" ht="12">
      <c r="E833" s="340"/>
    </row>
    <row r="834" spans="5:5" ht="12">
      <c r="E834" s="340"/>
    </row>
    <row r="835" spans="5:5" ht="12">
      <c r="E835" s="340"/>
    </row>
    <row r="836" spans="5:5" ht="12">
      <c r="E836" s="340"/>
    </row>
    <row r="837" spans="5:5" ht="12">
      <c r="E837" s="340"/>
    </row>
  </sheetData>
  <autoFilter ref="A5:AN476"/>
  <mergeCells count="19">
    <mergeCell ref="F4:F5"/>
    <mergeCell ref="C4:C5"/>
    <mergeCell ref="B1:E1"/>
    <mergeCell ref="B2:E2"/>
    <mergeCell ref="A3:AD3"/>
    <mergeCell ref="AA4:AA5"/>
    <mergeCell ref="AB4:AB5"/>
    <mergeCell ref="AC4:AC5"/>
    <mergeCell ref="M4:M5"/>
    <mergeCell ref="S4:S5"/>
    <mergeCell ref="B4:B5"/>
    <mergeCell ref="A4:A5"/>
    <mergeCell ref="E4:E5"/>
    <mergeCell ref="D4:D5"/>
    <mergeCell ref="Z4:Z5"/>
    <mergeCell ref="Y4:Y5"/>
    <mergeCell ref="N4:R4"/>
    <mergeCell ref="T4:X4"/>
    <mergeCell ref="G4:L4"/>
  </mergeCells>
  <pageMargins left="0.31" right="0.17" top="0.28999999999999998" bottom="0.27" header="0.3" footer="0.3"/>
  <pageSetup paperSize="9" scale="53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Y909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/>
  <cols>
    <col min="1" max="1" width="5.5703125" customWidth="1"/>
    <col min="2" max="2" width="13.28515625" customWidth="1"/>
    <col min="3" max="3" width="23.28515625" customWidth="1"/>
    <col min="4" max="4" width="34.140625" customWidth="1"/>
    <col min="5" max="5" width="18.28515625" customWidth="1"/>
  </cols>
  <sheetData>
    <row r="1" spans="1:25" ht="15.75" customHeight="1">
      <c r="A1" s="4"/>
      <c r="E1" s="25"/>
    </row>
    <row r="2" spans="1:25" ht="15.75" customHeight="1">
      <c r="A2" s="4"/>
      <c r="E2" s="25"/>
      <c r="F2" s="4"/>
      <c r="H2" s="4"/>
    </row>
    <row r="3" spans="1:25" ht="15.75" customHeight="1">
      <c r="B3" s="4">
        <v>1</v>
      </c>
      <c r="C3" s="4">
        <v>2</v>
      </c>
      <c r="D3" s="4">
        <v>3</v>
      </c>
      <c r="E3" s="4">
        <v>4</v>
      </c>
      <c r="F3" s="4">
        <v>5</v>
      </c>
      <c r="G3" s="4">
        <v>6</v>
      </c>
      <c r="H3" s="4">
        <v>7</v>
      </c>
    </row>
    <row r="4" spans="1:25" ht="15.75" customHeight="1">
      <c r="A4" s="6" t="s">
        <v>3</v>
      </c>
      <c r="B4" s="6" t="s">
        <v>4</v>
      </c>
      <c r="C4" s="6" t="s">
        <v>5</v>
      </c>
      <c r="D4" s="6" t="s">
        <v>6</v>
      </c>
      <c r="E4" s="32" t="s">
        <v>22</v>
      </c>
      <c r="F4" s="33" t="s">
        <v>26</v>
      </c>
      <c r="G4" s="34" t="s">
        <v>27</v>
      </c>
      <c r="H4" s="34" t="s">
        <v>28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</row>
    <row r="5" spans="1:25" ht="15.75" customHeight="1">
      <c r="A5" s="36">
        <v>1</v>
      </c>
      <c r="B5" s="38">
        <f>GD_LCD_HS_LNS!B4</f>
        <v>10530</v>
      </c>
      <c r="C5" s="38" t="str">
        <f>GD_LCD_HS_LNS!C4</f>
        <v>Bùi Tuấn Anh</v>
      </c>
      <c r="D5" s="38" t="str">
        <f>GD_LCD_HS_LNS!D4</f>
        <v>Giám đốc</v>
      </c>
      <c r="E5" s="41">
        <f>VLOOKUP(B5,RPT_LNS_LUONG_CHE_DO!$B$5:$CC$980,52,FALSE)</f>
        <v>75000000</v>
      </c>
      <c r="F5" s="41">
        <f>VLOOKUP(B5,RPT_LNS_LUONG_CHE_DO!$B$5:$CC$980,78,FALSE)</f>
        <v>0</v>
      </c>
      <c r="G5" s="25">
        <f>VLOOKUP(B5,RPT_PHU_CAP_TN!$B$5:$G$384,6,FALSE)</f>
        <v>0</v>
      </c>
      <c r="H5" s="25">
        <f>ROUND(MIN((E5+F5+G5)/100,DM_TI_LE!$F$29/10),0)</f>
        <v>115000</v>
      </c>
    </row>
    <row r="6" spans="1:25" ht="15.75" customHeight="1">
      <c r="A6" s="36">
        <v>2</v>
      </c>
      <c r="B6" s="38">
        <f>GD_LCD_HS_LNS!B5</f>
        <v>10532</v>
      </c>
      <c r="C6" s="38" t="str">
        <f>GD_LCD_HS_LNS!C5</f>
        <v>Vũ Trung Thành</v>
      </c>
      <c r="D6" s="38" t="str">
        <f>GD_LCD_HS_LNS!D5</f>
        <v>Phó Giám đốc</v>
      </c>
      <c r="E6" s="41">
        <f>VLOOKUP(B6,RPT_LNS_LUONG_CHE_DO!$B$5:$CC$980,52,FALSE)</f>
        <v>60000000</v>
      </c>
      <c r="F6" s="41">
        <f>VLOOKUP(B6,RPT_LNS_LUONG_CHE_DO!$B$5:$CC$980,78,FALSE)</f>
        <v>0</v>
      </c>
      <c r="G6" s="25">
        <f>VLOOKUP(B6,RPT_PHU_CAP_TN!$B$5:$G$916,6,FALSE)</f>
        <v>0</v>
      </c>
      <c r="H6" s="25">
        <f>ROUND(MIN((E6+F6+G6)/100,DM_TI_LE!$F$29/10),0)</f>
        <v>115000</v>
      </c>
    </row>
    <row r="7" spans="1:25" ht="15.75" customHeight="1">
      <c r="A7" s="36">
        <v>3</v>
      </c>
      <c r="B7" s="38">
        <f>GD_LCD_HS_LNS!B6</f>
        <v>10806</v>
      </c>
      <c r="C7" s="38" t="str">
        <f>GD_LCD_HS_LNS!C6</f>
        <v>Phương Hồng Minh</v>
      </c>
      <c r="D7" s="38" t="str">
        <f>GD_LCD_HS_LNS!D6</f>
        <v>Phó Giám đốc</v>
      </c>
      <c r="E7" s="41">
        <f>VLOOKUP(B7,RPT_LNS_LUONG_CHE_DO!$B$5:$CC$980,52,FALSE)</f>
        <v>60000000</v>
      </c>
      <c r="F7" s="41">
        <f>VLOOKUP(B7,RPT_LNS_LUONG_CHE_DO!$B$5:$CC$980,78,FALSE)</f>
        <v>0</v>
      </c>
      <c r="G7" s="25">
        <f>VLOOKUP(B7,RPT_PHU_CAP_TN!$B$5:$G$916,6,FALSE)</f>
        <v>0</v>
      </c>
      <c r="H7" s="25">
        <f>ROUND(MIN((E7+F7+G7)/100,DM_TI_LE!$F$29/10),0)</f>
        <v>115000</v>
      </c>
    </row>
    <row r="8" spans="1:25" ht="15.75" customHeight="1">
      <c r="A8" s="36">
        <v>4</v>
      </c>
      <c r="B8" s="38">
        <f>GD_LCD_HS_LNS!B7</f>
        <v>10796</v>
      </c>
      <c r="C8" s="38" t="str">
        <f>GD_LCD_HS_LNS!C7</f>
        <v>Trần Thị Thúy Oanh</v>
      </c>
      <c r="D8" s="38" t="str">
        <f>GD_LCD_HS_LNS!D7</f>
        <v>Trưởng phòng</v>
      </c>
      <c r="E8" s="41">
        <f>VLOOKUP(B8,RPT_LNS_LUONG_CHE_DO!$B$5:$CC$980,52,FALSE)</f>
        <v>50000000</v>
      </c>
      <c r="F8" s="41">
        <f>VLOOKUP(B8,RPT_LNS_LUONG_CHE_DO!$B$5:$CC$980,78,FALSE)</f>
        <v>0</v>
      </c>
      <c r="G8" s="25">
        <f>VLOOKUP(B8,RPT_PHU_CAP_TN!$B$5:$G$916,6,FALSE)</f>
        <v>0</v>
      </c>
      <c r="H8" s="25">
        <f>ROUND(MIN((E8+F8+G8)/100,DM_TI_LE!$F$29/10),0)</f>
        <v>115000</v>
      </c>
    </row>
    <row r="9" spans="1:25" ht="15.75" customHeight="1">
      <c r="A9" s="36">
        <v>5</v>
      </c>
      <c r="B9" s="38">
        <f>GD_LCD_HS_LNS!B8</f>
        <v>10555</v>
      </c>
      <c r="C9" s="38" t="str">
        <f>GD_LCD_HS_LNS!C8</f>
        <v>Nguyễn Ngọc Nguyên</v>
      </c>
      <c r="D9" s="38" t="str">
        <f>GD_LCD_HS_LNS!D8</f>
        <v>Trưởng phòng</v>
      </c>
      <c r="E9" s="41">
        <f>VLOOKUP(B9,RPT_LNS_LUONG_CHE_DO!$B$5:$CC$980,52,FALSE)</f>
        <v>28485000</v>
      </c>
      <c r="F9" s="41">
        <f>VLOOKUP(B9,RPT_LNS_LUONG_CHE_DO!$B$5:$CC$980,78,FALSE)</f>
        <v>0</v>
      </c>
      <c r="G9" s="25">
        <f>VLOOKUP(B9,RPT_PHU_CAP_TN!$B$5:$G$916,6,FALSE)</f>
        <v>0</v>
      </c>
      <c r="H9" s="25">
        <f>ROUND(MIN((E9+F9+G9)/100,DM_TI_LE!$F$29/10),0)</f>
        <v>115000</v>
      </c>
    </row>
    <row r="10" spans="1:25" ht="15.75" customHeight="1">
      <c r="A10" s="36">
        <v>6</v>
      </c>
      <c r="B10" s="38">
        <f>GD_LCD_HS_LNS!B9</f>
        <v>10554</v>
      </c>
      <c r="C10" s="38" t="str">
        <f>GD_LCD_HS_LNS!C9</f>
        <v>Nguyễn Đình Tuyến</v>
      </c>
      <c r="D10" s="38" t="str">
        <f>GD_LCD_HS_LNS!D9</f>
        <v>Phó Trưởng Phòng</v>
      </c>
      <c r="E10" s="41">
        <f>VLOOKUP(B10,RPT_LNS_LUONG_CHE_DO!$B$5:$CC$980,52,FALSE)</f>
        <v>23355000</v>
      </c>
      <c r="F10" s="41">
        <f>VLOOKUP(B10,RPT_LNS_LUONG_CHE_DO!$B$5:$CC$980,78,FALSE)</f>
        <v>0</v>
      </c>
      <c r="G10" s="25">
        <f>VLOOKUP(B10,RPT_PHU_CAP_TN!$B$5:$G$916,6,FALSE)</f>
        <v>0</v>
      </c>
      <c r="H10" s="25">
        <f>ROUND(MIN((E10+F10+G10)/100,DM_TI_LE!$F$29/10),0)</f>
        <v>115000</v>
      </c>
    </row>
    <row r="11" spans="1:25" ht="15.75" customHeight="1">
      <c r="A11" s="36">
        <v>7</v>
      </c>
      <c r="B11" s="38">
        <f>GD_LCD_HS_LNS!B10</f>
        <v>10534</v>
      </c>
      <c r="C11" s="38" t="str">
        <f>GD_LCD_HS_LNS!C10</f>
        <v>Nguyễn Tiến Hải</v>
      </c>
      <c r="D11" s="38" t="str">
        <f>GD_LCD_HS_LNS!D10</f>
        <v>KS CNTT</v>
      </c>
      <c r="E11" s="41">
        <f>VLOOKUP(B11,RPT_LNS_LUONG_CHE_DO!$B$5:$CC$980,52,FALSE)</f>
        <v>12419999.999999998</v>
      </c>
      <c r="F11" s="41">
        <f>VLOOKUP(B11,RPT_LNS_LUONG_CHE_DO!$B$5:$CC$980,78,FALSE)</f>
        <v>0</v>
      </c>
      <c r="G11" s="25">
        <f>VLOOKUP(B11,RPT_PHU_CAP_TN!$B$5:$G$916,6,FALSE)</f>
        <v>0</v>
      </c>
      <c r="H11" s="25">
        <f>ROUND(MIN((E11+F11+G11)/100,DM_TI_LE!$F$29/10),0)</f>
        <v>115000</v>
      </c>
    </row>
    <row r="12" spans="1:25" ht="15.75" customHeight="1">
      <c r="A12" s="36">
        <v>8</v>
      </c>
      <c r="B12" s="38">
        <f>GD_LCD_HS_LNS!B11</f>
        <v>11084</v>
      </c>
      <c r="C12" s="38" t="str">
        <f>GD_LCD_HS_LNS!C11</f>
        <v>Ngô Trí Dũng</v>
      </c>
      <c r="D12" s="38" t="str">
        <f>GD_LCD_HS_LNS!D11</f>
        <v>KS CNTT</v>
      </c>
      <c r="E12" s="41">
        <f>VLOOKUP(B12,RPT_LNS_LUONG_CHE_DO!$B$5:$CC$980,52,FALSE)</f>
        <v>10350000</v>
      </c>
      <c r="F12" s="41">
        <f>VLOOKUP(B12,RPT_LNS_LUONG_CHE_DO!$B$5:$CC$980,78,FALSE)</f>
        <v>0</v>
      </c>
      <c r="G12" s="25">
        <f>VLOOKUP(B12,RPT_PHU_CAP_TN!$B$5:$G$916,6,FALSE)</f>
        <v>0</v>
      </c>
      <c r="H12" s="25">
        <f>ROUND(MIN((E12+F12+G12)/100,DM_TI_LE!$F$29/10),0)</f>
        <v>103500</v>
      </c>
    </row>
    <row r="13" spans="1:25" ht="15.75" customHeight="1">
      <c r="A13" s="36">
        <v>9</v>
      </c>
      <c r="B13" s="38">
        <f>GD_LCD_HS_LNS!B12</f>
        <v>11085</v>
      </c>
      <c r="C13" s="38" t="str">
        <f>GD_LCD_HS_LNS!C12</f>
        <v>Phạm Văn Chiến</v>
      </c>
      <c r="D13" s="38" t="str">
        <f>GD_LCD_HS_LNS!D12</f>
        <v>KS CNTT</v>
      </c>
      <c r="E13" s="41">
        <f>VLOOKUP(B13,RPT_LNS_LUONG_CHE_DO!$B$5:$CC$980,52,FALSE)</f>
        <v>10867500</v>
      </c>
      <c r="F13" s="41">
        <f>VLOOKUP(B13,RPT_LNS_LUONG_CHE_DO!$B$5:$CC$980,78,FALSE)</f>
        <v>0</v>
      </c>
      <c r="G13" s="25">
        <f>VLOOKUP(B13,RPT_PHU_CAP_TN!$B$5:$G$916,6,FALSE)</f>
        <v>0</v>
      </c>
      <c r="H13" s="25">
        <f>ROUND(MIN((E13+F13+G13)/100,DM_TI_LE!$F$29/10),0)</f>
        <v>108675</v>
      </c>
    </row>
    <row r="14" spans="1:25" ht="15.75" customHeight="1">
      <c r="A14" s="36">
        <v>10</v>
      </c>
      <c r="B14" s="38">
        <f>GD_LCD_HS_LNS!B13</f>
        <v>11862</v>
      </c>
      <c r="C14" s="38" t="str">
        <f>GD_LCD_HS_LNS!C13</f>
        <v>Đỗ Việt Anh</v>
      </c>
      <c r="D14" s="38" t="str">
        <f>GD_LCD_HS_LNS!D13</f>
        <v>Nhân viên CNTT</v>
      </c>
      <c r="E14" s="41">
        <f>VLOOKUP(B14,RPT_LNS_LUONG_CHE_DO!$B$5:$CC$980,52,FALSE)</f>
        <v>10350000</v>
      </c>
      <c r="F14" s="41">
        <f>VLOOKUP(B14,RPT_LNS_LUONG_CHE_DO!$B$5:$CC$980,78,FALSE)</f>
        <v>0</v>
      </c>
      <c r="G14" s="25">
        <f>VLOOKUP(B14,RPT_PHU_CAP_TN!$B$5:$G$916,6,FALSE)</f>
        <v>0</v>
      </c>
      <c r="H14" s="25">
        <f>ROUND(MIN((E14+F14+G14)/100,DM_TI_LE!$F$29/10),0)</f>
        <v>103500</v>
      </c>
    </row>
    <row r="15" spans="1:25" ht="15.75" customHeight="1">
      <c r="A15" s="36">
        <v>11</v>
      </c>
      <c r="B15" s="38">
        <f>GD_LCD_HS_LNS!B14</f>
        <v>11767</v>
      </c>
      <c r="C15" s="38" t="str">
        <f>GD_LCD_HS_LNS!C14</f>
        <v>Nguyễn Thành Trung</v>
      </c>
      <c r="D15" s="38" t="str">
        <f>GD_LCD_HS_LNS!D14</f>
        <v>NV HDCX - CBTT</v>
      </c>
      <c r="E15" s="41">
        <f>VLOOKUP(B15,RPT_LNS_LUONG_CHE_DO!$B$5:$CC$980,52,FALSE)</f>
        <v>6885000</v>
      </c>
      <c r="F15" s="41">
        <f>VLOOKUP(B15,RPT_LNS_LUONG_CHE_DO!$B$5:$CC$980,78,FALSE)</f>
        <v>0</v>
      </c>
      <c r="G15" s="25">
        <f>VLOOKUP(B15,RPT_PHU_CAP_TN!$B$5:$G$916,6,FALSE)</f>
        <v>0</v>
      </c>
      <c r="H15" s="25">
        <f>ROUND(MIN((E15+F15+G15)/100,DM_TI_LE!$F$29/10),0)</f>
        <v>68850</v>
      </c>
    </row>
    <row r="16" spans="1:25" ht="15.75" customHeight="1">
      <c r="A16" s="36">
        <v>12</v>
      </c>
      <c r="B16" s="38">
        <f>GD_LCD_HS_LNS!B15</f>
        <v>10537</v>
      </c>
      <c r="C16" s="38" t="str">
        <f>GD_LCD_HS_LNS!C15</f>
        <v>Bùi Anh Khắc</v>
      </c>
      <c r="D16" s="38" t="str">
        <f>GD_LCD_HS_LNS!D15</f>
        <v>NV Tài liệu và HDCX</v>
      </c>
      <c r="E16" s="41">
        <f>VLOOKUP(B16,RPT_LNS_LUONG_CHE_DO!$B$5:$CC$980,52,FALSE)</f>
        <v>10710000</v>
      </c>
      <c r="F16" s="41">
        <f>VLOOKUP(B16,RPT_LNS_LUONG_CHE_DO!$B$5:$CC$980,78,FALSE)</f>
        <v>0</v>
      </c>
      <c r="G16" s="25">
        <f>VLOOKUP(B16,RPT_PHU_CAP_TN!$B$5:$G$916,6,FALSE)</f>
        <v>620000</v>
      </c>
      <c r="H16" s="25">
        <f>ROUND(MIN((E16+F16+G16)/100,DM_TI_LE!$F$29/10),0)</f>
        <v>113300</v>
      </c>
    </row>
    <row r="17" spans="1:8" ht="15.75" customHeight="1">
      <c r="A17" s="36">
        <v>13</v>
      </c>
      <c r="B17" s="38">
        <f>GD_LCD_HS_LNS!B16</f>
        <v>10538</v>
      </c>
      <c r="C17" s="38" t="str">
        <f>GD_LCD_HS_LNS!C16</f>
        <v>Nguyễn Danh Trường</v>
      </c>
      <c r="D17" s="38" t="str">
        <f>GD_LCD_HS_LNS!D16</f>
        <v>NV Tài liệu và HDCX</v>
      </c>
      <c r="E17" s="41">
        <f>VLOOKUP(B17,RPT_LNS_LUONG_CHE_DO!$B$5:$CC$980,52,FALSE)</f>
        <v>7196538.4615384629</v>
      </c>
      <c r="F17" s="41">
        <f>VLOOKUP(B17,RPT_LNS_LUONG_CHE_DO!$B$5:$CC$980,78,FALSE)</f>
        <v>763846.15384615387</v>
      </c>
      <c r="G17" s="25">
        <f>VLOOKUP(B17,RPT_PHU_CAP_TN!$B$5:$G$916,6,FALSE)</f>
        <v>0</v>
      </c>
      <c r="H17" s="25">
        <f>ROUND(MIN((E17+F17+G17)/100,DM_TI_LE!$F$29/10),0)</f>
        <v>79604</v>
      </c>
    </row>
    <row r="18" spans="1:8" ht="15.75" customHeight="1">
      <c r="A18" s="36">
        <v>14</v>
      </c>
      <c r="B18" s="38">
        <f>GD_LCD_HS_LNS!B17</f>
        <v>10540</v>
      </c>
      <c r="C18" s="38" t="str">
        <f>GD_LCD_HS_LNS!C17</f>
        <v>Nguyễn Thị Việt Hà</v>
      </c>
      <c r="D18" s="38" t="str">
        <f>GD_LCD_HS_LNS!D17</f>
        <v>NV Tài liệu và HDCX</v>
      </c>
      <c r="E18" s="41">
        <f>VLOOKUP(B18,RPT_LNS_LUONG_CHE_DO!$B$5:$CC$980,52,FALSE)</f>
        <v>3137884.6153846155</v>
      </c>
      <c r="F18" s="41">
        <f>VLOOKUP(B18,RPT_LNS_LUONG_CHE_DO!$B$5:$CC$980,78,FALSE)</f>
        <v>0</v>
      </c>
      <c r="G18" s="25">
        <f>VLOOKUP(B18,RPT_PHU_CAP_TN!$B$5:$G$916,6,FALSE)</f>
        <v>0</v>
      </c>
      <c r="H18" s="25">
        <f>ROUND(MIN((E18+F18+G18)/100,DM_TI_LE!$F$29/10),0)</f>
        <v>31379</v>
      </c>
    </row>
    <row r="19" spans="1:8" ht="15.75" customHeight="1">
      <c r="A19" s="36">
        <v>15</v>
      </c>
      <c r="B19" s="38">
        <f>GD_LCD_HS_LNS!B18</f>
        <v>10542</v>
      </c>
      <c r="C19" s="38" t="str">
        <f>GD_LCD_HS_LNS!C18</f>
        <v>Trần Minh Hải</v>
      </c>
      <c r="D19" s="38" t="str">
        <f>GD_LCD_HS_LNS!D18</f>
        <v>NV Tài liệu và HDCX</v>
      </c>
      <c r="E19" s="41">
        <f>VLOOKUP(B19,RPT_LNS_LUONG_CHE_DO!$B$5:$CC$980,52,FALSE)</f>
        <v>11700000</v>
      </c>
      <c r="F19" s="41">
        <f>VLOOKUP(B19,RPT_LNS_LUONG_CHE_DO!$B$5:$CC$980,78,FALSE)</f>
        <v>0</v>
      </c>
      <c r="G19" s="25">
        <f>VLOOKUP(B19,RPT_PHU_CAP_TN!$B$5:$G$916,6,FALSE)</f>
        <v>0</v>
      </c>
      <c r="H19" s="25">
        <f>ROUND(MIN((E19+F19+G19)/100,DM_TI_LE!$F$29/10),0)</f>
        <v>115000</v>
      </c>
    </row>
    <row r="20" spans="1:8" ht="15.75" customHeight="1">
      <c r="A20" s="36">
        <v>16</v>
      </c>
      <c r="B20" s="38">
        <f>GD_LCD_HS_LNS!B19</f>
        <v>10543</v>
      </c>
      <c r="C20" s="38" t="str">
        <f>GD_LCD_HS_LNS!C19</f>
        <v>Nguyễn Thị Thơm</v>
      </c>
      <c r="D20" s="38" t="str">
        <f>GD_LCD_HS_LNS!D19</f>
        <v>NV Tài liệu và HDCX</v>
      </c>
      <c r="E20" s="41">
        <f>VLOOKUP(B20,RPT_LNS_LUONG_CHE_DO!$B$5:$CC$980,52,FALSE)</f>
        <v>8325000</v>
      </c>
      <c r="F20" s="41">
        <f>VLOOKUP(B20,RPT_LNS_LUONG_CHE_DO!$B$5:$CC$980,78,FALSE)</f>
        <v>0</v>
      </c>
      <c r="G20" s="25">
        <f>VLOOKUP(B20,RPT_PHU_CAP_TN!$B$5:$G$916,6,FALSE)</f>
        <v>0</v>
      </c>
      <c r="H20" s="25">
        <f>ROUND(MIN((E20+F20+G20)/100,DM_TI_LE!$F$29/10),0)</f>
        <v>83250</v>
      </c>
    </row>
    <row r="21" spans="1:8" ht="15.75" customHeight="1">
      <c r="A21" s="36">
        <v>17</v>
      </c>
      <c r="B21" s="38">
        <f>GD_LCD_HS_LNS!B20</f>
        <v>10544</v>
      </c>
      <c r="C21" s="38" t="str">
        <f>GD_LCD_HS_LNS!C20</f>
        <v>Trần Thị Yến Nga</v>
      </c>
      <c r="D21" s="38" t="str">
        <f>GD_LCD_HS_LNS!D20</f>
        <v>NV Tài liệu và HDCX</v>
      </c>
      <c r="E21" s="41">
        <f>VLOOKUP(B21,RPT_LNS_LUONG_CHE_DO!$B$5:$CC$980,52,FALSE)</f>
        <v>8325000</v>
      </c>
      <c r="F21" s="41">
        <f>VLOOKUP(B21,RPT_LNS_LUONG_CHE_DO!$B$5:$CC$980,78,FALSE)</f>
        <v>0</v>
      </c>
      <c r="G21" s="25">
        <f>VLOOKUP(B21,RPT_PHU_CAP_TN!$B$5:$G$916,6,FALSE)</f>
        <v>0</v>
      </c>
      <c r="H21" s="25">
        <f>ROUND(MIN((E21+F21+G21)/100,DM_TI_LE!$F$29/10),0)</f>
        <v>83250</v>
      </c>
    </row>
    <row r="22" spans="1:8" ht="15.75" customHeight="1">
      <c r="A22" s="36">
        <v>18</v>
      </c>
      <c r="B22" s="38">
        <f>GD_LCD_HS_LNS!B21</f>
        <v>10545</v>
      </c>
      <c r="C22" s="38" t="str">
        <f>GD_LCD_HS_LNS!C21</f>
        <v>Ngô Thanh Hiệp</v>
      </c>
      <c r="D22" s="38" t="str">
        <f>GD_LCD_HS_LNS!D21</f>
        <v>NV Tài liệu và HDCX</v>
      </c>
      <c r="E22" s="41">
        <f>VLOOKUP(B22,RPT_LNS_LUONG_CHE_DO!$B$5:$CC$980,52,FALSE)</f>
        <v>11700000</v>
      </c>
      <c r="F22" s="41">
        <f>VLOOKUP(B22,RPT_LNS_LUONG_CHE_DO!$B$5:$CC$980,78,FALSE)</f>
        <v>0</v>
      </c>
      <c r="G22" s="25">
        <f>VLOOKUP(B22,RPT_PHU_CAP_TN!$B$5:$G$916,6,FALSE)</f>
        <v>0</v>
      </c>
      <c r="H22" s="25">
        <f>ROUND(MIN((E22+F22+G22)/100,DM_TI_LE!$F$29/10),0)</f>
        <v>115000</v>
      </c>
    </row>
    <row r="23" spans="1:8" ht="15.75" customHeight="1">
      <c r="A23" s="36">
        <v>19</v>
      </c>
      <c r="B23" s="38">
        <f>GD_LCD_HS_LNS!B22</f>
        <v>10546</v>
      </c>
      <c r="C23" s="38" t="str">
        <f>GD_LCD_HS_LNS!C22</f>
        <v>Tạ Đăng Việt</v>
      </c>
      <c r="D23" s="38" t="str">
        <f>GD_LCD_HS_LNS!D22</f>
        <v>NV Tài liệu và HDCX</v>
      </c>
      <c r="E23" s="41">
        <f>VLOOKUP(B23,RPT_LNS_LUONG_CHE_DO!$B$5:$CC$980,52,FALSE)</f>
        <v>9360000</v>
      </c>
      <c r="F23" s="41">
        <f>VLOOKUP(B23,RPT_LNS_LUONG_CHE_DO!$B$5:$CC$980,78,FALSE)</f>
        <v>0</v>
      </c>
      <c r="G23" s="25">
        <f>VLOOKUP(B23,RPT_PHU_CAP_TN!$B$5:$G$916,6,FALSE)</f>
        <v>0</v>
      </c>
      <c r="H23" s="25">
        <f>ROUND(MIN((E23+F23+G23)/100,DM_TI_LE!$F$29/10),0)</f>
        <v>93600</v>
      </c>
    </row>
    <row r="24" spans="1:8" ht="15.75" customHeight="1">
      <c r="A24" s="36">
        <v>20</v>
      </c>
      <c r="B24" s="38">
        <f>GD_LCD_HS_LNS!B23</f>
        <v>10547</v>
      </c>
      <c r="C24" s="38" t="str">
        <f>GD_LCD_HS_LNS!C23</f>
        <v>Đào Thanh Hải</v>
      </c>
      <c r="D24" s="38" t="str">
        <f>GD_LCD_HS_LNS!D23</f>
        <v>NV Tài liệu và HDCX</v>
      </c>
      <c r="E24" s="41">
        <f>VLOOKUP(B24,RPT_LNS_LUONG_CHE_DO!$B$5:$CC$980,52,FALSE)</f>
        <v>8122500</v>
      </c>
      <c r="F24" s="41">
        <f>VLOOKUP(B24,RPT_LNS_LUONG_CHE_DO!$B$5:$CC$980,78,FALSE)</f>
        <v>0</v>
      </c>
      <c r="G24" s="25">
        <f>VLOOKUP(B24,RPT_PHU_CAP_TN!$B$5:$G$916,6,FALSE)</f>
        <v>0</v>
      </c>
      <c r="H24" s="25">
        <f>ROUND(MIN((E24+F24+G24)/100,DM_TI_LE!$F$29/10),0)</f>
        <v>81225</v>
      </c>
    </row>
    <row r="25" spans="1:8" ht="12.75">
      <c r="A25" s="36">
        <v>21</v>
      </c>
      <c r="B25" s="38">
        <f>GD_LCD_HS_LNS!B24</f>
        <v>10549</v>
      </c>
      <c r="C25" s="38" t="str">
        <f>GD_LCD_HS_LNS!C24</f>
        <v>Nguyễn Thanh Hải</v>
      </c>
      <c r="D25" s="38" t="str">
        <f>GD_LCD_HS_LNS!D24</f>
        <v>NV Tài liệu và HDCX</v>
      </c>
      <c r="E25" s="41">
        <f>VLOOKUP(B25,RPT_LNS_LUONG_CHE_DO!$B$5:$CC$980,52,FALSE)</f>
        <v>9360000</v>
      </c>
      <c r="F25" s="41">
        <f>VLOOKUP(B25,RPT_LNS_LUONG_CHE_DO!$B$5:$CC$980,78,FALSE)</f>
        <v>0</v>
      </c>
      <c r="G25" s="25">
        <f>VLOOKUP(B25,RPT_PHU_CAP_TN!$B$5:$G$916,6,FALSE)</f>
        <v>0</v>
      </c>
      <c r="H25" s="25">
        <f>ROUND(MIN((E25+F25+G25)/100,DM_TI_LE!$F$29/10),0)</f>
        <v>93600</v>
      </c>
    </row>
    <row r="26" spans="1:8" ht="12.75">
      <c r="A26" s="36">
        <v>22</v>
      </c>
      <c r="B26" s="38">
        <f>GD_LCD_HS_LNS!B25</f>
        <v>10550</v>
      </c>
      <c r="C26" s="38" t="str">
        <f>GD_LCD_HS_LNS!C25</f>
        <v>Vũ Đức Thiện</v>
      </c>
      <c r="D26" s="38" t="str">
        <f>GD_LCD_HS_LNS!D25</f>
        <v>NV Tài liệu và HDCX</v>
      </c>
      <c r="E26" s="41">
        <f>VLOOKUP(B26,RPT_LNS_LUONG_CHE_DO!$B$5:$CC$980,52,FALSE)</f>
        <v>8606250</v>
      </c>
      <c r="F26" s="41">
        <f>VLOOKUP(B26,RPT_LNS_LUONG_CHE_DO!$B$5:$CC$980,78,FALSE)</f>
        <v>0</v>
      </c>
      <c r="G26" s="25">
        <f>VLOOKUP(B26,RPT_PHU_CAP_TN!$B$5:$G$916,6,FALSE)</f>
        <v>0</v>
      </c>
      <c r="H26" s="25">
        <f>ROUND(MIN((E26+F26+G26)/100,DM_TI_LE!$F$29/10),0)</f>
        <v>86063</v>
      </c>
    </row>
    <row r="27" spans="1:8" ht="12.75">
      <c r="A27" s="36">
        <v>23</v>
      </c>
      <c r="B27" s="38">
        <f>GD_LCD_HS_LNS!B26</f>
        <v>10551</v>
      </c>
      <c r="C27" s="38" t="str">
        <f>GD_LCD_HS_LNS!C26</f>
        <v>Ngô Ngọc Long</v>
      </c>
      <c r="D27" s="38" t="str">
        <f>GD_LCD_HS_LNS!D26</f>
        <v>NV Tài liệu và HDCX</v>
      </c>
      <c r="E27" s="41">
        <f>VLOOKUP(B27,RPT_LNS_LUONG_CHE_DO!$B$5:$CC$980,52,FALSE)</f>
        <v>11700000</v>
      </c>
      <c r="F27" s="41">
        <f>VLOOKUP(B27,RPT_LNS_LUONG_CHE_DO!$B$5:$CC$980,78,FALSE)</f>
        <v>0</v>
      </c>
      <c r="G27" s="25">
        <f>VLOOKUP(B27,RPT_PHU_CAP_TN!$B$5:$G$916,6,FALSE)</f>
        <v>0</v>
      </c>
      <c r="H27" s="25">
        <f>ROUND(MIN((E27+F27+G27)/100,DM_TI_LE!$F$29/10),0)</f>
        <v>115000</v>
      </c>
    </row>
    <row r="28" spans="1:8" ht="12.75">
      <c r="A28" s="36">
        <v>24</v>
      </c>
      <c r="B28" s="38">
        <f>GD_LCD_HS_LNS!B27</f>
        <v>10552</v>
      </c>
      <c r="C28" s="38" t="str">
        <f>GD_LCD_HS_LNS!C27</f>
        <v>Nguyễn Thúy Hà</v>
      </c>
      <c r="D28" s="38" t="str">
        <f>GD_LCD_HS_LNS!D27</f>
        <v>NV Tài liệu và HDCX</v>
      </c>
      <c r="E28" s="41">
        <f>VLOOKUP(B28,RPT_LNS_LUONG_CHE_DO!$B$5:$CC$980,52,FALSE)</f>
        <v>9540000</v>
      </c>
      <c r="F28" s="41">
        <f>VLOOKUP(B28,RPT_LNS_LUONG_CHE_DO!$B$5:$CC$980,78,FALSE)</f>
        <v>0</v>
      </c>
      <c r="G28" s="25">
        <f>VLOOKUP(B28,RPT_PHU_CAP_TN!$B$5:$G$916,6,FALSE)</f>
        <v>0</v>
      </c>
      <c r="H28" s="25">
        <f>ROUND(MIN((E28+F28+G28)/100,DM_TI_LE!$F$29/10),0)</f>
        <v>95400</v>
      </c>
    </row>
    <row r="29" spans="1:8" ht="12.75">
      <c r="A29" s="36">
        <v>25</v>
      </c>
      <c r="B29" s="38">
        <f>GD_LCD_HS_LNS!B28</f>
        <v>10553</v>
      </c>
      <c r="C29" s="38" t="str">
        <f>GD_LCD_HS_LNS!C28</f>
        <v>Đỗ Thanh Tùng</v>
      </c>
      <c r="D29" s="38" t="str">
        <f>GD_LCD_HS_LNS!D28</f>
        <v>NV Tài liệu và HDCX</v>
      </c>
      <c r="E29" s="41">
        <f>VLOOKUP(B29,RPT_LNS_LUONG_CHE_DO!$B$5:$CC$980,52,FALSE)</f>
        <v>9540000</v>
      </c>
      <c r="F29" s="41">
        <f>VLOOKUP(B29,RPT_LNS_LUONG_CHE_DO!$B$5:$CC$980,78,FALSE)</f>
        <v>0</v>
      </c>
      <c r="G29" s="25">
        <f>VLOOKUP(B29,RPT_PHU_CAP_TN!$B$5:$G$916,6,FALSE)</f>
        <v>620000</v>
      </c>
      <c r="H29" s="25">
        <f>ROUND(MIN((E29+F29+G29)/100,DM_TI_LE!$F$29/10),0)</f>
        <v>101600</v>
      </c>
    </row>
    <row r="30" spans="1:8" ht="12.75">
      <c r="A30" s="36">
        <v>26</v>
      </c>
      <c r="B30" s="38">
        <f>GD_LCD_HS_LNS!B29</f>
        <v>11126</v>
      </c>
      <c r="C30" s="38" t="str">
        <f>GD_LCD_HS_LNS!C29</f>
        <v>Nguyễn Thị Thanh Hoa</v>
      </c>
      <c r="D30" s="38" t="str">
        <f>GD_LCD_HS_LNS!D29</f>
        <v>NV Tài liệu và HDCX</v>
      </c>
      <c r="E30" s="41">
        <f>VLOOKUP(B30,RPT_LNS_LUONG_CHE_DO!$B$5:$CC$980,52,FALSE)</f>
        <v>8325000</v>
      </c>
      <c r="F30" s="41">
        <f>VLOOKUP(B30,RPT_LNS_LUONG_CHE_DO!$B$5:$CC$980,78,FALSE)</f>
        <v>0</v>
      </c>
      <c r="G30" s="25">
        <f>VLOOKUP(B30,RPT_PHU_CAP_TN!$B$5:$G$916,6,FALSE)</f>
        <v>0</v>
      </c>
      <c r="H30" s="25">
        <f>ROUND(MIN((E30+F30+G30)/100,DM_TI_LE!$F$29/10),0)</f>
        <v>83250</v>
      </c>
    </row>
    <row r="31" spans="1:8" ht="12.75">
      <c r="A31" s="36">
        <v>27</v>
      </c>
      <c r="B31" s="38">
        <f>GD_LCD_HS_LNS!B30</f>
        <v>11127</v>
      </c>
      <c r="C31" s="38" t="str">
        <f>GD_LCD_HS_LNS!C30</f>
        <v>Phí Thị Huyền Trang</v>
      </c>
      <c r="D31" s="38" t="str">
        <f>GD_LCD_HS_LNS!D30</f>
        <v>NV Tài liệu và HDCX</v>
      </c>
      <c r="E31" s="41">
        <f>VLOOKUP(B31,RPT_LNS_LUONG_CHE_DO!$B$5:$CC$980,52,FALSE)</f>
        <v>8741250</v>
      </c>
      <c r="F31" s="41">
        <f>VLOOKUP(B31,RPT_LNS_LUONG_CHE_DO!$B$5:$CC$980,78,FALSE)</f>
        <v>0</v>
      </c>
      <c r="G31" s="25">
        <f>VLOOKUP(B31,RPT_PHU_CAP_TN!$B$5:$G$916,6,FALSE)</f>
        <v>0</v>
      </c>
      <c r="H31" s="25">
        <f>ROUND(MIN((E31+F31+G31)/100,DM_TI_LE!$F$29/10),0)</f>
        <v>87413</v>
      </c>
    </row>
    <row r="32" spans="1:8" ht="12.75">
      <c r="A32" s="36">
        <v>28</v>
      </c>
      <c r="B32" s="38">
        <f>GD_LCD_HS_LNS!B31</f>
        <v>11128</v>
      </c>
      <c r="C32" s="38" t="str">
        <f>GD_LCD_HS_LNS!C31</f>
        <v>Hoàng Thị Yến</v>
      </c>
      <c r="D32" s="38" t="str">
        <f>GD_LCD_HS_LNS!D31</f>
        <v>NV Tài liệu và HDCX</v>
      </c>
      <c r="E32" s="41">
        <f>VLOOKUP(B32,RPT_LNS_LUONG_CHE_DO!$B$5:$CC$980,52,FALSE)</f>
        <v>8325000</v>
      </c>
      <c r="F32" s="41">
        <f>VLOOKUP(B32,RPT_LNS_LUONG_CHE_DO!$B$5:$CC$980,78,FALSE)</f>
        <v>0</v>
      </c>
      <c r="G32" s="25">
        <f>VLOOKUP(B32,RPT_PHU_CAP_TN!$B$5:$G$916,6,FALSE)</f>
        <v>0</v>
      </c>
      <c r="H32" s="25">
        <f>ROUND(MIN((E32+F32+G32)/100,DM_TI_LE!$F$29/10),0)</f>
        <v>83250</v>
      </c>
    </row>
    <row r="33" spans="1:8" ht="12.75">
      <c r="A33" s="36">
        <v>29</v>
      </c>
      <c r="B33" s="38">
        <f>GD_LCD_HS_LNS!B32</f>
        <v>11130</v>
      </c>
      <c r="C33" s="38" t="str">
        <f>GD_LCD_HS_LNS!C32</f>
        <v>Nguyễn Đình Trung</v>
      </c>
      <c r="D33" s="38" t="str">
        <f>GD_LCD_HS_LNS!D32</f>
        <v>NV Tài liệu và HDCX</v>
      </c>
      <c r="E33" s="41">
        <f>VLOOKUP(B33,RPT_LNS_LUONG_CHE_DO!$B$5:$CC$980,52,FALSE)</f>
        <v>8550000</v>
      </c>
      <c r="F33" s="41">
        <f>VLOOKUP(B33,RPT_LNS_LUONG_CHE_DO!$B$5:$CC$980,78,FALSE)</f>
        <v>0</v>
      </c>
      <c r="G33" s="25">
        <f>VLOOKUP(B33,RPT_PHU_CAP_TN!$B$5:$G$916,6,FALSE)</f>
        <v>0</v>
      </c>
      <c r="H33" s="25">
        <f>ROUND(MIN((E33+F33+G33)/100,DM_TI_LE!$F$29/10),0)</f>
        <v>85500</v>
      </c>
    </row>
    <row r="34" spans="1:8" ht="12.75">
      <c r="A34" s="36">
        <v>30</v>
      </c>
      <c r="B34" s="38">
        <f>GD_LCD_HS_LNS!B33</f>
        <v>11131</v>
      </c>
      <c r="C34" s="38" t="str">
        <f>GD_LCD_HS_LNS!C33</f>
        <v>Vũ Tuấn Anh</v>
      </c>
      <c r="D34" s="38" t="str">
        <f>GD_LCD_HS_LNS!D33</f>
        <v>NV Tài liệu và HDCX</v>
      </c>
      <c r="E34" s="41">
        <f>VLOOKUP(B34,RPT_LNS_LUONG_CHE_DO!$B$5:$CC$980,52,FALSE)</f>
        <v>8550000</v>
      </c>
      <c r="F34" s="41">
        <f>VLOOKUP(B34,RPT_LNS_LUONG_CHE_DO!$B$5:$CC$980,78,FALSE)</f>
        <v>0</v>
      </c>
      <c r="G34" s="25">
        <f>VLOOKUP(B34,RPT_PHU_CAP_TN!$B$5:$G$916,6,FALSE)</f>
        <v>0</v>
      </c>
      <c r="H34" s="25">
        <f>ROUND(MIN((E34+F34+G34)/100,DM_TI_LE!$F$29/10),0)</f>
        <v>85500</v>
      </c>
    </row>
    <row r="35" spans="1:8" ht="12.75">
      <c r="A35" s="36">
        <v>31</v>
      </c>
      <c r="B35" s="38">
        <f>GD_LCD_HS_LNS!B34</f>
        <v>12552</v>
      </c>
      <c r="C35" s="38" t="str">
        <f>GD_LCD_HS_LNS!C34</f>
        <v>Mai Hoàng Phương</v>
      </c>
      <c r="D35" s="38" t="str">
        <f>GD_LCD_HS_LNS!D34</f>
        <v>NV Tài liệu và HDCX</v>
      </c>
      <c r="E35" s="41">
        <f>VLOOKUP(B35,RPT_LNS_LUONG_CHE_DO!$B$5:$CC$980,52,FALSE)</f>
        <v>7695000</v>
      </c>
      <c r="F35" s="41">
        <f>VLOOKUP(B35,RPT_LNS_LUONG_CHE_DO!$B$5:$CC$980,78,FALSE)</f>
        <v>0</v>
      </c>
      <c r="G35" s="25">
        <f>VLOOKUP(B35,RPT_PHU_CAP_TN!$B$5:$G$916,6,FALSE)</f>
        <v>0</v>
      </c>
      <c r="H35" s="25">
        <f>ROUND(MIN((E35+F35+G35)/100,DM_TI_LE!$F$29/10),0)</f>
        <v>76950</v>
      </c>
    </row>
    <row r="36" spans="1:8" ht="12.75">
      <c r="A36" s="36">
        <v>32</v>
      </c>
      <c r="B36" s="38">
        <f>GD_LCD_HS_LNS!B35</f>
        <v>12553</v>
      </c>
      <c r="C36" s="38" t="str">
        <f>GD_LCD_HS_LNS!C35</f>
        <v>Phạm Duy Hải</v>
      </c>
      <c r="D36" s="38" t="str">
        <f>GD_LCD_HS_LNS!D35</f>
        <v>NV Tài liệu và HDCX</v>
      </c>
      <c r="E36" s="41">
        <f>VLOOKUP(B36,RPT_LNS_LUONG_CHE_DO!$B$5:$CC$980,52,FALSE)</f>
        <v>8505000</v>
      </c>
      <c r="F36" s="41">
        <f>VLOOKUP(B36,RPT_LNS_LUONG_CHE_DO!$B$5:$CC$980,78,FALSE)</f>
        <v>0</v>
      </c>
      <c r="G36" s="25">
        <f>VLOOKUP(B36,RPT_PHU_CAP_TN!$B$5:$G$916,6,FALSE)</f>
        <v>0</v>
      </c>
      <c r="H36" s="25">
        <f>ROUND(MIN((E36+F36+G36)/100,DM_TI_LE!$F$29/10),0)</f>
        <v>85050</v>
      </c>
    </row>
    <row r="37" spans="1:8" ht="12.75">
      <c r="A37" s="36">
        <v>33</v>
      </c>
      <c r="B37" s="38">
        <f>GD_LCD_HS_LNS!B36</f>
        <v>12565</v>
      </c>
      <c r="C37" s="38" t="str">
        <f>GD_LCD_HS_LNS!C36</f>
        <v>Vũ Trọng Nghĩa</v>
      </c>
      <c r="D37" s="38" t="str">
        <f>GD_LCD_HS_LNS!D36</f>
        <v>NV Tài liệu và HDCX</v>
      </c>
      <c r="E37" s="41">
        <f>VLOOKUP(B37,RPT_LNS_LUONG_CHE_DO!$B$5:$CC$980,52,FALSE)</f>
        <v>8100000</v>
      </c>
      <c r="F37" s="41">
        <f>VLOOKUP(B37,RPT_LNS_LUONG_CHE_DO!$B$5:$CC$980,78,FALSE)</f>
        <v>0</v>
      </c>
      <c r="G37" s="25">
        <f>VLOOKUP(B37,RPT_PHU_CAP_TN!$B$5:$G$916,6,FALSE)</f>
        <v>0</v>
      </c>
      <c r="H37" s="25">
        <f>ROUND(MIN((E37+F37+G37)/100,DM_TI_LE!$F$29/10),0)</f>
        <v>81000</v>
      </c>
    </row>
    <row r="38" spans="1:8" ht="12.75">
      <c r="A38" s="36">
        <v>34</v>
      </c>
      <c r="B38" s="38">
        <f>GD_LCD_HS_LNS!B37</f>
        <v>12566</v>
      </c>
      <c r="C38" s="38" t="str">
        <f>GD_LCD_HS_LNS!C37</f>
        <v>Hoàng Duy Thái</v>
      </c>
      <c r="D38" s="38" t="str">
        <f>GD_LCD_HS_LNS!D37</f>
        <v>NV Tài liệu và HDCX</v>
      </c>
      <c r="E38" s="41">
        <f>VLOOKUP(B38,RPT_LNS_LUONG_CHE_DO!$B$5:$CC$980,52,FALSE)</f>
        <v>8100000</v>
      </c>
      <c r="F38" s="41">
        <f>VLOOKUP(B38,RPT_LNS_LUONG_CHE_DO!$B$5:$CC$980,78,FALSE)</f>
        <v>0</v>
      </c>
      <c r="G38" s="25">
        <f>VLOOKUP(B38,RPT_PHU_CAP_TN!$B$5:$G$916,6,FALSE)</f>
        <v>0</v>
      </c>
      <c r="H38" s="25">
        <f>ROUND(MIN((E38+F38+G38)/100,DM_TI_LE!$F$29/10),0)</f>
        <v>81000</v>
      </c>
    </row>
    <row r="39" spans="1:8" ht="12.75">
      <c r="A39" s="36">
        <v>35</v>
      </c>
      <c r="B39" s="38">
        <f>GD_LCD_HS_LNS!B38</f>
        <v>13356</v>
      </c>
      <c r="C39" s="38" t="str">
        <f>GD_LCD_HS_LNS!C38</f>
        <v>Trần Anh Sơn</v>
      </c>
      <c r="D39" s="38" t="str">
        <f>GD_LCD_HS_LNS!D38</f>
        <v>NV Tài liệu và HDCX</v>
      </c>
      <c r="E39" s="41">
        <f>VLOOKUP(B39,RPT_LNS_LUONG_CHE_DO!$B$5:$CC$980,52,FALSE)</f>
        <v>7290000.0000000009</v>
      </c>
      <c r="F39" s="41">
        <f>VLOOKUP(B39,RPT_LNS_LUONG_CHE_DO!$B$5:$CC$980,78,FALSE)</f>
        <v>0</v>
      </c>
      <c r="G39" s="25">
        <f>VLOOKUP(B39,RPT_PHU_CAP_TN!$B$5:$G$916,6,FALSE)</f>
        <v>0</v>
      </c>
      <c r="H39" s="25">
        <f>ROUND(MIN((E39+F39+G39)/100,DM_TI_LE!$F$29/10),0)</f>
        <v>72900</v>
      </c>
    </row>
    <row r="40" spans="1:8" ht="12.75">
      <c r="A40" s="36">
        <v>36</v>
      </c>
      <c r="B40" s="38">
        <f>GD_LCD_HS_LNS!B39</f>
        <v>13357</v>
      </c>
      <c r="C40" s="38" t="str">
        <f>GD_LCD_HS_LNS!C39</f>
        <v>Nguyễn Trường Giang</v>
      </c>
      <c r="D40" s="38" t="str">
        <f>GD_LCD_HS_LNS!D39</f>
        <v>NV Tài liệu và HDCX</v>
      </c>
      <c r="E40" s="41">
        <f>VLOOKUP(B40,RPT_LNS_LUONG_CHE_DO!$B$5:$CC$980,52,FALSE)</f>
        <v>8505000</v>
      </c>
      <c r="F40" s="41">
        <f>VLOOKUP(B40,RPT_LNS_LUONG_CHE_DO!$B$5:$CC$980,78,FALSE)</f>
        <v>0</v>
      </c>
      <c r="G40" s="25">
        <f>VLOOKUP(B40,RPT_PHU_CAP_TN!$B$5:$G$916,6,FALSE)</f>
        <v>0</v>
      </c>
      <c r="H40" s="25">
        <f>ROUND(MIN((E40+F40+G40)/100,DM_TI_LE!$F$29/10),0)</f>
        <v>85050</v>
      </c>
    </row>
    <row r="41" spans="1:8" ht="12.75">
      <c r="A41" s="36">
        <v>37</v>
      </c>
      <c r="B41" s="38">
        <f>GD_LCD_HS_LNS!B40</f>
        <v>13358</v>
      </c>
      <c r="C41" s="38" t="str">
        <f>GD_LCD_HS_LNS!C40</f>
        <v>Phan Thế Chung</v>
      </c>
      <c r="D41" s="38" t="str">
        <f>GD_LCD_HS_LNS!D40</f>
        <v>NV Tài liệu và HDCX</v>
      </c>
      <c r="E41" s="41">
        <f>VLOOKUP(B41,RPT_LNS_LUONG_CHE_DO!$B$5:$CC$980,52,FALSE)</f>
        <v>8100000</v>
      </c>
      <c r="F41" s="41">
        <f>VLOOKUP(B41,RPT_LNS_LUONG_CHE_DO!$B$5:$CC$980,78,FALSE)</f>
        <v>0</v>
      </c>
      <c r="G41" s="25">
        <f>VLOOKUP(B41,RPT_PHU_CAP_TN!$B$5:$G$916,6,FALSE)</f>
        <v>0</v>
      </c>
      <c r="H41" s="25">
        <f>ROUND(MIN((E41+F41+G41)/100,DM_TI_LE!$F$29/10),0)</f>
        <v>81000</v>
      </c>
    </row>
    <row r="42" spans="1:8" ht="12.75">
      <c r="A42" s="36">
        <v>38</v>
      </c>
      <c r="B42" s="38">
        <f>GD_LCD_HS_LNS!B41</f>
        <v>13359</v>
      </c>
      <c r="C42" s="38" t="str">
        <f>GD_LCD_HS_LNS!C41</f>
        <v>Dương Đức An</v>
      </c>
      <c r="D42" s="38" t="str">
        <f>GD_LCD_HS_LNS!D41</f>
        <v>NV Tài liệu và HDCX</v>
      </c>
      <c r="E42" s="41">
        <f>VLOOKUP(B42,RPT_LNS_LUONG_CHE_DO!$B$5:$CC$980,52,FALSE)</f>
        <v>8100000</v>
      </c>
      <c r="F42" s="41">
        <f>VLOOKUP(B42,RPT_LNS_LUONG_CHE_DO!$B$5:$CC$980,78,FALSE)</f>
        <v>0</v>
      </c>
      <c r="G42" s="25">
        <f>VLOOKUP(B42,RPT_PHU_CAP_TN!$B$5:$G$916,6,FALSE)</f>
        <v>0</v>
      </c>
      <c r="H42" s="25">
        <f>ROUND(MIN((E42+F42+G42)/100,DM_TI_LE!$F$29/10),0)</f>
        <v>81000</v>
      </c>
    </row>
    <row r="43" spans="1:8" ht="12.75">
      <c r="A43" s="36">
        <v>39</v>
      </c>
      <c r="B43" s="38">
        <f>GD_LCD_HS_LNS!B42</f>
        <v>13360</v>
      </c>
      <c r="C43" s="38" t="str">
        <f>GD_LCD_HS_LNS!C42</f>
        <v>Nguyễn Tự Tuyền</v>
      </c>
      <c r="D43" s="38" t="str">
        <f>GD_LCD_HS_LNS!D42</f>
        <v>NV Tài liệu và HDCX</v>
      </c>
      <c r="E43" s="41">
        <f>VLOOKUP(B43,RPT_LNS_LUONG_CHE_DO!$B$5:$CC$980,52,FALSE)</f>
        <v>8505000</v>
      </c>
      <c r="F43" s="41">
        <f>VLOOKUP(B43,RPT_LNS_LUONG_CHE_DO!$B$5:$CC$980,78,FALSE)</f>
        <v>0</v>
      </c>
      <c r="G43" s="25">
        <f>VLOOKUP(B43,RPT_PHU_CAP_TN!$B$5:$G$916,6,FALSE)</f>
        <v>0</v>
      </c>
      <c r="H43" s="25">
        <f>ROUND(MIN((E43+F43+G43)/100,DM_TI_LE!$F$29/10),0)</f>
        <v>85050</v>
      </c>
    </row>
    <row r="44" spans="1:8" ht="12.75">
      <c r="A44" s="36">
        <v>40</v>
      </c>
      <c r="B44" s="38">
        <f>GD_LCD_HS_LNS!B43</f>
        <v>10535</v>
      </c>
      <c r="C44" s="38" t="str">
        <f>GD_LCD_HS_LNS!C43</f>
        <v>Nguyễn Văn Duẩn</v>
      </c>
      <c r="D44" s="38" t="str">
        <f>GD_LCD_HS_LNS!D43</f>
        <v>Nv Thống kê</v>
      </c>
      <c r="E44" s="41">
        <f>VLOOKUP(B44,RPT_LNS_LUONG_CHE_DO!$B$5:$CC$980,52,FALSE)</f>
        <v>9900000</v>
      </c>
      <c r="F44" s="41">
        <f>VLOOKUP(B44,RPT_LNS_LUONG_CHE_DO!$B$5:$CC$980,78,FALSE)</f>
        <v>0</v>
      </c>
      <c r="G44" s="25">
        <f>VLOOKUP(B44,RPT_PHU_CAP_TN!$B$5:$G$916,6,FALSE)</f>
        <v>0</v>
      </c>
      <c r="H44" s="25">
        <f>ROUND(MIN((E44+F44+G44)/100,DM_TI_LE!$F$29/10),0)</f>
        <v>99000</v>
      </c>
    </row>
    <row r="45" spans="1:8" ht="12.75">
      <c r="A45" s="36">
        <v>41</v>
      </c>
      <c r="B45" s="38">
        <f>GD_LCD_HS_LNS!B44</f>
        <v>13527</v>
      </c>
      <c r="C45" s="38" t="str">
        <f>GD_LCD_HS_LNS!C44</f>
        <v>Chu Lữ Thu Phương</v>
      </c>
      <c r="D45" s="38" t="str">
        <f>GD_LCD_HS_LNS!D44</f>
        <v>NV Thủ tục bay, không báo</v>
      </c>
      <c r="E45" s="41">
        <f>VLOOKUP(B45,RPT_LNS_LUONG_CHE_DO!$B$5:$CC$980,52,FALSE)</f>
        <v>8550000</v>
      </c>
      <c r="F45" s="41">
        <f>VLOOKUP(B45,RPT_LNS_LUONG_CHE_DO!$B$5:$CC$980,78,FALSE)</f>
        <v>0</v>
      </c>
      <c r="G45" s="25">
        <f>VLOOKUP(B45,RPT_PHU_CAP_TN!$B$5:$G$916,6,FALSE)</f>
        <v>0</v>
      </c>
      <c r="H45" s="25">
        <f>ROUND(MIN((E45+F45+G45)/100,DM_TI_LE!$F$29/10),0)</f>
        <v>85500</v>
      </c>
    </row>
    <row r="46" spans="1:8" ht="12.75">
      <c r="A46" s="36">
        <v>42</v>
      </c>
      <c r="B46" s="38">
        <f>GD_LCD_HS_LNS!B45</f>
        <v>13528</v>
      </c>
      <c r="C46" s="38" t="str">
        <f>GD_LCD_HS_LNS!C45</f>
        <v>Cao Thị Trà Giang</v>
      </c>
      <c r="D46" s="38" t="str">
        <f>GD_LCD_HS_LNS!D45</f>
        <v>NV Thủ tục bay, không báo</v>
      </c>
      <c r="E46" s="41">
        <f>VLOOKUP(B46,RPT_LNS_LUONG_CHE_DO!$B$5:$CC$980,52,FALSE)</f>
        <v>8550000</v>
      </c>
      <c r="F46" s="41">
        <f>VLOOKUP(B46,RPT_LNS_LUONG_CHE_DO!$B$5:$CC$980,78,FALSE)</f>
        <v>0</v>
      </c>
      <c r="G46" s="25">
        <f>VLOOKUP(B46,RPT_PHU_CAP_TN!$B$5:$G$916,6,FALSE)</f>
        <v>0</v>
      </c>
      <c r="H46" s="25">
        <f>ROUND(MIN((E46+F46+G46)/100,DM_TI_LE!$F$29/10),0)</f>
        <v>85500</v>
      </c>
    </row>
    <row r="47" spans="1:8" ht="12.75">
      <c r="A47" s="36">
        <v>43</v>
      </c>
      <c r="B47" s="38">
        <f>GD_LCD_HS_LNS!B46</f>
        <v>10536</v>
      </c>
      <c r="C47" s="38" t="str">
        <f>GD_LCD_HS_LNS!C46</f>
        <v>Nguyễn Tiến Dũng</v>
      </c>
      <c r="D47" s="38" t="str">
        <f>GD_LCD_HS_LNS!D46</f>
        <v>NV ULD</v>
      </c>
      <c r="E47" s="41">
        <f>VLOOKUP(B47,RPT_LNS_LUONG_CHE_DO!$B$5:$CC$980,52,FALSE)</f>
        <v>7650000</v>
      </c>
      <c r="F47" s="41">
        <f>VLOOKUP(B47,RPT_LNS_LUONG_CHE_DO!$B$5:$CC$980,78,FALSE)</f>
        <v>0</v>
      </c>
      <c r="G47" s="25">
        <f>VLOOKUP(B47,RPT_PHU_CAP_TN!$B$5:$G$916,6,FALSE)</f>
        <v>0</v>
      </c>
      <c r="H47" s="25">
        <f>ROUND(MIN((E47+F47+G47)/100,DM_TI_LE!$F$29/10),0)</f>
        <v>76500</v>
      </c>
    </row>
    <row r="48" spans="1:8" ht="12.75">
      <c r="A48" s="36">
        <v>44</v>
      </c>
      <c r="B48" s="38">
        <f>GD_LCD_HS_LNS!B47</f>
        <v>11355</v>
      </c>
      <c r="C48" s="38" t="str">
        <f>GD_LCD_HS_LNS!C47</f>
        <v>Văn Anh Tuấn</v>
      </c>
      <c r="D48" s="38" t="str">
        <f>GD_LCD_HS_LNS!D47</f>
        <v>NV ULD</v>
      </c>
      <c r="E48" s="41">
        <f>VLOOKUP(B48,RPT_LNS_LUONG_CHE_DO!$B$5:$CC$980,52,FALSE)</f>
        <v>7200000</v>
      </c>
      <c r="F48" s="41">
        <f>VLOOKUP(B48,RPT_LNS_LUONG_CHE_DO!$B$5:$CC$980,78,FALSE)</f>
        <v>0</v>
      </c>
      <c r="G48" s="25">
        <f>VLOOKUP(B48,RPT_PHU_CAP_TN!$B$5:$G$916,6,FALSE)</f>
        <v>0</v>
      </c>
      <c r="H48" s="25">
        <f>ROUND(MIN((E48+F48+G48)/100,DM_TI_LE!$F$29/10),0)</f>
        <v>72000</v>
      </c>
    </row>
    <row r="49" spans="1:8" ht="12.75">
      <c r="A49" s="36">
        <v>45</v>
      </c>
      <c r="B49" s="38">
        <f>GD_LCD_HS_LNS!B48</f>
        <v>12593</v>
      </c>
      <c r="C49" s="38" t="str">
        <f>GD_LCD_HS_LNS!C48</f>
        <v>Phạm Trần Tuấn Minh</v>
      </c>
      <c r="D49" s="38" t="str">
        <f>GD_LCD_HS_LNS!D48</f>
        <v>NV ULD</v>
      </c>
      <c r="E49" s="41">
        <f>VLOOKUP(B49,RPT_LNS_LUONG_CHE_DO!$B$5:$CC$980,52,FALSE)</f>
        <v>7200000</v>
      </c>
      <c r="F49" s="41">
        <f>VLOOKUP(B49,RPT_LNS_LUONG_CHE_DO!$B$5:$CC$980,78,FALSE)</f>
        <v>0</v>
      </c>
      <c r="G49" s="25">
        <f>VLOOKUP(B49,RPT_PHU_CAP_TN!$B$5:$G$916,6,FALSE)</f>
        <v>0</v>
      </c>
      <c r="H49" s="25">
        <f>ROUND(MIN((E49+F49+G49)/100,DM_TI_LE!$F$29/10),0)</f>
        <v>72000</v>
      </c>
    </row>
    <row r="50" spans="1:8" ht="12.75">
      <c r="A50" s="36">
        <v>46</v>
      </c>
      <c r="B50" s="38">
        <f>GD_LCD_HS_LNS!B49</f>
        <v>12594</v>
      </c>
      <c r="C50" s="38" t="str">
        <f>GD_LCD_HS_LNS!C49</f>
        <v>Đỗ Đình Quân</v>
      </c>
      <c r="D50" s="38" t="str">
        <f>GD_LCD_HS_LNS!D49</f>
        <v>NV ULD</v>
      </c>
      <c r="E50" s="41">
        <f>VLOOKUP(B50,RPT_LNS_LUONG_CHE_DO!$B$5:$CC$980,52,FALSE)</f>
        <v>7200000</v>
      </c>
      <c r="F50" s="41">
        <f>VLOOKUP(B50,RPT_LNS_LUONG_CHE_DO!$B$5:$CC$980,78,FALSE)</f>
        <v>0</v>
      </c>
      <c r="G50" s="25">
        <f>VLOOKUP(B50,RPT_PHU_CAP_TN!$B$5:$G$916,6,FALSE)</f>
        <v>0</v>
      </c>
      <c r="H50" s="25">
        <f>ROUND(MIN((E50+F50+G50)/100,DM_TI_LE!$F$29/10),0)</f>
        <v>72000</v>
      </c>
    </row>
    <row r="51" spans="1:8" ht="12.75">
      <c r="A51" s="36">
        <v>47</v>
      </c>
      <c r="B51" s="38">
        <f>GD_LCD_HS_LNS!B50</f>
        <v>12595</v>
      </c>
      <c r="C51" s="38" t="str">
        <f>GD_LCD_HS_LNS!C50</f>
        <v>Lê Văn Lương</v>
      </c>
      <c r="D51" s="38" t="str">
        <f>GD_LCD_HS_LNS!D50</f>
        <v>NV ULD</v>
      </c>
      <c r="E51" s="41">
        <f>VLOOKUP(B51,RPT_LNS_LUONG_CHE_DO!$B$5:$CC$980,52,FALSE)</f>
        <v>7200000</v>
      </c>
      <c r="F51" s="41">
        <f>VLOOKUP(B51,RPT_LNS_LUONG_CHE_DO!$B$5:$CC$980,78,FALSE)</f>
        <v>0</v>
      </c>
      <c r="G51" s="25">
        <f>VLOOKUP(B51,RPT_PHU_CAP_TN!$B$5:$G$916,6,FALSE)</f>
        <v>0</v>
      </c>
      <c r="H51" s="25">
        <f>ROUND(MIN((E51+F51+G51)/100,DM_TI_LE!$F$29/10),0)</f>
        <v>72000</v>
      </c>
    </row>
    <row r="52" spans="1:8" ht="12.75">
      <c r="A52" s="36">
        <v>48</v>
      </c>
      <c r="B52" s="38">
        <f>GD_LCD_HS_LNS!B51</f>
        <v>13669</v>
      </c>
      <c r="C52" s="38" t="str">
        <f>GD_LCD_HS_LNS!C51</f>
        <v>Nguyễn Duy Hải</v>
      </c>
      <c r="D52" s="38" t="str">
        <f>GD_LCD_HS_LNS!D51</f>
        <v>NV ULD</v>
      </c>
      <c r="E52" s="41">
        <f>VLOOKUP(B52,RPT_LNS_LUONG_CHE_DO!$B$5:$CC$980,52,FALSE)</f>
        <v>7200000</v>
      </c>
      <c r="F52" s="41">
        <f>VLOOKUP(B52,RPT_LNS_LUONG_CHE_DO!$B$5:$CC$980,78,FALSE)</f>
        <v>0</v>
      </c>
      <c r="G52" s="25">
        <f>VLOOKUP(B52,RPT_PHU_CAP_TN!$B$5:$G$916,6,FALSE)</f>
        <v>0</v>
      </c>
      <c r="H52" s="25">
        <f>ROUND(MIN((E52+F52+G52)/100,DM_TI_LE!$F$29/10),0)</f>
        <v>72000</v>
      </c>
    </row>
    <row r="53" spans="1:8" ht="12.75">
      <c r="A53" s="36">
        <v>49</v>
      </c>
      <c r="B53" s="38">
        <f>GD_LCD_HS_LNS!B52</f>
        <v>13102</v>
      </c>
      <c r="C53" s="38" t="str">
        <f>GD_LCD_HS_LNS!C52</f>
        <v>Ngô Văn Sơn</v>
      </c>
      <c r="D53" s="38" t="str">
        <f>GD_LCD_HS_LNS!D52</f>
        <v>Nviên HDCX</v>
      </c>
      <c r="E53" s="41">
        <f>VLOOKUP(B53,RPT_LNS_LUONG_CHE_DO!$B$5:$CC$980,52,FALSE)</f>
        <v>8100000</v>
      </c>
      <c r="F53" s="41">
        <f>VLOOKUP(B53,RPT_LNS_LUONG_CHE_DO!$B$5:$CC$980,78,FALSE)</f>
        <v>0</v>
      </c>
      <c r="G53" s="25">
        <f>VLOOKUP(B53,RPT_PHU_CAP_TN!$B$5:$G$916,6,FALSE)</f>
        <v>0</v>
      </c>
      <c r="H53" s="25">
        <f>ROUND(MIN((E53+F53+G53)/100,DM_TI_LE!$F$29/10),0)</f>
        <v>81000</v>
      </c>
    </row>
    <row r="54" spans="1:8" ht="12.75">
      <c r="A54" s="36">
        <v>50</v>
      </c>
      <c r="B54" s="38">
        <f>GD_LCD_HS_LNS!B53</f>
        <v>10642</v>
      </c>
      <c r="C54" s="38" t="str">
        <f>GD_LCD_HS_LNS!C53</f>
        <v>Lương Văn Thăng</v>
      </c>
      <c r="D54" s="38" t="str">
        <f>GD_LCD_HS_LNS!D53</f>
        <v>Trưởng phòng</v>
      </c>
      <c r="E54" s="41">
        <f>VLOOKUP(B54,RPT_LNS_LUONG_CHE_DO!$B$5:$CC$980,52,FALSE)</f>
        <v>28485000</v>
      </c>
      <c r="F54" s="41">
        <f>VLOOKUP(B54,RPT_LNS_LUONG_CHE_DO!$B$5:$CC$980,78,FALSE)</f>
        <v>0</v>
      </c>
      <c r="G54" s="25">
        <f>VLOOKUP(B54,RPT_PHU_CAP_TN!$B$5:$G$916,6,FALSE)</f>
        <v>0</v>
      </c>
      <c r="H54" s="25">
        <f>ROUND(MIN((E54+F54+G54)/100,DM_TI_LE!$F$29/10),0)</f>
        <v>115000</v>
      </c>
    </row>
    <row r="55" spans="1:8" ht="12.75">
      <c r="A55" s="36">
        <v>51</v>
      </c>
      <c r="B55" s="38">
        <f>GD_LCD_HS_LNS!B54</f>
        <v>10559</v>
      </c>
      <c r="C55" s="38" t="str">
        <f>GD_LCD_HS_LNS!C54</f>
        <v>Nguyễn Tiến Hiệp</v>
      </c>
      <c r="D55" s="38" t="str">
        <f>GD_LCD_HS_LNS!D54</f>
        <v>NV Kế hoạch</v>
      </c>
      <c r="E55" s="41">
        <f>VLOOKUP(B55,RPT_LNS_LUONG_CHE_DO!$B$5:$CC$980,52,FALSE)</f>
        <v>12419999.999999998</v>
      </c>
      <c r="F55" s="41">
        <f>VLOOKUP(B55,RPT_LNS_LUONG_CHE_DO!$B$5:$CC$980,78,FALSE)</f>
        <v>0</v>
      </c>
      <c r="G55" s="25">
        <f>VLOOKUP(B55,RPT_PHU_CAP_TN!$B$5:$G$916,6,FALSE)</f>
        <v>0</v>
      </c>
      <c r="H55" s="25">
        <f>ROUND(MIN((E55+F55+G55)/100,DM_TI_LE!$F$29/10),0)</f>
        <v>115000</v>
      </c>
    </row>
    <row r="56" spans="1:8" ht="12.75">
      <c r="A56" s="36">
        <v>52</v>
      </c>
      <c r="B56" s="38">
        <f>GD_LCD_HS_LNS!B55</f>
        <v>10594</v>
      </c>
      <c r="C56" s="38" t="str">
        <f>GD_LCD_HS_LNS!C55</f>
        <v>Lê Thị Thu Huyền</v>
      </c>
      <c r="D56" s="38" t="str">
        <f>GD_LCD_HS_LNS!D55</f>
        <v>NV Kế hoạch</v>
      </c>
      <c r="E56" s="41">
        <f>VLOOKUP(B56,RPT_LNS_LUONG_CHE_DO!$B$5:$CC$980,52,FALSE)</f>
        <v>9900000</v>
      </c>
      <c r="F56" s="41">
        <f>VLOOKUP(B56,RPT_LNS_LUONG_CHE_DO!$B$5:$CC$980,78,FALSE)</f>
        <v>0</v>
      </c>
      <c r="G56" s="25">
        <f>VLOOKUP(B56,RPT_PHU_CAP_TN!$B$5:$G$916,6,FALSE)</f>
        <v>0</v>
      </c>
      <c r="H56" s="25">
        <f>ROUND(MIN((E56+F56+G56)/100,DM_TI_LE!$F$29/10),0)</f>
        <v>99000</v>
      </c>
    </row>
    <row r="57" spans="1:8" ht="12.75">
      <c r="A57" s="36">
        <v>53</v>
      </c>
      <c r="B57" s="38">
        <f>GD_LCD_HS_LNS!B56</f>
        <v>11146</v>
      </c>
      <c r="C57" s="38" t="str">
        <f>GD_LCD_HS_LNS!C56</f>
        <v>Trần Việt Phương</v>
      </c>
      <c r="D57" s="38" t="str">
        <f>GD_LCD_HS_LNS!D56</f>
        <v>NV Kế hoạch</v>
      </c>
      <c r="E57" s="41">
        <f>VLOOKUP(B57,RPT_LNS_LUONG_CHE_DO!$B$5:$CC$980,52,FALSE)</f>
        <v>11700000</v>
      </c>
      <c r="F57" s="41">
        <f>VLOOKUP(B57,RPT_LNS_LUONG_CHE_DO!$B$5:$CC$980,78,FALSE)</f>
        <v>0</v>
      </c>
      <c r="G57" s="25">
        <f>VLOOKUP(B57,RPT_PHU_CAP_TN!$B$5:$G$916,6,FALSE)</f>
        <v>0</v>
      </c>
      <c r="H57" s="25">
        <f>ROUND(MIN((E57+F57+G57)/100,DM_TI_LE!$F$29/10),0)</f>
        <v>115000</v>
      </c>
    </row>
    <row r="58" spans="1:8" ht="12.75">
      <c r="A58" s="36">
        <v>54</v>
      </c>
      <c r="B58" s="38">
        <f>GD_LCD_HS_LNS!B57</f>
        <v>10623</v>
      </c>
      <c r="C58" s="38" t="str">
        <f>GD_LCD_HS_LNS!C57</f>
        <v>Bùi Đức Hưng</v>
      </c>
      <c r="D58" s="38" t="str">
        <f>GD_LCD_HS_LNS!D57</f>
        <v>NV Marketing</v>
      </c>
      <c r="E58" s="41">
        <f>VLOOKUP(B58,RPT_LNS_LUONG_CHE_DO!$B$5:$CC$980,52,FALSE)</f>
        <v>12285000.000000002</v>
      </c>
      <c r="F58" s="41">
        <f>VLOOKUP(B58,RPT_LNS_LUONG_CHE_DO!$B$5:$CC$980,78,FALSE)</f>
        <v>0</v>
      </c>
      <c r="G58" s="25">
        <f>VLOOKUP(B58,RPT_PHU_CAP_TN!$B$5:$G$916,6,FALSE)</f>
        <v>0</v>
      </c>
      <c r="H58" s="25">
        <f>ROUND(MIN((E58+F58+G58)/100,DM_TI_LE!$F$29/10),0)</f>
        <v>115000</v>
      </c>
    </row>
    <row r="59" spans="1:8" ht="12.75">
      <c r="A59" s="36">
        <v>55</v>
      </c>
      <c r="B59" s="38">
        <f>GD_LCD_HS_LNS!B58</f>
        <v>11129</v>
      </c>
      <c r="C59" s="38" t="str">
        <f>GD_LCD_HS_LNS!C58</f>
        <v>Nguyễn Văn Hiệp</v>
      </c>
      <c r="D59" s="38" t="str">
        <f>GD_LCD_HS_LNS!D58</f>
        <v>NV Tài liệu và HDCX</v>
      </c>
      <c r="E59" s="41">
        <f>VLOOKUP(B59,RPT_LNS_LUONG_CHE_DO!$B$5:$CC$980,52,FALSE)</f>
        <v>11700000</v>
      </c>
      <c r="F59" s="41">
        <f>VLOOKUP(B59,RPT_LNS_LUONG_CHE_DO!$B$5:$CC$980,78,FALSE)</f>
        <v>0</v>
      </c>
      <c r="G59" s="25">
        <f>VLOOKUP(B59,RPT_PHU_CAP_TN!$B$5:$G$916,6,FALSE)</f>
        <v>0</v>
      </c>
      <c r="H59" s="25">
        <f>ROUND(MIN((E59+F59+G59)/100,DM_TI_LE!$F$29/10),0)</f>
        <v>115000</v>
      </c>
    </row>
    <row r="60" spans="1:8" ht="12.75">
      <c r="A60" s="36">
        <v>56</v>
      </c>
      <c r="B60" s="38">
        <f>GD_LCD_HS_LNS!B59</f>
        <v>10561</v>
      </c>
      <c r="C60" s="38" t="str">
        <f>GD_LCD_HS_LNS!C59</f>
        <v>Vũ Quảng Ba</v>
      </c>
      <c r="D60" s="38" t="str">
        <f>GD_LCD_HS_LNS!D59</f>
        <v>NV Thủ kho</v>
      </c>
      <c r="E60" s="41">
        <f>VLOOKUP(B60,RPT_LNS_LUONG_CHE_DO!$B$5:$CC$980,52,FALSE)</f>
        <v>10169999.999999998</v>
      </c>
      <c r="F60" s="41">
        <f>VLOOKUP(B60,RPT_LNS_LUONG_CHE_DO!$B$5:$CC$980,78,FALSE)</f>
        <v>0</v>
      </c>
      <c r="G60" s="25">
        <f>VLOOKUP(B60,RPT_PHU_CAP_TN!$B$5:$G$916,6,FALSE)</f>
        <v>0</v>
      </c>
      <c r="H60" s="25">
        <f>ROUND(MIN((E60+F60+G60)/100,DM_TI_LE!$F$29/10),0)</f>
        <v>101700</v>
      </c>
    </row>
    <row r="61" spans="1:8" ht="12.75">
      <c r="A61" s="36">
        <v>57</v>
      </c>
      <c r="B61" s="38">
        <f>GD_LCD_HS_LNS!B60</f>
        <v>10784</v>
      </c>
      <c r="C61" s="38" t="str">
        <f>GD_LCD_HS_LNS!C60</f>
        <v>Lê Thị Thạch</v>
      </c>
      <c r="D61" s="38" t="str">
        <f>GD_LCD_HS_LNS!D60</f>
        <v>NV Thủ kho</v>
      </c>
      <c r="E61" s="41">
        <f>VLOOKUP(B61,RPT_LNS_LUONG_CHE_DO!$B$5:$CC$980,52,FALSE)</f>
        <v>8550000</v>
      </c>
      <c r="F61" s="41">
        <f>VLOOKUP(B61,RPT_LNS_LUONG_CHE_DO!$B$5:$CC$980,78,FALSE)</f>
        <v>0</v>
      </c>
      <c r="G61" s="25">
        <f>VLOOKUP(B61,RPT_PHU_CAP_TN!$B$5:$G$916,6,FALSE)</f>
        <v>0</v>
      </c>
      <c r="H61" s="25">
        <f>ROUND(MIN((E61+F61+G61)/100,DM_TI_LE!$F$29/10),0)</f>
        <v>85500</v>
      </c>
    </row>
    <row r="62" spans="1:8" ht="12.75">
      <c r="A62" s="36">
        <v>58</v>
      </c>
      <c r="B62" s="38">
        <f>GD_LCD_HS_LNS!B61</f>
        <v>10558</v>
      </c>
      <c r="C62" s="38" t="str">
        <f>GD_LCD_HS_LNS!C61</f>
        <v>Vương Hoàng Linh</v>
      </c>
      <c r="D62" s="38" t="str">
        <f>GD_LCD_HS_LNS!D61</f>
        <v>Chuyên viên pháp lý</v>
      </c>
      <c r="E62" s="41">
        <f>VLOOKUP(B62,RPT_LNS_LUONG_CHE_DO!$B$5:$CC$980,52,FALSE)</f>
        <v>12419999.999999998</v>
      </c>
      <c r="F62" s="41">
        <f>VLOOKUP(B62,RPT_LNS_LUONG_CHE_DO!$B$5:$CC$980,78,FALSE)</f>
        <v>0</v>
      </c>
      <c r="G62" s="25">
        <f>VLOOKUP(B62,RPT_PHU_CAP_TN!$B$5:$G$916,6,FALSE)</f>
        <v>0</v>
      </c>
      <c r="H62" s="25">
        <f>ROUND(MIN((E62+F62+G62)/100,DM_TI_LE!$F$29/10),0)</f>
        <v>115000</v>
      </c>
    </row>
    <row r="63" spans="1:8" ht="12.75">
      <c r="A63" s="36">
        <v>59</v>
      </c>
      <c r="B63" s="38">
        <f>GD_LCD_HS_LNS!B62</f>
        <v>10564</v>
      </c>
      <c r="C63" s="38" t="str">
        <f>GD_LCD_HS_LNS!C62</f>
        <v>Nguyễn Thị Quỳnh Anh</v>
      </c>
      <c r="D63" s="38" t="str">
        <f>GD_LCD_HS_LNS!D62</f>
        <v>Nv Thống kê</v>
      </c>
      <c r="E63" s="41">
        <f>VLOOKUP(B63,RPT_LNS_LUONG_CHE_DO!$B$5:$CC$980,52,FALSE)</f>
        <v>8550000</v>
      </c>
      <c r="F63" s="41">
        <f>VLOOKUP(B63,RPT_LNS_LUONG_CHE_DO!$B$5:$CC$980,78,FALSE)</f>
        <v>402461.5384615385</v>
      </c>
      <c r="G63" s="25">
        <f>VLOOKUP(B63,RPT_PHU_CAP_TN!$B$5:$G$916,6,FALSE)</f>
        <v>0</v>
      </c>
      <c r="H63" s="25">
        <f>ROUND(MIN((E63+F63+G63)/100,DM_TI_LE!$F$29/10),0)</f>
        <v>89525</v>
      </c>
    </row>
    <row r="64" spans="1:8" ht="12.75">
      <c r="A64" s="36">
        <v>60</v>
      </c>
      <c r="B64" s="38">
        <f>GD_LCD_HS_LNS!B63</f>
        <v>10641</v>
      </c>
      <c r="C64" s="38" t="str">
        <f>GD_LCD_HS_LNS!C63</f>
        <v>Nguyễn Kim Oanh</v>
      </c>
      <c r="D64" s="38" t="str">
        <f>GD_LCD_HS_LNS!D63</f>
        <v>Trưởng phòng</v>
      </c>
      <c r="E64" s="41">
        <f>VLOOKUP(B64,RPT_LNS_LUONG_CHE_DO!$B$5:$CC$980,52,FALSE)</f>
        <v>28485000</v>
      </c>
      <c r="F64" s="41">
        <f>VLOOKUP(B64,RPT_LNS_LUONG_CHE_DO!$B$5:$CC$980,78,FALSE)</f>
        <v>0</v>
      </c>
      <c r="G64" s="25">
        <f>VLOOKUP(B64,RPT_PHU_CAP_TN!$B$5:$G$916,6,FALSE)</f>
        <v>0</v>
      </c>
      <c r="H64" s="25">
        <f>ROUND(MIN((E64+F64+G64)/100,DM_TI_LE!$F$29/10),0)</f>
        <v>115000</v>
      </c>
    </row>
    <row r="65" spans="1:8" ht="12.75">
      <c r="A65" s="36">
        <v>61</v>
      </c>
      <c r="B65" s="38">
        <f>GD_LCD_HS_LNS!B64</f>
        <v>10640</v>
      </c>
      <c r="C65" s="38" t="str">
        <f>GD_LCD_HS_LNS!C64</f>
        <v>Trần Phương Dung</v>
      </c>
      <c r="D65" s="38" t="str">
        <f>GD_LCD_HS_LNS!D64</f>
        <v>Phó Trưởng Phòng</v>
      </c>
      <c r="E65" s="41">
        <f>VLOOKUP(B65,RPT_LNS_LUONG_CHE_DO!$B$5:$CC$980,52,FALSE)</f>
        <v>23355000</v>
      </c>
      <c r="F65" s="41">
        <f>VLOOKUP(B65,RPT_LNS_LUONG_CHE_DO!$B$5:$CC$980,78,FALSE)</f>
        <v>0</v>
      </c>
      <c r="G65" s="25">
        <f>VLOOKUP(B65,RPT_PHU_CAP_TN!$B$5:$G$916,6,FALSE)</f>
        <v>0</v>
      </c>
      <c r="H65" s="25">
        <f>ROUND(MIN((E65+F65+G65)/100,DM_TI_LE!$F$29/10),0)</f>
        <v>115000</v>
      </c>
    </row>
    <row r="66" spans="1:8" ht="12.75">
      <c r="A66" s="36">
        <v>62</v>
      </c>
      <c r="B66" s="38">
        <f>GD_LCD_HS_LNS!B65</f>
        <v>10629</v>
      </c>
      <c r="C66" s="38" t="str">
        <f>GD_LCD_HS_LNS!C65</f>
        <v>Nguyễn Thị Cúc</v>
      </c>
      <c r="D66" s="38" t="str">
        <f>GD_LCD_HS_LNS!D65</f>
        <v>Đội trưởng</v>
      </c>
      <c r="E66" s="41">
        <f>VLOOKUP(B66,RPT_LNS_LUONG_CHE_DO!$B$5:$CC$980,52,FALSE)</f>
        <v>1795500</v>
      </c>
      <c r="F66" s="41">
        <f>VLOOKUP(B66,RPT_LNS_LUONG_CHE_DO!$B$5:$CC$980,78,FALSE)</f>
        <v>0</v>
      </c>
      <c r="G66" s="25">
        <f>VLOOKUP(B66,RPT_PHU_CAP_TN!$B$5:$G$916,6,FALSE)</f>
        <v>0</v>
      </c>
      <c r="H66" s="25">
        <f>ROUND(MIN((E66+F66+G66)/100,DM_TI_LE!$F$29/10),0)</f>
        <v>17955</v>
      </c>
    </row>
    <row r="67" spans="1:8" ht="12.75">
      <c r="A67" s="36">
        <v>63</v>
      </c>
      <c r="B67" s="38">
        <f>GD_LCD_HS_LNS!B66</f>
        <v>10628</v>
      </c>
      <c r="C67" s="38" t="str">
        <f>GD_LCD_HS_LNS!C66</f>
        <v>Nguyễn Thị Thu Hà</v>
      </c>
      <c r="D67" s="38" t="str">
        <f>GD_LCD_HS_LNS!D66</f>
        <v>Phó đội trưởng</v>
      </c>
      <c r="E67" s="41">
        <f>VLOOKUP(B67,RPT_LNS_LUONG_CHE_DO!$B$5:$CC$980,52,FALSE)</f>
        <v>14715000</v>
      </c>
      <c r="F67" s="41">
        <f>VLOOKUP(B67,RPT_LNS_LUONG_CHE_DO!$B$5:$CC$980,78,FALSE)</f>
        <v>0</v>
      </c>
      <c r="G67" s="25">
        <f>VLOOKUP(B67,RPT_PHU_CAP_TN!$B$5:$G$916,6,FALSE)</f>
        <v>0</v>
      </c>
      <c r="H67" s="25">
        <f>ROUND(MIN((E67+F67+G67)/100,DM_TI_LE!$F$29/10),0)</f>
        <v>115000</v>
      </c>
    </row>
    <row r="68" spans="1:8" ht="12.75">
      <c r="A68" s="36">
        <v>64</v>
      </c>
      <c r="B68" s="38">
        <f>GD_LCD_HS_LNS!B67</f>
        <v>12555</v>
      </c>
      <c r="C68" s="38" t="str">
        <f>GD_LCD_HS_LNS!C67</f>
        <v>Đinh Thanh Ngân</v>
      </c>
      <c r="D68" s="38" t="str">
        <f>GD_LCD_HS_LNS!D67</f>
        <v>Nhân viên phục vụ hành khách hàng hóa</v>
      </c>
      <c r="E68" s="41">
        <f>VLOOKUP(B68,RPT_LNS_LUONG_CHE_DO!$B$5:$CC$980,52,FALSE)</f>
        <v>7560000.0000000009</v>
      </c>
      <c r="F68" s="41">
        <f>VLOOKUP(B68,RPT_LNS_LUONG_CHE_DO!$B$5:$CC$980,78,FALSE)</f>
        <v>0</v>
      </c>
      <c r="G68" s="25">
        <f>VLOOKUP(B68,RPT_PHU_CAP_TN!$B$5:$G$916,6,FALSE)</f>
        <v>0</v>
      </c>
      <c r="H68" s="25">
        <f>ROUND(MIN((E68+F68+G68)/100,DM_TI_LE!$F$29/10),0)</f>
        <v>75600</v>
      </c>
    </row>
    <row r="69" spans="1:8" ht="12.75">
      <c r="A69" s="36">
        <v>65</v>
      </c>
      <c r="B69" s="38">
        <f>GD_LCD_HS_LNS!B68</f>
        <v>12561</v>
      </c>
      <c r="C69" s="38" t="str">
        <f>GD_LCD_HS_LNS!C68</f>
        <v>Lê Thị Hồng Vân</v>
      </c>
      <c r="D69" s="38" t="str">
        <f>GD_LCD_HS_LNS!D68</f>
        <v>Nhân viên phục vụ hành khách hàng hóa</v>
      </c>
      <c r="E69" s="41">
        <f>VLOOKUP(B69,RPT_LNS_LUONG_CHE_DO!$B$5:$CC$980,52,FALSE)</f>
        <v>7200000</v>
      </c>
      <c r="F69" s="41">
        <f>VLOOKUP(B69,RPT_LNS_LUONG_CHE_DO!$B$5:$CC$980,78,FALSE)</f>
        <v>0</v>
      </c>
      <c r="G69" s="25">
        <f>VLOOKUP(B69,RPT_PHU_CAP_TN!$B$5:$G$916,6,FALSE)</f>
        <v>0</v>
      </c>
      <c r="H69" s="25">
        <f>ROUND(MIN((E69+F69+G69)/100,DM_TI_LE!$F$29/10),0)</f>
        <v>72000</v>
      </c>
    </row>
    <row r="70" spans="1:8" ht="12.75">
      <c r="A70" s="36">
        <v>66</v>
      </c>
      <c r="B70" s="38">
        <f>GD_LCD_HS_LNS!B69</f>
        <v>12564</v>
      </c>
      <c r="C70" s="38" t="str">
        <f>GD_LCD_HS_LNS!C69</f>
        <v>Đặng Thị Thu Hà</v>
      </c>
      <c r="D70" s="38" t="str">
        <f>GD_LCD_HS_LNS!D69</f>
        <v>Nhân viên phục vụ hành khách hàng hóa</v>
      </c>
      <c r="E70" s="41">
        <f>VLOOKUP(B70,RPT_LNS_LUONG_CHE_DO!$B$5:$CC$980,52,FALSE)</f>
        <v>7200000</v>
      </c>
      <c r="F70" s="41">
        <f>VLOOKUP(B70,RPT_LNS_LUONG_CHE_DO!$B$5:$CC$980,78,FALSE)</f>
        <v>0</v>
      </c>
      <c r="G70" s="25">
        <f>VLOOKUP(B70,RPT_PHU_CAP_TN!$B$5:$G$916,6,FALSE)</f>
        <v>0</v>
      </c>
      <c r="H70" s="25">
        <f>ROUND(MIN((E70+F70+G70)/100,DM_TI_LE!$F$29/10),0)</f>
        <v>72000</v>
      </c>
    </row>
    <row r="71" spans="1:8" ht="12.75">
      <c r="A71" s="36">
        <v>67</v>
      </c>
      <c r="B71" s="38">
        <f>GD_LCD_HS_LNS!B70</f>
        <v>12569</v>
      </c>
      <c r="C71" s="38" t="str">
        <f>GD_LCD_HS_LNS!C70</f>
        <v>Cấn Hà An</v>
      </c>
      <c r="D71" s="38" t="str">
        <f>GD_LCD_HS_LNS!D70</f>
        <v>Nhân viên phục vụ hành khách hàng hóa</v>
      </c>
      <c r="E71" s="41">
        <f>VLOOKUP(B71,RPT_LNS_LUONG_CHE_DO!$B$5:$CC$980,52,FALSE)</f>
        <v>7200000</v>
      </c>
      <c r="F71" s="41">
        <f>VLOOKUP(B71,RPT_LNS_LUONG_CHE_DO!$B$5:$CC$980,78,FALSE)</f>
        <v>0</v>
      </c>
      <c r="G71" s="25">
        <f>VLOOKUP(B71,RPT_PHU_CAP_TN!$B$5:$G$916,6,FALSE)</f>
        <v>0</v>
      </c>
      <c r="H71" s="25">
        <f>ROUND(MIN((E71+F71+G71)/100,DM_TI_LE!$F$29/10),0)</f>
        <v>72000</v>
      </c>
    </row>
    <row r="72" spans="1:8" ht="12.75">
      <c r="A72" s="36">
        <v>68</v>
      </c>
      <c r="B72" s="38">
        <f>GD_LCD_HS_LNS!B71</f>
        <v>12570</v>
      </c>
      <c r="C72" s="38" t="str">
        <f>GD_LCD_HS_LNS!C71</f>
        <v>Nguyễn Hoàng Hải</v>
      </c>
      <c r="D72" s="38" t="str">
        <f>GD_LCD_HS_LNS!D71</f>
        <v>Nhân viên phục vụ hành khách hàng hóa</v>
      </c>
      <c r="E72" s="41">
        <f>VLOOKUP(B72,RPT_LNS_LUONG_CHE_DO!$B$5:$CC$980,52,FALSE)</f>
        <v>7200000</v>
      </c>
      <c r="F72" s="41">
        <f>VLOOKUP(B72,RPT_LNS_LUONG_CHE_DO!$B$5:$CC$980,78,FALSE)</f>
        <v>0</v>
      </c>
      <c r="G72" s="25">
        <f>VLOOKUP(B72,RPT_PHU_CAP_TN!$B$5:$G$916,6,FALSE)</f>
        <v>0</v>
      </c>
      <c r="H72" s="25">
        <f>ROUND(MIN((E72+F72+G72)/100,DM_TI_LE!$F$29/10),0)</f>
        <v>72000</v>
      </c>
    </row>
    <row r="73" spans="1:8" ht="12.75">
      <c r="A73" s="36">
        <v>69</v>
      </c>
      <c r="B73" s="38">
        <f>GD_LCD_HS_LNS!B72</f>
        <v>13382</v>
      </c>
      <c r="C73" s="38" t="str">
        <f>GD_LCD_HS_LNS!C72</f>
        <v>Nguyễn Thị Bích Thảo</v>
      </c>
      <c r="D73" s="38" t="str">
        <f>GD_LCD_HS_LNS!D72</f>
        <v>Nhân viên phục vụ hành khách hàng hóa</v>
      </c>
      <c r="E73" s="41">
        <f>VLOOKUP(B73,RPT_LNS_LUONG_CHE_DO!$B$5:$CC$980,52,FALSE)</f>
        <v>7200000</v>
      </c>
      <c r="F73" s="41">
        <f>VLOOKUP(B73,RPT_LNS_LUONG_CHE_DO!$B$5:$CC$980,78,FALSE)</f>
        <v>0</v>
      </c>
      <c r="G73" s="25">
        <f>VLOOKUP(B73,RPT_PHU_CAP_TN!$B$5:$G$916,6,FALSE)</f>
        <v>0</v>
      </c>
      <c r="H73" s="25">
        <f>ROUND(MIN((E73+F73+G73)/100,DM_TI_LE!$F$29/10),0)</f>
        <v>72000</v>
      </c>
    </row>
    <row r="74" spans="1:8" ht="12.75">
      <c r="A74" s="36">
        <v>70</v>
      </c>
      <c r="B74" s="38">
        <f>GD_LCD_HS_LNS!B73</f>
        <v>10570</v>
      </c>
      <c r="C74" s="38" t="str">
        <f>GD_LCD_HS_LNS!C73</f>
        <v>Phạm Anh Dũng</v>
      </c>
      <c r="D74" s="38" t="str">
        <f>GD_LCD_HS_LNS!D73</f>
        <v>NV PVHK</v>
      </c>
      <c r="E74" s="41">
        <f>VLOOKUP(B74,RPT_LNS_LUONG_CHE_DO!$B$5:$CC$980,52,FALSE)</f>
        <v>9585000</v>
      </c>
      <c r="F74" s="41">
        <f>VLOOKUP(B74,RPT_LNS_LUONG_CHE_DO!$B$5:$CC$980,78,FALSE)</f>
        <v>0</v>
      </c>
      <c r="G74" s="25">
        <f>VLOOKUP(B74,RPT_PHU_CAP_TN!$B$5:$G$916,6,FALSE)</f>
        <v>155000</v>
      </c>
      <c r="H74" s="25">
        <f>ROUND(MIN((E74+F74+G74)/100,DM_TI_LE!$F$29/10),0)</f>
        <v>97400</v>
      </c>
    </row>
    <row r="75" spans="1:8" ht="12.75">
      <c r="A75" s="36">
        <v>71</v>
      </c>
      <c r="B75" s="38">
        <f>GD_LCD_HS_LNS!B74</f>
        <v>10583</v>
      </c>
      <c r="C75" s="38" t="str">
        <f>GD_LCD_HS_LNS!C74</f>
        <v>Nguyễn Thanh Huy</v>
      </c>
      <c r="D75" s="38" t="str">
        <f>GD_LCD_HS_LNS!D74</f>
        <v>NV PVHK</v>
      </c>
      <c r="E75" s="41">
        <f>VLOOKUP(B75,RPT_LNS_LUONG_CHE_DO!$B$5:$CC$980,52,FALSE)</f>
        <v>8550000</v>
      </c>
      <c r="F75" s="41">
        <f>VLOOKUP(B75,RPT_LNS_LUONG_CHE_DO!$B$5:$CC$980,78,FALSE)</f>
        <v>0</v>
      </c>
      <c r="G75" s="25">
        <f>VLOOKUP(B75,RPT_PHU_CAP_TN!$B$5:$G$916,6,FALSE)</f>
        <v>155000</v>
      </c>
      <c r="H75" s="25">
        <f>ROUND(MIN((E75+F75+G75)/100,DM_TI_LE!$F$29/10),0)</f>
        <v>87050</v>
      </c>
    </row>
    <row r="76" spans="1:8" ht="12.75">
      <c r="A76" s="36">
        <v>72</v>
      </c>
      <c r="B76" s="38">
        <f>GD_LCD_HS_LNS!B75</f>
        <v>10585</v>
      </c>
      <c r="C76" s="38" t="str">
        <f>GD_LCD_HS_LNS!C75</f>
        <v>Nguyễn Thị Minh Thu</v>
      </c>
      <c r="D76" s="38" t="str">
        <f>GD_LCD_HS_LNS!D75</f>
        <v>NV PVHK</v>
      </c>
      <c r="E76" s="41">
        <f>VLOOKUP(B76,RPT_LNS_LUONG_CHE_DO!$B$5:$CC$980,52,FALSE)</f>
        <v>8977500</v>
      </c>
      <c r="F76" s="41">
        <f>VLOOKUP(B76,RPT_LNS_LUONG_CHE_DO!$B$5:$CC$980,78,FALSE)</f>
        <v>0</v>
      </c>
      <c r="G76" s="25">
        <f>VLOOKUP(B76,RPT_PHU_CAP_TN!$B$5:$G$916,6,FALSE)</f>
        <v>155000</v>
      </c>
      <c r="H76" s="25">
        <f>ROUND(MIN((E76+F76+G76)/100,DM_TI_LE!$F$29/10),0)</f>
        <v>91325</v>
      </c>
    </row>
    <row r="77" spans="1:8" ht="12.75">
      <c r="A77" s="36">
        <v>73</v>
      </c>
      <c r="B77" s="38">
        <f>GD_LCD_HS_LNS!B76</f>
        <v>10586</v>
      </c>
      <c r="C77" s="38" t="str">
        <f>GD_LCD_HS_LNS!C76</f>
        <v>Nguyễn Thu Hằng</v>
      </c>
      <c r="D77" s="38" t="str">
        <f>GD_LCD_HS_LNS!D76</f>
        <v>NV PVHK</v>
      </c>
      <c r="E77" s="41">
        <f>VLOOKUP(B77,RPT_LNS_LUONG_CHE_DO!$B$5:$CC$980,52,FALSE)</f>
        <v>8550000</v>
      </c>
      <c r="F77" s="41">
        <f>VLOOKUP(B77,RPT_LNS_LUONG_CHE_DO!$B$5:$CC$980,78,FALSE)</f>
        <v>0</v>
      </c>
      <c r="G77" s="25">
        <f>VLOOKUP(B77,RPT_PHU_CAP_TN!$B$5:$G$916,6,FALSE)</f>
        <v>0</v>
      </c>
      <c r="H77" s="25">
        <f>ROUND(MIN((E77+F77+G77)/100,DM_TI_LE!$F$29/10),0)</f>
        <v>85500</v>
      </c>
    </row>
    <row r="78" spans="1:8" ht="12.75">
      <c r="A78" s="36">
        <v>74</v>
      </c>
      <c r="B78" s="38">
        <f>GD_LCD_HS_LNS!B77</f>
        <v>10600</v>
      </c>
      <c r="C78" s="38" t="str">
        <f>GD_LCD_HS_LNS!C77</f>
        <v>Nguyễn Thị Vân Anh</v>
      </c>
      <c r="D78" s="38" t="str">
        <f>GD_LCD_HS_LNS!D77</f>
        <v>NV PVHK</v>
      </c>
      <c r="E78" s="41">
        <f>VLOOKUP(B78,RPT_LNS_LUONG_CHE_DO!$B$5:$CC$980,52,FALSE)</f>
        <v>6646153.8461538469</v>
      </c>
      <c r="F78" s="41">
        <f>VLOOKUP(B78,RPT_LNS_LUONG_CHE_DO!$B$5:$CC$980,78,FALSE)</f>
        <v>0</v>
      </c>
      <c r="G78" s="25">
        <f>VLOOKUP(B78,RPT_PHU_CAP_TN!$B$5:$G$916,6,FALSE)</f>
        <v>0</v>
      </c>
      <c r="H78" s="25">
        <f>ROUND(MIN((E78+F78+G78)/100,DM_TI_LE!$F$29/10),0)</f>
        <v>66462</v>
      </c>
    </row>
    <row r="79" spans="1:8" ht="12.75">
      <c r="A79" s="36">
        <v>75</v>
      </c>
      <c r="B79" s="38">
        <f>GD_LCD_HS_LNS!B78</f>
        <v>10601</v>
      </c>
      <c r="C79" s="38" t="str">
        <f>GD_LCD_HS_LNS!C78</f>
        <v>Phan Thị Hạnh</v>
      </c>
      <c r="D79" s="38" t="str">
        <f>GD_LCD_HS_LNS!D78</f>
        <v>NV PVHK</v>
      </c>
      <c r="E79" s="41">
        <f>VLOOKUP(B79,RPT_LNS_LUONG_CHE_DO!$B$5:$CC$980,52,FALSE)</f>
        <v>7200000</v>
      </c>
      <c r="F79" s="41">
        <f>VLOOKUP(B79,RPT_LNS_LUONG_CHE_DO!$B$5:$CC$980,78,FALSE)</f>
        <v>0</v>
      </c>
      <c r="G79" s="25">
        <f>VLOOKUP(B79,RPT_PHU_CAP_TN!$B$5:$G$916,6,FALSE)</f>
        <v>0</v>
      </c>
      <c r="H79" s="25">
        <f>ROUND(MIN((E79+F79+G79)/100,DM_TI_LE!$F$29/10),0)</f>
        <v>72000</v>
      </c>
    </row>
    <row r="80" spans="1:8" ht="12.75">
      <c r="A80" s="36">
        <v>76</v>
      </c>
      <c r="B80" s="38">
        <f>GD_LCD_HS_LNS!B79</f>
        <v>10608</v>
      </c>
      <c r="C80" s="38" t="str">
        <f>GD_LCD_HS_LNS!C79</f>
        <v>Nguyễn Thị Hương</v>
      </c>
      <c r="D80" s="38" t="str">
        <f>GD_LCD_HS_LNS!D79</f>
        <v>NV PVHK</v>
      </c>
      <c r="E80" s="41">
        <f>VLOOKUP(B80,RPT_LNS_LUONG_CHE_DO!$B$5:$CC$980,52,FALSE)</f>
        <v>8032500</v>
      </c>
      <c r="F80" s="41">
        <f>VLOOKUP(B80,RPT_LNS_LUONG_CHE_DO!$B$5:$CC$980,78,FALSE)</f>
        <v>0</v>
      </c>
      <c r="G80" s="25">
        <f>VLOOKUP(B80,RPT_PHU_CAP_TN!$B$5:$G$916,6,FALSE)</f>
        <v>155000</v>
      </c>
      <c r="H80" s="25">
        <f>ROUND(MIN((E80+F80+G80)/100,DM_TI_LE!$F$29/10),0)</f>
        <v>81875</v>
      </c>
    </row>
    <row r="81" spans="1:8" ht="12.75">
      <c r="A81" s="36">
        <v>77</v>
      </c>
      <c r="B81" s="38">
        <f>GD_LCD_HS_LNS!B80</f>
        <v>10624</v>
      </c>
      <c r="C81" s="38" t="str">
        <f>GD_LCD_HS_LNS!C80</f>
        <v>Nguyễn Huyền Trang</v>
      </c>
      <c r="D81" s="38" t="str">
        <f>GD_LCD_HS_LNS!D80</f>
        <v>NV PVHK</v>
      </c>
      <c r="E81" s="41">
        <f>VLOOKUP(B81,RPT_LNS_LUONG_CHE_DO!$B$5:$CC$980,52,FALSE)</f>
        <v>765000</v>
      </c>
      <c r="F81" s="41">
        <f>VLOOKUP(B81,RPT_LNS_LUONG_CHE_DO!$B$5:$CC$980,78,FALSE)</f>
        <v>0</v>
      </c>
      <c r="G81" s="25">
        <f>VLOOKUP(B81,RPT_PHU_CAP_TN!$B$5:$G$916,6,FALSE)</f>
        <v>0</v>
      </c>
      <c r="H81" s="25">
        <f>ROUND(MIN((E81+F81+G81)/100,DM_TI_LE!$F$29/10),0)</f>
        <v>7650</v>
      </c>
    </row>
    <row r="82" spans="1:8" ht="12.75">
      <c r="A82" s="36">
        <v>78</v>
      </c>
      <c r="B82" s="38">
        <f>GD_LCD_HS_LNS!B81</f>
        <v>10625</v>
      </c>
      <c r="C82" s="38" t="str">
        <f>GD_LCD_HS_LNS!C81</f>
        <v>Vương Thị Thanh Nhàn</v>
      </c>
      <c r="D82" s="38" t="str">
        <f>GD_LCD_HS_LNS!D81</f>
        <v>NV PVHK</v>
      </c>
      <c r="E82" s="41">
        <f>VLOOKUP(B82,RPT_LNS_LUONG_CHE_DO!$B$5:$CC$980,52,FALSE)</f>
        <v>9044999.9999999981</v>
      </c>
      <c r="F82" s="41">
        <f>VLOOKUP(B82,RPT_LNS_LUONG_CHE_DO!$B$5:$CC$980,78,FALSE)</f>
        <v>0</v>
      </c>
      <c r="G82" s="25">
        <f>VLOOKUP(B82,RPT_PHU_CAP_TN!$B$5:$G$916,6,FALSE)</f>
        <v>155000</v>
      </c>
      <c r="H82" s="25">
        <f>ROUND(MIN((E82+F82+G82)/100,DM_TI_LE!$F$29/10),0)</f>
        <v>92000</v>
      </c>
    </row>
    <row r="83" spans="1:8" ht="12.75">
      <c r="A83" s="36">
        <v>79</v>
      </c>
      <c r="B83" s="38">
        <f>GD_LCD_HS_LNS!B82</f>
        <v>10633</v>
      </c>
      <c r="C83" s="38" t="str">
        <f>GD_LCD_HS_LNS!C82</f>
        <v>Quàng Thị Phúc</v>
      </c>
      <c r="D83" s="38" t="str">
        <f>GD_LCD_HS_LNS!D82</f>
        <v>NV PVHK</v>
      </c>
      <c r="E83" s="41">
        <f>VLOOKUP(B83,RPT_LNS_LUONG_CHE_DO!$B$5:$CC$980,52,FALSE)</f>
        <v>8127000</v>
      </c>
      <c r="F83" s="41">
        <f>VLOOKUP(B83,RPT_LNS_LUONG_CHE_DO!$B$5:$CC$980,78,FALSE)</f>
        <v>0</v>
      </c>
      <c r="G83" s="25">
        <f>VLOOKUP(B83,RPT_PHU_CAP_TN!$B$5:$G$916,6,FALSE)</f>
        <v>155000</v>
      </c>
      <c r="H83" s="25">
        <f>ROUND(MIN((E83+F83+G83)/100,DM_TI_LE!$F$29/10),0)</f>
        <v>82820</v>
      </c>
    </row>
    <row r="84" spans="1:8" ht="12.75">
      <c r="A84" s="36">
        <v>80</v>
      </c>
      <c r="B84" s="38">
        <f>GD_LCD_HS_LNS!B83</f>
        <v>10634</v>
      </c>
      <c r="C84" s="38" t="str">
        <f>GD_LCD_HS_LNS!C83</f>
        <v>Phạm Thị Thanh Hoa</v>
      </c>
      <c r="D84" s="38" t="str">
        <f>GD_LCD_HS_LNS!D83</f>
        <v>NV PVHK</v>
      </c>
      <c r="E84" s="41">
        <f>VLOOKUP(B84,RPT_LNS_LUONG_CHE_DO!$B$5:$CC$980,52,FALSE)</f>
        <v>9044999.9999999981</v>
      </c>
      <c r="F84" s="41">
        <f>VLOOKUP(B84,RPT_LNS_LUONG_CHE_DO!$B$5:$CC$980,78,FALSE)</f>
        <v>0</v>
      </c>
      <c r="G84" s="25">
        <f>VLOOKUP(B84,RPT_PHU_CAP_TN!$B$5:$G$916,6,FALSE)</f>
        <v>155000</v>
      </c>
      <c r="H84" s="25">
        <f>ROUND(MIN((E84+F84+G84)/100,DM_TI_LE!$F$29/10),0)</f>
        <v>92000</v>
      </c>
    </row>
    <row r="85" spans="1:8" ht="12.75">
      <c r="A85" s="36">
        <v>81</v>
      </c>
      <c r="B85" s="38">
        <f>GD_LCD_HS_LNS!B84</f>
        <v>10635</v>
      </c>
      <c r="C85" s="38" t="str">
        <f>GD_LCD_HS_LNS!C84</f>
        <v>Đào Thị Mận</v>
      </c>
      <c r="D85" s="38" t="str">
        <f>GD_LCD_HS_LNS!D84</f>
        <v>NV PVHK</v>
      </c>
      <c r="E85" s="41">
        <f>VLOOKUP(B85,RPT_LNS_LUONG_CHE_DO!$B$5:$CC$980,52,FALSE)</f>
        <v>8100000</v>
      </c>
      <c r="F85" s="41">
        <f>VLOOKUP(B85,RPT_LNS_LUONG_CHE_DO!$B$5:$CC$980,78,FALSE)</f>
        <v>0</v>
      </c>
      <c r="G85" s="25">
        <f>VLOOKUP(B85,RPT_PHU_CAP_TN!$B$5:$G$916,6,FALSE)</f>
        <v>0</v>
      </c>
      <c r="H85" s="25">
        <f>ROUND(MIN((E85+F85+G85)/100,DM_TI_LE!$F$29/10),0)</f>
        <v>81000</v>
      </c>
    </row>
    <row r="86" spans="1:8" ht="12.75">
      <c r="A86" s="36">
        <v>82</v>
      </c>
      <c r="B86" s="38">
        <f>GD_LCD_HS_LNS!B85</f>
        <v>11104</v>
      </c>
      <c r="C86" s="38" t="str">
        <f>GD_LCD_HS_LNS!C85</f>
        <v>Lê Thị Thanh Huyền</v>
      </c>
      <c r="D86" s="38" t="str">
        <f>GD_LCD_HS_LNS!D85</f>
        <v>NV PVHK</v>
      </c>
      <c r="E86" s="41">
        <f>VLOOKUP(B86,RPT_LNS_LUONG_CHE_DO!$B$5:$CC$980,52,FALSE)</f>
        <v>4707692.307692308</v>
      </c>
      <c r="F86" s="41">
        <f>VLOOKUP(B86,RPT_LNS_LUONG_CHE_DO!$B$5:$CC$980,78,FALSE)</f>
        <v>1192307.6923076925</v>
      </c>
      <c r="G86" s="25">
        <f>VLOOKUP(B86,RPT_PHU_CAP_TN!$B$5:$G$916,6,FALSE)</f>
        <v>0</v>
      </c>
      <c r="H86" s="25">
        <f>ROUND(MIN((E86+F86+G86)/100,DM_TI_LE!$F$29/10),0)</f>
        <v>59000</v>
      </c>
    </row>
    <row r="87" spans="1:8" ht="12.75">
      <c r="A87" s="36">
        <v>83</v>
      </c>
      <c r="B87" s="38">
        <f>GD_LCD_HS_LNS!B86</f>
        <v>11105</v>
      </c>
      <c r="C87" s="38" t="str">
        <f>GD_LCD_HS_LNS!C86</f>
        <v>Ngô Minh Thanh</v>
      </c>
      <c r="D87" s="38" t="str">
        <f>GD_LCD_HS_LNS!D86</f>
        <v>NV PVHK</v>
      </c>
      <c r="E87" s="41">
        <f>VLOOKUP(B87,RPT_LNS_LUONG_CHE_DO!$B$5:$CC$980,52,FALSE)</f>
        <v>7056000</v>
      </c>
      <c r="F87" s="41">
        <f>VLOOKUP(B87,RPT_LNS_LUONG_CHE_DO!$B$5:$CC$980,78,FALSE)</f>
        <v>0</v>
      </c>
      <c r="G87" s="25">
        <f>VLOOKUP(B87,RPT_PHU_CAP_TN!$B$5:$G$916,6,FALSE)</f>
        <v>0</v>
      </c>
      <c r="H87" s="25">
        <f>ROUND(MIN((E87+F87+G87)/100,DM_TI_LE!$F$29/10),0)</f>
        <v>70560</v>
      </c>
    </row>
    <row r="88" spans="1:8" ht="12.75">
      <c r="A88" s="36">
        <v>84</v>
      </c>
      <c r="B88" s="38">
        <f>GD_LCD_HS_LNS!B87</f>
        <v>11107</v>
      </c>
      <c r="C88" s="38" t="str">
        <f>GD_LCD_HS_LNS!C87</f>
        <v>Vũ Thị Thơm</v>
      </c>
      <c r="D88" s="38" t="str">
        <f>GD_LCD_HS_LNS!D87</f>
        <v>NV PVHK</v>
      </c>
      <c r="E88" s="41">
        <f>VLOOKUP(B88,RPT_LNS_LUONG_CHE_DO!$B$5:$CC$980,52,FALSE)</f>
        <v>7200000</v>
      </c>
      <c r="F88" s="41">
        <f>VLOOKUP(B88,RPT_LNS_LUONG_CHE_DO!$B$5:$CC$980,78,FALSE)</f>
        <v>0</v>
      </c>
      <c r="G88" s="25">
        <f>VLOOKUP(B88,RPT_PHU_CAP_TN!$B$5:$G$916,6,FALSE)</f>
        <v>0</v>
      </c>
      <c r="H88" s="25">
        <f>ROUND(MIN((E88+F88+G88)/100,DM_TI_LE!$F$29/10),0)</f>
        <v>72000</v>
      </c>
    </row>
    <row r="89" spans="1:8" ht="12.75">
      <c r="A89" s="36">
        <v>85</v>
      </c>
      <c r="B89" s="38">
        <f>GD_LCD_HS_LNS!B88</f>
        <v>11109</v>
      </c>
      <c r="C89" s="38" t="str">
        <f>GD_LCD_HS_LNS!C88</f>
        <v>Phạm Thành Việt</v>
      </c>
      <c r="D89" s="38" t="str">
        <f>GD_LCD_HS_LNS!D88</f>
        <v>NV PVHK</v>
      </c>
      <c r="E89" s="41">
        <f>VLOOKUP(B89,RPT_LNS_LUONG_CHE_DO!$B$5:$CC$980,52,FALSE)</f>
        <v>7200000</v>
      </c>
      <c r="F89" s="41">
        <f>VLOOKUP(B89,RPT_LNS_LUONG_CHE_DO!$B$5:$CC$980,78,FALSE)</f>
        <v>0</v>
      </c>
      <c r="G89" s="25">
        <f>VLOOKUP(B89,RPT_PHU_CAP_TN!$B$5:$G$916,6,FALSE)</f>
        <v>0</v>
      </c>
      <c r="H89" s="25">
        <f>ROUND(MIN((E89+F89+G89)/100,DM_TI_LE!$F$29/10),0)</f>
        <v>72000</v>
      </c>
    </row>
    <row r="90" spans="1:8" ht="12.75">
      <c r="A90" s="36">
        <v>86</v>
      </c>
      <c r="B90" s="38">
        <f>GD_LCD_HS_LNS!B89</f>
        <v>11766</v>
      </c>
      <c r="C90" s="38" t="str">
        <f>GD_LCD_HS_LNS!C89</f>
        <v>Nguyễn Thị Vân</v>
      </c>
      <c r="D90" s="38" t="str">
        <f>GD_LCD_HS_LNS!D89</f>
        <v>NV PVHK</v>
      </c>
      <c r="E90" s="41">
        <f>VLOOKUP(B90,RPT_LNS_LUONG_CHE_DO!$B$5:$CC$980,52,FALSE)</f>
        <v>7200000</v>
      </c>
      <c r="F90" s="41">
        <f>VLOOKUP(B90,RPT_LNS_LUONG_CHE_DO!$B$5:$CC$980,78,FALSE)</f>
        <v>0</v>
      </c>
      <c r="G90" s="25">
        <f>VLOOKUP(B90,RPT_PHU_CAP_TN!$B$5:$G$916,6,FALSE)</f>
        <v>0</v>
      </c>
      <c r="H90" s="25">
        <f>ROUND(MIN((E90+F90+G90)/100,DM_TI_LE!$F$29/10),0)</f>
        <v>72000</v>
      </c>
    </row>
    <row r="91" spans="1:8" ht="12.75">
      <c r="A91" s="36">
        <v>87</v>
      </c>
      <c r="B91" s="38">
        <f>GD_LCD_HS_LNS!B90</f>
        <v>13096</v>
      </c>
      <c r="C91" s="38" t="str">
        <f>GD_LCD_HS_LNS!C90</f>
        <v>Đinh Văn Long</v>
      </c>
      <c r="D91" s="38" t="str">
        <f>GD_LCD_HS_LNS!D90</f>
        <v>NV PVHK</v>
      </c>
      <c r="E91" s="41">
        <f>VLOOKUP(B91,RPT_LNS_LUONG_CHE_DO!$B$5:$CC$980,52,FALSE)</f>
        <v>7200000</v>
      </c>
      <c r="F91" s="41">
        <f>VLOOKUP(B91,RPT_LNS_LUONG_CHE_DO!$B$5:$CC$980,78,FALSE)</f>
        <v>0</v>
      </c>
      <c r="G91" s="25">
        <f>VLOOKUP(B91,RPT_PHU_CAP_TN!$B$5:$G$916,6,FALSE)</f>
        <v>0</v>
      </c>
      <c r="H91" s="25">
        <f>ROUND(MIN((E91+F91+G91)/100,DM_TI_LE!$F$29/10),0)</f>
        <v>72000</v>
      </c>
    </row>
    <row r="92" spans="1:8" ht="12.75">
      <c r="A92" s="36">
        <v>88</v>
      </c>
      <c r="B92" s="38">
        <f>GD_LCD_HS_LNS!B91</f>
        <v>10778</v>
      </c>
      <c r="C92" s="38" t="str">
        <f>GD_LCD_HS_LNS!C91</f>
        <v>Nguyễn Thị Hồng Anh</v>
      </c>
      <c r="D92" s="38" t="str">
        <f>GD_LCD_HS_LNS!D91</f>
        <v>Nv VS MB</v>
      </c>
      <c r="E92" s="41">
        <f>VLOOKUP(B92,RPT_LNS_LUONG_CHE_DO!$B$5:$CC$980,52,FALSE)</f>
        <v>7020000</v>
      </c>
      <c r="F92" s="41">
        <f>VLOOKUP(B92,RPT_LNS_LUONG_CHE_DO!$B$5:$CC$980,78,FALSE)</f>
        <v>0</v>
      </c>
      <c r="G92" s="25">
        <f>VLOOKUP(B92,RPT_PHU_CAP_TN!$B$5:$G$916,6,FALSE)</f>
        <v>0</v>
      </c>
      <c r="H92" s="25">
        <f>ROUND(MIN((E92+F92+G92)/100,DM_TI_LE!$F$29/10),0)</f>
        <v>70200</v>
      </c>
    </row>
    <row r="93" spans="1:8" ht="12.75">
      <c r="A93" s="36">
        <v>89</v>
      </c>
      <c r="B93" s="38">
        <f>GD_LCD_HS_LNS!B92</f>
        <v>11765</v>
      </c>
      <c r="C93" s="38" t="str">
        <f>GD_LCD_HS_LNS!C92</f>
        <v>Hoàng Thị Hồng Nhung</v>
      </c>
      <c r="D93" s="38" t="str">
        <f>GD_LCD_HS_LNS!D92</f>
        <v>NV PVHK</v>
      </c>
      <c r="E93" s="41">
        <f>VLOOKUP(B93,RPT_LNS_LUONG_CHE_DO!$B$5:$CC$980,52,FALSE)</f>
        <v>7560000.0000000009</v>
      </c>
      <c r="F93" s="41">
        <f>VLOOKUP(B93,RPT_LNS_LUONG_CHE_DO!$B$5:$CC$980,78,FALSE)</f>
        <v>0</v>
      </c>
      <c r="G93" s="25">
        <f>VLOOKUP(B93,RPT_PHU_CAP_TN!$B$5:$G$916,6,FALSE)</f>
        <v>0</v>
      </c>
      <c r="H93" s="25">
        <f>ROUND(MIN((E93+F93+G93)/100,DM_TI_LE!$F$29/10),0)</f>
        <v>75600</v>
      </c>
    </row>
    <row r="94" spans="1:8" ht="12.75">
      <c r="A94" s="36">
        <v>90</v>
      </c>
      <c r="B94" s="38">
        <f>GD_LCD_HS_LNS!B93</f>
        <v>10631</v>
      </c>
      <c r="C94" s="38" t="str">
        <f>GD_LCD_HS_LNS!C93</f>
        <v>Nguyễn Thị Phương Mai</v>
      </c>
      <c r="D94" s="38" t="str">
        <f>GD_LCD_HS_LNS!D93</f>
        <v>Đội trưởng</v>
      </c>
      <c r="E94" s="41">
        <f>VLOOKUP(B94,RPT_LNS_LUONG_CHE_DO!$B$5:$CC$980,52,FALSE)</f>
        <v>17955000</v>
      </c>
      <c r="F94" s="41">
        <f>VLOOKUP(B94,RPT_LNS_LUONG_CHE_DO!$B$5:$CC$980,78,FALSE)</f>
        <v>0</v>
      </c>
      <c r="G94" s="25">
        <f>VLOOKUP(B94,RPT_PHU_CAP_TN!$B$5:$G$916,6,FALSE)</f>
        <v>0</v>
      </c>
      <c r="H94" s="25">
        <f>ROUND(MIN((E94+F94+G94)/100,DM_TI_LE!$F$29/10),0)</f>
        <v>115000</v>
      </c>
    </row>
    <row r="95" spans="1:8" ht="12.75">
      <c r="A95" s="36">
        <v>91</v>
      </c>
      <c r="B95" s="38">
        <f>GD_LCD_HS_LNS!B94</f>
        <v>10630</v>
      </c>
      <c r="C95" s="38" t="str">
        <f>GD_LCD_HS_LNS!C94</f>
        <v>Nguyễn Thị Thu Hương</v>
      </c>
      <c r="D95" s="38" t="str">
        <f>GD_LCD_HS_LNS!D94</f>
        <v>Đội phó</v>
      </c>
      <c r="E95" s="41">
        <f>VLOOKUP(B95,RPT_LNS_LUONG_CHE_DO!$B$5:$CC$980,52,FALSE)</f>
        <v>14715000</v>
      </c>
      <c r="F95" s="41">
        <f>VLOOKUP(B95,RPT_LNS_LUONG_CHE_DO!$B$5:$CC$980,78,FALSE)</f>
        <v>0</v>
      </c>
      <c r="G95" s="25">
        <f>VLOOKUP(B95,RPT_PHU_CAP_TN!$B$5:$G$916,6,FALSE)</f>
        <v>0</v>
      </c>
      <c r="H95" s="25">
        <f>ROUND(MIN((E95+F95+G95)/100,DM_TI_LE!$F$29/10),0)</f>
        <v>115000</v>
      </c>
    </row>
    <row r="96" spans="1:8" ht="12.75">
      <c r="A96" s="36">
        <v>92</v>
      </c>
      <c r="B96" s="38">
        <f>GD_LCD_HS_LNS!B95</f>
        <v>12549</v>
      </c>
      <c r="C96" s="38" t="str">
        <f>GD_LCD_HS_LNS!C95</f>
        <v>Nguyễn Tuấn Linh</v>
      </c>
      <c r="D96" s="38" t="str">
        <f>GD_LCD_HS_LNS!D95</f>
        <v>Nhân viên phục vụ hành khách hàng hóa</v>
      </c>
      <c r="E96" s="41">
        <f>VLOOKUP(B96,RPT_LNS_LUONG_CHE_DO!$B$5:$CC$980,52,FALSE)</f>
        <v>6408000.0000000009</v>
      </c>
      <c r="F96" s="41">
        <f>VLOOKUP(B96,RPT_LNS_LUONG_CHE_DO!$B$5:$CC$980,78,FALSE)</f>
        <v>0</v>
      </c>
      <c r="G96" s="25">
        <f>VLOOKUP(B96,RPT_PHU_CAP_TN!$B$5:$G$916,6,FALSE)</f>
        <v>0</v>
      </c>
      <c r="H96" s="25">
        <f>ROUND(MIN((E96+F96+G96)/100,DM_TI_LE!$F$29/10),0)</f>
        <v>64080</v>
      </c>
    </row>
    <row r="97" spans="1:8" ht="12.75">
      <c r="A97" s="36">
        <v>93</v>
      </c>
      <c r="B97" s="38">
        <f>GD_LCD_HS_LNS!B96</f>
        <v>12568</v>
      </c>
      <c r="C97" s="38" t="str">
        <f>GD_LCD_HS_LNS!C96</f>
        <v>Nguyễn Thị Hồng Minh</v>
      </c>
      <c r="D97" s="38" t="str">
        <f>GD_LCD_HS_LNS!D96</f>
        <v>Nhân viên phục vụ hành khách hàng hóa</v>
      </c>
      <c r="E97" s="41">
        <f>VLOOKUP(B97,RPT_LNS_LUONG_CHE_DO!$B$5:$CC$980,52,FALSE)</f>
        <v>7200000</v>
      </c>
      <c r="F97" s="41">
        <f>VLOOKUP(B97,RPT_LNS_LUONG_CHE_DO!$B$5:$CC$980,78,FALSE)</f>
        <v>0</v>
      </c>
      <c r="G97" s="25">
        <f>VLOOKUP(B97,RPT_PHU_CAP_TN!$B$5:$G$916,6,FALSE)</f>
        <v>0</v>
      </c>
      <c r="H97" s="25">
        <f>ROUND(MIN((E97+F97+G97)/100,DM_TI_LE!$F$29/10),0)</f>
        <v>72000</v>
      </c>
    </row>
    <row r="98" spans="1:8" ht="12.75">
      <c r="A98" s="36">
        <v>94</v>
      </c>
      <c r="B98" s="38">
        <f>GD_LCD_HS_LNS!B97</f>
        <v>12571</v>
      </c>
      <c r="C98" s="38" t="str">
        <f>GD_LCD_HS_LNS!C97</f>
        <v>Ngô Thị Diễm Quỳnh</v>
      </c>
      <c r="D98" s="38" t="str">
        <f>GD_LCD_HS_LNS!D97</f>
        <v>Nhân viên phục vụ hành khách hàng hóa</v>
      </c>
      <c r="E98" s="41">
        <f>VLOOKUP(B98,RPT_LNS_LUONG_CHE_DO!$B$5:$CC$980,52,FALSE)</f>
        <v>7560000.0000000009</v>
      </c>
      <c r="F98" s="41">
        <f>VLOOKUP(B98,RPT_LNS_LUONG_CHE_DO!$B$5:$CC$980,78,FALSE)</f>
        <v>0</v>
      </c>
      <c r="G98" s="25">
        <f>VLOOKUP(B98,RPT_PHU_CAP_TN!$B$5:$G$916,6,FALSE)</f>
        <v>0</v>
      </c>
      <c r="H98" s="25">
        <f>ROUND(MIN((E98+F98+G98)/100,DM_TI_LE!$F$29/10),0)</f>
        <v>75600</v>
      </c>
    </row>
    <row r="99" spans="1:8" ht="12.75">
      <c r="A99" s="36">
        <v>95</v>
      </c>
      <c r="B99" s="38">
        <f>GD_LCD_HS_LNS!B98</f>
        <v>13370</v>
      </c>
      <c r="C99" s="38" t="str">
        <f>GD_LCD_HS_LNS!C98</f>
        <v>Đinh Đức Điệp</v>
      </c>
      <c r="D99" s="38" t="str">
        <f>GD_LCD_HS_LNS!D98</f>
        <v>Nhân viên phục vụ hành khách hàng hóa</v>
      </c>
      <c r="E99" s="41">
        <f>VLOOKUP(B99,RPT_LNS_LUONG_CHE_DO!$B$5:$CC$980,52,FALSE)</f>
        <v>7200000</v>
      </c>
      <c r="F99" s="41">
        <f>VLOOKUP(B99,RPT_LNS_LUONG_CHE_DO!$B$5:$CC$980,78,FALSE)</f>
        <v>0</v>
      </c>
      <c r="G99" s="25">
        <f>VLOOKUP(B99,RPT_PHU_CAP_TN!$B$5:$G$916,6,FALSE)</f>
        <v>0</v>
      </c>
      <c r="H99" s="25">
        <f>ROUND(MIN((E99+F99+G99)/100,DM_TI_LE!$F$29/10),0)</f>
        <v>72000</v>
      </c>
    </row>
    <row r="100" spans="1:8" ht="12.75">
      <c r="A100" s="36">
        <v>96</v>
      </c>
      <c r="B100" s="38">
        <f>GD_LCD_HS_LNS!B99</f>
        <v>13372</v>
      </c>
      <c r="C100" s="38" t="str">
        <f>GD_LCD_HS_LNS!C99</f>
        <v>Trần Thị Hoa Lý</v>
      </c>
      <c r="D100" s="38" t="str">
        <f>GD_LCD_HS_LNS!D99</f>
        <v>Nhân viên phục vụ hành khách hàng hóa</v>
      </c>
      <c r="E100" s="41">
        <f>VLOOKUP(B100,RPT_LNS_LUONG_CHE_DO!$B$5:$CC$980,52,FALSE)</f>
        <v>7200000</v>
      </c>
      <c r="F100" s="41">
        <f>VLOOKUP(B100,RPT_LNS_LUONG_CHE_DO!$B$5:$CC$980,78,FALSE)</f>
        <v>0</v>
      </c>
      <c r="G100" s="25">
        <f>VLOOKUP(B100,RPT_PHU_CAP_TN!$B$5:$G$916,6,FALSE)</f>
        <v>0</v>
      </c>
      <c r="H100" s="25">
        <f>ROUND(MIN((E100+F100+G100)/100,DM_TI_LE!$F$29/10),0)</f>
        <v>72000</v>
      </c>
    </row>
    <row r="101" spans="1:8" ht="12.75">
      <c r="A101" s="36">
        <v>97</v>
      </c>
      <c r="B101" s="38">
        <f>GD_LCD_HS_LNS!B100</f>
        <v>13376</v>
      </c>
      <c r="C101" s="38" t="str">
        <f>GD_LCD_HS_LNS!C100</f>
        <v>Vũ Thùy Linh</v>
      </c>
      <c r="D101" s="38" t="str">
        <f>GD_LCD_HS_LNS!D100</f>
        <v>Nhân viên phục vụ hành khách hàng hóa</v>
      </c>
      <c r="E101" s="41">
        <f>VLOOKUP(B101,RPT_LNS_LUONG_CHE_DO!$B$5:$CC$980,52,FALSE)</f>
        <v>7200000</v>
      </c>
      <c r="F101" s="41">
        <f>VLOOKUP(B101,RPT_LNS_LUONG_CHE_DO!$B$5:$CC$980,78,FALSE)</f>
        <v>0</v>
      </c>
      <c r="G101" s="25">
        <f>VLOOKUP(B101,RPT_PHU_CAP_TN!$B$5:$G$916,6,FALSE)</f>
        <v>0</v>
      </c>
      <c r="H101" s="25">
        <f>ROUND(MIN((E101+F101+G101)/100,DM_TI_LE!$F$29/10),0)</f>
        <v>72000</v>
      </c>
    </row>
    <row r="102" spans="1:8" ht="12.75">
      <c r="A102" s="36">
        <v>98</v>
      </c>
      <c r="B102" s="38">
        <f>GD_LCD_HS_LNS!B101</f>
        <v>13377</v>
      </c>
      <c r="C102" s="38" t="str">
        <f>GD_LCD_HS_LNS!C101</f>
        <v>Vũ Thị Bích Dung</v>
      </c>
      <c r="D102" s="38" t="str">
        <f>GD_LCD_HS_LNS!D101</f>
        <v>Nhân viên phục vụ hành khách hàng hóa</v>
      </c>
      <c r="E102" s="41">
        <f>VLOOKUP(B102,RPT_LNS_LUONG_CHE_DO!$B$5:$CC$980,52,FALSE)</f>
        <v>7200000</v>
      </c>
      <c r="F102" s="41">
        <f>VLOOKUP(B102,RPT_LNS_LUONG_CHE_DO!$B$5:$CC$980,78,FALSE)</f>
        <v>0</v>
      </c>
      <c r="G102" s="25">
        <f>VLOOKUP(B102,RPT_PHU_CAP_TN!$B$5:$G$916,6,FALSE)</f>
        <v>0</v>
      </c>
      <c r="H102" s="25">
        <f>ROUND(MIN((E102+F102+G102)/100,DM_TI_LE!$F$29/10),0)</f>
        <v>72000</v>
      </c>
    </row>
    <row r="103" spans="1:8" ht="12.75">
      <c r="A103" s="36">
        <v>99</v>
      </c>
      <c r="B103" s="38">
        <f>GD_LCD_HS_LNS!B102</f>
        <v>13378</v>
      </c>
      <c r="C103" s="38" t="str">
        <f>GD_LCD_HS_LNS!C102</f>
        <v>Nguyễn Bảo Ngân</v>
      </c>
      <c r="D103" s="38" t="str">
        <f>GD_LCD_HS_LNS!D102</f>
        <v>Nhân viên phục vụ hành khách hàng hóa</v>
      </c>
      <c r="E103" s="41">
        <f>VLOOKUP(B103,RPT_LNS_LUONG_CHE_DO!$B$5:$CC$980,52,FALSE)</f>
        <v>7056000</v>
      </c>
      <c r="F103" s="41">
        <f>VLOOKUP(B103,RPT_LNS_LUONG_CHE_DO!$B$5:$CC$980,78,FALSE)</f>
        <v>0</v>
      </c>
      <c r="G103" s="25">
        <f>VLOOKUP(B103,RPT_PHU_CAP_TN!$B$5:$G$916,6,FALSE)</f>
        <v>0</v>
      </c>
      <c r="H103" s="25">
        <f>ROUND(MIN((E103+F103+G103)/100,DM_TI_LE!$F$29/10),0)</f>
        <v>70560</v>
      </c>
    </row>
    <row r="104" spans="1:8" ht="12.75">
      <c r="A104" s="36">
        <v>100</v>
      </c>
      <c r="B104" s="38">
        <f>GD_LCD_HS_LNS!B103</f>
        <v>13379</v>
      </c>
      <c r="C104" s="38" t="str">
        <f>GD_LCD_HS_LNS!C103</f>
        <v>Nguyễn Thùy Linh</v>
      </c>
      <c r="D104" s="38" t="str">
        <f>GD_LCD_HS_LNS!D103</f>
        <v>Nhân viên phục vụ hành khách hàng hóa</v>
      </c>
      <c r="E104" s="41">
        <f>VLOOKUP(B104,RPT_LNS_LUONG_CHE_DO!$B$5:$CC$980,52,FALSE)</f>
        <v>7200000</v>
      </c>
      <c r="F104" s="41">
        <f>VLOOKUP(B104,RPT_LNS_LUONG_CHE_DO!$B$5:$CC$980,78,FALSE)</f>
        <v>0</v>
      </c>
      <c r="G104" s="25">
        <f>VLOOKUP(B104,RPT_PHU_CAP_TN!$B$5:$G$916,6,FALSE)</f>
        <v>0</v>
      </c>
      <c r="H104" s="25">
        <f>ROUND(MIN((E104+F104+G104)/100,DM_TI_LE!$F$29/10),0)</f>
        <v>72000</v>
      </c>
    </row>
    <row r="105" spans="1:8" ht="12.75">
      <c r="A105" s="36">
        <v>101</v>
      </c>
      <c r="B105" s="38">
        <f>GD_LCD_HS_LNS!B104</f>
        <v>13674</v>
      </c>
      <c r="C105" s="38" t="str">
        <f>GD_LCD_HS_LNS!C104</f>
        <v>Lê Thị Minh Phượng</v>
      </c>
      <c r="D105" s="38" t="str">
        <f>GD_LCD_HS_LNS!D104</f>
        <v>Nhân viên phục vụ hành khách hàng hóa</v>
      </c>
      <c r="E105" s="41">
        <f>VLOOKUP(B105,RPT_LNS_LUONG_CHE_DO!$B$5:$CC$980,52,FALSE)</f>
        <v>7056000</v>
      </c>
      <c r="F105" s="41">
        <f>VLOOKUP(B105,RPT_LNS_LUONG_CHE_DO!$B$5:$CC$980,78,FALSE)</f>
        <v>0</v>
      </c>
      <c r="G105" s="25">
        <f>VLOOKUP(B105,RPT_PHU_CAP_TN!$B$5:$G$916,6,FALSE)</f>
        <v>0</v>
      </c>
      <c r="H105" s="25">
        <f>ROUND(MIN((E105+F105+G105)/100,DM_TI_LE!$F$29/10),0)</f>
        <v>70560</v>
      </c>
    </row>
    <row r="106" spans="1:8" ht="12.75">
      <c r="A106" s="36">
        <v>102</v>
      </c>
      <c r="B106" s="38">
        <f>GD_LCD_HS_LNS!B105</f>
        <v>13675</v>
      </c>
      <c r="C106" s="38" t="str">
        <f>GD_LCD_HS_LNS!C105</f>
        <v>Võ Thị Kiều Oanh</v>
      </c>
      <c r="D106" s="38" t="str">
        <f>GD_LCD_HS_LNS!D105</f>
        <v>Nhân viên phục vụ hành khách hàng hóa</v>
      </c>
      <c r="E106" s="41">
        <f>VLOOKUP(B106,RPT_LNS_LUONG_CHE_DO!$B$5:$CC$980,52,FALSE)</f>
        <v>7200000</v>
      </c>
      <c r="F106" s="41">
        <f>VLOOKUP(B106,RPT_LNS_LUONG_CHE_DO!$B$5:$CC$980,78,FALSE)</f>
        <v>0</v>
      </c>
      <c r="G106" s="25">
        <f>VLOOKUP(B106,RPT_PHU_CAP_TN!$B$5:$G$916,6,FALSE)</f>
        <v>0</v>
      </c>
      <c r="H106" s="25">
        <f>ROUND(MIN((E106+F106+G106)/100,DM_TI_LE!$F$29/10),0)</f>
        <v>72000</v>
      </c>
    </row>
    <row r="107" spans="1:8" ht="12.75">
      <c r="A107" s="36">
        <v>103</v>
      </c>
      <c r="B107" s="38">
        <f>GD_LCD_HS_LNS!B106</f>
        <v>13676</v>
      </c>
      <c r="C107" s="38" t="str">
        <f>GD_LCD_HS_LNS!C106</f>
        <v>Trần Thị Bích Ngọc</v>
      </c>
      <c r="D107" s="38" t="str">
        <f>GD_LCD_HS_LNS!D106</f>
        <v>Nhân viên phục vụ hành khách hàng hóa</v>
      </c>
      <c r="E107" s="41">
        <f>VLOOKUP(B107,RPT_LNS_LUONG_CHE_DO!$B$5:$CC$980,52,FALSE)</f>
        <v>7200000</v>
      </c>
      <c r="F107" s="41">
        <f>VLOOKUP(B107,RPT_LNS_LUONG_CHE_DO!$B$5:$CC$980,78,FALSE)</f>
        <v>0</v>
      </c>
      <c r="G107" s="25">
        <f>VLOOKUP(B107,RPT_PHU_CAP_TN!$B$5:$G$916,6,FALSE)</f>
        <v>0</v>
      </c>
      <c r="H107" s="25">
        <f>ROUND(MIN((E107+F107+G107)/100,DM_TI_LE!$F$29/10),0)</f>
        <v>72000</v>
      </c>
    </row>
    <row r="108" spans="1:8" ht="12.75">
      <c r="A108" s="36">
        <v>104</v>
      </c>
      <c r="B108" s="38">
        <f>GD_LCD_HS_LNS!B107</f>
        <v>10569</v>
      </c>
      <c r="C108" s="38" t="str">
        <f>GD_LCD_HS_LNS!C107</f>
        <v>Đàm Thu Hường</v>
      </c>
      <c r="D108" s="38" t="str">
        <f>GD_LCD_HS_LNS!D107</f>
        <v>NV PVHK</v>
      </c>
      <c r="E108" s="41">
        <f>VLOOKUP(B108,RPT_LNS_LUONG_CHE_DO!$B$5:$CC$980,52,FALSE)</f>
        <v>10678499.999999998</v>
      </c>
      <c r="F108" s="41">
        <f>VLOOKUP(B108,RPT_LNS_LUONG_CHE_DO!$B$5:$CC$980,78,FALSE)</f>
        <v>0</v>
      </c>
      <c r="G108" s="25">
        <f>VLOOKUP(B108,RPT_PHU_CAP_TN!$B$5:$G$916,6,FALSE)</f>
        <v>0</v>
      </c>
      <c r="H108" s="25">
        <f>ROUND(MIN((E108+F108+G108)/100,DM_TI_LE!$F$29/10),0)</f>
        <v>106785</v>
      </c>
    </row>
    <row r="109" spans="1:8" ht="12.75">
      <c r="A109" s="36">
        <v>105</v>
      </c>
      <c r="B109" s="38">
        <f>GD_LCD_HS_LNS!B108</f>
        <v>10571</v>
      </c>
      <c r="C109" s="38" t="str">
        <f>GD_LCD_HS_LNS!C108</f>
        <v>Nguyễn Thị Thùy Dung</v>
      </c>
      <c r="D109" s="38" t="str">
        <f>GD_LCD_HS_LNS!D108</f>
        <v>NV PVHK</v>
      </c>
      <c r="E109" s="41">
        <f>VLOOKUP(B109,RPT_LNS_LUONG_CHE_DO!$B$5:$CC$980,52,FALSE)</f>
        <v>9585000</v>
      </c>
      <c r="F109" s="41">
        <f>VLOOKUP(B109,RPT_LNS_LUONG_CHE_DO!$B$5:$CC$980,78,FALSE)</f>
        <v>0</v>
      </c>
      <c r="G109" s="25">
        <f>VLOOKUP(B109,RPT_PHU_CAP_TN!$B$5:$G$916,6,FALSE)</f>
        <v>155000</v>
      </c>
      <c r="H109" s="25">
        <f>ROUND(MIN((E109+F109+G109)/100,DM_TI_LE!$F$29/10),0)</f>
        <v>97400</v>
      </c>
    </row>
    <row r="110" spans="1:8" ht="12.75">
      <c r="A110" s="36">
        <v>106</v>
      </c>
      <c r="B110" s="38">
        <f>GD_LCD_HS_LNS!B109</f>
        <v>10578</v>
      </c>
      <c r="C110" s="38" t="str">
        <f>GD_LCD_HS_LNS!C109</f>
        <v>Bùi Việt Quang</v>
      </c>
      <c r="D110" s="38" t="str">
        <f>GD_LCD_HS_LNS!D109</f>
        <v>NV PVHK</v>
      </c>
      <c r="E110" s="41">
        <f>VLOOKUP(B110,RPT_LNS_LUONG_CHE_DO!$B$5:$CC$980,52,FALSE)</f>
        <v>9044999.9999999981</v>
      </c>
      <c r="F110" s="41">
        <f>VLOOKUP(B110,RPT_LNS_LUONG_CHE_DO!$B$5:$CC$980,78,FALSE)</f>
        <v>0</v>
      </c>
      <c r="G110" s="25">
        <f>VLOOKUP(B110,RPT_PHU_CAP_TN!$B$5:$G$916,6,FALSE)</f>
        <v>0</v>
      </c>
      <c r="H110" s="25">
        <f>ROUND(MIN((E110+F110+G110)/100,DM_TI_LE!$F$29/10),0)</f>
        <v>90450</v>
      </c>
    </row>
    <row r="111" spans="1:8" ht="12.75">
      <c r="A111" s="36">
        <v>107</v>
      </c>
      <c r="B111" s="38">
        <f>GD_LCD_HS_LNS!B110</f>
        <v>10589</v>
      </c>
      <c r="C111" s="38" t="str">
        <f>GD_LCD_HS_LNS!C110</f>
        <v>Phạm Thị Ba</v>
      </c>
      <c r="D111" s="38" t="str">
        <f>GD_LCD_HS_LNS!D110</f>
        <v>NV PVHK</v>
      </c>
      <c r="E111" s="41">
        <f>VLOOKUP(B111,RPT_LNS_LUONG_CHE_DO!$B$5:$CC$980,52,FALSE)</f>
        <v>9024750</v>
      </c>
      <c r="F111" s="41">
        <f>VLOOKUP(B111,RPT_LNS_LUONG_CHE_DO!$B$5:$CC$980,78,FALSE)</f>
        <v>0</v>
      </c>
      <c r="G111" s="25">
        <f>VLOOKUP(B111,RPT_PHU_CAP_TN!$B$5:$G$916,6,FALSE)</f>
        <v>0</v>
      </c>
      <c r="H111" s="25">
        <f>ROUND(MIN((E111+F111+G111)/100,DM_TI_LE!$F$29/10),0)</f>
        <v>90248</v>
      </c>
    </row>
    <row r="112" spans="1:8" ht="12.75">
      <c r="A112" s="36">
        <v>108</v>
      </c>
      <c r="B112" s="38">
        <f>GD_LCD_HS_LNS!B111</f>
        <v>10591</v>
      </c>
      <c r="C112" s="38" t="str">
        <f>GD_LCD_HS_LNS!C111</f>
        <v>Vũ Phương Thanh</v>
      </c>
      <c r="D112" s="38" t="str">
        <f>GD_LCD_HS_LNS!D111</f>
        <v>NV PVHK</v>
      </c>
      <c r="E112" s="41">
        <f>VLOOKUP(B112,RPT_LNS_LUONG_CHE_DO!$B$5:$CC$980,52,FALSE)</f>
        <v>8165249.9999999991</v>
      </c>
      <c r="F112" s="41">
        <f>VLOOKUP(B112,RPT_LNS_LUONG_CHE_DO!$B$5:$CC$980,78,FALSE)</f>
        <v>0</v>
      </c>
      <c r="G112" s="25">
        <f>VLOOKUP(B112,RPT_PHU_CAP_TN!$B$5:$G$916,6,FALSE)</f>
        <v>155000</v>
      </c>
      <c r="H112" s="25">
        <f>ROUND(MIN((E112+F112+G112)/100,DM_TI_LE!$F$29/10),0)</f>
        <v>83203</v>
      </c>
    </row>
    <row r="113" spans="1:8" ht="12.75">
      <c r="A113" s="36">
        <v>109</v>
      </c>
      <c r="B113" s="38">
        <f>GD_LCD_HS_LNS!B112</f>
        <v>10596</v>
      </c>
      <c r="C113" s="38" t="str">
        <f>GD_LCD_HS_LNS!C112</f>
        <v>Phạm Thị Ánh Hồng</v>
      </c>
      <c r="D113" s="38" t="str">
        <f>GD_LCD_HS_LNS!D112</f>
        <v>NV PVHK</v>
      </c>
      <c r="E113" s="41">
        <f>VLOOKUP(B113,RPT_LNS_LUONG_CHE_DO!$B$5:$CC$980,52,FALSE)</f>
        <v>8100000</v>
      </c>
      <c r="F113" s="41">
        <f>VLOOKUP(B113,RPT_LNS_LUONG_CHE_DO!$B$5:$CC$980,78,FALSE)</f>
        <v>0</v>
      </c>
      <c r="G113" s="25">
        <f>VLOOKUP(B113,RPT_PHU_CAP_TN!$B$5:$G$916,6,FALSE)</f>
        <v>155000</v>
      </c>
      <c r="H113" s="25">
        <f>ROUND(MIN((E113+F113+G113)/100,DM_TI_LE!$F$29/10),0)</f>
        <v>82550</v>
      </c>
    </row>
    <row r="114" spans="1:8" ht="12.75">
      <c r="A114" s="36">
        <v>110</v>
      </c>
      <c r="B114" s="38">
        <f>GD_LCD_HS_LNS!B113</f>
        <v>10597</v>
      </c>
      <c r="C114" s="38" t="str">
        <f>GD_LCD_HS_LNS!C113</f>
        <v>Nguyễn Thị Thu Sang</v>
      </c>
      <c r="D114" s="38" t="str">
        <f>GD_LCD_HS_LNS!D113</f>
        <v>NV PVHK</v>
      </c>
      <c r="E114" s="41">
        <f>VLOOKUP(B114,RPT_LNS_LUONG_CHE_DO!$B$5:$CC$980,52,FALSE)</f>
        <v>4673076.9230769221</v>
      </c>
      <c r="F114" s="41">
        <f>VLOOKUP(B114,RPT_LNS_LUONG_CHE_DO!$B$5:$CC$980,78,FALSE)</f>
        <v>0</v>
      </c>
      <c r="G114" s="25">
        <f>VLOOKUP(B114,RPT_PHU_CAP_TN!$B$5:$G$916,6,FALSE)</f>
        <v>0</v>
      </c>
      <c r="H114" s="25">
        <f>ROUND(MIN((E114+F114+G114)/100,DM_TI_LE!$F$29/10),0)</f>
        <v>46731</v>
      </c>
    </row>
    <row r="115" spans="1:8" ht="12.75">
      <c r="A115" s="36">
        <v>111</v>
      </c>
      <c r="B115" s="38">
        <f>GD_LCD_HS_LNS!B114</f>
        <v>10598</v>
      </c>
      <c r="C115" s="38" t="str">
        <f>GD_LCD_HS_LNS!C114</f>
        <v>Nguyễn Ngọc Quân</v>
      </c>
      <c r="D115" s="38" t="str">
        <f>GD_LCD_HS_LNS!D114</f>
        <v>Phó đội trưởng</v>
      </c>
      <c r="E115" s="41">
        <f>VLOOKUP(B115,RPT_LNS_LUONG_CHE_DO!$B$5:$CC$980,52,FALSE)</f>
        <v>13979250</v>
      </c>
      <c r="F115" s="41">
        <f>VLOOKUP(B115,RPT_LNS_LUONG_CHE_DO!$B$5:$CC$980,78,FALSE)</f>
        <v>0</v>
      </c>
      <c r="G115" s="25">
        <f>VLOOKUP(B115,RPT_PHU_CAP_TN!$B$5:$G$916,6,FALSE)</f>
        <v>0</v>
      </c>
      <c r="H115" s="25">
        <f>ROUND(MIN((E115+F115+G115)/100,DM_TI_LE!$F$29/10),0)</f>
        <v>115000</v>
      </c>
    </row>
    <row r="116" spans="1:8" ht="12.75">
      <c r="A116" s="36">
        <v>112</v>
      </c>
      <c r="B116" s="38">
        <f>GD_LCD_HS_LNS!B115</f>
        <v>10602</v>
      </c>
      <c r="C116" s="38" t="str">
        <f>GD_LCD_HS_LNS!C115</f>
        <v>Nguyễn Thị Thu Trang</v>
      </c>
      <c r="D116" s="38" t="str">
        <f>GD_LCD_HS_LNS!D115</f>
        <v>NV PVHK</v>
      </c>
      <c r="E116" s="41">
        <f>VLOOKUP(B116,RPT_LNS_LUONG_CHE_DO!$B$5:$CC$980,52,FALSE)</f>
        <v>8505000</v>
      </c>
      <c r="F116" s="41">
        <f>VLOOKUP(B116,RPT_LNS_LUONG_CHE_DO!$B$5:$CC$980,78,FALSE)</f>
        <v>0</v>
      </c>
      <c r="G116" s="25">
        <f>VLOOKUP(B116,RPT_PHU_CAP_TN!$B$5:$G$916,6,FALSE)</f>
        <v>155000</v>
      </c>
      <c r="H116" s="25">
        <f>ROUND(MIN((E116+F116+G116)/100,DM_TI_LE!$F$29/10),0)</f>
        <v>86600</v>
      </c>
    </row>
    <row r="117" spans="1:8" ht="12.75">
      <c r="A117" s="36">
        <v>113</v>
      </c>
      <c r="B117" s="38">
        <f>GD_LCD_HS_LNS!B116</f>
        <v>10603</v>
      </c>
      <c r="C117" s="38" t="str">
        <f>GD_LCD_HS_LNS!C116</f>
        <v>Nguyễn Thị Vân Anh</v>
      </c>
      <c r="D117" s="38" t="str">
        <f>GD_LCD_HS_LNS!D116</f>
        <v>NV PVHK</v>
      </c>
      <c r="E117" s="41">
        <f>VLOOKUP(B117,RPT_LNS_LUONG_CHE_DO!$B$5:$CC$980,52,FALSE)</f>
        <v>7200000</v>
      </c>
      <c r="F117" s="41">
        <f>VLOOKUP(B117,RPT_LNS_LUONG_CHE_DO!$B$5:$CC$980,78,FALSE)</f>
        <v>0</v>
      </c>
      <c r="G117" s="25">
        <f>VLOOKUP(B117,RPT_PHU_CAP_TN!$B$5:$G$916,6,FALSE)</f>
        <v>0</v>
      </c>
      <c r="H117" s="25">
        <f>ROUND(MIN((E117+F117+G117)/100,DM_TI_LE!$F$29/10),0)</f>
        <v>72000</v>
      </c>
    </row>
    <row r="118" spans="1:8" ht="12.75">
      <c r="A118" s="36">
        <v>114</v>
      </c>
      <c r="B118" s="38">
        <f>GD_LCD_HS_LNS!B117</f>
        <v>10618</v>
      </c>
      <c r="C118" s="38" t="str">
        <f>GD_LCD_HS_LNS!C117</f>
        <v>Nguyễn Thị Hằng</v>
      </c>
      <c r="D118" s="38" t="str">
        <f>GD_LCD_HS_LNS!D117</f>
        <v>NV PVHK</v>
      </c>
      <c r="E118" s="41">
        <f>VLOOKUP(B118,RPT_LNS_LUONG_CHE_DO!$B$5:$CC$980,52,FALSE)</f>
        <v>3649569.2307692305</v>
      </c>
      <c r="F118" s="41">
        <f>VLOOKUP(B118,RPT_LNS_LUONG_CHE_DO!$B$5:$CC$980,78,FALSE)</f>
        <v>0</v>
      </c>
      <c r="G118" s="25">
        <f>VLOOKUP(B118,RPT_PHU_CAP_TN!$B$5:$G$916,6,FALSE)</f>
        <v>0</v>
      </c>
      <c r="H118" s="25">
        <f>ROUND(MIN((E118+F118+G118)/100,DM_TI_LE!$F$29/10),0)</f>
        <v>36496</v>
      </c>
    </row>
    <row r="119" spans="1:8" ht="12.75">
      <c r="A119" s="36">
        <v>115</v>
      </c>
      <c r="B119" s="38">
        <f>GD_LCD_HS_LNS!B118</f>
        <v>10619</v>
      </c>
      <c r="C119" s="38" t="str">
        <f>GD_LCD_HS_LNS!C118</f>
        <v>Phạm Thị Thu Hương</v>
      </c>
      <c r="D119" s="38" t="str">
        <f>GD_LCD_HS_LNS!D118</f>
        <v>NV PVHK</v>
      </c>
      <c r="E119" s="41">
        <f>VLOOKUP(B119,RPT_LNS_LUONG_CHE_DO!$B$5:$CC$980,52,FALSE)</f>
        <v>9044999.9999999981</v>
      </c>
      <c r="F119" s="41">
        <f>VLOOKUP(B119,RPT_LNS_LUONG_CHE_DO!$B$5:$CC$980,78,FALSE)</f>
        <v>0</v>
      </c>
      <c r="G119" s="25">
        <f>VLOOKUP(B119,RPT_PHU_CAP_TN!$B$5:$G$916,6,FALSE)</f>
        <v>155000</v>
      </c>
      <c r="H119" s="25">
        <f>ROUND(MIN((E119+F119+G119)/100,DM_TI_LE!$F$29/10),0)</f>
        <v>92000</v>
      </c>
    </row>
    <row r="120" spans="1:8" ht="12.75">
      <c r="A120" s="36">
        <v>116</v>
      </c>
      <c r="B120" s="38">
        <f>GD_LCD_HS_LNS!B119</f>
        <v>10620</v>
      </c>
      <c r="C120" s="38" t="str">
        <f>GD_LCD_HS_LNS!C119</f>
        <v>Trần Thị Thu</v>
      </c>
      <c r="D120" s="38" t="str">
        <f>GD_LCD_HS_LNS!D119</f>
        <v>NV PVHK</v>
      </c>
      <c r="E120" s="41">
        <f>VLOOKUP(B120,RPT_LNS_LUONG_CHE_DO!$B$5:$CC$980,52,FALSE)</f>
        <v>765000</v>
      </c>
      <c r="F120" s="41">
        <f>VLOOKUP(B120,RPT_LNS_LUONG_CHE_DO!$B$5:$CC$980,78,FALSE)</f>
        <v>0</v>
      </c>
      <c r="G120" s="25">
        <f>VLOOKUP(B120,RPT_PHU_CAP_TN!$B$5:$G$916,6,FALSE)</f>
        <v>0</v>
      </c>
      <c r="H120" s="25">
        <f>ROUND(MIN((E120+F120+G120)/100,DM_TI_LE!$F$29/10),0)</f>
        <v>7650</v>
      </c>
    </row>
    <row r="121" spans="1:8" ht="12.75">
      <c r="A121" s="36">
        <v>117</v>
      </c>
      <c r="B121" s="38">
        <f>GD_LCD_HS_LNS!B120</f>
        <v>10621</v>
      </c>
      <c r="C121" s="38" t="str">
        <f>GD_LCD_HS_LNS!C120</f>
        <v>Hoàng Anh Trang</v>
      </c>
      <c r="D121" s="38" t="str">
        <f>GD_LCD_HS_LNS!D120</f>
        <v>NV PVHK</v>
      </c>
      <c r="E121" s="41">
        <f>VLOOKUP(B121,RPT_LNS_LUONG_CHE_DO!$B$5:$CC$980,52,FALSE)</f>
        <v>7650000</v>
      </c>
      <c r="F121" s="41">
        <f>VLOOKUP(B121,RPT_LNS_LUONG_CHE_DO!$B$5:$CC$980,78,FALSE)</f>
        <v>0</v>
      </c>
      <c r="G121" s="25">
        <f>VLOOKUP(B121,RPT_PHU_CAP_TN!$B$5:$G$916,6,FALSE)</f>
        <v>0</v>
      </c>
      <c r="H121" s="25">
        <f>ROUND(MIN((E121+F121+G121)/100,DM_TI_LE!$F$29/10),0)</f>
        <v>76500</v>
      </c>
    </row>
    <row r="122" spans="1:8" ht="12.75">
      <c r="A122" s="36">
        <v>118</v>
      </c>
      <c r="B122" s="38">
        <f>GD_LCD_HS_LNS!B121</f>
        <v>11111</v>
      </c>
      <c r="C122" s="38" t="str">
        <f>GD_LCD_HS_LNS!C121</f>
        <v>Phạm Kim Hoàn</v>
      </c>
      <c r="D122" s="38" t="str">
        <f>GD_LCD_HS_LNS!D121</f>
        <v>NV PVHK</v>
      </c>
      <c r="E122" s="41">
        <f>VLOOKUP(B122,RPT_LNS_LUONG_CHE_DO!$B$5:$CC$980,52,FALSE)</f>
        <v>7200000</v>
      </c>
      <c r="F122" s="41">
        <f>VLOOKUP(B122,RPT_LNS_LUONG_CHE_DO!$B$5:$CC$980,78,FALSE)</f>
        <v>0</v>
      </c>
      <c r="G122" s="25">
        <f>VLOOKUP(B122,RPT_PHU_CAP_TN!$B$5:$G$916,6,FALSE)</f>
        <v>0</v>
      </c>
      <c r="H122" s="25">
        <f>ROUND(MIN((E122+F122+G122)/100,DM_TI_LE!$F$29/10),0)</f>
        <v>72000</v>
      </c>
    </row>
    <row r="123" spans="1:8" ht="12.75">
      <c r="A123" s="36">
        <v>119</v>
      </c>
      <c r="B123" s="38">
        <f>GD_LCD_HS_LNS!B122</f>
        <v>11116</v>
      </c>
      <c r="C123" s="38" t="str">
        <f>GD_LCD_HS_LNS!C122</f>
        <v>Đỗ Thanh Bình</v>
      </c>
      <c r="D123" s="38" t="str">
        <f>GD_LCD_HS_LNS!D122</f>
        <v>NV PVHK</v>
      </c>
      <c r="E123" s="41">
        <f>VLOOKUP(B123,RPT_LNS_LUONG_CHE_DO!$B$5:$CC$980,52,FALSE)</f>
        <v>6885000</v>
      </c>
      <c r="F123" s="41">
        <f>VLOOKUP(B123,RPT_LNS_LUONG_CHE_DO!$B$5:$CC$980,78,FALSE)</f>
        <v>0</v>
      </c>
      <c r="G123" s="25">
        <f>VLOOKUP(B123,RPT_PHU_CAP_TN!$B$5:$G$916,6,FALSE)</f>
        <v>0</v>
      </c>
      <c r="H123" s="25">
        <f>ROUND(MIN((E123+F123+G123)/100,DM_TI_LE!$F$29/10),0)</f>
        <v>68850</v>
      </c>
    </row>
    <row r="124" spans="1:8" ht="12.75">
      <c r="A124" s="36">
        <v>120</v>
      </c>
      <c r="B124" s="38">
        <f>GD_LCD_HS_LNS!B123</f>
        <v>11119</v>
      </c>
      <c r="C124" s="38" t="str">
        <f>GD_LCD_HS_LNS!C123</f>
        <v>Nguyễn Hương Quỳnh</v>
      </c>
      <c r="D124" s="38" t="str">
        <f>GD_LCD_HS_LNS!D123</f>
        <v>NV PVHK</v>
      </c>
      <c r="E124" s="41">
        <f>VLOOKUP(B124,RPT_LNS_LUONG_CHE_DO!$B$5:$CC$980,52,FALSE)</f>
        <v>8100000</v>
      </c>
      <c r="F124" s="41">
        <f>VLOOKUP(B124,RPT_LNS_LUONG_CHE_DO!$B$5:$CC$980,78,FALSE)</f>
        <v>0</v>
      </c>
      <c r="G124" s="25">
        <f>VLOOKUP(B124,RPT_PHU_CAP_TN!$B$5:$G$916,6,FALSE)</f>
        <v>0</v>
      </c>
      <c r="H124" s="25">
        <f>ROUND(MIN((E124+F124+G124)/100,DM_TI_LE!$F$29/10),0)</f>
        <v>81000</v>
      </c>
    </row>
    <row r="125" spans="1:8" ht="12.75">
      <c r="A125" s="36">
        <v>121</v>
      </c>
      <c r="B125" s="38">
        <f>GD_LCD_HS_LNS!B124</f>
        <v>11123</v>
      </c>
      <c r="C125" s="38" t="str">
        <f>GD_LCD_HS_LNS!C124</f>
        <v>Bùi Thị Bảo Ngọc</v>
      </c>
      <c r="D125" s="38" t="str">
        <f>GD_LCD_HS_LNS!D124</f>
        <v>NV PVHK</v>
      </c>
      <c r="E125" s="41">
        <f>VLOOKUP(B125,RPT_LNS_LUONG_CHE_DO!$B$5:$CC$980,52,FALSE)</f>
        <v>6336000.0000000009</v>
      </c>
      <c r="F125" s="41">
        <f>VLOOKUP(B125,RPT_LNS_LUONG_CHE_DO!$B$5:$CC$980,78,FALSE)</f>
        <v>0</v>
      </c>
      <c r="G125" s="25">
        <f>VLOOKUP(B125,RPT_PHU_CAP_TN!$B$5:$G$916,6,FALSE)</f>
        <v>0</v>
      </c>
      <c r="H125" s="25">
        <f>ROUND(MIN((E125+F125+G125)/100,DM_TI_LE!$F$29/10),0)</f>
        <v>63360</v>
      </c>
    </row>
    <row r="126" spans="1:8" ht="12.75">
      <c r="A126" s="36">
        <v>122</v>
      </c>
      <c r="B126" s="38">
        <f>GD_LCD_HS_LNS!B125</f>
        <v>11764</v>
      </c>
      <c r="C126" s="38" t="str">
        <f>GD_LCD_HS_LNS!C125</f>
        <v>Nguyễn Thu Huyền</v>
      </c>
      <c r="D126" s="38" t="str">
        <f>GD_LCD_HS_LNS!D125</f>
        <v>NV PVHK</v>
      </c>
      <c r="E126" s="41">
        <f>VLOOKUP(B126,RPT_LNS_LUONG_CHE_DO!$B$5:$CC$980,52,FALSE)</f>
        <v>720000.00000000012</v>
      </c>
      <c r="F126" s="41">
        <f>VLOOKUP(B126,RPT_LNS_LUONG_CHE_DO!$B$5:$CC$980,78,FALSE)</f>
        <v>0</v>
      </c>
      <c r="G126" s="25">
        <f>VLOOKUP(B126,RPT_PHU_CAP_TN!$B$5:$G$916,6,FALSE)</f>
        <v>0</v>
      </c>
      <c r="H126" s="25">
        <f>ROUND(MIN((E126+F126+G126)/100,DM_TI_LE!$F$29/10),0)</f>
        <v>7200</v>
      </c>
    </row>
    <row r="127" spans="1:8" ht="12.75">
      <c r="A127" s="36">
        <v>123</v>
      </c>
      <c r="B127" s="38">
        <f>GD_LCD_HS_LNS!B126</f>
        <v>12281</v>
      </c>
      <c r="C127" s="38" t="str">
        <f>GD_LCD_HS_LNS!C126</f>
        <v>Nguyễn Minh Phương</v>
      </c>
      <c r="D127" s="38" t="str">
        <f>GD_LCD_HS_LNS!D126</f>
        <v>NV PVHK</v>
      </c>
      <c r="E127" s="41">
        <f>VLOOKUP(B127,RPT_LNS_LUONG_CHE_DO!$B$5:$CC$980,52,FALSE)</f>
        <v>720000.00000000012</v>
      </c>
      <c r="F127" s="41">
        <f>VLOOKUP(B127,RPT_LNS_LUONG_CHE_DO!$B$5:$CC$980,78,FALSE)</f>
        <v>0</v>
      </c>
      <c r="G127" s="25">
        <f>VLOOKUP(B127,RPT_PHU_CAP_TN!$B$5:$G$916,6,FALSE)</f>
        <v>0</v>
      </c>
      <c r="H127" s="25">
        <f>ROUND(MIN((E127+F127+G127)/100,DM_TI_LE!$F$29/10),0)</f>
        <v>7200</v>
      </c>
    </row>
    <row r="128" spans="1:8" ht="12.75">
      <c r="A128" s="36">
        <v>124</v>
      </c>
      <c r="B128" s="38">
        <f>GD_LCD_HS_LNS!B127</f>
        <v>13097</v>
      </c>
      <c r="C128" s="38" t="str">
        <f>GD_LCD_HS_LNS!C127</f>
        <v>Nguyễn Thu Quỳnh</v>
      </c>
      <c r="D128" s="38" t="str">
        <f>GD_LCD_HS_LNS!D127</f>
        <v>NV PVHK</v>
      </c>
      <c r="E128" s="41">
        <f>VLOOKUP(B128,RPT_LNS_LUONG_CHE_DO!$B$5:$CC$980,52,FALSE)</f>
        <v>7200000</v>
      </c>
      <c r="F128" s="41">
        <f>VLOOKUP(B128,RPT_LNS_LUONG_CHE_DO!$B$5:$CC$980,78,FALSE)</f>
        <v>0</v>
      </c>
      <c r="G128" s="25">
        <f>VLOOKUP(B128,RPT_PHU_CAP_TN!$B$5:$G$916,6,FALSE)</f>
        <v>0</v>
      </c>
      <c r="H128" s="25">
        <f>ROUND(MIN((E128+F128+G128)/100,DM_TI_LE!$F$29/10),0)</f>
        <v>72000</v>
      </c>
    </row>
    <row r="129" spans="1:8" ht="12.75">
      <c r="A129" s="36">
        <v>125</v>
      </c>
      <c r="B129" s="38">
        <f>GD_LCD_HS_LNS!B128</f>
        <v>13101</v>
      </c>
      <c r="C129" s="38" t="str">
        <f>GD_LCD_HS_LNS!C128</f>
        <v>Trần Thị Huệ</v>
      </c>
      <c r="D129" s="38" t="str">
        <f>GD_LCD_HS_LNS!D128</f>
        <v>NV PVHK</v>
      </c>
      <c r="E129" s="41">
        <f>VLOOKUP(B129,RPT_LNS_LUONG_CHE_DO!$B$5:$CC$980,52,FALSE)</f>
        <v>7200000</v>
      </c>
      <c r="F129" s="41">
        <f>VLOOKUP(B129,RPT_LNS_LUONG_CHE_DO!$B$5:$CC$980,78,FALSE)</f>
        <v>0</v>
      </c>
      <c r="G129" s="25">
        <f>VLOOKUP(B129,RPT_PHU_CAP_TN!$B$5:$G$916,6,FALSE)</f>
        <v>0</v>
      </c>
      <c r="H129" s="25">
        <f>ROUND(MIN((E129+F129+G129)/100,DM_TI_LE!$F$29/10),0)</f>
        <v>72000</v>
      </c>
    </row>
    <row r="130" spans="1:8" ht="12.75">
      <c r="A130" s="36">
        <v>126</v>
      </c>
      <c r="B130" s="38">
        <f>GD_LCD_HS_LNS!B129</f>
        <v>13532</v>
      </c>
      <c r="C130" s="38" t="str">
        <f>GD_LCD_HS_LNS!C129</f>
        <v>Nguyễn Tuấn Cường</v>
      </c>
      <c r="D130" s="38" t="str">
        <f>GD_LCD_HS_LNS!D129</f>
        <v>NV PVHK</v>
      </c>
      <c r="E130" s="41">
        <f>VLOOKUP(B130,RPT_LNS_LUONG_CHE_DO!$B$5:$CC$980,52,FALSE)</f>
        <v>7200000</v>
      </c>
      <c r="F130" s="41">
        <f>VLOOKUP(B130,RPT_LNS_LUONG_CHE_DO!$B$5:$CC$980,78,FALSE)</f>
        <v>0</v>
      </c>
      <c r="G130" s="25">
        <f>VLOOKUP(B130,RPT_PHU_CAP_TN!$B$5:$G$916,6,FALSE)</f>
        <v>0</v>
      </c>
      <c r="H130" s="25">
        <f>ROUND(MIN((E130+F130+G130)/100,DM_TI_LE!$F$29/10),0)</f>
        <v>72000</v>
      </c>
    </row>
    <row r="131" spans="1:8" ht="12.75">
      <c r="A131" s="36">
        <v>127</v>
      </c>
      <c r="B131" s="38">
        <f>GD_LCD_HS_LNS!B130</f>
        <v>11357</v>
      </c>
      <c r="C131" s="38" t="str">
        <f>GD_LCD_HS_LNS!C130</f>
        <v>Nguyễn Việt Dũng</v>
      </c>
      <c r="D131" s="38" t="str">
        <f>GD_LCD_HS_LNS!D130</f>
        <v>NV PVHK</v>
      </c>
      <c r="E131" s="41">
        <f>VLOOKUP(B131,RPT_LNS_LUONG_CHE_DO!$B$5:$CC$980,52,FALSE)</f>
        <v>7850769.230769231</v>
      </c>
      <c r="F131" s="41">
        <f>VLOOKUP(B131,RPT_LNS_LUONG_CHE_DO!$B$5:$CC$980,78,FALSE)</f>
        <v>0</v>
      </c>
      <c r="G131" s="25">
        <f>VLOOKUP(B131,RPT_PHU_CAP_TN!$B$5:$G$916,6,FALSE)</f>
        <v>0</v>
      </c>
      <c r="H131" s="25">
        <f>ROUND(MIN((E131+F131+G131)/100,DM_TI_LE!$F$29/10),0)</f>
        <v>78508</v>
      </c>
    </row>
    <row r="132" spans="1:8" ht="12.75">
      <c r="A132" s="36">
        <v>128</v>
      </c>
      <c r="B132" s="38">
        <f>GD_LCD_HS_LNS!B131</f>
        <v>201501</v>
      </c>
      <c r="C132" s="38" t="str">
        <f>GD_LCD_HS_LNS!C131</f>
        <v>Nguyễn Mỹ Hạnh</v>
      </c>
      <c r="D132" s="38" t="str">
        <f>GD_LCD_HS_LNS!D131</f>
        <v>NV PVHK</v>
      </c>
      <c r="E132" s="41">
        <f>VLOOKUP(B132,RPT_LNS_LUONG_CHE_DO!$B$5:$CC$980,52,FALSE)</f>
        <v>3876923.076923077</v>
      </c>
      <c r="F132" s="41">
        <f>VLOOKUP(B132,RPT_LNS_LUONG_CHE_DO!$B$5:$CC$980,78,FALSE)</f>
        <v>0</v>
      </c>
      <c r="G132" s="25">
        <f>VLOOKUP(B132,RPT_PHU_CAP_TN!$B$5:$G$916,6,FALSE)</f>
        <v>0</v>
      </c>
      <c r="H132" s="25">
        <f>ROUND(MIN((E132+F132+G132)/100,DM_TI_LE!$F$29/10),0)</f>
        <v>38769</v>
      </c>
    </row>
    <row r="133" spans="1:8" ht="12.75">
      <c r="A133" s="36">
        <v>129</v>
      </c>
      <c r="B133" s="38">
        <f>GD_LCD_HS_LNS!B132</f>
        <v>10632</v>
      </c>
      <c r="C133" s="38" t="str">
        <f>GD_LCD_HS_LNS!C132</f>
        <v>Trần Thanh Hiếu</v>
      </c>
      <c r="D133" s="38" t="str">
        <f>GD_LCD_HS_LNS!D132</f>
        <v>Đội phó</v>
      </c>
      <c r="E133" s="41">
        <f>VLOOKUP(B133,RPT_LNS_LUONG_CHE_DO!$B$5:$CC$980,52,FALSE)</f>
        <v>17955000</v>
      </c>
      <c r="F133" s="41">
        <f>VLOOKUP(B133,RPT_LNS_LUONG_CHE_DO!$B$5:$CC$980,78,FALSE)</f>
        <v>0</v>
      </c>
      <c r="G133" s="25">
        <f>VLOOKUP(B133,RPT_PHU_CAP_TN!$B$5:$G$916,6,FALSE)</f>
        <v>0</v>
      </c>
      <c r="H133" s="25">
        <f>ROUND(MIN((E133+F133+G133)/100,DM_TI_LE!$F$29/10),0)</f>
        <v>115000</v>
      </c>
    </row>
    <row r="134" spans="1:8" ht="12.75">
      <c r="A134" s="36">
        <v>130</v>
      </c>
      <c r="B134" s="38">
        <f>GD_LCD_HS_LNS!B133</f>
        <v>12557</v>
      </c>
      <c r="C134" s="38" t="str">
        <f>GD_LCD_HS_LNS!C133</f>
        <v>Nguyễn Thị Lan</v>
      </c>
      <c r="D134" s="38" t="str">
        <f>GD_LCD_HS_LNS!D133</f>
        <v>Nhân viên phục vụ hành khách hàng hóa</v>
      </c>
      <c r="E134" s="41">
        <f>VLOOKUP(B134,RPT_LNS_LUONG_CHE_DO!$B$5:$CC$980,52,FALSE)</f>
        <v>7200000</v>
      </c>
      <c r="F134" s="41">
        <f>VLOOKUP(B134,RPT_LNS_LUONG_CHE_DO!$B$5:$CC$980,78,FALSE)</f>
        <v>0</v>
      </c>
      <c r="G134" s="25">
        <f>VLOOKUP(B134,RPT_PHU_CAP_TN!$B$5:$G$916,6,FALSE)</f>
        <v>0</v>
      </c>
      <c r="H134" s="25">
        <f>ROUND(MIN((E134+F134+G134)/100,DM_TI_LE!$F$29/10),0)</f>
        <v>72000</v>
      </c>
    </row>
    <row r="135" spans="1:8" ht="12.75">
      <c r="A135" s="36">
        <v>131</v>
      </c>
      <c r="B135" s="38">
        <f>GD_LCD_HS_LNS!B134</f>
        <v>12559</v>
      </c>
      <c r="C135" s="38" t="str">
        <f>GD_LCD_HS_LNS!C134</f>
        <v>Phạm Thị Mai Giang</v>
      </c>
      <c r="D135" s="38" t="str">
        <f>GD_LCD_HS_LNS!D134</f>
        <v>Nhân viên phục vụ hành khách hàng hóa</v>
      </c>
      <c r="E135" s="41">
        <f>VLOOKUP(B135,RPT_LNS_LUONG_CHE_DO!$B$5:$CC$980,52,FALSE)</f>
        <v>7200000</v>
      </c>
      <c r="F135" s="41">
        <f>VLOOKUP(B135,RPT_LNS_LUONG_CHE_DO!$B$5:$CC$980,78,FALSE)</f>
        <v>0</v>
      </c>
      <c r="G135" s="25">
        <f>VLOOKUP(B135,RPT_PHU_CAP_TN!$B$5:$G$916,6,FALSE)</f>
        <v>0</v>
      </c>
      <c r="H135" s="25">
        <f>ROUND(MIN((E135+F135+G135)/100,DM_TI_LE!$F$29/10),0)</f>
        <v>72000</v>
      </c>
    </row>
    <row r="136" spans="1:8" ht="12.75">
      <c r="A136" s="36">
        <v>132</v>
      </c>
      <c r="B136" s="38">
        <f>GD_LCD_HS_LNS!B135</f>
        <v>12562</v>
      </c>
      <c r="C136" s="38" t="str">
        <f>GD_LCD_HS_LNS!C135</f>
        <v>Đỗ Thị Thu Trang</v>
      </c>
      <c r="D136" s="38" t="str">
        <f>GD_LCD_HS_LNS!D135</f>
        <v>Nhân viên phục vụ hành khách hàng hóa</v>
      </c>
      <c r="E136" s="41">
        <f>VLOOKUP(B136,RPT_LNS_LUONG_CHE_DO!$B$5:$CC$980,52,FALSE)</f>
        <v>1719692.3076923075</v>
      </c>
      <c r="F136" s="41">
        <f>VLOOKUP(B136,RPT_LNS_LUONG_CHE_DO!$B$5:$CC$980,78,FALSE)</f>
        <v>0</v>
      </c>
      <c r="G136" s="25">
        <f>VLOOKUP(B136,RPT_PHU_CAP_TN!$B$5:$G$916,6,FALSE)</f>
        <v>0</v>
      </c>
      <c r="H136" s="25">
        <f>ROUND(MIN((E136+F136+G136)/100,DM_TI_LE!$F$29/10),0)</f>
        <v>17197</v>
      </c>
    </row>
    <row r="137" spans="1:8" ht="12.75">
      <c r="A137" s="36">
        <v>133</v>
      </c>
      <c r="B137" s="38">
        <f>GD_LCD_HS_LNS!B136</f>
        <v>12563</v>
      </c>
      <c r="C137" s="38" t="str">
        <f>GD_LCD_HS_LNS!C136</f>
        <v>Trịnh Khánh Linh</v>
      </c>
      <c r="D137" s="38" t="str">
        <f>GD_LCD_HS_LNS!D136</f>
        <v>Nhân viên phục vụ hành khách hàng hóa</v>
      </c>
      <c r="E137" s="41">
        <f>VLOOKUP(B137,RPT_LNS_LUONG_CHE_DO!$B$5:$CC$980,52,FALSE)</f>
        <v>7200000</v>
      </c>
      <c r="F137" s="41">
        <f>VLOOKUP(B137,RPT_LNS_LUONG_CHE_DO!$B$5:$CC$980,78,FALSE)</f>
        <v>0</v>
      </c>
      <c r="G137" s="25">
        <f>VLOOKUP(B137,RPT_PHU_CAP_TN!$B$5:$G$916,6,FALSE)</f>
        <v>0</v>
      </c>
      <c r="H137" s="25">
        <f>ROUND(MIN((E137+F137+G137)/100,DM_TI_LE!$F$29/10),0)</f>
        <v>72000</v>
      </c>
    </row>
    <row r="138" spans="1:8" ht="12.75">
      <c r="A138" s="36">
        <v>134</v>
      </c>
      <c r="B138" s="38">
        <f>GD_LCD_HS_LNS!B137</f>
        <v>12567</v>
      </c>
      <c r="C138" s="38" t="str">
        <f>GD_LCD_HS_LNS!C137</f>
        <v>Nguyễn Thị Hải Yến</v>
      </c>
      <c r="D138" s="38" t="str">
        <f>GD_LCD_HS_LNS!D137</f>
        <v>Nhân viên phục vụ hành khách hàng hóa</v>
      </c>
      <c r="E138" s="41">
        <f>VLOOKUP(B138,RPT_LNS_LUONG_CHE_DO!$B$5:$CC$980,52,FALSE)</f>
        <v>7200000</v>
      </c>
      <c r="F138" s="41">
        <f>VLOOKUP(B138,RPT_LNS_LUONG_CHE_DO!$B$5:$CC$980,78,FALSE)</f>
        <v>0</v>
      </c>
      <c r="G138" s="25">
        <f>VLOOKUP(B138,RPT_PHU_CAP_TN!$B$5:$G$916,6,FALSE)</f>
        <v>0</v>
      </c>
      <c r="H138" s="25">
        <f>ROUND(MIN((E138+F138+G138)/100,DM_TI_LE!$F$29/10),0)</f>
        <v>72000</v>
      </c>
    </row>
    <row r="139" spans="1:8" ht="12.75">
      <c r="A139" s="36">
        <v>135</v>
      </c>
      <c r="B139" s="38">
        <f>GD_LCD_HS_LNS!B138</f>
        <v>13361</v>
      </c>
      <c r="C139" s="38" t="str">
        <f>GD_LCD_HS_LNS!C138</f>
        <v>Mai Thế Anh</v>
      </c>
      <c r="D139" s="38" t="str">
        <f>GD_LCD_HS_LNS!D138</f>
        <v>Nhân viên phục vụ hành khách hàng hóa</v>
      </c>
      <c r="E139" s="41">
        <f>VLOOKUP(B139,RPT_LNS_LUONG_CHE_DO!$B$5:$CC$980,52,FALSE)</f>
        <v>7200000</v>
      </c>
      <c r="F139" s="41">
        <f>VLOOKUP(B139,RPT_LNS_LUONG_CHE_DO!$B$5:$CC$980,78,FALSE)</f>
        <v>0</v>
      </c>
      <c r="G139" s="25">
        <f>VLOOKUP(B139,RPT_PHU_CAP_TN!$B$5:$G$916,6,FALSE)</f>
        <v>0</v>
      </c>
      <c r="H139" s="25">
        <f>ROUND(MIN((E139+F139+G139)/100,DM_TI_LE!$F$29/10),0)</f>
        <v>72000</v>
      </c>
    </row>
    <row r="140" spans="1:8" ht="12.75">
      <c r="A140" s="36">
        <v>136</v>
      </c>
      <c r="B140" s="38">
        <f>GD_LCD_HS_LNS!B139</f>
        <v>13373</v>
      </c>
      <c r="C140" s="38" t="str">
        <f>GD_LCD_HS_LNS!C139</f>
        <v>Trần Thị Sơn</v>
      </c>
      <c r="D140" s="38" t="str">
        <f>GD_LCD_HS_LNS!D139</f>
        <v>Nhân viên phục vụ hành khách hàng hóa</v>
      </c>
      <c r="E140" s="41">
        <f>VLOOKUP(B140,RPT_LNS_LUONG_CHE_DO!$B$5:$CC$980,52,FALSE)</f>
        <v>6696000.0000000009</v>
      </c>
      <c r="F140" s="41">
        <f>VLOOKUP(B140,RPT_LNS_LUONG_CHE_DO!$B$5:$CC$980,78,FALSE)</f>
        <v>0</v>
      </c>
      <c r="G140" s="25">
        <f>VLOOKUP(B140,RPT_PHU_CAP_TN!$B$5:$G$916,6,FALSE)</f>
        <v>0</v>
      </c>
      <c r="H140" s="25">
        <f>ROUND(MIN((E140+F140+G140)/100,DM_TI_LE!$F$29/10),0)</f>
        <v>66960</v>
      </c>
    </row>
    <row r="141" spans="1:8" ht="12.75">
      <c r="A141" s="36">
        <v>137</v>
      </c>
      <c r="B141" s="38">
        <f>GD_LCD_HS_LNS!B140</f>
        <v>13380</v>
      </c>
      <c r="C141" s="38" t="str">
        <f>GD_LCD_HS_LNS!C140</f>
        <v>Nguyễn Thị Yến Hương</v>
      </c>
      <c r="D141" s="38" t="str">
        <f>GD_LCD_HS_LNS!D140</f>
        <v>Nhân viên phục vụ hành khách hàng hóa</v>
      </c>
      <c r="E141" s="41">
        <f>VLOOKUP(B141,RPT_LNS_LUONG_CHE_DO!$B$5:$CC$980,52,FALSE)</f>
        <v>7056000</v>
      </c>
      <c r="F141" s="41">
        <f>VLOOKUP(B141,RPT_LNS_LUONG_CHE_DO!$B$5:$CC$980,78,FALSE)</f>
        <v>0</v>
      </c>
      <c r="G141" s="25">
        <f>VLOOKUP(B141,RPT_PHU_CAP_TN!$B$5:$G$916,6,FALSE)</f>
        <v>0</v>
      </c>
      <c r="H141" s="25">
        <f>ROUND(MIN((E141+F141+G141)/100,DM_TI_LE!$F$29/10),0)</f>
        <v>70560</v>
      </c>
    </row>
    <row r="142" spans="1:8" ht="12.75">
      <c r="A142" s="36">
        <v>138</v>
      </c>
      <c r="B142" s="38">
        <f>GD_LCD_HS_LNS!B141</f>
        <v>13405</v>
      </c>
      <c r="C142" s="38" t="str">
        <f>GD_LCD_HS_LNS!C141</f>
        <v>Nguyễn Thị Thúy Hằng</v>
      </c>
      <c r="D142" s="38" t="str">
        <f>GD_LCD_HS_LNS!D141</f>
        <v>Nhân viên phục vụ hành khách hàng hóa</v>
      </c>
      <c r="E142" s="41">
        <f>VLOOKUP(B142,RPT_LNS_LUONG_CHE_DO!$B$5:$CC$980,52,FALSE)</f>
        <v>6840000</v>
      </c>
      <c r="F142" s="41">
        <f>VLOOKUP(B142,RPT_LNS_LUONG_CHE_DO!$B$5:$CC$980,78,FALSE)</f>
        <v>0</v>
      </c>
      <c r="G142" s="25">
        <f>VLOOKUP(B142,RPT_PHU_CAP_TN!$B$5:$G$916,6,FALSE)</f>
        <v>0</v>
      </c>
      <c r="H142" s="25">
        <f>ROUND(MIN((E142+F142+G142)/100,DM_TI_LE!$F$29/10),0)</f>
        <v>68400</v>
      </c>
    </row>
    <row r="143" spans="1:8" ht="12.75">
      <c r="A143" s="36">
        <v>139</v>
      </c>
      <c r="B143" s="38">
        <f>GD_LCD_HS_LNS!B142</f>
        <v>13670</v>
      </c>
      <c r="C143" s="38" t="str">
        <f>GD_LCD_HS_LNS!C142</f>
        <v>Nguyễn Thảo Ly</v>
      </c>
      <c r="D143" s="38" t="str">
        <f>GD_LCD_HS_LNS!D142</f>
        <v>Nhân viên phục vụ hành khách hàng hóa</v>
      </c>
      <c r="E143" s="41">
        <f>VLOOKUP(B143,RPT_LNS_LUONG_CHE_DO!$B$5:$CC$980,52,FALSE)</f>
        <v>7560000.0000000009</v>
      </c>
      <c r="F143" s="41">
        <f>VLOOKUP(B143,RPT_LNS_LUONG_CHE_DO!$B$5:$CC$980,78,FALSE)</f>
        <v>0</v>
      </c>
      <c r="G143" s="25">
        <f>VLOOKUP(B143,RPT_PHU_CAP_TN!$B$5:$G$916,6,FALSE)</f>
        <v>0</v>
      </c>
      <c r="H143" s="25">
        <f>ROUND(MIN((E143+F143+G143)/100,DM_TI_LE!$F$29/10),0)</f>
        <v>75600</v>
      </c>
    </row>
    <row r="144" spans="1:8" ht="12.75">
      <c r="A144" s="36">
        <v>140</v>
      </c>
      <c r="B144" s="38">
        <f>GD_LCD_HS_LNS!B143</f>
        <v>13671</v>
      </c>
      <c r="C144" s="38" t="str">
        <f>GD_LCD_HS_LNS!C143</f>
        <v>Nguyễn Thị Phương Thảo</v>
      </c>
      <c r="D144" s="38" t="str">
        <f>GD_LCD_HS_LNS!D143</f>
        <v>Nhân viên phục vụ hành khách hàng hóa</v>
      </c>
      <c r="E144" s="41">
        <f>VLOOKUP(B144,RPT_LNS_LUONG_CHE_DO!$B$5:$CC$980,52,FALSE)</f>
        <v>6114461.538461539</v>
      </c>
      <c r="F144" s="41">
        <f>VLOOKUP(B144,RPT_LNS_LUONG_CHE_DO!$B$5:$CC$980,78,FALSE)</f>
        <v>0</v>
      </c>
      <c r="G144" s="25">
        <f>VLOOKUP(B144,RPT_PHU_CAP_TN!$B$5:$G$916,6,FALSE)</f>
        <v>0</v>
      </c>
      <c r="H144" s="25">
        <f>ROUND(MIN((E144+F144+G144)/100,DM_TI_LE!$F$29/10),0)</f>
        <v>61145</v>
      </c>
    </row>
    <row r="145" spans="1:8" ht="12.75">
      <c r="A145" s="36">
        <v>141</v>
      </c>
      <c r="B145" s="38">
        <f>GD_LCD_HS_LNS!B144</f>
        <v>13672</v>
      </c>
      <c r="C145" s="38" t="str">
        <f>GD_LCD_HS_LNS!C144</f>
        <v>Mai Thị Huyền Trang</v>
      </c>
      <c r="D145" s="38" t="str">
        <f>GD_LCD_HS_LNS!D144</f>
        <v>Nhân viên phục vụ hành khách hàng hóa</v>
      </c>
      <c r="E145" s="41">
        <f>VLOOKUP(B145,RPT_LNS_LUONG_CHE_DO!$B$5:$CC$980,52,FALSE)</f>
        <v>7200000</v>
      </c>
      <c r="F145" s="41">
        <f>VLOOKUP(B145,RPT_LNS_LUONG_CHE_DO!$B$5:$CC$980,78,FALSE)</f>
        <v>0</v>
      </c>
      <c r="G145" s="25">
        <f>VLOOKUP(B145,RPT_PHU_CAP_TN!$B$5:$G$916,6,FALSE)</f>
        <v>0</v>
      </c>
      <c r="H145" s="25">
        <f>ROUND(MIN((E145+F145+G145)/100,DM_TI_LE!$F$29/10),0)</f>
        <v>72000</v>
      </c>
    </row>
    <row r="146" spans="1:8" ht="12.75">
      <c r="A146" s="36">
        <v>142</v>
      </c>
      <c r="B146" s="38">
        <f>GD_LCD_HS_LNS!B145</f>
        <v>13673</v>
      </c>
      <c r="C146" s="38" t="str">
        <f>GD_LCD_HS_LNS!C145</f>
        <v>Đỗ Văn Thắng</v>
      </c>
      <c r="D146" s="38" t="str">
        <f>GD_LCD_HS_LNS!D145</f>
        <v>Nhân viên phục vụ hành khách hàng hóa</v>
      </c>
      <c r="E146" s="41">
        <f>VLOOKUP(B146,RPT_LNS_LUONG_CHE_DO!$B$5:$CC$980,52,FALSE)</f>
        <v>7128000</v>
      </c>
      <c r="F146" s="41">
        <f>VLOOKUP(B146,RPT_LNS_LUONG_CHE_DO!$B$5:$CC$980,78,FALSE)</f>
        <v>0</v>
      </c>
      <c r="G146" s="25">
        <f>VLOOKUP(B146,RPT_PHU_CAP_TN!$B$5:$G$916,6,FALSE)</f>
        <v>0</v>
      </c>
      <c r="H146" s="25">
        <f>ROUND(MIN((E146+F146+G146)/100,DM_TI_LE!$F$29/10),0)</f>
        <v>71280</v>
      </c>
    </row>
    <row r="147" spans="1:8" ht="12.75">
      <c r="A147" s="36">
        <v>143</v>
      </c>
      <c r="B147" s="38">
        <f>GD_LCD_HS_LNS!B146</f>
        <v>10572</v>
      </c>
      <c r="C147" s="38" t="str">
        <f>GD_LCD_HS_LNS!C146</f>
        <v>Võ Thị Hồng Minh</v>
      </c>
      <c r="D147" s="38" t="str">
        <f>GD_LCD_HS_LNS!D146</f>
        <v>NV PVHK</v>
      </c>
      <c r="E147" s="41">
        <f>VLOOKUP(B147,RPT_LNS_LUONG_CHE_DO!$B$5:$CC$980,52,FALSE)</f>
        <v>9585000</v>
      </c>
      <c r="F147" s="41">
        <f>VLOOKUP(B147,RPT_LNS_LUONG_CHE_DO!$B$5:$CC$980,78,FALSE)</f>
        <v>0</v>
      </c>
      <c r="G147" s="25">
        <f>VLOOKUP(B147,RPT_PHU_CAP_TN!$B$5:$G$916,6,FALSE)</f>
        <v>155000</v>
      </c>
      <c r="H147" s="25">
        <f>ROUND(MIN((E147+F147+G147)/100,DM_TI_LE!$F$29/10),0)</f>
        <v>97400</v>
      </c>
    </row>
    <row r="148" spans="1:8" ht="12.75">
      <c r="A148" s="36">
        <v>144</v>
      </c>
      <c r="B148" s="38">
        <f>GD_LCD_HS_LNS!B147</f>
        <v>10574</v>
      </c>
      <c r="C148" s="38" t="str">
        <f>GD_LCD_HS_LNS!C147</f>
        <v>Nguyễn Thị Hồng Duyên</v>
      </c>
      <c r="D148" s="38" t="str">
        <f>GD_LCD_HS_LNS!D147</f>
        <v>NV PVHK</v>
      </c>
      <c r="E148" s="41">
        <f>VLOOKUP(B148,RPT_LNS_LUONG_CHE_DO!$B$5:$CC$980,52,FALSE)</f>
        <v>9585000</v>
      </c>
      <c r="F148" s="41">
        <f>VLOOKUP(B148,RPT_LNS_LUONG_CHE_DO!$B$5:$CC$980,78,FALSE)</f>
        <v>0</v>
      </c>
      <c r="G148" s="25">
        <f>VLOOKUP(B148,RPT_PHU_CAP_TN!$B$5:$G$916,6,FALSE)</f>
        <v>0</v>
      </c>
      <c r="H148" s="25">
        <f>ROUND(MIN((E148+F148+G148)/100,DM_TI_LE!$F$29/10),0)</f>
        <v>95850</v>
      </c>
    </row>
    <row r="149" spans="1:8" ht="12.75">
      <c r="A149" s="36">
        <v>145</v>
      </c>
      <c r="B149" s="38">
        <f>GD_LCD_HS_LNS!B148</f>
        <v>10575</v>
      </c>
      <c r="C149" s="38" t="str">
        <f>GD_LCD_HS_LNS!C148</f>
        <v>Phan Thị Thu Hường</v>
      </c>
      <c r="D149" s="38" t="str">
        <f>GD_LCD_HS_LNS!D148</f>
        <v>Phó đội trường</v>
      </c>
      <c r="E149" s="41">
        <f>VLOOKUP(B149,RPT_LNS_LUONG_CHE_DO!$B$5:$CC$980,52,FALSE)</f>
        <v>14715000</v>
      </c>
      <c r="F149" s="41">
        <f>VLOOKUP(B149,RPT_LNS_LUONG_CHE_DO!$B$5:$CC$980,78,FALSE)</f>
        <v>0</v>
      </c>
      <c r="G149" s="25">
        <f>VLOOKUP(B149,RPT_PHU_CAP_TN!$B$5:$G$916,6,FALSE)</f>
        <v>0</v>
      </c>
      <c r="H149" s="25">
        <f>ROUND(MIN((E149+F149+G149)/100,DM_TI_LE!$F$29/10),0)</f>
        <v>115000</v>
      </c>
    </row>
    <row r="150" spans="1:8" ht="12.75">
      <c r="A150" s="36">
        <v>146</v>
      </c>
      <c r="B150" s="38">
        <f>GD_LCD_HS_LNS!B149</f>
        <v>10579</v>
      </c>
      <c r="C150" s="38" t="str">
        <f>GD_LCD_HS_LNS!C149</f>
        <v>Tạ Thị Cẩm Vân</v>
      </c>
      <c r="D150" s="38" t="str">
        <f>GD_LCD_HS_LNS!D149</f>
        <v>NV PVHK</v>
      </c>
      <c r="E150" s="41">
        <f>VLOOKUP(B150,RPT_LNS_LUONG_CHE_DO!$B$5:$CC$980,52,FALSE)</f>
        <v>4522499.9999999991</v>
      </c>
      <c r="F150" s="41">
        <f>VLOOKUP(B150,RPT_LNS_LUONG_CHE_DO!$B$5:$CC$980,78,FALSE)</f>
        <v>1788461.5384615385</v>
      </c>
      <c r="G150" s="25">
        <f>VLOOKUP(B150,RPT_PHU_CAP_TN!$B$5:$G$916,6,FALSE)</f>
        <v>0</v>
      </c>
      <c r="H150" s="25">
        <f>ROUND(MIN((E150+F150+G150)/100,DM_TI_LE!$F$29/10),0)</f>
        <v>63110</v>
      </c>
    </row>
    <row r="151" spans="1:8" ht="12.75">
      <c r="A151" s="36">
        <v>147</v>
      </c>
      <c r="B151" s="38">
        <f>GD_LCD_HS_LNS!B150</f>
        <v>10581</v>
      </c>
      <c r="C151" s="38" t="str">
        <f>GD_LCD_HS_LNS!C150</f>
        <v>Nguyễn Thị Hoài</v>
      </c>
      <c r="D151" s="38" t="str">
        <f>GD_LCD_HS_LNS!D150</f>
        <v>NV PVHK</v>
      </c>
      <c r="E151" s="41">
        <f>VLOOKUP(B151,RPT_LNS_LUONG_CHE_DO!$B$5:$CC$980,52,FALSE)</f>
        <v>8977500</v>
      </c>
      <c r="F151" s="41">
        <f>VLOOKUP(B151,RPT_LNS_LUONG_CHE_DO!$B$5:$CC$980,78,FALSE)</f>
        <v>0</v>
      </c>
      <c r="G151" s="25">
        <f>VLOOKUP(B151,RPT_PHU_CAP_TN!$B$5:$G$916,6,FALSE)</f>
        <v>155000</v>
      </c>
      <c r="H151" s="25">
        <f>ROUND(MIN((E151+F151+G151)/100,DM_TI_LE!$F$29/10),0)</f>
        <v>91325</v>
      </c>
    </row>
    <row r="152" spans="1:8" ht="12.75">
      <c r="A152" s="36">
        <v>148</v>
      </c>
      <c r="B152" s="38">
        <f>GD_LCD_HS_LNS!B151</f>
        <v>10587</v>
      </c>
      <c r="C152" s="38" t="str">
        <f>GD_LCD_HS_LNS!C151</f>
        <v>Nguyễn Thị Tú Oanh</v>
      </c>
      <c r="D152" s="38" t="str">
        <f>GD_LCD_HS_LNS!D151</f>
        <v>NV PVHK</v>
      </c>
      <c r="E152" s="41">
        <f>VLOOKUP(B152,RPT_LNS_LUONG_CHE_DO!$B$5:$CC$980,52,FALSE)</f>
        <v>0</v>
      </c>
      <c r="F152" s="41">
        <f>VLOOKUP(B152,RPT_LNS_LUONG_CHE_DO!$B$5:$CC$980,78,FALSE)</f>
        <v>2384615.384615385</v>
      </c>
      <c r="G152" s="25">
        <f>VLOOKUP(B152,RPT_PHU_CAP_TN!$B$5:$G$916,6,FALSE)</f>
        <v>0</v>
      </c>
      <c r="H152" s="25">
        <f>ROUND(MIN((E152+F152+G152)/100,DM_TI_LE!$F$29/10),0)</f>
        <v>23846</v>
      </c>
    </row>
    <row r="153" spans="1:8" ht="12.75">
      <c r="A153" s="36">
        <v>149</v>
      </c>
      <c r="B153" s="38">
        <f>GD_LCD_HS_LNS!B152</f>
        <v>10592</v>
      </c>
      <c r="C153" s="38" t="str">
        <f>GD_LCD_HS_LNS!C152</f>
        <v>Trần Thị Thu Huyền</v>
      </c>
      <c r="D153" s="38" t="str">
        <f>GD_LCD_HS_LNS!D152</f>
        <v>NV PVHK</v>
      </c>
      <c r="E153" s="41">
        <f>VLOOKUP(B153,RPT_LNS_LUONG_CHE_DO!$B$5:$CC$980,52,FALSE)</f>
        <v>4361538.461538462</v>
      </c>
      <c r="F153" s="41">
        <f>VLOOKUP(B153,RPT_LNS_LUONG_CHE_DO!$B$5:$CC$980,78,FALSE)</f>
        <v>0</v>
      </c>
      <c r="G153" s="25">
        <f>VLOOKUP(B153,RPT_PHU_CAP_TN!$B$5:$G$916,6,FALSE)</f>
        <v>0</v>
      </c>
      <c r="H153" s="25">
        <f>ROUND(MIN((E153+F153+G153)/100,DM_TI_LE!$F$29/10),0)</f>
        <v>43615</v>
      </c>
    </row>
    <row r="154" spans="1:8" ht="12.75">
      <c r="A154" s="36">
        <v>150</v>
      </c>
      <c r="B154" s="38">
        <f>GD_LCD_HS_LNS!B153</f>
        <v>10604</v>
      </c>
      <c r="C154" s="38" t="str">
        <f>GD_LCD_HS_LNS!C153</f>
        <v>Nguyễn Thị Hồng</v>
      </c>
      <c r="D154" s="38" t="str">
        <f>GD_LCD_HS_LNS!D153</f>
        <v>NV PVHK</v>
      </c>
      <c r="E154" s="41">
        <f>VLOOKUP(B154,RPT_LNS_LUONG_CHE_DO!$B$5:$CC$980,52,FALSE)</f>
        <v>8100000</v>
      </c>
      <c r="F154" s="41">
        <f>VLOOKUP(B154,RPT_LNS_LUONG_CHE_DO!$B$5:$CC$980,78,FALSE)</f>
        <v>0</v>
      </c>
      <c r="G154" s="25">
        <f>VLOOKUP(B154,RPT_PHU_CAP_TN!$B$5:$G$916,6,FALSE)</f>
        <v>0</v>
      </c>
      <c r="H154" s="25">
        <f>ROUND(MIN((E154+F154+G154)/100,DM_TI_LE!$F$29/10),0)</f>
        <v>81000</v>
      </c>
    </row>
    <row r="155" spans="1:8" ht="12.75">
      <c r="A155" s="36">
        <v>151</v>
      </c>
      <c r="B155" s="38">
        <f>GD_LCD_HS_LNS!B154</f>
        <v>10605</v>
      </c>
      <c r="C155" s="38" t="str">
        <f>GD_LCD_HS_LNS!C154</f>
        <v>Nguyễn Thị Thùy Dương</v>
      </c>
      <c r="D155" s="38" t="str">
        <f>GD_LCD_HS_LNS!D154</f>
        <v>NV PVHK</v>
      </c>
      <c r="E155" s="41">
        <f>VLOOKUP(B155,RPT_LNS_LUONG_CHE_DO!$B$5:$CC$980,52,FALSE)</f>
        <v>6267115.384615385</v>
      </c>
      <c r="F155" s="41">
        <f>VLOOKUP(B155,RPT_LNS_LUONG_CHE_DO!$B$5:$CC$980,78,FALSE)</f>
        <v>0</v>
      </c>
      <c r="G155" s="25">
        <f>VLOOKUP(B155,RPT_PHU_CAP_TN!$B$5:$G$916,6,FALSE)</f>
        <v>0</v>
      </c>
      <c r="H155" s="25">
        <f>ROUND(MIN((E155+F155+G155)/100,DM_TI_LE!$F$29/10),0)</f>
        <v>62671</v>
      </c>
    </row>
    <row r="156" spans="1:8" ht="12.75">
      <c r="A156" s="36">
        <v>152</v>
      </c>
      <c r="B156" s="38">
        <f>GD_LCD_HS_LNS!B155</f>
        <v>10611</v>
      </c>
      <c r="C156" s="38" t="str">
        <f>GD_LCD_HS_LNS!C155</f>
        <v>Hoàng Thị Huyền Diệu</v>
      </c>
      <c r="D156" s="38" t="str">
        <f>GD_LCD_HS_LNS!D155</f>
        <v>NV PVHK</v>
      </c>
      <c r="E156" s="41">
        <f>VLOOKUP(B156,RPT_LNS_LUONG_CHE_DO!$B$5:$CC$980,52,FALSE)</f>
        <v>10064250</v>
      </c>
      <c r="F156" s="41">
        <f>VLOOKUP(B156,RPT_LNS_LUONG_CHE_DO!$B$5:$CC$980,78,FALSE)</f>
        <v>0</v>
      </c>
      <c r="G156" s="25">
        <f>VLOOKUP(B156,RPT_PHU_CAP_TN!$B$5:$G$916,6,FALSE)</f>
        <v>0</v>
      </c>
      <c r="H156" s="25">
        <f>ROUND(MIN((E156+F156+G156)/100,DM_TI_LE!$F$29/10),0)</f>
        <v>100643</v>
      </c>
    </row>
    <row r="157" spans="1:8" ht="12.75">
      <c r="A157" s="36">
        <v>153</v>
      </c>
      <c r="B157" s="38">
        <f>GD_LCD_HS_LNS!B156</f>
        <v>10612</v>
      </c>
      <c r="C157" s="38" t="str">
        <f>GD_LCD_HS_LNS!C156</f>
        <v>Tạ Thị Phượng</v>
      </c>
      <c r="D157" s="38" t="str">
        <f>GD_LCD_HS_LNS!D156</f>
        <v>NV PVHK</v>
      </c>
      <c r="E157" s="41">
        <f>VLOOKUP(B157,RPT_LNS_LUONG_CHE_DO!$B$5:$CC$980,52,FALSE)</f>
        <v>8050050</v>
      </c>
      <c r="F157" s="41">
        <f>VLOOKUP(B157,RPT_LNS_LUONG_CHE_DO!$B$5:$CC$980,78,FALSE)</f>
        <v>0</v>
      </c>
      <c r="G157" s="25">
        <f>VLOOKUP(B157,RPT_PHU_CAP_TN!$B$5:$G$916,6,FALSE)</f>
        <v>155000</v>
      </c>
      <c r="H157" s="25">
        <f>ROUND(MIN((E157+F157+G157)/100,DM_TI_LE!$F$29/10),0)</f>
        <v>82051</v>
      </c>
    </row>
    <row r="158" spans="1:8" ht="12.75">
      <c r="A158" s="36">
        <v>154</v>
      </c>
      <c r="B158" s="38">
        <f>GD_LCD_HS_LNS!B157</f>
        <v>10613</v>
      </c>
      <c r="C158" s="38" t="str">
        <f>GD_LCD_HS_LNS!C157</f>
        <v>Nguyễn Thị Hường</v>
      </c>
      <c r="D158" s="38" t="str">
        <f>GD_LCD_HS_LNS!D157</f>
        <v>NV PVHK</v>
      </c>
      <c r="E158" s="41">
        <f>VLOOKUP(B158,RPT_LNS_LUONG_CHE_DO!$B$5:$CC$980,52,FALSE)</f>
        <v>9297450</v>
      </c>
      <c r="F158" s="41">
        <f>VLOOKUP(B158,RPT_LNS_LUONG_CHE_DO!$B$5:$CC$980,78,FALSE)</f>
        <v>0</v>
      </c>
      <c r="G158" s="25">
        <f>VLOOKUP(B158,RPT_PHU_CAP_TN!$B$5:$G$916,6,FALSE)</f>
        <v>0</v>
      </c>
      <c r="H158" s="25">
        <f>ROUND(MIN((E158+F158+G158)/100,DM_TI_LE!$F$29/10),0)</f>
        <v>92975</v>
      </c>
    </row>
    <row r="159" spans="1:8" ht="12.75">
      <c r="A159" s="36">
        <v>155</v>
      </c>
      <c r="B159" s="38">
        <f>GD_LCD_HS_LNS!B158</f>
        <v>10616</v>
      </c>
      <c r="C159" s="38" t="str">
        <f>GD_LCD_HS_LNS!C158</f>
        <v>Đỗ Thanh Thủy</v>
      </c>
      <c r="D159" s="38" t="str">
        <f>GD_LCD_HS_LNS!D158</f>
        <v>NV PVHK</v>
      </c>
      <c r="E159" s="41">
        <f>VLOOKUP(B159,RPT_LNS_LUONG_CHE_DO!$B$5:$CC$980,52,FALSE)</f>
        <v>14715000</v>
      </c>
      <c r="F159" s="41">
        <f>VLOOKUP(B159,RPT_LNS_LUONG_CHE_DO!$B$5:$CC$980,78,FALSE)</f>
        <v>0</v>
      </c>
      <c r="G159" s="25">
        <f>VLOOKUP(B159,RPT_PHU_CAP_TN!$B$5:$G$916,6,FALSE)</f>
        <v>0</v>
      </c>
      <c r="H159" s="25">
        <f>ROUND(MIN((E159+F159+G159)/100,DM_TI_LE!$F$29/10),0)</f>
        <v>115000</v>
      </c>
    </row>
    <row r="160" spans="1:8" ht="12.75">
      <c r="A160" s="36">
        <v>156</v>
      </c>
      <c r="B160" s="38">
        <f>GD_LCD_HS_LNS!B159</f>
        <v>10617</v>
      </c>
      <c r="C160" s="38" t="str">
        <f>GD_LCD_HS_LNS!C159</f>
        <v>Ngô Thị Hường</v>
      </c>
      <c r="D160" s="38" t="str">
        <f>GD_LCD_HS_LNS!D159</f>
        <v>NV PVHK</v>
      </c>
      <c r="E160" s="41">
        <f>VLOOKUP(B160,RPT_LNS_LUONG_CHE_DO!$B$5:$CC$980,52,FALSE)</f>
        <v>9585000</v>
      </c>
      <c r="F160" s="41">
        <f>VLOOKUP(B160,RPT_LNS_LUONG_CHE_DO!$B$5:$CC$980,78,FALSE)</f>
        <v>0</v>
      </c>
      <c r="G160" s="25">
        <f>VLOOKUP(B160,RPT_PHU_CAP_TN!$B$5:$G$916,6,FALSE)</f>
        <v>155000</v>
      </c>
      <c r="H160" s="25">
        <f>ROUND(MIN((E160+F160+G160)/100,DM_TI_LE!$F$29/10),0)</f>
        <v>97400</v>
      </c>
    </row>
    <row r="161" spans="1:8" ht="12.75">
      <c r="A161" s="36">
        <v>157</v>
      </c>
      <c r="B161" s="38">
        <f>GD_LCD_HS_LNS!B160</f>
        <v>10627</v>
      </c>
      <c r="C161" s="38" t="str">
        <f>GD_LCD_HS_LNS!C160</f>
        <v>Trần Thị Thu</v>
      </c>
      <c r="D161" s="38" t="str">
        <f>GD_LCD_HS_LNS!D160</f>
        <v>NV PVHK</v>
      </c>
      <c r="E161" s="41">
        <f>VLOOKUP(B161,RPT_LNS_LUONG_CHE_DO!$B$5:$CC$980,52,FALSE)</f>
        <v>8502299.9999999981</v>
      </c>
      <c r="F161" s="41">
        <f>VLOOKUP(B161,RPT_LNS_LUONG_CHE_DO!$B$5:$CC$980,78,FALSE)</f>
        <v>0</v>
      </c>
      <c r="G161" s="25">
        <f>VLOOKUP(B161,RPT_PHU_CAP_TN!$B$5:$G$916,6,FALSE)</f>
        <v>155000</v>
      </c>
      <c r="H161" s="25">
        <f>ROUND(MIN((E161+F161+G161)/100,DM_TI_LE!$F$29/10),0)</f>
        <v>86573</v>
      </c>
    </row>
    <row r="162" spans="1:8" ht="12.75">
      <c r="A162" s="36">
        <v>158</v>
      </c>
      <c r="B162" s="38">
        <f>GD_LCD_HS_LNS!B161</f>
        <v>11110</v>
      </c>
      <c r="C162" s="38" t="str">
        <f>GD_LCD_HS_LNS!C161</f>
        <v>Đinh Thị Vân Anh</v>
      </c>
      <c r="D162" s="38" t="str">
        <f>GD_LCD_HS_LNS!D161</f>
        <v>NV PVHK</v>
      </c>
      <c r="E162" s="41">
        <f>VLOOKUP(B162,RPT_LNS_LUONG_CHE_DO!$B$5:$CC$980,52,FALSE)</f>
        <v>8100000</v>
      </c>
      <c r="F162" s="41">
        <f>VLOOKUP(B162,RPT_LNS_LUONG_CHE_DO!$B$5:$CC$980,78,FALSE)</f>
        <v>0</v>
      </c>
      <c r="G162" s="25">
        <f>VLOOKUP(B162,RPT_PHU_CAP_TN!$B$5:$G$916,6,FALSE)</f>
        <v>0</v>
      </c>
      <c r="H162" s="25">
        <f>ROUND(MIN((E162+F162+G162)/100,DM_TI_LE!$F$29/10),0)</f>
        <v>81000</v>
      </c>
    </row>
    <row r="163" spans="1:8" ht="12.75">
      <c r="A163" s="36">
        <v>159</v>
      </c>
      <c r="B163" s="38">
        <f>GD_LCD_HS_LNS!B162</f>
        <v>11112</v>
      </c>
      <c r="C163" s="38" t="str">
        <f>GD_LCD_HS_LNS!C162</f>
        <v>Đào Xuân Tuân</v>
      </c>
      <c r="D163" s="38" t="str">
        <f>GD_LCD_HS_LNS!D162</f>
        <v>NV PVHK</v>
      </c>
      <c r="E163" s="41">
        <f>VLOOKUP(B163,RPT_LNS_LUONG_CHE_DO!$B$5:$CC$980,52,FALSE)</f>
        <v>8221153.846153846</v>
      </c>
      <c r="F163" s="41">
        <f>VLOOKUP(B163,RPT_LNS_LUONG_CHE_DO!$B$5:$CC$980,78,FALSE)</f>
        <v>0</v>
      </c>
      <c r="G163" s="25">
        <f>VLOOKUP(B163,RPT_PHU_CAP_TN!$B$5:$G$916,6,FALSE)</f>
        <v>0</v>
      </c>
      <c r="H163" s="25">
        <f>ROUND(MIN((E163+F163+G163)/100,DM_TI_LE!$F$29/10),0)</f>
        <v>82212</v>
      </c>
    </row>
    <row r="164" spans="1:8" ht="12.75">
      <c r="A164" s="36">
        <v>160</v>
      </c>
      <c r="B164" s="38">
        <f>GD_LCD_HS_LNS!B163</f>
        <v>11113</v>
      </c>
      <c r="C164" s="38" t="str">
        <f>GD_LCD_HS_LNS!C163</f>
        <v>Trịnh Thị Hạnh</v>
      </c>
      <c r="D164" s="38" t="str">
        <f>GD_LCD_HS_LNS!D163</f>
        <v>NV PVHK</v>
      </c>
      <c r="E164" s="41">
        <f>VLOOKUP(B164,RPT_LNS_LUONG_CHE_DO!$B$5:$CC$980,52,FALSE)</f>
        <v>8100000</v>
      </c>
      <c r="F164" s="41">
        <f>VLOOKUP(B164,RPT_LNS_LUONG_CHE_DO!$B$5:$CC$980,78,FALSE)</f>
        <v>0</v>
      </c>
      <c r="G164" s="25">
        <f>VLOOKUP(B164,RPT_PHU_CAP_TN!$B$5:$G$916,6,FALSE)</f>
        <v>0</v>
      </c>
      <c r="H164" s="25">
        <f>ROUND(MIN((E164+F164+G164)/100,DM_TI_LE!$F$29/10),0)</f>
        <v>81000</v>
      </c>
    </row>
    <row r="165" spans="1:8" ht="12.75">
      <c r="A165" s="36">
        <v>161</v>
      </c>
      <c r="B165" s="38">
        <f>GD_LCD_HS_LNS!B164</f>
        <v>11114</v>
      </c>
      <c r="C165" s="38" t="str">
        <f>GD_LCD_HS_LNS!C164</f>
        <v>Đoàn Thu Hoa</v>
      </c>
      <c r="D165" s="38" t="str">
        <f>GD_LCD_HS_LNS!D164</f>
        <v>NV PVHK</v>
      </c>
      <c r="E165" s="41">
        <f>VLOOKUP(B165,RPT_LNS_LUONG_CHE_DO!$B$5:$CC$980,52,FALSE)</f>
        <v>8293500</v>
      </c>
      <c r="F165" s="41">
        <f>VLOOKUP(B165,RPT_LNS_LUONG_CHE_DO!$B$5:$CC$980,78,FALSE)</f>
        <v>0</v>
      </c>
      <c r="G165" s="25">
        <f>VLOOKUP(B165,RPT_PHU_CAP_TN!$B$5:$G$916,6,FALSE)</f>
        <v>155000</v>
      </c>
      <c r="H165" s="25">
        <f>ROUND(MIN((E165+F165+G165)/100,DM_TI_LE!$F$29/10),0)</f>
        <v>84485</v>
      </c>
    </row>
    <row r="166" spans="1:8" ht="12.75">
      <c r="A166" s="36">
        <v>162</v>
      </c>
      <c r="B166" s="38">
        <f>GD_LCD_HS_LNS!B165</f>
        <v>11115</v>
      </c>
      <c r="C166" s="38" t="str">
        <f>GD_LCD_HS_LNS!C165</f>
        <v>Mai Thị Ngọc</v>
      </c>
      <c r="D166" s="38" t="str">
        <f>GD_LCD_HS_LNS!D165</f>
        <v>NV PVHK</v>
      </c>
      <c r="E166" s="41">
        <f>VLOOKUP(B166,RPT_LNS_LUONG_CHE_DO!$B$5:$CC$980,52,FALSE)</f>
        <v>8100000</v>
      </c>
      <c r="F166" s="41">
        <f>VLOOKUP(B166,RPT_LNS_LUONG_CHE_DO!$B$5:$CC$980,78,FALSE)</f>
        <v>0</v>
      </c>
      <c r="G166" s="25">
        <f>VLOOKUP(B166,RPT_PHU_CAP_TN!$B$5:$G$916,6,FALSE)</f>
        <v>0</v>
      </c>
      <c r="H166" s="25">
        <f>ROUND(MIN((E166+F166+G166)/100,DM_TI_LE!$F$29/10),0)</f>
        <v>81000</v>
      </c>
    </row>
    <row r="167" spans="1:8" ht="12.75">
      <c r="A167" s="36">
        <v>163</v>
      </c>
      <c r="B167" s="38">
        <f>GD_LCD_HS_LNS!B166</f>
        <v>11118</v>
      </c>
      <c r="C167" s="38" t="str">
        <f>GD_LCD_HS_LNS!C166</f>
        <v>Lã Thị Thu Hương</v>
      </c>
      <c r="D167" s="38" t="str">
        <f>GD_LCD_HS_LNS!D166</f>
        <v>NV PVHK</v>
      </c>
      <c r="E167" s="41">
        <f>VLOOKUP(B167,RPT_LNS_LUONG_CHE_DO!$B$5:$CC$980,52,FALSE)</f>
        <v>3025384.615384615</v>
      </c>
      <c r="F167" s="41">
        <f>VLOOKUP(B167,RPT_LNS_LUONG_CHE_DO!$B$5:$CC$980,78,FALSE)</f>
        <v>0</v>
      </c>
      <c r="G167" s="25">
        <f>VLOOKUP(B167,RPT_PHU_CAP_TN!$B$5:$G$916,6,FALSE)</f>
        <v>0</v>
      </c>
      <c r="H167" s="25">
        <f>ROUND(MIN((E167+F167+G167)/100,DM_TI_LE!$F$29/10),0)</f>
        <v>30254</v>
      </c>
    </row>
    <row r="168" spans="1:8" ht="12.75">
      <c r="A168" s="36">
        <v>164</v>
      </c>
      <c r="B168" s="38">
        <f>GD_LCD_HS_LNS!B167</f>
        <v>11120</v>
      </c>
      <c r="C168" s="38" t="str">
        <f>GD_LCD_HS_LNS!C167</f>
        <v>Đỗ Hương Trà</v>
      </c>
      <c r="D168" s="38" t="str">
        <f>GD_LCD_HS_LNS!D167</f>
        <v>NV PVHK</v>
      </c>
      <c r="E168" s="41">
        <f>VLOOKUP(B168,RPT_LNS_LUONG_CHE_DO!$B$5:$CC$980,52,FALSE)</f>
        <v>7165384.615384616</v>
      </c>
      <c r="F168" s="41">
        <f>VLOOKUP(B168,RPT_LNS_LUONG_CHE_DO!$B$5:$CC$980,78,FALSE)</f>
        <v>0</v>
      </c>
      <c r="G168" s="25">
        <f>VLOOKUP(B168,RPT_PHU_CAP_TN!$B$5:$G$916,6,FALSE)</f>
        <v>0</v>
      </c>
      <c r="H168" s="25">
        <f>ROUND(MIN((E168+F168+G168)/100,DM_TI_LE!$F$29/10),0)</f>
        <v>71654</v>
      </c>
    </row>
    <row r="169" spans="1:8" ht="12.75">
      <c r="A169" s="36">
        <v>165</v>
      </c>
      <c r="B169" s="38">
        <f>GD_LCD_HS_LNS!B168</f>
        <v>11121</v>
      </c>
      <c r="C169" s="38" t="str">
        <f>GD_LCD_HS_LNS!C168</f>
        <v>Nguyễn Hiền Hạnh</v>
      </c>
      <c r="D169" s="38" t="str">
        <f>GD_LCD_HS_LNS!D168</f>
        <v>NV PVHK</v>
      </c>
      <c r="E169" s="41">
        <f>VLOOKUP(B169,RPT_LNS_LUONG_CHE_DO!$B$5:$CC$980,52,FALSE)</f>
        <v>8550000</v>
      </c>
      <c r="F169" s="41">
        <f>VLOOKUP(B169,RPT_LNS_LUONG_CHE_DO!$B$5:$CC$980,78,FALSE)</f>
        <v>0</v>
      </c>
      <c r="G169" s="25">
        <f>VLOOKUP(B169,RPT_PHU_CAP_TN!$B$5:$G$916,6,FALSE)</f>
        <v>155000</v>
      </c>
      <c r="H169" s="25">
        <f>ROUND(MIN((E169+F169+G169)/100,DM_TI_LE!$F$29/10),0)</f>
        <v>87050</v>
      </c>
    </row>
    <row r="170" spans="1:8" ht="12.75">
      <c r="A170" s="36">
        <v>166</v>
      </c>
      <c r="B170" s="38">
        <f>GD_LCD_HS_LNS!B169</f>
        <v>11122</v>
      </c>
      <c r="C170" s="38" t="str">
        <f>GD_LCD_HS_LNS!C169</f>
        <v>Nguyễn Thị Huyền</v>
      </c>
      <c r="D170" s="38" t="str">
        <f>GD_LCD_HS_LNS!D169</f>
        <v>NV PVHK</v>
      </c>
      <c r="E170" s="41">
        <f>VLOOKUP(B170,RPT_LNS_LUONG_CHE_DO!$B$5:$CC$980,52,FALSE)</f>
        <v>7234615.384615384</v>
      </c>
      <c r="F170" s="41">
        <f>VLOOKUP(B170,RPT_LNS_LUONG_CHE_DO!$B$5:$CC$980,78,FALSE)</f>
        <v>0</v>
      </c>
      <c r="G170" s="25">
        <f>VLOOKUP(B170,RPT_PHU_CAP_TN!$B$5:$G$916,6,FALSE)</f>
        <v>0</v>
      </c>
      <c r="H170" s="25">
        <f>ROUND(MIN((E170+F170+G170)/100,DM_TI_LE!$F$29/10),0)</f>
        <v>72346</v>
      </c>
    </row>
    <row r="171" spans="1:8" ht="12.75">
      <c r="A171" s="36">
        <v>167</v>
      </c>
      <c r="B171" s="38">
        <f>GD_LCD_HS_LNS!B170</f>
        <v>10599</v>
      </c>
      <c r="C171" s="38" t="str">
        <f>GD_LCD_HS_LNS!C170</f>
        <v>Đào Thu Giang</v>
      </c>
      <c r="D171" s="38" t="str">
        <f>GD_LCD_HS_LNS!D170</f>
        <v>NV PVHK</v>
      </c>
      <c r="E171" s="41">
        <f>VLOOKUP(B171,RPT_LNS_LUONG_CHE_DO!$B$5:$CC$980,52,FALSE)</f>
        <v>8595000</v>
      </c>
      <c r="F171" s="41">
        <f>VLOOKUP(B171,RPT_LNS_LUONG_CHE_DO!$B$5:$CC$980,78,FALSE)</f>
        <v>0</v>
      </c>
      <c r="G171" s="25">
        <f>VLOOKUP(B171,RPT_PHU_CAP_TN!$B$5:$G$916,6,FALSE)</f>
        <v>0</v>
      </c>
      <c r="H171" s="25">
        <f>ROUND(MIN((E171+F171+G171)/100,DM_TI_LE!$F$29/10),0)</f>
        <v>85950</v>
      </c>
    </row>
    <row r="172" spans="1:8" ht="12.75">
      <c r="A172" s="36">
        <v>168</v>
      </c>
      <c r="B172" s="38">
        <f>GD_LCD_HS_LNS!B171</f>
        <v>10765</v>
      </c>
      <c r="C172" s="38" t="str">
        <f>GD_LCD_HS_LNS!C171</f>
        <v>Nguyễn Thị Thuý</v>
      </c>
      <c r="D172" s="38" t="str">
        <f>GD_LCD_HS_LNS!D171</f>
        <v>Nv Thống kê</v>
      </c>
      <c r="E172" s="41">
        <f>VLOOKUP(B172,RPT_LNS_LUONG_CHE_DO!$B$5:$CC$980,52,FALSE)</f>
        <v>8550000</v>
      </c>
      <c r="F172" s="41">
        <f>VLOOKUP(B172,RPT_LNS_LUONG_CHE_DO!$B$5:$CC$980,78,FALSE)</f>
        <v>0</v>
      </c>
      <c r="G172" s="25">
        <f>VLOOKUP(B172,RPT_PHU_CAP_TN!$B$5:$G$916,6,FALSE)</f>
        <v>0</v>
      </c>
      <c r="H172" s="25">
        <f>ROUND(MIN((E172+F172+G172)/100,DM_TI_LE!$F$29/10),0)</f>
        <v>85500</v>
      </c>
    </row>
    <row r="173" spans="1:8" ht="12.75">
      <c r="A173" s="36">
        <v>169</v>
      </c>
      <c r="B173" s="38">
        <f>GD_LCD_HS_LNS!B172</f>
        <v>10787</v>
      </c>
      <c r="C173" s="38" t="str">
        <f>GD_LCD_HS_LNS!C172</f>
        <v>Lê Đình Tuấn</v>
      </c>
      <c r="D173" s="38" t="str">
        <f>GD_LCD_HS_LNS!D172</f>
        <v>Trưởng phòng</v>
      </c>
      <c r="E173" s="41">
        <f>VLOOKUP(B173,RPT_LNS_LUONG_CHE_DO!$B$5:$CC$980,52,FALSE)</f>
        <v>28485000</v>
      </c>
      <c r="F173" s="41">
        <f>VLOOKUP(B173,RPT_LNS_LUONG_CHE_DO!$B$5:$CC$980,78,FALSE)</f>
        <v>0</v>
      </c>
      <c r="G173" s="25">
        <f>VLOOKUP(B173,RPT_PHU_CAP_TN!$B$5:$G$916,6,FALSE)</f>
        <v>0</v>
      </c>
      <c r="H173" s="25">
        <f>ROUND(MIN((E173+F173+G173)/100,DM_TI_LE!$F$29/10),0)</f>
        <v>115000</v>
      </c>
    </row>
    <row r="174" spans="1:8" ht="12.75">
      <c r="A174" s="36">
        <v>170</v>
      </c>
      <c r="B174" s="38">
        <f>GD_LCD_HS_LNS!B173</f>
        <v>10753</v>
      </c>
      <c r="C174" s="38" t="str">
        <f>GD_LCD_HS_LNS!C173</f>
        <v>Hoàng Việt Cường</v>
      </c>
      <c r="D174" s="38" t="str">
        <f>GD_LCD_HS_LNS!D173</f>
        <v>Phó Trưởng Phòng</v>
      </c>
      <c r="E174" s="41">
        <f>VLOOKUP(B174,RPT_LNS_LUONG_CHE_DO!$B$5:$CC$980,52,FALSE)</f>
        <v>23355000</v>
      </c>
      <c r="F174" s="41">
        <f>VLOOKUP(B174,RPT_LNS_LUONG_CHE_DO!$B$5:$CC$980,78,FALSE)</f>
        <v>0</v>
      </c>
      <c r="G174" s="25">
        <f>VLOOKUP(B174,RPT_PHU_CAP_TN!$B$5:$G$916,6,FALSE)</f>
        <v>0</v>
      </c>
      <c r="H174" s="25">
        <f>ROUND(MIN((E174+F174+G174)/100,DM_TI_LE!$F$29/10),0)</f>
        <v>115000</v>
      </c>
    </row>
    <row r="175" spans="1:8" ht="12.75">
      <c r="A175" s="36">
        <v>171</v>
      </c>
      <c r="B175" s="38">
        <f>GD_LCD_HS_LNS!B174</f>
        <v>10785</v>
      </c>
      <c r="C175" s="38" t="str">
        <f>GD_LCD_HS_LNS!C174</f>
        <v>Nguyễn Duy Thái</v>
      </c>
      <c r="D175" s="38" t="str">
        <f>GD_LCD_HS_LNS!D174</f>
        <v>Phó Trưởng Phòng</v>
      </c>
      <c r="E175" s="41">
        <f>VLOOKUP(B175,RPT_LNS_LUONG_CHE_DO!$B$5:$CC$980,52,FALSE)</f>
        <v>23355000</v>
      </c>
      <c r="F175" s="41">
        <f>VLOOKUP(B175,RPT_LNS_LUONG_CHE_DO!$B$5:$CC$980,78,FALSE)</f>
        <v>0</v>
      </c>
      <c r="G175" s="25">
        <f>VLOOKUP(B175,RPT_PHU_CAP_TN!$B$5:$G$916,6,FALSE)</f>
        <v>0</v>
      </c>
      <c r="H175" s="25">
        <f>ROUND(MIN((E175+F175+G175)/100,DM_TI_LE!$F$29/10),0)</f>
        <v>115000</v>
      </c>
    </row>
    <row r="176" spans="1:8" ht="12.75">
      <c r="A176" s="36">
        <v>172</v>
      </c>
      <c r="B176" s="38">
        <f>GD_LCD_HS_LNS!B175</f>
        <v>10786</v>
      </c>
      <c r="C176" s="38" t="str">
        <f>GD_LCD_HS_LNS!C175</f>
        <v>Nguyễn Hà Thanh</v>
      </c>
      <c r="D176" s="38" t="str">
        <f>GD_LCD_HS_LNS!D175</f>
        <v>Phó Trưởng Phòng</v>
      </c>
      <c r="E176" s="41">
        <f>VLOOKUP(B176,RPT_LNS_LUONG_CHE_DO!$B$5:$CC$980,52,FALSE)</f>
        <v>23355000</v>
      </c>
      <c r="F176" s="41">
        <f>VLOOKUP(B176,RPT_LNS_LUONG_CHE_DO!$B$5:$CC$980,78,FALSE)</f>
        <v>0</v>
      </c>
      <c r="G176" s="25">
        <f>VLOOKUP(B176,RPT_PHU_CAP_TN!$B$5:$G$916,6,FALSE)</f>
        <v>0</v>
      </c>
      <c r="H176" s="25">
        <f>ROUND(MIN((E176+F176+G176)/100,DM_TI_LE!$F$29/10),0)</f>
        <v>115000</v>
      </c>
    </row>
    <row r="177" spans="1:8" ht="12.75">
      <c r="A177" s="36">
        <v>173</v>
      </c>
      <c r="B177" s="38">
        <f>GD_LCD_HS_LNS!B176</f>
        <v>10704</v>
      </c>
      <c r="C177" s="38" t="str">
        <f>GD_LCD_HS_LNS!C176</f>
        <v>Ngô Quốc Khánh</v>
      </c>
      <c r="D177" s="38" t="str">
        <f>GD_LCD_HS_LNS!D176</f>
        <v>Đội phó</v>
      </c>
      <c r="E177" s="41">
        <f>VLOOKUP(B177,RPT_LNS_LUONG_CHE_DO!$B$5:$CC$980,52,FALSE)</f>
        <v>14715000</v>
      </c>
      <c r="F177" s="41">
        <f>VLOOKUP(B177,RPT_LNS_LUONG_CHE_DO!$B$5:$CC$980,78,FALSE)</f>
        <v>0</v>
      </c>
      <c r="G177" s="25">
        <f>VLOOKUP(B177,RPT_PHU_CAP_TN!$B$5:$G$916,6,FALSE)</f>
        <v>0</v>
      </c>
      <c r="H177" s="25">
        <f>ROUND(MIN((E177+F177+G177)/100,DM_TI_LE!$F$29/10),0)</f>
        <v>115000</v>
      </c>
    </row>
    <row r="178" spans="1:8" ht="12.75">
      <c r="A178" s="36">
        <v>174</v>
      </c>
      <c r="B178" s="38">
        <f>GD_LCD_HS_LNS!B177</f>
        <v>10686</v>
      </c>
      <c r="C178" s="38" t="str">
        <f>GD_LCD_HS_LNS!C177</f>
        <v>Đỗ Anh Tuấn</v>
      </c>
      <c r="D178" s="38" t="str">
        <f>GD_LCD_HS_LNS!D177</f>
        <v>NV Lái xe - VHTTB</v>
      </c>
      <c r="E178" s="41">
        <f>VLOOKUP(B178,RPT_LNS_LUONG_CHE_DO!$B$5:$CC$980,52,FALSE)</f>
        <v>9630000</v>
      </c>
      <c r="F178" s="41">
        <f>VLOOKUP(B178,RPT_LNS_LUONG_CHE_DO!$B$5:$CC$980,78,FALSE)</f>
        <v>0</v>
      </c>
      <c r="G178" s="25">
        <f>VLOOKUP(B178,RPT_PHU_CAP_TN!$B$5:$G$916,6,FALSE)</f>
        <v>0</v>
      </c>
      <c r="H178" s="25">
        <f>ROUND(MIN((E178+F178+G178)/100,DM_TI_LE!$F$29/10),0)</f>
        <v>96300</v>
      </c>
    </row>
    <row r="179" spans="1:8" ht="12.75">
      <c r="A179" s="36">
        <v>175</v>
      </c>
      <c r="B179" s="38">
        <f>GD_LCD_HS_LNS!B178</f>
        <v>10687</v>
      </c>
      <c r="C179" s="38" t="str">
        <f>GD_LCD_HS_LNS!C178</f>
        <v>Lê Hồng Nam</v>
      </c>
      <c r="D179" s="38" t="str">
        <f>GD_LCD_HS_LNS!D178</f>
        <v>NV Lái xe - VHTTB</v>
      </c>
      <c r="E179" s="41">
        <f>VLOOKUP(B179,RPT_LNS_LUONG_CHE_DO!$B$5:$CC$980,52,FALSE)</f>
        <v>10215000</v>
      </c>
      <c r="F179" s="41">
        <f>VLOOKUP(B179,RPT_LNS_LUONG_CHE_DO!$B$5:$CC$980,78,FALSE)</f>
        <v>0</v>
      </c>
      <c r="G179" s="25">
        <f>VLOOKUP(B179,RPT_PHU_CAP_TN!$B$5:$G$916,6,FALSE)</f>
        <v>310000</v>
      </c>
      <c r="H179" s="25">
        <f>ROUND(MIN((E179+F179+G179)/100,DM_TI_LE!$F$29/10),0)</f>
        <v>105250</v>
      </c>
    </row>
    <row r="180" spans="1:8" ht="12.75">
      <c r="A180" s="36">
        <v>176</v>
      </c>
      <c r="B180" s="38">
        <f>GD_LCD_HS_LNS!B179</f>
        <v>10688</v>
      </c>
      <c r="C180" s="38" t="str">
        <f>GD_LCD_HS_LNS!C179</f>
        <v>Cao Thế Vinh</v>
      </c>
      <c r="D180" s="38" t="str">
        <f>GD_LCD_HS_LNS!D179</f>
        <v>NV Lái xe - VHTTB</v>
      </c>
      <c r="E180" s="41">
        <f>VLOOKUP(B180,RPT_LNS_LUONG_CHE_DO!$B$5:$CC$980,52,FALSE)</f>
        <v>10215000</v>
      </c>
      <c r="F180" s="41">
        <f>VLOOKUP(B180,RPT_LNS_LUONG_CHE_DO!$B$5:$CC$980,78,FALSE)</f>
        <v>0</v>
      </c>
      <c r="G180" s="25">
        <f>VLOOKUP(B180,RPT_PHU_CAP_TN!$B$5:$G$916,6,FALSE)</f>
        <v>620000</v>
      </c>
      <c r="H180" s="25">
        <f>ROUND(MIN((E180+F180+G180)/100,DM_TI_LE!$F$29/10),0)</f>
        <v>108350</v>
      </c>
    </row>
    <row r="181" spans="1:8" ht="12.75">
      <c r="A181" s="36">
        <v>177</v>
      </c>
      <c r="B181" s="38">
        <f>GD_LCD_HS_LNS!B180</f>
        <v>10689</v>
      </c>
      <c r="C181" s="38" t="str">
        <f>GD_LCD_HS_LNS!C180</f>
        <v>Đỗ Minh Hải</v>
      </c>
      <c r="D181" s="38" t="str">
        <f>GD_LCD_HS_LNS!D180</f>
        <v>NV Lái xe - VHTTB</v>
      </c>
      <c r="E181" s="41">
        <f>VLOOKUP(B181,RPT_LNS_LUONG_CHE_DO!$B$5:$CC$980,52,FALSE)</f>
        <v>10215000</v>
      </c>
      <c r="F181" s="41">
        <f>VLOOKUP(B181,RPT_LNS_LUONG_CHE_DO!$B$5:$CC$980,78,FALSE)</f>
        <v>0</v>
      </c>
      <c r="G181" s="25">
        <f>VLOOKUP(B181,RPT_PHU_CAP_TN!$B$5:$G$916,6,FALSE)</f>
        <v>310000</v>
      </c>
      <c r="H181" s="25">
        <f>ROUND(MIN((E181+F181+G181)/100,DM_TI_LE!$F$29/10),0)</f>
        <v>105250</v>
      </c>
    </row>
    <row r="182" spans="1:8" ht="12.75">
      <c r="A182" s="36">
        <v>178</v>
      </c>
      <c r="B182" s="38">
        <f>GD_LCD_HS_LNS!B181</f>
        <v>10690</v>
      </c>
      <c r="C182" s="38" t="str">
        <f>GD_LCD_HS_LNS!C181</f>
        <v>Phạm Đăng Khoa</v>
      </c>
      <c r="D182" s="38" t="str">
        <f>GD_LCD_HS_LNS!D181</f>
        <v>NV Lái xe - VHTTB</v>
      </c>
      <c r="E182" s="41">
        <f>VLOOKUP(B182,RPT_LNS_LUONG_CHE_DO!$B$5:$CC$980,52,FALSE)</f>
        <v>9630000</v>
      </c>
      <c r="F182" s="41">
        <f>VLOOKUP(B182,RPT_LNS_LUONG_CHE_DO!$B$5:$CC$980,78,FALSE)</f>
        <v>0</v>
      </c>
      <c r="G182" s="25">
        <f>VLOOKUP(B182,RPT_PHU_CAP_TN!$B$5:$G$916,6,FALSE)</f>
        <v>0</v>
      </c>
      <c r="H182" s="25">
        <f>ROUND(MIN((E182+F182+G182)/100,DM_TI_LE!$F$29/10),0)</f>
        <v>96300</v>
      </c>
    </row>
    <row r="183" spans="1:8" ht="12.75">
      <c r="A183" s="36">
        <v>179</v>
      </c>
      <c r="B183" s="38">
        <f>GD_LCD_HS_LNS!B182</f>
        <v>10691</v>
      </c>
      <c r="C183" s="38" t="str">
        <f>GD_LCD_HS_LNS!C182</f>
        <v>Hoàng Văn Thanh</v>
      </c>
      <c r="D183" s="38" t="str">
        <f>GD_LCD_HS_LNS!D182</f>
        <v>NV Lái xe - VHTTB</v>
      </c>
      <c r="E183" s="41">
        <f>VLOOKUP(B183,RPT_LNS_LUONG_CHE_DO!$B$5:$CC$980,52,FALSE)</f>
        <v>10215000</v>
      </c>
      <c r="F183" s="41">
        <f>VLOOKUP(B183,RPT_LNS_LUONG_CHE_DO!$B$5:$CC$980,78,FALSE)</f>
        <v>0</v>
      </c>
      <c r="G183" s="25">
        <f>VLOOKUP(B183,RPT_PHU_CAP_TN!$B$5:$G$916,6,FALSE)</f>
        <v>0</v>
      </c>
      <c r="H183" s="25">
        <f>ROUND(MIN((E183+F183+G183)/100,DM_TI_LE!$F$29/10),0)</f>
        <v>102150</v>
      </c>
    </row>
    <row r="184" spans="1:8" ht="12.75">
      <c r="A184" s="36">
        <v>180</v>
      </c>
      <c r="B184" s="38">
        <f>GD_LCD_HS_LNS!B183</f>
        <v>10692</v>
      </c>
      <c r="C184" s="38" t="str">
        <f>GD_LCD_HS_LNS!C183</f>
        <v>Đỗ Quang Tiến</v>
      </c>
      <c r="D184" s="38" t="str">
        <f>GD_LCD_HS_LNS!D183</f>
        <v>NV Lái xe - VHTTB</v>
      </c>
      <c r="E184" s="41">
        <f>VLOOKUP(B184,RPT_LNS_LUONG_CHE_DO!$B$5:$CC$980,52,FALSE)</f>
        <v>10111500.000000002</v>
      </c>
      <c r="F184" s="41">
        <f>VLOOKUP(B184,RPT_LNS_LUONG_CHE_DO!$B$5:$CC$980,78,FALSE)</f>
        <v>0</v>
      </c>
      <c r="G184" s="25">
        <f>VLOOKUP(B184,RPT_PHU_CAP_TN!$B$5:$G$916,6,FALSE)</f>
        <v>155000</v>
      </c>
      <c r="H184" s="25">
        <f>ROUND(MIN((E184+F184+G184)/100,DM_TI_LE!$F$29/10),0)</f>
        <v>102665</v>
      </c>
    </row>
    <row r="185" spans="1:8" ht="12.75">
      <c r="A185" s="36">
        <v>181</v>
      </c>
      <c r="B185" s="38">
        <f>GD_LCD_HS_LNS!B184</f>
        <v>10693</v>
      </c>
      <c r="C185" s="38" t="str">
        <f>GD_LCD_HS_LNS!C184</f>
        <v>Hoàng Sơn</v>
      </c>
      <c r="D185" s="38" t="str">
        <f>GD_LCD_HS_LNS!D184</f>
        <v>NV Lái xe - VHTTB</v>
      </c>
      <c r="E185" s="41">
        <f>VLOOKUP(B185,RPT_LNS_LUONG_CHE_DO!$B$5:$CC$980,52,FALSE)</f>
        <v>8505000</v>
      </c>
      <c r="F185" s="41">
        <f>VLOOKUP(B185,RPT_LNS_LUONG_CHE_DO!$B$5:$CC$980,78,FALSE)</f>
        <v>0</v>
      </c>
      <c r="G185" s="25">
        <f>VLOOKUP(B185,RPT_PHU_CAP_TN!$B$5:$G$916,6,FALSE)</f>
        <v>0</v>
      </c>
      <c r="H185" s="25">
        <f>ROUND(MIN((E185+F185+G185)/100,DM_TI_LE!$F$29/10),0)</f>
        <v>85050</v>
      </c>
    </row>
    <row r="186" spans="1:8" ht="12.75">
      <c r="A186" s="36">
        <v>182</v>
      </c>
      <c r="B186" s="38">
        <f>GD_LCD_HS_LNS!B185</f>
        <v>10694</v>
      </c>
      <c r="C186" s="38" t="str">
        <f>GD_LCD_HS_LNS!C185</f>
        <v>Trần Văn Trà</v>
      </c>
      <c r="D186" s="38" t="str">
        <f>GD_LCD_HS_LNS!D185</f>
        <v>NV Lái xe - VHTTB</v>
      </c>
      <c r="E186" s="41">
        <f>VLOOKUP(B186,RPT_LNS_LUONG_CHE_DO!$B$5:$CC$980,52,FALSE)</f>
        <v>8100000</v>
      </c>
      <c r="F186" s="41">
        <f>VLOOKUP(B186,RPT_LNS_LUONG_CHE_DO!$B$5:$CC$980,78,FALSE)</f>
        <v>0</v>
      </c>
      <c r="G186" s="25">
        <f>VLOOKUP(B186,RPT_PHU_CAP_TN!$B$5:$G$916,6,FALSE)</f>
        <v>155000</v>
      </c>
      <c r="H186" s="25">
        <f>ROUND(MIN((E186+F186+G186)/100,DM_TI_LE!$F$29/10),0)</f>
        <v>82550</v>
      </c>
    </row>
    <row r="187" spans="1:8" ht="12.75">
      <c r="A187" s="36">
        <v>183</v>
      </c>
      <c r="B187" s="38">
        <f>GD_LCD_HS_LNS!B186</f>
        <v>10696</v>
      </c>
      <c r="C187" s="38" t="str">
        <f>GD_LCD_HS_LNS!C186</f>
        <v>Nguyễn Đình Thiện</v>
      </c>
      <c r="D187" s="38" t="str">
        <f>GD_LCD_HS_LNS!D186</f>
        <v>NV Lái xe - VHTTB</v>
      </c>
      <c r="E187" s="41">
        <f>VLOOKUP(B187,RPT_LNS_LUONG_CHE_DO!$B$5:$CC$980,52,FALSE)</f>
        <v>8667000</v>
      </c>
      <c r="F187" s="41">
        <f>VLOOKUP(B187,RPT_LNS_LUONG_CHE_DO!$B$5:$CC$980,78,FALSE)</f>
        <v>0</v>
      </c>
      <c r="G187" s="25">
        <f>VLOOKUP(B187,RPT_PHU_CAP_TN!$B$5:$G$916,6,FALSE)</f>
        <v>0</v>
      </c>
      <c r="H187" s="25">
        <f>ROUND(MIN((E187+F187+G187)/100,DM_TI_LE!$F$29/10),0)</f>
        <v>86670</v>
      </c>
    </row>
    <row r="188" spans="1:8" ht="12.75">
      <c r="A188" s="36">
        <v>184</v>
      </c>
      <c r="B188" s="38">
        <f>GD_LCD_HS_LNS!B187</f>
        <v>10697</v>
      </c>
      <c r="C188" s="38" t="str">
        <f>GD_LCD_HS_LNS!C187</f>
        <v>Trần Hưng Nhân</v>
      </c>
      <c r="D188" s="38" t="str">
        <f>GD_LCD_HS_LNS!D187</f>
        <v>NV Lái xe - VHTTB</v>
      </c>
      <c r="E188" s="41">
        <f>VLOOKUP(B188,RPT_LNS_LUONG_CHE_DO!$B$5:$CC$980,52,FALSE)</f>
        <v>9630000</v>
      </c>
      <c r="F188" s="41">
        <f>VLOOKUP(B188,RPT_LNS_LUONG_CHE_DO!$B$5:$CC$980,78,FALSE)</f>
        <v>0</v>
      </c>
      <c r="G188" s="25">
        <f>VLOOKUP(B188,RPT_PHU_CAP_TN!$B$5:$G$916,6,FALSE)</f>
        <v>0</v>
      </c>
      <c r="H188" s="25">
        <f>ROUND(MIN((E188+F188+G188)/100,DM_TI_LE!$F$29/10),0)</f>
        <v>96300</v>
      </c>
    </row>
    <row r="189" spans="1:8" ht="12.75">
      <c r="A189" s="36">
        <v>185</v>
      </c>
      <c r="B189" s="38">
        <f>GD_LCD_HS_LNS!B188</f>
        <v>10698</v>
      </c>
      <c r="C189" s="38" t="str">
        <f>GD_LCD_HS_LNS!C188</f>
        <v>Nguyễn Ngọc Toàn</v>
      </c>
      <c r="D189" s="38" t="str">
        <f>GD_LCD_HS_LNS!D188</f>
        <v>NV Lái xe - VHTTB</v>
      </c>
      <c r="E189" s="41">
        <f>VLOOKUP(B189,RPT_LNS_LUONG_CHE_DO!$B$5:$CC$980,52,FALSE)</f>
        <v>9630000</v>
      </c>
      <c r="F189" s="41">
        <f>VLOOKUP(B189,RPT_LNS_LUONG_CHE_DO!$B$5:$CC$980,78,FALSE)</f>
        <v>0</v>
      </c>
      <c r="G189" s="25">
        <f>VLOOKUP(B189,RPT_PHU_CAP_TN!$B$5:$G$916,6,FALSE)</f>
        <v>0</v>
      </c>
      <c r="H189" s="25">
        <f>ROUND(MIN((E189+F189+G189)/100,DM_TI_LE!$F$29/10),0)</f>
        <v>96300</v>
      </c>
    </row>
    <row r="190" spans="1:8" ht="12.75">
      <c r="A190" s="36">
        <v>186</v>
      </c>
      <c r="B190" s="38">
        <f>GD_LCD_HS_LNS!B189</f>
        <v>10700</v>
      </c>
      <c r="C190" s="38" t="str">
        <f>GD_LCD_HS_LNS!C189</f>
        <v>Đặng Đức Mạnh</v>
      </c>
      <c r="D190" s="38" t="str">
        <f>GD_LCD_HS_LNS!D189</f>
        <v>NV Lái xe - VHTTB</v>
      </c>
      <c r="E190" s="41">
        <f>VLOOKUP(B190,RPT_LNS_LUONG_CHE_DO!$B$5:$CC$980,52,FALSE)</f>
        <v>9630000</v>
      </c>
      <c r="F190" s="41">
        <f>VLOOKUP(B190,RPT_LNS_LUONG_CHE_DO!$B$5:$CC$980,78,FALSE)</f>
        <v>0</v>
      </c>
      <c r="G190" s="25">
        <f>VLOOKUP(B190,RPT_PHU_CAP_TN!$B$5:$G$916,6,FALSE)</f>
        <v>0</v>
      </c>
      <c r="H190" s="25">
        <f>ROUND(MIN((E190+F190+G190)/100,DM_TI_LE!$F$29/10),0)</f>
        <v>96300</v>
      </c>
    </row>
    <row r="191" spans="1:8" ht="12.75">
      <c r="A191" s="36">
        <v>187</v>
      </c>
      <c r="B191" s="38">
        <f>GD_LCD_HS_LNS!B190</f>
        <v>10701</v>
      </c>
      <c r="C191" s="38" t="str">
        <f>GD_LCD_HS_LNS!C190</f>
        <v>Đỗ Ngọc Lân</v>
      </c>
      <c r="D191" s="38" t="str">
        <f>GD_LCD_HS_LNS!D190</f>
        <v>NV Lái xe - VHTTB</v>
      </c>
      <c r="E191" s="41">
        <f>VLOOKUP(B191,RPT_LNS_LUONG_CHE_DO!$B$5:$CC$980,52,FALSE)</f>
        <v>9630000</v>
      </c>
      <c r="F191" s="41">
        <f>VLOOKUP(B191,RPT_LNS_LUONG_CHE_DO!$B$5:$CC$980,78,FALSE)</f>
        <v>0</v>
      </c>
      <c r="G191" s="25">
        <f>VLOOKUP(B191,RPT_PHU_CAP_TN!$B$5:$G$916,6,FALSE)</f>
        <v>155000</v>
      </c>
      <c r="H191" s="25">
        <f>ROUND(MIN((E191+F191+G191)/100,DM_TI_LE!$F$29/10),0)</f>
        <v>97850</v>
      </c>
    </row>
    <row r="192" spans="1:8" ht="12.75">
      <c r="A192" s="36">
        <v>188</v>
      </c>
      <c r="B192" s="38">
        <f>GD_LCD_HS_LNS!B191</f>
        <v>10702</v>
      </c>
      <c r="C192" s="38" t="str">
        <f>GD_LCD_HS_LNS!C191</f>
        <v>Nguyễn Tuấn Anh</v>
      </c>
      <c r="D192" s="38" t="str">
        <f>GD_LCD_HS_LNS!D191</f>
        <v>NV Lái xe - VHTTB</v>
      </c>
      <c r="E192" s="41">
        <f>VLOOKUP(B192,RPT_LNS_LUONG_CHE_DO!$B$5:$CC$980,52,FALSE)</f>
        <v>9630000</v>
      </c>
      <c r="F192" s="41">
        <f>VLOOKUP(B192,RPT_LNS_LUONG_CHE_DO!$B$5:$CC$980,78,FALSE)</f>
        <v>0</v>
      </c>
      <c r="G192" s="25">
        <f>VLOOKUP(B192,RPT_PHU_CAP_TN!$B$5:$G$916,6,FALSE)</f>
        <v>0</v>
      </c>
      <c r="H192" s="25">
        <f>ROUND(MIN((E192+F192+G192)/100,DM_TI_LE!$F$29/10),0)</f>
        <v>96300</v>
      </c>
    </row>
    <row r="193" spans="1:8" ht="12.75">
      <c r="A193" s="36">
        <v>189</v>
      </c>
      <c r="B193" s="38">
        <f>GD_LCD_HS_LNS!B192</f>
        <v>10703</v>
      </c>
      <c r="C193" s="38" t="str">
        <f>GD_LCD_HS_LNS!C192</f>
        <v>Trần Văn Dậu</v>
      </c>
      <c r="D193" s="38" t="str">
        <f>GD_LCD_HS_LNS!D192</f>
        <v>NV Lái xe - VHTTB</v>
      </c>
      <c r="E193" s="41">
        <f>VLOOKUP(B193,RPT_LNS_LUONG_CHE_DO!$B$5:$CC$980,52,FALSE)</f>
        <v>9630000</v>
      </c>
      <c r="F193" s="41">
        <f>VLOOKUP(B193,RPT_LNS_LUONG_CHE_DO!$B$5:$CC$980,78,FALSE)</f>
        <v>0</v>
      </c>
      <c r="G193" s="25">
        <f>VLOOKUP(B193,RPT_PHU_CAP_TN!$B$5:$G$916,6,FALSE)</f>
        <v>0</v>
      </c>
      <c r="H193" s="25">
        <f>ROUND(MIN((E193+F193+G193)/100,DM_TI_LE!$F$29/10),0)</f>
        <v>96300</v>
      </c>
    </row>
    <row r="194" spans="1:8" ht="12.75">
      <c r="A194" s="36">
        <v>190</v>
      </c>
      <c r="B194" s="38">
        <f>GD_LCD_HS_LNS!B193</f>
        <v>11140</v>
      </c>
      <c r="C194" s="38" t="str">
        <f>GD_LCD_HS_LNS!C193</f>
        <v>Nguyễn Chí Công</v>
      </c>
      <c r="D194" s="38" t="str">
        <f>GD_LCD_HS_LNS!D193</f>
        <v>NV Lái xe - VHTTB</v>
      </c>
      <c r="E194" s="41">
        <f>VLOOKUP(B194,RPT_LNS_LUONG_CHE_DO!$B$5:$CC$980,52,FALSE)</f>
        <v>7560000</v>
      </c>
      <c r="F194" s="41">
        <f>VLOOKUP(B194,RPT_LNS_LUONG_CHE_DO!$B$5:$CC$980,78,FALSE)</f>
        <v>0</v>
      </c>
      <c r="G194" s="25">
        <f>VLOOKUP(B194,RPT_PHU_CAP_TN!$B$5:$G$916,6,FALSE)</f>
        <v>0</v>
      </c>
      <c r="H194" s="25">
        <f>ROUND(MIN((E194+F194+G194)/100,DM_TI_LE!$F$29/10),0)</f>
        <v>75600</v>
      </c>
    </row>
    <row r="195" spans="1:8" ht="12.75">
      <c r="A195" s="36">
        <v>191</v>
      </c>
      <c r="B195" s="38">
        <f>GD_LCD_HS_LNS!B194</f>
        <v>10685</v>
      </c>
      <c r="C195" s="38" t="str">
        <f>GD_LCD_HS_LNS!C194</f>
        <v>Hà Minh Trí</v>
      </c>
      <c r="D195" s="38" t="str">
        <f>GD_LCD_HS_LNS!D194</f>
        <v>Đội trưởng</v>
      </c>
      <c r="E195" s="41">
        <f>VLOOKUP(B195,RPT_LNS_LUONG_CHE_DO!$B$5:$CC$980,52,FALSE)</f>
        <v>17955000</v>
      </c>
      <c r="F195" s="41">
        <f>VLOOKUP(B195,RPT_LNS_LUONG_CHE_DO!$B$5:$CC$980,78,FALSE)</f>
        <v>0</v>
      </c>
      <c r="G195" s="25">
        <f>VLOOKUP(B195,RPT_PHU_CAP_TN!$B$5:$G$916,6,FALSE)</f>
        <v>0</v>
      </c>
      <c r="H195" s="25">
        <f>ROUND(MIN((E195+F195+G195)/100,DM_TI_LE!$F$29/10),0)</f>
        <v>115000</v>
      </c>
    </row>
    <row r="196" spans="1:8" ht="12.75">
      <c r="A196" s="36">
        <v>192</v>
      </c>
      <c r="B196" s="38">
        <f>GD_LCD_HS_LNS!B195</f>
        <v>10709</v>
      </c>
      <c r="C196" s="38" t="str">
        <f>GD_LCD_HS_LNS!C195</f>
        <v>Lê Hữu Thịnh</v>
      </c>
      <c r="D196" s="38" t="str">
        <f>GD_LCD_HS_LNS!D195</f>
        <v>Đội phó</v>
      </c>
      <c r="E196" s="41">
        <f>VLOOKUP(B196,RPT_LNS_LUONG_CHE_DO!$B$5:$CC$980,52,FALSE)</f>
        <v>14715000</v>
      </c>
      <c r="F196" s="41">
        <f>VLOOKUP(B196,RPT_LNS_LUONG_CHE_DO!$B$5:$CC$980,78,FALSE)</f>
        <v>0</v>
      </c>
      <c r="G196" s="25">
        <f>VLOOKUP(B196,RPT_PHU_CAP_TN!$B$5:$G$916,6,FALSE)</f>
        <v>0</v>
      </c>
      <c r="H196" s="25">
        <f>ROUND(MIN((E196+F196+G196)/100,DM_TI_LE!$F$29/10),0)</f>
        <v>115000</v>
      </c>
    </row>
    <row r="197" spans="1:8" ht="12.75">
      <c r="A197" s="36">
        <v>193</v>
      </c>
      <c r="B197" s="38">
        <f>GD_LCD_HS_LNS!B196</f>
        <v>10715</v>
      </c>
      <c r="C197" s="38" t="str">
        <f>GD_LCD_HS_LNS!C196</f>
        <v>Trần Văn Lộc</v>
      </c>
      <c r="D197" s="38" t="str">
        <f>GD_LCD_HS_LNS!D196</f>
        <v>Đội phó</v>
      </c>
      <c r="E197" s="41">
        <f>VLOOKUP(B197,RPT_LNS_LUONG_CHE_DO!$B$5:$CC$980,52,FALSE)</f>
        <v>14715000</v>
      </c>
      <c r="F197" s="41">
        <f>VLOOKUP(B197,RPT_LNS_LUONG_CHE_DO!$B$5:$CC$980,78,FALSE)</f>
        <v>0</v>
      </c>
      <c r="G197" s="25">
        <f>VLOOKUP(B197,RPT_PHU_CAP_TN!$B$5:$G$916,6,FALSE)</f>
        <v>0</v>
      </c>
      <c r="H197" s="25">
        <f>ROUND(MIN((E197+F197+G197)/100,DM_TI_LE!$F$29/10),0)</f>
        <v>115000</v>
      </c>
    </row>
    <row r="198" spans="1:8" ht="12.75">
      <c r="A198" s="36">
        <v>194</v>
      </c>
      <c r="B198" s="38">
        <f>GD_LCD_HS_LNS!B197</f>
        <v>10734</v>
      </c>
      <c r="C198" s="38" t="str">
        <f>GD_LCD_HS_LNS!C197</f>
        <v>Trần Duy Hải</v>
      </c>
      <c r="D198" s="38" t="str">
        <f>GD_LCD_HS_LNS!D197</f>
        <v>Đội phó</v>
      </c>
      <c r="E198" s="41">
        <f>VLOOKUP(B198,RPT_LNS_LUONG_CHE_DO!$B$5:$CC$980,52,FALSE)</f>
        <v>14715000</v>
      </c>
      <c r="F198" s="41">
        <f>VLOOKUP(B198,RPT_LNS_LUONG_CHE_DO!$B$5:$CC$980,78,FALSE)</f>
        <v>0</v>
      </c>
      <c r="G198" s="25">
        <f>VLOOKUP(B198,RPT_PHU_CAP_TN!$B$5:$G$916,6,FALSE)</f>
        <v>0</v>
      </c>
      <c r="H198" s="25">
        <f>ROUND(MIN((E198+F198+G198)/100,DM_TI_LE!$F$29/10),0)</f>
        <v>115000</v>
      </c>
    </row>
    <row r="199" spans="1:8" ht="12.75">
      <c r="A199" s="36">
        <v>195</v>
      </c>
      <c r="B199" s="38">
        <f>GD_LCD_HS_LNS!B198</f>
        <v>10646</v>
      </c>
      <c r="C199" s="38" t="str">
        <f>GD_LCD_HS_LNS!C198</f>
        <v>Lê Ngọc Cường</v>
      </c>
      <c r="D199" s="38" t="str">
        <f>GD_LCD_HS_LNS!D198</f>
        <v>NV Lái xe - VHTTB</v>
      </c>
      <c r="E199" s="41">
        <f>VLOOKUP(B199,RPT_LNS_LUONG_CHE_DO!$B$5:$CC$980,52,FALSE)</f>
        <v>6804000</v>
      </c>
      <c r="F199" s="41">
        <f>VLOOKUP(B199,RPT_LNS_LUONG_CHE_DO!$B$5:$CC$980,78,FALSE)</f>
        <v>0</v>
      </c>
      <c r="G199" s="25">
        <f>VLOOKUP(B199,RPT_PHU_CAP_TN!$B$5:$G$916,6,FALSE)</f>
        <v>0</v>
      </c>
      <c r="H199" s="25">
        <f>ROUND(MIN((E199+F199+G199)/100,DM_TI_LE!$F$29/10),0)</f>
        <v>68040</v>
      </c>
    </row>
    <row r="200" spans="1:8" ht="12.75">
      <c r="A200" s="36">
        <v>196</v>
      </c>
      <c r="B200" s="38">
        <f>GD_LCD_HS_LNS!B199</f>
        <v>10647</v>
      </c>
      <c r="C200" s="38" t="str">
        <f>GD_LCD_HS_LNS!C199</f>
        <v>Nguyễn Tiến Anh</v>
      </c>
      <c r="D200" s="38" t="str">
        <f>GD_LCD_HS_LNS!D199</f>
        <v>Nhân viên Bốc xếp</v>
      </c>
      <c r="E200" s="41">
        <f>VLOOKUP(B200,RPT_LNS_LUONG_CHE_DO!$B$5:$CC$980,52,FALSE)</f>
        <v>5192307.692307693</v>
      </c>
      <c r="F200" s="41">
        <f>VLOOKUP(B200,RPT_LNS_LUONG_CHE_DO!$B$5:$CC$980,78,FALSE)</f>
        <v>871846.15384615387</v>
      </c>
      <c r="G200" s="25">
        <f>VLOOKUP(B200,RPT_PHU_CAP_TN!$B$5:$G$916,6,FALSE)</f>
        <v>0</v>
      </c>
      <c r="H200" s="25">
        <f>ROUND(MIN((E200+F200+G200)/100,DM_TI_LE!$F$29/10),0)</f>
        <v>60642</v>
      </c>
    </row>
    <row r="201" spans="1:8" ht="12.75">
      <c r="A201" s="36">
        <v>197</v>
      </c>
      <c r="B201" s="38">
        <f>GD_LCD_HS_LNS!B200</f>
        <v>10650</v>
      </c>
      <c r="C201" s="38" t="str">
        <f>GD_LCD_HS_LNS!C200</f>
        <v>Ngô Ngọc Hảo</v>
      </c>
      <c r="D201" s="38" t="str">
        <f>GD_LCD_HS_LNS!D200</f>
        <v>Nhân viên Bốc xếp</v>
      </c>
      <c r="E201" s="41">
        <f>VLOOKUP(B201,RPT_LNS_LUONG_CHE_DO!$B$5:$CC$980,52,FALSE)</f>
        <v>7155000</v>
      </c>
      <c r="F201" s="41">
        <f>VLOOKUP(B201,RPT_LNS_LUONG_CHE_DO!$B$5:$CC$980,78,FALSE)</f>
        <v>0</v>
      </c>
      <c r="G201" s="25">
        <f>VLOOKUP(B201,RPT_PHU_CAP_TN!$B$5:$G$916,6,FALSE)</f>
        <v>155000</v>
      </c>
      <c r="H201" s="25">
        <f>ROUND(MIN((E201+F201+G201)/100,DM_TI_LE!$F$29/10),0)</f>
        <v>73100</v>
      </c>
    </row>
    <row r="202" spans="1:8" ht="12.75">
      <c r="A202" s="36">
        <v>198</v>
      </c>
      <c r="B202" s="38">
        <f>GD_LCD_HS_LNS!B201</f>
        <v>10652</v>
      </c>
      <c r="C202" s="38" t="str">
        <f>GD_LCD_HS_LNS!C201</f>
        <v>Trương Văn Triệu</v>
      </c>
      <c r="D202" s="38" t="str">
        <f>GD_LCD_HS_LNS!D201</f>
        <v>Nhân viên Bốc xếp</v>
      </c>
      <c r="E202" s="41">
        <f>VLOOKUP(B202,RPT_LNS_LUONG_CHE_DO!$B$5:$CC$980,52,FALSE)</f>
        <v>4932692.307692308</v>
      </c>
      <c r="F202" s="41">
        <f>VLOOKUP(B202,RPT_LNS_LUONG_CHE_DO!$B$5:$CC$980,78,FALSE)</f>
        <v>871846.15384615387</v>
      </c>
      <c r="G202" s="25">
        <f>VLOOKUP(B202,RPT_PHU_CAP_TN!$B$5:$G$916,6,FALSE)</f>
        <v>0</v>
      </c>
      <c r="H202" s="25">
        <f>ROUND(MIN((E202+F202+G202)/100,DM_TI_LE!$F$29/10),0)</f>
        <v>58045</v>
      </c>
    </row>
    <row r="203" spans="1:8" ht="12.75">
      <c r="A203" s="36">
        <v>199</v>
      </c>
      <c r="B203" s="38">
        <f>GD_LCD_HS_LNS!B202</f>
        <v>10653</v>
      </c>
      <c r="C203" s="38" t="str">
        <f>GD_LCD_HS_LNS!C202</f>
        <v>Nguyễn Ngọc Nam</v>
      </c>
      <c r="D203" s="38" t="str">
        <f>GD_LCD_HS_LNS!D202</f>
        <v>Nhân viên Bốc xếp</v>
      </c>
      <c r="E203" s="41">
        <f>VLOOKUP(B203,RPT_LNS_LUONG_CHE_DO!$B$5:$CC$980,52,FALSE)</f>
        <v>6750000</v>
      </c>
      <c r="F203" s="41">
        <f>VLOOKUP(B203,RPT_LNS_LUONG_CHE_DO!$B$5:$CC$980,78,FALSE)</f>
        <v>0</v>
      </c>
      <c r="G203" s="25">
        <f>VLOOKUP(B203,RPT_PHU_CAP_TN!$B$5:$G$916,6,FALSE)</f>
        <v>0</v>
      </c>
      <c r="H203" s="25">
        <f>ROUND(MIN((E203+F203+G203)/100,DM_TI_LE!$F$29/10),0)</f>
        <v>67500</v>
      </c>
    </row>
    <row r="204" spans="1:8" ht="12.75">
      <c r="A204" s="36">
        <v>200</v>
      </c>
      <c r="B204" s="38">
        <f>GD_LCD_HS_LNS!B203</f>
        <v>10655</v>
      </c>
      <c r="C204" s="38" t="str">
        <f>GD_LCD_HS_LNS!C203</f>
        <v>Nguyễn Chiến Thắng</v>
      </c>
      <c r="D204" s="38" t="str">
        <f>GD_LCD_HS_LNS!D203</f>
        <v>Nhân viên Bốc xếp</v>
      </c>
      <c r="E204" s="41">
        <f>VLOOKUP(B204,RPT_LNS_LUONG_CHE_DO!$B$5:$CC$980,52,FALSE)</f>
        <v>6075000</v>
      </c>
      <c r="F204" s="41">
        <f>VLOOKUP(B204,RPT_LNS_LUONG_CHE_DO!$B$5:$CC$980,78,FALSE)</f>
        <v>0</v>
      </c>
      <c r="G204" s="25">
        <f>VLOOKUP(B204,RPT_PHU_CAP_TN!$B$5:$G$916,6,FALSE)</f>
        <v>0</v>
      </c>
      <c r="H204" s="25">
        <f>ROUND(MIN((E204+F204+G204)/100,DM_TI_LE!$F$29/10),0)</f>
        <v>60750</v>
      </c>
    </row>
    <row r="205" spans="1:8" ht="12.75">
      <c r="A205" s="36">
        <v>201</v>
      </c>
      <c r="B205" s="38">
        <f>GD_LCD_HS_LNS!B204</f>
        <v>10659</v>
      </c>
      <c r="C205" s="38" t="str">
        <f>GD_LCD_HS_LNS!C204</f>
        <v>Ngô Ngọc Tiến</v>
      </c>
      <c r="D205" s="38" t="str">
        <f>GD_LCD_HS_LNS!D204</f>
        <v>Nhân viên Bốc xếp</v>
      </c>
      <c r="E205" s="41">
        <f>VLOOKUP(B205,RPT_LNS_LUONG_CHE_DO!$B$5:$CC$980,52,FALSE)</f>
        <v>7087500.0000000009</v>
      </c>
      <c r="F205" s="41">
        <f>VLOOKUP(B205,RPT_LNS_LUONG_CHE_DO!$B$5:$CC$980,78,FALSE)</f>
        <v>0</v>
      </c>
      <c r="G205" s="25">
        <f>VLOOKUP(B205,RPT_PHU_CAP_TN!$B$5:$G$916,6,FALSE)</f>
        <v>0</v>
      </c>
      <c r="H205" s="25">
        <f>ROUND(MIN((E205+F205+G205)/100,DM_TI_LE!$F$29/10),0)</f>
        <v>70875</v>
      </c>
    </row>
    <row r="206" spans="1:8" ht="12.75">
      <c r="A206" s="36">
        <v>202</v>
      </c>
      <c r="B206" s="38">
        <f>GD_LCD_HS_LNS!B205</f>
        <v>10662</v>
      </c>
      <c r="C206" s="38" t="str">
        <f>GD_LCD_HS_LNS!C205</f>
        <v>Trần Văn Tĩnh</v>
      </c>
      <c r="D206" s="38" t="str">
        <f>GD_LCD_HS_LNS!D205</f>
        <v>Nhân viên Bốc xếp</v>
      </c>
      <c r="E206" s="41">
        <f>VLOOKUP(B206,RPT_LNS_LUONG_CHE_DO!$B$5:$CC$980,52,FALSE)</f>
        <v>7155000</v>
      </c>
      <c r="F206" s="41">
        <f>VLOOKUP(B206,RPT_LNS_LUONG_CHE_DO!$B$5:$CC$980,78,FALSE)</f>
        <v>0</v>
      </c>
      <c r="G206" s="25">
        <f>VLOOKUP(B206,RPT_PHU_CAP_TN!$B$5:$G$916,6,FALSE)</f>
        <v>0</v>
      </c>
      <c r="H206" s="25">
        <f>ROUND(MIN((E206+F206+G206)/100,DM_TI_LE!$F$29/10),0)</f>
        <v>71550</v>
      </c>
    </row>
    <row r="207" spans="1:8" ht="12.75">
      <c r="A207" s="36">
        <v>203</v>
      </c>
      <c r="B207" s="38">
        <f>GD_LCD_HS_LNS!B206</f>
        <v>10663</v>
      </c>
      <c r="C207" s="38" t="str">
        <f>GD_LCD_HS_LNS!C206</f>
        <v>Khổng Vũ Hùng</v>
      </c>
      <c r="D207" s="38" t="str">
        <f>GD_LCD_HS_LNS!D206</f>
        <v>Nhân viên Bốc xếp</v>
      </c>
      <c r="E207" s="41">
        <f>VLOOKUP(B207,RPT_LNS_LUONG_CHE_DO!$B$5:$CC$980,52,FALSE)</f>
        <v>6075000</v>
      </c>
      <c r="F207" s="41">
        <f>VLOOKUP(B207,RPT_LNS_LUONG_CHE_DO!$B$5:$CC$980,78,FALSE)</f>
        <v>0</v>
      </c>
      <c r="G207" s="25">
        <f>VLOOKUP(B207,RPT_PHU_CAP_TN!$B$5:$G$916,6,FALSE)</f>
        <v>0</v>
      </c>
      <c r="H207" s="25">
        <f>ROUND(MIN((E207+F207+G207)/100,DM_TI_LE!$F$29/10),0)</f>
        <v>60750</v>
      </c>
    </row>
    <row r="208" spans="1:8" ht="12.75">
      <c r="A208" s="36">
        <v>204</v>
      </c>
      <c r="B208" s="38">
        <f>GD_LCD_HS_LNS!B207</f>
        <v>10664</v>
      </c>
      <c r="C208" s="38" t="str">
        <f>GD_LCD_HS_LNS!C207</f>
        <v>Phan Bá Tráng</v>
      </c>
      <c r="D208" s="38" t="str">
        <f>GD_LCD_HS_LNS!D207</f>
        <v>Nhân viên Bốc xếp</v>
      </c>
      <c r="E208" s="41">
        <f>VLOOKUP(B208,RPT_LNS_LUONG_CHE_DO!$B$5:$CC$980,52,FALSE)</f>
        <v>6750000</v>
      </c>
      <c r="F208" s="41">
        <f>VLOOKUP(B208,RPT_LNS_LUONG_CHE_DO!$B$5:$CC$980,78,FALSE)</f>
        <v>0</v>
      </c>
      <c r="G208" s="25">
        <f>VLOOKUP(B208,RPT_PHU_CAP_TN!$B$5:$G$916,6,FALSE)</f>
        <v>0</v>
      </c>
      <c r="H208" s="25">
        <f>ROUND(MIN((E208+F208+G208)/100,DM_TI_LE!$F$29/10),0)</f>
        <v>67500</v>
      </c>
    </row>
    <row r="209" spans="1:8" ht="12.75">
      <c r="A209" s="36">
        <v>205</v>
      </c>
      <c r="B209" s="38">
        <f>GD_LCD_HS_LNS!B208</f>
        <v>10666</v>
      </c>
      <c r="C209" s="38" t="str">
        <f>GD_LCD_HS_LNS!C208</f>
        <v>Phạm Quang Trung</v>
      </c>
      <c r="D209" s="38" t="str">
        <f>GD_LCD_HS_LNS!D208</f>
        <v>Nhân viên Bốc xếp</v>
      </c>
      <c r="E209" s="41">
        <f>VLOOKUP(B209,RPT_LNS_LUONG_CHE_DO!$B$5:$CC$980,52,FALSE)</f>
        <v>5971153.846153846</v>
      </c>
      <c r="F209" s="41">
        <f>VLOOKUP(B209,RPT_LNS_LUONG_CHE_DO!$B$5:$CC$980,78,FALSE)</f>
        <v>435923.07692307694</v>
      </c>
      <c r="G209" s="25">
        <f>VLOOKUP(B209,RPT_PHU_CAP_TN!$B$5:$G$916,6,FALSE)</f>
        <v>0</v>
      </c>
      <c r="H209" s="25">
        <f>ROUND(MIN((E209+F209+G209)/100,DM_TI_LE!$F$29/10),0)</f>
        <v>64071</v>
      </c>
    </row>
    <row r="210" spans="1:8" ht="12.75">
      <c r="A210" s="36">
        <v>206</v>
      </c>
      <c r="B210" s="38">
        <f>GD_LCD_HS_LNS!B209</f>
        <v>10667</v>
      </c>
      <c r="C210" s="38" t="str">
        <f>GD_LCD_HS_LNS!C209</f>
        <v>Nguyễn Phi Trường</v>
      </c>
      <c r="D210" s="38" t="str">
        <f>GD_LCD_HS_LNS!D209</f>
        <v>Nhân viên Bốc xếp</v>
      </c>
      <c r="E210" s="41">
        <f>VLOOKUP(B210,RPT_LNS_LUONG_CHE_DO!$B$5:$CC$980,52,FALSE)</f>
        <v>6750000</v>
      </c>
      <c r="F210" s="41">
        <f>VLOOKUP(B210,RPT_LNS_LUONG_CHE_DO!$B$5:$CC$980,78,FALSE)</f>
        <v>0</v>
      </c>
      <c r="G210" s="25">
        <f>VLOOKUP(B210,RPT_PHU_CAP_TN!$B$5:$G$916,6,FALSE)</f>
        <v>0</v>
      </c>
      <c r="H210" s="25">
        <f>ROUND(MIN((E210+F210+G210)/100,DM_TI_LE!$F$29/10),0)</f>
        <v>67500</v>
      </c>
    </row>
    <row r="211" spans="1:8" ht="12.75">
      <c r="A211" s="36">
        <v>207</v>
      </c>
      <c r="B211" s="38">
        <f>GD_LCD_HS_LNS!B210</f>
        <v>10668</v>
      </c>
      <c r="C211" s="38" t="str">
        <f>GD_LCD_HS_LNS!C210</f>
        <v>Đới Minh Khoa</v>
      </c>
      <c r="D211" s="38" t="str">
        <f>GD_LCD_HS_LNS!D210</f>
        <v>Nhân viên Bốc xếp</v>
      </c>
      <c r="E211" s="41">
        <f>VLOOKUP(B211,RPT_LNS_LUONG_CHE_DO!$B$5:$CC$980,52,FALSE)</f>
        <v>7155000</v>
      </c>
      <c r="F211" s="41">
        <f>VLOOKUP(B211,RPT_LNS_LUONG_CHE_DO!$B$5:$CC$980,78,FALSE)</f>
        <v>0</v>
      </c>
      <c r="G211" s="25">
        <f>VLOOKUP(B211,RPT_PHU_CAP_TN!$B$5:$G$916,6,FALSE)</f>
        <v>310000</v>
      </c>
      <c r="H211" s="25">
        <f>ROUND(MIN((E211+F211+G211)/100,DM_TI_LE!$F$29/10),0)</f>
        <v>74650</v>
      </c>
    </row>
    <row r="212" spans="1:8" ht="12.75">
      <c r="A212" s="36">
        <v>208</v>
      </c>
      <c r="B212" s="38">
        <f>GD_LCD_HS_LNS!B211</f>
        <v>10669</v>
      </c>
      <c r="C212" s="38" t="str">
        <f>GD_LCD_HS_LNS!C211</f>
        <v>Nguyễn Xuân Tân</v>
      </c>
      <c r="D212" s="38" t="str">
        <f>GD_LCD_HS_LNS!D211</f>
        <v>Nhân viên Bốc xếp</v>
      </c>
      <c r="E212" s="41">
        <f>VLOOKUP(B212,RPT_LNS_LUONG_CHE_DO!$B$5:$CC$980,52,FALSE)</f>
        <v>6750000</v>
      </c>
      <c r="F212" s="41">
        <f>VLOOKUP(B212,RPT_LNS_LUONG_CHE_DO!$B$5:$CC$980,78,FALSE)</f>
        <v>0</v>
      </c>
      <c r="G212" s="25">
        <f>VLOOKUP(B212,RPT_PHU_CAP_TN!$B$5:$G$916,6,FALSE)</f>
        <v>155000</v>
      </c>
      <c r="H212" s="25">
        <f>ROUND(MIN((E212+F212+G212)/100,DM_TI_LE!$F$29/10),0)</f>
        <v>69050</v>
      </c>
    </row>
    <row r="213" spans="1:8" ht="12.75">
      <c r="A213" s="36">
        <v>209</v>
      </c>
      <c r="B213" s="38">
        <f>GD_LCD_HS_LNS!B212</f>
        <v>10670</v>
      </c>
      <c r="C213" s="38" t="str">
        <f>GD_LCD_HS_LNS!C212</f>
        <v>Nguyễn Văn Toàn</v>
      </c>
      <c r="D213" s="38" t="str">
        <f>GD_LCD_HS_LNS!D212</f>
        <v>Nhân viên Bốc xếp</v>
      </c>
      <c r="E213" s="41">
        <f>VLOOKUP(B213,RPT_LNS_LUONG_CHE_DO!$B$5:$CC$980,52,FALSE)</f>
        <v>8055000</v>
      </c>
      <c r="F213" s="41">
        <f>VLOOKUP(B213,RPT_LNS_LUONG_CHE_DO!$B$5:$CC$980,78,FALSE)</f>
        <v>0</v>
      </c>
      <c r="G213" s="25">
        <f>VLOOKUP(B213,RPT_PHU_CAP_TN!$B$5:$G$916,6,FALSE)</f>
        <v>620000</v>
      </c>
      <c r="H213" s="25">
        <f>ROUND(MIN((E213+F213+G213)/100,DM_TI_LE!$F$29/10),0)</f>
        <v>86750</v>
      </c>
    </row>
    <row r="214" spans="1:8" ht="12.75">
      <c r="A214" s="36">
        <v>210</v>
      </c>
      <c r="B214" s="38">
        <f>GD_LCD_HS_LNS!B213</f>
        <v>10672</v>
      </c>
      <c r="C214" s="38" t="str">
        <f>GD_LCD_HS_LNS!C213</f>
        <v>Triệu Tuấn Anh</v>
      </c>
      <c r="D214" s="38" t="str">
        <f>GD_LCD_HS_LNS!D213</f>
        <v>Nhân viên Bốc xếp</v>
      </c>
      <c r="E214" s="41">
        <f>VLOOKUP(B214,RPT_LNS_LUONG_CHE_DO!$B$5:$CC$980,52,FALSE)</f>
        <v>7560000</v>
      </c>
      <c r="F214" s="41">
        <f>VLOOKUP(B214,RPT_LNS_LUONG_CHE_DO!$B$5:$CC$980,78,FALSE)</f>
        <v>0</v>
      </c>
      <c r="G214" s="25">
        <f>VLOOKUP(B214,RPT_PHU_CAP_TN!$B$5:$G$916,6,FALSE)</f>
        <v>0</v>
      </c>
      <c r="H214" s="25">
        <f>ROUND(MIN((E214+F214+G214)/100,DM_TI_LE!$F$29/10),0)</f>
        <v>75600</v>
      </c>
    </row>
    <row r="215" spans="1:8" ht="12.75">
      <c r="A215" s="36">
        <v>211</v>
      </c>
      <c r="B215" s="38">
        <f>GD_LCD_HS_LNS!B214</f>
        <v>10674</v>
      </c>
      <c r="C215" s="38" t="str">
        <f>GD_LCD_HS_LNS!C214</f>
        <v>Nguyễn Văn Tuế</v>
      </c>
      <c r="D215" s="38" t="str">
        <f>GD_LCD_HS_LNS!D214</f>
        <v>Nhân viên Bốc xếp</v>
      </c>
      <c r="E215" s="41">
        <f>VLOOKUP(B215,RPT_LNS_LUONG_CHE_DO!$B$5:$CC$980,52,FALSE)</f>
        <v>5503846.153846154</v>
      </c>
      <c r="F215" s="41">
        <f>VLOOKUP(B215,RPT_LNS_LUONG_CHE_DO!$B$5:$CC$980,78,FALSE)</f>
        <v>871846.15384615387</v>
      </c>
      <c r="G215" s="25">
        <f>VLOOKUP(B215,RPT_PHU_CAP_TN!$B$5:$G$916,6,FALSE)</f>
        <v>238461.5384615385</v>
      </c>
      <c r="H215" s="25">
        <f>ROUND(MIN((E215+F215+G215)/100,DM_TI_LE!$F$29/10),0)</f>
        <v>66142</v>
      </c>
    </row>
    <row r="216" spans="1:8" ht="12.75">
      <c r="A216" s="36">
        <v>212</v>
      </c>
      <c r="B216" s="38">
        <f>GD_LCD_HS_LNS!B215</f>
        <v>10675</v>
      </c>
      <c r="C216" s="38" t="str">
        <f>GD_LCD_HS_LNS!C215</f>
        <v>Phạm Văn Bảy</v>
      </c>
      <c r="D216" s="38" t="str">
        <f>GD_LCD_HS_LNS!D215</f>
        <v>Nhân viên Bốc xếp</v>
      </c>
      <c r="E216" s="41">
        <f>VLOOKUP(B216,RPT_LNS_LUONG_CHE_DO!$B$5:$CC$980,52,FALSE)</f>
        <v>7155000</v>
      </c>
      <c r="F216" s="41">
        <f>VLOOKUP(B216,RPT_LNS_LUONG_CHE_DO!$B$5:$CC$980,78,FALSE)</f>
        <v>0</v>
      </c>
      <c r="G216" s="25">
        <f>VLOOKUP(B216,RPT_PHU_CAP_TN!$B$5:$G$916,6,FALSE)</f>
        <v>155000</v>
      </c>
      <c r="H216" s="25">
        <f>ROUND(MIN((E216+F216+G216)/100,DM_TI_LE!$F$29/10),0)</f>
        <v>73100</v>
      </c>
    </row>
    <row r="217" spans="1:8" ht="12.75">
      <c r="A217" s="36">
        <v>213</v>
      </c>
      <c r="B217" s="38">
        <f>GD_LCD_HS_LNS!B216</f>
        <v>10676</v>
      </c>
      <c r="C217" s="38" t="str">
        <f>GD_LCD_HS_LNS!C216</f>
        <v>Vương Khắc Hòa</v>
      </c>
      <c r="D217" s="38" t="str">
        <f>GD_LCD_HS_LNS!D216</f>
        <v>NV Lái xe - VHTTB</v>
      </c>
      <c r="E217" s="41">
        <f>VLOOKUP(B217,RPT_LNS_LUONG_CHE_DO!$B$5:$CC$980,52,FALSE)</f>
        <v>7938000</v>
      </c>
      <c r="F217" s="41">
        <f>VLOOKUP(B217,RPT_LNS_LUONG_CHE_DO!$B$5:$CC$980,78,FALSE)</f>
        <v>0</v>
      </c>
      <c r="G217" s="25">
        <f>VLOOKUP(B217,RPT_PHU_CAP_TN!$B$5:$G$916,6,FALSE)</f>
        <v>0</v>
      </c>
      <c r="H217" s="25">
        <f>ROUND(MIN((E217+F217+G217)/100,DM_TI_LE!$F$29/10),0)</f>
        <v>79380</v>
      </c>
    </row>
    <row r="218" spans="1:8" ht="12.75">
      <c r="A218" s="36">
        <v>214</v>
      </c>
      <c r="B218" s="38">
        <f>GD_LCD_HS_LNS!B217</f>
        <v>10677</v>
      </c>
      <c r="C218" s="38" t="str">
        <f>GD_LCD_HS_LNS!C217</f>
        <v>Vũ Văn Thành</v>
      </c>
      <c r="D218" s="38" t="str">
        <f>GD_LCD_HS_LNS!D217</f>
        <v>Nhân viên Bốc xếp</v>
      </c>
      <c r="E218" s="41">
        <f>VLOOKUP(B218,RPT_LNS_LUONG_CHE_DO!$B$5:$CC$980,52,FALSE)</f>
        <v>7155000</v>
      </c>
      <c r="F218" s="41">
        <f>VLOOKUP(B218,RPT_LNS_LUONG_CHE_DO!$B$5:$CC$980,78,FALSE)</f>
        <v>0</v>
      </c>
      <c r="G218" s="25">
        <f>VLOOKUP(B218,RPT_PHU_CAP_TN!$B$5:$G$916,6,FALSE)</f>
        <v>0</v>
      </c>
      <c r="H218" s="25">
        <f>ROUND(MIN((E218+F218+G218)/100,DM_TI_LE!$F$29/10),0)</f>
        <v>71550</v>
      </c>
    </row>
    <row r="219" spans="1:8" ht="12.75">
      <c r="A219" s="36">
        <v>215</v>
      </c>
      <c r="B219" s="38">
        <f>GD_LCD_HS_LNS!B218</f>
        <v>10678</v>
      </c>
      <c r="C219" s="38" t="str">
        <f>GD_LCD_HS_LNS!C218</f>
        <v>Phạm Thanh Quang</v>
      </c>
      <c r="D219" s="38" t="str">
        <f>GD_LCD_HS_LNS!D218</f>
        <v>Nhân viên Bốc xếp</v>
      </c>
      <c r="E219" s="41">
        <f>VLOOKUP(B219,RPT_LNS_LUONG_CHE_DO!$B$5:$CC$980,52,FALSE)</f>
        <v>6750000</v>
      </c>
      <c r="F219" s="41">
        <f>VLOOKUP(B219,RPT_LNS_LUONG_CHE_DO!$B$5:$CC$980,78,FALSE)</f>
        <v>0</v>
      </c>
      <c r="G219" s="25">
        <f>VLOOKUP(B219,RPT_PHU_CAP_TN!$B$5:$G$916,6,FALSE)</f>
        <v>155000</v>
      </c>
      <c r="H219" s="25">
        <f>ROUND(MIN((E219+F219+G219)/100,DM_TI_LE!$F$29/10),0)</f>
        <v>69050</v>
      </c>
    </row>
    <row r="220" spans="1:8" ht="12.75">
      <c r="A220" s="36">
        <v>216</v>
      </c>
      <c r="B220" s="38">
        <f>GD_LCD_HS_LNS!B219</f>
        <v>10679</v>
      </c>
      <c r="C220" s="38" t="str">
        <f>GD_LCD_HS_LNS!C219</f>
        <v>Lã Văn Thảo</v>
      </c>
      <c r="D220" s="38" t="str">
        <f>GD_LCD_HS_LNS!D219</f>
        <v>Nhân viên Bốc xếp</v>
      </c>
      <c r="E220" s="41">
        <f>VLOOKUP(B220,RPT_LNS_LUONG_CHE_DO!$B$5:$CC$980,52,FALSE)</f>
        <v>6604615.384615385</v>
      </c>
      <c r="F220" s="41">
        <f>VLOOKUP(B220,RPT_LNS_LUONG_CHE_DO!$B$5:$CC$980,78,FALSE)</f>
        <v>0</v>
      </c>
      <c r="G220" s="25">
        <f>VLOOKUP(B220,RPT_PHU_CAP_TN!$B$5:$G$916,6,FALSE)</f>
        <v>0</v>
      </c>
      <c r="H220" s="25">
        <f>ROUND(MIN((E220+F220+G220)/100,DM_TI_LE!$F$29/10),0)</f>
        <v>66046</v>
      </c>
    </row>
    <row r="221" spans="1:8" ht="12.75">
      <c r="A221" s="36">
        <v>217</v>
      </c>
      <c r="B221" s="38">
        <f>GD_LCD_HS_LNS!B220</f>
        <v>10680</v>
      </c>
      <c r="C221" s="38" t="str">
        <f>GD_LCD_HS_LNS!C220</f>
        <v>Nguyễn Thanh Bình</v>
      </c>
      <c r="D221" s="38" t="str">
        <f>GD_LCD_HS_LNS!D220</f>
        <v>Nhân viên Bốc xếp</v>
      </c>
      <c r="E221" s="41">
        <f>VLOOKUP(B221,RPT_LNS_LUONG_CHE_DO!$B$5:$CC$980,52,FALSE)</f>
        <v>8457750</v>
      </c>
      <c r="F221" s="41">
        <f>VLOOKUP(B221,RPT_LNS_LUONG_CHE_DO!$B$5:$CC$980,78,FALSE)</f>
        <v>0</v>
      </c>
      <c r="G221" s="25">
        <f>VLOOKUP(B221,RPT_PHU_CAP_TN!$B$5:$G$916,6,FALSE)</f>
        <v>310000</v>
      </c>
      <c r="H221" s="25">
        <f>ROUND(MIN((E221+F221+G221)/100,DM_TI_LE!$F$29/10),0)</f>
        <v>87678</v>
      </c>
    </row>
    <row r="222" spans="1:8" ht="12.75">
      <c r="A222" s="36">
        <v>218</v>
      </c>
      <c r="B222" s="38">
        <f>GD_LCD_HS_LNS!B221</f>
        <v>11086</v>
      </c>
      <c r="C222" s="38" t="str">
        <f>GD_LCD_HS_LNS!C221</f>
        <v>Nguyễn Quốc Dũng</v>
      </c>
      <c r="D222" s="38" t="str">
        <f>GD_LCD_HS_LNS!D221</f>
        <v>Nhân viên Bốc xếp</v>
      </c>
      <c r="E222" s="41">
        <f>VLOOKUP(B222,RPT_LNS_LUONG_CHE_DO!$B$5:$CC$980,52,FALSE)</f>
        <v>6750000</v>
      </c>
      <c r="F222" s="41">
        <f>VLOOKUP(B222,RPT_LNS_LUONG_CHE_DO!$B$5:$CC$980,78,FALSE)</f>
        <v>0</v>
      </c>
      <c r="G222" s="25">
        <f>VLOOKUP(B222,RPT_PHU_CAP_TN!$B$5:$G$916,6,FALSE)</f>
        <v>155000</v>
      </c>
      <c r="H222" s="25">
        <f>ROUND(MIN((E222+F222+G222)/100,DM_TI_LE!$F$29/10),0)</f>
        <v>69050</v>
      </c>
    </row>
    <row r="223" spans="1:8" ht="12.75">
      <c r="A223" s="36">
        <v>219</v>
      </c>
      <c r="B223" s="38">
        <f>GD_LCD_HS_LNS!B222</f>
        <v>11092</v>
      </c>
      <c r="C223" s="38" t="str">
        <f>GD_LCD_HS_LNS!C222</f>
        <v>Nguyễn Thành Long</v>
      </c>
      <c r="D223" s="38" t="str">
        <f>GD_LCD_HS_LNS!D222</f>
        <v>Nhân viên Bốc xếp</v>
      </c>
      <c r="E223" s="41">
        <f>VLOOKUP(B223,RPT_LNS_LUONG_CHE_DO!$B$5:$CC$980,52,FALSE)</f>
        <v>6750000</v>
      </c>
      <c r="F223" s="41">
        <f>VLOOKUP(B223,RPT_LNS_LUONG_CHE_DO!$B$5:$CC$980,78,FALSE)</f>
        <v>0</v>
      </c>
      <c r="G223" s="25">
        <f>VLOOKUP(B223,RPT_PHU_CAP_TN!$B$5:$G$916,6,FALSE)</f>
        <v>0</v>
      </c>
      <c r="H223" s="25">
        <f>ROUND(MIN((E223+F223+G223)/100,DM_TI_LE!$F$29/10),0)</f>
        <v>67500</v>
      </c>
    </row>
    <row r="224" spans="1:8" ht="12.75">
      <c r="A224" s="36">
        <v>220</v>
      </c>
      <c r="B224" s="38">
        <f>GD_LCD_HS_LNS!B223</f>
        <v>11094</v>
      </c>
      <c r="C224" s="38" t="str">
        <f>GD_LCD_HS_LNS!C223</f>
        <v>Nguyễn Xuân Đỏ</v>
      </c>
      <c r="D224" s="38" t="str">
        <f>GD_LCD_HS_LNS!D223</f>
        <v>Nhân viên Bốc xếp</v>
      </c>
      <c r="E224" s="41">
        <f>VLOOKUP(B224,RPT_LNS_LUONG_CHE_DO!$B$5:$CC$980,52,FALSE)</f>
        <v>6750000</v>
      </c>
      <c r="F224" s="41">
        <f>VLOOKUP(B224,RPT_LNS_LUONG_CHE_DO!$B$5:$CC$980,78,FALSE)</f>
        <v>0</v>
      </c>
      <c r="G224" s="25">
        <f>VLOOKUP(B224,RPT_PHU_CAP_TN!$B$5:$G$916,6,FALSE)</f>
        <v>155000</v>
      </c>
      <c r="H224" s="25">
        <f>ROUND(MIN((E224+F224+G224)/100,DM_TI_LE!$F$29/10),0)</f>
        <v>69050</v>
      </c>
    </row>
    <row r="225" spans="1:8" ht="12.75">
      <c r="A225" s="36">
        <v>221</v>
      </c>
      <c r="B225" s="38">
        <f>GD_LCD_HS_LNS!B224</f>
        <v>11095</v>
      </c>
      <c r="C225" s="38" t="str">
        <f>GD_LCD_HS_LNS!C224</f>
        <v>Đỗ Văn Phụng</v>
      </c>
      <c r="D225" s="38" t="str">
        <f>GD_LCD_HS_LNS!D224</f>
        <v>Nhân viên Bốc xếp</v>
      </c>
      <c r="E225" s="41">
        <f>VLOOKUP(B225,RPT_LNS_LUONG_CHE_DO!$B$5:$CC$980,52,FALSE)</f>
        <v>6750000</v>
      </c>
      <c r="F225" s="41">
        <f>VLOOKUP(B225,RPT_LNS_LUONG_CHE_DO!$B$5:$CC$980,78,FALSE)</f>
        <v>0</v>
      </c>
      <c r="G225" s="25">
        <f>VLOOKUP(B225,RPT_PHU_CAP_TN!$B$5:$G$916,6,FALSE)</f>
        <v>0</v>
      </c>
      <c r="H225" s="25">
        <f>ROUND(MIN((E225+F225+G225)/100,DM_TI_LE!$F$29/10),0)</f>
        <v>67500</v>
      </c>
    </row>
    <row r="226" spans="1:8" ht="12.75">
      <c r="A226" s="36">
        <v>222</v>
      </c>
      <c r="B226" s="38">
        <f>GD_LCD_HS_LNS!B225</f>
        <v>11097</v>
      </c>
      <c r="C226" s="38" t="str">
        <f>GD_LCD_HS_LNS!C225</f>
        <v>Trần Đình Thăng</v>
      </c>
      <c r="D226" s="38" t="str">
        <f>GD_LCD_HS_LNS!D225</f>
        <v>Nhân viên Bốc xếp</v>
      </c>
      <c r="E226" s="41">
        <f>VLOOKUP(B226,RPT_LNS_LUONG_CHE_DO!$B$5:$CC$980,52,FALSE)</f>
        <v>7087500.0000000009</v>
      </c>
      <c r="F226" s="41">
        <f>VLOOKUP(B226,RPT_LNS_LUONG_CHE_DO!$B$5:$CC$980,78,FALSE)</f>
        <v>0</v>
      </c>
      <c r="G226" s="25">
        <f>VLOOKUP(B226,RPT_PHU_CAP_TN!$B$5:$G$916,6,FALSE)</f>
        <v>155000</v>
      </c>
      <c r="H226" s="25">
        <f>ROUND(MIN((E226+F226+G226)/100,DM_TI_LE!$F$29/10),0)</f>
        <v>72425</v>
      </c>
    </row>
    <row r="227" spans="1:8" ht="12.75">
      <c r="A227" s="36">
        <v>223</v>
      </c>
      <c r="B227" s="38">
        <f>GD_LCD_HS_LNS!B226</f>
        <v>11098</v>
      </c>
      <c r="C227" s="38" t="str">
        <f>GD_LCD_HS_LNS!C226</f>
        <v>Lương Bá Huỳnh</v>
      </c>
      <c r="D227" s="38" t="str">
        <f>GD_LCD_HS_LNS!D226</f>
        <v>Nhân viên Bốc xếp</v>
      </c>
      <c r="E227" s="41">
        <f>VLOOKUP(B227,RPT_LNS_LUONG_CHE_DO!$B$5:$CC$980,52,FALSE)</f>
        <v>6750000</v>
      </c>
      <c r="F227" s="41">
        <f>VLOOKUP(B227,RPT_LNS_LUONG_CHE_DO!$B$5:$CC$980,78,FALSE)</f>
        <v>0</v>
      </c>
      <c r="G227" s="25">
        <f>VLOOKUP(B227,RPT_PHU_CAP_TN!$B$5:$G$916,6,FALSE)</f>
        <v>155000</v>
      </c>
      <c r="H227" s="25">
        <f>ROUND(MIN((E227+F227+G227)/100,DM_TI_LE!$F$29/10),0)</f>
        <v>69050</v>
      </c>
    </row>
    <row r="228" spans="1:8" ht="12.75">
      <c r="A228" s="36">
        <v>224</v>
      </c>
      <c r="B228" s="38">
        <f>GD_LCD_HS_LNS!B227</f>
        <v>12574</v>
      </c>
      <c r="C228" s="38" t="str">
        <f>GD_LCD_HS_LNS!C227</f>
        <v>Lê Văn Hùng</v>
      </c>
      <c r="D228" s="38" t="str">
        <f>GD_LCD_HS_LNS!D227</f>
        <v>Nhân viên Bốc xếp</v>
      </c>
      <c r="E228" s="41">
        <f>VLOOKUP(B228,RPT_LNS_LUONG_CHE_DO!$B$5:$CC$980,52,FALSE)</f>
        <v>6750000</v>
      </c>
      <c r="F228" s="41">
        <f>VLOOKUP(B228,RPT_LNS_LUONG_CHE_DO!$B$5:$CC$980,78,FALSE)</f>
        <v>0</v>
      </c>
      <c r="G228" s="25">
        <f>VLOOKUP(B228,RPT_PHU_CAP_TN!$B$5:$G$916,6,FALSE)</f>
        <v>0</v>
      </c>
      <c r="H228" s="25">
        <f>ROUND(MIN((E228+F228+G228)/100,DM_TI_LE!$F$29/10),0)</f>
        <v>67500</v>
      </c>
    </row>
    <row r="229" spans="1:8" ht="12.75">
      <c r="A229" s="36">
        <v>225</v>
      </c>
      <c r="B229" s="38">
        <f>GD_LCD_HS_LNS!B228</f>
        <v>12576</v>
      </c>
      <c r="C229" s="38" t="str">
        <f>GD_LCD_HS_LNS!C228</f>
        <v>Nguyễn Tùng Giang</v>
      </c>
      <c r="D229" s="38" t="str">
        <f>GD_LCD_HS_LNS!D228</f>
        <v>Nhân viên Bốc xếp</v>
      </c>
      <c r="E229" s="41">
        <f>VLOOKUP(B229,RPT_LNS_LUONG_CHE_DO!$B$5:$CC$980,52,FALSE)</f>
        <v>6750000</v>
      </c>
      <c r="F229" s="41">
        <f>VLOOKUP(B229,RPT_LNS_LUONG_CHE_DO!$B$5:$CC$980,78,FALSE)</f>
        <v>0</v>
      </c>
      <c r="G229" s="25">
        <f>VLOOKUP(B229,RPT_PHU_CAP_TN!$B$5:$G$916,6,FALSE)</f>
        <v>0</v>
      </c>
      <c r="H229" s="25">
        <f>ROUND(MIN((E229+F229+G229)/100,DM_TI_LE!$F$29/10),0)</f>
        <v>67500</v>
      </c>
    </row>
    <row r="230" spans="1:8" ht="12.75">
      <c r="A230" s="36">
        <v>226</v>
      </c>
      <c r="B230" s="38">
        <f>GD_LCD_HS_LNS!B229</f>
        <v>12578</v>
      </c>
      <c r="C230" s="38" t="str">
        <f>GD_LCD_HS_LNS!C229</f>
        <v>Bùi Bảo Long</v>
      </c>
      <c r="D230" s="38" t="str">
        <f>GD_LCD_HS_LNS!D229</f>
        <v>Nhân viên Bốc xếp</v>
      </c>
      <c r="E230" s="41">
        <f>VLOOKUP(B230,RPT_LNS_LUONG_CHE_DO!$B$5:$CC$980,52,FALSE)</f>
        <v>6750000</v>
      </c>
      <c r="F230" s="41">
        <f>VLOOKUP(B230,RPT_LNS_LUONG_CHE_DO!$B$5:$CC$980,78,FALSE)</f>
        <v>0</v>
      </c>
      <c r="G230" s="25">
        <f>VLOOKUP(B230,RPT_PHU_CAP_TN!$B$5:$G$916,6,FALSE)</f>
        <v>155000</v>
      </c>
      <c r="H230" s="25">
        <f>ROUND(MIN((E230+F230+G230)/100,DM_TI_LE!$F$29/10),0)</f>
        <v>69050</v>
      </c>
    </row>
    <row r="231" spans="1:8" ht="12.75">
      <c r="A231" s="36">
        <v>227</v>
      </c>
      <c r="B231" s="38">
        <f>GD_LCD_HS_LNS!B230</f>
        <v>12580</v>
      </c>
      <c r="C231" s="38" t="str">
        <f>GD_LCD_HS_LNS!C230</f>
        <v>Đào Công Duẩn</v>
      </c>
      <c r="D231" s="38" t="str">
        <f>GD_LCD_HS_LNS!D230</f>
        <v>Nhân viên Bốc xếp</v>
      </c>
      <c r="E231" s="41">
        <f>VLOOKUP(B231,RPT_LNS_LUONG_CHE_DO!$B$5:$CC$980,52,FALSE)</f>
        <v>5971153.846153846</v>
      </c>
      <c r="F231" s="41">
        <f>VLOOKUP(B231,RPT_LNS_LUONG_CHE_DO!$B$5:$CC$980,78,FALSE)</f>
        <v>0</v>
      </c>
      <c r="G231" s="25">
        <f>VLOOKUP(B231,RPT_PHU_CAP_TN!$B$5:$G$916,6,FALSE)</f>
        <v>0</v>
      </c>
      <c r="H231" s="25">
        <f>ROUND(MIN((E231+F231+G231)/100,DM_TI_LE!$F$29/10),0)</f>
        <v>59712</v>
      </c>
    </row>
    <row r="232" spans="1:8" ht="12.75">
      <c r="A232" s="36">
        <v>228</v>
      </c>
      <c r="B232" s="38">
        <f>GD_LCD_HS_LNS!B231</f>
        <v>12581</v>
      </c>
      <c r="C232" s="38" t="str">
        <f>GD_LCD_HS_LNS!C231</f>
        <v>Nguyễn Gia Thắng</v>
      </c>
      <c r="D232" s="38" t="str">
        <f>GD_LCD_HS_LNS!D231</f>
        <v>Nhân viên Bốc xếp</v>
      </c>
      <c r="E232" s="41">
        <f>VLOOKUP(B232,RPT_LNS_LUONG_CHE_DO!$B$5:$CC$980,52,FALSE)</f>
        <v>6750000</v>
      </c>
      <c r="F232" s="41">
        <f>VLOOKUP(B232,RPT_LNS_LUONG_CHE_DO!$B$5:$CC$980,78,FALSE)</f>
        <v>0</v>
      </c>
      <c r="G232" s="25">
        <f>VLOOKUP(B232,RPT_PHU_CAP_TN!$B$5:$G$916,6,FALSE)</f>
        <v>0</v>
      </c>
      <c r="H232" s="25">
        <f>ROUND(MIN((E232+F232+G232)/100,DM_TI_LE!$F$29/10),0)</f>
        <v>67500</v>
      </c>
    </row>
    <row r="233" spans="1:8" ht="12.75">
      <c r="A233" s="36">
        <v>229</v>
      </c>
      <c r="B233" s="38">
        <f>GD_LCD_HS_LNS!B232</f>
        <v>12583</v>
      </c>
      <c r="C233" s="38" t="str">
        <f>GD_LCD_HS_LNS!C232</f>
        <v>Nguyễn Huy Đáp</v>
      </c>
      <c r="D233" s="38" t="str">
        <f>GD_LCD_HS_LNS!D232</f>
        <v>Nhân viên Bốc xếp</v>
      </c>
      <c r="E233" s="41">
        <f>VLOOKUP(B233,RPT_LNS_LUONG_CHE_DO!$B$5:$CC$980,52,FALSE)</f>
        <v>6750000</v>
      </c>
      <c r="F233" s="41">
        <f>VLOOKUP(B233,RPT_LNS_LUONG_CHE_DO!$B$5:$CC$980,78,FALSE)</f>
        <v>0</v>
      </c>
      <c r="G233" s="25">
        <f>VLOOKUP(B233,RPT_PHU_CAP_TN!$B$5:$G$916,6,FALSE)</f>
        <v>0</v>
      </c>
      <c r="H233" s="25">
        <f>ROUND(MIN((E233+F233+G233)/100,DM_TI_LE!$F$29/10),0)</f>
        <v>67500</v>
      </c>
    </row>
    <row r="234" spans="1:8" ht="12.75">
      <c r="A234" s="36">
        <v>230</v>
      </c>
      <c r="B234" s="38">
        <f>GD_LCD_HS_LNS!B233</f>
        <v>12584</v>
      </c>
      <c r="C234" s="38" t="str">
        <f>GD_LCD_HS_LNS!C233</f>
        <v>Lê Văn Thịnh</v>
      </c>
      <c r="D234" s="38" t="str">
        <f>GD_LCD_HS_LNS!D233</f>
        <v>Nhân viên Bốc xếp</v>
      </c>
      <c r="E234" s="41">
        <f>VLOOKUP(B234,RPT_LNS_LUONG_CHE_DO!$B$5:$CC$980,52,FALSE)</f>
        <v>6750000</v>
      </c>
      <c r="F234" s="41">
        <f>VLOOKUP(B234,RPT_LNS_LUONG_CHE_DO!$B$5:$CC$980,78,FALSE)</f>
        <v>0</v>
      </c>
      <c r="G234" s="25">
        <f>VLOOKUP(B234,RPT_PHU_CAP_TN!$B$5:$G$916,6,FALSE)</f>
        <v>0</v>
      </c>
      <c r="H234" s="25">
        <f>ROUND(MIN((E234+F234+G234)/100,DM_TI_LE!$F$29/10),0)</f>
        <v>67500</v>
      </c>
    </row>
    <row r="235" spans="1:8" ht="12.75">
      <c r="A235" s="36">
        <v>231</v>
      </c>
      <c r="B235" s="38">
        <f>GD_LCD_HS_LNS!B234</f>
        <v>12585</v>
      </c>
      <c r="C235" s="38" t="str">
        <f>GD_LCD_HS_LNS!C234</f>
        <v>Nguyễn Tuấn Anh</v>
      </c>
      <c r="D235" s="38" t="str">
        <f>GD_LCD_HS_LNS!D234</f>
        <v>Nhân viên Bốc xếp</v>
      </c>
      <c r="E235" s="41">
        <f>VLOOKUP(B235,RPT_LNS_LUONG_CHE_DO!$B$5:$CC$980,52,FALSE)</f>
        <v>6412499.9999999991</v>
      </c>
      <c r="F235" s="41">
        <f>VLOOKUP(B235,RPT_LNS_LUONG_CHE_DO!$B$5:$CC$980,78,FALSE)</f>
        <v>0</v>
      </c>
      <c r="G235" s="25">
        <f>VLOOKUP(B235,RPT_PHU_CAP_TN!$B$5:$G$916,6,FALSE)</f>
        <v>0</v>
      </c>
      <c r="H235" s="25">
        <f>ROUND(MIN((E235+F235+G235)/100,DM_TI_LE!$F$29/10),0)</f>
        <v>64125</v>
      </c>
    </row>
    <row r="236" spans="1:8" ht="12.75">
      <c r="A236" s="36">
        <v>232</v>
      </c>
      <c r="B236" s="38">
        <f>GD_LCD_HS_LNS!B235</f>
        <v>12586</v>
      </c>
      <c r="C236" s="38" t="str">
        <f>GD_LCD_HS_LNS!C235</f>
        <v>Phạm Văn Trường</v>
      </c>
      <c r="D236" s="38" t="str">
        <f>GD_LCD_HS_LNS!D235</f>
        <v>Nhân viên Bốc xếp</v>
      </c>
      <c r="E236" s="41">
        <f>VLOOKUP(B236,RPT_LNS_LUONG_CHE_DO!$B$5:$CC$980,52,FALSE)</f>
        <v>5971153.846153846</v>
      </c>
      <c r="F236" s="41">
        <f>VLOOKUP(B236,RPT_LNS_LUONG_CHE_DO!$B$5:$CC$980,78,FALSE)</f>
        <v>435923.07692307694</v>
      </c>
      <c r="G236" s="25">
        <f>VLOOKUP(B236,RPT_PHU_CAP_TN!$B$5:$G$916,6,FALSE)</f>
        <v>137115.3846153846</v>
      </c>
      <c r="H236" s="25">
        <f>ROUND(MIN((E236+F236+G236)/100,DM_TI_LE!$F$29/10),0)</f>
        <v>65442</v>
      </c>
    </row>
    <row r="237" spans="1:8" ht="12.75">
      <c r="A237" s="36">
        <v>233</v>
      </c>
      <c r="B237" s="38">
        <f>GD_LCD_HS_LNS!B236</f>
        <v>12587</v>
      </c>
      <c r="C237" s="38" t="str">
        <f>GD_LCD_HS_LNS!C236</f>
        <v>Nguyễn Minh Dũng</v>
      </c>
      <c r="D237" s="38" t="str">
        <f>GD_LCD_HS_LNS!D236</f>
        <v>Nhân viên Bốc xếp</v>
      </c>
      <c r="E237" s="41">
        <f>VLOOKUP(B237,RPT_LNS_LUONG_CHE_DO!$B$5:$CC$980,52,FALSE)</f>
        <v>6750000</v>
      </c>
      <c r="F237" s="41">
        <f>VLOOKUP(B237,RPT_LNS_LUONG_CHE_DO!$B$5:$CC$980,78,FALSE)</f>
        <v>0</v>
      </c>
      <c r="G237" s="25">
        <f>VLOOKUP(B237,RPT_PHU_CAP_TN!$B$5:$G$916,6,FALSE)</f>
        <v>155000</v>
      </c>
      <c r="H237" s="25">
        <f>ROUND(MIN((E237+F237+G237)/100,DM_TI_LE!$F$29/10),0)</f>
        <v>69050</v>
      </c>
    </row>
    <row r="238" spans="1:8" ht="12.75">
      <c r="A238" s="36">
        <v>234</v>
      </c>
      <c r="B238" s="38">
        <f>GD_LCD_HS_LNS!B237</f>
        <v>12588</v>
      </c>
      <c r="C238" s="38" t="str">
        <f>GD_LCD_HS_LNS!C237</f>
        <v>Đào Huy Phong</v>
      </c>
      <c r="D238" s="38" t="str">
        <f>GD_LCD_HS_LNS!D237</f>
        <v>Nhân viên Bốc xếp</v>
      </c>
      <c r="E238" s="41">
        <f>VLOOKUP(B238,RPT_LNS_LUONG_CHE_DO!$B$5:$CC$980,52,FALSE)</f>
        <v>6750000</v>
      </c>
      <c r="F238" s="41">
        <f>VLOOKUP(B238,RPT_LNS_LUONG_CHE_DO!$B$5:$CC$980,78,FALSE)</f>
        <v>0</v>
      </c>
      <c r="G238" s="25">
        <f>VLOOKUP(B238,RPT_PHU_CAP_TN!$B$5:$G$916,6,FALSE)</f>
        <v>0</v>
      </c>
      <c r="H238" s="25">
        <f>ROUND(MIN((E238+F238+G238)/100,DM_TI_LE!$F$29/10),0)</f>
        <v>67500</v>
      </c>
    </row>
    <row r="239" spans="1:8" ht="12.75">
      <c r="A239" s="36">
        <v>235</v>
      </c>
      <c r="B239" s="38">
        <f>GD_LCD_HS_LNS!B238</f>
        <v>12589</v>
      </c>
      <c r="C239" s="38" t="str">
        <f>GD_LCD_HS_LNS!C238</f>
        <v>Lê Văn Thiện</v>
      </c>
      <c r="D239" s="38" t="str">
        <f>GD_LCD_HS_LNS!D238</f>
        <v>Nhân viên Bốc xếp</v>
      </c>
      <c r="E239" s="41">
        <f>VLOOKUP(B239,RPT_LNS_LUONG_CHE_DO!$B$5:$CC$980,52,FALSE)</f>
        <v>6750000</v>
      </c>
      <c r="F239" s="41">
        <f>VLOOKUP(B239,RPT_LNS_LUONG_CHE_DO!$B$5:$CC$980,78,FALSE)</f>
        <v>0</v>
      </c>
      <c r="G239" s="25">
        <f>VLOOKUP(B239,RPT_PHU_CAP_TN!$B$5:$G$916,6,FALSE)</f>
        <v>0</v>
      </c>
      <c r="H239" s="25">
        <f>ROUND(MIN((E239+F239+G239)/100,DM_TI_LE!$F$29/10),0)</f>
        <v>67500</v>
      </c>
    </row>
    <row r="240" spans="1:8" ht="12.75">
      <c r="A240" s="36">
        <v>236</v>
      </c>
      <c r="B240" s="38">
        <f>GD_LCD_HS_LNS!B239</f>
        <v>12591</v>
      </c>
      <c r="C240" s="38" t="str">
        <f>GD_LCD_HS_LNS!C239</f>
        <v>Nguyễn Xuân Quý</v>
      </c>
      <c r="D240" s="38" t="str">
        <f>GD_LCD_HS_LNS!D239</f>
        <v>Nhân viên Bốc xếp</v>
      </c>
      <c r="E240" s="41">
        <f>VLOOKUP(B240,RPT_LNS_LUONG_CHE_DO!$B$5:$CC$980,52,FALSE)</f>
        <v>6750000</v>
      </c>
      <c r="F240" s="41">
        <f>VLOOKUP(B240,RPT_LNS_LUONG_CHE_DO!$B$5:$CC$980,78,FALSE)</f>
        <v>0</v>
      </c>
      <c r="G240" s="25">
        <f>VLOOKUP(B240,RPT_PHU_CAP_TN!$B$5:$G$916,6,FALSE)</f>
        <v>0</v>
      </c>
      <c r="H240" s="25">
        <f>ROUND(MIN((E240+F240+G240)/100,DM_TI_LE!$F$29/10),0)</f>
        <v>67500</v>
      </c>
    </row>
    <row r="241" spans="1:8" ht="12.75">
      <c r="A241" s="36">
        <v>237</v>
      </c>
      <c r="B241" s="38">
        <f>GD_LCD_HS_LNS!B240</f>
        <v>12592</v>
      </c>
      <c r="C241" s="38" t="str">
        <f>GD_LCD_HS_LNS!C240</f>
        <v>Lê Minh Huy</v>
      </c>
      <c r="D241" s="38" t="str">
        <f>GD_LCD_HS_LNS!D240</f>
        <v>Nhân viên Bốc xếp</v>
      </c>
      <c r="E241" s="41">
        <f>VLOOKUP(B241,RPT_LNS_LUONG_CHE_DO!$B$5:$CC$980,52,FALSE)</f>
        <v>6750000</v>
      </c>
      <c r="F241" s="41">
        <f>VLOOKUP(B241,RPT_LNS_LUONG_CHE_DO!$B$5:$CC$980,78,FALSE)</f>
        <v>0</v>
      </c>
      <c r="G241" s="25">
        <f>VLOOKUP(B241,RPT_PHU_CAP_TN!$B$5:$G$916,6,FALSE)</f>
        <v>0</v>
      </c>
      <c r="H241" s="25">
        <f>ROUND(MIN((E241+F241+G241)/100,DM_TI_LE!$F$29/10),0)</f>
        <v>67500</v>
      </c>
    </row>
    <row r="242" spans="1:8" ht="12.75">
      <c r="A242" s="36">
        <v>238</v>
      </c>
      <c r="B242" s="38">
        <f>GD_LCD_HS_LNS!B241</f>
        <v>13424</v>
      </c>
      <c r="C242" s="38" t="str">
        <f>GD_LCD_HS_LNS!C241</f>
        <v>Bùi Tuấn Anh</v>
      </c>
      <c r="D242" s="38" t="str">
        <f>GD_LCD_HS_LNS!D241</f>
        <v>Nhân viên Bốc xếp</v>
      </c>
      <c r="E242" s="41">
        <f>VLOOKUP(B242,RPT_LNS_LUONG_CHE_DO!$B$5:$CC$980,52,FALSE)</f>
        <v>7087500.0000000009</v>
      </c>
      <c r="F242" s="41">
        <f>VLOOKUP(B242,RPT_LNS_LUONG_CHE_DO!$B$5:$CC$980,78,FALSE)</f>
        <v>0</v>
      </c>
      <c r="G242" s="25">
        <f>VLOOKUP(B242,RPT_PHU_CAP_TN!$B$5:$G$916,6,FALSE)</f>
        <v>0</v>
      </c>
      <c r="H242" s="25">
        <f>ROUND(MIN((E242+F242+G242)/100,DM_TI_LE!$F$29/10),0)</f>
        <v>70875</v>
      </c>
    </row>
    <row r="243" spans="1:8" ht="12.75">
      <c r="A243" s="36">
        <v>239</v>
      </c>
      <c r="B243" s="38">
        <f>GD_LCD_HS_LNS!B242</f>
        <v>13425</v>
      </c>
      <c r="C243" s="38" t="str">
        <f>GD_LCD_HS_LNS!C242</f>
        <v>Nguyễn Duy Trinh</v>
      </c>
      <c r="D243" s="38" t="str">
        <f>GD_LCD_HS_LNS!D242</f>
        <v>Nhân viên Bốc xếp</v>
      </c>
      <c r="E243" s="41">
        <f>VLOOKUP(B243,RPT_LNS_LUONG_CHE_DO!$B$5:$CC$980,52,FALSE)</f>
        <v>7087500.0000000009</v>
      </c>
      <c r="F243" s="41">
        <f>VLOOKUP(B243,RPT_LNS_LUONG_CHE_DO!$B$5:$CC$980,78,FALSE)</f>
        <v>0</v>
      </c>
      <c r="G243" s="25">
        <f>VLOOKUP(B243,RPT_PHU_CAP_TN!$B$5:$G$916,6,FALSE)</f>
        <v>155000</v>
      </c>
      <c r="H243" s="25">
        <f>ROUND(MIN((E243+F243+G243)/100,DM_TI_LE!$F$29/10),0)</f>
        <v>72425</v>
      </c>
    </row>
    <row r="244" spans="1:8" ht="12.75">
      <c r="A244" s="36">
        <v>240</v>
      </c>
      <c r="B244" s="38">
        <f>GD_LCD_HS_LNS!B243</f>
        <v>13436</v>
      </c>
      <c r="C244" s="38" t="str">
        <f>GD_LCD_HS_LNS!C243</f>
        <v>Lê Văn Thư</v>
      </c>
      <c r="D244" s="38" t="str">
        <f>GD_LCD_HS_LNS!D243</f>
        <v>Nhân viên Bốc xếp</v>
      </c>
      <c r="E244" s="41">
        <f>VLOOKUP(B244,RPT_LNS_LUONG_CHE_DO!$B$5:$CC$980,52,FALSE)</f>
        <v>6750000</v>
      </c>
      <c r="F244" s="41">
        <f>VLOOKUP(B244,RPT_LNS_LUONG_CHE_DO!$B$5:$CC$980,78,FALSE)</f>
        <v>0</v>
      </c>
      <c r="G244" s="25">
        <f>VLOOKUP(B244,RPT_PHU_CAP_TN!$B$5:$G$916,6,FALSE)</f>
        <v>155000</v>
      </c>
      <c r="H244" s="25">
        <f>ROUND(MIN((E244+F244+G244)/100,DM_TI_LE!$F$29/10),0)</f>
        <v>69050</v>
      </c>
    </row>
    <row r="245" spans="1:8" ht="12.75">
      <c r="A245" s="36">
        <v>241</v>
      </c>
      <c r="B245" s="38">
        <f>GD_LCD_HS_LNS!B244</f>
        <v>13437</v>
      </c>
      <c r="C245" s="38" t="str">
        <f>GD_LCD_HS_LNS!C244</f>
        <v>Phạm Ngọc Huấn</v>
      </c>
      <c r="D245" s="38" t="str">
        <f>GD_LCD_HS_LNS!D244</f>
        <v>Nhân viên Bốc xếp</v>
      </c>
      <c r="E245" s="41">
        <f>VLOOKUP(B245,RPT_LNS_LUONG_CHE_DO!$B$5:$CC$980,52,FALSE)</f>
        <v>7087500.0000000009</v>
      </c>
      <c r="F245" s="41">
        <f>VLOOKUP(B245,RPT_LNS_LUONG_CHE_DO!$B$5:$CC$980,78,FALSE)</f>
        <v>0</v>
      </c>
      <c r="G245" s="25">
        <f>VLOOKUP(B245,RPT_PHU_CAP_TN!$B$5:$G$916,6,FALSE)</f>
        <v>0</v>
      </c>
      <c r="H245" s="25">
        <f>ROUND(MIN((E245+F245+G245)/100,DM_TI_LE!$F$29/10),0)</f>
        <v>70875</v>
      </c>
    </row>
    <row r="246" spans="1:8" ht="12.75">
      <c r="A246" s="36">
        <v>242</v>
      </c>
      <c r="B246" s="38">
        <f>GD_LCD_HS_LNS!B245</f>
        <v>13446</v>
      </c>
      <c r="C246" s="38" t="str">
        <f>GD_LCD_HS_LNS!C245</f>
        <v>Dương Công Tú</v>
      </c>
      <c r="D246" s="38" t="str">
        <f>GD_LCD_HS_LNS!D245</f>
        <v>Nhân viên Bốc xếp</v>
      </c>
      <c r="E246" s="41">
        <f>VLOOKUP(B246,RPT_LNS_LUONG_CHE_DO!$B$5:$CC$980,52,FALSE)</f>
        <v>6412499.9999999991</v>
      </c>
      <c r="F246" s="41">
        <f>VLOOKUP(B246,RPT_LNS_LUONG_CHE_DO!$B$5:$CC$980,78,FALSE)</f>
        <v>0</v>
      </c>
      <c r="G246" s="25">
        <f>VLOOKUP(B246,RPT_PHU_CAP_TN!$B$5:$G$916,6,FALSE)</f>
        <v>0</v>
      </c>
      <c r="H246" s="25">
        <f>ROUND(MIN((E246+F246+G246)/100,DM_TI_LE!$F$29/10),0)</f>
        <v>64125</v>
      </c>
    </row>
    <row r="247" spans="1:8" ht="12.75">
      <c r="A247" s="36">
        <v>243</v>
      </c>
      <c r="B247" s="38">
        <f>GD_LCD_HS_LNS!B246</f>
        <v>13448</v>
      </c>
      <c r="C247" s="38" t="str">
        <f>GD_LCD_HS_LNS!C246</f>
        <v>Nguyễn Hùng Anh</v>
      </c>
      <c r="D247" s="38" t="str">
        <f>GD_LCD_HS_LNS!D246</f>
        <v>Nhân viên Bốc xếp</v>
      </c>
      <c r="E247" s="41">
        <f>VLOOKUP(B247,RPT_LNS_LUONG_CHE_DO!$B$5:$CC$980,52,FALSE)</f>
        <v>6750000</v>
      </c>
      <c r="F247" s="41">
        <f>VLOOKUP(B247,RPT_LNS_LUONG_CHE_DO!$B$5:$CC$980,78,FALSE)</f>
        <v>0</v>
      </c>
      <c r="G247" s="25">
        <f>VLOOKUP(B247,RPT_PHU_CAP_TN!$B$5:$G$916,6,FALSE)</f>
        <v>0</v>
      </c>
      <c r="H247" s="25">
        <f>ROUND(MIN((E247+F247+G247)/100,DM_TI_LE!$F$29/10),0)</f>
        <v>67500</v>
      </c>
    </row>
    <row r="248" spans="1:8" ht="12.75">
      <c r="A248" s="36">
        <v>244</v>
      </c>
      <c r="B248" s="38">
        <f>GD_LCD_HS_LNS!B247</f>
        <v>13450</v>
      </c>
      <c r="C248" s="38" t="str">
        <f>GD_LCD_HS_LNS!C247</f>
        <v>Phạm Văn Mạnh</v>
      </c>
      <c r="D248" s="38" t="str">
        <f>GD_LCD_HS_LNS!D247</f>
        <v>Nhân viên Bốc xếp</v>
      </c>
      <c r="E248" s="41">
        <f>VLOOKUP(B248,RPT_LNS_LUONG_CHE_DO!$B$5:$CC$980,52,FALSE)</f>
        <v>6750000</v>
      </c>
      <c r="F248" s="41">
        <f>VLOOKUP(B248,RPT_LNS_LUONG_CHE_DO!$B$5:$CC$980,78,FALSE)</f>
        <v>0</v>
      </c>
      <c r="G248" s="25">
        <f>VLOOKUP(B248,RPT_PHU_CAP_TN!$B$5:$G$916,6,FALSE)</f>
        <v>0</v>
      </c>
      <c r="H248" s="25">
        <f>ROUND(MIN((E248+F248+G248)/100,DM_TI_LE!$F$29/10),0)</f>
        <v>67500</v>
      </c>
    </row>
    <row r="249" spans="1:8" ht="12.75">
      <c r="A249" s="36">
        <v>245</v>
      </c>
      <c r="B249" s="38">
        <f>GD_LCD_HS_LNS!B248</f>
        <v>13451</v>
      </c>
      <c r="C249" s="38" t="str">
        <f>GD_LCD_HS_LNS!C248</f>
        <v>Vũ Minh Tiến</v>
      </c>
      <c r="D249" s="38" t="str">
        <f>GD_LCD_HS_LNS!D248</f>
        <v>Nhân viên Bốc xếp</v>
      </c>
      <c r="E249" s="41">
        <f>VLOOKUP(B249,RPT_LNS_LUONG_CHE_DO!$B$5:$CC$980,52,FALSE)</f>
        <v>6750000</v>
      </c>
      <c r="F249" s="41">
        <f>VLOOKUP(B249,RPT_LNS_LUONG_CHE_DO!$B$5:$CC$980,78,FALSE)</f>
        <v>0</v>
      </c>
      <c r="G249" s="25">
        <f>VLOOKUP(B249,RPT_PHU_CAP_TN!$B$5:$G$916,6,FALSE)</f>
        <v>0</v>
      </c>
      <c r="H249" s="25">
        <f>ROUND(MIN((E249+F249+G249)/100,DM_TI_LE!$F$29/10),0)</f>
        <v>67500</v>
      </c>
    </row>
    <row r="250" spans="1:8" ht="12.75">
      <c r="A250" s="36">
        <v>246</v>
      </c>
      <c r="B250" s="38">
        <f>GD_LCD_HS_LNS!B249</f>
        <v>13453</v>
      </c>
      <c r="C250" s="38" t="str">
        <f>GD_LCD_HS_LNS!C249</f>
        <v>Nguyễn Văn Khiêm</v>
      </c>
      <c r="D250" s="38" t="str">
        <f>GD_LCD_HS_LNS!D249</f>
        <v>Nhân viên Bốc xếp</v>
      </c>
      <c r="E250" s="41">
        <f>VLOOKUP(B250,RPT_LNS_LUONG_CHE_DO!$B$5:$CC$980,52,FALSE)</f>
        <v>6750000</v>
      </c>
      <c r="F250" s="41">
        <f>VLOOKUP(B250,RPT_LNS_LUONG_CHE_DO!$B$5:$CC$980,78,FALSE)</f>
        <v>0</v>
      </c>
      <c r="G250" s="25">
        <f>VLOOKUP(B250,RPT_PHU_CAP_TN!$B$5:$G$916,6,FALSE)</f>
        <v>0</v>
      </c>
      <c r="H250" s="25">
        <f>ROUND(MIN((E250+F250+G250)/100,DM_TI_LE!$F$29/10),0)</f>
        <v>67500</v>
      </c>
    </row>
    <row r="251" spans="1:8" ht="12.75">
      <c r="A251" s="36">
        <v>247</v>
      </c>
      <c r="B251" s="38">
        <f>GD_LCD_HS_LNS!B250</f>
        <v>13454</v>
      </c>
      <c r="C251" s="38" t="str">
        <f>GD_LCD_HS_LNS!C250</f>
        <v>Nguyễn Xuân Hải</v>
      </c>
      <c r="D251" s="38" t="str">
        <f>GD_LCD_HS_LNS!D250</f>
        <v>Nhân viên Bốc xếp</v>
      </c>
      <c r="E251" s="41">
        <f>VLOOKUP(B251,RPT_LNS_LUONG_CHE_DO!$B$5:$CC$980,52,FALSE)</f>
        <v>6750000</v>
      </c>
      <c r="F251" s="41">
        <f>VLOOKUP(B251,RPT_LNS_LUONG_CHE_DO!$B$5:$CC$980,78,FALSE)</f>
        <v>0</v>
      </c>
      <c r="G251" s="25">
        <f>VLOOKUP(B251,RPT_PHU_CAP_TN!$B$5:$G$916,6,FALSE)</f>
        <v>0</v>
      </c>
      <c r="H251" s="25">
        <f>ROUND(MIN((E251+F251+G251)/100,DM_TI_LE!$F$29/10),0)</f>
        <v>67500</v>
      </c>
    </row>
    <row r="252" spans="1:8" ht="12.75">
      <c r="A252" s="36">
        <v>248</v>
      </c>
      <c r="B252" s="38">
        <f>GD_LCD_HS_LNS!B251</f>
        <v>13455</v>
      </c>
      <c r="C252" s="38" t="str">
        <f>GD_LCD_HS_LNS!C251</f>
        <v>Nguyễn Như Tuấn</v>
      </c>
      <c r="D252" s="38" t="str">
        <f>GD_LCD_HS_LNS!D251</f>
        <v>Nhân viên Bốc xếp</v>
      </c>
      <c r="E252" s="41">
        <f>VLOOKUP(B252,RPT_LNS_LUONG_CHE_DO!$B$5:$CC$980,52,FALSE)</f>
        <v>6750000</v>
      </c>
      <c r="F252" s="41">
        <f>VLOOKUP(B252,RPT_LNS_LUONG_CHE_DO!$B$5:$CC$980,78,FALSE)</f>
        <v>0</v>
      </c>
      <c r="G252" s="25">
        <f>VLOOKUP(B252,RPT_PHU_CAP_TN!$B$5:$G$916,6,FALSE)</f>
        <v>0</v>
      </c>
      <c r="H252" s="25">
        <f>ROUND(MIN((E252+F252+G252)/100,DM_TI_LE!$F$29/10),0)</f>
        <v>67500</v>
      </c>
    </row>
    <row r="253" spans="1:8" ht="12.75">
      <c r="A253" s="36">
        <v>249</v>
      </c>
      <c r="B253" s="38">
        <f>GD_LCD_HS_LNS!B252</f>
        <v>13457</v>
      </c>
      <c r="C253" s="38" t="str">
        <f>GD_LCD_HS_LNS!C252</f>
        <v>Trần Thanh Tuấn</v>
      </c>
      <c r="D253" s="38" t="str">
        <f>GD_LCD_HS_LNS!D252</f>
        <v>Nhân viên Bốc xếp</v>
      </c>
      <c r="E253" s="41">
        <f>VLOOKUP(B253,RPT_LNS_LUONG_CHE_DO!$B$5:$CC$980,52,FALSE)</f>
        <v>6750000</v>
      </c>
      <c r="F253" s="41">
        <f>VLOOKUP(B253,RPT_LNS_LUONG_CHE_DO!$B$5:$CC$980,78,FALSE)</f>
        <v>0</v>
      </c>
      <c r="G253" s="25">
        <f>VLOOKUP(B253,RPT_PHU_CAP_TN!$B$5:$G$916,6,FALSE)</f>
        <v>155000</v>
      </c>
      <c r="H253" s="25">
        <f>ROUND(MIN((E253+F253+G253)/100,DM_TI_LE!$F$29/10),0)</f>
        <v>69050</v>
      </c>
    </row>
    <row r="254" spans="1:8" ht="12.75">
      <c r="A254" s="36">
        <v>250</v>
      </c>
      <c r="B254" s="38">
        <f>GD_LCD_HS_LNS!B253</f>
        <v>13458</v>
      </c>
      <c r="C254" s="38" t="str">
        <f>GD_LCD_HS_LNS!C253</f>
        <v>Nguyễn Việt Hải</v>
      </c>
      <c r="D254" s="38" t="str">
        <f>GD_LCD_HS_LNS!D253</f>
        <v>Nhân viên Bốc xếp</v>
      </c>
      <c r="E254" s="41">
        <f>VLOOKUP(B254,RPT_LNS_LUONG_CHE_DO!$B$5:$CC$980,52,FALSE)</f>
        <v>6750000</v>
      </c>
      <c r="F254" s="41">
        <f>VLOOKUP(B254,RPT_LNS_LUONG_CHE_DO!$B$5:$CC$980,78,FALSE)</f>
        <v>0</v>
      </c>
      <c r="G254" s="25">
        <f>VLOOKUP(B254,RPT_PHU_CAP_TN!$B$5:$G$916,6,FALSE)</f>
        <v>0</v>
      </c>
      <c r="H254" s="25">
        <f>ROUND(MIN((E254+F254+G254)/100,DM_TI_LE!$F$29/10),0)</f>
        <v>67500</v>
      </c>
    </row>
    <row r="255" spans="1:8" ht="12.75">
      <c r="A255" s="36">
        <v>251</v>
      </c>
      <c r="B255" s="38">
        <f>GD_LCD_HS_LNS!B254</f>
        <v>13461</v>
      </c>
      <c r="C255" s="38" t="str">
        <f>GD_LCD_HS_LNS!C254</f>
        <v>Cao Văn Mạnh</v>
      </c>
      <c r="D255" s="38" t="str">
        <f>GD_LCD_HS_LNS!D254</f>
        <v>Nhân viên Bốc xếp</v>
      </c>
      <c r="E255" s="41">
        <f>VLOOKUP(B255,RPT_LNS_LUONG_CHE_DO!$B$5:$CC$980,52,FALSE)</f>
        <v>6750000</v>
      </c>
      <c r="F255" s="41">
        <f>VLOOKUP(B255,RPT_LNS_LUONG_CHE_DO!$B$5:$CC$980,78,FALSE)</f>
        <v>0</v>
      </c>
      <c r="G255" s="25">
        <f>VLOOKUP(B255,RPT_PHU_CAP_TN!$B$5:$G$916,6,FALSE)</f>
        <v>155000</v>
      </c>
      <c r="H255" s="25">
        <f>ROUND(MIN((E255+F255+G255)/100,DM_TI_LE!$F$29/10),0)</f>
        <v>69050</v>
      </c>
    </row>
    <row r="256" spans="1:8" ht="12.75">
      <c r="A256" s="36">
        <v>252</v>
      </c>
      <c r="B256" s="38">
        <f>GD_LCD_HS_LNS!B255</f>
        <v>13464</v>
      </c>
      <c r="C256" s="38" t="str">
        <f>GD_LCD_HS_LNS!C255</f>
        <v>Phạm Văn Dũng</v>
      </c>
      <c r="D256" s="38" t="str">
        <f>GD_LCD_HS_LNS!D255</f>
        <v>Nhân viên Bốc xếp</v>
      </c>
      <c r="E256" s="41">
        <f>VLOOKUP(B256,RPT_LNS_LUONG_CHE_DO!$B$5:$CC$980,52,FALSE)</f>
        <v>6075000</v>
      </c>
      <c r="F256" s="41">
        <f>VLOOKUP(B256,RPT_LNS_LUONG_CHE_DO!$B$5:$CC$980,78,FALSE)</f>
        <v>0</v>
      </c>
      <c r="G256" s="25">
        <f>VLOOKUP(B256,RPT_PHU_CAP_TN!$B$5:$G$916,6,FALSE)</f>
        <v>0</v>
      </c>
      <c r="H256" s="25">
        <f>ROUND(MIN((E256+F256+G256)/100,DM_TI_LE!$F$29/10),0)</f>
        <v>60750</v>
      </c>
    </row>
    <row r="257" spans="1:8" ht="12.75">
      <c r="A257" s="36">
        <v>253</v>
      </c>
      <c r="B257" s="38">
        <f>GD_LCD_HS_LNS!B256</f>
        <v>13465</v>
      </c>
      <c r="C257" s="38" t="str">
        <f>GD_LCD_HS_LNS!C256</f>
        <v>Vũ Văn Tuyền</v>
      </c>
      <c r="D257" s="38" t="str">
        <f>GD_LCD_HS_LNS!D256</f>
        <v>Nhân viên Bốc xếp</v>
      </c>
      <c r="E257" s="41">
        <f>VLOOKUP(B257,RPT_LNS_LUONG_CHE_DO!$B$5:$CC$980,52,FALSE)</f>
        <v>7087500.0000000009</v>
      </c>
      <c r="F257" s="41">
        <f>VLOOKUP(B257,RPT_LNS_LUONG_CHE_DO!$B$5:$CC$980,78,FALSE)</f>
        <v>0</v>
      </c>
      <c r="G257" s="25">
        <f>VLOOKUP(B257,RPT_PHU_CAP_TN!$B$5:$G$916,6,FALSE)</f>
        <v>0</v>
      </c>
      <c r="H257" s="25">
        <f>ROUND(MIN((E257+F257+G257)/100,DM_TI_LE!$F$29/10),0)</f>
        <v>70875</v>
      </c>
    </row>
    <row r="258" spans="1:8" ht="12.75">
      <c r="A258" s="36">
        <v>254</v>
      </c>
      <c r="B258" s="38">
        <f>GD_LCD_HS_LNS!B257</f>
        <v>13466</v>
      </c>
      <c r="C258" s="38" t="str">
        <f>GD_LCD_HS_LNS!C257</f>
        <v>Nguyễn Viết Phi</v>
      </c>
      <c r="D258" s="38" t="str">
        <f>GD_LCD_HS_LNS!D257</f>
        <v>Nhân viên Bốc xếp</v>
      </c>
      <c r="E258" s="41">
        <f>VLOOKUP(B258,RPT_LNS_LUONG_CHE_DO!$B$5:$CC$980,52,FALSE)</f>
        <v>6750000</v>
      </c>
      <c r="F258" s="41">
        <f>VLOOKUP(B258,RPT_LNS_LUONG_CHE_DO!$B$5:$CC$980,78,FALSE)</f>
        <v>0</v>
      </c>
      <c r="G258" s="25">
        <f>VLOOKUP(B258,RPT_PHU_CAP_TN!$B$5:$G$916,6,FALSE)</f>
        <v>0</v>
      </c>
      <c r="H258" s="25">
        <f>ROUND(MIN((E258+F258+G258)/100,DM_TI_LE!$F$29/10),0)</f>
        <v>67500</v>
      </c>
    </row>
    <row r="259" spans="1:8" ht="12.75">
      <c r="A259" s="36">
        <v>255</v>
      </c>
      <c r="B259" s="38">
        <f>GD_LCD_HS_LNS!B258</f>
        <v>13467</v>
      </c>
      <c r="C259" s="38" t="str">
        <f>GD_LCD_HS_LNS!C258</f>
        <v>Tăng Văn Hải</v>
      </c>
      <c r="D259" s="38" t="str">
        <f>GD_LCD_HS_LNS!D258</f>
        <v>Nhân viên Bốc xếp</v>
      </c>
      <c r="E259" s="41">
        <f>VLOOKUP(B259,RPT_LNS_LUONG_CHE_DO!$B$5:$CC$980,52,FALSE)</f>
        <v>6750000</v>
      </c>
      <c r="F259" s="41">
        <f>VLOOKUP(B259,RPT_LNS_LUONG_CHE_DO!$B$5:$CC$980,78,FALSE)</f>
        <v>0</v>
      </c>
      <c r="G259" s="25">
        <f>VLOOKUP(B259,RPT_PHU_CAP_TN!$B$5:$G$916,6,FALSE)</f>
        <v>0</v>
      </c>
      <c r="H259" s="25">
        <f>ROUND(MIN((E259+F259+G259)/100,DM_TI_LE!$F$29/10),0)</f>
        <v>67500</v>
      </c>
    </row>
    <row r="260" spans="1:8" ht="12.75">
      <c r="A260" s="36">
        <v>256</v>
      </c>
      <c r="B260" s="38">
        <f>GD_LCD_HS_LNS!B259</f>
        <v>13468</v>
      </c>
      <c r="C260" s="38" t="str">
        <f>GD_LCD_HS_LNS!C259</f>
        <v>Lê Trọng Tài</v>
      </c>
      <c r="D260" s="38" t="str">
        <f>GD_LCD_HS_LNS!D259</f>
        <v>Nhân viên Bốc xếp</v>
      </c>
      <c r="E260" s="41">
        <f>VLOOKUP(B260,RPT_LNS_LUONG_CHE_DO!$B$5:$CC$980,52,FALSE)</f>
        <v>6750000</v>
      </c>
      <c r="F260" s="41">
        <f>VLOOKUP(B260,RPT_LNS_LUONG_CHE_DO!$B$5:$CC$980,78,FALSE)</f>
        <v>0</v>
      </c>
      <c r="G260" s="25">
        <f>VLOOKUP(B260,RPT_PHU_CAP_TN!$B$5:$G$916,6,FALSE)</f>
        <v>0</v>
      </c>
      <c r="H260" s="25">
        <f>ROUND(MIN((E260+F260+G260)/100,DM_TI_LE!$F$29/10),0)</f>
        <v>67500</v>
      </c>
    </row>
    <row r="261" spans="1:8" ht="12.75">
      <c r="A261" s="36">
        <v>257</v>
      </c>
      <c r="B261" s="38">
        <f>GD_LCD_HS_LNS!B260</f>
        <v>11141</v>
      </c>
      <c r="C261" s="38" t="str">
        <f>GD_LCD_HS_LNS!C260</f>
        <v>Lê Trọng Lệ</v>
      </c>
      <c r="D261" s="38" t="str">
        <f>GD_LCD_HS_LNS!D260</f>
        <v>Nhân viên Bốc xếp</v>
      </c>
      <c r="E261" s="41">
        <f>VLOOKUP(B261,RPT_LNS_LUONG_CHE_DO!$B$5:$CC$980,52,FALSE)</f>
        <v>6750000</v>
      </c>
      <c r="F261" s="41">
        <f>VLOOKUP(B261,RPT_LNS_LUONG_CHE_DO!$B$5:$CC$980,78,FALSE)</f>
        <v>0</v>
      </c>
      <c r="G261" s="25">
        <f>VLOOKUP(B261,RPT_PHU_CAP_TN!$B$5:$G$916,6,FALSE)</f>
        <v>0</v>
      </c>
      <c r="H261" s="25">
        <f>ROUND(MIN((E261+F261+G261)/100,DM_TI_LE!$F$29/10),0)</f>
        <v>67500</v>
      </c>
    </row>
    <row r="262" spans="1:8" ht="12.75">
      <c r="A262" s="36">
        <v>258</v>
      </c>
      <c r="B262" s="38">
        <f>GD_LCD_HS_LNS!B261</f>
        <v>10681</v>
      </c>
      <c r="C262" s="38" t="str">
        <f>GD_LCD_HS_LNS!C261</f>
        <v>Trần Văn Minh</v>
      </c>
      <c r="D262" s="38" t="str">
        <f>GD_LCD_HS_LNS!D261</f>
        <v>NV Lái xe - VHTTB</v>
      </c>
      <c r="E262" s="41">
        <f>VLOOKUP(B262,RPT_LNS_LUONG_CHE_DO!$B$5:$CC$980,52,FALSE)</f>
        <v>9090000</v>
      </c>
      <c r="F262" s="41">
        <f>VLOOKUP(B262,RPT_LNS_LUONG_CHE_DO!$B$5:$CC$980,78,FALSE)</f>
        <v>0</v>
      </c>
      <c r="G262" s="25">
        <f>VLOOKUP(B262,RPT_PHU_CAP_TN!$B$5:$G$916,6,FALSE)</f>
        <v>155000</v>
      </c>
      <c r="H262" s="25">
        <f>ROUND(MIN((E262+F262+G262)/100,DM_TI_LE!$F$29/10),0)</f>
        <v>92450</v>
      </c>
    </row>
    <row r="263" spans="1:8" ht="12.75">
      <c r="A263" s="36">
        <v>259</v>
      </c>
      <c r="B263" s="38">
        <f>GD_LCD_HS_LNS!B262</f>
        <v>10682</v>
      </c>
      <c r="C263" s="38" t="str">
        <f>GD_LCD_HS_LNS!C262</f>
        <v>Nguyễn Gia Chiến</v>
      </c>
      <c r="D263" s="38" t="str">
        <f>GD_LCD_HS_LNS!D262</f>
        <v>NV Lái xe - VHTTB</v>
      </c>
      <c r="E263" s="41">
        <f>VLOOKUP(B263,RPT_LNS_LUONG_CHE_DO!$B$5:$CC$980,52,FALSE)</f>
        <v>7705384.615384616</v>
      </c>
      <c r="F263" s="41">
        <f>VLOOKUP(B263,RPT_LNS_LUONG_CHE_DO!$B$5:$CC$980,78,FALSE)</f>
        <v>946346.15384615387</v>
      </c>
      <c r="G263" s="25">
        <f>VLOOKUP(B263,RPT_PHU_CAP_TN!$B$5:$G$916,6,FALSE)</f>
        <v>0</v>
      </c>
      <c r="H263" s="25">
        <f>ROUND(MIN((E263+F263+G263)/100,DM_TI_LE!$F$29/10),0)</f>
        <v>86517</v>
      </c>
    </row>
    <row r="264" spans="1:8" ht="12.75">
      <c r="A264" s="36">
        <v>260</v>
      </c>
      <c r="B264" s="38">
        <f>GD_LCD_HS_LNS!B263</f>
        <v>10683</v>
      </c>
      <c r="C264" s="38" t="str">
        <f>GD_LCD_HS_LNS!C263</f>
        <v>Nguyễn Trung Sơn</v>
      </c>
      <c r="D264" s="38" t="str">
        <f>GD_LCD_HS_LNS!D263</f>
        <v>NV Lái xe - VHTTB</v>
      </c>
      <c r="E264" s="41">
        <f>VLOOKUP(B264,RPT_LNS_LUONG_CHE_DO!$B$5:$CC$980,52,FALSE)</f>
        <v>9090000</v>
      </c>
      <c r="F264" s="41">
        <f>VLOOKUP(B264,RPT_LNS_LUONG_CHE_DO!$B$5:$CC$980,78,FALSE)</f>
        <v>0</v>
      </c>
      <c r="G264" s="25">
        <f>VLOOKUP(B264,RPT_PHU_CAP_TN!$B$5:$G$916,6,FALSE)</f>
        <v>0</v>
      </c>
      <c r="H264" s="25">
        <f>ROUND(MIN((E264+F264+G264)/100,DM_TI_LE!$F$29/10),0)</f>
        <v>90900</v>
      </c>
    </row>
    <row r="265" spans="1:8" ht="12.75">
      <c r="A265" s="36">
        <v>261</v>
      </c>
      <c r="B265" s="38">
        <f>GD_LCD_HS_LNS!B264</f>
        <v>10684</v>
      </c>
      <c r="C265" s="38" t="str">
        <f>GD_LCD_HS_LNS!C264</f>
        <v>Lê Quang Hợp</v>
      </c>
      <c r="D265" s="38" t="str">
        <f>GD_LCD_HS_LNS!D264</f>
        <v>NV Lái xe - VHTTB</v>
      </c>
      <c r="E265" s="41">
        <f>VLOOKUP(B265,RPT_LNS_LUONG_CHE_DO!$B$5:$CC$980,52,FALSE)</f>
        <v>8817300</v>
      </c>
      <c r="F265" s="41">
        <f>VLOOKUP(B265,RPT_LNS_LUONG_CHE_DO!$B$5:$CC$980,78,FALSE)</f>
        <v>0</v>
      </c>
      <c r="G265" s="25">
        <f>VLOOKUP(B265,RPT_PHU_CAP_TN!$B$5:$G$916,6,FALSE)</f>
        <v>0</v>
      </c>
      <c r="H265" s="25">
        <f>ROUND(MIN((E265+F265+G265)/100,DM_TI_LE!$F$29/10),0)</f>
        <v>88173</v>
      </c>
    </row>
    <row r="266" spans="1:8" ht="12.75">
      <c r="A266" s="36">
        <v>262</v>
      </c>
      <c r="B266" s="38">
        <f>GD_LCD_HS_LNS!B265</f>
        <v>10705</v>
      </c>
      <c r="C266" s="38" t="str">
        <f>GD_LCD_HS_LNS!C265</f>
        <v>Nguyễn Hữu Nam</v>
      </c>
      <c r="D266" s="38" t="str">
        <f>GD_LCD_HS_LNS!D265</f>
        <v>NV Lái xe - VHTTB</v>
      </c>
      <c r="E266" s="41">
        <f>VLOOKUP(B266,RPT_LNS_LUONG_CHE_DO!$B$5:$CC$980,52,FALSE)</f>
        <v>9090000</v>
      </c>
      <c r="F266" s="41">
        <f>VLOOKUP(B266,RPT_LNS_LUONG_CHE_DO!$B$5:$CC$980,78,FALSE)</f>
        <v>0</v>
      </c>
      <c r="G266" s="25">
        <f>VLOOKUP(B266,RPT_PHU_CAP_TN!$B$5:$G$916,6,FALSE)</f>
        <v>0</v>
      </c>
      <c r="H266" s="25">
        <f>ROUND(MIN((E266+F266+G266)/100,DM_TI_LE!$F$29/10),0)</f>
        <v>90900</v>
      </c>
    </row>
    <row r="267" spans="1:8" ht="12.75">
      <c r="A267" s="36">
        <v>263</v>
      </c>
      <c r="B267" s="38">
        <f>GD_LCD_HS_LNS!B266</f>
        <v>10706</v>
      </c>
      <c r="C267" s="38" t="str">
        <f>GD_LCD_HS_LNS!C266</f>
        <v>Đặng Đình Phương</v>
      </c>
      <c r="D267" s="38" t="str">
        <f>GD_LCD_HS_LNS!D266</f>
        <v>NV Lái xe - VHTTB</v>
      </c>
      <c r="E267" s="41">
        <f>VLOOKUP(B267,RPT_LNS_LUONG_CHE_DO!$B$5:$CC$980,52,FALSE)</f>
        <v>10111500.000000002</v>
      </c>
      <c r="F267" s="41">
        <f>VLOOKUP(B267,RPT_LNS_LUONG_CHE_DO!$B$5:$CC$980,78,FALSE)</f>
        <v>0</v>
      </c>
      <c r="G267" s="25">
        <f>VLOOKUP(B267,RPT_PHU_CAP_TN!$B$5:$G$916,6,FALSE)</f>
        <v>310000</v>
      </c>
      <c r="H267" s="25">
        <f>ROUND(MIN((E267+F267+G267)/100,DM_TI_LE!$F$29/10),0)</f>
        <v>104215</v>
      </c>
    </row>
    <row r="268" spans="1:8" ht="12.75">
      <c r="A268" s="36">
        <v>264</v>
      </c>
      <c r="B268" s="38">
        <f>GD_LCD_HS_LNS!B267</f>
        <v>10707</v>
      </c>
      <c r="C268" s="38" t="str">
        <f>GD_LCD_HS_LNS!C267</f>
        <v>Phù Trung Ninh</v>
      </c>
      <c r="D268" s="38" t="str">
        <f>GD_LCD_HS_LNS!D267</f>
        <v>NV Lái xe - VHTTB</v>
      </c>
      <c r="E268" s="41">
        <f>VLOOKUP(B268,RPT_LNS_LUONG_CHE_DO!$B$5:$CC$980,52,FALSE)</f>
        <v>10111500.000000002</v>
      </c>
      <c r="F268" s="41">
        <f>VLOOKUP(B268,RPT_LNS_LUONG_CHE_DO!$B$5:$CC$980,78,FALSE)</f>
        <v>0</v>
      </c>
      <c r="G268" s="25">
        <f>VLOOKUP(B268,RPT_PHU_CAP_TN!$B$5:$G$916,6,FALSE)</f>
        <v>310000</v>
      </c>
      <c r="H268" s="25">
        <f>ROUND(MIN((E268+F268+G268)/100,DM_TI_LE!$F$29/10),0)</f>
        <v>104215</v>
      </c>
    </row>
    <row r="269" spans="1:8" ht="12.75">
      <c r="A269" s="36">
        <v>265</v>
      </c>
      <c r="B269" s="38">
        <f>GD_LCD_HS_LNS!B268</f>
        <v>10708</v>
      </c>
      <c r="C269" s="38" t="str">
        <f>GD_LCD_HS_LNS!C268</f>
        <v>Phạm Đình Thuần</v>
      </c>
      <c r="D269" s="38" t="str">
        <f>GD_LCD_HS_LNS!D268</f>
        <v>NV Lái xe - VHTTB</v>
      </c>
      <c r="E269" s="41">
        <f>VLOOKUP(B269,RPT_LNS_LUONG_CHE_DO!$B$5:$CC$980,52,FALSE)</f>
        <v>10111500.000000002</v>
      </c>
      <c r="F269" s="41">
        <f>VLOOKUP(B269,RPT_LNS_LUONG_CHE_DO!$B$5:$CC$980,78,FALSE)</f>
        <v>0</v>
      </c>
      <c r="G269" s="25">
        <f>VLOOKUP(B269,RPT_PHU_CAP_TN!$B$5:$G$916,6,FALSE)</f>
        <v>0</v>
      </c>
      <c r="H269" s="25">
        <f>ROUND(MIN((E269+F269+G269)/100,DM_TI_LE!$F$29/10),0)</f>
        <v>101115</v>
      </c>
    </row>
    <row r="270" spans="1:8" ht="12.75">
      <c r="A270" s="36">
        <v>266</v>
      </c>
      <c r="B270" s="38">
        <f>GD_LCD_HS_LNS!B269</f>
        <v>10710</v>
      </c>
      <c r="C270" s="38" t="str">
        <f>GD_LCD_HS_LNS!C269</f>
        <v>Nguyễn Anh Dũng</v>
      </c>
      <c r="D270" s="38" t="str">
        <f>GD_LCD_HS_LNS!D269</f>
        <v>NV Lái xe - VHTTB</v>
      </c>
      <c r="E270" s="41">
        <f>VLOOKUP(B270,RPT_LNS_LUONG_CHE_DO!$B$5:$CC$980,52,FALSE)</f>
        <v>9630000</v>
      </c>
      <c r="F270" s="41">
        <f>VLOOKUP(B270,RPT_LNS_LUONG_CHE_DO!$B$5:$CC$980,78,FALSE)</f>
        <v>0</v>
      </c>
      <c r="G270" s="25">
        <f>VLOOKUP(B270,RPT_PHU_CAP_TN!$B$5:$G$916,6,FALSE)</f>
        <v>620000</v>
      </c>
      <c r="H270" s="25">
        <f>ROUND(MIN((E270+F270+G270)/100,DM_TI_LE!$F$29/10),0)</f>
        <v>102500</v>
      </c>
    </row>
    <row r="271" spans="1:8" ht="12.75">
      <c r="A271" s="36">
        <v>267</v>
      </c>
      <c r="B271" s="38">
        <f>GD_LCD_HS_LNS!B270</f>
        <v>10711</v>
      </c>
      <c r="C271" s="38" t="str">
        <f>GD_LCD_HS_LNS!C270</f>
        <v>Nguyễn Ngọc Hà</v>
      </c>
      <c r="D271" s="38" t="str">
        <f>GD_LCD_HS_LNS!D270</f>
        <v>NV Lái xe - VHTTB</v>
      </c>
      <c r="E271" s="41">
        <f>VLOOKUP(B271,RPT_LNS_LUONG_CHE_DO!$B$5:$CC$980,52,FALSE)</f>
        <v>6992307.692307692</v>
      </c>
      <c r="F271" s="41">
        <f>VLOOKUP(B271,RPT_LNS_LUONG_CHE_DO!$B$5:$CC$980,78,FALSE)</f>
        <v>961384.61538461549</v>
      </c>
      <c r="G271" s="25">
        <f>VLOOKUP(B271,RPT_PHU_CAP_TN!$B$5:$G$916,6,FALSE)</f>
        <v>0</v>
      </c>
      <c r="H271" s="25">
        <f>ROUND(MIN((E271+F271+G271)/100,DM_TI_LE!$F$29/10),0)</f>
        <v>79537</v>
      </c>
    </row>
    <row r="272" spans="1:8" ht="12.75">
      <c r="A272" s="36">
        <v>268</v>
      </c>
      <c r="B272" s="38">
        <f>GD_LCD_HS_LNS!B271</f>
        <v>10712</v>
      </c>
      <c r="C272" s="38" t="str">
        <f>GD_LCD_HS_LNS!C271</f>
        <v>Phạm Đức Long</v>
      </c>
      <c r="D272" s="38" t="str">
        <f>GD_LCD_HS_LNS!D271</f>
        <v>NV Lái xe - VHTTB</v>
      </c>
      <c r="E272" s="41">
        <f>VLOOKUP(B272,RPT_LNS_LUONG_CHE_DO!$B$5:$CC$980,52,FALSE)</f>
        <v>8635500</v>
      </c>
      <c r="F272" s="41">
        <f>VLOOKUP(B272,RPT_LNS_LUONG_CHE_DO!$B$5:$CC$980,78,FALSE)</f>
        <v>0</v>
      </c>
      <c r="G272" s="25">
        <f>VLOOKUP(B272,RPT_PHU_CAP_TN!$B$5:$G$916,6,FALSE)</f>
        <v>0</v>
      </c>
      <c r="H272" s="25">
        <f>ROUND(MIN((E272+F272+G272)/100,DM_TI_LE!$F$29/10),0)</f>
        <v>86355</v>
      </c>
    </row>
    <row r="273" spans="1:8" ht="12.75">
      <c r="A273" s="36">
        <v>269</v>
      </c>
      <c r="B273" s="38">
        <f>GD_LCD_HS_LNS!B272</f>
        <v>10713</v>
      </c>
      <c r="C273" s="38" t="str">
        <f>GD_LCD_HS_LNS!C272</f>
        <v>Trịnh Văn Mạnh</v>
      </c>
      <c r="D273" s="38" t="str">
        <f>GD_LCD_HS_LNS!D272</f>
        <v>NV Lái xe - VHTTB</v>
      </c>
      <c r="E273" s="41">
        <f>VLOOKUP(B273,RPT_LNS_LUONG_CHE_DO!$B$5:$CC$980,52,FALSE)</f>
        <v>10111500.000000002</v>
      </c>
      <c r="F273" s="41">
        <f>VLOOKUP(B273,RPT_LNS_LUONG_CHE_DO!$B$5:$CC$980,78,FALSE)</f>
        <v>0</v>
      </c>
      <c r="G273" s="25">
        <f>VLOOKUP(B273,RPT_PHU_CAP_TN!$B$5:$G$916,6,FALSE)</f>
        <v>155000</v>
      </c>
      <c r="H273" s="25">
        <f>ROUND(MIN((E273+F273+G273)/100,DM_TI_LE!$F$29/10),0)</f>
        <v>102665</v>
      </c>
    </row>
    <row r="274" spans="1:8" ht="12.75">
      <c r="A274" s="36">
        <v>270</v>
      </c>
      <c r="B274" s="38">
        <f>GD_LCD_HS_LNS!B273</f>
        <v>10714</v>
      </c>
      <c r="C274" s="38" t="str">
        <f>GD_LCD_HS_LNS!C273</f>
        <v>Phạm Văn Hải</v>
      </c>
      <c r="D274" s="38" t="str">
        <f>GD_LCD_HS_LNS!D273</f>
        <v>NV Lái xe - VHTTB</v>
      </c>
      <c r="E274" s="41">
        <f>VLOOKUP(B274,RPT_LNS_LUONG_CHE_DO!$B$5:$CC$980,52,FALSE)</f>
        <v>9630000</v>
      </c>
      <c r="F274" s="41">
        <f>VLOOKUP(B274,RPT_LNS_LUONG_CHE_DO!$B$5:$CC$980,78,FALSE)</f>
        <v>0</v>
      </c>
      <c r="G274" s="25">
        <f>VLOOKUP(B274,RPT_PHU_CAP_TN!$B$5:$G$916,6,FALSE)</f>
        <v>310000</v>
      </c>
      <c r="H274" s="25">
        <f>ROUND(MIN((E274+F274+G274)/100,DM_TI_LE!$F$29/10),0)</f>
        <v>99400</v>
      </c>
    </row>
    <row r="275" spans="1:8" ht="12.75">
      <c r="A275" s="36">
        <v>271</v>
      </c>
      <c r="B275" s="38">
        <f>GD_LCD_HS_LNS!B274</f>
        <v>10716</v>
      </c>
      <c r="C275" s="38" t="str">
        <f>GD_LCD_HS_LNS!C274</f>
        <v>Bùi Văn Thành</v>
      </c>
      <c r="D275" s="38" t="str">
        <f>GD_LCD_HS_LNS!D274</f>
        <v>NV Lái xe - VHTTB</v>
      </c>
      <c r="E275" s="41">
        <f>VLOOKUP(B275,RPT_LNS_LUONG_CHE_DO!$B$5:$CC$980,52,FALSE)</f>
        <v>7735499.9999999991</v>
      </c>
      <c r="F275" s="41">
        <f>VLOOKUP(B275,RPT_LNS_LUONG_CHE_DO!$B$5:$CC$980,78,FALSE)</f>
        <v>0</v>
      </c>
      <c r="G275" s="25">
        <f>VLOOKUP(B275,RPT_PHU_CAP_TN!$B$5:$G$916,6,FALSE)</f>
        <v>0</v>
      </c>
      <c r="H275" s="25">
        <f>ROUND(MIN((E275+F275+G275)/100,DM_TI_LE!$F$29/10),0)</f>
        <v>77355</v>
      </c>
    </row>
    <row r="276" spans="1:8" ht="12.75">
      <c r="A276" s="36">
        <v>272</v>
      </c>
      <c r="B276" s="38">
        <f>GD_LCD_HS_LNS!B275</f>
        <v>10717</v>
      </c>
      <c r="C276" s="38" t="str">
        <f>GD_LCD_HS_LNS!C275</f>
        <v>Bùi Chí Công</v>
      </c>
      <c r="D276" s="38" t="str">
        <f>GD_LCD_HS_LNS!D275</f>
        <v>NV Lái xe - VHTTB</v>
      </c>
      <c r="E276" s="41">
        <f>VLOOKUP(B276,RPT_LNS_LUONG_CHE_DO!$B$5:$CC$980,52,FALSE)</f>
        <v>9024750</v>
      </c>
      <c r="F276" s="41">
        <f>VLOOKUP(B276,RPT_LNS_LUONG_CHE_DO!$B$5:$CC$980,78,FALSE)</f>
        <v>0</v>
      </c>
      <c r="G276" s="25">
        <f>VLOOKUP(B276,RPT_PHU_CAP_TN!$B$5:$G$916,6,FALSE)</f>
        <v>0</v>
      </c>
      <c r="H276" s="25">
        <f>ROUND(MIN((E276+F276+G276)/100,DM_TI_LE!$F$29/10),0)</f>
        <v>90248</v>
      </c>
    </row>
    <row r="277" spans="1:8" ht="12.75">
      <c r="A277" s="36">
        <v>273</v>
      </c>
      <c r="B277" s="38">
        <f>GD_LCD_HS_LNS!B276</f>
        <v>10718</v>
      </c>
      <c r="C277" s="38" t="str">
        <f>GD_LCD_HS_LNS!C276</f>
        <v>Nguyễn Văn Định</v>
      </c>
      <c r="D277" s="38" t="str">
        <f>GD_LCD_HS_LNS!D276</f>
        <v>NV Lái xe - VHTTB</v>
      </c>
      <c r="E277" s="41">
        <f>VLOOKUP(B277,RPT_LNS_LUONG_CHE_DO!$B$5:$CC$980,52,FALSE)</f>
        <v>7933846.153846154</v>
      </c>
      <c r="F277" s="41">
        <f>VLOOKUP(B277,RPT_LNS_LUONG_CHE_DO!$B$5:$CC$980,78,FALSE)</f>
        <v>320461.5384615385</v>
      </c>
      <c r="G277" s="25">
        <f>VLOOKUP(B277,RPT_PHU_CAP_TN!$B$5:$G$916,6,FALSE)</f>
        <v>143076.92307692309</v>
      </c>
      <c r="H277" s="25">
        <f>ROUND(MIN((E277+F277+G277)/100,DM_TI_LE!$F$29/10),0)</f>
        <v>83974</v>
      </c>
    </row>
    <row r="278" spans="1:8" ht="12.75">
      <c r="A278" s="36">
        <v>274</v>
      </c>
      <c r="B278" s="38">
        <f>GD_LCD_HS_LNS!B277</f>
        <v>10719</v>
      </c>
      <c r="C278" s="38" t="str">
        <f>GD_LCD_HS_LNS!C277</f>
        <v>Nguyễn Hải Anh</v>
      </c>
      <c r="D278" s="38" t="str">
        <f>GD_LCD_HS_LNS!D277</f>
        <v>NV Lái xe - VHTTB</v>
      </c>
      <c r="E278" s="41">
        <f>VLOOKUP(B278,RPT_LNS_LUONG_CHE_DO!$B$5:$CC$980,52,FALSE)</f>
        <v>6942115.384615384</v>
      </c>
      <c r="F278" s="41">
        <f>VLOOKUP(B278,RPT_LNS_LUONG_CHE_DO!$B$5:$CC$980,78,FALSE)</f>
        <v>801153.84615384624</v>
      </c>
      <c r="G278" s="25">
        <f>VLOOKUP(B278,RPT_PHU_CAP_TN!$B$5:$G$916,6,FALSE)</f>
        <v>125192.3076923077</v>
      </c>
      <c r="H278" s="25">
        <f>ROUND(MIN((E278+F278+G278)/100,DM_TI_LE!$F$29/10),0)</f>
        <v>78685</v>
      </c>
    </row>
    <row r="279" spans="1:8" ht="12.75">
      <c r="A279" s="36">
        <v>275</v>
      </c>
      <c r="B279" s="38">
        <f>GD_LCD_HS_LNS!B278</f>
        <v>10720</v>
      </c>
      <c r="C279" s="38" t="str">
        <f>GD_LCD_HS_LNS!C278</f>
        <v>Bùi Kiên Trung</v>
      </c>
      <c r="D279" s="38" t="str">
        <f>GD_LCD_HS_LNS!D278</f>
        <v>NV Lái xe - VHTTB</v>
      </c>
      <c r="E279" s="41">
        <f>VLOOKUP(B279,RPT_LNS_LUONG_CHE_DO!$B$5:$CC$980,52,FALSE)</f>
        <v>8595000</v>
      </c>
      <c r="F279" s="41">
        <f>VLOOKUP(B279,RPT_LNS_LUONG_CHE_DO!$B$5:$CC$980,78,FALSE)</f>
        <v>0</v>
      </c>
      <c r="G279" s="25">
        <f>VLOOKUP(B279,RPT_PHU_CAP_TN!$B$5:$G$916,6,FALSE)</f>
        <v>0</v>
      </c>
      <c r="H279" s="25">
        <f>ROUND(MIN((E279+F279+G279)/100,DM_TI_LE!$F$29/10),0)</f>
        <v>85950</v>
      </c>
    </row>
    <row r="280" spans="1:8" ht="12.75">
      <c r="A280" s="36">
        <v>276</v>
      </c>
      <c r="B280" s="38">
        <f>GD_LCD_HS_LNS!B279</f>
        <v>10721</v>
      </c>
      <c r="C280" s="38" t="str">
        <f>GD_LCD_HS_LNS!C279</f>
        <v>Vũ Quốc Cường</v>
      </c>
      <c r="D280" s="38" t="str">
        <f>GD_LCD_HS_LNS!D279</f>
        <v>NV Lái xe - VHTTB</v>
      </c>
      <c r="E280" s="41">
        <f>VLOOKUP(B280,RPT_LNS_LUONG_CHE_DO!$B$5:$CC$980,52,FALSE)</f>
        <v>8100000</v>
      </c>
      <c r="F280" s="41">
        <f>VLOOKUP(B280,RPT_LNS_LUONG_CHE_DO!$B$5:$CC$980,78,FALSE)</f>
        <v>0</v>
      </c>
      <c r="G280" s="25">
        <f>VLOOKUP(B280,RPT_PHU_CAP_TN!$B$5:$G$916,6,FALSE)</f>
        <v>0</v>
      </c>
      <c r="H280" s="25">
        <f>ROUND(MIN((E280+F280+G280)/100,DM_TI_LE!$F$29/10),0)</f>
        <v>81000</v>
      </c>
    </row>
    <row r="281" spans="1:8" ht="12.75">
      <c r="A281" s="36">
        <v>277</v>
      </c>
      <c r="B281" s="38">
        <f>GD_LCD_HS_LNS!B280</f>
        <v>10722</v>
      </c>
      <c r="C281" s="38" t="str">
        <f>GD_LCD_HS_LNS!C280</f>
        <v>Vũ Văn Dương</v>
      </c>
      <c r="D281" s="38" t="str">
        <f>GD_LCD_HS_LNS!D280</f>
        <v>NV Lái xe - VHTTB</v>
      </c>
      <c r="E281" s="41">
        <f>VLOOKUP(B281,RPT_LNS_LUONG_CHE_DO!$B$5:$CC$980,52,FALSE)</f>
        <v>8505000</v>
      </c>
      <c r="F281" s="41">
        <f>VLOOKUP(B281,RPT_LNS_LUONG_CHE_DO!$B$5:$CC$980,78,FALSE)</f>
        <v>0</v>
      </c>
      <c r="G281" s="25">
        <f>VLOOKUP(B281,RPT_PHU_CAP_TN!$B$5:$G$916,6,FALSE)</f>
        <v>0</v>
      </c>
      <c r="H281" s="25">
        <f>ROUND(MIN((E281+F281+G281)/100,DM_TI_LE!$F$29/10),0)</f>
        <v>85050</v>
      </c>
    </row>
    <row r="282" spans="1:8" ht="12.75">
      <c r="A282" s="36">
        <v>278</v>
      </c>
      <c r="B282" s="38">
        <f>GD_LCD_HS_LNS!B281</f>
        <v>10723</v>
      </c>
      <c r="C282" s="38" t="str">
        <f>GD_LCD_HS_LNS!C281</f>
        <v>Vũ Văn Thái</v>
      </c>
      <c r="D282" s="38" t="str">
        <f>GD_LCD_HS_LNS!D281</f>
        <v>NV Lái xe - VHTTB</v>
      </c>
      <c r="E282" s="41">
        <f>VLOOKUP(B282,RPT_LNS_LUONG_CHE_DO!$B$5:$CC$980,52,FALSE)</f>
        <v>8595000</v>
      </c>
      <c r="F282" s="41">
        <f>VLOOKUP(B282,RPT_LNS_LUONG_CHE_DO!$B$5:$CC$980,78,FALSE)</f>
        <v>0</v>
      </c>
      <c r="G282" s="25">
        <f>VLOOKUP(B282,RPT_PHU_CAP_TN!$B$5:$G$916,6,FALSE)</f>
        <v>0</v>
      </c>
      <c r="H282" s="25">
        <f>ROUND(MIN((E282+F282+G282)/100,DM_TI_LE!$F$29/10),0)</f>
        <v>85950</v>
      </c>
    </row>
    <row r="283" spans="1:8" ht="12.75">
      <c r="A283" s="36">
        <v>279</v>
      </c>
      <c r="B283" s="38">
        <f>GD_LCD_HS_LNS!B282</f>
        <v>10725</v>
      </c>
      <c r="C283" s="38" t="str">
        <f>GD_LCD_HS_LNS!C282</f>
        <v>Phạm Quang Sơn</v>
      </c>
      <c r="D283" s="38" t="str">
        <f>GD_LCD_HS_LNS!D282</f>
        <v>NV Lái xe - VHTTB</v>
      </c>
      <c r="E283" s="41">
        <f>VLOOKUP(B283,RPT_LNS_LUONG_CHE_DO!$B$5:$CC$980,52,FALSE)</f>
        <v>8100000</v>
      </c>
      <c r="F283" s="41">
        <f>VLOOKUP(B283,RPT_LNS_LUONG_CHE_DO!$B$5:$CC$980,78,FALSE)</f>
        <v>0</v>
      </c>
      <c r="G283" s="25">
        <f>VLOOKUP(B283,RPT_PHU_CAP_TN!$B$5:$G$916,6,FALSE)</f>
        <v>0</v>
      </c>
      <c r="H283" s="25">
        <f>ROUND(MIN((E283+F283+G283)/100,DM_TI_LE!$F$29/10),0)</f>
        <v>81000</v>
      </c>
    </row>
    <row r="284" spans="1:8" ht="12.75">
      <c r="A284" s="36">
        <v>280</v>
      </c>
      <c r="B284" s="38">
        <f>GD_LCD_HS_LNS!B283</f>
        <v>10726</v>
      </c>
      <c r="C284" s="38" t="str">
        <f>GD_LCD_HS_LNS!C283</f>
        <v>Vũ Mạnh Hùng</v>
      </c>
      <c r="D284" s="38" t="str">
        <f>GD_LCD_HS_LNS!D283</f>
        <v>NV Lái xe - VHTTB</v>
      </c>
      <c r="E284" s="41">
        <f>VLOOKUP(B284,RPT_LNS_LUONG_CHE_DO!$B$5:$CC$980,52,FALSE)</f>
        <v>7857000</v>
      </c>
      <c r="F284" s="41">
        <f>VLOOKUP(B284,RPT_LNS_LUONG_CHE_DO!$B$5:$CC$980,78,FALSE)</f>
        <v>0</v>
      </c>
      <c r="G284" s="25">
        <f>VLOOKUP(B284,RPT_PHU_CAP_TN!$B$5:$G$916,6,FALSE)</f>
        <v>0</v>
      </c>
      <c r="H284" s="25">
        <f>ROUND(MIN((E284+F284+G284)/100,DM_TI_LE!$F$29/10),0)</f>
        <v>78570</v>
      </c>
    </row>
    <row r="285" spans="1:8" ht="12.75">
      <c r="A285" s="36">
        <v>281</v>
      </c>
      <c r="B285" s="38">
        <f>GD_LCD_HS_LNS!B284</f>
        <v>10727</v>
      </c>
      <c r="C285" s="38" t="str">
        <f>GD_LCD_HS_LNS!C284</f>
        <v>Trần Mạnh Hùng</v>
      </c>
      <c r="D285" s="38" t="str">
        <f>GD_LCD_HS_LNS!D284</f>
        <v>NV Lái xe - VHTTB</v>
      </c>
      <c r="E285" s="41">
        <f>VLOOKUP(B285,RPT_LNS_LUONG_CHE_DO!$B$5:$CC$980,52,FALSE)</f>
        <v>7689599.9999999991</v>
      </c>
      <c r="F285" s="41">
        <f>VLOOKUP(B285,RPT_LNS_LUONG_CHE_DO!$B$5:$CC$980,78,FALSE)</f>
        <v>0</v>
      </c>
      <c r="G285" s="25">
        <f>VLOOKUP(B285,RPT_PHU_CAP_TN!$B$5:$G$916,6,FALSE)</f>
        <v>0</v>
      </c>
      <c r="H285" s="25">
        <f>ROUND(MIN((E285+F285+G285)/100,DM_TI_LE!$F$29/10),0)</f>
        <v>76896</v>
      </c>
    </row>
    <row r="286" spans="1:8" ht="12.75">
      <c r="A286" s="36">
        <v>282</v>
      </c>
      <c r="B286" s="38">
        <f>GD_LCD_HS_LNS!B285</f>
        <v>10728</v>
      </c>
      <c r="C286" s="38" t="str">
        <f>GD_LCD_HS_LNS!C285</f>
        <v>Nguyễn Mạnh Hùng</v>
      </c>
      <c r="D286" s="38" t="str">
        <f>GD_LCD_HS_LNS!D285</f>
        <v>NV Lái xe - VHTTB</v>
      </c>
      <c r="E286" s="41">
        <f>VLOOKUP(B286,RPT_LNS_LUONG_CHE_DO!$B$5:$CC$980,52,FALSE)</f>
        <v>5607692.307692308</v>
      </c>
      <c r="F286" s="41">
        <f>VLOOKUP(B286,RPT_LNS_LUONG_CHE_DO!$B$5:$CC$980,78,FALSE)</f>
        <v>1281846.153846154</v>
      </c>
      <c r="G286" s="25">
        <f>VLOOKUP(B286,RPT_PHU_CAP_TN!$B$5:$G$916,6,FALSE)</f>
        <v>107307.69230769231</v>
      </c>
      <c r="H286" s="25">
        <f>ROUND(MIN((E286+F286+G286)/100,DM_TI_LE!$F$29/10),0)</f>
        <v>69968</v>
      </c>
    </row>
    <row r="287" spans="1:8" ht="12.75">
      <c r="A287" s="36">
        <v>283</v>
      </c>
      <c r="B287" s="38">
        <f>GD_LCD_HS_LNS!B286</f>
        <v>10729</v>
      </c>
      <c r="C287" s="38" t="str">
        <f>GD_LCD_HS_LNS!C286</f>
        <v>Nguyễn Thanh Quyết</v>
      </c>
      <c r="D287" s="38" t="str">
        <f>GD_LCD_HS_LNS!D286</f>
        <v>NV Lái xe - VHTTB</v>
      </c>
      <c r="E287" s="41">
        <f>VLOOKUP(B287,RPT_LNS_LUONG_CHE_DO!$B$5:$CC$980,52,FALSE)</f>
        <v>8100000</v>
      </c>
      <c r="F287" s="41">
        <f>VLOOKUP(B287,RPT_LNS_LUONG_CHE_DO!$B$5:$CC$980,78,FALSE)</f>
        <v>0</v>
      </c>
      <c r="G287" s="25">
        <f>VLOOKUP(B287,RPT_PHU_CAP_TN!$B$5:$G$916,6,FALSE)</f>
        <v>155000</v>
      </c>
      <c r="H287" s="25">
        <f>ROUND(MIN((E287+F287+G287)/100,DM_TI_LE!$F$29/10),0)</f>
        <v>82550</v>
      </c>
    </row>
    <row r="288" spans="1:8" ht="12.75">
      <c r="A288" s="36">
        <v>284</v>
      </c>
      <c r="B288" s="38">
        <f>GD_LCD_HS_LNS!B287</f>
        <v>10730</v>
      </c>
      <c r="C288" s="38" t="str">
        <f>GD_LCD_HS_LNS!C287</f>
        <v>Nguyễn Thanh Bình</v>
      </c>
      <c r="D288" s="38" t="str">
        <f>GD_LCD_HS_LNS!D287</f>
        <v>NV Lái xe - VHTTB</v>
      </c>
      <c r="E288" s="41">
        <f>VLOOKUP(B288,RPT_LNS_LUONG_CHE_DO!$B$5:$CC$980,52,FALSE)</f>
        <v>5926153.8461538469</v>
      </c>
      <c r="F288" s="41">
        <f>VLOOKUP(B288,RPT_LNS_LUONG_CHE_DO!$B$5:$CC$980,78,FALSE)</f>
        <v>1602307.6923076925</v>
      </c>
      <c r="G288" s="25">
        <f>VLOOKUP(B288,RPT_PHU_CAP_TN!$B$5:$G$916,6,FALSE)</f>
        <v>0</v>
      </c>
      <c r="H288" s="25">
        <f>ROUND(MIN((E288+F288+G288)/100,DM_TI_LE!$F$29/10),0)</f>
        <v>75285</v>
      </c>
    </row>
    <row r="289" spans="1:8" ht="12.75">
      <c r="A289" s="36">
        <v>285</v>
      </c>
      <c r="B289" s="38">
        <f>GD_LCD_HS_LNS!B288</f>
        <v>10731</v>
      </c>
      <c r="C289" s="38" t="str">
        <f>GD_LCD_HS_LNS!C288</f>
        <v>Vũ Tiến Lịch</v>
      </c>
      <c r="D289" s="38" t="str">
        <f>GD_LCD_HS_LNS!D288</f>
        <v>NV Lái xe - VHTTB</v>
      </c>
      <c r="E289" s="41">
        <f>VLOOKUP(B289,RPT_LNS_LUONG_CHE_DO!$B$5:$CC$980,52,FALSE)</f>
        <v>7371000.0000000009</v>
      </c>
      <c r="F289" s="41">
        <f>VLOOKUP(B289,RPT_LNS_LUONG_CHE_DO!$B$5:$CC$980,78,FALSE)</f>
        <v>0</v>
      </c>
      <c r="G289" s="25">
        <f>VLOOKUP(B289,RPT_PHU_CAP_TN!$B$5:$G$916,6,FALSE)</f>
        <v>0</v>
      </c>
      <c r="H289" s="25">
        <f>ROUND(MIN((E289+F289+G289)/100,DM_TI_LE!$F$29/10),0)</f>
        <v>73710</v>
      </c>
    </row>
    <row r="290" spans="1:8" ht="12.75">
      <c r="A290" s="36">
        <v>286</v>
      </c>
      <c r="B290" s="38">
        <f>GD_LCD_HS_LNS!B289</f>
        <v>10732</v>
      </c>
      <c r="C290" s="38" t="str">
        <f>GD_LCD_HS_LNS!C289</f>
        <v>Nguyễn Xuân Hợi</v>
      </c>
      <c r="D290" s="38" t="str">
        <f>GD_LCD_HS_LNS!D289</f>
        <v>NV Lái xe - VHTTB</v>
      </c>
      <c r="E290" s="41">
        <f>VLOOKUP(B290,RPT_LNS_LUONG_CHE_DO!$B$5:$CC$980,52,FALSE)</f>
        <v>8010000</v>
      </c>
      <c r="F290" s="41">
        <f>VLOOKUP(B290,RPT_LNS_LUONG_CHE_DO!$B$5:$CC$980,78,FALSE)</f>
        <v>0</v>
      </c>
      <c r="G290" s="25">
        <f>VLOOKUP(B290,RPT_PHU_CAP_TN!$B$5:$G$916,6,FALSE)</f>
        <v>0</v>
      </c>
      <c r="H290" s="25">
        <f>ROUND(MIN((E290+F290+G290)/100,DM_TI_LE!$F$29/10),0)</f>
        <v>80100</v>
      </c>
    </row>
    <row r="291" spans="1:8" ht="12.75">
      <c r="A291" s="36">
        <v>287</v>
      </c>
      <c r="B291" s="38">
        <f>GD_LCD_HS_LNS!B290</f>
        <v>10733</v>
      </c>
      <c r="C291" s="38" t="str">
        <f>GD_LCD_HS_LNS!C290</f>
        <v>Nguyễn Văn Sơn</v>
      </c>
      <c r="D291" s="38" t="str">
        <f>GD_LCD_HS_LNS!D290</f>
        <v>NV Lái xe - VHTTB</v>
      </c>
      <c r="E291" s="41">
        <f>VLOOKUP(B291,RPT_LNS_LUONG_CHE_DO!$B$5:$CC$980,52,FALSE)</f>
        <v>8100000</v>
      </c>
      <c r="F291" s="41">
        <f>VLOOKUP(B291,RPT_LNS_LUONG_CHE_DO!$B$5:$CC$980,78,FALSE)</f>
        <v>0</v>
      </c>
      <c r="G291" s="25">
        <f>VLOOKUP(B291,RPT_PHU_CAP_TN!$B$5:$G$916,6,FALSE)</f>
        <v>0</v>
      </c>
      <c r="H291" s="25">
        <f>ROUND(MIN((E291+F291+G291)/100,DM_TI_LE!$F$29/10),0)</f>
        <v>81000</v>
      </c>
    </row>
    <row r="292" spans="1:8" ht="12.75">
      <c r="A292" s="36">
        <v>288</v>
      </c>
      <c r="B292" s="38">
        <f>GD_LCD_HS_LNS!B291</f>
        <v>11132</v>
      </c>
      <c r="C292" s="38" t="str">
        <f>GD_LCD_HS_LNS!C291</f>
        <v>Nguyễn Hữu Chức</v>
      </c>
      <c r="D292" s="38" t="str">
        <f>GD_LCD_HS_LNS!D291</f>
        <v>NV Lái xe - VHTTB</v>
      </c>
      <c r="E292" s="41">
        <f>VLOOKUP(B292,RPT_LNS_LUONG_CHE_DO!$B$5:$CC$980,52,FALSE)</f>
        <v>8100000</v>
      </c>
      <c r="F292" s="41">
        <f>VLOOKUP(B292,RPT_LNS_LUONG_CHE_DO!$B$5:$CC$980,78,FALSE)</f>
        <v>0</v>
      </c>
      <c r="G292" s="25">
        <f>VLOOKUP(B292,RPT_PHU_CAP_TN!$B$5:$G$916,6,FALSE)</f>
        <v>0</v>
      </c>
      <c r="H292" s="25">
        <f>ROUND(MIN((E292+F292+G292)/100,DM_TI_LE!$F$29/10),0)</f>
        <v>81000</v>
      </c>
    </row>
    <row r="293" spans="1:8" ht="12.75">
      <c r="A293" s="36">
        <v>289</v>
      </c>
      <c r="B293" s="38">
        <f>GD_LCD_HS_LNS!B292</f>
        <v>11133</v>
      </c>
      <c r="C293" s="38" t="str">
        <f>GD_LCD_HS_LNS!C292</f>
        <v>Phù Định</v>
      </c>
      <c r="D293" s="38" t="str">
        <f>GD_LCD_HS_LNS!D292</f>
        <v>NV Lái xe - VHTTB</v>
      </c>
      <c r="E293" s="41">
        <f>VLOOKUP(B293,RPT_LNS_LUONG_CHE_DO!$B$5:$CC$980,52,FALSE)</f>
        <v>7776000</v>
      </c>
      <c r="F293" s="41">
        <f>VLOOKUP(B293,RPT_LNS_LUONG_CHE_DO!$B$5:$CC$980,78,FALSE)</f>
        <v>0</v>
      </c>
      <c r="G293" s="25">
        <f>VLOOKUP(B293,RPT_PHU_CAP_TN!$B$5:$G$916,6,FALSE)</f>
        <v>0</v>
      </c>
      <c r="H293" s="25">
        <f>ROUND(MIN((E293+F293+G293)/100,DM_TI_LE!$F$29/10),0)</f>
        <v>77760</v>
      </c>
    </row>
    <row r="294" spans="1:8" ht="12.75">
      <c r="A294" s="36">
        <v>290</v>
      </c>
      <c r="B294" s="38">
        <f>GD_LCD_HS_LNS!B293</f>
        <v>11134</v>
      </c>
      <c r="C294" s="38" t="str">
        <f>GD_LCD_HS_LNS!C293</f>
        <v>Hồ Ngọc Hà</v>
      </c>
      <c r="D294" s="38" t="str">
        <f>GD_LCD_HS_LNS!D293</f>
        <v>NV Lái xe - VHTTB</v>
      </c>
      <c r="E294" s="41">
        <f>VLOOKUP(B294,RPT_LNS_LUONG_CHE_DO!$B$5:$CC$980,52,FALSE)</f>
        <v>8100000</v>
      </c>
      <c r="F294" s="41">
        <f>VLOOKUP(B294,RPT_LNS_LUONG_CHE_DO!$B$5:$CC$980,78,FALSE)</f>
        <v>0</v>
      </c>
      <c r="G294" s="25">
        <f>VLOOKUP(B294,RPT_PHU_CAP_TN!$B$5:$G$916,6,FALSE)</f>
        <v>0</v>
      </c>
      <c r="H294" s="25">
        <f>ROUND(MIN((E294+F294+G294)/100,DM_TI_LE!$F$29/10),0)</f>
        <v>81000</v>
      </c>
    </row>
    <row r="295" spans="1:8" ht="12.75">
      <c r="A295" s="36">
        <v>291</v>
      </c>
      <c r="B295" s="38">
        <f>GD_LCD_HS_LNS!B294</f>
        <v>11135</v>
      </c>
      <c r="C295" s="38" t="str">
        <f>GD_LCD_HS_LNS!C294</f>
        <v>Nguyễn Đắc Thanh</v>
      </c>
      <c r="D295" s="38" t="str">
        <f>GD_LCD_HS_LNS!D294</f>
        <v>NV Lái xe - VHTTB</v>
      </c>
      <c r="E295" s="41">
        <f>VLOOKUP(B295,RPT_LNS_LUONG_CHE_DO!$B$5:$CC$980,52,FALSE)</f>
        <v>6075000</v>
      </c>
      <c r="F295" s="41">
        <f>VLOOKUP(B295,RPT_LNS_LUONG_CHE_DO!$B$5:$CC$980,78,FALSE)</f>
        <v>0</v>
      </c>
      <c r="G295" s="25">
        <f>VLOOKUP(B295,RPT_PHU_CAP_TN!$B$5:$G$916,6,FALSE)</f>
        <v>0</v>
      </c>
      <c r="H295" s="25">
        <f>ROUND(MIN((E295+F295+G295)/100,DM_TI_LE!$F$29/10),0)</f>
        <v>60750</v>
      </c>
    </row>
    <row r="296" spans="1:8" ht="12.75">
      <c r="A296" s="36">
        <v>292</v>
      </c>
      <c r="B296" s="38">
        <f>GD_LCD_HS_LNS!B295</f>
        <v>11136</v>
      </c>
      <c r="C296" s="38" t="str">
        <f>GD_LCD_HS_LNS!C295</f>
        <v>Nguyễn Huy Dũng</v>
      </c>
      <c r="D296" s="38" t="str">
        <f>GD_LCD_HS_LNS!D295</f>
        <v>NV Lái xe - VHTTB</v>
      </c>
      <c r="E296" s="41">
        <f>VLOOKUP(B296,RPT_LNS_LUONG_CHE_DO!$B$5:$CC$980,52,FALSE)</f>
        <v>7333200</v>
      </c>
      <c r="F296" s="41">
        <f>VLOOKUP(B296,RPT_LNS_LUONG_CHE_DO!$B$5:$CC$980,78,FALSE)</f>
        <v>0</v>
      </c>
      <c r="G296" s="25">
        <f>VLOOKUP(B296,RPT_PHU_CAP_TN!$B$5:$G$916,6,FALSE)</f>
        <v>0</v>
      </c>
      <c r="H296" s="25">
        <f>ROUND(MIN((E296+F296+G296)/100,DM_TI_LE!$F$29/10),0)</f>
        <v>73332</v>
      </c>
    </row>
    <row r="297" spans="1:8" ht="12.75">
      <c r="A297" s="36">
        <v>293</v>
      </c>
      <c r="B297" s="38">
        <f>GD_LCD_HS_LNS!B296</f>
        <v>11137</v>
      </c>
      <c r="C297" s="38" t="str">
        <f>GD_LCD_HS_LNS!C296</f>
        <v>Nguyễn Văn Phong</v>
      </c>
      <c r="D297" s="38" t="str">
        <f>GD_LCD_HS_LNS!D296</f>
        <v>NV Lái xe - VHTTB</v>
      </c>
      <c r="E297" s="41">
        <f>VLOOKUP(B297,RPT_LNS_LUONG_CHE_DO!$B$5:$CC$980,52,FALSE)</f>
        <v>7560000</v>
      </c>
      <c r="F297" s="41">
        <f>VLOOKUP(B297,RPT_LNS_LUONG_CHE_DO!$B$5:$CC$980,78,FALSE)</f>
        <v>0</v>
      </c>
      <c r="G297" s="25">
        <f>VLOOKUP(B297,RPT_PHU_CAP_TN!$B$5:$G$916,6,FALSE)</f>
        <v>0</v>
      </c>
      <c r="H297" s="25">
        <f>ROUND(MIN((E297+F297+G297)/100,DM_TI_LE!$F$29/10),0)</f>
        <v>75600</v>
      </c>
    </row>
    <row r="298" spans="1:8" ht="12.75">
      <c r="A298" s="36">
        <v>294</v>
      </c>
      <c r="B298" s="38">
        <f>GD_LCD_HS_LNS!B297</f>
        <v>11138</v>
      </c>
      <c r="C298" s="38" t="str">
        <f>GD_LCD_HS_LNS!C297</f>
        <v>Phạm Việt Tùng</v>
      </c>
      <c r="D298" s="38" t="str">
        <f>GD_LCD_HS_LNS!D297</f>
        <v>NV Lái xe - VHTTB</v>
      </c>
      <c r="E298" s="41">
        <f>VLOOKUP(B298,RPT_LNS_LUONG_CHE_DO!$B$5:$CC$980,52,FALSE)</f>
        <v>7371000.0000000009</v>
      </c>
      <c r="F298" s="41">
        <f>VLOOKUP(B298,RPT_LNS_LUONG_CHE_DO!$B$5:$CC$980,78,FALSE)</f>
        <v>0</v>
      </c>
      <c r="G298" s="25">
        <f>VLOOKUP(B298,RPT_PHU_CAP_TN!$B$5:$G$916,6,FALSE)</f>
        <v>0</v>
      </c>
      <c r="H298" s="25">
        <f>ROUND(MIN((E298+F298+G298)/100,DM_TI_LE!$F$29/10),0)</f>
        <v>73710</v>
      </c>
    </row>
    <row r="299" spans="1:8" ht="12.75">
      <c r="A299" s="36">
        <v>295</v>
      </c>
      <c r="B299" s="38">
        <f>GD_LCD_HS_LNS!B298</f>
        <v>11139</v>
      </c>
      <c r="C299" s="38" t="str">
        <f>GD_LCD_HS_LNS!C298</f>
        <v>Phùng Viết Dũng</v>
      </c>
      <c r="D299" s="38" t="str">
        <f>GD_LCD_HS_LNS!D298</f>
        <v>NV Lái xe - VHTTB</v>
      </c>
      <c r="E299" s="41">
        <f>VLOOKUP(B299,RPT_LNS_LUONG_CHE_DO!$B$5:$CC$980,52,FALSE)</f>
        <v>7560000</v>
      </c>
      <c r="F299" s="41">
        <f>VLOOKUP(B299,RPT_LNS_LUONG_CHE_DO!$B$5:$CC$980,78,FALSE)</f>
        <v>0</v>
      </c>
      <c r="G299" s="25">
        <f>VLOOKUP(B299,RPT_PHU_CAP_TN!$B$5:$G$916,6,FALSE)</f>
        <v>0</v>
      </c>
      <c r="H299" s="25">
        <f>ROUND(MIN((E299+F299+G299)/100,DM_TI_LE!$F$29/10),0)</f>
        <v>75600</v>
      </c>
    </row>
    <row r="300" spans="1:8" ht="12.75">
      <c r="A300" s="36">
        <v>296</v>
      </c>
      <c r="B300" s="38">
        <f>GD_LCD_HS_LNS!B299</f>
        <v>11142</v>
      </c>
      <c r="C300" s="38" t="str">
        <f>GD_LCD_HS_LNS!C299</f>
        <v>Trần Văn Chính</v>
      </c>
      <c r="D300" s="38" t="str">
        <f>GD_LCD_HS_LNS!D299</f>
        <v>NV Lái xe - VHTTB</v>
      </c>
      <c r="E300" s="41">
        <f>VLOOKUP(B300,RPT_LNS_LUONG_CHE_DO!$B$5:$CC$980,52,FALSE)</f>
        <v>6879600</v>
      </c>
      <c r="F300" s="41">
        <f>VLOOKUP(B300,RPT_LNS_LUONG_CHE_DO!$B$5:$CC$980,78,FALSE)</f>
        <v>0</v>
      </c>
      <c r="G300" s="25">
        <f>VLOOKUP(B300,RPT_PHU_CAP_TN!$B$5:$G$916,6,FALSE)</f>
        <v>0</v>
      </c>
      <c r="H300" s="25">
        <f>ROUND(MIN((E300+F300+G300)/100,DM_TI_LE!$F$29/10),0)</f>
        <v>68796</v>
      </c>
    </row>
    <row r="301" spans="1:8" ht="12.75">
      <c r="A301" s="36">
        <v>297</v>
      </c>
      <c r="B301" s="38">
        <f>GD_LCD_HS_LNS!B300</f>
        <v>11143</v>
      </c>
      <c r="C301" s="38" t="str">
        <f>GD_LCD_HS_LNS!C300</f>
        <v>Phù Xuân Tiền</v>
      </c>
      <c r="D301" s="38" t="str">
        <f>GD_LCD_HS_LNS!D300</f>
        <v>NV Lái xe - VHTTB</v>
      </c>
      <c r="E301" s="41">
        <f>VLOOKUP(B301,RPT_LNS_LUONG_CHE_DO!$B$5:$CC$980,52,FALSE)</f>
        <v>7560000</v>
      </c>
      <c r="F301" s="41">
        <f>VLOOKUP(B301,RPT_LNS_LUONG_CHE_DO!$B$5:$CC$980,78,FALSE)</f>
        <v>0</v>
      </c>
      <c r="G301" s="25">
        <f>VLOOKUP(B301,RPT_PHU_CAP_TN!$B$5:$G$916,6,FALSE)</f>
        <v>0</v>
      </c>
      <c r="H301" s="25">
        <f>ROUND(MIN((E301+F301+G301)/100,DM_TI_LE!$F$29/10),0)</f>
        <v>75600</v>
      </c>
    </row>
    <row r="302" spans="1:8" ht="12.75">
      <c r="A302" s="36">
        <v>298</v>
      </c>
      <c r="B302" s="38">
        <f>GD_LCD_HS_LNS!B301</f>
        <v>11144</v>
      </c>
      <c r="C302" s="38" t="str">
        <f>GD_LCD_HS_LNS!C301</f>
        <v>Đinh Văn Bền</v>
      </c>
      <c r="D302" s="38" t="str">
        <f>GD_LCD_HS_LNS!D301</f>
        <v>NV Lái xe - VHTTB</v>
      </c>
      <c r="E302" s="41">
        <f>VLOOKUP(B302,RPT_LNS_LUONG_CHE_DO!$B$5:$CC$980,52,FALSE)</f>
        <v>7560000</v>
      </c>
      <c r="F302" s="41">
        <f>VLOOKUP(B302,RPT_LNS_LUONG_CHE_DO!$B$5:$CC$980,78,FALSE)</f>
        <v>0</v>
      </c>
      <c r="G302" s="25">
        <f>VLOOKUP(B302,RPT_PHU_CAP_TN!$B$5:$G$916,6,FALSE)</f>
        <v>0</v>
      </c>
      <c r="H302" s="25">
        <f>ROUND(MIN((E302+F302+G302)/100,DM_TI_LE!$F$29/10),0)</f>
        <v>75600</v>
      </c>
    </row>
    <row r="303" spans="1:8" ht="12.75">
      <c r="A303" s="36">
        <v>299</v>
      </c>
      <c r="B303" s="38">
        <f>GD_LCD_HS_LNS!B302</f>
        <v>11145</v>
      </c>
      <c r="C303" s="38" t="str">
        <f>GD_LCD_HS_LNS!C302</f>
        <v>Nguyễn Tiến Ngọc</v>
      </c>
      <c r="D303" s="38" t="str">
        <f>GD_LCD_HS_LNS!D302</f>
        <v>NV Lái xe - VHTTB</v>
      </c>
      <c r="E303" s="41">
        <f>VLOOKUP(B303,RPT_LNS_LUONG_CHE_DO!$B$5:$CC$980,52,FALSE)</f>
        <v>6318000.0000000009</v>
      </c>
      <c r="F303" s="41">
        <f>VLOOKUP(B303,RPT_LNS_LUONG_CHE_DO!$B$5:$CC$980,78,FALSE)</f>
        <v>0</v>
      </c>
      <c r="G303" s="25">
        <f>VLOOKUP(B303,RPT_PHU_CAP_TN!$B$5:$G$916,6,FALSE)</f>
        <v>0</v>
      </c>
      <c r="H303" s="25">
        <f>ROUND(MIN((E303+F303+G303)/100,DM_TI_LE!$F$29/10),0)</f>
        <v>63180</v>
      </c>
    </row>
    <row r="304" spans="1:8" ht="12.75">
      <c r="A304" s="36">
        <v>300</v>
      </c>
      <c r="B304" s="38">
        <f>GD_LCD_HS_LNS!B303</f>
        <v>13406</v>
      </c>
      <c r="C304" s="38" t="str">
        <f>GD_LCD_HS_LNS!C303</f>
        <v>Hoàng Đình Mạnh</v>
      </c>
      <c r="D304" s="38" t="str">
        <f>GD_LCD_HS_LNS!D303</f>
        <v>NV Lái xe - VHTTB</v>
      </c>
      <c r="E304" s="41">
        <f>VLOOKUP(B304,RPT_LNS_LUONG_CHE_DO!$B$5:$CC$980,52,FALSE)</f>
        <v>7269230.769230769</v>
      </c>
      <c r="F304" s="41">
        <f>VLOOKUP(B304,RPT_LNS_LUONG_CHE_DO!$B$5:$CC$980,78,FALSE)</f>
        <v>0</v>
      </c>
      <c r="G304" s="25">
        <f>VLOOKUP(B304,RPT_PHU_CAP_TN!$B$5:$G$916,6,FALSE)</f>
        <v>0</v>
      </c>
      <c r="H304" s="25">
        <f>ROUND(MIN((E304+F304+G304)/100,DM_TI_LE!$F$29/10),0)</f>
        <v>72692</v>
      </c>
    </row>
    <row r="305" spans="1:8" ht="12.75">
      <c r="A305" s="36">
        <v>301</v>
      </c>
      <c r="B305" s="38">
        <f>GD_LCD_HS_LNS!B304</f>
        <v>13407</v>
      </c>
      <c r="C305" s="38" t="str">
        <f>GD_LCD_HS_LNS!C304</f>
        <v>Vương Văn Tiến</v>
      </c>
      <c r="D305" s="38" t="str">
        <f>GD_LCD_HS_LNS!D304</f>
        <v>NV Lái xe - VHTTB</v>
      </c>
      <c r="E305" s="41">
        <f>VLOOKUP(B305,RPT_LNS_LUONG_CHE_DO!$B$5:$CC$980,52,FALSE)</f>
        <v>7560000</v>
      </c>
      <c r="F305" s="41">
        <f>VLOOKUP(B305,RPT_LNS_LUONG_CHE_DO!$B$5:$CC$980,78,FALSE)</f>
        <v>0</v>
      </c>
      <c r="G305" s="25">
        <f>VLOOKUP(B305,RPT_PHU_CAP_TN!$B$5:$G$916,6,FALSE)</f>
        <v>0</v>
      </c>
      <c r="H305" s="25">
        <f>ROUND(MIN((E305+F305+G305)/100,DM_TI_LE!$F$29/10),0)</f>
        <v>75600</v>
      </c>
    </row>
    <row r="306" spans="1:8" ht="12.75">
      <c r="A306" s="36">
        <v>302</v>
      </c>
      <c r="B306" s="38">
        <f>GD_LCD_HS_LNS!B305</f>
        <v>13408</v>
      </c>
      <c r="C306" s="38" t="str">
        <f>GD_LCD_HS_LNS!C305</f>
        <v>Nguyễn Phương Thắng</v>
      </c>
      <c r="D306" s="38" t="str">
        <f>GD_LCD_HS_LNS!D305</f>
        <v>NV Lái xe - VHTTB</v>
      </c>
      <c r="E306" s="41">
        <f>VLOOKUP(B306,RPT_LNS_LUONG_CHE_DO!$B$5:$CC$980,52,FALSE)</f>
        <v>6879600</v>
      </c>
      <c r="F306" s="41">
        <f>VLOOKUP(B306,RPT_LNS_LUONG_CHE_DO!$B$5:$CC$980,78,FALSE)</f>
        <v>0</v>
      </c>
      <c r="G306" s="25">
        <f>VLOOKUP(B306,RPT_PHU_CAP_TN!$B$5:$G$916,6,FALSE)</f>
        <v>0</v>
      </c>
      <c r="H306" s="25">
        <f>ROUND(MIN((E306+F306+G306)/100,DM_TI_LE!$F$29/10),0)</f>
        <v>68796</v>
      </c>
    </row>
    <row r="307" spans="1:8" ht="12.75">
      <c r="A307" s="36">
        <v>303</v>
      </c>
      <c r="B307" s="38">
        <f>GD_LCD_HS_LNS!B306</f>
        <v>13409</v>
      </c>
      <c r="C307" s="38" t="str">
        <f>GD_LCD_HS_LNS!C306</f>
        <v>Lê Tuấn Anh</v>
      </c>
      <c r="D307" s="38" t="str">
        <f>GD_LCD_HS_LNS!D306</f>
        <v>NV Lái xe - VHTTB</v>
      </c>
      <c r="E307" s="41">
        <f>VLOOKUP(B307,RPT_LNS_LUONG_CHE_DO!$B$5:$CC$980,52,FALSE)</f>
        <v>7560000</v>
      </c>
      <c r="F307" s="41">
        <f>VLOOKUP(B307,RPT_LNS_LUONG_CHE_DO!$B$5:$CC$980,78,FALSE)</f>
        <v>0</v>
      </c>
      <c r="G307" s="25">
        <f>VLOOKUP(B307,RPT_PHU_CAP_TN!$B$5:$G$916,6,FALSE)</f>
        <v>0</v>
      </c>
      <c r="H307" s="25">
        <f>ROUND(MIN((E307+F307+G307)/100,DM_TI_LE!$F$29/10),0)</f>
        <v>75600</v>
      </c>
    </row>
    <row r="308" spans="1:8" ht="12.75">
      <c r="A308" s="36">
        <v>304</v>
      </c>
      <c r="B308" s="38">
        <f>GD_LCD_HS_LNS!B307</f>
        <v>13410</v>
      </c>
      <c r="C308" s="38" t="str">
        <f>GD_LCD_HS_LNS!C307</f>
        <v>Đoàn Văn Phương</v>
      </c>
      <c r="D308" s="38" t="str">
        <f>GD_LCD_HS_LNS!D307</f>
        <v>NV Lái xe - VHTTB</v>
      </c>
      <c r="E308" s="41">
        <f>VLOOKUP(B308,RPT_LNS_LUONG_CHE_DO!$B$5:$CC$980,52,FALSE)</f>
        <v>7560000</v>
      </c>
      <c r="F308" s="41">
        <f>VLOOKUP(B308,RPT_LNS_LUONG_CHE_DO!$B$5:$CC$980,78,FALSE)</f>
        <v>0</v>
      </c>
      <c r="G308" s="25">
        <f>VLOOKUP(B308,RPT_PHU_CAP_TN!$B$5:$G$916,6,FALSE)</f>
        <v>0</v>
      </c>
      <c r="H308" s="25">
        <f>ROUND(MIN((E308+F308+G308)/100,DM_TI_LE!$F$29/10),0)</f>
        <v>75600</v>
      </c>
    </row>
    <row r="309" spans="1:8" ht="12.75">
      <c r="A309" s="36">
        <v>305</v>
      </c>
      <c r="B309" s="38">
        <f>GD_LCD_HS_LNS!B308</f>
        <v>13411</v>
      </c>
      <c r="C309" s="38" t="str">
        <f>GD_LCD_HS_LNS!C308</f>
        <v>Nguyễn Văn Hà</v>
      </c>
      <c r="D309" s="38" t="str">
        <f>GD_LCD_HS_LNS!D308</f>
        <v>NV Lái xe - VHTTB</v>
      </c>
      <c r="E309" s="41">
        <f>VLOOKUP(B309,RPT_LNS_LUONG_CHE_DO!$B$5:$CC$980,52,FALSE)</f>
        <v>7560000</v>
      </c>
      <c r="F309" s="41">
        <f>VLOOKUP(B309,RPT_LNS_LUONG_CHE_DO!$B$5:$CC$980,78,FALSE)</f>
        <v>0</v>
      </c>
      <c r="G309" s="25">
        <f>VLOOKUP(B309,RPT_PHU_CAP_TN!$B$5:$G$916,6,FALSE)</f>
        <v>0</v>
      </c>
      <c r="H309" s="25">
        <f>ROUND(MIN((E309+F309+G309)/100,DM_TI_LE!$F$29/10),0)</f>
        <v>75600</v>
      </c>
    </row>
    <row r="310" spans="1:8" ht="12.75">
      <c r="A310" s="36">
        <v>306</v>
      </c>
      <c r="B310" s="38">
        <f>GD_LCD_HS_LNS!B309</f>
        <v>13412</v>
      </c>
      <c r="C310" s="38" t="str">
        <f>GD_LCD_HS_LNS!C309</f>
        <v>Nguyễn Mạnh Hiếu</v>
      </c>
      <c r="D310" s="38" t="str">
        <f>GD_LCD_HS_LNS!D309</f>
        <v>NV Lái xe - VHTTB</v>
      </c>
      <c r="E310" s="41">
        <f>VLOOKUP(B310,RPT_LNS_LUONG_CHE_DO!$B$5:$CC$980,52,FALSE)</f>
        <v>7560000</v>
      </c>
      <c r="F310" s="41">
        <f>VLOOKUP(B310,RPT_LNS_LUONG_CHE_DO!$B$5:$CC$980,78,FALSE)</f>
        <v>0</v>
      </c>
      <c r="G310" s="25">
        <f>VLOOKUP(B310,RPT_PHU_CAP_TN!$B$5:$G$916,6,FALSE)</f>
        <v>0</v>
      </c>
      <c r="H310" s="25">
        <f>ROUND(MIN((E310+F310+G310)/100,DM_TI_LE!$F$29/10),0)</f>
        <v>75600</v>
      </c>
    </row>
    <row r="311" spans="1:8" ht="12.75">
      <c r="A311" s="36">
        <v>307</v>
      </c>
      <c r="B311" s="38">
        <f>GD_LCD_HS_LNS!B310</f>
        <v>13413</v>
      </c>
      <c r="C311" s="38" t="str">
        <f>GD_LCD_HS_LNS!C310</f>
        <v>Vũ Việt Hùng</v>
      </c>
      <c r="D311" s="38" t="str">
        <f>GD_LCD_HS_LNS!D310</f>
        <v>NV Lái xe - VHTTB</v>
      </c>
      <c r="E311" s="41">
        <f>VLOOKUP(B311,RPT_LNS_LUONG_CHE_DO!$B$5:$CC$980,52,FALSE)</f>
        <v>7560000</v>
      </c>
      <c r="F311" s="41">
        <f>VLOOKUP(B311,RPT_LNS_LUONG_CHE_DO!$B$5:$CC$980,78,FALSE)</f>
        <v>0</v>
      </c>
      <c r="G311" s="25">
        <f>VLOOKUP(B311,RPT_PHU_CAP_TN!$B$5:$G$916,6,FALSE)</f>
        <v>0</v>
      </c>
      <c r="H311" s="25">
        <f>ROUND(MIN((E311+F311+G311)/100,DM_TI_LE!$F$29/10),0)</f>
        <v>75600</v>
      </c>
    </row>
    <row r="312" spans="1:8" ht="12.75">
      <c r="A312" s="36">
        <v>308</v>
      </c>
      <c r="B312" s="38">
        <f>GD_LCD_HS_LNS!B311</f>
        <v>13414</v>
      </c>
      <c r="C312" s="38" t="str">
        <f>GD_LCD_HS_LNS!C311</f>
        <v>Lê Hữu Hóa</v>
      </c>
      <c r="D312" s="38" t="str">
        <f>GD_LCD_HS_LNS!D311</f>
        <v>NV Lái xe - VHTTB</v>
      </c>
      <c r="E312" s="41">
        <f>VLOOKUP(B312,RPT_LNS_LUONG_CHE_DO!$B$5:$CC$980,52,FALSE)</f>
        <v>7560000</v>
      </c>
      <c r="F312" s="41">
        <f>VLOOKUP(B312,RPT_LNS_LUONG_CHE_DO!$B$5:$CC$980,78,FALSE)</f>
        <v>0</v>
      </c>
      <c r="G312" s="25">
        <f>VLOOKUP(B312,RPT_PHU_CAP_TN!$B$5:$G$916,6,FALSE)</f>
        <v>0</v>
      </c>
      <c r="H312" s="25">
        <f>ROUND(MIN((E312+F312+G312)/100,DM_TI_LE!$F$29/10),0)</f>
        <v>75600</v>
      </c>
    </row>
    <row r="313" spans="1:8" ht="12.75">
      <c r="A313" s="36">
        <v>309</v>
      </c>
      <c r="B313" s="38">
        <f>GD_LCD_HS_LNS!B312</f>
        <v>13415</v>
      </c>
      <c r="C313" s="38" t="str">
        <f>GD_LCD_HS_LNS!C312</f>
        <v>Đinh Văn Duyên</v>
      </c>
      <c r="D313" s="38" t="str">
        <f>GD_LCD_HS_LNS!D312</f>
        <v>NV Lái xe - VHTTB</v>
      </c>
      <c r="E313" s="41">
        <f>VLOOKUP(B313,RPT_LNS_LUONG_CHE_DO!$B$5:$CC$980,52,FALSE)</f>
        <v>7560000</v>
      </c>
      <c r="F313" s="41">
        <f>VLOOKUP(B313,RPT_LNS_LUONG_CHE_DO!$B$5:$CC$980,78,FALSE)</f>
        <v>0</v>
      </c>
      <c r="G313" s="25">
        <f>VLOOKUP(B313,RPT_PHU_CAP_TN!$B$5:$G$916,6,FALSE)</f>
        <v>0</v>
      </c>
      <c r="H313" s="25">
        <f>ROUND(MIN((E313+F313+G313)/100,DM_TI_LE!$F$29/10),0)</f>
        <v>75600</v>
      </c>
    </row>
    <row r="314" spans="1:8" ht="12.75">
      <c r="A314" s="36">
        <v>310</v>
      </c>
      <c r="B314" s="38">
        <f>GD_LCD_HS_LNS!B313</f>
        <v>13530</v>
      </c>
      <c r="C314" s="38" t="str">
        <f>GD_LCD_HS_LNS!C313</f>
        <v>Lương Văn Dư</v>
      </c>
      <c r="D314" s="38" t="str">
        <f>GD_LCD_HS_LNS!D313</f>
        <v>NV Lái xe - VHTTB</v>
      </c>
      <c r="E314" s="41">
        <f>VLOOKUP(B314,RPT_LNS_LUONG_CHE_DO!$B$5:$CC$980,52,FALSE)</f>
        <v>7560000</v>
      </c>
      <c r="F314" s="41">
        <f>VLOOKUP(B314,RPT_LNS_LUONG_CHE_DO!$B$5:$CC$980,78,FALSE)</f>
        <v>0</v>
      </c>
      <c r="G314" s="25">
        <f>VLOOKUP(B314,RPT_PHU_CAP_TN!$B$5:$G$916,6,FALSE)</f>
        <v>0</v>
      </c>
      <c r="H314" s="25">
        <f>ROUND(MIN((E314+F314+G314)/100,DM_TI_LE!$F$29/10),0)</f>
        <v>75600</v>
      </c>
    </row>
    <row r="315" spans="1:8" ht="12.75">
      <c r="A315" s="36">
        <v>311</v>
      </c>
      <c r="B315" s="38">
        <f>GD_LCD_HS_LNS!B314</f>
        <v>13529</v>
      </c>
      <c r="C315" s="38" t="str">
        <f>GD_LCD_HS_LNS!C314</f>
        <v>Cao Thế Vĩnh</v>
      </c>
      <c r="D315" s="38" t="str">
        <f>GD_LCD_HS_LNS!D314</f>
        <v>NV Lái xe - VHTTB</v>
      </c>
      <c r="E315" s="41">
        <f>VLOOKUP(B315,RPT_LNS_LUONG_CHE_DO!$B$5:$CC$980,52,FALSE)</f>
        <v>7560000</v>
      </c>
      <c r="F315" s="41">
        <f>VLOOKUP(B315,RPT_LNS_LUONG_CHE_DO!$B$5:$CC$980,78,FALSE)</f>
        <v>0</v>
      </c>
      <c r="G315" s="25">
        <f>VLOOKUP(B315,RPT_PHU_CAP_TN!$B$5:$G$916,6,FALSE)</f>
        <v>0</v>
      </c>
      <c r="H315" s="25">
        <f>ROUND(MIN((E315+F315+G315)/100,DM_TI_LE!$F$29/10),0)</f>
        <v>75600</v>
      </c>
    </row>
    <row r="316" spans="1:8" ht="12.75">
      <c r="A316" s="36">
        <v>312</v>
      </c>
      <c r="B316" s="38">
        <f>GD_LCD_HS_LNS!B315</f>
        <v>10648</v>
      </c>
      <c r="C316" s="38" t="str">
        <f>GD_LCD_HS_LNS!C315</f>
        <v>Phạm Minh Thành</v>
      </c>
      <c r="D316" s="38" t="str">
        <f>GD_LCD_HS_LNS!D315</f>
        <v>NV Lái xe - VHTTB</v>
      </c>
      <c r="E316" s="41">
        <f>VLOOKUP(B316,RPT_LNS_LUONG_CHE_DO!$B$5:$CC$980,52,FALSE)</f>
        <v>7333200</v>
      </c>
      <c r="F316" s="41">
        <f>VLOOKUP(B316,RPT_LNS_LUONG_CHE_DO!$B$5:$CC$980,78,FALSE)</f>
        <v>0</v>
      </c>
      <c r="G316" s="25">
        <f>VLOOKUP(B316,RPT_PHU_CAP_TN!$B$5:$G$916,6,FALSE)</f>
        <v>0</v>
      </c>
      <c r="H316" s="25">
        <f>ROUND(MIN((E316+F316+G316)/100,DM_TI_LE!$F$29/10),0)</f>
        <v>73332</v>
      </c>
    </row>
    <row r="317" spans="1:8" ht="12.75">
      <c r="A317" s="36">
        <v>313</v>
      </c>
      <c r="B317" s="38">
        <f>GD_LCD_HS_LNS!B316</f>
        <v>10649</v>
      </c>
      <c r="C317" s="38" t="str">
        <f>GD_LCD_HS_LNS!C316</f>
        <v>Vũ Minh Tú</v>
      </c>
      <c r="D317" s="38" t="str">
        <f>GD_LCD_HS_LNS!D316</f>
        <v>NV Lái xe - VHTTB</v>
      </c>
      <c r="E317" s="41">
        <f>VLOOKUP(B317,RPT_LNS_LUONG_CHE_DO!$B$5:$CC$980,52,FALSE)</f>
        <v>7560000</v>
      </c>
      <c r="F317" s="41">
        <f>VLOOKUP(B317,RPT_LNS_LUONG_CHE_DO!$B$5:$CC$980,78,FALSE)</f>
        <v>0</v>
      </c>
      <c r="G317" s="25">
        <f>VLOOKUP(B317,RPT_PHU_CAP_TN!$B$5:$G$916,6,FALSE)</f>
        <v>0</v>
      </c>
      <c r="H317" s="25">
        <f>ROUND(MIN((E317+F317+G317)/100,DM_TI_LE!$F$29/10),0)</f>
        <v>75600</v>
      </c>
    </row>
    <row r="318" spans="1:8" ht="12.75">
      <c r="A318" s="36">
        <v>314</v>
      </c>
      <c r="B318" s="38">
        <f>GD_LCD_HS_LNS!B317</f>
        <v>10651</v>
      </c>
      <c r="C318" s="38" t="str">
        <f>GD_LCD_HS_LNS!C317</f>
        <v>Đỗ Văn Chính</v>
      </c>
      <c r="D318" s="38" t="str">
        <f>GD_LCD_HS_LNS!D317</f>
        <v>NV Lái xe - VHTTB</v>
      </c>
      <c r="E318" s="41">
        <f>VLOOKUP(B318,RPT_LNS_LUONG_CHE_DO!$B$5:$CC$980,52,FALSE)</f>
        <v>7560000</v>
      </c>
      <c r="F318" s="41">
        <f>VLOOKUP(B318,RPT_LNS_LUONG_CHE_DO!$B$5:$CC$980,78,FALSE)</f>
        <v>0</v>
      </c>
      <c r="G318" s="25">
        <f>VLOOKUP(B318,RPT_PHU_CAP_TN!$B$5:$G$916,6,FALSE)</f>
        <v>0</v>
      </c>
      <c r="H318" s="25">
        <f>ROUND(MIN((E318+F318+G318)/100,DM_TI_LE!$F$29/10),0)</f>
        <v>75600</v>
      </c>
    </row>
    <row r="319" spans="1:8" ht="12.75">
      <c r="A319" s="36">
        <v>315</v>
      </c>
      <c r="B319" s="38">
        <f>GD_LCD_HS_LNS!B318</f>
        <v>10656</v>
      </c>
      <c r="C319" s="38" t="str">
        <f>GD_LCD_HS_LNS!C318</f>
        <v>Bùi Việt Bắc</v>
      </c>
      <c r="D319" s="38" t="str">
        <f>GD_LCD_HS_LNS!D318</f>
        <v>NV Lái xe - VHTTB</v>
      </c>
      <c r="E319" s="41">
        <f>VLOOKUP(B319,RPT_LNS_LUONG_CHE_DO!$B$5:$CC$980,52,FALSE)</f>
        <v>6439500</v>
      </c>
      <c r="F319" s="41">
        <f>VLOOKUP(B319,RPT_LNS_LUONG_CHE_DO!$B$5:$CC$980,78,FALSE)</f>
        <v>0</v>
      </c>
      <c r="G319" s="25">
        <f>VLOOKUP(B319,RPT_PHU_CAP_TN!$B$5:$G$916,6,FALSE)</f>
        <v>0</v>
      </c>
      <c r="H319" s="25">
        <f>ROUND(MIN((E319+F319+G319)/100,DM_TI_LE!$F$29/10),0)</f>
        <v>64395</v>
      </c>
    </row>
    <row r="320" spans="1:8" ht="12.75">
      <c r="A320" s="36">
        <v>316</v>
      </c>
      <c r="B320" s="38">
        <f>GD_LCD_HS_LNS!B319</f>
        <v>10658</v>
      </c>
      <c r="C320" s="38" t="str">
        <f>GD_LCD_HS_LNS!C319</f>
        <v>Nguyễn Phương Tuấn</v>
      </c>
      <c r="D320" s="38" t="str">
        <f>GD_LCD_HS_LNS!D319</f>
        <v>NV Lái xe - VHTTB</v>
      </c>
      <c r="E320" s="41">
        <f>VLOOKUP(B320,RPT_LNS_LUONG_CHE_DO!$B$5:$CC$980,52,FALSE)</f>
        <v>7560000</v>
      </c>
      <c r="F320" s="41">
        <f>VLOOKUP(B320,RPT_LNS_LUONG_CHE_DO!$B$5:$CC$980,78,FALSE)</f>
        <v>0</v>
      </c>
      <c r="G320" s="25">
        <f>VLOOKUP(B320,RPT_PHU_CAP_TN!$B$5:$G$916,6,FALSE)</f>
        <v>0</v>
      </c>
      <c r="H320" s="25">
        <f>ROUND(MIN((E320+F320+G320)/100,DM_TI_LE!$F$29/10),0)</f>
        <v>75600</v>
      </c>
    </row>
    <row r="321" spans="1:8" ht="12.75">
      <c r="A321" s="36">
        <v>317</v>
      </c>
      <c r="B321" s="38">
        <f>GD_LCD_HS_LNS!B320</f>
        <v>10665</v>
      </c>
      <c r="C321" s="38" t="str">
        <f>GD_LCD_HS_LNS!C320</f>
        <v>Trần Hồng Sơn</v>
      </c>
      <c r="D321" s="38" t="str">
        <f>GD_LCD_HS_LNS!D320</f>
        <v>NV Lái xe - VHTTB</v>
      </c>
      <c r="E321" s="41">
        <f>VLOOKUP(B321,RPT_LNS_LUONG_CHE_DO!$B$5:$CC$980,52,FALSE)</f>
        <v>7560000</v>
      </c>
      <c r="F321" s="41">
        <f>VLOOKUP(B321,RPT_LNS_LUONG_CHE_DO!$B$5:$CC$980,78,FALSE)</f>
        <v>0</v>
      </c>
      <c r="G321" s="25">
        <f>VLOOKUP(B321,RPT_PHU_CAP_TN!$B$5:$G$916,6,FALSE)</f>
        <v>0</v>
      </c>
      <c r="H321" s="25">
        <f>ROUND(MIN((E321+F321+G321)/100,DM_TI_LE!$F$29/10),0)</f>
        <v>75600</v>
      </c>
    </row>
    <row r="322" spans="1:8" ht="12.75">
      <c r="A322" s="36">
        <v>318</v>
      </c>
      <c r="B322" s="38">
        <f>GD_LCD_HS_LNS!B321</f>
        <v>10671</v>
      </c>
      <c r="C322" s="38" t="str">
        <f>GD_LCD_HS_LNS!C321</f>
        <v>Lê Đức Duy</v>
      </c>
      <c r="D322" s="38" t="str">
        <f>GD_LCD_HS_LNS!D321</f>
        <v>NV Lái xe - VHTTB</v>
      </c>
      <c r="E322" s="41">
        <f>VLOOKUP(B322,RPT_LNS_LUONG_CHE_DO!$B$5:$CC$980,52,FALSE)</f>
        <v>7181999.9999999991</v>
      </c>
      <c r="F322" s="41">
        <f>VLOOKUP(B322,RPT_LNS_LUONG_CHE_DO!$B$5:$CC$980,78,FALSE)</f>
        <v>0</v>
      </c>
      <c r="G322" s="25">
        <f>VLOOKUP(B322,RPT_PHU_CAP_TN!$B$5:$G$916,6,FALSE)</f>
        <v>0</v>
      </c>
      <c r="H322" s="25">
        <f>ROUND(MIN((E322+F322+G322)/100,DM_TI_LE!$F$29/10),0)</f>
        <v>71820</v>
      </c>
    </row>
    <row r="323" spans="1:8" ht="12.75">
      <c r="A323" s="36">
        <v>319</v>
      </c>
      <c r="B323" s="38">
        <f>GD_LCD_HS_LNS!B322</f>
        <v>10673</v>
      </c>
      <c r="C323" s="38" t="str">
        <f>GD_LCD_HS_LNS!C322</f>
        <v>Đặng Xuân Sơn</v>
      </c>
      <c r="D323" s="38" t="str">
        <f>GD_LCD_HS_LNS!D322</f>
        <v>NV Lái xe - VHTTB</v>
      </c>
      <c r="E323" s="41">
        <f>VLOOKUP(B323,RPT_LNS_LUONG_CHE_DO!$B$5:$CC$980,52,FALSE)</f>
        <v>7257599.9999999991</v>
      </c>
      <c r="F323" s="41">
        <f>VLOOKUP(B323,RPT_LNS_LUONG_CHE_DO!$B$5:$CC$980,78,FALSE)</f>
        <v>0</v>
      </c>
      <c r="G323" s="25">
        <f>VLOOKUP(B323,RPT_PHU_CAP_TN!$B$5:$G$916,6,FALSE)</f>
        <v>0</v>
      </c>
      <c r="H323" s="25">
        <f>ROUND(MIN((E323+F323+G323)/100,DM_TI_LE!$F$29/10),0)</f>
        <v>72576</v>
      </c>
    </row>
    <row r="324" spans="1:8" ht="12.75">
      <c r="A324" s="36">
        <v>320</v>
      </c>
      <c r="B324" s="38">
        <f>GD_LCD_HS_LNS!B323</f>
        <v>11091</v>
      </c>
      <c r="C324" s="38" t="str">
        <f>GD_LCD_HS_LNS!C323</f>
        <v>Nguyễn Như Cương</v>
      </c>
      <c r="D324" s="38" t="str">
        <f>GD_LCD_HS_LNS!D323</f>
        <v>NV Lái xe - VHTTB</v>
      </c>
      <c r="E324" s="41">
        <f>VLOOKUP(B324,RPT_LNS_LUONG_CHE_DO!$B$5:$CC$980,52,FALSE)</f>
        <v>7560000</v>
      </c>
      <c r="F324" s="41">
        <f>VLOOKUP(B324,RPT_LNS_LUONG_CHE_DO!$B$5:$CC$980,78,FALSE)</f>
        <v>0</v>
      </c>
      <c r="G324" s="25">
        <f>VLOOKUP(B324,RPT_PHU_CAP_TN!$B$5:$G$916,6,FALSE)</f>
        <v>0</v>
      </c>
      <c r="H324" s="25">
        <f>ROUND(MIN((E324+F324+G324)/100,DM_TI_LE!$F$29/10),0)</f>
        <v>75600</v>
      </c>
    </row>
    <row r="325" spans="1:8" ht="12.75">
      <c r="A325" s="36">
        <v>321</v>
      </c>
      <c r="B325" s="38">
        <f>GD_LCD_HS_LNS!B324</f>
        <v>11093</v>
      </c>
      <c r="C325" s="38" t="str">
        <f>GD_LCD_HS_LNS!C324</f>
        <v>Đỗ Chí Thanh</v>
      </c>
      <c r="D325" s="38" t="str">
        <f>GD_LCD_HS_LNS!D324</f>
        <v>NV Lái xe - VHTTB</v>
      </c>
      <c r="E325" s="41">
        <f>VLOOKUP(B325,RPT_LNS_LUONG_CHE_DO!$B$5:$CC$980,52,FALSE)</f>
        <v>7560000</v>
      </c>
      <c r="F325" s="41">
        <f>VLOOKUP(B325,RPT_LNS_LUONG_CHE_DO!$B$5:$CC$980,78,FALSE)</f>
        <v>0</v>
      </c>
      <c r="G325" s="25">
        <f>VLOOKUP(B325,RPT_PHU_CAP_TN!$B$5:$G$916,6,FALSE)</f>
        <v>0</v>
      </c>
      <c r="H325" s="25">
        <f>ROUND(MIN((E325+F325+G325)/100,DM_TI_LE!$F$29/10),0)</f>
        <v>75600</v>
      </c>
    </row>
    <row r="326" spans="1:8" ht="12.75">
      <c r="A326" s="36">
        <v>322</v>
      </c>
      <c r="B326" s="38">
        <f>GD_LCD_HS_LNS!B325</f>
        <v>12572</v>
      </c>
      <c r="C326" s="38" t="str">
        <f>GD_LCD_HS_LNS!C325</f>
        <v>Trần Quốc Việt</v>
      </c>
      <c r="D326" s="38" t="str">
        <f>GD_LCD_HS_LNS!D325</f>
        <v>NV Lái xe - VHTTB</v>
      </c>
      <c r="E326" s="41">
        <f>VLOOKUP(B326,RPT_LNS_LUONG_CHE_DO!$B$5:$CC$980,52,FALSE)</f>
        <v>7938000</v>
      </c>
      <c r="F326" s="41">
        <f>VLOOKUP(B326,RPT_LNS_LUONG_CHE_DO!$B$5:$CC$980,78,FALSE)</f>
        <v>0</v>
      </c>
      <c r="G326" s="25">
        <f>VLOOKUP(B326,RPT_PHU_CAP_TN!$B$5:$G$916,6,FALSE)</f>
        <v>0</v>
      </c>
      <c r="H326" s="25">
        <f>ROUND(MIN((E326+F326+G326)/100,DM_TI_LE!$F$29/10),0)</f>
        <v>79380</v>
      </c>
    </row>
    <row r="327" spans="1:8" ht="12.75">
      <c r="A327" s="36">
        <v>323</v>
      </c>
      <c r="B327" s="38">
        <f>GD_LCD_HS_LNS!B326</f>
        <v>12573</v>
      </c>
      <c r="C327" s="38" t="str">
        <f>GD_LCD_HS_LNS!C326</f>
        <v>Trần Thế Khánh</v>
      </c>
      <c r="D327" s="38" t="str">
        <f>GD_LCD_HS_LNS!D326</f>
        <v>NV Lái xe - VHTTB</v>
      </c>
      <c r="E327" s="41">
        <f>VLOOKUP(B327,RPT_LNS_LUONG_CHE_DO!$B$5:$CC$980,52,FALSE)</f>
        <v>7333200</v>
      </c>
      <c r="F327" s="41">
        <f>VLOOKUP(B327,RPT_LNS_LUONG_CHE_DO!$B$5:$CC$980,78,FALSE)</f>
        <v>0</v>
      </c>
      <c r="G327" s="25">
        <f>VLOOKUP(B327,RPT_PHU_CAP_TN!$B$5:$G$916,6,FALSE)</f>
        <v>0</v>
      </c>
      <c r="H327" s="25">
        <f>ROUND(MIN((E327+F327+G327)/100,DM_TI_LE!$F$29/10),0)</f>
        <v>73332</v>
      </c>
    </row>
    <row r="328" spans="1:8" ht="12.75">
      <c r="A328" s="36">
        <v>324</v>
      </c>
      <c r="B328" s="38">
        <f>GD_LCD_HS_LNS!B327</f>
        <v>12575</v>
      </c>
      <c r="C328" s="38" t="str">
        <f>GD_LCD_HS_LNS!C327</f>
        <v>Nguyễn Văn Thắng</v>
      </c>
      <c r="D328" s="38" t="str">
        <f>GD_LCD_HS_LNS!D327</f>
        <v>NV Lái xe - VHTTB</v>
      </c>
      <c r="E328" s="41">
        <f>VLOOKUP(B328,RPT_LNS_LUONG_CHE_DO!$B$5:$CC$980,52,FALSE)</f>
        <v>4361538.461538461</v>
      </c>
      <c r="F328" s="41">
        <f>VLOOKUP(B328,RPT_LNS_LUONG_CHE_DO!$B$5:$CC$980,78,FALSE)</f>
        <v>1762538.4615384615</v>
      </c>
      <c r="G328" s="25">
        <f>VLOOKUP(B328,RPT_PHU_CAP_TN!$B$5:$G$916,6,FALSE)</f>
        <v>0</v>
      </c>
      <c r="H328" s="25">
        <f>ROUND(MIN((E328+F328+G328)/100,DM_TI_LE!$F$29/10),0)</f>
        <v>61241</v>
      </c>
    </row>
    <row r="329" spans="1:8" ht="12.75">
      <c r="A329" s="36">
        <v>325</v>
      </c>
      <c r="B329" s="38">
        <f>GD_LCD_HS_LNS!B328</f>
        <v>12577</v>
      </c>
      <c r="C329" s="38" t="str">
        <f>GD_LCD_HS_LNS!C328</f>
        <v>Lê Ngọc Hùng</v>
      </c>
      <c r="D329" s="38" t="str">
        <f>GD_LCD_HS_LNS!D328</f>
        <v>NV Lái xe - VHTTB</v>
      </c>
      <c r="E329" s="41">
        <f>VLOOKUP(B329,RPT_LNS_LUONG_CHE_DO!$B$5:$CC$980,52,FALSE)</f>
        <v>7560000</v>
      </c>
      <c r="F329" s="41">
        <f>VLOOKUP(B329,RPT_LNS_LUONG_CHE_DO!$B$5:$CC$980,78,FALSE)</f>
        <v>0</v>
      </c>
      <c r="G329" s="25">
        <f>VLOOKUP(B329,RPT_PHU_CAP_TN!$B$5:$G$916,6,FALSE)</f>
        <v>0</v>
      </c>
      <c r="H329" s="25">
        <f>ROUND(MIN((E329+F329+G329)/100,DM_TI_LE!$F$29/10),0)</f>
        <v>75600</v>
      </c>
    </row>
    <row r="330" spans="1:8" ht="12.75">
      <c r="A330" s="36">
        <v>326</v>
      </c>
      <c r="B330" s="38">
        <f>GD_LCD_HS_LNS!B329</f>
        <v>12579</v>
      </c>
      <c r="C330" s="38" t="str">
        <f>GD_LCD_HS_LNS!C329</f>
        <v>Nguyễn Ngọc Công</v>
      </c>
      <c r="D330" s="38" t="str">
        <f>GD_LCD_HS_LNS!D329</f>
        <v>NV Lái xe - VHTTB</v>
      </c>
      <c r="E330" s="41">
        <f>VLOOKUP(B330,RPT_LNS_LUONG_CHE_DO!$B$5:$CC$980,52,FALSE)</f>
        <v>6978461.538461539</v>
      </c>
      <c r="F330" s="41">
        <f>VLOOKUP(B330,RPT_LNS_LUONG_CHE_DO!$B$5:$CC$980,78,FALSE)</f>
        <v>0</v>
      </c>
      <c r="G330" s="25">
        <f>VLOOKUP(B330,RPT_PHU_CAP_TN!$B$5:$G$916,6,FALSE)</f>
        <v>0</v>
      </c>
      <c r="H330" s="25">
        <f>ROUND(MIN((E330+F330+G330)/100,DM_TI_LE!$F$29/10),0)</f>
        <v>69785</v>
      </c>
    </row>
    <row r="331" spans="1:8" ht="12.75">
      <c r="A331" s="36">
        <v>327</v>
      </c>
      <c r="B331" s="38">
        <f>GD_LCD_HS_LNS!B330</f>
        <v>10758</v>
      </c>
      <c r="C331" s="38" t="str">
        <f>GD_LCD_HS_LNS!C330</f>
        <v>Trương Thị Minh Phượng</v>
      </c>
      <c r="D331" s="38" t="str">
        <f>GD_LCD_HS_LNS!D330</f>
        <v>Đội phó</v>
      </c>
      <c r="E331" s="41">
        <f>VLOOKUP(B331,RPT_LNS_LUONG_CHE_DO!$B$5:$CC$980,52,FALSE)</f>
        <v>11565000</v>
      </c>
      <c r="F331" s="41">
        <f>VLOOKUP(B331,RPT_LNS_LUONG_CHE_DO!$B$5:$CC$980,78,FALSE)</f>
        <v>0</v>
      </c>
      <c r="G331" s="25">
        <f>VLOOKUP(B331,RPT_PHU_CAP_TN!$B$5:$G$916,6,FALSE)</f>
        <v>0</v>
      </c>
      <c r="H331" s="25">
        <f>ROUND(MIN((E331+F331+G331)/100,DM_TI_LE!$F$29/10),0)</f>
        <v>115000</v>
      </c>
    </row>
    <row r="332" spans="1:8" ht="12.75">
      <c r="A332" s="36">
        <v>328</v>
      </c>
      <c r="B332" s="38">
        <f>GD_LCD_HS_LNS!B331</f>
        <v>10644</v>
      </c>
      <c r="C332" s="38" t="str">
        <f>GD_LCD_HS_LNS!C331</f>
        <v>Nguyễn Văn Bình</v>
      </c>
      <c r="D332" s="38" t="str">
        <f>GD_LCD_HS_LNS!D331</f>
        <v>KTV mặt đất</v>
      </c>
      <c r="E332" s="41">
        <f>VLOOKUP(B332,RPT_LNS_LUONG_CHE_DO!$B$5:$CC$980,52,FALSE)</f>
        <v>7561730.769230769</v>
      </c>
      <c r="F332" s="41">
        <f>VLOOKUP(B332,RPT_LNS_LUONG_CHE_DO!$B$5:$CC$980,78,FALSE)</f>
        <v>1703423.076923077</v>
      </c>
      <c r="G332" s="25">
        <f>VLOOKUP(B332,RPT_PHU_CAP_TN!$B$5:$G$916,6,FALSE)</f>
        <v>0</v>
      </c>
      <c r="H332" s="25">
        <f>ROUND(MIN((E332+F332+G332)/100,DM_TI_LE!$F$29/10),0)</f>
        <v>92652</v>
      </c>
    </row>
    <row r="333" spans="1:8" ht="12.75">
      <c r="A333" s="36">
        <v>329</v>
      </c>
      <c r="B333" s="38">
        <f>GD_LCD_HS_LNS!B332</f>
        <v>10645</v>
      </c>
      <c r="C333" s="38" t="str">
        <f>GD_LCD_HS_LNS!C332</f>
        <v>Thân Hoài Nam</v>
      </c>
      <c r="D333" s="38" t="str">
        <f>GD_LCD_HS_LNS!D332</f>
        <v>KTV mặt đất</v>
      </c>
      <c r="E333" s="41">
        <f>VLOOKUP(B333,RPT_LNS_LUONG_CHE_DO!$B$5:$CC$980,52,FALSE)</f>
        <v>14175000</v>
      </c>
      <c r="F333" s="41">
        <f>VLOOKUP(B333,RPT_LNS_LUONG_CHE_DO!$B$5:$CC$980,78,FALSE)</f>
        <v>0</v>
      </c>
      <c r="G333" s="25">
        <f>VLOOKUP(B333,RPT_PHU_CAP_TN!$B$5:$G$916,6,FALSE)</f>
        <v>0</v>
      </c>
      <c r="H333" s="25">
        <f>ROUND(MIN((E333+F333+G333)/100,DM_TI_LE!$F$29/10),0)</f>
        <v>115000</v>
      </c>
    </row>
    <row r="334" spans="1:8" ht="12.75">
      <c r="A334" s="36">
        <v>330</v>
      </c>
      <c r="B334" s="38">
        <f>GD_LCD_HS_LNS!B333</f>
        <v>13531</v>
      </c>
      <c r="C334" s="38" t="str">
        <f>GD_LCD_HS_LNS!C333</f>
        <v>Võ Thị Vân</v>
      </c>
      <c r="D334" s="38" t="str">
        <f>GD_LCD_HS_LNS!D333</f>
        <v>Nhân viên vệ sinh khu bay</v>
      </c>
      <c r="E334" s="41">
        <f>VLOOKUP(B334,RPT_LNS_LUONG_CHE_DO!$B$5:$CC$980,52,FALSE)</f>
        <v>6615000</v>
      </c>
      <c r="F334" s="41">
        <f>VLOOKUP(B334,RPT_LNS_LUONG_CHE_DO!$B$5:$CC$980,78,FALSE)</f>
        <v>0</v>
      </c>
      <c r="G334" s="25">
        <f>VLOOKUP(B334,RPT_PHU_CAP_TN!$B$5:$G$916,6,FALSE)</f>
        <v>0</v>
      </c>
      <c r="H334" s="25">
        <f>ROUND(MIN((E334+F334+G334)/100,DM_TI_LE!$F$29/10),0)</f>
        <v>66150</v>
      </c>
    </row>
    <row r="335" spans="1:8" ht="12.75">
      <c r="A335" s="36">
        <v>331</v>
      </c>
      <c r="B335" s="38">
        <f>GD_LCD_HS_LNS!B334</f>
        <v>12508</v>
      </c>
      <c r="C335" s="38" t="str">
        <f>GD_LCD_HS_LNS!C334</f>
        <v>Nguyễn Hồng Nhung</v>
      </c>
      <c r="D335" s="38" t="str">
        <f>GD_LCD_HS_LNS!D334</f>
        <v>Nv vệ sinh</v>
      </c>
      <c r="E335" s="41">
        <f>VLOOKUP(B335,RPT_LNS_LUONG_CHE_DO!$B$5:$CC$980,52,FALSE)</f>
        <v>6615000</v>
      </c>
      <c r="F335" s="41">
        <f>VLOOKUP(B335,RPT_LNS_LUONG_CHE_DO!$B$5:$CC$980,78,FALSE)</f>
        <v>0</v>
      </c>
      <c r="G335" s="25">
        <f>VLOOKUP(B335,RPT_PHU_CAP_TN!$B$5:$G$916,6,FALSE)</f>
        <v>0</v>
      </c>
      <c r="H335" s="25">
        <f>ROUND(MIN((E335+F335+G335)/100,DM_TI_LE!$F$29/10),0)</f>
        <v>66150</v>
      </c>
    </row>
    <row r="336" spans="1:8" ht="12.75">
      <c r="A336" s="36">
        <v>332</v>
      </c>
      <c r="B336" s="38">
        <f>GD_LCD_HS_LNS!B335</f>
        <v>12596</v>
      </c>
      <c r="C336" s="38" t="str">
        <f>GD_LCD_HS_LNS!C335</f>
        <v>Phan Thị Hải Yến</v>
      </c>
      <c r="D336" s="38" t="str">
        <f>GD_LCD_HS_LNS!D335</f>
        <v>Nv vệ sinh</v>
      </c>
      <c r="E336" s="41">
        <f>VLOOKUP(B336,RPT_LNS_LUONG_CHE_DO!$B$5:$CC$980,52,FALSE)</f>
        <v>6615000</v>
      </c>
      <c r="F336" s="41">
        <f>VLOOKUP(B336,RPT_LNS_LUONG_CHE_DO!$B$5:$CC$980,78,FALSE)</f>
        <v>0</v>
      </c>
      <c r="G336" s="25">
        <f>VLOOKUP(B336,RPT_PHU_CAP_TN!$B$5:$G$916,6,FALSE)</f>
        <v>0</v>
      </c>
      <c r="H336" s="25">
        <f>ROUND(MIN((E336+F336+G336)/100,DM_TI_LE!$F$29/10),0)</f>
        <v>66150</v>
      </c>
    </row>
    <row r="337" spans="1:8" ht="12.75">
      <c r="A337" s="36">
        <v>333</v>
      </c>
      <c r="B337" s="38">
        <f>GD_LCD_HS_LNS!B336</f>
        <v>12597</v>
      </c>
      <c r="C337" s="38" t="str">
        <f>GD_LCD_HS_LNS!C336</f>
        <v>Doãn Thị Thanh Hà</v>
      </c>
      <c r="D337" s="38" t="str">
        <f>GD_LCD_HS_LNS!D336</f>
        <v>Nv vệ sinh</v>
      </c>
      <c r="E337" s="41">
        <f>VLOOKUP(B337,RPT_LNS_LUONG_CHE_DO!$B$5:$CC$980,52,FALSE)</f>
        <v>6615000</v>
      </c>
      <c r="F337" s="41">
        <f>VLOOKUP(B337,RPT_LNS_LUONG_CHE_DO!$B$5:$CC$980,78,FALSE)</f>
        <v>0</v>
      </c>
      <c r="G337" s="25">
        <f>VLOOKUP(B337,RPT_PHU_CAP_TN!$B$5:$G$916,6,FALSE)</f>
        <v>0</v>
      </c>
      <c r="H337" s="25">
        <f>ROUND(MIN((E337+F337+G337)/100,DM_TI_LE!$F$29/10),0)</f>
        <v>66150</v>
      </c>
    </row>
    <row r="338" spans="1:8" ht="12.75">
      <c r="A338" s="36">
        <v>334</v>
      </c>
      <c r="B338" s="38">
        <f>GD_LCD_HS_LNS!B337</f>
        <v>13098</v>
      </c>
      <c r="C338" s="38" t="str">
        <f>GD_LCD_HS_LNS!C337</f>
        <v>Đặng Thị Thúy Hằng</v>
      </c>
      <c r="D338" s="38" t="str">
        <f>GD_LCD_HS_LNS!D337</f>
        <v>Nv vệ sinh</v>
      </c>
      <c r="E338" s="41">
        <f>VLOOKUP(B338,RPT_LNS_LUONG_CHE_DO!$B$5:$CC$980,52,FALSE)</f>
        <v>6615000</v>
      </c>
      <c r="F338" s="41">
        <f>VLOOKUP(B338,RPT_LNS_LUONG_CHE_DO!$B$5:$CC$980,78,FALSE)</f>
        <v>0</v>
      </c>
      <c r="G338" s="25">
        <f>VLOOKUP(B338,RPT_PHU_CAP_TN!$B$5:$G$916,6,FALSE)</f>
        <v>0</v>
      </c>
      <c r="H338" s="25">
        <f>ROUND(MIN((E338+F338+G338)/100,DM_TI_LE!$F$29/10),0)</f>
        <v>66150</v>
      </c>
    </row>
    <row r="339" spans="1:8" ht="12.75">
      <c r="A339" s="36">
        <v>335</v>
      </c>
      <c r="B339" s="38">
        <f>GD_LCD_HS_LNS!B338</f>
        <v>13100</v>
      </c>
      <c r="C339" s="38" t="str">
        <f>GD_LCD_HS_LNS!C338</f>
        <v>Nguyễn Thị Mến</v>
      </c>
      <c r="D339" s="38" t="str">
        <f>GD_LCD_HS_LNS!D338</f>
        <v>Nv vệ sinh</v>
      </c>
      <c r="E339" s="41">
        <f>VLOOKUP(B339,RPT_LNS_LUONG_CHE_DO!$B$5:$CC$980,52,FALSE)</f>
        <v>6615000</v>
      </c>
      <c r="F339" s="41">
        <f>VLOOKUP(B339,RPT_LNS_LUONG_CHE_DO!$B$5:$CC$980,78,FALSE)</f>
        <v>0</v>
      </c>
      <c r="G339" s="25">
        <f>VLOOKUP(B339,RPT_PHU_CAP_TN!$B$5:$G$916,6,FALSE)</f>
        <v>0</v>
      </c>
      <c r="H339" s="25">
        <f>ROUND(MIN((E339+F339+G339)/100,DM_TI_LE!$F$29/10),0)</f>
        <v>66150</v>
      </c>
    </row>
    <row r="340" spans="1:8" ht="12.75">
      <c r="A340" s="36">
        <v>336</v>
      </c>
      <c r="B340" s="38">
        <f>GD_LCD_HS_LNS!B339</f>
        <v>10754</v>
      </c>
      <c r="C340" s="38" t="str">
        <f>GD_LCD_HS_LNS!C339</f>
        <v>Đào Hồng Phúc</v>
      </c>
      <c r="D340" s="38" t="str">
        <f>GD_LCD_HS_LNS!D339</f>
        <v>Nv VS MB</v>
      </c>
      <c r="E340" s="41">
        <f>VLOOKUP(B340,RPT_LNS_LUONG_CHE_DO!$B$5:$CC$980,52,FALSE)</f>
        <v>7796250</v>
      </c>
      <c r="F340" s="41">
        <f>VLOOKUP(B340,RPT_LNS_LUONG_CHE_DO!$B$5:$CC$980,78,FALSE)</f>
        <v>0</v>
      </c>
      <c r="G340" s="25">
        <f>VLOOKUP(B340,RPT_PHU_CAP_TN!$B$5:$G$916,6,FALSE)</f>
        <v>0</v>
      </c>
      <c r="H340" s="25">
        <f>ROUND(MIN((E340+F340+G340)/100,DM_TI_LE!$F$29/10),0)</f>
        <v>77963</v>
      </c>
    </row>
    <row r="341" spans="1:8" ht="12.75">
      <c r="A341" s="36">
        <v>337</v>
      </c>
      <c r="B341" s="38">
        <f>GD_LCD_HS_LNS!B340</f>
        <v>10755</v>
      </c>
      <c r="C341" s="38" t="str">
        <f>GD_LCD_HS_LNS!C340</f>
        <v>Quàng Thị Hạnh</v>
      </c>
      <c r="D341" s="38" t="str">
        <f>GD_LCD_HS_LNS!D340</f>
        <v>Nv VS MB</v>
      </c>
      <c r="E341" s="41">
        <f>VLOOKUP(B341,RPT_LNS_LUONG_CHE_DO!$B$5:$CC$980,52,FALSE)</f>
        <v>6966346.1538461531</v>
      </c>
      <c r="F341" s="41">
        <f>VLOOKUP(B341,RPT_LNS_LUONG_CHE_DO!$B$5:$CC$980,78,FALSE)</f>
        <v>514153.84615384619</v>
      </c>
      <c r="G341" s="25">
        <f>VLOOKUP(B341,RPT_PHU_CAP_TN!$B$5:$G$916,6,FALSE)</f>
        <v>0</v>
      </c>
      <c r="H341" s="25">
        <f>ROUND(MIN((E341+F341+G341)/100,DM_TI_LE!$F$29/10),0)</f>
        <v>74805</v>
      </c>
    </row>
    <row r="342" spans="1:8" ht="12.75">
      <c r="A342" s="36">
        <v>338</v>
      </c>
      <c r="B342" s="38">
        <f>GD_LCD_HS_LNS!B341</f>
        <v>10756</v>
      </c>
      <c r="C342" s="38" t="str">
        <f>GD_LCD_HS_LNS!C341</f>
        <v>Nguyễn Bình Minh</v>
      </c>
      <c r="D342" s="38" t="str">
        <f>GD_LCD_HS_LNS!D341</f>
        <v>Nv VS MB</v>
      </c>
      <c r="E342" s="41">
        <f>VLOOKUP(B342,RPT_LNS_LUONG_CHE_DO!$B$5:$CC$980,52,FALSE)</f>
        <v>7875000</v>
      </c>
      <c r="F342" s="41">
        <f>VLOOKUP(B342,RPT_LNS_LUONG_CHE_DO!$B$5:$CC$980,78,FALSE)</f>
        <v>0</v>
      </c>
      <c r="G342" s="25">
        <f>VLOOKUP(B342,RPT_PHU_CAP_TN!$B$5:$G$916,6,FALSE)</f>
        <v>0</v>
      </c>
      <c r="H342" s="25">
        <f>ROUND(MIN((E342+F342+G342)/100,DM_TI_LE!$F$29/10),0)</f>
        <v>78750</v>
      </c>
    </row>
    <row r="343" spans="1:8" ht="12.75">
      <c r="A343" s="36">
        <v>339</v>
      </c>
      <c r="B343" s="38">
        <f>GD_LCD_HS_LNS!B342</f>
        <v>10757</v>
      </c>
      <c r="C343" s="38" t="str">
        <f>GD_LCD_HS_LNS!C342</f>
        <v>Nguyễn Văn Quý</v>
      </c>
      <c r="D343" s="38" t="str">
        <f>GD_LCD_HS_LNS!D342</f>
        <v>NV Lái xe - VHTTB</v>
      </c>
      <c r="E343" s="41">
        <f>VLOOKUP(B343,RPT_LNS_LUONG_CHE_DO!$B$5:$CC$980,52,FALSE)</f>
        <v>7257599.9999999991</v>
      </c>
      <c r="F343" s="41">
        <f>VLOOKUP(B343,RPT_LNS_LUONG_CHE_DO!$B$5:$CC$980,78,FALSE)</f>
        <v>0</v>
      </c>
      <c r="G343" s="25">
        <f>VLOOKUP(B343,RPT_PHU_CAP_TN!$B$5:$G$916,6,FALSE)</f>
        <v>0</v>
      </c>
      <c r="H343" s="25">
        <f>ROUND(MIN((E343+F343+G343)/100,DM_TI_LE!$F$29/10),0)</f>
        <v>72576</v>
      </c>
    </row>
    <row r="344" spans="1:8" ht="12.75">
      <c r="A344" s="36">
        <v>340</v>
      </c>
      <c r="B344" s="38">
        <f>GD_LCD_HS_LNS!B343</f>
        <v>10759</v>
      </c>
      <c r="C344" s="38" t="str">
        <f>GD_LCD_HS_LNS!C343</f>
        <v>Nguyễn Anh Đức</v>
      </c>
      <c r="D344" s="38" t="str">
        <f>GD_LCD_HS_LNS!D343</f>
        <v>Nv VS MB</v>
      </c>
      <c r="E344" s="41">
        <f>VLOOKUP(B344,RPT_LNS_LUONG_CHE_DO!$B$5:$CC$980,52,FALSE)</f>
        <v>7796250</v>
      </c>
      <c r="F344" s="41">
        <f>VLOOKUP(B344,RPT_LNS_LUONG_CHE_DO!$B$5:$CC$980,78,FALSE)</f>
        <v>0</v>
      </c>
      <c r="G344" s="25">
        <f>VLOOKUP(B344,RPT_PHU_CAP_TN!$B$5:$G$916,6,FALSE)</f>
        <v>0</v>
      </c>
      <c r="H344" s="25">
        <f>ROUND(MIN((E344+F344+G344)/100,DM_TI_LE!$F$29/10),0)</f>
        <v>77963</v>
      </c>
    </row>
    <row r="345" spans="1:8" ht="12.75">
      <c r="A345" s="36">
        <v>341</v>
      </c>
      <c r="B345" s="38">
        <f>GD_LCD_HS_LNS!B344</f>
        <v>10760</v>
      </c>
      <c r="C345" s="38" t="str">
        <f>GD_LCD_HS_LNS!C344</f>
        <v>Trần Thị Ngọc Lan</v>
      </c>
      <c r="D345" s="38" t="str">
        <f>GD_LCD_HS_LNS!D344</f>
        <v>Nv VS MB</v>
      </c>
      <c r="E345" s="41">
        <f>VLOOKUP(B345,RPT_LNS_LUONG_CHE_DO!$B$5:$CC$980,52,FALSE)</f>
        <v>742500</v>
      </c>
      <c r="F345" s="41">
        <f>VLOOKUP(B345,RPT_LNS_LUONG_CHE_DO!$B$5:$CC$980,78,FALSE)</f>
        <v>0</v>
      </c>
      <c r="G345" s="25">
        <f>VLOOKUP(B345,RPT_PHU_CAP_TN!$B$5:$G$916,6,FALSE)</f>
        <v>0</v>
      </c>
      <c r="H345" s="25">
        <f>ROUND(MIN((E345+F345+G345)/100,DM_TI_LE!$F$29/10),0)</f>
        <v>7425</v>
      </c>
    </row>
    <row r="346" spans="1:8" ht="12.75">
      <c r="A346" s="36">
        <v>342</v>
      </c>
      <c r="B346" s="38">
        <f>GD_LCD_HS_LNS!B345</f>
        <v>10761</v>
      </c>
      <c r="C346" s="38" t="str">
        <f>GD_LCD_HS_LNS!C345</f>
        <v>Nguyễn Thị Anh Thơ</v>
      </c>
      <c r="D346" s="38" t="str">
        <f>GD_LCD_HS_LNS!D345</f>
        <v>Nv VS MB</v>
      </c>
      <c r="E346" s="41">
        <f>VLOOKUP(B346,RPT_LNS_LUONG_CHE_DO!$B$5:$CC$980,52,FALSE)</f>
        <v>7425000</v>
      </c>
      <c r="F346" s="41">
        <f>VLOOKUP(B346,RPT_LNS_LUONG_CHE_DO!$B$5:$CC$980,78,FALSE)</f>
        <v>0</v>
      </c>
      <c r="G346" s="25">
        <f>VLOOKUP(B346,RPT_PHU_CAP_TN!$B$5:$G$916,6,FALSE)</f>
        <v>0</v>
      </c>
      <c r="H346" s="25">
        <f>ROUND(MIN((E346+F346+G346)/100,DM_TI_LE!$F$29/10),0)</f>
        <v>74250</v>
      </c>
    </row>
    <row r="347" spans="1:8" ht="12.75">
      <c r="A347" s="36">
        <v>343</v>
      </c>
      <c r="B347" s="38">
        <f>GD_LCD_HS_LNS!B346</f>
        <v>10762</v>
      </c>
      <c r="C347" s="38" t="str">
        <f>GD_LCD_HS_LNS!C346</f>
        <v>Nguyễn Thị Kim Thu</v>
      </c>
      <c r="D347" s="38" t="str">
        <f>GD_LCD_HS_LNS!D346</f>
        <v>Nv VS MB</v>
      </c>
      <c r="E347" s="41">
        <f>VLOOKUP(B347,RPT_LNS_LUONG_CHE_DO!$B$5:$CC$980,52,FALSE)</f>
        <v>7875000</v>
      </c>
      <c r="F347" s="41">
        <f>VLOOKUP(B347,RPT_LNS_LUONG_CHE_DO!$B$5:$CC$980,78,FALSE)</f>
        <v>0</v>
      </c>
      <c r="G347" s="25">
        <f>VLOOKUP(B347,RPT_PHU_CAP_TN!$B$5:$G$916,6,FALSE)</f>
        <v>155000</v>
      </c>
      <c r="H347" s="25">
        <f>ROUND(MIN((E347+F347+G347)/100,DM_TI_LE!$F$29/10),0)</f>
        <v>80300</v>
      </c>
    </row>
    <row r="348" spans="1:8" ht="12.75">
      <c r="A348" s="36">
        <v>344</v>
      </c>
      <c r="B348" s="38">
        <f>GD_LCD_HS_LNS!B347</f>
        <v>10763</v>
      </c>
      <c r="C348" s="38" t="str">
        <f>GD_LCD_HS_LNS!C347</f>
        <v>Nguyễn Thị Ngà</v>
      </c>
      <c r="D348" s="38" t="str">
        <f>GD_LCD_HS_LNS!D347</f>
        <v>Nv VS MB</v>
      </c>
      <c r="E348" s="41">
        <f>VLOOKUP(B348,RPT_LNS_LUONG_CHE_DO!$B$5:$CC$980,52,FALSE)</f>
        <v>7875000</v>
      </c>
      <c r="F348" s="41">
        <f>VLOOKUP(B348,RPT_LNS_LUONG_CHE_DO!$B$5:$CC$980,78,FALSE)</f>
        <v>0</v>
      </c>
      <c r="G348" s="25">
        <f>VLOOKUP(B348,RPT_PHU_CAP_TN!$B$5:$G$916,6,FALSE)</f>
        <v>0</v>
      </c>
      <c r="H348" s="25">
        <f>ROUND(MIN((E348+F348+G348)/100,DM_TI_LE!$F$29/10),0)</f>
        <v>78750</v>
      </c>
    </row>
    <row r="349" spans="1:8" ht="12.75">
      <c r="A349" s="36">
        <v>345</v>
      </c>
      <c r="B349" s="38">
        <f>GD_LCD_HS_LNS!B348</f>
        <v>10764</v>
      </c>
      <c r="C349" s="38" t="str">
        <f>GD_LCD_HS_LNS!C348</f>
        <v>Nguyễn Thị Kim Anh</v>
      </c>
      <c r="D349" s="38" t="str">
        <f>GD_LCD_HS_LNS!D348</f>
        <v>Nv VS MB</v>
      </c>
      <c r="E349" s="41">
        <f>VLOOKUP(B349,RPT_LNS_LUONG_CHE_DO!$B$5:$CC$980,52,FALSE)</f>
        <v>7425000</v>
      </c>
      <c r="F349" s="41">
        <f>VLOOKUP(B349,RPT_LNS_LUONG_CHE_DO!$B$5:$CC$980,78,FALSE)</f>
        <v>0</v>
      </c>
      <c r="G349" s="25">
        <f>VLOOKUP(B349,RPT_PHU_CAP_TN!$B$5:$G$916,6,FALSE)</f>
        <v>0</v>
      </c>
      <c r="H349" s="25">
        <f>ROUND(MIN((E349+F349+G349)/100,DM_TI_LE!$F$29/10),0)</f>
        <v>74250</v>
      </c>
    </row>
    <row r="350" spans="1:8" ht="12.75">
      <c r="A350" s="36">
        <v>346</v>
      </c>
      <c r="B350" s="38">
        <f>GD_LCD_HS_LNS!B349</f>
        <v>10766</v>
      </c>
      <c r="C350" s="38" t="str">
        <f>GD_LCD_HS_LNS!C349</f>
        <v>Nguyễn Thị Mai</v>
      </c>
      <c r="D350" s="38" t="str">
        <f>GD_LCD_HS_LNS!D349</f>
        <v>Nv VS MB</v>
      </c>
      <c r="E350" s="41">
        <f>VLOOKUP(B350,RPT_LNS_LUONG_CHE_DO!$B$5:$CC$980,52,FALSE)</f>
        <v>6615000</v>
      </c>
      <c r="F350" s="41">
        <f>VLOOKUP(B350,RPT_LNS_LUONG_CHE_DO!$B$5:$CC$980,78,FALSE)</f>
        <v>0</v>
      </c>
      <c r="G350" s="25">
        <f>VLOOKUP(B350,RPT_PHU_CAP_TN!$B$5:$G$916,6,FALSE)</f>
        <v>0</v>
      </c>
      <c r="H350" s="25">
        <f>ROUND(MIN((E350+F350+G350)/100,DM_TI_LE!$F$29/10),0)</f>
        <v>66150</v>
      </c>
    </row>
    <row r="351" spans="1:8" ht="12.75">
      <c r="A351" s="36">
        <v>347</v>
      </c>
      <c r="B351" s="38">
        <f>GD_LCD_HS_LNS!B350</f>
        <v>10767</v>
      </c>
      <c r="C351" s="38" t="str">
        <f>GD_LCD_HS_LNS!C350</f>
        <v>Nguyễn Thị Huệ</v>
      </c>
      <c r="D351" s="38" t="str">
        <f>GD_LCD_HS_LNS!D350</f>
        <v>Nv VS MB</v>
      </c>
      <c r="E351" s="41">
        <f>VLOOKUP(B351,RPT_LNS_LUONG_CHE_DO!$B$5:$CC$980,52,FALSE)</f>
        <v>6360576.923076923</v>
      </c>
      <c r="F351" s="41">
        <f>VLOOKUP(B351,RPT_LNS_LUONG_CHE_DO!$B$5:$CC$980,78,FALSE)</f>
        <v>0</v>
      </c>
      <c r="G351" s="25">
        <f>VLOOKUP(B351,RPT_PHU_CAP_TN!$B$5:$G$916,6,FALSE)</f>
        <v>0</v>
      </c>
      <c r="H351" s="25">
        <f>ROUND(MIN((E351+F351+G351)/100,DM_TI_LE!$F$29/10),0)</f>
        <v>63606</v>
      </c>
    </row>
    <row r="352" spans="1:8" ht="12.75">
      <c r="A352" s="36">
        <v>348</v>
      </c>
      <c r="B352" s="38">
        <f>GD_LCD_HS_LNS!B351</f>
        <v>10768</v>
      </c>
      <c r="C352" s="38" t="str">
        <f>GD_LCD_HS_LNS!C351</f>
        <v>Trần Duyên Hải</v>
      </c>
      <c r="D352" s="38" t="str">
        <f>GD_LCD_HS_LNS!D351</f>
        <v>Nv VS MB</v>
      </c>
      <c r="E352" s="41">
        <f>VLOOKUP(B352,RPT_LNS_LUONG_CHE_DO!$B$5:$CC$980,52,FALSE)</f>
        <v>6615000</v>
      </c>
      <c r="F352" s="41">
        <f>VLOOKUP(B352,RPT_LNS_LUONG_CHE_DO!$B$5:$CC$980,78,FALSE)</f>
        <v>0</v>
      </c>
      <c r="G352" s="25">
        <f>VLOOKUP(B352,RPT_PHU_CAP_TN!$B$5:$G$916,6,FALSE)</f>
        <v>0</v>
      </c>
      <c r="H352" s="25">
        <f>ROUND(MIN((E352+F352+G352)/100,DM_TI_LE!$F$29/10),0)</f>
        <v>66150</v>
      </c>
    </row>
    <row r="353" spans="1:8" ht="12.75">
      <c r="A353" s="36">
        <v>349</v>
      </c>
      <c r="B353" s="38">
        <f>GD_LCD_HS_LNS!B352</f>
        <v>10769</v>
      </c>
      <c r="C353" s="38" t="str">
        <f>GD_LCD_HS_LNS!C352</f>
        <v>Nguyễn Thị Hải Yến</v>
      </c>
      <c r="D353" s="38" t="str">
        <f>GD_LCD_HS_LNS!D352</f>
        <v>Nv VS MB</v>
      </c>
      <c r="E353" s="41">
        <f>VLOOKUP(B353,RPT_LNS_LUONG_CHE_DO!$B$5:$CC$980,52,FALSE)</f>
        <v>6615000</v>
      </c>
      <c r="F353" s="41">
        <f>VLOOKUP(B353,RPT_LNS_LUONG_CHE_DO!$B$5:$CC$980,78,FALSE)</f>
        <v>0</v>
      </c>
      <c r="G353" s="25">
        <f>VLOOKUP(B353,RPT_PHU_CAP_TN!$B$5:$G$916,6,FALSE)</f>
        <v>0</v>
      </c>
      <c r="H353" s="25">
        <f>ROUND(MIN((E353+F353+G353)/100,DM_TI_LE!$F$29/10),0)</f>
        <v>66150</v>
      </c>
    </row>
    <row r="354" spans="1:8" ht="12.75">
      <c r="A354" s="36">
        <v>350</v>
      </c>
      <c r="B354" s="38">
        <f>GD_LCD_HS_LNS!B353</f>
        <v>10770</v>
      </c>
      <c r="C354" s="38" t="str">
        <f>GD_LCD_HS_LNS!C353</f>
        <v>Trần Trọng Anh Chí</v>
      </c>
      <c r="D354" s="38" t="str">
        <f>GD_LCD_HS_LNS!D353</f>
        <v>Nv VS MB</v>
      </c>
      <c r="E354" s="41">
        <f>VLOOKUP(B354,RPT_LNS_LUONG_CHE_DO!$B$5:$CC$980,52,FALSE)</f>
        <v>6615000</v>
      </c>
      <c r="F354" s="41">
        <f>VLOOKUP(B354,RPT_LNS_LUONG_CHE_DO!$B$5:$CC$980,78,FALSE)</f>
        <v>0</v>
      </c>
      <c r="G354" s="25">
        <f>VLOOKUP(B354,RPT_PHU_CAP_TN!$B$5:$G$916,6,FALSE)</f>
        <v>0</v>
      </c>
      <c r="H354" s="25">
        <f>ROUND(MIN((E354+F354+G354)/100,DM_TI_LE!$F$29/10),0)</f>
        <v>66150</v>
      </c>
    </row>
    <row r="355" spans="1:8" ht="12.75">
      <c r="A355" s="36">
        <v>351</v>
      </c>
      <c r="B355" s="38">
        <f>GD_LCD_HS_LNS!B354</f>
        <v>10771</v>
      </c>
      <c r="C355" s="38" t="str">
        <f>GD_LCD_HS_LNS!C354</f>
        <v>Trần Thị Thu Thuỷ</v>
      </c>
      <c r="D355" s="38" t="str">
        <f>GD_LCD_HS_LNS!D354</f>
        <v>Nv VS MB</v>
      </c>
      <c r="E355" s="41">
        <f>VLOOKUP(B355,RPT_LNS_LUONG_CHE_DO!$B$5:$CC$980,52,FALSE)</f>
        <v>2137153.8461538455</v>
      </c>
      <c r="F355" s="41">
        <f>VLOOKUP(B355,RPT_LNS_LUONG_CHE_DO!$B$5:$CC$980,78,FALSE)</f>
        <v>0</v>
      </c>
      <c r="G355" s="25">
        <f>VLOOKUP(B355,RPT_PHU_CAP_TN!$B$5:$G$916,6,FALSE)</f>
        <v>0</v>
      </c>
      <c r="H355" s="25">
        <f>ROUND(MIN((E355+F355+G355)/100,DM_TI_LE!$F$29/10),0)</f>
        <v>21372</v>
      </c>
    </row>
    <row r="356" spans="1:8" ht="12.75">
      <c r="A356" s="36">
        <v>352</v>
      </c>
      <c r="B356" s="38">
        <f>GD_LCD_HS_LNS!B355</f>
        <v>10772</v>
      </c>
      <c r="C356" s="38" t="str">
        <f>GD_LCD_HS_LNS!C355</f>
        <v>Đậu Thị Hồng Nguyệt</v>
      </c>
      <c r="D356" s="38" t="str">
        <f>GD_LCD_HS_LNS!D355</f>
        <v>Nv VS MB</v>
      </c>
      <c r="E356" s="41">
        <f>VLOOKUP(B356,RPT_LNS_LUONG_CHE_DO!$B$5:$CC$980,52,FALSE)</f>
        <v>7020000</v>
      </c>
      <c r="F356" s="41">
        <f>VLOOKUP(B356,RPT_LNS_LUONG_CHE_DO!$B$5:$CC$980,78,FALSE)</f>
        <v>0</v>
      </c>
      <c r="G356" s="25">
        <f>VLOOKUP(B356,RPT_PHU_CAP_TN!$B$5:$G$916,6,FALSE)</f>
        <v>0</v>
      </c>
      <c r="H356" s="25">
        <f>ROUND(MIN((E356+F356+G356)/100,DM_TI_LE!$F$29/10),0)</f>
        <v>70200</v>
      </c>
    </row>
    <row r="357" spans="1:8" ht="12.75">
      <c r="A357" s="36">
        <v>353</v>
      </c>
      <c r="B357" s="38">
        <f>GD_LCD_HS_LNS!B356</f>
        <v>10773</v>
      </c>
      <c r="C357" s="38" t="str">
        <f>GD_LCD_HS_LNS!C356</f>
        <v>Nguyễn Thị Mến</v>
      </c>
      <c r="D357" s="38" t="str">
        <f>GD_LCD_HS_LNS!D356</f>
        <v>Nv VS MB</v>
      </c>
      <c r="E357" s="41">
        <f>VLOOKUP(B357,RPT_LNS_LUONG_CHE_DO!$B$5:$CC$980,52,FALSE)</f>
        <v>7425000</v>
      </c>
      <c r="F357" s="41">
        <f>VLOOKUP(B357,RPT_LNS_LUONG_CHE_DO!$B$5:$CC$980,78,FALSE)</f>
        <v>0</v>
      </c>
      <c r="G357" s="25">
        <f>VLOOKUP(B357,RPT_PHU_CAP_TN!$B$5:$G$916,6,FALSE)</f>
        <v>155000</v>
      </c>
      <c r="H357" s="25">
        <f>ROUND(MIN((E357+F357+G357)/100,DM_TI_LE!$F$29/10),0)</f>
        <v>75800</v>
      </c>
    </row>
    <row r="358" spans="1:8" ht="12.75">
      <c r="A358" s="36">
        <v>354</v>
      </c>
      <c r="B358" s="38">
        <f>GD_LCD_HS_LNS!B357</f>
        <v>10774</v>
      </c>
      <c r="C358" s="38" t="str">
        <f>GD_LCD_HS_LNS!C357</f>
        <v>Lò Thị Phượng</v>
      </c>
      <c r="D358" s="38" t="str">
        <f>GD_LCD_HS_LNS!D357</f>
        <v>Nv VS MB</v>
      </c>
      <c r="E358" s="41">
        <f>VLOOKUP(B358,RPT_LNS_LUONG_CHE_DO!$B$5:$CC$980,52,FALSE)</f>
        <v>7020000</v>
      </c>
      <c r="F358" s="41">
        <f>VLOOKUP(B358,RPT_LNS_LUONG_CHE_DO!$B$5:$CC$980,78,FALSE)</f>
        <v>0</v>
      </c>
      <c r="G358" s="25">
        <f>VLOOKUP(B358,RPT_PHU_CAP_TN!$B$5:$G$916,6,FALSE)</f>
        <v>0</v>
      </c>
      <c r="H358" s="25">
        <f>ROUND(MIN((E358+F358+G358)/100,DM_TI_LE!$F$29/10),0)</f>
        <v>70200</v>
      </c>
    </row>
    <row r="359" spans="1:8" ht="12.75">
      <c r="A359" s="36">
        <v>355</v>
      </c>
      <c r="B359" s="38">
        <f>GD_LCD_HS_LNS!B358</f>
        <v>10775</v>
      </c>
      <c r="C359" s="38" t="str">
        <f>GD_LCD_HS_LNS!C358</f>
        <v>Đặng Thị Thu Hường</v>
      </c>
      <c r="D359" s="38" t="str">
        <f>GD_LCD_HS_LNS!D358</f>
        <v>Nv VS MB</v>
      </c>
      <c r="E359" s="41">
        <f>VLOOKUP(B359,RPT_LNS_LUONG_CHE_DO!$B$5:$CC$980,52,FALSE)</f>
        <v>7875000</v>
      </c>
      <c r="F359" s="41">
        <f>VLOOKUP(B359,RPT_LNS_LUONG_CHE_DO!$B$5:$CC$980,78,FALSE)</f>
        <v>0</v>
      </c>
      <c r="G359" s="25">
        <f>VLOOKUP(B359,RPT_PHU_CAP_TN!$B$5:$G$916,6,FALSE)</f>
        <v>0</v>
      </c>
      <c r="H359" s="25">
        <f>ROUND(MIN((E359+F359+G359)/100,DM_TI_LE!$F$29/10),0)</f>
        <v>78750</v>
      </c>
    </row>
    <row r="360" spans="1:8" ht="12.75">
      <c r="A360" s="36">
        <v>356</v>
      </c>
      <c r="B360" s="38">
        <f>GD_LCD_HS_LNS!B359</f>
        <v>10776</v>
      </c>
      <c r="C360" s="38" t="str">
        <f>GD_LCD_HS_LNS!C359</f>
        <v>Nguyễn Thị Thu</v>
      </c>
      <c r="D360" s="38" t="str">
        <f>GD_LCD_HS_LNS!D359</f>
        <v>Nv VS MB</v>
      </c>
      <c r="E360" s="41">
        <f>VLOOKUP(B360,RPT_LNS_LUONG_CHE_DO!$B$5:$CC$980,52,FALSE)</f>
        <v>702000.00000000012</v>
      </c>
      <c r="F360" s="41">
        <f>VLOOKUP(B360,RPT_LNS_LUONG_CHE_DO!$B$5:$CC$980,78,FALSE)</f>
        <v>0</v>
      </c>
      <c r="G360" s="25">
        <f>VLOOKUP(B360,RPT_PHU_CAP_TN!$B$5:$G$916,6,FALSE)</f>
        <v>0</v>
      </c>
      <c r="H360" s="25">
        <f>ROUND(MIN((E360+F360+G360)/100,DM_TI_LE!$F$29/10),0)</f>
        <v>7020</v>
      </c>
    </row>
    <row r="361" spans="1:8" ht="12.75">
      <c r="A361" s="36">
        <v>357</v>
      </c>
      <c r="B361" s="38">
        <f>GD_LCD_HS_LNS!B360</f>
        <v>10777</v>
      </c>
      <c r="C361" s="38" t="str">
        <f>GD_LCD_HS_LNS!C360</f>
        <v>Nguyễn Thị Lý</v>
      </c>
      <c r="D361" s="38" t="str">
        <f>GD_LCD_HS_LNS!D360</f>
        <v>Nv VS MB</v>
      </c>
      <c r="E361" s="41">
        <f>VLOOKUP(B361,RPT_LNS_LUONG_CHE_DO!$B$5:$CC$980,52,FALSE)</f>
        <v>7020000</v>
      </c>
      <c r="F361" s="41">
        <f>VLOOKUP(B361,RPT_LNS_LUONG_CHE_DO!$B$5:$CC$980,78,FALSE)</f>
        <v>0</v>
      </c>
      <c r="G361" s="25">
        <f>VLOOKUP(B361,RPT_PHU_CAP_TN!$B$5:$G$916,6,FALSE)</f>
        <v>0</v>
      </c>
      <c r="H361" s="25">
        <f>ROUND(MIN((E361+F361+G361)/100,DM_TI_LE!$F$29/10),0)</f>
        <v>70200</v>
      </c>
    </row>
    <row r="362" spans="1:8" ht="12.75">
      <c r="A362" s="36">
        <v>358</v>
      </c>
      <c r="B362" s="38">
        <f>GD_LCD_HS_LNS!B361</f>
        <v>10780</v>
      </c>
      <c r="C362" s="38" t="str">
        <f>GD_LCD_HS_LNS!C361</f>
        <v>Hoàng Hải Yến</v>
      </c>
      <c r="D362" s="38" t="str">
        <f>GD_LCD_HS_LNS!D361</f>
        <v>Nv VS MB</v>
      </c>
      <c r="E362" s="41">
        <f>VLOOKUP(B362,RPT_LNS_LUONG_CHE_DO!$B$5:$CC$980,52,FALSE)</f>
        <v>7020000</v>
      </c>
      <c r="F362" s="41">
        <f>VLOOKUP(B362,RPT_LNS_LUONG_CHE_DO!$B$5:$CC$980,78,FALSE)</f>
        <v>0</v>
      </c>
      <c r="G362" s="25">
        <f>VLOOKUP(B362,RPT_PHU_CAP_TN!$B$5:$G$916,6,FALSE)</f>
        <v>0</v>
      </c>
      <c r="H362" s="25">
        <f>ROUND(MIN((E362+F362+G362)/100,DM_TI_LE!$F$29/10),0)</f>
        <v>70200</v>
      </c>
    </row>
    <row r="363" spans="1:8" ht="12.75">
      <c r="A363" s="36">
        <v>359</v>
      </c>
      <c r="B363" s="38">
        <f>GD_LCD_HS_LNS!B362</f>
        <v>10781</v>
      </c>
      <c r="C363" s="38" t="str">
        <f>GD_LCD_HS_LNS!C362</f>
        <v>Lê Phương Huyền</v>
      </c>
      <c r="D363" s="38" t="str">
        <f>GD_LCD_HS_LNS!D362</f>
        <v>Nv VS MB</v>
      </c>
      <c r="E363" s="41">
        <f>VLOOKUP(B363,RPT_LNS_LUONG_CHE_DO!$B$5:$CC$980,52,FALSE)</f>
        <v>7020000</v>
      </c>
      <c r="F363" s="41">
        <f>VLOOKUP(B363,RPT_LNS_LUONG_CHE_DO!$B$5:$CC$980,78,FALSE)</f>
        <v>0</v>
      </c>
      <c r="G363" s="25">
        <f>VLOOKUP(B363,RPT_PHU_CAP_TN!$B$5:$G$916,6,FALSE)</f>
        <v>0</v>
      </c>
      <c r="H363" s="25">
        <f>ROUND(MIN((E363+F363+G363)/100,DM_TI_LE!$F$29/10),0)</f>
        <v>70200</v>
      </c>
    </row>
    <row r="364" spans="1:8" ht="12.75">
      <c r="A364" s="36">
        <v>360</v>
      </c>
      <c r="B364" s="38">
        <f>GD_LCD_HS_LNS!B363</f>
        <v>10782</v>
      </c>
      <c r="C364" s="38" t="str">
        <f>GD_LCD_HS_LNS!C363</f>
        <v>Phạm Thị Lan Phương</v>
      </c>
      <c r="D364" s="38" t="str">
        <f>GD_LCD_HS_LNS!D363</f>
        <v>Nv VS MB</v>
      </c>
      <c r="E364" s="41">
        <f>VLOOKUP(B364,RPT_LNS_LUONG_CHE_DO!$B$5:$CC$980,52,FALSE)</f>
        <v>6615000</v>
      </c>
      <c r="F364" s="41">
        <f>VLOOKUP(B364,RPT_LNS_LUONG_CHE_DO!$B$5:$CC$980,78,FALSE)</f>
        <v>0</v>
      </c>
      <c r="G364" s="25">
        <f>VLOOKUP(B364,RPT_PHU_CAP_TN!$B$5:$G$916,6,FALSE)</f>
        <v>0</v>
      </c>
      <c r="H364" s="25">
        <f>ROUND(MIN((E364+F364+G364)/100,DM_TI_LE!$F$29/10),0)</f>
        <v>66150</v>
      </c>
    </row>
    <row r="365" spans="1:8" ht="12.75">
      <c r="A365" s="36">
        <v>361</v>
      </c>
      <c r="B365" s="38">
        <f>GD_LCD_HS_LNS!B364</f>
        <v>10783</v>
      </c>
      <c r="C365" s="38" t="str">
        <f>GD_LCD_HS_LNS!C364</f>
        <v>Phạm Thị Thúy Ngà</v>
      </c>
      <c r="D365" s="38" t="str">
        <f>GD_LCD_HS_LNS!D364</f>
        <v>Nv VS MB</v>
      </c>
      <c r="E365" s="41">
        <f>VLOOKUP(B365,RPT_LNS_LUONG_CHE_DO!$B$5:$CC$980,52,FALSE)</f>
        <v>7875000</v>
      </c>
      <c r="F365" s="41">
        <f>VLOOKUP(B365,RPT_LNS_LUONG_CHE_DO!$B$5:$CC$980,78,FALSE)</f>
        <v>0</v>
      </c>
      <c r="G365" s="25">
        <f>VLOOKUP(B365,RPT_PHU_CAP_TN!$B$5:$G$916,6,FALSE)</f>
        <v>155000</v>
      </c>
      <c r="H365" s="25">
        <f>ROUND(MIN((E365+F365+G365)/100,DM_TI_LE!$F$29/10),0)</f>
        <v>80300</v>
      </c>
    </row>
    <row r="366" spans="1:8" ht="12.75">
      <c r="A366" s="36">
        <v>362</v>
      </c>
      <c r="B366" s="38">
        <f>GD_LCD_HS_LNS!B365</f>
        <v>11769</v>
      </c>
      <c r="C366" s="38" t="str">
        <f>GD_LCD_HS_LNS!C365</f>
        <v>Ngô Thị Hường</v>
      </c>
      <c r="D366" s="38" t="str">
        <f>GD_LCD_HS_LNS!D365</f>
        <v>Nv VS MB</v>
      </c>
      <c r="E366" s="41">
        <f>VLOOKUP(B366,RPT_LNS_LUONG_CHE_DO!$B$5:$CC$980,52,FALSE)</f>
        <v>6615000</v>
      </c>
      <c r="F366" s="41">
        <f>VLOOKUP(B366,RPT_LNS_LUONG_CHE_DO!$B$5:$CC$980,78,FALSE)</f>
        <v>0</v>
      </c>
      <c r="G366" s="25">
        <f>VLOOKUP(B366,RPT_PHU_CAP_TN!$B$5:$G$916,6,FALSE)</f>
        <v>0</v>
      </c>
      <c r="H366" s="25">
        <f>ROUND(MIN((E366+F366+G366)/100,DM_TI_LE!$F$29/10),0)</f>
        <v>66150</v>
      </c>
    </row>
    <row r="367" spans="1:8" ht="12.75">
      <c r="A367" s="36">
        <v>363</v>
      </c>
      <c r="B367" s="38">
        <f>GD_LCD_HS_LNS!B366</f>
        <v>201502</v>
      </c>
      <c r="C367" s="38" t="str">
        <f>GD_LCD_HS_LNS!C366</f>
        <v>Nguyễn Thị Khánh</v>
      </c>
      <c r="D367" s="38" t="str">
        <f>GD_LCD_HS_LNS!D366</f>
        <v>Nhân viên VSMB</v>
      </c>
      <c r="E367" s="41">
        <f>VLOOKUP(B367,RPT_LNS_LUONG_CHE_DO!$B$5:$CC$980,52,FALSE)</f>
        <v>4630500</v>
      </c>
      <c r="F367" s="41">
        <f>VLOOKUP(B367,RPT_LNS_LUONG_CHE_DO!$B$5:$CC$980,78,FALSE)</f>
        <v>0</v>
      </c>
      <c r="G367" s="25">
        <f>VLOOKUP(B367,RPT_PHU_CAP_TN!$B$5:$G$916,6,FALSE)</f>
        <v>0</v>
      </c>
      <c r="H367" s="25">
        <f>ROUND(MIN((E367+F367+G367)/100,DM_TI_LE!$F$29/10),0)</f>
        <v>46305</v>
      </c>
    </row>
    <row r="368" spans="1:8" ht="12.75">
      <c r="A368" s="36">
        <v>364</v>
      </c>
      <c r="B368" s="38">
        <f>GD_LCD_HS_LNS!B367</f>
        <v>11082</v>
      </c>
      <c r="C368" s="38" t="str">
        <f>GD_LCD_HS_LNS!C367</f>
        <v>Hoàng Trung Dũng</v>
      </c>
      <c r="D368" s="38" t="str">
        <f>GD_LCD_HS_LNS!D367</f>
        <v>CV Kỹ thuật</v>
      </c>
      <c r="E368" s="41">
        <f>VLOOKUP(B368,RPT_LNS_LUONG_CHE_DO!$B$5:$CC$980,52,FALSE)</f>
        <v>11700000</v>
      </c>
      <c r="F368" s="41">
        <f>VLOOKUP(B368,RPT_LNS_LUONG_CHE_DO!$B$5:$CC$980,78,FALSE)</f>
        <v>0</v>
      </c>
      <c r="G368" s="25">
        <f>VLOOKUP(B368,RPT_PHU_CAP_TN!$B$5:$G$916,6,FALSE)</f>
        <v>0</v>
      </c>
      <c r="H368" s="25">
        <f>ROUND(MIN((E368+F368+G368)/100,DM_TI_LE!$F$29/10),0)</f>
        <v>115000</v>
      </c>
    </row>
    <row r="369" spans="1:8" ht="12.75">
      <c r="A369" s="36">
        <v>365</v>
      </c>
      <c r="B369" s="38">
        <f>GD_LCD_HS_LNS!B368</f>
        <v>11083</v>
      </c>
      <c r="C369" s="38" t="str">
        <f>GD_LCD_HS_LNS!C368</f>
        <v>Bùi Văn Nam</v>
      </c>
      <c r="D369" s="38" t="str">
        <f>GD_LCD_HS_LNS!D368</f>
        <v>CV Kỹ thuật</v>
      </c>
      <c r="E369" s="41">
        <f>VLOOKUP(B369,RPT_LNS_LUONG_CHE_DO!$B$5:$CC$980,52,FALSE)</f>
        <v>11700000</v>
      </c>
      <c r="F369" s="41">
        <f>VLOOKUP(B369,RPT_LNS_LUONG_CHE_DO!$B$5:$CC$980,78,FALSE)</f>
        <v>0</v>
      </c>
      <c r="G369" s="25">
        <f>VLOOKUP(B369,RPT_PHU_CAP_TN!$B$5:$G$916,6,FALSE)</f>
        <v>0</v>
      </c>
      <c r="H369" s="25">
        <f>ROUND(MIN((E369+F369+G369)/100,DM_TI_LE!$F$29/10),0)</f>
        <v>115000</v>
      </c>
    </row>
    <row r="370" spans="1:8" ht="12.75">
      <c r="A370" s="36">
        <v>366</v>
      </c>
      <c r="B370" s="38">
        <f>GD_LCD_HS_LNS!B369</f>
        <v>10643</v>
      </c>
      <c r="C370" s="38" t="str">
        <f>GD_LCD_HS_LNS!C369</f>
        <v>Nguyễn Văn Thành</v>
      </c>
      <c r="D370" s="38" t="str">
        <f>GD_LCD_HS_LNS!D369</f>
        <v>KTV mặt đất</v>
      </c>
      <c r="E370" s="41">
        <f>VLOOKUP(B370,RPT_LNS_LUONG_CHE_DO!$B$5:$CC$980,52,FALSE)</f>
        <v>10395000.000000002</v>
      </c>
      <c r="F370" s="41">
        <f>VLOOKUP(B370,RPT_LNS_LUONG_CHE_DO!$B$5:$CC$980,78,FALSE)</f>
        <v>0</v>
      </c>
      <c r="G370" s="25">
        <f>VLOOKUP(B370,RPT_PHU_CAP_TN!$B$5:$G$916,6,FALSE)</f>
        <v>0</v>
      </c>
      <c r="H370" s="25">
        <f>ROUND(MIN((E370+F370+G370)/100,DM_TI_LE!$F$29/10),0)</f>
        <v>103950</v>
      </c>
    </row>
    <row r="371" spans="1:8" ht="12.75">
      <c r="A371" s="36">
        <v>367</v>
      </c>
      <c r="B371" s="38">
        <f>GD_LCD_HS_LNS!B370</f>
        <v>13049</v>
      </c>
      <c r="C371" s="38" t="str">
        <f>GD_LCD_HS_LNS!C370</f>
        <v>Nguyễn Đức Anh</v>
      </c>
      <c r="D371" s="38" t="str">
        <f>GD_LCD_HS_LNS!D370</f>
        <v>Nhân viên kỹ thuật</v>
      </c>
      <c r="E371" s="41">
        <f>VLOOKUP(B371,RPT_LNS_LUONG_CHE_DO!$B$5:$CC$980,52,FALSE)</f>
        <v>8325000</v>
      </c>
      <c r="F371" s="41">
        <f>VLOOKUP(B371,RPT_LNS_LUONG_CHE_DO!$B$5:$CC$980,78,FALSE)</f>
        <v>0</v>
      </c>
      <c r="G371" s="25">
        <f>VLOOKUP(B371,RPT_PHU_CAP_TN!$B$5:$G$916,6,FALSE)</f>
        <v>0</v>
      </c>
      <c r="H371" s="25">
        <f>ROUND(MIN((E371+F371+G371)/100,DM_TI_LE!$F$29/10),0)</f>
        <v>83250</v>
      </c>
    </row>
    <row r="372" spans="1:8" ht="12.75">
      <c r="A372" s="36">
        <v>368</v>
      </c>
      <c r="B372" s="38">
        <f>GD_LCD_HS_LNS!B371</f>
        <v>10595</v>
      </c>
      <c r="C372" s="38" t="str">
        <f>GD_LCD_HS_LNS!C371</f>
        <v>Lê Thị Mai</v>
      </c>
      <c r="D372" s="38" t="str">
        <f>GD_LCD_HS_LNS!D371</f>
        <v>Nhân viên kế toán</v>
      </c>
      <c r="E372" s="41">
        <f>VLOOKUP(B372,RPT_LNS_LUONG_CHE_DO!$B$5:$CC$980,52,FALSE)</f>
        <v>8550000</v>
      </c>
      <c r="F372" s="41">
        <f>VLOOKUP(B372,RPT_LNS_LUONG_CHE_DO!$B$5:$CC$980,78,FALSE)</f>
        <v>0</v>
      </c>
      <c r="G372" s="25">
        <f>VLOOKUP(B372,RPT_PHU_CAP_TN!$B$5:$G$916,6,FALSE)</f>
        <v>0</v>
      </c>
      <c r="H372" s="25">
        <f>ROUND(MIN((E372+F372+G372)/100,DM_TI_LE!$F$29/10),0)</f>
        <v>85500</v>
      </c>
    </row>
    <row r="373" spans="1:8" ht="12.75">
      <c r="A373" s="36">
        <v>369</v>
      </c>
      <c r="B373" s="38">
        <f>GD_LCD_HS_LNS!B372</f>
        <v>10793</v>
      </c>
      <c r="C373" s="38" t="str">
        <f>GD_LCD_HS_LNS!C372</f>
        <v>Lê Thị Thúy</v>
      </c>
      <c r="D373" s="38" t="str">
        <f>GD_LCD_HS_LNS!D372</f>
        <v>Nhân viên kế toán</v>
      </c>
      <c r="E373" s="41">
        <f>VLOOKUP(B373,RPT_LNS_LUONG_CHE_DO!$B$5:$CC$980,52,FALSE)</f>
        <v>11700000</v>
      </c>
      <c r="F373" s="41">
        <f>VLOOKUP(B373,RPT_LNS_LUONG_CHE_DO!$B$5:$CC$980,78,FALSE)</f>
        <v>0</v>
      </c>
      <c r="G373" s="25">
        <f>VLOOKUP(B373,RPT_PHU_CAP_TN!$B$5:$G$916,6,FALSE)</f>
        <v>0</v>
      </c>
      <c r="H373" s="25">
        <f>ROUND(MIN((E373+F373+G373)/100,DM_TI_LE!$F$29/10),0)</f>
        <v>115000</v>
      </c>
    </row>
    <row r="374" spans="1:8" ht="12.75">
      <c r="A374" s="36">
        <v>370</v>
      </c>
      <c r="B374" s="38">
        <f>GD_LCD_HS_LNS!B373</f>
        <v>12660</v>
      </c>
      <c r="C374" s="38" t="str">
        <f>GD_LCD_HS_LNS!C373</f>
        <v>Bùi Thị Thu</v>
      </c>
      <c r="D374" s="38" t="str">
        <f>GD_LCD_HS_LNS!D373</f>
        <v>Nhân viên kế toán</v>
      </c>
      <c r="E374" s="41">
        <f>VLOOKUP(B374,RPT_LNS_LUONG_CHE_DO!$B$5:$CC$980,52,FALSE)</f>
        <v>9405000</v>
      </c>
      <c r="F374" s="41">
        <f>VLOOKUP(B374,RPT_LNS_LUONG_CHE_DO!$B$5:$CC$980,78,FALSE)</f>
        <v>0</v>
      </c>
      <c r="G374" s="25">
        <f>VLOOKUP(B374,RPT_PHU_CAP_TN!$B$5:$G$916,6,FALSE)</f>
        <v>0</v>
      </c>
      <c r="H374" s="25">
        <f>ROUND(MIN((E374+F374+G374)/100,DM_TI_LE!$F$29/10),0)</f>
        <v>94050</v>
      </c>
    </row>
    <row r="375" spans="1:8" ht="12.75">
      <c r="A375" s="36">
        <v>371</v>
      </c>
      <c r="B375" s="38">
        <f>GD_LCD_HS_LNS!B374</f>
        <v>10794</v>
      </c>
      <c r="C375" s="38" t="str">
        <f>GD_LCD_HS_LNS!C374</f>
        <v>Nguyễn Thị Kim Huệ</v>
      </c>
      <c r="D375" s="38" t="str">
        <f>GD_LCD_HS_LNS!D374</f>
        <v>NV Thủ Quỹ</v>
      </c>
      <c r="E375" s="41">
        <f>VLOOKUP(B375,RPT_LNS_LUONG_CHE_DO!$B$5:$CC$980,52,FALSE)</f>
        <v>9585000</v>
      </c>
      <c r="F375" s="41">
        <f>VLOOKUP(B375,RPT_LNS_LUONG_CHE_DO!$B$5:$CC$980,78,FALSE)</f>
        <v>0</v>
      </c>
      <c r="G375" s="25">
        <f>VLOOKUP(B375,RPT_PHU_CAP_TN!$B$5:$G$916,6,FALSE)</f>
        <v>0</v>
      </c>
      <c r="H375" s="25">
        <f>ROUND(MIN((E375+F375+G375)/100,DM_TI_LE!$F$29/10),0)</f>
        <v>95850</v>
      </c>
    </row>
    <row r="376" spans="1:8" ht="12.75">
      <c r="A376" s="36">
        <v>372</v>
      </c>
      <c r="B376" s="38">
        <f>GD_LCD_HS_LNS!B375</f>
        <v>10788</v>
      </c>
      <c r="C376" s="38" t="str">
        <f>GD_LCD_HS_LNS!C375</f>
        <v>Phạm Thị Thu Hiền</v>
      </c>
      <c r="D376" s="38" t="str">
        <f>GD_LCD_HS_LNS!D375</f>
        <v>Chuyên viên TCKT</v>
      </c>
      <c r="E376" s="41">
        <f>VLOOKUP(B376,RPT_LNS_LUONG_CHE_DO!$B$5:$CC$980,52,FALSE)</f>
        <v>11348181.818181818</v>
      </c>
      <c r="F376" s="41">
        <f>VLOOKUP(B376,RPT_LNS_LUONG_CHE_DO!$B$5:$CC$980,78,FALSE)</f>
        <v>523153.84615384619</v>
      </c>
      <c r="G376" s="25">
        <f>VLOOKUP(B376,RPT_PHU_CAP_TN!$B$5:$G$916,6,FALSE)</f>
        <v>0</v>
      </c>
      <c r="H376" s="25">
        <f>ROUND(MIN((E376+F376+G376)/100,DM_TI_LE!$F$29/10),0)</f>
        <v>115000</v>
      </c>
    </row>
    <row r="377" spans="1:8" ht="12.75">
      <c r="A377" s="36">
        <v>373</v>
      </c>
      <c r="B377" s="38">
        <f>GD_LCD_HS_LNS!B376</f>
        <v>10789</v>
      </c>
      <c r="C377" s="38" t="str">
        <f>GD_LCD_HS_LNS!C376</f>
        <v>Hoàng Thị Trang Nhung</v>
      </c>
      <c r="D377" s="38" t="str">
        <f>GD_LCD_HS_LNS!D376</f>
        <v>Chuyên viên TCKT</v>
      </c>
      <c r="E377" s="41">
        <f>VLOOKUP(B377,RPT_LNS_LUONG_CHE_DO!$B$5:$CC$980,52,FALSE)</f>
        <v>1314000</v>
      </c>
      <c r="F377" s="41">
        <f>VLOOKUP(B377,RPT_LNS_LUONG_CHE_DO!$B$5:$CC$980,78,FALSE)</f>
        <v>0</v>
      </c>
      <c r="G377" s="25">
        <f>VLOOKUP(B377,RPT_PHU_CAP_TN!$B$5:$G$916,6,FALSE)</f>
        <v>0</v>
      </c>
      <c r="H377" s="25">
        <f>ROUND(MIN((E377+F377+G377)/100,DM_TI_LE!$F$29/10),0)</f>
        <v>13140</v>
      </c>
    </row>
    <row r="378" spans="1:8" ht="12.75">
      <c r="A378" s="36">
        <v>374</v>
      </c>
      <c r="B378" s="38">
        <f>GD_LCD_HS_LNS!B377</f>
        <v>10790</v>
      </c>
      <c r="C378" s="38" t="str">
        <f>GD_LCD_HS_LNS!C377</f>
        <v>Đào Thị Chín</v>
      </c>
      <c r="D378" s="38" t="str">
        <f>GD_LCD_HS_LNS!D377</f>
        <v>Chuyên viên TCKT</v>
      </c>
      <c r="E378" s="41">
        <f>VLOOKUP(B378,RPT_LNS_LUONG_CHE_DO!$B$5:$CC$980,52,FALSE)</f>
        <v>13140000</v>
      </c>
      <c r="F378" s="41">
        <f>VLOOKUP(B378,RPT_LNS_LUONG_CHE_DO!$B$5:$CC$980,78,FALSE)</f>
        <v>0</v>
      </c>
      <c r="G378" s="25">
        <f>VLOOKUP(B378,RPT_PHU_CAP_TN!$B$5:$G$916,6,FALSE)</f>
        <v>0</v>
      </c>
      <c r="H378" s="25">
        <f>ROUND(MIN((E378+F378+G378)/100,DM_TI_LE!$F$29/10),0)</f>
        <v>115000</v>
      </c>
    </row>
    <row r="379" spans="1:8" ht="12.75">
      <c r="A379" s="36">
        <v>375</v>
      </c>
      <c r="B379" s="38">
        <f>GD_LCD_HS_LNS!B378</f>
        <v>10791</v>
      </c>
      <c r="C379" s="38" t="str">
        <f>GD_LCD_HS_LNS!C378</f>
        <v>Trần Thu Trang</v>
      </c>
      <c r="D379" s="38" t="str">
        <f>GD_LCD_HS_LNS!D378</f>
        <v>Chuyên viên TCKT</v>
      </c>
      <c r="E379" s="41">
        <f>VLOOKUP(B379,RPT_LNS_LUONG_CHE_DO!$B$5:$CC$980,52,FALSE)</f>
        <v>11115000</v>
      </c>
      <c r="F379" s="41">
        <f>VLOOKUP(B379,RPT_LNS_LUONG_CHE_DO!$B$5:$CC$980,78,FALSE)</f>
        <v>0</v>
      </c>
      <c r="G379" s="25">
        <f>VLOOKUP(B379,RPT_PHU_CAP_TN!$B$5:$G$916,6,FALSE)</f>
        <v>0</v>
      </c>
      <c r="H379" s="25">
        <f>ROUND(MIN((E379+F379+G379)/100,DM_TI_LE!$F$29/10),0)</f>
        <v>111150</v>
      </c>
    </row>
    <row r="380" spans="1:8" ht="12.75">
      <c r="A380" s="36">
        <v>376</v>
      </c>
      <c r="B380" s="38">
        <f>GD_LCD_HS_LNS!B379</f>
        <v>11147</v>
      </c>
      <c r="C380" s="38" t="str">
        <f>GD_LCD_HS_LNS!C379</f>
        <v>Vũ Chí Kiên</v>
      </c>
      <c r="D380" s="38" t="str">
        <f>GD_LCD_HS_LNS!D379</f>
        <v>Chuyên viên TCKT</v>
      </c>
      <c r="E380" s="41">
        <f>VLOOKUP(B380,RPT_LNS_LUONG_CHE_DO!$B$5:$CC$980,52,FALSE)</f>
        <v>23355000</v>
      </c>
      <c r="F380" s="41">
        <f>VLOOKUP(B380,RPT_LNS_LUONG_CHE_DO!$B$5:$CC$980,78,FALSE)</f>
        <v>0</v>
      </c>
      <c r="G380" s="25">
        <f>VLOOKUP(B380,RPT_PHU_CAP_TN!$B$5:$G$916,6,FALSE)</f>
        <v>0</v>
      </c>
      <c r="H380" s="25">
        <f>ROUND(MIN((E380+F380+G380)/100,DM_TI_LE!$F$29/10),0)</f>
        <v>115000</v>
      </c>
    </row>
    <row r="381" spans="1:8" ht="12.75">
      <c r="A381" s="36">
        <v>377</v>
      </c>
      <c r="B381" s="38">
        <f>GD_LCD_HS_LNS!B380</f>
        <v>10563</v>
      </c>
      <c r="C381" s="38" t="str">
        <f>GD_LCD_HS_LNS!C380</f>
        <v>Lưu Xuân Cường</v>
      </c>
      <c r="D381" s="38" t="str">
        <f>GD_LCD_HS_LNS!D380</f>
        <v>Trưởng phòng</v>
      </c>
      <c r="E381" s="41">
        <f>VLOOKUP(B381,RPT_LNS_LUONG_CHE_DO!$B$5:$CC$980,52,FALSE)</f>
        <v>28485000</v>
      </c>
      <c r="F381" s="41">
        <f>VLOOKUP(B381,RPT_LNS_LUONG_CHE_DO!$B$5:$CC$980,78,FALSE)</f>
        <v>0</v>
      </c>
      <c r="G381" s="25">
        <f>VLOOKUP(B381,RPT_PHU_CAP_TN!$B$5:$G$916,6,FALSE)</f>
        <v>0</v>
      </c>
      <c r="H381" s="25">
        <f>ROUND(MIN((E381+F381+G381)/100,DM_TI_LE!$F$29/10),0)</f>
        <v>115000</v>
      </c>
    </row>
    <row r="382" spans="1:8" ht="12.75">
      <c r="A382" s="36">
        <v>378</v>
      </c>
      <c r="B382" s="38">
        <f>GD_LCD_HS_LNS!B381</f>
        <v>10556</v>
      </c>
      <c r="C382" s="38" t="str">
        <f>GD_LCD_HS_LNS!C381</f>
        <v>Nguyễn Thị Thuỳ Linh</v>
      </c>
      <c r="D382" s="38" t="str">
        <f>GD_LCD_HS_LNS!D381</f>
        <v>Phó Trưởng Phòng</v>
      </c>
      <c r="E382" s="41">
        <f>VLOOKUP(B382,RPT_LNS_LUONG_CHE_DO!$B$5:$CC$980,52,FALSE)</f>
        <v>18577840.90909091</v>
      </c>
      <c r="F382" s="41">
        <f>VLOOKUP(B382,RPT_LNS_LUONG_CHE_DO!$B$5:$CC$980,78,FALSE)</f>
        <v>0</v>
      </c>
      <c r="G382" s="25">
        <f>VLOOKUP(B382,RPT_PHU_CAP_TN!$B$5:$G$916,6,FALSE)</f>
        <v>0</v>
      </c>
      <c r="H382" s="25">
        <f>ROUND(MIN((E382+F382+G382)/100,DM_TI_LE!$F$29/10),0)</f>
        <v>115000</v>
      </c>
    </row>
    <row r="383" spans="1:8" ht="12.75">
      <c r="A383" s="36">
        <v>379</v>
      </c>
      <c r="B383" s="38">
        <f>GD_LCD_HS_LNS!B382</f>
        <v>10797</v>
      </c>
      <c r="C383" s="38" t="str">
        <f>GD_LCD_HS_LNS!C382</f>
        <v>Nguyễn Hữu Hạ</v>
      </c>
      <c r="D383" s="38" t="str">
        <f>GD_LCD_HS_LNS!D382</f>
        <v>CV Đảng Đoàn - Thi đua</v>
      </c>
      <c r="E383" s="41">
        <f>VLOOKUP(B383,RPT_LNS_LUONG_CHE_DO!$B$5:$CC$980,52,FALSE)</f>
        <v>12510000</v>
      </c>
      <c r="F383" s="41">
        <f>VLOOKUP(B383,RPT_LNS_LUONG_CHE_DO!$B$5:$CC$980,78,FALSE)</f>
        <v>0</v>
      </c>
      <c r="G383" s="25">
        <f>VLOOKUP(B383,RPT_PHU_CAP_TN!$B$5:$G$916,6,FALSE)</f>
        <v>0</v>
      </c>
      <c r="H383" s="25">
        <f>ROUND(MIN((E383+F383+G383)/100,DM_TI_LE!$F$29/10),0)</f>
        <v>115000</v>
      </c>
    </row>
    <row r="384" spans="1:8" ht="12.75">
      <c r="A384" s="36">
        <v>380</v>
      </c>
      <c r="B384" s="38">
        <f>GD_LCD_HS_LNS!B383</f>
        <v>10803</v>
      </c>
      <c r="C384" s="38" t="str">
        <f>GD_LCD_HS_LNS!C383</f>
        <v>Hà Duyên Lâm</v>
      </c>
      <c r="D384" s="38" t="str">
        <f>GD_LCD_HS_LNS!D383</f>
        <v>Lái xe CT</v>
      </c>
      <c r="E384" s="41">
        <f>VLOOKUP(B384,RPT_LNS_LUONG_CHE_DO!$B$5:$CC$980,52,FALSE)</f>
        <v>9900000</v>
      </c>
      <c r="F384" s="41">
        <f>VLOOKUP(B384,RPT_LNS_LUONG_CHE_DO!$B$5:$CC$980,78,FALSE)</f>
        <v>0</v>
      </c>
      <c r="G384" s="25">
        <f>VLOOKUP(B384,RPT_PHU_CAP_TN!$B$5:$G$916,6,FALSE)</f>
        <v>0</v>
      </c>
      <c r="H384" s="25">
        <f>ROUND(MIN((E384+F384+G384)/100,DM_TI_LE!$F$29/10),0)</f>
        <v>99000</v>
      </c>
    </row>
    <row r="385" spans="1:8" ht="12.75">
      <c r="A385" s="36">
        <v>381</v>
      </c>
      <c r="B385" s="38">
        <f>GD_LCD_HS_LNS!B384</f>
        <v>10800</v>
      </c>
      <c r="C385" s="38" t="str">
        <f>GD_LCD_HS_LNS!C384</f>
        <v>Hoàng Thùy Lan</v>
      </c>
      <c r="D385" s="38" t="str">
        <f>GD_LCD_HS_LNS!D384</f>
        <v>NV đào tạo huấn luyện</v>
      </c>
      <c r="E385" s="41">
        <f>VLOOKUP(B385,RPT_LNS_LUONG_CHE_DO!$B$5:$CC$980,52,FALSE)</f>
        <v>10064250</v>
      </c>
      <c r="F385" s="41">
        <f>VLOOKUP(B385,RPT_LNS_LUONG_CHE_DO!$B$5:$CC$980,78,FALSE)</f>
        <v>0</v>
      </c>
      <c r="G385" s="25">
        <f>VLOOKUP(B385,RPT_PHU_CAP_TN!$B$5:$G$916,6,FALSE)</f>
        <v>0</v>
      </c>
      <c r="H385" s="25">
        <f>ROUND(MIN((E385+F385+G385)/100,DM_TI_LE!$F$29/10),0)</f>
        <v>100643</v>
      </c>
    </row>
    <row r="386" spans="1:8" ht="12.75">
      <c r="A386" s="36">
        <v>382</v>
      </c>
      <c r="B386" s="38">
        <f>GD_LCD_HS_LNS!B385</f>
        <v>10801</v>
      </c>
      <c r="C386" s="38" t="str">
        <f>GD_LCD_HS_LNS!C385</f>
        <v>Diệu Linh</v>
      </c>
      <c r="D386" s="38" t="str">
        <f>GD_LCD_HS_LNS!D385</f>
        <v>NV đào tạo huấn luyện</v>
      </c>
      <c r="E386" s="41">
        <f>VLOOKUP(B386,RPT_LNS_LUONG_CHE_DO!$B$5:$CC$980,52,FALSE)</f>
        <v>11700000</v>
      </c>
      <c r="F386" s="41">
        <f>VLOOKUP(B386,RPT_LNS_LUONG_CHE_DO!$B$5:$CC$980,78,FALSE)</f>
        <v>0</v>
      </c>
      <c r="G386" s="25">
        <f>VLOOKUP(B386,RPT_PHU_CAP_TN!$B$5:$G$916,6,FALSE)</f>
        <v>0</v>
      </c>
      <c r="H386" s="25">
        <f>ROUND(MIN((E386+F386+G386)/100,DM_TI_LE!$F$29/10),0)</f>
        <v>115000</v>
      </c>
    </row>
    <row r="387" spans="1:8" ht="12.75">
      <c r="A387" s="36">
        <v>383</v>
      </c>
      <c r="B387" s="38">
        <f>GD_LCD_HS_LNS!B386</f>
        <v>10802</v>
      </c>
      <c r="C387" s="38" t="str">
        <f>GD_LCD_HS_LNS!C386</f>
        <v>Hà Phương Thảo</v>
      </c>
      <c r="D387" s="38" t="str">
        <f>GD_LCD_HS_LNS!D386</f>
        <v>NV hành chính</v>
      </c>
      <c r="E387" s="41">
        <f>VLOOKUP(B387,RPT_LNS_LUONG_CHE_DO!$B$5:$CC$980,52,FALSE)</f>
        <v>9900000</v>
      </c>
      <c r="F387" s="41">
        <f>VLOOKUP(B387,RPT_LNS_LUONG_CHE_DO!$B$5:$CC$980,78,FALSE)</f>
        <v>0</v>
      </c>
      <c r="G387" s="25">
        <f>VLOOKUP(B387,RPT_PHU_CAP_TN!$B$5:$G$916,6,FALSE)</f>
        <v>0</v>
      </c>
      <c r="H387" s="25">
        <f>ROUND(MIN((E387+F387+G387)/100,DM_TI_LE!$F$29/10),0)</f>
        <v>99000</v>
      </c>
    </row>
    <row r="388" spans="1:8" ht="12.75">
      <c r="A388" s="36">
        <v>384</v>
      </c>
      <c r="B388" s="38">
        <f>GD_LCD_HS_LNS!B387</f>
        <v>10805</v>
      </c>
      <c r="C388" s="38" t="str">
        <f>GD_LCD_HS_LNS!C387</f>
        <v>Trịnh Thị Thu Hằng</v>
      </c>
      <c r="D388" s="38" t="str">
        <f>GD_LCD_HS_LNS!D387</f>
        <v>NV Hành chính - VT</v>
      </c>
      <c r="E388" s="41">
        <f>VLOOKUP(B388,RPT_LNS_LUONG_CHE_DO!$B$5:$CC$980,52,FALSE)</f>
        <v>6259090.9090909092</v>
      </c>
      <c r="F388" s="41">
        <f>VLOOKUP(B388,RPT_LNS_LUONG_CHE_DO!$B$5:$CC$980,78,FALSE)</f>
        <v>614807.69230769237</v>
      </c>
      <c r="G388" s="25">
        <f>VLOOKUP(B388,RPT_PHU_CAP_TN!$B$5:$G$916,6,FALSE)</f>
        <v>0</v>
      </c>
      <c r="H388" s="25">
        <f>ROUND(MIN((E388+F388+G388)/100,DM_TI_LE!$F$29/10),0)</f>
        <v>68739</v>
      </c>
    </row>
    <row r="389" spans="1:8" ht="12.75">
      <c r="A389" s="36">
        <v>385</v>
      </c>
      <c r="B389" s="38">
        <f>GD_LCD_HS_LNS!B388</f>
        <v>10566</v>
      </c>
      <c r="C389" s="38" t="str">
        <f>GD_LCD_HS_LNS!C388</f>
        <v>Nguyễn Thị Ngọc</v>
      </c>
      <c r="D389" s="38" t="str">
        <f>GD_LCD_HS_LNS!D388</f>
        <v>NV Kế hoạch - Quản lý chất lượng</v>
      </c>
      <c r="E389" s="41">
        <f>VLOOKUP(B389,RPT_LNS_LUONG_CHE_DO!$B$5:$CC$980,52,FALSE)</f>
        <v>11700000</v>
      </c>
      <c r="F389" s="41">
        <f>VLOOKUP(B389,RPT_LNS_LUONG_CHE_DO!$B$5:$CC$980,78,FALSE)</f>
        <v>0</v>
      </c>
      <c r="G389" s="25">
        <f>VLOOKUP(B389,RPT_PHU_CAP_TN!$B$5:$G$916,6,FALSE)</f>
        <v>0</v>
      </c>
      <c r="H389" s="25">
        <f>ROUND(MIN((E389+F389+G389)/100,DM_TI_LE!$F$29/10),0)</f>
        <v>115000</v>
      </c>
    </row>
    <row r="390" spans="1:8" ht="12.75">
      <c r="A390" s="36">
        <v>386</v>
      </c>
      <c r="B390" s="38">
        <f>GD_LCD_HS_LNS!B389</f>
        <v>10804</v>
      </c>
      <c r="C390" s="38" t="str">
        <f>GD_LCD_HS_LNS!C389</f>
        <v>Vũ Thị Hoà</v>
      </c>
      <c r="D390" s="38" t="str">
        <f>GD_LCD_HS_LNS!D389</f>
        <v>NV Lao động tiền lương</v>
      </c>
      <c r="E390" s="41">
        <f>VLOOKUP(B390,RPT_LNS_LUONG_CHE_DO!$B$5:$CC$980,52,FALSE)</f>
        <v>12419999.999999998</v>
      </c>
      <c r="F390" s="41">
        <f>VLOOKUP(B390,RPT_LNS_LUONG_CHE_DO!$B$5:$CC$980,78,FALSE)</f>
        <v>0</v>
      </c>
      <c r="G390" s="25">
        <f>VLOOKUP(B390,RPT_PHU_CAP_TN!$B$5:$G$916,6,FALSE)</f>
        <v>0</v>
      </c>
      <c r="H390" s="25">
        <f>ROUND(MIN((E390+F390+G390)/100,DM_TI_LE!$F$29/10),0)</f>
        <v>115000</v>
      </c>
    </row>
    <row r="391" spans="1:8" ht="12.75">
      <c r="A391" s="36">
        <v>387</v>
      </c>
      <c r="B391" s="38">
        <f>GD_LCD_HS_LNS!B390</f>
        <v>11117</v>
      </c>
      <c r="C391" s="38" t="str">
        <f>GD_LCD_HS_LNS!C390</f>
        <v>Nguyễn Hương Giang</v>
      </c>
      <c r="D391" s="38" t="str">
        <f>GD_LCD_HS_LNS!D390</f>
        <v>NV PVHK</v>
      </c>
      <c r="E391" s="41">
        <f>VLOOKUP(B391,RPT_LNS_LUONG_CHE_DO!$B$5:$CC$980,52,FALSE)</f>
        <v>9900000</v>
      </c>
      <c r="F391" s="41">
        <f>VLOOKUP(B391,RPT_LNS_LUONG_CHE_DO!$B$5:$CC$980,78,FALSE)</f>
        <v>0</v>
      </c>
      <c r="G391" s="25">
        <f>VLOOKUP(B391,RPT_PHU_CAP_TN!$B$5:$G$916,6,FALSE)</f>
        <v>0</v>
      </c>
      <c r="H391" s="25">
        <f>ROUND(MIN((E391+F391+G391)/100,DM_TI_LE!$F$29/10),0)</f>
        <v>99000</v>
      </c>
    </row>
    <row r="392" spans="1:8" ht="12.75">
      <c r="A392" s="36">
        <v>388</v>
      </c>
      <c r="B392" s="38">
        <f>GD_LCD_HS_LNS!B391</f>
        <v>10735</v>
      </c>
      <c r="C392" s="38" t="str">
        <f>GD_LCD_HS_LNS!C391</f>
        <v>Nguyễn Thị Phương Lan</v>
      </c>
      <c r="D392" s="38" t="str">
        <f>GD_LCD_HS_LNS!D391</f>
        <v>NV Thống kê - Tổng hợp</v>
      </c>
      <c r="E392" s="41">
        <f>VLOOKUP(B392,RPT_LNS_LUONG_CHE_DO!$B$5:$CC$980,52,FALSE)</f>
        <v>9900000</v>
      </c>
      <c r="F392" s="41">
        <f>VLOOKUP(B392,RPT_LNS_LUONG_CHE_DO!$B$5:$CC$980,78,FALSE)</f>
        <v>0</v>
      </c>
      <c r="G392" s="25">
        <f>VLOOKUP(B392,RPT_PHU_CAP_TN!$B$5:$G$916,6,FALSE)</f>
        <v>0</v>
      </c>
      <c r="H392" s="25">
        <f>ROUND(MIN((E392+F392+G392)/100,DM_TI_LE!$F$29/10),0)</f>
        <v>99000</v>
      </c>
    </row>
    <row r="393" spans="1:8" ht="12.75">
      <c r="A393" s="36">
        <v>389</v>
      </c>
      <c r="B393" s="38">
        <f>GD_LCD_HS_LNS!B392</f>
        <v>10562</v>
      </c>
      <c r="C393" s="38" t="str">
        <f>GD_LCD_HS_LNS!C392</f>
        <v>Phạm Thị Thịnh</v>
      </c>
      <c r="D393" s="38" t="str">
        <f>GD_LCD_HS_LNS!D392</f>
        <v>NV Hành chính - VT</v>
      </c>
      <c r="E393" s="41">
        <f>VLOOKUP(B393,RPT_LNS_LUONG_CHE_DO!$B$5:$CC$980,52,FALSE)</f>
        <v>3497727.2727272729</v>
      </c>
      <c r="F393" s="41">
        <f>VLOOKUP(B393,RPT_LNS_LUONG_CHE_DO!$B$5:$CC$980,78,FALSE)</f>
        <v>1744000</v>
      </c>
      <c r="G393" s="25">
        <f>VLOOKUP(B393,RPT_PHU_CAP_TN!$B$5:$G$916,6,FALSE)</f>
        <v>0</v>
      </c>
      <c r="H393" s="25">
        <f>ROUND(MIN((E393+F393+G393)/100,DM_TI_LE!$F$29/10),0)</f>
        <v>52417</v>
      </c>
    </row>
    <row r="394" spans="1:8" ht="12.75">
      <c r="A394" s="36">
        <v>390</v>
      </c>
      <c r="B394" s="38">
        <f>GD_LCD_HS_LNS!B393</f>
        <v>10637</v>
      </c>
      <c r="C394" s="38" t="str">
        <f>GD_LCD_HS_LNS!C393</f>
        <v>Trần Đình Cát</v>
      </c>
      <c r="D394" s="38" t="str">
        <f>GD_LCD_HS_LNS!D393</f>
        <v>NV trông giữ hành lý</v>
      </c>
      <c r="E394" s="41">
        <f>VLOOKUP(B394,RPT_LNS_LUONG_CHE_DO!$B$5:$CC$980,52,FALSE)</f>
        <v>0</v>
      </c>
      <c r="F394" s="41">
        <f>VLOOKUP(B394,RPT_LNS_LUONG_CHE_DO!$B$5:$CC$980,78,FALSE)</f>
        <v>2976961.5384615385</v>
      </c>
      <c r="G394" s="25">
        <f>VLOOKUP(B394,RPT_PHU_CAP_TN!$B$5:$G$916,6,FALSE)</f>
        <v>0</v>
      </c>
      <c r="H394" s="25">
        <f>ROUND(MIN((E394+F394+G394)/100,DM_TI_LE!$F$29/10),0)</f>
        <v>29770</v>
      </c>
    </row>
    <row r="395" spans="1:8" ht="12.75">
      <c r="A395" s="36">
        <v>391</v>
      </c>
      <c r="B395" s="38">
        <f>GD_LCD_HS_LNS!B394</f>
        <v>10799</v>
      </c>
      <c r="C395" s="38" t="str">
        <f>GD_LCD_HS_LNS!C394</f>
        <v>Phương Lan</v>
      </c>
      <c r="D395" s="38" t="str">
        <f>GD_LCD_HS_LNS!D394</f>
        <v>Chuyên viên lao động tiền lương</v>
      </c>
      <c r="E395" s="41">
        <f>VLOOKUP(B395,RPT_LNS_LUONG_CHE_DO!$B$5:$CC$980,52,FALSE)</f>
        <v>13950000</v>
      </c>
      <c r="F395" s="41">
        <f>VLOOKUP(B395,RPT_LNS_LUONG_CHE_DO!$B$5:$CC$980,78,FALSE)</f>
        <v>0</v>
      </c>
      <c r="G395" s="25">
        <f>VLOOKUP(B395,RPT_PHU_CAP_TN!$B$5:$G$916,6,FALSE)</f>
        <v>0</v>
      </c>
      <c r="H395" s="25">
        <f>ROUND(MIN((E395+F395+G395)/100,DM_TI_LE!$F$29/10),0)</f>
        <v>115000</v>
      </c>
    </row>
    <row r="396" spans="1:8" ht="12.75">
      <c r="A396" s="36">
        <v>392</v>
      </c>
      <c r="B396" s="38">
        <f>GD_LCD_HS_LNS!B395</f>
        <v>11108</v>
      </c>
      <c r="C396" s="38" t="str">
        <f>GD_LCD_HS_LNS!C395</f>
        <v>Phạm Thùy Dung</v>
      </c>
      <c r="D396" s="38" t="str">
        <f>GD_LCD_HS_LNS!D395</f>
        <v>Nhân viên phục vụ hành khách</v>
      </c>
      <c r="E396" s="41">
        <f>VLOOKUP(B396,RPT_LNS_LUONG_CHE_DO!$B$5:$CC$980,52,FALSE)</f>
        <v>0</v>
      </c>
      <c r="F396" s="41">
        <f>VLOOKUP(B396,RPT_LNS_LUONG_CHE_DO!$B$5:$CC$980,78,FALSE)</f>
        <v>0</v>
      </c>
      <c r="G396" s="25">
        <f>VLOOKUP(B396,RPT_PHU_CAP_TN!$B$5:$G$916,6,FALSE)</f>
        <v>0</v>
      </c>
      <c r="H396" s="25">
        <f>ROUND(MIN((E396+F396+G396)/100,DM_TI_LE!$F$29/10),0)</f>
        <v>0</v>
      </c>
    </row>
    <row r="397" spans="1:8" ht="12.75">
      <c r="A397" s="36"/>
      <c r="B397" s="38">
        <f>GD_LCD_HS_LNS!B396</f>
        <v>10606</v>
      </c>
      <c r="C397" s="38" t="str">
        <f>GD_LCD_HS_LNS!C396</f>
        <v>Lê Thị Thao</v>
      </c>
      <c r="D397" s="38" t="str">
        <f>GD_LCD_HS_LNS!D396</f>
        <v>Nhân viên phục vụ hành khách</v>
      </c>
      <c r="E397" s="41">
        <f>VLOOKUP(B397,RPT_LNS_LUONG_CHE_DO!$B$5:$CC$980,52,FALSE)</f>
        <v>0</v>
      </c>
      <c r="F397" s="41">
        <f>VLOOKUP(B397,RPT_LNS_LUONG_CHE_DO!$B$5:$CC$980,78,FALSE)</f>
        <v>0</v>
      </c>
      <c r="G397" s="25">
        <f>VLOOKUP(B397,RPT_PHU_CAP_TN!$B$5:$G$916,6,FALSE)</f>
        <v>0</v>
      </c>
      <c r="H397" s="25">
        <f>ROUND(MIN((E397+F397+G397)/100,DM_TI_LE!$F$29/10),0)</f>
        <v>0</v>
      </c>
    </row>
    <row r="398" spans="1:8" ht="12.75">
      <c r="A398" s="36"/>
      <c r="B398" s="38">
        <f>GD_LCD_HS_LNS!B397</f>
        <v>13777</v>
      </c>
      <c r="C398" s="38" t="str">
        <f>GD_LCD_HS_LNS!C397</f>
        <v>Nguyễn Đức Huy</v>
      </c>
      <c r="D398" s="38" t="str">
        <f>GD_LCD_HS_LNS!D397</f>
        <v>Nhân viên cân bằng trọng tải nhóm 1</v>
      </c>
      <c r="E398" s="41">
        <f>VLOOKUP(B398,RPT_LNS_LUONG_CHE_DO!$B$5:$CC$980,52,FALSE)</f>
        <v>780000</v>
      </c>
      <c r="F398" s="41">
        <f>VLOOKUP(B398,RPT_LNS_LUONG_CHE_DO!$B$5:$CC$980,78,FALSE)</f>
        <v>0</v>
      </c>
      <c r="G398" s="4">
        <v>0</v>
      </c>
      <c r="H398" s="25">
        <f>ROUND(MIN((E398+F398+G398)/100,DM_TI_LE!$F$29/10),0)</f>
        <v>7800</v>
      </c>
    </row>
    <row r="399" spans="1:8" ht="12.75">
      <c r="A399" s="36"/>
      <c r="B399" s="38">
        <f>GD_LCD_HS_LNS!B398</f>
        <v>13783</v>
      </c>
      <c r="C399" s="38" t="str">
        <f>GD_LCD_HS_LNS!C398</f>
        <v>Trần Đăng Khoa</v>
      </c>
      <c r="D399" s="38" t="str">
        <f>GD_LCD_HS_LNS!D398</f>
        <v>Nhân viên cân bằng trọng tải nhóm 1</v>
      </c>
      <c r="E399" s="41">
        <f>VLOOKUP(B399,RPT_LNS_LUONG_CHE_DO!$B$5:$CC$980,52,FALSE)</f>
        <v>780000</v>
      </c>
      <c r="F399" s="41">
        <f>VLOOKUP(B399,RPT_LNS_LUONG_CHE_DO!$B$5:$CC$980,78,FALSE)</f>
        <v>0</v>
      </c>
      <c r="G399" s="4">
        <v>0</v>
      </c>
      <c r="H399" s="25">
        <f>ROUND(MIN((E399+F399+G399)/100,DM_TI_LE!$F$29/10),0)</f>
        <v>7800</v>
      </c>
    </row>
    <row r="400" spans="1:8" ht="12.75">
      <c r="A400" s="36"/>
      <c r="B400" s="38">
        <f>GD_LCD_HS_LNS!B399</f>
        <v>13785</v>
      </c>
      <c r="C400" s="38" t="str">
        <f>GD_LCD_HS_LNS!C399</f>
        <v>Nguyễn Thị Nam Phương</v>
      </c>
      <c r="D400" s="38" t="str">
        <f>GD_LCD_HS_LNS!D399</f>
        <v>Nhân viên cân bằng trọng tải nhóm 1</v>
      </c>
      <c r="E400" s="41">
        <f>VLOOKUP(B400,RPT_LNS_LUONG_CHE_DO!$B$5:$CC$980,52,FALSE)</f>
        <v>780000</v>
      </c>
      <c r="F400" s="41">
        <f>VLOOKUP(B400,RPT_LNS_LUONG_CHE_DO!$B$5:$CC$980,78,FALSE)</f>
        <v>0</v>
      </c>
      <c r="G400" s="4">
        <v>0</v>
      </c>
      <c r="H400" s="25">
        <f>ROUND(MIN((E400+F400+G400)/100,DM_TI_LE!$F$29/10),0)</f>
        <v>7800</v>
      </c>
    </row>
    <row r="401" spans="1:8" ht="12.75">
      <c r="A401" s="36"/>
      <c r="B401" s="38">
        <f>GD_LCD_HS_LNS!B400</f>
        <v>13786</v>
      </c>
      <c r="C401" s="38" t="str">
        <f>GD_LCD_HS_LNS!C400</f>
        <v>Đinh Đức Nam</v>
      </c>
      <c r="D401" s="38" t="str">
        <f>GD_LCD_HS_LNS!D400</f>
        <v>Nhân viên cân bằng trọng tải nhóm 1</v>
      </c>
      <c r="E401" s="41">
        <f>VLOOKUP(B401,RPT_LNS_LUONG_CHE_DO!$B$5:$CC$980,52,FALSE)</f>
        <v>780000</v>
      </c>
      <c r="F401" s="41">
        <f>VLOOKUP(B401,RPT_LNS_LUONG_CHE_DO!$B$5:$CC$980,78,FALSE)</f>
        <v>0</v>
      </c>
      <c r="G401" s="4">
        <v>0</v>
      </c>
      <c r="H401" s="25">
        <f>ROUND(MIN((E401+F401+G401)/100,DM_TI_LE!$F$29/10),0)</f>
        <v>7800</v>
      </c>
    </row>
    <row r="402" spans="1:8" ht="12.75">
      <c r="A402" s="36"/>
      <c r="B402" s="38">
        <f>GD_LCD_HS_LNS!B401</f>
        <v>13787</v>
      </c>
      <c r="C402" s="38" t="str">
        <f>GD_LCD_HS_LNS!C401</f>
        <v>Nguyễn Thái Sơn</v>
      </c>
      <c r="D402" s="38" t="str">
        <f>GD_LCD_HS_LNS!D401</f>
        <v>Nhân viên cân bằng trọng tải nhóm 1</v>
      </c>
      <c r="E402" s="41">
        <f>VLOOKUP(B402,RPT_LNS_LUONG_CHE_DO!$B$5:$CC$980,52,FALSE)</f>
        <v>780000</v>
      </c>
      <c r="F402" s="41">
        <f>VLOOKUP(B402,RPT_LNS_LUONG_CHE_DO!$B$5:$CC$980,78,FALSE)</f>
        <v>0</v>
      </c>
      <c r="G402" s="4">
        <v>0</v>
      </c>
      <c r="H402" s="25">
        <f>ROUND(MIN((E402+F402+G402)/100,DM_TI_LE!$F$29/10),0)</f>
        <v>7800</v>
      </c>
    </row>
    <row r="403" spans="1:8" ht="12.75">
      <c r="A403" s="36"/>
      <c r="B403" s="38">
        <f>GD_LCD_HS_LNS!B402</f>
        <v>13788</v>
      </c>
      <c r="C403" s="38" t="str">
        <f>GD_LCD_HS_LNS!C402</f>
        <v>Nguyễn Thành Luân</v>
      </c>
      <c r="D403" s="38" t="str">
        <f>GD_LCD_HS_LNS!D402</f>
        <v>Nhân viên cân bằng trọng tải nhóm 1</v>
      </c>
      <c r="E403" s="41">
        <f>VLOOKUP(B403,RPT_LNS_LUONG_CHE_DO!$B$5:$CC$980,52,FALSE)</f>
        <v>780000</v>
      </c>
      <c r="F403" s="41">
        <f>VLOOKUP(B403,RPT_LNS_LUONG_CHE_DO!$B$5:$CC$980,78,FALSE)</f>
        <v>0</v>
      </c>
      <c r="G403" s="4">
        <v>0</v>
      </c>
      <c r="H403" s="25">
        <f>ROUND(MIN((E403+F403+G403)/100,DM_TI_LE!$F$29/10),0)</f>
        <v>7800</v>
      </c>
    </row>
    <row r="404" spans="1:8" ht="12.75">
      <c r="A404" s="36">
        <v>393</v>
      </c>
      <c r="B404" s="38">
        <f>GD_LCD_HS_LNS!B403</f>
        <v>13789</v>
      </c>
      <c r="C404" s="38" t="str">
        <f>GD_LCD_HS_LNS!C403</f>
        <v>Nguyễn Mạnh Cường</v>
      </c>
      <c r="D404" s="38" t="str">
        <f>GD_LCD_HS_LNS!D403</f>
        <v>Nhân viên cân bằng trọng tải nhóm 1</v>
      </c>
      <c r="E404" s="41">
        <f>VLOOKUP(B404,RPT_LNS_LUONG_CHE_DO!$B$5:$CC$980,52,FALSE)</f>
        <v>780000</v>
      </c>
      <c r="F404" s="41">
        <f>VLOOKUP(B404,RPT_LNS_LUONG_CHE_DO!$B$5:$CC$980,78,FALSE)</f>
        <v>0</v>
      </c>
      <c r="G404" s="4">
        <v>0</v>
      </c>
      <c r="H404" s="25">
        <f>ROUND(MIN((E404+F404+G404)/100,DM_TI_LE!$F$29/10),0)</f>
        <v>7800</v>
      </c>
    </row>
    <row r="405" spans="1:8" ht="12.75">
      <c r="A405" s="36">
        <v>394</v>
      </c>
      <c r="B405" s="38">
        <f>GD_LCD_HS_LNS!B404</f>
        <v>13790</v>
      </c>
      <c r="C405" s="38" t="str">
        <f>GD_LCD_HS_LNS!C404</f>
        <v>Trần Đức Hạnh</v>
      </c>
      <c r="D405" s="38" t="str">
        <f>GD_LCD_HS_LNS!D404</f>
        <v>Nhân viên cân bằng trọng tải nhóm 1</v>
      </c>
      <c r="E405" s="41">
        <f>VLOOKUP(B405,RPT_LNS_LUONG_CHE_DO!$B$5:$CC$980,52,FALSE)</f>
        <v>780000</v>
      </c>
      <c r="F405" s="4">
        <v>0</v>
      </c>
      <c r="G405" s="4">
        <v>0</v>
      </c>
      <c r="H405" s="25">
        <f>ROUND(MIN((E405+F405+G405)/100,DM_TI_LE!$F$29/10),0)</f>
        <v>7800</v>
      </c>
    </row>
    <row r="406" spans="1:8" ht="12.75">
      <c r="A406" s="36">
        <v>395</v>
      </c>
      <c r="B406" s="38">
        <f>GD_LCD_HS_LNS!B405</f>
        <v>13791</v>
      </c>
      <c r="C406" s="38" t="str">
        <f>GD_LCD_HS_LNS!C405</f>
        <v>Nguyễn Danh Huy</v>
      </c>
      <c r="D406" s="38" t="str">
        <f>GD_LCD_HS_LNS!D405</f>
        <v>Nhân viên cân bằng trọng tải nhóm 1</v>
      </c>
      <c r="E406" s="41">
        <f>VLOOKUP(B406,RPT_LNS_LUONG_CHE_DO!$B$5:$CC$980,52,FALSE)</f>
        <v>780000</v>
      </c>
      <c r="F406" s="4">
        <v>0</v>
      </c>
      <c r="G406" s="4">
        <v>0</v>
      </c>
      <c r="H406" s="25">
        <f>ROUND(MIN((E406+F406+G406)/100,DM_TI_LE!$F$29/10),0)</f>
        <v>7800</v>
      </c>
    </row>
    <row r="407" spans="1:8" ht="12.75">
      <c r="A407" s="36">
        <v>396</v>
      </c>
      <c r="B407" s="38">
        <f>GD_LCD_HS_LNS!B406</f>
        <v>13792</v>
      </c>
      <c r="C407" s="38" t="str">
        <f>GD_LCD_HS_LNS!C406</f>
        <v>Lê Xuân Điệp</v>
      </c>
      <c r="D407" s="38" t="str">
        <f>GD_LCD_HS_LNS!D406</f>
        <v>Nhân viên cân bằng trọng tải nhóm 1</v>
      </c>
      <c r="E407" s="41">
        <f>VLOOKUP(B407,RPT_LNS_LUONG_CHE_DO!$B$5:$CC$980,52,FALSE)</f>
        <v>780000</v>
      </c>
      <c r="F407" s="4">
        <v>0</v>
      </c>
      <c r="G407" s="4">
        <v>0</v>
      </c>
      <c r="H407" s="25">
        <f>ROUND(MIN((E407+F407+G407)/100,DM_TI_LE!$F$29/10),0)</f>
        <v>7800</v>
      </c>
    </row>
    <row r="408" spans="1:8" ht="12.75">
      <c r="A408" s="36">
        <v>397</v>
      </c>
      <c r="B408" s="38">
        <f>GD_LCD_HS_LNS!B407</f>
        <v>13793</v>
      </c>
      <c r="C408" s="38" t="str">
        <f>GD_LCD_HS_LNS!C407</f>
        <v>Trần Hoàng Kiên</v>
      </c>
      <c r="D408" s="38" t="str">
        <f>GD_LCD_HS_LNS!D407</f>
        <v>Nhân viên cân bằng trọng tải nhóm 1</v>
      </c>
      <c r="E408" s="41">
        <f>VLOOKUP(B408,RPT_LNS_LUONG_CHE_DO!$B$5:$CC$980,52,FALSE)</f>
        <v>780000</v>
      </c>
      <c r="F408" s="4">
        <v>0</v>
      </c>
      <c r="G408" s="4">
        <v>0</v>
      </c>
      <c r="H408" s="25">
        <f>ROUND(MIN((E408+F408+G408)/100,DM_TI_LE!$F$29/10),0)</f>
        <v>7800</v>
      </c>
    </row>
    <row r="409" spans="1:8" ht="12.75">
      <c r="A409" s="36">
        <v>398</v>
      </c>
      <c r="B409" s="38">
        <f>GD_LCD_HS_LNS!B408</f>
        <v>13794</v>
      </c>
      <c r="C409" s="38" t="str">
        <f>GD_LCD_HS_LNS!C408</f>
        <v>Đặng Lê Minh</v>
      </c>
      <c r="D409" s="38" t="str">
        <f>GD_LCD_HS_LNS!D408</f>
        <v>Nhân viên cân bằng trọng tải nhóm 1</v>
      </c>
      <c r="E409" s="41">
        <f>VLOOKUP(B409,RPT_LNS_LUONG_CHE_DO!$B$5:$CC$980,52,FALSE)</f>
        <v>780000</v>
      </c>
      <c r="F409" s="4">
        <v>0</v>
      </c>
      <c r="G409" s="4">
        <v>0</v>
      </c>
      <c r="H409" s="25">
        <f>ROUND(MIN((E409+F409+G409)/100,DM_TI_LE!$F$29/10),0)</f>
        <v>7800</v>
      </c>
    </row>
    <row r="410" spans="1:8" ht="12.75">
      <c r="A410" s="36">
        <v>399</v>
      </c>
      <c r="B410" s="38">
        <f>GD_LCD_HS_LNS!B409</f>
        <v>13753</v>
      </c>
      <c r="C410" s="38" t="str">
        <f>GD_LCD_HS_LNS!C409</f>
        <v>Phan Thanh Hà</v>
      </c>
      <c r="D410" s="38" t="str">
        <f>GD_LCD_HS_LNS!D409</f>
        <v>Nhân viên phục vụ hành khách</v>
      </c>
      <c r="E410" s="41">
        <f>VLOOKUP(B410,RPT_LNS_LUONG_CHE_DO!$B$5:$CC$980,52,FALSE)</f>
        <v>780000</v>
      </c>
      <c r="F410" s="4">
        <v>0</v>
      </c>
      <c r="G410" s="4">
        <v>0</v>
      </c>
      <c r="H410" s="25">
        <f>ROUND(MIN((E410+F410+G410)/100,DM_TI_LE!$F$29/10),0)</f>
        <v>7800</v>
      </c>
    </row>
    <row r="411" spans="1:8" ht="12.75">
      <c r="A411" s="36">
        <v>400</v>
      </c>
      <c r="B411" s="38">
        <f>GD_LCD_HS_LNS!B410</f>
        <v>13758</v>
      </c>
      <c r="C411" s="38" t="str">
        <f>GD_LCD_HS_LNS!C410</f>
        <v>Trần Vân Anh</v>
      </c>
      <c r="D411" s="38" t="str">
        <f>GD_LCD_HS_LNS!D410</f>
        <v>Nhân viên phục vụ hành khách</v>
      </c>
      <c r="E411" s="41">
        <f>VLOOKUP(B411,RPT_LNS_LUONG_CHE_DO!$B$5:$CC$980,52,FALSE)</f>
        <v>780000</v>
      </c>
      <c r="F411" s="4">
        <v>0</v>
      </c>
      <c r="G411" s="4">
        <v>0</v>
      </c>
      <c r="H411" s="25">
        <f>ROUND(MIN((E411+F411+G411)/100,DM_TI_LE!$F$29/10),0)</f>
        <v>7800</v>
      </c>
    </row>
    <row r="412" spans="1:8" ht="12.75">
      <c r="A412" s="36">
        <v>401</v>
      </c>
      <c r="B412" s="38">
        <f>GD_LCD_HS_LNS!B411</f>
        <v>13759</v>
      </c>
      <c r="C412" s="38" t="str">
        <f>GD_LCD_HS_LNS!C411</f>
        <v>Nguyễn Thị Thanh Loan</v>
      </c>
      <c r="D412" s="38" t="str">
        <f>GD_LCD_HS_LNS!D411</f>
        <v>Nhân viên phục vụ hành khách</v>
      </c>
      <c r="E412" s="41">
        <f>VLOOKUP(B412,RPT_LNS_LUONG_CHE_DO!$B$5:$CC$980,52,FALSE)</f>
        <v>780000</v>
      </c>
      <c r="F412" s="4">
        <v>0</v>
      </c>
      <c r="G412" s="4">
        <v>0</v>
      </c>
      <c r="H412" s="25">
        <f>ROUND(MIN((E412+F412+G412)/100,DM_TI_LE!$F$29/10),0)</f>
        <v>7800</v>
      </c>
    </row>
    <row r="413" spans="1:8" ht="12.75">
      <c r="A413" s="36">
        <v>402</v>
      </c>
      <c r="B413" s="38">
        <f>GD_LCD_HS_LNS!B412</f>
        <v>13760</v>
      </c>
      <c r="C413" s="38" t="str">
        <f>GD_LCD_HS_LNS!C412</f>
        <v>Trần Thùy Trang</v>
      </c>
      <c r="D413" s="38" t="str">
        <f>GD_LCD_HS_LNS!D412</f>
        <v>Nhân viên phục vụ hành khách</v>
      </c>
      <c r="E413" s="41">
        <f>VLOOKUP(B413,RPT_LNS_LUONG_CHE_DO!$B$5:$CC$980,52,FALSE)</f>
        <v>780000</v>
      </c>
      <c r="F413" s="4">
        <v>0</v>
      </c>
      <c r="G413" s="4">
        <v>0</v>
      </c>
      <c r="H413" s="25">
        <f>ROUND(MIN((E413+F413+G413)/100,DM_TI_LE!$F$29/10),0)</f>
        <v>7800</v>
      </c>
    </row>
    <row r="414" spans="1:8" ht="12.75">
      <c r="A414" s="36">
        <v>403</v>
      </c>
      <c r="B414" s="38">
        <f>GD_LCD_HS_LNS!B413</f>
        <v>13762</v>
      </c>
      <c r="C414" s="38" t="str">
        <f>GD_LCD_HS_LNS!C413</f>
        <v>Bùi Thị Út</v>
      </c>
      <c r="D414" s="38" t="str">
        <f>GD_LCD_HS_LNS!D413</f>
        <v>Nhân viên phục vụ hành khách</v>
      </c>
      <c r="E414" s="41">
        <f>VLOOKUP(B414,RPT_LNS_LUONG_CHE_DO!$B$5:$CC$980,52,FALSE)</f>
        <v>780000</v>
      </c>
      <c r="F414" s="4">
        <v>0</v>
      </c>
      <c r="G414" s="4">
        <v>0</v>
      </c>
      <c r="H414" s="25">
        <f>ROUND(MIN((E414+F414+G414)/100,DM_TI_LE!$F$29/10),0)</f>
        <v>7800</v>
      </c>
    </row>
    <row r="415" spans="1:8" ht="12.75">
      <c r="A415" s="36">
        <v>404</v>
      </c>
      <c r="B415" s="38">
        <f>GD_LCD_HS_LNS!B414</f>
        <v>13763</v>
      </c>
      <c r="C415" s="38" t="str">
        <f>GD_LCD_HS_LNS!C414</f>
        <v>Lê Mai Anh</v>
      </c>
      <c r="D415" s="38" t="str">
        <f>GD_LCD_HS_LNS!D414</f>
        <v>Nhân viên phục vụ hành khách</v>
      </c>
      <c r="E415" s="41">
        <f>VLOOKUP(B415,RPT_LNS_LUONG_CHE_DO!$B$5:$CC$980,52,FALSE)</f>
        <v>780000</v>
      </c>
      <c r="F415" s="4">
        <v>0</v>
      </c>
      <c r="G415" s="4">
        <v>0</v>
      </c>
      <c r="H415" s="25">
        <f>ROUND(MIN((E415+F415+G415)/100,DM_TI_LE!$F$29/10),0)</f>
        <v>7800</v>
      </c>
    </row>
    <row r="416" spans="1:8" ht="12.75">
      <c r="A416" s="36">
        <v>405</v>
      </c>
      <c r="B416" s="38">
        <f>GD_LCD_HS_LNS!B415</f>
        <v>13764</v>
      </c>
      <c r="C416" s="38" t="str">
        <f>GD_LCD_HS_LNS!C415</f>
        <v>Đỗ Thị Ngọc Hà</v>
      </c>
      <c r="D416" s="38" t="str">
        <f>GD_LCD_HS_LNS!D415</f>
        <v>Nhân viên phục vụ hành khách</v>
      </c>
      <c r="E416" s="41">
        <f>VLOOKUP(B416,RPT_LNS_LUONG_CHE_DO!$B$5:$CC$980,52,FALSE)</f>
        <v>780000</v>
      </c>
      <c r="F416" s="4">
        <v>0</v>
      </c>
      <c r="G416" s="4">
        <v>0</v>
      </c>
      <c r="H416" s="25">
        <f>ROUND(MIN((E416+F416+G416)/100,DM_TI_LE!$F$29/10),0)</f>
        <v>7800</v>
      </c>
    </row>
    <row r="417" spans="1:8" ht="12.75">
      <c r="A417" s="36">
        <v>406</v>
      </c>
      <c r="B417" s="38">
        <f>GD_LCD_HS_LNS!B416</f>
        <v>13765</v>
      </c>
      <c r="C417" s="38" t="str">
        <f>GD_LCD_HS_LNS!C416</f>
        <v>Phạm Tú Châu</v>
      </c>
      <c r="D417" s="38" t="str">
        <f>GD_LCD_HS_LNS!D416</f>
        <v>Nhân viên phục vụ hành khách</v>
      </c>
      <c r="E417" s="41">
        <f>VLOOKUP(B417,RPT_LNS_LUONG_CHE_DO!$B$5:$CC$980,52,FALSE)</f>
        <v>780000</v>
      </c>
      <c r="F417" s="4">
        <v>0</v>
      </c>
      <c r="G417" s="4">
        <v>0</v>
      </c>
      <c r="H417" s="25">
        <f>ROUND(MIN((E417+F417+G417)/100,DM_TI_LE!$F$29/10),0)</f>
        <v>7800</v>
      </c>
    </row>
    <row r="418" spans="1:8" ht="12.75">
      <c r="A418" s="36">
        <v>407</v>
      </c>
      <c r="B418" s="38">
        <f>GD_LCD_HS_LNS!B417</f>
        <v>13766</v>
      </c>
      <c r="C418" s="38" t="str">
        <f>GD_LCD_HS_LNS!C417</f>
        <v>Nguyễn Thị Phương Dung</v>
      </c>
      <c r="D418" s="38" t="str">
        <f>GD_LCD_HS_LNS!D417</f>
        <v>Nhân viên phục vụ hành khách</v>
      </c>
      <c r="E418" s="41">
        <f>VLOOKUP(B418,RPT_LNS_LUONG_CHE_DO!$B$5:$CC$980,52,FALSE)</f>
        <v>780000</v>
      </c>
      <c r="F418" s="4">
        <v>0</v>
      </c>
      <c r="G418" s="4">
        <v>0</v>
      </c>
      <c r="H418" s="25">
        <f>ROUND(MIN((E418+F418+G418)/100,DM_TI_LE!$F$29/10),0)</f>
        <v>7800</v>
      </c>
    </row>
    <row r="419" spans="1:8" ht="12.75">
      <c r="A419" s="36">
        <v>408</v>
      </c>
      <c r="B419" s="38">
        <f>GD_LCD_HS_LNS!B418</f>
        <v>13767</v>
      </c>
      <c r="C419" s="38" t="str">
        <f>GD_LCD_HS_LNS!C418</f>
        <v>Trần Thị Phương Anh</v>
      </c>
      <c r="D419" s="38" t="str">
        <f>GD_LCD_HS_LNS!D418</f>
        <v>Nhân viên phục vụ hành khách</v>
      </c>
      <c r="E419" s="41">
        <f>VLOOKUP(B419,RPT_LNS_LUONG_CHE_DO!$B$5:$CC$980,52,FALSE)</f>
        <v>780000</v>
      </c>
      <c r="F419" s="4">
        <v>0</v>
      </c>
      <c r="G419" s="4">
        <v>0</v>
      </c>
      <c r="H419" s="25">
        <f>ROUND(MIN((E419+F419+G419)/100,DM_TI_LE!$F$29/10),0)</f>
        <v>7800</v>
      </c>
    </row>
    <row r="420" spans="1:8" ht="12.75">
      <c r="A420" s="36">
        <v>409</v>
      </c>
      <c r="B420" s="38">
        <f>GD_LCD_HS_LNS!B419</f>
        <v>13769</v>
      </c>
      <c r="C420" s="38" t="str">
        <f>GD_LCD_HS_LNS!C419</f>
        <v>Nguyễn Thị Hồng Thu</v>
      </c>
      <c r="D420" s="38" t="str">
        <f>GD_LCD_HS_LNS!D419</f>
        <v>Nhân viên phục vụ hành khách</v>
      </c>
      <c r="E420" s="41">
        <f>VLOOKUP(B420,RPT_LNS_LUONG_CHE_DO!$B$5:$CC$980,52,FALSE)</f>
        <v>780000</v>
      </c>
      <c r="F420" s="4">
        <v>0</v>
      </c>
      <c r="G420" s="4">
        <v>0</v>
      </c>
      <c r="H420" s="25">
        <f>ROUND(MIN((E420+F420+G420)/100,DM_TI_LE!$F$29/10),0)</f>
        <v>7800</v>
      </c>
    </row>
    <row r="421" spans="1:8" ht="12.75">
      <c r="A421" s="36">
        <v>410</v>
      </c>
      <c r="B421" s="38">
        <f>GD_LCD_HS_LNS!B420</f>
        <v>13770</v>
      </c>
      <c r="C421" s="38" t="str">
        <f>GD_LCD_HS_LNS!C420</f>
        <v>Nguyễn Thị Thanh Phương</v>
      </c>
      <c r="D421" s="38" t="str">
        <f>GD_LCD_HS_LNS!D420</f>
        <v>Nhân viên phục vụ hành khách</v>
      </c>
      <c r="E421" s="41">
        <f>VLOOKUP(B421,RPT_LNS_LUONG_CHE_DO!$B$5:$CC$980,52,FALSE)</f>
        <v>750000</v>
      </c>
      <c r="F421" s="4">
        <v>0</v>
      </c>
      <c r="G421" s="4">
        <v>0</v>
      </c>
      <c r="H421" s="25">
        <f>ROUND(MIN((E421+F421+G421)/100,DM_TI_LE!$F$29/10),0)</f>
        <v>7500</v>
      </c>
    </row>
    <row r="422" spans="1:8" ht="12.75">
      <c r="A422" s="36">
        <v>411</v>
      </c>
      <c r="B422" s="38">
        <f>GD_LCD_HS_LNS!B421</f>
        <v>13771</v>
      </c>
      <c r="C422" s="38" t="str">
        <f>GD_LCD_HS_LNS!C421</f>
        <v>Nguyễn Thị Thoa</v>
      </c>
      <c r="D422" s="38" t="str">
        <f>GD_LCD_HS_LNS!D421</f>
        <v>Nhân viên phục vụ hành khách</v>
      </c>
      <c r="E422" s="41">
        <f>VLOOKUP(B422,RPT_LNS_LUONG_CHE_DO!$B$5:$CC$980,52,FALSE)</f>
        <v>780000</v>
      </c>
      <c r="F422" s="4">
        <v>0</v>
      </c>
      <c r="G422" s="4">
        <v>0</v>
      </c>
      <c r="H422" s="25">
        <f>ROUND(MIN((E422+F422+G422)/100,DM_TI_LE!$F$29/10),0)</f>
        <v>7800</v>
      </c>
    </row>
    <row r="423" spans="1:8" ht="12.75">
      <c r="A423" s="36">
        <v>412</v>
      </c>
      <c r="B423" s="38">
        <f>GD_LCD_HS_LNS!B422</f>
        <v>13772</v>
      </c>
      <c r="C423" s="38" t="str">
        <f>GD_LCD_HS_LNS!C422</f>
        <v>Nguyễn Thị Thu Thủy</v>
      </c>
      <c r="D423" s="38" t="str">
        <f>GD_LCD_HS_LNS!D422</f>
        <v>Nhân viên phục vụ hành khách</v>
      </c>
      <c r="E423" s="41">
        <f>VLOOKUP(B423,RPT_LNS_LUONG_CHE_DO!$B$5:$CC$980,52,FALSE)</f>
        <v>780000</v>
      </c>
      <c r="F423" s="4">
        <v>0</v>
      </c>
      <c r="G423" s="4">
        <v>0</v>
      </c>
      <c r="H423" s="25">
        <f>ROUND(MIN((E423+F423+G423)/100,DM_TI_LE!$F$29/10),0)</f>
        <v>7800</v>
      </c>
    </row>
    <row r="424" spans="1:8" ht="12.75">
      <c r="A424" s="36">
        <v>413</v>
      </c>
      <c r="B424" s="38">
        <f>GD_LCD_HS_LNS!B423</f>
        <v>13773</v>
      </c>
      <c r="C424" s="38" t="str">
        <f>GD_LCD_HS_LNS!C423</f>
        <v>Nguyễn Thị Trang</v>
      </c>
      <c r="D424" s="38" t="str">
        <f>GD_LCD_HS_LNS!D423</f>
        <v>Nhân viên phục vụ hành khách</v>
      </c>
      <c r="E424" s="41">
        <f>VLOOKUP(B424,RPT_LNS_LUONG_CHE_DO!$B$5:$CC$980,52,FALSE)</f>
        <v>780000</v>
      </c>
      <c r="F424" s="4">
        <v>0</v>
      </c>
      <c r="G424" s="4">
        <v>0</v>
      </c>
      <c r="H424" s="25">
        <f>ROUND(MIN((E424+F424+G424)/100,DM_TI_LE!$F$29/10),0)</f>
        <v>7800</v>
      </c>
    </row>
    <row r="425" spans="1:8" ht="12.75">
      <c r="A425" s="36">
        <v>414</v>
      </c>
      <c r="B425" s="38">
        <f>GD_LCD_HS_LNS!B424</f>
        <v>13774</v>
      </c>
      <c r="C425" s="38" t="str">
        <f>GD_LCD_HS_LNS!C424</f>
        <v>Hoàng Thị Kiều Trang</v>
      </c>
      <c r="D425" s="38" t="str">
        <f>GD_LCD_HS_LNS!D424</f>
        <v>Nhân viên phục vụ hành khách</v>
      </c>
      <c r="E425" s="41">
        <f>VLOOKUP(B425,RPT_LNS_LUONG_CHE_DO!$B$5:$CC$980,52,FALSE)</f>
        <v>780000</v>
      </c>
      <c r="F425" s="4">
        <v>0</v>
      </c>
      <c r="G425" s="4">
        <v>0</v>
      </c>
      <c r="H425" s="25">
        <f>ROUND(MIN((E425+F425+G425)/100,DM_TI_LE!$F$29/10),0)</f>
        <v>7800</v>
      </c>
    </row>
    <row r="426" spans="1:8" ht="12.75">
      <c r="A426" s="36">
        <v>415</v>
      </c>
      <c r="B426" s="38">
        <f>GD_LCD_HS_LNS!B425</f>
        <v>13775</v>
      </c>
      <c r="C426" s="38" t="str">
        <f>GD_LCD_HS_LNS!C425</f>
        <v>Ngô Thị Thơm</v>
      </c>
      <c r="D426" s="38" t="str">
        <f>GD_LCD_HS_LNS!D425</f>
        <v>Nhân viên phục vụ hành khách</v>
      </c>
      <c r="E426" s="41">
        <f>VLOOKUP(B426,RPT_LNS_LUONG_CHE_DO!$B$5:$CC$980,52,FALSE)</f>
        <v>780000</v>
      </c>
      <c r="F426" s="4">
        <v>0</v>
      </c>
      <c r="G426" s="4">
        <v>0</v>
      </c>
      <c r="H426" s="25">
        <f>ROUND(MIN((E426+F426+G426)/100,DM_TI_LE!$F$29/10),0)</f>
        <v>7800</v>
      </c>
    </row>
    <row r="427" spans="1:8" ht="12.75">
      <c r="A427" s="36">
        <v>416</v>
      </c>
      <c r="B427" s="38">
        <f>GD_LCD_HS_LNS!B426</f>
        <v>13776</v>
      </c>
      <c r="C427" s="38" t="str">
        <f>GD_LCD_HS_LNS!C426</f>
        <v>Đặng Thị Thùy Dương</v>
      </c>
      <c r="D427" s="38" t="str">
        <f>GD_LCD_HS_LNS!D426</f>
        <v>Nhân viên phục vụ hành khách</v>
      </c>
      <c r="E427" s="41">
        <f>VLOOKUP(B427,RPT_LNS_LUONG_CHE_DO!$B$5:$CC$980,52,FALSE)</f>
        <v>780000</v>
      </c>
      <c r="F427" s="4">
        <v>0</v>
      </c>
      <c r="G427" s="4">
        <v>0</v>
      </c>
      <c r="H427" s="25">
        <f>ROUND(MIN((E427+F427+G427)/100,DM_TI_LE!$F$29/10),0)</f>
        <v>7800</v>
      </c>
    </row>
    <row r="428" spans="1:8" ht="12.75">
      <c r="A428" s="36">
        <v>417</v>
      </c>
      <c r="B428" s="38">
        <f>GD_LCD_HS_LNS!B427</f>
        <v>13778</v>
      </c>
      <c r="C428" s="38" t="str">
        <f>GD_LCD_HS_LNS!C427</f>
        <v>Nguyễn Phương Cương</v>
      </c>
      <c r="D428" s="38" t="str">
        <f>GD_LCD_HS_LNS!D427</f>
        <v>Nhân viên phục vụ hành khách</v>
      </c>
      <c r="E428" s="41">
        <f>VLOOKUP(B428,RPT_LNS_LUONG_CHE_DO!$B$5:$CC$980,52,FALSE)</f>
        <v>780000</v>
      </c>
      <c r="F428" s="4">
        <v>0</v>
      </c>
      <c r="G428" s="4">
        <v>0</v>
      </c>
      <c r="H428" s="25">
        <f>ROUND(MIN((E428+F428+G428)/100,DM_TI_LE!$F$29/10),0)</f>
        <v>7800</v>
      </c>
    </row>
    <row r="429" spans="1:8" ht="12.75">
      <c r="A429" s="36">
        <v>418</v>
      </c>
      <c r="B429" s="38">
        <f>GD_LCD_HS_LNS!B428</f>
        <v>13779</v>
      </c>
      <c r="C429" s="38" t="str">
        <f>GD_LCD_HS_LNS!C428</f>
        <v>Lê Hoàng Gia</v>
      </c>
      <c r="D429" s="38" t="str">
        <f>GD_LCD_HS_LNS!D428</f>
        <v>Nhân viên phục vụ hành khách</v>
      </c>
      <c r="E429" s="41">
        <f>VLOOKUP(B429,RPT_LNS_LUONG_CHE_DO!$B$5:$CC$980,52,FALSE)</f>
        <v>780000</v>
      </c>
      <c r="F429" s="4">
        <v>0</v>
      </c>
      <c r="G429" s="4">
        <v>0</v>
      </c>
      <c r="H429" s="25">
        <f>ROUND(MIN((E429+F429+G429)/100,DM_TI_LE!$F$29/10),0)</f>
        <v>7800</v>
      </c>
    </row>
    <row r="430" spans="1:8" ht="12.75">
      <c r="A430" s="36">
        <v>419</v>
      </c>
      <c r="B430" s="38">
        <f>GD_LCD_HS_LNS!B429</f>
        <v>13780</v>
      </c>
      <c r="C430" s="38" t="str">
        <f>GD_LCD_HS_LNS!C429</f>
        <v>Nguyễn Quang Hà Sơn</v>
      </c>
      <c r="D430" s="38" t="str">
        <f>GD_LCD_HS_LNS!D429</f>
        <v>Nhân viên phục vụ hành khách</v>
      </c>
      <c r="E430" s="41">
        <f>VLOOKUP(B430,RPT_LNS_LUONG_CHE_DO!$B$5:$CC$980,52,FALSE)</f>
        <v>780000</v>
      </c>
      <c r="F430" s="4">
        <v>0</v>
      </c>
      <c r="G430" s="4">
        <v>0</v>
      </c>
      <c r="H430" s="25">
        <f>ROUND(MIN((E430+F430+G430)/100,DM_TI_LE!$F$29/10),0)</f>
        <v>7800</v>
      </c>
    </row>
    <row r="431" spans="1:8" ht="12.75">
      <c r="A431" s="36">
        <v>420</v>
      </c>
      <c r="B431" s="38">
        <f>GD_LCD_HS_LNS!B430</f>
        <v>13781</v>
      </c>
      <c r="C431" s="38" t="str">
        <f>GD_LCD_HS_LNS!C430</f>
        <v>Bùi Anh Tuấn</v>
      </c>
      <c r="D431" s="38" t="str">
        <f>GD_LCD_HS_LNS!D430</f>
        <v>Nhân viên phục vụ hành khách</v>
      </c>
      <c r="E431" s="41">
        <f>VLOOKUP(B431,RPT_LNS_LUONG_CHE_DO!$B$5:$CC$980,52,FALSE)</f>
        <v>780000</v>
      </c>
      <c r="F431" s="4">
        <v>0</v>
      </c>
      <c r="G431" s="4">
        <v>0</v>
      </c>
      <c r="H431" s="25">
        <f>ROUND(MIN((E431+F431+G431)/100,DM_TI_LE!$F$29/10),0)</f>
        <v>7800</v>
      </c>
    </row>
    <row r="432" spans="1:8" ht="12.75">
      <c r="A432" s="36">
        <v>421</v>
      </c>
      <c r="B432" s="38">
        <f>GD_LCD_HS_LNS!B431</f>
        <v>13782</v>
      </c>
      <c r="C432" s="38" t="str">
        <f>GD_LCD_HS_LNS!C431</f>
        <v>Hoàng Thanh Tùng</v>
      </c>
      <c r="D432" s="38" t="str">
        <f>GD_LCD_HS_LNS!D431</f>
        <v>Nhân viên phục vụ hành khách</v>
      </c>
      <c r="E432" s="41">
        <f>VLOOKUP(B432,RPT_LNS_LUONG_CHE_DO!$B$5:$CC$980,52,FALSE)</f>
        <v>780000</v>
      </c>
      <c r="F432" s="4">
        <v>0</v>
      </c>
      <c r="G432" s="4">
        <v>0</v>
      </c>
      <c r="H432" s="25">
        <f>ROUND(MIN((E432+F432+G432)/100,DM_TI_LE!$F$29/10),0)</f>
        <v>7800</v>
      </c>
    </row>
    <row r="433" spans="1:8" ht="12.75">
      <c r="A433" s="36">
        <v>422</v>
      </c>
      <c r="B433" s="38">
        <f>GD_LCD_HS_LNS!B432</f>
        <v>13784</v>
      </c>
      <c r="C433" s="38" t="str">
        <f>GD_LCD_HS_LNS!C432</f>
        <v>Đoàn Duy Anh</v>
      </c>
      <c r="D433" s="38" t="str">
        <f>GD_LCD_HS_LNS!D432</f>
        <v>Nhân viên phục vụ hành khách</v>
      </c>
      <c r="E433" s="41">
        <f>VLOOKUP(B433,RPT_LNS_LUONG_CHE_DO!$B$5:$CC$980,52,FALSE)</f>
        <v>780000</v>
      </c>
      <c r="F433" s="4">
        <v>0</v>
      </c>
      <c r="G433" s="4">
        <v>0</v>
      </c>
      <c r="H433" s="25">
        <f>ROUND(MIN((E433+F433+G433)/100,DM_TI_LE!$F$29/10),0)</f>
        <v>7800</v>
      </c>
    </row>
    <row r="434" spans="1:8" ht="12.75">
      <c r="A434" s="36">
        <v>423</v>
      </c>
      <c r="B434" s="38">
        <f>GD_LCD_HS_LNS!B433</f>
        <v>13795</v>
      </c>
      <c r="C434" s="38" t="str">
        <f>GD_LCD_HS_LNS!C433</f>
        <v>Đặng Thị Huệ</v>
      </c>
      <c r="D434" s="38" t="str">
        <f>GD_LCD_HS_LNS!D433</f>
        <v>Nhân viên phục vụ hành khách</v>
      </c>
      <c r="E434" s="41">
        <f>VLOOKUP(B434,RPT_LNS_LUONG_CHE_DO!$B$5:$CC$980,52,FALSE)</f>
        <v>180000</v>
      </c>
      <c r="F434" s="4">
        <v>0</v>
      </c>
      <c r="G434" s="4">
        <v>0</v>
      </c>
      <c r="H434" s="25">
        <f>ROUND(MIN((E434+F434+G434)/100,DM_TI_LE!$F$29/10),0)</f>
        <v>1800</v>
      </c>
    </row>
    <row r="435" spans="1:8" ht="12.75">
      <c r="A435" s="36">
        <v>424</v>
      </c>
      <c r="B435" s="38">
        <f>GD_LCD_HS_LNS!B434</f>
        <v>13715</v>
      </c>
      <c r="C435" s="38" t="str">
        <f>GD_LCD_HS_LNS!C434</f>
        <v>Vũ Anh Đức</v>
      </c>
      <c r="D435" s="38" t="str">
        <f>GD_LCD_HS_LNS!D434</f>
        <v>Nhân viên Bốc xếp</v>
      </c>
      <c r="E435" s="41">
        <f>VLOOKUP(B435,RPT_LNS_LUONG_CHE_DO!$B$5:$CC$980,52,FALSE)</f>
        <v>780000</v>
      </c>
      <c r="F435" s="4">
        <v>0</v>
      </c>
      <c r="G435" s="4">
        <v>0</v>
      </c>
      <c r="H435" s="25">
        <f>ROUND(MIN((E435+F435+G435)/100,DM_TI_LE!$F$29/10),0)</f>
        <v>7800</v>
      </c>
    </row>
    <row r="436" spans="1:8" ht="12.75">
      <c r="A436" s="36">
        <v>425</v>
      </c>
      <c r="B436" s="38">
        <f>GD_LCD_HS_LNS!B435</f>
        <v>13716</v>
      </c>
      <c r="C436" s="38" t="str">
        <f>GD_LCD_HS_LNS!C435</f>
        <v>Ngô Văn Minh</v>
      </c>
      <c r="D436" s="38" t="str">
        <f>GD_LCD_HS_LNS!D435</f>
        <v>Nhân viên Bốc xếp</v>
      </c>
      <c r="E436" s="41">
        <f>VLOOKUP(B436,RPT_LNS_LUONG_CHE_DO!$B$5:$CC$980,52,FALSE)</f>
        <v>780000</v>
      </c>
      <c r="F436" s="4">
        <v>0</v>
      </c>
      <c r="G436" s="4">
        <v>0</v>
      </c>
      <c r="H436" s="25">
        <f>ROUND(MIN((E436+F436+G436)/100,DM_TI_LE!$F$29/10),0)</f>
        <v>7800</v>
      </c>
    </row>
    <row r="437" spans="1:8" ht="12.75">
      <c r="A437" s="36">
        <v>426</v>
      </c>
      <c r="B437" s="38">
        <f>GD_LCD_HS_LNS!B436</f>
        <v>13717</v>
      </c>
      <c r="C437" s="38" t="str">
        <f>GD_LCD_HS_LNS!C436</f>
        <v>Nguyễn Xuân Thành</v>
      </c>
      <c r="D437" s="38" t="str">
        <f>GD_LCD_HS_LNS!D436</f>
        <v>Nhân viên Bốc xếp</v>
      </c>
      <c r="E437" s="41">
        <f>VLOOKUP(B437,RPT_LNS_LUONG_CHE_DO!$B$5:$CC$980,52,FALSE)</f>
        <v>780000</v>
      </c>
      <c r="F437" s="4">
        <v>0</v>
      </c>
      <c r="G437" s="4">
        <v>0</v>
      </c>
      <c r="H437" s="25">
        <f>ROUND(MIN((E437+F437+G437)/100,DM_TI_LE!$F$29/10),0)</f>
        <v>7800</v>
      </c>
    </row>
    <row r="438" spans="1:8" ht="12.75">
      <c r="A438" s="36">
        <v>427</v>
      </c>
      <c r="B438" s="38">
        <f>GD_LCD_HS_LNS!B437</f>
        <v>13718</v>
      </c>
      <c r="C438" s="38" t="str">
        <f>GD_LCD_HS_LNS!C437</f>
        <v>Nguyễn Khánh Duy</v>
      </c>
      <c r="D438" s="38" t="str">
        <f>GD_LCD_HS_LNS!D437</f>
        <v>Nhân viên Bốc xếp</v>
      </c>
      <c r="E438" s="41">
        <f>VLOOKUP(B438,RPT_LNS_LUONG_CHE_DO!$B$5:$CC$980,52,FALSE)</f>
        <v>780000</v>
      </c>
      <c r="F438" s="4">
        <v>0</v>
      </c>
      <c r="G438" s="4">
        <v>0</v>
      </c>
      <c r="H438" s="25">
        <f>ROUND(MIN((E438+F438+G438)/100,DM_TI_LE!$F$29/10),0)</f>
        <v>7800</v>
      </c>
    </row>
    <row r="439" spans="1:8" ht="12.75">
      <c r="A439" s="36">
        <v>428</v>
      </c>
      <c r="B439" s="38">
        <f>GD_LCD_HS_LNS!B438</f>
        <v>13719</v>
      </c>
      <c r="C439" s="38" t="str">
        <f>GD_LCD_HS_LNS!C438</f>
        <v>Nguyễn Quang Huy</v>
      </c>
      <c r="D439" s="38" t="str">
        <f>GD_LCD_HS_LNS!D438</f>
        <v>Nhân viên Bốc xếp</v>
      </c>
      <c r="E439" s="41">
        <f>VLOOKUP(B439,RPT_LNS_LUONG_CHE_DO!$B$5:$CC$980,52,FALSE)</f>
        <v>780000</v>
      </c>
      <c r="F439" s="4">
        <v>0</v>
      </c>
      <c r="G439" s="4">
        <v>0</v>
      </c>
      <c r="H439" s="25">
        <f>ROUND(MIN((E439+F439+G439)/100,DM_TI_LE!$F$29/10),0)</f>
        <v>7800</v>
      </c>
    </row>
    <row r="440" spans="1:8" ht="12.75">
      <c r="A440" s="36">
        <v>429</v>
      </c>
      <c r="B440" s="38">
        <f>GD_LCD_HS_LNS!B439</f>
        <v>13754</v>
      </c>
      <c r="C440" s="38" t="str">
        <f>GD_LCD_HS_LNS!C439</f>
        <v>Đinh Kiều Trang</v>
      </c>
      <c r="D440" s="38" t="str">
        <f>GD_LCD_HS_LNS!D439</f>
        <v>Nhân viên phục vụ hành khách</v>
      </c>
      <c r="E440" s="41">
        <f>VLOOKUP(B440,RPT_LNS_LUONG_CHE_DO!$B$5:$CC$980,52,FALSE)</f>
        <v>780000</v>
      </c>
      <c r="F440" s="4">
        <v>0</v>
      </c>
      <c r="G440" s="4">
        <v>0</v>
      </c>
      <c r="H440" s="25">
        <f>ROUND(MIN((E440+F440+G440)/100,DM_TI_LE!$F$29/10),0)</f>
        <v>7800</v>
      </c>
    </row>
    <row r="441" spans="1:8" ht="12.75">
      <c r="A441" s="36">
        <v>430</v>
      </c>
      <c r="B441" s="38">
        <f>GD_LCD_HS_LNS!B440</f>
        <v>13755</v>
      </c>
      <c r="C441" s="38" t="str">
        <f>GD_LCD_HS_LNS!C440</f>
        <v>Phạm Thị Diễm Hương</v>
      </c>
      <c r="D441" s="38" t="str">
        <f>GD_LCD_HS_LNS!D440</f>
        <v>Nhân viên phục vụ hành khách</v>
      </c>
      <c r="E441" s="41">
        <f>VLOOKUP(B441,RPT_LNS_LUONG_CHE_DO!$B$5:$CC$980,52,FALSE)</f>
        <v>180000</v>
      </c>
      <c r="F441" s="4">
        <v>0</v>
      </c>
      <c r="G441" s="4">
        <v>0</v>
      </c>
      <c r="H441" s="25">
        <f>ROUND(MIN((E441+F441+G441)/100,DM_TI_LE!$F$29/10),0)</f>
        <v>1800</v>
      </c>
    </row>
    <row r="442" spans="1:8" ht="12.75">
      <c r="A442" s="36">
        <v>431</v>
      </c>
      <c r="B442" s="38">
        <f>GD_LCD_HS_LNS!B441</f>
        <v>13756</v>
      </c>
      <c r="C442" s="38" t="str">
        <f>GD_LCD_HS_LNS!C441</f>
        <v>Nguyễn Thị Diệu Hoa</v>
      </c>
      <c r="D442" s="38" t="str">
        <f>GD_LCD_HS_LNS!D441</f>
        <v>Nhân viên phục vụ hành khách</v>
      </c>
      <c r="E442" s="41">
        <f>VLOOKUP(B442,RPT_LNS_LUONG_CHE_DO!$B$5:$CC$980,52,FALSE)</f>
        <v>780000</v>
      </c>
      <c r="F442" s="4">
        <v>0</v>
      </c>
      <c r="G442" s="4">
        <v>0</v>
      </c>
      <c r="H442" s="25">
        <f>ROUND(MIN((E442+F442+G442)/100,DM_TI_LE!$F$29/10),0)</f>
        <v>7800</v>
      </c>
    </row>
    <row r="443" spans="1:8" ht="12.75">
      <c r="A443" s="36">
        <v>432</v>
      </c>
      <c r="B443" s="38">
        <f>GD_LCD_HS_LNS!B442</f>
        <v>13757</v>
      </c>
      <c r="C443" s="38" t="str">
        <f>GD_LCD_HS_LNS!C442</f>
        <v>Trần Thanh Trang</v>
      </c>
      <c r="D443" s="38" t="str">
        <f>GD_LCD_HS_LNS!D442</f>
        <v>Nhân viên phục vụ hành khách</v>
      </c>
      <c r="E443" s="41">
        <f>VLOOKUP(B443,RPT_LNS_LUONG_CHE_DO!$B$5:$CC$980,52,FALSE)</f>
        <v>780000</v>
      </c>
      <c r="F443" s="4">
        <v>0</v>
      </c>
      <c r="G443" s="4">
        <v>0</v>
      </c>
      <c r="H443" s="25">
        <f>ROUND(MIN((E443+F443+G443)/100,DM_TI_LE!$F$29/10),0)</f>
        <v>7800</v>
      </c>
    </row>
    <row r="444" spans="1:8" ht="12.75">
      <c r="A444" s="36">
        <v>433</v>
      </c>
      <c r="B444" s="38">
        <f>GD_LCD_HS_LNS!B443</f>
        <v>13768</v>
      </c>
      <c r="C444" s="38" t="str">
        <f>GD_LCD_HS_LNS!C443</f>
        <v>Mạc Thị Thùy Dương</v>
      </c>
      <c r="D444" s="38" t="str">
        <f>GD_LCD_HS_LNS!D443</f>
        <v>Nhân viên phục vụ hành khách</v>
      </c>
      <c r="E444" s="41">
        <f>VLOOKUP(B444,RPT_LNS_LUONG_CHE_DO!$B$5:$CC$980,52,FALSE)</f>
        <v>780000</v>
      </c>
      <c r="F444" s="4">
        <v>0</v>
      </c>
      <c r="G444" s="4">
        <v>0</v>
      </c>
      <c r="H444" s="25">
        <f>ROUND(MIN((E444+F444+G444)/100,DM_TI_LE!$F$29/10),0)</f>
        <v>7800</v>
      </c>
    </row>
    <row r="445" spans="1:8" ht="12.75">
      <c r="A445" s="36">
        <v>434</v>
      </c>
      <c r="B445" s="38">
        <f>GD_LCD_HS_LNS!B444</f>
        <v>13714</v>
      </c>
      <c r="C445" s="38" t="str">
        <f>GD_LCD_HS_LNS!C444</f>
        <v>Nguyễn Công Cử</v>
      </c>
      <c r="D445" s="38" t="str">
        <f>GD_LCD_HS_LNS!D444</f>
        <v>Nhân viên Bốc xếp</v>
      </c>
      <c r="E445" s="41">
        <f>VLOOKUP(B445,RPT_LNS_LUONG_CHE_DO!$B$5:$CC$980,52,FALSE)</f>
        <v>780000</v>
      </c>
      <c r="F445" s="4">
        <v>0</v>
      </c>
      <c r="G445" s="4">
        <v>0</v>
      </c>
      <c r="H445" s="25">
        <f>ROUND(MIN((E445+F445+G445)/100,DM_TI_LE!$F$29/10),0)</f>
        <v>7800</v>
      </c>
    </row>
    <row r="446" spans="1:8" ht="12.75">
      <c r="A446" s="36">
        <v>435</v>
      </c>
      <c r="B446" s="38">
        <f>GD_LCD_HS_LNS!B445</f>
        <v>13730</v>
      </c>
      <c r="C446" s="38" t="str">
        <f>GD_LCD_HS_LNS!C445</f>
        <v>Nguyễn Văn Trung</v>
      </c>
      <c r="D446" s="38" t="str">
        <f>GD_LCD_HS_LNS!D445</f>
        <v>Nhân viên Bốc xếp</v>
      </c>
      <c r="E446" s="41">
        <f>VLOOKUP(B446,RPT_LNS_LUONG_CHE_DO!$B$5:$CC$980,52,FALSE)</f>
        <v>780000</v>
      </c>
      <c r="F446" s="4">
        <v>0</v>
      </c>
      <c r="G446" s="4">
        <v>0</v>
      </c>
      <c r="H446" s="25">
        <f>ROUND(MIN((E446+F446+G446)/100,DM_TI_LE!$F$29/10),0)</f>
        <v>7800</v>
      </c>
    </row>
    <row r="447" spans="1:8" ht="12.75">
      <c r="A447" s="36">
        <v>436</v>
      </c>
      <c r="B447" s="38">
        <f>GD_LCD_HS_LNS!B446</f>
        <v>13731</v>
      </c>
      <c r="C447" s="38" t="str">
        <f>GD_LCD_HS_LNS!C446</f>
        <v>Tạ Anh Tuấn</v>
      </c>
      <c r="D447" s="38" t="str">
        <f>GD_LCD_HS_LNS!D446</f>
        <v>Nhân viên Bốc xếp</v>
      </c>
      <c r="E447" s="41">
        <f>VLOOKUP(B447,RPT_LNS_LUONG_CHE_DO!$B$5:$CC$980,52,FALSE)</f>
        <v>780000</v>
      </c>
      <c r="F447" s="4">
        <v>0</v>
      </c>
      <c r="G447" s="4">
        <v>0</v>
      </c>
      <c r="H447" s="25">
        <f>ROUND(MIN((E447+F447+G447)/100,DM_TI_LE!$F$29/10),0)</f>
        <v>7800</v>
      </c>
    </row>
    <row r="448" spans="1:8" ht="12.75">
      <c r="A448" s="36">
        <v>437</v>
      </c>
      <c r="B448" s="38">
        <f>GD_LCD_HS_LNS!B447</f>
        <v>13733</v>
      </c>
      <c r="C448" s="38" t="str">
        <f>GD_LCD_HS_LNS!C447</f>
        <v>Nguyễn Mạnh Hân Hoan</v>
      </c>
      <c r="D448" s="38" t="str">
        <f>GD_LCD_HS_LNS!D447</f>
        <v>Nhân viên Bốc xếp</v>
      </c>
      <c r="E448" s="41">
        <f>VLOOKUP(B448,RPT_LNS_LUONG_CHE_DO!$B$5:$CC$980,52,FALSE)</f>
        <v>780000</v>
      </c>
      <c r="F448" s="4">
        <v>0</v>
      </c>
      <c r="G448" s="4">
        <v>0</v>
      </c>
      <c r="H448" s="25">
        <f>ROUND(MIN((E448+F448+G448)/100,DM_TI_LE!$F$29/10),0)</f>
        <v>7800</v>
      </c>
    </row>
    <row r="449" spans="1:8" ht="12.75">
      <c r="A449" s="36">
        <v>438</v>
      </c>
      <c r="B449" s="38">
        <f>GD_LCD_HS_LNS!B448</f>
        <v>13734</v>
      </c>
      <c r="C449" s="38" t="str">
        <f>GD_LCD_HS_LNS!C448</f>
        <v>Nguyễn Hữu Lâm</v>
      </c>
      <c r="D449" s="38" t="str">
        <f>GD_LCD_HS_LNS!D448</f>
        <v>Nhân viên Bốc xếp</v>
      </c>
      <c r="E449" s="41">
        <f>VLOOKUP(B449,RPT_LNS_LUONG_CHE_DO!$B$5:$CC$980,52,FALSE)</f>
        <v>780000</v>
      </c>
      <c r="F449" s="4">
        <v>0</v>
      </c>
      <c r="G449" s="4">
        <v>0</v>
      </c>
      <c r="H449" s="25">
        <f>ROUND(MIN((E449+F449+G449)/100,DM_TI_LE!$F$29/10),0)</f>
        <v>7800</v>
      </c>
    </row>
    <row r="450" spans="1:8" ht="12.75">
      <c r="A450" s="36">
        <v>439</v>
      </c>
      <c r="B450" s="38">
        <f>GD_LCD_HS_LNS!B449</f>
        <v>13735</v>
      </c>
      <c r="C450" s="38" t="str">
        <f>GD_LCD_HS_LNS!C449</f>
        <v>Trần Xuân Phương</v>
      </c>
      <c r="D450" s="38" t="str">
        <f>GD_LCD_HS_LNS!D449</f>
        <v>Nhân viên Bốc xếp</v>
      </c>
      <c r="E450" s="41">
        <f>VLOOKUP(B450,RPT_LNS_LUONG_CHE_DO!$B$5:$CC$980,52,FALSE)</f>
        <v>780000</v>
      </c>
      <c r="F450" s="4">
        <v>0</v>
      </c>
      <c r="G450" s="4">
        <v>0</v>
      </c>
      <c r="H450" s="25">
        <f>ROUND(MIN((E450+F450+G450)/100,DM_TI_LE!$F$29/10),0)</f>
        <v>7800</v>
      </c>
    </row>
    <row r="451" spans="1:8" ht="12.75">
      <c r="A451" s="36">
        <v>440</v>
      </c>
      <c r="B451" s="38">
        <f>GD_LCD_HS_LNS!B450</f>
        <v>13736</v>
      </c>
      <c r="C451" s="38" t="str">
        <f>GD_LCD_HS_LNS!C450</f>
        <v>Nguyễn Mạnh Tưởng</v>
      </c>
      <c r="D451" s="38" t="str">
        <f>GD_LCD_HS_LNS!D450</f>
        <v>Nhân viên Bốc xếp</v>
      </c>
      <c r="E451" s="41">
        <f>VLOOKUP(B451,RPT_LNS_LUONG_CHE_DO!$B$5:$CC$980,52,FALSE)</f>
        <v>780000</v>
      </c>
      <c r="F451" s="4">
        <v>0</v>
      </c>
      <c r="G451" s="4">
        <v>0</v>
      </c>
      <c r="H451" s="25">
        <f>ROUND(MIN((E451+F451+G451)/100,DM_TI_LE!$F$29/10),0)</f>
        <v>7800</v>
      </c>
    </row>
    <row r="452" spans="1:8" ht="12.75">
      <c r="A452" s="36">
        <v>441</v>
      </c>
      <c r="B452" s="38">
        <f>GD_LCD_HS_LNS!B451</f>
        <v>13737</v>
      </c>
      <c r="C452" s="38" t="str">
        <f>GD_LCD_HS_LNS!C451</f>
        <v>Nguyễn Minh Hiếu</v>
      </c>
      <c r="D452" s="38" t="str">
        <f>GD_LCD_HS_LNS!D451</f>
        <v>Nhân viên Bốc xếp</v>
      </c>
      <c r="E452" s="41">
        <f>VLOOKUP(B452,RPT_LNS_LUONG_CHE_DO!$B$5:$CC$980,52,FALSE)</f>
        <v>780000</v>
      </c>
      <c r="F452" s="4">
        <v>0</v>
      </c>
      <c r="G452" s="4">
        <v>0</v>
      </c>
      <c r="H452" s="25">
        <f>ROUND(MIN((E452+F452+G452)/100,DM_TI_LE!$F$29/10),0)</f>
        <v>7800</v>
      </c>
    </row>
    <row r="453" spans="1:8" ht="12.75">
      <c r="A453" s="36">
        <v>442</v>
      </c>
      <c r="B453" s="38">
        <f>GD_LCD_HS_LNS!B452</f>
        <v>13738</v>
      </c>
      <c r="C453" s="38" t="str">
        <f>GD_LCD_HS_LNS!C452</f>
        <v>Lê Văn Hợi</v>
      </c>
      <c r="D453" s="38" t="str">
        <f>GD_LCD_HS_LNS!D452</f>
        <v>Nhân viên Bốc xếp</v>
      </c>
      <c r="E453" s="41">
        <f>VLOOKUP(B453,RPT_LNS_LUONG_CHE_DO!$B$5:$CC$980,52,FALSE)</f>
        <v>780000</v>
      </c>
      <c r="F453" s="4">
        <v>0</v>
      </c>
      <c r="G453" s="4">
        <v>0</v>
      </c>
      <c r="H453" s="25">
        <f>ROUND(MIN((E453+F453+G453)/100,DM_TI_LE!$F$29/10),0)</f>
        <v>7800</v>
      </c>
    </row>
    <row r="454" spans="1:8" ht="12.75">
      <c r="A454" s="36">
        <v>443</v>
      </c>
      <c r="B454" s="38">
        <f>GD_LCD_HS_LNS!B453</f>
        <v>13739</v>
      </c>
      <c r="C454" s="38" t="str">
        <f>GD_LCD_HS_LNS!C453</f>
        <v>Bùi Đình Cảnh</v>
      </c>
      <c r="D454" s="38" t="str">
        <f>GD_LCD_HS_LNS!D453</f>
        <v>Nhân viên Bốc xếp</v>
      </c>
      <c r="E454" s="41">
        <f>VLOOKUP(B454,RPT_LNS_LUONG_CHE_DO!$B$5:$CC$980,52,FALSE)</f>
        <v>780000</v>
      </c>
      <c r="F454" s="4">
        <v>0</v>
      </c>
      <c r="G454" s="4">
        <v>0</v>
      </c>
      <c r="H454" s="25">
        <f>ROUND(MIN((E454+F454+G454)/100,DM_TI_LE!$F$29/10),0)</f>
        <v>7800</v>
      </c>
    </row>
    <row r="455" spans="1:8" ht="12.75">
      <c r="A455" s="36">
        <v>444</v>
      </c>
      <c r="B455" s="38">
        <f>GD_LCD_HS_LNS!B454</f>
        <v>13740</v>
      </c>
      <c r="C455" s="38" t="str">
        <f>GD_LCD_HS_LNS!C454</f>
        <v>Nguyễn Đức Duy</v>
      </c>
      <c r="D455" s="38" t="str">
        <f>GD_LCD_HS_LNS!D454</f>
        <v>Nhân viên Bốc xếp</v>
      </c>
      <c r="E455" s="41">
        <f>VLOOKUP(B455,RPT_LNS_LUONG_CHE_DO!$B$5:$CC$980,52,FALSE)</f>
        <v>780000</v>
      </c>
      <c r="F455" s="4">
        <v>0</v>
      </c>
      <c r="G455" s="4">
        <v>0</v>
      </c>
      <c r="H455" s="25">
        <f>ROUND(MIN((E455+F455+G455)/100,DM_TI_LE!$F$29/10),0)</f>
        <v>7800</v>
      </c>
    </row>
    <row r="456" spans="1:8" ht="12.75">
      <c r="A456" s="36">
        <v>445</v>
      </c>
      <c r="B456" s="38">
        <f>GD_LCD_HS_LNS!B455</f>
        <v>13741</v>
      </c>
      <c r="C456" s="38" t="str">
        <f>GD_LCD_HS_LNS!C455</f>
        <v>Trương Trung Hải</v>
      </c>
      <c r="D456" s="38" t="str">
        <f>GD_LCD_HS_LNS!D455</f>
        <v>Nhân viên Bốc xếp</v>
      </c>
      <c r="E456" s="41">
        <f>VLOOKUP(B456,RPT_LNS_LUONG_CHE_DO!$B$5:$CC$980,52,FALSE)</f>
        <v>780000</v>
      </c>
      <c r="F456" s="4">
        <v>0</v>
      </c>
      <c r="G456" s="4">
        <v>0</v>
      </c>
      <c r="H456" s="25">
        <f>ROUND(MIN((E456+F456+G456)/100,DM_TI_LE!$F$29/10),0)</f>
        <v>7800</v>
      </c>
    </row>
    <row r="457" spans="1:8" ht="12.75">
      <c r="A457" s="36">
        <v>446</v>
      </c>
      <c r="B457" s="38">
        <f>GD_LCD_HS_LNS!B456</f>
        <v>13817</v>
      </c>
      <c r="C457" s="38" t="str">
        <f>GD_LCD_HS_LNS!C456</f>
        <v>Cù Quốc Trịnh</v>
      </c>
      <c r="D457" s="38" t="str">
        <f>GD_LCD_HS_LNS!D456</f>
        <v>Nhân viên Bốc xếp</v>
      </c>
      <c r="E457" s="41">
        <f>VLOOKUP(B457,RPT_LNS_LUONG_CHE_DO!$B$5:$CC$980,52,FALSE)</f>
        <v>780000</v>
      </c>
      <c r="F457" s="4">
        <v>0</v>
      </c>
      <c r="G457" s="4">
        <v>0</v>
      </c>
      <c r="H457" s="25">
        <f>ROUND(MIN((E457+F457+G457)/100,DM_TI_LE!$F$29/10),0)</f>
        <v>7800</v>
      </c>
    </row>
    <row r="458" spans="1:8" ht="12.75">
      <c r="A458" s="36">
        <v>447</v>
      </c>
      <c r="B458" s="38">
        <f>GD_LCD_HS_LNS!B457</f>
        <v>13750</v>
      </c>
      <c r="C458" s="38" t="str">
        <f>GD_LCD_HS_LNS!C457</f>
        <v>Lê Anh Hùng</v>
      </c>
      <c r="D458" s="38" t="str">
        <f>GD_LCD_HS_LNS!D457</f>
        <v>NV Lái xe - VHTTB</v>
      </c>
      <c r="E458" s="41">
        <f>VLOOKUP(B458,RPT_LNS_LUONG_CHE_DO!$B$5:$CC$980,52,FALSE)</f>
        <v>780000</v>
      </c>
      <c r="F458" s="4">
        <v>0</v>
      </c>
      <c r="G458" s="4">
        <v>0</v>
      </c>
      <c r="H458" s="25">
        <f>ROUND(MIN((E458+F458+G458)/100,DM_TI_LE!$F$29/10),0)</f>
        <v>7800</v>
      </c>
    </row>
    <row r="459" spans="1:8" ht="12.75">
      <c r="A459" s="36">
        <v>448</v>
      </c>
      <c r="B459" s="38">
        <f>GD_LCD_HS_LNS!B458</f>
        <v>13751</v>
      </c>
      <c r="C459" s="38" t="str">
        <f>GD_LCD_HS_LNS!C458</f>
        <v>Nguyễn Mạnh Hùng</v>
      </c>
      <c r="D459" s="38" t="str">
        <f>GD_LCD_HS_LNS!D458</f>
        <v>NV Lái xe - VHTTB</v>
      </c>
      <c r="E459" s="41">
        <f>VLOOKUP(B459,RPT_LNS_LUONG_CHE_DO!$B$5:$CC$980,52,FALSE)</f>
        <v>780000</v>
      </c>
      <c r="F459" s="4">
        <v>0</v>
      </c>
      <c r="G459" s="4">
        <v>0</v>
      </c>
      <c r="H459" s="25">
        <f>ROUND(MIN((E459+F459+G459)/100,DM_TI_LE!$F$29/10),0)</f>
        <v>7800</v>
      </c>
    </row>
    <row r="460" spans="1:8" ht="12.75">
      <c r="A460" s="36">
        <v>449</v>
      </c>
      <c r="B460" s="38">
        <f>GD_LCD_HS_LNS!B459</f>
        <v>13728</v>
      </c>
      <c r="C460" s="38" t="str">
        <f>GD_LCD_HS_LNS!C459</f>
        <v>Nguyễn Thị Thanh</v>
      </c>
      <c r="D460" s="38" t="str">
        <f>GD_LCD_HS_LNS!D459</f>
        <v>Nv vệ sinh</v>
      </c>
      <c r="E460" s="41">
        <f>VLOOKUP(B460,RPT_LNS_LUONG_CHE_DO!$B$5:$CC$980,52,FALSE)</f>
        <v>780000</v>
      </c>
      <c r="F460" s="4">
        <v>0</v>
      </c>
      <c r="G460" s="4">
        <v>0</v>
      </c>
      <c r="H460" s="25">
        <f>ROUND(MIN((E460+F460+G460)/100,DM_TI_LE!$F$29/10),0)</f>
        <v>7800</v>
      </c>
    </row>
    <row r="461" spans="1:8" ht="12.75">
      <c r="A461" s="36">
        <v>450</v>
      </c>
      <c r="B461" s="38">
        <f>GD_LCD_HS_LNS!B460</f>
        <v>13745</v>
      </c>
      <c r="C461" s="38" t="str">
        <f>GD_LCD_HS_LNS!C460</f>
        <v>Nguyễn Thị Hoài Hương</v>
      </c>
      <c r="D461" s="38" t="str">
        <f>GD_LCD_HS_LNS!D460</f>
        <v>Nv vệ sinh</v>
      </c>
      <c r="E461" s="41">
        <f>VLOOKUP(B461,RPT_LNS_LUONG_CHE_DO!$B$5:$CC$980,52,FALSE)</f>
        <v>780000</v>
      </c>
      <c r="F461" s="4">
        <v>0</v>
      </c>
      <c r="G461" s="4">
        <v>0</v>
      </c>
      <c r="H461" s="25">
        <f>ROUND(MIN((E461+F461+G461)/100,DM_TI_LE!$F$29/10),0)</f>
        <v>7800</v>
      </c>
    </row>
    <row r="462" spans="1:8" ht="12.75">
      <c r="A462" s="36">
        <v>451</v>
      </c>
      <c r="B462" s="38">
        <f>GD_LCD_HS_LNS!B461</f>
        <v>13746</v>
      </c>
      <c r="C462" s="38" t="str">
        <f>GD_LCD_HS_LNS!C461</f>
        <v>Nguyễn Minh Tuấn</v>
      </c>
      <c r="D462" s="38" t="str">
        <f>GD_LCD_HS_LNS!D461</f>
        <v>Nv vệ sinh</v>
      </c>
      <c r="E462" s="41">
        <f>VLOOKUP(B462,RPT_LNS_LUONG_CHE_DO!$B$5:$CC$980,52,FALSE)</f>
        <v>780000</v>
      </c>
      <c r="F462" s="4">
        <v>0</v>
      </c>
      <c r="G462" s="4">
        <v>0</v>
      </c>
      <c r="H462" s="25">
        <f>ROUND(MIN((E462+F462+G462)/100,DM_TI_LE!$F$29/10),0)</f>
        <v>7800</v>
      </c>
    </row>
    <row r="463" spans="1:8" ht="12.75">
      <c r="A463" s="36">
        <v>452</v>
      </c>
      <c r="B463" s="38">
        <f>GD_LCD_HS_LNS!B462</f>
        <v>13747</v>
      </c>
      <c r="C463" s="38" t="str">
        <f>GD_LCD_HS_LNS!C462</f>
        <v>Nguyễn Thị Liên</v>
      </c>
      <c r="D463" s="38" t="str">
        <f>GD_LCD_HS_LNS!D462</f>
        <v>Nv vệ sinh</v>
      </c>
      <c r="E463" s="41">
        <f>VLOOKUP(B463,RPT_LNS_LUONG_CHE_DO!$B$5:$CC$980,52,FALSE)</f>
        <v>780000</v>
      </c>
      <c r="F463" s="4">
        <v>0</v>
      </c>
      <c r="G463" s="4">
        <v>0</v>
      </c>
      <c r="H463" s="25">
        <f>ROUND(MIN((E463+F463+G463)/100,DM_TI_LE!$F$29/10),0)</f>
        <v>7800</v>
      </c>
    </row>
    <row r="464" spans="1:8" ht="12.75">
      <c r="A464" s="36">
        <v>453</v>
      </c>
      <c r="B464" s="38">
        <f>GD_LCD_HS_LNS!B463</f>
        <v>13748</v>
      </c>
      <c r="C464" s="38" t="str">
        <f>GD_LCD_HS_LNS!C463</f>
        <v>Thiều Thị Thu Lan</v>
      </c>
      <c r="D464" s="38" t="str">
        <f>GD_LCD_HS_LNS!D463</f>
        <v>Nv vệ sinh</v>
      </c>
      <c r="E464" s="41">
        <f>VLOOKUP(B464,RPT_LNS_LUONG_CHE_DO!$B$5:$CC$980,52,FALSE)</f>
        <v>780000</v>
      </c>
      <c r="F464" s="4">
        <v>0</v>
      </c>
      <c r="G464" s="4">
        <v>0</v>
      </c>
      <c r="H464" s="25">
        <f>ROUND(MIN((E464+F464+G464)/100,DM_TI_LE!$F$29/10),0)</f>
        <v>7800</v>
      </c>
    </row>
    <row r="465" spans="1:8" ht="12.75">
      <c r="A465" s="36">
        <v>454</v>
      </c>
      <c r="B465" s="38">
        <f>GD_LCD_HS_LNS!B464</f>
        <v>13749</v>
      </c>
      <c r="C465" s="38" t="str">
        <f>GD_LCD_HS_LNS!C464</f>
        <v>Chu Phương Thảo</v>
      </c>
      <c r="D465" s="38" t="str">
        <f>GD_LCD_HS_LNS!D464</f>
        <v>Nv vệ sinh</v>
      </c>
      <c r="E465" s="41">
        <f>VLOOKUP(B465,RPT_LNS_LUONG_CHE_DO!$B$5:$CC$980,52,FALSE)</f>
        <v>780000</v>
      </c>
      <c r="F465" s="4">
        <v>0</v>
      </c>
      <c r="G465" s="4">
        <v>0</v>
      </c>
      <c r="H465" s="25">
        <f>ROUND(MIN((E465+F465+G465)/100,DM_TI_LE!$F$29/10),0)</f>
        <v>7800</v>
      </c>
    </row>
    <row r="466" spans="1:8" ht="12.75">
      <c r="A466" s="36">
        <v>455</v>
      </c>
      <c r="B466" s="38">
        <f>GD_LCD_HS_LNS!B465</f>
        <v>13720</v>
      </c>
      <c r="C466" s="38" t="str">
        <f>GD_LCD_HS_LNS!C465</f>
        <v>Đinh Văn Minh</v>
      </c>
      <c r="D466" s="38" t="str">
        <f>GD_LCD_HS_LNS!D465</f>
        <v>Nhân viên Bốc xếp</v>
      </c>
      <c r="E466" s="41">
        <f>VLOOKUP(B466,RPT_LNS_LUONG_CHE_DO!$B$5:$CC$980,52,FALSE)</f>
        <v>780000</v>
      </c>
      <c r="F466" s="4">
        <v>0</v>
      </c>
      <c r="G466" s="4">
        <v>0</v>
      </c>
      <c r="H466" s="25">
        <f>ROUND(MIN((E466+F466+G466)/100,DM_TI_LE!$F$29/10),0)</f>
        <v>7800</v>
      </c>
    </row>
    <row r="467" spans="1:8" ht="12.75">
      <c r="A467" s="36">
        <v>456</v>
      </c>
      <c r="B467" s="38">
        <f>GD_LCD_HS_LNS!B466</f>
        <v>13721</v>
      </c>
      <c r="C467" s="38" t="str">
        <f>GD_LCD_HS_LNS!C466</f>
        <v>Nguyễn Đình Quân</v>
      </c>
      <c r="D467" s="38" t="str">
        <f>GD_LCD_HS_LNS!D466</f>
        <v>Nhân viên Bốc xếp</v>
      </c>
      <c r="E467" s="41">
        <f>VLOOKUP(B467,RPT_LNS_LUONG_CHE_DO!$B$5:$CC$980,52,FALSE)</f>
        <v>780000</v>
      </c>
      <c r="F467" s="4">
        <v>0</v>
      </c>
      <c r="G467" s="4">
        <v>0</v>
      </c>
      <c r="H467" s="25">
        <f>ROUND(MIN((E467+F467+G467)/100,DM_TI_LE!$F$29/10),0)</f>
        <v>7800</v>
      </c>
    </row>
    <row r="468" spans="1:8" ht="12.75">
      <c r="A468" s="36">
        <v>457</v>
      </c>
      <c r="B468" s="38">
        <f>GD_LCD_HS_LNS!B467</f>
        <v>13722</v>
      </c>
      <c r="C468" s="38" t="str">
        <f>GD_LCD_HS_LNS!C467</f>
        <v>Hoàng Anh Tuấn</v>
      </c>
      <c r="D468" s="38" t="str">
        <f>GD_LCD_HS_LNS!D467</f>
        <v>Nhân viên Bốc xếp</v>
      </c>
      <c r="E468" s="41">
        <f>VLOOKUP(B468,RPT_LNS_LUONG_CHE_DO!$B$5:$CC$980,52,FALSE)</f>
        <v>780000</v>
      </c>
      <c r="F468" s="4">
        <v>0</v>
      </c>
      <c r="G468" s="4">
        <v>0</v>
      </c>
      <c r="H468" s="25">
        <f>ROUND(MIN((E468+F468+G468)/100,DM_TI_LE!$F$29/10),0)</f>
        <v>7800</v>
      </c>
    </row>
    <row r="469" spans="1:8" ht="12.75">
      <c r="A469" s="36">
        <v>458</v>
      </c>
      <c r="B469" s="38">
        <f>GD_LCD_HS_LNS!B468</f>
        <v>13723</v>
      </c>
      <c r="C469" s="38" t="str">
        <f>GD_LCD_HS_LNS!C468</f>
        <v>Phạm Tiến Công</v>
      </c>
      <c r="D469" s="38" t="str">
        <f>GD_LCD_HS_LNS!D468</f>
        <v>Nhân viên Bốc xếp</v>
      </c>
      <c r="E469" s="41">
        <f>VLOOKUP(B469,RPT_LNS_LUONG_CHE_DO!$B$5:$CC$980,52,FALSE)</f>
        <v>780000</v>
      </c>
      <c r="F469" s="4">
        <v>0</v>
      </c>
      <c r="G469" s="4">
        <v>0</v>
      </c>
      <c r="H469" s="25">
        <f>ROUND(MIN((E469+F469+G469)/100,DM_TI_LE!$F$29/10),0)</f>
        <v>7800</v>
      </c>
    </row>
    <row r="470" spans="1:8" ht="12.75">
      <c r="A470" s="36">
        <v>459</v>
      </c>
      <c r="B470" s="38">
        <f>GD_LCD_HS_LNS!B469</f>
        <v>13724</v>
      </c>
      <c r="C470" s="38" t="str">
        <f>GD_LCD_HS_LNS!C469</f>
        <v>Nguyễn Văn Hưng</v>
      </c>
      <c r="D470" s="38" t="str">
        <f>GD_LCD_HS_LNS!D469</f>
        <v>Nhân viên Bốc xếp</v>
      </c>
      <c r="E470" s="41">
        <f>VLOOKUP(B470,RPT_LNS_LUONG_CHE_DO!$B$5:$CC$980,52,FALSE)</f>
        <v>780000</v>
      </c>
      <c r="F470" s="4">
        <v>0</v>
      </c>
      <c r="G470" s="4">
        <v>0</v>
      </c>
      <c r="H470" s="25">
        <f>ROUND(MIN((E470+F470+G470)/100,DM_TI_LE!$F$29/10),0)</f>
        <v>7800</v>
      </c>
    </row>
    <row r="471" spans="1:8" ht="12.75">
      <c r="A471" s="36">
        <v>460</v>
      </c>
      <c r="B471" s="38">
        <f>GD_LCD_HS_LNS!B470</f>
        <v>13725</v>
      </c>
      <c r="C471" s="38" t="str">
        <f>GD_LCD_HS_LNS!C470</f>
        <v>Nguyễn Ngọc Phú</v>
      </c>
      <c r="D471" s="38" t="str">
        <f>GD_LCD_HS_LNS!D470</f>
        <v>Nhân viên Bốc xếp</v>
      </c>
      <c r="E471" s="41">
        <f>VLOOKUP(B471,RPT_LNS_LUONG_CHE_DO!$B$5:$CC$980,52,FALSE)</f>
        <v>780000</v>
      </c>
      <c r="F471" s="4">
        <v>0</v>
      </c>
      <c r="G471" s="4">
        <v>0</v>
      </c>
      <c r="H471" s="25">
        <f>ROUND(MIN((E471+F471+G471)/100,DM_TI_LE!$F$29/10),0)</f>
        <v>7800</v>
      </c>
    </row>
    <row r="472" spans="1:8" ht="12.75">
      <c r="A472" s="36">
        <v>461</v>
      </c>
      <c r="B472" s="38">
        <f>GD_LCD_HS_LNS!B471</f>
        <v>13726</v>
      </c>
      <c r="C472" s="38" t="str">
        <f>GD_LCD_HS_LNS!C471</f>
        <v>Lưu Xuân Thắng</v>
      </c>
      <c r="D472" s="38" t="str">
        <f>GD_LCD_HS_LNS!D471</f>
        <v>Nhân viên Bốc xếp</v>
      </c>
      <c r="E472" s="41">
        <f>VLOOKUP(B472,RPT_LNS_LUONG_CHE_DO!$B$5:$CC$980,52,FALSE)</f>
        <v>780000</v>
      </c>
      <c r="F472" s="4">
        <v>0</v>
      </c>
      <c r="G472" s="4">
        <v>0</v>
      </c>
      <c r="H472" s="25">
        <f>ROUND(MIN((E472+F472+G472)/100,DM_TI_LE!$F$29/10),0)</f>
        <v>7800</v>
      </c>
    </row>
    <row r="473" spans="1:8" ht="12.75">
      <c r="A473" s="36">
        <v>462</v>
      </c>
      <c r="B473" s="38">
        <f>GD_LCD_HS_LNS!B472</f>
        <v>13727</v>
      </c>
      <c r="C473" s="38" t="str">
        <f>GD_LCD_HS_LNS!C472</f>
        <v>Trần Quang Huy</v>
      </c>
      <c r="D473" s="38" t="str">
        <f>GD_LCD_HS_LNS!D472</f>
        <v>Nhân viên Bốc xếp</v>
      </c>
      <c r="E473" s="41">
        <f>VLOOKUP(B473,RPT_LNS_LUONG_CHE_DO!$B$5:$CC$980,52,FALSE)</f>
        <v>780000</v>
      </c>
      <c r="F473" s="4">
        <v>0</v>
      </c>
      <c r="G473" s="4">
        <v>0</v>
      </c>
      <c r="H473" s="25">
        <f>ROUND(MIN((E473+F473+G473)/100,DM_TI_LE!$F$29/10),0)</f>
        <v>7800</v>
      </c>
    </row>
    <row r="474" spans="1:8" ht="12.75">
      <c r="A474" s="36">
        <v>463</v>
      </c>
      <c r="B474" s="38">
        <f>GD_LCD_HS_LNS!B473</f>
        <v>13729</v>
      </c>
      <c r="C474" s="38" t="str">
        <f>GD_LCD_HS_LNS!C473</f>
        <v>Ngô Đức Thuận</v>
      </c>
      <c r="D474" s="38" t="str">
        <f>GD_LCD_HS_LNS!D473</f>
        <v>Nhân viên Bốc xếp</v>
      </c>
      <c r="E474" s="41">
        <f>VLOOKUP(B474,RPT_LNS_LUONG_CHE_DO!$B$5:$CC$980,52,FALSE)</f>
        <v>780000</v>
      </c>
      <c r="F474" s="4">
        <v>0</v>
      </c>
      <c r="G474" s="4">
        <v>0</v>
      </c>
      <c r="H474" s="25">
        <f>ROUND(MIN((E474+F474+G474)/100,DM_TI_LE!$F$29/10),0)</f>
        <v>7800</v>
      </c>
    </row>
    <row r="475" spans="1:8" ht="12.75">
      <c r="E475" s="25"/>
    </row>
    <row r="476" spans="1:8" ht="12.75">
      <c r="E476" s="25"/>
    </row>
    <row r="477" spans="1:8" ht="12.75">
      <c r="E477" s="25"/>
    </row>
    <row r="478" spans="1:8" ht="12.75">
      <c r="E478" s="25"/>
    </row>
    <row r="479" spans="1:8" ht="12.75">
      <c r="E479" s="25"/>
    </row>
    <row r="480" spans="1:8" ht="12.75">
      <c r="E480" s="25"/>
    </row>
    <row r="481" spans="5:5" ht="12.75">
      <c r="E481" s="25"/>
    </row>
    <row r="482" spans="5:5" ht="12.75">
      <c r="E482" s="25"/>
    </row>
    <row r="483" spans="5:5" ht="12.75">
      <c r="E483" s="25"/>
    </row>
    <row r="484" spans="5:5" ht="12.75">
      <c r="E484" s="25"/>
    </row>
    <row r="485" spans="5:5" ht="12.75">
      <c r="E485" s="25"/>
    </row>
    <row r="486" spans="5:5" ht="12.75">
      <c r="E486" s="25"/>
    </row>
    <row r="487" spans="5:5" ht="12.75">
      <c r="E487" s="25"/>
    </row>
    <row r="488" spans="5:5" ht="12.75">
      <c r="E488" s="25"/>
    </row>
    <row r="489" spans="5:5" ht="12.75">
      <c r="E489" s="25"/>
    </row>
    <row r="490" spans="5:5" ht="12.75">
      <c r="E490" s="25"/>
    </row>
    <row r="491" spans="5:5" ht="12.75">
      <c r="E491" s="25"/>
    </row>
    <row r="492" spans="5:5" ht="12.75">
      <c r="E492" s="25"/>
    </row>
    <row r="493" spans="5:5" ht="12.75">
      <c r="E493" s="25"/>
    </row>
    <row r="494" spans="5:5" ht="12.75">
      <c r="E494" s="25"/>
    </row>
    <row r="495" spans="5:5" ht="12.75">
      <c r="E495" s="25"/>
    </row>
    <row r="496" spans="5:5" ht="12.75">
      <c r="E496" s="25"/>
    </row>
    <row r="497" spans="5:5" ht="12.75">
      <c r="E497" s="25"/>
    </row>
    <row r="498" spans="5:5" ht="12.75">
      <c r="E498" s="25"/>
    </row>
    <row r="499" spans="5:5" ht="12.75">
      <c r="E499" s="25"/>
    </row>
    <row r="500" spans="5:5" ht="12.75">
      <c r="E500" s="25"/>
    </row>
    <row r="501" spans="5:5" ht="12.75">
      <c r="E501" s="25"/>
    </row>
    <row r="502" spans="5:5" ht="12.75">
      <c r="E502" s="25"/>
    </row>
    <row r="503" spans="5:5" ht="12.75">
      <c r="E503" s="25"/>
    </row>
    <row r="504" spans="5:5" ht="12.75">
      <c r="E504" s="25"/>
    </row>
    <row r="505" spans="5:5" ht="12.75">
      <c r="E505" s="25"/>
    </row>
    <row r="506" spans="5:5" ht="12.75">
      <c r="E506" s="25"/>
    </row>
    <row r="507" spans="5:5" ht="12.75">
      <c r="E507" s="25"/>
    </row>
    <row r="508" spans="5:5" ht="12.75">
      <c r="E508" s="25"/>
    </row>
    <row r="509" spans="5:5" ht="12.75">
      <c r="E509" s="25"/>
    </row>
    <row r="510" spans="5:5" ht="12.75">
      <c r="E510" s="25"/>
    </row>
    <row r="511" spans="5:5" ht="12.75">
      <c r="E511" s="25"/>
    </row>
    <row r="512" spans="5:5" ht="12.75">
      <c r="E512" s="25"/>
    </row>
    <row r="513" spans="5:5" ht="12.75">
      <c r="E513" s="25"/>
    </row>
    <row r="514" spans="5:5" ht="12.75">
      <c r="E514" s="25"/>
    </row>
    <row r="515" spans="5:5" ht="12.75">
      <c r="E515" s="25"/>
    </row>
    <row r="516" spans="5:5" ht="12.75">
      <c r="E516" s="25"/>
    </row>
    <row r="517" spans="5:5" ht="12.75">
      <c r="E517" s="25"/>
    </row>
    <row r="518" spans="5:5" ht="12.75">
      <c r="E518" s="25"/>
    </row>
    <row r="519" spans="5:5" ht="12.75">
      <c r="E519" s="25"/>
    </row>
    <row r="520" spans="5:5" ht="12.75">
      <c r="E520" s="25"/>
    </row>
    <row r="521" spans="5:5" ht="12.75">
      <c r="E521" s="25"/>
    </row>
    <row r="522" spans="5:5" ht="12.75">
      <c r="E522" s="25"/>
    </row>
    <row r="523" spans="5:5" ht="12.75">
      <c r="E523" s="25"/>
    </row>
    <row r="524" spans="5:5" ht="12.75">
      <c r="E524" s="25"/>
    </row>
    <row r="525" spans="5:5" ht="12.75">
      <c r="E525" s="25"/>
    </row>
    <row r="526" spans="5:5" ht="12.75">
      <c r="E526" s="25"/>
    </row>
    <row r="527" spans="5:5" ht="12.75">
      <c r="E527" s="25"/>
    </row>
    <row r="528" spans="5:5" ht="12.75">
      <c r="E528" s="25"/>
    </row>
    <row r="529" spans="5:5" ht="12.75">
      <c r="E529" s="25"/>
    </row>
    <row r="530" spans="5:5" ht="12.75">
      <c r="E530" s="25"/>
    </row>
    <row r="531" spans="5:5" ht="12.75">
      <c r="E531" s="25"/>
    </row>
    <row r="532" spans="5:5" ht="12.75">
      <c r="E532" s="25"/>
    </row>
    <row r="533" spans="5:5" ht="12.75">
      <c r="E533" s="25"/>
    </row>
    <row r="534" spans="5:5" ht="12.75">
      <c r="E534" s="25"/>
    </row>
    <row r="535" spans="5:5" ht="12.75">
      <c r="E535" s="25"/>
    </row>
    <row r="536" spans="5:5" ht="12.75">
      <c r="E536" s="25"/>
    </row>
    <row r="537" spans="5:5" ht="12.75">
      <c r="E537" s="25"/>
    </row>
    <row r="538" spans="5:5" ht="12.75">
      <c r="E538" s="25"/>
    </row>
    <row r="539" spans="5:5" ht="12.75">
      <c r="E539" s="25"/>
    </row>
    <row r="540" spans="5:5" ht="12.75">
      <c r="E540" s="25"/>
    </row>
    <row r="541" spans="5:5" ht="12.75">
      <c r="E541" s="25"/>
    </row>
    <row r="542" spans="5:5" ht="12.75">
      <c r="E542" s="25"/>
    </row>
    <row r="543" spans="5:5" ht="12.75">
      <c r="E543" s="25"/>
    </row>
    <row r="544" spans="5:5" ht="12.75">
      <c r="E544" s="25"/>
    </row>
    <row r="545" spans="5:5" ht="12.75">
      <c r="E545" s="25"/>
    </row>
    <row r="546" spans="5:5" ht="12.75">
      <c r="E546" s="25"/>
    </row>
    <row r="547" spans="5:5" ht="12.75">
      <c r="E547" s="25"/>
    </row>
    <row r="548" spans="5:5" ht="12.75">
      <c r="E548" s="25"/>
    </row>
    <row r="549" spans="5:5" ht="12.75">
      <c r="E549" s="25"/>
    </row>
    <row r="550" spans="5:5" ht="12.75">
      <c r="E550" s="25"/>
    </row>
    <row r="551" spans="5:5" ht="12.75">
      <c r="E551" s="25"/>
    </row>
    <row r="552" spans="5:5" ht="12.75">
      <c r="E552" s="25"/>
    </row>
    <row r="553" spans="5:5" ht="12.75">
      <c r="E553" s="25"/>
    </row>
    <row r="554" spans="5:5" ht="12.75">
      <c r="E554" s="25"/>
    </row>
    <row r="555" spans="5:5" ht="12.75">
      <c r="E555" s="25"/>
    </row>
    <row r="556" spans="5:5" ht="12.75">
      <c r="E556" s="25"/>
    </row>
    <row r="557" spans="5:5" ht="12.75">
      <c r="E557" s="25"/>
    </row>
    <row r="558" spans="5:5" ht="12.75">
      <c r="E558" s="25"/>
    </row>
    <row r="559" spans="5:5" ht="12.75">
      <c r="E559" s="25"/>
    </row>
    <row r="560" spans="5:5" ht="12.75">
      <c r="E560" s="25"/>
    </row>
    <row r="561" spans="5:5" ht="12.75">
      <c r="E561" s="25"/>
    </row>
    <row r="562" spans="5:5" ht="12.75">
      <c r="E562" s="25"/>
    </row>
    <row r="563" spans="5:5" ht="12.75">
      <c r="E563" s="25"/>
    </row>
    <row r="564" spans="5:5" ht="12.75">
      <c r="E564" s="25"/>
    </row>
    <row r="565" spans="5:5" ht="12.75">
      <c r="E565" s="25"/>
    </row>
    <row r="566" spans="5:5" ht="12.75">
      <c r="E566" s="25"/>
    </row>
    <row r="567" spans="5:5" ht="12.75">
      <c r="E567" s="25"/>
    </row>
    <row r="568" spans="5:5" ht="12.75">
      <c r="E568" s="25"/>
    </row>
    <row r="569" spans="5:5" ht="12.75">
      <c r="E569" s="25"/>
    </row>
    <row r="570" spans="5:5" ht="12.75">
      <c r="E570" s="25"/>
    </row>
    <row r="571" spans="5:5" ht="12.75">
      <c r="E571" s="25"/>
    </row>
    <row r="572" spans="5:5" ht="12.75">
      <c r="E572" s="25"/>
    </row>
    <row r="573" spans="5:5" ht="12.75">
      <c r="E573" s="25"/>
    </row>
    <row r="574" spans="5:5" ht="12.75">
      <c r="E574" s="25"/>
    </row>
    <row r="575" spans="5:5" ht="12.75">
      <c r="E575" s="25"/>
    </row>
    <row r="576" spans="5:5" ht="12.75">
      <c r="E576" s="25"/>
    </row>
    <row r="577" spans="5:5" ht="12.75">
      <c r="E577" s="25"/>
    </row>
    <row r="578" spans="5:5" ht="12.75">
      <c r="E578" s="25"/>
    </row>
    <row r="579" spans="5:5" ht="12.75">
      <c r="E579" s="25"/>
    </row>
    <row r="580" spans="5:5" ht="12.75">
      <c r="E580" s="25"/>
    </row>
    <row r="581" spans="5:5" ht="12.75">
      <c r="E581" s="25"/>
    </row>
    <row r="582" spans="5:5" ht="12.75">
      <c r="E582" s="25"/>
    </row>
    <row r="583" spans="5:5" ht="12.75">
      <c r="E583" s="25"/>
    </row>
    <row r="584" spans="5:5" ht="12.75">
      <c r="E584" s="25"/>
    </row>
    <row r="585" spans="5:5" ht="12.75">
      <c r="E585" s="25"/>
    </row>
    <row r="586" spans="5:5" ht="12.75">
      <c r="E586" s="25"/>
    </row>
    <row r="587" spans="5:5" ht="12.75">
      <c r="E587" s="25"/>
    </row>
    <row r="588" spans="5:5" ht="12.75">
      <c r="E588" s="25"/>
    </row>
    <row r="589" spans="5:5" ht="12.75">
      <c r="E589" s="25"/>
    </row>
    <row r="590" spans="5:5" ht="12.75">
      <c r="E590" s="25"/>
    </row>
    <row r="591" spans="5:5" ht="12.75">
      <c r="E591" s="25"/>
    </row>
    <row r="592" spans="5:5" ht="12.75">
      <c r="E592" s="25"/>
    </row>
    <row r="593" spans="5:5" ht="12.75">
      <c r="E593" s="25"/>
    </row>
    <row r="594" spans="5:5" ht="12.75">
      <c r="E594" s="25"/>
    </row>
    <row r="595" spans="5:5" ht="12.75">
      <c r="E595" s="25"/>
    </row>
    <row r="596" spans="5:5" ht="12.75">
      <c r="E596" s="25"/>
    </row>
    <row r="597" spans="5:5" ht="12.75">
      <c r="E597" s="25"/>
    </row>
    <row r="598" spans="5:5" ht="12.75">
      <c r="E598" s="25"/>
    </row>
    <row r="599" spans="5:5" ht="12.75">
      <c r="E599" s="25"/>
    </row>
    <row r="600" spans="5:5" ht="12.75">
      <c r="E600" s="25"/>
    </row>
    <row r="601" spans="5:5" ht="12.75">
      <c r="E601" s="25"/>
    </row>
    <row r="602" spans="5:5" ht="12.75">
      <c r="E602" s="25"/>
    </row>
    <row r="603" spans="5:5" ht="12.75">
      <c r="E603" s="25"/>
    </row>
    <row r="604" spans="5:5" ht="12.75">
      <c r="E604" s="25"/>
    </row>
    <row r="605" spans="5:5" ht="12.75">
      <c r="E605" s="25"/>
    </row>
    <row r="606" spans="5:5" ht="12.75">
      <c r="E606" s="25"/>
    </row>
    <row r="607" spans="5:5" ht="12.75">
      <c r="E607" s="25"/>
    </row>
    <row r="608" spans="5:5" ht="12.75">
      <c r="E608" s="25"/>
    </row>
    <row r="609" spans="5:5" ht="12.75">
      <c r="E609" s="25"/>
    </row>
    <row r="610" spans="5:5" ht="12.75">
      <c r="E610" s="25"/>
    </row>
    <row r="611" spans="5:5" ht="12.75">
      <c r="E611" s="25"/>
    </row>
    <row r="612" spans="5:5" ht="12.75">
      <c r="E612" s="25"/>
    </row>
    <row r="613" spans="5:5" ht="12.75">
      <c r="E613" s="25"/>
    </row>
    <row r="614" spans="5:5" ht="12.75">
      <c r="E614" s="25"/>
    </row>
    <row r="615" spans="5:5" ht="12.75">
      <c r="E615" s="25"/>
    </row>
    <row r="616" spans="5:5" ht="12.75">
      <c r="E616" s="25"/>
    </row>
    <row r="617" spans="5:5" ht="12.75">
      <c r="E617" s="25"/>
    </row>
    <row r="618" spans="5:5" ht="12.75">
      <c r="E618" s="25"/>
    </row>
    <row r="619" spans="5:5" ht="12.75">
      <c r="E619" s="25"/>
    </row>
    <row r="620" spans="5:5" ht="12.75">
      <c r="E620" s="25"/>
    </row>
    <row r="621" spans="5:5" ht="12.75">
      <c r="E621" s="25"/>
    </row>
    <row r="622" spans="5:5" ht="12.75">
      <c r="E622" s="25"/>
    </row>
    <row r="623" spans="5:5" ht="12.75">
      <c r="E623" s="25"/>
    </row>
    <row r="624" spans="5:5" ht="12.75">
      <c r="E624" s="25"/>
    </row>
    <row r="625" spans="5:5" ht="12.75">
      <c r="E625" s="25"/>
    </row>
    <row r="626" spans="5:5" ht="12.75">
      <c r="E626" s="25"/>
    </row>
    <row r="627" spans="5:5" ht="12.75">
      <c r="E627" s="25"/>
    </row>
    <row r="628" spans="5:5" ht="12.75">
      <c r="E628" s="25"/>
    </row>
    <row r="629" spans="5:5" ht="12.75">
      <c r="E629" s="25"/>
    </row>
    <row r="630" spans="5:5" ht="12.75">
      <c r="E630" s="25"/>
    </row>
    <row r="631" spans="5:5" ht="12.75">
      <c r="E631" s="25"/>
    </row>
    <row r="632" spans="5:5" ht="12.75">
      <c r="E632" s="25"/>
    </row>
    <row r="633" spans="5:5" ht="12.75">
      <c r="E633" s="25"/>
    </row>
    <row r="634" spans="5:5" ht="12.75">
      <c r="E634" s="25"/>
    </row>
    <row r="635" spans="5:5" ht="12.75">
      <c r="E635" s="25"/>
    </row>
    <row r="636" spans="5:5" ht="12.75">
      <c r="E636" s="25"/>
    </row>
    <row r="637" spans="5:5" ht="12.75">
      <c r="E637" s="25"/>
    </row>
    <row r="638" spans="5:5" ht="12.75">
      <c r="E638" s="25"/>
    </row>
    <row r="639" spans="5:5" ht="12.75">
      <c r="E639" s="25"/>
    </row>
    <row r="640" spans="5:5" ht="12.75">
      <c r="E640" s="25"/>
    </row>
    <row r="641" spans="5:5" ht="12.75">
      <c r="E641" s="25"/>
    </row>
    <row r="642" spans="5:5" ht="12.75">
      <c r="E642" s="25"/>
    </row>
    <row r="643" spans="5:5" ht="12.75">
      <c r="E643" s="25"/>
    </row>
    <row r="644" spans="5:5" ht="12.75">
      <c r="E644" s="25"/>
    </row>
    <row r="645" spans="5:5" ht="12.75">
      <c r="E645" s="25"/>
    </row>
    <row r="646" spans="5:5" ht="12.75">
      <c r="E646" s="25"/>
    </row>
    <row r="647" spans="5:5" ht="12.75">
      <c r="E647" s="25"/>
    </row>
    <row r="648" spans="5:5" ht="12.75">
      <c r="E648" s="25"/>
    </row>
    <row r="649" spans="5:5" ht="12.75">
      <c r="E649" s="25"/>
    </row>
    <row r="650" spans="5:5" ht="12.75">
      <c r="E650" s="25"/>
    </row>
    <row r="651" spans="5:5" ht="12.75">
      <c r="E651" s="25"/>
    </row>
    <row r="652" spans="5:5" ht="12.75">
      <c r="E652" s="25"/>
    </row>
    <row r="653" spans="5:5" ht="12.75">
      <c r="E653" s="25"/>
    </row>
    <row r="654" spans="5:5" ht="12.75">
      <c r="E654" s="25"/>
    </row>
    <row r="655" spans="5:5" ht="12.75">
      <c r="E655" s="25"/>
    </row>
    <row r="656" spans="5:5" ht="12.75">
      <c r="E656" s="25"/>
    </row>
    <row r="657" spans="5:5" ht="12.75">
      <c r="E657" s="25"/>
    </row>
    <row r="658" spans="5:5" ht="12.75">
      <c r="E658" s="25"/>
    </row>
    <row r="659" spans="5:5" ht="12.75">
      <c r="E659" s="25"/>
    </row>
    <row r="660" spans="5:5" ht="12.75">
      <c r="E660" s="25"/>
    </row>
    <row r="661" spans="5:5" ht="12.75">
      <c r="E661" s="25"/>
    </row>
    <row r="662" spans="5:5" ht="12.75">
      <c r="E662" s="25"/>
    </row>
    <row r="663" spans="5:5" ht="12.75">
      <c r="E663" s="25"/>
    </row>
    <row r="664" spans="5:5" ht="12.75">
      <c r="E664" s="25"/>
    </row>
    <row r="665" spans="5:5" ht="12.75">
      <c r="E665" s="25"/>
    </row>
    <row r="666" spans="5:5" ht="12.75">
      <c r="E666" s="25"/>
    </row>
    <row r="667" spans="5:5" ht="12.75">
      <c r="E667" s="25"/>
    </row>
    <row r="668" spans="5:5" ht="12.75">
      <c r="E668" s="25"/>
    </row>
    <row r="669" spans="5:5" ht="12.75">
      <c r="E669" s="25"/>
    </row>
    <row r="670" spans="5:5" ht="12.75">
      <c r="E670" s="25"/>
    </row>
    <row r="671" spans="5:5" ht="12.75">
      <c r="E671" s="25"/>
    </row>
    <row r="672" spans="5:5" ht="12.75">
      <c r="E672" s="25"/>
    </row>
    <row r="673" spans="5:5" ht="12.75">
      <c r="E673" s="25"/>
    </row>
    <row r="674" spans="5:5" ht="12.75">
      <c r="E674" s="25"/>
    </row>
    <row r="675" spans="5:5" ht="12.75">
      <c r="E675" s="25"/>
    </row>
    <row r="676" spans="5:5" ht="12.75">
      <c r="E676" s="25"/>
    </row>
    <row r="677" spans="5:5" ht="12.75">
      <c r="E677" s="25"/>
    </row>
    <row r="678" spans="5:5" ht="12.75">
      <c r="E678" s="25"/>
    </row>
    <row r="679" spans="5:5" ht="12.75">
      <c r="E679" s="25"/>
    </row>
    <row r="680" spans="5:5" ht="12.75">
      <c r="E680" s="25"/>
    </row>
    <row r="681" spans="5:5" ht="12.75">
      <c r="E681" s="25"/>
    </row>
    <row r="682" spans="5:5" ht="12.75">
      <c r="E682" s="25"/>
    </row>
    <row r="683" spans="5:5" ht="12.75">
      <c r="E683" s="25"/>
    </row>
    <row r="684" spans="5:5" ht="12.75">
      <c r="E684" s="25"/>
    </row>
    <row r="685" spans="5:5" ht="12.75">
      <c r="E685" s="25"/>
    </row>
    <row r="686" spans="5:5" ht="12.75">
      <c r="E686" s="25"/>
    </row>
    <row r="687" spans="5:5" ht="12.75">
      <c r="E687" s="25"/>
    </row>
    <row r="688" spans="5:5" ht="12.75">
      <c r="E688" s="25"/>
    </row>
    <row r="689" spans="5:5" ht="12.75">
      <c r="E689" s="25"/>
    </row>
    <row r="690" spans="5:5" ht="12.75">
      <c r="E690" s="25"/>
    </row>
    <row r="691" spans="5:5" ht="12.75">
      <c r="E691" s="25"/>
    </row>
    <row r="692" spans="5:5" ht="12.75">
      <c r="E692" s="25"/>
    </row>
    <row r="693" spans="5:5" ht="12.75">
      <c r="E693" s="25"/>
    </row>
    <row r="694" spans="5:5" ht="12.75">
      <c r="E694" s="25"/>
    </row>
    <row r="695" spans="5:5" ht="12.75">
      <c r="E695" s="25"/>
    </row>
    <row r="696" spans="5:5" ht="12.75">
      <c r="E696" s="25"/>
    </row>
    <row r="697" spans="5:5" ht="12.75">
      <c r="E697" s="25"/>
    </row>
    <row r="698" spans="5:5" ht="12.75">
      <c r="E698" s="25"/>
    </row>
    <row r="699" spans="5:5" ht="12.75">
      <c r="E699" s="25"/>
    </row>
    <row r="700" spans="5:5" ht="12.75">
      <c r="E700" s="25"/>
    </row>
    <row r="701" spans="5:5" ht="12.75">
      <c r="E701" s="25"/>
    </row>
    <row r="702" spans="5:5" ht="12.75">
      <c r="E702" s="25"/>
    </row>
    <row r="703" spans="5:5" ht="12.75">
      <c r="E703" s="25"/>
    </row>
    <row r="704" spans="5:5" ht="12.75">
      <c r="E704" s="25"/>
    </row>
    <row r="705" spans="5:5" ht="12.75">
      <c r="E705" s="25"/>
    </row>
    <row r="706" spans="5:5" ht="12.75">
      <c r="E706" s="25"/>
    </row>
    <row r="707" spans="5:5" ht="12.75">
      <c r="E707" s="25"/>
    </row>
    <row r="708" spans="5:5" ht="12.75">
      <c r="E708" s="25"/>
    </row>
    <row r="709" spans="5:5" ht="12.75">
      <c r="E709" s="25"/>
    </row>
    <row r="710" spans="5:5" ht="12.75">
      <c r="E710" s="25"/>
    </row>
    <row r="711" spans="5:5" ht="12.75">
      <c r="E711" s="25"/>
    </row>
    <row r="712" spans="5:5" ht="12.75">
      <c r="E712" s="25"/>
    </row>
    <row r="713" spans="5:5" ht="12.75">
      <c r="E713" s="25"/>
    </row>
    <row r="714" spans="5:5" ht="12.75">
      <c r="E714" s="25"/>
    </row>
    <row r="715" spans="5:5" ht="12.75">
      <c r="E715" s="25"/>
    </row>
    <row r="716" spans="5:5" ht="12.75">
      <c r="E716" s="25"/>
    </row>
    <row r="717" spans="5:5" ht="12.75">
      <c r="E717" s="25"/>
    </row>
    <row r="718" spans="5:5" ht="12.75">
      <c r="E718" s="25"/>
    </row>
    <row r="719" spans="5:5" ht="12.75">
      <c r="E719" s="25"/>
    </row>
    <row r="720" spans="5:5" ht="12.75">
      <c r="E720" s="25"/>
    </row>
    <row r="721" spans="5:5" ht="12.75">
      <c r="E721" s="25"/>
    </row>
    <row r="722" spans="5:5" ht="12.75">
      <c r="E722" s="25"/>
    </row>
    <row r="723" spans="5:5" ht="12.75">
      <c r="E723" s="25"/>
    </row>
    <row r="724" spans="5:5" ht="12.75">
      <c r="E724" s="25"/>
    </row>
    <row r="725" spans="5:5" ht="12.75">
      <c r="E725" s="25"/>
    </row>
    <row r="726" spans="5:5" ht="12.75">
      <c r="E726" s="25"/>
    </row>
    <row r="727" spans="5:5" ht="12.75">
      <c r="E727" s="25"/>
    </row>
    <row r="728" spans="5:5" ht="12.75">
      <c r="E728" s="25"/>
    </row>
    <row r="729" spans="5:5" ht="12.75">
      <c r="E729" s="25"/>
    </row>
    <row r="730" spans="5:5" ht="12.75">
      <c r="E730" s="25"/>
    </row>
    <row r="731" spans="5:5" ht="12.75">
      <c r="E731" s="25"/>
    </row>
    <row r="732" spans="5:5" ht="12.75">
      <c r="E732" s="25"/>
    </row>
    <row r="733" spans="5:5" ht="12.75">
      <c r="E733" s="25"/>
    </row>
    <row r="734" spans="5:5" ht="12.75">
      <c r="E734" s="25"/>
    </row>
    <row r="735" spans="5:5" ht="12.75">
      <c r="E735" s="25"/>
    </row>
    <row r="736" spans="5:5" ht="12.75">
      <c r="E736" s="25"/>
    </row>
    <row r="737" spans="5:5" ht="12.75">
      <c r="E737" s="25"/>
    </row>
    <row r="738" spans="5:5" ht="12.75">
      <c r="E738" s="25"/>
    </row>
    <row r="739" spans="5:5" ht="12.75">
      <c r="E739" s="25"/>
    </row>
    <row r="740" spans="5:5" ht="12.75">
      <c r="E740" s="25"/>
    </row>
    <row r="741" spans="5:5" ht="12.75">
      <c r="E741" s="25"/>
    </row>
    <row r="742" spans="5:5" ht="12.75">
      <c r="E742" s="25"/>
    </row>
    <row r="743" spans="5:5" ht="12.75">
      <c r="E743" s="25"/>
    </row>
    <row r="744" spans="5:5" ht="12.75">
      <c r="E744" s="25"/>
    </row>
    <row r="745" spans="5:5" ht="12.75">
      <c r="E745" s="25"/>
    </row>
    <row r="746" spans="5:5" ht="12.75">
      <c r="E746" s="25"/>
    </row>
    <row r="747" spans="5:5" ht="12.75">
      <c r="E747" s="25"/>
    </row>
    <row r="748" spans="5:5" ht="12.75">
      <c r="E748" s="25"/>
    </row>
    <row r="749" spans="5:5" ht="12.75">
      <c r="E749" s="25"/>
    </row>
    <row r="750" spans="5:5" ht="12.75">
      <c r="E750" s="25"/>
    </row>
    <row r="751" spans="5:5" ht="12.75">
      <c r="E751" s="25"/>
    </row>
    <row r="752" spans="5:5" ht="12.75">
      <c r="E752" s="25"/>
    </row>
    <row r="753" spans="5:5" ht="12.75">
      <c r="E753" s="25"/>
    </row>
    <row r="754" spans="5:5" ht="12.75">
      <c r="E754" s="25"/>
    </row>
    <row r="755" spans="5:5" ht="12.75">
      <c r="E755" s="25"/>
    </row>
    <row r="756" spans="5:5" ht="12.75">
      <c r="E756" s="25"/>
    </row>
    <row r="757" spans="5:5" ht="12.75">
      <c r="E757" s="25"/>
    </row>
    <row r="758" spans="5:5" ht="12.75">
      <c r="E758" s="25"/>
    </row>
    <row r="759" spans="5:5" ht="12.75">
      <c r="E759" s="25"/>
    </row>
    <row r="760" spans="5:5" ht="12.75">
      <c r="E760" s="25"/>
    </row>
    <row r="761" spans="5:5" ht="12.75">
      <c r="E761" s="25"/>
    </row>
    <row r="762" spans="5:5" ht="12.75">
      <c r="E762" s="25"/>
    </row>
    <row r="763" spans="5:5" ht="12.75">
      <c r="E763" s="25"/>
    </row>
    <row r="764" spans="5:5" ht="12.75">
      <c r="E764" s="25"/>
    </row>
    <row r="765" spans="5:5" ht="12.75">
      <c r="E765" s="25"/>
    </row>
    <row r="766" spans="5:5" ht="12.75">
      <c r="E766" s="25"/>
    </row>
    <row r="767" spans="5:5" ht="12.75">
      <c r="E767" s="25"/>
    </row>
    <row r="768" spans="5:5" ht="12.75">
      <c r="E768" s="25"/>
    </row>
    <row r="769" spans="5:5" ht="12.75">
      <c r="E769" s="25"/>
    </row>
    <row r="770" spans="5:5" ht="12.75">
      <c r="E770" s="25"/>
    </row>
    <row r="771" spans="5:5" ht="12.75">
      <c r="E771" s="25"/>
    </row>
    <row r="772" spans="5:5" ht="12.75">
      <c r="E772" s="25"/>
    </row>
    <row r="773" spans="5:5" ht="12.75">
      <c r="E773" s="25"/>
    </row>
    <row r="774" spans="5:5" ht="12.75">
      <c r="E774" s="25"/>
    </row>
    <row r="775" spans="5:5" ht="12.75">
      <c r="E775" s="25"/>
    </row>
    <row r="776" spans="5:5" ht="12.75">
      <c r="E776" s="25"/>
    </row>
    <row r="777" spans="5:5" ht="12.75">
      <c r="E777" s="25"/>
    </row>
    <row r="778" spans="5:5" ht="12.75">
      <c r="E778" s="25"/>
    </row>
    <row r="779" spans="5:5" ht="12.75">
      <c r="E779" s="25"/>
    </row>
    <row r="780" spans="5:5" ht="12.75">
      <c r="E780" s="25"/>
    </row>
    <row r="781" spans="5:5" ht="12.75">
      <c r="E781" s="25"/>
    </row>
    <row r="782" spans="5:5" ht="12.75">
      <c r="E782" s="25"/>
    </row>
    <row r="783" spans="5:5" ht="12.75">
      <c r="E783" s="25"/>
    </row>
    <row r="784" spans="5:5" ht="12.75">
      <c r="E784" s="25"/>
    </row>
    <row r="785" spans="5:5" ht="12.75">
      <c r="E785" s="25"/>
    </row>
    <row r="786" spans="5:5" ht="12.75">
      <c r="E786" s="25"/>
    </row>
    <row r="787" spans="5:5" ht="12.75">
      <c r="E787" s="25"/>
    </row>
    <row r="788" spans="5:5" ht="12.75">
      <c r="E788" s="25"/>
    </row>
    <row r="789" spans="5:5" ht="12.75">
      <c r="E789" s="25"/>
    </row>
    <row r="790" spans="5:5" ht="12.75">
      <c r="E790" s="25"/>
    </row>
    <row r="791" spans="5:5" ht="12.75">
      <c r="E791" s="25"/>
    </row>
    <row r="792" spans="5:5" ht="12.75">
      <c r="E792" s="25"/>
    </row>
    <row r="793" spans="5:5" ht="12.75">
      <c r="E793" s="25"/>
    </row>
    <row r="794" spans="5:5" ht="12.75">
      <c r="E794" s="25"/>
    </row>
    <row r="795" spans="5:5" ht="12.75">
      <c r="E795" s="25"/>
    </row>
    <row r="796" spans="5:5" ht="12.75">
      <c r="E796" s="25"/>
    </row>
    <row r="797" spans="5:5" ht="12.75">
      <c r="E797" s="25"/>
    </row>
    <row r="798" spans="5:5" ht="12.75">
      <c r="E798" s="25"/>
    </row>
    <row r="799" spans="5:5" ht="12.75">
      <c r="E799" s="25"/>
    </row>
    <row r="800" spans="5:5" ht="12.75">
      <c r="E800" s="25"/>
    </row>
    <row r="801" spans="5:5" ht="12.75">
      <c r="E801" s="25"/>
    </row>
    <row r="802" spans="5:5" ht="12.75">
      <c r="E802" s="25"/>
    </row>
    <row r="803" spans="5:5" ht="12.75">
      <c r="E803" s="25"/>
    </row>
    <row r="804" spans="5:5" ht="12.75">
      <c r="E804" s="25"/>
    </row>
    <row r="805" spans="5:5" ht="12.75">
      <c r="E805" s="25"/>
    </row>
    <row r="806" spans="5:5" ht="12.75">
      <c r="E806" s="25"/>
    </row>
    <row r="807" spans="5:5" ht="12.75">
      <c r="E807" s="25"/>
    </row>
    <row r="808" spans="5:5" ht="12.75">
      <c r="E808" s="25"/>
    </row>
    <row r="809" spans="5:5" ht="12.75">
      <c r="E809" s="25"/>
    </row>
    <row r="810" spans="5:5" ht="12.75">
      <c r="E810" s="25"/>
    </row>
    <row r="811" spans="5:5" ht="12.75">
      <c r="E811" s="25"/>
    </row>
    <row r="812" spans="5:5" ht="12.75">
      <c r="E812" s="25"/>
    </row>
    <row r="813" spans="5:5" ht="12.75">
      <c r="E813" s="25"/>
    </row>
    <row r="814" spans="5:5" ht="12.75">
      <c r="E814" s="25"/>
    </row>
    <row r="815" spans="5:5" ht="12.75">
      <c r="E815" s="25"/>
    </row>
    <row r="816" spans="5:5" ht="12.75">
      <c r="E816" s="25"/>
    </row>
    <row r="817" spans="5:5" ht="12.75">
      <c r="E817" s="25"/>
    </row>
    <row r="818" spans="5:5" ht="12.75">
      <c r="E818" s="25"/>
    </row>
    <row r="819" spans="5:5" ht="12.75">
      <c r="E819" s="25"/>
    </row>
    <row r="820" spans="5:5" ht="12.75">
      <c r="E820" s="25"/>
    </row>
    <row r="821" spans="5:5" ht="12.75">
      <c r="E821" s="25"/>
    </row>
    <row r="822" spans="5:5" ht="12.75">
      <c r="E822" s="25"/>
    </row>
    <row r="823" spans="5:5" ht="12.75">
      <c r="E823" s="25"/>
    </row>
    <row r="824" spans="5:5" ht="12.75">
      <c r="E824" s="25"/>
    </row>
    <row r="825" spans="5:5" ht="12.75">
      <c r="E825" s="25"/>
    </row>
    <row r="826" spans="5:5" ht="12.75">
      <c r="E826" s="25"/>
    </row>
    <row r="827" spans="5:5" ht="12.75">
      <c r="E827" s="25"/>
    </row>
    <row r="828" spans="5:5" ht="12.75">
      <c r="E828" s="25"/>
    </row>
    <row r="829" spans="5:5" ht="12.75">
      <c r="E829" s="25"/>
    </row>
    <row r="830" spans="5:5" ht="12.75">
      <c r="E830" s="25"/>
    </row>
    <row r="831" spans="5:5" ht="12.75">
      <c r="E831" s="25"/>
    </row>
    <row r="832" spans="5:5" ht="12.75">
      <c r="E832" s="25"/>
    </row>
    <row r="833" spans="5:5" ht="12.75">
      <c r="E833" s="25"/>
    </row>
    <row r="834" spans="5:5" ht="12.75">
      <c r="E834" s="25"/>
    </row>
    <row r="835" spans="5:5" ht="12.75">
      <c r="E835" s="25"/>
    </row>
    <row r="836" spans="5:5" ht="12.75">
      <c r="E836" s="25"/>
    </row>
    <row r="837" spans="5:5" ht="12.75">
      <c r="E837" s="25"/>
    </row>
    <row r="838" spans="5:5" ht="12.75">
      <c r="E838" s="25"/>
    </row>
    <row r="839" spans="5:5" ht="12.75">
      <c r="E839" s="25"/>
    </row>
    <row r="840" spans="5:5" ht="12.75">
      <c r="E840" s="25"/>
    </row>
    <row r="841" spans="5:5" ht="12.75">
      <c r="E841" s="25"/>
    </row>
    <row r="842" spans="5:5" ht="12.75">
      <c r="E842" s="25"/>
    </row>
    <row r="843" spans="5:5" ht="12.75">
      <c r="E843" s="25"/>
    </row>
    <row r="844" spans="5:5" ht="12.75">
      <c r="E844" s="25"/>
    </row>
    <row r="845" spans="5:5" ht="12.75">
      <c r="E845" s="25"/>
    </row>
    <row r="846" spans="5:5" ht="12.75">
      <c r="E846" s="25"/>
    </row>
    <row r="847" spans="5:5" ht="12.75">
      <c r="E847" s="25"/>
    </row>
    <row r="848" spans="5:5" ht="12.75">
      <c r="E848" s="25"/>
    </row>
    <row r="849" spans="5:5" ht="12.75">
      <c r="E849" s="25"/>
    </row>
    <row r="850" spans="5:5" ht="12.75">
      <c r="E850" s="25"/>
    </row>
    <row r="851" spans="5:5" ht="12.75">
      <c r="E851" s="25"/>
    </row>
    <row r="852" spans="5:5" ht="12.75">
      <c r="E852" s="25"/>
    </row>
    <row r="853" spans="5:5" ht="12.75">
      <c r="E853" s="25"/>
    </row>
    <row r="854" spans="5:5" ht="12.75">
      <c r="E854" s="25"/>
    </row>
    <row r="855" spans="5:5" ht="12.75">
      <c r="E855" s="25"/>
    </row>
    <row r="856" spans="5:5" ht="12.75">
      <c r="E856" s="25"/>
    </row>
    <row r="857" spans="5:5" ht="12.75">
      <c r="E857" s="25"/>
    </row>
    <row r="858" spans="5:5" ht="12.75">
      <c r="E858" s="25"/>
    </row>
    <row r="859" spans="5:5" ht="12.75">
      <c r="E859" s="25"/>
    </row>
    <row r="860" spans="5:5" ht="12.75">
      <c r="E860" s="25"/>
    </row>
    <row r="861" spans="5:5" ht="12.75">
      <c r="E861" s="25"/>
    </row>
    <row r="862" spans="5:5" ht="12.75">
      <c r="E862" s="25"/>
    </row>
    <row r="863" spans="5:5" ht="12.75">
      <c r="E863" s="25"/>
    </row>
    <row r="864" spans="5:5" ht="12.75">
      <c r="E864" s="25"/>
    </row>
    <row r="865" spans="5:5" ht="12.75">
      <c r="E865" s="25"/>
    </row>
    <row r="866" spans="5:5" ht="12.75">
      <c r="E866" s="25"/>
    </row>
    <row r="867" spans="5:5" ht="12.75">
      <c r="E867" s="25"/>
    </row>
    <row r="868" spans="5:5" ht="12.75">
      <c r="E868" s="25"/>
    </row>
    <row r="869" spans="5:5" ht="12.75">
      <c r="E869" s="25"/>
    </row>
    <row r="870" spans="5:5" ht="12.75">
      <c r="E870" s="25"/>
    </row>
    <row r="871" spans="5:5" ht="12.75">
      <c r="E871" s="25"/>
    </row>
    <row r="872" spans="5:5" ht="12.75">
      <c r="E872" s="25"/>
    </row>
    <row r="873" spans="5:5" ht="12.75">
      <c r="E873" s="25"/>
    </row>
    <row r="874" spans="5:5" ht="12.75">
      <c r="E874" s="25"/>
    </row>
    <row r="875" spans="5:5" ht="12.75">
      <c r="E875" s="25"/>
    </row>
    <row r="876" spans="5:5" ht="12.75">
      <c r="E876" s="25"/>
    </row>
    <row r="877" spans="5:5" ht="12.75">
      <c r="E877" s="25"/>
    </row>
    <row r="878" spans="5:5" ht="12.75">
      <c r="E878" s="25"/>
    </row>
    <row r="879" spans="5:5" ht="12.75">
      <c r="E879" s="25"/>
    </row>
    <row r="880" spans="5:5" ht="12.75">
      <c r="E880" s="25"/>
    </row>
    <row r="881" spans="5:5" ht="12.75">
      <c r="E881" s="25"/>
    </row>
    <row r="882" spans="5:5" ht="12.75">
      <c r="E882" s="25"/>
    </row>
    <row r="883" spans="5:5" ht="12.75">
      <c r="E883" s="25"/>
    </row>
    <row r="884" spans="5:5" ht="12.75">
      <c r="E884" s="25"/>
    </row>
    <row r="885" spans="5:5" ht="12.75">
      <c r="E885" s="25"/>
    </row>
    <row r="886" spans="5:5" ht="12.75">
      <c r="E886" s="25"/>
    </row>
    <row r="887" spans="5:5" ht="12.75">
      <c r="E887" s="25"/>
    </row>
    <row r="888" spans="5:5" ht="12.75">
      <c r="E888" s="25"/>
    </row>
    <row r="889" spans="5:5" ht="12.75">
      <c r="E889" s="25"/>
    </row>
    <row r="890" spans="5:5" ht="12.75">
      <c r="E890" s="25"/>
    </row>
    <row r="891" spans="5:5" ht="12.75">
      <c r="E891" s="25"/>
    </row>
    <row r="892" spans="5:5" ht="12.75">
      <c r="E892" s="25"/>
    </row>
    <row r="893" spans="5:5" ht="12.75">
      <c r="E893" s="25"/>
    </row>
    <row r="894" spans="5:5" ht="12.75">
      <c r="E894" s="25"/>
    </row>
    <row r="895" spans="5:5" ht="12.75">
      <c r="E895" s="25"/>
    </row>
    <row r="896" spans="5:5" ht="12.75">
      <c r="E896" s="25"/>
    </row>
    <row r="897" spans="5:5" ht="12.75">
      <c r="E897" s="25"/>
    </row>
    <row r="898" spans="5:5" ht="12.75">
      <c r="E898" s="25"/>
    </row>
    <row r="899" spans="5:5" ht="12.75">
      <c r="E899" s="25"/>
    </row>
    <row r="900" spans="5:5" ht="12.75">
      <c r="E900" s="25"/>
    </row>
    <row r="901" spans="5:5" ht="12.75">
      <c r="E901" s="25"/>
    </row>
    <row r="902" spans="5:5" ht="12.75">
      <c r="E902" s="25"/>
    </row>
    <row r="903" spans="5:5" ht="12.75">
      <c r="E903" s="25"/>
    </row>
    <row r="904" spans="5:5" ht="12.75">
      <c r="E904" s="25"/>
    </row>
    <row r="905" spans="5:5" ht="12.75">
      <c r="E905" s="25"/>
    </row>
    <row r="906" spans="5:5" ht="12.75">
      <c r="E906" s="25"/>
    </row>
    <row r="907" spans="5:5" ht="12.75">
      <c r="E907" s="25"/>
    </row>
    <row r="908" spans="5:5" ht="12.75">
      <c r="E908" s="25"/>
    </row>
    <row r="909" spans="5:5" ht="12.75">
      <c r="E909" s="2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FF00"/>
  </sheetPr>
  <dimension ref="A1:CE976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/>
  <cols>
    <col min="1" max="2" width="15" customWidth="1"/>
    <col min="3" max="3" width="19.42578125" customWidth="1"/>
    <col min="4" max="4" width="33.5703125" customWidth="1"/>
    <col min="5" max="5" width="9.5703125" customWidth="1"/>
    <col min="6" max="6" width="13.5703125" customWidth="1"/>
    <col min="7" max="7" width="9.5703125" hidden="1" customWidth="1"/>
    <col min="8" max="10" width="9.5703125" customWidth="1"/>
    <col min="11" max="11" width="8" customWidth="1"/>
    <col min="12" max="13" width="9.5703125" customWidth="1"/>
    <col min="14" max="14" width="7.85546875" customWidth="1"/>
    <col min="15" max="15" width="6" customWidth="1"/>
    <col min="16" max="16" width="5.85546875" customWidth="1"/>
    <col min="17" max="17" width="6.42578125" customWidth="1"/>
    <col min="18" max="18" width="7" customWidth="1"/>
    <col min="19" max="19" width="5.28515625" customWidth="1"/>
    <col min="20" max="20" width="8.140625" customWidth="1"/>
    <col min="21" max="21" width="8.5703125" customWidth="1"/>
    <col min="22" max="22" width="5.85546875" customWidth="1"/>
    <col min="23" max="23" width="5.5703125" customWidth="1"/>
    <col min="24" max="24" width="6" customWidth="1"/>
    <col min="25" max="30" width="5.5703125" customWidth="1"/>
    <col min="31" max="31" width="12.28515625" customWidth="1"/>
    <col min="32" max="32" width="11.85546875" customWidth="1"/>
    <col min="33" max="33" width="10.7109375" customWidth="1"/>
    <col min="34" max="34" width="11.140625" customWidth="1"/>
    <col min="35" max="35" width="11.42578125" customWidth="1"/>
    <col min="36" max="36" width="11.7109375" customWidth="1"/>
    <col min="37" max="37" width="9.7109375" customWidth="1"/>
    <col min="38" max="38" width="9.85546875" customWidth="1"/>
    <col min="39" max="39" width="12.7109375" customWidth="1"/>
    <col min="40" max="40" width="9.85546875" customWidth="1"/>
    <col min="41" max="41" width="9.140625" customWidth="1"/>
    <col min="42" max="42" width="11.85546875" customWidth="1"/>
    <col min="43" max="43" width="12.85546875" customWidth="1"/>
    <col min="44" max="44" width="12.28515625" customWidth="1"/>
    <col min="45" max="45" width="11.28515625" customWidth="1"/>
    <col min="46" max="46" width="9.85546875" customWidth="1"/>
    <col min="47" max="52" width="10.85546875" customWidth="1"/>
    <col min="53" max="53" width="16.140625" customWidth="1"/>
    <col min="54" max="54" width="10.85546875" customWidth="1"/>
    <col min="55" max="55" width="12.5703125" customWidth="1"/>
    <col min="56" max="56" width="10.85546875" customWidth="1"/>
    <col min="57" max="57" width="12.28515625" customWidth="1"/>
    <col min="58" max="58" width="11.85546875" customWidth="1"/>
    <col min="59" max="59" width="10.7109375" customWidth="1"/>
    <col min="60" max="60" width="11.140625" customWidth="1"/>
    <col min="61" max="61" width="11.42578125" customWidth="1"/>
    <col min="62" max="62" width="11.7109375" customWidth="1"/>
    <col min="63" max="63" width="9.7109375" customWidth="1"/>
    <col min="64" max="64" width="9.85546875" customWidth="1"/>
    <col min="65" max="65" width="12.7109375" customWidth="1"/>
    <col min="66" max="66" width="9.85546875" customWidth="1"/>
    <col min="67" max="67" width="8.85546875" customWidth="1"/>
    <col min="68" max="68" width="11.85546875" customWidth="1"/>
    <col min="69" max="69" width="12.85546875" customWidth="1"/>
    <col min="70" max="70" width="12.28515625" customWidth="1"/>
    <col min="71" max="71" width="11.28515625" customWidth="1"/>
    <col min="72" max="72" width="9.85546875" customWidth="1"/>
    <col min="73" max="73" width="10.85546875" customWidth="1"/>
    <col min="74" max="74" width="21.5703125" customWidth="1"/>
    <col min="75" max="78" width="12.42578125" customWidth="1"/>
    <col min="79" max="79" width="10.85546875" customWidth="1"/>
    <col min="80" max="80" width="6.28515625" customWidth="1"/>
    <col min="81" max="83" width="15.140625" customWidth="1"/>
  </cols>
  <sheetData>
    <row r="1" spans="1:83" ht="15.75" customHeight="1">
      <c r="A1" s="5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</row>
    <row r="2" spans="1:83" ht="15.75" customHeight="1">
      <c r="A2" s="5"/>
      <c r="B2" s="5"/>
      <c r="C2" s="5"/>
      <c r="D2" s="5"/>
      <c r="E2" s="9"/>
      <c r="F2" s="9"/>
      <c r="G2" s="10"/>
      <c r="H2" s="10"/>
      <c r="I2" s="11"/>
      <c r="J2" s="12"/>
      <c r="K2" s="12"/>
      <c r="L2" s="12"/>
      <c r="M2" s="12"/>
      <c r="N2" s="13"/>
      <c r="O2" s="14"/>
      <c r="P2" s="13"/>
      <c r="Q2" s="13"/>
      <c r="R2" s="13"/>
      <c r="S2" s="13"/>
      <c r="T2" s="15"/>
      <c r="U2" s="16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6"/>
      <c r="BB2" s="16"/>
      <c r="BC2" s="17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</row>
    <row r="3" spans="1:83" ht="31.5">
      <c r="A3" s="21"/>
      <c r="B3" s="3"/>
      <c r="C3" s="21"/>
      <c r="D3" s="21"/>
      <c r="E3" s="9"/>
      <c r="F3" s="9"/>
      <c r="G3" s="10"/>
      <c r="H3" s="10"/>
      <c r="I3" s="373" t="s">
        <v>19</v>
      </c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359"/>
      <c r="U3" s="359"/>
      <c r="V3" s="359"/>
      <c r="W3" s="359"/>
      <c r="X3" s="359"/>
      <c r="Y3" s="359"/>
      <c r="Z3" s="42"/>
      <c r="AA3" s="42"/>
      <c r="AB3" s="42"/>
      <c r="AC3" s="42"/>
      <c r="AD3" s="42"/>
      <c r="AE3" s="374" t="s">
        <v>30</v>
      </c>
      <c r="AF3" s="359"/>
      <c r="AG3" s="359"/>
      <c r="AH3" s="359"/>
      <c r="AI3" s="359"/>
      <c r="AJ3" s="359"/>
      <c r="AK3" s="359"/>
      <c r="AL3" s="359"/>
      <c r="AM3" s="359"/>
      <c r="AN3" s="359"/>
      <c r="AO3" s="359"/>
      <c r="AP3" s="359"/>
      <c r="AQ3" s="359"/>
      <c r="AR3" s="359"/>
      <c r="AS3" s="359"/>
      <c r="AT3" s="359"/>
      <c r="AU3" s="359"/>
      <c r="AV3" s="59"/>
      <c r="AW3" s="59"/>
      <c r="AX3" s="59"/>
      <c r="AY3" s="59"/>
      <c r="AZ3" s="59"/>
      <c r="BA3" s="75" t="s">
        <v>63</v>
      </c>
      <c r="BB3" s="76"/>
      <c r="BC3" s="77" t="s">
        <v>26</v>
      </c>
      <c r="BD3" s="89"/>
      <c r="BE3" s="375" t="s">
        <v>26</v>
      </c>
      <c r="BF3" s="359"/>
      <c r="BG3" s="359"/>
      <c r="BH3" s="359"/>
      <c r="BI3" s="359"/>
      <c r="BJ3" s="359"/>
      <c r="BK3" s="359"/>
      <c r="BL3" s="359"/>
      <c r="BM3" s="359"/>
      <c r="BN3" s="359"/>
      <c r="BO3" s="359"/>
      <c r="BP3" s="359"/>
      <c r="BQ3" s="359"/>
      <c r="BR3" s="359"/>
      <c r="BS3" s="359"/>
      <c r="BT3" s="359"/>
      <c r="BU3" s="359"/>
      <c r="BV3" s="359"/>
      <c r="BW3" s="359"/>
      <c r="BX3" s="105"/>
      <c r="BY3" s="105"/>
      <c r="BZ3" s="105"/>
      <c r="CA3" s="59" t="s">
        <v>63</v>
      </c>
      <c r="CB3" s="106"/>
      <c r="CC3" s="107" t="s">
        <v>140</v>
      </c>
      <c r="CD3" s="4" t="s">
        <v>141</v>
      </c>
      <c r="CE3" s="4" t="s">
        <v>16</v>
      </c>
    </row>
    <row r="4" spans="1:83" ht="64.5">
      <c r="A4" s="108" t="s">
        <v>3</v>
      </c>
      <c r="B4" s="108" t="s">
        <v>4</v>
      </c>
      <c r="C4" s="108" t="s">
        <v>5</v>
      </c>
      <c r="D4" s="108" t="s">
        <v>6</v>
      </c>
      <c r="E4" s="109" t="s">
        <v>87</v>
      </c>
      <c r="F4" s="109" t="s">
        <v>142</v>
      </c>
      <c r="G4" s="110" t="s">
        <v>143</v>
      </c>
      <c r="H4" s="110" t="s">
        <v>46</v>
      </c>
      <c r="I4" s="123" t="s">
        <v>17</v>
      </c>
      <c r="J4" s="123" t="s">
        <v>32</v>
      </c>
      <c r="K4" s="123" t="s">
        <v>34</v>
      </c>
      <c r="L4" s="123" t="s">
        <v>36</v>
      </c>
      <c r="M4" s="123" t="s">
        <v>37</v>
      </c>
      <c r="N4" s="123" t="s">
        <v>39</v>
      </c>
      <c r="O4" s="123" t="s">
        <v>44</v>
      </c>
      <c r="P4" s="123" t="s">
        <v>60</v>
      </c>
      <c r="Q4" s="123" t="s">
        <v>84</v>
      </c>
      <c r="R4" s="123" t="s">
        <v>104</v>
      </c>
      <c r="S4" s="123" t="s">
        <v>113</v>
      </c>
      <c r="T4" s="123" t="s">
        <v>115</v>
      </c>
      <c r="U4" s="123" t="s">
        <v>117</v>
      </c>
      <c r="V4" s="123" t="s">
        <v>118</v>
      </c>
      <c r="W4" s="123" t="s">
        <v>119</v>
      </c>
      <c r="X4" s="123" t="s">
        <v>121</v>
      </c>
      <c r="Y4" s="123" t="s">
        <v>122</v>
      </c>
      <c r="Z4" s="123" t="s">
        <v>62</v>
      </c>
      <c r="AA4" s="123" t="s">
        <v>109</v>
      </c>
      <c r="AB4" s="123" t="s">
        <v>128</v>
      </c>
      <c r="AC4" s="123" t="s">
        <v>130</v>
      </c>
      <c r="AD4" s="123" t="s">
        <v>131</v>
      </c>
      <c r="AE4" s="125" t="s">
        <v>17</v>
      </c>
      <c r="AF4" s="125" t="s">
        <v>32</v>
      </c>
      <c r="AG4" s="125" t="s">
        <v>34</v>
      </c>
      <c r="AH4" s="125" t="s">
        <v>36</v>
      </c>
      <c r="AI4" s="125" t="s">
        <v>37</v>
      </c>
      <c r="AJ4" s="125" t="s">
        <v>39</v>
      </c>
      <c r="AK4" s="125" t="s">
        <v>44</v>
      </c>
      <c r="AL4" s="125" t="s">
        <v>60</v>
      </c>
      <c r="AM4" s="125" t="s">
        <v>84</v>
      </c>
      <c r="AN4" s="125" t="s">
        <v>104</v>
      </c>
      <c r="AO4" s="125" t="s">
        <v>113</v>
      </c>
      <c r="AP4" s="125" t="s">
        <v>115</v>
      </c>
      <c r="AQ4" s="125" t="s">
        <v>117</v>
      </c>
      <c r="AR4" s="125" t="s">
        <v>118</v>
      </c>
      <c r="AS4" s="125" t="s">
        <v>119</v>
      </c>
      <c r="AT4" s="125" t="s">
        <v>121</v>
      </c>
      <c r="AU4" s="125" t="s">
        <v>122</v>
      </c>
      <c r="AV4" s="125" t="s">
        <v>62</v>
      </c>
      <c r="AW4" s="125" t="s">
        <v>109</v>
      </c>
      <c r="AX4" s="125" t="s">
        <v>128</v>
      </c>
      <c r="AY4" s="125" t="s">
        <v>130</v>
      </c>
      <c r="AZ4" s="125" t="s">
        <v>131</v>
      </c>
      <c r="BA4" s="127"/>
      <c r="BB4" s="76"/>
      <c r="BC4" s="134" t="s">
        <v>26</v>
      </c>
      <c r="BD4" s="89"/>
      <c r="BE4" s="135" t="s">
        <v>17</v>
      </c>
      <c r="BF4" s="135" t="s">
        <v>32</v>
      </c>
      <c r="BG4" s="135" t="s">
        <v>34</v>
      </c>
      <c r="BH4" s="135" t="s">
        <v>36</v>
      </c>
      <c r="BI4" s="135" t="s">
        <v>37</v>
      </c>
      <c r="BJ4" s="135" t="s">
        <v>39</v>
      </c>
      <c r="BK4" s="135" t="s">
        <v>44</v>
      </c>
      <c r="BL4" s="135" t="s">
        <v>60</v>
      </c>
      <c r="BM4" s="135" t="s">
        <v>84</v>
      </c>
      <c r="BN4" s="135" t="s">
        <v>104</v>
      </c>
      <c r="BO4" s="135" t="s">
        <v>113</v>
      </c>
      <c r="BP4" s="135" t="s">
        <v>115</v>
      </c>
      <c r="BQ4" s="135" t="s">
        <v>117</v>
      </c>
      <c r="BR4" s="135" t="s">
        <v>118</v>
      </c>
      <c r="BS4" s="135" t="s">
        <v>119</v>
      </c>
      <c r="BT4" s="135" t="s">
        <v>121</v>
      </c>
      <c r="BU4" s="135" t="s">
        <v>122</v>
      </c>
      <c r="BV4" s="141" t="s">
        <v>62</v>
      </c>
      <c r="BW4" s="141" t="s">
        <v>109</v>
      </c>
      <c r="BX4" s="135" t="s">
        <v>128</v>
      </c>
      <c r="BY4" s="135" t="s">
        <v>130</v>
      </c>
      <c r="BZ4" s="135" t="s">
        <v>131</v>
      </c>
      <c r="CA4" s="125"/>
      <c r="CB4" s="106"/>
      <c r="CC4" s="107"/>
      <c r="CD4" s="3"/>
      <c r="CE4" s="3"/>
    </row>
    <row r="5" spans="1:83" ht="15.75" customHeight="1">
      <c r="A5" s="36">
        <v>1</v>
      </c>
      <c r="B5" s="38">
        <f>GD_LCD_HS_LNS!B4</f>
        <v>10530</v>
      </c>
      <c r="C5" s="38" t="str">
        <f>GD_LCD_HS_LNS!C4</f>
        <v>Bùi Tuấn Anh</v>
      </c>
      <c r="D5" s="38" t="str">
        <f>GD_LCD_HS_LNS!D4</f>
        <v>Giám đốc</v>
      </c>
      <c r="E5" s="146">
        <f>VLOOKUP(B5,GD_CHAM_CONG!$C$6:$BJ$912,60,FALSE)</f>
        <v>1</v>
      </c>
      <c r="F5" s="168" t="str">
        <f>VLOOKUP(B5,GD_LCD_HS_LNS!$B$4:$K$450,5,FALSE)</f>
        <v>75,000,000</v>
      </c>
      <c r="G5" s="168">
        <f>VLOOKUP(B5,GD_CHAM_CONG!$C$6:$BD$385,36,FALSE)</f>
        <v>0</v>
      </c>
      <c r="H5" s="168">
        <f>VLOOKUP(B5,GD_CHAM_CONG!$C$6:$BD$912,37,FALSE)</f>
        <v>22</v>
      </c>
      <c r="I5" s="16">
        <f>VLOOKUP($B5,GD_CHAM_CONG!$C$6:$BF$912,38,FALSE)</f>
        <v>22</v>
      </c>
      <c r="J5" s="16">
        <f>VLOOKUP($B5,GD_CHAM_CONG!$C$6:$BF$912,39,FALSE)</f>
        <v>0</v>
      </c>
      <c r="K5" s="16">
        <f>VLOOKUP($B5,GD_CHAM_CONG!$C$6:$BF$912,40,FALSE)</f>
        <v>0</v>
      </c>
      <c r="L5" s="16">
        <f>VLOOKUP($B5,GD_CHAM_CONG!$C$6:$BF$912,41,FALSE)</f>
        <v>0</v>
      </c>
      <c r="M5" s="16">
        <f>VLOOKUP($B5,GD_CHAM_CONG!$C$6:$BF$912,42,FALSE)</f>
        <v>0</v>
      </c>
      <c r="N5" s="16">
        <f>VLOOKUP($B5,GD_CHAM_CONG!$C$6:$BF$912,43,FALSE)</f>
        <v>0</v>
      </c>
      <c r="O5" s="16">
        <f>VLOOKUP($B5,GD_CHAM_CONG!$C$6:$BF$912,44,FALSE)</f>
        <v>0</v>
      </c>
      <c r="P5" s="16">
        <f>VLOOKUP($B5,GD_CHAM_CONG!$C$6:$BF$912,45,FALSE)</f>
        <v>0</v>
      </c>
      <c r="Q5" s="16">
        <f>VLOOKUP($B5,GD_CHAM_CONG!$C$6:$BF$912,46,FALSE)</f>
        <v>0</v>
      </c>
      <c r="R5" s="16">
        <f>VLOOKUP($B5,GD_CHAM_CONG!$C$6:$BF$912,47,FALSE)</f>
        <v>0</v>
      </c>
      <c r="S5" s="16">
        <f>VLOOKUP($B5,GD_CHAM_CONG!$C$6:$BF$912,48,FALSE)</f>
        <v>0</v>
      </c>
      <c r="T5" s="16">
        <f>VLOOKUP($B5,GD_CHAM_CONG!$C$6:$BF$912,49,FALSE)</f>
        <v>0</v>
      </c>
      <c r="U5" s="16">
        <f>VLOOKUP($B5,GD_CHAM_CONG!$C$6:$BF$912,50,FALSE)</f>
        <v>0</v>
      </c>
      <c r="V5" s="16">
        <f>VLOOKUP($B5,GD_CHAM_CONG!$C$6:$BF$912,51,FALSE)</f>
        <v>0</v>
      </c>
      <c r="W5" s="16">
        <f>VLOOKUP($B5,GD_CHAM_CONG!$C$6:$BF$912,52,FALSE)</f>
        <v>0</v>
      </c>
      <c r="X5" s="16">
        <f>VLOOKUP($B5,GD_CHAM_CONG!$C$6:$BF$912,53,FALSE)</f>
        <v>0</v>
      </c>
      <c r="Y5" s="16">
        <f>VLOOKUP($B5,GD_CHAM_CONG!$C$6:$BF$912,54,FALSE)</f>
        <v>0</v>
      </c>
      <c r="Z5" s="16">
        <f>VLOOKUP($B5,GD_CHAM_CONG!$C$6:$BF$912,55,FALSE)</f>
        <v>0</v>
      </c>
      <c r="AA5" s="16">
        <f>VLOOKUP($B5,GD_CHAM_CONG!$C$6:$BF$912,56,FALSE)</f>
        <v>0</v>
      </c>
      <c r="AB5" s="16">
        <f>VLOOKUP($B5,GD_CHAM_CONG!$C$6:$BI$912,57,FALSE)</f>
        <v>0</v>
      </c>
      <c r="AC5" s="16">
        <f>VLOOKUP($B5,GD_CHAM_CONG!$C$6:$BI$912,58,FALSE)</f>
        <v>0</v>
      </c>
      <c r="AD5" s="16">
        <f>VLOOKUP($B5,GD_CHAM_CONG!$C$6:$BI$912,59,FALSE)</f>
        <v>0</v>
      </c>
      <c r="AE5" s="188">
        <f>I5/$H5*VLOOKUP(I$4,DM_TI_LE!$A$5:$B$30,2,FALSE)</f>
        <v>1</v>
      </c>
      <c r="AF5" s="188">
        <f>J5/$H5*VLOOKUP(J$4,DM_TI_LE!$A$5:$B$30,2,FALSE)</f>
        <v>0</v>
      </c>
      <c r="AG5" s="188">
        <f>K5/$H5*VLOOKUP(K$4,DM_TI_LE!$A$5:$B$30,2,FALSE)</f>
        <v>0</v>
      </c>
      <c r="AH5" s="188">
        <f>L5/$H5*VLOOKUP(L$4,DM_TI_LE!$A$5:$B$30,2,FALSE)</f>
        <v>0</v>
      </c>
      <c r="AI5" s="188">
        <f>M5/$H5*VLOOKUP(M$4,DM_TI_LE!$A$5:$B$30,2,FALSE)</f>
        <v>0</v>
      </c>
      <c r="AJ5" s="188">
        <f>N5/$H5*VLOOKUP(N$4,DM_TI_LE!$A$5:$B$30,2,FALSE)</f>
        <v>0</v>
      </c>
      <c r="AK5" s="188">
        <f>O5/$H5*VLOOKUP(O$4,DM_TI_LE!$A$5:$B$30,2,FALSE)</f>
        <v>0</v>
      </c>
      <c r="AL5" s="188">
        <f>P5/$H5*VLOOKUP(P$4,DM_TI_LE!$A$5:$B$30,2,FALSE)</f>
        <v>0</v>
      </c>
      <c r="AM5" s="188">
        <f>Q5/$H5*VLOOKUP(Q$4,DM_TI_LE!$A$5:$B$30,2,FALSE)</f>
        <v>0</v>
      </c>
      <c r="AN5" s="188">
        <f>R5/$H5*VLOOKUP(R$4,DM_TI_LE!$A$5:$B$30,2,FALSE)</f>
        <v>0</v>
      </c>
      <c r="AO5" s="188">
        <f>S5/$H5*VLOOKUP(S$4,DM_TI_LE!$A$5:$B$30,2,FALSE)</f>
        <v>0</v>
      </c>
      <c r="AP5" s="188">
        <f>T5/$H5*VLOOKUP(T$4,DM_TI_LE!$A$5:$B$30,2,FALSE)</f>
        <v>0</v>
      </c>
      <c r="AQ5" s="188">
        <f>U5/$H5*VLOOKUP(U$4,DM_TI_LE!$A$5:$B$30,2,FALSE)</f>
        <v>0</v>
      </c>
      <c r="AR5" s="188">
        <f>V5/$H5*VLOOKUP(V$4,DM_TI_LE!$A$5:$B$30,2,FALSE)</f>
        <v>0</v>
      </c>
      <c r="AS5" s="188">
        <f>W5/$H5*VLOOKUP(W$4,DM_TI_LE!$A$5:$B$30,2,FALSE)</f>
        <v>0</v>
      </c>
      <c r="AT5" s="188">
        <f>X5/$H5*VLOOKUP(X$4,DM_TI_LE!$A$5:$B$30,2,FALSE)</f>
        <v>0</v>
      </c>
      <c r="AU5" s="188">
        <f>Y5/$H5*VLOOKUP(Y$4,DM_TI_LE!$A$5:$B$30,2,FALSE)</f>
        <v>0</v>
      </c>
      <c r="AV5" s="188">
        <f>Z5/$H5*VLOOKUP(Z$4,DM_TI_LE!$A$5:$B$30,2,FALSE)</f>
        <v>0</v>
      </c>
      <c r="AW5" s="188">
        <f>AA5/$H5*VLOOKUP(AA$4,DM_TI_LE!$A$5:$B$30,2,FALSE)</f>
        <v>0</v>
      </c>
      <c r="AX5" s="188">
        <f>AB5/$H5*VLOOKUP(AB$4,DM_TI_LE!$A$5:$B$30,2,FALSE)</f>
        <v>0</v>
      </c>
      <c r="AY5" s="188">
        <f>AC5/$H5*VLOOKUP(AC$4,DM_TI_LE!$A$5:$B$30,2,FALSE)</f>
        <v>0</v>
      </c>
      <c r="AZ5" s="188">
        <f>AD5/$H5*VLOOKUP(AD$4,DM_TI_LE!$A$5:$B$30,2,FALSE)</f>
        <v>0</v>
      </c>
      <c r="BA5" s="195">
        <v>75000000</v>
      </c>
      <c r="BB5" s="16"/>
      <c r="BC5" s="17">
        <f>VLOOKUP(B5,GD_LCD_HS_LNS!$B$4:$E$914,4,FALSE)</f>
        <v>12671000</v>
      </c>
      <c r="BD5" s="16"/>
      <c r="BE5" s="16">
        <f>I5/26*$BC5*VLOOKUP(BE$4,DM_TI_LE!$A$5:$C$29,3,FALSE)</f>
        <v>0</v>
      </c>
      <c r="BF5" s="16">
        <f>J5/26*$BC5*VLOOKUP(BF$4,DM_TI_LE!$A$5:$C$29,3,FALSE)</f>
        <v>0</v>
      </c>
      <c r="BG5" s="16">
        <f>K5/26*$BC5*VLOOKUP(BG$4,DM_TI_LE!$A$5:$C$29,3,FALSE)</f>
        <v>0</v>
      </c>
      <c r="BH5" s="16">
        <f>L5/26*$BC5*VLOOKUP(BH$4,DM_TI_LE!$A$5:$C$29,3,FALSE)</f>
        <v>0</v>
      </c>
      <c r="BI5" s="16">
        <f>M5/26*$BC5*VLOOKUP(BI$4,DM_TI_LE!$A$5:$C$29,3,FALSE)</f>
        <v>0</v>
      </c>
      <c r="BJ5" s="16">
        <f>N5/26*$BC5*VLOOKUP(BJ$4,DM_TI_LE!$A$5:$C$29,3,FALSE)</f>
        <v>0</v>
      </c>
      <c r="BK5" s="16">
        <f>O5/26*$BC5*VLOOKUP(BK$4,DM_TI_LE!$A$5:$C$29,3,FALSE)</f>
        <v>0</v>
      </c>
      <c r="BL5" s="16">
        <f>P5/26*$BC5*VLOOKUP(BL$4,DM_TI_LE!$A$5:$C$29,3,FALSE)</f>
        <v>0</v>
      </c>
      <c r="BM5" s="16">
        <f>Q5/26*$BC5*VLOOKUP(BM$4,DM_TI_LE!$A$5:$C$29,3,FALSE)</f>
        <v>0</v>
      </c>
      <c r="BN5" s="16">
        <f>R5/26*$BC5*VLOOKUP(BN$4,DM_TI_LE!$A$5:$C$29,3,FALSE)</f>
        <v>0</v>
      </c>
      <c r="BO5" s="16">
        <f>S5/26*$BC5*VLOOKUP(BO$4,DM_TI_LE!$A$5:$C$29,3,FALSE)</f>
        <v>0</v>
      </c>
      <c r="BP5" s="16">
        <f>T5/26*$BC5*VLOOKUP(BP$4,DM_TI_LE!$A$5:$C$29,3,FALSE)</f>
        <v>0</v>
      </c>
      <c r="BQ5" s="16">
        <f>U5/26*$BC5*VLOOKUP(BQ$4,DM_TI_LE!$A$5:$C$29,3,FALSE)</f>
        <v>0</v>
      </c>
      <c r="BR5" s="16">
        <f>V5/26*$BC5*VLOOKUP(BR$4,DM_TI_LE!$A$5:$C$29,3,FALSE)</f>
        <v>0</v>
      </c>
      <c r="BS5" s="16">
        <f>W5/26*$BC5*VLOOKUP(BS$4,DM_TI_LE!$A$5:$C$29,3,FALSE)</f>
        <v>0</v>
      </c>
      <c r="BT5" s="16">
        <f>X5/26*$BC5*VLOOKUP(BT$4,DM_TI_LE!$A$5:$C$29,3,FALSE)</f>
        <v>0</v>
      </c>
      <c r="BU5" s="16">
        <f>Y5/26*$BC5*VLOOKUP(BU$4,DM_TI_LE!$A$5:$C$29,3,FALSE)</f>
        <v>0</v>
      </c>
      <c r="BV5" s="16">
        <f>Z5/26*$BC5*VLOOKUP(BV$4,DM_TI_LE!$A$5:$C$29,3,FALSE)</f>
        <v>0</v>
      </c>
      <c r="BW5" s="16">
        <f>AA5/26*$BC5*VLOOKUP(BW$4,DM_TI_LE!$A$5:$C$29,3,FALSE)</f>
        <v>0</v>
      </c>
      <c r="BX5" s="16">
        <f>AB5/26*$BC5*VLOOKUP(BX$4,DM_TI_LE!$A$5:$C$29,3,FALSE)</f>
        <v>0</v>
      </c>
      <c r="BY5" s="16">
        <f>AC5/26*$BC5*VLOOKUP(BY$4,DM_TI_LE!$A$5:$C$29,3,FALSE)</f>
        <v>0</v>
      </c>
      <c r="BZ5" s="16">
        <f>AD5/26*$BC5*VLOOKUP(BZ$4,DM_TI_LE!$A$5:$C$29,3,FALSE)</f>
        <v>0</v>
      </c>
      <c r="CA5" s="196">
        <f t="shared" ref="CA5:CA474" si="0">SUM(BE5:BU5)+SUM(BX5:BZ5)</f>
        <v>0</v>
      </c>
      <c r="CB5" s="11"/>
      <c r="CC5" s="197">
        <f t="shared" ref="CC5:CC474" si="1">BA5+CA5</f>
        <v>75000000</v>
      </c>
      <c r="CD5" s="145" t="s">
        <v>116</v>
      </c>
      <c r="CE5" s="199">
        <f>VLOOKUP(CD5,DM_TI_LE!$I$12:$J$16,2,FALSE)</f>
        <v>1</v>
      </c>
    </row>
    <row r="6" spans="1:83" ht="15.75" customHeight="1">
      <c r="A6" s="36">
        <v>2</v>
      </c>
      <c r="B6" s="38">
        <f>GD_LCD_HS_LNS!B5</f>
        <v>10532</v>
      </c>
      <c r="C6" s="38" t="str">
        <f>GD_LCD_HS_LNS!C5</f>
        <v>Vũ Trung Thành</v>
      </c>
      <c r="D6" s="38" t="str">
        <f>GD_LCD_HS_LNS!D5</f>
        <v>Phó Giám đốc</v>
      </c>
      <c r="E6" s="146">
        <f>VLOOKUP(B6,GD_CHAM_CONG!$C$6:$BJ$912,60,FALSE)</f>
        <v>1</v>
      </c>
      <c r="F6" s="146" t="str">
        <f>VLOOKUP(B6,GD_LCD_HS_LNS!$B$4:$F$383,5,FALSE)</f>
        <v>60,000,000</v>
      </c>
      <c r="G6" s="168">
        <f>VLOOKUP(B6,GD_CHAM_CONG!$C$6:$BD$385,36,FALSE)</f>
        <v>0</v>
      </c>
      <c r="H6" s="168">
        <f>VLOOKUP(B6,GD_CHAM_CONG!$C$6:$BD$912,37,FALSE)</f>
        <v>22</v>
      </c>
      <c r="I6" s="16">
        <f>VLOOKUP($B6,GD_CHAM_CONG!$C$6:$BF$912,38,FALSE)</f>
        <v>22</v>
      </c>
      <c r="J6" s="16">
        <f>VLOOKUP($B6,GD_CHAM_CONG!$C$6:$BF$912,39,FALSE)</f>
        <v>0</v>
      </c>
      <c r="K6" s="16">
        <f>VLOOKUP($B6,GD_CHAM_CONG!$C$6:$BF$912,40,FALSE)</f>
        <v>0</v>
      </c>
      <c r="L6" s="16">
        <f>VLOOKUP($B6,GD_CHAM_CONG!$C$6:$BF$912,41,FALSE)</f>
        <v>0</v>
      </c>
      <c r="M6" s="16">
        <f>VLOOKUP($B6,GD_CHAM_CONG!$C$6:$BF$912,42,FALSE)</f>
        <v>0</v>
      </c>
      <c r="N6" s="16">
        <f>VLOOKUP($B6,GD_CHAM_CONG!$C$6:$BF$912,43,FALSE)</f>
        <v>0</v>
      </c>
      <c r="O6" s="16">
        <f>VLOOKUP($B6,GD_CHAM_CONG!$C$6:$BF$912,44,FALSE)</f>
        <v>0</v>
      </c>
      <c r="P6" s="16">
        <f>VLOOKUP($B6,GD_CHAM_CONG!$C$6:$BF$912,45,FALSE)</f>
        <v>0</v>
      </c>
      <c r="Q6" s="16">
        <f>VLOOKUP($B6,GD_CHAM_CONG!$C$6:$BF$912,46,FALSE)</f>
        <v>0</v>
      </c>
      <c r="R6" s="16">
        <f>VLOOKUP($B6,GD_CHAM_CONG!$C$6:$BF$912,47,FALSE)</f>
        <v>0</v>
      </c>
      <c r="S6" s="16">
        <f>VLOOKUP($B6,GD_CHAM_CONG!$C$6:$BF$912,48,FALSE)</f>
        <v>0</v>
      </c>
      <c r="T6" s="16">
        <f>VLOOKUP($B6,GD_CHAM_CONG!$C$6:$BF$912,49,FALSE)</f>
        <v>0</v>
      </c>
      <c r="U6" s="16">
        <f>VLOOKUP($B6,GD_CHAM_CONG!$C$6:$BF$912,50,FALSE)</f>
        <v>0</v>
      </c>
      <c r="V6" s="16">
        <f>VLOOKUP($B6,GD_CHAM_CONG!$C$6:$BF$912,51,FALSE)</f>
        <v>0</v>
      </c>
      <c r="W6" s="16">
        <f>VLOOKUP($B6,GD_CHAM_CONG!$C$6:$BF$912,52,FALSE)</f>
        <v>0</v>
      </c>
      <c r="X6" s="16">
        <f>VLOOKUP($B6,GD_CHAM_CONG!$C$6:$BF$912,53,FALSE)</f>
        <v>0</v>
      </c>
      <c r="Y6" s="16">
        <f>VLOOKUP($B6,GD_CHAM_CONG!$C$6:$BF$912,54,FALSE)</f>
        <v>0</v>
      </c>
      <c r="Z6" s="16">
        <f>VLOOKUP($B6,GD_CHAM_CONG!$C$6:$BF$912,55,FALSE)</f>
        <v>0</v>
      </c>
      <c r="AA6" s="16">
        <f>VLOOKUP($B6,GD_CHAM_CONG!$C$6:$BF$912,56,FALSE)</f>
        <v>0</v>
      </c>
      <c r="AB6" s="16">
        <f>VLOOKUP($B6,GD_CHAM_CONG!$C$6:$BI$912,57,FALSE)</f>
        <v>0</v>
      </c>
      <c r="AC6" s="16">
        <f>VLOOKUP($B6,GD_CHAM_CONG!$C$6:$BI$912,58,FALSE)</f>
        <v>0</v>
      </c>
      <c r="AD6" s="16">
        <f>VLOOKUP($B6,GD_CHAM_CONG!$C$6:$BI$912,59,FALSE)</f>
        <v>0</v>
      </c>
      <c r="AE6" s="188">
        <f>I6/$H6*VLOOKUP(I$4,DM_TI_LE!$A$5:$B$30,2,FALSE)</f>
        <v>1</v>
      </c>
      <c r="AF6" s="188">
        <f>J6/$H6*VLOOKUP(J$4,DM_TI_LE!$A$5:$B$30,2,FALSE)</f>
        <v>0</v>
      </c>
      <c r="AG6" s="188">
        <f>K6/$H6*VLOOKUP(K$4,DM_TI_LE!$A$5:$B$30,2,FALSE)</f>
        <v>0</v>
      </c>
      <c r="AH6" s="188">
        <f>L6/$H6*VLOOKUP(L$4,DM_TI_LE!$A$5:$B$30,2,FALSE)</f>
        <v>0</v>
      </c>
      <c r="AI6" s="188">
        <f>M6/$H6*VLOOKUP(M$4,DM_TI_LE!$A$5:$B$30,2,FALSE)</f>
        <v>0</v>
      </c>
      <c r="AJ6" s="188">
        <f>N6/$H6*VLOOKUP(N$4,DM_TI_LE!$A$5:$B$30,2,FALSE)</f>
        <v>0</v>
      </c>
      <c r="AK6" s="188">
        <f>O6/$H6*VLOOKUP(O$4,DM_TI_LE!$A$5:$B$30,2,FALSE)</f>
        <v>0</v>
      </c>
      <c r="AL6" s="188">
        <f>P6/$H6*VLOOKUP(P$4,DM_TI_LE!$A$5:$B$30,2,FALSE)</f>
        <v>0</v>
      </c>
      <c r="AM6" s="188">
        <f>Q6/$H6*VLOOKUP(Q$4,DM_TI_LE!$A$5:$B$30,2,FALSE)</f>
        <v>0</v>
      </c>
      <c r="AN6" s="188">
        <f>R6/$H6*VLOOKUP(R$4,DM_TI_LE!$A$5:$B$30,2,FALSE)</f>
        <v>0</v>
      </c>
      <c r="AO6" s="188">
        <f>S6/$H6*VLOOKUP(S$4,DM_TI_LE!$A$5:$B$30,2,FALSE)</f>
        <v>0</v>
      </c>
      <c r="AP6" s="188">
        <f>T6/$H6*VLOOKUP(T$4,DM_TI_LE!$A$5:$B$30,2,FALSE)</f>
        <v>0</v>
      </c>
      <c r="AQ6" s="188">
        <f>U6/$H6*VLOOKUP(U$4,DM_TI_LE!$A$5:$B$30,2,FALSE)</f>
        <v>0</v>
      </c>
      <c r="AR6" s="188">
        <f>V6/$H6*VLOOKUP(V$4,DM_TI_LE!$A$5:$B$30,2,FALSE)</f>
        <v>0</v>
      </c>
      <c r="AS6" s="188">
        <f>W6/$H6*VLOOKUP(W$4,DM_TI_LE!$A$5:$B$30,2,FALSE)</f>
        <v>0</v>
      </c>
      <c r="AT6" s="188">
        <f>X6/$H6*VLOOKUP(X$4,DM_TI_LE!$A$5:$B$30,2,FALSE)</f>
        <v>0</v>
      </c>
      <c r="AU6" s="188">
        <f>Y6/$H6*VLOOKUP(Y$4,DM_TI_LE!$A$5:$B$30,2,FALSE)</f>
        <v>0</v>
      </c>
      <c r="AV6" s="188">
        <f>Z6/$H6*VLOOKUP(Z$4,DM_TI_LE!$A$5:$B$30,2,FALSE)</f>
        <v>0</v>
      </c>
      <c r="AW6" s="188">
        <f>AA6/$H6*VLOOKUP(AA$4,DM_TI_LE!$A$5:$B$30,2,FALSE)</f>
        <v>0</v>
      </c>
      <c r="AX6" s="188">
        <f>AB6/$H6*VLOOKUP(AB$4,DM_TI_LE!$A$5:$B$30,2,FALSE)</f>
        <v>0</v>
      </c>
      <c r="AY6" s="188">
        <f>AC6/$H6*VLOOKUP(AC$4,DM_TI_LE!$A$5:$B$30,2,FALSE)</f>
        <v>0</v>
      </c>
      <c r="AZ6" s="188">
        <f>AD6/$H6*VLOOKUP(AD$4,DM_TI_LE!$A$5:$B$30,2,FALSE)</f>
        <v>0</v>
      </c>
      <c r="BA6" s="195">
        <v>60000000</v>
      </c>
      <c r="BB6" s="16"/>
      <c r="BC6" s="17">
        <f>VLOOKUP(B6,GD_LCD_HS_LNS!$B$4:$E$914,4,FALSE)</f>
        <v>10734000</v>
      </c>
      <c r="BD6" s="16"/>
      <c r="BE6" s="16">
        <f>I6/26*$BC6*VLOOKUP(BE$4,DM_TI_LE!$A$5:$C$29,3,FALSE)</f>
        <v>0</v>
      </c>
      <c r="BF6" s="16">
        <f>J6/26*$BC6*VLOOKUP(BF$4,DM_TI_LE!$A$5:$C$29,3,FALSE)</f>
        <v>0</v>
      </c>
      <c r="BG6" s="16">
        <f>K6/26*$BC6*VLOOKUP(BG$4,DM_TI_LE!$A$5:$C$29,3,FALSE)</f>
        <v>0</v>
      </c>
      <c r="BH6" s="16">
        <f>L6/26*$BC6*VLOOKUP(BH$4,DM_TI_LE!$A$5:$C$29,3,FALSE)</f>
        <v>0</v>
      </c>
      <c r="BI6" s="16">
        <f>M6/26*$BC6*VLOOKUP(BI$4,DM_TI_LE!$A$5:$C$29,3,FALSE)</f>
        <v>0</v>
      </c>
      <c r="BJ6" s="16">
        <f>N6/26*$BC6*VLOOKUP(BJ$4,DM_TI_LE!$A$5:$C$29,3,FALSE)</f>
        <v>0</v>
      </c>
      <c r="BK6" s="16">
        <f>O6/26*$BC6*VLOOKUP(BK$4,DM_TI_LE!$A$5:$C$29,3,FALSE)</f>
        <v>0</v>
      </c>
      <c r="BL6" s="16">
        <f>P6/26*$BC6*VLOOKUP(BL$4,DM_TI_LE!$A$5:$C$29,3,FALSE)</f>
        <v>0</v>
      </c>
      <c r="BM6" s="16">
        <f>Q6/26*$BC6*VLOOKUP(BM$4,DM_TI_LE!$A$5:$C$29,3,FALSE)</f>
        <v>0</v>
      </c>
      <c r="BN6" s="16">
        <f>R6/26*$BC6*VLOOKUP(BN$4,DM_TI_LE!$A$5:$C$29,3,FALSE)</f>
        <v>0</v>
      </c>
      <c r="BO6" s="16">
        <f>S6/26*$BC6*VLOOKUP(BO$4,DM_TI_LE!$A$5:$C$29,3,FALSE)</f>
        <v>0</v>
      </c>
      <c r="BP6" s="16">
        <f>T6/26*$BC6*VLOOKUP(BP$4,DM_TI_LE!$A$5:$C$29,3,FALSE)</f>
        <v>0</v>
      </c>
      <c r="BQ6" s="16">
        <f>U6/26*$BC6*VLOOKUP(BQ$4,DM_TI_LE!$A$5:$C$29,3,FALSE)</f>
        <v>0</v>
      </c>
      <c r="BR6" s="16">
        <f>V6/26*$BC6*VLOOKUP(BR$4,DM_TI_LE!$A$5:$C$29,3,FALSE)</f>
        <v>0</v>
      </c>
      <c r="BS6" s="16">
        <f>W6/26*$BC6*VLOOKUP(BS$4,DM_TI_LE!$A$5:$C$29,3,FALSE)</f>
        <v>0</v>
      </c>
      <c r="BT6" s="16">
        <f>X6/26*$BC6*VLOOKUP(BT$4,DM_TI_LE!$A$5:$C$29,3,FALSE)</f>
        <v>0</v>
      </c>
      <c r="BU6" s="16">
        <f>Y6/26*$BC6*VLOOKUP(BU$4,DM_TI_LE!$A$5:$C$29,3,FALSE)</f>
        <v>0</v>
      </c>
      <c r="BV6" s="16">
        <f>Z6/26*$BC6*VLOOKUP(BV$4,DM_TI_LE!$A$5:$C$29,3,FALSE)</f>
        <v>0</v>
      </c>
      <c r="BW6" s="16">
        <f>AA6/26*$BC6*VLOOKUP(BW$4,DM_TI_LE!$A$5:$C$29,3,FALSE)</f>
        <v>0</v>
      </c>
      <c r="BX6" s="16">
        <f>AB6/26*$BC6*VLOOKUP(BX$4,DM_TI_LE!$A$5:$C$29,3,FALSE)</f>
        <v>0</v>
      </c>
      <c r="BY6" s="16">
        <f>AC6/26*$BC6*VLOOKUP(BY$4,DM_TI_LE!$A$5:$C$29,3,FALSE)</f>
        <v>0</v>
      </c>
      <c r="BZ6" s="16">
        <f>AD6/26*$BC6*VLOOKUP(BZ$4,DM_TI_LE!$A$5:$C$29,3,FALSE)</f>
        <v>0</v>
      </c>
      <c r="CA6" s="196">
        <f t="shared" si="0"/>
        <v>0</v>
      </c>
      <c r="CB6" s="16"/>
      <c r="CC6" s="197">
        <f t="shared" si="1"/>
        <v>60000000</v>
      </c>
      <c r="CD6" s="145" t="s">
        <v>116</v>
      </c>
      <c r="CE6" s="199">
        <f>VLOOKUP(CD6,DM_TI_LE!$I$12:$J$16,2,FALSE)</f>
        <v>1</v>
      </c>
    </row>
    <row r="7" spans="1:83" ht="15.75" customHeight="1">
      <c r="A7" s="36">
        <v>3</v>
      </c>
      <c r="B7" s="38">
        <f>GD_LCD_HS_LNS!B6</f>
        <v>10806</v>
      </c>
      <c r="C7" s="38" t="str">
        <f>GD_LCD_HS_LNS!C6</f>
        <v>Phương Hồng Minh</v>
      </c>
      <c r="D7" s="38" t="str">
        <f>GD_LCD_HS_LNS!D6</f>
        <v>Phó Giám đốc</v>
      </c>
      <c r="E7" s="146">
        <f>VLOOKUP(B7,GD_CHAM_CONG!$C$6:$BJ$912,60,FALSE)</f>
        <v>1</v>
      </c>
      <c r="F7" s="146" t="str">
        <f>VLOOKUP(B7,GD_LCD_HS_LNS!$B$4:$F$383,5,FALSE)</f>
        <v>60,000,000</v>
      </c>
      <c r="G7" s="168">
        <f>VLOOKUP(B7,GD_CHAM_CONG!$C$6:$BD$385,36,FALSE)</f>
        <v>0</v>
      </c>
      <c r="H7" s="168">
        <f>VLOOKUP(B7,GD_CHAM_CONG!$C$6:$BD$912,37,FALSE)</f>
        <v>22</v>
      </c>
      <c r="I7" s="16">
        <f>VLOOKUP($B7,GD_CHAM_CONG!$C$6:$BF$912,38,FALSE)</f>
        <v>22</v>
      </c>
      <c r="J7" s="16">
        <f>VLOOKUP($B7,GD_CHAM_CONG!$C$6:$BF$912,39,FALSE)</f>
        <v>0</v>
      </c>
      <c r="K7" s="16">
        <f>VLOOKUP($B7,GD_CHAM_CONG!$C$6:$BF$912,40,FALSE)</f>
        <v>0</v>
      </c>
      <c r="L7" s="16">
        <f>VLOOKUP($B7,GD_CHAM_CONG!$C$6:$BF$912,41,FALSE)</f>
        <v>0</v>
      </c>
      <c r="M7" s="16">
        <f>VLOOKUP($B7,GD_CHAM_CONG!$C$6:$BF$912,42,FALSE)</f>
        <v>0</v>
      </c>
      <c r="N7" s="16">
        <f>VLOOKUP($B7,GD_CHAM_CONG!$C$6:$BF$912,43,FALSE)</f>
        <v>0</v>
      </c>
      <c r="O7" s="16">
        <f>VLOOKUP($B7,GD_CHAM_CONG!$C$6:$BF$912,44,FALSE)</f>
        <v>0</v>
      </c>
      <c r="P7" s="16">
        <f>VLOOKUP($B7,GD_CHAM_CONG!$C$6:$BF$912,45,FALSE)</f>
        <v>0</v>
      </c>
      <c r="Q7" s="16">
        <f>VLOOKUP($B7,GD_CHAM_CONG!$C$6:$BF$912,46,FALSE)</f>
        <v>0</v>
      </c>
      <c r="R7" s="16">
        <f>VLOOKUP($B7,GD_CHAM_CONG!$C$6:$BF$912,47,FALSE)</f>
        <v>0</v>
      </c>
      <c r="S7" s="16">
        <f>VLOOKUP($B7,GD_CHAM_CONG!$C$6:$BF$912,48,FALSE)</f>
        <v>0</v>
      </c>
      <c r="T7" s="16">
        <f>VLOOKUP($B7,GD_CHAM_CONG!$C$6:$BF$912,49,FALSE)</f>
        <v>0</v>
      </c>
      <c r="U7" s="16">
        <f>VLOOKUP($B7,GD_CHAM_CONG!$C$6:$BF$912,50,FALSE)</f>
        <v>0</v>
      </c>
      <c r="V7" s="16">
        <f>VLOOKUP($B7,GD_CHAM_CONG!$C$6:$BF$912,51,FALSE)</f>
        <v>0</v>
      </c>
      <c r="W7" s="16">
        <f>VLOOKUP($B7,GD_CHAM_CONG!$C$6:$BF$912,52,FALSE)</f>
        <v>0</v>
      </c>
      <c r="X7" s="16">
        <f>VLOOKUP($B7,GD_CHAM_CONG!$C$6:$BF$912,53,FALSE)</f>
        <v>0</v>
      </c>
      <c r="Y7" s="16">
        <f>VLOOKUP($B7,GD_CHAM_CONG!$C$6:$BF$912,54,FALSE)</f>
        <v>0</v>
      </c>
      <c r="Z7" s="16">
        <f>VLOOKUP($B7,GD_CHAM_CONG!$C$6:$BF$912,55,FALSE)</f>
        <v>0</v>
      </c>
      <c r="AA7" s="16">
        <f>VLOOKUP($B7,GD_CHAM_CONG!$C$6:$BF$912,56,FALSE)</f>
        <v>0</v>
      </c>
      <c r="AB7" s="16">
        <f>VLOOKUP($B7,GD_CHAM_CONG!$C$6:$BI$912,57,FALSE)</f>
        <v>0</v>
      </c>
      <c r="AC7" s="16">
        <f>VLOOKUP($B7,GD_CHAM_CONG!$C$6:$BI$912,58,FALSE)</f>
        <v>0</v>
      </c>
      <c r="AD7" s="16">
        <f>VLOOKUP($B7,GD_CHAM_CONG!$C$6:$BI$912,59,FALSE)</f>
        <v>0</v>
      </c>
      <c r="AE7" s="188">
        <f>I7/$H7*VLOOKUP(I$4,DM_TI_LE!$A$5:$B$30,2,FALSE)</f>
        <v>1</v>
      </c>
      <c r="AF7" s="188">
        <f>J7/$H7*VLOOKUP(J$4,DM_TI_LE!$A$5:$B$30,2,FALSE)</f>
        <v>0</v>
      </c>
      <c r="AG7" s="188">
        <f>K7/$H7*VLOOKUP(K$4,DM_TI_LE!$A$5:$B$30,2,FALSE)</f>
        <v>0</v>
      </c>
      <c r="AH7" s="188">
        <f>L7/$H7*VLOOKUP(L$4,DM_TI_LE!$A$5:$B$30,2,FALSE)</f>
        <v>0</v>
      </c>
      <c r="AI7" s="188">
        <f>M7/$H7*VLOOKUP(M$4,DM_TI_LE!$A$5:$B$30,2,FALSE)</f>
        <v>0</v>
      </c>
      <c r="AJ7" s="188">
        <f>N7/$H7*VLOOKUP(N$4,DM_TI_LE!$A$5:$B$30,2,FALSE)</f>
        <v>0</v>
      </c>
      <c r="AK7" s="188">
        <f>O7/$H7*VLOOKUP(O$4,DM_TI_LE!$A$5:$B$30,2,FALSE)</f>
        <v>0</v>
      </c>
      <c r="AL7" s="188">
        <f>P7/$H7*VLOOKUP(P$4,DM_TI_LE!$A$5:$B$30,2,FALSE)</f>
        <v>0</v>
      </c>
      <c r="AM7" s="188">
        <f>Q7/$H7*VLOOKUP(Q$4,DM_TI_LE!$A$5:$B$30,2,FALSE)</f>
        <v>0</v>
      </c>
      <c r="AN7" s="188">
        <f>R7/$H7*VLOOKUP(R$4,DM_TI_LE!$A$5:$B$30,2,FALSE)</f>
        <v>0</v>
      </c>
      <c r="AO7" s="188">
        <f>S7/$H7*VLOOKUP(S$4,DM_TI_LE!$A$5:$B$30,2,FALSE)</f>
        <v>0</v>
      </c>
      <c r="AP7" s="188">
        <f>T7/$H7*VLOOKUP(T$4,DM_TI_LE!$A$5:$B$30,2,FALSE)</f>
        <v>0</v>
      </c>
      <c r="AQ7" s="188">
        <f>U7/$H7*VLOOKUP(U$4,DM_TI_LE!$A$5:$B$30,2,FALSE)</f>
        <v>0</v>
      </c>
      <c r="AR7" s="188">
        <f>V7/$H7*VLOOKUP(V$4,DM_TI_LE!$A$5:$B$30,2,FALSE)</f>
        <v>0</v>
      </c>
      <c r="AS7" s="188">
        <f>W7/$H7*VLOOKUP(W$4,DM_TI_LE!$A$5:$B$30,2,FALSE)</f>
        <v>0</v>
      </c>
      <c r="AT7" s="188">
        <f>X7/$H7*VLOOKUP(X$4,DM_TI_LE!$A$5:$B$30,2,FALSE)</f>
        <v>0</v>
      </c>
      <c r="AU7" s="188">
        <f>Y7/$H7*VLOOKUP(Y$4,DM_TI_LE!$A$5:$B$30,2,FALSE)</f>
        <v>0</v>
      </c>
      <c r="AV7" s="188">
        <f>Z7/$H7*VLOOKUP(Z$4,DM_TI_LE!$A$5:$B$30,2,FALSE)</f>
        <v>0</v>
      </c>
      <c r="AW7" s="188">
        <f>AA7/$H7*VLOOKUP(AA$4,DM_TI_LE!$A$5:$B$30,2,FALSE)</f>
        <v>0</v>
      </c>
      <c r="AX7" s="188">
        <f>AB7/$H7*VLOOKUP(AB$4,DM_TI_LE!$A$5:$B$30,2,FALSE)</f>
        <v>0</v>
      </c>
      <c r="AY7" s="188">
        <f>AC7/$H7*VLOOKUP(AC$4,DM_TI_LE!$A$5:$B$30,2,FALSE)</f>
        <v>0</v>
      </c>
      <c r="AZ7" s="188">
        <f>AD7/$H7*VLOOKUP(AD$4,DM_TI_LE!$A$5:$B$30,2,FALSE)</f>
        <v>0</v>
      </c>
      <c r="BA7" s="195">
        <v>60000000</v>
      </c>
      <c r="BB7" s="16"/>
      <c r="BC7" s="17">
        <f>VLOOKUP(B7,GD_LCD_HS_LNS!$B$4:$E$914,4,FALSE)</f>
        <v>10734000</v>
      </c>
      <c r="BD7" s="16"/>
      <c r="BE7" s="16">
        <f>I7/26*$BC7*VLOOKUP(BE$4,DM_TI_LE!$A$5:$C$29,3,FALSE)</f>
        <v>0</v>
      </c>
      <c r="BF7" s="16">
        <f>J7/26*$BC7*VLOOKUP(BF$4,DM_TI_LE!$A$5:$C$29,3,FALSE)</f>
        <v>0</v>
      </c>
      <c r="BG7" s="16">
        <f>K7/26*$BC7*VLOOKUP(BG$4,DM_TI_LE!$A$5:$C$29,3,FALSE)</f>
        <v>0</v>
      </c>
      <c r="BH7" s="16">
        <f>L7/26*$BC7*VLOOKUP(BH$4,DM_TI_LE!$A$5:$C$29,3,FALSE)</f>
        <v>0</v>
      </c>
      <c r="BI7" s="16">
        <f>M7/26*$BC7*VLOOKUP(BI$4,DM_TI_LE!$A$5:$C$29,3,FALSE)</f>
        <v>0</v>
      </c>
      <c r="BJ7" s="16">
        <f>N7/26*$BC7*VLOOKUP(BJ$4,DM_TI_LE!$A$5:$C$29,3,FALSE)</f>
        <v>0</v>
      </c>
      <c r="BK7" s="16">
        <f>O7/26*$BC7*VLOOKUP(BK$4,DM_TI_LE!$A$5:$C$29,3,FALSE)</f>
        <v>0</v>
      </c>
      <c r="BL7" s="16">
        <f>P7/26*$BC7*VLOOKUP(BL$4,DM_TI_LE!$A$5:$C$29,3,FALSE)</f>
        <v>0</v>
      </c>
      <c r="BM7" s="16">
        <f>Q7/26*$BC7*VLOOKUP(BM$4,DM_TI_LE!$A$5:$C$29,3,FALSE)</f>
        <v>0</v>
      </c>
      <c r="BN7" s="16">
        <f>R7/26*$BC7*VLOOKUP(BN$4,DM_TI_LE!$A$5:$C$29,3,FALSE)</f>
        <v>0</v>
      </c>
      <c r="BO7" s="16">
        <f>S7/26*$BC7*VLOOKUP(BO$4,DM_TI_LE!$A$5:$C$29,3,FALSE)</f>
        <v>0</v>
      </c>
      <c r="BP7" s="16">
        <f>T7/26*$BC7*VLOOKUP(BP$4,DM_TI_LE!$A$5:$C$29,3,FALSE)</f>
        <v>0</v>
      </c>
      <c r="BQ7" s="16">
        <f>U7/26*$BC7*VLOOKUP(BQ$4,DM_TI_LE!$A$5:$C$29,3,FALSE)</f>
        <v>0</v>
      </c>
      <c r="BR7" s="16">
        <f>V7/26*$BC7*VLOOKUP(BR$4,DM_TI_LE!$A$5:$C$29,3,FALSE)</f>
        <v>0</v>
      </c>
      <c r="BS7" s="16">
        <f>W7/26*$BC7*VLOOKUP(BS$4,DM_TI_LE!$A$5:$C$29,3,FALSE)</f>
        <v>0</v>
      </c>
      <c r="BT7" s="16">
        <f>X7/26*$BC7*VLOOKUP(BT$4,DM_TI_LE!$A$5:$C$29,3,FALSE)</f>
        <v>0</v>
      </c>
      <c r="BU7" s="16">
        <f>Y7/26*$BC7*VLOOKUP(BU$4,DM_TI_LE!$A$5:$C$29,3,FALSE)</f>
        <v>0</v>
      </c>
      <c r="BV7" s="16">
        <f>Z7/26*$BC7*VLOOKUP(BV$4,DM_TI_LE!$A$5:$C$29,3,FALSE)</f>
        <v>0</v>
      </c>
      <c r="BW7" s="16">
        <f>AA7/26*$BC7*VLOOKUP(BW$4,DM_TI_LE!$A$5:$C$29,3,FALSE)</f>
        <v>0</v>
      </c>
      <c r="BX7" s="16">
        <f>AB7/26*$BC7*VLOOKUP(BX$4,DM_TI_LE!$A$5:$C$29,3,FALSE)</f>
        <v>0</v>
      </c>
      <c r="BY7" s="16">
        <f>AC7/26*$BC7*VLOOKUP(BY$4,DM_TI_LE!$A$5:$C$29,3,FALSE)</f>
        <v>0</v>
      </c>
      <c r="BZ7" s="16">
        <f>AD7/26*$BC7*VLOOKUP(BZ$4,DM_TI_LE!$A$5:$C$29,3,FALSE)</f>
        <v>0</v>
      </c>
      <c r="CA7" s="196">
        <f t="shared" si="0"/>
        <v>0</v>
      </c>
      <c r="CB7" s="16"/>
      <c r="CC7" s="197">
        <f t="shared" si="1"/>
        <v>60000000</v>
      </c>
      <c r="CD7" s="145" t="s">
        <v>116</v>
      </c>
      <c r="CE7" s="199">
        <f>VLOOKUP(CD7,DM_TI_LE!$I$12:$J$16,2,FALSE)</f>
        <v>1</v>
      </c>
    </row>
    <row r="8" spans="1:83" ht="15.75" customHeight="1">
      <c r="A8" s="36">
        <v>4</v>
      </c>
      <c r="B8" s="38">
        <f>GD_LCD_HS_LNS!B7</f>
        <v>10796</v>
      </c>
      <c r="C8" s="38" t="str">
        <f>GD_LCD_HS_LNS!C7</f>
        <v>Trần Thị Thúy Oanh</v>
      </c>
      <c r="D8" s="38" t="str">
        <f>GD_LCD_HS_LNS!D7</f>
        <v>Trưởng phòng</v>
      </c>
      <c r="E8" s="146">
        <f>VLOOKUP(B8,GD_CHAM_CONG!$C$6:$BJ$912,60,FALSE)</f>
        <v>1</v>
      </c>
      <c r="F8" s="146">
        <v>50000000</v>
      </c>
      <c r="G8" s="168">
        <f>VLOOKUP(B8,GD_CHAM_CONG!$C$6:$BD$385,36,FALSE)</f>
        <v>0</v>
      </c>
      <c r="H8" s="168">
        <f>VLOOKUP(B8,GD_CHAM_CONG!$C$6:$BD$912,37,FALSE)</f>
        <v>22</v>
      </c>
      <c r="I8" s="16">
        <f>VLOOKUP($B8,GD_CHAM_CONG!$C$6:$BF$912,38,FALSE)</f>
        <v>22</v>
      </c>
      <c r="J8" s="16">
        <f>VLOOKUP($B8,GD_CHAM_CONG!$C$6:$BF$912,39,FALSE)</f>
        <v>0</v>
      </c>
      <c r="K8" s="16">
        <f>VLOOKUP($B8,GD_CHAM_CONG!$C$6:$BF$912,40,FALSE)</f>
        <v>0</v>
      </c>
      <c r="L8" s="16">
        <f>VLOOKUP($B8,GD_CHAM_CONG!$C$6:$BF$912,41,FALSE)</f>
        <v>0</v>
      </c>
      <c r="M8" s="16">
        <f>VLOOKUP($B8,GD_CHAM_CONG!$C$6:$BF$912,42,FALSE)</f>
        <v>0</v>
      </c>
      <c r="N8" s="16">
        <f>VLOOKUP($B8,GD_CHAM_CONG!$C$6:$BF$912,43,FALSE)</f>
        <v>0</v>
      </c>
      <c r="O8" s="16">
        <f>VLOOKUP($B8,GD_CHAM_CONG!$C$6:$BF$912,44,FALSE)</f>
        <v>0</v>
      </c>
      <c r="P8" s="16">
        <f>VLOOKUP($B8,GD_CHAM_CONG!$C$6:$BF$912,45,FALSE)</f>
        <v>0</v>
      </c>
      <c r="Q8" s="16">
        <f>VLOOKUP($B8,GD_CHAM_CONG!$C$6:$BF$912,46,FALSE)</f>
        <v>0</v>
      </c>
      <c r="R8" s="16">
        <f>VLOOKUP($B8,GD_CHAM_CONG!$C$6:$BF$912,47,FALSE)</f>
        <v>0</v>
      </c>
      <c r="S8" s="16">
        <f>VLOOKUP($B8,GD_CHAM_CONG!$C$6:$BF$912,48,FALSE)</f>
        <v>0</v>
      </c>
      <c r="T8" s="16">
        <f>VLOOKUP($B8,GD_CHAM_CONG!$C$6:$BF$912,49,FALSE)</f>
        <v>0</v>
      </c>
      <c r="U8" s="16">
        <f>VLOOKUP($B8,GD_CHAM_CONG!$C$6:$BF$912,50,FALSE)</f>
        <v>0</v>
      </c>
      <c r="V8" s="16">
        <f>VLOOKUP($B8,GD_CHAM_CONG!$C$6:$BF$912,51,FALSE)</f>
        <v>0</v>
      </c>
      <c r="W8" s="16">
        <f>VLOOKUP($B8,GD_CHAM_CONG!$C$6:$BF$912,52,FALSE)</f>
        <v>0</v>
      </c>
      <c r="X8" s="16">
        <f>VLOOKUP($B8,GD_CHAM_CONG!$C$6:$BF$912,53,FALSE)</f>
        <v>0</v>
      </c>
      <c r="Y8" s="16">
        <f>VLOOKUP($B8,GD_CHAM_CONG!$C$6:$BF$912,54,FALSE)</f>
        <v>0</v>
      </c>
      <c r="Z8" s="16">
        <f>VLOOKUP($B8,GD_CHAM_CONG!$C$6:$BF$912,55,FALSE)</f>
        <v>0</v>
      </c>
      <c r="AA8" s="16">
        <f>VLOOKUP($B8,GD_CHAM_CONG!$C$6:$BF$912,56,FALSE)</f>
        <v>0</v>
      </c>
      <c r="AB8" s="16">
        <f>VLOOKUP($B8,GD_CHAM_CONG!$C$6:$BI$912,57,FALSE)</f>
        <v>0</v>
      </c>
      <c r="AC8" s="16">
        <f>VLOOKUP($B8,GD_CHAM_CONG!$C$6:$BI$912,58,FALSE)</f>
        <v>0</v>
      </c>
      <c r="AD8" s="16">
        <f>VLOOKUP($B8,GD_CHAM_CONG!$C$6:$BI$912,59,FALSE)</f>
        <v>0</v>
      </c>
      <c r="AE8" s="188">
        <f>I8/$H8*VLOOKUP(I$4,DM_TI_LE!$A$5:$B$30,2,FALSE)</f>
        <v>1</v>
      </c>
      <c r="AF8" s="188">
        <f>J8/$H8*VLOOKUP(J$4,DM_TI_LE!$A$5:$B$30,2,FALSE)</f>
        <v>0</v>
      </c>
      <c r="AG8" s="188">
        <f>K8/$H8*VLOOKUP(K$4,DM_TI_LE!$A$5:$B$30,2,FALSE)</f>
        <v>0</v>
      </c>
      <c r="AH8" s="188">
        <f>L8/$H8*VLOOKUP(L$4,DM_TI_LE!$A$5:$B$30,2,FALSE)</f>
        <v>0</v>
      </c>
      <c r="AI8" s="188">
        <f>M8/$H8*VLOOKUP(M$4,DM_TI_LE!$A$5:$B$30,2,FALSE)</f>
        <v>0</v>
      </c>
      <c r="AJ8" s="188">
        <f>N8/$H8*VLOOKUP(N$4,DM_TI_LE!$A$5:$B$30,2,FALSE)</f>
        <v>0</v>
      </c>
      <c r="AK8" s="188">
        <f>O8/$H8*VLOOKUP(O$4,DM_TI_LE!$A$5:$B$30,2,FALSE)</f>
        <v>0</v>
      </c>
      <c r="AL8" s="188">
        <f>P8/$H8*VLOOKUP(P$4,DM_TI_LE!$A$5:$B$30,2,FALSE)</f>
        <v>0</v>
      </c>
      <c r="AM8" s="188">
        <f>Q8/$H8*VLOOKUP(Q$4,DM_TI_LE!$A$5:$B$30,2,FALSE)</f>
        <v>0</v>
      </c>
      <c r="AN8" s="188">
        <f>R8/$H8*VLOOKUP(R$4,DM_TI_LE!$A$5:$B$30,2,FALSE)</f>
        <v>0</v>
      </c>
      <c r="AO8" s="188">
        <f>S8/$H8*VLOOKUP(S$4,DM_TI_LE!$A$5:$B$30,2,FALSE)</f>
        <v>0</v>
      </c>
      <c r="AP8" s="188">
        <f>T8/$H8*VLOOKUP(T$4,DM_TI_LE!$A$5:$B$30,2,FALSE)</f>
        <v>0</v>
      </c>
      <c r="AQ8" s="188">
        <f>U8/$H8*VLOOKUP(U$4,DM_TI_LE!$A$5:$B$30,2,FALSE)</f>
        <v>0</v>
      </c>
      <c r="AR8" s="188">
        <f>V8/$H8*VLOOKUP(V$4,DM_TI_LE!$A$5:$B$30,2,FALSE)</f>
        <v>0</v>
      </c>
      <c r="AS8" s="188">
        <f>W8/$H8*VLOOKUP(W$4,DM_TI_LE!$A$5:$B$30,2,FALSE)</f>
        <v>0</v>
      </c>
      <c r="AT8" s="188">
        <f>X8/$H8*VLOOKUP(X$4,DM_TI_LE!$A$5:$B$30,2,FALSE)</f>
        <v>0</v>
      </c>
      <c r="AU8" s="188">
        <f>Y8/$H8*VLOOKUP(Y$4,DM_TI_LE!$A$5:$B$30,2,FALSE)</f>
        <v>0</v>
      </c>
      <c r="AV8" s="188">
        <f>Z8/$H8*VLOOKUP(Z$4,DM_TI_LE!$A$5:$B$30,2,FALSE)</f>
        <v>0</v>
      </c>
      <c r="AW8" s="188">
        <f>AA8/$H8*VLOOKUP(AA$4,DM_TI_LE!$A$5:$B$30,2,FALSE)</f>
        <v>0</v>
      </c>
      <c r="AX8" s="188">
        <f>AB8/$H8*VLOOKUP(AB$4,DM_TI_LE!$A$5:$B$30,2,FALSE)</f>
        <v>0</v>
      </c>
      <c r="AY8" s="188">
        <f>AC8/$H8*VLOOKUP(AC$4,DM_TI_LE!$A$5:$B$30,2,FALSE)</f>
        <v>0</v>
      </c>
      <c r="AZ8" s="188">
        <f>AD8/$H8*VLOOKUP(AD$4,DM_TI_LE!$A$5:$B$30,2,FALSE)</f>
        <v>0</v>
      </c>
      <c r="BA8" s="195">
        <v>50000000</v>
      </c>
      <c r="BB8" s="16"/>
      <c r="BC8" s="17">
        <f>VLOOKUP(B8,GD_LCD_HS_LNS!$B$4:$E$914,4,FALSE)</f>
        <v>8603000</v>
      </c>
      <c r="BD8" s="16"/>
      <c r="BE8" s="16">
        <f>I8/26*$BC8*VLOOKUP(BE$4,DM_TI_LE!$A$5:$C$29,3,FALSE)</f>
        <v>0</v>
      </c>
      <c r="BF8" s="16">
        <f>J8/26*$BC8*VLOOKUP(BF$4,DM_TI_LE!$A$5:$C$29,3,FALSE)</f>
        <v>0</v>
      </c>
      <c r="BG8" s="16">
        <f>K8/26*$BC8*VLOOKUP(BG$4,DM_TI_LE!$A$5:$C$29,3,FALSE)</f>
        <v>0</v>
      </c>
      <c r="BH8" s="16">
        <f>L8/26*$BC8*VLOOKUP(BH$4,DM_TI_LE!$A$5:$C$29,3,FALSE)</f>
        <v>0</v>
      </c>
      <c r="BI8" s="16">
        <f>M8/26*$BC8*VLOOKUP(BI$4,DM_TI_LE!$A$5:$C$29,3,FALSE)</f>
        <v>0</v>
      </c>
      <c r="BJ8" s="16">
        <f>N8/26*$BC8*VLOOKUP(BJ$4,DM_TI_LE!$A$5:$C$29,3,FALSE)</f>
        <v>0</v>
      </c>
      <c r="BK8" s="16">
        <f>O8/26*$BC8*VLOOKUP(BK$4,DM_TI_LE!$A$5:$C$29,3,FALSE)</f>
        <v>0</v>
      </c>
      <c r="BL8" s="16">
        <f>P8/26*$BC8*VLOOKUP(BL$4,DM_TI_LE!$A$5:$C$29,3,FALSE)</f>
        <v>0</v>
      </c>
      <c r="BM8" s="16">
        <f>Q8/26*$BC8*VLOOKUP(BM$4,DM_TI_LE!$A$5:$C$29,3,FALSE)</f>
        <v>0</v>
      </c>
      <c r="BN8" s="16">
        <f>R8/26*$BC8*VLOOKUP(BN$4,DM_TI_LE!$A$5:$C$29,3,FALSE)</f>
        <v>0</v>
      </c>
      <c r="BO8" s="16">
        <f>S8/26*$BC8*VLOOKUP(BO$4,DM_TI_LE!$A$5:$C$29,3,FALSE)</f>
        <v>0</v>
      </c>
      <c r="BP8" s="16">
        <f>T8/26*$BC8*VLOOKUP(BP$4,DM_TI_LE!$A$5:$C$29,3,FALSE)</f>
        <v>0</v>
      </c>
      <c r="BQ8" s="16">
        <f>U8/26*$BC8*VLOOKUP(BQ$4,DM_TI_LE!$A$5:$C$29,3,FALSE)</f>
        <v>0</v>
      </c>
      <c r="BR8" s="16">
        <f>V8/26*$BC8*VLOOKUP(BR$4,DM_TI_LE!$A$5:$C$29,3,FALSE)</f>
        <v>0</v>
      </c>
      <c r="BS8" s="16">
        <f>W8/26*$BC8*VLOOKUP(BS$4,DM_TI_LE!$A$5:$C$29,3,FALSE)</f>
        <v>0</v>
      </c>
      <c r="BT8" s="16">
        <f>X8/26*$BC8*VLOOKUP(BT$4,DM_TI_LE!$A$5:$C$29,3,FALSE)</f>
        <v>0</v>
      </c>
      <c r="BU8" s="16">
        <f>Y8/26*$BC8*VLOOKUP(BU$4,DM_TI_LE!$A$5:$C$29,3,FALSE)</f>
        <v>0</v>
      </c>
      <c r="BV8" s="16">
        <f>Z8/26*$BC8*VLOOKUP(BV$4,DM_TI_LE!$A$5:$C$29,3,FALSE)</f>
        <v>0</v>
      </c>
      <c r="BW8" s="16">
        <f>AA8/26*$BC8*VLOOKUP(BW$4,DM_TI_LE!$A$5:$C$29,3,FALSE)</f>
        <v>0</v>
      </c>
      <c r="BX8" s="16">
        <f>AB8/26*$BC8*VLOOKUP(BX$4,DM_TI_LE!$A$5:$C$29,3,FALSE)</f>
        <v>0</v>
      </c>
      <c r="BY8" s="16">
        <f>AC8/26*$BC8*VLOOKUP(BY$4,DM_TI_LE!$A$5:$C$29,3,FALSE)</f>
        <v>0</v>
      </c>
      <c r="BZ8" s="16">
        <f>AD8/26*$BC8*VLOOKUP(BZ$4,DM_TI_LE!$A$5:$C$29,3,FALSE)</f>
        <v>0</v>
      </c>
      <c r="CA8" s="196">
        <f t="shared" si="0"/>
        <v>0</v>
      </c>
      <c r="CB8" s="16"/>
      <c r="CC8" s="197">
        <f t="shared" si="1"/>
        <v>50000000</v>
      </c>
      <c r="CD8" s="145" t="s">
        <v>116</v>
      </c>
      <c r="CE8" s="199">
        <f>VLOOKUP(CD8,DM_TI_LE!$I$12:$J$16,2,FALSE)</f>
        <v>1</v>
      </c>
    </row>
    <row r="9" spans="1:83" ht="15.75" customHeight="1">
      <c r="A9" s="36">
        <v>5</v>
      </c>
      <c r="B9" s="38">
        <f>GD_LCD_HS_LNS!B8</f>
        <v>10555</v>
      </c>
      <c r="C9" s="38" t="str">
        <f>GD_LCD_HS_LNS!C8</f>
        <v>Nguyễn Ngọc Nguyên</v>
      </c>
      <c r="D9" s="38" t="str">
        <f>GD_LCD_HS_LNS!D8</f>
        <v>Trưởng phòng</v>
      </c>
      <c r="E9" s="146">
        <f>VLOOKUP(B9,GD_CHAM_CONG!$C$6:$BJ$912,60,FALSE)</f>
        <v>1</v>
      </c>
      <c r="F9" s="146">
        <f>VLOOKUP(B9,GD_LCD_HS_LNS!$B$4:$F$914,5,FALSE)</f>
        <v>6.33</v>
      </c>
      <c r="G9" s="168">
        <f>VLOOKUP(B9,GD_CHAM_CONG!$C$6:$BD$385,36,FALSE)</f>
        <v>0</v>
      </c>
      <c r="H9" s="168">
        <f>VLOOKUP(B9,GD_CHAM_CONG!$C$6:$BD$912,37,FALSE)</f>
        <v>22</v>
      </c>
      <c r="I9" s="16">
        <f>VLOOKUP($B9,GD_CHAM_CONG!$C$6:$BF$912,38,FALSE)</f>
        <v>22</v>
      </c>
      <c r="J9" s="16">
        <f>VLOOKUP($B9,GD_CHAM_CONG!$C$6:$BF$912,39,FALSE)</f>
        <v>0</v>
      </c>
      <c r="K9" s="16">
        <f>VLOOKUP($B9,GD_CHAM_CONG!$C$6:$BF$912,40,FALSE)</f>
        <v>0</v>
      </c>
      <c r="L9" s="16">
        <f>VLOOKUP($B9,GD_CHAM_CONG!$C$6:$BF$912,41,FALSE)</f>
        <v>0</v>
      </c>
      <c r="M9" s="16">
        <f>VLOOKUP($B9,GD_CHAM_CONG!$C$6:$BF$912,42,FALSE)</f>
        <v>0</v>
      </c>
      <c r="N9" s="16">
        <f>VLOOKUP($B9,GD_CHAM_CONG!$C$6:$BF$912,43,FALSE)</f>
        <v>0</v>
      </c>
      <c r="O9" s="16">
        <f>VLOOKUP($B9,GD_CHAM_CONG!$C$6:$BF$912,44,FALSE)</f>
        <v>0</v>
      </c>
      <c r="P9" s="16">
        <f>VLOOKUP($B9,GD_CHAM_CONG!$C$6:$BF$912,45,FALSE)</f>
        <v>0</v>
      </c>
      <c r="Q9" s="16">
        <f>VLOOKUP($B9,GD_CHAM_CONG!$C$6:$BF$912,46,FALSE)</f>
        <v>0</v>
      </c>
      <c r="R9" s="16">
        <f>VLOOKUP($B9,GD_CHAM_CONG!$C$6:$BF$912,47,FALSE)</f>
        <v>0</v>
      </c>
      <c r="S9" s="16">
        <f>VLOOKUP($B9,GD_CHAM_CONG!$C$6:$BF$912,48,FALSE)</f>
        <v>0</v>
      </c>
      <c r="T9" s="16">
        <f>VLOOKUP($B9,GD_CHAM_CONG!$C$6:$BF$912,49,FALSE)</f>
        <v>0</v>
      </c>
      <c r="U9" s="16">
        <f>VLOOKUP($B9,GD_CHAM_CONG!$C$6:$BF$912,50,FALSE)</f>
        <v>0</v>
      </c>
      <c r="V9" s="16">
        <f>VLOOKUP($B9,GD_CHAM_CONG!$C$6:$BF$912,51,FALSE)</f>
        <v>0</v>
      </c>
      <c r="W9" s="16">
        <f>VLOOKUP($B9,GD_CHAM_CONG!$C$6:$BF$912,52,FALSE)</f>
        <v>0</v>
      </c>
      <c r="X9" s="16">
        <f>VLOOKUP($B9,GD_CHAM_CONG!$C$6:$BF$912,53,FALSE)</f>
        <v>0</v>
      </c>
      <c r="Y9" s="16">
        <f>VLOOKUP($B9,GD_CHAM_CONG!$C$6:$BF$912,54,FALSE)</f>
        <v>0</v>
      </c>
      <c r="Z9" s="16">
        <f>VLOOKUP($B9,GD_CHAM_CONG!$C$6:$BF$912,55,FALSE)</f>
        <v>0</v>
      </c>
      <c r="AA9" s="16">
        <f>VLOOKUP($B9,GD_CHAM_CONG!$C$6:$BF$912,56,FALSE)</f>
        <v>0</v>
      </c>
      <c r="AB9" s="16">
        <f>VLOOKUP($B9,GD_CHAM_CONG!$C$6:$BI$912,57,FALSE)</f>
        <v>0</v>
      </c>
      <c r="AC9" s="16">
        <f>VLOOKUP($B9,GD_CHAM_CONG!$C$6:$BI$912,58,FALSE)</f>
        <v>0</v>
      </c>
      <c r="AD9" s="16">
        <f>VLOOKUP($B9,GD_CHAM_CONG!$C$6:$BI$912,59,FALSE)</f>
        <v>0</v>
      </c>
      <c r="AE9" s="188">
        <f>I9/$H9*VLOOKUP(I$4,DM_TI_LE!$A$5:$B$30,2,FALSE)</f>
        <v>1</v>
      </c>
      <c r="AF9" s="188">
        <f>J9/$H9*VLOOKUP(J$4,DM_TI_LE!$A$5:$B$30,2,FALSE)</f>
        <v>0</v>
      </c>
      <c r="AG9" s="188">
        <f>K9/$H9*VLOOKUP(K$4,DM_TI_LE!$A$5:$B$30,2,FALSE)</f>
        <v>0</v>
      </c>
      <c r="AH9" s="188">
        <f>L9/$H9*VLOOKUP(L$4,DM_TI_LE!$A$5:$B$30,2,FALSE)</f>
        <v>0</v>
      </c>
      <c r="AI9" s="188">
        <f>M9/$H9*VLOOKUP(M$4,DM_TI_LE!$A$5:$B$30,2,FALSE)</f>
        <v>0</v>
      </c>
      <c r="AJ9" s="188">
        <f>N9/$H9*VLOOKUP(N$4,DM_TI_LE!$A$5:$B$30,2,FALSE)</f>
        <v>0</v>
      </c>
      <c r="AK9" s="188">
        <f>O9/$H9*VLOOKUP(O$4,DM_TI_LE!$A$5:$B$30,2,FALSE)</f>
        <v>0</v>
      </c>
      <c r="AL9" s="188">
        <f>P9/$H9*VLOOKUP(P$4,DM_TI_LE!$A$5:$B$30,2,FALSE)</f>
        <v>0</v>
      </c>
      <c r="AM9" s="188">
        <f>Q9/$H9*VLOOKUP(Q$4,DM_TI_LE!$A$5:$B$30,2,FALSE)</f>
        <v>0</v>
      </c>
      <c r="AN9" s="188">
        <f>R9/$H9*VLOOKUP(R$4,DM_TI_LE!$A$5:$B$30,2,FALSE)</f>
        <v>0</v>
      </c>
      <c r="AO9" s="188">
        <f>S9/$H9*VLOOKUP(S$4,DM_TI_LE!$A$5:$B$30,2,FALSE)</f>
        <v>0</v>
      </c>
      <c r="AP9" s="188">
        <f>T9/$H9*VLOOKUP(T$4,DM_TI_LE!$A$5:$B$30,2,FALSE)</f>
        <v>0</v>
      </c>
      <c r="AQ9" s="188">
        <f>U9/$H9*VLOOKUP(U$4,DM_TI_LE!$A$5:$B$30,2,FALSE)</f>
        <v>0</v>
      </c>
      <c r="AR9" s="188">
        <f>V9/$H9*VLOOKUP(V$4,DM_TI_LE!$A$5:$B$30,2,FALSE)</f>
        <v>0</v>
      </c>
      <c r="AS9" s="188">
        <f>W9/$H9*VLOOKUP(W$4,DM_TI_LE!$A$5:$B$30,2,FALSE)</f>
        <v>0</v>
      </c>
      <c r="AT9" s="188">
        <f>X9/$H9*VLOOKUP(X$4,DM_TI_LE!$A$5:$B$30,2,FALSE)</f>
        <v>0</v>
      </c>
      <c r="AU9" s="188">
        <f>Y9/$H9*VLOOKUP(Y$4,DM_TI_LE!$A$5:$B$30,2,FALSE)</f>
        <v>0</v>
      </c>
      <c r="AV9" s="188">
        <f>Z9/$H9*VLOOKUP(Z$4,DM_TI_LE!$A$5:$B$30,2,FALSE)</f>
        <v>0</v>
      </c>
      <c r="AW9" s="188">
        <f>AA9/$H9*VLOOKUP(AA$4,DM_TI_LE!$A$5:$B$30,2,FALSE)</f>
        <v>0</v>
      </c>
      <c r="AX9" s="188">
        <f>AB9/$H9*VLOOKUP(AB$4,DM_TI_LE!$A$5:$B$30,2,FALSE)</f>
        <v>0</v>
      </c>
      <c r="AY9" s="188">
        <f>AC9/$H9*VLOOKUP(AC$4,DM_TI_LE!$A$5:$B$30,2,FALSE)</f>
        <v>0</v>
      </c>
      <c r="AZ9" s="188">
        <f>AD9/$H9*VLOOKUP(AD$4,DM_TI_LE!$A$5:$B$30,2,FALSE)</f>
        <v>0</v>
      </c>
      <c r="BA9" s="231">
        <f>IF(CD9="HDHV",DM_TI_LE!$K$12*I9, SUM(AE9:AW9)*F9*E9*DM_HE_SO_LUONG_NS!$D$1*CE9)</f>
        <v>28485000</v>
      </c>
      <c r="BB9" s="16"/>
      <c r="BC9" s="17">
        <f>VLOOKUP(B9,GD_LCD_HS_LNS!$B$4:$E$914,4,FALSE)</f>
        <v>5503000</v>
      </c>
      <c r="BD9" s="16"/>
      <c r="BE9" s="16">
        <f>I9/26*$BC9*VLOOKUP(BE$4,DM_TI_LE!$A$5:$C$29,3,FALSE)</f>
        <v>0</v>
      </c>
      <c r="BF9" s="16">
        <f>J9/26*$BC9*VLOOKUP(BF$4,DM_TI_LE!$A$5:$C$29,3,FALSE)</f>
        <v>0</v>
      </c>
      <c r="BG9" s="16">
        <f>K9/26*$BC9*VLOOKUP(BG$4,DM_TI_LE!$A$5:$C$29,3,FALSE)</f>
        <v>0</v>
      </c>
      <c r="BH9" s="16">
        <f>L9/26*$BC9*VLOOKUP(BH$4,DM_TI_LE!$A$5:$C$29,3,FALSE)</f>
        <v>0</v>
      </c>
      <c r="BI9" s="16">
        <f>M9/26*$BC9*VLOOKUP(BI$4,DM_TI_LE!$A$5:$C$29,3,FALSE)</f>
        <v>0</v>
      </c>
      <c r="BJ9" s="16">
        <f>N9/26*$BC9*VLOOKUP(BJ$4,DM_TI_LE!$A$5:$C$29,3,FALSE)</f>
        <v>0</v>
      </c>
      <c r="BK9" s="16">
        <f>O9/26*$BC9*VLOOKUP(BK$4,DM_TI_LE!$A$5:$C$29,3,FALSE)</f>
        <v>0</v>
      </c>
      <c r="BL9" s="16">
        <f>P9/26*$BC9*VLOOKUP(BL$4,DM_TI_LE!$A$5:$C$29,3,FALSE)</f>
        <v>0</v>
      </c>
      <c r="BM9" s="16">
        <f>Q9/26*$BC9*VLOOKUP(BM$4,DM_TI_LE!$A$5:$C$29,3,FALSE)</f>
        <v>0</v>
      </c>
      <c r="BN9" s="16">
        <f>R9/26*$BC9*VLOOKUP(BN$4,DM_TI_LE!$A$5:$C$29,3,FALSE)</f>
        <v>0</v>
      </c>
      <c r="BO9" s="16">
        <f>S9/26*$BC9*VLOOKUP(BO$4,DM_TI_LE!$A$5:$C$29,3,FALSE)</f>
        <v>0</v>
      </c>
      <c r="BP9" s="16">
        <f>T9/26*$BC9*VLOOKUP(BP$4,DM_TI_LE!$A$5:$C$29,3,FALSE)</f>
        <v>0</v>
      </c>
      <c r="BQ9" s="16">
        <f>U9/26*$BC9*VLOOKUP(BQ$4,DM_TI_LE!$A$5:$C$29,3,FALSE)</f>
        <v>0</v>
      </c>
      <c r="BR9" s="16">
        <f>V9/26*$BC9*VLOOKUP(BR$4,DM_TI_LE!$A$5:$C$29,3,FALSE)</f>
        <v>0</v>
      </c>
      <c r="BS9" s="16">
        <f>W9/26*$BC9*VLOOKUP(BS$4,DM_TI_LE!$A$5:$C$29,3,FALSE)</f>
        <v>0</v>
      </c>
      <c r="BT9" s="16">
        <f>X9/26*$BC9*VLOOKUP(BT$4,DM_TI_LE!$A$5:$C$29,3,FALSE)</f>
        <v>0</v>
      </c>
      <c r="BU9" s="16">
        <f>Y9/26*$BC9*VLOOKUP(BU$4,DM_TI_LE!$A$5:$C$29,3,FALSE)</f>
        <v>0</v>
      </c>
      <c r="BV9" s="16">
        <f>Z9/26*$BC9*VLOOKUP(BV$4,DM_TI_LE!$A$5:$C$29,3,FALSE)</f>
        <v>0</v>
      </c>
      <c r="BW9" s="16">
        <f>AA9/26*$BC9*VLOOKUP(BW$4,DM_TI_LE!$A$5:$C$29,3,FALSE)</f>
        <v>0</v>
      </c>
      <c r="BX9" s="16">
        <f>AB9/26*$BC9*VLOOKUP(BX$4,DM_TI_LE!$A$5:$C$29,3,FALSE)</f>
        <v>0</v>
      </c>
      <c r="BY9" s="16">
        <f>AC9/26*$BC9*VLOOKUP(BY$4,DM_TI_LE!$A$5:$C$29,3,FALSE)</f>
        <v>0</v>
      </c>
      <c r="BZ9" s="16">
        <f>AD9/26*$BC9*VLOOKUP(BZ$4,DM_TI_LE!$A$5:$C$29,3,FALSE)</f>
        <v>0</v>
      </c>
      <c r="CA9" s="196">
        <f t="shared" si="0"/>
        <v>0</v>
      </c>
      <c r="CB9" s="16"/>
      <c r="CC9" s="197">
        <f t="shared" si="1"/>
        <v>28485000</v>
      </c>
      <c r="CD9" s="145" t="s">
        <v>116</v>
      </c>
      <c r="CE9" s="199">
        <f>VLOOKUP(CD9,DM_TI_LE!$I$12:$J$16,2,FALSE)</f>
        <v>1</v>
      </c>
    </row>
    <row r="10" spans="1:83" ht="15.75" customHeight="1">
      <c r="A10" s="36">
        <v>6</v>
      </c>
      <c r="B10" s="38">
        <f>GD_LCD_HS_LNS!B9</f>
        <v>10554</v>
      </c>
      <c r="C10" s="38" t="str">
        <f>GD_LCD_HS_LNS!C9</f>
        <v>Nguyễn Đình Tuyến</v>
      </c>
      <c r="D10" s="38" t="str">
        <f>GD_LCD_HS_LNS!D9</f>
        <v>Phó Trưởng Phòng</v>
      </c>
      <c r="E10" s="146">
        <f>VLOOKUP(B10,GD_CHAM_CONG!$C$6:$BJ$912,60,FALSE)</f>
        <v>1</v>
      </c>
      <c r="F10" s="146">
        <f>VLOOKUP(B10,GD_LCD_HS_LNS!$B$4:$F$914,5,FALSE)</f>
        <v>5.19</v>
      </c>
      <c r="G10" s="168">
        <f>VLOOKUP(B10,GD_CHAM_CONG!$C$6:$BD$385,36,FALSE)</f>
        <v>0</v>
      </c>
      <c r="H10" s="168">
        <f>VLOOKUP(B10,GD_CHAM_CONG!$C$6:$BD$912,37,FALSE)</f>
        <v>22</v>
      </c>
      <c r="I10" s="16">
        <f>VLOOKUP($B10,GD_CHAM_CONG!$C$6:$BF$912,38,FALSE)</f>
        <v>22</v>
      </c>
      <c r="J10" s="16">
        <f>VLOOKUP($B10,GD_CHAM_CONG!$C$6:$BF$912,39,FALSE)</f>
        <v>0</v>
      </c>
      <c r="K10" s="16">
        <f>VLOOKUP($B10,GD_CHAM_CONG!$C$6:$BF$912,40,FALSE)</f>
        <v>0</v>
      </c>
      <c r="L10" s="16">
        <f>VLOOKUP($B10,GD_CHAM_CONG!$C$6:$BF$912,41,FALSE)</f>
        <v>0</v>
      </c>
      <c r="M10" s="16">
        <f>VLOOKUP($B10,GD_CHAM_CONG!$C$6:$BF$912,42,FALSE)</f>
        <v>0</v>
      </c>
      <c r="N10" s="16">
        <f>VLOOKUP($B10,GD_CHAM_CONG!$C$6:$BF$912,43,FALSE)</f>
        <v>0</v>
      </c>
      <c r="O10" s="16">
        <f>VLOOKUP($B10,GD_CHAM_CONG!$C$6:$BF$912,44,FALSE)</f>
        <v>0</v>
      </c>
      <c r="P10" s="16">
        <f>VLOOKUP($B10,GD_CHAM_CONG!$C$6:$BF$912,45,FALSE)</f>
        <v>0</v>
      </c>
      <c r="Q10" s="16">
        <f>VLOOKUP($B10,GD_CHAM_CONG!$C$6:$BF$912,46,FALSE)</f>
        <v>0</v>
      </c>
      <c r="R10" s="16">
        <f>VLOOKUP($B10,GD_CHAM_CONG!$C$6:$BF$912,47,FALSE)</f>
        <v>0</v>
      </c>
      <c r="S10" s="16">
        <f>VLOOKUP($B10,GD_CHAM_CONG!$C$6:$BF$912,48,FALSE)</f>
        <v>0</v>
      </c>
      <c r="T10" s="16">
        <f>VLOOKUP($B10,GD_CHAM_CONG!$C$6:$BF$912,49,FALSE)</f>
        <v>0</v>
      </c>
      <c r="U10" s="16">
        <f>VLOOKUP($B10,GD_CHAM_CONG!$C$6:$BF$912,50,FALSE)</f>
        <v>0</v>
      </c>
      <c r="V10" s="16">
        <f>VLOOKUP($B10,GD_CHAM_CONG!$C$6:$BF$912,51,FALSE)</f>
        <v>0</v>
      </c>
      <c r="W10" s="16">
        <f>VLOOKUP($B10,GD_CHAM_CONG!$C$6:$BF$912,52,FALSE)</f>
        <v>0</v>
      </c>
      <c r="X10" s="16">
        <f>VLOOKUP($B10,GD_CHAM_CONG!$C$6:$BF$912,53,FALSE)</f>
        <v>0</v>
      </c>
      <c r="Y10" s="16">
        <f>VLOOKUP($B10,GD_CHAM_CONG!$C$6:$BF$912,54,FALSE)</f>
        <v>0</v>
      </c>
      <c r="Z10" s="16">
        <f>VLOOKUP($B10,GD_CHAM_CONG!$C$6:$BF$912,55,FALSE)</f>
        <v>0</v>
      </c>
      <c r="AA10" s="16">
        <f>VLOOKUP($B10,GD_CHAM_CONG!$C$6:$BF$912,56,FALSE)</f>
        <v>0</v>
      </c>
      <c r="AB10" s="16">
        <f>VLOOKUP($B10,GD_CHAM_CONG!$C$6:$BI$912,57,FALSE)</f>
        <v>0</v>
      </c>
      <c r="AC10" s="16">
        <f>VLOOKUP($B10,GD_CHAM_CONG!$C$6:$BI$912,58,FALSE)</f>
        <v>0</v>
      </c>
      <c r="AD10" s="16">
        <f>VLOOKUP($B10,GD_CHAM_CONG!$C$6:$BI$912,59,FALSE)</f>
        <v>0</v>
      </c>
      <c r="AE10" s="188">
        <f>I10/$H10*VLOOKUP(I$4,DM_TI_LE!$A$5:$B$30,2,FALSE)</f>
        <v>1</v>
      </c>
      <c r="AF10" s="188">
        <f>J10/$H10*VLOOKUP(J$4,DM_TI_LE!$A$5:$B$30,2,FALSE)</f>
        <v>0</v>
      </c>
      <c r="AG10" s="188">
        <f>K10/$H10*VLOOKUP(K$4,DM_TI_LE!$A$5:$B$30,2,FALSE)</f>
        <v>0</v>
      </c>
      <c r="AH10" s="188">
        <f>L10/$H10*VLOOKUP(L$4,DM_TI_LE!$A$5:$B$30,2,FALSE)</f>
        <v>0</v>
      </c>
      <c r="AI10" s="188">
        <f>M10/$H10*VLOOKUP(M$4,DM_TI_LE!$A$5:$B$30,2,FALSE)</f>
        <v>0</v>
      </c>
      <c r="AJ10" s="188">
        <f>N10/$H10*VLOOKUP(N$4,DM_TI_LE!$A$5:$B$30,2,FALSE)</f>
        <v>0</v>
      </c>
      <c r="AK10" s="188">
        <f>O10/$H10*VLOOKUP(O$4,DM_TI_LE!$A$5:$B$30,2,FALSE)</f>
        <v>0</v>
      </c>
      <c r="AL10" s="188">
        <f>P10/$H10*VLOOKUP(P$4,DM_TI_LE!$A$5:$B$30,2,FALSE)</f>
        <v>0</v>
      </c>
      <c r="AM10" s="188">
        <f>Q10/$H10*VLOOKUP(Q$4,DM_TI_LE!$A$5:$B$30,2,FALSE)</f>
        <v>0</v>
      </c>
      <c r="AN10" s="188">
        <f>R10/$H10*VLOOKUP(R$4,DM_TI_LE!$A$5:$B$30,2,FALSE)</f>
        <v>0</v>
      </c>
      <c r="AO10" s="188">
        <f>S10/$H10*VLOOKUP(S$4,DM_TI_LE!$A$5:$B$30,2,FALSE)</f>
        <v>0</v>
      </c>
      <c r="AP10" s="188">
        <f>T10/$H10*VLOOKUP(T$4,DM_TI_LE!$A$5:$B$30,2,FALSE)</f>
        <v>0</v>
      </c>
      <c r="AQ10" s="188">
        <f>U10/$H10*VLOOKUP(U$4,DM_TI_LE!$A$5:$B$30,2,FALSE)</f>
        <v>0</v>
      </c>
      <c r="AR10" s="188">
        <f>V10/$H10*VLOOKUP(V$4,DM_TI_LE!$A$5:$B$30,2,FALSE)</f>
        <v>0</v>
      </c>
      <c r="AS10" s="188">
        <f>W10/$H10*VLOOKUP(W$4,DM_TI_LE!$A$5:$B$30,2,FALSE)</f>
        <v>0</v>
      </c>
      <c r="AT10" s="188">
        <f>X10/$H10*VLOOKUP(X$4,DM_TI_LE!$A$5:$B$30,2,FALSE)</f>
        <v>0</v>
      </c>
      <c r="AU10" s="188">
        <f>Y10/$H10*VLOOKUP(Y$4,DM_TI_LE!$A$5:$B$30,2,FALSE)</f>
        <v>0</v>
      </c>
      <c r="AV10" s="188">
        <f>Z10/$H10*VLOOKUP(Z$4,DM_TI_LE!$A$5:$B$30,2,FALSE)</f>
        <v>0</v>
      </c>
      <c r="AW10" s="188">
        <f>AA10/$H10*VLOOKUP(AA$4,DM_TI_LE!$A$5:$B$30,2,FALSE)</f>
        <v>0</v>
      </c>
      <c r="AX10" s="188">
        <f>AB10/$H10*VLOOKUP(AB$4,DM_TI_LE!$A$5:$B$30,2,FALSE)</f>
        <v>0</v>
      </c>
      <c r="AY10" s="188">
        <f>AC10/$H10*VLOOKUP(AC$4,DM_TI_LE!$A$5:$B$30,2,FALSE)</f>
        <v>0</v>
      </c>
      <c r="AZ10" s="188">
        <f>AD10/$H10*VLOOKUP(AD$4,DM_TI_LE!$A$5:$B$30,2,FALSE)</f>
        <v>0</v>
      </c>
      <c r="BA10" s="231">
        <f>IF(CD10="HDHV",DM_TI_LE!$K$12*I10, SUM(AE10:AW10)*F10*E10*DM_HE_SO_LUONG_NS!$D$1*CE10)</f>
        <v>23355000</v>
      </c>
      <c r="BB10" s="16"/>
      <c r="BC10" s="17">
        <f>VLOOKUP(B10,GD_LCD_HS_LNS!$B$4:$E$914,4,FALSE)</f>
        <v>5309000</v>
      </c>
      <c r="BD10" s="16"/>
      <c r="BE10" s="16">
        <f>I10/26*$BC10*VLOOKUP(BE$4,DM_TI_LE!$A$5:$C$29,3,FALSE)</f>
        <v>0</v>
      </c>
      <c r="BF10" s="16">
        <f>J10/26*$BC10*VLOOKUP(BF$4,DM_TI_LE!$A$5:$C$29,3,FALSE)</f>
        <v>0</v>
      </c>
      <c r="BG10" s="16">
        <f>K10/26*$BC10*VLOOKUP(BG$4,DM_TI_LE!$A$5:$C$29,3,FALSE)</f>
        <v>0</v>
      </c>
      <c r="BH10" s="16">
        <f>L10/26*$BC10*VLOOKUP(BH$4,DM_TI_LE!$A$5:$C$29,3,FALSE)</f>
        <v>0</v>
      </c>
      <c r="BI10" s="16">
        <f>M10/26*$BC10*VLOOKUP(BI$4,DM_TI_LE!$A$5:$C$29,3,FALSE)</f>
        <v>0</v>
      </c>
      <c r="BJ10" s="16">
        <f>N10/26*$BC10*VLOOKUP(BJ$4,DM_TI_LE!$A$5:$C$29,3,FALSE)</f>
        <v>0</v>
      </c>
      <c r="BK10" s="16">
        <f>O10/26*$BC10*VLOOKUP(BK$4,DM_TI_LE!$A$5:$C$29,3,FALSE)</f>
        <v>0</v>
      </c>
      <c r="BL10" s="16">
        <f>P10/26*$BC10*VLOOKUP(BL$4,DM_TI_LE!$A$5:$C$29,3,FALSE)</f>
        <v>0</v>
      </c>
      <c r="BM10" s="16">
        <f>Q10/26*$BC10*VLOOKUP(BM$4,DM_TI_LE!$A$5:$C$29,3,FALSE)</f>
        <v>0</v>
      </c>
      <c r="BN10" s="16">
        <f>R10/26*$BC10*VLOOKUP(BN$4,DM_TI_LE!$A$5:$C$29,3,FALSE)</f>
        <v>0</v>
      </c>
      <c r="BO10" s="16">
        <f>S10/26*$BC10*VLOOKUP(BO$4,DM_TI_LE!$A$5:$C$29,3,FALSE)</f>
        <v>0</v>
      </c>
      <c r="BP10" s="16">
        <f>T10/26*$BC10*VLOOKUP(BP$4,DM_TI_LE!$A$5:$C$29,3,FALSE)</f>
        <v>0</v>
      </c>
      <c r="BQ10" s="16">
        <f>U10/26*$BC10*VLOOKUP(BQ$4,DM_TI_LE!$A$5:$C$29,3,FALSE)</f>
        <v>0</v>
      </c>
      <c r="BR10" s="16">
        <f>V10/26*$BC10*VLOOKUP(BR$4,DM_TI_LE!$A$5:$C$29,3,FALSE)</f>
        <v>0</v>
      </c>
      <c r="BS10" s="16">
        <f>W10/26*$BC10*VLOOKUP(BS$4,DM_TI_LE!$A$5:$C$29,3,FALSE)</f>
        <v>0</v>
      </c>
      <c r="BT10" s="16">
        <f>X10/26*$BC10*VLOOKUP(BT$4,DM_TI_LE!$A$5:$C$29,3,FALSE)</f>
        <v>0</v>
      </c>
      <c r="BU10" s="16">
        <f>Y10/26*$BC10*VLOOKUP(BU$4,DM_TI_LE!$A$5:$C$29,3,FALSE)</f>
        <v>0</v>
      </c>
      <c r="BV10" s="16">
        <f>Z10/26*$BC10*VLOOKUP(BV$4,DM_TI_LE!$A$5:$C$29,3,FALSE)</f>
        <v>0</v>
      </c>
      <c r="BW10" s="16">
        <f>AA10/26*$BC10*VLOOKUP(BW$4,DM_TI_LE!$A$5:$C$29,3,FALSE)</f>
        <v>0</v>
      </c>
      <c r="BX10" s="16">
        <f>AB10/26*$BC10*VLOOKUP(BX$4,DM_TI_LE!$A$5:$C$29,3,FALSE)</f>
        <v>0</v>
      </c>
      <c r="BY10" s="16">
        <f>AC10/26*$BC10*VLOOKUP(BY$4,DM_TI_LE!$A$5:$C$29,3,FALSE)</f>
        <v>0</v>
      </c>
      <c r="BZ10" s="16">
        <f>AD10/26*$BC10*VLOOKUP(BZ$4,DM_TI_LE!$A$5:$C$29,3,FALSE)</f>
        <v>0</v>
      </c>
      <c r="CA10" s="196">
        <f t="shared" si="0"/>
        <v>0</v>
      </c>
      <c r="CB10" s="16"/>
      <c r="CC10" s="197">
        <f t="shared" si="1"/>
        <v>23355000</v>
      </c>
      <c r="CD10" s="145" t="s">
        <v>116</v>
      </c>
      <c r="CE10" s="199">
        <f>VLOOKUP(CD10,DM_TI_LE!$I$12:$J$16,2,FALSE)</f>
        <v>1</v>
      </c>
    </row>
    <row r="11" spans="1:83" ht="15.75" customHeight="1">
      <c r="A11" s="36">
        <v>7</v>
      </c>
      <c r="B11" s="38">
        <f>GD_LCD_HS_LNS!B10</f>
        <v>10534</v>
      </c>
      <c r="C11" s="38" t="str">
        <f>GD_LCD_HS_LNS!C10</f>
        <v>Nguyễn Tiến Hải</v>
      </c>
      <c r="D11" s="38" t="str">
        <f>GD_LCD_HS_LNS!D10</f>
        <v>KS CNTT</v>
      </c>
      <c r="E11" s="146">
        <f>VLOOKUP(B11,GD_CHAM_CONG!$C$6:$BJ$912,60,FALSE)</f>
        <v>1</v>
      </c>
      <c r="F11" s="146">
        <f>VLOOKUP(B11,GD_LCD_HS_LNS!$B$4:$F$914,5,FALSE)</f>
        <v>2.76</v>
      </c>
      <c r="G11" s="168">
        <f>VLOOKUP(B11,GD_CHAM_CONG!$C$6:$BD$385,36,FALSE)</f>
        <v>0</v>
      </c>
      <c r="H11" s="168">
        <f>VLOOKUP(B11,GD_CHAM_CONG!$C$6:$BD$912,37,FALSE)</f>
        <v>26</v>
      </c>
      <c r="I11" s="16">
        <f>VLOOKUP($B11,GD_CHAM_CONG!$C$6:$BF$912,38,FALSE)</f>
        <v>26</v>
      </c>
      <c r="J11" s="16">
        <f>VLOOKUP($B11,GD_CHAM_CONG!$C$6:$BF$912,39,FALSE)</f>
        <v>0</v>
      </c>
      <c r="K11" s="16">
        <f>VLOOKUP($B11,GD_CHAM_CONG!$C$6:$BF$912,40,FALSE)</f>
        <v>0</v>
      </c>
      <c r="L11" s="16">
        <f>VLOOKUP($B11,GD_CHAM_CONG!$C$6:$BF$912,41,FALSE)</f>
        <v>0</v>
      </c>
      <c r="M11" s="16">
        <f>VLOOKUP($B11,GD_CHAM_CONG!$C$6:$BF$912,42,FALSE)</f>
        <v>0</v>
      </c>
      <c r="N11" s="16">
        <f>VLOOKUP($B11,GD_CHAM_CONG!$C$6:$BF$912,43,FALSE)</f>
        <v>0</v>
      </c>
      <c r="O11" s="16">
        <f>VLOOKUP($B11,GD_CHAM_CONG!$C$6:$BF$912,44,FALSE)</f>
        <v>0</v>
      </c>
      <c r="P11" s="16">
        <f>VLOOKUP($B11,GD_CHAM_CONG!$C$6:$BF$912,45,FALSE)</f>
        <v>0</v>
      </c>
      <c r="Q11" s="16">
        <f>VLOOKUP($B11,GD_CHAM_CONG!$C$6:$BF$912,46,FALSE)</f>
        <v>0</v>
      </c>
      <c r="R11" s="16">
        <f>VLOOKUP($B11,GD_CHAM_CONG!$C$6:$BF$912,47,FALSE)</f>
        <v>0</v>
      </c>
      <c r="S11" s="16">
        <f>VLOOKUP($B11,GD_CHAM_CONG!$C$6:$BF$912,48,FALSE)</f>
        <v>0</v>
      </c>
      <c r="T11" s="16">
        <f>VLOOKUP($B11,GD_CHAM_CONG!$C$6:$BF$912,49,FALSE)</f>
        <v>0</v>
      </c>
      <c r="U11" s="16">
        <f>VLOOKUP($B11,GD_CHAM_CONG!$C$6:$BF$912,50,FALSE)</f>
        <v>0</v>
      </c>
      <c r="V11" s="16">
        <f>VLOOKUP($B11,GD_CHAM_CONG!$C$6:$BF$912,51,FALSE)</f>
        <v>0</v>
      </c>
      <c r="W11" s="16">
        <f>VLOOKUP($B11,GD_CHAM_CONG!$C$6:$BF$912,52,FALSE)</f>
        <v>0</v>
      </c>
      <c r="X11" s="16">
        <f>VLOOKUP($B11,GD_CHAM_CONG!$C$6:$BF$912,53,FALSE)</f>
        <v>0</v>
      </c>
      <c r="Y11" s="16">
        <f>VLOOKUP($B11,GD_CHAM_CONG!$C$6:$BF$912,54,FALSE)</f>
        <v>0</v>
      </c>
      <c r="Z11" s="16">
        <f>VLOOKUP($B11,GD_CHAM_CONG!$C$6:$BF$912,55,FALSE)</f>
        <v>0</v>
      </c>
      <c r="AA11" s="16">
        <f>VLOOKUP($B11,GD_CHAM_CONG!$C$6:$BF$912,56,FALSE)</f>
        <v>0</v>
      </c>
      <c r="AB11" s="16">
        <f>VLOOKUP($B11,GD_CHAM_CONG!$C$6:$BI$912,57,FALSE)</f>
        <v>0</v>
      </c>
      <c r="AC11" s="16">
        <f>VLOOKUP($B11,GD_CHAM_CONG!$C$6:$BI$912,58,FALSE)</f>
        <v>0</v>
      </c>
      <c r="AD11" s="16">
        <f>VLOOKUP($B11,GD_CHAM_CONG!$C$6:$BI$912,59,FALSE)</f>
        <v>0</v>
      </c>
      <c r="AE11" s="188">
        <f>I11/$H11*VLOOKUP(I$4,DM_TI_LE!$A$5:$B$30,2,FALSE)</f>
        <v>1</v>
      </c>
      <c r="AF11" s="188">
        <f>J11/$H11*VLOOKUP(J$4,DM_TI_LE!$A$5:$B$30,2,FALSE)</f>
        <v>0</v>
      </c>
      <c r="AG11" s="188">
        <f>K11/$H11*VLOOKUP(K$4,DM_TI_LE!$A$5:$B$30,2,FALSE)</f>
        <v>0</v>
      </c>
      <c r="AH11" s="188">
        <f>L11/$H11*VLOOKUP(L$4,DM_TI_LE!$A$5:$B$30,2,FALSE)</f>
        <v>0</v>
      </c>
      <c r="AI11" s="188">
        <f>M11/$H11*VLOOKUP(M$4,DM_TI_LE!$A$5:$B$30,2,FALSE)</f>
        <v>0</v>
      </c>
      <c r="AJ11" s="188">
        <f>N11/$H11*VLOOKUP(N$4,DM_TI_LE!$A$5:$B$30,2,FALSE)</f>
        <v>0</v>
      </c>
      <c r="AK11" s="188">
        <f>O11/$H11*VLOOKUP(O$4,DM_TI_LE!$A$5:$B$30,2,FALSE)</f>
        <v>0</v>
      </c>
      <c r="AL11" s="188">
        <f>P11/$H11*VLOOKUP(P$4,DM_TI_LE!$A$5:$B$30,2,FALSE)</f>
        <v>0</v>
      </c>
      <c r="AM11" s="188">
        <f>Q11/$H11*VLOOKUP(Q$4,DM_TI_LE!$A$5:$B$30,2,FALSE)</f>
        <v>0</v>
      </c>
      <c r="AN11" s="188">
        <f>R11/$H11*VLOOKUP(R$4,DM_TI_LE!$A$5:$B$30,2,FALSE)</f>
        <v>0</v>
      </c>
      <c r="AO11" s="188">
        <f>S11/$H11*VLOOKUP(S$4,DM_TI_LE!$A$5:$B$30,2,FALSE)</f>
        <v>0</v>
      </c>
      <c r="AP11" s="188">
        <f>T11/$H11*VLOOKUP(T$4,DM_TI_LE!$A$5:$B$30,2,FALSE)</f>
        <v>0</v>
      </c>
      <c r="AQ11" s="188">
        <f>U11/$H11*VLOOKUP(U$4,DM_TI_LE!$A$5:$B$30,2,FALSE)</f>
        <v>0</v>
      </c>
      <c r="AR11" s="188">
        <f>V11/$H11*VLOOKUP(V$4,DM_TI_LE!$A$5:$B$30,2,FALSE)</f>
        <v>0</v>
      </c>
      <c r="AS11" s="188">
        <f>W11/$H11*VLOOKUP(W$4,DM_TI_LE!$A$5:$B$30,2,FALSE)</f>
        <v>0</v>
      </c>
      <c r="AT11" s="188">
        <f>X11/$H11*VLOOKUP(X$4,DM_TI_LE!$A$5:$B$30,2,FALSE)</f>
        <v>0</v>
      </c>
      <c r="AU11" s="188">
        <f>Y11/$H11*VLOOKUP(Y$4,DM_TI_LE!$A$5:$B$30,2,FALSE)</f>
        <v>0</v>
      </c>
      <c r="AV11" s="188">
        <f>Z11/$H11*VLOOKUP(Z$4,DM_TI_LE!$A$5:$B$30,2,FALSE)</f>
        <v>0</v>
      </c>
      <c r="AW11" s="188">
        <f>AA11/$H11*VLOOKUP(AA$4,DM_TI_LE!$A$5:$B$30,2,FALSE)</f>
        <v>0</v>
      </c>
      <c r="AX11" s="188">
        <f>AB11/$H11*VLOOKUP(AB$4,DM_TI_LE!$A$5:$B$30,2,FALSE)</f>
        <v>0</v>
      </c>
      <c r="AY11" s="188">
        <f>AC11/$H11*VLOOKUP(AC$4,DM_TI_LE!$A$5:$B$30,2,FALSE)</f>
        <v>0</v>
      </c>
      <c r="AZ11" s="188">
        <f>AD11/$H11*VLOOKUP(AD$4,DM_TI_LE!$A$5:$B$30,2,FALSE)</f>
        <v>0</v>
      </c>
      <c r="BA11" s="231">
        <f>IF(CD11="HDHV",DM_TI_LE!$K$12*I11, SUM(AE11:AW11)*F11*E11*DM_HE_SO_LUONG_NS!$D$1*CE11)</f>
        <v>12419999.999999998</v>
      </c>
      <c r="BB11" s="16"/>
      <c r="BC11" s="17">
        <f>VLOOKUP(B11,GD_LCD_HS_LNS!$B$4:$E$914,4,FALSE)</f>
        <v>4534000</v>
      </c>
      <c r="BD11" s="16"/>
      <c r="BE11" s="16">
        <f>I11/26*$BC11*VLOOKUP(BE$4,DM_TI_LE!$A$5:$C$29,3,FALSE)</f>
        <v>0</v>
      </c>
      <c r="BF11" s="16">
        <f>J11/26*$BC11*VLOOKUP(BF$4,DM_TI_LE!$A$5:$C$29,3,FALSE)</f>
        <v>0</v>
      </c>
      <c r="BG11" s="16">
        <f>K11/26*$BC11*VLOOKUP(BG$4,DM_TI_LE!$A$5:$C$29,3,FALSE)</f>
        <v>0</v>
      </c>
      <c r="BH11" s="16">
        <f>L11/26*$BC11*VLOOKUP(BH$4,DM_TI_LE!$A$5:$C$29,3,FALSE)</f>
        <v>0</v>
      </c>
      <c r="BI11" s="16">
        <f>M11/26*$BC11*VLOOKUP(BI$4,DM_TI_LE!$A$5:$C$29,3,FALSE)</f>
        <v>0</v>
      </c>
      <c r="BJ11" s="16">
        <f>N11/26*$BC11*VLOOKUP(BJ$4,DM_TI_LE!$A$5:$C$29,3,FALSE)</f>
        <v>0</v>
      </c>
      <c r="BK11" s="16">
        <f>O11/26*$BC11*VLOOKUP(BK$4,DM_TI_LE!$A$5:$C$29,3,FALSE)</f>
        <v>0</v>
      </c>
      <c r="BL11" s="16">
        <f>P11/26*$BC11*VLOOKUP(BL$4,DM_TI_LE!$A$5:$C$29,3,FALSE)</f>
        <v>0</v>
      </c>
      <c r="BM11" s="16">
        <f>Q11/26*$BC11*VLOOKUP(BM$4,DM_TI_LE!$A$5:$C$29,3,FALSE)</f>
        <v>0</v>
      </c>
      <c r="BN11" s="16">
        <f>R11/26*$BC11*VLOOKUP(BN$4,DM_TI_LE!$A$5:$C$29,3,FALSE)</f>
        <v>0</v>
      </c>
      <c r="BO11" s="16">
        <f>S11/26*$BC11*VLOOKUP(BO$4,DM_TI_LE!$A$5:$C$29,3,FALSE)</f>
        <v>0</v>
      </c>
      <c r="BP11" s="16">
        <f>T11/26*$BC11*VLOOKUP(BP$4,DM_TI_LE!$A$5:$C$29,3,FALSE)</f>
        <v>0</v>
      </c>
      <c r="BQ11" s="16">
        <f>U11/26*$BC11*VLOOKUP(BQ$4,DM_TI_LE!$A$5:$C$29,3,FALSE)</f>
        <v>0</v>
      </c>
      <c r="BR11" s="16">
        <f>V11/26*$BC11*VLOOKUP(BR$4,DM_TI_LE!$A$5:$C$29,3,FALSE)</f>
        <v>0</v>
      </c>
      <c r="BS11" s="16">
        <f>W11/26*$BC11*VLOOKUP(BS$4,DM_TI_LE!$A$5:$C$29,3,FALSE)</f>
        <v>0</v>
      </c>
      <c r="BT11" s="16">
        <f>X11/26*$BC11*VLOOKUP(BT$4,DM_TI_LE!$A$5:$C$29,3,FALSE)</f>
        <v>0</v>
      </c>
      <c r="BU11" s="16">
        <f>Y11/26*$BC11*VLOOKUP(BU$4,DM_TI_LE!$A$5:$C$29,3,FALSE)</f>
        <v>0</v>
      </c>
      <c r="BV11" s="16">
        <f>Z11/26*$BC11*VLOOKUP(BV$4,DM_TI_LE!$A$5:$C$29,3,FALSE)</f>
        <v>0</v>
      </c>
      <c r="BW11" s="16">
        <f>AA11/26*$BC11*VLOOKUP(BW$4,DM_TI_LE!$A$5:$C$29,3,FALSE)</f>
        <v>0</v>
      </c>
      <c r="BX11" s="16">
        <f>AB11/26*$BC11*VLOOKUP(BX$4,DM_TI_LE!$A$5:$C$29,3,FALSE)</f>
        <v>0</v>
      </c>
      <c r="BY11" s="16">
        <f>AC11/26*$BC11*VLOOKUP(BY$4,DM_TI_LE!$A$5:$C$29,3,FALSE)</f>
        <v>0</v>
      </c>
      <c r="BZ11" s="16">
        <f>AD11/26*$BC11*VLOOKUP(BZ$4,DM_TI_LE!$A$5:$C$29,3,FALSE)</f>
        <v>0</v>
      </c>
      <c r="CA11" s="196">
        <f t="shared" si="0"/>
        <v>0</v>
      </c>
      <c r="CB11" s="16"/>
      <c r="CC11" s="197">
        <f t="shared" si="1"/>
        <v>12419999.999999998</v>
      </c>
      <c r="CD11" s="145" t="s">
        <v>116</v>
      </c>
      <c r="CE11" s="199">
        <f>VLOOKUP(CD11,DM_TI_LE!$I$12:$J$16,2,FALSE)</f>
        <v>1</v>
      </c>
    </row>
    <row r="12" spans="1:83" ht="15.75" customHeight="1">
      <c r="A12" s="36">
        <v>8</v>
      </c>
      <c r="B12" s="38">
        <f>GD_LCD_HS_LNS!B11</f>
        <v>11084</v>
      </c>
      <c r="C12" s="38" t="str">
        <f>GD_LCD_HS_LNS!C11</f>
        <v>Ngô Trí Dũng</v>
      </c>
      <c r="D12" s="38" t="str">
        <f>GD_LCD_HS_LNS!D11</f>
        <v>KS CNTT</v>
      </c>
      <c r="E12" s="146">
        <f>VLOOKUP(B12,GD_CHAM_CONG!$C$6:$BJ$912,60,FALSE)</f>
        <v>1</v>
      </c>
      <c r="F12" s="146">
        <f>VLOOKUP(B12,GD_LCD_HS_LNS!$B$4:$F$914,5,FALSE)</f>
        <v>2.2999999999999998</v>
      </c>
      <c r="G12" s="168">
        <f>VLOOKUP(B12,GD_CHAM_CONG!$C$6:$BD$385,36,FALSE)</f>
        <v>0</v>
      </c>
      <c r="H12" s="168">
        <f>VLOOKUP(B12,GD_CHAM_CONG!$C$6:$BD$912,37,FALSE)</f>
        <v>26</v>
      </c>
      <c r="I12" s="16">
        <f>VLOOKUP($B12,GD_CHAM_CONG!$C$6:$BF$912,38,FALSE)</f>
        <v>26</v>
      </c>
      <c r="J12" s="16">
        <f>VLOOKUP($B12,GD_CHAM_CONG!$C$6:$BF$912,39,FALSE)</f>
        <v>0</v>
      </c>
      <c r="K12" s="16">
        <f>VLOOKUP($B12,GD_CHAM_CONG!$C$6:$BF$912,40,FALSE)</f>
        <v>0</v>
      </c>
      <c r="L12" s="16">
        <f>VLOOKUP($B12,GD_CHAM_CONG!$C$6:$BF$912,41,FALSE)</f>
        <v>0</v>
      </c>
      <c r="M12" s="16">
        <f>VLOOKUP($B12,GD_CHAM_CONG!$C$6:$BF$912,42,FALSE)</f>
        <v>0</v>
      </c>
      <c r="N12" s="16">
        <f>VLOOKUP($B12,GD_CHAM_CONG!$C$6:$BF$912,43,FALSE)</f>
        <v>0</v>
      </c>
      <c r="O12" s="16">
        <f>VLOOKUP($B12,GD_CHAM_CONG!$C$6:$BF$912,44,FALSE)</f>
        <v>0</v>
      </c>
      <c r="P12" s="16">
        <f>VLOOKUP($B12,GD_CHAM_CONG!$C$6:$BF$912,45,FALSE)</f>
        <v>0</v>
      </c>
      <c r="Q12" s="16">
        <f>VLOOKUP($B12,GD_CHAM_CONG!$C$6:$BF$912,46,FALSE)</f>
        <v>0</v>
      </c>
      <c r="R12" s="16">
        <f>VLOOKUP($B12,GD_CHAM_CONG!$C$6:$BF$912,47,FALSE)</f>
        <v>0</v>
      </c>
      <c r="S12" s="16">
        <f>VLOOKUP($B12,GD_CHAM_CONG!$C$6:$BF$912,48,FALSE)</f>
        <v>0</v>
      </c>
      <c r="T12" s="16">
        <f>VLOOKUP($B12,GD_CHAM_CONG!$C$6:$BF$912,49,FALSE)</f>
        <v>0</v>
      </c>
      <c r="U12" s="16">
        <f>VLOOKUP($B12,GD_CHAM_CONG!$C$6:$BF$912,50,FALSE)</f>
        <v>0</v>
      </c>
      <c r="V12" s="16">
        <f>VLOOKUP($B12,GD_CHAM_CONG!$C$6:$BF$912,51,FALSE)</f>
        <v>0</v>
      </c>
      <c r="W12" s="16">
        <f>VLOOKUP($B12,GD_CHAM_CONG!$C$6:$BF$912,52,FALSE)</f>
        <v>0</v>
      </c>
      <c r="X12" s="16">
        <f>VLOOKUP($B12,GD_CHAM_CONG!$C$6:$BF$912,53,FALSE)</f>
        <v>0</v>
      </c>
      <c r="Y12" s="16">
        <f>VLOOKUP($B12,GD_CHAM_CONG!$C$6:$BF$912,54,FALSE)</f>
        <v>0</v>
      </c>
      <c r="Z12" s="16">
        <f>VLOOKUP($B12,GD_CHAM_CONG!$C$6:$BF$912,55,FALSE)</f>
        <v>0</v>
      </c>
      <c r="AA12" s="16">
        <f>VLOOKUP($B12,GD_CHAM_CONG!$C$6:$BF$912,56,FALSE)</f>
        <v>0</v>
      </c>
      <c r="AB12" s="16">
        <f>VLOOKUP($B12,GD_CHAM_CONG!$C$6:$BI$912,57,FALSE)</f>
        <v>0</v>
      </c>
      <c r="AC12" s="16">
        <f>VLOOKUP($B12,GD_CHAM_CONG!$C$6:$BI$912,58,FALSE)</f>
        <v>0</v>
      </c>
      <c r="AD12" s="16">
        <f>VLOOKUP($B12,GD_CHAM_CONG!$C$6:$BI$912,59,FALSE)</f>
        <v>0</v>
      </c>
      <c r="AE12" s="188">
        <f>I12/$H12*VLOOKUP(I$4,DM_TI_LE!$A$5:$B$30,2,FALSE)</f>
        <v>1</v>
      </c>
      <c r="AF12" s="188">
        <f>J12/$H12*VLOOKUP(J$4,DM_TI_LE!$A$5:$B$30,2,FALSE)</f>
        <v>0</v>
      </c>
      <c r="AG12" s="188">
        <f>K12/$H12*VLOOKUP(K$4,DM_TI_LE!$A$5:$B$30,2,FALSE)</f>
        <v>0</v>
      </c>
      <c r="AH12" s="188">
        <f>L12/$H12*VLOOKUP(L$4,DM_TI_LE!$A$5:$B$30,2,FALSE)</f>
        <v>0</v>
      </c>
      <c r="AI12" s="188">
        <f>M12/$H12*VLOOKUP(M$4,DM_TI_LE!$A$5:$B$30,2,FALSE)</f>
        <v>0</v>
      </c>
      <c r="AJ12" s="188">
        <f>N12/$H12*VLOOKUP(N$4,DM_TI_LE!$A$5:$B$30,2,FALSE)</f>
        <v>0</v>
      </c>
      <c r="AK12" s="188">
        <f>O12/$H12*VLOOKUP(O$4,DM_TI_LE!$A$5:$B$30,2,FALSE)</f>
        <v>0</v>
      </c>
      <c r="AL12" s="188">
        <f>P12/$H12*VLOOKUP(P$4,DM_TI_LE!$A$5:$B$30,2,FALSE)</f>
        <v>0</v>
      </c>
      <c r="AM12" s="188">
        <f>Q12/$H12*VLOOKUP(Q$4,DM_TI_LE!$A$5:$B$30,2,FALSE)</f>
        <v>0</v>
      </c>
      <c r="AN12" s="188">
        <f>R12/$H12*VLOOKUP(R$4,DM_TI_LE!$A$5:$B$30,2,FALSE)</f>
        <v>0</v>
      </c>
      <c r="AO12" s="188">
        <f>S12/$H12*VLOOKUP(S$4,DM_TI_LE!$A$5:$B$30,2,FALSE)</f>
        <v>0</v>
      </c>
      <c r="AP12" s="188">
        <f>T12/$H12*VLOOKUP(T$4,DM_TI_LE!$A$5:$B$30,2,FALSE)</f>
        <v>0</v>
      </c>
      <c r="AQ12" s="188">
        <f>U12/$H12*VLOOKUP(U$4,DM_TI_LE!$A$5:$B$30,2,FALSE)</f>
        <v>0</v>
      </c>
      <c r="AR12" s="188">
        <f>V12/$H12*VLOOKUP(V$4,DM_TI_LE!$A$5:$B$30,2,FALSE)</f>
        <v>0</v>
      </c>
      <c r="AS12" s="188">
        <f>W12/$H12*VLOOKUP(W$4,DM_TI_LE!$A$5:$B$30,2,FALSE)</f>
        <v>0</v>
      </c>
      <c r="AT12" s="188">
        <f>X12/$H12*VLOOKUP(X$4,DM_TI_LE!$A$5:$B$30,2,FALSE)</f>
        <v>0</v>
      </c>
      <c r="AU12" s="188">
        <f>Y12/$H12*VLOOKUP(Y$4,DM_TI_LE!$A$5:$B$30,2,FALSE)</f>
        <v>0</v>
      </c>
      <c r="AV12" s="188">
        <f>Z12/$H12*VLOOKUP(Z$4,DM_TI_LE!$A$5:$B$30,2,FALSE)</f>
        <v>0</v>
      </c>
      <c r="AW12" s="188">
        <f>AA12/$H12*VLOOKUP(AA$4,DM_TI_LE!$A$5:$B$30,2,FALSE)</f>
        <v>0</v>
      </c>
      <c r="AX12" s="188">
        <f>AB12/$H12*VLOOKUP(AB$4,DM_TI_LE!$A$5:$B$30,2,FALSE)</f>
        <v>0</v>
      </c>
      <c r="AY12" s="188">
        <f>AC12/$H12*VLOOKUP(AC$4,DM_TI_LE!$A$5:$B$30,2,FALSE)</f>
        <v>0</v>
      </c>
      <c r="AZ12" s="188">
        <f>AD12/$H12*VLOOKUP(AD$4,DM_TI_LE!$A$5:$B$30,2,FALSE)</f>
        <v>0</v>
      </c>
      <c r="BA12" s="231">
        <f>IF(CD12="HDHV",DM_TI_LE!$K$12*I12, SUM(AE12:AW12)*F12*E12*DM_HE_SO_LUONG_NS!$D$1*CE12)</f>
        <v>10350000</v>
      </c>
      <c r="BB12" s="16"/>
      <c r="BC12" s="17">
        <f>VLOOKUP(B12,GD_LCD_HS_LNS!$B$4:$E$914,4,FALSE)</f>
        <v>4534000</v>
      </c>
      <c r="BD12" s="16"/>
      <c r="BE12" s="16">
        <f>I12/26*$BC12*VLOOKUP(BE$4,DM_TI_LE!$A$5:$C$29,3,FALSE)</f>
        <v>0</v>
      </c>
      <c r="BF12" s="16">
        <f>J12/26*$BC12*VLOOKUP(BF$4,DM_TI_LE!$A$5:$C$29,3,FALSE)</f>
        <v>0</v>
      </c>
      <c r="BG12" s="16">
        <f>K12/26*$BC12*VLOOKUP(BG$4,DM_TI_LE!$A$5:$C$29,3,FALSE)</f>
        <v>0</v>
      </c>
      <c r="BH12" s="16">
        <f>L12/26*$BC12*VLOOKUP(BH$4,DM_TI_LE!$A$5:$C$29,3,FALSE)</f>
        <v>0</v>
      </c>
      <c r="BI12" s="16">
        <f>M12/26*$BC12*VLOOKUP(BI$4,DM_TI_LE!$A$5:$C$29,3,FALSE)</f>
        <v>0</v>
      </c>
      <c r="BJ12" s="16">
        <f>N12/26*$BC12*VLOOKUP(BJ$4,DM_TI_LE!$A$5:$C$29,3,FALSE)</f>
        <v>0</v>
      </c>
      <c r="BK12" s="16">
        <f>O12/26*$BC12*VLOOKUP(BK$4,DM_TI_LE!$A$5:$C$29,3,FALSE)</f>
        <v>0</v>
      </c>
      <c r="BL12" s="16">
        <f>P12/26*$BC12*VLOOKUP(BL$4,DM_TI_LE!$A$5:$C$29,3,FALSE)</f>
        <v>0</v>
      </c>
      <c r="BM12" s="16">
        <f>Q12/26*$BC12*VLOOKUP(BM$4,DM_TI_LE!$A$5:$C$29,3,FALSE)</f>
        <v>0</v>
      </c>
      <c r="BN12" s="16">
        <f>R12/26*$BC12*VLOOKUP(BN$4,DM_TI_LE!$A$5:$C$29,3,FALSE)</f>
        <v>0</v>
      </c>
      <c r="BO12" s="16">
        <f>S12/26*$BC12*VLOOKUP(BO$4,DM_TI_LE!$A$5:$C$29,3,FALSE)</f>
        <v>0</v>
      </c>
      <c r="BP12" s="16">
        <f>T12/26*$BC12*VLOOKUP(BP$4,DM_TI_LE!$A$5:$C$29,3,FALSE)</f>
        <v>0</v>
      </c>
      <c r="BQ12" s="16">
        <f>U12/26*$BC12*VLOOKUP(BQ$4,DM_TI_LE!$A$5:$C$29,3,FALSE)</f>
        <v>0</v>
      </c>
      <c r="BR12" s="16">
        <f>V12/26*$BC12*VLOOKUP(BR$4,DM_TI_LE!$A$5:$C$29,3,FALSE)</f>
        <v>0</v>
      </c>
      <c r="BS12" s="16">
        <f>W12/26*$BC12*VLOOKUP(BS$4,DM_TI_LE!$A$5:$C$29,3,FALSE)</f>
        <v>0</v>
      </c>
      <c r="BT12" s="16">
        <f>X12/26*$BC12*VLOOKUP(BT$4,DM_TI_LE!$A$5:$C$29,3,FALSE)</f>
        <v>0</v>
      </c>
      <c r="BU12" s="16">
        <f>Y12/26*$BC12*VLOOKUP(BU$4,DM_TI_LE!$A$5:$C$29,3,FALSE)</f>
        <v>0</v>
      </c>
      <c r="BV12" s="16">
        <f>Z12/26*$BC12*VLOOKUP(BV$4,DM_TI_LE!$A$5:$C$29,3,FALSE)</f>
        <v>0</v>
      </c>
      <c r="BW12" s="16">
        <f>AA12/26*$BC12*VLOOKUP(BW$4,DM_TI_LE!$A$5:$C$29,3,FALSE)</f>
        <v>0</v>
      </c>
      <c r="BX12" s="16">
        <f>AB12/26*$BC12*VLOOKUP(BX$4,DM_TI_LE!$A$5:$C$29,3,FALSE)</f>
        <v>0</v>
      </c>
      <c r="BY12" s="16">
        <f>AC12/26*$BC12*VLOOKUP(BY$4,DM_TI_LE!$A$5:$C$29,3,FALSE)</f>
        <v>0</v>
      </c>
      <c r="BZ12" s="16">
        <f>AD12/26*$BC12*VLOOKUP(BZ$4,DM_TI_LE!$A$5:$C$29,3,FALSE)</f>
        <v>0</v>
      </c>
      <c r="CA12" s="196">
        <f t="shared" si="0"/>
        <v>0</v>
      </c>
      <c r="CB12" s="16"/>
      <c r="CC12" s="197">
        <f t="shared" si="1"/>
        <v>10350000</v>
      </c>
      <c r="CD12" s="145" t="s">
        <v>114</v>
      </c>
      <c r="CE12" s="199">
        <f>VLOOKUP(CD12,DM_TI_LE!$I$12:$J$16,2,FALSE)</f>
        <v>1</v>
      </c>
    </row>
    <row r="13" spans="1:83" ht="15.75" customHeight="1">
      <c r="A13" s="36">
        <v>9</v>
      </c>
      <c r="B13" s="38">
        <f>GD_LCD_HS_LNS!B12</f>
        <v>11085</v>
      </c>
      <c r="C13" s="38" t="str">
        <f>GD_LCD_HS_LNS!C12</f>
        <v>Phạm Văn Chiến</v>
      </c>
      <c r="D13" s="38" t="str">
        <f>GD_LCD_HS_LNS!D12</f>
        <v>KS CNTT</v>
      </c>
      <c r="E13" s="146">
        <f>VLOOKUP(B13,GD_CHAM_CONG!$C$6:$BJ$912,60,FALSE)</f>
        <v>1.05</v>
      </c>
      <c r="F13" s="146">
        <f>VLOOKUP(B13,GD_LCD_HS_LNS!$B$4:$F$914,5,FALSE)</f>
        <v>2.2999999999999998</v>
      </c>
      <c r="G13" s="168">
        <f>VLOOKUP(B13,GD_CHAM_CONG!$C$6:$BD$385,36,FALSE)</f>
        <v>0</v>
      </c>
      <c r="H13" s="168">
        <f>VLOOKUP(B13,GD_CHAM_CONG!$C$6:$BD$912,37,FALSE)</f>
        <v>26</v>
      </c>
      <c r="I13" s="16">
        <f>VLOOKUP($B13,GD_CHAM_CONG!$C$6:$BF$912,38,FALSE)</f>
        <v>26</v>
      </c>
      <c r="J13" s="16">
        <f>VLOOKUP($B13,GD_CHAM_CONG!$C$6:$BF$912,39,FALSE)</f>
        <v>0</v>
      </c>
      <c r="K13" s="16">
        <f>VLOOKUP($B13,GD_CHAM_CONG!$C$6:$BF$912,40,FALSE)</f>
        <v>0</v>
      </c>
      <c r="L13" s="16">
        <f>VLOOKUP($B13,GD_CHAM_CONG!$C$6:$BF$912,41,FALSE)</f>
        <v>0</v>
      </c>
      <c r="M13" s="16">
        <f>VLOOKUP($B13,GD_CHAM_CONG!$C$6:$BF$912,42,FALSE)</f>
        <v>0</v>
      </c>
      <c r="N13" s="16">
        <f>VLOOKUP($B13,GD_CHAM_CONG!$C$6:$BF$912,43,FALSE)</f>
        <v>0</v>
      </c>
      <c r="O13" s="16">
        <f>VLOOKUP($B13,GD_CHAM_CONG!$C$6:$BF$912,44,FALSE)</f>
        <v>0</v>
      </c>
      <c r="P13" s="16">
        <f>VLOOKUP($B13,GD_CHAM_CONG!$C$6:$BF$912,45,FALSE)</f>
        <v>0</v>
      </c>
      <c r="Q13" s="16">
        <f>VLOOKUP($B13,GD_CHAM_CONG!$C$6:$BF$912,46,FALSE)</f>
        <v>0</v>
      </c>
      <c r="R13" s="16">
        <f>VLOOKUP($B13,GD_CHAM_CONG!$C$6:$BF$912,47,FALSE)</f>
        <v>0</v>
      </c>
      <c r="S13" s="16">
        <f>VLOOKUP($B13,GD_CHAM_CONG!$C$6:$BF$912,48,FALSE)</f>
        <v>0</v>
      </c>
      <c r="T13" s="16">
        <f>VLOOKUP($B13,GD_CHAM_CONG!$C$6:$BF$912,49,FALSE)</f>
        <v>0</v>
      </c>
      <c r="U13" s="16">
        <f>VLOOKUP($B13,GD_CHAM_CONG!$C$6:$BF$912,50,FALSE)</f>
        <v>0</v>
      </c>
      <c r="V13" s="16">
        <f>VLOOKUP($B13,GD_CHAM_CONG!$C$6:$BF$912,51,FALSE)</f>
        <v>0</v>
      </c>
      <c r="W13" s="16">
        <f>VLOOKUP($B13,GD_CHAM_CONG!$C$6:$BF$912,52,FALSE)</f>
        <v>0</v>
      </c>
      <c r="X13" s="16">
        <f>VLOOKUP($B13,GD_CHAM_CONG!$C$6:$BF$912,53,FALSE)</f>
        <v>0</v>
      </c>
      <c r="Y13" s="16">
        <f>VLOOKUP($B13,GD_CHAM_CONG!$C$6:$BF$912,54,FALSE)</f>
        <v>0</v>
      </c>
      <c r="Z13" s="16">
        <f>VLOOKUP($B13,GD_CHAM_CONG!$C$6:$BF$912,55,FALSE)</f>
        <v>0</v>
      </c>
      <c r="AA13" s="16">
        <f>VLOOKUP($B13,GD_CHAM_CONG!$C$6:$BF$912,56,FALSE)</f>
        <v>0</v>
      </c>
      <c r="AB13" s="16">
        <f>VLOOKUP($B13,GD_CHAM_CONG!$C$6:$BI$912,57,FALSE)</f>
        <v>0</v>
      </c>
      <c r="AC13" s="16">
        <f>VLOOKUP($B13,GD_CHAM_CONG!$C$6:$BI$912,58,FALSE)</f>
        <v>0</v>
      </c>
      <c r="AD13" s="16">
        <f>VLOOKUP($B13,GD_CHAM_CONG!$C$6:$BI$912,59,FALSE)</f>
        <v>0</v>
      </c>
      <c r="AE13" s="188">
        <f>I13/$H13*VLOOKUP(I$4,DM_TI_LE!$A$5:$B$30,2,FALSE)</f>
        <v>1</v>
      </c>
      <c r="AF13" s="188">
        <f>J13/$H13*VLOOKUP(J$4,DM_TI_LE!$A$5:$B$30,2,FALSE)</f>
        <v>0</v>
      </c>
      <c r="AG13" s="188">
        <f>K13/$H13*VLOOKUP(K$4,DM_TI_LE!$A$5:$B$30,2,FALSE)</f>
        <v>0</v>
      </c>
      <c r="AH13" s="188">
        <f>L13/$H13*VLOOKUP(L$4,DM_TI_LE!$A$5:$B$30,2,FALSE)</f>
        <v>0</v>
      </c>
      <c r="AI13" s="188">
        <f>M13/$H13*VLOOKUP(M$4,DM_TI_LE!$A$5:$B$30,2,FALSE)</f>
        <v>0</v>
      </c>
      <c r="AJ13" s="188">
        <f>N13/$H13*VLOOKUP(N$4,DM_TI_LE!$A$5:$B$30,2,FALSE)</f>
        <v>0</v>
      </c>
      <c r="AK13" s="188">
        <f>O13/$H13*VLOOKUP(O$4,DM_TI_LE!$A$5:$B$30,2,FALSE)</f>
        <v>0</v>
      </c>
      <c r="AL13" s="188">
        <f>P13/$H13*VLOOKUP(P$4,DM_TI_LE!$A$5:$B$30,2,FALSE)</f>
        <v>0</v>
      </c>
      <c r="AM13" s="188">
        <f>Q13/$H13*VLOOKUP(Q$4,DM_TI_LE!$A$5:$B$30,2,FALSE)</f>
        <v>0</v>
      </c>
      <c r="AN13" s="188">
        <f>R13/$H13*VLOOKUP(R$4,DM_TI_LE!$A$5:$B$30,2,FALSE)</f>
        <v>0</v>
      </c>
      <c r="AO13" s="188">
        <f>S13/$H13*VLOOKUP(S$4,DM_TI_LE!$A$5:$B$30,2,FALSE)</f>
        <v>0</v>
      </c>
      <c r="AP13" s="188">
        <f>T13/$H13*VLOOKUP(T$4,DM_TI_LE!$A$5:$B$30,2,FALSE)</f>
        <v>0</v>
      </c>
      <c r="AQ13" s="188">
        <f>U13/$H13*VLOOKUP(U$4,DM_TI_LE!$A$5:$B$30,2,FALSE)</f>
        <v>0</v>
      </c>
      <c r="AR13" s="188">
        <f>V13/$H13*VLOOKUP(V$4,DM_TI_LE!$A$5:$B$30,2,FALSE)</f>
        <v>0</v>
      </c>
      <c r="AS13" s="188">
        <f>W13/$H13*VLOOKUP(W$4,DM_TI_LE!$A$5:$B$30,2,FALSE)</f>
        <v>0</v>
      </c>
      <c r="AT13" s="188">
        <f>X13/$H13*VLOOKUP(X$4,DM_TI_LE!$A$5:$B$30,2,FALSE)</f>
        <v>0</v>
      </c>
      <c r="AU13" s="188">
        <f>Y13/$H13*VLOOKUP(Y$4,DM_TI_LE!$A$5:$B$30,2,FALSE)</f>
        <v>0</v>
      </c>
      <c r="AV13" s="188">
        <f>Z13/$H13*VLOOKUP(Z$4,DM_TI_LE!$A$5:$B$30,2,FALSE)</f>
        <v>0</v>
      </c>
      <c r="AW13" s="188">
        <f>AA13/$H13*VLOOKUP(AA$4,DM_TI_LE!$A$5:$B$30,2,FALSE)</f>
        <v>0</v>
      </c>
      <c r="AX13" s="188">
        <f>AB13/$H13*VLOOKUP(AB$4,DM_TI_LE!$A$5:$B$30,2,FALSE)</f>
        <v>0</v>
      </c>
      <c r="AY13" s="188">
        <f>AC13/$H13*VLOOKUP(AC$4,DM_TI_LE!$A$5:$B$30,2,FALSE)</f>
        <v>0</v>
      </c>
      <c r="AZ13" s="188">
        <f>AD13/$H13*VLOOKUP(AD$4,DM_TI_LE!$A$5:$B$30,2,FALSE)</f>
        <v>0</v>
      </c>
      <c r="BA13" s="231">
        <f>IF(CD13="HDHV",DM_TI_LE!$K$12*I13, SUM(AE13:AW13)*F13*E13*DM_HE_SO_LUONG_NS!$D$1*CE13)</f>
        <v>10867500</v>
      </c>
      <c r="BB13" s="16"/>
      <c r="BC13" s="17">
        <f>VLOOKUP(B13,GD_LCD_HS_LNS!$B$4:$E$914,4,FALSE)</f>
        <v>4534000</v>
      </c>
      <c r="BD13" s="16"/>
      <c r="BE13" s="16">
        <f>I13/26*$BC13*VLOOKUP(BE$4,DM_TI_LE!$A$5:$C$29,3,FALSE)</f>
        <v>0</v>
      </c>
      <c r="BF13" s="16">
        <f>J13/26*$BC13*VLOOKUP(BF$4,DM_TI_LE!$A$5:$C$29,3,FALSE)</f>
        <v>0</v>
      </c>
      <c r="BG13" s="16">
        <f>K13/26*$BC13*VLOOKUP(BG$4,DM_TI_LE!$A$5:$C$29,3,FALSE)</f>
        <v>0</v>
      </c>
      <c r="BH13" s="16">
        <f>L13/26*$BC13*VLOOKUP(BH$4,DM_TI_LE!$A$5:$C$29,3,FALSE)</f>
        <v>0</v>
      </c>
      <c r="BI13" s="16">
        <f>M13/26*$BC13*VLOOKUP(BI$4,DM_TI_LE!$A$5:$C$29,3,FALSE)</f>
        <v>0</v>
      </c>
      <c r="BJ13" s="16">
        <f>N13/26*$BC13*VLOOKUP(BJ$4,DM_TI_LE!$A$5:$C$29,3,FALSE)</f>
        <v>0</v>
      </c>
      <c r="BK13" s="16">
        <f>O13/26*$BC13*VLOOKUP(BK$4,DM_TI_LE!$A$5:$C$29,3,FALSE)</f>
        <v>0</v>
      </c>
      <c r="BL13" s="16">
        <f>P13/26*$BC13*VLOOKUP(BL$4,DM_TI_LE!$A$5:$C$29,3,FALSE)</f>
        <v>0</v>
      </c>
      <c r="BM13" s="16">
        <f>Q13/26*$BC13*VLOOKUP(BM$4,DM_TI_LE!$A$5:$C$29,3,FALSE)</f>
        <v>0</v>
      </c>
      <c r="BN13" s="16">
        <f>R13/26*$BC13*VLOOKUP(BN$4,DM_TI_LE!$A$5:$C$29,3,FALSE)</f>
        <v>0</v>
      </c>
      <c r="BO13" s="16">
        <f>S13/26*$BC13*VLOOKUP(BO$4,DM_TI_LE!$A$5:$C$29,3,FALSE)</f>
        <v>0</v>
      </c>
      <c r="BP13" s="16">
        <f>T13/26*$BC13*VLOOKUP(BP$4,DM_TI_LE!$A$5:$C$29,3,FALSE)</f>
        <v>0</v>
      </c>
      <c r="BQ13" s="16">
        <f>U13/26*$BC13*VLOOKUP(BQ$4,DM_TI_LE!$A$5:$C$29,3,FALSE)</f>
        <v>0</v>
      </c>
      <c r="BR13" s="16">
        <f>V13/26*$BC13*VLOOKUP(BR$4,DM_TI_LE!$A$5:$C$29,3,FALSE)</f>
        <v>0</v>
      </c>
      <c r="BS13" s="16">
        <f>W13/26*$BC13*VLOOKUP(BS$4,DM_TI_LE!$A$5:$C$29,3,FALSE)</f>
        <v>0</v>
      </c>
      <c r="BT13" s="16">
        <f>X13/26*$BC13*VLOOKUP(BT$4,DM_TI_LE!$A$5:$C$29,3,FALSE)</f>
        <v>0</v>
      </c>
      <c r="BU13" s="16">
        <f>Y13/26*$BC13*VLOOKUP(BU$4,DM_TI_LE!$A$5:$C$29,3,FALSE)</f>
        <v>0</v>
      </c>
      <c r="BV13" s="16">
        <f>Z13/26*$BC13*VLOOKUP(BV$4,DM_TI_LE!$A$5:$C$29,3,FALSE)</f>
        <v>0</v>
      </c>
      <c r="BW13" s="16">
        <f>AA13/26*$BC13*VLOOKUP(BW$4,DM_TI_LE!$A$5:$C$29,3,FALSE)</f>
        <v>0</v>
      </c>
      <c r="BX13" s="16">
        <f>AB13/26*$BC13*VLOOKUP(BX$4,DM_TI_LE!$A$5:$C$29,3,FALSE)</f>
        <v>0</v>
      </c>
      <c r="BY13" s="16">
        <f>AC13/26*$BC13*VLOOKUP(BY$4,DM_TI_LE!$A$5:$C$29,3,FALSE)</f>
        <v>0</v>
      </c>
      <c r="BZ13" s="16">
        <f>AD13/26*$BC13*VLOOKUP(BZ$4,DM_TI_LE!$A$5:$C$29,3,FALSE)</f>
        <v>0</v>
      </c>
      <c r="CA13" s="196">
        <f t="shared" si="0"/>
        <v>0</v>
      </c>
      <c r="CB13" s="16"/>
      <c r="CC13" s="197">
        <f t="shared" si="1"/>
        <v>10867500</v>
      </c>
      <c r="CD13" s="145" t="s">
        <v>114</v>
      </c>
      <c r="CE13" s="199">
        <f>VLOOKUP(CD13,DM_TI_LE!$I$12:$J$16,2,FALSE)</f>
        <v>1</v>
      </c>
    </row>
    <row r="14" spans="1:83" ht="15.75" customHeight="1">
      <c r="A14" s="36">
        <v>10</v>
      </c>
      <c r="B14" s="38">
        <f>GD_LCD_HS_LNS!B13</f>
        <v>11862</v>
      </c>
      <c r="C14" s="38" t="str">
        <f>GD_LCD_HS_LNS!C13</f>
        <v>Đỗ Việt Anh</v>
      </c>
      <c r="D14" s="38" t="str">
        <f>GD_LCD_HS_LNS!D13</f>
        <v>Nhân viên CNTT</v>
      </c>
      <c r="E14" s="146">
        <f>VLOOKUP(B14,GD_CHAM_CONG!$C$6:$BJ$912,60,FALSE)</f>
        <v>1</v>
      </c>
      <c r="F14" s="146">
        <f>VLOOKUP(B14,GD_LCD_HS_LNS!$B$4:$F$914,5,FALSE)</f>
        <v>2.2999999999999998</v>
      </c>
      <c r="G14" s="168">
        <f>VLOOKUP(B14,GD_CHAM_CONG!$C$6:$BD$385,36,FALSE)</f>
        <v>0</v>
      </c>
      <c r="H14" s="168">
        <f>VLOOKUP(B14,GD_CHAM_CONG!$C$6:$BD$912,37,FALSE)</f>
        <v>26</v>
      </c>
      <c r="I14" s="16">
        <f>VLOOKUP($B14,GD_CHAM_CONG!$C$6:$BF$912,38,FALSE)</f>
        <v>26</v>
      </c>
      <c r="J14" s="16">
        <f>VLOOKUP($B14,GD_CHAM_CONG!$C$6:$BF$912,39,FALSE)</f>
        <v>0</v>
      </c>
      <c r="K14" s="16">
        <f>VLOOKUP($B14,GD_CHAM_CONG!$C$6:$BF$912,40,FALSE)</f>
        <v>0</v>
      </c>
      <c r="L14" s="16">
        <f>VLOOKUP($B14,GD_CHAM_CONG!$C$6:$BF$912,41,FALSE)</f>
        <v>0</v>
      </c>
      <c r="M14" s="16">
        <f>VLOOKUP($B14,GD_CHAM_CONG!$C$6:$BF$912,42,FALSE)</f>
        <v>0</v>
      </c>
      <c r="N14" s="16">
        <f>VLOOKUP($B14,GD_CHAM_CONG!$C$6:$BF$912,43,FALSE)</f>
        <v>0</v>
      </c>
      <c r="O14" s="16">
        <f>VLOOKUP($B14,GD_CHAM_CONG!$C$6:$BF$912,44,FALSE)</f>
        <v>0</v>
      </c>
      <c r="P14" s="16">
        <f>VLOOKUP($B14,GD_CHAM_CONG!$C$6:$BF$912,45,FALSE)</f>
        <v>0</v>
      </c>
      <c r="Q14" s="16">
        <f>VLOOKUP($B14,GD_CHAM_CONG!$C$6:$BF$912,46,FALSE)</f>
        <v>0</v>
      </c>
      <c r="R14" s="16">
        <f>VLOOKUP($B14,GD_CHAM_CONG!$C$6:$BF$912,47,FALSE)</f>
        <v>0</v>
      </c>
      <c r="S14" s="16">
        <f>VLOOKUP($B14,GD_CHAM_CONG!$C$6:$BF$912,48,FALSE)</f>
        <v>0</v>
      </c>
      <c r="T14" s="16">
        <f>VLOOKUP($B14,GD_CHAM_CONG!$C$6:$BF$912,49,FALSE)</f>
        <v>0</v>
      </c>
      <c r="U14" s="16">
        <f>VLOOKUP($B14,GD_CHAM_CONG!$C$6:$BF$912,50,FALSE)</f>
        <v>0</v>
      </c>
      <c r="V14" s="16">
        <f>VLOOKUP($B14,GD_CHAM_CONG!$C$6:$BF$912,51,FALSE)</f>
        <v>0</v>
      </c>
      <c r="W14" s="16">
        <f>VLOOKUP($B14,GD_CHAM_CONG!$C$6:$BF$912,52,FALSE)</f>
        <v>0</v>
      </c>
      <c r="X14" s="16">
        <f>VLOOKUP($B14,GD_CHAM_CONG!$C$6:$BF$912,53,FALSE)</f>
        <v>0</v>
      </c>
      <c r="Y14" s="16">
        <f>VLOOKUP($B14,GD_CHAM_CONG!$C$6:$BF$912,54,FALSE)</f>
        <v>0</v>
      </c>
      <c r="Z14" s="16">
        <f>VLOOKUP($B14,GD_CHAM_CONG!$C$6:$BF$912,55,FALSE)</f>
        <v>0</v>
      </c>
      <c r="AA14" s="16">
        <f>VLOOKUP($B14,GD_CHAM_CONG!$C$6:$BF$912,56,FALSE)</f>
        <v>0</v>
      </c>
      <c r="AB14" s="16">
        <f>VLOOKUP($B14,GD_CHAM_CONG!$C$6:$BI$912,57,FALSE)</f>
        <v>0</v>
      </c>
      <c r="AC14" s="16">
        <f>VLOOKUP($B14,GD_CHAM_CONG!$C$6:$BI$912,58,FALSE)</f>
        <v>0</v>
      </c>
      <c r="AD14" s="16">
        <f>VLOOKUP($B14,GD_CHAM_CONG!$C$6:$BI$912,59,FALSE)</f>
        <v>0</v>
      </c>
      <c r="AE14" s="188">
        <f>I14/$H14*VLOOKUP(I$4,DM_TI_LE!$A$5:$B$30,2,FALSE)</f>
        <v>1</v>
      </c>
      <c r="AF14" s="188">
        <f>J14/$H14*VLOOKUP(J$4,DM_TI_LE!$A$5:$B$30,2,FALSE)</f>
        <v>0</v>
      </c>
      <c r="AG14" s="188">
        <f>K14/$H14*VLOOKUP(K$4,DM_TI_LE!$A$5:$B$30,2,FALSE)</f>
        <v>0</v>
      </c>
      <c r="AH14" s="188">
        <f>L14/$H14*VLOOKUP(L$4,DM_TI_LE!$A$5:$B$30,2,FALSE)</f>
        <v>0</v>
      </c>
      <c r="AI14" s="188">
        <f>M14/$H14*VLOOKUP(M$4,DM_TI_LE!$A$5:$B$30,2,FALSE)</f>
        <v>0</v>
      </c>
      <c r="AJ14" s="188">
        <f>N14/$H14*VLOOKUP(N$4,DM_TI_LE!$A$5:$B$30,2,FALSE)</f>
        <v>0</v>
      </c>
      <c r="AK14" s="188">
        <f>O14/$H14*VLOOKUP(O$4,DM_TI_LE!$A$5:$B$30,2,FALSE)</f>
        <v>0</v>
      </c>
      <c r="AL14" s="188">
        <f>P14/$H14*VLOOKUP(P$4,DM_TI_LE!$A$5:$B$30,2,FALSE)</f>
        <v>0</v>
      </c>
      <c r="AM14" s="188">
        <f>Q14/$H14*VLOOKUP(Q$4,DM_TI_LE!$A$5:$B$30,2,FALSE)</f>
        <v>0</v>
      </c>
      <c r="AN14" s="188">
        <f>R14/$H14*VLOOKUP(R$4,DM_TI_LE!$A$5:$B$30,2,FALSE)</f>
        <v>0</v>
      </c>
      <c r="AO14" s="188">
        <f>S14/$H14*VLOOKUP(S$4,DM_TI_LE!$A$5:$B$30,2,FALSE)</f>
        <v>0</v>
      </c>
      <c r="AP14" s="188">
        <f>T14/$H14*VLOOKUP(T$4,DM_TI_LE!$A$5:$B$30,2,FALSE)</f>
        <v>0</v>
      </c>
      <c r="AQ14" s="188">
        <f>U14/$H14*VLOOKUP(U$4,DM_TI_LE!$A$5:$B$30,2,FALSE)</f>
        <v>0</v>
      </c>
      <c r="AR14" s="188">
        <f>V14/$H14*VLOOKUP(V$4,DM_TI_LE!$A$5:$B$30,2,FALSE)</f>
        <v>0</v>
      </c>
      <c r="AS14" s="188">
        <f>W14/$H14*VLOOKUP(W$4,DM_TI_LE!$A$5:$B$30,2,FALSE)</f>
        <v>0</v>
      </c>
      <c r="AT14" s="188">
        <f>X14/$H14*VLOOKUP(X$4,DM_TI_LE!$A$5:$B$30,2,FALSE)</f>
        <v>0</v>
      </c>
      <c r="AU14" s="188">
        <f>Y14/$H14*VLOOKUP(Y$4,DM_TI_LE!$A$5:$B$30,2,FALSE)</f>
        <v>0</v>
      </c>
      <c r="AV14" s="188">
        <f>Z14/$H14*VLOOKUP(Z$4,DM_TI_LE!$A$5:$B$30,2,FALSE)</f>
        <v>0</v>
      </c>
      <c r="AW14" s="188">
        <f>AA14/$H14*VLOOKUP(AA$4,DM_TI_LE!$A$5:$B$30,2,FALSE)</f>
        <v>0</v>
      </c>
      <c r="AX14" s="188">
        <f>AB14/$H14*VLOOKUP(AB$4,DM_TI_LE!$A$5:$B$30,2,FALSE)</f>
        <v>0</v>
      </c>
      <c r="AY14" s="188">
        <f>AC14/$H14*VLOOKUP(AC$4,DM_TI_LE!$A$5:$B$30,2,FALSE)</f>
        <v>0</v>
      </c>
      <c r="AZ14" s="188">
        <f>AD14/$H14*VLOOKUP(AD$4,DM_TI_LE!$A$5:$B$30,2,FALSE)</f>
        <v>0</v>
      </c>
      <c r="BA14" s="231">
        <f>IF(CD14="HDHV",DM_TI_LE!$K$12*I14, SUM(AE14:AW14)*F14*E14*DM_HE_SO_LUONG_NS!$D$1*CE14)</f>
        <v>10350000</v>
      </c>
      <c r="BB14" s="16"/>
      <c r="BC14" s="17">
        <f>VLOOKUP(B14,GD_LCD_HS_LNS!$B$4:$E$914,4,FALSE)</f>
        <v>4534000</v>
      </c>
      <c r="BD14" s="16"/>
      <c r="BE14" s="16">
        <f>I14/26*$BC14*VLOOKUP(BE$4,DM_TI_LE!$A$5:$C$29,3,FALSE)</f>
        <v>0</v>
      </c>
      <c r="BF14" s="16">
        <f>J14/26*$BC14*VLOOKUP(BF$4,DM_TI_LE!$A$5:$C$29,3,FALSE)</f>
        <v>0</v>
      </c>
      <c r="BG14" s="16">
        <f>K14/26*$BC14*VLOOKUP(BG$4,DM_TI_LE!$A$5:$C$29,3,FALSE)</f>
        <v>0</v>
      </c>
      <c r="BH14" s="16">
        <f>L14/26*$BC14*VLOOKUP(BH$4,DM_TI_LE!$A$5:$C$29,3,FALSE)</f>
        <v>0</v>
      </c>
      <c r="BI14" s="16">
        <f>M14/26*$BC14*VLOOKUP(BI$4,DM_TI_LE!$A$5:$C$29,3,FALSE)</f>
        <v>0</v>
      </c>
      <c r="BJ14" s="16">
        <f>N14/26*$BC14*VLOOKUP(BJ$4,DM_TI_LE!$A$5:$C$29,3,FALSE)</f>
        <v>0</v>
      </c>
      <c r="BK14" s="16">
        <f>O14/26*$BC14*VLOOKUP(BK$4,DM_TI_LE!$A$5:$C$29,3,FALSE)</f>
        <v>0</v>
      </c>
      <c r="BL14" s="16">
        <f>P14/26*$BC14*VLOOKUP(BL$4,DM_TI_LE!$A$5:$C$29,3,FALSE)</f>
        <v>0</v>
      </c>
      <c r="BM14" s="16">
        <f>Q14/26*$BC14*VLOOKUP(BM$4,DM_TI_LE!$A$5:$C$29,3,FALSE)</f>
        <v>0</v>
      </c>
      <c r="BN14" s="16">
        <f>R14/26*$BC14*VLOOKUP(BN$4,DM_TI_LE!$A$5:$C$29,3,FALSE)</f>
        <v>0</v>
      </c>
      <c r="BO14" s="16">
        <f>S14/26*$BC14*VLOOKUP(BO$4,DM_TI_LE!$A$5:$C$29,3,FALSE)</f>
        <v>0</v>
      </c>
      <c r="BP14" s="16">
        <f>T14/26*$BC14*VLOOKUP(BP$4,DM_TI_LE!$A$5:$C$29,3,FALSE)</f>
        <v>0</v>
      </c>
      <c r="BQ14" s="16">
        <f>U14/26*$BC14*VLOOKUP(BQ$4,DM_TI_LE!$A$5:$C$29,3,FALSE)</f>
        <v>0</v>
      </c>
      <c r="BR14" s="16">
        <f>V14/26*$BC14*VLOOKUP(BR$4,DM_TI_LE!$A$5:$C$29,3,FALSE)</f>
        <v>0</v>
      </c>
      <c r="BS14" s="16">
        <f>W14/26*$BC14*VLOOKUP(BS$4,DM_TI_LE!$A$5:$C$29,3,FALSE)</f>
        <v>0</v>
      </c>
      <c r="BT14" s="16">
        <f>X14/26*$BC14*VLOOKUP(BT$4,DM_TI_LE!$A$5:$C$29,3,FALSE)</f>
        <v>0</v>
      </c>
      <c r="BU14" s="16">
        <f>Y14/26*$BC14*VLOOKUP(BU$4,DM_TI_LE!$A$5:$C$29,3,FALSE)</f>
        <v>0</v>
      </c>
      <c r="BV14" s="16">
        <f>Z14/26*$BC14*VLOOKUP(BV$4,DM_TI_LE!$A$5:$C$29,3,FALSE)</f>
        <v>0</v>
      </c>
      <c r="BW14" s="16">
        <f>AA14/26*$BC14*VLOOKUP(BW$4,DM_TI_LE!$A$5:$C$29,3,FALSE)</f>
        <v>0</v>
      </c>
      <c r="BX14" s="16">
        <f>AB14/26*$BC14*VLOOKUP(BX$4,DM_TI_LE!$A$5:$C$29,3,FALSE)</f>
        <v>0</v>
      </c>
      <c r="BY14" s="16">
        <f>AC14/26*$BC14*VLOOKUP(BY$4,DM_TI_LE!$A$5:$C$29,3,FALSE)</f>
        <v>0</v>
      </c>
      <c r="BZ14" s="16">
        <f>AD14/26*$BC14*VLOOKUP(BZ$4,DM_TI_LE!$A$5:$C$29,3,FALSE)</f>
        <v>0</v>
      </c>
      <c r="CA14" s="196">
        <f t="shared" si="0"/>
        <v>0</v>
      </c>
      <c r="CB14" s="16"/>
      <c r="CC14" s="197">
        <f t="shared" si="1"/>
        <v>10350000</v>
      </c>
      <c r="CD14" s="145" t="s">
        <v>114</v>
      </c>
      <c r="CE14" s="199">
        <f>VLOOKUP(CD14,DM_TI_LE!$I$12:$J$16,2,FALSE)</f>
        <v>1</v>
      </c>
    </row>
    <row r="15" spans="1:83" ht="15.75" customHeight="1">
      <c r="A15" s="36">
        <v>11</v>
      </c>
      <c r="B15" s="38">
        <f>GD_LCD_HS_LNS!B14</f>
        <v>11767</v>
      </c>
      <c r="C15" s="38" t="str">
        <f>GD_LCD_HS_LNS!C14</f>
        <v>Nguyễn Thành Trung</v>
      </c>
      <c r="D15" s="38" t="str">
        <f>GD_LCD_HS_LNS!D14</f>
        <v>NV HDCX - CBTT</v>
      </c>
      <c r="E15" s="146">
        <f>VLOOKUP(B15,GD_CHAM_CONG!$C$6:$BJ$912,60,FALSE)</f>
        <v>0.85</v>
      </c>
      <c r="F15" s="146">
        <f>VLOOKUP(B15,GD_LCD_HS_LNS!$B$4:$F$914,5,FALSE)</f>
        <v>1.8</v>
      </c>
      <c r="G15" s="168">
        <f>VLOOKUP(B15,GD_CHAM_CONG!$C$6:$BD$385,36,FALSE)</f>
        <v>0</v>
      </c>
      <c r="H15" s="168">
        <f>VLOOKUP(B15,GD_CHAM_CONG!$C$6:$BD$912,37,FALSE)</f>
        <v>26</v>
      </c>
      <c r="I15" s="16">
        <f>VLOOKUP($B15,GD_CHAM_CONG!$C$6:$BF$912,38,FALSE)</f>
        <v>26</v>
      </c>
      <c r="J15" s="16">
        <f>VLOOKUP($B15,GD_CHAM_CONG!$C$6:$BF$912,39,FALSE)</f>
        <v>0</v>
      </c>
      <c r="K15" s="16">
        <f>VLOOKUP($B15,GD_CHAM_CONG!$C$6:$BF$912,40,FALSE)</f>
        <v>0</v>
      </c>
      <c r="L15" s="16">
        <f>VLOOKUP($B15,GD_CHAM_CONG!$C$6:$BF$912,41,FALSE)</f>
        <v>0</v>
      </c>
      <c r="M15" s="16">
        <f>VLOOKUP($B15,GD_CHAM_CONG!$C$6:$BF$912,42,FALSE)</f>
        <v>0</v>
      </c>
      <c r="N15" s="16">
        <f>VLOOKUP($B15,GD_CHAM_CONG!$C$6:$BF$912,43,FALSE)</f>
        <v>0</v>
      </c>
      <c r="O15" s="16">
        <f>VLOOKUP($B15,GD_CHAM_CONG!$C$6:$BF$912,44,FALSE)</f>
        <v>0</v>
      </c>
      <c r="P15" s="16">
        <f>VLOOKUP($B15,GD_CHAM_CONG!$C$6:$BF$912,45,FALSE)</f>
        <v>0</v>
      </c>
      <c r="Q15" s="16">
        <f>VLOOKUP($B15,GD_CHAM_CONG!$C$6:$BF$912,46,FALSE)</f>
        <v>0</v>
      </c>
      <c r="R15" s="16">
        <f>VLOOKUP($B15,GD_CHAM_CONG!$C$6:$BF$912,47,FALSE)</f>
        <v>0</v>
      </c>
      <c r="S15" s="16">
        <f>VLOOKUP($B15,GD_CHAM_CONG!$C$6:$BF$912,48,FALSE)</f>
        <v>0</v>
      </c>
      <c r="T15" s="16">
        <f>VLOOKUP($B15,GD_CHAM_CONG!$C$6:$BF$912,49,FALSE)</f>
        <v>0</v>
      </c>
      <c r="U15" s="16">
        <f>VLOOKUP($B15,GD_CHAM_CONG!$C$6:$BF$912,50,FALSE)</f>
        <v>0</v>
      </c>
      <c r="V15" s="16">
        <f>VLOOKUP($B15,GD_CHAM_CONG!$C$6:$BF$912,51,FALSE)</f>
        <v>0</v>
      </c>
      <c r="W15" s="16">
        <f>VLOOKUP($B15,GD_CHAM_CONG!$C$6:$BF$912,52,FALSE)</f>
        <v>0</v>
      </c>
      <c r="X15" s="16">
        <f>VLOOKUP($B15,GD_CHAM_CONG!$C$6:$BF$912,53,FALSE)</f>
        <v>0</v>
      </c>
      <c r="Y15" s="16">
        <f>VLOOKUP($B15,GD_CHAM_CONG!$C$6:$BF$912,54,FALSE)</f>
        <v>0</v>
      </c>
      <c r="Z15" s="16">
        <f>VLOOKUP($B15,GD_CHAM_CONG!$C$6:$BF$912,55,FALSE)</f>
        <v>0</v>
      </c>
      <c r="AA15" s="16">
        <f>VLOOKUP($B15,GD_CHAM_CONG!$C$6:$BF$912,56,FALSE)</f>
        <v>0</v>
      </c>
      <c r="AB15" s="16">
        <f>VLOOKUP($B15,GD_CHAM_CONG!$C$6:$BI$912,57,FALSE)</f>
        <v>0</v>
      </c>
      <c r="AC15" s="16">
        <f>VLOOKUP($B15,GD_CHAM_CONG!$C$6:$BI$912,58,FALSE)</f>
        <v>0</v>
      </c>
      <c r="AD15" s="16">
        <f>VLOOKUP($B15,GD_CHAM_CONG!$C$6:$BI$912,59,FALSE)</f>
        <v>0</v>
      </c>
      <c r="AE15" s="188">
        <f>I15/$H15*VLOOKUP(I$4,DM_TI_LE!$A$5:$B$30,2,FALSE)</f>
        <v>1</v>
      </c>
      <c r="AF15" s="188">
        <f>J15/$H15*VLOOKUP(J$4,DM_TI_LE!$A$5:$B$30,2,FALSE)</f>
        <v>0</v>
      </c>
      <c r="AG15" s="188">
        <f>K15/$H15*VLOOKUP(K$4,DM_TI_LE!$A$5:$B$30,2,FALSE)</f>
        <v>0</v>
      </c>
      <c r="AH15" s="188">
        <f>L15/$H15*VLOOKUP(L$4,DM_TI_LE!$A$5:$B$30,2,FALSE)</f>
        <v>0</v>
      </c>
      <c r="AI15" s="188">
        <f>M15/$H15*VLOOKUP(M$4,DM_TI_LE!$A$5:$B$30,2,FALSE)</f>
        <v>0</v>
      </c>
      <c r="AJ15" s="188">
        <f>N15/$H15*VLOOKUP(N$4,DM_TI_LE!$A$5:$B$30,2,FALSE)</f>
        <v>0</v>
      </c>
      <c r="AK15" s="188">
        <f>O15/$H15*VLOOKUP(O$4,DM_TI_LE!$A$5:$B$30,2,FALSE)</f>
        <v>0</v>
      </c>
      <c r="AL15" s="188">
        <f>P15/$H15*VLOOKUP(P$4,DM_TI_LE!$A$5:$B$30,2,FALSE)</f>
        <v>0</v>
      </c>
      <c r="AM15" s="188">
        <f>Q15/$H15*VLOOKUP(Q$4,DM_TI_LE!$A$5:$B$30,2,FALSE)</f>
        <v>0</v>
      </c>
      <c r="AN15" s="188">
        <f>R15/$H15*VLOOKUP(R$4,DM_TI_LE!$A$5:$B$30,2,FALSE)</f>
        <v>0</v>
      </c>
      <c r="AO15" s="188">
        <f>S15/$H15*VLOOKUP(S$4,DM_TI_LE!$A$5:$B$30,2,FALSE)</f>
        <v>0</v>
      </c>
      <c r="AP15" s="188">
        <f>T15/$H15*VLOOKUP(T$4,DM_TI_LE!$A$5:$B$30,2,FALSE)</f>
        <v>0</v>
      </c>
      <c r="AQ15" s="188">
        <f>U15/$H15*VLOOKUP(U$4,DM_TI_LE!$A$5:$B$30,2,FALSE)</f>
        <v>0</v>
      </c>
      <c r="AR15" s="188">
        <f>V15/$H15*VLOOKUP(V$4,DM_TI_LE!$A$5:$B$30,2,FALSE)</f>
        <v>0</v>
      </c>
      <c r="AS15" s="188">
        <f>W15/$H15*VLOOKUP(W$4,DM_TI_LE!$A$5:$B$30,2,FALSE)</f>
        <v>0</v>
      </c>
      <c r="AT15" s="188">
        <f>X15/$H15*VLOOKUP(X$4,DM_TI_LE!$A$5:$B$30,2,FALSE)</f>
        <v>0</v>
      </c>
      <c r="AU15" s="188">
        <f>Y15/$H15*VLOOKUP(Y$4,DM_TI_LE!$A$5:$B$30,2,FALSE)</f>
        <v>0</v>
      </c>
      <c r="AV15" s="188">
        <f>Z15/$H15*VLOOKUP(Z$4,DM_TI_LE!$A$5:$B$30,2,FALSE)</f>
        <v>0</v>
      </c>
      <c r="AW15" s="188">
        <f>AA15/$H15*VLOOKUP(AA$4,DM_TI_LE!$A$5:$B$30,2,FALSE)</f>
        <v>0</v>
      </c>
      <c r="AX15" s="188">
        <f>AB15/$H15*VLOOKUP(AB$4,DM_TI_LE!$A$5:$B$30,2,FALSE)</f>
        <v>0</v>
      </c>
      <c r="AY15" s="188">
        <f>AC15/$H15*VLOOKUP(AC$4,DM_TI_LE!$A$5:$B$30,2,FALSE)</f>
        <v>0</v>
      </c>
      <c r="AZ15" s="188">
        <f>AD15/$H15*VLOOKUP(AD$4,DM_TI_LE!$A$5:$B$30,2,FALSE)</f>
        <v>0</v>
      </c>
      <c r="BA15" s="231">
        <f>IF(CD15="HDHV",DM_TI_LE!$K$12*I15, SUM(AE15:AW15)*F15*E15*DM_HE_SO_LUONG_NS!$D$1*CE15)</f>
        <v>6885000</v>
      </c>
      <c r="BB15" s="16"/>
      <c r="BC15" s="17">
        <f>VLOOKUP(B15,GD_LCD_HS_LNS!$B$4:$E$914,4,FALSE)</f>
        <v>3972000</v>
      </c>
      <c r="BD15" s="16"/>
      <c r="BE15" s="16">
        <f>I15/26*$BC15*VLOOKUP(BE$4,DM_TI_LE!$A$5:$C$29,3,FALSE)</f>
        <v>0</v>
      </c>
      <c r="BF15" s="16">
        <f>J15/26*$BC15*VLOOKUP(BF$4,DM_TI_LE!$A$5:$C$29,3,FALSE)</f>
        <v>0</v>
      </c>
      <c r="BG15" s="16">
        <f>K15/26*$BC15*VLOOKUP(BG$4,DM_TI_LE!$A$5:$C$29,3,FALSE)</f>
        <v>0</v>
      </c>
      <c r="BH15" s="16">
        <f>L15/26*$BC15*VLOOKUP(BH$4,DM_TI_LE!$A$5:$C$29,3,FALSE)</f>
        <v>0</v>
      </c>
      <c r="BI15" s="16">
        <f>M15/26*$BC15*VLOOKUP(BI$4,DM_TI_LE!$A$5:$C$29,3,FALSE)</f>
        <v>0</v>
      </c>
      <c r="BJ15" s="16">
        <f>N15/26*$BC15*VLOOKUP(BJ$4,DM_TI_LE!$A$5:$C$29,3,FALSE)</f>
        <v>0</v>
      </c>
      <c r="BK15" s="16">
        <f>O15/26*$BC15*VLOOKUP(BK$4,DM_TI_LE!$A$5:$C$29,3,FALSE)</f>
        <v>0</v>
      </c>
      <c r="BL15" s="16">
        <f>P15/26*$BC15*VLOOKUP(BL$4,DM_TI_LE!$A$5:$C$29,3,FALSE)</f>
        <v>0</v>
      </c>
      <c r="BM15" s="16">
        <f>Q15/26*$BC15*VLOOKUP(BM$4,DM_TI_LE!$A$5:$C$29,3,FALSE)</f>
        <v>0</v>
      </c>
      <c r="BN15" s="16">
        <f>R15/26*$BC15*VLOOKUP(BN$4,DM_TI_LE!$A$5:$C$29,3,FALSE)</f>
        <v>0</v>
      </c>
      <c r="BO15" s="16">
        <f>S15/26*$BC15*VLOOKUP(BO$4,DM_TI_LE!$A$5:$C$29,3,FALSE)</f>
        <v>0</v>
      </c>
      <c r="BP15" s="16">
        <f>T15/26*$BC15*VLOOKUP(BP$4,DM_TI_LE!$A$5:$C$29,3,FALSE)</f>
        <v>0</v>
      </c>
      <c r="BQ15" s="16">
        <f>U15/26*$BC15*VLOOKUP(BQ$4,DM_TI_LE!$A$5:$C$29,3,FALSE)</f>
        <v>0</v>
      </c>
      <c r="BR15" s="16">
        <f>V15/26*$BC15*VLOOKUP(BR$4,DM_TI_LE!$A$5:$C$29,3,FALSE)</f>
        <v>0</v>
      </c>
      <c r="BS15" s="16">
        <f>W15/26*$BC15*VLOOKUP(BS$4,DM_TI_LE!$A$5:$C$29,3,FALSE)</f>
        <v>0</v>
      </c>
      <c r="BT15" s="16">
        <f>X15/26*$BC15*VLOOKUP(BT$4,DM_TI_LE!$A$5:$C$29,3,FALSE)</f>
        <v>0</v>
      </c>
      <c r="BU15" s="16">
        <f>Y15/26*$BC15*VLOOKUP(BU$4,DM_TI_LE!$A$5:$C$29,3,FALSE)</f>
        <v>0</v>
      </c>
      <c r="BV15" s="16">
        <f>Z15/26*$BC15*VLOOKUP(BV$4,DM_TI_LE!$A$5:$C$29,3,FALSE)</f>
        <v>0</v>
      </c>
      <c r="BW15" s="16">
        <f>AA15/26*$BC15*VLOOKUP(BW$4,DM_TI_LE!$A$5:$C$29,3,FALSE)</f>
        <v>0</v>
      </c>
      <c r="BX15" s="16">
        <f>AB15/26*$BC15*VLOOKUP(BX$4,DM_TI_LE!$A$5:$C$29,3,FALSE)</f>
        <v>0</v>
      </c>
      <c r="BY15" s="16">
        <f>AC15/26*$BC15*VLOOKUP(BY$4,DM_TI_LE!$A$5:$C$29,3,FALSE)</f>
        <v>0</v>
      </c>
      <c r="BZ15" s="16">
        <f>AD15/26*$BC15*VLOOKUP(BZ$4,DM_TI_LE!$A$5:$C$29,3,FALSE)</f>
        <v>0</v>
      </c>
      <c r="CA15" s="196">
        <f t="shared" si="0"/>
        <v>0</v>
      </c>
      <c r="CB15" s="16"/>
      <c r="CC15" s="197">
        <f t="shared" si="1"/>
        <v>6885000</v>
      </c>
      <c r="CD15" s="145" t="s">
        <v>114</v>
      </c>
      <c r="CE15" s="199">
        <f>VLOOKUP(CD15,DM_TI_LE!$I$12:$J$16,2,FALSE)</f>
        <v>1</v>
      </c>
    </row>
    <row r="16" spans="1:83" ht="15.75" customHeight="1">
      <c r="A16" s="36">
        <v>12</v>
      </c>
      <c r="B16" s="38">
        <f>GD_LCD_HS_LNS!B15</f>
        <v>10537</v>
      </c>
      <c r="C16" s="38" t="str">
        <f>GD_LCD_HS_LNS!C15</f>
        <v>Bùi Anh Khắc</v>
      </c>
      <c r="D16" s="38" t="str">
        <f>GD_LCD_HS_LNS!D15</f>
        <v>NV Tài liệu và HDCX</v>
      </c>
      <c r="E16" s="146">
        <f>VLOOKUP(B16,GD_CHAM_CONG!$C$6:$BJ$912,60,FALSE)</f>
        <v>1</v>
      </c>
      <c r="F16" s="146">
        <f>VLOOKUP(B16,GD_LCD_HS_LNS!$B$4:$F$914,5,FALSE)</f>
        <v>2.38</v>
      </c>
      <c r="G16" s="168">
        <f>VLOOKUP(B16,GD_CHAM_CONG!$C$6:$BD$385,36,FALSE)</f>
        <v>0</v>
      </c>
      <c r="H16" s="168">
        <f>VLOOKUP(B16,GD_CHAM_CONG!$C$6:$BD$912,37,FALSE)</f>
        <v>26</v>
      </c>
      <c r="I16" s="16">
        <f>VLOOKUP($B16,GD_CHAM_CONG!$C$6:$BF$912,38,FALSE)</f>
        <v>26</v>
      </c>
      <c r="J16" s="16">
        <f>VLOOKUP($B16,GD_CHAM_CONG!$C$6:$BF$912,39,FALSE)</f>
        <v>0</v>
      </c>
      <c r="K16" s="16">
        <f>VLOOKUP($B16,GD_CHAM_CONG!$C$6:$BF$912,40,FALSE)</f>
        <v>0</v>
      </c>
      <c r="L16" s="16">
        <f>VLOOKUP($B16,GD_CHAM_CONG!$C$6:$BF$912,41,FALSE)</f>
        <v>0</v>
      </c>
      <c r="M16" s="16">
        <f>VLOOKUP($B16,GD_CHAM_CONG!$C$6:$BF$912,42,FALSE)</f>
        <v>0</v>
      </c>
      <c r="N16" s="16">
        <f>VLOOKUP($B16,GD_CHAM_CONG!$C$6:$BF$912,43,FALSE)</f>
        <v>0</v>
      </c>
      <c r="O16" s="16">
        <f>VLOOKUP($B16,GD_CHAM_CONG!$C$6:$BF$912,44,FALSE)</f>
        <v>0</v>
      </c>
      <c r="P16" s="16">
        <f>VLOOKUP($B16,GD_CHAM_CONG!$C$6:$BF$912,45,FALSE)</f>
        <v>0</v>
      </c>
      <c r="Q16" s="16">
        <f>VLOOKUP($B16,GD_CHAM_CONG!$C$6:$BF$912,46,FALSE)</f>
        <v>0</v>
      </c>
      <c r="R16" s="16">
        <f>VLOOKUP($B16,GD_CHAM_CONG!$C$6:$BF$912,47,FALSE)</f>
        <v>0</v>
      </c>
      <c r="S16" s="16">
        <f>VLOOKUP($B16,GD_CHAM_CONG!$C$6:$BF$912,48,FALSE)</f>
        <v>0</v>
      </c>
      <c r="T16" s="16">
        <f>VLOOKUP($B16,GD_CHAM_CONG!$C$6:$BF$912,49,FALSE)</f>
        <v>0</v>
      </c>
      <c r="U16" s="16">
        <f>VLOOKUP($B16,GD_CHAM_CONG!$C$6:$BF$912,50,FALSE)</f>
        <v>0</v>
      </c>
      <c r="V16" s="16">
        <f>VLOOKUP($B16,GD_CHAM_CONG!$C$6:$BF$912,51,FALSE)</f>
        <v>0</v>
      </c>
      <c r="W16" s="16">
        <f>VLOOKUP($B16,GD_CHAM_CONG!$C$6:$BF$912,52,FALSE)</f>
        <v>0</v>
      </c>
      <c r="X16" s="16">
        <f>VLOOKUP($B16,GD_CHAM_CONG!$C$6:$BF$912,53,FALSE)</f>
        <v>0</v>
      </c>
      <c r="Y16" s="16">
        <f>VLOOKUP($B16,GD_CHAM_CONG!$C$6:$BF$912,54,FALSE)</f>
        <v>0</v>
      </c>
      <c r="Z16" s="16">
        <f>VLOOKUP($B16,GD_CHAM_CONG!$C$6:$BF$912,55,FALSE)</f>
        <v>0</v>
      </c>
      <c r="AA16" s="16">
        <f>VLOOKUP($B16,GD_CHAM_CONG!$C$6:$BF$912,56,FALSE)</f>
        <v>0</v>
      </c>
      <c r="AB16" s="16">
        <f>VLOOKUP($B16,GD_CHAM_CONG!$C$6:$BI$912,57,FALSE)</f>
        <v>0</v>
      </c>
      <c r="AC16" s="16">
        <f>VLOOKUP($B16,GD_CHAM_CONG!$C$6:$BI$912,58,FALSE)</f>
        <v>0</v>
      </c>
      <c r="AD16" s="16">
        <f>VLOOKUP($B16,GD_CHAM_CONG!$C$6:$BI$912,59,FALSE)</f>
        <v>0</v>
      </c>
      <c r="AE16" s="188">
        <f>I16/$H16*VLOOKUP(I$4,DM_TI_LE!$A$5:$B$30,2,FALSE)</f>
        <v>1</v>
      </c>
      <c r="AF16" s="188">
        <f>J16/$H16*VLOOKUP(J$4,DM_TI_LE!$A$5:$B$30,2,FALSE)</f>
        <v>0</v>
      </c>
      <c r="AG16" s="188">
        <f>K16/$H16*VLOOKUP(K$4,DM_TI_LE!$A$5:$B$30,2,FALSE)</f>
        <v>0</v>
      </c>
      <c r="AH16" s="188">
        <f>L16/$H16*VLOOKUP(L$4,DM_TI_LE!$A$5:$B$30,2,FALSE)</f>
        <v>0</v>
      </c>
      <c r="AI16" s="188">
        <f>M16/$H16*VLOOKUP(M$4,DM_TI_LE!$A$5:$B$30,2,FALSE)</f>
        <v>0</v>
      </c>
      <c r="AJ16" s="188">
        <f>N16/$H16*VLOOKUP(N$4,DM_TI_LE!$A$5:$B$30,2,FALSE)</f>
        <v>0</v>
      </c>
      <c r="AK16" s="188">
        <f>O16/$H16*VLOOKUP(O$4,DM_TI_LE!$A$5:$B$30,2,FALSE)</f>
        <v>0</v>
      </c>
      <c r="AL16" s="188">
        <f>P16/$H16*VLOOKUP(P$4,DM_TI_LE!$A$5:$B$30,2,FALSE)</f>
        <v>0</v>
      </c>
      <c r="AM16" s="188">
        <f>Q16/$H16*VLOOKUP(Q$4,DM_TI_LE!$A$5:$B$30,2,FALSE)</f>
        <v>0</v>
      </c>
      <c r="AN16" s="188">
        <f>R16/$H16*VLOOKUP(R$4,DM_TI_LE!$A$5:$B$30,2,FALSE)</f>
        <v>0</v>
      </c>
      <c r="AO16" s="188">
        <f>S16/$H16*VLOOKUP(S$4,DM_TI_LE!$A$5:$B$30,2,FALSE)</f>
        <v>0</v>
      </c>
      <c r="AP16" s="188">
        <f>T16/$H16*VLOOKUP(T$4,DM_TI_LE!$A$5:$B$30,2,FALSE)</f>
        <v>0</v>
      </c>
      <c r="AQ16" s="188">
        <f>U16/$H16*VLOOKUP(U$4,DM_TI_LE!$A$5:$B$30,2,FALSE)</f>
        <v>0</v>
      </c>
      <c r="AR16" s="188">
        <f>V16/$H16*VLOOKUP(V$4,DM_TI_LE!$A$5:$B$30,2,FALSE)</f>
        <v>0</v>
      </c>
      <c r="AS16" s="188">
        <f>W16/$H16*VLOOKUP(W$4,DM_TI_LE!$A$5:$B$30,2,FALSE)</f>
        <v>0</v>
      </c>
      <c r="AT16" s="188">
        <f>X16/$H16*VLOOKUP(X$4,DM_TI_LE!$A$5:$B$30,2,FALSE)</f>
        <v>0</v>
      </c>
      <c r="AU16" s="188">
        <f>Y16/$H16*VLOOKUP(Y$4,DM_TI_LE!$A$5:$B$30,2,FALSE)</f>
        <v>0</v>
      </c>
      <c r="AV16" s="188">
        <f>Z16/$H16*VLOOKUP(Z$4,DM_TI_LE!$A$5:$B$30,2,FALSE)</f>
        <v>0</v>
      </c>
      <c r="AW16" s="188">
        <f>AA16/$H16*VLOOKUP(AA$4,DM_TI_LE!$A$5:$B$30,2,FALSE)</f>
        <v>0</v>
      </c>
      <c r="AX16" s="188">
        <f>AB16/$H16*VLOOKUP(AB$4,DM_TI_LE!$A$5:$B$30,2,FALSE)</f>
        <v>0</v>
      </c>
      <c r="AY16" s="188">
        <f>AC16/$H16*VLOOKUP(AC$4,DM_TI_LE!$A$5:$B$30,2,FALSE)</f>
        <v>0</v>
      </c>
      <c r="AZ16" s="188">
        <f>AD16/$H16*VLOOKUP(AD$4,DM_TI_LE!$A$5:$B$30,2,FALSE)</f>
        <v>0</v>
      </c>
      <c r="BA16" s="231">
        <f>IF(CD16="HDHV",DM_TI_LE!$K$12*I16, SUM(AE16:AW16)*F16*E16*DM_HE_SO_LUONG_NS!$D$1*CE16)</f>
        <v>10710000</v>
      </c>
      <c r="BB16" s="16"/>
      <c r="BC16" s="17">
        <f>VLOOKUP(B16,GD_LCD_HS_LNS!$B$4:$E$914,4,FALSE)</f>
        <v>3972000</v>
      </c>
      <c r="BD16" s="16"/>
      <c r="BE16" s="16">
        <f>I16/26*$BC16*VLOOKUP(BE$4,DM_TI_LE!$A$5:$C$29,3,FALSE)</f>
        <v>0</v>
      </c>
      <c r="BF16" s="16">
        <f>J16/26*$BC16*VLOOKUP(BF$4,DM_TI_LE!$A$5:$C$29,3,FALSE)</f>
        <v>0</v>
      </c>
      <c r="BG16" s="16">
        <f>K16/26*$BC16*VLOOKUP(BG$4,DM_TI_LE!$A$5:$C$29,3,FALSE)</f>
        <v>0</v>
      </c>
      <c r="BH16" s="16">
        <f>L16/26*$BC16*VLOOKUP(BH$4,DM_TI_LE!$A$5:$C$29,3,FALSE)</f>
        <v>0</v>
      </c>
      <c r="BI16" s="16">
        <f>M16/26*$BC16*VLOOKUP(BI$4,DM_TI_LE!$A$5:$C$29,3,FALSE)</f>
        <v>0</v>
      </c>
      <c r="BJ16" s="16">
        <f>N16/26*$BC16*VLOOKUP(BJ$4,DM_TI_LE!$A$5:$C$29,3,FALSE)</f>
        <v>0</v>
      </c>
      <c r="BK16" s="16">
        <f>O16/26*$BC16*VLOOKUP(BK$4,DM_TI_LE!$A$5:$C$29,3,FALSE)</f>
        <v>0</v>
      </c>
      <c r="BL16" s="16">
        <f>P16/26*$BC16*VLOOKUP(BL$4,DM_TI_LE!$A$5:$C$29,3,FALSE)</f>
        <v>0</v>
      </c>
      <c r="BM16" s="16">
        <f>Q16/26*$BC16*VLOOKUP(BM$4,DM_TI_LE!$A$5:$C$29,3,FALSE)</f>
        <v>0</v>
      </c>
      <c r="BN16" s="16">
        <f>R16/26*$BC16*VLOOKUP(BN$4,DM_TI_LE!$A$5:$C$29,3,FALSE)</f>
        <v>0</v>
      </c>
      <c r="BO16" s="16">
        <f>S16/26*$BC16*VLOOKUP(BO$4,DM_TI_LE!$A$5:$C$29,3,FALSE)</f>
        <v>0</v>
      </c>
      <c r="BP16" s="16">
        <f>T16/26*$BC16*VLOOKUP(BP$4,DM_TI_LE!$A$5:$C$29,3,FALSE)</f>
        <v>0</v>
      </c>
      <c r="BQ16" s="16">
        <f>U16/26*$BC16*VLOOKUP(BQ$4,DM_TI_LE!$A$5:$C$29,3,FALSE)</f>
        <v>0</v>
      </c>
      <c r="BR16" s="16">
        <f>V16/26*$BC16*VLOOKUP(BR$4,DM_TI_LE!$A$5:$C$29,3,FALSE)</f>
        <v>0</v>
      </c>
      <c r="BS16" s="16">
        <f>W16/26*$BC16*VLOOKUP(BS$4,DM_TI_LE!$A$5:$C$29,3,FALSE)</f>
        <v>0</v>
      </c>
      <c r="BT16" s="16">
        <f>X16/26*$BC16*VLOOKUP(BT$4,DM_TI_LE!$A$5:$C$29,3,FALSE)</f>
        <v>0</v>
      </c>
      <c r="BU16" s="16">
        <f>Y16/26*$BC16*VLOOKUP(BU$4,DM_TI_LE!$A$5:$C$29,3,FALSE)</f>
        <v>0</v>
      </c>
      <c r="BV16" s="16">
        <f>Z16/26*$BC16*VLOOKUP(BV$4,DM_TI_LE!$A$5:$C$29,3,FALSE)</f>
        <v>0</v>
      </c>
      <c r="BW16" s="16">
        <f>AA16/26*$BC16*VLOOKUP(BW$4,DM_TI_LE!$A$5:$C$29,3,FALSE)</f>
        <v>0</v>
      </c>
      <c r="BX16" s="16">
        <f>AB16/26*$BC16*VLOOKUP(BX$4,DM_TI_LE!$A$5:$C$29,3,FALSE)</f>
        <v>0</v>
      </c>
      <c r="BY16" s="16">
        <f>AC16/26*$BC16*VLOOKUP(BY$4,DM_TI_LE!$A$5:$C$29,3,FALSE)</f>
        <v>0</v>
      </c>
      <c r="BZ16" s="16">
        <f>AD16/26*$BC16*VLOOKUP(BZ$4,DM_TI_LE!$A$5:$C$29,3,FALSE)</f>
        <v>0</v>
      </c>
      <c r="CA16" s="196">
        <f t="shared" si="0"/>
        <v>0</v>
      </c>
      <c r="CB16" s="16"/>
      <c r="CC16" s="197">
        <f t="shared" si="1"/>
        <v>10710000</v>
      </c>
      <c r="CD16" s="145" t="s">
        <v>116</v>
      </c>
      <c r="CE16" s="199">
        <f>VLOOKUP(CD16,DM_TI_LE!$I$12:$J$16,2,FALSE)</f>
        <v>1</v>
      </c>
    </row>
    <row r="17" spans="1:83" ht="15.75" customHeight="1">
      <c r="A17" s="36">
        <v>13</v>
      </c>
      <c r="B17" s="38">
        <f>GD_LCD_HS_LNS!B16</f>
        <v>10538</v>
      </c>
      <c r="C17" s="38" t="str">
        <f>GD_LCD_HS_LNS!C16</f>
        <v>Nguyễn Danh Trường</v>
      </c>
      <c r="D17" s="38" t="str">
        <f>GD_LCD_HS_LNS!D16</f>
        <v>NV Tài liệu và HDCX</v>
      </c>
      <c r="E17" s="146">
        <f>VLOOKUP(B17,GD_CHAM_CONG!$C$6:$BJ$912,60,FALSE)</f>
        <v>0.9</v>
      </c>
      <c r="F17" s="146">
        <f>VLOOKUP(B17,GD_LCD_HS_LNS!$B$4:$F$914,5,FALSE)</f>
        <v>2.2000000000000002</v>
      </c>
      <c r="G17" s="168">
        <f>VLOOKUP(B17,GD_CHAM_CONG!$C$6:$BD$385,36,FALSE)</f>
        <v>0</v>
      </c>
      <c r="H17" s="168">
        <f>VLOOKUP(B17,GD_CHAM_CONG!$C$6:$BD$912,37,FALSE)</f>
        <v>26</v>
      </c>
      <c r="I17" s="16">
        <f>VLOOKUP($B17,GD_CHAM_CONG!$C$6:$BF$912,38,FALSE)</f>
        <v>21</v>
      </c>
      <c r="J17" s="16">
        <f>VLOOKUP($B17,GD_CHAM_CONG!$C$6:$BF$912,39,FALSE)</f>
        <v>0</v>
      </c>
      <c r="K17" s="16">
        <f>VLOOKUP($B17,GD_CHAM_CONG!$C$6:$BF$912,40,FALSE)</f>
        <v>0</v>
      </c>
      <c r="L17" s="16">
        <f>VLOOKUP($B17,GD_CHAM_CONG!$C$6:$BF$912,41,FALSE)</f>
        <v>0</v>
      </c>
      <c r="M17" s="16">
        <f>VLOOKUP($B17,GD_CHAM_CONG!$C$6:$BF$912,42,FALSE)</f>
        <v>0</v>
      </c>
      <c r="N17" s="16">
        <f>VLOOKUP($B17,GD_CHAM_CONG!$C$6:$BF$912,43,FALSE)</f>
        <v>0</v>
      </c>
      <c r="O17" s="16">
        <f>VLOOKUP($B17,GD_CHAM_CONG!$C$6:$BF$912,44,FALSE)</f>
        <v>0</v>
      </c>
      <c r="P17" s="16">
        <f>VLOOKUP($B17,GD_CHAM_CONG!$C$6:$BF$912,45,FALSE)</f>
        <v>0</v>
      </c>
      <c r="Q17" s="16">
        <f>VLOOKUP($B17,GD_CHAM_CONG!$C$6:$BF$912,46,FALSE)</f>
        <v>0</v>
      </c>
      <c r="R17" s="16">
        <f>VLOOKUP($B17,GD_CHAM_CONG!$C$6:$BF$912,47,FALSE)</f>
        <v>0</v>
      </c>
      <c r="S17" s="16">
        <f>VLOOKUP($B17,GD_CHAM_CONG!$C$6:$BF$912,48,FALSE)</f>
        <v>5</v>
      </c>
      <c r="T17" s="16">
        <f>VLOOKUP($B17,GD_CHAM_CONG!$C$6:$BF$912,49,FALSE)</f>
        <v>0</v>
      </c>
      <c r="U17" s="16">
        <f>VLOOKUP($B17,GD_CHAM_CONG!$C$6:$BF$912,50,FALSE)</f>
        <v>0</v>
      </c>
      <c r="V17" s="16">
        <f>VLOOKUP($B17,GD_CHAM_CONG!$C$6:$BF$912,51,FALSE)</f>
        <v>0</v>
      </c>
      <c r="W17" s="16">
        <f>VLOOKUP($B17,GD_CHAM_CONG!$C$6:$BF$912,52,FALSE)</f>
        <v>0</v>
      </c>
      <c r="X17" s="16">
        <f>VLOOKUP($B17,GD_CHAM_CONG!$C$6:$BF$912,53,FALSE)</f>
        <v>0</v>
      </c>
      <c r="Y17" s="16">
        <f>VLOOKUP($B17,GD_CHAM_CONG!$C$6:$BF$912,54,FALSE)</f>
        <v>0</v>
      </c>
      <c r="Z17" s="16">
        <f>VLOOKUP($B17,GD_CHAM_CONG!$C$6:$BF$912,55,FALSE)</f>
        <v>0</v>
      </c>
      <c r="AA17" s="16">
        <f>VLOOKUP($B17,GD_CHAM_CONG!$C$6:$BF$912,56,FALSE)</f>
        <v>0</v>
      </c>
      <c r="AB17" s="16">
        <f>VLOOKUP($B17,GD_CHAM_CONG!$C$6:$BI$912,57,FALSE)</f>
        <v>0</v>
      </c>
      <c r="AC17" s="16">
        <f>VLOOKUP($B17,GD_CHAM_CONG!$C$6:$BI$912,58,FALSE)</f>
        <v>0</v>
      </c>
      <c r="AD17" s="16">
        <f>VLOOKUP($B17,GD_CHAM_CONG!$C$6:$BI$912,59,FALSE)</f>
        <v>0</v>
      </c>
      <c r="AE17" s="188">
        <f>I17/$H17*VLOOKUP(I$4,DM_TI_LE!$A$5:$B$30,2,FALSE)</f>
        <v>0.80769230769230771</v>
      </c>
      <c r="AF17" s="188">
        <f>J17/$H17*VLOOKUP(J$4,DM_TI_LE!$A$5:$B$30,2,FALSE)</f>
        <v>0</v>
      </c>
      <c r="AG17" s="188">
        <f>K17/$H17*VLOOKUP(K$4,DM_TI_LE!$A$5:$B$30,2,FALSE)</f>
        <v>0</v>
      </c>
      <c r="AH17" s="188">
        <f>L17/$H17*VLOOKUP(L$4,DM_TI_LE!$A$5:$B$30,2,FALSE)</f>
        <v>0</v>
      </c>
      <c r="AI17" s="188">
        <f>M17/$H17*VLOOKUP(M$4,DM_TI_LE!$A$5:$B$30,2,FALSE)</f>
        <v>0</v>
      </c>
      <c r="AJ17" s="188">
        <f>N17/$H17*VLOOKUP(N$4,DM_TI_LE!$A$5:$B$30,2,FALSE)</f>
        <v>0</v>
      </c>
      <c r="AK17" s="188">
        <f>O17/$H17*VLOOKUP(O$4,DM_TI_LE!$A$5:$B$30,2,FALSE)</f>
        <v>0</v>
      </c>
      <c r="AL17" s="188">
        <f>P17/$H17*VLOOKUP(P$4,DM_TI_LE!$A$5:$B$30,2,FALSE)</f>
        <v>0</v>
      </c>
      <c r="AM17" s="188">
        <f>Q17/$H17*VLOOKUP(Q$4,DM_TI_LE!$A$5:$B$30,2,FALSE)</f>
        <v>0</v>
      </c>
      <c r="AN17" s="188">
        <f>R17/$H17*VLOOKUP(R$4,DM_TI_LE!$A$5:$B$30,2,FALSE)</f>
        <v>0</v>
      </c>
      <c r="AO17" s="188">
        <f>S17/$H17*VLOOKUP(S$4,DM_TI_LE!$A$5:$B$30,2,FALSE)</f>
        <v>0</v>
      </c>
      <c r="AP17" s="188">
        <f>T17/$H17*VLOOKUP(T$4,DM_TI_LE!$A$5:$B$30,2,FALSE)</f>
        <v>0</v>
      </c>
      <c r="AQ17" s="188">
        <f>U17/$H17*VLOOKUP(U$4,DM_TI_LE!$A$5:$B$30,2,FALSE)</f>
        <v>0</v>
      </c>
      <c r="AR17" s="188">
        <f>V17/$H17*VLOOKUP(V$4,DM_TI_LE!$A$5:$B$30,2,FALSE)</f>
        <v>0</v>
      </c>
      <c r="AS17" s="188">
        <f>W17/$H17*VLOOKUP(W$4,DM_TI_LE!$A$5:$B$30,2,FALSE)</f>
        <v>0</v>
      </c>
      <c r="AT17" s="188">
        <f>X17/$H17*VLOOKUP(X$4,DM_TI_LE!$A$5:$B$30,2,FALSE)</f>
        <v>0</v>
      </c>
      <c r="AU17" s="188">
        <f>Y17/$H17*VLOOKUP(Y$4,DM_TI_LE!$A$5:$B$30,2,FALSE)</f>
        <v>0</v>
      </c>
      <c r="AV17" s="188">
        <f>Z17/$H17*VLOOKUP(Z$4,DM_TI_LE!$A$5:$B$30,2,FALSE)</f>
        <v>0</v>
      </c>
      <c r="AW17" s="188">
        <f>AA17/$H17*VLOOKUP(AA$4,DM_TI_LE!$A$5:$B$30,2,FALSE)</f>
        <v>0</v>
      </c>
      <c r="AX17" s="188">
        <f>AB17/$H17*VLOOKUP(AB$4,DM_TI_LE!$A$5:$B$30,2,FALSE)</f>
        <v>0</v>
      </c>
      <c r="AY17" s="188">
        <f>AC17/$H17*VLOOKUP(AC$4,DM_TI_LE!$A$5:$B$30,2,FALSE)</f>
        <v>0</v>
      </c>
      <c r="AZ17" s="188">
        <f>AD17/$H17*VLOOKUP(AD$4,DM_TI_LE!$A$5:$B$30,2,FALSE)</f>
        <v>0</v>
      </c>
      <c r="BA17" s="231">
        <f>IF(CD17="HDHV",DM_TI_LE!$K$12*I17, SUM(AE17:AW17)*F17*E17*DM_HE_SO_LUONG_NS!$D$1*CE17)</f>
        <v>7196538.4615384629</v>
      </c>
      <c r="BB17" s="16"/>
      <c r="BC17" s="17">
        <f>VLOOKUP(B17,GD_LCD_HS_LNS!$B$4:$E$914,4,FALSE)</f>
        <v>3972000</v>
      </c>
      <c r="BD17" s="16"/>
      <c r="BE17" s="16">
        <f>I17/26*$BC17*VLOOKUP(BE$4,DM_TI_LE!$A$5:$C$29,3,FALSE)</f>
        <v>0</v>
      </c>
      <c r="BF17" s="16">
        <f>J17/26*$BC17*VLOOKUP(BF$4,DM_TI_LE!$A$5:$C$29,3,FALSE)</f>
        <v>0</v>
      </c>
      <c r="BG17" s="16">
        <f>K17/26*$BC17*VLOOKUP(BG$4,DM_TI_LE!$A$5:$C$29,3,FALSE)</f>
        <v>0</v>
      </c>
      <c r="BH17" s="16">
        <f>L17/26*$BC17*VLOOKUP(BH$4,DM_TI_LE!$A$5:$C$29,3,FALSE)</f>
        <v>0</v>
      </c>
      <c r="BI17" s="16">
        <f>M17/26*$BC17*VLOOKUP(BI$4,DM_TI_LE!$A$5:$C$29,3,FALSE)</f>
        <v>0</v>
      </c>
      <c r="BJ17" s="16">
        <f>N17/26*$BC17*VLOOKUP(BJ$4,DM_TI_LE!$A$5:$C$29,3,FALSE)</f>
        <v>0</v>
      </c>
      <c r="BK17" s="16">
        <f>O17/26*$BC17*VLOOKUP(BK$4,DM_TI_LE!$A$5:$C$29,3,FALSE)</f>
        <v>0</v>
      </c>
      <c r="BL17" s="16">
        <f>P17/26*$BC17*VLOOKUP(BL$4,DM_TI_LE!$A$5:$C$29,3,FALSE)</f>
        <v>0</v>
      </c>
      <c r="BM17" s="16">
        <f>Q17/26*$BC17*VLOOKUP(BM$4,DM_TI_LE!$A$5:$C$29,3,FALSE)</f>
        <v>0</v>
      </c>
      <c r="BN17" s="16">
        <f>R17/26*$BC17*VLOOKUP(BN$4,DM_TI_LE!$A$5:$C$29,3,FALSE)</f>
        <v>0</v>
      </c>
      <c r="BO17" s="16">
        <f>S17/26*$BC17*VLOOKUP(BO$4,DM_TI_LE!$A$5:$C$29,3,FALSE)</f>
        <v>763846.15384615387</v>
      </c>
      <c r="BP17" s="16">
        <f>T17/26*$BC17*VLOOKUP(BP$4,DM_TI_LE!$A$5:$C$29,3,FALSE)</f>
        <v>0</v>
      </c>
      <c r="BQ17" s="16">
        <f>U17/26*$BC17*VLOOKUP(BQ$4,DM_TI_LE!$A$5:$C$29,3,FALSE)</f>
        <v>0</v>
      </c>
      <c r="BR17" s="16">
        <f>V17/26*$BC17*VLOOKUP(BR$4,DM_TI_LE!$A$5:$C$29,3,FALSE)</f>
        <v>0</v>
      </c>
      <c r="BS17" s="16">
        <f>W17/26*$BC17*VLOOKUP(BS$4,DM_TI_LE!$A$5:$C$29,3,FALSE)</f>
        <v>0</v>
      </c>
      <c r="BT17" s="16">
        <f>X17/26*$BC17*VLOOKUP(BT$4,DM_TI_LE!$A$5:$C$29,3,FALSE)</f>
        <v>0</v>
      </c>
      <c r="BU17" s="16">
        <f>Y17/26*$BC17*VLOOKUP(BU$4,DM_TI_LE!$A$5:$C$29,3,FALSE)</f>
        <v>0</v>
      </c>
      <c r="BV17" s="16">
        <f>Z17/26*$BC17*VLOOKUP(BV$4,DM_TI_LE!$A$5:$C$29,3,FALSE)</f>
        <v>0</v>
      </c>
      <c r="BW17" s="16">
        <f>AA17/26*$BC17*VLOOKUP(BW$4,DM_TI_LE!$A$5:$C$29,3,FALSE)</f>
        <v>0</v>
      </c>
      <c r="BX17" s="16">
        <f>AB17/26*$BC17*VLOOKUP(BX$4,DM_TI_LE!$A$5:$C$29,3,FALSE)</f>
        <v>0</v>
      </c>
      <c r="BY17" s="16">
        <f>AC17/26*$BC17*VLOOKUP(BY$4,DM_TI_LE!$A$5:$C$29,3,FALSE)</f>
        <v>0</v>
      </c>
      <c r="BZ17" s="16">
        <f>AD17/26*$BC17*VLOOKUP(BZ$4,DM_TI_LE!$A$5:$C$29,3,FALSE)</f>
        <v>0</v>
      </c>
      <c r="CA17" s="196">
        <f t="shared" si="0"/>
        <v>763846.15384615387</v>
      </c>
      <c r="CB17" s="16"/>
      <c r="CC17" s="197">
        <f t="shared" si="1"/>
        <v>7960384.6153846169</v>
      </c>
      <c r="CD17" s="145" t="s">
        <v>116</v>
      </c>
      <c r="CE17" s="199">
        <f>VLOOKUP(CD17,DM_TI_LE!$I$12:$J$16,2,FALSE)</f>
        <v>1</v>
      </c>
    </row>
    <row r="18" spans="1:83" ht="15.75" customHeight="1">
      <c r="A18" s="36">
        <v>14</v>
      </c>
      <c r="B18" s="38">
        <f>GD_LCD_HS_LNS!B17</f>
        <v>10540</v>
      </c>
      <c r="C18" s="38" t="str">
        <f>GD_LCD_HS_LNS!C17</f>
        <v>Nguyễn Thị Việt Hà</v>
      </c>
      <c r="D18" s="38" t="str">
        <f>GD_LCD_HS_LNS!D17</f>
        <v>NV Tài liệu và HDCX</v>
      </c>
      <c r="E18" s="146">
        <f>VLOOKUP(B18,GD_CHAM_CONG!$C$6:$BJ$912,60,FALSE)</f>
        <v>1</v>
      </c>
      <c r="F18" s="245">
        <f>VLOOKUP(B18,GD_LCD_HS_LNS!$B$4:$F$914,5,FALSE)</f>
        <v>1.85</v>
      </c>
      <c r="G18" s="246">
        <f>VLOOKUP(B18,GD_CHAM_CONG!$C$6:$BD$385,36,FALSE)</f>
        <v>0</v>
      </c>
      <c r="H18" s="246">
        <f>VLOOKUP(B18,GD_CHAM_CONG!$C$6:$BD$912,37,FALSE)</f>
        <v>26</v>
      </c>
      <c r="I18" s="247">
        <f>VLOOKUP($B18,GD_CHAM_CONG!$C$6:$BF$912,38,FALSE)</f>
        <v>8</v>
      </c>
      <c r="J18" s="247">
        <f>VLOOKUP($B18,GD_CHAM_CONG!$C$6:$BF$912,39,FALSE)</f>
        <v>0</v>
      </c>
      <c r="K18" s="247">
        <f>VLOOKUP($B18,GD_CHAM_CONG!$C$6:$BF$912,40,FALSE)</f>
        <v>0</v>
      </c>
      <c r="L18" s="247">
        <f>VLOOKUP($B18,GD_CHAM_CONG!$C$6:$BF$912,41,FALSE)</f>
        <v>0</v>
      </c>
      <c r="M18" s="247">
        <f>VLOOKUP($B18,GD_CHAM_CONG!$C$6:$BF$912,42,FALSE)</f>
        <v>0</v>
      </c>
      <c r="N18" s="247">
        <f>VLOOKUP($B18,GD_CHAM_CONG!$C$6:$BF$912,43,FALSE)</f>
        <v>0</v>
      </c>
      <c r="O18" s="247">
        <f>VLOOKUP($B18,GD_CHAM_CONG!$C$6:$BF$912,44,FALSE)</f>
        <v>18</v>
      </c>
      <c r="P18" s="247">
        <f>VLOOKUP($B18,GD_CHAM_CONG!$C$6:$BF$912,45,FALSE)</f>
        <v>0</v>
      </c>
      <c r="Q18" s="247">
        <f>VLOOKUP($B18,GD_CHAM_CONG!$C$6:$BF$912,46,FALSE)</f>
        <v>0</v>
      </c>
      <c r="R18" s="247">
        <f>VLOOKUP($B18,GD_CHAM_CONG!$C$6:$BF$912,47,FALSE)</f>
        <v>0</v>
      </c>
      <c r="S18" s="247">
        <f>VLOOKUP($B18,GD_CHAM_CONG!$C$6:$BF$912,48,FALSE)</f>
        <v>0</v>
      </c>
      <c r="T18" s="247">
        <f>VLOOKUP($B18,GD_CHAM_CONG!$C$6:$BF$912,49,FALSE)</f>
        <v>0</v>
      </c>
      <c r="U18" s="247">
        <f>VLOOKUP($B18,GD_CHAM_CONG!$C$6:$BF$912,50,FALSE)</f>
        <v>0</v>
      </c>
      <c r="V18" s="247">
        <f>VLOOKUP($B18,GD_CHAM_CONG!$C$6:$BF$912,51,FALSE)</f>
        <v>0</v>
      </c>
      <c r="W18" s="247">
        <f>VLOOKUP($B18,GD_CHAM_CONG!$C$6:$BF$912,52,FALSE)</f>
        <v>0</v>
      </c>
      <c r="X18" s="247">
        <f>VLOOKUP($B18,GD_CHAM_CONG!$C$6:$BF$912,53,FALSE)</f>
        <v>0</v>
      </c>
      <c r="Y18" s="247">
        <f>VLOOKUP($B18,GD_CHAM_CONG!$C$6:$BF$912,54,FALSE)</f>
        <v>0</v>
      </c>
      <c r="Z18" s="247">
        <f>VLOOKUP($B18,GD_CHAM_CONG!$C$6:$BF$912,55,FALSE)</f>
        <v>0</v>
      </c>
      <c r="AA18" s="247">
        <f>VLOOKUP($B18,GD_CHAM_CONG!$C$6:$BF$912,56,FALSE)</f>
        <v>0</v>
      </c>
      <c r="AB18" s="16">
        <f>VLOOKUP($B18,GD_CHAM_CONG!$C$6:$BI$912,57,FALSE)</f>
        <v>0</v>
      </c>
      <c r="AC18" s="16">
        <f>VLOOKUP($B18,GD_CHAM_CONG!$C$6:$BI$912,58,FALSE)</f>
        <v>0</v>
      </c>
      <c r="AD18" s="16">
        <f>VLOOKUP($B18,GD_CHAM_CONG!$C$6:$BI$912,59,FALSE)</f>
        <v>0</v>
      </c>
      <c r="AE18" s="250">
        <f>I18/$H18*VLOOKUP(I$4,DM_TI_LE!$A$5:$B$30,2,FALSE)</f>
        <v>0.30769230769230771</v>
      </c>
      <c r="AF18" s="250">
        <f>J18/$H18*VLOOKUP(J$4,DM_TI_LE!$A$5:$B$30,2,FALSE)</f>
        <v>0</v>
      </c>
      <c r="AG18" s="250">
        <f>K18/$H18*VLOOKUP(K$4,DM_TI_LE!$A$5:$B$30,2,FALSE)</f>
        <v>0</v>
      </c>
      <c r="AH18" s="250">
        <f>L18/$H18*VLOOKUP(L$4,DM_TI_LE!$A$5:$B$30,2,FALSE)</f>
        <v>0</v>
      </c>
      <c r="AI18" s="250">
        <f>M18/$H18*VLOOKUP(M$4,DM_TI_LE!$A$5:$B$30,2,FALSE)</f>
        <v>0</v>
      </c>
      <c r="AJ18" s="250">
        <f>N18/$H18*VLOOKUP(N$4,DM_TI_LE!$A$5:$B$30,2,FALSE)</f>
        <v>0</v>
      </c>
      <c r="AK18" s="250">
        <f>O18/$H18*VLOOKUP(O$4,DM_TI_LE!$A$5:$B$30,2,FALSE)</f>
        <v>6.9230769230769235E-2</v>
      </c>
      <c r="AL18" s="250">
        <f>P18/$H18*VLOOKUP(P$4,DM_TI_LE!$A$5:$B$30,2,FALSE)</f>
        <v>0</v>
      </c>
      <c r="AM18" s="250">
        <f>Q18/$H18*VLOOKUP(Q$4,DM_TI_LE!$A$5:$B$30,2,FALSE)</f>
        <v>0</v>
      </c>
      <c r="AN18" s="250">
        <f>R18/$H18*VLOOKUP(R$4,DM_TI_LE!$A$5:$B$30,2,FALSE)</f>
        <v>0</v>
      </c>
      <c r="AO18" s="250">
        <f>S18/$H18*VLOOKUP(S$4,DM_TI_LE!$A$5:$B$30,2,FALSE)</f>
        <v>0</v>
      </c>
      <c r="AP18" s="250">
        <f>T18/$H18*VLOOKUP(T$4,DM_TI_LE!$A$5:$B$30,2,FALSE)</f>
        <v>0</v>
      </c>
      <c r="AQ18" s="250">
        <f>U18/$H18*VLOOKUP(U$4,DM_TI_LE!$A$5:$B$30,2,FALSE)</f>
        <v>0</v>
      </c>
      <c r="AR18" s="250">
        <f>V18/$H18*VLOOKUP(V$4,DM_TI_LE!$A$5:$B$30,2,FALSE)</f>
        <v>0</v>
      </c>
      <c r="AS18" s="250">
        <f>W18/$H18*VLOOKUP(W$4,DM_TI_LE!$A$5:$B$30,2,FALSE)</f>
        <v>0</v>
      </c>
      <c r="AT18" s="250">
        <f>X18/$H18*VLOOKUP(X$4,DM_TI_LE!$A$5:$B$30,2,FALSE)</f>
        <v>0</v>
      </c>
      <c r="AU18" s="250">
        <f>Y18/$H18*VLOOKUP(Y$4,DM_TI_LE!$A$5:$B$30,2,FALSE)</f>
        <v>0</v>
      </c>
      <c r="AV18" s="250">
        <f>Z18/$H18*VLOOKUP(Z$4,DM_TI_LE!$A$5:$B$30,2,FALSE)</f>
        <v>0</v>
      </c>
      <c r="AW18" s="250">
        <f>AA18/$H18*VLOOKUP(AA$4,DM_TI_LE!$A$5:$B$30,2,FALSE)</f>
        <v>0</v>
      </c>
      <c r="AX18" s="188">
        <f>AB18/$H18*VLOOKUP(AB$4,DM_TI_LE!$A$5:$B$30,2,FALSE)</f>
        <v>0</v>
      </c>
      <c r="AY18" s="188">
        <f>AC18/$H18*VLOOKUP(AC$4,DM_TI_LE!$A$5:$B$30,2,FALSE)</f>
        <v>0</v>
      </c>
      <c r="AZ18" s="188">
        <f>AD18/$H18*VLOOKUP(AD$4,DM_TI_LE!$A$5:$B$30,2,FALSE)</f>
        <v>0</v>
      </c>
      <c r="BA18" s="252">
        <f>IF(CD18="HDHV",DM_TI_LE!$K$12*I18, SUM(AE18:AW18)*F18*E18*DM_HE_SO_LUONG_NS!$D$1*CE18)</f>
        <v>3137884.6153846155</v>
      </c>
      <c r="BB18" s="247"/>
      <c r="BC18" s="17">
        <f>VLOOKUP(B18,GD_LCD_HS_LNS!$B$4:$E$914,4,FALSE)</f>
        <v>3972000</v>
      </c>
      <c r="BD18" s="247"/>
      <c r="BE18" s="247">
        <f>I18/26*$BC18*VLOOKUP(BE$4,DM_TI_LE!$A$5:$C$29,3,FALSE)</f>
        <v>0</v>
      </c>
      <c r="BF18" s="247">
        <f>J18/26*$BC18*VLOOKUP(BF$4,DM_TI_LE!$A$5:$C$29,3,FALSE)</f>
        <v>0</v>
      </c>
      <c r="BG18" s="247">
        <f>K18/26*$BC18*VLOOKUP(BG$4,DM_TI_LE!$A$5:$C$29,3,FALSE)</f>
        <v>0</v>
      </c>
      <c r="BH18" s="247">
        <f>L18/26*$BC18*VLOOKUP(BH$4,DM_TI_LE!$A$5:$C$29,3,FALSE)</f>
        <v>0</v>
      </c>
      <c r="BI18" s="247">
        <f>M18/26*$BC18*VLOOKUP(BI$4,DM_TI_LE!$A$5:$C$29,3,FALSE)</f>
        <v>0</v>
      </c>
      <c r="BJ18" s="247">
        <f>N18/26*$BC18*VLOOKUP(BJ$4,DM_TI_LE!$A$5:$C$29,3,FALSE)</f>
        <v>0</v>
      </c>
      <c r="BK18" s="247">
        <f>O18/26*$BC18*VLOOKUP(BK$4,DM_TI_LE!$A$5:$C$29,3,FALSE)</f>
        <v>0</v>
      </c>
      <c r="BL18" s="247">
        <f>P18/26*$BC18*VLOOKUP(BL$4,DM_TI_LE!$A$5:$C$29,3,FALSE)</f>
        <v>0</v>
      </c>
      <c r="BM18" s="247">
        <f>Q18/26*$BC18*VLOOKUP(BM$4,DM_TI_LE!$A$5:$C$29,3,FALSE)</f>
        <v>0</v>
      </c>
      <c r="BN18" s="247">
        <f>R18/26*$BC18*VLOOKUP(BN$4,DM_TI_LE!$A$5:$C$29,3,FALSE)</f>
        <v>0</v>
      </c>
      <c r="BO18" s="247">
        <f>S18/26*$BC18*VLOOKUP(BO$4,DM_TI_LE!$A$5:$C$29,3,FALSE)</f>
        <v>0</v>
      </c>
      <c r="BP18" s="247">
        <f>T18/26*$BC18*VLOOKUP(BP$4,DM_TI_LE!$A$5:$C$29,3,FALSE)</f>
        <v>0</v>
      </c>
      <c r="BQ18" s="247">
        <f>U18/26*$BC18*VLOOKUP(BQ$4,DM_TI_LE!$A$5:$C$29,3,FALSE)</f>
        <v>0</v>
      </c>
      <c r="BR18" s="247">
        <f>V18/26*$BC18*VLOOKUP(BR$4,DM_TI_LE!$A$5:$C$29,3,FALSE)</f>
        <v>0</v>
      </c>
      <c r="BS18" s="247">
        <f>W18/26*$BC18*VLOOKUP(BS$4,DM_TI_LE!$A$5:$C$29,3,FALSE)</f>
        <v>0</v>
      </c>
      <c r="BT18" s="247">
        <f>X18/26*$BC18*VLOOKUP(BT$4,DM_TI_LE!$A$5:$C$29,3,FALSE)</f>
        <v>0</v>
      </c>
      <c r="BU18" s="247">
        <f>Y18/26*$BC18*VLOOKUP(BU$4,DM_TI_LE!$A$5:$C$29,3,FALSE)</f>
        <v>0</v>
      </c>
      <c r="BV18" s="247">
        <f>Z18/26*$BC18*VLOOKUP(BV$4,DM_TI_LE!$A$5:$C$29,3,FALSE)</f>
        <v>0</v>
      </c>
      <c r="BW18" s="247">
        <f>AA18/26*$BC18*VLOOKUP(BW$4,DM_TI_LE!$A$5:$C$29,3,FALSE)</f>
        <v>0</v>
      </c>
      <c r="BX18" s="16">
        <f>AB18/26*$BC18*VLOOKUP(BX$4,DM_TI_LE!$A$5:$C$29,3,FALSE)</f>
        <v>0</v>
      </c>
      <c r="BY18" s="16">
        <f>AC18/26*$BC18*VLOOKUP(BY$4,DM_TI_LE!$A$5:$C$29,3,FALSE)</f>
        <v>0</v>
      </c>
      <c r="BZ18" s="16">
        <f>AD18/26*$BC18*VLOOKUP(BZ$4,DM_TI_LE!$A$5:$C$29,3,FALSE)</f>
        <v>0</v>
      </c>
      <c r="CA18" s="196">
        <f t="shared" si="0"/>
        <v>0</v>
      </c>
      <c r="CB18" s="247"/>
      <c r="CC18" s="252">
        <f t="shared" si="1"/>
        <v>3137884.6153846155</v>
      </c>
      <c r="CD18" s="193" t="s">
        <v>114</v>
      </c>
      <c r="CE18" s="253">
        <f>VLOOKUP(CD18,DM_TI_LE!$I$12:$J$16,2,FALSE)</f>
        <v>1</v>
      </c>
    </row>
    <row r="19" spans="1:83" ht="15.75" customHeight="1">
      <c r="A19" s="36">
        <v>15</v>
      </c>
      <c r="B19" s="38">
        <f>GD_LCD_HS_LNS!B18</f>
        <v>10542</v>
      </c>
      <c r="C19" s="38" t="str">
        <f>GD_LCD_HS_LNS!C18</f>
        <v>Trần Minh Hải</v>
      </c>
      <c r="D19" s="38" t="str">
        <f>GD_LCD_HS_LNS!D18</f>
        <v>NV Tài liệu và HDCX</v>
      </c>
      <c r="E19" s="146">
        <f>VLOOKUP(B19,GD_CHAM_CONG!$C$6:$BJ$912,60,FALSE)</f>
        <v>1</v>
      </c>
      <c r="F19" s="146">
        <f>VLOOKUP(B19,GD_LCD_HS_LNS!$B$4:$F$914,5,FALSE)</f>
        <v>2.6</v>
      </c>
      <c r="G19" s="168">
        <f>VLOOKUP(B19,GD_CHAM_CONG!$C$6:$BD$385,36,FALSE)</f>
        <v>0</v>
      </c>
      <c r="H19" s="168">
        <f>VLOOKUP(B19,GD_CHAM_CONG!$C$6:$BD$912,37,FALSE)</f>
        <v>26</v>
      </c>
      <c r="I19" s="16">
        <f>VLOOKUP($B19,GD_CHAM_CONG!$C$6:$BF$912,38,FALSE)</f>
        <v>26</v>
      </c>
      <c r="J19" s="16">
        <f>VLOOKUP($B19,GD_CHAM_CONG!$C$6:$BF$912,39,FALSE)</f>
        <v>0</v>
      </c>
      <c r="K19" s="16">
        <f>VLOOKUP($B19,GD_CHAM_CONG!$C$6:$BF$912,40,FALSE)</f>
        <v>0</v>
      </c>
      <c r="L19" s="16">
        <f>VLOOKUP($B19,GD_CHAM_CONG!$C$6:$BF$912,41,FALSE)</f>
        <v>0</v>
      </c>
      <c r="M19" s="16">
        <f>VLOOKUP($B19,GD_CHAM_CONG!$C$6:$BF$912,42,FALSE)</f>
        <v>0</v>
      </c>
      <c r="N19" s="16">
        <f>VLOOKUP($B19,GD_CHAM_CONG!$C$6:$BF$912,43,FALSE)</f>
        <v>0</v>
      </c>
      <c r="O19" s="16">
        <f>VLOOKUP($B19,GD_CHAM_CONG!$C$6:$BF$912,44,FALSE)</f>
        <v>0</v>
      </c>
      <c r="P19" s="16">
        <f>VLOOKUP($B19,GD_CHAM_CONG!$C$6:$BF$912,45,FALSE)</f>
        <v>0</v>
      </c>
      <c r="Q19" s="16">
        <f>VLOOKUP($B19,GD_CHAM_CONG!$C$6:$BF$912,46,FALSE)</f>
        <v>0</v>
      </c>
      <c r="R19" s="16">
        <f>VLOOKUP($B19,GD_CHAM_CONG!$C$6:$BF$912,47,FALSE)</f>
        <v>0</v>
      </c>
      <c r="S19" s="16">
        <f>VLOOKUP($B19,GD_CHAM_CONG!$C$6:$BF$912,48,FALSE)</f>
        <v>0</v>
      </c>
      <c r="T19" s="16">
        <f>VLOOKUP($B19,GD_CHAM_CONG!$C$6:$BF$912,49,FALSE)</f>
        <v>0</v>
      </c>
      <c r="U19" s="16">
        <f>VLOOKUP($B19,GD_CHAM_CONG!$C$6:$BF$912,50,FALSE)</f>
        <v>0</v>
      </c>
      <c r="V19" s="16">
        <f>VLOOKUP($B19,GD_CHAM_CONG!$C$6:$BF$912,51,FALSE)</f>
        <v>0</v>
      </c>
      <c r="W19" s="16">
        <f>VLOOKUP($B19,GD_CHAM_CONG!$C$6:$BF$912,52,FALSE)</f>
        <v>0</v>
      </c>
      <c r="X19" s="16">
        <f>VLOOKUP($B19,GD_CHAM_CONG!$C$6:$BF$912,53,FALSE)</f>
        <v>0</v>
      </c>
      <c r="Y19" s="16">
        <f>VLOOKUP($B19,GD_CHAM_CONG!$C$6:$BF$912,54,FALSE)</f>
        <v>0</v>
      </c>
      <c r="Z19" s="16">
        <f>VLOOKUP($B19,GD_CHAM_CONG!$C$6:$BF$912,55,FALSE)</f>
        <v>0</v>
      </c>
      <c r="AA19" s="16">
        <f>VLOOKUP($B19,GD_CHAM_CONG!$C$6:$BF$912,56,FALSE)</f>
        <v>0</v>
      </c>
      <c r="AB19" s="16">
        <f>VLOOKUP($B19,GD_CHAM_CONG!$C$6:$BI$912,57,FALSE)</f>
        <v>0</v>
      </c>
      <c r="AC19" s="16">
        <f>VLOOKUP($B19,GD_CHAM_CONG!$C$6:$BI$912,58,FALSE)</f>
        <v>0</v>
      </c>
      <c r="AD19" s="16">
        <f>VLOOKUP($B19,GD_CHAM_CONG!$C$6:$BI$912,59,FALSE)</f>
        <v>0</v>
      </c>
      <c r="AE19" s="188">
        <f>I19/$H19*VLOOKUP(I$4,DM_TI_LE!$A$5:$B$30,2,FALSE)</f>
        <v>1</v>
      </c>
      <c r="AF19" s="188">
        <f>J19/$H19*VLOOKUP(J$4,DM_TI_LE!$A$5:$B$30,2,FALSE)</f>
        <v>0</v>
      </c>
      <c r="AG19" s="188">
        <f>K19/$H19*VLOOKUP(K$4,DM_TI_LE!$A$5:$B$30,2,FALSE)</f>
        <v>0</v>
      </c>
      <c r="AH19" s="188">
        <f>L19/$H19*VLOOKUP(L$4,DM_TI_LE!$A$5:$B$30,2,FALSE)</f>
        <v>0</v>
      </c>
      <c r="AI19" s="188">
        <f>M19/$H19*VLOOKUP(M$4,DM_TI_LE!$A$5:$B$30,2,FALSE)</f>
        <v>0</v>
      </c>
      <c r="AJ19" s="188">
        <f>N19/$H19*VLOOKUP(N$4,DM_TI_LE!$A$5:$B$30,2,FALSE)</f>
        <v>0</v>
      </c>
      <c r="AK19" s="188">
        <f>O19/$H19*VLOOKUP(O$4,DM_TI_LE!$A$5:$B$30,2,FALSE)</f>
        <v>0</v>
      </c>
      <c r="AL19" s="188">
        <f>P19/$H19*VLOOKUP(P$4,DM_TI_LE!$A$5:$B$30,2,FALSE)</f>
        <v>0</v>
      </c>
      <c r="AM19" s="188">
        <f>Q19/$H19*VLOOKUP(Q$4,DM_TI_LE!$A$5:$B$30,2,FALSE)</f>
        <v>0</v>
      </c>
      <c r="AN19" s="188">
        <f>R19/$H19*VLOOKUP(R$4,DM_TI_LE!$A$5:$B$30,2,FALSE)</f>
        <v>0</v>
      </c>
      <c r="AO19" s="188">
        <f>S19/$H19*VLOOKUP(S$4,DM_TI_LE!$A$5:$B$30,2,FALSE)</f>
        <v>0</v>
      </c>
      <c r="AP19" s="188">
        <f>T19/$H19*VLOOKUP(T$4,DM_TI_LE!$A$5:$B$30,2,FALSE)</f>
        <v>0</v>
      </c>
      <c r="AQ19" s="188">
        <f>U19/$H19*VLOOKUP(U$4,DM_TI_LE!$A$5:$B$30,2,FALSE)</f>
        <v>0</v>
      </c>
      <c r="AR19" s="188">
        <f>V19/$H19*VLOOKUP(V$4,DM_TI_LE!$A$5:$B$30,2,FALSE)</f>
        <v>0</v>
      </c>
      <c r="AS19" s="188">
        <f>W19/$H19*VLOOKUP(W$4,DM_TI_LE!$A$5:$B$30,2,FALSE)</f>
        <v>0</v>
      </c>
      <c r="AT19" s="188">
        <f>X19/$H19*VLOOKUP(X$4,DM_TI_LE!$A$5:$B$30,2,FALSE)</f>
        <v>0</v>
      </c>
      <c r="AU19" s="188">
        <f>Y19/$H19*VLOOKUP(Y$4,DM_TI_LE!$A$5:$B$30,2,FALSE)</f>
        <v>0</v>
      </c>
      <c r="AV19" s="188">
        <f>Z19/$H19*VLOOKUP(Z$4,DM_TI_LE!$A$5:$B$30,2,FALSE)</f>
        <v>0</v>
      </c>
      <c r="AW19" s="188">
        <f>AA19/$H19*VLOOKUP(AA$4,DM_TI_LE!$A$5:$B$30,2,FALSE)</f>
        <v>0</v>
      </c>
      <c r="AX19" s="188">
        <f>AB19/$H19*VLOOKUP(AB$4,DM_TI_LE!$A$5:$B$30,2,FALSE)</f>
        <v>0</v>
      </c>
      <c r="AY19" s="188">
        <f>AC19/$H19*VLOOKUP(AC$4,DM_TI_LE!$A$5:$B$30,2,FALSE)</f>
        <v>0</v>
      </c>
      <c r="AZ19" s="188">
        <f>AD19/$H19*VLOOKUP(AD$4,DM_TI_LE!$A$5:$B$30,2,FALSE)</f>
        <v>0</v>
      </c>
      <c r="BA19" s="231">
        <f>IF(CD19="HDHV",DM_TI_LE!$K$12*I19, SUM(AE19:AW19)*F19*E19*DM_HE_SO_LUONG_NS!$D$1*CE19)</f>
        <v>11700000</v>
      </c>
      <c r="BB19" s="16"/>
      <c r="BC19" s="17">
        <f>VLOOKUP(B19,GD_LCD_HS_LNS!$B$4:$E$914,4,FALSE)</f>
        <v>4534000</v>
      </c>
      <c r="BD19" s="16"/>
      <c r="BE19" s="16">
        <f>I19/26*$BC19*VLOOKUP(BE$4,DM_TI_LE!$A$5:$C$29,3,FALSE)</f>
        <v>0</v>
      </c>
      <c r="BF19" s="16">
        <f>J19/26*$BC19*VLOOKUP(BF$4,DM_TI_LE!$A$5:$C$29,3,FALSE)</f>
        <v>0</v>
      </c>
      <c r="BG19" s="16">
        <f>K19/26*$BC19*VLOOKUP(BG$4,DM_TI_LE!$A$5:$C$29,3,FALSE)</f>
        <v>0</v>
      </c>
      <c r="BH19" s="16">
        <f>L19/26*$BC19*VLOOKUP(BH$4,DM_TI_LE!$A$5:$C$29,3,FALSE)</f>
        <v>0</v>
      </c>
      <c r="BI19" s="16">
        <f>M19/26*$BC19*VLOOKUP(BI$4,DM_TI_LE!$A$5:$C$29,3,FALSE)</f>
        <v>0</v>
      </c>
      <c r="BJ19" s="16">
        <f>N19/26*$BC19*VLOOKUP(BJ$4,DM_TI_LE!$A$5:$C$29,3,FALSE)</f>
        <v>0</v>
      </c>
      <c r="BK19" s="16">
        <f>O19/26*$BC19*VLOOKUP(BK$4,DM_TI_LE!$A$5:$C$29,3,FALSE)</f>
        <v>0</v>
      </c>
      <c r="BL19" s="16">
        <f>P19/26*$BC19*VLOOKUP(BL$4,DM_TI_LE!$A$5:$C$29,3,FALSE)</f>
        <v>0</v>
      </c>
      <c r="BM19" s="16">
        <f>Q19/26*$BC19*VLOOKUP(BM$4,DM_TI_LE!$A$5:$C$29,3,FALSE)</f>
        <v>0</v>
      </c>
      <c r="BN19" s="16">
        <f>R19/26*$BC19*VLOOKUP(BN$4,DM_TI_LE!$A$5:$C$29,3,FALSE)</f>
        <v>0</v>
      </c>
      <c r="BO19" s="16">
        <f>S19/26*$BC19*VLOOKUP(BO$4,DM_TI_LE!$A$5:$C$29,3,FALSE)</f>
        <v>0</v>
      </c>
      <c r="BP19" s="16">
        <f>T19/26*$BC19*VLOOKUP(BP$4,DM_TI_LE!$A$5:$C$29,3,FALSE)</f>
        <v>0</v>
      </c>
      <c r="BQ19" s="16">
        <f>U19/26*$BC19*VLOOKUP(BQ$4,DM_TI_LE!$A$5:$C$29,3,FALSE)</f>
        <v>0</v>
      </c>
      <c r="BR19" s="16">
        <f>V19/26*$BC19*VLOOKUP(BR$4,DM_TI_LE!$A$5:$C$29,3,FALSE)</f>
        <v>0</v>
      </c>
      <c r="BS19" s="16">
        <f>W19/26*$BC19*VLOOKUP(BS$4,DM_TI_LE!$A$5:$C$29,3,FALSE)</f>
        <v>0</v>
      </c>
      <c r="BT19" s="16">
        <f>X19/26*$BC19*VLOOKUP(BT$4,DM_TI_LE!$A$5:$C$29,3,FALSE)</f>
        <v>0</v>
      </c>
      <c r="BU19" s="16">
        <f>Y19/26*$BC19*VLOOKUP(BU$4,DM_TI_LE!$A$5:$C$29,3,FALSE)</f>
        <v>0</v>
      </c>
      <c r="BV19" s="16">
        <f>Z19/26*$BC19*VLOOKUP(BV$4,DM_TI_LE!$A$5:$C$29,3,FALSE)</f>
        <v>0</v>
      </c>
      <c r="BW19" s="16">
        <f>AA19/26*$BC19*VLOOKUP(BW$4,DM_TI_LE!$A$5:$C$29,3,FALSE)</f>
        <v>0</v>
      </c>
      <c r="BX19" s="16">
        <f>AB19/26*$BC19*VLOOKUP(BX$4,DM_TI_LE!$A$5:$C$29,3,FALSE)</f>
        <v>0</v>
      </c>
      <c r="BY19" s="16">
        <f>AC19/26*$BC19*VLOOKUP(BY$4,DM_TI_LE!$A$5:$C$29,3,FALSE)</f>
        <v>0</v>
      </c>
      <c r="BZ19" s="16">
        <f>AD19/26*$BC19*VLOOKUP(BZ$4,DM_TI_LE!$A$5:$C$29,3,FALSE)</f>
        <v>0</v>
      </c>
      <c r="CA19" s="196">
        <f t="shared" si="0"/>
        <v>0</v>
      </c>
      <c r="CB19" s="16"/>
      <c r="CC19" s="197">
        <f t="shared" si="1"/>
        <v>11700000</v>
      </c>
      <c r="CD19" s="193" t="s">
        <v>114</v>
      </c>
      <c r="CE19" s="199">
        <f>VLOOKUP(CD19,DM_TI_LE!$I$12:$J$16,2,FALSE)</f>
        <v>1</v>
      </c>
    </row>
    <row r="20" spans="1:83" ht="15.75" customHeight="1">
      <c r="A20" s="36">
        <v>16</v>
      </c>
      <c r="B20" s="38">
        <f>GD_LCD_HS_LNS!B19</f>
        <v>10543</v>
      </c>
      <c r="C20" s="38" t="str">
        <f>GD_LCD_HS_LNS!C19</f>
        <v>Nguyễn Thị Thơm</v>
      </c>
      <c r="D20" s="38" t="str">
        <f>GD_LCD_HS_LNS!D19</f>
        <v>NV Tài liệu và HDCX</v>
      </c>
      <c r="E20" s="146">
        <f>VLOOKUP(B20,GD_CHAM_CONG!$C$6:$BJ$912,60,FALSE)</f>
        <v>1</v>
      </c>
      <c r="F20" s="146">
        <f>VLOOKUP(B20,GD_LCD_HS_LNS!$B$4:$F$914,5,FALSE)</f>
        <v>1.85</v>
      </c>
      <c r="G20" s="168">
        <f>VLOOKUP(B20,GD_CHAM_CONG!$C$6:$BD$385,36,FALSE)</f>
        <v>0</v>
      </c>
      <c r="H20" s="168">
        <f>VLOOKUP(B20,GD_CHAM_CONG!$C$6:$BD$912,37,FALSE)</f>
        <v>26</v>
      </c>
      <c r="I20" s="16">
        <f>VLOOKUP($B20,GD_CHAM_CONG!$C$6:$BF$912,38,FALSE)</f>
        <v>26</v>
      </c>
      <c r="J20" s="16">
        <f>VLOOKUP($B20,GD_CHAM_CONG!$C$6:$BF$912,39,FALSE)</f>
        <v>0</v>
      </c>
      <c r="K20" s="16">
        <f>VLOOKUP($B20,GD_CHAM_CONG!$C$6:$BF$912,40,FALSE)</f>
        <v>0</v>
      </c>
      <c r="L20" s="16">
        <f>VLOOKUP($B20,GD_CHAM_CONG!$C$6:$BF$912,41,FALSE)</f>
        <v>0</v>
      </c>
      <c r="M20" s="16">
        <f>VLOOKUP($B20,GD_CHAM_CONG!$C$6:$BF$912,42,FALSE)</f>
        <v>0</v>
      </c>
      <c r="N20" s="16">
        <f>VLOOKUP($B20,GD_CHAM_CONG!$C$6:$BF$912,43,FALSE)</f>
        <v>0</v>
      </c>
      <c r="O20" s="16">
        <f>VLOOKUP($B20,GD_CHAM_CONG!$C$6:$BF$912,44,FALSE)</f>
        <v>0</v>
      </c>
      <c r="P20" s="16">
        <f>VLOOKUP($B20,GD_CHAM_CONG!$C$6:$BF$912,45,FALSE)</f>
        <v>0</v>
      </c>
      <c r="Q20" s="16">
        <f>VLOOKUP($B20,GD_CHAM_CONG!$C$6:$BF$912,46,FALSE)</f>
        <v>0</v>
      </c>
      <c r="R20" s="16">
        <f>VLOOKUP($B20,GD_CHAM_CONG!$C$6:$BF$912,47,FALSE)</f>
        <v>0</v>
      </c>
      <c r="S20" s="16">
        <f>VLOOKUP($B20,GD_CHAM_CONG!$C$6:$BF$912,48,FALSE)</f>
        <v>0</v>
      </c>
      <c r="T20" s="16">
        <f>VLOOKUP($B20,GD_CHAM_CONG!$C$6:$BF$912,49,FALSE)</f>
        <v>0</v>
      </c>
      <c r="U20" s="16">
        <f>VLOOKUP($B20,GD_CHAM_CONG!$C$6:$BF$912,50,FALSE)</f>
        <v>0</v>
      </c>
      <c r="V20" s="16">
        <f>VLOOKUP($B20,GD_CHAM_CONG!$C$6:$BF$912,51,FALSE)</f>
        <v>0</v>
      </c>
      <c r="W20" s="16">
        <f>VLOOKUP($B20,GD_CHAM_CONG!$C$6:$BF$912,52,FALSE)</f>
        <v>0</v>
      </c>
      <c r="X20" s="16">
        <f>VLOOKUP($B20,GD_CHAM_CONG!$C$6:$BF$912,53,FALSE)</f>
        <v>0</v>
      </c>
      <c r="Y20" s="16">
        <f>VLOOKUP($B20,GD_CHAM_CONG!$C$6:$BF$912,54,FALSE)</f>
        <v>0</v>
      </c>
      <c r="Z20" s="16">
        <f>VLOOKUP($B20,GD_CHAM_CONG!$C$6:$BF$912,55,FALSE)</f>
        <v>0</v>
      </c>
      <c r="AA20" s="16">
        <f>VLOOKUP($B20,GD_CHAM_CONG!$C$6:$BF$912,56,FALSE)</f>
        <v>0</v>
      </c>
      <c r="AB20" s="16">
        <f>VLOOKUP($B20,GD_CHAM_CONG!$C$6:$BI$912,57,FALSE)</f>
        <v>0</v>
      </c>
      <c r="AC20" s="16">
        <f>VLOOKUP($B20,GD_CHAM_CONG!$C$6:$BI$912,58,FALSE)</f>
        <v>0</v>
      </c>
      <c r="AD20" s="16">
        <f>VLOOKUP($B20,GD_CHAM_CONG!$C$6:$BI$912,59,FALSE)</f>
        <v>0</v>
      </c>
      <c r="AE20" s="188">
        <f>I20/$H20*VLOOKUP(I$4,DM_TI_LE!$A$5:$B$30,2,FALSE)</f>
        <v>1</v>
      </c>
      <c r="AF20" s="188">
        <f>J20/$H20*VLOOKUP(J$4,DM_TI_LE!$A$5:$B$30,2,FALSE)</f>
        <v>0</v>
      </c>
      <c r="AG20" s="188">
        <f>K20/$H20*VLOOKUP(K$4,DM_TI_LE!$A$5:$B$30,2,FALSE)</f>
        <v>0</v>
      </c>
      <c r="AH20" s="188">
        <f>L20/$H20*VLOOKUP(L$4,DM_TI_LE!$A$5:$B$30,2,FALSE)</f>
        <v>0</v>
      </c>
      <c r="AI20" s="188">
        <f>M20/$H20*VLOOKUP(M$4,DM_TI_LE!$A$5:$B$30,2,FALSE)</f>
        <v>0</v>
      </c>
      <c r="AJ20" s="188">
        <f>N20/$H20*VLOOKUP(N$4,DM_TI_LE!$A$5:$B$30,2,FALSE)</f>
        <v>0</v>
      </c>
      <c r="AK20" s="188">
        <f>O20/$H20*VLOOKUP(O$4,DM_TI_LE!$A$5:$B$30,2,FALSE)</f>
        <v>0</v>
      </c>
      <c r="AL20" s="188">
        <f>P20/$H20*VLOOKUP(P$4,DM_TI_LE!$A$5:$B$30,2,FALSE)</f>
        <v>0</v>
      </c>
      <c r="AM20" s="188">
        <f>Q20/$H20*VLOOKUP(Q$4,DM_TI_LE!$A$5:$B$30,2,FALSE)</f>
        <v>0</v>
      </c>
      <c r="AN20" s="188">
        <f>R20/$H20*VLOOKUP(R$4,DM_TI_LE!$A$5:$B$30,2,FALSE)</f>
        <v>0</v>
      </c>
      <c r="AO20" s="188">
        <f>S20/$H20*VLOOKUP(S$4,DM_TI_LE!$A$5:$B$30,2,FALSE)</f>
        <v>0</v>
      </c>
      <c r="AP20" s="188">
        <f>T20/$H20*VLOOKUP(T$4,DM_TI_LE!$A$5:$B$30,2,FALSE)</f>
        <v>0</v>
      </c>
      <c r="AQ20" s="188">
        <f>U20/$H20*VLOOKUP(U$4,DM_TI_LE!$A$5:$B$30,2,FALSE)</f>
        <v>0</v>
      </c>
      <c r="AR20" s="188">
        <f>V20/$H20*VLOOKUP(V$4,DM_TI_LE!$A$5:$B$30,2,FALSE)</f>
        <v>0</v>
      </c>
      <c r="AS20" s="188">
        <f>W20/$H20*VLOOKUP(W$4,DM_TI_LE!$A$5:$B$30,2,FALSE)</f>
        <v>0</v>
      </c>
      <c r="AT20" s="188">
        <f>X20/$H20*VLOOKUP(X$4,DM_TI_LE!$A$5:$B$30,2,FALSE)</f>
        <v>0</v>
      </c>
      <c r="AU20" s="188">
        <f>Y20/$H20*VLOOKUP(Y$4,DM_TI_LE!$A$5:$B$30,2,FALSE)</f>
        <v>0</v>
      </c>
      <c r="AV20" s="188">
        <f>Z20/$H20*VLOOKUP(Z$4,DM_TI_LE!$A$5:$B$30,2,FALSE)</f>
        <v>0</v>
      </c>
      <c r="AW20" s="188">
        <f>AA20/$H20*VLOOKUP(AA$4,DM_TI_LE!$A$5:$B$30,2,FALSE)</f>
        <v>0</v>
      </c>
      <c r="AX20" s="188">
        <f>AB20/$H20*VLOOKUP(AB$4,DM_TI_LE!$A$5:$B$30,2,FALSE)</f>
        <v>0</v>
      </c>
      <c r="AY20" s="188">
        <f>AC20/$H20*VLOOKUP(AC$4,DM_TI_LE!$A$5:$B$30,2,FALSE)</f>
        <v>0</v>
      </c>
      <c r="AZ20" s="188">
        <f>AD20/$H20*VLOOKUP(AD$4,DM_TI_LE!$A$5:$B$30,2,FALSE)</f>
        <v>0</v>
      </c>
      <c r="BA20" s="231">
        <f>IF(CD20="HDHV",DM_TI_LE!$K$12*I20, SUM(AE20:AW20)*F20*E20*DM_HE_SO_LUONG_NS!$D$1*CE20)</f>
        <v>8325000</v>
      </c>
      <c r="BB20" s="16"/>
      <c r="BC20" s="17">
        <f>VLOOKUP(B20,GD_LCD_HS_LNS!$B$4:$E$914,4,FALSE)</f>
        <v>3972000</v>
      </c>
      <c r="BD20" s="16"/>
      <c r="BE20" s="16">
        <f>I20/26*$BC20*VLOOKUP(BE$4,DM_TI_LE!$A$5:$C$29,3,FALSE)</f>
        <v>0</v>
      </c>
      <c r="BF20" s="16">
        <f>J20/26*$BC20*VLOOKUP(BF$4,DM_TI_LE!$A$5:$C$29,3,FALSE)</f>
        <v>0</v>
      </c>
      <c r="BG20" s="16">
        <f>K20/26*$BC20*VLOOKUP(BG$4,DM_TI_LE!$A$5:$C$29,3,FALSE)</f>
        <v>0</v>
      </c>
      <c r="BH20" s="16">
        <f>L20/26*$BC20*VLOOKUP(BH$4,DM_TI_LE!$A$5:$C$29,3,FALSE)</f>
        <v>0</v>
      </c>
      <c r="BI20" s="16">
        <f>M20/26*$BC20*VLOOKUP(BI$4,DM_TI_LE!$A$5:$C$29,3,FALSE)</f>
        <v>0</v>
      </c>
      <c r="BJ20" s="16">
        <f>N20/26*$BC20*VLOOKUP(BJ$4,DM_TI_LE!$A$5:$C$29,3,FALSE)</f>
        <v>0</v>
      </c>
      <c r="BK20" s="16">
        <f>O20/26*$BC20*VLOOKUP(BK$4,DM_TI_LE!$A$5:$C$29,3,FALSE)</f>
        <v>0</v>
      </c>
      <c r="BL20" s="16">
        <f>P20/26*$BC20*VLOOKUP(BL$4,DM_TI_LE!$A$5:$C$29,3,FALSE)</f>
        <v>0</v>
      </c>
      <c r="BM20" s="16">
        <f>Q20/26*$BC20*VLOOKUP(BM$4,DM_TI_LE!$A$5:$C$29,3,FALSE)</f>
        <v>0</v>
      </c>
      <c r="BN20" s="16">
        <f>R20/26*$BC20*VLOOKUP(BN$4,DM_TI_LE!$A$5:$C$29,3,FALSE)</f>
        <v>0</v>
      </c>
      <c r="BO20" s="16">
        <f>S20/26*$BC20*VLOOKUP(BO$4,DM_TI_LE!$A$5:$C$29,3,FALSE)</f>
        <v>0</v>
      </c>
      <c r="BP20" s="16">
        <f>T20/26*$BC20*VLOOKUP(BP$4,DM_TI_LE!$A$5:$C$29,3,FALSE)</f>
        <v>0</v>
      </c>
      <c r="BQ20" s="16">
        <f>U20/26*$BC20*VLOOKUP(BQ$4,DM_TI_LE!$A$5:$C$29,3,FALSE)</f>
        <v>0</v>
      </c>
      <c r="BR20" s="16">
        <f>V20/26*$BC20*VLOOKUP(BR$4,DM_TI_LE!$A$5:$C$29,3,FALSE)</f>
        <v>0</v>
      </c>
      <c r="BS20" s="16">
        <f>W20/26*$BC20*VLOOKUP(BS$4,DM_TI_LE!$A$5:$C$29,3,FALSE)</f>
        <v>0</v>
      </c>
      <c r="BT20" s="16">
        <f>X20/26*$BC20*VLOOKUP(BT$4,DM_TI_LE!$A$5:$C$29,3,FALSE)</f>
        <v>0</v>
      </c>
      <c r="BU20" s="16">
        <f>Y20/26*$BC20*VLOOKUP(BU$4,DM_TI_LE!$A$5:$C$29,3,FALSE)</f>
        <v>0</v>
      </c>
      <c r="BV20" s="16">
        <f>Z20/26*$BC20*VLOOKUP(BV$4,DM_TI_LE!$A$5:$C$29,3,FALSE)</f>
        <v>0</v>
      </c>
      <c r="BW20" s="16">
        <f>AA20/26*$BC20*VLOOKUP(BW$4,DM_TI_LE!$A$5:$C$29,3,FALSE)</f>
        <v>0</v>
      </c>
      <c r="BX20" s="16">
        <f>AB20/26*$BC20*VLOOKUP(BX$4,DM_TI_LE!$A$5:$C$29,3,FALSE)</f>
        <v>0</v>
      </c>
      <c r="BY20" s="16">
        <f>AC20/26*$BC20*VLOOKUP(BY$4,DM_TI_LE!$A$5:$C$29,3,FALSE)</f>
        <v>0</v>
      </c>
      <c r="BZ20" s="16">
        <f>AD20/26*$BC20*VLOOKUP(BZ$4,DM_TI_LE!$A$5:$C$29,3,FALSE)</f>
        <v>0</v>
      </c>
      <c r="CA20" s="196">
        <f t="shared" si="0"/>
        <v>0</v>
      </c>
      <c r="CB20" s="16"/>
      <c r="CC20" s="197">
        <f t="shared" si="1"/>
        <v>8325000</v>
      </c>
      <c r="CD20" s="193" t="s">
        <v>114</v>
      </c>
      <c r="CE20" s="199">
        <f>VLOOKUP(CD20,DM_TI_LE!$I$12:$J$16,2,FALSE)</f>
        <v>1</v>
      </c>
    </row>
    <row r="21" spans="1:83" ht="15.75" customHeight="1">
      <c r="A21" s="36">
        <v>17</v>
      </c>
      <c r="B21" s="38">
        <f>GD_LCD_HS_LNS!B20</f>
        <v>10544</v>
      </c>
      <c r="C21" s="38" t="str">
        <f>GD_LCD_HS_LNS!C20</f>
        <v>Trần Thị Yến Nga</v>
      </c>
      <c r="D21" s="38" t="str">
        <f>GD_LCD_HS_LNS!D20</f>
        <v>NV Tài liệu và HDCX</v>
      </c>
      <c r="E21" s="146">
        <f>VLOOKUP(B21,GD_CHAM_CONG!$C$6:$BJ$912,60,FALSE)</f>
        <v>1</v>
      </c>
      <c r="F21" s="146">
        <f>VLOOKUP(B21,GD_LCD_HS_LNS!$B$4:$F$914,5,FALSE)</f>
        <v>1.85</v>
      </c>
      <c r="G21" s="168">
        <f>VLOOKUP(B21,GD_CHAM_CONG!$C$6:$BD$385,36,FALSE)</f>
        <v>0</v>
      </c>
      <c r="H21" s="168">
        <f>VLOOKUP(B21,GD_CHAM_CONG!$C$6:$BD$912,37,FALSE)</f>
        <v>26</v>
      </c>
      <c r="I21" s="16">
        <f>VLOOKUP($B21,GD_CHAM_CONG!$C$6:$BF$912,38,FALSE)</f>
        <v>26</v>
      </c>
      <c r="J21" s="16">
        <f>VLOOKUP($B21,GD_CHAM_CONG!$C$6:$BF$912,39,FALSE)</f>
        <v>0</v>
      </c>
      <c r="K21" s="16">
        <f>VLOOKUP($B21,GD_CHAM_CONG!$C$6:$BF$912,40,FALSE)</f>
        <v>0</v>
      </c>
      <c r="L21" s="16">
        <f>VLOOKUP($B21,GD_CHAM_CONG!$C$6:$BF$912,41,FALSE)</f>
        <v>0</v>
      </c>
      <c r="M21" s="16">
        <f>VLOOKUP($B21,GD_CHAM_CONG!$C$6:$BF$912,42,FALSE)</f>
        <v>0</v>
      </c>
      <c r="N21" s="16">
        <f>VLOOKUP($B21,GD_CHAM_CONG!$C$6:$BF$912,43,FALSE)</f>
        <v>0</v>
      </c>
      <c r="O21" s="16">
        <f>VLOOKUP($B21,GD_CHAM_CONG!$C$6:$BF$912,44,FALSE)</f>
        <v>0</v>
      </c>
      <c r="P21" s="16">
        <f>VLOOKUP($B21,GD_CHAM_CONG!$C$6:$BF$912,45,FALSE)</f>
        <v>0</v>
      </c>
      <c r="Q21" s="16">
        <f>VLOOKUP($B21,GD_CHAM_CONG!$C$6:$BF$912,46,FALSE)</f>
        <v>0</v>
      </c>
      <c r="R21" s="16">
        <f>VLOOKUP($B21,GD_CHAM_CONG!$C$6:$BF$912,47,FALSE)</f>
        <v>0</v>
      </c>
      <c r="S21" s="16">
        <f>VLOOKUP($B21,GD_CHAM_CONG!$C$6:$BF$912,48,FALSE)</f>
        <v>0</v>
      </c>
      <c r="T21" s="16">
        <f>VLOOKUP($B21,GD_CHAM_CONG!$C$6:$BF$912,49,FALSE)</f>
        <v>0</v>
      </c>
      <c r="U21" s="16">
        <f>VLOOKUP($B21,GD_CHAM_CONG!$C$6:$BF$912,50,FALSE)</f>
        <v>0</v>
      </c>
      <c r="V21" s="16">
        <f>VLOOKUP($B21,GD_CHAM_CONG!$C$6:$BF$912,51,FALSE)</f>
        <v>0</v>
      </c>
      <c r="W21" s="16">
        <f>VLOOKUP($B21,GD_CHAM_CONG!$C$6:$BF$912,52,FALSE)</f>
        <v>0</v>
      </c>
      <c r="X21" s="16">
        <f>VLOOKUP($B21,GD_CHAM_CONG!$C$6:$BF$912,53,FALSE)</f>
        <v>0</v>
      </c>
      <c r="Y21" s="16">
        <f>VLOOKUP($B21,GD_CHAM_CONG!$C$6:$BF$912,54,FALSE)</f>
        <v>0</v>
      </c>
      <c r="Z21" s="16">
        <f>VLOOKUP($B21,GD_CHAM_CONG!$C$6:$BF$912,55,FALSE)</f>
        <v>0</v>
      </c>
      <c r="AA21" s="16">
        <f>VLOOKUP($B21,GD_CHAM_CONG!$C$6:$BF$912,56,FALSE)</f>
        <v>0</v>
      </c>
      <c r="AB21" s="16">
        <f>VLOOKUP($B21,GD_CHAM_CONG!$C$6:$BI$912,57,FALSE)</f>
        <v>0</v>
      </c>
      <c r="AC21" s="16">
        <f>VLOOKUP($B21,GD_CHAM_CONG!$C$6:$BI$912,58,FALSE)</f>
        <v>0</v>
      </c>
      <c r="AD21" s="16">
        <f>VLOOKUP($B21,GD_CHAM_CONG!$C$6:$BI$912,59,FALSE)</f>
        <v>0</v>
      </c>
      <c r="AE21" s="188">
        <f>I21/$H21*VLOOKUP(I$4,DM_TI_LE!$A$5:$B$30,2,FALSE)</f>
        <v>1</v>
      </c>
      <c r="AF21" s="188">
        <f>J21/$H21*VLOOKUP(J$4,DM_TI_LE!$A$5:$B$30,2,FALSE)</f>
        <v>0</v>
      </c>
      <c r="AG21" s="188">
        <f>K21/$H21*VLOOKUP(K$4,DM_TI_LE!$A$5:$B$30,2,FALSE)</f>
        <v>0</v>
      </c>
      <c r="AH21" s="188">
        <f>L21/$H21*VLOOKUP(L$4,DM_TI_LE!$A$5:$B$30,2,FALSE)</f>
        <v>0</v>
      </c>
      <c r="AI21" s="188">
        <f>M21/$H21*VLOOKUP(M$4,DM_TI_LE!$A$5:$B$30,2,FALSE)</f>
        <v>0</v>
      </c>
      <c r="AJ21" s="188">
        <f>N21/$H21*VLOOKUP(N$4,DM_TI_LE!$A$5:$B$30,2,FALSE)</f>
        <v>0</v>
      </c>
      <c r="AK21" s="188">
        <f>O21/$H21*VLOOKUP(O$4,DM_TI_LE!$A$5:$B$30,2,FALSE)</f>
        <v>0</v>
      </c>
      <c r="AL21" s="188">
        <f>P21/$H21*VLOOKUP(P$4,DM_TI_LE!$A$5:$B$30,2,FALSE)</f>
        <v>0</v>
      </c>
      <c r="AM21" s="188">
        <f>Q21/$H21*VLOOKUP(Q$4,DM_TI_LE!$A$5:$B$30,2,FALSE)</f>
        <v>0</v>
      </c>
      <c r="AN21" s="188">
        <f>R21/$H21*VLOOKUP(R$4,DM_TI_LE!$A$5:$B$30,2,FALSE)</f>
        <v>0</v>
      </c>
      <c r="AO21" s="188">
        <f>S21/$H21*VLOOKUP(S$4,DM_TI_LE!$A$5:$B$30,2,FALSE)</f>
        <v>0</v>
      </c>
      <c r="AP21" s="188">
        <f>T21/$H21*VLOOKUP(T$4,DM_TI_LE!$A$5:$B$30,2,FALSE)</f>
        <v>0</v>
      </c>
      <c r="AQ21" s="188">
        <f>U21/$H21*VLOOKUP(U$4,DM_TI_LE!$A$5:$B$30,2,FALSE)</f>
        <v>0</v>
      </c>
      <c r="AR21" s="188">
        <f>V21/$H21*VLOOKUP(V$4,DM_TI_LE!$A$5:$B$30,2,FALSE)</f>
        <v>0</v>
      </c>
      <c r="AS21" s="188">
        <f>W21/$H21*VLOOKUP(W$4,DM_TI_LE!$A$5:$B$30,2,FALSE)</f>
        <v>0</v>
      </c>
      <c r="AT21" s="188">
        <f>X21/$H21*VLOOKUP(X$4,DM_TI_LE!$A$5:$B$30,2,FALSE)</f>
        <v>0</v>
      </c>
      <c r="AU21" s="188">
        <f>Y21/$H21*VLOOKUP(Y$4,DM_TI_LE!$A$5:$B$30,2,FALSE)</f>
        <v>0</v>
      </c>
      <c r="AV21" s="188">
        <f>Z21/$H21*VLOOKUP(Z$4,DM_TI_LE!$A$5:$B$30,2,FALSE)</f>
        <v>0</v>
      </c>
      <c r="AW21" s="188">
        <f>AA21/$H21*VLOOKUP(AA$4,DM_TI_LE!$A$5:$B$30,2,FALSE)</f>
        <v>0</v>
      </c>
      <c r="AX21" s="188">
        <f>AB21/$H21*VLOOKUP(AB$4,DM_TI_LE!$A$5:$B$30,2,FALSE)</f>
        <v>0</v>
      </c>
      <c r="AY21" s="188">
        <f>AC21/$H21*VLOOKUP(AC$4,DM_TI_LE!$A$5:$B$30,2,FALSE)</f>
        <v>0</v>
      </c>
      <c r="AZ21" s="188">
        <f>AD21/$H21*VLOOKUP(AD$4,DM_TI_LE!$A$5:$B$30,2,FALSE)</f>
        <v>0</v>
      </c>
      <c r="BA21" s="231">
        <f>IF(CD21="HDHV",DM_TI_LE!$K$12*I21, SUM(AE21:AW21)*F21*E21*DM_HE_SO_LUONG_NS!$D$1*CE21)</f>
        <v>8325000</v>
      </c>
      <c r="BB21" s="16"/>
      <c r="BC21" s="17">
        <f>VLOOKUP(B21,GD_LCD_HS_LNS!$B$4:$E$914,4,FALSE)</f>
        <v>3972000</v>
      </c>
      <c r="BD21" s="16"/>
      <c r="BE21" s="16">
        <f>I21/26*$BC21*VLOOKUP(BE$4,DM_TI_LE!$A$5:$C$29,3,FALSE)</f>
        <v>0</v>
      </c>
      <c r="BF21" s="16">
        <f>J21/26*$BC21*VLOOKUP(BF$4,DM_TI_LE!$A$5:$C$29,3,FALSE)</f>
        <v>0</v>
      </c>
      <c r="BG21" s="16">
        <f>K21/26*$BC21*VLOOKUP(BG$4,DM_TI_LE!$A$5:$C$29,3,FALSE)</f>
        <v>0</v>
      </c>
      <c r="BH21" s="16">
        <f>L21/26*$BC21*VLOOKUP(BH$4,DM_TI_LE!$A$5:$C$29,3,FALSE)</f>
        <v>0</v>
      </c>
      <c r="BI21" s="16">
        <f>M21/26*$BC21*VLOOKUP(BI$4,DM_TI_LE!$A$5:$C$29,3,FALSE)</f>
        <v>0</v>
      </c>
      <c r="BJ21" s="16">
        <f>N21/26*$BC21*VLOOKUP(BJ$4,DM_TI_LE!$A$5:$C$29,3,FALSE)</f>
        <v>0</v>
      </c>
      <c r="BK21" s="16">
        <f>O21/26*$BC21*VLOOKUP(BK$4,DM_TI_LE!$A$5:$C$29,3,FALSE)</f>
        <v>0</v>
      </c>
      <c r="BL21" s="16">
        <f>P21/26*$BC21*VLOOKUP(BL$4,DM_TI_LE!$A$5:$C$29,3,FALSE)</f>
        <v>0</v>
      </c>
      <c r="BM21" s="16">
        <f>Q21/26*$BC21*VLOOKUP(BM$4,DM_TI_LE!$A$5:$C$29,3,FALSE)</f>
        <v>0</v>
      </c>
      <c r="BN21" s="16">
        <f>R21/26*$BC21*VLOOKUP(BN$4,DM_TI_LE!$A$5:$C$29,3,FALSE)</f>
        <v>0</v>
      </c>
      <c r="BO21" s="16">
        <f>S21/26*$BC21*VLOOKUP(BO$4,DM_TI_LE!$A$5:$C$29,3,FALSE)</f>
        <v>0</v>
      </c>
      <c r="BP21" s="16">
        <f>T21/26*$BC21*VLOOKUP(BP$4,DM_TI_LE!$A$5:$C$29,3,FALSE)</f>
        <v>0</v>
      </c>
      <c r="BQ21" s="16">
        <f>U21/26*$BC21*VLOOKUP(BQ$4,DM_TI_LE!$A$5:$C$29,3,FALSE)</f>
        <v>0</v>
      </c>
      <c r="BR21" s="16">
        <f>V21/26*$BC21*VLOOKUP(BR$4,DM_TI_LE!$A$5:$C$29,3,FALSE)</f>
        <v>0</v>
      </c>
      <c r="BS21" s="16">
        <f>W21/26*$BC21*VLOOKUP(BS$4,DM_TI_LE!$A$5:$C$29,3,FALSE)</f>
        <v>0</v>
      </c>
      <c r="BT21" s="16">
        <f>X21/26*$BC21*VLOOKUP(BT$4,DM_TI_LE!$A$5:$C$29,3,FALSE)</f>
        <v>0</v>
      </c>
      <c r="BU21" s="16">
        <f>Y21/26*$BC21*VLOOKUP(BU$4,DM_TI_LE!$A$5:$C$29,3,FALSE)</f>
        <v>0</v>
      </c>
      <c r="BV21" s="16">
        <f>Z21/26*$BC21*VLOOKUP(BV$4,DM_TI_LE!$A$5:$C$29,3,FALSE)</f>
        <v>0</v>
      </c>
      <c r="BW21" s="16">
        <f>AA21/26*$BC21*VLOOKUP(BW$4,DM_TI_LE!$A$5:$C$29,3,FALSE)</f>
        <v>0</v>
      </c>
      <c r="BX21" s="16">
        <f>AB21/26*$BC21*VLOOKUP(BX$4,DM_TI_LE!$A$5:$C$29,3,FALSE)</f>
        <v>0</v>
      </c>
      <c r="BY21" s="16">
        <f>AC21/26*$BC21*VLOOKUP(BY$4,DM_TI_LE!$A$5:$C$29,3,FALSE)</f>
        <v>0</v>
      </c>
      <c r="BZ21" s="16">
        <f>AD21/26*$BC21*VLOOKUP(BZ$4,DM_TI_LE!$A$5:$C$29,3,FALSE)</f>
        <v>0</v>
      </c>
      <c r="CA21" s="196">
        <f t="shared" si="0"/>
        <v>0</v>
      </c>
      <c r="CB21" s="16"/>
      <c r="CC21" s="197">
        <f t="shared" si="1"/>
        <v>8325000</v>
      </c>
      <c r="CD21" s="193" t="s">
        <v>114</v>
      </c>
      <c r="CE21" s="199">
        <f>VLOOKUP(CD21,DM_TI_LE!$I$12:$J$16,2,FALSE)</f>
        <v>1</v>
      </c>
    </row>
    <row r="22" spans="1:83" ht="15.75" customHeight="1">
      <c r="A22" s="36">
        <v>18</v>
      </c>
      <c r="B22" s="38">
        <f>GD_LCD_HS_LNS!B21</f>
        <v>10545</v>
      </c>
      <c r="C22" s="38" t="str">
        <f>GD_LCD_HS_LNS!C21</f>
        <v>Ngô Thanh Hiệp</v>
      </c>
      <c r="D22" s="38" t="str">
        <f>GD_LCD_HS_LNS!D21</f>
        <v>NV Tài liệu và HDCX</v>
      </c>
      <c r="E22" s="146">
        <f>VLOOKUP(B22,GD_CHAM_CONG!$C$6:$BJ$912,60,FALSE)</f>
        <v>1</v>
      </c>
      <c r="F22" s="146">
        <f>VLOOKUP(B22,GD_LCD_HS_LNS!$B$4:$F$914,5,FALSE)</f>
        <v>2.6</v>
      </c>
      <c r="G22" s="168">
        <f>VLOOKUP(B22,GD_CHAM_CONG!$C$6:$BD$385,36,FALSE)</f>
        <v>0</v>
      </c>
      <c r="H22" s="168">
        <f>VLOOKUP(B22,GD_CHAM_CONG!$C$6:$BD$912,37,FALSE)</f>
        <v>26</v>
      </c>
      <c r="I22" s="16">
        <f>VLOOKUP($B22,GD_CHAM_CONG!$C$6:$BF$912,38,FALSE)</f>
        <v>26</v>
      </c>
      <c r="J22" s="16">
        <f>VLOOKUP($B22,GD_CHAM_CONG!$C$6:$BF$912,39,FALSE)</f>
        <v>0</v>
      </c>
      <c r="K22" s="16">
        <f>VLOOKUP($B22,GD_CHAM_CONG!$C$6:$BF$912,40,FALSE)</f>
        <v>0</v>
      </c>
      <c r="L22" s="16">
        <f>VLOOKUP($B22,GD_CHAM_CONG!$C$6:$BF$912,41,FALSE)</f>
        <v>0</v>
      </c>
      <c r="M22" s="16">
        <f>VLOOKUP($B22,GD_CHAM_CONG!$C$6:$BF$912,42,FALSE)</f>
        <v>0</v>
      </c>
      <c r="N22" s="16">
        <f>VLOOKUP($B22,GD_CHAM_CONG!$C$6:$BF$912,43,FALSE)</f>
        <v>0</v>
      </c>
      <c r="O22" s="16">
        <f>VLOOKUP($B22,GD_CHAM_CONG!$C$6:$BF$912,44,FALSE)</f>
        <v>0</v>
      </c>
      <c r="P22" s="16">
        <f>VLOOKUP($B22,GD_CHAM_CONG!$C$6:$BF$912,45,FALSE)</f>
        <v>0</v>
      </c>
      <c r="Q22" s="16">
        <f>VLOOKUP($B22,GD_CHAM_CONG!$C$6:$BF$912,46,FALSE)</f>
        <v>0</v>
      </c>
      <c r="R22" s="16">
        <f>VLOOKUP($B22,GD_CHAM_CONG!$C$6:$BF$912,47,FALSE)</f>
        <v>0</v>
      </c>
      <c r="S22" s="16">
        <f>VLOOKUP($B22,GD_CHAM_CONG!$C$6:$BF$912,48,FALSE)</f>
        <v>0</v>
      </c>
      <c r="T22" s="16">
        <f>VLOOKUP($B22,GD_CHAM_CONG!$C$6:$BF$912,49,FALSE)</f>
        <v>0</v>
      </c>
      <c r="U22" s="16">
        <f>VLOOKUP($B22,GD_CHAM_CONG!$C$6:$BF$912,50,FALSE)</f>
        <v>0</v>
      </c>
      <c r="V22" s="16">
        <f>VLOOKUP($B22,GD_CHAM_CONG!$C$6:$BF$912,51,FALSE)</f>
        <v>0</v>
      </c>
      <c r="W22" s="16">
        <f>VLOOKUP($B22,GD_CHAM_CONG!$C$6:$BF$912,52,FALSE)</f>
        <v>0</v>
      </c>
      <c r="X22" s="16">
        <f>VLOOKUP($B22,GD_CHAM_CONG!$C$6:$BF$912,53,FALSE)</f>
        <v>0</v>
      </c>
      <c r="Y22" s="16">
        <f>VLOOKUP($B22,GD_CHAM_CONG!$C$6:$BF$912,54,FALSE)</f>
        <v>0</v>
      </c>
      <c r="Z22" s="16">
        <f>VLOOKUP($B22,GD_CHAM_CONG!$C$6:$BF$912,55,FALSE)</f>
        <v>0</v>
      </c>
      <c r="AA22" s="16">
        <f>VLOOKUP($B22,GD_CHAM_CONG!$C$6:$BF$912,56,FALSE)</f>
        <v>0</v>
      </c>
      <c r="AB22" s="16">
        <f>VLOOKUP($B22,GD_CHAM_CONG!$C$6:$BI$912,57,FALSE)</f>
        <v>0</v>
      </c>
      <c r="AC22" s="16">
        <f>VLOOKUP($B22,GD_CHAM_CONG!$C$6:$BI$912,58,FALSE)</f>
        <v>0</v>
      </c>
      <c r="AD22" s="16">
        <f>VLOOKUP($B22,GD_CHAM_CONG!$C$6:$BI$912,59,FALSE)</f>
        <v>0</v>
      </c>
      <c r="AE22" s="188">
        <f>I22/$H22*VLOOKUP(I$4,DM_TI_LE!$A$5:$B$30,2,FALSE)</f>
        <v>1</v>
      </c>
      <c r="AF22" s="188">
        <f>J22/$H22*VLOOKUP(J$4,DM_TI_LE!$A$5:$B$30,2,FALSE)</f>
        <v>0</v>
      </c>
      <c r="AG22" s="188">
        <f>K22/$H22*VLOOKUP(K$4,DM_TI_LE!$A$5:$B$30,2,FALSE)</f>
        <v>0</v>
      </c>
      <c r="AH22" s="188">
        <f>L22/$H22*VLOOKUP(L$4,DM_TI_LE!$A$5:$B$30,2,FALSE)</f>
        <v>0</v>
      </c>
      <c r="AI22" s="188">
        <f>M22/$H22*VLOOKUP(M$4,DM_TI_LE!$A$5:$B$30,2,FALSE)</f>
        <v>0</v>
      </c>
      <c r="AJ22" s="188">
        <f>N22/$H22*VLOOKUP(N$4,DM_TI_LE!$A$5:$B$30,2,FALSE)</f>
        <v>0</v>
      </c>
      <c r="AK22" s="188">
        <f>O22/$H22*VLOOKUP(O$4,DM_TI_LE!$A$5:$B$30,2,FALSE)</f>
        <v>0</v>
      </c>
      <c r="AL22" s="188">
        <f>P22/$H22*VLOOKUP(P$4,DM_TI_LE!$A$5:$B$30,2,FALSE)</f>
        <v>0</v>
      </c>
      <c r="AM22" s="188">
        <f>Q22/$H22*VLOOKUP(Q$4,DM_TI_LE!$A$5:$B$30,2,FALSE)</f>
        <v>0</v>
      </c>
      <c r="AN22" s="188">
        <f>R22/$H22*VLOOKUP(R$4,DM_TI_LE!$A$5:$B$30,2,FALSE)</f>
        <v>0</v>
      </c>
      <c r="AO22" s="188">
        <f>S22/$H22*VLOOKUP(S$4,DM_TI_LE!$A$5:$B$30,2,FALSE)</f>
        <v>0</v>
      </c>
      <c r="AP22" s="188">
        <f>T22/$H22*VLOOKUP(T$4,DM_TI_LE!$A$5:$B$30,2,FALSE)</f>
        <v>0</v>
      </c>
      <c r="AQ22" s="188">
        <f>U22/$H22*VLOOKUP(U$4,DM_TI_LE!$A$5:$B$30,2,FALSE)</f>
        <v>0</v>
      </c>
      <c r="AR22" s="188">
        <f>V22/$H22*VLOOKUP(V$4,DM_TI_LE!$A$5:$B$30,2,FALSE)</f>
        <v>0</v>
      </c>
      <c r="AS22" s="188">
        <f>W22/$H22*VLOOKUP(W$4,DM_TI_LE!$A$5:$B$30,2,FALSE)</f>
        <v>0</v>
      </c>
      <c r="AT22" s="188">
        <f>X22/$H22*VLOOKUP(X$4,DM_TI_LE!$A$5:$B$30,2,FALSE)</f>
        <v>0</v>
      </c>
      <c r="AU22" s="188">
        <f>Y22/$H22*VLOOKUP(Y$4,DM_TI_LE!$A$5:$B$30,2,FALSE)</f>
        <v>0</v>
      </c>
      <c r="AV22" s="188">
        <f>Z22/$H22*VLOOKUP(Z$4,DM_TI_LE!$A$5:$B$30,2,FALSE)</f>
        <v>0</v>
      </c>
      <c r="AW22" s="188">
        <f>AA22/$H22*VLOOKUP(AA$4,DM_TI_LE!$A$5:$B$30,2,FALSE)</f>
        <v>0</v>
      </c>
      <c r="AX22" s="188">
        <f>AB22/$H22*VLOOKUP(AB$4,DM_TI_LE!$A$5:$B$30,2,FALSE)</f>
        <v>0</v>
      </c>
      <c r="AY22" s="188">
        <f>AC22/$H22*VLOOKUP(AC$4,DM_TI_LE!$A$5:$B$30,2,FALSE)</f>
        <v>0</v>
      </c>
      <c r="AZ22" s="188">
        <f>AD22/$H22*VLOOKUP(AD$4,DM_TI_LE!$A$5:$B$30,2,FALSE)</f>
        <v>0</v>
      </c>
      <c r="BA22" s="231">
        <f>IF(CD22="HDHV",DM_TI_LE!$K$12*I22, SUM(AE22:AW22)*F22*E22*DM_HE_SO_LUONG_NS!$D$1*CE22)</f>
        <v>11700000</v>
      </c>
      <c r="BB22" s="16"/>
      <c r="BC22" s="17">
        <f>VLOOKUP(B22,GD_LCD_HS_LNS!$B$4:$E$914,4,FALSE)</f>
        <v>4534000</v>
      </c>
      <c r="BD22" s="16"/>
      <c r="BE22" s="16">
        <f>I22/26*$BC22*VLOOKUP(BE$4,DM_TI_LE!$A$5:$C$29,3,FALSE)</f>
        <v>0</v>
      </c>
      <c r="BF22" s="16">
        <f>J22/26*$BC22*VLOOKUP(BF$4,DM_TI_LE!$A$5:$C$29,3,FALSE)</f>
        <v>0</v>
      </c>
      <c r="BG22" s="16">
        <f>K22/26*$BC22*VLOOKUP(BG$4,DM_TI_LE!$A$5:$C$29,3,FALSE)</f>
        <v>0</v>
      </c>
      <c r="BH22" s="16">
        <f>L22/26*$BC22*VLOOKUP(BH$4,DM_TI_LE!$A$5:$C$29,3,FALSE)</f>
        <v>0</v>
      </c>
      <c r="BI22" s="16">
        <f>M22/26*$BC22*VLOOKUP(BI$4,DM_TI_LE!$A$5:$C$29,3,FALSE)</f>
        <v>0</v>
      </c>
      <c r="BJ22" s="16">
        <f>N22/26*$BC22*VLOOKUP(BJ$4,DM_TI_LE!$A$5:$C$29,3,FALSE)</f>
        <v>0</v>
      </c>
      <c r="BK22" s="16">
        <f>O22/26*$BC22*VLOOKUP(BK$4,DM_TI_LE!$A$5:$C$29,3,FALSE)</f>
        <v>0</v>
      </c>
      <c r="BL22" s="16">
        <f>P22/26*$BC22*VLOOKUP(BL$4,DM_TI_LE!$A$5:$C$29,3,FALSE)</f>
        <v>0</v>
      </c>
      <c r="BM22" s="16">
        <f>Q22/26*$BC22*VLOOKUP(BM$4,DM_TI_LE!$A$5:$C$29,3,FALSE)</f>
        <v>0</v>
      </c>
      <c r="BN22" s="16">
        <f>R22/26*$BC22*VLOOKUP(BN$4,DM_TI_LE!$A$5:$C$29,3,FALSE)</f>
        <v>0</v>
      </c>
      <c r="BO22" s="16">
        <f>S22/26*$BC22*VLOOKUP(BO$4,DM_TI_LE!$A$5:$C$29,3,FALSE)</f>
        <v>0</v>
      </c>
      <c r="BP22" s="16">
        <f>T22/26*$BC22*VLOOKUP(BP$4,DM_TI_LE!$A$5:$C$29,3,FALSE)</f>
        <v>0</v>
      </c>
      <c r="BQ22" s="16">
        <f>U22/26*$BC22*VLOOKUP(BQ$4,DM_TI_LE!$A$5:$C$29,3,FALSE)</f>
        <v>0</v>
      </c>
      <c r="BR22" s="16">
        <f>V22/26*$BC22*VLOOKUP(BR$4,DM_TI_LE!$A$5:$C$29,3,FALSE)</f>
        <v>0</v>
      </c>
      <c r="BS22" s="16">
        <f>W22/26*$BC22*VLOOKUP(BS$4,DM_TI_LE!$A$5:$C$29,3,FALSE)</f>
        <v>0</v>
      </c>
      <c r="BT22" s="16">
        <f>X22/26*$BC22*VLOOKUP(BT$4,DM_TI_LE!$A$5:$C$29,3,FALSE)</f>
        <v>0</v>
      </c>
      <c r="BU22" s="16">
        <f>Y22/26*$BC22*VLOOKUP(BU$4,DM_TI_LE!$A$5:$C$29,3,FALSE)</f>
        <v>0</v>
      </c>
      <c r="BV22" s="16">
        <f>Z22/26*$BC22*VLOOKUP(BV$4,DM_TI_LE!$A$5:$C$29,3,FALSE)</f>
        <v>0</v>
      </c>
      <c r="BW22" s="16">
        <f>AA22/26*$BC22*VLOOKUP(BW$4,DM_TI_LE!$A$5:$C$29,3,FALSE)</f>
        <v>0</v>
      </c>
      <c r="BX22" s="16">
        <f>AB22/26*$BC22*VLOOKUP(BX$4,DM_TI_LE!$A$5:$C$29,3,FALSE)</f>
        <v>0</v>
      </c>
      <c r="BY22" s="16">
        <f>AC22/26*$BC22*VLOOKUP(BY$4,DM_TI_LE!$A$5:$C$29,3,FALSE)</f>
        <v>0</v>
      </c>
      <c r="BZ22" s="16">
        <f>AD22/26*$BC22*VLOOKUP(BZ$4,DM_TI_LE!$A$5:$C$29,3,FALSE)</f>
        <v>0</v>
      </c>
      <c r="CA22" s="196">
        <f t="shared" si="0"/>
        <v>0</v>
      </c>
      <c r="CB22" s="16"/>
      <c r="CC22" s="197">
        <f t="shared" si="1"/>
        <v>11700000</v>
      </c>
      <c r="CD22" s="145" t="s">
        <v>116</v>
      </c>
      <c r="CE22" s="199">
        <f>VLOOKUP(CD22,DM_TI_LE!$I$12:$J$16,2,FALSE)</f>
        <v>1</v>
      </c>
    </row>
    <row r="23" spans="1:83" ht="15.75" customHeight="1">
      <c r="A23" s="36">
        <v>19</v>
      </c>
      <c r="B23" s="38">
        <f>GD_LCD_HS_LNS!B22</f>
        <v>10546</v>
      </c>
      <c r="C23" s="38" t="str">
        <f>GD_LCD_HS_LNS!C22</f>
        <v>Tạ Đăng Việt</v>
      </c>
      <c r="D23" s="38" t="str">
        <f>GD_LCD_HS_LNS!D22</f>
        <v>NV Tài liệu và HDCX</v>
      </c>
      <c r="E23" s="146">
        <f>VLOOKUP(B23,GD_CHAM_CONG!$C$6:$BJ$912,60,FALSE)</f>
        <v>1</v>
      </c>
      <c r="F23" s="146">
        <f>VLOOKUP(B23,GD_LCD_HS_LNS!$B$4:$F$914,5,FALSE)</f>
        <v>2.08</v>
      </c>
      <c r="G23" s="168">
        <f>VLOOKUP(B23,GD_CHAM_CONG!$C$6:$BD$385,36,FALSE)</f>
        <v>0</v>
      </c>
      <c r="H23" s="168">
        <f>VLOOKUP(B23,GD_CHAM_CONG!$C$6:$BD$912,37,FALSE)</f>
        <v>26</v>
      </c>
      <c r="I23" s="16">
        <f>VLOOKUP($B23,GD_CHAM_CONG!$C$6:$BF$912,38,FALSE)</f>
        <v>26</v>
      </c>
      <c r="J23" s="16">
        <f>VLOOKUP($B23,GD_CHAM_CONG!$C$6:$BF$912,39,FALSE)</f>
        <v>0</v>
      </c>
      <c r="K23" s="16">
        <f>VLOOKUP($B23,GD_CHAM_CONG!$C$6:$BF$912,40,FALSE)</f>
        <v>0</v>
      </c>
      <c r="L23" s="16">
        <f>VLOOKUP($B23,GD_CHAM_CONG!$C$6:$BF$912,41,FALSE)</f>
        <v>0</v>
      </c>
      <c r="M23" s="16">
        <f>VLOOKUP($B23,GD_CHAM_CONG!$C$6:$BF$912,42,FALSE)</f>
        <v>0</v>
      </c>
      <c r="N23" s="16">
        <f>VLOOKUP($B23,GD_CHAM_CONG!$C$6:$BF$912,43,FALSE)</f>
        <v>0</v>
      </c>
      <c r="O23" s="16">
        <f>VLOOKUP($B23,GD_CHAM_CONG!$C$6:$BF$912,44,FALSE)</f>
        <v>0</v>
      </c>
      <c r="P23" s="16">
        <f>VLOOKUP($B23,GD_CHAM_CONG!$C$6:$BF$912,45,FALSE)</f>
        <v>0</v>
      </c>
      <c r="Q23" s="16">
        <f>VLOOKUP($B23,GD_CHAM_CONG!$C$6:$BF$912,46,FALSE)</f>
        <v>0</v>
      </c>
      <c r="R23" s="16">
        <f>VLOOKUP($B23,GD_CHAM_CONG!$C$6:$BF$912,47,FALSE)</f>
        <v>0</v>
      </c>
      <c r="S23" s="16">
        <f>VLOOKUP($B23,GD_CHAM_CONG!$C$6:$BF$912,48,FALSE)</f>
        <v>0</v>
      </c>
      <c r="T23" s="16">
        <f>VLOOKUP($B23,GD_CHAM_CONG!$C$6:$BF$912,49,FALSE)</f>
        <v>0</v>
      </c>
      <c r="U23" s="16">
        <f>VLOOKUP($B23,GD_CHAM_CONG!$C$6:$BF$912,50,FALSE)</f>
        <v>0</v>
      </c>
      <c r="V23" s="16">
        <f>VLOOKUP($B23,GD_CHAM_CONG!$C$6:$BF$912,51,FALSE)</f>
        <v>0</v>
      </c>
      <c r="W23" s="16">
        <f>VLOOKUP($B23,GD_CHAM_CONG!$C$6:$BF$912,52,FALSE)</f>
        <v>0</v>
      </c>
      <c r="X23" s="16">
        <f>VLOOKUP($B23,GD_CHAM_CONG!$C$6:$BF$912,53,FALSE)</f>
        <v>0</v>
      </c>
      <c r="Y23" s="16">
        <f>VLOOKUP($B23,GD_CHAM_CONG!$C$6:$BF$912,54,FALSE)</f>
        <v>0</v>
      </c>
      <c r="Z23" s="16">
        <f>VLOOKUP($B23,GD_CHAM_CONG!$C$6:$BF$912,55,FALSE)</f>
        <v>0</v>
      </c>
      <c r="AA23" s="16">
        <f>VLOOKUP($B23,GD_CHAM_CONG!$C$6:$BF$912,56,FALSE)</f>
        <v>0</v>
      </c>
      <c r="AB23" s="16">
        <f>VLOOKUP($B23,GD_CHAM_CONG!$C$6:$BI$912,57,FALSE)</f>
        <v>0</v>
      </c>
      <c r="AC23" s="16">
        <f>VLOOKUP($B23,GD_CHAM_CONG!$C$6:$BI$912,58,FALSE)</f>
        <v>0</v>
      </c>
      <c r="AD23" s="16">
        <f>VLOOKUP($B23,GD_CHAM_CONG!$C$6:$BI$912,59,FALSE)</f>
        <v>0</v>
      </c>
      <c r="AE23" s="188">
        <f>I23/$H23*VLOOKUP(I$4,DM_TI_LE!$A$5:$B$30,2,FALSE)</f>
        <v>1</v>
      </c>
      <c r="AF23" s="188">
        <f>J23/$H23*VLOOKUP(J$4,DM_TI_LE!$A$5:$B$30,2,FALSE)</f>
        <v>0</v>
      </c>
      <c r="AG23" s="188">
        <f>K23/$H23*VLOOKUP(K$4,DM_TI_LE!$A$5:$B$30,2,FALSE)</f>
        <v>0</v>
      </c>
      <c r="AH23" s="188">
        <f>L23/$H23*VLOOKUP(L$4,DM_TI_LE!$A$5:$B$30,2,FALSE)</f>
        <v>0</v>
      </c>
      <c r="AI23" s="188">
        <f>M23/$H23*VLOOKUP(M$4,DM_TI_LE!$A$5:$B$30,2,FALSE)</f>
        <v>0</v>
      </c>
      <c r="AJ23" s="188">
        <f>N23/$H23*VLOOKUP(N$4,DM_TI_LE!$A$5:$B$30,2,FALSE)</f>
        <v>0</v>
      </c>
      <c r="AK23" s="188">
        <f>O23/$H23*VLOOKUP(O$4,DM_TI_LE!$A$5:$B$30,2,FALSE)</f>
        <v>0</v>
      </c>
      <c r="AL23" s="188">
        <f>P23/$H23*VLOOKUP(P$4,DM_TI_LE!$A$5:$B$30,2,FALSE)</f>
        <v>0</v>
      </c>
      <c r="AM23" s="188">
        <f>Q23/$H23*VLOOKUP(Q$4,DM_TI_LE!$A$5:$B$30,2,FALSE)</f>
        <v>0</v>
      </c>
      <c r="AN23" s="188">
        <f>R23/$H23*VLOOKUP(R$4,DM_TI_LE!$A$5:$B$30,2,FALSE)</f>
        <v>0</v>
      </c>
      <c r="AO23" s="188">
        <f>S23/$H23*VLOOKUP(S$4,DM_TI_LE!$A$5:$B$30,2,FALSE)</f>
        <v>0</v>
      </c>
      <c r="AP23" s="188">
        <f>T23/$H23*VLOOKUP(T$4,DM_TI_LE!$A$5:$B$30,2,FALSE)</f>
        <v>0</v>
      </c>
      <c r="AQ23" s="188">
        <f>U23/$H23*VLOOKUP(U$4,DM_TI_LE!$A$5:$B$30,2,FALSE)</f>
        <v>0</v>
      </c>
      <c r="AR23" s="188">
        <f>V23/$H23*VLOOKUP(V$4,DM_TI_LE!$A$5:$B$30,2,FALSE)</f>
        <v>0</v>
      </c>
      <c r="AS23" s="188">
        <f>W23/$H23*VLOOKUP(W$4,DM_TI_LE!$A$5:$B$30,2,FALSE)</f>
        <v>0</v>
      </c>
      <c r="AT23" s="188">
        <f>X23/$H23*VLOOKUP(X$4,DM_TI_LE!$A$5:$B$30,2,FALSE)</f>
        <v>0</v>
      </c>
      <c r="AU23" s="188">
        <f>Y23/$H23*VLOOKUP(Y$4,DM_TI_LE!$A$5:$B$30,2,FALSE)</f>
        <v>0</v>
      </c>
      <c r="AV23" s="188">
        <f>Z23/$H23*VLOOKUP(Z$4,DM_TI_LE!$A$5:$B$30,2,FALSE)</f>
        <v>0</v>
      </c>
      <c r="AW23" s="188">
        <f>AA23/$H23*VLOOKUP(AA$4,DM_TI_LE!$A$5:$B$30,2,FALSE)</f>
        <v>0</v>
      </c>
      <c r="AX23" s="188">
        <f>AB23/$H23*VLOOKUP(AB$4,DM_TI_LE!$A$5:$B$30,2,FALSE)</f>
        <v>0</v>
      </c>
      <c r="AY23" s="188">
        <f>AC23/$H23*VLOOKUP(AC$4,DM_TI_LE!$A$5:$B$30,2,FALSE)</f>
        <v>0</v>
      </c>
      <c r="AZ23" s="188">
        <f>AD23/$H23*VLOOKUP(AD$4,DM_TI_LE!$A$5:$B$30,2,FALSE)</f>
        <v>0</v>
      </c>
      <c r="BA23" s="231">
        <f>IF(CD23="HDHV",DM_TI_LE!$K$12*I23, SUM(AE23:AW23)*F23*E23*DM_HE_SO_LUONG_NS!$D$1*CE23)</f>
        <v>9360000</v>
      </c>
      <c r="BB23" s="16"/>
      <c r="BC23" s="17">
        <f>VLOOKUP(B23,GD_LCD_HS_LNS!$B$4:$E$914,4,FALSE)</f>
        <v>3972000</v>
      </c>
      <c r="BD23" s="16"/>
      <c r="BE23" s="16">
        <f>I23/26*$BC23*VLOOKUP(BE$4,DM_TI_LE!$A$5:$C$29,3,FALSE)</f>
        <v>0</v>
      </c>
      <c r="BF23" s="16">
        <f>J23/26*$BC23*VLOOKUP(BF$4,DM_TI_LE!$A$5:$C$29,3,FALSE)</f>
        <v>0</v>
      </c>
      <c r="BG23" s="16">
        <f>K23/26*$BC23*VLOOKUP(BG$4,DM_TI_LE!$A$5:$C$29,3,FALSE)</f>
        <v>0</v>
      </c>
      <c r="BH23" s="16">
        <f>L23/26*$BC23*VLOOKUP(BH$4,DM_TI_LE!$A$5:$C$29,3,FALSE)</f>
        <v>0</v>
      </c>
      <c r="BI23" s="16">
        <f>M23/26*$BC23*VLOOKUP(BI$4,DM_TI_LE!$A$5:$C$29,3,FALSE)</f>
        <v>0</v>
      </c>
      <c r="BJ23" s="16">
        <f>N23/26*$BC23*VLOOKUP(BJ$4,DM_TI_LE!$A$5:$C$29,3,FALSE)</f>
        <v>0</v>
      </c>
      <c r="BK23" s="16">
        <f>O23/26*$BC23*VLOOKUP(BK$4,DM_TI_LE!$A$5:$C$29,3,FALSE)</f>
        <v>0</v>
      </c>
      <c r="BL23" s="16">
        <f>P23/26*$BC23*VLOOKUP(BL$4,DM_TI_LE!$A$5:$C$29,3,FALSE)</f>
        <v>0</v>
      </c>
      <c r="BM23" s="16">
        <f>Q23/26*$BC23*VLOOKUP(BM$4,DM_TI_LE!$A$5:$C$29,3,FALSE)</f>
        <v>0</v>
      </c>
      <c r="BN23" s="16">
        <f>R23/26*$BC23*VLOOKUP(BN$4,DM_TI_LE!$A$5:$C$29,3,FALSE)</f>
        <v>0</v>
      </c>
      <c r="BO23" s="16">
        <f>S23/26*$BC23*VLOOKUP(BO$4,DM_TI_LE!$A$5:$C$29,3,FALSE)</f>
        <v>0</v>
      </c>
      <c r="BP23" s="16">
        <f>T23/26*$BC23*VLOOKUP(BP$4,DM_TI_LE!$A$5:$C$29,3,FALSE)</f>
        <v>0</v>
      </c>
      <c r="BQ23" s="16">
        <f>U23/26*$BC23*VLOOKUP(BQ$4,DM_TI_LE!$A$5:$C$29,3,FALSE)</f>
        <v>0</v>
      </c>
      <c r="BR23" s="16">
        <f>V23/26*$BC23*VLOOKUP(BR$4,DM_TI_LE!$A$5:$C$29,3,FALSE)</f>
        <v>0</v>
      </c>
      <c r="BS23" s="16">
        <f>W23/26*$BC23*VLOOKUP(BS$4,DM_TI_LE!$A$5:$C$29,3,FALSE)</f>
        <v>0</v>
      </c>
      <c r="BT23" s="16">
        <f>X23/26*$BC23*VLOOKUP(BT$4,DM_TI_LE!$A$5:$C$29,3,FALSE)</f>
        <v>0</v>
      </c>
      <c r="BU23" s="16">
        <f>Y23/26*$BC23*VLOOKUP(BU$4,DM_TI_LE!$A$5:$C$29,3,FALSE)</f>
        <v>0</v>
      </c>
      <c r="BV23" s="16">
        <f>Z23/26*$BC23*VLOOKUP(BV$4,DM_TI_LE!$A$5:$C$29,3,FALSE)</f>
        <v>0</v>
      </c>
      <c r="BW23" s="16">
        <f>AA23/26*$BC23*VLOOKUP(BW$4,DM_TI_LE!$A$5:$C$29,3,FALSE)</f>
        <v>0</v>
      </c>
      <c r="BX23" s="16">
        <f>AB23/26*$BC23*VLOOKUP(BX$4,DM_TI_LE!$A$5:$C$29,3,FALSE)</f>
        <v>0</v>
      </c>
      <c r="BY23" s="16">
        <f>AC23/26*$BC23*VLOOKUP(BY$4,DM_TI_LE!$A$5:$C$29,3,FALSE)</f>
        <v>0</v>
      </c>
      <c r="BZ23" s="16">
        <f>AD23/26*$BC23*VLOOKUP(BZ$4,DM_TI_LE!$A$5:$C$29,3,FALSE)</f>
        <v>0</v>
      </c>
      <c r="CA23" s="196">
        <f t="shared" si="0"/>
        <v>0</v>
      </c>
      <c r="CB23" s="16"/>
      <c r="CC23" s="197">
        <f t="shared" si="1"/>
        <v>9360000</v>
      </c>
      <c r="CD23" s="145" t="s">
        <v>114</v>
      </c>
      <c r="CE23" s="199">
        <f>VLOOKUP(CD23,DM_TI_LE!$I$12:$J$16,2,FALSE)</f>
        <v>1</v>
      </c>
    </row>
    <row r="24" spans="1:83" ht="15.75" customHeight="1">
      <c r="A24" s="36">
        <v>20</v>
      </c>
      <c r="B24" s="38">
        <f>GD_LCD_HS_LNS!B23</f>
        <v>10547</v>
      </c>
      <c r="C24" s="38" t="str">
        <f>GD_LCD_HS_LNS!C23</f>
        <v>Đào Thanh Hải</v>
      </c>
      <c r="D24" s="38" t="str">
        <f>GD_LCD_HS_LNS!D23</f>
        <v>NV Tài liệu và HDCX</v>
      </c>
      <c r="E24" s="146">
        <f>VLOOKUP(B24,GD_CHAM_CONG!$C$6:$BJ$912,60,FALSE)</f>
        <v>0.95</v>
      </c>
      <c r="F24" s="146">
        <f>VLOOKUP(B24,GD_LCD_HS_LNS!$B$4:$F$914,5,FALSE)</f>
        <v>1.9</v>
      </c>
      <c r="G24" s="168">
        <f>VLOOKUP(B24,GD_CHAM_CONG!$C$6:$BD$385,36,FALSE)</f>
        <v>0</v>
      </c>
      <c r="H24" s="168">
        <f>VLOOKUP(B24,GD_CHAM_CONG!$C$6:$BD$912,37,FALSE)</f>
        <v>26</v>
      </c>
      <c r="I24" s="16">
        <f>VLOOKUP($B24,GD_CHAM_CONG!$C$6:$BF$912,38,FALSE)</f>
        <v>26</v>
      </c>
      <c r="J24" s="16">
        <f>VLOOKUP($B24,GD_CHAM_CONG!$C$6:$BF$912,39,FALSE)</f>
        <v>0</v>
      </c>
      <c r="K24" s="16">
        <f>VLOOKUP($B24,GD_CHAM_CONG!$C$6:$BF$912,40,FALSE)</f>
        <v>0</v>
      </c>
      <c r="L24" s="16">
        <f>VLOOKUP($B24,GD_CHAM_CONG!$C$6:$BF$912,41,FALSE)</f>
        <v>0</v>
      </c>
      <c r="M24" s="16">
        <f>VLOOKUP($B24,GD_CHAM_CONG!$C$6:$BF$912,42,FALSE)</f>
        <v>0</v>
      </c>
      <c r="N24" s="16">
        <f>VLOOKUP($B24,GD_CHAM_CONG!$C$6:$BF$912,43,FALSE)</f>
        <v>0</v>
      </c>
      <c r="O24" s="16">
        <f>VLOOKUP($B24,GD_CHAM_CONG!$C$6:$BF$912,44,FALSE)</f>
        <v>0</v>
      </c>
      <c r="P24" s="16">
        <f>VLOOKUP($B24,GD_CHAM_CONG!$C$6:$BF$912,45,FALSE)</f>
        <v>0</v>
      </c>
      <c r="Q24" s="16">
        <f>VLOOKUP($B24,GD_CHAM_CONG!$C$6:$BF$912,46,FALSE)</f>
        <v>0</v>
      </c>
      <c r="R24" s="16">
        <f>VLOOKUP($B24,GD_CHAM_CONG!$C$6:$BF$912,47,FALSE)</f>
        <v>0</v>
      </c>
      <c r="S24" s="16">
        <f>VLOOKUP($B24,GD_CHAM_CONG!$C$6:$BF$912,48,FALSE)</f>
        <v>0</v>
      </c>
      <c r="T24" s="16">
        <f>VLOOKUP($B24,GD_CHAM_CONG!$C$6:$BF$912,49,FALSE)</f>
        <v>0</v>
      </c>
      <c r="U24" s="16">
        <f>VLOOKUP($B24,GD_CHAM_CONG!$C$6:$BF$912,50,FALSE)</f>
        <v>0</v>
      </c>
      <c r="V24" s="16">
        <f>VLOOKUP($B24,GD_CHAM_CONG!$C$6:$BF$912,51,FALSE)</f>
        <v>0</v>
      </c>
      <c r="W24" s="16">
        <f>VLOOKUP($B24,GD_CHAM_CONG!$C$6:$BF$912,52,FALSE)</f>
        <v>0</v>
      </c>
      <c r="X24" s="16">
        <f>VLOOKUP($B24,GD_CHAM_CONG!$C$6:$BF$912,53,FALSE)</f>
        <v>0</v>
      </c>
      <c r="Y24" s="16">
        <f>VLOOKUP($B24,GD_CHAM_CONG!$C$6:$BF$912,54,FALSE)</f>
        <v>0</v>
      </c>
      <c r="Z24" s="16">
        <f>VLOOKUP($B24,GD_CHAM_CONG!$C$6:$BF$912,55,FALSE)</f>
        <v>0</v>
      </c>
      <c r="AA24" s="16">
        <f>VLOOKUP($B24,GD_CHAM_CONG!$C$6:$BF$912,56,FALSE)</f>
        <v>0</v>
      </c>
      <c r="AB24" s="16">
        <f>VLOOKUP($B24,GD_CHAM_CONG!$C$6:$BI$912,57,FALSE)</f>
        <v>0</v>
      </c>
      <c r="AC24" s="16">
        <f>VLOOKUP($B24,GD_CHAM_CONG!$C$6:$BI$912,58,FALSE)</f>
        <v>0</v>
      </c>
      <c r="AD24" s="16">
        <f>VLOOKUP($B24,GD_CHAM_CONG!$C$6:$BI$912,59,FALSE)</f>
        <v>0</v>
      </c>
      <c r="AE24" s="188">
        <f>I24/$H24*VLOOKUP(I$4,DM_TI_LE!$A$5:$B$30,2,FALSE)</f>
        <v>1</v>
      </c>
      <c r="AF24" s="188">
        <f>J24/$H24*VLOOKUP(J$4,DM_TI_LE!$A$5:$B$30,2,FALSE)</f>
        <v>0</v>
      </c>
      <c r="AG24" s="188">
        <f>K24/$H24*VLOOKUP(K$4,DM_TI_LE!$A$5:$B$30,2,FALSE)</f>
        <v>0</v>
      </c>
      <c r="AH24" s="188">
        <f>L24/$H24*VLOOKUP(L$4,DM_TI_LE!$A$5:$B$30,2,FALSE)</f>
        <v>0</v>
      </c>
      <c r="AI24" s="188">
        <f>M24/$H24*VLOOKUP(M$4,DM_TI_LE!$A$5:$B$30,2,FALSE)</f>
        <v>0</v>
      </c>
      <c r="AJ24" s="188">
        <f>N24/$H24*VLOOKUP(N$4,DM_TI_LE!$A$5:$B$30,2,FALSE)</f>
        <v>0</v>
      </c>
      <c r="AK24" s="188">
        <f>O24/$H24*VLOOKUP(O$4,DM_TI_LE!$A$5:$B$30,2,FALSE)</f>
        <v>0</v>
      </c>
      <c r="AL24" s="188">
        <f>P24/$H24*VLOOKUP(P$4,DM_TI_LE!$A$5:$B$30,2,FALSE)</f>
        <v>0</v>
      </c>
      <c r="AM24" s="188">
        <f>Q24/$H24*VLOOKUP(Q$4,DM_TI_LE!$A$5:$B$30,2,FALSE)</f>
        <v>0</v>
      </c>
      <c r="AN24" s="188">
        <f>R24/$H24*VLOOKUP(R$4,DM_TI_LE!$A$5:$B$30,2,FALSE)</f>
        <v>0</v>
      </c>
      <c r="AO24" s="188">
        <f>S24/$H24*VLOOKUP(S$4,DM_TI_LE!$A$5:$B$30,2,FALSE)</f>
        <v>0</v>
      </c>
      <c r="AP24" s="188">
        <f>T24/$H24*VLOOKUP(T$4,DM_TI_LE!$A$5:$B$30,2,FALSE)</f>
        <v>0</v>
      </c>
      <c r="AQ24" s="188">
        <f>U24/$H24*VLOOKUP(U$4,DM_TI_LE!$A$5:$B$30,2,FALSE)</f>
        <v>0</v>
      </c>
      <c r="AR24" s="188">
        <f>V24/$H24*VLOOKUP(V$4,DM_TI_LE!$A$5:$B$30,2,FALSE)</f>
        <v>0</v>
      </c>
      <c r="AS24" s="188">
        <f>W24/$H24*VLOOKUP(W$4,DM_TI_LE!$A$5:$B$30,2,FALSE)</f>
        <v>0</v>
      </c>
      <c r="AT24" s="188">
        <f>X24/$H24*VLOOKUP(X$4,DM_TI_LE!$A$5:$B$30,2,FALSE)</f>
        <v>0</v>
      </c>
      <c r="AU24" s="188">
        <f>Y24/$H24*VLOOKUP(Y$4,DM_TI_LE!$A$5:$B$30,2,FALSE)</f>
        <v>0</v>
      </c>
      <c r="AV24" s="188">
        <f>Z24/$H24*VLOOKUP(Z$4,DM_TI_LE!$A$5:$B$30,2,FALSE)</f>
        <v>0</v>
      </c>
      <c r="AW24" s="188">
        <f>AA24/$H24*VLOOKUP(AA$4,DM_TI_LE!$A$5:$B$30,2,FALSE)</f>
        <v>0</v>
      </c>
      <c r="AX24" s="188">
        <f>AB24/$H24*VLOOKUP(AB$4,DM_TI_LE!$A$5:$B$30,2,FALSE)</f>
        <v>0</v>
      </c>
      <c r="AY24" s="188">
        <f>AC24/$H24*VLOOKUP(AC$4,DM_TI_LE!$A$5:$B$30,2,FALSE)</f>
        <v>0</v>
      </c>
      <c r="AZ24" s="188">
        <f>AD24/$H24*VLOOKUP(AD$4,DM_TI_LE!$A$5:$B$30,2,FALSE)</f>
        <v>0</v>
      </c>
      <c r="BA24" s="231">
        <f>IF(CD24="HDHV",DM_TI_LE!$K$12*I24, SUM(AE24:AW24)*F24*E24*DM_HE_SO_LUONG_NS!$D$1*CE24)</f>
        <v>8122500</v>
      </c>
      <c r="BB24" s="16"/>
      <c r="BC24" s="17">
        <f>VLOOKUP(B24,GD_LCD_HS_LNS!$B$4:$E$914,4,FALSE)</f>
        <v>3972000</v>
      </c>
      <c r="BD24" s="16"/>
      <c r="BE24" s="16">
        <f>I24/26*$BC24*VLOOKUP(BE$4,DM_TI_LE!$A$5:$C$29,3,FALSE)</f>
        <v>0</v>
      </c>
      <c r="BF24" s="16">
        <f>J24/26*$BC24*VLOOKUP(BF$4,DM_TI_LE!$A$5:$C$29,3,FALSE)</f>
        <v>0</v>
      </c>
      <c r="BG24" s="16">
        <f>K24/26*$BC24*VLOOKUP(BG$4,DM_TI_LE!$A$5:$C$29,3,FALSE)</f>
        <v>0</v>
      </c>
      <c r="BH24" s="16">
        <f>L24/26*$BC24*VLOOKUP(BH$4,DM_TI_LE!$A$5:$C$29,3,FALSE)</f>
        <v>0</v>
      </c>
      <c r="BI24" s="16">
        <f>M24/26*$BC24*VLOOKUP(BI$4,DM_TI_LE!$A$5:$C$29,3,FALSE)</f>
        <v>0</v>
      </c>
      <c r="BJ24" s="16">
        <f>N24/26*$BC24*VLOOKUP(BJ$4,DM_TI_LE!$A$5:$C$29,3,FALSE)</f>
        <v>0</v>
      </c>
      <c r="BK24" s="16">
        <f>O24/26*$BC24*VLOOKUP(BK$4,DM_TI_LE!$A$5:$C$29,3,FALSE)</f>
        <v>0</v>
      </c>
      <c r="BL24" s="16">
        <f>P24/26*$BC24*VLOOKUP(BL$4,DM_TI_LE!$A$5:$C$29,3,FALSE)</f>
        <v>0</v>
      </c>
      <c r="BM24" s="16">
        <f>Q24/26*$BC24*VLOOKUP(BM$4,DM_TI_LE!$A$5:$C$29,3,FALSE)</f>
        <v>0</v>
      </c>
      <c r="BN24" s="16">
        <f>R24/26*$BC24*VLOOKUP(BN$4,DM_TI_LE!$A$5:$C$29,3,FALSE)</f>
        <v>0</v>
      </c>
      <c r="BO24" s="16">
        <f>S24/26*$BC24*VLOOKUP(BO$4,DM_TI_LE!$A$5:$C$29,3,FALSE)</f>
        <v>0</v>
      </c>
      <c r="BP24" s="16">
        <f>T24/26*$BC24*VLOOKUP(BP$4,DM_TI_LE!$A$5:$C$29,3,FALSE)</f>
        <v>0</v>
      </c>
      <c r="BQ24" s="16">
        <f>U24/26*$BC24*VLOOKUP(BQ$4,DM_TI_LE!$A$5:$C$29,3,FALSE)</f>
        <v>0</v>
      </c>
      <c r="BR24" s="16">
        <f>V24/26*$BC24*VLOOKUP(BR$4,DM_TI_LE!$A$5:$C$29,3,FALSE)</f>
        <v>0</v>
      </c>
      <c r="BS24" s="16">
        <f>W24/26*$BC24*VLOOKUP(BS$4,DM_TI_LE!$A$5:$C$29,3,FALSE)</f>
        <v>0</v>
      </c>
      <c r="BT24" s="16">
        <f>X24/26*$BC24*VLOOKUP(BT$4,DM_TI_LE!$A$5:$C$29,3,FALSE)</f>
        <v>0</v>
      </c>
      <c r="BU24" s="16">
        <f>Y24/26*$BC24*VLOOKUP(BU$4,DM_TI_LE!$A$5:$C$29,3,FALSE)</f>
        <v>0</v>
      </c>
      <c r="BV24" s="16">
        <f>Z24/26*$BC24*VLOOKUP(BV$4,DM_TI_LE!$A$5:$C$29,3,FALSE)</f>
        <v>0</v>
      </c>
      <c r="BW24" s="16">
        <f>AA24/26*$BC24*VLOOKUP(BW$4,DM_TI_LE!$A$5:$C$29,3,FALSE)</f>
        <v>0</v>
      </c>
      <c r="BX24" s="16">
        <f>AB24/26*$BC24*VLOOKUP(BX$4,DM_TI_LE!$A$5:$C$29,3,FALSE)</f>
        <v>0</v>
      </c>
      <c r="BY24" s="16">
        <f>AC24/26*$BC24*VLOOKUP(BY$4,DM_TI_LE!$A$5:$C$29,3,FALSE)</f>
        <v>0</v>
      </c>
      <c r="BZ24" s="16">
        <f>AD24/26*$BC24*VLOOKUP(BZ$4,DM_TI_LE!$A$5:$C$29,3,FALSE)</f>
        <v>0</v>
      </c>
      <c r="CA24" s="196">
        <f t="shared" si="0"/>
        <v>0</v>
      </c>
      <c r="CB24" s="16"/>
      <c r="CC24" s="197">
        <f t="shared" si="1"/>
        <v>8122500</v>
      </c>
      <c r="CD24" s="145" t="s">
        <v>114</v>
      </c>
      <c r="CE24" s="199">
        <f>VLOOKUP(CD24,DM_TI_LE!$I$12:$J$16,2,FALSE)</f>
        <v>1</v>
      </c>
    </row>
    <row r="25" spans="1:83" ht="12.75">
      <c r="A25" s="36">
        <v>21</v>
      </c>
      <c r="B25" s="38">
        <f>GD_LCD_HS_LNS!B24</f>
        <v>10549</v>
      </c>
      <c r="C25" s="38" t="str">
        <f>GD_LCD_HS_LNS!C24</f>
        <v>Nguyễn Thanh Hải</v>
      </c>
      <c r="D25" s="38" t="str">
        <f>GD_LCD_HS_LNS!D24</f>
        <v>NV Tài liệu và HDCX</v>
      </c>
      <c r="E25" s="146">
        <f>VLOOKUP(B25,GD_CHAM_CONG!$C$6:$BJ$912,60,FALSE)</f>
        <v>1</v>
      </c>
      <c r="F25" s="146">
        <f>VLOOKUP(B25,GD_LCD_HS_LNS!$B$4:$F$914,5,FALSE)</f>
        <v>2.08</v>
      </c>
      <c r="G25" s="168">
        <f>VLOOKUP(B25,GD_CHAM_CONG!$C$6:$BD$385,36,FALSE)</f>
        <v>0</v>
      </c>
      <c r="H25" s="168">
        <f>VLOOKUP(B25,GD_CHAM_CONG!$C$6:$BD$912,37,FALSE)</f>
        <v>26</v>
      </c>
      <c r="I25" s="16">
        <f>VLOOKUP($B25,GD_CHAM_CONG!$C$6:$BF$912,38,FALSE)</f>
        <v>26</v>
      </c>
      <c r="J25" s="16">
        <f>VLOOKUP($B25,GD_CHAM_CONG!$C$6:$BF$912,39,FALSE)</f>
        <v>0</v>
      </c>
      <c r="K25" s="16">
        <f>VLOOKUP($B25,GD_CHAM_CONG!$C$6:$BF$912,40,FALSE)</f>
        <v>0</v>
      </c>
      <c r="L25" s="16">
        <f>VLOOKUP($B25,GD_CHAM_CONG!$C$6:$BF$912,41,FALSE)</f>
        <v>0</v>
      </c>
      <c r="M25" s="16">
        <f>VLOOKUP($B25,GD_CHAM_CONG!$C$6:$BF$912,42,FALSE)</f>
        <v>0</v>
      </c>
      <c r="N25" s="16">
        <f>VLOOKUP($B25,GD_CHAM_CONG!$C$6:$BF$912,43,FALSE)</f>
        <v>0</v>
      </c>
      <c r="O25" s="16">
        <f>VLOOKUP($B25,GD_CHAM_CONG!$C$6:$BF$912,44,FALSE)</f>
        <v>0</v>
      </c>
      <c r="P25" s="16">
        <f>VLOOKUP($B25,GD_CHAM_CONG!$C$6:$BF$912,45,FALSE)</f>
        <v>0</v>
      </c>
      <c r="Q25" s="16">
        <f>VLOOKUP($B25,GD_CHAM_CONG!$C$6:$BF$912,46,FALSE)</f>
        <v>0</v>
      </c>
      <c r="R25" s="16">
        <f>VLOOKUP($B25,GD_CHAM_CONG!$C$6:$BF$912,47,FALSE)</f>
        <v>0</v>
      </c>
      <c r="S25" s="16">
        <f>VLOOKUP($B25,GD_CHAM_CONG!$C$6:$BF$912,48,FALSE)</f>
        <v>0</v>
      </c>
      <c r="T25" s="16">
        <f>VLOOKUP($B25,GD_CHAM_CONG!$C$6:$BF$912,49,FALSE)</f>
        <v>0</v>
      </c>
      <c r="U25" s="16">
        <f>VLOOKUP($B25,GD_CHAM_CONG!$C$6:$BF$912,50,FALSE)</f>
        <v>0</v>
      </c>
      <c r="V25" s="16">
        <f>VLOOKUP($B25,GD_CHAM_CONG!$C$6:$BF$912,51,FALSE)</f>
        <v>0</v>
      </c>
      <c r="W25" s="16">
        <f>VLOOKUP($B25,GD_CHAM_CONG!$C$6:$BF$912,52,FALSE)</f>
        <v>0</v>
      </c>
      <c r="X25" s="16">
        <f>VLOOKUP($B25,GD_CHAM_CONG!$C$6:$BF$912,53,FALSE)</f>
        <v>0</v>
      </c>
      <c r="Y25" s="16">
        <f>VLOOKUP($B25,GD_CHAM_CONG!$C$6:$BF$912,54,FALSE)</f>
        <v>0</v>
      </c>
      <c r="Z25" s="16">
        <f>VLOOKUP($B25,GD_CHAM_CONG!$C$6:$BF$912,55,FALSE)</f>
        <v>0</v>
      </c>
      <c r="AA25" s="16">
        <f>VLOOKUP($B25,GD_CHAM_CONG!$C$6:$BF$912,56,FALSE)</f>
        <v>0</v>
      </c>
      <c r="AB25" s="16">
        <f>VLOOKUP($B25,GD_CHAM_CONG!$C$6:$BI$912,57,FALSE)</f>
        <v>0</v>
      </c>
      <c r="AC25" s="16">
        <f>VLOOKUP($B25,GD_CHAM_CONG!$C$6:$BI$912,58,FALSE)</f>
        <v>0</v>
      </c>
      <c r="AD25" s="16">
        <f>VLOOKUP($B25,GD_CHAM_CONG!$C$6:$BI$912,59,FALSE)</f>
        <v>0</v>
      </c>
      <c r="AE25" s="188">
        <f>I25/$H25*VLOOKUP(I$4,DM_TI_LE!$A$5:$B$30,2,FALSE)</f>
        <v>1</v>
      </c>
      <c r="AF25" s="188">
        <f>J25/$H25*VLOOKUP(J$4,DM_TI_LE!$A$5:$B$30,2,FALSE)</f>
        <v>0</v>
      </c>
      <c r="AG25" s="188">
        <f>K25/$H25*VLOOKUP(K$4,DM_TI_LE!$A$5:$B$30,2,FALSE)</f>
        <v>0</v>
      </c>
      <c r="AH25" s="188">
        <f>L25/$H25*VLOOKUP(L$4,DM_TI_LE!$A$5:$B$30,2,FALSE)</f>
        <v>0</v>
      </c>
      <c r="AI25" s="188">
        <f>M25/$H25*VLOOKUP(M$4,DM_TI_LE!$A$5:$B$30,2,FALSE)</f>
        <v>0</v>
      </c>
      <c r="AJ25" s="188">
        <f>N25/$H25*VLOOKUP(N$4,DM_TI_LE!$A$5:$B$30,2,FALSE)</f>
        <v>0</v>
      </c>
      <c r="AK25" s="188">
        <f>O25/$H25*VLOOKUP(O$4,DM_TI_LE!$A$5:$B$30,2,FALSE)</f>
        <v>0</v>
      </c>
      <c r="AL25" s="188">
        <f>P25/$H25*VLOOKUP(P$4,DM_TI_LE!$A$5:$B$30,2,FALSE)</f>
        <v>0</v>
      </c>
      <c r="AM25" s="188">
        <f>Q25/$H25*VLOOKUP(Q$4,DM_TI_LE!$A$5:$B$30,2,FALSE)</f>
        <v>0</v>
      </c>
      <c r="AN25" s="188">
        <f>R25/$H25*VLOOKUP(R$4,DM_TI_LE!$A$5:$B$30,2,FALSE)</f>
        <v>0</v>
      </c>
      <c r="AO25" s="188">
        <f>S25/$H25*VLOOKUP(S$4,DM_TI_LE!$A$5:$B$30,2,FALSE)</f>
        <v>0</v>
      </c>
      <c r="AP25" s="188">
        <f>T25/$H25*VLOOKUP(T$4,DM_TI_LE!$A$5:$B$30,2,FALSE)</f>
        <v>0</v>
      </c>
      <c r="AQ25" s="188">
        <f>U25/$H25*VLOOKUP(U$4,DM_TI_LE!$A$5:$B$30,2,FALSE)</f>
        <v>0</v>
      </c>
      <c r="AR25" s="188">
        <f>V25/$H25*VLOOKUP(V$4,DM_TI_LE!$A$5:$B$30,2,FALSE)</f>
        <v>0</v>
      </c>
      <c r="AS25" s="188">
        <f>W25/$H25*VLOOKUP(W$4,DM_TI_LE!$A$5:$B$30,2,FALSE)</f>
        <v>0</v>
      </c>
      <c r="AT25" s="188">
        <f>X25/$H25*VLOOKUP(X$4,DM_TI_LE!$A$5:$B$30,2,FALSE)</f>
        <v>0</v>
      </c>
      <c r="AU25" s="188">
        <f>Y25/$H25*VLOOKUP(Y$4,DM_TI_LE!$A$5:$B$30,2,FALSE)</f>
        <v>0</v>
      </c>
      <c r="AV25" s="188">
        <f>Z25/$H25*VLOOKUP(Z$4,DM_TI_LE!$A$5:$B$30,2,FALSE)</f>
        <v>0</v>
      </c>
      <c r="AW25" s="188">
        <f>AA25/$H25*VLOOKUP(AA$4,DM_TI_LE!$A$5:$B$30,2,FALSE)</f>
        <v>0</v>
      </c>
      <c r="AX25" s="188">
        <f>AB25/$H25*VLOOKUP(AB$4,DM_TI_LE!$A$5:$B$30,2,FALSE)</f>
        <v>0</v>
      </c>
      <c r="AY25" s="188">
        <f>AC25/$H25*VLOOKUP(AC$4,DM_TI_LE!$A$5:$B$30,2,FALSE)</f>
        <v>0</v>
      </c>
      <c r="AZ25" s="188">
        <f>AD25/$H25*VLOOKUP(AD$4,DM_TI_LE!$A$5:$B$30,2,FALSE)</f>
        <v>0</v>
      </c>
      <c r="BA25" s="231">
        <f>IF(CD25="HDHV",DM_TI_LE!$K$12*I25, SUM(AE25:AW25)*F25*E25*DM_HE_SO_LUONG_NS!$D$1*CE25)</f>
        <v>9360000</v>
      </c>
      <c r="BB25" s="16"/>
      <c r="BC25" s="17">
        <f>VLOOKUP(B25,GD_LCD_HS_LNS!$B$4:$E$914,4,FALSE)</f>
        <v>3972000</v>
      </c>
      <c r="BD25" s="16"/>
      <c r="BE25" s="16">
        <f>I25/26*$BC25*VLOOKUP(BE$4,DM_TI_LE!$A$5:$C$29,3,FALSE)</f>
        <v>0</v>
      </c>
      <c r="BF25" s="16">
        <f>J25/26*$BC25*VLOOKUP(BF$4,DM_TI_LE!$A$5:$C$29,3,FALSE)</f>
        <v>0</v>
      </c>
      <c r="BG25" s="16">
        <f>K25/26*$BC25*VLOOKUP(BG$4,DM_TI_LE!$A$5:$C$29,3,FALSE)</f>
        <v>0</v>
      </c>
      <c r="BH25" s="16">
        <f>L25/26*$BC25*VLOOKUP(BH$4,DM_TI_LE!$A$5:$C$29,3,FALSE)</f>
        <v>0</v>
      </c>
      <c r="BI25" s="16">
        <f>M25/26*$BC25*VLOOKUP(BI$4,DM_TI_LE!$A$5:$C$29,3,FALSE)</f>
        <v>0</v>
      </c>
      <c r="BJ25" s="16">
        <f>N25/26*$BC25*VLOOKUP(BJ$4,DM_TI_LE!$A$5:$C$29,3,FALSE)</f>
        <v>0</v>
      </c>
      <c r="BK25" s="16">
        <f>O25/26*$BC25*VLOOKUP(BK$4,DM_TI_LE!$A$5:$C$29,3,FALSE)</f>
        <v>0</v>
      </c>
      <c r="BL25" s="16">
        <f>P25/26*$BC25*VLOOKUP(BL$4,DM_TI_LE!$A$5:$C$29,3,FALSE)</f>
        <v>0</v>
      </c>
      <c r="BM25" s="16">
        <f>Q25/26*$BC25*VLOOKUP(BM$4,DM_TI_LE!$A$5:$C$29,3,FALSE)</f>
        <v>0</v>
      </c>
      <c r="BN25" s="16">
        <f>R25/26*$BC25*VLOOKUP(BN$4,DM_TI_LE!$A$5:$C$29,3,FALSE)</f>
        <v>0</v>
      </c>
      <c r="BO25" s="16">
        <f>S25/26*$BC25*VLOOKUP(BO$4,DM_TI_LE!$A$5:$C$29,3,FALSE)</f>
        <v>0</v>
      </c>
      <c r="BP25" s="16">
        <f>T25/26*$BC25*VLOOKUP(BP$4,DM_TI_LE!$A$5:$C$29,3,FALSE)</f>
        <v>0</v>
      </c>
      <c r="BQ25" s="16">
        <f>U25/26*$BC25*VLOOKUP(BQ$4,DM_TI_LE!$A$5:$C$29,3,FALSE)</f>
        <v>0</v>
      </c>
      <c r="BR25" s="16">
        <f>V25/26*$BC25*VLOOKUP(BR$4,DM_TI_LE!$A$5:$C$29,3,FALSE)</f>
        <v>0</v>
      </c>
      <c r="BS25" s="16">
        <f>W25/26*$BC25*VLOOKUP(BS$4,DM_TI_LE!$A$5:$C$29,3,FALSE)</f>
        <v>0</v>
      </c>
      <c r="BT25" s="16">
        <f>X25/26*$BC25*VLOOKUP(BT$4,DM_TI_LE!$A$5:$C$29,3,FALSE)</f>
        <v>0</v>
      </c>
      <c r="BU25" s="16">
        <f>Y25/26*$BC25*VLOOKUP(BU$4,DM_TI_LE!$A$5:$C$29,3,FALSE)</f>
        <v>0</v>
      </c>
      <c r="BV25" s="16">
        <f>Z25/26*$BC25*VLOOKUP(BV$4,DM_TI_LE!$A$5:$C$29,3,FALSE)</f>
        <v>0</v>
      </c>
      <c r="BW25" s="16">
        <f>AA25/26*$BC25*VLOOKUP(BW$4,DM_TI_LE!$A$5:$C$29,3,FALSE)</f>
        <v>0</v>
      </c>
      <c r="BX25" s="16">
        <f>AB25/26*$BC25*VLOOKUP(BX$4,DM_TI_LE!$A$5:$C$29,3,FALSE)</f>
        <v>0</v>
      </c>
      <c r="BY25" s="16">
        <f>AC25/26*$BC25*VLOOKUP(BY$4,DM_TI_LE!$A$5:$C$29,3,FALSE)</f>
        <v>0</v>
      </c>
      <c r="BZ25" s="16">
        <f>AD25/26*$BC25*VLOOKUP(BZ$4,DM_TI_LE!$A$5:$C$29,3,FALSE)</f>
        <v>0</v>
      </c>
      <c r="CA25" s="196">
        <f t="shared" si="0"/>
        <v>0</v>
      </c>
      <c r="CB25" s="16"/>
      <c r="CC25" s="197">
        <f t="shared" si="1"/>
        <v>9360000</v>
      </c>
      <c r="CD25" s="145" t="s">
        <v>116</v>
      </c>
      <c r="CE25" s="199">
        <f>VLOOKUP(CD25,DM_TI_LE!$I$12:$J$16,2,FALSE)</f>
        <v>1</v>
      </c>
    </row>
    <row r="26" spans="1:83" ht="12.75">
      <c r="A26" s="36">
        <v>22</v>
      </c>
      <c r="B26" s="38">
        <f>GD_LCD_HS_LNS!B25</f>
        <v>10550</v>
      </c>
      <c r="C26" s="38" t="str">
        <f>GD_LCD_HS_LNS!C25</f>
        <v>Vũ Đức Thiện</v>
      </c>
      <c r="D26" s="38" t="str">
        <f>GD_LCD_HS_LNS!D25</f>
        <v>NV Tài liệu và HDCX</v>
      </c>
      <c r="E26" s="146">
        <f>VLOOKUP(B26,GD_CHAM_CONG!$C$6:$BJ$912,60,FALSE)</f>
        <v>0.85</v>
      </c>
      <c r="F26" s="146">
        <f>VLOOKUP(B26,GD_LCD_HS_LNS!$B$4:$F$914,5,FALSE)</f>
        <v>2.25</v>
      </c>
      <c r="G26" s="168">
        <f>VLOOKUP(B26,GD_CHAM_CONG!$C$6:$BD$385,36,FALSE)</f>
        <v>0</v>
      </c>
      <c r="H26" s="168">
        <f>VLOOKUP(B26,GD_CHAM_CONG!$C$6:$BD$912,37,FALSE)</f>
        <v>26</v>
      </c>
      <c r="I26" s="16">
        <f>VLOOKUP($B26,GD_CHAM_CONG!$C$6:$BF$912,38,FALSE)</f>
        <v>26</v>
      </c>
      <c r="J26" s="16">
        <f>VLOOKUP($B26,GD_CHAM_CONG!$C$6:$BF$912,39,FALSE)</f>
        <v>0</v>
      </c>
      <c r="K26" s="16">
        <f>VLOOKUP($B26,GD_CHAM_CONG!$C$6:$BF$912,40,FALSE)</f>
        <v>0</v>
      </c>
      <c r="L26" s="16">
        <f>VLOOKUP($B26,GD_CHAM_CONG!$C$6:$BF$912,41,FALSE)</f>
        <v>0</v>
      </c>
      <c r="M26" s="16">
        <f>VLOOKUP($B26,GD_CHAM_CONG!$C$6:$BF$912,42,FALSE)</f>
        <v>0</v>
      </c>
      <c r="N26" s="16">
        <f>VLOOKUP($B26,GD_CHAM_CONG!$C$6:$BF$912,43,FALSE)</f>
        <v>0</v>
      </c>
      <c r="O26" s="16">
        <f>VLOOKUP($B26,GD_CHAM_CONG!$C$6:$BF$912,44,FALSE)</f>
        <v>0</v>
      </c>
      <c r="P26" s="16">
        <f>VLOOKUP($B26,GD_CHAM_CONG!$C$6:$BF$912,45,FALSE)</f>
        <v>0</v>
      </c>
      <c r="Q26" s="16">
        <f>VLOOKUP($B26,GD_CHAM_CONG!$C$6:$BF$912,46,FALSE)</f>
        <v>0</v>
      </c>
      <c r="R26" s="16">
        <f>VLOOKUP($B26,GD_CHAM_CONG!$C$6:$BF$912,47,FALSE)</f>
        <v>0</v>
      </c>
      <c r="S26" s="16">
        <f>VLOOKUP($B26,GD_CHAM_CONG!$C$6:$BF$912,48,FALSE)</f>
        <v>0</v>
      </c>
      <c r="T26" s="16">
        <f>VLOOKUP($B26,GD_CHAM_CONG!$C$6:$BF$912,49,FALSE)</f>
        <v>0</v>
      </c>
      <c r="U26" s="16">
        <f>VLOOKUP($B26,GD_CHAM_CONG!$C$6:$BF$912,50,FALSE)</f>
        <v>0</v>
      </c>
      <c r="V26" s="16">
        <f>VLOOKUP($B26,GD_CHAM_CONG!$C$6:$BF$912,51,FALSE)</f>
        <v>0</v>
      </c>
      <c r="W26" s="16">
        <f>VLOOKUP($B26,GD_CHAM_CONG!$C$6:$BF$912,52,FALSE)</f>
        <v>0</v>
      </c>
      <c r="X26" s="16">
        <f>VLOOKUP($B26,GD_CHAM_CONG!$C$6:$BF$912,53,FALSE)</f>
        <v>0</v>
      </c>
      <c r="Y26" s="16">
        <f>VLOOKUP($B26,GD_CHAM_CONG!$C$6:$BF$912,54,FALSE)</f>
        <v>0</v>
      </c>
      <c r="Z26" s="16">
        <f>VLOOKUP($B26,GD_CHAM_CONG!$C$6:$BF$912,55,FALSE)</f>
        <v>0</v>
      </c>
      <c r="AA26" s="16">
        <f>VLOOKUP($B26,GD_CHAM_CONG!$C$6:$BF$912,56,FALSE)</f>
        <v>0</v>
      </c>
      <c r="AB26" s="16">
        <f>VLOOKUP($B26,GD_CHAM_CONG!$C$6:$BI$912,57,FALSE)</f>
        <v>0</v>
      </c>
      <c r="AC26" s="16">
        <f>VLOOKUP($B26,GD_CHAM_CONG!$C$6:$BI$912,58,FALSE)</f>
        <v>0</v>
      </c>
      <c r="AD26" s="16">
        <f>VLOOKUP($B26,GD_CHAM_CONG!$C$6:$BI$912,59,FALSE)</f>
        <v>0</v>
      </c>
      <c r="AE26" s="188">
        <f>I26/$H26*VLOOKUP(I$4,DM_TI_LE!$A$5:$B$30,2,FALSE)</f>
        <v>1</v>
      </c>
      <c r="AF26" s="188">
        <f>J26/$H26*VLOOKUP(J$4,DM_TI_LE!$A$5:$B$30,2,FALSE)</f>
        <v>0</v>
      </c>
      <c r="AG26" s="188">
        <f>K26/$H26*VLOOKUP(K$4,DM_TI_LE!$A$5:$B$30,2,FALSE)</f>
        <v>0</v>
      </c>
      <c r="AH26" s="188">
        <f>L26/$H26*VLOOKUP(L$4,DM_TI_LE!$A$5:$B$30,2,FALSE)</f>
        <v>0</v>
      </c>
      <c r="AI26" s="188">
        <f>M26/$H26*VLOOKUP(M$4,DM_TI_LE!$A$5:$B$30,2,FALSE)</f>
        <v>0</v>
      </c>
      <c r="AJ26" s="188">
        <f>N26/$H26*VLOOKUP(N$4,DM_TI_LE!$A$5:$B$30,2,FALSE)</f>
        <v>0</v>
      </c>
      <c r="AK26" s="188">
        <f>O26/$H26*VLOOKUP(O$4,DM_TI_LE!$A$5:$B$30,2,FALSE)</f>
        <v>0</v>
      </c>
      <c r="AL26" s="188">
        <f>P26/$H26*VLOOKUP(P$4,DM_TI_LE!$A$5:$B$30,2,FALSE)</f>
        <v>0</v>
      </c>
      <c r="AM26" s="188">
        <f>Q26/$H26*VLOOKUP(Q$4,DM_TI_LE!$A$5:$B$30,2,FALSE)</f>
        <v>0</v>
      </c>
      <c r="AN26" s="188">
        <f>R26/$H26*VLOOKUP(R$4,DM_TI_LE!$A$5:$B$30,2,FALSE)</f>
        <v>0</v>
      </c>
      <c r="AO26" s="188">
        <f>S26/$H26*VLOOKUP(S$4,DM_TI_LE!$A$5:$B$30,2,FALSE)</f>
        <v>0</v>
      </c>
      <c r="AP26" s="188">
        <f>T26/$H26*VLOOKUP(T$4,DM_TI_LE!$A$5:$B$30,2,FALSE)</f>
        <v>0</v>
      </c>
      <c r="AQ26" s="188">
        <f>U26/$H26*VLOOKUP(U$4,DM_TI_LE!$A$5:$B$30,2,FALSE)</f>
        <v>0</v>
      </c>
      <c r="AR26" s="188">
        <f>V26/$H26*VLOOKUP(V$4,DM_TI_LE!$A$5:$B$30,2,FALSE)</f>
        <v>0</v>
      </c>
      <c r="AS26" s="188">
        <f>W26/$H26*VLOOKUP(W$4,DM_TI_LE!$A$5:$B$30,2,FALSE)</f>
        <v>0</v>
      </c>
      <c r="AT26" s="188">
        <f>X26/$H26*VLOOKUP(X$4,DM_TI_LE!$A$5:$B$30,2,FALSE)</f>
        <v>0</v>
      </c>
      <c r="AU26" s="188">
        <f>Y26/$H26*VLOOKUP(Y$4,DM_TI_LE!$A$5:$B$30,2,FALSE)</f>
        <v>0</v>
      </c>
      <c r="AV26" s="188">
        <f>Z26/$H26*VLOOKUP(Z$4,DM_TI_LE!$A$5:$B$30,2,FALSE)</f>
        <v>0</v>
      </c>
      <c r="AW26" s="188">
        <f>AA26/$H26*VLOOKUP(AA$4,DM_TI_LE!$A$5:$B$30,2,FALSE)</f>
        <v>0</v>
      </c>
      <c r="AX26" s="188">
        <f>AB26/$H26*VLOOKUP(AB$4,DM_TI_LE!$A$5:$B$30,2,FALSE)</f>
        <v>0</v>
      </c>
      <c r="AY26" s="188">
        <f>AC26/$H26*VLOOKUP(AC$4,DM_TI_LE!$A$5:$B$30,2,FALSE)</f>
        <v>0</v>
      </c>
      <c r="AZ26" s="188">
        <f>AD26/$H26*VLOOKUP(AD$4,DM_TI_LE!$A$5:$B$30,2,FALSE)</f>
        <v>0</v>
      </c>
      <c r="BA26" s="231">
        <f>IF(CD26="HDHV",DM_TI_LE!$K$12*I26, SUM(AE26:AW26)*F26*E26*DM_HE_SO_LUONG_NS!$D$1*CE26)</f>
        <v>8606250</v>
      </c>
      <c r="BB26" s="16"/>
      <c r="BC26" s="17">
        <f>VLOOKUP(B26,GD_LCD_HS_LNS!$B$4:$E$914,4,FALSE)</f>
        <v>3972000</v>
      </c>
      <c r="BD26" s="16"/>
      <c r="BE26" s="16">
        <f>I26/26*$BC26*VLOOKUP(BE$4,DM_TI_LE!$A$5:$C$29,3,FALSE)</f>
        <v>0</v>
      </c>
      <c r="BF26" s="16">
        <f>J26/26*$BC26*VLOOKUP(BF$4,DM_TI_LE!$A$5:$C$29,3,FALSE)</f>
        <v>0</v>
      </c>
      <c r="BG26" s="16">
        <f>K26/26*$BC26*VLOOKUP(BG$4,DM_TI_LE!$A$5:$C$29,3,FALSE)</f>
        <v>0</v>
      </c>
      <c r="BH26" s="16">
        <f>L26/26*$BC26*VLOOKUP(BH$4,DM_TI_LE!$A$5:$C$29,3,FALSE)</f>
        <v>0</v>
      </c>
      <c r="BI26" s="16">
        <f>M26/26*$BC26*VLOOKUP(BI$4,DM_TI_LE!$A$5:$C$29,3,FALSE)</f>
        <v>0</v>
      </c>
      <c r="BJ26" s="16">
        <f>N26/26*$BC26*VLOOKUP(BJ$4,DM_TI_LE!$A$5:$C$29,3,FALSE)</f>
        <v>0</v>
      </c>
      <c r="BK26" s="16">
        <f>O26/26*$BC26*VLOOKUP(BK$4,DM_TI_LE!$A$5:$C$29,3,FALSE)</f>
        <v>0</v>
      </c>
      <c r="BL26" s="16">
        <f>P26/26*$BC26*VLOOKUP(BL$4,DM_TI_LE!$A$5:$C$29,3,FALSE)</f>
        <v>0</v>
      </c>
      <c r="BM26" s="16">
        <f>Q26/26*$BC26*VLOOKUP(BM$4,DM_TI_LE!$A$5:$C$29,3,FALSE)</f>
        <v>0</v>
      </c>
      <c r="BN26" s="16">
        <f>R26/26*$BC26*VLOOKUP(BN$4,DM_TI_LE!$A$5:$C$29,3,FALSE)</f>
        <v>0</v>
      </c>
      <c r="BO26" s="16">
        <f>S26/26*$BC26*VLOOKUP(BO$4,DM_TI_LE!$A$5:$C$29,3,FALSE)</f>
        <v>0</v>
      </c>
      <c r="BP26" s="16">
        <f>T26/26*$BC26*VLOOKUP(BP$4,DM_TI_LE!$A$5:$C$29,3,FALSE)</f>
        <v>0</v>
      </c>
      <c r="BQ26" s="16">
        <f>U26/26*$BC26*VLOOKUP(BQ$4,DM_TI_LE!$A$5:$C$29,3,FALSE)</f>
        <v>0</v>
      </c>
      <c r="BR26" s="16">
        <f>V26/26*$BC26*VLOOKUP(BR$4,DM_TI_LE!$A$5:$C$29,3,FALSE)</f>
        <v>0</v>
      </c>
      <c r="BS26" s="16">
        <f>W26/26*$BC26*VLOOKUP(BS$4,DM_TI_LE!$A$5:$C$29,3,FALSE)</f>
        <v>0</v>
      </c>
      <c r="BT26" s="16">
        <f>X26/26*$BC26*VLOOKUP(BT$4,DM_TI_LE!$A$5:$C$29,3,FALSE)</f>
        <v>0</v>
      </c>
      <c r="BU26" s="16">
        <f>Y26/26*$BC26*VLOOKUP(BU$4,DM_TI_LE!$A$5:$C$29,3,FALSE)</f>
        <v>0</v>
      </c>
      <c r="BV26" s="16">
        <f>Z26/26*$BC26*VLOOKUP(BV$4,DM_TI_LE!$A$5:$C$29,3,FALSE)</f>
        <v>0</v>
      </c>
      <c r="BW26" s="16">
        <f>AA26/26*$BC26*VLOOKUP(BW$4,DM_TI_LE!$A$5:$C$29,3,FALSE)</f>
        <v>0</v>
      </c>
      <c r="BX26" s="16">
        <f>AB26/26*$BC26*VLOOKUP(BX$4,DM_TI_LE!$A$5:$C$29,3,FALSE)</f>
        <v>0</v>
      </c>
      <c r="BY26" s="16">
        <f>AC26/26*$BC26*VLOOKUP(BY$4,DM_TI_LE!$A$5:$C$29,3,FALSE)</f>
        <v>0</v>
      </c>
      <c r="BZ26" s="16">
        <f>AD26/26*$BC26*VLOOKUP(BZ$4,DM_TI_LE!$A$5:$C$29,3,FALSE)</f>
        <v>0</v>
      </c>
      <c r="CA26" s="196">
        <f t="shared" si="0"/>
        <v>0</v>
      </c>
      <c r="CB26" s="16"/>
      <c r="CC26" s="197">
        <f t="shared" si="1"/>
        <v>8606250</v>
      </c>
      <c r="CD26" s="145" t="s">
        <v>116</v>
      </c>
      <c r="CE26" s="199">
        <f>VLOOKUP(CD26,DM_TI_LE!$I$12:$J$16,2,FALSE)</f>
        <v>1</v>
      </c>
    </row>
    <row r="27" spans="1:83" ht="12.75">
      <c r="A27" s="36">
        <v>23</v>
      </c>
      <c r="B27" s="38">
        <f>GD_LCD_HS_LNS!B26</f>
        <v>10551</v>
      </c>
      <c r="C27" s="38" t="str">
        <f>GD_LCD_HS_LNS!C26</f>
        <v>Ngô Ngọc Long</v>
      </c>
      <c r="D27" s="38" t="str">
        <f>GD_LCD_HS_LNS!D26</f>
        <v>NV Tài liệu và HDCX</v>
      </c>
      <c r="E27" s="146">
        <f>VLOOKUP(B27,GD_CHAM_CONG!$C$6:$BJ$912,60,FALSE)</f>
        <v>1</v>
      </c>
      <c r="F27" s="146">
        <f>VLOOKUP(B27,GD_LCD_HS_LNS!$B$4:$F$914,5,FALSE)</f>
        <v>2.6</v>
      </c>
      <c r="G27" s="168">
        <f>VLOOKUP(B27,GD_CHAM_CONG!$C$6:$BD$385,36,FALSE)</f>
        <v>0</v>
      </c>
      <c r="H27" s="168">
        <f>VLOOKUP(B27,GD_CHAM_CONG!$C$6:$BD$912,37,FALSE)</f>
        <v>26</v>
      </c>
      <c r="I27" s="16">
        <f>VLOOKUP($B27,GD_CHAM_CONG!$C$6:$BF$912,38,FALSE)</f>
        <v>26</v>
      </c>
      <c r="J27" s="16">
        <f>VLOOKUP($B27,GD_CHAM_CONG!$C$6:$BF$912,39,FALSE)</f>
        <v>0</v>
      </c>
      <c r="K27" s="16">
        <f>VLOOKUP($B27,GD_CHAM_CONG!$C$6:$BF$912,40,FALSE)</f>
        <v>0</v>
      </c>
      <c r="L27" s="16">
        <f>VLOOKUP($B27,GD_CHAM_CONG!$C$6:$BF$912,41,FALSE)</f>
        <v>0</v>
      </c>
      <c r="M27" s="16">
        <f>VLOOKUP($B27,GD_CHAM_CONG!$C$6:$BF$912,42,FALSE)</f>
        <v>0</v>
      </c>
      <c r="N27" s="16">
        <f>VLOOKUP($B27,GD_CHAM_CONG!$C$6:$BF$912,43,FALSE)</f>
        <v>0</v>
      </c>
      <c r="O27" s="16">
        <f>VLOOKUP($B27,GD_CHAM_CONG!$C$6:$BF$912,44,FALSE)</f>
        <v>0</v>
      </c>
      <c r="P27" s="16">
        <f>VLOOKUP($B27,GD_CHAM_CONG!$C$6:$BF$912,45,FALSE)</f>
        <v>0</v>
      </c>
      <c r="Q27" s="16">
        <f>VLOOKUP($B27,GD_CHAM_CONG!$C$6:$BF$912,46,FALSE)</f>
        <v>0</v>
      </c>
      <c r="R27" s="16">
        <f>VLOOKUP($B27,GD_CHAM_CONG!$C$6:$BF$912,47,FALSE)</f>
        <v>0</v>
      </c>
      <c r="S27" s="16">
        <f>VLOOKUP($B27,GD_CHAM_CONG!$C$6:$BF$912,48,FALSE)</f>
        <v>0</v>
      </c>
      <c r="T27" s="16">
        <f>VLOOKUP($B27,GD_CHAM_CONG!$C$6:$BF$912,49,FALSE)</f>
        <v>0</v>
      </c>
      <c r="U27" s="16">
        <f>VLOOKUP($B27,GD_CHAM_CONG!$C$6:$BF$912,50,FALSE)</f>
        <v>0</v>
      </c>
      <c r="V27" s="16">
        <f>VLOOKUP($B27,GD_CHAM_CONG!$C$6:$BF$912,51,FALSE)</f>
        <v>0</v>
      </c>
      <c r="W27" s="16">
        <f>VLOOKUP($B27,GD_CHAM_CONG!$C$6:$BF$912,52,FALSE)</f>
        <v>0</v>
      </c>
      <c r="X27" s="16">
        <f>VLOOKUP($B27,GD_CHAM_CONG!$C$6:$BF$912,53,FALSE)</f>
        <v>0</v>
      </c>
      <c r="Y27" s="16">
        <f>VLOOKUP($B27,GD_CHAM_CONG!$C$6:$BF$912,54,FALSE)</f>
        <v>0</v>
      </c>
      <c r="Z27" s="16">
        <f>VLOOKUP($B27,GD_CHAM_CONG!$C$6:$BF$912,55,FALSE)</f>
        <v>0</v>
      </c>
      <c r="AA27" s="16">
        <f>VLOOKUP($B27,GD_CHAM_CONG!$C$6:$BF$912,56,FALSE)</f>
        <v>0</v>
      </c>
      <c r="AB27" s="16">
        <f>VLOOKUP($B27,GD_CHAM_CONG!$C$6:$BI$912,57,FALSE)</f>
        <v>0</v>
      </c>
      <c r="AC27" s="16">
        <f>VLOOKUP($B27,GD_CHAM_CONG!$C$6:$BI$912,58,FALSE)</f>
        <v>0</v>
      </c>
      <c r="AD27" s="16">
        <f>VLOOKUP($B27,GD_CHAM_CONG!$C$6:$BI$912,59,FALSE)</f>
        <v>0</v>
      </c>
      <c r="AE27" s="188">
        <f>I27/$H27*VLOOKUP(I$4,DM_TI_LE!$A$5:$B$30,2,FALSE)</f>
        <v>1</v>
      </c>
      <c r="AF27" s="188">
        <f>J27/$H27*VLOOKUP(J$4,DM_TI_LE!$A$5:$B$30,2,FALSE)</f>
        <v>0</v>
      </c>
      <c r="AG27" s="188">
        <f>K27/$H27*VLOOKUP(K$4,DM_TI_LE!$A$5:$B$30,2,FALSE)</f>
        <v>0</v>
      </c>
      <c r="AH27" s="188">
        <f>L27/$H27*VLOOKUP(L$4,DM_TI_LE!$A$5:$B$30,2,FALSE)</f>
        <v>0</v>
      </c>
      <c r="AI27" s="188">
        <f>M27/$H27*VLOOKUP(M$4,DM_TI_LE!$A$5:$B$30,2,FALSE)</f>
        <v>0</v>
      </c>
      <c r="AJ27" s="188">
        <f>N27/$H27*VLOOKUP(N$4,DM_TI_LE!$A$5:$B$30,2,FALSE)</f>
        <v>0</v>
      </c>
      <c r="AK27" s="188">
        <f>O27/$H27*VLOOKUP(O$4,DM_TI_LE!$A$5:$B$30,2,FALSE)</f>
        <v>0</v>
      </c>
      <c r="AL27" s="188">
        <f>P27/$H27*VLOOKUP(P$4,DM_TI_LE!$A$5:$B$30,2,FALSE)</f>
        <v>0</v>
      </c>
      <c r="AM27" s="188">
        <f>Q27/$H27*VLOOKUP(Q$4,DM_TI_LE!$A$5:$B$30,2,FALSE)</f>
        <v>0</v>
      </c>
      <c r="AN27" s="188">
        <f>R27/$H27*VLOOKUP(R$4,DM_TI_LE!$A$5:$B$30,2,FALSE)</f>
        <v>0</v>
      </c>
      <c r="AO27" s="188">
        <f>S27/$H27*VLOOKUP(S$4,DM_TI_LE!$A$5:$B$30,2,FALSE)</f>
        <v>0</v>
      </c>
      <c r="AP27" s="188">
        <f>T27/$H27*VLOOKUP(T$4,DM_TI_LE!$A$5:$B$30,2,FALSE)</f>
        <v>0</v>
      </c>
      <c r="AQ27" s="188">
        <f>U27/$H27*VLOOKUP(U$4,DM_TI_LE!$A$5:$B$30,2,FALSE)</f>
        <v>0</v>
      </c>
      <c r="AR27" s="188">
        <f>V27/$H27*VLOOKUP(V$4,DM_TI_LE!$A$5:$B$30,2,FALSE)</f>
        <v>0</v>
      </c>
      <c r="AS27" s="188">
        <f>W27/$H27*VLOOKUP(W$4,DM_TI_LE!$A$5:$B$30,2,FALSE)</f>
        <v>0</v>
      </c>
      <c r="AT27" s="188">
        <f>X27/$H27*VLOOKUP(X$4,DM_TI_LE!$A$5:$B$30,2,FALSE)</f>
        <v>0</v>
      </c>
      <c r="AU27" s="188">
        <f>Y27/$H27*VLOOKUP(Y$4,DM_TI_LE!$A$5:$B$30,2,FALSE)</f>
        <v>0</v>
      </c>
      <c r="AV27" s="188">
        <f>Z27/$H27*VLOOKUP(Z$4,DM_TI_LE!$A$5:$B$30,2,FALSE)</f>
        <v>0</v>
      </c>
      <c r="AW27" s="188">
        <f>AA27/$H27*VLOOKUP(AA$4,DM_TI_LE!$A$5:$B$30,2,FALSE)</f>
        <v>0</v>
      </c>
      <c r="AX27" s="188">
        <f>AB27/$H27*VLOOKUP(AB$4,DM_TI_LE!$A$5:$B$30,2,FALSE)</f>
        <v>0</v>
      </c>
      <c r="AY27" s="188">
        <f>AC27/$H27*VLOOKUP(AC$4,DM_TI_LE!$A$5:$B$30,2,FALSE)</f>
        <v>0</v>
      </c>
      <c r="AZ27" s="188">
        <f>AD27/$H27*VLOOKUP(AD$4,DM_TI_LE!$A$5:$B$30,2,FALSE)</f>
        <v>0</v>
      </c>
      <c r="BA27" s="231">
        <f>IF(CD27="HDHV",DM_TI_LE!$K$12*I27, SUM(AE27:AW27)*F27*E27*DM_HE_SO_LUONG_NS!$D$1*CE27)</f>
        <v>11700000</v>
      </c>
      <c r="BB27" s="16"/>
      <c r="BC27" s="17">
        <f>VLOOKUP(B27,GD_LCD_HS_LNS!$B$4:$E$914,4,FALSE)</f>
        <v>4534000</v>
      </c>
      <c r="BD27" s="16"/>
      <c r="BE27" s="16">
        <f>I27/26*$BC27*VLOOKUP(BE$4,DM_TI_LE!$A$5:$C$29,3,FALSE)</f>
        <v>0</v>
      </c>
      <c r="BF27" s="16">
        <f>J27/26*$BC27*VLOOKUP(BF$4,DM_TI_LE!$A$5:$C$29,3,FALSE)</f>
        <v>0</v>
      </c>
      <c r="BG27" s="16">
        <f>K27/26*$BC27*VLOOKUP(BG$4,DM_TI_LE!$A$5:$C$29,3,FALSE)</f>
        <v>0</v>
      </c>
      <c r="BH27" s="16">
        <f>L27/26*$BC27*VLOOKUP(BH$4,DM_TI_LE!$A$5:$C$29,3,FALSE)</f>
        <v>0</v>
      </c>
      <c r="BI27" s="16">
        <f>M27/26*$BC27*VLOOKUP(BI$4,DM_TI_LE!$A$5:$C$29,3,FALSE)</f>
        <v>0</v>
      </c>
      <c r="BJ27" s="16">
        <f>N27/26*$BC27*VLOOKUP(BJ$4,DM_TI_LE!$A$5:$C$29,3,FALSE)</f>
        <v>0</v>
      </c>
      <c r="BK27" s="16">
        <f>O27/26*$BC27*VLOOKUP(BK$4,DM_TI_LE!$A$5:$C$29,3,FALSE)</f>
        <v>0</v>
      </c>
      <c r="BL27" s="16">
        <f>P27/26*$BC27*VLOOKUP(BL$4,DM_TI_LE!$A$5:$C$29,3,FALSE)</f>
        <v>0</v>
      </c>
      <c r="BM27" s="16">
        <f>Q27/26*$BC27*VLOOKUP(BM$4,DM_TI_LE!$A$5:$C$29,3,FALSE)</f>
        <v>0</v>
      </c>
      <c r="BN27" s="16">
        <f>R27/26*$BC27*VLOOKUP(BN$4,DM_TI_LE!$A$5:$C$29,3,FALSE)</f>
        <v>0</v>
      </c>
      <c r="BO27" s="16">
        <f>S27/26*$BC27*VLOOKUP(BO$4,DM_TI_LE!$A$5:$C$29,3,FALSE)</f>
        <v>0</v>
      </c>
      <c r="BP27" s="16">
        <f>T27/26*$BC27*VLOOKUP(BP$4,DM_TI_LE!$A$5:$C$29,3,FALSE)</f>
        <v>0</v>
      </c>
      <c r="BQ27" s="16">
        <f>U27/26*$BC27*VLOOKUP(BQ$4,DM_TI_LE!$A$5:$C$29,3,FALSE)</f>
        <v>0</v>
      </c>
      <c r="BR27" s="16">
        <f>V27/26*$BC27*VLOOKUP(BR$4,DM_TI_LE!$A$5:$C$29,3,FALSE)</f>
        <v>0</v>
      </c>
      <c r="BS27" s="16">
        <f>W27/26*$BC27*VLOOKUP(BS$4,DM_TI_LE!$A$5:$C$29,3,FALSE)</f>
        <v>0</v>
      </c>
      <c r="BT27" s="16">
        <f>X27/26*$BC27*VLOOKUP(BT$4,DM_TI_LE!$A$5:$C$29,3,FALSE)</f>
        <v>0</v>
      </c>
      <c r="BU27" s="16">
        <f>Y27/26*$BC27*VLOOKUP(BU$4,DM_TI_LE!$A$5:$C$29,3,FALSE)</f>
        <v>0</v>
      </c>
      <c r="BV27" s="16">
        <f>Z27/26*$BC27*VLOOKUP(BV$4,DM_TI_LE!$A$5:$C$29,3,FALSE)</f>
        <v>0</v>
      </c>
      <c r="BW27" s="16">
        <f>AA27/26*$BC27*VLOOKUP(BW$4,DM_TI_LE!$A$5:$C$29,3,FALSE)</f>
        <v>0</v>
      </c>
      <c r="BX27" s="16">
        <f>AB27/26*$BC27*VLOOKUP(BX$4,DM_TI_LE!$A$5:$C$29,3,FALSE)</f>
        <v>0</v>
      </c>
      <c r="BY27" s="16">
        <f>AC27/26*$BC27*VLOOKUP(BY$4,DM_TI_LE!$A$5:$C$29,3,FALSE)</f>
        <v>0</v>
      </c>
      <c r="BZ27" s="16">
        <f>AD27/26*$BC27*VLOOKUP(BZ$4,DM_TI_LE!$A$5:$C$29,3,FALSE)</f>
        <v>0</v>
      </c>
      <c r="CA27" s="196">
        <f t="shared" si="0"/>
        <v>0</v>
      </c>
      <c r="CB27" s="16"/>
      <c r="CC27" s="197">
        <f t="shared" si="1"/>
        <v>11700000</v>
      </c>
      <c r="CD27" s="145" t="s">
        <v>116</v>
      </c>
      <c r="CE27" s="199">
        <f>VLOOKUP(CD27,DM_TI_LE!$I$12:$J$16,2,FALSE)</f>
        <v>1</v>
      </c>
    </row>
    <row r="28" spans="1:83" ht="12.75">
      <c r="A28" s="36">
        <v>24</v>
      </c>
      <c r="B28" s="38">
        <f>GD_LCD_HS_LNS!B27</f>
        <v>10552</v>
      </c>
      <c r="C28" s="38" t="str">
        <f>GD_LCD_HS_LNS!C27</f>
        <v>Nguyễn Thúy Hà</v>
      </c>
      <c r="D28" s="38" t="str">
        <f>GD_LCD_HS_LNS!D27</f>
        <v>NV Tài liệu và HDCX</v>
      </c>
      <c r="E28" s="146">
        <f>VLOOKUP(B28,GD_CHAM_CONG!$C$6:$BJ$912,60,FALSE)</f>
        <v>1</v>
      </c>
      <c r="F28" s="146">
        <f>VLOOKUP(B28,GD_LCD_HS_LNS!$B$4:$F$914,5,FALSE)</f>
        <v>2.12</v>
      </c>
      <c r="G28" s="168">
        <f>VLOOKUP(B28,GD_CHAM_CONG!$C$6:$BD$385,36,FALSE)</f>
        <v>0</v>
      </c>
      <c r="H28" s="168">
        <f>VLOOKUP(B28,GD_CHAM_CONG!$C$6:$BD$912,37,FALSE)</f>
        <v>26</v>
      </c>
      <c r="I28" s="16">
        <f>VLOOKUP($B28,GD_CHAM_CONG!$C$6:$BF$912,38,FALSE)</f>
        <v>26</v>
      </c>
      <c r="J28" s="16">
        <f>VLOOKUP($B28,GD_CHAM_CONG!$C$6:$BF$912,39,FALSE)</f>
        <v>0</v>
      </c>
      <c r="K28" s="16">
        <f>VLOOKUP($B28,GD_CHAM_CONG!$C$6:$BF$912,40,FALSE)</f>
        <v>0</v>
      </c>
      <c r="L28" s="16">
        <f>VLOOKUP($B28,GD_CHAM_CONG!$C$6:$BF$912,41,FALSE)</f>
        <v>0</v>
      </c>
      <c r="M28" s="16">
        <f>VLOOKUP($B28,GD_CHAM_CONG!$C$6:$BF$912,42,FALSE)</f>
        <v>0</v>
      </c>
      <c r="N28" s="16">
        <f>VLOOKUP($B28,GD_CHAM_CONG!$C$6:$BF$912,43,FALSE)</f>
        <v>0</v>
      </c>
      <c r="O28" s="16">
        <f>VLOOKUP($B28,GD_CHAM_CONG!$C$6:$BF$912,44,FALSE)</f>
        <v>0</v>
      </c>
      <c r="P28" s="16">
        <f>VLOOKUP($B28,GD_CHAM_CONG!$C$6:$BF$912,45,FALSE)</f>
        <v>0</v>
      </c>
      <c r="Q28" s="16">
        <f>VLOOKUP($B28,GD_CHAM_CONG!$C$6:$BF$912,46,FALSE)</f>
        <v>0</v>
      </c>
      <c r="R28" s="16">
        <f>VLOOKUP($B28,GD_CHAM_CONG!$C$6:$BF$912,47,FALSE)</f>
        <v>0</v>
      </c>
      <c r="S28" s="16">
        <f>VLOOKUP($B28,GD_CHAM_CONG!$C$6:$BF$912,48,FALSE)</f>
        <v>0</v>
      </c>
      <c r="T28" s="16">
        <f>VLOOKUP($B28,GD_CHAM_CONG!$C$6:$BF$912,49,FALSE)</f>
        <v>0</v>
      </c>
      <c r="U28" s="16">
        <f>VLOOKUP($B28,GD_CHAM_CONG!$C$6:$BF$912,50,FALSE)</f>
        <v>0</v>
      </c>
      <c r="V28" s="16">
        <f>VLOOKUP($B28,GD_CHAM_CONG!$C$6:$BF$912,51,FALSE)</f>
        <v>0</v>
      </c>
      <c r="W28" s="16">
        <f>VLOOKUP($B28,GD_CHAM_CONG!$C$6:$BF$912,52,FALSE)</f>
        <v>0</v>
      </c>
      <c r="X28" s="16">
        <f>VLOOKUP($B28,GD_CHAM_CONG!$C$6:$BF$912,53,FALSE)</f>
        <v>0</v>
      </c>
      <c r="Y28" s="16">
        <f>VLOOKUP($B28,GD_CHAM_CONG!$C$6:$BF$912,54,FALSE)</f>
        <v>0</v>
      </c>
      <c r="Z28" s="16">
        <f>VLOOKUP($B28,GD_CHAM_CONG!$C$6:$BF$912,55,FALSE)</f>
        <v>0</v>
      </c>
      <c r="AA28" s="16">
        <f>VLOOKUP($B28,GD_CHAM_CONG!$C$6:$BF$912,56,FALSE)</f>
        <v>0</v>
      </c>
      <c r="AB28" s="16">
        <f>VLOOKUP($B28,GD_CHAM_CONG!$C$6:$BI$912,57,FALSE)</f>
        <v>0</v>
      </c>
      <c r="AC28" s="16">
        <f>VLOOKUP($B28,GD_CHAM_CONG!$C$6:$BI$912,58,FALSE)</f>
        <v>0</v>
      </c>
      <c r="AD28" s="16">
        <f>VLOOKUP($B28,GD_CHAM_CONG!$C$6:$BI$912,59,FALSE)</f>
        <v>0</v>
      </c>
      <c r="AE28" s="188">
        <f>I28/$H28*VLOOKUP(I$4,DM_TI_LE!$A$5:$B$30,2,FALSE)</f>
        <v>1</v>
      </c>
      <c r="AF28" s="188">
        <f>J28/$H28*VLOOKUP(J$4,DM_TI_LE!$A$5:$B$30,2,FALSE)</f>
        <v>0</v>
      </c>
      <c r="AG28" s="188">
        <f>K28/$H28*VLOOKUP(K$4,DM_TI_LE!$A$5:$B$30,2,FALSE)</f>
        <v>0</v>
      </c>
      <c r="AH28" s="188">
        <f>L28/$H28*VLOOKUP(L$4,DM_TI_LE!$A$5:$B$30,2,FALSE)</f>
        <v>0</v>
      </c>
      <c r="AI28" s="188">
        <f>M28/$H28*VLOOKUP(M$4,DM_TI_LE!$A$5:$B$30,2,FALSE)</f>
        <v>0</v>
      </c>
      <c r="AJ28" s="188">
        <f>N28/$H28*VLOOKUP(N$4,DM_TI_LE!$A$5:$B$30,2,FALSE)</f>
        <v>0</v>
      </c>
      <c r="AK28" s="188">
        <f>O28/$H28*VLOOKUP(O$4,DM_TI_LE!$A$5:$B$30,2,FALSE)</f>
        <v>0</v>
      </c>
      <c r="AL28" s="188">
        <f>P28/$H28*VLOOKUP(P$4,DM_TI_LE!$A$5:$B$30,2,FALSE)</f>
        <v>0</v>
      </c>
      <c r="AM28" s="188">
        <f>Q28/$H28*VLOOKUP(Q$4,DM_TI_LE!$A$5:$B$30,2,FALSE)</f>
        <v>0</v>
      </c>
      <c r="AN28" s="188">
        <f>R28/$H28*VLOOKUP(R$4,DM_TI_LE!$A$5:$B$30,2,FALSE)</f>
        <v>0</v>
      </c>
      <c r="AO28" s="188">
        <f>S28/$H28*VLOOKUP(S$4,DM_TI_LE!$A$5:$B$30,2,FALSE)</f>
        <v>0</v>
      </c>
      <c r="AP28" s="188">
        <f>T28/$H28*VLOOKUP(T$4,DM_TI_LE!$A$5:$B$30,2,FALSE)</f>
        <v>0</v>
      </c>
      <c r="AQ28" s="188">
        <f>U28/$H28*VLOOKUP(U$4,DM_TI_LE!$A$5:$B$30,2,FALSE)</f>
        <v>0</v>
      </c>
      <c r="AR28" s="188">
        <f>V28/$H28*VLOOKUP(V$4,DM_TI_LE!$A$5:$B$30,2,FALSE)</f>
        <v>0</v>
      </c>
      <c r="AS28" s="188">
        <f>W28/$H28*VLOOKUP(W$4,DM_TI_LE!$A$5:$B$30,2,FALSE)</f>
        <v>0</v>
      </c>
      <c r="AT28" s="188">
        <f>X28/$H28*VLOOKUP(X$4,DM_TI_LE!$A$5:$B$30,2,FALSE)</f>
        <v>0</v>
      </c>
      <c r="AU28" s="188">
        <f>Y28/$H28*VLOOKUP(Y$4,DM_TI_LE!$A$5:$B$30,2,FALSE)</f>
        <v>0</v>
      </c>
      <c r="AV28" s="188">
        <f>Z28/$H28*VLOOKUP(Z$4,DM_TI_LE!$A$5:$B$30,2,FALSE)</f>
        <v>0</v>
      </c>
      <c r="AW28" s="188">
        <f>AA28/$H28*VLOOKUP(AA$4,DM_TI_LE!$A$5:$B$30,2,FALSE)</f>
        <v>0</v>
      </c>
      <c r="AX28" s="188">
        <f>AB28/$H28*VLOOKUP(AB$4,DM_TI_LE!$A$5:$B$30,2,FALSE)</f>
        <v>0</v>
      </c>
      <c r="AY28" s="188">
        <f>AC28/$H28*VLOOKUP(AC$4,DM_TI_LE!$A$5:$B$30,2,FALSE)</f>
        <v>0</v>
      </c>
      <c r="AZ28" s="188">
        <f>AD28/$H28*VLOOKUP(AD$4,DM_TI_LE!$A$5:$B$30,2,FALSE)</f>
        <v>0</v>
      </c>
      <c r="BA28" s="231">
        <f>IF(CD28="HDHV",DM_TI_LE!$K$12*I28, SUM(AE28:AW28)*F28*E28*DM_HE_SO_LUONG_NS!$D$1*CE28)</f>
        <v>9540000</v>
      </c>
      <c r="BB28" s="16"/>
      <c r="BC28" s="17">
        <f>VLOOKUP(B28,GD_LCD_HS_LNS!$B$4:$E$914,4,FALSE)</f>
        <v>3972000</v>
      </c>
      <c r="BD28" s="16"/>
      <c r="BE28" s="16">
        <f>I28/26*$BC28*VLOOKUP(BE$4,DM_TI_LE!$A$5:$C$29,3,FALSE)</f>
        <v>0</v>
      </c>
      <c r="BF28" s="16">
        <f>J28/26*$BC28*VLOOKUP(BF$4,DM_TI_LE!$A$5:$C$29,3,FALSE)</f>
        <v>0</v>
      </c>
      <c r="BG28" s="16">
        <f>K28/26*$BC28*VLOOKUP(BG$4,DM_TI_LE!$A$5:$C$29,3,FALSE)</f>
        <v>0</v>
      </c>
      <c r="BH28" s="16">
        <f>L28/26*$BC28*VLOOKUP(BH$4,DM_TI_LE!$A$5:$C$29,3,FALSE)</f>
        <v>0</v>
      </c>
      <c r="BI28" s="16">
        <f>M28/26*$BC28*VLOOKUP(BI$4,DM_TI_LE!$A$5:$C$29,3,FALSE)</f>
        <v>0</v>
      </c>
      <c r="BJ28" s="16">
        <f>N28/26*$BC28*VLOOKUP(BJ$4,DM_TI_LE!$A$5:$C$29,3,FALSE)</f>
        <v>0</v>
      </c>
      <c r="BK28" s="16">
        <f>O28/26*$BC28*VLOOKUP(BK$4,DM_TI_LE!$A$5:$C$29,3,FALSE)</f>
        <v>0</v>
      </c>
      <c r="BL28" s="16">
        <f>P28/26*$BC28*VLOOKUP(BL$4,DM_TI_LE!$A$5:$C$29,3,FALSE)</f>
        <v>0</v>
      </c>
      <c r="BM28" s="16">
        <f>Q28/26*$BC28*VLOOKUP(BM$4,DM_TI_LE!$A$5:$C$29,3,FALSE)</f>
        <v>0</v>
      </c>
      <c r="BN28" s="16">
        <f>R28/26*$BC28*VLOOKUP(BN$4,DM_TI_LE!$A$5:$C$29,3,FALSE)</f>
        <v>0</v>
      </c>
      <c r="BO28" s="16">
        <f>S28/26*$BC28*VLOOKUP(BO$4,DM_TI_LE!$A$5:$C$29,3,FALSE)</f>
        <v>0</v>
      </c>
      <c r="BP28" s="16">
        <f>T28/26*$BC28*VLOOKUP(BP$4,DM_TI_LE!$A$5:$C$29,3,FALSE)</f>
        <v>0</v>
      </c>
      <c r="BQ28" s="16">
        <f>U28/26*$BC28*VLOOKUP(BQ$4,DM_TI_LE!$A$5:$C$29,3,FALSE)</f>
        <v>0</v>
      </c>
      <c r="BR28" s="16">
        <f>V28/26*$BC28*VLOOKUP(BR$4,DM_TI_LE!$A$5:$C$29,3,FALSE)</f>
        <v>0</v>
      </c>
      <c r="BS28" s="16">
        <f>W28/26*$BC28*VLOOKUP(BS$4,DM_TI_LE!$A$5:$C$29,3,FALSE)</f>
        <v>0</v>
      </c>
      <c r="BT28" s="16">
        <f>X28/26*$BC28*VLOOKUP(BT$4,DM_TI_LE!$A$5:$C$29,3,FALSE)</f>
        <v>0</v>
      </c>
      <c r="BU28" s="16">
        <f>Y28/26*$BC28*VLOOKUP(BU$4,DM_TI_LE!$A$5:$C$29,3,FALSE)</f>
        <v>0</v>
      </c>
      <c r="BV28" s="16">
        <f>Z28/26*$BC28*VLOOKUP(BV$4,DM_TI_LE!$A$5:$C$29,3,FALSE)</f>
        <v>0</v>
      </c>
      <c r="BW28" s="16">
        <f>AA28/26*$BC28*VLOOKUP(BW$4,DM_TI_LE!$A$5:$C$29,3,FALSE)</f>
        <v>0</v>
      </c>
      <c r="BX28" s="16">
        <f>AB28/26*$BC28*VLOOKUP(BX$4,DM_TI_LE!$A$5:$C$29,3,FALSE)</f>
        <v>0</v>
      </c>
      <c r="BY28" s="16">
        <f>AC28/26*$BC28*VLOOKUP(BY$4,DM_TI_LE!$A$5:$C$29,3,FALSE)</f>
        <v>0</v>
      </c>
      <c r="BZ28" s="16">
        <f>AD28/26*$BC28*VLOOKUP(BZ$4,DM_TI_LE!$A$5:$C$29,3,FALSE)</f>
        <v>0</v>
      </c>
      <c r="CA28" s="196">
        <f t="shared" si="0"/>
        <v>0</v>
      </c>
      <c r="CB28" s="16"/>
      <c r="CC28" s="197">
        <f t="shared" si="1"/>
        <v>9540000</v>
      </c>
      <c r="CD28" s="145" t="s">
        <v>116</v>
      </c>
      <c r="CE28" s="199">
        <f>VLOOKUP(CD28,DM_TI_LE!$I$12:$J$16,2,FALSE)</f>
        <v>1</v>
      </c>
    </row>
    <row r="29" spans="1:83" ht="12.75">
      <c r="A29" s="36">
        <v>25</v>
      </c>
      <c r="B29" s="38">
        <f>GD_LCD_HS_LNS!B28</f>
        <v>10553</v>
      </c>
      <c r="C29" s="38" t="str">
        <f>GD_LCD_HS_LNS!C28</f>
        <v>Đỗ Thanh Tùng</v>
      </c>
      <c r="D29" s="38" t="str">
        <f>GD_LCD_HS_LNS!D28</f>
        <v>NV Tài liệu và HDCX</v>
      </c>
      <c r="E29" s="146">
        <f>VLOOKUP(B29,GD_CHAM_CONG!$C$6:$BJ$912,60,FALSE)</f>
        <v>1</v>
      </c>
      <c r="F29" s="146">
        <f>VLOOKUP(B29,GD_LCD_HS_LNS!$B$4:$F$914,5,FALSE)</f>
        <v>2.12</v>
      </c>
      <c r="G29" s="168">
        <f>VLOOKUP(B29,GD_CHAM_CONG!$C$6:$BD$385,36,FALSE)</f>
        <v>0</v>
      </c>
      <c r="H29" s="168">
        <f>VLOOKUP(B29,GD_CHAM_CONG!$C$6:$BD$912,37,FALSE)</f>
        <v>26</v>
      </c>
      <c r="I29" s="16">
        <f>VLOOKUP($B29,GD_CHAM_CONG!$C$6:$BF$912,38,FALSE)</f>
        <v>26</v>
      </c>
      <c r="J29" s="16">
        <f>VLOOKUP($B29,GD_CHAM_CONG!$C$6:$BF$912,39,FALSE)</f>
        <v>0</v>
      </c>
      <c r="K29" s="16">
        <f>VLOOKUP($B29,GD_CHAM_CONG!$C$6:$BF$912,40,FALSE)</f>
        <v>0</v>
      </c>
      <c r="L29" s="16">
        <f>VLOOKUP($B29,GD_CHAM_CONG!$C$6:$BF$912,41,FALSE)</f>
        <v>0</v>
      </c>
      <c r="M29" s="16">
        <f>VLOOKUP($B29,GD_CHAM_CONG!$C$6:$BF$912,42,FALSE)</f>
        <v>0</v>
      </c>
      <c r="N29" s="16">
        <f>VLOOKUP($B29,GD_CHAM_CONG!$C$6:$BF$912,43,FALSE)</f>
        <v>0</v>
      </c>
      <c r="O29" s="16">
        <f>VLOOKUP($B29,GD_CHAM_CONG!$C$6:$BF$912,44,FALSE)</f>
        <v>0</v>
      </c>
      <c r="P29" s="16">
        <f>VLOOKUP($B29,GD_CHAM_CONG!$C$6:$BF$912,45,FALSE)</f>
        <v>0</v>
      </c>
      <c r="Q29" s="16">
        <f>VLOOKUP($B29,GD_CHAM_CONG!$C$6:$BF$912,46,FALSE)</f>
        <v>0</v>
      </c>
      <c r="R29" s="16">
        <f>VLOOKUP($B29,GD_CHAM_CONG!$C$6:$BF$912,47,FALSE)</f>
        <v>0</v>
      </c>
      <c r="S29" s="16">
        <f>VLOOKUP($B29,GD_CHAM_CONG!$C$6:$BF$912,48,FALSE)</f>
        <v>0</v>
      </c>
      <c r="T29" s="16">
        <f>VLOOKUP($B29,GD_CHAM_CONG!$C$6:$BF$912,49,FALSE)</f>
        <v>0</v>
      </c>
      <c r="U29" s="16">
        <f>VLOOKUP($B29,GD_CHAM_CONG!$C$6:$BF$912,50,FALSE)</f>
        <v>0</v>
      </c>
      <c r="V29" s="16">
        <f>VLOOKUP($B29,GD_CHAM_CONG!$C$6:$BF$912,51,FALSE)</f>
        <v>0</v>
      </c>
      <c r="W29" s="16">
        <f>VLOOKUP($B29,GD_CHAM_CONG!$C$6:$BF$912,52,FALSE)</f>
        <v>0</v>
      </c>
      <c r="X29" s="16">
        <f>VLOOKUP($B29,GD_CHAM_CONG!$C$6:$BF$912,53,FALSE)</f>
        <v>0</v>
      </c>
      <c r="Y29" s="16">
        <f>VLOOKUP($B29,GD_CHAM_CONG!$C$6:$BF$912,54,FALSE)</f>
        <v>0</v>
      </c>
      <c r="Z29" s="16">
        <f>VLOOKUP($B29,GD_CHAM_CONG!$C$6:$BF$912,55,FALSE)</f>
        <v>0</v>
      </c>
      <c r="AA29" s="16">
        <f>VLOOKUP($B29,GD_CHAM_CONG!$C$6:$BF$912,56,FALSE)</f>
        <v>0</v>
      </c>
      <c r="AB29" s="16">
        <f>VLOOKUP($B29,GD_CHAM_CONG!$C$6:$BI$912,57,FALSE)</f>
        <v>0</v>
      </c>
      <c r="AC29" s="16">
        <f>VLOOKUP($B29,GD_CHAM_CONG!$C$6:$BI$912,58,FALSE)</f>
        <v>0</v>
      </c>
      <c r="AD29" s="16">
        <f>VLOOKUP($B29,GD_CHAM_CONG!$C$6:$BI$912,59,FALSE)</f>
        <v>0</v>
      </c>
      <c r="AE29" s="188">
        <f>I29/$H29*VLOOKUP(I$4,DM_TI_LE!$A$5:$B$30,2,FALSE)</f>
        <v>1</v>
      </c>
      <c r="AF29" s="188">
        <f>J29/$H29*VLOOKUP(J$4,DM_TI_LE!$A$5:$B$30,2,FALSE)</f>
        <v>0</v>
      </c>
      <c r="AG29" s="188">
        <f>K29/$H29*VLOOKUP(K$4,DM_TI_LE!$A$5:$B$30,2,FALSE)</f>
        <v>0</v>
      </c>
      <c r="AH29" s="188">
        <f>L29/$H29*VLOOKUP(L$4,DM_TI_LE!$A$5:$B$30,2,FALSE)</f>
        <v>0</v>
      </c>
      <c r="AI29" s="188">
        <f>M29/$H29*VLOOKUP(M$4,DM_TI_LE!$A$5:$B$30,2,FALSE)</f>
        <v>0</v>
      </c>
      <c r="AJ29" s="188">
        <f>N29/$H29*VLOOKUP(N$4,DM_TI_LE!$A$5:$B$30,2,FALSE)</f>
        <v>0</v>
      </c>
      <c r="AK29" s="188">
        <f>O29/$H29*VLOOKUP(O$4,DM_TI_LE!$A$5:$B$30,2,FALSE)</f>
        <v>0</v>
      </c>
      <c r="AL29" s="188">
        <f>P29/$H29*VLOOKUP(P$4,DM_TI_LE!$A$5:$B$30,2,FALSE)</f>
        <v>0</v>
      </c>
      <c r="AM29" s="188">
        <f>Q29/$H29*VLOOKUP(Q$4,DM_TI_LE!$A$5:$B$30,2,FALSE)</f>
        <v>0</v>
      </c>
      <c r="AN29" s="188">
        <f>R29/$H29*VLOOKUP(R$4,DM_TI_LE!$A$5:$B$30,2,FALSE)</f>
        <v>0</v>
      </c>
      <c r="AO29" s="188">
        <f>S29/$H29*VLOOKUP(S$4,DM_TI_LE!$A$5:$B$30,2,FALSE)</f>
        <v>0</v>
      </c>
      <c r="AP29" s="188">
        <f>T29/$H29*VLOOKUP(T$4,DM_TI_LE!$A$5:$B$30,2,FALSE)</f>
        <v>0</v>
      </c>
      <c r="AQ29" s="188">
        <f>U29/$H29*VLOOKUP(U$4,DM_TI_LE!$A$5:$B$30,2,FALSE)</f>
        <v>0</v>
      </c>
      <c r="AR29" s="188">
        <f>V29/$H29*VLOOKUP(V$4,DM_TI_LE!$A$5:$B$30,2,FALSE)</f>
        <v>0</v>
      </c>
      <c r="AS29" s="188">
        <f>W29/$H29*VLOOKUP(W$4,DM_TI_LE!$A$5:$B$30,2,FALSE)</f>
        <v>0</v>
      </c>
      <c r="AT29" s="188">
        <f>X29/$H29*VLOOKUP(X$4,DM_TI_LE!$A$5:$B$30,2,FALSE)</f>
        <v>0</v>
      </c>
      <c r="AU29" s="188">
        <f>Y29/$H29*VLOOKUP(Y$4,DM_TI_LE!$A$5:$B$30,2,FALSE)</f>
        <v>0</v>
      </c>
      <c r="AV29" s="188">
        <f>Z29/$H29*VLOOKUP(Z$4,DM_TI_LE!$A$5:$B$30,2,FALSE)</f>
        <v>0</v>
      </c>
      <c r="AW29" s="188">
        <f>AA29/$H29*VLOOKUP(AA$4,DM_TI_LE!$A$5:$B$30,2,FALSE)</f>
        <v>0</v>
      </c>
      <c r="AX29" s="188">
        <f>AB29/$H29*VLOOKUP(AB$4,DM_TI_LE!$A$5:$B$30,2,FALSE)</f>
        <v>0</v>
      </c>
      <c r="AY29" s="188">
        <f>AC29/$H29*VLOOKUP(AC$4,DM_TI_LE!$A$5:$B$30,2,FALSE)</f>
        <v>0</v>
      </c>
      <c r="AZ29" s="188">
        <f>AD29/$H29*VLOOKUP(AD$4,DM_TI_LE!$A$5:$B$30,2,FALSE)</f>
        <v>0</v>
      </c>
      <c r="BA29" s="231">
        <f>IF(CD29="HDHV",DM_TI_LE!$K$12*I29, SUM(AE29:AW29)*F29*E29*DM_HE_SO_LUONG_NS!$D$1*CE29)</f>
        <v>9540000</v>
      </c>
      <c r="BB29" s="16"/>
      <c r="BC29" s="17">
        <f>VLOOKUP(B29,GD_LCD_HS_LNS!$B$4:$E$914,4,FALSE)</f>
        <v>3972000</v>
      </c>
      <c r="BD29" s="16"/>
      <c r="BE29" s="16">
        <f>I29/26*$BC29*VLOOKUP(BE$4,DM_TI_LE!$A$5:$C$29,3,FALSE)</f>
        <v>0</v>
      </c>
      <c r="BF29" s="16">
        <f>J29/26*$BC29*VLOOKUP(BF$4,DM_TI_LE!$A$5:$C$29,3,FALSE)</f>
        <v>0</v>
      </c>
      <c r="BG29" s="16">
        <f>K29/26*$BC29*VLOOKUP(BG$4,DM_TI_LE!$A$5:$C$29,3,FALSE)</f>
        <v>0</v>
      </c>
      <c r="BH29" s="16">
        <f>L29/26*$BC29*VLOOKUP(BH$4,DM_TI_LE!$A$5:$C$29,3,FALSE)</f>
        <v>0</v>
      </c>
      <c r="BI29" s="16">
        <f>M29/26*$BC29*VLOOKUP(BI$4,DM_TI_LE!$A$5:$C$29,3,FALSE)</f>
        <v>0</v>
      </c>
      <c r="BJ29" s="16">
        <f>N29/26*$BC29*VLOOKUP(BJ$4,DM_TI_LE!$A$5:$C$29,3,FALSE)</f>
        <v>0</v>
      </c>
      <c r="BK29" s="16">
        <f>O29/26*$BC29*VLOOKUP(BK$4,DM_TI_LE!$A$5:$C$29,3,FALSE)</f>
        <v>0</v>
      </c>
      <c r="BL29" s="16">
        <f>P29/26*$BC29*VLOOKUP(BL$4,DM_TI_LE!$A$5:$C$29,3,FALSE)</f>
        <v>0</v>
      </c>
      <c r="BM29" s="16">
        <f>Q29/26*$BC29*VLOOKUP(BM$4,DM_TI_LE!$A$5:$C$29,3,FALSE)</f>
        <v>0</v>
      </c>
      <c r="BN29" s="16">
        <f>R29/26*$BC29*VLOOKUP(BN$4,DM_TI_LE!$A$5:$C$29,3,FALSE)</f>
        <v>0</v>
      </c>
      <c r="BO29" s="16">
        <f>S29/26*$BC29*VLOOKUP(BO$4,DM_TI_LE!$A$5:$C$29,3,FALSE)</f>
        <v>0</v>
      </c>
      <c r="BP29" s="16">
        <f>T29/26*$BC29*VLOOKUP(BP$4,DM_TI_LE!$A$5:$C$29,3,FALSE)</f>
        <v>0</v>
      </c>
      <c r="BQ29" s="16">
        <f>U29/26*$BC29*VLOOKUP(BQ$4,DM_TI_LE!$A$5:$C$29,3,FALSE)</f>
        <v>0</v>
      </c>
      <c r="BR29" s="16">
        <f>V29/26*$BC29*VLOOKUP(BR$4,DM_TI_LE!$A$5:$C$29,3,FALSE)</f>
        <v>0</v>
      </c>
      <c r="BS29" s="16">
        <f>W29/26*$BC29*VLOOKUP(BS$4,DM_TI_LE!$A$5:$C$29,3,FALSE)</f>
        <v>0</v>
      </c>
      <c r="BT29" s="16">
        <f>X29/26*$BC29*VLOOKUP(BT$4,DM_TI_LE!$A$5:$C$29,3,FALSE)</f>
        <v>0</v>
      </c>
      <c r="BU29" s="16">
        <f>Y29/26*$BC29*VLOOKUP(BU$4,DM_TI_LE!$A$5:$C$29,3,FALSE)</f>
        <v>0</v>
      </c>
      <c r="BV29" s="16">
        <f>Z29/26*$BC29*VLOOKUP(BV$4,DM_TI_LE!$A$5:$C$29,3,FALSE)</f>
        <v>0</v>
      </c>
      <c r="BW29" s="16">
        <f>AA29/26*$BC29*VLOOKUP(BW$4,DM_TI_LE!$A$5:$C$29,3,FALSE)</f>
        <v>0</v>
      </c>
      <c r="BX29" s="16">
        <f>AB29/26*$BC29*VLOOKUP(BX$4,DM_TI_LE!$A$5:$C$29,3,FALSE)</f>
        <v>0</v>
      </c>
      <c r="BY29" s="16">
        <f>AC29/26*$BC29*VLOOKUP(BY$4,DM_TI_LE!$A$5:$C$29,3,FALSE)</f>
        <v>0</v>
      </c>
      <c r="BZ29" s="16">
        <f>AD29/26*$BC29*VLOOKUP(BZ$4,DM_TI_LE!$A$5:$C$29,3,FALSE)</f>
        <v>0</v>
      </c>
      <c r="CA29" s="196">
        <f t="shared" si="0"/>
        <v>0</v>
      </c>
      <c r="CB29" s="16"/>
      <c r="CC29" s="197">
        <f t="shared" si="1"/>
        <v>9540000</v>
      </c>
      <c r="CD29" s="145" t="s">
        <v>116</v>
      </c>
      <c r="CE29" s="199">
        <f>VLOOKUP(CD29,DM_TI_LE!$I$12:$J$16,2,FALSE)</f>
        <v>1</v>
      </c>
    </row>
    <row r="30" spans="1:83" ht="12.75">
      <c r="A30" s="36">
        <v>26</v>
      </c>
      <c r="B30" s="38">
        <f>GD_LCD_HS_LNS!B29</f>
        <v>11126</v>
      </c>
      <c r="C30" s="38" t="str">
        <f>GD_LCD_HS_LNS!C29</f>
        <v>Nguyễn Thị Thanh Hoa</v>
      </c>
      <c r="D30" s="38" t="str">
        <f>GD_LCD_HS_LNS!D29</f>
        <v>NV Tài liệu và HDCX</v>
      </c>
      <c r="E30" s="146">
        <f>VLOOKUP(B30,GD_CHAM_CONG!$C$6:$BJ$912,60,FALSE)</f>
        <v>1</v>
      </c>
      <c r="F30" s="146">
        <f>VLOOKUP(B30,GD_LCD_HS_LNS!$B$4:$F$914,5,FALSE)</f>
        <v>1.85</v>
      </c>
      <c r="G30" s="168">
        <f>VLOOKUP(B30,GD_CHAM_CONG!$C$6:$BD$385,36,FALSE)</f>
        <v>0</v>
      </c>
      <c r="H30" s="168">
        <f>VLOOKUP(B30,GD_CHAM_CONG!$C$6:$BD$912,37,FALSE)</f>
        <v>26</v>
      </c>
      <c r="I30" s="16">
        <f>VLOOKUP($B30,GD_CHAM_CONG!$C$6:$BF$912,38,FALSE)</f>
        <v>26</v>
      </c>
      <c r="J30" s="16">
        <f>VLOOKUP($B30,GD_CHAM_CONG!$C$6:$BF$912,39,FALSE)</f>
        <v>0</v>
      </c>
      <c r="K30" s="16">
        <f>VLOOKUP($B30,GD_CHAM_CONG!$C$6:$BF$912,40,FALSE)</f>
        <v>0</v>
      </c>
      <c r="L30" s="16">
        <f>VLOOKUP($B30,GD_CHAM_CONG!$C$6:$BF$912,41,FALSE)</f>
        <v>0</v>
      </c>
      <c r="M30" s="16">
        <f>VLOOKUP($B30,GD_CHAM_CONG!$C$6:$BF$912,42,FALSE)</f>
        <v>0</v>
      </c>
      <c r="N30" s="16">
        <f>VLOOKUP($B30,GD_CHAM_CONG!$C$6:$BF$912,43,FALSE)</f>
        <v>0</v>
      </c>
      <c r="O30" s="16">
        <f>VLOOKUP($B30,GD_CHAM_CONG!$C$6:$BF$912,44,FALSE)</f>
        <v>0</v>
      </c>
      <c r="P30" s="16">
        <f>VLOOKUP($B30,GD_CHAM_CONG!$C$6:$BF$912,45,FALSE)</f>
        <v>0</v>
      </c>
      <c r="Q30" s="16">
        <f>VLOOKUP($B30,GD_CHAM_CONG!$C$6:$BF$912,46,FALSE)</f>
        <v>0</v>
      </c>
      <c r="R30" s="16">
        <f>VLOOKUP($B30,GD_CHAM_CONG!$C$6:$BF$912,47,FALSE)</f>
        <v>0</v>
      </c>
      <c r="S30" s="16">
        <f>VLOOKUP($B30,GD_CHAM_CONG!$C$6:$BF$912,48,FALSE)</f>
        <v>0</v>
      </c>
      <c r="T30" s="16">
        <f>VLOOKUP($B30,GD_CHAM_CONG!$C$6:$BF$912,49,FALSE)</f>
        <v>0</v>
      </c>
      <c r="U30" s="16">
        <f>VLOOKUP($B30,GD_CHAM_CONG!$C$6:$BF$912,50,FALSE)</f>
        <v>0</v>
      </c>
      <c r="V30" s="16">
        <f>VLOOKUP($B30,GD_CHAM_CONG!$C$6:$BF$912,51,FALSE)</f>
        <v>0</v>
      </c>
      <c r="W30" s="16">
        <f>VLOOKUP($B30,GD_CHAM_CONG!$C$6:$BF$912,52,FALSE)</f>
        <v>0</v>
      </c>
      <c r="X30" s="16">
        <f>VLOOKUP($B30,GD_CHAM_CONG!$C$6:$BF$912,53,FALSE)</f>
        <v>0</v>
      </c>
      <c r="Y30" s="16">
        <f>VLOOKUP($B30,GD_CHAM_CONG!$C$6:$BF$912,54,FALSE)</f>
        <v>0</v>
      </c>
      <c r="Z30" s="16">
        <f>VLOOKUP($B30,GD_CHAM_CONG!$C$6:$BF$912,55,FALSE)</f>
        <v>0</v>
      </c>
      <c r="AA30" s="16">
        <f>VLOOKUP($B30,GD_CHAM_CONG!$C$6:$BF$912,56,FALSE)</f>
        <v>0</v>
      </c>
      <c r="AB30" s="16">
        <f>VLOOKUP($B30,GD_CHAM_CONG!$C$6:$BI$912,57,FALSE)</f>
        <v>0</v>
      </c>
      <c r="AC30" s="16">
        <f>VLOOKUP($B30,GD_CHAM_CONG!$C$6:$BI$912,58,FALSE)</f>
        <v>0</v>
      </c>
      <c r="AD30" s="16">
        <f>VLOOKUP($B30,GD_CHAM_CONG!$C$6:$BI$912,59,FALSE)</f>
        <v>0</v>
      </c>
      <c r="AE30" s="188">
        <f>I30/$H30*VLOOKUP(I$4,DM_TI_LE!$A$5:$B$30,2,FALSE)</f>
        <v>1</v>
      </c>
      <c r="AF30" s="188">
        <f>J30/$H30*VLOOKUP(J$4,DM_TI_LE!$A$5:$B$30,2,FALSE)</f>
        <v>0</v>
      </c>
      <c r="AG30" s="188">
        <f>K30/$H30*VLOOKUP(K$4,DM_TI_LE!$A$5:$B$30,2,FALSE)</f>
        <v>0</v>
      </c>
      <c r="AH30" s="188">
        <f>L30/$H30*VLOOKUP(L$4,DM_TI_LE!$A$5:$B$30,2,FALSE)</f>
        <v>0</v>
      </c>
      <c r="AI30" s="188">
        <f>M30/$H30*VLOOKUP(M$4,DM_TI_LE!$A$5:$B$30,2,FALSE)</f>
        <v>0</v>
      </c>
      <c r="AJ30" s="188">
        <f>N30/$H30*VLOOKUP(N$4,DM_TI_LE!$A$5:$B$30,2,FALSE)</f>
        <v>0</v>
      </c>
      <c r="AK30" s="188">
        <f>O30/$H30*VLOOKUP(O$4,DM_TI_LE!$A$5:$B$30,2,FALSE)</f>
        <v>0</v>
      </c>
      <c r="AL30" s="188">
        <f>P30/$H30*VLOOKUP(P$4,DM_TI_LE!$A$5:$B$30,2,FALSE)</f>
        <v>0</v>
      </c>
      <c r="AM30" s="188">
        <f>Q30/$H30*VLOOKUP(Q$4,DM_TI_LE!$A$5:$B$30,2,FALSE)</f>
        <v>0</v>
      </c>
      <c r="AN30" s="188">
        <f>R30/$H30*VLOOKUP(R$4,DM_TI_LE!$A$5:$B$30,2,FALSE)</f>
        <v>0</v>
      </c>
      <c r="AO30" s="188">
        <f>S30/$H30*VLOOKUP(S$4,DM_TI_LE!$A$5:$B$30,2,FALSE)</f>
        <v>0</v>
      </c>
      <c r="AP30" s="188">
        <f>T30/$H30*VLOOKUP(T$4,DM_TI_LE!$A$5:$B$30,2,FALSE)</f>
        <v>0</v>
      </c>
      <c r="AQ30" s="188">
        <f>U30/$H30*VLOOKUP(U$4,DM_TI_LE!$A$5:$B$30,2,FALSE)</f>
        <v>0</v>
      </c>
      <c r="AR30" s="188">
        <f>V30/$H30*VLOOKUP(V$4,DM_TI_LE!$A$5:$B$30,2,FALSE)</f>
        <v>0</v>
      </c>
      <c r="AS30" s="188">
        <f>W30/$H30*VLOOKUP(W$4,DM_TI_LE!$A$5:$B$30,2,FALSE)</f>
        <v>0</v>
      </c>
      <c r="AT30" s="188">
        <f>X30/$H30*VLOOKUP(X$4,DM_TI_LE!$A$5:$B$30,2,FALSE)</f>
        <v>0</v>
      </c>
      <c r="AU30" s="188">
        <f>Y30/$H30*VLOOKUP(Y$4,DM_TI_LE!$A$5:$B$30,2,FALSE)</f>
        <v>0</v>
      </c>
      <c r="AV30" s="188">
        <f>Z30/$H30*VLOOKUP(Z$4,DM_TI_LE!$A$5:$B$30,2,FALSE)</f>
        <v>0</v>
      </c>
      <c r="AW30" s="188">
        <f>AA30/$H30*VLOOKUP(AA$4,DM_TI_LE!$A$5:$B$30,2,FALSE)</f>
        <v>0</v>
      </c>
      <c r="AX30" s="188">
        <f>AB30/$H30*VLOOKUP(AB$4,DM_TI_LE!$A$5:$B$30,2,FALSE)</f>
        <v>0</v>
      </c>
      <c r="AY30" s="188">
        <f>AC30/$H30*VLOOKUP(AC$4,DM_TI_LE!$A$5:$B$30,2,FALSE)</f>
        <v>0</v>
      </c>
      <c r="AZ30" s="188">
        <f>AD30/$H30*VLOOKUP(AD$4,DM_TI_LE!$A$5:$B$30,2,FALSE)</f>
        <v>0</v>
      </c>
      <c r="BA30" s="231">
        <f>IF(CD30="HDHV",DM_TI_LE!$K$12*I30, SUM(AE30:AW30)*F30*E30*DM_HE_SO_LUONG_NS!$D$1*CE30)</f>
        <v>8325000</v>
      </c>
      <c r="BB30" s="16"/>
      <c r="BC30" s="17">
        <f>VLOOKUP(B30,GD_LCD_HS_LNS!$B$4:$E$914,4,FALSE)</f>
        <v>3972000</v>
      </c>
      <c r="BD30" s="16"/>
      <c r="BE30" s="16">
        <f>I30/26*$BC30*VLOOKUP(BE$4,DM_TI_LE!$A$5:$C$29,3,FALSE)</f>
        <v>0</v>
      </c>
      <c r="BF30" s="16">
        <f>J30/26*$BC30*VLOOKUP(BF$4,DM_TI_LE!$A$5:$C$29,3,FALSE)</f>
        <v>0</v>
      </c>
      <c r="BG30" s="16">
        <f>K30/26*$BC30*VLOOKUP(BG$4,DM_TI_LE!$A$5:$C$29,3,FALSE)</f>
        <v>0</v>
      </c>
      <c r="BH30" s="16">
        <f>L30/26*$BC30*VLOOKUP(BH$4,DM_TI_LE!$A$5:$C$29,3,FALSE)</f>
        <v>0</v>
      </c>
      <c r="BI30" s="16">
        <f>M30/26*$BC30*VLOOKUP(BI$4,DM_TI_LE!$A$5:$C$29,3,FALSE)</f>
        <v>0</v>
      </c>
      <c r="BJ30" s="16">
        <f>N30/26*$BC30*VLOOKUP(BJ$4,DM_TI_LE!$A$5:$C$29,3,FALSE)</f>
        <v>0</v>
      </c>
      <c r="BK30" s="16">
        <f>O30/26*$BC30*VLOOKUP(BK$4,DM_TI_LE!$A$5:$C$29,3,FALSE)</f>
        <v>0</v>
      </c>
      <c r="BL30" s="16">
        <f>P30/26*$BC30*VLOOKUP(BL$4,DM_TI_LE!$A$5:$C$29,3,FALSE)</f>
        <v>0</v>
      </c>
      <c r="BM30" s="16">
        <f>Q30/26*$BC30*VLOOKUP(BM$4,DM_TI_LE!$A$5:$C$29,3,FALSE)</f>
        <v>0</v>
      </c>
      <c r="BN30" s="16">
        <f>R30/26*$BC30*VLOOKUP(BN$4,DM_TI_LE!$A$5:$C$29,3,FALSE)</f>
        <v>0</v>
      </c>
      <c r="BO30" s="16">
        <f>S30/26*$BC30*VLOOKUP(BO$4,DM_TI_LE!$A$5:$C$29,3,FALSE)</f>
        <v>0</v>
      </c>
      <c r="BP30" s="16">
        <f>T30/26*$BC30*VLOOKUP(BP$4,DM_TI_LE!$A$5:$C$29,3,FALSE)</f>
        <v>0</v>
      </c>
      <c r="BQ30" s="16">
        <f>U30/26*$BC30*VLOOKUP(BQ$4,DM_TI_LE!$A$5:$C$29,3,FALSE)</f>
        <v>0</v>
      </c>
      <c r="BR30" s="16">
        <f>V30/26*$BC30*VLOOKUP(BR$4,DM_TI_LE!$A$5:$C$29,3,FALSE)</f>
        <v>0</v>
      </c>
      <c r="BS30" s="16">
        <f>W30/26*$BC30*VLOOKUP(BS$4,DM_TI_LE!$A$5:$C$29,3,FALSE)</f>
        <v>0</v>
      </c>
      <c r="BT30" s="16">
        <f>X30/26*$BC30*VLOOKUP(BT$4,DM_TI_LE!$A$5:$C$29,3,FALSE)</f>
        <v>0</v>
      </c>
      <c r="BU30" s="16">
        <f>Y30/26*$BC30*VLOOKUP(BU$4,DM_TI_LE!$A$5:$C$29,3,FALSE)</f>
        <v>0</v>
      </c>
      <c r="BV30" s="16">
        <f>Z30/26*$BC30*VLOOKUP(BV$4,DM_TI_LE!$A$5:$C$29,3,FALSE)</f>
        <v>0</v>
      </c>
      <c r="BW30" s="16">
        <f>AA30/26*$BC30*VLOOKUP(BW$4,DM_TI_LE!$A$5:$C$29,3,FALSE)</f>
        <v>0</v>
      </c>
      <c r="BX30" s="16">
        <f>AB30/26*$BC30*VLOOKUP(BX$4,DM_TI_LE!$A$5:$C$29,3,FALSE)</f>
        <v>0</v>
      </c>
      <c r="BY30" s="16">
        <f>AC30/26*$BC30*VLOOKUP(BY$4,DM_TI_LE!$A$5:$C$29,3,FALSE)</f>
        <v>0</v>
      </c>
      <c r="BZ30" s="16">
        <f>AD30/26*$BC30*VLOOKUP(BZ$4,DM_TI_LE!$A$5:$C$29,3,FALSE)</f>
        <v>0</v>
      </c>
      <c r="CA30" s="196">
        <f t="shared" si="0"/>
        <v>0</v>
      </c>
      <c r="CB30" s="16"/>
      <c r="CC30" s="197">
        <f t="shared" si="1"/>
        <v>8325000</v>
      </c>
      <c r="CD30" s="145" t="s">
        <v>114</v>
      </c>
      <c r="CE30" s="199">
        <f>VLOOKUP(CD30,DM_TI_LE!$I$12:$J$16,2,FALSE)</f>
        <v>1</v>
      </c>
    </row>
    <row r="31" spans="1:83" ht="12.75">
      <c r="A31" s="36">
        <v>27</v>
      </c>
      <c r="B31" s="38">
        <f>GD_LCD_HS_LNS!B30</f>
        <v>11127</v>
      </c>
      <c r="C31" s="38" t="str">
        <f>GD_LCD_HS_LNS!C30</f>
        <v>Phí Thị Huyền Trang</v>
      </c>
      <c r="D31" s="38" t="str">
        <f>GD_LCD_HS_LNS!D30</f>
        <v>NV Tài liệu và HDCX</v>
      </c>
      <c r="E31" s="146">
        <f>VLOOKUP(B31,GD_CHAM_CONG!$C$6:$BJ$912,60,FALSE)</f>
        <v>1.05</v>
      </c>
      <c r="F31" s="146">
        <f>VLOOKUP(B31,GD_LCD_HS_LNS!$B$4:$F$914,5,FALSE)</f>
        <v>1.85</v>
      </c>
      <c r="G31" s="168">
        <f>VLOOKUP(B31,GD_CHAM_CONG!$C$6:$BD$385,36,FALSE)</f>
        <v>0</v>
      </c>
      <c r="H31" s="168">
        <f>VLOOKUP(B31,GD_CHAM_CONG!$C$6:$BD$912,37,FALSE)</f>
        <v>26</v>
      </c>
      <c r="I31" s="16">
        <f>VLOOKUP($B31,GD_CHAM_CONG!$C$6:$BF$912,38,FALSE)</f>
        <v>26</v>
      </c>
      <c r="J31" s="16">
        <f>VLOOKUP($B31,GD_CHAM_CONG!$C$6:$BF$912,39,FALSE)</f>
        <v>0</v>
      </c>
      <c r="K31" s="16">
        <f>VLOOKUP($B31,GD_CHAM_CONG!$C$6:$BF$912,40,FALSE)</f>
        <v>0</v>
      </c>
      <c r="L31" s="16">
        <f>VLOOKUP($B31,GD_CHAM_CONG!$C$6:$BF$912,41,FALSE)</f>
        <v>0</v>
      </c>
      <c r="M31" s="16">
        <f>VLOOKUP($B31,GD_CHAM_CONG!$C$6:$BF$912,42,FALSE)</f>
        <v>0</v>
      </c>
      <c r="N31" s="16">
        <f>VLOOKUP($B31,GD_CHAM_CONG!$C$6:$BF$912,43,FALSE)</f>
        <v>0</v>
      </c>
      <c r="O31" s="16">
        <f>VLOOKUP($B31,GD_CHAM_CONG!$C$6:$BF$912,44,FALSE)</f>
        <v>0</v>
      </c>
      <c r="P31" s="16">
        <f>VLOOKUP($B31,GD_CHAM_CONG!$C$6:$BF$912,45,FALSE)</f>
        <v>0</v>
      </c>
      <c r="Q31" s="16">
        <f>VLOOKUP($B31,GD_CHAM_CONG!$C$6:$BF$912,46,FALSE)</f>
        <v>0</v>
      </c>
      <c r="R31" s="16">
        <f>VLOOKUP($B31,GD_CHAM_CONG!$C$6:$BF$912,47,FALSE)</f>
        <v>0</v>
      </c>
      <c r="S31" s="16">
        <f>VLOOKUP($B31,GD_CHAM_CONG!$C$6:$BF$912,48,FALSE)</f>
        <v>0</v>
      </c>
      <c r="T31" s="16">
        <f>VLOOKUP($B31,GD_CHAM_CONG!$C$6:$BF$912,49,FALSE)</f>
        <v>0</v>
      </c>
      <c r="U31" s="16">
        <f>VLOOKUP($B31,GD_CHAM_CONG!$C$6:$BF$912,50,FALSE)</f>
        <v>0</v>
      </c>
      <c r="V31" s="16">
        <f>VLOOKUP($B31,GD_CHAM_CONG!$C$6:$BF$912,51,FALSE)</f>
        <v>0</v>
      </c>
      <c r="W31" s="16">
        <f>VLOOKUP($B31,GD_CHAM_CONG!$C$6:$BF$912,52,FALSE)</f>
        <v>0</v>
      </c>
      <c r="X31" s="16">
        <f>VLOOKUP($B31,GD_CHAM_CONG!$C$6:$BF$912,53,FALSE)</f>
        <v>0</v>
      </c>
      <c r="Y31" s="16">
        <f>VLOOKUP($B31,GD_CHAM_CONG!$C$6:$BF$912,54,FALSE)</f>
        <v>0</v>
      </c>
      <c r="Z31" s="16">
        <f>VLOOKUP($B31,GD_CHAM_CONG!$C$6:$BF$912,55,FALSE)</f>
        <v>0</v>
      </c>
      <c r="AA31" s="16">
        <f>VLOOKUP($B31,GD_CHAM_CONG!$C$6:$BF$912,56,FALSE)</f>
        <v>0</v>
      </c>
      <c r="AB31" s="16">
        <f>VLOOKUP($B31,GD_CHAM_CONG!$C$6:$BI$912,57,FALSE)</f>
        <v>0</v>
      </c>
      <c r="AC31" s="16">
        <f>VLOOKUP($B31,GD_CHAM_CONG!$C$6:$BI$912,58,FALSE)</f>
        <v>0</v>
      </c>
      <c r="AD31" s="16">
        <f>VLOOKUP($B31,GD_CHAM_CONG!$C$6:$BI$912,59,FALSE)</f>
        <v>0</v>
      </c>
      <c r="AE31" s="188">
        <f>I31/$H31*VLOOKUP(I$4,DM_TI_LE!$A$5:$B$30,2,FALSE)</f>
        <v>1</v>
      </c>
      <c r="AF31" s="188">
        <f>J31/$H31*VLOOKUP(J$4,DM_TI_LE!$A$5:$B$30,2,FALSE)</f>
        <v>0</v>
      </c>
      <c r="AG31" s="188">
        <f>K31/$H31*VLOOKUP(K$4,DM_TI_LE!$A$5:$B$30,2,FALSE)</f>
        <v>0</v>
      </c>
      <c r="AH31" s="188">
        <f>L31/$H31*VLOOKUP(L$4,DM_TI_LE!$A$5:$B$30,2,FALSE)</f>
        <v>0</v>
      </c>
      <c r="AI31" s="188">
        <f>M31/$H31*VLOOKUP(M$4,DM_TI_LE!$A$5:$B$30,2,FALSE)</f>
        <v>0</v>
      </c>
      <c r="AJ31" s="188">
        <f>N31/$H31*VLOOKUP(N$4,DM_TI_LE!$A$5:$B$30,2,FALSE)</f>
        <v>0</v>
      </c>
      <c r="AK31" s="188">
        <f>O31/$H31*VLOOKUP(O$4,DM_TI_LE!$A$5:$B$30,2,FALSE)</f>
        <v>0</v>
      </c>
      <c r="AL31" s="188">
        <f>P31/$H31*VLOOKUP(P$4,DM_TI_LE!$A$5:$B$30,2,FALSE)</f>
        <v>0</v>
      </c>
      <c r="AM31" s="188">
        <f>Q31/$H31*VLOOKUP(Q$4,DM_TI_LE!$A$5:$B$30,2,FALSE)</f>
        <v>0</v>
      </c>
      <c r="AN31" s="188">
        <f>R31/$H31*VLOOKUP(R$4,DM_TI_LE!$A$5:$B$30,2,FALSE)</f>
        <v>0</v>
      </c>
      <c r="AO31" s="188">
        <f>S31/$H31*VLOOKUP(S$4,DM_TI_LE!$A$5:$B$30,2,FALSE)</f>
        <v>0</v>
      </c>
      <c r="AP31" s="188">
        <f>T31/$H31*VLOOKUP(T$4,DM_TI_LE!$A$5:$B$30,2,FALSE)</f>
        <v>0</v>
      </c>
      <c r="AQ31" s="188">
        <f>U31/$H31*VLOOKUP(U$4,DM_TI_LE!$A$5:$B$30,2,FALSE)</f>
        <v>0</v>
      </c>
      <c r="AR31" s="188">
        <f>V31/$H31*VLOOKUP(V$4,DM_TI_LE!$A$5:$B$30,2,FALSE)</f>
        <v>0</v>
      </c>
      <c r="AS31" s="188">
        <f>W31/$H31*VLOOKUP(W$4,DM_TI_LE!$A$5:$B$30,2,FALSE)</f>
        <v>0</v>
      </c>
      <c r="AT31" s="188">
        <f>X31/$H31*VLOOKUP(X$4,DM_TI_LE!$A$5:$B$30,2,FALSE)</f>
        <v>0</v>
      </c>
      <c r="AU31" s="188">
        <f>Y31/$H31*VLOOKUP(Y$4,DM_TI_LE!$A$5:$B$30,2,FALSE)</f>
        <v>0</v>
      </c>
      <c r="AV31" s="188">
        <f>Z31/$H31*VLOOKUP(Z$4,DM_TI_LE!$A$5:$B$30,2,FALSE)</f>
        <v>0</v>
      </c>
      <c r="AW31" s="188">
        <f>AA31/$H31*VLOOKUP(AA$4,DM_TI_LE!$A$5:$B$30,2,FALSE)</f>
        <v>0</v>
      </c>
      <c r="AX31" s="188">
        <f>AB31/$H31*VLOOKUP(AB$4,DM_TI_LE!$A$5:$B$30,2,FALSE)</f>
        <v>0</v>
      </c>
      <c r="AY31" s="188">
        <f>AC31/$H31*VLOOKUP(AC$4,DM_TI_LE!$A$5:$B$30,2,FALSE)</f>
        <v>0</v>
      </c>
      <c r="AZ31" s="188">
        <f>AD31/$H31*VLOOKUP(AD$4,DM_TI_LE!$A$5:$B$30,2,FALSE)</f>
        <v>0</v>
      </c>
      <c r="BA31" s="231">
        <f>IF(CD31="HDHV",DM_TI_LE!$K$12*I31, SUM(AE31:AW31)*F31*E31*DM_HE_SO_LUONG_NS!$D$1*CE31)</f>
        <v>8741250</v>
      </c>
      <c r="BB31" s="16"/>
      <c r="BC31" s="17">
        <f>VLOOKUP(B31,GD_LCD_HS_LNS!$B$4:$E$914,4,FALSE)</f>
        <v>3972000</v>
      </c>
      <c r="BD31" s="16"/>
      <c r="BE31" s="16">
        <f>I31/26*$BC31*VLOOKUP(BE$4,DM_TI_LE!$A$5:$C$29,3,FALSE)</f>
        <v>0</v>
      </c>
      <c r="BF31" s="16">
        <f>J31/26*$BC31*VLOOKUP(BF$4,DM_TI_LE!$A$5:$C$29,3,FALSE)</f>
        <v>0</v>
      </c>
      <c r="BG31" s="16">
        <f>K31/26*$BC31*VLOOKUP(BG$4,DM_TI_LE!$A$5:$C$29,3,FALSE)</f>
        <v>0</v>
      </c>
      <c r="BH31" s="16">
        <f>L31/26*$BC31*VLOOKUP(BH$4,DM_TI_LE!$A$5:$C$29,3,FALSE)</f>
        <v>0</v>
      </c>
      <c r="BI31" s="16">
        <f>M31/26*$BC31*VLOOKUP(BI$4,DM_TI_LE!$A$5:$C$29,3,FALSE)</f>
        <v>0</v>
      </c>
      <c r="BJ31" s="16">
        <f>N31/26*$BC31*VLOOKUP(BJ$4,DM_TI_LE!$A$5:$C$29,3,FALSE)</f>
        <v>0</v>
      </c>
      <c r="BK31" s="16">
        <f>O31/26*$BC31*VLOOKUP(BK$4,DM_TI_LE!$A$5:$C$29,3,FALSE)</f>
        <v>0</v>
      </c>
      <c r="BL31" s="16">
        <f>P31/26*$BC31*VLOOKUP(BL$4,DM_TI_LE!$A$5:$C$29,3,FALSE)</f>
        <v>0</v>
      </c>
      <c r="BM31" s="16">
        <f>Q31/26*$BC31*VLOOKUP(BM$4,DM_TI_LE!$A$5:$C$29,3,FALSE)</f>
        <v>0</v>
      </c>
      <c r="BN31" s="16">
        <f>R31/26*$BC31*VLOOKUP(BN$4,DM_TI_LE!$A$5:$C$29,3,FALSE)</f>
        <v>0</v>
      </c>
      <c r="BO31" s="16">
        <f>S31/26*$BC31*VLOOKUP(BO$4,DM_TI_LE!$A$5:$C$29,3,FALSE)</f>
        <v>0</v>
      </c>
      <c r="BP31" s="16">
        <f>T31/26*$BC31*VLOOKUP(BP$4,DM_TI_LE!$A$5:$C$29,3,FALSE)</f>
        <v>0</v>
      </c>
      <c r="BQ31" s="16">
        <f>U31/26*$BC31*VLOOKUP(BQ$4,DM_TI_LE!$A$5:$C$29,3,FALSE)</f>
        <v>0</v>
      </c>
      <c r="BR31" s="16">
        <f>V31/26*$BC31*VLOOKUP(BR$4,DM_TI_LE!$A$5:$C$29,3,FALSE)</f>
        <v>0</v>
      </c>
      <c r="BS31" s="16">
        <f>W31/26*$BC31*VLOOKUP(BS$4,DM_TI_LE!$A$5:$C$29,3,FALSE)</f>
        <v>0</v>
      </c>
      <c r="BT31" s="16">
        <f>X31/26*$BC31*VLOOKUP(BT$4,DM_TI_LE!$A$5:$C$29,3,FALSE)</f>
        <v>0</v>
      </c>
      <c r="BU31" s="16">
        <f>Y31/26*$BC31*VLOOKUP(BU$4,DM_TI_LE!$A$5:$C$29,3,FALSE)</f>
        <v>0</v>
      </c>
      <c r="BV31" s="16">
        <f>Z31/26*$BC31*VLOOKUP(BV$4,DM_TI_LE!$A$5:$C$29,3,FALSE)</f>
        <v>0</v>
      </c>
      <c r="BW31" s="16">
        <f>AA31/26*$BC31*VLOOKUP(BW$4,DM_TI_LE!$A$5:$C$29,3,FALSE)</f>
        <v>0</v>
      </c>
      <c r="BX31" s="16">
        <f>AB31/26*$BC31*VLOOKUP(BX$4,DM_TI_LE!$A$5:$C$29,3,FALSE)</f>
        <v>0</v>
      </c>
      <c r="BY31" s="16">
        <f>AC31/26*$BC31*VLOOKUP(BY$4,DM_TI_LE!$A$5:$C$29,3,FALSE)</f>
        <v>0</v>
      </c>
      <c r="BZ31" s="16">
        <f>AD31/26*$BC31*VLOOKUP(BZ$4,DM_TI_LE!$A$5:$C$29,3,FALSE)</f>
        <v>0</v>
      </c>
      <c r="CA31" s="196">
        <f t="shared" si="0"/>
        <v>0</v>
      </c>
      <c r="CB31" s="16"/>
      <c r="CC31" s="197">
        <f t="shared" si="1"/>
        <v>8741250</v>
      </c>
      <c r="CD31" s="145" t="s">
        <v>114</v>
      </c>
      <c r="CE31" s="199">
        <f>VLOOKUP(CD31,DM_TI_LE!$I$12:$J$16,2,FALSE)</f>
        <v>1</v>
      </c>
    </row>
    <row r="32" spans="1:83" ht="12.75">
      <c r="A32" s="36">
        <v>28</v>
      </c>
      <c r="B32" s="38">
        <f>GD_LCD_HS_LNS!B31</f>
        <v>11128</v>
      </c>
      <c r="C32" s="38" t="str">
        <f>GD_LCD_HS_LNS!C31</f>
        <v>Hoàng Thị Yến</v>
      </c>
      <c r="D32" s="38" t="str">
        <f>GD_LCD_HS_LNS!D31</f>
        <v>NV Tài liệu và HDCX</v>
      </c>
      <c r="E32" s="146">
        <f>VLOOKUP(B32,GD_CHAM_CONG!$C$6:$BJ$912,60,FALSE)</f>
        <v>1</v>
      </c>
      <c r="F32" s="146">
        <f>VLOOKUP(B32,GD_LCD_HS_LNS!$B$4:$F$914,5,FALSE)</f>
        <v>1.85</v>
      </c>
      <c r="G32" s="168">
        <f>VLOOKUP(B32,GD_CHAM_CONG!$C$6:$BD$385,36,FALSE)</f>
        <v>0</v>
      </c>
      <c r="H32" s="168">
        <f>VLOOKUP(B32,GD_CHAM_CONG!$C$6:$BD$912,37,FALSE)</f>
        <v>26</v>
      </c>
      <c r="I32" s="16">
        <f>VLOOKUP($B32,GD_CHAM_CONG!$C$6:$BF$912,38,FALSE)</f>
        <v>26</v>
      </c>
      <c r="J32" s="16">
        <f>VLOOKUP($B32,GD_CHAM_CONG!$C$6:$BF$912,39,FALSE)</f>
        <v>0</v>
      </c>
      <c r="K32" s="16">
        <f>VLOOKUP($B32,GD_CHAM_CONG!$C$6:$BF$912,40,FALSE)</f>
        <v>0</v>
      </c>
      <c r="L32" s="16">
        <f>VLOOKUP($B32,GD_CHAM_CONG!$C$6:$BF$912,41,FALSE)</f>
        <v>0</v>
      </c>
      <c r="M32" s="16">
        <f>VLOOKUP($B32,GD_CHAM_CONG!$C$6:$BF$912,42,FALSE)</f>
        <v>0</v>
      </c>
      <c r="N32" s="16">
        <f>VLOOKUP($B32,GD_CHAM_CONG!$C$6:$BF$912,43,FALSE)</f>
        <v>0</v>
      </c>
      <c r="O32" s="16">
        <f>VLOOKUP($B32,GD_CHAM_CONG!$C$6:$BF$912,44,FALSE)</f>
        <v>0</v>
      </c>
      <c r="P32" s="16">
        <f>VLOOKUP($B32,GD_CHAM_CONG!$C$6:$BF$912,45,FALSE)</f>
        <v>0</v>
      </c>
      <c r="Q32" s="16">
        <f>VLOOKUP($B32,GD_CHAM_CONG!$C$6:$BF$912,46,FALSE)</f>
        <v>0</v>
      </c>
      <c r="R32" s="16">
        <f>VLOOKUP($B32,GD_CHAM_CONG!$C$6:$BF$912,47,FALSE)</f>
        <v>0</v>
      </c>
      <c r="S32" s="16">
        <f>VLOOKUP($B32,GD_CHAM_CONG!$C$6:$BF$912,48,FALSE)</f>
        <v>0</v>
      </c>
      <c r="T32" s="16">
        <f>VLOOKUP($B32,GD_CHAM_CONG!$C$6:$BF$912,49,FALSE)</f>
        <v>0</v>
      </c>
      <c r="U32" s="16">
        <f>VLOOKUP($B32,GD_CHAM_CONG!$C$6:$BF$912,50,FALSE)</f>
        <v>0</v>
      </c>
      <c r="V32" s="16">
        <f>VLOOKUP($B32,GD_CHAM_CONG!$C$6:$BF$912,51,FALSE)</f>
        <v>0</v>
      </c>
      <c r="W32" s="16">
        <f>VLOOKUP($B32,GD_CHAM_CONG!$C$6:$BF$912,52,FALSE)</f>
        <v>0</v>
      </c>
      <c r="X32" s="16">
        <f>VLOOKUP($B32,GD_CHAM_CONG!$C$6:$BF$912,53,FALSE)</f>
        <v>0</v>
      </c>
      <c r="Y32" s="16">
        <f>VLOOKUP($B32,GD_CHAM_CONG!$C$6:$BF$912,54,FALSE)</f>
        <v>0</v>
      </c>
      <c r="Z32" s="16">
        <f>VLOOKUP($B32,GD_CHAM_CONG!$C$6:$BF$912,55,FALSE)</f>
        <v>0</v>
      </c>
      <c r="AA32" s="16">
        <f>VLOOKUP($B32,GD_CHAM_CONG!$C$6:$BF$912,56,FALSE)</f>
        <v>0</v>
      </c>
      <c r="AB32" s="16">
        <f>VLOOKUP($B32,GD_CHAM_CONG!$C$6:$BI$912,57,FALSE)</f>
        <v>0</v>
      </c>
      <c r="AC32" s="16">
        <f>VLOOKUP($B32,GD_CHAM_CONG!$C$6:$BI$912,58,FALSE)</f>
        <v>0</v>
      </c>
      <c r="AD32" s="16">
        <f>VLOOKUP($B32,GD_CHAM_CONG!$C$6:$BI$912,59,FALSE)</f>
        <v>0</v>
      </c>
      <c r="AE32" s="188">
        <f>I32/$H32*VLOOKUP(I$4,DM_TI_LE!$A$5:$B$30,2,FALSE)</f>
        <v>1</v>
      </c>
      <c r="AF32" s="188">
        <f>J32/$H32*VLOOKUP(J$4,DM_TI_LE!$A$5:$B$30,2,FALSE)</f>
        <v>0</v>
      </c>
      <c r="AG32" s="188">
        <f>K32/$H32*VLOOKUP(K$4,DM_TI_LE!$A$5:$B$30,2,FALSE)</f>
        <v>0</v>
      </c>
      <c r="AH32" s="188">
        <f>L32/$H32*VLOOKUP(L$4,DM_TI_LE!$A$5:$B$30,2,FALSE)</f>
        <v>0</v>
      </c>
      <c r="AI32" s="188">
        <f>M32/$H32*VLOOKUP(M$4,DM_TI_LE!$A$5:$B$30,2,FALSE)</f>
        <v>0</v>
      </c>
      <c r="AJ32" s="188">
        <f>N32/$H32*VLOOKUP(N$4,DM_TI_LE!$A$5:$B$30,2,FALSE)</f>
        <v>0</v>
      </c>
      <c r="AK32" s="188">
        <f>O32/$H32*VLOOKUP(O$4,DM_TI_LE!$A$5:$B$30,2,FALSE)</f>
        <v>0</v>
      </c>
      <c r="AL32" s="188">
        <f>P32/$H32*VLOOKUP(P$4,DM_TI_LE!$A$5:$B$30,2,FALSE)</f>
        <v>0</v>
      </c>
      <c r="AM32" s="188">
        <f>Q32/$H32*VLOOKUP(Q$4,DM_TI_LE!$A$5:$B$30,2,FALSE)</f>
        <v>0</v>
      </c>
      <c r="AN32" s="188">
        <f>R32/$H32*VLOOKUP(R$4,DM_TI_LE!$A$5:$B$30,2,FALSE)</f>
        <v>0</v>
      </c>
      <c r="AO32" s="188">
        <f>S32/$H32*VLOOKUP(S$4,DM_TI_LE!$A$5:$B$30,2,FALSE)</f>
        <v>0</v>
      </c>
      <c r="AP32" s="188">
        <f>T32/$H32*VLOOKUP(T$4,DM_TI_LE!$A$5:$B$30,2,FALSE)</f>
        <v>0</v>
      </c>
      <c r="AQ32" s="188">
        <f>U32/$H32*VLOOKUP(U$4,DM_TI_LE!$A$5:$B$30,2,FALSE)</f>
        <v>0</v>
      </c>
      <c r="AR32" s="188">
        <f>V32/$H32*VLOOKUP(V$4,DM_TI_LE!$A$5:$B$30,2,FALSE)</f>
        <v>0</v>
      </c>
      <c r="AS32" s="188">
        <f>W32/$H32*VLOOKUP(W$4,DM_TI_LE!$A$5:$B$30,2,FALSE)</f>
        <v>0</v>
      </c>
      <c r="AT32" s="188">
        <f>X32/$H32*VLOOKUP(X$4,DM_TI_LE!$A$5:$B$30,2,FALSE)</f>
        <v>0</v>
      </c>
      <c r="AU32" s="188">
        <f>Y32/$H32*VLOOKUP(Y$4,DM_TI_LE!$A$5:$B$30,2,FALSE)</f>
        <v>0</v>
      </c>
      <c r="AV32" s="188">
        <f>Z32/$H32*VLOOKUP(Z$4,DM_TI_LE!$A$5:$B$30,2,FALSE)</f>
        <v>0</v>
      </c>
      <c r="AW32" s="188">
        <f>AA32/$H32*VLOOKUP(AA$4,DM_TI_LE!$A$5:$B$30,2,FALSE)</f>
        <v>0</v>
      </c>
      <c r="AX32" s="188">
        <f>AB32/$H32*VLOOKUP(AB$4,DM_TI_LE!$A$5:$B$30,2,FALSE)</f>
        <v>0</v>
      </c>
      <c r="AY32" s="188">
        <f>AC32/$H32*VLOOKUP(AC$4,DM_TI_LE!$A$5:$B$30,2,FALSE)</f>
        <v>0</v>
      </c>
      <c r="AZ32" s="188">
        <f>AD32/$H32*VLOOKUP(AD$4,DM_TI_LE!$A$5:$B$30,2,FALSE)</f>
        <v>0</v>
      </c>
      <c r="BA32" s="231">
        <f>IF(CD32="HDHV",DM_TI_LE!$K$12*I32, SUM(AE32:AW32)*F32*E32*DM_HE_SO_LUONG_NS!$D$1*CE32)</f>
        <v>8325000</v>
      </c>
      <c r="BB32" s="16"/>
      <c r="BC32" s="17">
        <f>VLOOKUP(B32,GD_LCD_HS_LNS!$B$4:$E$914,4,FALSE)</f>
        <v>3972000</v>
      </c>
      <c r="BD32" s="16"/>
      <c r="BE32" s="16">
        <f>I32/26*$BC32*VLOOKUP(BE$4,DM_TI_LE!$A$5:$C$29,3,FALSE)</f>
        <v>0</v>
      </c>
      <c r="BF32" s="16">
        <f>J32/26*$BC32*VLOOKUP(BF$4,DM_TI_LE!$A$5:$C$29,3,FALSE)</f>
        <v>0</v>
      </c>
      <c r="BG32" s="16">
        <f>K32/26*$BC32*VLOOKUP(BG$4,DM_TI_LE!$A$5:$C$29,3,FALSE)</f>
        <v>0</v>
      </c>
      <c r="BH32" s="16">
        <f>L32/26*$BC32*VLOOKUP(BH$4,DM_TI_LE!$A$5:$C$29,3,FALSE)</f>
        <v>0</v>
      </c>
      <c r="BI32" s="16">
        <f>M32/26*$BC32*VLOOKUP(BI$4,DM_TI_LE!$A$5:$C$29,3,FALSE)</f>
        <v>0</v>
      </c>
      <c r="BJ32" s="16">
        <f>N32/26*$BC32*VLOOKUP(BJ$4,DM_TI_LE!$A$5:$C$29,3,FALSE)</f>
        <v>0</v>
      </c>
      <c r="BK32" s="16">
        <f>O32/26*$BC32*VLOOKUP(BK$4,DM_TI_LE!$A$5:$C$29,3,FALSE)</f>
        <v>0</v>
      </c>
      <c r="BL32" s="16">
        <f>P32/26*$BC32*VLOOKUP(BL$4,DM_TI_LE!$A$5:$C$29,3,FALSE)</f>
        <v>0</v>
      </c>
      <c r="BM32" s="16">
        <f>Q32/26*$BC32*VLOOKUP(BM$4,DM_TI_LE!$A$5:$C$29,3,FALSE)</f>
        <v>0</v>
      </c>
      <c r="BN32" s="16">
        <f>R32/26*$BC32*VLOOKUP(BN$4,DM_TI_LE!$A$5:$C$29,3,FALSE)</f>
        <v>0</v>
      </c>
      <c r="BO32" s="16">
        <f>S32/26*$BC32*VLOOKUP(BO$4,DM_TI_LE!$A$5:$C$29,3,FALSE)</f>
        <v>0</v>
      </c>
      <c r="BP32" s="16">
        <f>T32/26*$BC32*VLOOKUP(BP$4,DM_TI_LE!$A$5:$C$29,3,FALSE)</f>
        <v>0</v>
      </c>
      <c r="BQ32" s="16">
        <f>U32/26*$BC32*VLOOKUP(BQ$4,DM_TI_LE!$A$5:$C$29,3,FALSE)</f>
        <v>0</v>
      </c>
      <c r="BR32" s="16">
        <f>V32/26*$BC32*VLOOKUP(BR$4,DM_TI_LE!$A$5:$C$29,3,FALSE)</f>
        <v>0</v>
      </c>
      <c r="BS32" s="16">
        <f>W32/26*$BC32*VLOOKUP(BS$4,DM_TI_LE!$A$5:$C$29,3,FALSE)</f>
        <v>0</v>
      </c>
      <c r="BT32" s="16">
        <f>X32/26*$BC32*VLOOKUP(BT$4,DM_TI_LE!$A$5:$C$29,3,FALSE)</f>
        <v>0</v>
      </c>
      <c r="BU32" s="16">
        <f>Y32/26*$BC32*VLOOKUP(BU$4,DM_TI_LE!$A$5:$C$29,3,FALSE)</f>
        <v>0</v>
      </c>
      <c r="BV32" s="16">
        <f>Z32/26*$BC32*VLOOKUP(BV$4,DM_TI_LE!$A$5:$C$29,3,FALSE)</f>
        <v>0</v>
      </c>
      <c r="BW32" s="16">
        <f>AA32/26*$BC32*VLOOKUP(BW$4,DM_TI_LE!$A$5:$C$29,3,FALSE)</f>
        <v>0</v>
      </c>
      <c r="BX32" s="16">
        <f>AB32/26*$BC32*VLOOKUP(BX$4,DM_TI_LE!$A$5:$C$29,3,FALSE)</f>
        <v>0</v>
      </c>
      <c r="BY32" s="16">
        <f>AC32/26*$BC32*VLOOKUP(BY$4,DM_TI_LE!$A$5:$C$29,3,FALSE)</f>
        <v>0</v>
      </c>
      <c r="BZ32" s="16">
        <f>AD32/26*$BC32*VLOOKUP(BZ$4,DM_TI_LE!$A$5:$C$29,3,FALSE)</f>
        <v>0</v>
      </c>
      <c r="CA32" s="196">
        <f t="shared" si="0"/>
        <v>0</v>
      </c>
      <c r="CB32" s="16"/>
      <c r="CC32" s="197">
        <f t="shared" si="1"/>
        <v>8325000</v>
      </c>
      <c r="CD32" s="145" t="s">
        <v>114</v>
      </c>
      <c r="CE32" s="199">
        <f>VLOOKUP(CD32,DM_TI_LE!$I$12:$J$16,2,FALSE)</f>
        <v>1</v>
      </c>
    </row>
    <row r="33" spans="1:83" ht="12.75">
      <c r="A33" s="36">
        <v>29</v>
      </c>
      <c r="B33" s="38">
        <f>GD_LCD_HS_LNS!B32</f>
        <v>11130</v>
      </c>
      <c r="C33" s="38" t="str">
        <f>GD_LCD_HS_LNS!C32</f>
        <v>Nguyễn Đình Trung</v>
      </c>
      <c r="D33" s="38" t="str">
        <f>GD_LCD_HS_LNS!D32</f>
        <v>NV Tài liệu và HDCX</v>
      </c>
      <c r="E33" s="146">
        <f>VLOOKUP(B33,GD_CHAM_CONG!$C$6:$BJ$912,60,FALSE)</f>
        <v>1</v>
      </c>
      <c r="F33" s="146">
        <f>VLOOKUP(B33,GD_LCD_HS_LNS!$B$4:$F$914,5,FALSE)</f>
        <v>1.9</v>
      </c>
      <c r="G33" s="168">
        <f>VLOOKUP(B33,GD_CHAM_CONG!$C$6:$BD$385,36,FALSE)</f>
        <v>0</v>
      </c>
      <c r="H33" s="168">
        <f>VLOOKUP(B33,GD_CHAM_CONG!$C$6:$BD$912,37,FALSE)</f>
        <v>26</v>
      </c>
      <c r="I33" s="16">
        <f>VLOOKUP($B33,GD_CHAM_CONG!$C$6:$BF$912,38,FALSE)</f>
        <v>26</v>
      </c>
      <c r="J33" s="16">
        <f>VLOOKUP($B33,GD_CHAM_CONG!$C$6:$BF$912,39,FALSE)</f>
        <v>0</v>
      </c>
      <c r="K33" s="16">
        <f>VLOOKUP($B33,GD_CHAM_CONG!$C$6:$BF$912,40,FALSE)</f>
        <v>0</v>
      </c>
      <c r="L33" s="16">
        <f>VLOOKUP($B33,GD_CHAM_CONG!$C$6:$BF$912,41,FALSE)</f>
        <v>0</v>
      </c>
      <c r="M33" s="16">
        <f>VLOOKUP($B33,GD_CHAM_CONG!$C$6:$BF$912,42,FALSE)</f>
        <v>0</v>
      </c>
      <c r="N33" s="16">
        <f>VLOOKUP($B33,GD_CHAM_CONG!$C$6:$BF$912,43,FALSE)</f>
        <v>0</v>
      </c>
      <c r="O33" s="16">
        <f>VLOOKUP($B33,GD_CHAM_CONG!$C$6:$BF$912,44,FALSE)</f>
        <v>0</v>
      </c>
      <c r="P33" s="16">
        <f>VLOOKUP($B33,GD_CHAM_CONG!$C$6:$BF$912,45,FALSE)</f>
        <v>0</v>
      </c>
      <c r="Q33" s="16">
        <f>VLOOKUP($B33,GD_CHAM_CONG!$C$6:$BF$912,46,FALSE)</f>
        <v>0</v>
      </c>
      <c r="R33" s="16">
        <f>VLOOKUP($B33,GD_CHAM_CONG!$C$6:$BF$912,47,FALSE)</f>
        <v>0</v>
      </c>
      <c r="S33" s="16">
        <f>VLOOKUP($B33,GD_CHAM_CONG!$C$6:$BF$912,48,FALSE)</f>
        <v>0</v>
      </c>
      <c r="T33" s="16">
        <f>VLOOKUP($B33,GD_CHAM_CONG!$C$6:$BF$912,49,FALSE)</f>
        <v>0</v>
      </c>
      <c r="U33" s="16">
        <f>VLOOKUP($B33,GD_CHAM_CONG!$C$6:$BF$912,50,FALSE)</f>
        <v>0</v>
      </c>
      <c r="V33" s="16">
        <f>VLOOKUP($B33,GD_CHAM_CONG!$C$6:$BF$912,51,FALSE)</f>
        <v>0</v>
      </c>
      <c r="W33" s="16">
        <f>VLOOKUP($B33,GD_CHAM_CONG!$C$6:$BF$912,52,FALSE)</f>
        <v>0</v>
      </c>
      <c r="X33" s="16">
        <f>VLOOKUP($B33,GD_CHAM_CONG!$C$6:$BF$912,53,FALSE)</f>
        <v>0</v>
      </c>
      <c r="Y33" s="16">
        <f>VLOOKUP($B33,GD_CHAM_CONG!$C$6:$BF$912,54,FALSE)</f>
        <v>0</v>
      </c>
      <c r="Z33" s="16">
        <f>VLOOKUP($B33,GD_CHAM_CONG!$C$6:$BF$912,55,FALSE)</f>
        <v>0</v>
      </c>
      <c r="AA33" s="16">
        <f>VLOOKUP($B33,GD_CHAM_CONG!$C$6:$BF$912,56,FALSE)</f>
        <v>0</v>
      </c>
      <c r="AB33" s="16">
        <f>VLOOKUP($B33,GD_CHAM_CONG!$C$6:$BI$912,57,FALSE)</f>
        <v>0</v>
      </c>
      <c r="AC33" s="16">
        <f>VLOOKUP($B33,GD_CHAM_CONG!$C$6:$BI$912,58,FALSE)</f>
        <v>0</v>
      </c>
      <c r="AD33" s="16">
        <f>VLOOKUP($B33,GD_CHAM_CONG!$C$6:$BI$912,59,FALSE)</f>
        <v>0</v>
      </c>
      <c r="AE33" s="188">
        <f>I33/$H33*VLOOKUP(I$4,DM_TI_LE!$A$5:$B$30,2,FALSE)</f>
        <v>1</v>
      </c>
      <c r="AF33" s="188">
        <f>J33/$H33*VLOOKUP(J$4,DM_TI_LE!$A$5:$B$30,2,FALSE)</f>
        <v>0</v>
      </c>
      <c r="AG33" s="188">
        <f>K33/$H33*VLOOKUP(K$4,DM_TI_LE!$A$5:$B$30,2,FALSE)</f>
        <v>0</v>
      </c>
      <c r="AH33" s="188">
        <f>L33/$H33*VLOOKUP(L$4,DM_TI_LE!$A$5:$B$30,2,FALSE)</f>
        <v>0</v>
      </c>
      <c r="AI33" s="188">
        <f>M33/$H33*VLOOKUP(M$4,DM_TI_LE!$A$5:$B$30,2,FALSE)</f>
        <v>0</v>
      </c>
      <c r="AJ33" s="188">
        <f>N33/$H33*VLOOKUP(N$4,DM_TI_LE!$A$5:$B$30,2,FALSE)</f>
        <v>0</v>
      </c>
      <c r="AK33" s="188">
        <f>O33/$H33*VLOOKUP(O$4,DM_TI_LE!$A$5:$B$30,2,FALSE)</f>
        <v>0</v>
      </c>
      <c r="AL33" s="188">
        <f>P33/$H33*VLOOKUP(P$4,DM_TI_LE!$A$5:$B$30,2,FALSE)</f>
        <v>0</v>
      </c>
      <c r="AM33" s="188">
        <f>Q33/$H33*VLOOKUP(Q$4,DM_TI_LE!$A$5:$B$30,2,FALSE)</f>
        <v>0</v>
      </c>
      <c r="AN33" s="188">
        <f>R33/$H33*VLOOKUP(R$4,DM_TI_LE!$A$5:$B$30,2,FALSE)</f>
        <v>0</v>
      </c>
      <c r="AO33" s="188">
        <f>S33/$H33*VLOOKUP(S$4,DM_TI_LE!$A$5:$B$30,2,FALSE)</f>
        <v>0</v>
      </c>
      <c r="AP33" s="188">
        <f>T33/$H33*VLOOKUP(T$4,DM_TI_LE!$A$5:$B$30,2,FALSE)</f>
        <v>0</v>
      </c>
      <c r="AQ33" s="188">
        <f>U33/$H33*VLOOKUP(U$4,DM_TI_LE!$A$5:$B$30,2,FALSE)</f>
        <v>0</v>
      </c>
      <c r="AR33" s="188">
        <f>V33/$H33*VLOOKUP(V$4,DM_TI_LE!$A$5:$B$30,2,FALSE)</f>
        <v>0</v>
      </c>
      <c r="AS33" s="188">
        <f>W33/$H33*VLOOKUP(W$4,DM_TI_LE!$A$5:$B$30,2,FALSE)</f>
        <v>0</v>
      </c>
      <c r="AT33" s="188">
        <f>X33/$H33*VLOOKUP(X$4,DM_TI_LE!$A$5:$B$30,2,FALSE)</f>
        <v>0</v>
      </c>
      <c r="AU33" s="188">
        <f>Y33/$H33*VLOOKUP(Y$4,DM_TI_LE!$A$5:$B$30,2,FALSE)</f>
        <v>0</v>
      </c>
      <c r="AV33" s="188">
        <f>Z33/$H33*VLOOKUP(Z$4,DM_TI_LE!$A$5:$B$30,2,FALSE)</f>
        <v>0</v>
      </c>
      <c r="AW33" s="188">
        <f>AA33/$H33*VLOOKUP(AA$4,DM_TI_LE!$A$5:$B$30,2,FALSE)</f>
        <v>0</v>
      </c>
      <c r="AX33" s="188">
        <f>AB33/$H33*VLOOKUP(AB$4,DM_TI_LE!$A$5:$B$30,2,FALSE)</f>
        <v>0</v>
      </c>
      <c r="AY33" s="188">
        <f>AC33/$H33*VLOOKUP(AC$4,DM_TI_LE!$A$5:$B$30,2,FALSE)</f>
        <v>0</v>
      </c>
      <c r="AZ33" s="188">
        <f>AD33/$H33*VLOOKUP(AD$4,DM_TI_LE!$A$5:$B$30,2,FALSE)</f>
        <v>0</v>
      </c>
      <c r="BA33" s="231">
        <f>IF(CD33="HDHV",DM_TI_LE!$K$12*I33, SUM(AE33:AW33)*F33*E33*DM_HE_SO_LUONG_NS!$D$1*CE33)</f>
        <v>8550000</v>
      </c>
      <c r="BB33" s="16"/>
      <c r="BC33" s="17">
        <f>VLOOKUP(B33,GD_LCD_HS_LNS!$B$4:$E$914,4,FALSE)</f>
        <v>3972000</v>
      </c>
      <c r="BD33" s="16"/>
      <c r="BE33" s="16">
        <f>I33/26*$BC33*VLOOKUP(BE$4,DM_TI_LE!$A$5:$C$29,3,FALSE)</f>
        <v>0</v>
      </c>
      <c r="BF33" s="16">
        <f>J33/26*$BC33*VLOOKUP(BF$4,DM_TI_LE!$A$5:$C$29,3,FALSE)</f>
        <v>0</v>
      </c>
      <c r="BG33" s="16">
        <f>K33/26*$BC33*VLOOKUP(BG$4,DM_TI_LE!$A$5:$C$29,3,FALSE)</f>
        <v>0</v>
      </c>
      <c r="BH33" s="16">
        <f>L33/26*$BC33*VLOOKUP(BH$4,DM_TI_LE!$A$5:$C$29,3,FALSE)</f>
        <v>0</v>
      </c>
      <c r="BI33" s="16">
        <f>M33/26*$BC33*VLOOKUP(BI$4,DM_TI_LE!$A$5:$C$29,3,FALSE)</f>
        <v>0</v>
      </c>
      <c r="BJ33" s="16">
        <f>N33/26*$BC33*VLOOKUP(BJ$4,DM_TI_LE!$A$5:$C$29,3,FALSE)</f>
        <v>0</v>
      </c>
      <c r="BK33" s="16">
        <f>O33/26*$BC33*VLOOKUP(BK$4,DM_TI_LE!$A$5:$C$29,3,FALSE)</f>
        <v>0</v>
      </c>
      <c r="BL33" s="16">
        <f>P33/26*$BC33*VLOOKUP(BL$4,DM_TI_LE!$A$5:$C$29,3,FALSE)</f>
        <v>0</v>
      </c>
      <c r="BM33" s="16">
        <f>Q33/26*$BC33*VLOOKUP(BM$4,DM_TI_LE!$A$5:$C$29,3,FALSE)</f>
        <v>0</v>
      </c>
      <c r="BN33" s="16">
        <f>R33/26*$BC33*VLOOKUP(BN$4,DM_TI_LE!$A$5:$C$29,3,FALSE)</f>
        <v>0</v>
      </c>
      <c r="BO33" s="16">
        <f>S33/26*$BC33*VLOOKUP(BO$4,DM_TI_LE!$A$5:$C$29,3,FALSE)</f>
        <v>0</v>
      </c>
      <c r="BP33" s="16">
        <f>T33/26*$BC33*VLOOKUP(BP$4,DM_TI_LE!$A$5:$C$29,3,FALSE)</f>
        <v>0</v>
      </c>
      <c r="BQ33" s="16">
        <f>U33/26*$BC33*VLOOKUP(BQ$4,DM_TI_LE!$A$5:$C$29,3,FALSE)</f>
        <v>0</v>
      </c>
      <c r="BR33" s="16">
        <f>V33/26*$BC33*VLOOKUP(BR$4,DM_TI_LE!$A$5:$C$29,3,FALSE)</f>
        <v>0</v>
      </c>
      <c r="BS33" s="16">
        <f>W33/26*$BC33*VLOOKUP(BS$4,DM_TI_LE!$A$5:$C$29,3,FALSE)</f>
        <v>0</v>
      </c>
      <c r="BT33" s="16">
        <f>X33/26*$BC33*VLOOKUP(BT$4,DM_TI_LE!$A$5:$C$29,3,FALSE)</f>
        <v>0</v>
      </c>
      <c r="BU33" s="16">
        <f>Y33/26*$BC33*VLOOKUP(BU$4,DM_TI_LE!$A$5:$C$29,3,FALSE)</f>
        <v>0</v>
      </c>
      <c r="BV33" s="16">
        <f>Z33/26*$BC33*VLOOKUP(BV$4,DM_TI_LE!$A$5:$C$29,3,FALSE)</f>
        <v>0</v>
      </c>
      <c r="BW33" s="16">
        <f>AA33/26*$BC33*VLOOKUP(BW$4,DM_TI_LE!$A$5:$C$29,3,FALSE)</f>
        <v>0</v>
      </c>
      <c r="BX33" s="16">
        <f>AB33/26*$BC33*VLOOKUP(BX$4,DM_TI_LE!$A$5:$C$29,3,FALSE)</f>
        <v>0</v>
      </c>
      <c r="BY33" s="16">
        <f>AC33/26*$BC33*VLOOKUP(BY$4,DM_TI_LE!$A$5:$C$29,3,FALSE)</f>
        <v>0</v>
      </c>
      <c r="BZ33" s="16">
        <f>AD33/26*$BC33*VLOOKUP(BZ$4,DM_TI_LE!$A$5:$C$29,3,FALSE)</f>
        <v>0</v>
      </c>
      <c r="CA33" s="196">
        <f t="shared" si="0"/>
        <v>0</v>
      </c>
      <c r="CB33" s="16"/>
      <c r="CC33" s="197">
        <f t="shared" si="1"/>
        <v>8550000</v>
      </c>
      <c r="CD33" s="145" t="s">
        <v>114</v>
      </c>
      <c r="CE33" s="199">
        <f>VLOOKUP(CD33,DM_TI_LE!$I$12:$J$16,2,FALSE)</f>
        <v>1</v>
      </c>
    </row>
    <row r="34" spans="1:83" ht="12.75">
      <c r="A34" s="36">
        <v>30</v>
      </c>
      <c r="B34" s="38">
        <f>GD_LCD_HS_LNS!B33</f>
        <v>11131</v>
      </c>
      <c r="C34" s="38" t="str">
        <f>GD_LCD_HS_LNS!C33</f>
        <v>Vũ Tuấn Anh</v>
      </c>
      <c r="D34" s="38" t="str">
        <f>GD_LCD_HS_LNS!D33</f>
        <v>NV Tài liệu và HDCX</v>
      </c>
      <c r="E34" s="146">
        <f>VLOOKUP(B34,GD_CHAM_CONG!$C$6:$BJ$912,60,FALSE)</f>
        <v>1</v>
      </c>
      <c r="F34" s="146">
        <f>VLOOKUP(B34,GD_LCD_HS_LNS!$B$4:$F$914,5,FALSE)</f>
        <v>1.9</v>
      </c>
      <c r="G34" s="168">
        <f>VLOOKUP(B34,GD_CHAM_CONG!$C$6:$BD$385,36,FALSE)</f>
        <v>0</v>
      </c>
      <c r="H34" s="168">
        <f>VLOOKUP(B34,GD_CHAM_CONG!$C$6:$BD$912,37,FALSE)</f>
        <v>26</v>
      </c>
      <c r="I34" s="16">
        <f>VLOOKUP($B34,GD_CHAM_CONG!$C$6:$BF$912,38,FALSE)</f>
        <v>26</v>
      </c>
      <c r="J34" s="16">
        <f>VLOOKUP($B34,GD_CHAM_CONG!$C$6:$BF$912,39,FALSE)</f>
        <v>0</v>
      </c>
      <c r="K34" s="16">
        <f>VLOOKUP($B34,GD_CHAM_CONG!$C$6:$BF$912,40,FALSE)</f>
        <v>0</v>
      </c>
      <c r="L34" s="16">
        <f>VLOOKUP($B34,GD_CHAM_CONG!$C$6:$BF$912,41,FALSE)</f>
        <v>0</v>
      </c>
      <c r="M34" s="16">
        <f>VLOOKUP($B34,GD_CHAM_CONG!$C$6:$BF$912,42,FALSE)</f>
        <v>0</v>
      </c>
      <c r="N34" s="16">
        <f>VLOOKUP($B34,GD_CHAM_CONG!$C$6:$BF$912,43,FALSE)</f>
        <v>0</v>
      </c>
      <c r="O34" s="16">
        <f>VLOOKUP($B34,GD_CHAM_CONG!$C$6:$BF$912,44,FALSE)</f>
        <v>0</v>
      </c>
      <c r="P34" s="16">
        <f>VLOOKUP($B34,GD_CHAM_CONG!$C$6:$BF$912,45,FALSE)</f>
        <v>0</v>
      </c>
      <c r="Q34" s="16">
        <f>VLOOKUP($B34,GD_CHAM_CONG!$C$6:$BF$912,46,FALSE)</f>
        <v>0</v>
      </c>
      <c r="R34" s="16">
        <f>VLOOKUP($B34,GD_CHAM_CONG!$C$6:$BF$912,47,FALSE)</f>
        <v>0</v>
      </c>
      <c r="S34" s="16">
        <f>VLOOKUP($B34,GD_CHAM_CONG!$C$6:$BF$912,48,FALSE)</f>
        <v>0</v>
      </c>
      <c r="T34" s="16">
        <f>VLOOKUP($B34,GD_CHAM_CONG!$C$6:$BF$912,49,FALSE)</f>
        <v>0</v>
      </c>
      <c r="U34" s="16">
        <f>VLOOKUP($B34,GD_CHAM_CONG!$C$6:$BF$912,50,FALSE)</f>
        <v>0</v>
      </c>
      <c r="V34" s="16">
        <f>VLOOKUP($B34,GD_CHAM_CONG!$C$6:$BF$912,51,FALSE)</f>
        <v>0</v>
      </c>
      <c r="W34" s="16">
        <f>VLOOKUP($B34,GD_CHAM_CONG!$C$6:$BF$912,52,FALSE)</f>
        <v>0</v>
      </c>
      <c r="X34" s="16">
        <f>VLOOKUP($B34,GD_CHAM_CONG!$C$6:$BF$912,53,FALSE)</f>
        <v>0</v>
      </c>
      <c r="Y34" s="16">
        <f>VLOOKUP($B34,GD_CHAM_CONG!$C$6:$BF$912,54,FALSE)</f>
        <v>0</v>
      </c>
      <c r="Z34" s="16">
        <f>VLOOKUP($B34,GD_CHAM_CONG!$C$6:$BF$912,55,FALSE)</f>
        <v>0</v>
      </c>
      <c r="AA34" s="16">
        <f>VLOOKUP($B34,GD_CHAM_CONG!$C$6:$BF$912,56,FALSE)</f>
        <v>0</v>
      </c>
      <c r="AB34" s="16">
        <f>VLOOKUP($B34,GD_CHAM_CONG!$C$6:$BI$912,57,FALSE)</f>
        <v>0</v>
      </c>
      <c r="AC34" s="16">
        <f>VLOOKUP($B34,GD_CHAM_CONG!$C$6:$BI$912,58,FALSE)</f>
        <v>0</v>
      </c>
      <c r="AD34" s="16">
        <f>VLOOKUP($B34,GD_CHAM_CONG!$C$6:$BI$912,59,FALSE)</f>
        <v>0</v>
      </c>
      <c r="AE34" s="188">
        <f>I34/$H34*VLOOKUP(I$4,DM_TI_LE!$A$5:$B$30,2,FALSE)</f>
        <v>1</v>
      </c>
      <c r="AF34" s="188">
        <f>J34/$H34*VLOOKUP(J$4,DM_TI_LE!$A$5:$B$30,2,FALSE)</f>
        <v>0</v>
      </c>
      <c r="AG34" s="188">
        <f>K34/$H34*VLOOKUP(K$4,DM_TI_LE!$A$5:$B$30,2,FALSE)</f>
        <v>0</v>
      </c>
      <c r="AH34" s="188">
        <f>L34/$H34*VLOOKUP(L$4,DM_TI_LE!$A$5:$B$30,2,FALSE)</f>
        <v>0</v>
      </c>
      <c r="AI34" s="188">
        <f>M34/$H34*VLOOKUP(M$4,DM_TI_LE!$A$5:$B$30,2,FALSE)</f>
        <v>0</v>
      </c>
      <c r="AJ34" s="188">
        <f>N34/$H34*VLOOKUP(N$4,DM_TI_LE!$A$5:$B$30,2,FALSE)</f>
        <v>0</v>
      </c>
      <c r="AK34" s="188">
        <f>O34/$H34*VLOOKUP(O$4,DM_TI_LE!$A$5:$B$30,2,FALSE)</f>
        <v>0</v>
      </c>
      <c r="AL34" s="188">
        <f>P34/$H34*VLOOKUP(P$4,DM_TI_LE!$A$5:$B$30,2,FALSE)</f>
        <v>0</v>
      </c>
      <c r="AM34" s="188">
        <f>Q34/$H34*VLOOKUP(Q$4,DM_TI_LE!$A$5:$B$30,2,FALSE)</f>
        <v>0</v>
      </c>
      <c r="AN34" s="188">
        <f>R34/$H34*VLOOKUP(R$4,DM_TI_LE!$A$5:$B$30,2,FALSE)</f>
        <v>0</v>
      </c>
      <c r="AO34" s="188">
        <f>S34/$H34*VLOOKUP(S$4,DM_TI_LE!$A$5:$B$30,2,FALSE)</f>
        <v>0</v>
      </c>
      <c r="AP34" s="188">
        <f>T34/$H34*VLOOKUP(T$4,DM_TI_LE!$A$5:$B$30,2,FALSE)</f>
        <v>0</v>
      </c>
      <c r="AQ34" s="188">
        <f>U34/$H34*VLOOKUP(U$4,DM_TI_LE!$A$5:$B$30,2,FALSE)</f>
        <v>0</v>
      </c>
      <c r="AR34" s="188">
        <f>V34/$H34*VLOOKUP(V$4,DM_TI_LE!$A$5:$B$30,2,FALSE)</f>
        <v>0</v>
      </c>
      <c r="AS34" s="188">
        <f>W34/$H34*VLOOKUP(W$4,DM_TI_LE!$A$5:$B$30,2,FALSE)</f>
        <v>0</v>
      </c>
      <c r="AT34" s="188">
        <f>X34/$H34*VLOOKUP(X$4,DM_TI_LE!$A$5:$B$30,2,FALSE)</f>
        <v>0</v>
      </c>
      <c r="AU34" s="188">
        <f>Y34/$H34*VLOOKUP(Y$4,DM_TI_LE!$A$5:$B$30,2,FALSE)</f>
        <v>0</v>
      </c>
      <c r="AV34" s="188">
        <f>Z34/$H34*VLOOKUP(Z$4,DM_TI_LE!$A$5:$B$30,2,FALSE)</f>
        <v>0</v>
      </c>
      <c r="AW34" s="188">
        <f>AA34/$H34*VLOOKUP(AA$4,DM_TI_LE!$A$5:$B$30,2,FALSE)</f>
        <v>0</v>
      </c>
      <c r="AX34" s="188">
        <f>AB34/$H34*VLOOKUP(AB$4,DM_TI_LE!$A$5:$B$30,2,FALSE)</f>
        <v>0</v>
      </c>
      <c r="AY34" s="188">
        <f>AC34/$H34*VLOOKUP(AC$4,DM_TI_LE!$A$5:$B$30,2,FALSE)</f>
        <v>0</v>
      </c>
      <c r="AZ34" s="188">
        <f>AD34/$H34*VLOOKUP(AD$4,DM_TI_LE!$A$5:$B$30,2,FALSE)</f>
        <v>0</v>
      </c>
      <c r="BA34" s="231">
        <f>IF(CD34="HDHV",DM_TI_LE!$K$12*I34, SUM(AE34:AW34)*F34*E34*DM_HE_SO_LUONG_NS!$D$1*CE34)</f>
        <v>8550000</v>
      </c>
      <c r="BB34" s="16"/>
      <c r="BC34" s="17">
        <f>VLOOKUP(B34,GD_LCD_HS_LNS!$B$4:$E$914,4,FALSE)</f>
        <v>3972000</v>
      </c>
      <c r="BD34" s="16"/>
      <c r="BE34" s="16">
        <f>I34/26*$BC34*VLOOKUP(BE$4,DM_TI_LE!$A$5:$C$29,3,FALSE)</f>
        <v>0</v>
      </c>
      <c r="BF34" s="16">
        <f>J34/26*$BC34*VLOOKUP(BF$4,DM_TI_LE!$A$5:$C$29,3,FALSE)</f>
        <v>0</v>
      </c>
      <c r="BG34" s="16">
        <f>K34/26*$BC34*VLOOKUP(BG$4,DM_TI_LE!$A$5:$C$29,3,FALSE)</f>
        <v>0</v>
      </c>
      <c r="BH34" s="16">
        <f>L34/26*$BC34*VLOOKUP(BH$4,DM_TI_LE!$A$5:$C$29,3,FALSE)</f>
        <v>0</v>
      </c>
      <c r="BI34" s="16">
        <f>M34/26*$BC34*VLOOKUP(BI$4,DM_TI_LE!$A$5:$C$29,3,FALSE)</f>
        <v>0</v>
      </c>
      <c r="BJ34" s="16">
        <f>N34/26*$BC34*VLOOKUP(BJ$4,DM_TI_LE!$A$5:$C$29,3,FALSE)</f>
        <v>0</v>
      </c>
      <c r="BK34" s="16">
        <f>O34/26*$BC34*VLOOKUP(BK$4,DM_TI_LE!$A$5:$C$29,3,FALSE)</f>
        <v>0</v>
      </c>
      <c r="BL34" s="16">
        <f>P34/26*$BC34*VLOOKUP(BL$4,DM_TI_LE!$A$5:$C$29,3,FALSE)</f>
        <v>0</v>
      </c>
      <c r="BM34" s="16">
        <f>Q34/26*$BC34*VLOOKUP(BM$4,DM_TI_LE!$A$5:$C$29,3,FALSE)</f>
        <v>0</v>
      </c>
      <c r="BN34" s="16">
        <f>R34/26*$BC34*VLOOKUP(BN$4,DM_TI_LE!$A$5:$C$29,3,FALSE)</f>
        <v>0</v>
      </c>
      <c r="BO34" s="16">
        <f>S34/26*$BC34*VLOOKUP(BO$4,DM_TI_LE!$A$5:$C$29,3,FALSE)</f>
        <v>0</v>
      </c>
      <c r="BP34" s="16">
        <f>T34/26*$BC34*VLOOKUP(BP$4,DM_TI_LE!$A$5:$C$29,3,FALSE)</f>
        <v>0</v>
      </c>
      <c r="BQ34" s="16">
        <f>U34/26*$BC34*VLOOKUP(BQ$4,DM_TI_LE!$A$5:$C$29,3,FALSE)</f>
        <v>0</v>
      </c>
      <c r="BR34" s="16">
        <f>V34/26*$BC34*VLOOKUP(BR$4,DM_TI_LE!$A$5:$C$29,3,FALSE)</f>
        <v>0</v>
      </c>
      <c r="BS34" s="16">
        <f>W34/26*$BC34*VLOOKUP(BS$4,DM_TI_LE!$A$5:$C$29,3,FALSE)</f>
        <v>0</v>
      </c>
      <c r="BT34" s="16">
        <f>X34/26*$BC34*VLOOKUP(BT$4,DM_TI_LE!$A$5:$C$29,3,FALSE)</f>
        <v>0</v>
      </c>
      <c r="BU34" s="16">
        <f>Y34/26*$BC34*VLOOKUP(BU$4,DM_TI_LE!$A$5:$C$29,3,FALSE)</f>
        <v>0</v>
      </c>
      <c r="BV34" s="16">
        <f>Z34/26*$BC34*VLOOKUP(BV$4,DM_TI_LE!$A$5:$C$29,3,FALSE)</f>
        <v>0</v>
      </c>
      <c r="BW34" s="16">
        <f>AA34/26*$BC34*VLOOKUP(BW$4,DM_TI_LE!$A$5:$C$29,3,FALSE)</f>
        <v>0</v>
      </c>
      <c r="BX34" s="16">
        <f>AB34/26*$BC34*VLOOKUP(BX$4,DM_TI_LE!$A$5:$C$29,3,FALSE)</f>
        <v>0</v>
      </c>
      <c r="BY34" s="16">
        <f>AC34/26*$BC34*VLOOKUP(BY$4,DM_TI_LE!$A$5:$C$29,3,FALSE)</f>
        <v>0</v>
      </c>
      <c r="BZ34" s="16">
        <f>AD34/26*$BC34*VLOOKUP(BZ$4,DM_TI_LE!$A$5:$C$29,3,FALSE)</f>
        <v>0</v>
      </c>
      <c r="CA34" s="196">
        <f t="shared" si="0"/>
        <v>0</v>
      </c>
      <c r="CB34" s="16"/>
      <c r="CC34" s="197">
        <f t="shared" si="1"/>
        <v>8550000</v>
      </c>
      <c r="CD34" s="145" t="s">
        <v>114</v>
      </c>
      <c r="CE34" s="199">
        <f>VLOOKUP(CD34,DM_TI_LE!$I$12:$J$16,2,FALSE)</f>
        <v>1</v>
      </c>
    </row>
    <row r="35" spans="1:83" ht="12.75">
      <c r="A35" s="36">
        <v>31</v>
      </c>
      <c r="B35" s="38">
        <f>GD_LCD_HS_LNS!B34</f>
        <v>12552</v>
      </c>
      <c r="C35" s="38" t="str">
        <f>GD_LCD_HS_LNS!C34</f>
        <v>Mai Hoàng Phương</v>
      </c>
      <c r="D35" s="38" t="str">
        <f>GD_LCD_HS_LNS!D34</f>
        <v>NV Tài liệu và HDCX</v>
      </c>
      <c r="E35" s="146">
        <f>VLOOKUP(B35,GD_CHAM_CONG!$C$6:$BJ$912,60,FALSE)</f>
        <v>0.95</v>
      </c>
      <c r="F35" s="146">
        <f>VLOOKUP(B35,GD_LCD_HS_LNS!$B$4:$F$914,5,FALSE)</f>
        <v>1.8</v>
      </c>
      <c r="G35" s="168">
        <f>VLOOKUP(B35,GD_CHAM_CONG!$C$6:$BD$385,36,FALSE)</f>
        <v>0</v>
      </c>
      <c r="H35" s="168">
        <f>VLOOKUP(B35,GD_CHAM_CONG!$C$6:$BD$912,37,FALSE)</f>
        <v>26</v>
      </c>
      <c r="I35" s="16">
        <f>VLOOKUP($B35,GD_CHAM_CONG!$C$6:$BF$912,38,FALSE)</f>
        <v>26</v>
      </c>
      <c r="J35" s="16">
        <f>VLOOKUP($B35,GD_CHAM_CONG!$C$6:$BF$912,39,FALSE)</f>
        <v>0</v>
      </c>
      <c r="K35" s="16">
        <f>VLOOKUP($B35,GD_CHAM_CONG!$C$6:$BF$912,40,FALSE)</f>
        <v>0</v>
      </c>
      <c r="L35" s="16">
        <f>VLOOKUP($B35,GD_CHAM_CONG!$C$6:$BF$912,41,FALSE)</f>
        <v>0</v>
      </c>
      <c r="M35" s="16">
        <f>VLOOKUP($B35,GD_CHAM_CONG!$C$6:$BF$912,42,FALSE)</f>
        <v>0</v>
      </c>
      <c r="N35" s="16">
        <f>VLOOKUP($B35,GD_CHAM_CONG!$C$6:$BF$912,43,FALSE)</f>
        <v>0</v>
      </c>
      <c r="O35" s="16">
        <f>VLOOKUP($B35,GD_CHAM_CONG!$C$6:$BF$912,44,FALSE)</f>
        <v>0</v>
      </c>
      <c r="P35" s="16">
        <f>VLOOKUP($B35,GD_CHAM_CONG!$C$6:$BF$912,45,FALSE)</f>
        <v>0</v>
      </c>
      <c r="Q35" s="16">
        <f>VLOOKUP($B35,GD_CHAM_CONG!$C$6:$BF$912,46,FALSE)</f>
        <v>0</v>
      </c>
      <c r="R35" s="16">
        <f>VLOOKUP($B35,GD_CHAM_CONG!$C$6:$BF$912,47,FALSE)</f>
        <v>0</v>
      </c>
      <c r="S35" s="16">
        <f>VLOOKUP($B35,GD_CHAM_CONG!$C$6:$BF$912,48,FALSE)</f>
        <v>0</v>
      </c>
      <c r="T35" s="16">
        <f>VLOOKUP($B35,GD_CHAM_CONG!$C$6:$BF$912,49,FALSE)</f>
        <v>0</v>
      </c>
      <c r="U35" s="16">
        <f>VLOOKUP($B35,GD_CHAM_CONG!$C$6:$BF$912,50,FALSE)</f>
        <v>0</v>
      </c>
      <c r="V35" s="16">
        <f>VLOOKUP($B35,GD_CHAM_CONG!$C$6:$BF$912,51,FALSE)</f>
        <v>0</v>
      </c>
      <c r="W35" s="16">
        <f>VLOOKUP($B35,GD_CHAM_CONG!$C$6:$BF$912,52,FALSE)</f>
        <v>0</v>
      </c>
      <c r="X35" s="16">
        <f>VLOOKUP($B35,GD_CHAM_CONG!$C$6:$BF$912,53,FALSE)</f>
        <v>0</v>
      </c>
      <c r="Y35" s="16">
        <f>VLOOKUP($B35,GD_CHAM_CONG!$C$6:$BF$912,54,FALSE)</f>
        <v>0</v>
      </c>
      <c r="Z35" s="16">
        <f>VLOOKUP($B35,GD_CHAM_CONG!$C$6:$BF$912,55,FALSE)</f>
        <v>0</v>
      </c>
      <c r="AA35" s="16">
        <f>VLOOKUP($B35,GD_CHAM_CONG!$C$6:$BF$912,56,FALSE)</f>
        <v>0</v>
      </c>
      <c r="AB35" s="16">
        <f>VLOOKUP($B35,GD_CHAM_CONG!$C$6:$BI$912,57,FALSE)</f>
        <v>0</v>
      </c>
      <c r="AC35" s="16">
        <f>VLOOKUP($B35,GD_CHAM_CONG!$C$6:$BI$912,58,FALSE)</f>
        <v>0</v>
      </c>
      <c r="AD35" s="16">
        <f>VLOOKUP($B35,GD_CHAM_CONG!$C$6:$BI$912,59,FALSE)</f>
        <v>0</v>
      </c>
      <c r="AE35" s="188">
        <f>I35/$H35*VLOOKUP(I$4,DM_TI_LE!$A$5:$B$30,2,FALSE)</f>
        <v>1</v>
      </c>
      <c r="AF35" s="188">
        <f>J35/$H35*VLOOKUP(J$4,DM_TI_LE!$A$5:$B$30,2,FALSE)</f>
        <v>0</v>
      </c>
      <c r="AG35" s="188">
        <f>K35/$H35*VLOOKUP(K$4,DM_TI_LE!$A$5:$B$30,2,FALSE)</f>
        <v>0</v>
      </c>
      <c r="AH35" s="188">
        <f>L35/$H35*VLOOKUP(L$4,DM_TI_LE!$A$5:$B$30,2,FALSE)</f>
        <v>0</v>
      </c>
      <c r="AI35" s="188">
        <f>M35/$H35*VLOOKUP(M$4,DM_TI_LE!$A$5:$B$30,2,FALSE)</f>
        <v>0</v>
      </c>
      <c r="AJ35" s="188">
        <f>N35/$H35*VLOOKUP(N$4,DM_TI_LE!$A$5:$B$30,2,FALSE)</f>
        <v>0</v>
      </c>
      <c r="AK35" s="188">
        <f>O35/$H35*VLOOKUP(O$4,DM_TI_LE!$A$5:$B$30,2,FALSE)</f>
        <v>0</v>
      </c>
      <c r="AL35" s="188">
        <f>P35/$H35*VLOOKUP(P$4,DM_TI_LE!$A$5:$B$30,2,FALSE)</f>
        <v>0</v>
      </c>
      <c r="AM35" s="188">
        <f>Q35/$H35*VLOOKUP(Q$4,DM_TI_LE!$A$5:$B$30,2,FALSE)</f>
        <v>0</v>
      </c>
      <c r="AN35" s="188">
        <f>R35/$H35*VLOOKUP(R$4,DM_TI_LE!$A$5:$B$30,2,FALSE)</f>
        <v>0</v>
      </c>
      <c r="AO35" s="188">
        <f>S35/$H35*VLOOKUP(S$4,DM_TI_LE!$A$5:$B$30,2,FALSE)</f>
        <v>0</v>
      </c>
      <c r="AP35" s="188">
        <f>T35/$H35*VLOOKUP(T$4,DM_TI_LE!$A$5:$B$30,2,FALSE)</f>
        <v>0</v>
      </c>
      <c r="AQ35" s="188">
        <f>U35/$H35*VLOOKUP(U$4,DM_TI_LE!$A$5:$B$30,2,FALSE)</f>
        <v>0</v>
      </c>
      <c r="AR35" s="188">
        <f>V35/$H35*VLOOKUP(V$4,DM_TI_LE!$A$5:$B$30,2,FALSE)</f>
        <v>0</v>
      </c>
      <c r="AS35" s="188">
        <f>W35/$H35*VLOOKUP(W$4,DM_TI_LE!$A$5:$B$30,2,FALSE)</f>
        <v>0</v>
      </c>
      <c r="AT35" s="188">
        <f>X35/$H35*VLOOKUP(X$4,DM_TI_LE!$A$5:$B$30,2,FALSE)</f>
        <v>0</v>
      </c>
      <c r="AU35" s="188">
        <f>Y35/$H35*VLOOKUP(Y$4,DM_TI_LE!$A$5:$B$30,2,FALSE)</f>
        <v>0</v>
      </c>
      <c r="AV35" s="188">
        <f>Z35/$H35*VLOOKUP(Z$4,DM_TI_LE!$A$5:$B$30,2,FALSE)</f>
        <v>0</v>
      </c>
      <c r="AW35" s="188">
        <f>AA35/$H35*VLOOKUP(AA$4,DM_TI_LE!$A$5:$B$30,2,FALSE)</f>
        <v>0</v>
      </c>
      <c r="AX35" s="188">
        <f>AB35/$H35*VLOOKUP(AB$4,DM_TI_LE!$A$5:$B$30,2,FALSE)</f>
        <v>0</v>
      </c>
      <c r="AY35" s="188">
        <f>AC35/$H35*VLOOKUP(AC$4,DM_TI_LE!$A$5:$B$30,2,FALSE)</f>
        <v>0</v>
      </c>
      <c r="AZ35" s="188">
        <f>AD35/$H35*VLOOKUP(AD$4,DM_TI_LE!$A$5:$B$30,2,FALSE)</f>
        <v>0</v>
      </c>
      <c r="BA35" s="231">
        <f>IF(CD35="HDHV",DM_TI_LE!$K$12*I35, SUM(AE35:AW35)*F35*E35*DM_HE_SO_LUONG_NS!$D$1*CE35)</f>
        <v>7695000</v>
      </c>
      <c r="BB35" s="16"/>
      <c r="BC35" s="17">
        <f>VLOOKUP(B35,GD_LCD_HS_LNS!$B$4:$E$914,4,FALSE)</f>
        <v>3972000</v>
      </c>
      <c r="BD35" s="16"/>
      <c r="BE35" s="16">
        <f>I35/26*$BC35*VLOOKUP(BE$4,DM_TI_LE!$A$5:$C$29,3,FALSE)</f>
        <v>0</v>
      </c>
      <c r="BF35" s="16">
        <f>J35/26*$BC35*VLOOKUP(BF$4,DM_TI_LE!$A$5:$C$29,3,FALSE)</f>
        <v>0</v>
      </c>
      <c r="BG35" s="16">
        <f>K35/26*$BC35*VLOOKUP(BG$4,DM_TI_LE!$A$5:$C$29,3,FALSE)</f>
        <v>0</v>
      </c>
      <c r="BH35" s="16">
        <f>L35/26*$BC35*VLOOKUP(BH$4,DM_TI_LE!$A$5:$C$29,3,FALSE)</f>
        <v>0</v>
      </c>
      <c r="BI35" s="16">
        <f>M35/26*$BC35*VLOOKUP(BI$4,DM_TI_LE!$A$5:$C$29,3,FALSE)</f>
        <v>0</v>
      </c>
      <c r="BJ35" s="16">
        <f>N35/26*$BC35*VLOOKUP(BJ$4,DM_TI_LE!$A$5:$C$29,3,FALSE)</f>
        <v>0</v>
      </c>
      <c r="BK35" s="16">
        <f>O35/26*$BC35*VLOOKUP(BK$4,DM_TI_LE!$A$5:$C$29,3,FALSE)</f>
        <v>0</v>
      </c>
      <c r="BL35" s="16">
        <f>P35/26*$BC35*VLOOKUP(BL$4,DM_TI_LE!$A$5:$C$29,3,FALSE)</f>
        <v>0</v>
      </c>
      <c r="BM35" s="16">
        <f>Q35/26*$BC35*VLOOKUP(BM$4,DM_TI_LE!$A$5:$C$29,3,FALSE)</f>
        <v>0</v>
      </c>
      <c r="BN35" s="16">
        <f>R35/26*$BC35*VLOOKUP(BN$4,DM_TI_LE!$A$5:$C$29,3,FALSE)</f>
        <v>0</v>
      </c>
      <c r="BO35" s="16">
        <f>S35/26*$BC35*VLOOKUP(BO$4,DM_TI_LE!$A$5:$C$29,3,FALSE)</f>
        <v>0</v>
      </c>
      <c r="BP35" s="16">
        <f>T35/26*$BC35*VLOOKUP(BP$4,DM_TI_LE!$A$5:$C$29,3,FALSE)</f>
        <v>0</v>
      </c>
      <c r="BQ35" s="16">
        <f>U35/26*$BC35*VLOOKUP(BQ$4,DM_TI_LE!$A$5:$C$29,3,FALSE)</f>
        <v>0</v>
      </c>
      <c r="BR35" s="16">
        <f>V35/26*$BC35*VLOOKUP(BR$4,DM_TI_LE!$A$5:$C$29,3,FALSE)</f>
        <v>0</v>
      </c>
      <c r="BS35" s="16">
        <f>W35/26*$BC35*VLOOKUP(BS$4,DM_TI_LE!$A$5:$C$29,3,FALSE)</f>
        <v>0</v>
      </c>
      <c r="BT35" s="16">
        <f>X35/26*$BC35*VLOOKUP(BT$4,DM_TI_LE!$A$5:$C$29,3,FALSE)</f>
        <v>0</v>
      </c>
      <c r="BU35" s="16">
        <f>Y35/26*$BC35*VLOOKUP(BU$4,DM_TI_LE!$A$5:$C$29,3,FALSE)</f>
        <v>0</v>
      </c>
      <c r="BV35" s="16">
        <f>Z35/26*$BC35*VLOOKUP(BV$4,DM_TI_LE!$A$5:$C$29,3,FALSE)</f>
        <v>0</v>
      </c>
      <c r="BW35" s="16">
        <f>AA35/26*$BC35*VLOOKUP(BW$4,DM_TI_LE!$A$5:$C$29,3,FALSE)</f>
        <v>0</v>
      </c>
      <c r="BX35" s="16">
        <f>AB35/26*$BC35*VLOOKUP(BX$4,DM_TI_LE!$A$5:$C$29,3,FALSE)</f>
        <v>0</v>
      </c>
      <c r="BY35" s="16">
        <f>AC35/26*$BC35*VLOOKUP(BY$4,DM_TI_LE!$A$5:$C$29,3,FALSE)</f>
        <v>0</v>
      </c>
      <c r="BZ35" s="16">
        <f>AD35/26*$BC35*VLOOKUP(BZ$4,DM_TI_LE!$A$5:$C$29,3,FALSE)</f>
        <v>0</v>
      </c>
      <c r="CA35" s="196">
        <f t="shared" si="0"/>
        <v>0</v>
      </c>
      <c r="CB35" s="16"/>
      <c r="CC35" s="197">
        <f t="shared" si="1"/>
        <v>7695000</v>
      </c>
      <c r="CD35" s="145" t="s">
        <v>114</v>
      </c>
      <c r="CE35" s="199">
        <f>VLOOKUP(CD35,DM_TI_LE!$I$12:$J$16,2,FALSE)</f>
        <v>1</v>
      </c>
    </row>
    <row r="36" spans="1:83" ht="12.75">
      <c r="A36" s="36">
        <v>32</v>
      </c>
      <c r="B36" s="38">
        <f>GD_LCD_HS_LNS!B35</f>
        <v>12553</v>
      </c>
      <c r="C36" s="38" t="str">
        <f>GD_LCD_HS_LNS!C35</f>
        <v>Phạm Duy Hải</v>
      </c>
      <c r="D36" s="38" t="str">
        <f>GD_LCD_HS_LNS!D35</f>
        <v>NV Tài liệu và HDCX</v>
      </c>
      <c r="E36" s="146">
        <f>VLOOKUP(B36,GD_CHAM_CONG!$C$6:$BJ$912,60,FALSE)</f>
        <v>1.05</v>
      </c>
      <c r="F36" s="146">
        <f>VLOOKUP(B36,GD_LCD_HS_LNS!$B$4:$F$914,5,FALSE)</f>
        <v>1.8</v>
      </c>
      <c r="G36" s="168">
        <f>VLOOKUP(B36,GD_CHAM_CONG!$C$6:$BD$385,36,FALSE)</f>
        <v>0</v>
      </c>
      <c r="H36" s="168">
        <f>VLOOKUP(B36,GD_CHAM_CONG!$C$6:$BD$912,37,FALSE)</f>
        <v>26</v>
      </c>
      <c r="I36" s="16">
        <f>VLOOKUP($B37,GD_CHAM_CONG!$C$6:$BF$912,38,FALSE)</f>
        <v>26</v>
      </c>
      <c r="J36" s="16">
        <f>VLOOKUP($B36,GD_CHAM_CONG!$C$6:$BF$912,39,FALSE)</f>
        <v>0</v>
      </c>
      <c r="K36" s="16">
        <f>VLOOKUP($B36,GD_CHAM_CONG!$C$6:$BF$912,40,FALSE)</f>
        <v>0</v>
      </c>
      <c r="L36" s="16">
        <f>VLOOKUP($B36,GD_CHAM_CONG!$C$6:$BF$912,41,FALSE)</f>
        <v>0</v>
      </c>
      <c r="M36" s="16">
        <f>VLOOKUP($B36,GD_CHAM_CONG!$C$6:$BF$912,42,FALSE)</f>
        <v>0</v>
      </c>
      <c r="N36" s="16">
        <f>VLOOKUP($B36,GD_CHAM_CONG!$C$6:$BF$912,43,FALSE)</f>
        <v>0</v>
      </c>
      <c r="O36" s="16">
        <f>VLOOKUP($B36,GD_CHAM_CONG!$C$6:$BF$912,44,FALSE)</f>
        <v>0</v>
      </c>
      <c r="P36" s="16">
        <f>VLOOKUP($B36,GD_CHAM_CONG!$C$6:$BF$912,45,FALSE)</f>
        <v>0</v>
      </c>
      <c r="Q36" s="16">
        <f>VLOOKUP($B36,GD_CHAM_CONG!$C$6:$BF$912,46,FALSE)</f>
        <v>0</v>
      </c>
      <c r="R36" s="16">
        <f>VLOOKUP($B36,GD_CHAM_CONG!$C$6:$BF$912,47,FALSE)</f>
        <v>0</v>
      </c>
      <c r="S36" s="16">
        <f>VLOOKUP($B36,GD_CHAM_CONG!$C$6:$BF$912,48,FALSE)</f>
        <v>0</v>
      </c>
      <c r="T36" s="16">
        <f>VLOOKUP($B36,GD_CHAM_CONG!$C$6:$BF$912,49,FALSE)</f>
        <v>0</v>
      </c>
      <c r="U36" s="16">
        <f>VLOOKUP($B36,GD_CHAM_CONG!$C$6:$BF$912,50,FALSE)</f>
        <v>0</v>
      </c>
      <c r="V36" s="16">
        <f>VLOOKUP($B36,GD_CHAM_CONG!$C$6:$BF$912,51,FALSE)</f>
        <v>0</v>
      </c>
      <c r="W36" s="16">
        <f>VLOOKUP($B36,GD_CHAM_CONG!$C$6:$BF$912,52,FALSE)</f>
        <v>0</v>
      </c>
      <c r="X36" s="16">
        <f>VLOOKUP($B36,GD_CHAM_CONG!$C$6:$BF$912,53,FALSE)</f>
        <v>0</v>
      </c>
      <c r="Y36" s="16">
        <f>VLOOKUP($B36,GD_CHAM_CONG!$C$6:$BF$912,54,FALSE)</f>
        <v>0</v>
      </c>
      <c r="Z36" s="16">
        <f>VLOOKUP($B36,GD_CHAM_CONG!$C$6:$BF$912,55,FALSE)</f>
        <v>0</v>
      </c>
      <c r="AA36" s="16">
        <f>VLOOKUP($B36,GD_CHAM_CONG!$C$6:$BF$912,56,FALSE)</f>
        <v>0</v>
      </c>
      <c r="AB36" s="16">
        <f>VLOOKUP($B36,GD_CHAM_CONG!$C$6:$BI$912,57,FALSE)</f>
        <v>0</v>
      </c>
      <c r="AC36" s="16">
        <f>VLOOKUP($B36,GD_CHAM_CONG!$C$6:$BI$912,58,FALSE)</f>
        <v>0</v>
      </c>
      <c r="AD36" s="16">
        <f>VLOOKUP($B36,GD_CHAM_CONG!$C$6:$BI$912,59,FALSE)</f>
        <v>0</v>
      </c>
      <c r="AE36" s="188">
        <f>I36/$H36*VLOOKUP(I$4,DM_TI_LE!$A$5:$B$30,2,FALSE)</f>
        <v>1</v>
      </c>
      <c r="AF36" s="188">
        <f>J36/$H36*VLOOKUP(J$4,DM_TI_LE!$A$5:$B$30,2,FALSE)</f>
        <v>0</v>
      </c>
      <c r="AG36" s="188">
        <f>K36/$H36*VLOOKUP(K$4,DM_TI_LE!$A$5:$B$30,2,FALSE)</f>
        <v>0</v>
      </c>
      <c r="AH36" s="188">
        <f>L36/$H36*VLOOKUP(L$4,DM_TI_LE!$A$5:$B$30,2,FALSE)</f>
        <v>0</v>
      </c>
      <c r="AI36" s="188">
        <f>M36/$H36*VLOOKUP(M$4,DM_TI_LE!$A$5:$B$30,2,FALSE)</f>
        <v>0</v>
      </c>
      <c r="AJ36" s="188">
        <f>N36/$H36*VLOOKUP(N$4,DM_TI_LE!$A$5:$B$30,2,FALSE)</f>
        <v>0</v>
      </c>
      <c r="AK36" s="188">
        <f>O36/$H36*VLOOKUP(O$4,DM_TI_LE!$A$5:$B$30,2,FALSE)</f>
        <v>0</v>
      </c>
      <c r="AL36" s="188">
        <f>P36/$H36*VLOOKUP(P$4,DM_TI_LE!$A$5:$B$30,2,FALSE)</f>
        <v>0</v>
      </c>
      <c r="AM36" s="188">
        <f>Q36/$H36*VLOOKUP(Q$4,DM_TI_LE!$A$5:$B$30,2,FALSE)</f>
        <v>0</v>
      </c>
      <c r="AN36" s="188">
        <f>R36/$H36*VLOOKUP(R$4,DM_TI_LE!$A$5:$B$30,2,FALSE)</f>
        <v>0</v>
      </c>
      <c r="AO36" s="188">
        <f>S36/$H36*VLOOKUP(S$4,DM_TI_LE!$A$5:$B$30,2,FALSE)</f>
        <v>0</v>
      </c>
      <c r="AP36" s="188">
        <f>T36/$H36*VLOOKUP(T$4,DM_TI_LE!$A$5:$B$30,2,FALSE)</f>
        <v>0</v>
      </c>
      <c r="AQ36" s="188">
        <f>U36/$H36*VLOOKUP(U$4,DM_TI_LE!$A$5:$B$30,2,FALSE)</f>
        <v>0</v>
      </c>
      <c r="AR36" s="188">
        <f>V36/$H36*VLOOKUP(V$4,DM_TI_LE!$A$5:$B$30,2,FALSE)</f>
        <v>0</v>
      </c>
      <c r="AS36" s="188">
        <f>W36/$H36*VLOOKUP(W$4,DM_TI_LE!$A$5:$B$30,2,FALSE)</f>
        <v>0</v>
      </c>
      <c r="AT36" s="188">
        <f>X36/$H36*VLOOKUP(X$4,DM_TI_LE!$A$5:$B$30,2,FALSE)</f>
        <v>0</v>
      </c>
      <c r="AU36" s="188">
        <f>Y36/$H36*VLOOKUP(Y$4,DM_TI_LE!$A$5:$B$30,2,FALSE)</f>
        <v>0</v>
      </c>
      <c r="AV36" s="188">
        <f>Z36/$H36*VLOOKUP(Z$4,DM_TI_LE!$A$5:$B$30,2,FALSE)</f>
        <v>0</v>
      </c>
      <c r="AW36" s="188">
        <f>AA36/$H36*VLOOKUP(AA$4,DM_TI_LE!$A$5:$B$30,2,FALSE)</f>
        <v>0</v>
      </c>
      <c r="AX36" s="188">
        <f>AB36/$H36*VLOOKUP(AB$4,DM_TI_LE!$A$5:$B$30,2,FALSE)</f>
        <v>0</v>
      </c>
      <c r="AY36" s="188">
        <f>AC36/$H36*VLOOKUP(AC$4,DM_TI_LE!$A$5:$B$30,2,FALSE)</f>
        <v>0</v>
      </c>
      <c r="AZ36" s="188">
        <f>AD36/$H36*VLOOKUP(AD$4,DM_TI_LE!$A$5:$B$30,2,FALSE)</f>
        <v>0</v>
      </c>
      <c r="BA36" s="231">
        <f>IF(CD36="HDHV",DM_TI_LE!$K$12*I36, SUM(AE36:AW36)*F36*E36*DM_HE_SO_LUONG_NS!$D$1*CE36)</f>
        <v>8505000</v>
      </c>
      <c r="BB36" s="16"/>
      <c r="BC36" s="17">
        <f>VLOOKUP(B36,GD_LCD_HS_LNS!$B$4:$E$914,4,FALSE)</f>
        <v>3972000</v>
      </c>
      <c r="BD36" s="16"/>
      <c r="BE36" s="16">
        <f>I36/26*$BC36*VLOOKUP(BE$4,DM_TI_LE!$A$5:$C$29,3,FALSE)</f>
        <v>0</v>
      </c>
      <c r="BF36" s="16">
        <f>J36/26*$BC36*VLOOKUP(BF$4,DM_TI_LE!$A$5:$C$29,3,FALSE)</f>
        <v>0</v>
      </c>
      <c r="BG36" s="16">
        <f>K36/26*$BC36*VLOOKUP(BG$4,DM_TI_LE!$A$5:$C$29,3,FALSE)</f>
        <v>0</v>
      </c>
      <c r="BH36" s="16">
        <f>L36/26*$BC36*VLOOKUP(BH$4,DM_TI_LE!$A$5:$C$29,3,FALSE)</f>
        <v>0</v>
      </c>
      <c r="BI36" s="16">
        <f>M36/26*$BC36*VLOOKUP(BI$4,DM_TI_LE!$A$5:$C$29,3,FALSE)</f>
        <v>0</v>
      </c>
      <c r="BJ36" s="16">
        <f>N36/26*$BC36*VLOOKUP(BJ$4,DM_TI_LE!$A$5:$C$29,3,FALSE)</f>
        <v>0</v>
      </c>
      <c r="BK36" s="16">
        <f>O36/26*$BC36*VLOOKUP(BK$4,DM_TI_LE!$A$5:$C$29,3,FALSE)</f>
        <v>0</v>
      </c>
      <c r="BL36" s="16">
        <f>P36/26*$BC36*VLOOKUP(BL$4,DM_TI_LE!$A$5:$C$29,3,FALSE)</f>
        <v>0</v>
      </c>
      <c r="BM36" s="16">
        <f>Q36/26*$BC36*VLOOKUP(BM$4,DM_TI_LE!$A$5:$C$29,3,FALSE)</f>
        <v>0</v>
      </c>
      <c r="BN36" s="16">
        <f>R36/26*$BC36*VLOOKUP(BN$4,DM_TI_LE!$A$5:$C$29,3,FALSE)</f>
        <v>0</v>
      </c>
      <c r="BO36" s="16">
        <f>S36/26*$BC36*VLOOKUP(BO$4,DM_TI_LE!$A$5:$C$29,3,FALSE)</f>
        <v>0</v>
      </c>
      <c r="BP36" s="16">
        <f>T36/26*$BC36*VLOOKUP(BP$4,DM_TI_LE!$A$5:$C$29,3,FALSE)</f>
        <v>0</v>
      </c>
      <c r="BQ36" s="16">
        <f>U36/26*$BC36*VLOOKUP(BQ$4,DM_TI_LE!$A$5:$C$29,3,FALSE)</f>
        <v>0</v>
      </c>
      <c r="BR36" s="16">
        <f>V36/26*$BC36*VLOOKUP(BR$4,DM_TI_LE!$A$5:$C$29,3,FALSE)</f>
        <v>0</v>
      </c>
      <c r="BS36" s="16">
        <f>W36/26*$BC36*VLOOKUP(BS$4,DM_TI_LE!$A$5:$C$29,3,FALSE)</f>
        <v>0</v>
      </c>
      <c r="BT36" s="16">
        <f>X36/26*$BC36*VLOOKUP(BT$4,DM_TI_LE!$A$5:$C$29,3,FALSE)</f>
        <v>0</v>
      </c>
      <c r="BU36" s="16">
        <f>Y36/26*$BC36*VLOOKUP(BU$4,DM_TI_LE!$A$5:$C$29,3,FALSE)</f>
        <v>0</v>
      </c>
      <c r="BV36" s="16">
        <f>Z36/26*$BC36*VLOOKUP(BV$4,DM_TI_LE!$A$5:$C$29,3,FALSE)</f>
        <v>0</v>
      </c>
      <c r="BW36" s="16">
        <f>AA36/26*$BC36*VLOOKUP(BW$4,DM_TI_LE!$A$5:$C$29,3,FALSE)</f>
        <v>0</v>
      </c>
      <c r="BX36" s="16">
        <f>AB36/26*$BC36*VLOOKUP(BX$4,DM_TI_LE!$A$5:$C$29,3,FALSE)</f>
        <v>0</v>
      </c>
      <c r="BY36" s="16">
        <f>AC36/26*$BC36*VLOOKUP(BY$4,DM_TI_LE!$A$5:$C$29,3,FALSE)</f>
        <v>0</v>
      </c>
      <c r="BZ36" s="16">
        <f>AD36/26*$BC36*VLOOKUP(BZ$4,DM_TI_LE!$A$5:$C$29,3,FALSE)</f>
        <v>0</v>
      </c>
      <c r="CA36" s="196">
        <f t="shared" si="0"/>
        <v>0</v>
      </c>
      <c r="CB36" s="16"/>
      <c r="CC36" s="197">
        <f t="shared" si="1"/>
        <v>8505000</v>
      </c>
      <c r="CD36" s="145" t="s">
        <v>114</v>
      </c>
      <c r="CE36" s="199">
        <f>VLOOKUP(CD36,DM_TI_LE!$I$12:$J$16,2,FALSE)</f>
        <v>1</v>
      </c>
    </row>
    <row r="37" spans="1:83" ht="12.75">
      <c r="A37" s="36">
        <v>33</v>
      </c>
      <c r="B37" s="38">
        <f>GD_LCD_HS_LNS!B36</f>
        <v>12565</v>
      </c>
      <c r="C37" s="38" t="str">
        <f>GD_LCD_HS_LNS!C36</f>
        <v>Vũ Trọng Nghĩa</v>
      </c>
      <c r="D37" s="38" t="str">
        <f>GD_LCD_HS_LNS!D36</f>
        <v>NV Tài liệu và HDCX</v>
      </c>
      <c r="E37" s="146">
        <f>VLOOKUP(B37,GD_CHAM_CONG!$C$6:$BJ$912,60,FALSE)</f>
        <v>1</v>
      </c>
      <c r="F37" s="146">
        <f>VLOOKUP(B37,GD_LCD_HS_LNS!$B$4:$F$914,5,FALSE)</f>
        <v>1.8</v>
      </c>
      <c r="G37" s="168">
        <f>VLOOKUP(B37,GD_CHAM_CONG!$C$6:$BD$385,36,FALSE)</f>
        <v>0</v>
      </c>
      <c r="H37" s="168">
        <f>VLOOKUP(B37,GD_CHAM_CONG!$C$6:$BD$912,37,FALSE)</f>
        <v>26</v>
      </c>
      <c r="J37" s="16">
        <f>VLOOKUP($B37,GD_CHAM_CONG!$C$6:$BF$912,39,FALSE)</f>
        <v>0</v>
      </c>
      <c r="K37" s="16">
        <f>VLOOKUP($B37,GD_CHAM_CONG!$C$6:$BF$912,40,FALSE)</f>
        <v>0</v>
      </c>
      <c r="L37" s="16">
        <f>VLOOKUP($B37,GD_CHAM_CONG!$C$6:$BF$912,41,FALSE)</f>
        <v>0</v>
      </c>
      <c r="M37" s="16">
        <f>VLOOKUP($B37,GD_CHAM_CONG!$C$6:$BF$912,42,FALSE)</f>
        <v>0</v>
      </c>
      <c r="N37" s="16">
        <f>VLOOKUP($B37,GD_CHAM_CONG!$C$6:$BF$912,43,FALSE)</f>
        <v>0</v>
      </c>
      <c r="O37" s="16">
        <f>VLOOKUP($B37,GD_CHAM_CONG!$C$6:$BF$912,44,FALSE)</f>
        <v>0</v>
      </c>
      <c r="P37" s="16">
        <f>VLOOKUP($B37,GD_CHAM_CONG!$C$6:$BF$912,45,FALSE)</f>
        <v>0</v>
      </c>
      <c r="Q37" s="16">
        <f>VLOOKUP($B37,GD_CHAM_CONG!$C$6:$BF$912,46,FALSE)</f>
        <v>0</v>
      </c>
      <c r="R37" s="16">
        <f>VLOOKUP($B37,GD_CHAM_CONG!$C$6:$BF$912,47,FALSE)</f>
        <v>0</v>
      </c>
      <c r="S37" s="16">
        <f>VLOOKUP($B37,GD_CHAM_CONG!$C$6:$BF$912,48,FALSE)</f>
        <v>0</v>
      </c>
      <c r="T37" s="16">
        <f>VLOOKUP($B37,GD_CHAM_CONG!$C$6:$BF$912,49,FALSE)</f>
        <v>0</v>
      </c>
      <c r="U37" s="16">
        <f>VLOOKUP($B37,GD_CHAM_CONG!$C$6:$BF$912,50,FALSE)</f>
        <v>0</v>
      </c>
      <c r="V37" s="16">
        <f>VLOOKUP($B37,GD_CHAM_CONG!$C$6:$BF$912,51,FALSE)</f>
        <v>0</v>
      </c>
      <c r="W37" s="16">
        <f>VLOOKUP($B37,GD_CHAM_CONG!$C$6:$BF$912,52,FALSE)</f>
        <v>0</v>
      </c>
      <c r="X37" s="16">
        <f>VLOOKUP($B37,GD_CHAM_CONG!$C$6:$BF$912,53,FALSE)</f>
        <v>0</v>
      </c>
      <c r="Y37" s="16">
        <f>VLOOKUP($B37,GD_CHAM_CONG!$C$6:$BF$912,54,FALSE)</f>
        <v>0</v>
      </c>
      <c r="Z37" s="16">
        <f>VLOOKUP($B37,GD_CHAM_CONG!$C$6:$BF$912,55,FALSE)</f>
        <v>0</v>
      </c>
      <c r="AA37" s="16">
        <f>VLOOKUP($B37,GD_CHAM_CONG!$C$6:$BF$912,56,FALSE)</f>
        <v>0</v>
      </c>
      <c r="AB37" s="16">
        <f>VLOOKUP($B37,GD_CHAM_CONG!$C$6:$BI$912,57,FALSE)</f>
        <v>0</v>
      </c>
      <c r="AC37" s="16">
        <f>VLOOKUP($B37,GD_CHAM_CONG!$C$6:$BI$912,58,FALSE)</f>
        <v>0</v>
      </c>
      <c r="AD37" s="16">
        <f>VLOOKUP($B37,GD_CHAM_CONG!$C$6:$BI$912,59,FALSE)</f>
        <v>0</v>
      </c>
      <c r="AE37" s="188">
        <f>I36/$H37*VLOOKUP(I$4,DM_TI_LE!$A$5:$B$30,2,FALSE)</f>
        <v>1</v>
      </c>
      <c r="AF37" s="188">
        <f>J37/$H37*VLOOKUP(J$4,DM_TI_LE!$A$5:$B$30,2,FALSE)</f>
        <v>0</v>
      </c>
      <c r="AG37" s="188">
        <f>K37/$H37*VLOOKUP(K$4,DM_TI_LE!$A$5:$B$30,2,FALSE)</f>
        <v>0</v>
      </c>
      <c r="AH37" s="188">
        <f>L37/$H37*VLOOKUP(L$4,DM_TI_LE!$A$5:$B$30,2,FALSE)</f>
        <v>0</v>
      </c>
      <c r="AI37" s="188">
        <f>M37/$H37*VLOOKUP(M$4,DM_TI_LE!$A$5:$B$30,2,FALSE)</f>
        <v>0</v>
      </c>
      <c r="AJ37" s="188">
        <f>N37/$H37*VLOOKUP(N$4,DM_TI_LE!$A$5:$B$30,2,FALSE)</f>
        <v>0</v>
      </c>
      <c r="AK37" s="188">
        <f>O37/$H37*VLOOKUP(O$4,DM_TI_LE!$A$5:$B$30,2,FALSE)</f>
        <v>0</v>
      </c>
      <c r="AL37" s="188">
        <f>P37/$H37*VLOOKUP(P$4,DM_TI_LE!$A$5:$B$30,2,FALSE)</f>
        <v>0</v>
      </c>
      <c r="AM37" s="188">
        <f>Q37/$H37*VLOOKUP(Q$4,DM_TI_LE!$A$5:$B$30,2,FALSE)</f>
        <v>0</v>
      </c>
      <c r="AN37" s="188">
        <f>R37/$H37*VLOOKUP(R$4,DM_TI_LE!$A$5:$B$30,2,FALSE)</f>
        <v>0</v>
      </c>
      <c r="AO37" s="188">
        <f>S37/$H37*VLOOKUP(S$4,DM_TI_LE!$A$5:$B$30,2,FALSE)</f>
        <v>0</v>
      </c>
      <c r="AP37" s="188">
        <f>T37/$H37*VLOOKUP(T$4,DM_TI_LE!$A$5:$B$30,2,FALSE)</f>
        <v>0</v>
      </c>
      <c r="AQ37" s="188">
        <f>U37/$H37*VLOOKUP(U$4,DM_TI_LE!$A$5:$B$30,2,FALSE)</f>
        <v>0</v>
      </c>
      <c r="AR37" s="188">
        <f>V37/$H37*VLOOKUP(V$4,DM_TI_LE!$A$5:$B$30,2,FALSE)</f>
        <v>0</v>
      </c>
      <c r="AS37" s="188">
        <f>W37/$H37*VLOOKUP(W$4,DM_TI_LE!$A$5:$B$30,2,FALSE)</f>
        <v>0</v>
      </c>
      <c r="AT37" s="188">
        <f>X37/$H37*VLOOKUP(X$4,DM_TI_LE!$A$5:$B$30,2,FALSE)</f>
        <v>0</v>
      </c>
      <c r="AU37" s="188">
        <f>Y37/$H37*VLOOKUP(Y$4,DM_TI_LE!$A$5:$B$30,2,FALSE)</f>
        <v>0</v>
      </c>
      <c r="AV37" s="188">
        <f>Z37/$H37*VLOOKUP(Z$4,DM_TI_LE!$A$5:$B$30,2,FALSE)</f>
        <v>0</v>
      </c>
      <c r="AW37" s="188">
        <f>AA37/$H37*VLOOKUP(AA$4,DM_TI_LE!$A$5:$B$30,2,FALSE)</f>
        <v>0</v>
      </c>
      <c r="AX37" s="188">
        <f>AB37/$H37*VLOOKUP(AB$4,DM_TI_LE!$A$5:$B$30,2,FALSE)</f>
        <v>0</v>
      </c>
      <c r="AY37" s="188">
        <f>AC37/$H37*VLOOKUP(AC$4,DM_TI_LE!$A$5:$B$30,2,FALSE)</f>
        <v>0</v>
      </c>
      <c r="AZ37" s="188">
        <f>AD37/$H37*VLOOKUP(AD$4,DM_TI_LE!$A$5:$B$30,2,FALSE)</f>
        <v>0</v>
      </c>
      <c r="BA37" s="231">
        <f>IF(CD37="HDHV",DM_TI_LE!$K$12*I36, SUM(AE37:AW37)*F37*E37*DM_HE_SO_LUONG_NS!$D$1*CE37)</f>
        <v>8100000</v>
      </c>
      <c r="BB37" s="16"/>
      <c r="BC37" s="17">
        <f>VLOOKUP(B37,GD_LCD_HS_LNS!$B$4:$E$914,4,FALSE)</f>
        <v>3972000</v>
      </c>
      <c r="BD37" s="16"/>
      <c r="BE37" s="16">
        <f>I36/26*$BC37*VLOOKUP(BE$4,DM_TI_LE!$A$5:$C$29,3,FALSE)</f>
        <v>0</v>
      </c>
      <c r="BF37" s="16">
        <f>J37/26*$BC37*VLOOKUP(BF$4,DM_TI_LE!$A$5:$C$29,3,FALSE)</f>
        <v>0</v>
      </c>
      <c r="BG37" s="16">
        <f>K37/26*$BC37*VLOOKUP(BG$4,DM_TI_LE!$A$5:$C$29,3,FALSE)</f>
        <v>0</v>
      </c>
      <c r="BH37" s="16">
        <f>L37/26*$BC37*VLOOKUP(BH$4,DM_TI_LE!$A$5:$C$29,3,FALSE)</f>
        <v>0</v>
      </c>
      <c r="BI37" s="16">
        <f>M37/26*$BC37*VLOOKUP(BI$4,DM_TI_LE!$A$5:$C$29,3,FALSE)</f>
        <v>0</v>
      </c>
      <c r="BJ37" s="16">
        <f>N37/26*$BC37*VLOOKUP(BJ$4,DM_TI_LE!$A$5:$C$29,3,FALSE)</f>
        <v>0</v>
      </c>
      <c r="BK37" s="16">
        <f>O37/26*$BC37*VLOOKUP(BK$4,DM_TI_LE!$A$5:$C$29,3,FALSE)</f>
        <v>0</v>
      </c>
      <c r="BL37" s="16">
        <f>P37/26*$BC37*VLOOKUP(BL$4,DM_TI_LE!$A$5:$C$29,3,FALSE)</f>
        <v>0</v>
      </c>
      <c r="BM37" s="16">
        <f>Q37/26*$BC37*VLOOKUP(BM$4,DM_TI_LE!$A$5:$C$29,3,FALSE)</f>
        <v>0</v>
      </c>
      <c r="BN37" s="16">
        <f>R37/26*$BC37*VLOOKUP(BN$4,DM_TI_LE!$A$5:$C$29,3,FALSE)</f>
        <v>0</v>
      </c>
      <c r="BO37" s="16">
        <f>S37/26*$BC37*VLOOKUP(BO$4,DM_TI_LE!$A$5:$C$29,3,FALSE)</f>
        <v>0</v>
      </c>
      <c r="BP37" s="16">
        <f>T37/26*$BC37*VLOOKUP(BP$4,DM_TI_LE!$A$5:$C$29,3,FALSE)</f>
        <v>0</v>
      </c>
      <c r="BQ37" s="16">
        <f>U37/26*$BC37*VLOOKUP(BQ$4,DM_TI_LE!$A$5:$C$29,3,FALSE)</f>
        <v>0</v>
      </c>
      <c r="BR37" s="16">
        <f>V37/26*$BC37*VLOOKUP(BR$4,DM_TI_LE!$A$5:$C$29,3,FALSE)</f>
        <v>0</v>
      </c>
      <c r="BS37" s="16">
        <f>W37/26*$BC37*VLOOKUP(BS$4,DM_TI_LE!$A$5:$C$29,3,FALSE)</f>
        <v>0</v>
      </c>
      <c r="BT37" s="16">
        <f>X37/26*$BC37*VLOOKUP(BT$4,DM_TI_LE!$A$5:$C$29,3,FALSE)</f>
        <v>0</v>
      </c>
      <c r="BU37" s="16">
        <f>Y37/26*$BC37*VLOOKUP(BU$4,DM_TI_LE!$A$5:$C$29,3,FALSE)</f>
        <v>0</v>
      </c>
      <c r="BV37" s="16">
        <f>Z37/26*$BC37*VLOOKUP(BV$4,DM_TI_LE!$A$5:$C$29,3,FALSE)</f>
        <v>0</v>
      </c>
      <c r="BW37" s="16">
        <f>AA37/26*$BC37*VLOOKUP(BW$4,DM_TI_LE!$A$5:$C$29,3,FALSE)</f>
        <v>0</v>
      </c>
      <c r="BX37" s="16">
        <f>AB37/26*$BC37*VLOOKUP(BX$4,DM_TI_LE!$A$5:$C$29,3,FALSE)</f>
        <v>0</v>
      </c>
      <c r="BY37" s="16">
        <f>AC37/26*$BC37*VLOOKUP(BY$4,DM_TI_LE!$A$5:$C$29,3,FALSE)</f>
        <v>0</v>
      </c>
      <c r="BZ37" s="16">
        <f>AD37/26*$BC37*VLOOKUP(BZ$4,DM_TI_LE!$A$5:$C$29,3,FALSE)</f>
        <v>0</v>
      </c>
      <c r="CA37" s="196">
        <f t="shared" si="0"/>
        <v>0</v>
      </c>
      <c r="CB37" s="16"/>
      <c r="CC37" s="197">
        <f t="shared" si="1"/>
        <v>8100000</v>
      </c>
      <c r="CD37" s="145" t="s">
        <v>114</v>
      </c>
      <c r="CE37" s="199">
        <f>VLOOKUP(CD37,DM_TI_LE!$I$12:$J$16,2,FALSE)</f>
        <v>1</v>
      </c>
    </row>
    <row r="38" spans="1:83" ht="12.75">
      <c r="A38" s="36">
        <v>34</v>
      </c>
      <c r="B38" s="38">
        <f>GD_LCD_HS_LNS!B37</f>
        <v>12566</v>
      </c>
      <c r="C38" s="38" t="str">
        <f>GD_LCD_HS_LNS!C37</f>
        <v>Hoàng Duy Thái</v>
      </c>
      <c r="D38" s="38" t="str">
        <f>GD_LCD_HS_LNS!D37</f>
        <v>NV Tài liệu và HDCX</v>
      </c>
      <c r="E38" s="146">
        <f>VLOOKUP(B38,GD_CHAM_CONG!$C$6:$BJ$912,60,FALSE)</f>
        <v>1</v>
      </c>
      <c r="F38" s="146">
        <f>VLOOKUP(B38,GD_LCD_HS_LNS!$B$4:$F$914,5,FALSE)</f>
        <v>1.8</v>
      </c>
      <c r="G38" s="168">
        <f>VLOOKUP(B38,GD_CHAM_CONG!$C$6:$BD$385,36,FALSE)</f>
        <v>0</v>
      </c>
      <c r="H38" s="168">
        <f>VLOOKUP(B38,GD_CHAM_CONG!$C$6:$BD$912,37,FALSE)</f>
        <v>26</v>
      </c>
      <c r="I38" s="16">
        <f>VLOOKUP($B38,GD_CHAM_CONG!$C$6:$BF$912,38,FALSE)</f>
        <v>26</v>
      </c>
      <c r="J38" s="16">
        <f>VLOOKUP($B38,GD_CHAM_CONG!$C$6:$BF$912,39,FALSE)</f>
        <v>0</v>
      </c>
      <c r="K38" s="16">
        <f>VLOOKUP($B38,GD_CHAM_CONG!$C$6:$BF$912,40,FALSE)</f>
        <v>0</v>
      </c>
      <c r="L38" s="16">
        <f>VLOOKUP($B38,GD_CHAM_CONG!$C$6:$BF$912,41,FALSE)</f>
        <v>0</v>
      </c>
      <c r="M38" s="16">
        <f>VLOOKUP($B38,GD_CHAM_CONG!$C$6:$BF$912,42,FALSE)</f>
        <v>0</v>
      </c>
      <c r="N38" s="16">
        <f>VLOOKUP($B38,GD_CHAM_CONG!$C$6:$BF$912,43,FALSE)</f>
        <v>0</v>
      </c>
      <c r="O38" s="16">
        <f>VLOOKUP($B38,GD_CHAM_CONG!$C$6:$BF$912,44,FALSE)</f>
        <v>0</v>
      </c>
      <c r="P38" s="16">
        <f>VLOOKUP($B38,GD_CHAM_CONG!$C$6:$BF$912,45,FALSE)</f>
        <v>0</v>
      </c>
      <c r="Q38" s="16">
        <f>VLOOKUP($B38,GD_CHAM_CONG!$C$6:$BF$912,46,FALSE)</f>
        <v>0</v>
      </c>
      <c r="R38" s="16">
        <f>VLOOKUP($B38,GD_CHAM_CONG!$C$6:$BF$912,47,FALSE)</f>
        <v>0</v>
      </c>
      <c r="S38" s="16">
        <f>VLOOKUP($B38,GD_CHAM_CONG!$C$6:$BF$912,48,FALSE)</f>
        <v>0</v>
      </c>
      <c r="T38" s="16">
        <f>VLOOKUP($B38,GD_CHAM_CONG!$C$6:$BF$912,49,FALSE)</f>
        <v>0</v>
      </c>
      <c r="U38" s="16">
        <f>VLOOKUP($B38,GD_CHAM_CONG!$C$6:$BF$912,50,FALSE)</f>
        <v>0</v>
      </c>
      <c r="V38" s="16">
        <f>VLOOKUP($B38,GD_CHAM_CONG!$C$6:$BF$912,51,FALSE)</f>
        <v>0</v>
      </c>
      <c r="W38" s="16">
        <f>VLOOKUP($B38,GD_CHAM_CONG!$C$6:$BF$912,52,FALSE)</f>
        <v>0</v>
      </c>
      <c r="X38" s="16">
        <f>VLOOKUP($B38,GD_CHAM_CONG!$C$6:$BF$912,53,FALSE)</f>
        <v>0</v>
      </c>
      <c r="Y38" s="16">
        <f>VLOOKUP($B38,GD_CHAM_CONG!$C$6:$BF$912,54,FALSE)</f>
        <v>0</v>
      </c>
      <c r="Z38" s="16">
        <f>VLOOKUP($B38,GD_CHAM_CONG!$C$6:$BF$912,55,FALSE)</f>
        <v>0</v>
      </c>
      <c r="AA38" s="16">
        <f>VLOOKUP($B38,GD_CHAM_CONG!$C$6:$BF$912,56,FALSE)</f>
        <v>0</v>
      </c>
      <c r="AB38" s="16">
        <f>VLOOKUP($B38,GD_CHAM_CONG!$C$6:$BI$912,57,FALSE)</f>
        <v>0</v>
      </c>
      <c r="AC38" s="16">
        <f>VLOOKUP($B38,GD_CHAM_CONG!$C$6:$BI$912,58,FALSE)</f>
        <v>0</v>
      </c>
      <c r="AD38" s="16">
        <f>VLOOKUP($B38,GD_CHAM_CONG!$C$6:$BI$912,59,FALSE)</f>
        <v>0</v>
      </c>
      <c r="AE38" s="188">
        <f>I38/$H38*VLOOKUP(I$4,DM_TI_LE!$A$5:$B$30,2,FALSE)</f>
        <v>1</v>
      </c>
      <c r="AF38" s="188">
        <f>J38/$H38*VLOOKUP(J$4,DM_TI_LE!$A$5:$B$30,2,FALSE)</f>
        <v>0</v>
      </c>
      <c r="AG38" s="188">
        <f>K38/$H38*VLOOKUP(K$4,DM_TI_LE!$A$5:$B$30,2,FALSE)</f>
        <v>0</v>
      </c>
      <c r="AH38" s="188">
        <f>L38/$H38*VLOOKUP(L$4,DM_TI_LE!$A$5:$B$30,2,FALSE)</f>
        <v>0</v>
      </c>
      <c r="AI38" s="188">
        <f>M38/$H38*VLOOKUP(M$4,DM_TI_LE!$A$5:$B$30,2,FALSE)</f>
        <v>0</v>
      </c>
      <c r="AJ38" s="188">
        <f>N38/$H38*VLOOKUP(N$4,DM_TI_LE!$A$5:$B$30,2,FALSE)</f>
        <v>0</v>
      </c>
      <c r="AK38" s="188">
        <f>O38/$H38*VLOOKUP(O$4,DM_TI_LE!$A$5:$B$30,2,FALSE)</f>
        <v>0</v>
      </c>
      <c r="AL38" s="188">
        <f>P38/$H38*VLOOKUP(P$4,DM_TI_LE!$A$5:$B$30,2,FALSE)</f>
        <v>0</v>
      </c>
      <c r="AM38" s="188">
        <f>Q38/$H38*VLOOKUP(Q$4,DM_TI_LE!$A$5:$B$30,2,FALSE)</f>
        <v>0</v>
      </c>
      <c r="AN38" s="188">
        <f>R38/$H38*VLOOKUP(R$4,DM_TI_LE!$A$5:$B$30,2,FALSE)</f>
        <v>0</v>
      </c>
      <c r="AO38" s="188">
        <f>S38/$H38*VLOOKUP(S$4,DM_TI_LE!$A$5:$B$30,2,FALSE)</f>
        <v>0</v>
      </c>
      <c r="AP38" s="188">
        <f>T38/$H38*VLOOKUP(T$4,DM_TI_LE!$A$5:$B$30,2,FALSE)</f>
        <v>0</v>
      </c>
      <c r="AQ38" s="188">
        <f>U38/$H38*VLOOKUP(U$4,DM_TI_LE!$A$5:$B$30,2,FALSE)</f>
        <v>0</v>
      </c>
      <c r="AR38" s="188">
        <f>V38/$H38*VLOOKUP(V$4,DM_TI_LE!$A$5:$B$30,2,FALSE)</f>
        <v>0</v>
      </c>
      <c r="AS38" s="188">
        <f>W38/$H38*VLOOKUP(W$4,DM_TI_LE!$A$5:$B$30,2,FALSE)</f>
        <v>0</v>
      </c>
      <c r="AT38" s="188">
        <f>X38/$H38*VLOOKUP(X$4,DM_TI_LE!$A$5:$B$30,2,FALSE)</f>
        <v>0</v>
      </c>
      <c r="AU38" s="188">
        <f>Y38/$H38*VLOOKUP(Y$4,DM_TI_LE!$A$5:$B$30,2,FALSE)</f>
        <v>0</v>
      </c>
      <c r="AV38" s="188">
        <f>Z38/$H38*VLOOKUP(Z$4,DM_TI_LE!$A$5:$B$30,2,FALSE)</f>
        <v>0</v>
      </c>
      <c r="AW38" s="188">
        <f>AA38/$H38*VLOOKUP(AA$4,DM_TI_LE!$A$5:$B$30,2,FALSE)</f>
        <v>0</v>
      </c>
      <c r="AX38" s="188">
        <f>AB38/$H38*VLOOKUP(AB$4,DM_TI_LE!$A$5:$B$30,2,FALSE)</f>
        <v>0</v>
      </c>
      <c r="AY38" s="188">
        <f>AC38/$H38*VLOOKUP(AC$4,DM_TI_LE!$A$5:$B$30,2,FALSE)</f>
        <v>0</v>
      </c>
      <c r="AZ38" s="188">
        <f>AD38/$H38*VLOOKUP(AD$4,DM_TI_LE!$A$5:$B$30,2,FALSE)</f>
        <v>0</v>
      </c>
      <c r="BA38" s="231">
        <f>IF(CD38="HDHV",DM_TI_LE!$K$12*I38, SUM(AE38:AW38)*F38*E38*DM_HE_SO_LUONG_NS!$D$1*CE38)</f>
        <v>8100000</v>
      </c>
      <c r="BB38" s="16"/>
      <c r="BC38" s="17">
        <f>VLOOKUP(B38,GD_LCD_HS_LNS!$B$4:$E$914,4,FALSE)</f>
        <v>3972000</v>
      </c>
      <c r="BD38" s="16"/>
      <c r="BE38" s="16">
        <f>I38/26*$BC38*VLOOKUP(BE$4,DM_TI_LE!$A$5:$C$29,3,FALSE)</f>
        <v>0</v>
      </c>
      <c r="BF38" s="16">
        <f>J38/26*$BC38*VLOOKUP(BF$4,DM_TI_LE!$A$5:$C$29,3,FALSE)</f>
        <v>0</v>
      </c>
      <c r="BG38" s="16">
        <f>K38/26*$BC38*VLOOKUP(BG$4,DM_TI_LE!$A$5:$C$29,3,FALSE)</f>
        <v>0</v>
      </c>
      <c r="BH38" s="16">
        <f>L38/26*$BC38*VLOOKUP(BH$4,DM_TI_LE!$A$5:$C$29,3,FALSE)</f>
        <v>0</v>
      </c>
      <c r="BI38" s="16">
        <f>M38/26*$BC38*VLOOKUP(BI$4,DM_TI_LE!$A$5:$C$29,3,FALSE)</f>
        <v>0</v>
      </c>
      <c r="BJ38" s="16">
        <f>N38/26*$BC38*VLOOKUP(BJ$4,DM_TI_LE!$A$5:$C$29,3,FALSE)</f>
        <v>0</v>
      </c>
      <c r="BK38" s="16">
        <f>O38/26*$BC38*VLOOKUP(BK$4,DM_TI_LE!$A$5:$C$29,3,FALSE)</f>
        <v>0</v>
      </c>
      <c r="BL38" s="16">
        <f>P38/26*$BC38*VLOOKUP(BL$4,DM_TI_LE!$A$5:$C$29,3,FALSE)</f>
        <v>0</v>
      </c>
      <c r="BM38" s="16">
        <f>Q38/26*$BC38*VLOOKUP(BM$4,DM_TI_LE!$A$5:$C$29,3,FALSE)</f>
        <v>0</v>
      </c>
      <c r="BN38" s="16">
        <f>R38/26*$BC38*VLOOKUP(BN$4,DM_TI_LE!$A$5:$C$29,3,FALSE)</f>
        <v>0</v>
      </c>
      <c r="BO38" s="16">
        <f>S38/26*$BC38*VLOOKUP(BO$4,DM_TI_LE!$A$5:$C$29,3,FALSE)</f>
        <v>0</v>
      </c>
      <c r="BP38" s="16">
        <f>T38/26*$BC38*VLOOKUP(BP$4,DM_TI_LE!$A$5:$C$29,3,FALSE)</f>
        <v>0</v>
      </c>
      <c r="BQ38" s="16">
        <f>U38/26*$BC38*VLOOKUP(BQ$4,DM_TI_LE!$A$5:$C$29,3,FALSE)</f>
        <v>0</v>
      </c>
      <c r="BR38" s="16">
        <f>V38/26*$BC38*VLOOKUP(BR$4,DM_TI_LE!$A$5:$C$29,3,FALSE)</f>
        <v>0</v>
      </c>
      <c r="BS38" s="16">
        <f>W38/26*$BC38*VLOOKUP(BS$4,DM_TI_LE!$A$5:$C$29,3,FALSE)</f>
        <v>0</v>
      </c>
      <c r="BT38" s="16">
        <f>X38/26*$BC38*VLOOKUP(BT$4,DM_TI_LE!$A$5:$C$29,3,FALSE)</f>
        <v>0</v>
      </c>
      <c r="BU38" s="16">
        <f>Y38/26*$BC38*VLOOKUP(BU$4,DM_TI_LE!$A$5:$C$29,3,FALSE)</f>
        <v>0</v>
      </c>
      <c r="BV38" s="16">
        <f>Z38/26*$BC38*VLOOKUP(BV$4,DM_TI_LE!$A$5:$C$29,3,FALSE)</f>
        <v>0</v>
      </c>
      <c r="BW38" s="16">
        <f>AA38/26*$BC38*VLOOKUP(BW$4,DM_TI_LE!$A$5:$C$29,3,FALSE)</f>
        <v>0</v>
      </c>
      <c r="BX38" s="16">
        <f>AB38/26*$BC38*VLOOKUP(BX$4,DM_TI_LE!$A$5:$C$29,3,FALSE)</f>
        <v>0</v>
      </c>
      <c r="BY38" s="16">
        <f>AC38/26*$BC38*VLOOKUP(BY$4,DM_TI_LE!$A$5:$C$29,3,FALSE)</f>
        <v>0</v>
      </c>
      <c r="BZ38" s="16">
        <f>AD38/26*$BC38*VLOOKUP(BZ$4,DM_TI_LE!$A$5:$C$29,3,FALSE)</f>
        <v>0</v>
      </c>
      <c r="CA38" s="196">
        <f t="shared" si="0"/>
        <v>0</v>
      </c>
      <c r="CB38" s="16"/>
      <c r="CC38" s="197">
        <f t="shared" si="1"/>
        <v>8100000</v>
      </c>
      <c r="CD38" s="145" t="s">
        <v>114</v>
      </c>
      <c r="CE38" s="199">
        <f>VLOOKUP(CD38,DM_TI_LE!$I$12:$J$16,2,FALSE)</f>
        <v>1</v>
      </c>
    </row>
    <row r="39" spans="1:83" ht="12.75">
      <c r="A39" s="36">
        <v>35</v>
      </c>
      <c r="B39" s="38">
        <f>GD_LCD_HS_LNS!B38</f>
        <v>13356</v>
      </c>
      <c r="C39" s="38" t="str">
        <f>GD_LCD_HS_LNS!C38</f>
        <v>Trần Anh Sơn</v>
      </c>
      <c r="D39" s="38" t="str">
        <f>GD_LCD_HS_LNS!D38</f>
        <v>NV Tài liệu và HDCX</v>
      </c>
      <c r="E39" s="146">
        <f>VLOOKUP(B39,GD_CHAM_CONG!$C$6:$BJ$912,60,FALSE)</f>
        <v>0.9</v>
      </c>
      <c r="F39" s="146">
        <f>VLOOKUP(B39,GD_LCD_HS_LNS!$B$4:$F$914,5,FALSE)</f>
        <v>1.8</v>
      </c>
      <c r="G39" s="168">
        <f>VLOOKUP(B39,GD_CHAM_CONG!$C$6:$BD$385,36,FALSE)</f>
        <v>0</v>
      </c>
      <c r="H39" s="168">
        <f>VLOOKUP(B39,GD_CHAM_CONG!$C$6:$BD$912,37,FALSE)</f>
        <v>26</v>
      </c>
      <c r="I39" s="16">
        <f>VLOOKUP($B39,GD_CHAM_CONG!$C$6:$BF$912,38,FALSE)</f>
        <v>26</v>
      </c>
      <c r="J39" s="16">
        <f>VLOOKUP($B39,GD_CHAM_CONG!$C$6:$BF$912,39,FALSE)</f>
        <v>0</v>
      </c>
      <c r="K39" s="16">
        <f>VLOOKUP($B39,GD_CHAM_CONG!$C$6:$BF$912,40,FALSE)</f>
        <v>0</v>
      </c>
      <c r="L39" s="16">
        <f>VLOOKUP($B39,GD_CHAM_CONG!$C$6:$BF$912,41,FALSE)</f>
        <v>0</v>
      </c>
      <c r="M39" s="16">
        <f>VLOOKUP($B39,GD_CHAM_CONG!$C$6:$BF$912,42,FALSE)</f>
        <v>0</v>
      </c>
      <c r="N39" s="16">
        <f>VLOOKUP($B39,GD_CHAM_CONG!$C$6:$BF$912,43,FALSE)</f>
        <v>0</v>
      </c>
      <c r="O39" s="16">
        <f>VLOOKUP($B39,GD_CHAM_CONG!$C$6:$BF$912,44,FALSE)</f>
        <v>0</v>
      </c>
      <c r="P39" s="16">
        <f>VLOOKUP($B39,GD_CHAM_CONG!$C$6:$BF$912,45,FALSE)</f>
        <v>0</v>
      </c>
      <c r="Q39" s="16">
        <f>VLOOKUP($B39,GD_CHAM_CONG!$C$6:$BF$912,46,FALSE)</f>
        <v>0</v>
      </c>
      <c r="R39" s="16">
        <f>VLOOKUP($B39,GD_CHAM_CONG!$C$6:$BF$912,47,FALSE)</f>
        <v>0</v>
      </c>
      <c r="S39" s="16">
        <f>VLOOKUP($B39,GD_CHAM_CONG!$C$6:$BF$912,48,FALSE)</f>
        <v>0</v>
      </c>
      <c r="T39" s="16">
        <f>VLOOKUP($B39,GD_CHAM_CONG!$C$6:$BF$912,49,FALSE)</f>
        <v>0</v>
      </c>
      <c r="U39" s="16">
        <f>VLOOKUP($B39,GD_CHAM_CONG!$C$6:$BF$912,50,FALSE)</f>
        <v>0</v>
      </c>
      <c r="V39" s="16">
        <f>VLOOKUP($B39,GD_CHAM_CONG!$C$6:$BF$912,51,FALSE)</f>
        <v>0</v>
      </c>
      <c r="W39" s="16">
        <f>VLOOKUP($B39,GD_CHAM_CONG!$C$6:$BF$912,52,FALSE)</f>
        <v>0</v>
      </c>
      <c r="X39" s="16">
        <f>VLOOKUP($B39,GD_CHAM_CONG!$C$6:$BF$912,53,FALSE)</f>
        <v>0</v>
      </c>
      <c r="Y39" s="16">
        <f>VLOOKUP($B39,GD_CHAM_CONG!$C$6:$BF$912,54,FALSE)</f>
        <v>0</v>
      </c>
      <c r="Z39" s="16">
        <f>VLOOKUP($B39,GD_CHAM_CONG!$C$6:$BF$912,55,FALSE)</f>
        <v>0</v>
      </c>
      <c r="AA39" s="16">
        <f>VLOOKUP($B39,GD_CHAM_CONG!$C$6:$BF$912,56,FALSE)</f>
        <v>0</v>
      </c>
      <c r="AB39" s="16">
        <f>VLOOKUP($B39,GD_CHAM_CONG!$C$6:$BI$912,57,FALSE)</f>
        <v>0</v>
      </c>
      <c r="AC39" s="16">
        <f>VLOOKUP($B39,GD_CHAM_CONG!$C$6:$BI$912,58,FALSE)</f>
        <v>0</v>
      </c>
      <c r="AD39" s="16">
        <f>VLOOKUP($B39,GD_CHAM_CONG!$C$6:$BI$912,59,FALSE)</f>
        <v>0</v>
      </c>
      <c r="AE39" s="188">
        <f>I39/$H39*VLOOKUP(I$4,DM_TI_LE!$A$5:$B$30,2,FALSE)</f>
        <v>1</v>
      </c>
      <c r="AF39" s="188">
        <f>J39/$H39*VLOOKUP(J$4,DM_TI_LE!$A$5:$B$30,2,FALSE)</f>
        <v>0</v>
      </c>
      <c r="AG39" s="188">
        <f>K39/$H39*VLOOKUP(K$4,DM_TI_LE!$A$5:$B$30,2,FALSE)</f>
        <v>0</v>
      </c>
      <c r="AH39" s="188">
        <f>L39/$H39*VLOOKUP(L$4,DM_TI_LE!$A$5:$B$30,2,FALSE)</f>
        <v>0</v>
      </c>
      <c r="AI39" s="188">
        <f>M39/$H39*VLOOKUP(M$4,DM_TI_LE!$A$5:$B$30,2,FALSE)</f>
        <v>0</v>
      </c>
      <c r="AJ39" s="188">
        <f>N39/$H39*VLOOKUP(N$4,DM_TI_LE!$A$5:$B$30,2,FALSE)</f>
        <v>0</v>
      </c>
      <c r="AK39" s="188">
        <f>O39/$H39*VLOOKUP(O$4,DM_TI_LE!$A$5:$B$30,2,FALSE)</f>
        <v>0</v>
      </c>
      <c r="AL39" s="188">
        <f>P39/$H39*VLOOKUP(P$4,DM_TI_LE!$A$5:$B$30,2,FALSE)</f>
        <v>0</v>
      </c>
      <c r="AM39" s="188">
        <f>Q39/$H39*VLOOKUP(Q$4,DM_TI_LE!$A$5:$B$30,2,FALSE)</f>
        <v>0</v>
      </c>
      <c r="AN39" s="188">
        <f>R39/$H39*VLOOKUP(R$4,DM_TI_LE!$A$5:$B$30,2,FALSE)</f>
        <v>0</v>
      </c>
      <c r="AO39" s="188">
        <f>S39/$H39*VLOOKUP(S$4,DM_TI_LE!$A$5:$B$30,2,FALSE)</f>
        <v>0</v>
      </c>
      <c r="AP39" s="188">
        <f>T39/$H39*VLOOKUP(T$4,DM_TI_LE!$A$5:$B$30,2,FALSE)</f>
        <v>0</v>
      </c>
      <c r="AQ39" s="188">
        <f>U39/$H39*VLOOKUP(U$4,DM_TI_LE!$A$5:$B$30,2,FALSE)</f>
        <v>0</v>
      </c>
      <c r="AR39" s="188">
        <f>V39/$H39*VLOOKUP(V$4,DM_TI_LE!$A$5:$B$30,2,FALSE)</f>
        <v>0</v>
      </c>
      <c r="AS39" s="188">
        <f>W39/$H39*VLOOKUP(W$4,DM_TI_LE!$A$5:$B$30,2,FALSE)</f>
        <v>0</v>
      </c>
      <c r="AT39" s="188">
        <f>X39/$H39*VLOOKUP(X$4,DM_TI_LE!$A$5:$B$30,2,FALSE)</f>
        <v>0</v>
      </c>
      <c r="AU39" s="188">
        <f>Y39/$H39*VLOOKUP(Y$4,DM_TI_LE!$A$5:$B$30,2,FALSE)</f>
        <v>0</v>
      </c>
      <c r="AV39" s="188">
        <f>Z39/$H39*VLOOKUP(Z$4,DM_TI_LE!$A$5:$B$30,2,FALSE)</f>
        <v>0</v>
      </c>
      <c r="AW39" s="188">
        <f>AA39/$H39*VLOOKUP(AA$4,DM_TI_LE!$A$5:$B$30,2,FALSE)</f>
        <v>0</v>
      </c>
      <c r="AX39" s="188">
        <f>AB39/$H39*VLOOKUP(AB$4,DM_TI_LE!$A$5:$B$30,2,FALSE)</f>
        <v>0</v>
      </c>
      <c r="AY39" s="188">
        <f>AC39/$H39*VLOOKUP(AC$4,DM_TI_LE!$A$5:$B$30,2,FALSE)</f>
        <v>0</v>
      </c>
      <c r="AZ39" s="188">
        <f>AD39/$H39*VLOOKUP(AD$4,DM_TI_LE!$A$5:$B$30,2,FALSE)</f>
        <v>0</v>
      </c>
      <c r="BA39" s="231">
        <f>IF(CD39="HDHV",DM_TI_LE!$K$12*I39, SUM(AE39:AW39)*F39*E39*DM_HE_SO_LUONG_NS!$D$1*CE39)</f>
        <v>7290000.0000000009</v>
      </c>
      <c r="BB39" s="16"/>
      <c r="BC39" s="17">
        <f>VLOOKUP(B39,GD_LCD_HS_LNS!$B$4:$E$914,4,FALSE)</f>
        <v>3972000</v>
      </c>
      <c r="BD39" s="16"/>
      <c r="BE39" s="16">
        <f>I39/26*$BC39*VLOOKUP(BE$4,DM_TI_LE!$A$5:$C$29,3,FALSE)</f>
        <v>0</v>
      </c>
      <c r="BF39" s="16">
        <f>J39/26*$BC39*VLOOKUP(BF$4,DM_TI_LE!$A$5:$C$29,3,FALSE)</f>
        <v>0</v>
      </c>
      <c r="BG39" s="16">
        <f>K39/26*$BC39*VLOOKUP(BG$4,DM_TI_LE!$A$5:$C$29,3,FALSE)</f>
        <v>0</v>
      </c>
      <c r="BH39" s="16">
        <f>L39/26*$BC39*VLOOKUP(BH$4,DM_TI_LE!$A$5:$C$29,3,FALSE)</f>
        <v>0</v>
      </c>
      <c r="BI39" s="16">
        <f>M39/26*$BC39*VLOOKUP(BI$4,DM_TI_LE!$A$5:$C$29,3,FALSE)</f>
        <v>0</v>
      </c>
      <c r="BJ39" s="16">
        <f>N39/26*$BC39*VLOOKUP(BJ$4,DM_TI_LE!$A$5:$C$29,3,FALSE)</f>
        <v>0</v>
      </c>
      <c r="BK39" s="16">
        <f>O39/26*$BC39*VLOOKUP(BK$4,DM_TI_LE!$A$5:$C$29,3,FALSE)</f>
        <v>0</v>
      </c>
      <c r="BL39" s="16">
        <f>P39/26*$BC39*VLOOKUP(BL$4,DM_TI_LE!$A$5:$C$29,3,FALSE)</f>
        <v>0</v>
      </c>
      <c r="BM39" s="16">
        <f>Q39/26*$BC39*VLOOKUP(BM$4,DM_TI_LE!$A$5:$C$29,3,FALSE)</f>
        <v>0</v>
      </c>
      <c r="BN39" s="16">
        <f>R39/26*$BC39*VLOOKUP(BN$4,DM_TI_LE!$A$5:$C$29,3,FALSE)</f>
        <v>0</v>
      </c>
      <c r="BO39" s="16">
        <f>S39/26*$BC39*VLOOKUP(BO$4,DM_TI_LE!$A$5:$C$29,3,FALSE)</f>
        <v>0</v>
      </c>
      <c r="BP39" s="16">
        <f>T39/26*$BC39*VLOOKUP(BP$4,DM_TI_LE!$A$5:$C$29,3,FALSE)</f>
        <v>0</v>
      </c>
      <c r="BQ39" s="16">
        <f>U39/26*$BC39*VLOOKUP(BQ$4,DM_TI_LE!$A$5:$C$29,3,FALSE)</f>
        <v>0</v>
      </c>
      <c r="BR39" s="16">
        <f>V39/26*$BC39*VLOOKUP(BR$4,DM_TI_LE!$A$5:$C$29,3,FALSE)</f>
        <v>0</v>
      </c>
      <c r="BS39" s="16">
        <f>W39/26*$BC39*VLOOKUP(BS$4,DM_TI_LE!$A$5:$C$29,3,FALSE)</f>
        <v>0</v>
      </c>
      <c r="BT39" s="16">
        <f>X39/26*$BC39*VLOOKUP(BT$4,DM_TI_LE!$A$5:$C$29,3,FALSE)</f>
        <v>0</v>
      </c>
      <c r="BU39" s="16">
        <f>Y39/26*$BC39*VLOOKUP(BU$4,DM_TI_LE!$A$5:$C$29,3,FALSE)</f>
        <v>0</v>
      </c>
      <c r="BV39" s="16">
        <f>Z39/26*$BC39*VLOOKUP(BV$4,DM_TI_LE!$A$5:$C$29,3,FALSE)</f>
        <v>0</v>
      </c>
      <c r="BW39" s="16">
        <f>AA39/26*$BC39*VLOOKUP(BW$4,DM_TI_LE!$A$5:$C$29,3,FALSE)</f>
        <v>0</v>
      </c>
      <c r="BX39" s="16">
        <f>AB39/26*$BC39*VLOOKUP(BX$4,DM_TI_LE!$A$5:$C$29,3,FALSE)</f>
        <v>0</v>
      </c>
      <c r="BY39" s="16">
        <f>AC39/26*$BC39*VLOOKUP(BY$4,DM_TI_LE!$A$5:$C$29,3,FALSE)</f>
        <v>0</v>
      </c>
      <c r="BZ39" s="16">
        <f>AD39/26*$BC39*VLOOKUP(BZ$4,DM_TI_LE!$A$5:$C$29,3,FALSE)</f>
        <v>0</v>
      </c>
      <c r="CA39" s="196">
        <f t="shared" si="0"/>
        <v>0</v>
      </c>
      <c r="CB39" s="16"/>
      <c r="CC39" s="197">
        <f t="shared" si="1"/>
        <v>7290000.0000000009</v>
      </c>
      <c r="CD39" s="145" t="s">
        <v>114</v>
      </c>
      <c r="CE39" s="199">
        <f>VLOOKUP(CD39,DM_TI_LE!$I$12:$J$16,2,FALSE)</f>
        <v>1</v>
      </c>
    </row>
    <row r="40" spans="1:83" ht="12.75">
      <c r="A40" s="36">
        <v>36</v>
      </c>
      <c r="B40" s="38">
        <f>GD_LCD_HS_LNS!B39</f>
        <v>13357</v>
      </c>
      <c r="C40" s="38" t="str">
        <f>GD_LCD_HS_LNS!C39</f>
        <v>Nguyễn Trường Giang</v>
      </c>
      <c r="D40" s="38" t="str">
        <f>GD_LCD_HS_LNS!D39</f>
        <v>NV Tài liệu và HDCX</v>
      </c>
      <c r="E40" s="146">
        <f>VLOOKUP(B40,GD_CHAM_CONG!$C$6:$BJ$912,60,FALSE)</f>
        <v>1.05</v>
      </c>
      <c r="F40" s="146">
        <f>VLOOKUP(B40,GD_LCD_HS_LNS!$B$4:$F$914,5,FALSE)</f>
        <v>1.8</v>
      </c>
      <c r="G40" s="168">
        <f>VLOOKUP(B40,GD_CHAM_CONG!$C$6:$BD$385,36,FALSE)</f>
        <v>0</v>
      </c>
      <c r="H40" s="168">
        <f>VLOOKUP(B40,GD_CHAM_CONG!$C$6:$BD$912,37,FALSE)</f>
        <v>26</v>
      </c>
      <c r="I40" s="16">
        <f>VLOOKUP($B40,GD_CHAM_CONG!$C$6:$BF$912,38,FALSE)</f>
        <v>26</v>
      </c>
      <c r="J40" s="16">
        <f>VLOOKUP($B40,GD_CHAM_CONG!$C$6:$BF$912,39,FALSE)</f>
        <v>0</v>
      </c>
      <c r="K40" s="16">
        <f>VLOOKUP($B40,GD_CHAM_CONG!$C$6:$BF$912,40,FALSE)</f>
        <v>0</v>
      </c>
      <c r="L40" s="16">
        <f>VLOOKUP($B40,GD_CHAM_CONG!$C$6:$BF$912,41,FALSE)</f>
        <v>0</v>
      </c>
      <c r="M40" s="16">
        <f>VLOOKUP($B40,GD_CHAM_CONG!$C$6:$BF$912,42,FALSE)</f>
        <v>0</v>
      </c>
      <c r="N40" s="16">
        <f>VLOOKUP($B40,GD_CHAM_CONG!$C$6:$BF$912,43,FALSE)</f>
        <v>0</v>
      </c>
      <c r="O40" s="16">
        <f>VLOOKUP($B40,GD_CHAM_CONG!$C$6:$BF$912,44,FALSE)</f>
        <v>0</v>
      </c>
      <c r="P40" s="16">
        <f>VLOOKUP($B40,GD_CHAM_CONG!$C$6:$BF$912,45,FALSE)</f>
        <v>0</v>
      </c>
      <c r="Q40" s="16">
        <f>VLOOKUP($B40,GD_CHAM_CONG!$C$6:$BF$912,46,FALSE)</f>
        <v>0</v>
      </c>
      <c r="R40" s="16">
        <f>VLOOKUP($B40,GD_CHAM_CONG!$C$6:$BF$912,47,FALSE)</f>
        <v>0</v>
      </c>
      <c r="S40" s="16">
        <f>VLOOKUP($B40,GD_CHAM_CONG!$C$6:$BF$912,48,FALSE)</f>
        <v>0</v>
      </c>
      <c r="T40" s="16">
        <f>VLOOKUP($B40,GD_CHAM_CONG!$C$6:$BF$912,49,FALSE)</f>
        <v>0</v>
      </c>
      <c r="U40" s="16">
        <f>VLOOKUP($B40,GD_CHAM_CONG!$C$6:$BF$912,50,FALSE)</f>
        <v>0</v>
      </c>
      <c r="V40" s="16">
        <f>VLOOKUP($B40,GD_CHAM_CONG!$C$6:$BF$912,51,FALSE)</f>
        <v>0</v>
      </c>
      <c r="W40" s="16">
        <f>VLOOKUP($B40,GD_CHAM_CONG!$C$6:$BF$912,52,FALSE)</f>
        <v>0</v>
      </c>
      <c r="X40" s="16">
        <f>VLOOKUP($B40,GD_CHAM_CONG!$C$6:$BF$912,53,FALSE)</f>
        <v>0</v>
      </c>
      <c r="Y40" s="16">
        <f>VLOOKUP($B40,GD_CHAM_CONG!$C$6:$BF$912,54,FALSE)</f>
        <v>0</v>
      </c>
      <c r="Z40" s="16">
        <f>VLOOKUP($B40,GD_CHAM_CONG!$C$6:$BF$912,55,FALSE)</f>
        <v>0</v>
      </c>
      <c r="AA40" s="16">
        <f>VLOOKUP($B40,GD_CHAM_CONG!$C$6:$BF$912,56,FALSE)</f>
        <v>0</v>
      </c>
      <c r="AB40" s="16">
        <f>VLOOKUP($B40,GD_CHAM_CONG!$C$6:$BI$912,57,FALSE)</f>
        <v>0</v>
      </c>
      <c r="AC40" s="16">
        <f>VLOOKUP($B40,GD_CHAM_CONG!$C$6:$BI$912,58,FALSE)</f>
        <v>0</v>
      </c>
      <c r="AD40" s="16">
        <f>VLOOKUP($B40,GD_CHAM_CONG!$C$6:$BI$912,59,FALSE)</f>
        <v>0</v>
      </c>
      <c r="AE40" s="188">
        <f>I40/$H40*VLOOKUP(I$4,DM_TI_LE!$A$5:$B$30,2,FALSE)</f>
        <v>1</v>
      </c>
      <c r="AF40" s="188">
        <f>J40/$H40*VLOOKUP(J$4,DM_TI_LE!$A$5:$B$30,2,FALSE)</f>
        <v>0</v>
      </c>
      <c r="AG40" s="188">
        <f>K40/$H40*VLOOKUP(K$4,DM_TI_LE!$A$5:$B$30,2,FALSE)</f>
        <v>0</v>
      </c>
      <c r="AH40" s="188">
        <f>L40/$H40*VLOOKUP(L$4,DM_TI_LE!$A$5:$B$30,2,FALSE)</f>
        <v>0</v>
      </c>
      <c r="AI40" s="188">
        <f>M40/$H40*VLOOKUP(M$4,DM_TI_LE!$A$5:$B$30,2,FALSE)</f>
        <v>0</v>
      </c>
      <c r="AJ40" s="188">
        <f>N40/$H40*VLOOKUP(N$4,DM_TI_LE!$A$5:$B$30,2,FALSE)</f>
        <v>0</v>
      </c>
      <c r="AK40" s="188">
        <f>O40/$H40*VLOOKUP(O$4,DM_TI_LE!$A$5:$B$30,2,FALSE)</f>
        <v>0</v>
      </c>
      <c r="AL40" s="188">
        <f>P40/$H40*VLOOKUP(P$4,DM_TI_LE!$A$5:$B$30,2,FALSE)</f>
        <v>0</v>
      </c>
      <c r="AM40" s="188">
        <f>Q40/$H40*VLOOKUP(Q$4,DM_TI_LE!$A$5:$B$30,2,FALSE)</f>
        <v>0</v>
      </c>
      <c r="AN40" s="188">
        <f>R40/$H40*VLOOKUP(R$4,DM_TI_LE!$A$5:$B$30,2,FALSE)</f>
        <v>0</v>
      </c>
      <c r="AO40" s="188">
        <f>S40/$H40*VLOOKUP(S$4,DM_TI_LE!$A$5:$B$30,2,FALSE)</f>
        <v>0</v>
      </c>
      <c r="AP40" s="188">
        <f>T40/$H40*VLOOKUP(T$4,DM_TI_LE!$A$5:$B$30,2,FALSE)</f>
        <v>0</v>
      </c>
      <c r="AQ40" s="188">
        <f>U40/$H40*VLOOKUP(U$4,DM_TI_LE!$A$5:$B$30,2,FALSE)</f>
        <v>0</v>
      </c>
      <c r="AR40" s="188">
        <f>V40/$H40*VLOOKUP(V$4,DM_TI_LE!$A$5:$B$30,2,FALSE)</f>
        <v>0</v>
      </c>
      <c r="AS40" s="188">
        <f>W40/$H40*VLOOKUP(W$4,DM_TI_LE!$A$5:$B$30,2,FALSE)</f>
        <v>0</v>
      </c>
      <c r="AT40" s="188">
        <f>X40/$H40*VLOOKUP(X$4,DM_TI_LE!$A$5:$B$30,2,FALSE)</f>
        <v>0</v>
      </c>
      <c r="AU40" s="188">
        <f>Y40/$H40*VLOOKUP(Y$4,DM_TI_LE!$A$5:$B$30,2,FALSE)</f>
        <v>0</v>
      </c>
      <c r="AV40" s="188">
        <f>Z40/$H40*VLOOKUP(Z$4,DM_TI_LE!$A$5:$B$30,2,FALSE)</f>
        <v>0</v>
      </c>
      <c r="AW40" s="188">
        <f>AA40/$H40*VLOOKUP(AA$4,DM_TI_LE!$A$5:$B$30,2,FALSE)</f>
        <v>0</v>
      </c>
      <c r="AX40" s="188">
        <f>AB40/$H40*VLOOKUP(AB$4,DM_TI_LE!$A$5:$B$30,2,FALSE)</f>
        <v>0</v>
      </c>
      <c r="AY40" s="188">
        <f>AC40/$H40*VLOOKUP(AC$4,DM_TI_LE!$A$5:$B$30,2,FALSE)</f>
        <v>0</v>
      </c>
      <c r="AZ40" s="188">
        <f>AD40/$H40*VLOOKUP(AD$4,DM_TI_LE!$A$5:$B$30,2,FALSE)</f>
        <v>0</v>
      </c>
      <c r="BA40" s="231">
        <f>IF(CD40="HDHV",DM_TI_LE!$K$12*I40, SUM(AE40:AW40)*F40*E40*DM_HE_SO_LUONG_NS!$D$1*CE40)</f>
        <v>8505000</v>
      </c>
      <c r="BB40" s="16"/>
      <c r="BC40" s="17">
        <f>VLOOKUP(B40,GD_LCD_HS_LNS!$B$4:$E$914,4,FALSE)</f>
        <v>3972000</v>
      </c>
      <c r="BD40" s="16"/>
      <c r="BE40" s="16">
        <f>I40/26*$BC40*VLOOKUP(BE$4,DM_TI_LE!$A$5:$C$29,3,FALSE)</f>
        <v>0</v>
      </c>
      <c r="BF40" s="16">
        <f>J40/26*$BC40*VLOOKUP(BF$4,DM_TI_LE!$A$5:$C$29,3,FALSE)</f>
        <v>0</v>
      </c>
      <c r="BG40" s="16">
        <f>K40/26*$BC40*VLOOKUP(BG$4,DM_TI_LE!$A$5:$C$29,3,FALSE)</f>
        <v>0</v>
      </c>
      <c r="BH40" s="16">
        <f>L40/26*$BC40*VLOOKUP(BH$4,DM_TI_LE!$A$5:$C$29,3,FALSE)</f>
        <v>0</v>
      </c>
      <c r="BI40" s="16">
        <f>M40/26*$BC40*VLOOKUP(BI$4,DM_TI_LE!$A$5:$C$29,3,FALSE)</f>
        <v>0</v>
      </c>
      <c r="BJ40" s="16">
        <f>N40/26*$BC40*VLOOKUP(BJ$4,DM_TI_LE!$A$5:$C$29,3,FALSE)</f>
        <v>0</v>
      </c>
      <c r="BK40" s="16">
        <f>O40/26*$BC40*VLOOKUP(BK$4,DM_TI_LE!$A$5:$C$29,3,FALSE)</f>
        <v>0</v>
      </c>
      <c r="BL40" s="16">
        <f>P40/26*$BC40*VLOOKUP(BL$4,DM_TI_LE!$A$5:$C$29,3,FALSE)</f>
        <v>0</v>
      </c>
      <c r="BM40" s="16">
        <f>Q40/26*$BC40*VLOOKUP(BM$4,DM_TI_LE!$A$5:$C$29,3,FALSE)</f>
        <v>0</v>
      </c>
      <c r="BN40" s="16">
        <f>R40/26*$BC40*VLOOKUP(BN$4,DM_TI_LE!$A$5:$C$29,3,FALSE)</f>
        <v>0</v>
      </c>
      <c r="BO40" s="16">
        <f>S40/26*$BC40*VLOOKUP(BO$4,DM_TI_LE!$A$5:$C$29,3,FALSE)</f>
        <v>0</v>
      </c>
      <c r="BP40" s="16">
        <f>T40/26*$BC40*VLOOKUP(BP$4,DM_TI_LE!$A$5:$C$29,3,FALSE)</f>
        <v>0</v>
      </c>
      <c r="BQ40" s="16">
        <f>U40/26*$BC40*VLOOKUP(BQ$4,DM_TI_LE!$A$5:$C$29,3,FALSE)</f>
        <v>0</v>
      </c>
      <c r="BR40" s="16">
        <f>V40/26*$BC40*VLOOKUP(BR$4,DM_TI_LE!$A$5:$C$29,3,FALSE)</f>
        <v>0</v>
      </c>
      <c r="BS40" s="16">
        <f>W40/26*$BC40*VLOOKUP(BS$4,DM_TI_LE!$A$5:$C$29,3,FALSE)</f>
        <v>0</v>
      </c>
      <c r="BT40" s="16">
        <f>X40/26*$BC40*VLOOKUP(BT$4,DM_TI_LE!$A$5:$C$29,3,FALSE)</f>
        <v>0</v>
      </c>
      <c r="BU40" s="16">
        <f>Y40/26*$BC40*VLOOKUP(BU$4,DM_TI_LE!$A$5:$C$29,3,FALSE)</f>
        <v>0</v>
      </c>
      <c r="BV40" s="16">
        <f>Z40/26*$BC40*VLOOKUP(BV$4,DM_TI_LE!$A$5:$C$29,3,FALSE)</f>
        <v>0</v>
      </c>
      <c r="BW40" s="16">
        <f>AA40/26*$BC40*VLOOKUP(BW$4,DM_TI_LE!$A$5:$C$29,3,FALSE)</f>
        <v>0</v>
      </c>
      <c r="BX40" s="16">
        <f>AB40/26*$BC40*VLOOKUP(BX$4,DM_TI_LE!$A$5:$C$29,3,FALSE)</f>
        <v>0</v>
      </c>
      <c r="BY40" s="16">
        <f>AC40/26*$BC40*VLOOKUP(BY$4,DM_TI_LE!$A$5:$C$29,3,FALSE)</f>
        <v>0</v>
      </c>
      <c r="BZ40" s="16">
        <f>AD40/26*$BC40*VLOOKUP(BZ$4,DM_TI_LE!$A$5:$C$29,3,FALSE)</f>
        <v>0</v>
      </c>
      <c r="CA40" s="196">
        <f t="shared" si="0"/>
        <v>0</v>
      </c>
      <c r="CB40" s="16"/>
      <c r="CC40" s="197">
        <f t="shared" si="1"/>
        <v>8505000</v>
      </c>
      <c r="CD40" s="145" t="s">
        <v>114</v>
      </c>
      <c r="CE40" s="199">
        <f>VLOOKUP(CD40,DM_TI_LE!$I$12:$J$16,2,FALSE)</f>
        <v>1</v>
      </c>
    </row>
    <row r="41" spans="1:83" ht="12.75">
      <c r="A41" s="36">
        <v>37</v>
      </c>
      <c r="B41" s="38">
        <f>GD_LCD_HS_LNS!B40</f>
        <v>13358</v>
      </c>
      <c r="C41" s="38" t="str">
        <f>GD_LCD_HS_LNS!C40</f>
        <v>Phan Thế Chung</v>
      </c>
      <c r="D41" s="38" t="str">
        <f>GD_LCD_HS_LNS!D40</f>
        <v>NV Tài liệu và HDCX</v>
      </c>
      <c r="E41" s="146">
        <f>VLOOKUP(B41,GD_CHAM_CONG!$C$6:$BJ$912,60,FALSE)</f>
        <v>1</v>
      </c>
      <c r="F41" s="146">
        <f>VLOOKUP(B41,GD_LCD_HS_LNS!$B$4:$F$914,5,FALSE)</f>
        <v>1.8</v>
      </c>
      <c r="G41" s="168">
        <f>VLOOKUP(B41,GD_CHAM_CONG!$C$6:$BD$385,36,FALSE)</f>
        <v>0</v>
      </c>
      <c r="H41" s="168">
        <f>VLOOKUP(B41,GD_CHAM_CONG!$C$6:$BD$912,37,FALSE)</f>
        <v>26</v>
      </c>
      <c r="I41" s="16">
        <f>VLOOKUP($B41,GD_CHAM_CONG!$C$6:$BF$912,38,FALSE)</f>
        <v>26</v>
      </c>
      <c r="J41" s="16">
        <f>VLOOKUP($B41,GD_CHAM_CONG!$C$6:$BF$912,39,FALSE)</f>
        <v>0</v>
      </c>
      <c r="K41" s="16">
        <f>VLOOKUP($B41,GD_CHAM_CONG!$C$6:$BF$912,40,FALSE)</f>
        <v>0</v>
      </c>
      <c r="L41" s="16">
        <f>VLOOKUP($B41,GD_CHAM_CONG!$C$6:$BF$912,41,FALSE)</f>
        <v>0</v>
      </c>
      <c r="M41" s="16">
        <f>VLOOKUP($B41,GD_CHAM_CONG!$C$6:$BF$912,42,FALSE)</f>
        <v>0</v>
      </c>
      <c r="N41" s="16">
        <f>VLOOKUP($B41,GD_CHAM_CONG!$C$6:$BF$912,43,FALSE)</f>
        <v>0</v>
      </c>
      <c r="O41" s="16">
        <f>VLOOKUP($B41,GD_CHAM_CONG!$C$6:$BF$912,44,FALSE)</f>
        <v>0</v>
      </c>
      <c r="P41" s="16">
        <f>VLOOKUP($B41,GD_CHAM_CONG!$C$6:$BF$912,45,FALSE)</f>
        <v>0</v>
      </c>
      <c r="Q41" s="16">
        <f>VLOOKUP($B41,GD_CHAM_CONG!$C$6:$BF$912,46,FALSE)</f>
        <v>0</v>
      </c>
      <c r="R41" s="16">
        <f>VLOOKUP($B41,GD_CHAM_CONG!$C$6:$BF$912,47,FALSE)</f>
        <v>0</v>
      </c>
      <c r="S41" s="16">
        <f>VLOOKUP($B41,GD_CHAM_CONG!$C$6:$BF$912,48,FALSE)</f>
        <v>0</v>
      </c>
      <c r="T41" s="16">
        <f>VLOOKUP($B41,GD_CHAM_CONG!$C$6:$BF$912,49,FALSE)</f>
        <v>0</v>
      </c>
      <c r="U41" s="16">
        <f>VLOOKUP($B41,GD_CHAM_CONG!$C$6:$BF$912,50,FALSE)</f>
        <v>0</v>
      </c>
      <c r="V41" s="16">
        <f>VLOOKUP($B41,GD_CHAM_CONG!$C$6:$BF$912,51,FALSE)</f>
        <v>0</v>
      </c>
      <c r="W41" s="16">
        <f>VLOOKUP($B41,GD_CHAM_CONG!$C$6:$BF$912,52,FALSE)</f>
        <v>0</v>
      </c>
      <c r="X41" s="16">
        <f>VLOOKUP($B41,GD_CHAM_CONG!$C$6:$BF$912,53,FALSE)</f>
        <v>0</v>
      </c>
      <c r="Y41" s="16">
        <f>VLOOKUP($B41,GD_CHAM_CONG!$C$6:$BF$912,54,FALSE)</f>
        <v>0</v>
      </c>
      <c r="Z41" s="16">
        <f>VLOOKUP($B41,GD_CHAM_CONG!$C$6:$BF$912,55,FALSE)</f>
        <v>0</v>
      </c>
      <c r="AA41" s="16">
        <f>VLOOKUP($B41,GD_CHAM_CONG!$C$6:$BF$912,56,FALSE)</f>
        <v>0</v>
      </c>
      <c r="AB41" s="16">
        <f>VLOOKUP($B41,GD_CHAM_CONG!$C$6:$BI$912,57,FALSE)</f>
        <v>0</v>
      </c>
      <c r="AC41" s="16">
        <f>VLOOKUP($B41,GD_CHAM_CONG!$C$6:$BI$912,58,FALSE)</f>
        <v>0</v>
      </c>
      <c r="AD41" s="16">
        <f>VLOOKUP($B41,GD_CHAM_CONG!$C$6:$BI$912,59,FALSE)</f>
        <v>0</v>
      </c>
      <c r="AE41" s="188">
        <f>I41/$H41*VLOOKUP(I$4,DM_TI_LE!$A$5:$B$30,2,FALSE)</f>
        <v>1</v>
      </c>
      <c r="AF41" s="188">
        <f>J41/$H41*VLOOKUP(J$4,DM_TI_LE!$A$5:$B$30,2,FALSE)</f>
        <v>0</v>
      </c>
      <c r="AG41" s="188">
        <f>K41/$H41*VLOOKUP(K$4,DM_TI_LE!$A$5:$B$30,2,FALSE)</f>
        <v>0</v>
      </c>
      <c r="AH41" s="188">
        <f>L41/$H41*VLOOKUP(L$4,DM_TI_LE!$A$5:$B$30,2,FALSE)</f>
        <v>0</v>
      </c>
      <c r="AI41" s="188">
        <f>M41/$H41*VLOOKUP(M$4,DM_TI_LE!$A$5:$B$30,2,FALSE)</f>
        <v>0</v>
      </c>
      <c r="AJ41" s="188">
        <f>N41/$H41*VLOOKUP(N$4,DM_TI_LE!$A$5:$B$30,2,FALSE)</f>
        <v>0</v>
      </c>
      <c r="AK41" s="188">
        <f>O41/$H41*VLOOKUP(O$4,DM_TI_LE!$A$5:$B$30,2,FALSE)</f>
        <v>0</v>
      </c>
      <c r="AL41" s="188">
        <f>P41/$H41*VLOOKUP(P$4,DM_TI_LE!$A$5:$B$30,2,FALSE)</f>
        <v>0</v>
      </c>
      <c r="AM41" s="188">
        <f>Q41/$H41*VLOOKUP(Q$4,DM_TI_LE!$A$5:$B$30,2,FALSE)</f>
        <v>0</v>
      </c>
      <c r="AN41" s="188">
        <f>R41/$H41*VLOOKUP(R$4,DM_TI_LE!$A$5:$B$30,2,FALSE)</f>
        <v>0</v>
      </c>
      <c r="AO41" s="188">
        <f>S41/$H41*VLOOKUP(S$4,DM_TI_LE!$A$5:$B$30,2,FALSE)</f>
        <v>0</v>
      </c>
      <c r="AP41" s="188">
        <f>T41/$H41*VLOOKUP(T$4,DM_TI_LE!$A$5:$B$30,2,FALSE)</f>
        <v>0</v>
      </c>
      <c r="AQ41" s="188">
        <f>U41/$H41*VLOOKUP(U$4,DM_TI_LE!$A$5:$B$30,2,FALSE)</f>
        <v>0</v>
      </c>
      <c r="AR41" s="188">
        <f>V41/$H41*VLOOKUP(V$4,DM_TI_LE!$A$5:$B$30,2,FALSE)</f>
        <v>0</v>
      </c>
      <c r="AS41" s="188">
        <f>W41/$H41*VLOOKUP(W$4,DM_TI_LE!$A$5:$B$30,2,FALSE)</f>
        <v>0</v>
      </c>
      <c r="AT41" s="188">
        <f>X41/$H41*VLOOKUP(X$4,DM_TI_LE!$A$5:$B$30,2,FALSE)</f>
        <v>0</v>
      </c>
      <c r="AU41" s="188">
        <f>Y41/$H41*VLOOKUP(Y$4,DM_TI_LE!$A$5:$B$30,2,FALSE)</f>
        <v>0</v>
      </c>
      <c r="AV41" s="188">
        <f>Z41/$H41*VLOOKUP(Z$4,DM_TI_LE!$A$5:$B$30,2,FALSE)</f>
        <v>0</v>
      </c>
      <c r="AW41" s="188">
        <f>AA41/$H41*VLOOKUP(AA$4,DM_TI_LE!$A$5:$B$30,2,FALSE)</f>
        <v>0</v>
      </c>
      <c r="AX41" s="188">
        <f>AB41/$H41*VLOOKUP(AB$4,DM_TI_LE!$A$5:$B$30,2,FALSE)</f>
        <v>0</v>
      </c>
      <c r="AY41" s="188">
        <f>AC41/$H41*VLOOKUP(AC$4,DM_TI_LE!$A$5:$B$30,2,FALSE)</f>
        <v>0</v>
      </c>
      <c r="AZ41" s="188">
        <f>AD41/$H41*VLOOKUP(AD$4,DM_TI_LE!$A$5:$B$30,2,FALSE)</f>
        <v>0</v>
      </c>
      <c r="BA41" s="231">
        <f>IF(CD41="HDHV",DM_TI_LE!$K$12*I41, SUM(AE41:AW41)*F41*E41*DM_HE_SO_LUONG_NS!$D$1*CE41)</f>
        <v>8100000</v>
      </c>
      <c r="BB41" s="16"/>
      <c r="BC41" s="17">
        <f>VLOOKUP(B41,GD_LCD_HS_LNS!$B$4:$E$914,4,FALSE)</f>
        <v>3972000</v>
      </c>
      <c r="BD41" s="16"/>
      <c r="BE41" s="16">
        <f>I41/26*$BC41*VLOOKUP(BE$4,DM_TI_LE!$A$5:$C$29,3,FALSE)</f>
        <v>0</v>
      </c>
      <c r="BF41" s="16">
        <f>J41/26*$BC41*VLOOKUP(BF$4,DM_TI_LE!$A$5:$C$29,3,FALSE)</f>
        <v>0</v>
      </c>
      <c r="BG41" s="16">
        <f>K41/26*$BC41*VLOOKUP(BG$4,DM_TI_LE!$A$5:$C$29,3,FALSE)</f>
        <v>0</v>
      </c>
      <c r="BH41" s="16">
        <f>L41/26*$BC41*VLOOKUP(BH$4,DM_TI_LE!$A$5:$C$29,3,FALSE)</f>
        <v>0</v>
      </c>
      <c r="BI41" s="16">
        <f>M41/26*$BC41*VLOOKUP(BI$4,DM_TI_LE!$A$5:$C$29,3,FALSE)</f>
        <v>0</v>
      </c>
      <c r="BJ41" s="16">
        <f>N41/26*$BC41*VLOOKUP(BJ$4,DM_TI_LE!$A$5:$C$29,3,FALSE)</f>
        <v>0</v>
      </c>
      <c r="BK41" s="16">
        <f>O41/26*$BC41*VLOOKUP(BK$4,DM_TI_LE!$A$5:$C$29,3,FALSE)</f>
        <v>0</v>
      </c>
      <c r="BL41" s="16">
        <f>P41/26*$BC41*VLOOKUP(BL$4,DM_TI_LE!$A$5:$C$29,3,FALSE)</f>
        <v>0</v>
      </c>
      <c r="BM41" s="16">
        <f>Q41/26*$BC41*VLOOKUP(BM$4,DM_TI_LE!$A$5:$C$29,3,FALSE)</f>
        <v>0</v>
      </c>
      <c r="BN41" s="16">
        <f>R41/26*$BC41*VLOOKUP(BN$4,DM_TI_LE!$A$5:$C$29,3,FALSE)</f>
        <v>0</v>
      </c>
      <c r="BO41" s="16">
        <f>S41/26*$BC41*VLOOKUP(BO$4,DM_TI_LE!$A$5:$C$29,3,FALSE)</f>
        <v>0</v>
      </c>
      <c r="BP41" s="16">
        <f>T41/26*$BC41*VLOOKUP(BP$4,DM_TI_LE!$A$5:$C$29,3,FALSE)</f>
        <v>0</v>
      </c>
      <c r="BQ41" s="16">
        <f>U41/26*$BC41*VLOOKUP(BQ$4,DM_TI_LE!$A$5:$C$29,3,FALSE)</f>
        <v>0</v>
      </c>
      <c r="BR41" s="16">
        <f>V41/26*$BC41*VLOOKUP(BR$4,DM_TI_LE!$A$5:$C$29,3,FALSE)</f>
        <v>0</v>
      </c>
      <c r="BS41" s="16">
        <f>W41/26*$BC41*VLOOKUP(BS$4,DM_TI_LE!$A$5:$C$29,3,FALSE)</f>
        <v>0</v>
      </c>
      <c r="BT41" s="16">
        <f>X41/26*$BC41*VLOOKUP(BT$4,DM_TI_LE!$A$5:$C$29,3,FALSE)</f>
        <v>0</v>
      </c>
      <c r="BU41" s="16">
        <f>Y41/26*$BC41*VLOOKUP(BU$4,DM_TI_LE!$A$5:$C$29,3,FALSE)</f>
        <v>0</v>
      </c>
      <c r="BV41" s="16">
        <f>Z41/26*$BC41*VLOOKUP(BV$4,DM_TI_LE!$A$5:$C$29,3,FALSE)</f>
        <v>0</v>
      </c>
      <c r="BW41" s="16">
        <f>AA41/26*$BC41*VLOOKUP(BW$4,DM_TI_LE!$A$5:$C$29,3,FALSE)</f>
        <v>0</v>
      </c>
      <c r="BX41" s="16">
        <f>AB41/26*$BC41*VLOOKUP(BX$4,DM_TI_LE!$A$5:$C$29,3,FALSE)</f>
        <v>0</v>
      </c>
      <c r="BY41" s="16">
        <f>AC41/26*$BC41*VLOOKUP(BY$4,DM_TI_LE!$A$5:$C$29,3,FALSE)</f>
        <v>0</v>
      </c>
      <c r="BZ41" s="16">
        <f>AD41/26*$BC41*VLOOKUP(BZ$4,DM_TI_LE!$A$5:$C$29,3,FALSE)</f>
        <v>0</v>
      </c>
      <c r="CA41" s="196">
        <f t="shared" si="0"/>
        <v>0</v>
      </c>
      <c r="CB41" s="16"/>
      <c r="CC41" s="197">
        <f t="shared" si="1"/>
        <v>8100000</v>
      </c>
      <c r="CD41" s="145" t="s">
        <v>114</v>
      </c>
      <c r="CE41" s="199">
        <f>VLOOKUP(CD41,DM_TI_LE!$I$12:$J$16,2,FALSE)</f>
        <v>1</v>
      </c>
    </row>
    <row r="42" spans="1:83" ht="12.75">
      <c r="A42" s="36">
        <v>38</v>
      </c>
      <c r="B42" s="38">
        <f>GD_LCD_HS_LNS!B41</f>
        <v>13359</v>
      </c>
      <c r="C42" s="38" t="str">
        <f>GD_LCD_HS_LNS!C41</f>
        <v>Dương Đức An</v>
      </c>
      <c r="D42" s="38" t="str">
        <f>GD_LCD_HS_LNS!D41</f>
        <v>NV Tài liệu và HDCX</v>
      </c>
      <c r="E42" s="146">
        <f>VLOOKUP(B42,GD_CHAM_CONG!$C$6:$BJ$912,60,FALSE)</f>
        <v>1</v>
      </c>
      <c r="F42" s="146">
        <f>VLOOKUP(B42,GD_LCD_HS_LNS!$B$4:$F$914,5,FALSE)</f>
        <v>1.8</v>
      </c>
      <c r="G42" s="168">
        <f>VLOOKUP(B42,GD_CHAM_CONG!$C$6:$BD$385,36,FALSE)</f>
        <v>0</v>
      </c>
      <c r="H42" s="168">
        <f>VLOOKUP(B42,GD_CHAM_CONG!$C$6:$BD$912,37,FALSE)</f>
        <v>26</v>
      </c>
      <c r="I42" s="16">
        <f>VLOOKUP($B42,GD_CHAM_CONG!$C$6:$BF$912,38,FALSE)</f>
        <v>26</v>
      </c>
      <c r="J42" s="16">
        <f>VLOOKUP($B42,GD_CHAM_CONG!$C$6:$BF$912,39,FALSE)</f>
        <v>0</v>
      </c>
      <c r="K42" s="16">
        <f>VLOOKUP($B42,GD_CHAM_CONG!$C$6:$BF$912,40,FALSE)</f>
        <v>0</v>
      </c>
      <c r="L42" s="16">
        <f>VLOOKUP($B42,GD_CHAM_CONG!$C$6:$BF$912,41,FALSE)</f>
        <v>0</v>
      </c>
      <c r="M42" s="16">
        <f>VLOOKUP($B42,GD_CHAM_CONG!$C$6:$BF$912,42,FALSE)</f>
        <v>0</v>
      </c>
      <c r="N42" s="16">
        <f>VLOOKUP($B42,GD_CHAM_CONG!$C$6:$BF$912,43,FALSE)</f>
        <v>0</v>
      </c>
      <c r="O42" s="16">
        <f>VLOOKUP($B42,GD_CHAM_CONG!$C$6:$BF$912,44,FALSE)</f>
        <v>0</v>
      </c>
      <c r="P42" s="16">
        <f>VLOOKUP($B42,GD_CHAM_CONG!$C$6:$BF$912,45,FALSE)</f>
        <v>0</v>
      </c>
      <c r="Q42" s="16">
        <f>VLOOKUP($B42,GD_CHAM_CONG!$C$6:$BF$912,46,FALSE)</f>
        <v>0</v>
      </c>
      <c r="R42" s="16">
        <f>VLOOKUP($B42,GD_CHAM_CONG!$C$6:$BF$912,47,FALSE)</f>
        <v>0</v>
      </c>
      <c r="S42" s="16">
        <f>VLOOKUP($B42,GD_CHAM_CONG!$C$6:$BF$912,48,FALSE)</f>
        <v>0</v>
      </c>
      <c r="T42" s="16">
        <f>VLOOKUP($B42,GD_CHAM_CONG!$C$6:$BF$912,49,FALSE)</f>
        <v>0</v>
      </c>
      <c r="U42" s="16">
        <f>VLOOKUP($B42,GD_CHAM_CONG!$C$6:$BF$912,50,FALSE)</f>
        <v>0</v>
      </c>
      <c r="V42" s="16">
        <f>VLOOKUP($B42,GD_CHAM_CONG!$C$6:$BF$912,51,FALSE)</f>
        <v>0</v>
      </c>
      <c r="W42" s="16">
        <f>VLOOKUP($B42,GD_CHAM_CONG!$C$6:$BF$912,52,FALSE)</f>
        <v>0</v>
      </c>
      <c r="X42" s="16">
        <f>VLOOKUP($B42,GD_CHAM_CONG!$C$6:$BF$912,53,FALSE)</f>
        <v>0</v>
      </c>
      <c r="Y42" s="16">
        <f>VLOOKUP($B42,GD_CHAM_CONG!$C$6:$BF$912,54,FALSE)</f>
        <v>0</v>
      </c>
      <c r="Z42" s="16">
        <f>VLOOKUP($B42,GD_CHAM_CONG!$C$6:$BF$912,55,FALSE)</f>
        <v>0</v>
      </c>
      <c r="AA42" s="16">
        <f>VLOOKUP($B42,GD_CHAM_CONG!$C$6:$BF$912,56,FALSE)</f>
        <v>0</v>
      </c>
      <c r="AB42" s="16">
        <f>VLOOKUP($B42,GD_CHAM_CONG!$C$6:$BI$912,57,FALSE)</f>
        <v>0</v>
      </c>
      <c r="AC42" s="16">
        <f>VLOOKUP($B42,GD_CHAM_CONG!$C$6:$BI$912,58,FALSE)</f>
        <v>0</v>
      </c>
      <c r="AD42" s="16">
        <f>VLOOKUP($B42,GD_CHAM_CONG!$C$6:$BI$912,59,FALSE)</f>
        <v>0</v>
      </c>
      <c r="AE42" s="188">
        <f>I42/$H42*VLOOKUP(I$4,DM_TI_LE!$A$5:$B$30,2,FALSE)</f>
        <v>1</v>
      </c>
      <c r="AF42" s="188">
        <f>J42/$H42*VLOOKUP(J$4,DM_TI_LE!$A$5:$B$30,2,FALSE)</f>
        <v>0</v>
      </c>
      <c r="AG42" s="188">
        <f>K42/$H42*VLOOKUP(K$4,DM_TI_LE!$A$5:$B$30,2,FALSE)</f>
        <v>0</v>
      </c>
      <c r="AH42" s="188">
        <f>L42/$H42*VLOOKUP(L$4,DM_TI_LE!$A$5:$B$30,2,FALSE)</f>
        <v>0</v>
      </c>
      <c r="AI42" s="188">
        <f>M42/$H42*VLOOKUP(M$4,DM_TI_LE!$A$5:$B$30,2,FALSE)</f>
        <v>0</v>
      </c>
      <c r="AJ42" s="188">
        <f>N42/$H42*VLOOKUP(N$4,DM_TI_LE!$A$5:$B$30,2,FALSE)</f>
        <v>0</v>
      </c>
      <c r="AK42" s="188">
        <f>O42/$H42*VLOOKUP(O$4,DM_TI_LE!$A$5:$B$30,2,FALSE)</f>
        <v>0</v>
      </c>
      <c r="AL42" s="188">
        <f>P42/$H42*VLOOKUP(P$4,DM_TI_LE!$A$5:$B$30,2,FALSE)</f>
        <v>0</v>
      </c>
      <c r="AM42" s="188">
        <f>Q42/$H42*VLOOKUP(Q$4,DM_TI_LE!$A$5:$B$30,2,FALSE)</f>
        <v>0</v>
      </c>
      <c r="AN42" s="188">
        <f>R42/$H42*VLOOKUP(R$4,DM_TI_LE!$A$5:$B$30,2,FALSE)</f>
        <v>0</v>
      </c>
      <c r="AO42" s="188">
        <f>S42/$H42*VLOOKUP(S$4,DM_TI_LE!$A$5:$B$30,2,FALSE)</f>
        <v>0</v>
      </c>
      <c r="AP42" s="188">
        <f>T42/$H42*VLOOKUP(T$4,DM_TI_LE!$A$5:$B$30,2,FALSE)</f>
        <v>0</v>
      </c>
      <c r="AQ42" s="188">
        <f>U42/$H42*VLOOKUP(U$4,DM_TI_LE!$A$5:$B$30,2,FALSE)</f>
        <v>0</v>
      </c>
      <c r="AR42" s="188">
        <f>V42/$H42*VLOOKUP(V$4,DM_TI_LE!$A$5:$B$30,2,FALSE)</f>
        <v>0</v>
      </c>
      <c r="AS42" s="188">
        <f>W42/$H42*VLOOKUP(W$4,DM_TI_LE!$A$5:$B$30,2,FALSE)</f>
        <v>0</v>
      </c>
      <c r="AT42" s="188">
        <f>X42/$H42*VLOOKUP(X$4,DM_TI_LE!$A$5:$B$30,2,FALSE)</f>
        <v>0</v>
      </c>
      <c r="AU42" s="188">
        <f>Y42/$H42*VLOOKUP(Y$4,DM_TI_LE!$A$5:$B$30,2,FALSE)</f>
        <v>0</v>
      </c>
      <c r="AV42" s="188">
        <f>Z42/$H42*VLOOKUP(Z$4,DM_TI_LE!$A$5:$B$30,2,FALSE)</f>
        <v>0</v>
      </c>
      <c r="AW42" s="188">
        <f>AA42/$H42*VLOOKUP(AA$4,DM_TI_LE!$A$5:$B$30,2,FALSE)</f>
        <v>0</v>
      </c>
      <c r="AX42" s="188">
        <f>AB42/$H42*VLOOKUP(AB$4,DM_TI_LE!$A$5:$B$30,2,FALSE)</f>
        <v>0</v>
      </c>
      <c r="AY42" s="188">
        <f>AC42/$H42*VLOOKUP(AC$4,DM_TI_LE!$A$5:$B$30,2,FALSE)</f>
        <v>0</v>
      </c>
      <c r="AZ42" s="188">
        <f>AD42/$H42*VLOOKUP(AD$4,DM_TI_LE!$A$5:$B$30,2,FALSE)</f>
        <v>0</v>
      </c>
      <c r="BA42" s="231">
        <f>IF(CD42="HDHV",DM_TI_LE!$K$12*I42, SUM(AE42:AW42)*F42*E42*DM_HE_SO_LUONG_NS!$D$1*CE42)</f>
        <v>8100000</v>
      </c>
      <c r="BB42" s="16"/>
      <c r="BC42" s="17">
        <f>VLOOKUP(B42,GD_LCD_HS_LNS!$B$4:$E$914,4,FALSE)</f>
        <v>3972000</v>
      </c>
      <c r="BD42" s="16"/>
      <c r="BE42" s="16">
        <f>I42/26*$BC42*VLOOKUP(BE$4,DM_TI_LE!$A$5:$C$29,3,FALSE)</f>
        <v>0</v>
      </c>
      <c r="BF42" s="16">
        <f>J42/26*$BC42*VLOOKUP(BF$4,DM_TI_LE!$A$5:$C$29,3,FALSE)</f>
        <v>0</v>
      </c>
      <c r="BG42" s="16">
        <f>K42/26*$BC42*VLOOKUP(BG$4,DM_TI_LE!$A$5:$C$29,3,FALSE)</f>
        <v>0</v>
      </c>
      <c r="BH42" s="16">
        <f>L42/26*$BC42*VLOOKUP(BH$4,DM_TI_LE!$A$5:$C$29,3,FALSE)</f>
        <v>0</v>
      </c>
      <c r="BI42" s="16">
        <f>M42/26*$BC42*VLOOKUP(BI$4,DM_TI_LE!$A$5:$C$29,3,FALSE)</f>
        <v>0</v>
      </c>
      <c r="BJ42" s="16">
        <f>N42/26*$BC42*VLOOKUP(BJ$4,DM_TI_LE!$A$5:$C$29,3,FALSE)</f>
        <v>0</v>
      </c>
      <c r="BK42" s="16">
        <f>O42/26*$BC42*VLOOKUP(BK$4,DM_TI_LE!$A$5:$C$29,3,FALSE)</f>
        <v>0</v>
      </c>
      <c r="BL42" s="16">
        <f>P42/26*$BC42*VLOOKUP(BL$4,DM_TI_LE!$A$5:$C$29,3,FALSE)</f>
        <v>0</v>
      </c>
      <c r="BM42" s="16">
        <f>Q42/26*$BC42*VLOOKUP(BM$4,DM_TI_LE!$A$5:$C$29,3,FALSE)</f>
        <v>0</v>
      </c>
      <c r="BN42" s="16">
        <f>R42/26*$BC42*VLOOKUP(BN$4,DM_TI_LE!$A$5:$C$29,3,FALSE)</f>
        <v>0</v>
      </c>
      <c r="BO42" s="16">
        <f>S42/26*$BC42*VLOOKUP(BO$4,DM_TI_LE!$A$5:$C$29,3,FALSE)</f>
        <v>0</v>
      </c>
      <c r="BP42" s="16">
        <f>T42/26*$BC42*VLOOKUP(BP$4,DM_TI_LE!$A$5:$C$29,3,FALSE)</f>
        <v>0</v>
      </c>
      <c r="BQ42" s="16">
        <f>U42/26*$BC42*VLOOKUP(BQ$4,DM_TI_LE!$A$5:$C$29,3,FALSE)</f>
        <v>0</v>
      </c>
      <c r="BR42" s="16">
        <f>V42/26*$BC42*VLOOKUP(BR$4,DM_TI_LE!$A$5:$C$29,3,FALSE)</f>
        <v>0</v>
      </c>
      <c r="BS42" s="16">
        <f>W42/26*$BC42*VLOOKUP(BS$4,DM_TI_LE!$A$5:$C$29,3,FALSE)</f>
        <v>0</v>
      </c>
      <c r="BT42" s="16">
        <f>X42/26*$BC42*VLOOKUP(BT$4,DM_TI_LE!$A$5:$C$29,3,FALSE)</f>
        <v>0</v>
      </c>
      <c r="BU42" s="16">
        <f>Y42/26*$BC42*VLOOKUP(BU$4,DM_TI_LE!$A$5:$C$29,3,FALSE)</f>
        <v>0</v>
      </c>
      <c r="BV42" s="16">
        <f>Z42/26*$BC42*VLOOKUP(BV$4,DM_TI_LE!$A$5:$C$29,3,FALSE)</f>
        <v>0</v>
      </c>
      <c r="BW42" s="16">
        <f>AA42/26*$BC42*VLOOKUP(BW$4,DM_TI_LE!$A$5:$C$29,3,FALSE)</f>
        <v>0</v>
      </c>
      <c r="BX42" s="16">
        <f>AB42/26*$BC42*VLOOKUP(BX$4,DM_TI_LE!$A$5:$C$29,3,FALSE)</f>
        <v>0</v>
      </c>
      <c r="BY42" s="16">
        <f>AC42/26*$BC42*VLOOKUP(BY$4,DM_TI_LE!$A$5:$C$29,3,FALSE)</f>
        <v>0</v>
      </c>
      <c r="BZ42" s="16">
        <f>AD42/26*$BC42*VLOOKUP(BZ$4,DM_TI_LE!$A$5:$C$29,3,FALSE)</f>
        <v>0</v>
      </c>
      <c r="CA42" s="196">
        <f t="shared" si="0"/>
        <v>0</v>
      </c>
      <c r="CB42" s="16"/>
      <c r="CC42" s="197">
        <f t="shared" si="1"/>
        <v>8100000</v>
      </c>
      <c r="CD42" s="145" t="s">
        <v>114</v>
      </c>
      <c r="CE42" s="199">
        <f>VLOOKUP(CD42,DM_TI_LE!$I$12:$J$16,2,FALSE)</f>
        <v>1</v>
      </c>
    </row>
    <row r="43" spans="1:83" ht="12.75">
      <c r="A43" s="36">
        <v>39</v>
      </c>
      <c r="B43" s="38">
        <f>GD_LCD_HS_LNS!B42</f>
        <v>13360</v>
      </c>
      <c r="C43" s="38" t="str">
        <f>GD_LCD_HS_LNS!C42</f>
        <v>Nguyễn Tự Tuyền</v>
      </c>
      <c r="D43" s="38" t="str">
        <f>GD_LCD_HS_LNS!D42</f>
        <v>NV Tài liệu và HDCX</v>
      </c>
      <c r="E43" s="146">
        <f>VLOOKUP(B43,GD_CHAM_CONG!$C$6:$BJ$912,60,FALSE)</f>
        <v>1.05</v>
      </c>
      <c r="F43" s="146">
        <f>VLOOKUP(B43,GD_LCD_HS_LNS!$B$4:$F$914,5,FALSE)</f>
        <v>1.8</v>
      </c>
      <c r="G43" s="168">
        <f>VLOOKUP(B43,GD_CHAM_CONG!$C$6:$BD$385,36,FALSE)</f>
        <v>0</v>
      </c>
      <c r="H43" s="168">
        <f>VLOOKUP(B43,GD_CHAM_CONG!$C$6:$BD$912,37,FALSE)</f>
        <v>26</v>
      </c>
      <c r="I43" s="16">
        <f>VLOOKUP($B43,GD_CHAM_CONG!$C$6:$BF$912,38,FALSE)</f>
        <v>26</v>
      </c>
      <c r="J43" s="16">
        <f>VLOOKUP($B43,GD_CHAM_CONG!$C$6:$BF$912,39,FALSE)</f>
        <v>0</v>
      </c>
      <c r="K43" s="16">
        <f>VLOOKUP($B43,GD_CHAM_CONG!$C$6:$BF$912,40,FALSE)</f>
        <v>0</v>
      </c>
      <c r="L43" s="16">
        <f>VLOOKUP($B43,GD_CHAM_CONG!$C$6:$BF$912,41,FALSE)</f>
        <v>0</v>
      </c>
      <c r="M43" s="16">
        <f>VLOOKUP($B43,GD_CHAM_CONG!$C$6:$BF$912,42,FALSE)</f>
        <v>0</v>
      </c>
      <c r="N43" s="16">
        <f>VLOOKUP($B43,GD_CHAM_CONG!$C$6:$BF$912,43,FALSE)</f>
        <v>0</v>
      </c>
      <c r="O43" s="16">
        <f>VLOOKUP($B43,GD_CHAM_CONG!$C$6:$BF$912,44,FALSE)</f>
        <v>0</v>
      </c>
      <c r="P43" s="16">
        <f>VLOOKUP($B43,GD_CHAM_CONG!$C$6:$BF$912,45,FALSE)</f>
        <v>0</v>
      </c>
      <c r="Q43" s="16">
        <f>VLOOKUP($B43,GD_CHAM_CONG!$C$6:$BF$912,46,FALSE)</f>
        <v>0</v>
      </c>
      <c r="R43" s="16">
        <f>VLOOKUP($B43,GD_CHAM_CONG!$C$6:$BF$912,47,FALSE)</f>
        <v>0</v>
      </c>
      <c r="S43" s="16">
        <f>VLOOKUP($B43,GD_CHAM_CONG!$C$6:$BF$912,48,FALSE)</f>
        <v>0</v>
      </c>
      <c r="T43" s="16">
        <f>VLOOKUP($B43,GD_CHAM_CONG!$C$6:$BF$912,49,FALSE)</f>
        <v>0</v>
      </c>
      <c r="U43" s="16">
        <f>VLOOKUP($B43,GD_CHAM_CONG!$C$6:$BF$912,50,FALSE)</f>
        <v>0</v>
      </c>
      <c r="V43" s="16">
        <f>VLOOKUP($B43,GD_CHAM_CONG!$C$6:$BF$912,51,FALSE)</f>
        <v>0</v>
      </c>
      <c r="W43" s="16">
        <f>VLOOKUP($B43,GD_CHAM_CONG!$C$6:$BF$912,52,FALSE)</f>
        <v>0</v>
      </c>
      <c r="X43" s="16">
        <f>VLOOKUP($B43,GD_CHAM_CONG!$C$6:$BF$912,53,FALSE)</f>
        <v>0</v>
      </c>
      <c r="Y43" s="16">
        <f>VLOOKUP($B43,GD_CHAM_CONG!$C$6:$BF$912,54,FALSE)</f>
        <v>0</v>
      </c>
      <c r="Z43" s="16">
        <f>VLOOKUP($B43,GD_CHAM_CONG!$C$6:$BF$912,55,FALSE)</f>
        <v>0</v>
      </c>
      <c r="AA43" s="16">
        <f>VLOOKUP($B43,GD_CHAM_CONG!$C$6:$BF$912,56,FALSE)</f>
        <v>0</v>
      </c>
      <c r="AB43" s="16">
        <f>VLOOKUP($B43,GD_CHAM_CONG!$C$6:$BI$912,57,FALSE)</f>
        <v>0</v>
      </c>
      <c r="AC43" s="16">
        <f>VLOOKUP($B43,GD_CHAM_CONG!$C$6:$BI$912,58,FALSE)</f>
        <v>0</v>
      </c>
      <c r="AD43" s="16">
        <f>VLOOKUP($B43,GD_CHAM_CONG!$C$6:$BI$912,59,FALSE)</f>
        <v>0</v>
      </c>
      <c r="AE43" s="188">
        <f>I43/$H43*VLOOKUP(I$4,DM_TI_LE!$A$5:$B$30,2,FALSE)</f>
        <v>1</v>
      </c>
      <c r="AF43" s="188">
        <f>J43/$H43*VLOOKUP(J$4,DM_TI_LE!$A$5:$B$30,2,FALSE)</f>
        <v>0</v>
      </c>
      <c r="AG43" s="188">
        <f>K43/$H43*VLOOKUP(K$4,DM_TI_LE!$A$5:$B$30,2,FALSE)</f>
        <v>0</v>
      </c>
      <c r="AH43" s="188">
        <f>L43/$H43*VLOOKUP(L$4,DM_TI_LE!$A$5:$B$30,2,FALSE)</f>
        <v>0</v>
      </c>
      <c r="AI43" s="188">
        <f>M43/$H43*VLOOKUP(M$4,DM_TI_LE!$A$5:$B$30,2,FALSE)</f>
        <v>0</v>
      </c>
      <c r="AJ43" s="188">
        <f>N43/$H43*VLOOKUP(N$4,DM_TI_LE!$A$5:$B$30,2,FALSE)</f>
        <v>0</v>
      </c>
      <c r="AK43" s="188">
        <f>O43/$H43*VLOOKUP(O$4,DM_TI_LE!$A$5:$B$30,2,FALSE)</f>
        <v>0</v>
      </c>
      <c r="AL43" s="188">
        <f>P43/$H43*VLOOKUP(P$4,DM_TI_LE!$A$5:$B$30,2,FALSE)</f>
        <v>0</v>
      </c>
      <c r="AM43" s="188">
        <f>Q43/$H43*VLOOKUP(Q$4,DM_TI_LE!$A$5:$B$30,2,FALSE)</f>
        <v>0</v>
      </c>
      <c r="AN43" s="188">
        <f>R43/$H43*VLOOKUP(R$4,DM_TI_LE!$A$5:$B$30,2,FALSE)</f>
        <v>0</v>
      </c>
      <c r="AO43" s="188">
        <f>S43/$H43*VLOOKUP(S$4,DM_TI_LE!$A$5:$B$30,2,FALSE)</f>
        <v>0</v>
      </c>
      <c r="AP43" s="188">
        <f>T43/$H43*VLOOKUP(T$4,DM_TI_LE!$A$5:$B$30,2,FALSE)</f>
        <v>0</v>
      </c>
      <c r="AQ43" s="188">
        <f>U43/$H43*VLOOKUP(U$4,DM_TI_LE!$A$5:$B$30,2,FALSE)</f>
        <v>0</v>
      </c>
      <c r="AR43" s="188">
        <f>V43/$H43*VLOOKUP(V$4,DM_TI_LE!$A$5:$B$30,2,FALSE)</f>
        <v>0</v>
      </c>
      <c r="AS43" s="188">
        <f>W43/$H43*VLOOKUP(W$4,DM_TI_LE!$A$5:$B$30,2,FALSE)</f>
        <v>0</v>
      </c>
      <c r="AT43" s="188">
        <f>X43/$H43*VLOOKUP(X$4,DM_TI_LE!$A$5:$B$30,2,FALSE)</f>
        <v>0</v>
      </c>
      <c r="AU43" s="188">
        <f>Y43/$H43*VLOOKUP(Y$4,DM_TI_LE!$A$5:$B$30,2,FALSE)</f>
        <v>0</v>
      </c>
      <c r="AV43" s="188">
        <f>Z43/$H43*VLOOKUP(Z$4,DM_TI_LE!$A$5:$B$30,2,FALSE)</f>
        <v>0</v>
      </c>
      <c r="AW43" s="188">
        <f>AA43/$H43*VLOOKUP(AA$4,DM_TI_LE!$A$5:$B$30,2,FALSE)</f>
        <v>0</v>
      </c>
      <c r="AX43" s="188">
        <f>AB43/$H43*VLOOKUP(AB$4,DM_TI_LE!$A$5:$B$30,2,FALSE)</f>
        <v>0</v>
      </c>
      <c r="AY43" s="188">
        <f>AC43/$H43*VLOOKUP(AC$4,DM_TI_LE!$A$5:$B$30,2,FALSE)</f>
        <v>0</v>
      </c>
      <c r="AZ43" s="188">
        <f>AD43/$H43*VLOOKUP(AD$4,DM_TI_LE!$A$5:$B$30,2,FALSE)</f>
        <v>0</v>
      </c>
      <c r="BA43" s="231">
        <f>IF(CD43="HDHV",DM_TI_LE!$K$12*I43, SUM(AE43:AW43)*F43*E43*DM_HE_SO_LUONG_NS!$D$1*CE43)</f>
        <v>8505000</v>
      </c>
      <c r="BB43" s="16"/>
      <c r="BC43" s="17">
        <f>VLOOKUP(B43,GD_LCD_HS_LNS!$B$4:$E$914,4,FALSE)</f>
        <v>3972000</v>
      </c>
      <c r="BD43" s="16"/>
      <c r="BE43" s="16">
        <f>I43/26*$BC43*VLOOKUP(BE$4,DM_TI_LE!$A$5:$C$29,3,FALSE)</f>
        <v>0</v>
      </c>
      <c r="BF43" s="16">
        <f>J43/26*$BC43*VLOOKUP(BF$4,DM_TI_LE!$A$5:$C$29,3,FALSE)</f>
        <v>0</v>
      </c>
      <c r="BG43" s="16">
        <f>K43/26*$BC43*VLOOKUP(BG$4,DM_TI_LE!$A$5:$C$29,3,FALSE)</f>
        <v>0</v>
      </c>
      <c r="BH43" s="16">
        <f>L43/26*$BC43*VLOOKUP(BH$4,DM_TI_LE!$A$5:$C$29,3,FALSE)</f>
        <v>0</v>
      </c>
      <c r="BI43" s="16">
        <f>M43/26*$BC43*VLOOKUP(BI$4,DM_TI_LE!$A$5:$C$29,3,FALSE)</f>
        <v>0</v>
      </c>
      <c r="BJ43" s="16">
        <f>N43/26*$BC43*VLOOKUP(BJ$4,DM_TI_LE!$A$5:$C$29,3,FALSE)</f>
        <v>0</v>
      </c>
      <c r="BK43" s="16">
        <f>O43/26*$BC43*VLOOKUP(BK$4,DM_TI_LE!$A$5:$C$29,3,FALSE)</f>
        <v>0</v>
      </c>
      <c r="BL43" s="16">
        <f>P43/26*$BC43*VLOOKUP(BL$4,DM_TI_LE!$A$5:$C$29,3,FALSE)</f>
        <v>0</v>
      </c>
      <c r="BM43" s="16">
        <f>Q43/26*$BC43*VLOOKUP(BM$4,DM_TI_LE!$A$5:$C$29,3,FALSE)</f>
        <v>0</v>
      </c>
      <c r="BN43" s="16">
        <f>R43/26*$BC43*VLOOKUP(BN$4,DM_TI_LE!$A$5:$C$29,3,FALSE)</f>
        <v>0</v>
      </c>
      <c r="BO43" s="16">
        <f>S43/26*$BC43*VLOOKUP(BO$4,DM_TI_LE!$A$5:$C$29,3,FALSE)</f>
        <v>0</v>
      </c>
      <c r="BP43" s="16">
        <f>T43/26*$BC43*VLOOKUP(BP$4,DM_TI_LE!$A$5:$C$29,3,FALSE)</f>
        <v>0</v>
      </c>
      <c r="BQ43" s="16">
        <f>U43/26*$BC43*VLOOKUP(BQ$4,DM_TI_LE!$A$5:$C$29,3,FALSE)</f>
        <v>0</v>
      </c>
      <c r="BR43" s="16">
        <f>V43/26*$BC43*VLOOKUP(BR$4,DM_TI_LE!$A$5:$C$29,3,FALSE)</f>
        <v>0</v>
      </c>
      <c r="BS43" s="16">
        <f>W43/26*$BC43*VLOOKUP(BS$4,DM_TI_LE!$A$5:$C$29,3,FALSE)</f>
        <v>0</v>
      </c>
      <c r="BT43" s="16">
        <f>X43/26*$BC43*VLOOKUP(BT$4,DM_TI_LE!$A$5:$C$29,3,FALSE)</f>
        <v>0</v>
      </c>
      <c r="BU43" s="16">
        <f>Y43/26*$BC43*VLOOKUP(BU$4,DM_TI_LE!$A$5:$C$29,3,FALSE)</f>
        <v>0</v>
      </c>
      <c r="BV43" s="16">
        <f>Z43/26*$BC43*VLOOKUP(BV$4,DM_TI_LE!$A$5:$C$29,3,FALSE)</f>
        <v>0</v>
      </c>
      <c r="BW43" s="16">
        <f>AA43/26*$BC43*VLOOKUP(BW$4,DM_TI_LE!$A$5:$C$29,3,FALSE)</f>
        <v>0</v>
      </c>
      <c r="BX43" s="16">
        <f>AB43/26*$BC43*VLOOKUP(BX$4,DM_TI_LE!$A$5:$C$29,3,FALSE)</f>
        <v>0</v>
      </c>
      <c r="BY43" s="16">
        <f>AC43/26*$BC43*VLOOKUP(BY$4,DM_TI_LE!$A$5:$C$29,3,FALSE)</f>
        <v>0</v>
      </c>
      <c r="BZ43" s="16">
        <f>AD43/26*$BC43*VLOOKUP(BZ$4,DM_TI_LE!$A$5:$C$29,3,FALSE)</f>
        <v>0</v>
      </c>
      <c r="CA43" s="196">
        <f t="shared" si="0"/>
        <v>0</v>
      </c>
      <c r="CB43" s="16"/>
      <c r="CC43" s="197">
        <f t="shared" si="1"/>
        <v>8505000</v>
      </c>
      <c r="CD43" s="145" t="s">
        <v>114</v>
      </c>
      <c r="CE43" s="199">
        <f>VLOOKUP(CD43,DM_TI_LE!$I$12:$J$16,2,FALSE)</f>
        <v>1</v>
      </c>
    </row>
    <row r="44" spans="1:83" ht="12.75">
      <c r="A44" s="36">
        <v>40</v>
      </c>
      <c r="B44" s="38">
        <f>GD_LCD_HS_LNS!B43</f>
        <v>10535</v>
      </c>
      <c r="C44" s="38" t="str">
        <f>GD_LCD_HS_LNS!C43</f>
        <v>Nguyễn Văn Duẩn</v>
      </c>
      <c r="D44" s="38" t="str">
        <f>GD_LCD_HS_LNS!D43</f>
        <v>Nv Thống kê</v>
      </c>
      <c r="E44" s="146">
        <f>VLOOKUP(B44,GD_CHAM_CONG!$C$6:$BJ$912,60,FALSE)</f>
        <v>1</v>
      </c>
      <c r="F44" s="146">
        <f>VLOOKUP(B44,GD_LCD_HS_LNS!$B$4:$F$914,5,FALSE)</f>
        <v>2.2000000000000002</v>
      </c>
      <c r="G44" s="168">
        <f>VLOOKUP(B44,GD_CHAM_CONG!$C$6:$BD$385,36,FALSE)</f>
        <v>0</v>
      </c>
      <c r="H44" s="168">
        <f>VLOOKUP(B44,GD_CHAM_CONG!$C$6:$BD$912,37,FALSE)</f>
        <v>22</v>
      </c>
      <c r="I44" s="16">
        <f>VLOOKUP($B44,GD_CHAM_CONG!$C$6:$BF$912,38,FALSE)</f>
        <v>22</v>
      </c>
      <c r="J44" s="16">
        <f>VLOOKUP($B44,GD_CHAM_CONG!$C$6:$BF$912,39,FALSE)</f>
        <v>0</v>
      </c>
      <c r="K44" s="16">
        <f>VLOOKUP($B44,GD_CHAM_CONG!$C$6:$BF$912,40,FALSE)</f>
        <v>0</v>
      </c>
      <c r="L44" s="16">
        <f>VLOOKUP($B44,GD_CHAM_CONG!$C$6:$BF$912,41,FALSE)</f>
        <v>0</v>
      </c>
      <c r="M44" s="16">
        <f>VLOOKUP($B44,GD_CHAM_CONG!$C$6:$BF$912,42,FALSE)</f>
        <v>0</v>
      </c>
      <c r="N44" s="16">
        <f>VLOOKUP($B44,GD_CHAM_CONG!$C$6:$BF$912,43,FALSE)</f>
        <v>0</v>
      </c>
      <c r="O44" s="16">
        <f>VLOOKUP($B44,GD_CHAM_CONG!$C$6:$BF$912,44,FALSE)</f>
        <v>0</v>
      </c>
      <c r="P44" s="16">
        <f>VLOOKUP($B44,GD_CHAM_CONG!$C$6:$BF$912,45,FALSE)</f>
        <v>0</v>
      </c>
      <c r="Q44" s="16">
        <f>VLOOKUP($B44,GD_CHAM_CONG!$C$6:$BF$912,46,FALSE)</f>
        <v>0</v>
      </c>
      <c r="R44" s="16">
        <f>VLOOKUP($B44,GD_CHAM_CONG!$C$6:$BF$912,47,FALSE)</f>
        <v>0</v>
      </c>
      <c r="S44" s="16">
        <f>VLOOKUP($B44,GD_CHAM_CONG!$C$6:$BF$912,48,FALSE)</f>
        <v>0</v>
      </c>
      <c r="T44" s="16">
        <f>VLOOKUP($B44,GD_CHAM_CONG!$C$6:$BF$912,49,FALSE)</f>
        <v>0</v>
      </c>
      <c r="U44" s="16">
        <f>VLOOKUP($B44,GD_CHAM_CONG!$C$6:$BF$912,50,FALSE)</f>
        <v>0</v>
      </c>
      <c r="V44" s="16">
        <f>VLOOKUP($B44,GD_CHAM_CONG!$C$6:$BF$912,51,FALSE)</f>
        <v>0</v>
      </c>
      <c r="W44" s="16">
        <f>VLOOKUP($B44,GD_CHAM_CONG!$C$6:$BF$912,52,FALSE)</f>
        <v>0</v>
      </c>
      <c r="X44" s="16">
        <f>VLOOKUP($B44,GD_CHAM_CONG!$C$6:$BF$912,53,FALSE)</f>
        <v>0</v>
      </c>
      <c r="Y44" s="16">
        <f>VLOOKUP($B44,GD_CHAM_CONG!$C$6:$BF$912,54,FALSE)</f>
        <v>0</v>
      </c>
      <c r="Z44" s="16">
        <f>VLOOKUP($B44,GD_CHAM_CONG!$C$6:$BF$912,55,FALSE)</f>
        <v>0</v>
      </c>
      <c r="AA44" s="16">
        <f>VLOOKUP($B44,GD_CHAM_CONG!$C$6:$BF$912,56,FALSE)</f>
        <v>0</v>
      </c>
      <c r="AB44" s="16">
        <f>VLOOKUP($B44,GD_CHAM_CONG!$C$6:$BI$912,57,FALSE)</f>
        <v>0</v>
      </c>
      <c r="AC44" s="16">
        <f>VLOOKUP($B44,GD_CHAM_CONG!$C$6:$BI$912,58,FALSE)</f>
        <v>0</v>
      </c>
      <c r="AD44" s="16">
        <f>VLOOKUP($B44,GD_CHAM_CONG!$C$6:$BI$912,59,FALSE)</f>
        <v>0</v>
      </c>
      <c r="AE44" s="188">
        <f>I44/$H44*VLOOKUP(I$4,DM_TI_LE!$A$5:$B$30,2,FALSE)</f>
        <v>1</v>
      </c>
      <c r="AF44" s="188">
        <f>J44/$H44*VLOOKUP(J$4,DM_TI_LE!$A$5:$B$30,2,FALSE)</f>
        <v>0</v>
      </c>
      <c r="AG44" s="188">
        <f>K44/$H44*VLOOKUP(K$4,DM_TI_LE!$A$5:$B$30,2,FALSE)</f>
        <v>0</v>
      </c>
      <c r="AH44" s="188">
        <f>L44/$H44*VLOOKUP(L$4,DM_TI_LE!$A$5:$B$30,2,FALSE)</f>
        <v>0</v>
      </c>
      <c r="AI44" s="188">
        <f>M44/$H44*VLOOKUP(M$4,DM_TI_LE!$A$5:$B$30,2,FALSE)</f>
        <v>0</v>
      </c>
      <c r="AJ44" s="188">
        <f>N44/$H44*VLOOKUP(N$4,DM_TI_LE!$A$5:$B$30,2,FALSE)</f>
        <v>0</v>
      </c>
      <c r="AK44" s="188">
        <f>O44/$H44*VLOOKUP(O$4,DM_TI_LE!$A$5:$B$30,2,FALSE)</f>
        <v>0</v>
      </c>
      <c r="AL44" s="188">
        <f>P44/$H44*VLOOKUP(P$4,DM_TI_LE!$A$5:$B$30,2,FALSE)</f>
        <v>0</v>
      </c>
      <c r="AM44" s="188">
        <f>Q44/$H44*VLOOKUP(Q$4,DM_TI_LE!$A$5:$B$30,2,FALSE)</f>
        <v>0</v>
      </c>
      <c r="AN44" s="188">
        <f>R44/$H44*VLOOKUP(R$4,DM_TI_LE!$A$5:$B$30,2,FALSE)</f>
        <v>0</v>
      </c>
      <c r="AO44" s="188">
        <f>S44/$H44*VLOOKUP(S$4,DM_TI_LE!$A$5:$B$30,2,FALSE)</f>
        <v>0</v>
      </c>
      <c r="AP44" s="188">
        <f>T44/$H44*VLOOKUP(T$4,DM_TI_LE!$A$5:$B$30,2,FALSE)</f>
        <v>0</v>
      </c>
      <c r="AQ44" s="188">
        <f>U44/$H44*VLOOKUP(U$4,DM_TI_LE!$A$5:$B$30,2,FALSE)</f>
        <v>0</v>
      </c>
      <c r="AR44" s="188">
        <f>V44/$H44*VLOOKUP(V$4,DM_TI_LE!$A$5:$B$30,2,FALSE)</f>
        <v>0</v>
      </c>
      <c r="AS44" s="188">
        <f>W44/$H44*VLOOKUP(W$4,DM_TI_LE!$A$5:$B$30,2,FALSE)</f>
        <v>0</v>
      </c>
      <c r="AT44" s="188">
        <f>X44/$H44*VLOOKUP(X$4,DM_TI_LE!$A$5:$B$30,2,FALSE)</f>
        <v>0</v>
      </c>
      <c r="AU44" s="188">
        <f>Y44/$H44*VLOOKUP(Y$4,DM_TI_LE!$A$5:$B$30,2,FALSE)</f>
        <v>0</v>
      </c>
      <c r="AV44" s="188">
        <f>Z44/$H44*VLOOKUP(Z$4,DM_TI_LE!$A$5:$B$30,2,FALSE)</f>
        <v>0</v>
      </c>
      <c r="AW44" s="188">
        <f>AA44/$H44*VLOOKUP(AA$4,DM_TI_LE!$A$5:$B$30,2,FALSE)</f>
        <v>0</v>
      </c>
      <c r="AX44" s="188">
        <f>AB44/$H44*VLOOKUP(AB$4,DM_TI_LE!$A$5:$B$30,2,FALSE)</f>
        <v>0</v>
      </c>
      <c r="AY44" s="188">
        <f>AC44/$H44*VLOOKUP(AC$4,DM_TI_LE!$A$5:$B$30,2,FALSE)</f>
        <v>0</v>
      </c>
      <c r="AZ44" s="188">
        <f>AD44/$H44*VLOOKUP(AD$4,DM_TI_LE!$A$5:$B$30,2,FALSE)</f>
        <v>0</v>
      </c>
      <c r="BA44" s="231">
        <f>IF(CD44="HDHV",DM_TI_LE!$K$12*I44, SUM(AE44:AW44)*F44*E44*DM_HE_SO_LUONG_NS!$D$1*CE44)</f>
        <v>9900000</v>
      </c>
      <c r="BB44" s="16"/>
      <c r="BC44" s="17">
        <f>VLOOKUP(B44,GD_LCD_HS_LNS!$B$4:$E$914,4,FALSE)</f>
        <v>3488000</v>
      </c>
      <c r="BD44" s="16"/>
      <c r="BE44" s="16">
        <f>I44/26*$BC44*VLOOKUP(BE$4,DM_TI_LE!$A$5:$C$29,3,FALSE)</f>
        <v>0</v>
      </c>
      <c r="BF44" s="16">
        <f>J44/26*$BC44*VLOOKUP(BF$4,DM_TI_LE!$A$5:$C$29,3,FALSE)</f>
        <v>0</v>
      </c>
      <c r="BG44" s="16">
        <f>K44/26*$BC44*VLOOKUP(BG$4,DM_TI_LE!$A$5:$C$29,3,FALSE)</f>
        <v>0</v>
      </c>
      <c r="BH44" s="16">
        <f>L44/26*$BC44*VLOOKUP(BH$4,DM_TI_LE!$A$5:$C$29,3,FALSE)</f>
        <v>0</v>
      </c>
      <c r="BI44" s="16">
        <f>M44/26*$BC44*VLOOKUP(BI$4,DM_TI_LE!$A$5:$C$29,3,FALSE)</f>
        <v>0</v>
      </c>
      <c r="BJ44" s="16">
        <f>N44/26*$BC44*VLOOKUP(BJ$4,DM_TI_LE!$A$5:$C$29,3,FALSE)</f>
        <v>0</v>
      </c>
      <c r="BK44" s="16">
        <f>O44/26*$BC44*VLOOKUP(BK$4,DM_TI_LE!$A$5:$C$29,3,FALSE)</f>
        <v>0</v>
      </c>
      <c r="BL44" s="16">
        <f>P44/26*$BC44*VLOOKUP(BL$4,DM_TI_LE!$A$5:$C$29,3,FALSE)</f>
        <v>0</v>
      </c>
      <c r="BM44" s="16">
        <f>Q44/26*$BC44*VLOOKUP(BM$4,DM_TI_LE!$A$5:$C$29,3,FALSE)</f>
        <v>0</v>
      </c>
      <c r="BN44" s="16">
        <f>R44/26*$BC44*VLOOKUP(BN$4,DM_TI_LE!$A$5:$C$29,3,FALSE)</f>
        <v>0</v>
      </c>
      <c r="BO44" s="16">
        <f>S44/26*$BC44*VLOOKUP(BO$4,DM_TI_LE!$A$5:$C$29,3,FALSE)</f>
        <v>0</v>
      </c>
      <c r="BP44" s="16">
        <f>T44/26*$BC44*VLOOKUP(BP$4,DM_TI_LE!$A$5:$C$29,3,FALSE)</f>
        <v>0</v>
      </c>
      <c r="BQ44" s="16">
        <f>U44/26*$BC44*VLOOKUP(BQ$4,DM_TI_LE!$A$5:$C$29,3,FALSE)</f>
        <v>0</v>
      </c>
      <c r="BR44" s="16">
        <f>V44/26*$BC44*VLOOKUP(BR$4,DM_TI_LE!$A$5:$C$29,3,FALSE)</f>
        <v>0</v>
      </c>
      <c r="BS44" s="16">
        <f>W44/26*$BC44*VLOOKUP(BS$4,DM_TI_LE!$A$5:$C$29,3,FALSE)</f>
        <v>0</v>
      </c>
      <c r="BT44" s="16">
        <f>X44/26*$BC44*VLOOKUP(BT$4,DM_TI_LE!$A$5:$C$29,3,FALSE)</f>
        <v>0</v>
      </c>
      <c r="BU44" s="16">
        <f>Y44/26*$BC44*VLOOKUP(BU$4,DM_TI_LE!$A$5:$C$29,3,FALSE)</f>
        <v>0</v>
      </c>
      <c r="BV44" s="16">
        <f>Z44/26*$BC44*VLOOKUP(BV$4,DM_TI_LE!$A$5:$C$29,3,FALSE)</f>
        <v>0</v>
      </c>
      <c r="BW44" s="16">
        <f>AA44/26*$BC44*VLOOKUP(BW$4,DM_TI_LE!$A$5:$C$29,3,FALSE)</f>
        <v>0</v>
      </c>
      <c r="BX44" s="16">
        <f>AB44/26*$BC44*VLOOKUP(BX$4,DM_TI_LE!$A$5:$C$29,3,FALSE)</f>
        <v>0</v>
      </c>
      <c r="BY44" s="16">
        <f>AC44/26*$BC44*VLOOKUP(BY$4,DM_TI_LE!$A$5:$C$29,3,FALSE)</f>
        <v>0</v>
      </c>
      <c r="BZ44" s="16">
        <f>AD44/26*$BC44*VLOOKUP(BZ$4,DM_TI_LE!$A$5:$C$29,3,FALSE)</f>
        <v>0</v>
      </c>
      <c r="CA44" s="196">
        <f t="shared" si="0"/>
        <v>0</v>
      </c>
      <c r="CB44" s="16"/>
      <c r="CC44" s="197">
        <f t="shared" si="1"/>
        <v>9900000</v>
      </c>
      <c r="CD44" s="145" t="s">
        <v>116</v>
      </c>
      <c r="CE44" s="199">
        <f>VLOOKUP(CD44,DM_TI_LE!$I$12:$J$16,2,FALSE)</f>
        <v>1</v>
      </c>
    </row>
    <row r="45" spans="1:83" ht="12.75">
      <c r="A45" s="36">
        <v>41</v>
      </c>
      <c r="B45" s="38">
        <f>GD_LCD_HS_LNS!B44</f>
        <v>13527</v>
      </c>
      <c r="C45" s="38" t="str">
        <f>GD_LCD_HS_LNS!C44</f>
        <v>Chu Lữ Thu Phương</v>
      </c>
      <c r="D45" s="38" t="str">
        <f>GD_LCD_HS_LNS!D44</f>
        <v>NV Thủ tục bay, không báo</v>
      </c>
      <c r="E45" s="146">
        <f>VLOOKUP(B45,GD_CHAM_CONG!$C$6:$BJ$912,60,FALSE)</f>
        <v>1</v>
      </c>
      <c r="F45" s="146">
        <f>VLOOKUP(B45,GD_LCD_HS_LNS!$B$4:$F$914,5,FALSE)</f>
        <v>1.9</v>
      </c>
      <c r="G45" s="168">
        <f>VLOOKUP(B45,GD_CHAM_CONG!$C$6:$BD$385,36,FALSE)</f>
        <v>0</v>
      </c>
      <c r="H45" s="168">
        <f>VLOOKUP(B45,GD_CHAM_CONG!$C$6:$BD$912,37,FALSE)</f>
        <v>26</v>
      </c>
      <c r="I45" s="16">
        <f>VLOOKUP($B45,GD_CHAM_CONG!$C$6:$BF$912,38,FALSE)</f>
        <v>26</v>
      </c>
      <c r="J45" s="16">
        <f>VLOOKUP($B45,GD_CHAM_CONG!$C$6:$BF$912,39,FALSE)</f>
        <v>0</v>
      </c>
      <c r="K45" s="16">
        <f>VLOOKUP($B45,GD_CHAM_CONG!$C$6:$BF$912,40,FALSE)</f>
        <v>0</v>
      </c>
      <c r="L45" s="16">
        <f>VLOOKUP($B45,GD_CHAM_CONG!$C$6:$BF$912,41,FALSE)</f>
        <v>0</v>
      </c>
      <c r="M45" s="16">
        <f>VLOOKUP($B45,GD_CHAM_CONG!$C$6:$BF$912,42,FALSE)</f>
        <v>0</v>
      </c>
      <c r="N45" s="16">
        <f>VLOOKUP($B45,GD_CHAM_CONG!$C$6:$BF$912,43,FALSE)</f>
        <v>0</v>
      </c>
      <c r="O45" s="16">
        <f>VLOOKUP($B45,GD_CHAM_CONG!$C$6:$BF$912,44,FALSE)</f>
        <v>0</v>
      </c>
      <c r="P45" s="16">
        <f>VLOOKUP($B45,GD_CHAM_CONG!$C$6:$BF$912,45,FALSE)</f>
        <v>0</v>
      </c>
      <c r="Q45" s="16">
        <f>VLOOKUP($B45,GD_CHAM_CONG!$C$6:$BF$912,46,FALSE)</f>
        <v>0</v>
      </c>
      <c r="R45" s="16">
        <f>VLOOKUP($B45,GD_CHAM_CONG!$C$6:$BF$912,47,FALSE)</f>
        <v>0</v>
      </c>
      <c r="S45" s="16">
        <f>VLOOKUP($B45,GD_CHAM_CONG!$C$6:$BF$912,48,FALSE)</f>
        <v>0</v>
      </c>
      <c r="T45" s="16">
        <f>VLOOKUP($B45,GD_CHAM_CONG!$C$6:$BF$912,49,FALSE)</f>
        <v>0</v>
      </c>
      <c r="U45" s="16">
        <f>VLOOKUP($B45,GD_CHAM_CONG!$C$6:$BF$912,50,FALSE)</f>
        <v>0</v>
      </c>
      <c r="V45" s="16">
        <f>VLOOKUP($B45,GD_CHAM_CONG!$C$6:$BF$912,51,FALSE)</f>
        <v>0</v>
      </c>
      <c r="W45" s="16">
        <f>VLOOKUP($B45,GD_CHAM_CONG!$C$6:$BF$912,52,FALSE)</f>
        <v>0</v>
      </c>
      <c r="X45" s="16">
        <f>VLOOKUP($B45,GD_CHAM_CONG!$C$6:$BF$912,53,FALSE)</f>
        <v>0</v>
      </c>
      <c r="Y45" s="16">
        <f>VLOOKUP($B45,GD_CHAM_CONG!$C$6:$BF$912,54,FALSE)</f>
        <v>0</v>
      </c>
      <c r="Z45" s="16">
        <f>VLOOKUP($B45,GD_CHAM_CONG!$C$6:$BF$912,55,FALSE)</f>
        <v>0</v>
      </c>
      <c r="AA45" s="16">
        <f>VLOOKUP($B45,GD_CHAM_CONG!$C$6:$BF$912,56,FALSE)</f>
        <v>0</v>
      </c>
      <c r="AB45" s="16">
        <f>VLOOKUP($B45,GD_CHAM_CONG!$C$6:$BI$912,57,FALSE)</f>
        <v>0</v>
      </c>
      <c r="AC45" s="16">
        <f>VLOOKUP($B45,GD_CHAM_CONG!$C$6:$BI$912,58,FALSE)</f>
        <v>0</v>
      </c>
      <c r="AD45" s="16">
        <f>VLOOKUP($B45,GD_CHAM_CONG!$C$6:$BI$912,59,FALSE)</f>
        <v>0</v>
      </c>
      <c r="AE45" s="188">
        <f>I45/$H45*VLOOKUP(I$4,DM_TI_LE!$A$5:$B$30,2,FALSE)</f>
        <v>1</v>
      </c>
      <c r="AF45" s="188">
        <f>J45/$H45*VLOOKUP(J$4,DM_TI_LE!$A$5:$B$30,2,FALSE)</f>
        <v>0</v>
      </c>
      <c r="AG45" s="188">
        <f>K45/$H45*VLOOKUP(K$4,DM_TI_LE!$A$5:$B$30,2,FALSE)</f>
        <v>0</v>
      </c>
      <c r="AH45" s="188">
        <f>L45/$H45*VLOOKUP(L$4,DM_TI_LE!$A$5:$B$30,2,FALSE)</f>
        <v>0</v>
      </c>
      <c r="AI45" s="188">
        <f>M45/$H45*VLOOKUP(M$4,DM_TI_LE!$A$5:$B$30,2,FALSE)</f>
        <v>0</v>
      </c>
      <c r="AJ45" s="188">
        <f>N45/$H45*VLOOKUP(N$4,DM_TI_LE!$A$5:$B$30,2,FALSE)</f>
        <v>0</v>
      </c>
      <c r="AK45" s="188">
        <f>O45/$H45*VLOOKUP(O$4,DM_TI_LE!$A$5:$B$30,2,FALSE)</f>
        <v>0</v>
      </c>
      <c r="AL45" s="188">
        <f>P45/$H45*VLOOKUP(P$4,DM_TI_LE!$A$5:$B$30,2,FALSE)</f>
        <v>0</v>
      </c>
      <c r="AM45" s="188">
        <f>Q45/$H45*VLOOKUP(Q$4,DM_TI_LE!$A$5:$B$30,2,FALSE)</f>
        <v>0</v>
      </c>
      <c r="AN45" s="188">
        <f>R45/$H45*VLOOKUP(R$4,DM_TI_LE!$A$5:$B$30,2,FALSE)</f>
        <v>0</v>
      </c>
      <c r="AO45" s="188">
        <f>S45/$H45*VLOOKUP(S$4,DM_TI_LE!$A$5:$B$30,2,FALSE)</f>
        <v>0</v>
      </c>
      <c r="AP45" s="188">
        <f>T45/$H45*VLOOKUP(T$4,DM_TI_LE!$A$5:$B$30,2,FALSE)</f>
        <v>0</v>
      </c>
      <c r="AQ45" s="188">
        <f>U45/$H45*VLOOKUP(U$4,DM_TI_LE!$A$5:$B$30,2,FALSE)</f>
        <v>0</v>
      </c>
      <c r="AR45" s="188">
        <f>V45/$H45*VLOOKUP(V$4,DM_TI_LE!$A$5:$B$30,2,FALSE)</f>
        <v>0</v>
      </c>
      <c r="AS45" s="188">
        <f>W45/$H45*VLOOKUP(W$4,DM_TI_LE!$A$5:$B$30,2,FALSE)</f>
        <v>0</v>
      </c>
      <c r="AT45" s="188">
        <f>X45/$H45*VLOOKUP(X$4,DM_TI_LE!$A$5:$B$30,2,FALSE)</f>
        <v>0</v>
      </c>
      <c r="AU45" s="188">
        <f>Y45/$H45*VLOOKUP(Y$4,DM_TI_LE!$A$5:$B$30,2,FALSE)</f>
        <v>0</v>
      </c>
      <c r="AV45" s="188">
        <f>Z45/$H45*VLOOKUP(Z$4,DM_TI_LE!$A$5:$B$30,2,FALSE)</f>
        <v>0</v>
      </c>
      <c r="AW45" s="188">
        <f>AA45/$H45*VLOOKUP(AA$4,DM_TI_LE!$A$5:$B$30,2,FALSE)</f>
        <v>0</v>
      </c>
      <c r="AX45" s="188">
        <f>AB45/$H45*VLOOKUP(AB$4,DM_TI_LE!$A$5:$B$30,2,FALSE)</f>
        <v>0</v>
      </c>
      <c r="AY45" s="188">
        <f>AC45/$H45*VLOOKUP(AC$4,DM_TI_LE!$A$5:$B$30,2,FALSE)</f>
        <v>0</v>
      </c>
      <c r="AZ45" s="188">
        <f>AD45/$H45*VLOOKUP(AD$4,DM_TI_LE!$A$5:$B$30,2,FALSE)</f>
        <v>0</v>
      </c>
      <c r="BA45" s="231">
        <f>IF(CD45="HDHV",DM_TI_LE!$K$12*I45, SUM(AE45:AW45)*F45*E45*DM_HE_SO_LUONG_NS!$D$1*CE45)</f>
        <v>8550000</v>
      </c>
      <c r="BB45" s="16"/>
      <c r="BC45" s="17">
        <f>VLOOKUP(B45,GD_LCD_HS_LNS!$B$4:$E$914,4,FALSE)</f>
        <v>3972000</v>
      </c>
      <c r="BD45" s="16"/>
      <c r="BE45" s="16">
        <f>I45/26*$BC45*VLOOKUP(BE$4,DM_TI_LE!$A$5:$C$29,3,FALSE)</f>
        <v>0</v>
      </c>
      <c r="BF45" s="16">
        <f>J45/26*$BC45*VLOOKUP(BF$4,DM_TI_LE!$A$5:$C$29,3,FALSE)</f>
        <v>0</v>
      </c>
      <c r="BG45" s="16">
        <f>K45/26*$BC45*VLOOKUP(BG$4,DM_TI_LE!$A$5:$C$29,3,FALSE)</f>
        <v>0</v>
      </c>
      <c r="BH45" s="16">
        <f>L45/26*$BC45*VLOOKUP(BH$4,DM_TI_LE!$A$5:$C$29,3,FALSE)</f>
        <v>0</v>
      </c>
      <c r="BI45" s="16">
        <f>M45/26*$BC45*VLOOKUP(BI$4,DM_TI_LE!$A$5:$C$29,3,FALSE)</f>
        <v>0</v>
      </c>
      <c r="BJ45" s="16">
        <f>N45/26*$BC45*VLOOKUP(BJ$4,DM_TI_LE!$A$5:$C$29,3,FALSE)</f>
        <v>0</v>
      </c>
      <c r="BK45" s="16">
        <f>O45/26*$BC45*VLOOKUP(BK$4,DM_TI_LE!$A$5:$C$29,3,FALSE)</f>
        <v>0</v>
      </c>
      <c r="BL45" s="16">
        <f>P45/26*$BC45*VLOOKUP(BL$4,DM_TI_LE!$A$5:$C$29,3,FALSE)</f>
        <v>0</v>
      </c>
      <c r="BM45" s="16">
        <f>Q45/26*$BC45*VLOOKUP(BM$4,DM_TI_LE!$A$5:$C$29,3,FALSE)</f>
        <v>0</v>
      </c>
      <c r="BN45" s="16">
        <f>R45/26*$BC45*VLOOKUP(BN$4,DM_TI_LE!$A$5:$C$29,3,FALSE)</f>
        <v>0</v>
      </c>
      <c r="BO45" s="16">
        <f>S45/26*$BC45*VLOOKUP(BO$4,DM_TI_LE!$A$5:$C$29,3,FALSE)</f>
        <v>0</v>
      </c>
      <c r="BP45" s="16">
        <f>T45/26*$BC45*VLOOKUP(BP$4,DM_TI_LE!$A$5:$C$29,3,FALSE)</f>
        <v>0</v>
      </c>
      <c r="BQ45" s="16">
        <f>U45/26*$BC45*VLOOKUP(BQ$4,DM_TI_LE!$A$5:$C$29,3,FALSE)</f>
        <v>0</v>
      </c>
      <c r="BR45" s="16">
        <f>V45/26*$BC45*VLOOKUP(BR$4,DM_TI_LE!$A$5:$C$29,3,FALSE)</f>
        <v>0</v>
      </c>
      <c r="BS45" s="16">
        <f>W45/26*$BC45*VLOOKUP(BS$4,DM_TI_LE!$A$5:$C$29,3,FALSE)</f>
        <v>0</v>
      </c>
      <c r="BT45" s="16">
        <f>X45/26*$BC45*VLOOKUP(BT$4,DM_TI_LE!$A$5:$C$29,3,FALSE)</f>
        <v>0</v>
      </c>
      <c r="BU45" s="16">
        <f>Y45/26*$BC45*VLOOKUP(BU$4,DM_TI_LE!$A$5:$C$29,3,FALSE)</f>
        <v>0</v>
      </c>
      <c r="BV45" s="16">
        <f>Z45/26*$BC45*VLOOKUP(BV$4,DM_TI_LE!$A$5:$C$29,3,FALSE)</f>
        <v>0</v>
      </c>
      <c r="BW45" s="16">
        <f>AA45/26*$BC45*VLOOKUP(BW$4,DM_TI_LE!$A$5:$C$29,3,FALSE)</f>
        <v>0</v>
      </c>
      <c r="BX45" s="16">
        <f>AB45/26*$BC45*VLOOKUP(BX$4,DM_TI_LE!$A$5:$C$29,3,FALSE)</f>
        <v>0</v>
      </c>
      <c r="BY45" s="16">
        <f>AC45/26*$BC45*VLOOKUP(BY$4,DM_TI_LE!$A$5:$C$29,3,FALSE)</f>
        <v>0</v>
      </c>
      <c r="BZ45" s="16">
        <f>AD45/26*$BC45*VLOOKUP(BZ$4,DM_TI_LE!$A$5:$C$29,3,FALSE)</f>
        <v>0</v>
      </c>
      <c r="CA45" s="196">
        <f t="shared" si="0"/>
        <v>0</v>
      </c>
      <c r="CB45" s="16"/>
      <c r="CC45" s="197">
        <f t="shared" si="1"/>
        <v>8550000</v>
      </c>
      <c r="CD45" s="145" t="s">
        <v>114</v>
      </c>
      <c r="CE45" s="199">
        <f>VLOOKUP(CD45,DM_TI_LE!$I$12:$J$16,2,FALSE)</f>
        <v>1</v>
      </c>
    </row>
    <row r="46" spans="1:83" ht="12.75">
      <c r="A46" s="36">
        <v>42</v>
      </c>
      <c r="B46" s="38">
        <f>GD_LCD_HS_LNS!B45</f>
        <v>13528</v>
      </c>
      <c r="C46" s="38" t="str">
        <f>GD_LCD_HS_LNS!C45</f>
        <v>Cao Thị Trà Giang</v>
      </c>
      <c r="D46" s="38" t="str">
        <f>GD_LCD_HS_LNS!D45</f>
        <v>NV Thủ tục bay, không báo</v>
      </c>
      <c r="E46" s="146">
        <f>VLOOKUP(B46,GD_CHAM_CONG!$C$6:$BJ$912,60,FALSE)</f>
        <v>1</v>
      </c>
      <c r="F46" s="146">
        <f>VLOOKUP(B46,GD_LCD_HS_LNS!$B$4:$F$914,5,FALSE)</f>
        <v>1.9</v>
      </c>
      <c r="G46" s="168">
        <f>VLOOKUP(B46,GD_CHAM_CONG!$C$6:$BD$385,36,FALSE)</f>
        <v>0</v>
      </c>
      <c r="H46" s="168">
        <f>VLOOKUP(B46,GD_CHAM_CONG!$C$6:$BD$912,37,FALSE)</f>
        <v>26</v>
      </c>
      <c r="I46" s="16">
        <f>VLOOKUP($B46,GD_CHAM_CONG!$C$6:$BF$912,38,FALSE)</f>
        <v>26</v>
      </c>
      <c r="J46" s="16">
        <f>VLOOKUP($B46,GD_CHAM_CONG!$C$6:$BF$912,39,FALSE)</f>
        <v>0</v>
      </c>
      <c r="K46" s="16">
        <f>VLOOKUP($B46,GD_CHAM_CONG!$C$6:$BF$912,40,FALSE)</f>
        <v>0</v>
      </c>
      <c r="L46" s="16">
        <f>VLOOKUP($B46,GD_CHAM_CONG!$C$6:$BF$912,41,FALSE)</f>
        <v>0</v>
      </c>
      <c r="M46" s="16">
        <f>VLOOKUP($B46,GD_CHAM_CONG!$C$6:$BF$912,42,FALSE)</f>
        <v>0</v>
      </c>
      <c r="N46" s="16">
        <f>VLOOKUP($B46,GD_CHAM_CONG!$C$6:$BF$912,43,FALSE)</f>
        <v>0</v>
      </c>
      <c r="O46" s="16">
        <f>VLOOKUP($B46,GD_CHAM_CONG!$C$6:$BF$912,44,FALSE)</f>
        <v>0</v>
      </c>
      <c r="P46" s="16">
        <f>VLOOKUP($B46,GD_CHAM_CONG!$C$6:$BF$912,45,FALSE)</f>
        <v>0</v>
      </c>
      <c r="Q46" s="16">
        <f>VLOOKUP($B46,GD_CHAM_CONG!$C$6:$BF$912,46,FALSE)</f>
        <v>0</v>
      </c>
      <c r="R46" s="16">
        <f>VLOOKUP($B46,GD_CHAM_CONG!$C$6:$BF$912,47,FALSE)</f>
        <v>0</v>
      </c>
      <c r="S46" s="16">
        <f>VLOOKUP($B46,GD_CHAM_CONG!$C$6:$BF$912,48,FALSE)</f>
        <v>0</v>
      </c>
      <c r="T46" s="16">
        <f>VLOOKUP($B46,GD_CHAM_CONG!$C$6:$BF$912,49,FALSE)</f>
        <v>0</v>
      </c>
      <c r="U46" s="16">
        <f>VLOOKUP($B46,GD_CHAM_CONG!$C$6:$BF$912,50,FALSE)</f>
        <v>0</v>
      </c>
      <c r="V46" s="16">
        <f>VLOOKUP($B46,GD_CHAM_CONG!$C$6:$BF$912,51,FALSE)</f>
        <v>0</v>
      </c>
      <c r="W46" s="16">
        <f>VLOOKUP($B46,GD_CHAM_CONG!$C$6:$BF$912,52,FALSE)</f>
        <v>0</v>
      </c>
      <c r="X46" s="16">
        <f>VLOOKUP($B46,GD_CHAM_CONG!$C$6:$BF$912,53,FALSE)</f>
        <v>0</v>
      </c>
      <c r="Y46" s="16">
        <f>VLOOKUP($B46,GD_CHAM_CONG!$C$6:$BF$912,54,FALSE)</f>
        <v>0</v>
      </c>
      <c r="Z46" s="16">
        <f>VLOOKUP($B46,GD_CHAM_CONG!$C$6:$BF$912,55,FALSE)</f>
        <v>0</v>
      </c>
      <c r="AA46" s="16">
        <f>VLOOKUP($B46,GD_CHAM_CONG!$C$6:$BF$912,56,FALSE)</f>
        <v>0</v>
      </c>
      <c r="AB46" s="16">
        <f>VLOOKUP($B46,GD_CHAM_CONG!$C$6:$BI$912,57,FALSE)</f>
        <v>0</v>
      </c>
      <c r="AC46" s="16">
        <f>VLOOKUP($B46,GD_CHAM_CONG!$C$6:$BI$912,58,FALSE)</f>
        <v>0</v>
      </c>
      <c r="AD46" s="16">
        <f>VLOOKUP($B46,GD_CHAM_CONG!$C$6:$BI$912,59,FALSE)</f>
        <v>0</v>
      </c>
      <c r="AE46" s="188">
        <f>I46/$H46*VLOOKUP(I$4,DM_TI_LE!$A$5:$B$30,2,FALSE)</f>
        <v>1</v>
      </c>
      <c r="AF46" s="188">
        <f>J46/$H46*VLOOKUP(J$4,DM_TI_LE!$A$5:$B$30,2,FALSE)</f>
        <v>0</v>
      </c>
      <c r="AG46" s="188">
        <f>K46/$H46*VLOOKUP(K$4,DM_TI_LE!$A$5:$B$30,2,FALSE)</f>
        <v>0</v>
      </c>
      <c r="AH46" s="188">
        <f>L46/$H46*VLOOKUP(L$4,DM_TI_LE!$A$5:$B$30,2,FALSE)</f>
        <v>0</v>
      </c>
      <c r="AI46" s="188">
        <f>M46/$H46*VLOOKUP(M$4,DM_TI_LE!$A$5:$B$30,2,FALSE)</f>
        <v>0</v>
      </c>
      <c r="AJ46" s="188">
        <f>N46/$H46*VLOOKUP(N$4,DM_TI_LE!$A$5:$B$30,2,FALSE)</f>
        <v>0</v>
      </c>
      <c r="AK46" s="188">
        <f>O46/$H46*VLOOKUP(O$4,DM_TI_LE!$A$5:$B$30,2,FALSE)</f>
        <v>0</v>
      </c>
      <c r="AL46" s="188">
        <f>P46/$H46*VLOOKUP(P$4,DM_TI_LE!$A$5:$B$30,2,FALSE)</f>
        <v>0</v>
      </c>
      <c r="AM46" s="188">
        <f>Q46/$H46*VLOOKUP(Q$4,DM_TI_LE!$A$5:$B$30,2,FALSE)</f>
        <v>0</v>
      </c>
      <c r="AN46" s="188">
        <f>R46/$H46*VLOOKUP(R$4,DM_TI_LE!$A$5:$B$30,2,FALSE)</f>
        <v>0</v>
      </c>
      <c r="AO46" s="188">
        <f>S46/$H46*VLOOKUP(S$4,DM_TI_LE!$A$5:$B$30,2,FALSE)</f>
        <v>0</v>
      </c>
      <c r="AP46" s="188">
        <f>T46/$H46*VLOOKUP(T$4,DM_TI_LE!$A$5:$B$30,2,FALSE)</f>
        <v>0</v>
      </c>
      <c r="AQ46" s="188">
        <f>U46/$H46*VLOOKUP(U$4,DM_TI_LE!$A$5:$B$30,2,FALSE)</f>
        <v>0</v>
      </c>
      <c r="AR46" s="188">
        <f>V46/$H46*VLOOKUP(V$4,DM_TI_LE!$A$5:$B$30,2,FALSE)</f>
        <v>0</v>
      </c>
      <c r="AS46" s="188">
        <f>W46/$H46*VLOOKUP(W$4,DM_TI_LE!$A$5:$B$30,2,FALSE)</f>
        <v>0</v>
      </c>
      <c r="AT46" s="188">
        <f>X46/$H46*VLOOKUP(X$4,DM_TI_LE!$A$5:$B$30,2,FALSE)</f>
        <v>0</v>
      </c>
      <c r="AU46" s="188">
        <f>Y46/$H46*VLOOKUP(Y$4,DM_TI_LE!$A$5:$B$30,2,FALSE)</f>
        <v>0</v>
      </c>
      <c r="AV46" s="188">
        <f>Z46/$H46*VLOOKUP(Z$4,DM_TI_LE!$A$5:$B$30,2,FALSE)</f>
        <v>0</v>
      </c>
      <c r="AW46" s="188">
        <f>AA46/$H46*VLOOKUP(AA$4,DM_TI_LE!$A$5:$B$30,2,FALSE)</f>
        <v>0</v>
      </c>
      <c r="AX46" s="188">
        <f>AB46/$H46*VLOOKUP(AB$4,DM_TI_LE!$A$5:$B$30,2,FALSE)</f>
        <v>0</v>
      </c>
      <c r="AY46" s="188">
        <f>AC46/$H46*VLOOKUP(AC$4,DM_TI_LE!$A$5:$B$30,2,FALSE)</f>
        <v>0</v>
      </c>
      <c r="AZ46" s="188">
        <f>AD46/$H46*VLOOKUP(AD$4,DM_TI_LE!$A$5:$B$30,2,FALSE)</f>
        <v>0</v>
      </c>
      <c r="BA46" s="231">
        <f>IF(CD46="HDHV",DM_TI_LE!$K$12*I46, SUM(AE46:AW46)*F46*E46*DM_HE_SO_LUONG_NS!$D$1*CE46)</f>
        <v>8550000</v>
      </c>
      <c r="BB46" s="16"/>
      <c r="BC46" s="17">
        <f>VLOOKUP(B46,GD_LCD_HS_LNS!$B$4:$E$914,4,FALSE)</f>
        <v>3972000</v>
      </c>
      <c r="BD46" s="16"/>
      <c r="BE46" s="16">
        <f>I46/26*$BC46*VLOOKUP(BE$4,DM_TI_LE!$A$5:$C$29,3,FALSE)</f>
        <v>0</v>
      </c>
      <c r="BF46" s="16">
        <f>J46/26*$BC46*VLOOKUP(BF$4,DM_TI_LE!$A$5:$C$29,3,FALSE)</f>
        <v>0</v>
      </c>
      <c r="BG46" s="16">
        <f>K46/26*$BC46*VLOOKUP(BG$4,DM_TI_LE!$A$5:$C$29,3,FALSE)</f>
        <v>0</v>
      </c>
      <c r="BH46" s="16">
        <f>L46/26*$BC46*VLOOKUP(BH$4,DM_TI_LE!$A$5:$C$29,3,FALSE)</f>
        <v>0</v>
      </c>
      <c r="BI46" s="16">
        <f>M46/26*$BC46*VLOOKUP(BI$4,DM_TI_LE!$A$5:$C$29,3,FALSE)</f>
        <v>0</v>
      </c>
      <c r="BJ46" s="16">
        <f>N46/26*$BC46*VLOOKUP(BJ$4,DM_TI_LE!$A$5:$C$29,3,FALSE)</f>
        <v>0</v>
      </c>
      <c r="BK46" s="16">
        <f>O46/26*$BC46*VLOOKUP(BK$4,DM_TI_LE!$A$5:$C$29,3,FALSE)</f>
        <v>0</v>
      </c>
      <c r="BL46" s="16">
        <f>P46/26*$BC46*VLOOKUP(BL$4,DM_TI_LE!$A$5:$C$29,3,FALSE)</f>
        <v>0</v>
      </c>
      <c r="BM46" s="16">
        <f>Q46/26*$BC46*VLOOKUP(BM$4,DM_TI_LE!$A$5:$C$29,3,FALSE)</f>
        <v>0</v>
      </c>
      <c r="BN46" s="16">
        <f>R46/26*$BC46*VLOOKUP(BN$4,DM_TI_LE!$A$5:$C$29,3,FALSE)</f>
        <v>0</v>
      </c>
      <c r="BO46" s="16">
        <f>S46/26*$BC46*VLOOKUP(BO$4,DM_TI_LE!$A$5:$C$29,3,FALSE)</f>
        <v>0</v>
      </c>
      <c r="BP46" s="16">
        <f>T46/26*$BC46*VLOOKUP(BP$4,DM_TI_LE!$A$5:$C$29,3,FALSE)</f>
        <v>0</v>
      </c>
      <c r="BQ46" s="16">
        <f>U46/26*$BC46*VLOOKUP(BQ$4,DM_TI_LE!$A$5:$C$29,3,FALSE)</f>
        <v>0</v>
      </c>
      <c r="BR46" s="16">
        <f>V46/26*$BC46*VLOOKUP(BR$4,DM_TI_LE!$A$5:$C$29,3,FALSE)</f>
        <v>0</v>
      </c>
      <c r="BS46" s="16">
        <f>W46/26*$BC46*VLOOKUP(BS$4,DM_TI_LE!$A$5:$C$29,3,FALSE)</f>
        <v>0</v>
      </c>
      <c r="BT46" s="16">
        <f>X46/26*$BC46*VLOOKUP(BT$4,DM_TI_LE!$A$5:$C$29,3,FALSE)</f>
        <v>0</v>
      </c>
      <c r="BU46" s="16">
        <f>Y46/26*$BC46*VLOOKUP(BU$4,DM_TI_LE!$A$5:$C$29,3,FALSE)</f>
        <v>0</v>
      </c>
      <c r="BV46" s="16">
        <f>Z46/26*$BC46*VLOOKUP(BV$4,DM_TI_LE!$A$5:$C$29,3,FALSE)</f>
        <v>0</v>
      </c>
      <c r="BW46" s="16">
        <f>AA46/26*$BC46*VLOOKUP(BW$4,DM_TI_LE!$A$5:$C$29,3,FALSE)</f>
        <v>0</v>
      </c>
      <c r="BX46" s="16">
        <f>AB46/26*$BC46*VLOOKUP(BX$4,DM_TI_LE!$A$5:$C$29,3,FALSE)</f>
        <v>0</v>
      </c>
      <c r="BY46" s="16">
        <f>AC46/26*$BC46*VLOOKUP(BY$4,DM_TI_LE!$A$5:$C$29,3,FALSE)</f>
        <v>0</v>
      </c>
      <c r="BZ46" s="16">
        <f>AD46/26*$BC46*VLOOKUP(BZ$4,DM_TI_LE!$A$5:$C$29,3,FALSE)</f>
        <v>0</v>
      </c>
      <c r="CA46" s="196">
        <f t="shared" si="0"/>
        <v>0</v>
      </c>
      <c r="CB46" s="16"/>
      <c r="CC46" s="197">
        <f t="shared" si="1"/>
        <v>8550000</v>
      </c>
      <c r="CD46" s="145" t="s">
        <v>114</v>
      </c>
      <c r="CE46" s="199">
        <f>VLOOKUP(CD46,DM_TI_LE!$I$12:$J$16,2,FALSE)</f>
        <v>1</v>
      </c>
    </row>
    <row r="47" spans="1:83" ht="12.75">
      <c r="A47" s="36">
        <v>43</v>
      </c>
      <c r="B47" s="38">
        <f>GD_LCD_HS_LNS!B46</f>
        <v>10536</v>
      </c>
      <c r="C47" s="38" t="str">
        <f>GD_LCD_HS_LNS!C46</f>
        <v>Nguyễn Tiến Dũng</v>
      </c>
      <c r="D47" s="38" t="str">
        <f>GD_LCD_HS_LNS!D46</f>
        <v>NV ULD</v>
      </c>
      <c r="E47" s="146">
        <f>VLOOKUP(B47,GD_CHAM_CONG!$C$6:$BJ$912,60,FALSE)</f>
        <v>1</v>
      </c>
      <c r="F47" s="146">
        <f>VLOOKUP(B47,GD_LCD_HS_LNS!$B$4:$F$914,5,FALSE)</f>
        <v>1.7</v>
      </c>
      <c r="G47" s="168">
        <f>VLOOKUP(B47,GD_CHAM_CONG!$C$6:$BD$385,36,FALSE)</f>
        <v>0</v>
      </c>
      <c r="H47" s="168">
        <f>VLOOKUP(B47,GD_CHAM_CONG!$C$6:$BD$912,37,FALSE)</f>
        <v>26</v>
      </c>
      <c r="I47" s="16">
        <f>VLOOKUP($B47,GD_CHAM_CONG!$C$6:$BF$912,38,FALSE)</f>
        <v>26</v>
      </c>
      <c r="J47" s="16">
        <f>VLOOKUP($B47,GD_CHAM_CONG!$C$6:$BF$912,39,FALSE)</f>
        <v>0</v>
      </c>
      <c r="K47" s="16">
        <f>VLOOKUP($B47,GD_CHAM_CONG!$C$6:$BF$912,40,FALSE)</f>
        <v>0</v>
      </c>
      <c r="L47" s="16">
        <f>VLOOKUP($B47,GD_CHAM_CONG!$C$6:$BF$912,41,FALSE)</f>
        <v>0</v>
      </c>
      <c r="M47" s="16">
        <f>VLOOKUP($B47,GD_CHAM_CONG!$C$6:$BF$912,42,FALSE)</f>
        <v>0</v>
      </c>
      <c r="N47" s="16">
        <f>VLOOKUP($B47,GD_CHAM_CONG!$C$6:$BF$912,43,FALSE)</f>
        <v>0</v>
      </c>
      <c r="O47" s="16">
        <f>VLOOKUP($B47,GD_CHAM_CONG!$C$6:$BF$912,44,FALSE)</f>
        <v>0</v>
      </c>
      <c r="P47" s="16">
        <f>VLOOKUP($B47,GD_CHAM_CONG!$C$6:$BF$912,45,FALSE)</f>
        <v>0</v>
      </c>
      <c r="Q47" s="16">
        <f>VLOOKUP($B47,GD_CHAM_CONG!$C$6:$BF$912,46,FALSE)</f>
        <v>0</v>
      </c>
      <c r="R47" s="16">
        <f>VLOOKUP($B47,GD_CHAM_CONG!$C$6:$BF$912,47,FALSE)</f>
        <v>0</v>
      </c>
      <c r="S47" s="16">
        <f>VLOOKUP($B47,GD_CHAM_CONG!$C$6:$BF$912,48,FALSE)</f>
        <v>0</v>
      </c>
      <c r="T47" s="16">
        <f>VLOOKUP($B47,GD_CHAM_CONG!$C$6:$BF$912,49,FALSE)</f>
        <v>0</v>
      </c>
      <c r="U47" s="16">
        <f>VLOOKUP($B47,GD_CHAM_CONG!$C$6:$BF$912,50,FALSE)</f>
        <v>0</v>
      </c>
      <c r="V47" s="16">
        <f>VLOOKUP($B47,GD_CHAM_CONG!$C$6:$BF$912,51,FALSE)</f>
        <v>0</v>
      </c>
      <c r="W47" s="16">
        <f>VLOOKUP($B47,GD_CHAM_CONG!$C$6:$BF$912,52,FALSE)</f>
        <v>0</v>
      </c>
      <c r="X47" s="16">
        <f>VLOOKUP($B47,GD_CHAM_CONG!$C$6:$BF$912,53,FALSE)</f>
        <v>0</v>
      </c>
      <c r="Y47" s="16">
        <f>VLOOKUP($B47,GD_CHAM_CONG!$C$6:$BF$912,54,FALSE)</f>
        <v>0</v>
      </c>
      <c r="Z47" s="16">
        <f>VLOOKUP($B47,GD_CHAM_CONG!$C$6:$BF$912,55,FALSE)</f>
        <v>0</v>
      </c>
      <c r="AA47" s="16">
        <f>VLOOKUP($B47,GD_CHAM_CONG!$C$6:$BF$912,56,FALSE)</f>
        <v>0</v>
      </c>
      <c r="AB47" s="16">
        <f>VLOOKUP($B47,GD_CHAM_CONG!$C$6:$BI$912,57,FALSE)</f>
        <v>0</v>
      </c>
      <c r="AC47" s="16">
        <f>VLOOKUP($B47,GD_CHAM_CONG!$C$6:$BI$912,58,FALSE)</f>
        <v>0</v>
      </c>
      <c r="AD47" s="16">
        <f>VLOOKUP($B47,GD_CHAM_CONG!$C$6:$BI$912,59,FALSE)</f>
        <v>0</v>
      </c>
      <c r="AE47" s="188">
        <f>I47/$H47*VLOOKUP(I$4,DM_TI_LE!$A$5:$B$30,2,FALSE)</f>
        <v>1</v>
      </c>
      <c r="AF47" s="188">
        <f>J47/$H47*VLOOKUP(J$4,DM_TI_LE!$A$5:$B$30,2,FALSE)</f>
        <v>0</v>
      </c>
      <c r="AG47" s="188">
        <f>K47/$H47*VLOOKUP(K$4,DM_TI_LE!$A$5:$B$30,2,FALSE)</f>
        <v>0</v>
      </c>
      <c r="AH47" s="188">
        <f>L47/$H47*VLOOKUP(L$4,DM_TI_LE!$A$5:$B$30,2,FALSE)</f>
        <v>0</v>
      </c>
      <c r="AI47" s="188">
        <f>M47/$H47*VLOOKUP(M$4,DM_TI_LE!$A$5:$B$30,2,FALSE)</f>
        <v>0</v>
      </c>
      <c r="AJ47" s="188">
        <f>N47/$H47*VLOOKUP(N$4,DM_TI_LE!$A$5:$B$30,2,FALSE)</f>
        <v>0</v>
      </c>
      <c r="AK47" s="188">
        <f>O47/$H47*VLOOKUP(O$4,DM_TI_LE!$A$5:$B$30,2,FALSE)</f>
        <v>0</v>
      </c>
      <c r="AL47" s="188">
        <f>P47/$H47*VLOOKUP(P$4,DM_TI_LE!$A$5:$B$30,2,FALSE)</f>
        <v>0</v>
      </c>
      <c r="AM47" s="188">
        <f>Q47/$H47*VLOOKUP(Q$4,DM_TI_LE!$A$5:$B$30,2,FALSE)</f>
        <v>0</v>
      </c>
      <c r="AN47" s="188">
        <f>R47/$H47*VLOOKUP(R$4,DM_TI_LE!$A$5:$B$30,2,FALSE)</f>
        <v>0</v>
      </c>
      <c r="AO47" s="188">
        <f>S47/$H47*VLOOKUP(S$4,DM_TI_LE!$A$5:$B$30,2,FALSE)</f>
        <v>0</v>
      </c>
      <c r="AP47" s="188">
        <f>T47/$H47*VLOOKUP(T$4,DM_TI_LE!$A$5:$B$30,2,FALSE)</f>
        <v>0</v>
      </c>
      <c r="AQ47" s="188">
        <f>U47/$H47*VLOOKUP(U$4,DM_TI_LE!$A$5:$B$30,2,FALSE)</f>
        <v>0</v>
      </c>
      <c r="AR47" s="188">
        <f>V47/$H47*VLOOKUP(V$4,DM_TI_LE!$A$5:$B$30,2,FALSE)</f>
        <v>0</v>
      </c>
      <c r="AS47" s="188">
        <f>W47/$H47*VLOOKUP(W$4,DM_TI_LE!$A$5:$B$30,2,FALSE)</f>
        <v>0</v>
      </c>
      <c r="AT47" s="188">
        <f>X47/$H47*VLOOKUP(X$4,DM_TI_LE!$A$5:$B$30,2,FALSE)</f>
        <v>0</v>
      </c>
      <c r="AU47" s="188">
        <f>Y47/$H47*VLOOKUP(Y$4,DM_TI_LE!$A$5:$B$30,2,FALSE)</f>
        <v>0</v>
      </c>
      <c r="AV47" s="188">
        <f>Z47/$H47*VLOOKUP(Z$4,DM_TI_LE!$A$5:$B$30,2,FALSE)</f>
        <v>0</v>
      </c>
      <c r="AW47" s="188">
        <f>AA47/$H47*VLOOKUP(AA$4,DM_TI_LE!$A$5:$B$30,2,FALSE)</f>
        <v>0</v>
      </c>
      <c r="AX47" s="188">
        <f>AB47/$H47*VLOOKUP(AB$4,DM_TI_LE!$A$5:$B$30,2,FALSE)</f>
        <v>0</v>
      </c>
      <c r="AY47" s="188">
        <f>AC47/$H47*VLOOKUP(AC$4,DM_TI_LE!$A$5:$B$30,2,FALSE)</f>
        <v>0</v>
      </c>
      <c r="AZ47" s="188">
        <f>AD47/$H47*VLOOKUP(AD$4,DM_TI_LE!$A$5:$B$30,2,FALSE)</f>
        <v>0</v>
      </c>
      <c r="BA47" s="231">
        <f>IF(CD47="HDHV",DM_TI_LE!$K$12*I47, SUM(AE47:AW47)*F47*E47*DM_HE_SO_LUONG_NS!$D$1*CE47)</f>
        <v>7650000</v>
      </c>
      <c r="BB47" s="16"/>
      <c r="BC47" s="17">
        <f>VLOOKUP(B47,GD_LCD_HS_LNS!$B$4:$E$914,4,FALSE)</f>
        <v>3778000</v>
      </c>
      <c r="BD47" s="16"/>
      <c r="BE47" s="16">
        <f>I47/26*$BC47*VLOOKUP(BE$4,DM_TI_LE!$A$5:$C$29,3,FALSE)</f>
        <v>0</v>
      </c>
      <c r="BF47" s="16">
        <f>J47/26*$BC47*VLOOKUP(BF$4,DM_TI_LE!$A$5:$C$29,3,FALSE)</f>
        <v>0</v>
      </c>
      <c r="BG47" s="16">
        <f>K47/26*$BC47*VLOOKUP(BG$4,DM_TI_LE!$A$5:$C$29,3,FALSE)</f>
        <v>0</v>
      </c>
      <c r="BH47" s="16">
        <f>L47/26*$BC47*VLOOKUP(BH$4,DM_TI_LE!$A$5:$C$29,3,FALSE)</f>
        <v>0</v>
      </c>
      <c r="BI47" s="16">
        <f>M47/26*$BC47*VLOOKUP(BI$4,DM_TI_LE!$A$5:$C$29,3,FALSE)</f>
        <v>0</v>
      </c>
      <c r="BJ47" s="16">
        <f>N47/26*$BC47*VLOOKUP(BJ$4,DM_TI_LE!$A$5:$C$29,3,FALSE)</f>
        <v>0</v>
      </c>
      <c r="BK47" s="16">
        <f>O47/26*$BC47*VLOOKUP(BK$4,DM_TI_LE!$A$5:$C$29,3,FALSE)</f>
        <v>0</v>
      </c>
      <c r="BL47" s="16">
        <f>P47/26*$BC47*VLOOKUP(BL$4,DM_TI_LE!$A$5:$C$29,3,FALSE)</f>
        <v>0</v>
      </c>
      <c r="BM47" s="16">
        <f>Q47/26*$BC47*VLOOKUP(BM$4,DM_TI_LE!$A$5:$C$29,3,FALSE)</f>
        <v>0</v>
      </c>
      <c r="BN47" s="16">
        <f>R47/26*$BC47*VLOOKUP(BN$4,DM_TI_LE!$A$5:$C$29,3,FALSE)</f>
        <v>0</v>
      </c>
      <c r="BO47" s="16">
        <f>S47/26*$BC47*VLOOKUP(BO$4,DM_TI_LE!$A$5:$C$29,3,FALSE)</f>
        <v>0</v>
      </c>
      <c r="BP47" s="16">
        <f>T47/26*$BC47*VLOOKUP(BP$4,DM_TI_LE!$A$5:$C$29,3,FALSE)</f>
        <v>0</v>
      </c>
      <c r="BQ47" s="16">
        <f>U47/26*$BC47*VLOOKUP(BQ$4,DM_TI_LE!$A$5:$C$29,3,FALSE)</f>
        <v>0</v>
      </c>
      <c r="BR47" s="16">
        <f>V47/26*$BC47*VLOOKUP(BR$4,DM_TI_LE!$A$5:$C$29,3,FALSE)</f>
        <v>0</v>
      </c>
      <c r="BS47" s="16">
        <f>W47/26*$BC47*VLOOKUP(BS$4,DM_TI_LE!$A$5:$C$29,3,FALSE)</f>
        <v>0</v>
      </c>
      <c r="BT47" s="16">
        <f>X47/26*$BC47*VLOOKUP(BT$4,DM_TI_LE!$A$5:$C$29,3,FALSE)</f>
        <v>0</v>
      </c>
      <c r="BU47" s="16">
        <f>Y47/26*$BC47*VLOOKUP(BU$4,DM_TI_LE!$A$5:$C$29,3,FALSE)</f>
        <v>0</v>
      </c>
      <c r="BV47" s="16">
        <f>Z47/26*$BC47*VLOOKUP(BV$4,DM_TI_LE!$A$5:$C$29,3,FALSE)</f>
        <v>0</v>
      </c>
      <c r="BW47" s="16">
        <f>AA47/26*$BC47*VLOOKUP(BW$4,DM_TI_LE!$A$5:$C$29,3,FALSE)</f>
        <v>0</v>
      </c>
      <c r="BX47" s="16">
        <f>AB47/26*$BC47*VLOOKUP(BX$4,DM_TI_LE!$A$5:$C$29,3,FALSE)</f>
        <v>0</v>
      </c>
      <c r="BY47" s="16">
        <f>AC47/26*$BC47*VLOOKUP(BY$4,DM_TI_LE!$A$5:$C$29,3,FALSE)</f>
        <v>0</v>
      </c>
      <c r="BZ47" s="16">
        <f>AD47/26*$BC47*VLOOKUP(BZ$4,DM_TI_LE!$A$5:$C$29,3,FALSE)</f>
        <v>0</v>
      </c>
      <c r="CA47" s="196">
        <f t="shared" si="0"/>
        <v>0</v>
      </c>
      <c r="CB47" s="16"/>
      <c r="CC47" s="197">
        <f t="shared" si="1"/>
        <v>7650000</v>
      </c>
      <c r="CD47" s="145" t="s">
        <v>116</v>
      </c>
      <c r="CE47" s="199">
        <f>VLOOKUP(CD47,DM_TI_LE!$I$12:$J$16,2,FALSE)</f>
        <v>1</v>
      </c>
    </row>
    <row r="48" spans="1:83" ht="12.75">
      <c r="A48" s="36">
        <v>44</v>
      </c>
      <c r="B48" s="38">
        <f>GD_LCD_HS_LNS!B47</f>
        <v>11355</v>
      </c>
      <c r="C48" s="38" t="str">
        <f>GD_LCD_HS_LNS!C47</f>
        <v>Văn Anh Tuấn</v>
      </c>
      <c r="D48" s="38" t="str">
        <f>GD_LCD_HS_LNS!D47</f>
        <v>NV ULD</v>
      </c>
      <c r="E48" s="146">
        <f>VLOOKUP(B48,GD_CHAM_CONG!$C$6:$BJ$912,60,FALSE)</f>
        <v>1</v>
      </c>
      <c r="F48" s="146">
        <f>VLOOKUP(B48,GD_LCD_HS_LNS!$B$4:$F$914,5,FALSE)</f>
        <v>1.6</v>
      </c>
      <c r="G48" s="168">
        <f>VLOOKUP(B48,GD_CHAM_CONG!$C$6:$BD$385,36,FALSE)</f>
        <v>0</v>
      </c>
      <c r="H48" s="168">
        <f>VLOOKUP(B48,GD_CHAM_CONG!$C$6:$BD$912,37,FALSE)</f>
        <v>26</v>
      </c>
      <c r="I48" s="16">
        <f>VLOOKUP($B48,GD_CHAM_CONG!$C$6:$BF$912,38,FALSE)</f>
        <v>26</v>
      </c>
      <c r="J48" s="16">
        <f>VLOOKUP($B48,GD_CHAM_CONG!$C$6:$BF$912,39,FALSE)</f>
        <v>0</v>
      </c>
      <c r="K48" s="16">
        <f>VLOOKUP($B48,GD_CHAM_CONG!$C$6:$BF$912,40,FALSE)</f>
        <v>0</v>
      </c>
      <c r="L48" s="16">
        <f>VLOOKUP($B48,GD_CHAM_CONG!$C$6:$BF$912,41,FALSE)</f>
        <v>0</v>
      </c>
      <c r="M48" s="16">
        <f>VLOOKUP($B48,GD_CHAM_CONG!$C$6:$BF$912,42,FALSE)</f>
        <v>0</v>
      </c>
      <c r="N48" s="16">
        <f>VLOOKUP($B48,GD_CHAM_CONG!$C$6:$BF$912,43,FALSE)</f>
        <v>0</v>
      </c>
      <c r="O48" s="16">
        <f>VLOOKUP($B48,GD_CHAM_CONG!$C$6:$BF$912,44,FALSE)</f>
        <v>0</v>
      </c>
      <c r="P48" s="16">
        <f>VLOOKUP($B48,GD_CHAM_CONG!$C$6:$BF$912,45,FALSE)</f>
        <v>0</v>
      </c>
      <c r="Q48" s="16">
        <f>VLOOKUP($B48,GD_CHAM_CONG!$C$6:$BF$912,46,FALSE)</f>
        <v>0</v>
      </c>
      <c r="R48" s="16">
        <f>VLOOKUP($B48,GD_CHAM_CONG!$C$6:$BF$912,47,FALSE)</f>
        <v>0</v>
      </c>
      <c r="S48" s="16">
        <f>VLOOKUP($B48,GD_CHAM_CONG!$C$6:$BF$912,48,FALSE)</f>
        <v>0</v>
      </c>
      <c r="T48" s="16">
        <f>VLOOKUP($B48,GD_CHAM_CONG!$C$6:$BF$912,49,FALSE)</f>
        <v>0</v>
      </c>
      <c r="U48" s="16">
        <f>VLOOKUP($B48,GD_CHAM_CONG!$C$6:$BF$912,50,FALSE)</f>
        <v>0</v>
      </c>
      <c r="V48" s="16">
        <f>VLOOKUP($B48,GD_CHAM_CONG!$C$6:$BF$912,51,FALSE)</f>
        <v>0</v>
      </c>
      <c r="W48" s="16">
        <f>VLOOKUP($B48,GD_CHAM_CONG!$C$6:$BF$912,52,FALSE)</f>
        <v>0</v>
      </c>
      <c r="X48" s="16">
        <f>VLOOKUP($B48,GD_CHAM_CONG!$C$6:$BF$912,53,FALSE)</f>
        <v>0</v>
      </c>
      <c r="Y48" s="16">
        <f>VLOOKUP($B48,GD_CHAM_CONG!$C$6:$BF$912,54,FALSE)</f>
        <v>0</v>
      </c>
      <c r="Z48" s="16">
        <f>VLOOKUP($B48,GD_CHAM_CONG!$C$6:$BF$912,55,FALSE)</f>
        <v>0</v>
      </c>
      <c r="AA48" s="16">
        <f>VLOOKUP($B48,GD_CHAM_CONG!$C$6:$BF$912,56,FALSE)</f>
        <v>0</v>
      </c>
      <c r="AB48" s="16">
        <f>VLOOKUP($B48,GD_CHAM_CONG!$C$6:$BI$912,57,FALSE)</f>
        <v>0</v>
      </c>
      <c r="AC48" s="16">
        <f>VLOOKUP($B48,GD_CHAM_CONG!$C$6:$BI$912,58,FALSE)</f>
        <v>0</v>
      </c>
      <c r="AD48" s="16">
        <f>VLOOKUP($B48,GD_CHAM_CONG!$C$6:$BI$912,59,FALSE)</f>
        <v>0</v>
      </c>
      <c r="AE48" s="188">
        <f>I48/$H48*VLOOKUP(I$4,DM_TI_LE!$A$5:$B$30,2,FALSE)</f>
        <v>1</v>
      </c>
      <c r="AF48" s="188">
        <f>J48/$H48*VLOOKUP(J$4,DM_TI_LE!$A$5:$B$30,2,FALSE)</f>
        <v>0</v>
      </c>
      <c r="AG48" s="188">
        <f>K48/$H48*VLOOKUP(K$4,DM_TI_LE!$A$5:$B$30,2,FALSE)</f>
        <v>0</v>
      </c>
      <c r="AH48" s="188">
        <f>L48/$H48*VLOOKUP(L$4,DM_TI_LE!$A$5:$B$30,2,FALSE)</f>
        <v>0</v>
      </c>
      <c r="AI48" s="188">
        <f>M48/$H48*VLOOKUP(M$4,DM_TI_LE!$A$5:$B$30,2,FALSE)</f>
        <v>0</v>
      </c>
      <c r="AJ48" s="188">
        <f>N48/$H48*VLOOKUP(N$4,DM_TI_LE!$A$5:$B$30,2,FALSE)</f>
        <v>0</v>
      </c>
      <c r="AK48" s="188">
        <f>O48/$H48*VLOOKUP(O$4,DM_TI_LE!$A$5:$B$30,2,FALSE)</f>
        <v>0</v>
      </c>
      <c r="AL48" s="188">
        <f>P48/$H48*VLOOKUP(P$4,DM_TI_LE!$A$5:$B$30,2,FALSE)</f>
        <v>0</v>
      </c>
      <c r="AM48" s="188">
        <f>Q48/$H48*VLOOKUP(Q$4,DM_TI_LE!$A$5:$B$30,2,FALSE)</f>
        <v>0</v>
      </c>
      <c r="AN48" s="188">
        <f>R48/$H48*VLOOKUP(R$4,DM_TI_LE!$A$5:$B$30,2,FALSE)</f>
        <v>0</v>
      </c>
      <c r="AO48" s="188">
        <f>S48/$H48*VLOOKUP(S$4,DM_TI_LE!$A$5:$B$30,2,FALSE)</f>
        <v>0</v>
      </c>
      <c r="AP48" s="188">
        <f>T48/$H48*VLOOKUP(T$4,DM_TI_LE!$A$5:$B$30,2,FALSE)</f>
        <v>0</v>
      </c>
      <c r="AQ48" s="188">
        <f>U48/$H48*VLOOKUP(U$4,DM_TI_LE!$A$5:$B$30,2,FALSE)</f>
        <v>0</v>
      </c>
      <c r="AR48" s="188">
        <f>V48/$H48*VLOOKUP(V$4,DM_TI_LE!$A$5:$B$30,2,FALSE)</f>
        <v>0</v>
      </c>
      <c r="AS48" s="188">
        <f>W48/$H48*VLOOKUP(W$4,DM_TI_LE!$A$5:$B$30,2,FALSE)</f>
        <v>0</v>
      </c>
      <c r="AT48" s="188">
        <f>X48/$H48*VLOOKUP(X$4,DM_TI_LE!$A$5:$B$30,2,FALSE)</f>
        <v>0</v>
      </c>
      <c r="AU48" s="188">
        <f>Y48/$H48*VLOOKUP(Y$4,DM_TI_LE!$A$5:$B$30,2,FALSE)</f>
        <v>0</v>
      </c>
      <c r="AV48" s="188">
        <f>Z48/$H48*VLOOKUP(Z$4,DM_TI_LE!$A$5:$B$30,2,FALSE)</f>
        <v>0</v>
      </c>
      <c r="AW48" s="188">
        <f>AA48/$H48*VLOOKUP(AA$4,DM_TI_LE!$A$5:$B$30,2,FALSE)</f>
        <v>0</v>
      </c>
      <c r="AX48" s="188">
        <f>AB48/$H48*VLOOKUP(AB$4,DM_TI_LE!$A$5:$B$30,2,FALSE)</f>
        <v>0</v>
      </c>
      <c r="AY48" s="188">
        <f>AC48/$H48*VLOOKUP(AC$4,DM_TI_LE!$A$5:$B$30,2,FALSE)</f>
        <v>0</v>
      </c>
      <c r="AZ48" s="188">
        <f>AD48/$H48*VLOOKUP(AD$4,DM_TI_LE!$A$5:$B$30,2,FALSE)</f>
        <v>0</v>
      </c>
      <c r="BA48" s="231">
        <f>IF(CD48="HDHV",DM_TI_LE!$K$12*I48, SUM(AE48:AW48)*F48*E48*DM_HE_SO_LUONG_NS!$D$1*CE48)</f>
        <v>7200000</v>
      </c>
      <c r="BB48" s="16"/>
      <c r="BC48" s="17">
        <f>VLOOKUP(B48,GD_LCD_HS_LNS!$B$4:$E$914,4,FALSE)</f>
        <v>3778000</v>
      </c>
      <c r="BD48" s="16"/>
      <c r="BE48" s="16">
        <f>I48/26*$BC48*VLOOKUP(BE$4,DM_TI_LE!$A$5:$C$29,3,FALSE)</f>
        <v>0</v>
      </c>
      <c r="BF48" s="16">
        <f>J48/26*$BC48*VLOOKUP(BF$4,DM_TI_LE!$A$5:$C$29,3,FALSE)</f>
        <v>0</v>
      </c>
      <c r="BG48" s="16">
        <f>K48/26*$BC48*VLOOKUP(BG$4,DM_TI_LE!$A$5:$C$29,3,FALSE)</f>
        <v>0</v>
      </c>
      <c r="BH48" s="16">
        <f>L48/26*$BC48*VLOOKUP(BH$4,DM_TI_LE!$A$5:$C$29,3,FALSE)</f>
        <v>0</v>
      </c>
      <c r="BI48" s="16">
        <f>M48/26*$BC48*VLOOKUP(BI$4,DM_TI_LE!$A$5:$C$29,3,FALSE)</f>
        <v>0</v>
      </c>
      <c r="BJ48" s="16">
        <f>N48/26*$BC48*VLOOKUP(BJ$4,DM_TI_LE!$A$5:$C$29,3,FALSE)</f>
        <v>0</v>
      </c>
      <c r="BK48" s="16">
        <f>O48/26*$BC48*VLOOKUP(BK$4,DM_TI_LE!$A$5:$C$29,3,FALSE)</f>
        <v>0</v>
      </c>
      <c r="BL48" s="16">
        <f>P48/26*$BC48*VLOOKUP(BL$4,DM_TI_LE!$A$5:$C$29,3,FALSE)</f>
        <v>0</v>
      </c>
      <c r="BM48" s="16">
        <f>Q48/26*$BC48*VLOOKUP(BM$4,DM_TI_LE!$A$5:$C$29,3,FALSE)</f>
        <v>0</v>
      </c>
      <c r="BN48" s="16">
        <f>R48/26*$BC48*VLOOKUP(BN$4,DM_TI_LE!$A$5:$C$29,3,FALSE)</f>
        <v>0</v>
      </c>
      <c r="BO48" s="16">
        <f>S48/26*$BC48*VLOOKUP(BO$4,DM_TI_LE!$A$5:$C$29,3,FALSE)</f>
        <v>0</v>
      </c>
      <c r="BP48" s="16">
        <f>T48/26*$BC48*VLOOKUP(BP$4,DM_TI_LE!$A$5:$C$29,3,FALSE)</f>
        <v>0</v>
      </c>
      <c r="BQ48" s="16">
        <f>U48/26*$BC48*VLOOKUP(BQ$4,DM_TI_LE!$A$5:$C$29,3,FALSE)</f>
        <v>0</v>
      </c>
      <c r="BR48" s="16">
        <f>V48/26*$BC48*VLOOKUP(BR$4,DM_TI_LE!$A$5:$C$29,3,FALSE)</f>
        <v>0</v>
      </c>
      <c r="BS48" s="16">
        <f>W48/26*$BC48*VLOOKUP(BS$4,DM_TI_LE!$A$5:$C$29,3,FALSE)</f>
        <v>0</v>
      </c>
      <c r="BT48" s="16">
        <f>X48/26*$BC48*VLOOKUP(BT$4,DM_TI_LE!$A$5:$C$29,3,FALSE)</f>
        <v>0</v>
      </c>
      <c r="BU48" s="16">
        <f>Y48/26*$BC48*VLOOKUP(BU$4,DM_TI_LE!$A$5:$C$29,3,FALSE)</f>
        <v>0</v>
      </c>
      <c r="BV48" s="16">
        <f>Z48/26*$BC48*VLOOKUP(BV$4,DM_TI_LE!$A$5:$C$29,3,FALSE)</f>
        <v>0</v>
      </c>
      <c r="BW48" s="16">
        <f>AA48/26*$BC48*VLOOKUP(BW$4,DM_TI_LE!$A$5:$C$29,3,FALSE)</f>
        <v>0</v>
      </c>
      <c r="BX48" s="16">
        <f>AB48/26*$BC48*VLOOKUP(BX$4,DM_TI_LE!$A$5:$C$29,3,FALSE)</f>
        <v>0</v>
      </c>
      <c r="BY48" s="16">
        <f>AC48/26*$BC48*VLOOKUP(BY$4,DM_TI_LE!$A$5:$C$29,3,FALSE)</f>
        <v>0</v>
      </c>
      <c r="BZ48" s="16">
        <f>AD48/26*$BC48*VLOOKUP(BZ$4,DM_TI_LE!$A$5:$C$29,3,FALSE)</f>
        <v>0</v>
      </c>
      <c r="CA48" s="196">
        <f t="shared" si="0"/>
        <v>0</v>
      </c>
      <c r="CB48" s="16"/>
      <c r="CC48" s="197">
        <f t="shared" si="1"/>
        <v>7200000</v>
      </c>
      <c r="CD48" s="145" t="s">
        <v>114</v>
      </c>
      <c r="CE48" s="199">
        <f>VLOOKUP(CD48,DM_TI_LE!$I$12:$J$16,2,FALSE)</f>
        <v>1</v>
      </c>
    </row>
    <row r="49" spans="1:83" ht="12.75">
      <c r="A49" s="36">
        <v>45</v>
      </c>
      <c r="B49" s="38">
        <f>GD_LCD_HS_LNS!B48</f>
        <v>12593</v>
      </c>
      <c r="C49" s="38" t="str">
        <f>GD_LCD_HS_LNS!C48</f>
        <v>Phạm Trần Tuấn Minh</v>
      </c>
      <c r="D49" s="38" t="str">
        <f>GD_LCD_HS_LNS!D48</f>
        <v>NV ULD</v>
      </c>
      <c r="E49" s="146">
        <f>VLOOKUP(B49,GD_CHAM_CONG!$C$6:$BJ$912,60,FALSE)</f>
        <v>1</v>
      </c>
      <c r="F49" s="146">
        <f>VLOOKUP(B49,GD_LCD_HS_LNS!$B$4:$F$914,5,FALSE)</f>
        <v>1.6</v>
      </c>
      <c r="G49" s="168">
        <f>VLOOKUP(B49,GD_CHAM_CONG!$C$6:$BD$385,36,FALSE)</f>
        <v>0</v>
      </c>
      <c r="H49" s="168">
        <f>VLOOKUP(B49,GD_CHAM_CONG!$C$6:$BD$912,37,FALSE)</f>
        <v>26</v>
      </c>
      <c r="I49" s="16">
        <f>VLOOKUP($B49,GD_CHAM_CONG!$C$6:$BF$912,38,FALSE)</f>
        <v>26</v>
      </c>
      <c r="J49" s="16">
        <f>VLOOKUP($B49,GD_CHAM_CONG!$C$6:$BF$912,39,FALSE)</f>
        <v>0</v>
      </c>
      <c r="K49" s="16">
        <f>VLOOKUP($B49,GD_CHAM_CONG!$C$6:$BF$912,40,FALSE)</f>
        <v>0</v>
      </c>
      <c r="L49" s="16">
        <f>VLOOKUP($B49,GD_CHAM_CONG!$C$6:$BF$912,41,FALSE)</f>
        <v>0</v>
      </c>
      <c r="M49" s="16">
        <f>VLOOKUP($B49,GD_CHAM_CONG!$C$6:$BF$912,42,FALSE)</f>
        <v>0</v>
      </c>
      <c r="N49" s="16">
        <f>VLOOKUP($B49,GD_CHAM_CONG!$C$6:$BF$912,43,FALSE)</f>
        <v>0</v>
      </c>
      <c r="O49" s="16">
        <f>VLOOKUP($B49,GD_CHAM_CONG!$C$6:$BF$912,44,FALSE)</f>
        <v>0</v>
      </c>
      <c r="P49" s="16">
        <f>VLOOKUP($B49,GD_CHAM_CONG!$C$6:$BF$912,45,FALSE)</f>
        <v>0</v>
      </c>
      <c r="Q49" s="16">
        <f>VLOOKUP($B49,GD_CHAM_CONG!$C$6:$BF$912,46,FALSE)</f>
        <v>0</v>
      </c>
      <c r="R49" s="16">
        <f>VLOOKUP($B49,GD_CHAM_CONG!$C$6:$BF$912,47,FALSE)</f>
        <v>0</v>
      </c>
      <c r="S49" s="16">
        <f>VLOOKUP($B49,GD_CHAM_CONG!$C$6:$BF$912,48,FALSE)</f>
        <v>0</v>
      </c>
      <c r="T49" s="16">
        <f>VLOOKUP($B49,GD_CHAM_CONG!$C$6:$BF$912,49,FALSE)</f>
        <v>0</v>
      </c>
      <c r="U49" s="16">
        <f>VLOOKUP($B49,GD_CHAM_CONG!$C$6:$BF$912,50,FALSE)</f>
        <v>0</v>
      </c>
      <c r="V49" s="16">
        <f>VLOOKUP($B49,GD_CHAM_CONG!$C$6:$BF$912,51,FALSE)</f>
        <v>0</v>
      </c>
      <c r="W49" s="16">
        <f>VLOOKUP($B49,GD_CHAM_CONG!$C$6:$BF$912,52,FALSE)</f>
        <v>0</v>
      </c>
      <c r="X49" s="16">
        <f>VLOOKUP($B49,GD_CHAM_CONG!$C$6:$BF$912,53,FALSE)</f>
        <v>0</v>
      </c>
      <c r="Y49" s="16">
        <f>VLOOKUP($B49,GD_CHAM_CONG!$C$6:$BF$912,54,FALSE)</f>
        <v>0</v>
      </c>
      <c r="Z49" s="16">
        <f>VLOOKUP($B49,GD_CHAM_CONG!$C$6:$BF$912,55,FALSE)</f>
        <v>0</v>
      </c>
      <c r="AA49" s="16">
        <f>VLOOKUP($B49,GD_CHAM_CONG!$C$6:$BF$912,56,FALSE)</f>
        <v>0</v>
      </c>
      <c r="AB49" s="16">
        <f>VLOOKUP($B49,GD_CHAM_CONG!$C$6:$BI$912,57,FALSE)</f>
        <v>0</v>
      </c>
      <c r="AC49" s="16">
        <f>VLOOKUP($B49,GD_CHAM_CONG!$C$6:$BI$912,58,FALSE)</f>
        <v>0</v>
      </c>
      <c r="AD49" s="16">
        <f>VLOOKUP($B49,GD_CHAM_CONG!$C$6:$BI$912,59,FALSE)</f>
        <v>0</v>
      </c>
      <c r="AE49" s="188">
        <f>I49/$H49*VLOOKUP(I$4,DM_TI_LE!$A$5:$B$30,2,FALSE)</f>
        <v>1</v>
      </c>
      <c r="AF49" s="188">
        <f>J49/$H49*VLOOKUP(J$4,DM_TI_LE!$A$5:$B$30,2,FALSE)</f>
        <v>0</v>
      </c>
      <c r="AG49" s="188">
        <f>K49/$H49*VLOOKUP(K$4,DM_TI_LE!$A$5:$B$30,2,FALSE)</f>
        <v>0</v>
      </c>
      <c r="AH49" s="188">
        <f>L49/$H49*VLOOKUP(L$4,DM_TI_LE!$A$5:$B$30,2,FALSE)</f>
        <v>0</v>
      </c>
      <c r="AI49" s="188">
        <f>M49/$H49*VLOOKUP(M$4,DM_TI_LE!$A$5:$B$30,2,FALSE)</f>
        <v>0</v>
      </c>
      <c r="AJ49" s="188">
        <f>N49/$H49*VLOOKUP(N$4,DM_TI_LE!$A$5:$B$30,2,FALSE)</f>
        <v>0</v>
      </c>
      <c r="AK49" s="188">
        <f>O49/$H49*VLOOKUP(O$4,DM_TI_LE!$A$5:$B$30,2,FALSE)</f>
        <v>0</v>
      </c>
      <c r="AL49" s="188">
        <f>P49/$H49*VLOOKUP(P$4,DM_TI_LE!$A$5:$B$30,2,FALSE)</f>
        <v>0</v>
      </c>
      <c r="AM49" s="188">
        <f>Q49/$H49*VLOOKUP(Q$4,DM_TI_LE!$A$5:$B$30,2,FALSE)</f>
        <v>0</v>
      </c>
      <c r="AN49" s="188">
        <f>R49/$H49*VLOOKUP(R$4,DM_TI_LE!$A$5:$B$30,2,FALSE)</f>
        <v>0</v>
      </c>
      <c r="AO49" s="188">
        <f>S49/$H49*VLOOKUP(S$4,DM_TI_LE!$A$5:$B$30,2,FALSE)</f>
        <v>0</v>
      </c>
      <c r="AP49" s="188">
        <f>T49/$H49*VLOOKUP(T$4,DM_TI_LE!$A$5:$B$30,2,FALSE)</f>
        <v>0</v>
      </c>
      <c r="AQ49" s="188">
        <f>U49/$H49*VLOOKUP(U$4,DM_TI_LE!$A$5:$B$30,2,FALSE)</f>
        <v>0</v>
      </c>
      <c r="AR49" s="188">
        <f>V49/$H49*VLOOKUP(V$4,DM_TI_LE!$A$5:$B$30,2,FALSE)</f>
        <v>0</v>
      </c>
      <c r="AS49" s="188">
        <f>W49/$H49*VLOOKUP(W$4,DM_TI_LE!$A$5:$B$30,2,FALSE)</f>
        <v>0</v>
      </c>
      <c r="AT49" s="188">
        <f>X49/$H49*VLOOKUP(X$4,DM_TI_LE!$A$5:$B$30,2,FALSE)</f>
        <v>0</v>
      </c>
      <c r="AU49" s="188">
        <f>Y49/$H49*VLOOKUP(Y$4,DM_TI_LE!$A$5:$B$30,2,FALSE)</f>
        <v>0</v>
      </c>
      <c r="AV49" s="188">
        <f>Z49/$H49*VLOOKUP(Z$4,DM_TI_LE!$A$5:$B$30,2,FALSE)</f>
        <v>0</v>
      </c>
      <c r="AW49" s="188">
        <f>AA49/$H49*VLOOKUP(AA$4,DM_TI_LE!$A$5:$B$30,2,FALSE)</f>
        <v>0</v>
      </c>
      <c r="AX49" s="188">
        <f>AB49/$H49*VLOOKUP(AB$4,DM_TI_LE!$A$5:$B$30,2,FALSE)</f>
        <v>0</v>
      </c>
      <c r="AY49" s="188">
        <f>AC49/$H49*VLOOKUP(AC$4,DM_TI_LE!$A$5:$B$30,2,FALSE)</f>
        <v>0</v>
      </c>
      <c r="AZ49" s="188">
        <f>AD49/$H49*VLOOKUP(AD$4,DM_TI_LE!$A$5:$B$30,2,FALSE)</f>
        <v>0</v>
      </c>
      <c r="BA49" s="231">
        <f>IF(CD49="HDHV",DM_TI_LE!$K$12*I49, SUM(AE49:AW49)*F49*E49*DM_HE_SO_LUONG_NS!$D$1*CE49)</f>
        <v>7200000</v>
      </c>
      <c r="BB49" s="16"/>
      <c r="BC49" s="17">
        <f>VLOOKUP(B49,GD_LCD_HS_LNS!$B$4:$E$914,4,FALSE)</f>
        <v>3778000</v>
      </c>
      <c r="BD49" s="16"/>
      <c r="BE49" s="16">
        <f>I49/26*$BC49*VLOOKUP(BE$4,DM_TI_LE!$A$5:$C$29,3,FALSE)</f>
        <v>0</v>
      </c>
      <c r="BF49" s="16">
        <f>J49/26*$BC49*VLOOKUP(BF$4,DM_TI_LE!$A$5:$C$29,3,FALSE)</f>
        <v>0</v>
      </c>
      <c r="BG49" s="16">
        <f>K49/26*$BC49*VLOOKUP(BG$4,DM_TI_LE!$A$5:$C$29,3,FALSE)</f>
        <v>0</v>
      </c>
      <c r="BH49" s="16">
        <f>L49/26*$BC49*VLOOKUP(BH$4,DM_TI_LE!$A$5:$C$29,3,FALSE)</f>
        <v>0</v>
      </c>
      <c r="BI49" s="16">
        <f>M49/26*$BC49*VLOOKUP(BI$4,DM_TI_LE!$A$5:$C$29,3,FALSE)</f>
        <v>0</v>
      </c>
      <c r="BJ49" s="16">
        <f>N49/26*$BC49*VLOOKUP(BJ$4,DM_TI_LE!$A$5:$C$29,3,FALSE)</f>
        <v>0</v>
      </c>
      <c r="BK49" s="16">
        <f>O49/26*$BC49*VLOOKUP(BK$4,DM_TI_LE!$A$5:$C$29,3,FALSE)</f>
        <v>0</v>
      </c>
      <c r="BL49" s="16">
        <f>P49/26*$BC49*VLOOKUP(BL$4,DM_TI_LE!$A$5:$C$29,3,FALSE)</f>
        <v>0</v>
      </c>
      <c r="BM49" s="16">
        <f>Q49/26*$BC49*VLOOKUP(BM$4,DM_TI_LE!$A$5:$C$29,3,FALSE)</f>
        <v>0</v>
      </c>
      <c r="BN49" s="16">
        <f>R49/26*$BC49*VLOOKUP(BN$4,DM_TI_LE!$A$5:$C$29,3,FALSE)</f>
        <v>0</v>
      </c>
      <c r="BO49" s="16">
        <f>S49/26*$BC49*VLOOKUP(BO$4,DM_TI_LE!$A$5:$C$29,3,FALSE)</f>
        <v>0</v>
      </c>
      <c r="BP49" s="16">
        <f>T49/26*$BC49*VLOOKUP(BP$4,DM_TI_LE!$A$5:$C$29,3,FALSE)</f>
        <v>0</v>
      </c>
      <c r="BQ49" s="16">
        <f>U49/26*$BC49*VLOOKUP(BQ$4,DM_TI_LE!$A$5:$C$29,3,FALSE)</f>
        <v>0</v>
      </c>
      <c r="BR49" s="16">
        <f>V49/26*$BC49*VLOOKUP(BR$4,DM_TI_LE!$A$5:$C$29,3,FALSE)</f>
        <v>0</v>
      </c>
      <c r="BS49" s="16">
        <f>W49/26*$BC49*VLOOKUP(BS$4,DM_TI_LE!$A$5:$C$29,3,FALSE)</f>
        <v>0</v>
      </c>
      <c r="BT49" s="16">
        <f>X49/26*$BC49*VLOOKUP(BT$4,DM_TI_LE!$A$5:$C$29,3,FALSE)</f>
        <v>0</v>
      </c>
      <c r="BU49" s="16">
        <f>Y49/26*$BC49*VLOOKUP(BU$4,DM_TI_LE!$A$5:$C$29,3,FALSE)</f>
        <v>0</v>
      </c>
      <c r="BV49" s="16">
        <f>Z49/26*$BC49*VLOOKUP(BV$4,DM_TI_LE!$A$5:$C$29,3,FALSE)</f>
        <v>0</v>
      </c>
      <c r="BW49" s="16">
        <f>AA49/26*$BC49*VLOOKUP(BW$4,DM_TI_LE!$A$5:$C$29,3,FALSE)</f>
        <v>0</v>
      </c>
      <c r="BX49" s="16">
        <f>AB49/26*$BC49*VLOOKUP(BX$4,DM_TI_LE!$A$5:$C$29,3,FALSE)</f>
        <v>0</v>
      </c>
      <c r="BY49" s="16">
        <f>AC49/26*$BC49*VLOOKUP(BY$4,DM_TI_LE!$A$5:$C$29,3,FALSE)</f>
        <v>0</v>
      </c>
      <c r="BZ49" s="16">
        <f>AD49/26*$BC49*VLOOKUP(BZ$4,DM_TI_LE!$A$5:$C$29,3,FALSE)</f>
        <v>0</v>
      </c>
      <c r="CA49" s="196">
        <f t="shared" si="0"/>
        <v>0</v>
      </c>
      <c r="CB49" s="16"/>
      <c r="CC49" s="197">
        <f t="shared" si="1"/>
        <v>7200000</v>
      </c>
      <c r="CD49" s="145" t="s">
        <v>114</v>
      </c>
      <c r="CE49" s="199">
        <f>VLOOKUP(CD49,DM_TI_LE!$I$12:$J$16,2,FALSE)</f>
        <v>1</v>
      </c>
    </row>
    <row r="50" spans="1:83" ht="12.75">
      <c r="A50" s="36">
        <v>46</v>
      </c>
      <c r="B50" s="38">
        <f>GD_LCD_HS_LNS!B49</f>
        <v>12594</v>
      </c>
      <c r="C50" s="38" t="str">
        <f>GD_LCD_HS_LNS!C49</f>
        <v>Đỗ Đình Quân</v>
      </c>
      <c r="D50" s="38" t="str">
        <f>GD_LCD_HS_LNS!D49</f>
        <v>NV ULD</v>
      </c>
      <c r="E50" s="146">
        <f>VLOOKUP(B50,GD_CHAM_CONG!$C$6:$BJ$912,60,FALSE)</f>
        <v>1</v>
      </c>
      <c r="F50" s="146">
        <f>VLOOKUP(B50,GD_LCD_HS_LNS!$B$4:$F$914,5,FALSE)</f>
        <v>1.6</v>
      </c>
      <c r="G50" s="168"/>
      <c r="H50" s="168">
        <f>VLOOKUP(B50,GD_CHAM_CONG!$C$6:$BD$912,37,FALSE)</f>
        <v>26</v>
      </c>
      <c r="I50" s="16">
        <f>VLOOKUP($B50,GD_CHAM_CONG!$C$6:$BF$912,38,FALSE)</f>
        <v>26</v>
      </c>
      <c r="J50" s="16">
        <f>VLOOKUP($B50,GD_CHAM_CONG!$C$6:$BF$912,39,FALSE)</f>
        <v>0</v>
      </c>
      <c r="K50" s="16">
        <f>VLOOKUP($B50,GD_CHAM_CONG!$C$6:$BF$912,40,FALSE)</f>
        <v>0</v>
      </c>
      <c r="L50" s="16">
        <f>VLOOKUP($B50,GD_CHAM_CONG!$C$6:$BF$912,41,FALSE)</f>
        <v>0</v>
      </c>
      <c r="M50" s="16">
        <f>VLOOKUP($B50,GD_CHAM_CONG!$C$6:$BF$912,42,FALSE)</f>
        <v>0</v>
      </c>
      <c r="N50" s="16">
        <f>VLOOKUP($B50,GD_CHAM_CONG!$C$6:$BF$912,43,FALSE)</f>
        <v>0</v>
      </c>
      <c r="O50" s="16">
        <f>VLOOKUP($B50,GD_CHAM_CONG!$C$6:$BF$912,44,FALSE)</f>
        <v>0</v>
      </c>
      <c r="P50" s="16">
        <f>VLOOKUP($B50,GD_CHAM_CONG!$C$6:$BF$912,45,FALSE)</f>
        <v>0</v>
      </c>
      <c r="Q50" s="16">
        <f>VLOOKUP($B50,GD_CHAM_CONG!$C$6:$BF$912,46,FALSE)</f>
        <v>0</v>
      </c>
      <c r="R50" s="16">
        <f>VLOOKUP($B50,GD_CHAM_CONG!$C$6:$BF$912,47,FALSE)</f>
        <v>0</v>
      </c>
      <c r="S50" s="16">
        <f>VLOOKUP($B50,GD_CHAM_CONG!$C$6:$BF$912,48,FALSE)</f>
        <v>0</v>
      </c>
      <c r="T50" s="16">
        <f>VLOOKUP($B50,GD_CHAM_CONG!$C$6:$BF$912,49,FALSE)</f>
        <v>0</v>
      </c>
      <c r="U50" s="16">
        <f>VLOOKUP($B50,GD_CHAM_CONG!$C$6:$BF$912,50,FALSE)</f>
        <v>0</v>
      </c>
      <c r="V50" s="16">
        <f>VLOOKUP($B50,GD_CHAM_CONG!$C$6:$BF$912,51,FALSE)</f>
        <v>0</v>
      </c>
      <c r="W50" s="16">
        <f>VLOOKUP($B50,GD_CHAM_CONG!$C$6:$BF$912,52,FALSE)</f>
        <v>0</v>
      </c>
      <c r="X50" s="16">
        <f>VLOOKUP($B50,GD_CHAM_CONG!$C$6:$BF$912,53,FALSE)</f>
        <v>0</v>
      </c>
      <c r="Y50" s="16">
        <f>VLOOKUP($B50,GD_CHAM_CONG!$C$6:$BF$912,54,FALSE)</f>
        <v>0</v>
      </c>
      <c r="Z50" s="16">
        <f>VLOOKUP($B50,GD_CHAM_CONG!$C$6:$BF$912,55,FALSE)</f>
        <v>0</v>
      </c>
      <c r="AA50" s="16">
        <f>VLOOKUP($B50,GD_CHAM_CONG!$C$6:$BF$912,56,FALSE)</f>
        <v>0</v>
      </c>
      <c r="AB50" s="16">
        <f>VLOOKUP($B50,GD_CHAM_CONG!$C$6:$BI$912,57,FALSE)</f>
        <v>0</v>
      </c>
      <c r="AC50" s="16">
        <f>VLOOKUP($B50,GD_CHAM_CONG!$C$6:$BI$912,58,FALSE)</f>
        <v>0</v>
      </c>
      <c r="AD50" s="16">
        <f>VLOOKUP($B50,GD_CHAM_CONG!$C$6:$BI$912,59,FALSE)</f>
        <v>0</v>
      </c>
      <c r="AE50" s="188">
        <f>I50/$H50*VLOOKUP(I$4,DM_TI_LE!$A$5:$B$30,2,FALSE)</f>
        <v>1</v>
      </c>
      <c r="AF50" s="188">
        <f>J50/$H50*VLOOKUP(J$4,DM_TI_LE!$A$5:$B$30,2,FALSE)</f>
        <v>0</v>
      </c>
      <c r="AG50" s="188">
        <f>K50/$H50*VLOOKUP(K$4,DM_TI_LE!$A$5:$B$30,2,FALSE)</f>
        <v>0</v>
      </c>
      <c r="AH50" s="188">
        <f>L50/$H50*VLOOKUP(L$4,DM_TI_LE!$A$5:$B$30,2,FALSE)</f>
        <v>0</v>
      </c>
      <c r="AI50" s="188">
        <f>M50/$H50*VLOOKUP(M$4,DM_TI_LE!$A$5:$B$30,2,FALSE)</f>
        <v>0</v>
      </c>
      <c r="AJ50" s="188">
        <f>N50/$H50*VLOOKUP(N$4,DM_TI_LE!$A$5:$B$30,2,FALSE)</f>
        <v>0</v>
      </c>
      <c r="AK50" s="188">
        <f>O50/$H50*VLOOKUP(O$4,DM_TI_LE!$A$5:$B$30,2,FALSE)</f>
        <v>0</v>
      </c>
      <c r="AL50" s="188">
        <f>P50/$H50*VLOOKUP(P$4,DM_TI_LE!$A$5:$B$30,2,FALSE)</f>
        <v>0</v>
      </c>
      <c r="AM50" s="188">
        <f>Q50/$H50*VLOOKUP(Q$4,DM_TI_LE!$A$5:$B$30,2,FALSE)</f>
        <v>0</v>
      </c>
      <c r="AN50" s="188">
        <f>R50/$H50*VLOOKUP(R$4,DM_TI_LE!$A$5:$B$30,2,FALSE)</f>
        <v>0</v>
      </c>
      <c r="AO50" s="188">
        <f>S50/$H50*VLOOKUP(S$4,DM_TI_LE!$A$5:$B$30,2,FALSE)</f>
        <v>0</v>
      </c>
      <c r="AP50" s="188">
        <f>T50/$H50*VLOOKUP(T$4,DM_TI_LE!$A$5:$B$30,2,FALSE)</f>
        <v>0</v>
      </c>
      <c r="AQ50" s="188">
        <f>U50/$H50*VLOOKUP(U$4,DM_TI_LE!$A$5:$B$30,2,FALSE)</f>
        <v>0</v>
      </c>
      <c r="AR50" s="188">
        <f>V50/$H50*VLOOKUP(V$4,DM_TI_LE!$A$5:$B$30,2,FALSE)</f>
        <v>0</v>
      </c>
      <c r="AS50" s="188">
        <f>W50/$H50*VLOOKUP(W$4,DM_TI_LE!$A$5:$B$30,2,FALSE)</f>
        <v>0</v>
      </c>
      <c r="AT50" s="188">
        <f>X50/$H50*VLOOKUP(X$4,DM_TI_LE!$A$5:$B$30,2,FALSE)</f>
        <v>0</v>
      </c>
      <c r="AU50" s="188">
        <f>Y50/$H50*VLOOKUP(Y$4,DM_TI_LE!$A$5:$B$30,2,FALSE)</f>
        <v>0</v>
      </c>
      <c r="AV50" s="188">
        <f>Z50/$H50*VLOOKUP(Z$4,DM_TI_LE!$A$5:$B$30,2,FALSE)</f>
        <v>0</v>
      </c>
      <c r="AW50" s="188">
        <f>AA50/$H50*VLOOKUP(AA$4,DM_TI_LE!$A$5:$B$30,2,FALSE)</f>
        <v>0</v>
      </c>
      <c r="AX50" s="188">
        <f>AB50/$H50*VLOOKUP(AB$4,DM_TI_LE!$A$5:$B$30,2,FALSE)</f>
        <v>0</v>
      </c>
      <c r="AY50" s="188">
        <f>AC50/$H50*VLOOKUP(AC$4,DM_TI_LE!$A$5:$B$30,2,FALSE)</f>
        <v>0</v>
      </c>
      <c r="AZ50" s="188">
        <f>AD50/$H50*VLOOKUP(AD$4,DM_TI_LE!$A$5:$B$30,2,FALSE)</f>
        <v>0</v>
      </c>
      <c r="BA50" s="231">
        <f>IF(CD50="HDHV",DM_TI_LE!$K$12*I50, SUM(AE50:AW50)*F50*E50*DM_HE_SO_LUONG_NS!$D$1*CE50)</f>
        <v>7200000</v>
      </c>
      <c r="BB50" s="16"/>
      <c r="BC50" s="17">
        <f>VLOOKUP(B50,GD_LCD_HS_LNS!$B$4:$E$914,4,FALSE)</f>
        <v>3778000</v>
      </c>
      <c r="BD50" s="16"/>
      <c r="BE50" s="16">
        <f>I50/26*$BC50*VLOOKUP(BE$4,DM_TI_LE!$A$5:$C$29,3,FALSE)</f>
        <v>0</v>
      </c>
      <c r="BF50" s="16">
        <f>J50/26*$BC50*VLOOKUP(BF$4,DM_TI_LE!$A$5:$C$29,3,FALSE)</f>
        <v>0</v>
      </c>
      <c r="BG50" s="16">
        <f>K50/26*$BC50*VLOOKUP(BG$4,DM_TI_LE!$A$5:$C$29,3,FALSE)</f>
        <v>0</v>
      </c>
      <c r="BH50" s="16">
        <f>L50/26*$BC50*VLOOKUP(BH$4,DM_TI_LE!$A$5:$C$29,3,FALSE)</f>
        <v>0</v>
      </c>
      <c r="BI50" s="16">
        <f>M50/26*$BC50*VLOOKUP(BI$4,DM_TI_LE!$A$5:$C$29,3,FALSE)</f>
        <v>0</v>
      </c>
      <c r="BJ50" s="16">
        <f>N50/26*$BC50*VLOOKUP(BJ$4,DM_TI_LE!$A$5:$C$29,3,FALSE)</f>
        <v>0</v>
      </c>
      <c r="BK50" s="16">
        <f>O50/26*$BC50*VLOOKUP(BK$4,DM_TI_LE!$A$5:$C$29,3,FALSE)</f>
        <v>0</v>
      </c>
      <c r="BL50" s="16">
        <f>P50/26*$BC50*VLOOKUP(BL$4,DM_TI_LE!$A$5:$C$29,3,FALSE)</f>
        <v>0</v>
      </c>
      <c r="BM50" s="16">
        <f>Q50/26*$BC50*VLOOKUP(BM$4,DM_TI_LE!$A$5:$C$29,3,FALSE)</f>
        <v>0</v>
      </c>
      <c r="BN50" s="16">
        <f>R50/26*$BC50*VLOOKUP(BN$4,DM_TI_LE!$A$5:$C$29,3,FALSE)</f>
        <v>0</v>
      </c>
      <c r="BO50" s="16">
        <f>S50/26*$BC50*VLOOKUP(BO$4,DM_TI_LE!$A$5:$C$29,3,FALSE)</f>
        <v>0</v>
      </c>
      <c r="BP50" s="16">
        <f>T50/26*$BC50*VLOOKUP(BP$4,DM_TI_LE!$A$5:$C$29,3,FALSE)</f>
        <v>0</v>
      </c>
      <c r="BQ50" s="16">
        <f>U50/26*$BC50*VLOOKUP(BQ$4,DM_TI_LE!$A$5:$C$29,3,FALSE)</f>
        <v>0</v>
      </c>
      <c r="BR50" s="16">
        <f>V50/26*$BC50*VLOOKUP(BR$4,DM_TI_LE!$A$5:$C$29,3,FALSE)</f>
        <v>0</v>
      </c>
      <c r="BS50" s="16">
        <f>W50/26*$BC50*VLOOKUP(BS$4,DM_TI_LE!$A$5:$C$29,3,FALSE)</f>
        <v>0</v>
      </c>
      <c r="BT50" s="16">
        <f>X50/26*$BC50*VLOOKUP(BT$4,DM_TI_LE!$A$5:$C$29,3,FALSE)</f>
        <v>0</v>
      </c>
      <c r="BU50" s="16">
        <f>Y50/26*$BC50*VLOOKUP(BU$4,DM_TI_LE!$A$5:$C$29,3,FALSE)</f>
        <v>0</v>
      </c>
      <c r="BV50" s="16">
        <f>Z50/26*$BC50*VLOOKUP(BV$4,DM_TI_LE!$A$5:$C$29,3,FALSE)</f>
        <v>0</v>
      </c>
      <c r="BW50" s="16">
        <f>AA50/26*$BC50*VLOOKUP(BW$4,DM_TI_LE!$A$5:$C$29,3,FALSE)</f>
        <v>0</v>
      </c>
      <c r="BX50" s="16">
        <f>AB50/26*$BC50*VLOOKUP(BX$4,DM_TI_LE!$A$5:$C$29,3,FALSE)</f>
        <v>0</v>
      </c>
      <c r="BY50" s="16">
        <f>AC50/26*$BC50*VLOOKUP(BY$4,DM_TI_LE!$A$5:$C$29,3,FALSE)</f>
        <v>0</v>
      </c>
      <c r="BZ50" s="16">
        <f>AD50/26*$BC50*VLOOKUP(BZ$4,DM_TI_LE!$A$5:$C$29,3,FALSE)</f>
        <v>0</v>
      </c>
      <c r="CA50" s="196">
        <f t="shared" si="0"/>
        <v>0</v>
      </c>
      <c r="CB50" s="16"/>
      <c r="CC50" s="197">
        <f t="shared" si="1"/>
        <v>7200000</v>
      </c>
      <c r="CD50" s="145" t="s">
        <v>114</v>
      </c>
      <c r="CE50" s="199">
        <f>VLOOKUP(CD50,DM_TI_LE!$I$12:$J$16,2,FALSE)</f>
        <v>1</v>
      </c>
    </row>
    <row r="51" spans="1:83" ht="12.75">
      <c r="A51" s="36">
        <v>47</v>
      </c>
      <c r="B51" s="38">
        <f>GD_LCD_HS_LNS!B50</f>
        <v>12595</v>
      </c>
      <c r="C51" s="38" t="str">
        <f>GD_LCD_HS_LNS!C50</f>
        <v>Lê Văn Lương</v>
      </c>
      <c r="D51" s="38" t="str">
        <f>GD_LCD_HS_LNS!D50</f>
        <v>NV ULD</v>
      </c>
      <c r="E51" s="146">
        <f>VLOOKUP(B51,GD_CHAM_CONG!$C$6:$BJ$912,60,FALSE)</f>
        <v>1</v>
      </c>
      <c r="F51" s="146">
        <f>VLOOKUP(B51,GD_LCD_HS_LNS!$B$4:$F$914,5,FALSE)</f>
        <v>1.6</v>
      </c>
      <c r="G51" s="168"/>
      <c r="H51" s="168">
        <f>VLOOKUP(B51,GD_CHAM_CONG!$C$6:$BD$912,37,FALSE)</f>
        <v>26</v>
      </c>
      <c r="I51" s="16">
        <f>VLOOKUP($B51,GD_CHAM_CONG!$C$6:$BF$912,38,FALSE)</f>
        <v>26</v>
      </c>
      <c r="J51" s="16">
        <f>VLOOKUP($B51,GD_CHAM_CONG!$C$6:$BF$912,39,FALSE)</f>
        <v>0</v>
      </c>
      <c r="K51" s="16">
        <f>VLOOKUP($B51,GD_CHAM_CONG!$C$6:$BF$912,40,FALSE)</f>
        <v>0</v>
      </c>
      <c r="L51" s="16">
        <f>VLOOKUP($B51,GD_CHAM_CONG!$C$6:$BF$912,41,FALSE)</f>
        <v>0</v>
      </c>
      <c r="M51" s="16">
        <f>VLOOKUP($B51,GD_CHAM_CONG!$C$6:$BF$912,42,FALSE)</f>
        <v>0</v>
      </c>
      <c r="N51" s="16">
        <f>VLOOKUP($B51,GD_CHAM_CONG!$C$6:$BF$912,43,FALSE)</f>
        <v>0</v>
      </c>
      <c r="O51" s="16">
        <f>VLOOKUP($B51,GD_CHAM_CONG!$C$6:$BF$912,44,FALSE)</f>
        <v>0</v>
      </c>
      <c r="P51" s="16">
        <f>VLOOKUP($B51,GD_CHAM_CONG!$C$6:$BF$912,45,FALSE)</f>
        <v>0</v>
      </c>
      <c r="Q51" s="16">
        <f>VLOOKUP($B51,GD_CHAM_CONG!$C$6:$BF$912,46,FALSE)</f>
        <v>0</v>
      </c>
      <c r="R51" s="16">
        <f>VLOOKUP($B51,GD_CHAM_CONG!$C$6:$BF$912,47,FALSE)</f>
        <v>0</v>
      </c>
      <c r="S51" s="16">
        <f>VLOOKUP($B51,GD_CHAM_CONG!$C$6:$BF$912,48,FALSE)</f>
        <v>0</v>
      </c>
      <c r="T51" s="16">
        <f>VLOOKUP($B51,GD_CHAM_CONG!$C$6:$BF$912,49,FALSE)</f>
        <v>0</v>
      </c>
      <c r="U51" s="16">
        <f>VLOOKUP($B51,GD_CHAM_CONG!$C$6:$BF$912,50,FALSE)</f>
        <v>0</v>
      </c>
      <c r="V51" s="16">
        <f>VLOOKUP($B51,GD_CHAM_CONG!$C$6:$BF$912,51,FALSE)</f>
        <v>0</v>
      </c>
      <c r="W51" s="16">
        <f>VLOOKUP($B51,GD_CHAM_CONG!$C$6:$BF$912,52,FALSE)</f>
        <v>0</v>
      </c>
      <c r="X51" s="16">
        <f>VLOOKUP($B51,GD_CHAM_CONG!$C$6:$BF$912,53,FALSE)</f>
        <v>0</v>
      </c>
      <c r="Y51" s="16">
        <f>VLOOKUP($B51,GD_CHAM_CONG!$C$6:$BF$912,54,FALSE)</f>
        <v>0</v>
      </c>
      <c r="Z51" s="16">
        <f>VLOOKUP($B51,GD_CHAM_CONG!$C$6:$BF$912,55,FALSE)</f>
        <v>0</v>
      </c>
      <c r="AA51" s="16">
        <f>VLOOKUP($B51,GD_CHAM_CONG!$C$6:$BF$912,56,FALSE)</f>
        <v>0</v>
      </c>
      <c r="AB51" s="16">
        <f>VLOOKUP($B51,GD_CHAM_CONG!$C$6:$BI$912,57,FALSE)</f>
        <v>0</v>
      </c>
      <c r="AC51" s="16">
        <f>VLOOKUP($B51,GD_CHAM_CONG!$C$6:$BI$912,58,FALSE)</f>
        <v>0</v>
      </c>
      <c r="AD51" s="16">
        <f>VLOOKUP($B51,GD_CHAM_CONG!$C$6:$BI$912,59,FALSE)</f>
        <v>0</v>
      </c>
      <c r="AE51" s="188">
        <f>I51/$H51*VLOOKUP(I$4,DM_TI_LE!$A$5:$B$30,2,FALSE)</f>
        <v>1</v>
      </c>
      <c r="AF51" s="188">
        <f>J51/$H51*VLOOKUP(J$4,DM_TI_LE!$A$5:$B$30,2,FALSE)</f>
        <v>0</v>
      </c>
      <c r="AG51" s="188">
        <f>K51/$H51*VLOOKUP(K$4,DM_TI_LE!$A$5:$B$30,2,FALSE)</f>
        <v>0</v>
      </c>
      <c r="AH51" s="188">
        <f>L51/$H51*VLOOKUP(L$4,DM_TI_LE!$A$5:$B$30,2,FALSE)</f>
        <v>0</v>
      </c>
      <c r="AI51" s="188">
        <f>M51/$H51*VLOOKUP(M$4,DM_TI_LE!$A$5:$B$30,2,FALSE)</f>
        <v>0</v>
      </c>
      <c r="AJ51" s="188">
        <f>N51/$H51*VLOOKUP(N$4,DM_TI_LE!$A$5:$B$30,2,FALSE)</f>
        <v>0</v>
      </c>
      <c r="AK51" s="188">
        <f>O51/$H51*VLOOKUP(O$4,DM_TI_LE!$A$5:$B$30,2,FALSE)</f>
        <v>0</v>
      </c>
      <c r="AL51" s="188">
        <f>P51/$H51*VLOOKUP(P$4,DM_TI_LE!$A$5:$B$30,2,FALSE)</f>
        <v>0</v>
      </c>
      <c r="AM51" s="188">
        <f>Q51/$H51*VLOOKUP(Q$4,DM_TI_LE!$A$5:$B$30,2,FALSE)</f>
        <v>0</v>
      </c>
      <c r="AN51" s="188">
        <f>R51/$H51*VLOOKUP(R$4,DM_TI_LE!$A$5:$B$30,2,FALSE)</f>
        <v>0</v>
      </c>
      <c r="AO51" s="188">
        <f>S51/$H51*VLOOKUP(S$4,DM_TI_LE!$A$5:$B$30,2,FALSE)</f>
        <v>0</v>
      </c>
      <c r="AP51" s="188">
        <f>T51/$H51*VLOOKUP(T$4,DM_TI_LE!$A$5:$B$30,2,FALSE)</f>
        <v>0</v>
      </c>
      <c r="AQ51" s="188">
        <f>U51/$H51*VLOOKUP(U$4,DM_TI_LE!$A$5:$B$30,2,FALSE)</f>
        <v>0</v>
      </c>
      <c r="AR51" s="188">
        <f>V51/$H51*VLOOKUP(V$4,DM_TI_LE!$A$5:$B$30,2,FALSE)</f>
        <v>0</v>
      </c>
      <c r="AS51" s="188">
        <f>W51/$H51*VLOOKUP(W$4,DM_TI_LE!$A$5:$B$30,2,FALSE)</f>
        <v>0</v>
      </c>
      <c r="AT51" s="188">
        <f>X51/$H51*VLOOKUP(X$4,DM_TI_LE!$A$5:$B$30,2,FALSE)</f>
        <v>0</v>
      </c>
      <c r="AU51" s="188">
        <f>Y51/$H51*VLOOKUP(Y$4,DM_TI_LE!$A$5:$B$30,2,FALSE)</f>
        <v>0</v>
      </c>
      <c r="AV51" s="188">
        <f>Z51/$H51*VLOOKUP(Z$4,DM_TI_LE!$A$5:$B$30,2,FALSE)</f>
        <v>0</v>
      </c>
      <c r="AW51" s="188">
        <f>AA51/$H51*VLOOKUP(AA$4,DM_TI_LE!$A$5:$B$30,2,FALSE)</f>
        <v>0</v>
      </c>
      <c r="AX51" s="188">
        <f>AB51/$H51*VLOOKUP(AB$4,DM_TI_LE!$A$5:$B$30,2,FALSE)</f>
        <v>0</v>
      </c>
      <c r="AY51" s="188">
        <f>AC51/$H51*VLOOKUP(AC$4,DM_TI_LE!$A$5:$B$30,2,FALSE)</f>
        <v>0</v>
      </c>
      <c r="AZ51" s="188">
        <f>AD51/$H51*VLOOKUP(AD$4,DM_TI_LE!$A$5:$B$30,2,FALSE)</f>
        <v>0</v>
      </c>
      <c r="BA51" s="231">
        <f>IF(CD51="HDHV",DM_TI_LE!$K$12*I51, SUM(AE51:AW51)*F51*E51*DM_HE_SO_LUONG_NS!$D$1*CE51)</f>
        <v>7200000</v>
      </c>
      <c r="BB51" s="16"/>
      <c r="BC51" s="17">
        <f>VLOOKUP(B51,GD_LCD_HS_LNS!$B$4:$E$914,4,FALSE)</f>
        <v>3778000</v>
      </c>
      <c r="BD51" s="16"/>
      <c r="BE51" s="16">
        <f>I51/26*$BC51*VLOOKUP(BE$4,DM_TI_LE!$A$5:$C$29,3,FALSE)</f>
        <v>0</v>
      </c>
      <c r="BF51" s="16">
        <f>J51/26*$BC51*VLOOKUP(BF$4,DM_TI_LE!$A$5:$C$29,3,FALSE)</f>
        <v>0</v>
      </c>
      <c r="BG51" s="16">
        <f>K51/26*$BC51*VLOOKUP(BG$4,DM_TI_LE!$A$5:$C$29,3,FALSE)</f>
        <v>0</v>
      </c>
      <c r="BH51" s="16">
        <f>L51/26*$BC51*VLOOKUP(BH$4,DM_TI_LE!$A$5:$C$29,3,FALSE)</f>
        <v>0</v>
      </c>
      <c r="BI51" s="16">
        <f>M51/26*$BC51*VLOOKUP(BI$4,DM_TI_LE!$A$5:$C$29,3,FALSE)</f>
        <v>0</v>
      </c>
      <c r="BJ51" s="16">
        <f>N51/26*$BC51*VLOOKUP(BJ$4,DM_TI_LE!$A$5:$C$29,3,FALSE)</f>
        <v>0</v>
      </c>
      <c r="BK51" s="16">
        <f>O51/26*$BC51*VLOOKUP(BK$4,DM_TI_LE!$A$5:$C$29,3,FALSE)</f>
        <v>0</v>
      </c>
      <c r="BL51" s="16">
        <f>P51/26*$BC51*VLOOKUP(BL$4,DM_TI_LE!$A$5:$C$29,3,FALSE)</f>
        <v>0</v>
      </c>
      <c r="BM51" s="16">
        <f>Q51/26*$BC51*VLOOKUP(BM$4,DM_TI_LE!$A$5:$C$29,3,FALSE)</f>
        <v>0</v>
      </c>
      <c r="BN51" s="16">
        <f>R51/26*$BC51*VLOOKUP(BN$4,DM_TI_LE!$A$5:$C$29,3,FALSE)</f>
        <v>0</v>
      </c>
      <c r="BO51" s="16">
        <f>S51/26*$BC51*VLOOKUP(BO$4,DM_TI_LE!$A$5:$C$29,3,FALSE)</f>
        <v>0</v>
      </c>
      <c r="BP51" s="16">
        <f>T51/26*$BC51*VLOOKUP(BP$4,DM_TI_LE!$A$5:$C$29,3,FALSE)</f>
        <v>0</v>
      </c>
      <c r="BQ51" s="16">
        <f>U51/26*$BC51*VLOOKUP(BQ$4,DM_TI_LE!$A$5:$C$29,3,FALSE)</f>
        <v>0</v>
      </c>
      <c r="BR51" s="16">
        <f>V51/26*$BC51*VLOOKUP(BR$4,DM_TI_LE!$A$5:$C$29,3,FALSE)</f>
        <v>0</v>
      </c>
      <c r="BS51" s="16">
        <f>W51/26*$BC51*VLOOKUP(BS$4,DM_TI_LE!$A$5:$C$29,3,FALSE)</f>
        <v>0</v>
      </c>
      <c r="BT51" s="16">
        <f>X51/26*$BC51*VLOOKUP(BT$4,DM_TI_LE!$A$5:$C$29,3,FALSE)</f>
        <v>0</v>
      </c>
      <c r="BU51" s="16">
        <f>Y51/26*$BC51*VLOOKUP(BU$4,DM_TI_LE!$A$5:$C$29,3,FALSE)</f>
        <v>0</v>
      </c>
      <c r="BV51" s="16">
        <f>Z51/26*$BC51*VLOOKUP(BV$4,DM_TI_LE!$A$5:$C$29,3,FALSE)</f>
        <v>0</v>
      </c>
      <c r="BW51" s="16">
        <f>AA51/26*$BC51*VLOOKUP(BW$4,DM_TI_LE!$A$5:$C$29,3,FALSE)</f>
        <v>0</v>
      </c>
      <c r="BX51" s="16">
        <f>AB51/26*$BC51*VLOOKUP(BX$4,DM_TI_LE!$A$5:$C$29,3,FALSE)</f>
        <v>0</v>
      </c>
      <c r="BY51" s="16">
        <f>AC51/26*$BC51*VLOOKUP(BY$4,DM_TI_LE!$A$5:$C$29,3,FALSE)</f>
        <v>0</v>
      </c>
      <c r="BZ51" s="16">
        <f>AD51/26*$BC51*VLOOKUP(BZ$4,DM_TI_LE!$A$5:$C$29,3,FALSE)</f>
        <v>0</v>
      </c>
      <c r="CA51" s="196">
        <f t="shared" si="0"/>
        <v>0</v>
      </c>
      <c r="CB51" s="16"/>
      <c r="CC51" s="197">
        <f t="shared" si="1"/>
        <v>7200000</v>
      </c>
      <c r="CD51" s="145" t="s">
        <v>114</v>
      </c>
      <c r="CE51" s="199">
        <f>VLOOKUP(CD51,DM_TI_LE!$I$12:$J$16,2,FALSE)</f>
        <v>1</v>
      </c>
    </row>
    <row r="52" spans="1:83" ht="12.75">
      <c r="A52" s="36">
        <v>48</v>
      </c>
      <c r="B52" s="38">
        <f>GD_LCD_HS_LNS!B51</f>
        <v>13669</v>
      </c>
      <c r="C52" s="38" t="str">
        <f>GD_LCD_HS_LNS!C51</f>
        <v>Nguyễn Duy Hải</v>
      </c>
      <c r="D52" s="38" t="str">
        <f>GD_LCD_HS_LNS!D51</f>
        <v>NV ULD</v>
      </c>
      <c r="E52" s="146">
        <f>VLOOKUP(B52,GD_CHAM_CONG!$C$6:$BJ$912,60,FALSE)</f>
        <v>1</v>
      </c>
      <c r="F52" s="146">
        <f>VLOOKUP(B52,GD_LCD_HS_LNS!$B$4:$F$914,5,FALSE)</f>
        <v>1.6</v>
      </c>
      <c r="G52" s="168"/>
      <c r="H52" s="168">
        <f>VLOOKUP(B52,GD_CHAM_CONG!$C$6:$BD$912,37,FALSE)</f>
        <v>26</v>
      </c>
      <c r="I52" s="16">
        <f>VLOOKUP($B52,GD_CHAM_CONG!$C$6:$BF$912,38,FALSE)</f>
        <v>26</v>
      </c>
      <c r="J52" s="16">
        <f>VLOOKUP($B52,GD_CHAM_CONG!$C$6:$BF$912,39,FALSE)</f>
        <v>0</v>
      </c>
      <c r="K52" s="16">
        <f>VLOOKUP($B52,GD_CHAM_CONG!$C$6:$BF$912,40,FALSE)</f>
        <v>0</v>
      </c>
      <c r="L52" s="16">
        <f>VLOOKUP($B52,GD_CHAM_CONG!$C$6:$BF$912,41,FALSE)</f>
        <v>0</v>
      </c>
      <c r="M52" s="16">
        <f>VLOOKUP($B52,GD_CHAM_CONG!$C$6:$BF$912,42,FALSE)</f>
        <v>0</v>
      </c>
      <c r="N52" s="16">
        <f>VLOOKUP($B52,GD_CHAM_CONG!$C$6:$BF$912,43,FALSE)</f>
        <v>0</v>
      </c>
      <c r="O52" s="16">
        <f>VLOOKUP($B52,GD_CHAM_CONG!$C$6:$BF$912,44,FALSE)</f>
        <v>0</v>
      </c>
      <c r="P52" s="16">
        <f>VLOOKUP($B52,GD_CHAM_CONG!$C$6:$BF$912,45,FALSE)</f>
        <v>0</v>
      </c>
      <c r="Q52" s="16">
        <f>VLOOKUP($B52,GD_CHAM_CONG!$C$6:$BF$912,46,FALSE)</f>
        <v>0</v>
      </c>
      <c r="R52" s="16">
        <f>VLOOKUP($B52,GD_CHAM_CONG!$C$6:$BF$912,47,FALSE)</f>
        <v>0</v>
      </c>
      <c r="S52" s="16">
        <f>VLOOKUP($B52,GD_CHAM_CONG!$C$6:$BF$912,48,FALSE)</f>
        <v>0</v>
      </c>
      <c r="T52" s="16">
        <f>VLOOKUP($B52,GD_CHAM_CONG!$C$6:$BF$912,49,FALSE)</f>
        <v>0</v>
      </c>
      <c r="U52" s="16">
        <f>VLOOKUP($B52,GD_CHAM_CONG!$C$6:$BF$912,50,FALSE)</f>
        <v>0</v>
      </c>
      <c r="V52" s="16">
        <f>VLOOKUP($B52,GD_CHAM_CONG!$C$6:$BF$912,51,FALSE)</f>
        <v>0</v>
      </c>
      <c r="W52" s="16">
        <f>VLOOKUP($B52,GD_CHAM_CONG!$C$6:$BF$912,52,FALSE)</f>
        <v>0</v>
      </c>
      <c r="X52" s="16">
        <f>VLOOKUP($B52,GD_CHAM_CONG!$C$6:$BF$912,53,FALSE)</f>
        <v>0</v>
      </c>
      <c r="Y52" s="16">
        <f>VLOOKUP($B52,GD_CHAM_CONG!$C$6:$BF$912,54,FALSE)</f>
        <v>0</v>
      </c>
      <c r="Z52" s="16">
        <f>VLOOKUP($B52,GD_CHAM_CONG!$C$6:$BF$912,55,FALSE)</f>
        <v>0</v>
      </c>
      <c r="AA52" s="16">
        <f>VLOOKUP($B52,GD_CHAM_CONG!$C$6:$BF$912,56,FALSE)</f>
        <v>0</v>
      </c>
      <c r="AB52" s="16">
        <f>VLOOKUP($B52,GD_CHAM_CONG!$C$6:$BI$912,57,FALSE)</f>
        <v>0</v>
      </c>
      <c r="AC52" s="16">
        <f>VLOOKUP($B52,GD_CHAM_CONG!$C$6:$BI$912,58,FALSE)</f>
        <v>0</v>
      </c>
      <c r="AD52" s="16">
        <f>VLOOKUP($B52,GD_CHAM_CONG!$C$6:$BI$912,59,FALSE)</f>
        <v>0</v>
      </c>
      <c r="AE52" s="188">
        <f>I52/$H52*VLOOKUP(I$4,DM_TI_LE!$A$5:$B$30,2,FALSE)</f>
        <v>1</v>
      </c>
      <c r="AF52" s="188">
        <f>J52/$H52*VLOOKUP(J$4,DM_TI_LE!$A$5:$B$30,2,FALSE)</f>
        <v>0</v>
      </c>
      <c r="AG52" s="188">
        <f>K52/$H52*VLOOKUP(K$4,DM_TI_LE!$A$5:$B$30,2,FALSE)</f>
        <v>0</v>
      </c>
      <c r="AH52" s="188">
        <f>L52/$H52*VLOOKUP(L$4,DM_TI_LE!$A$5:$B$30,2,FALSE)</f>
        <v>0</v>
      </c>
      <c r="AI52" s="188">
        <f>M52/$H52*VLOOKUP(M$4,DM_TI_LE!$A$5:$B$30,2,FALSE)</f>
        <v>0</v>
      </c>
      <c r="AJ52" s="188">
        <f>N52/$H52*VLOOKUP(N$4,DM_TI_LE!$A$5:$B$30,2,FALSE)</f>
        <v>0</v>
      </c>
      <c r="AK52" s="188">
        <f>O52/$H52*VLOOKUP(O$4,DM_TI_LE!$A$5:$B$30,2,FALSE)</f>
        <v>0</v>
      </c>
      <c r="AL52" s="188">
        <f>P52/$H52*VLOOKUP(P$4,DM_TI_LE!$A$5:$B$30,2,FALSE)</f>
        <v>0</v>
      </c>
      <c r="AM52" s="188">
        <f>Q52/$H52*VLOOKUP(Q$4,DM_TI_LE!$A$5:$B$30,2,FALSE)</f>
        <v>0</v>
      </c>
      <c r="AN52" s="188">
        <f>R52/$H52*VLOOKUP(R$4,DM_TI_LE!$A$5:$B$30,2,FALSE)</f>
        <v>0</v>
      </c>
      <c r="AO52" s="188">
        <f>S52/$H52*VLOOKUP(S$4,DM_TI_LE!$A$5:$B$30,2,FALSE)</f>
        <v>0</v>
      </c>
      <c r="AP52" s="188">
        <f>T52/$H52*VLOOKUP(T$4,DM_TI_LE!$A$5:$B$30,2,FALSE)</f>
        <v>0</v>
      </c>
      <c r="AQ52" s="188">
        <f>U52/$H52*VLOOKUP(U$4,DM_TI_LE!$A$5:$B$30,2,FALSE)</f>
        <v>0</v>
      </c>
      <c r="AR52" s="188">
        <f>V52/$H52*VLOOKUP(V$4,DM_TI_LE!$A$5:$B$30,2,FALSE)</f>
        <v>0</v>
      </c>
      <c r="AS52" s="188">
        <f>W52/$H52*VLOOKUP(W$4,DM_TI_LE!$A$5:$B$30,2,FALSE)</f>
        <v>0</v>
      </c>
      <c r="AT52" s="188">
        <f>X52/$H52*VLOOKUP(X$4,DM_TI_LE!$A$5:$B$30,2,FALSE)</f>
        <v>0</v>
      </c>
      <c r="AU52" s="188">
        <f>Y52/$H52*VLOOKUP(Y$4,DM_TI_LE!$A$5:$B$30,2,FALSE)</f>
        <v>0</v>
      </c>
      <c r="AV52" s="188">
        <f>Z52/$H52*VLOOKUP(Z$4,DM_TI_LE!$A$5:$B$30,2,FALSE)</f>
        <v>0</v>
      </c>
      <c r="AW52" s="188">
        <f>AA52/$H52*VLOOKUP(AA$4,DM_TI_LE!$A$5:$B$30,2,FALSE)</f>
        <v>0</v>
      </c>
      <c r="AX52" s="188">
        <f>AB52/$H52*VLOOKUP(AB$4,DM_TI_LE!$A$5:$B$30,2,FALSE)</f>
        <v>0</v>
      </c>
      <c r="AY52" s="188">
        <f>AC52/$H52*VLOOKUP(AC$4,DM_TI_LE!$A$5:$B$30,2,FALSE)</f>
        <v>0</v>
      </c>
      <c r="AZ52" s="188">
        <f>AD52/$H52*VLOOKUP(AD$4,DM_TI_LE!$A$5:$B$30,2,FALSE)</f>
        <v>0</v>
      </c>
      <c r="BA52" s="231">
        <f>IF(CD52="HDHV",DM_TI_LE!$K$12*I52, SUM(AE52:AW52)*F52*E52*DM_HE_SO_LUONG_NS!$D$1*CE52)</f>
        <v>7200000</v>
      </c>
      <c r="BB52" s="16"/>
      <c r="BC52" s="17">
        <f>VLOOKUP(B52,GD_LCD_HS_LNS!$B$4:$E$914,4,FALSE)</f>
        <v>3778000</v>
      </c>
      <c r="BD52" s="16"/>
      <c r="BE52" s="16">
        <f>I52/26*$BC52*VLOOKUP(BE$4,DM_TI_LE!$A$5:$C$29,3,FALSE)</f>
        <v>0</v>
      </c>
      <c r="BF52" s="16">
        <f>J52/26*$BC52*VLOOKUP(BF$4,DM_TI_LE!$A$5:$C$29,3,FALSE)</f>
        <v>0</v>
      </c>
      <c r="BG52" s="16">
        <f>K52/26*$BC52*VLOOKUP(BG$4,DM_TI_LE!$A$5:$C$29,3,FALSE)</f>
        <v>0</v>
      </c>
      <c r="BH52" s="16">
        <f>L52/26*$BC52*VLOOKUP(BH$4,DM_TI_LE!$A$5:$C$29,3,FALSE)</f>
        <v>0</v>
      </c>
      <c r="BI52" s="16">
        <f>M52/26*$BC52*VLOOKUP(BI$4,DM_TI_LE!$A$5:$C$29,3,FALSE)</f>
        <v>0</v>
      </c>
      <c r="BJ52" s="16">
        <f>N52/26*$BC52*VLOOKUP(BJ$4,DM_TI_LE!$A$5:$C$29,3,FALSE)</f>
        <v>0</v>
      </c>
      <c r="BK52" s="16">
        <f>O52/26*$BC52*VLOOKUP(BK$4,DM_TI_LE!$A$5:$C$29,3,FALSE)</f>
        <v>0</v>
      </c>
      <c r="BL52" s="16">
        <f>P52/26*$BC52*VLOOKUP(BL$4,DM_TI_LE!$A$5:$C$29,3,FALSE)</f>
        <v>0</v>
      </c>
      <c r="BM52" s="16">
        <f>Q52/26*$BC52*VLOOKUP(BM$4,DM_TI_LE!$A$5:$C$29,3,FALSE)</f>
        <v>0</v>
      </c>
      <c r="BN52" s="16">
        <f>R52/26*$BC52*VLOOKUP(BN$4,DM_TI_LE!$A$5:$C$29,3,FALSE)</f>
        <v>0</v>
      </c>
      <c r="BO52" s="16">
        <f>S52/26*$BC52*VLOOKUP(BO$4,DM_TI_LE!$A$5:$C$29,3,FALSE)</f>
        <v>0</v>
      </c>
      <c r="BP52" s="16">
        <f>T52/26*$BC52*VLOOKUP(BP$4,DM_TI_LE!$A$5:$C$29,3,FALSE)</f>
        <v>0</v>
      </c>
      <c r="BQ52" s="16">
        <f>U52/26*$BC52*VLOOKUP(BQ$4,DM_TI_LE!$A$5:$C$29,3,FALSE)</f>
        <v>0</v>
      </c>
      <c r="BR52" s="16">
        <f>V52/26*$BC52*VLOOKUP(BR$4,DM_TI_LE!$A$5:$C$29,3,FALSE)</f>
        <v>0</v>
      </c>
      <c r="BS52" s="16">
        <f>W52/26*$BC52*VLOOKUP(BS$4,DM_TI_LE!$A$5:$C$29,3,FALSE)</f>
        <v>0</v>
      </c>
      <c r="BT52" s="16">
        <f>X52/26*$BC52*VLOOKUP(BT$4,DM_TI_LE!$A$5:$C$29,3,FALSE)</f>
        <v>0</v>
      </c>
      <c r="BU52" s="16">
        <f>Y52/26*$BC52*VLOOKUP(BU$4,DM_TI_LE!$A$5:$C$29,3,FALSE)</f>
        <v>0</v>
      </c>
      <c r="BV52" s="16">
        <f>Z52/26*$BC52*VLOOKUP(BV$4,DM_TI_LE!$A$5:$C$29,3,FALSE)</f>
        <v>0</v>
      </c>
      <c r="BW52" s="16">
        <f>AA52/26*$BC52*VLOOKUP(BW$4,DM_TI_LE!$A$5:$C$29,3,FALSE)</f>
        <v>0</v>
      </c>
      <c r="BX52" s="16">
        <f>AB52/26*$BC52*VLOOKUP(BX$4,DM_TI_LE!$A$5:$C$29,3,FALSE)</f>
        <v>0</v>
      </c>
      <c r="BY52" s="16">
        <f>AC52/26*$BC52*VLOOKUP(BY$4,DM_TI_LE!$A$5:$C$29,3,FALSE)</f>
        <v>0</v>
      </c>
      <c r="BZ52" s="16">
        <f>AD52/26*$BC52*VLOOKUP(BZ$4,DM_TI_LE!$A$5:$C$29,3,FALSE)</f>
        <v>0</v>
      </c>
      <c r="CA52" s="196">
        <f t="shared" si="0"/>
        <v>0</v>
      </c>
      <c r="CB52" s="16"/>
      <c r="CC52" s="197">
        <f t="shared" si="1"/>
        <v>7200000</v>
      </c>
      <c r="CD52" s="145" t="s">
        <v>114</v>
      </c>
      <c r="CE52" s="199">
        <f>VLOOKUP(CD52,DM_TI_LE!$I$12:$J$16,2,FALSE)</f>
        <v>1</v>
      </c>
    </row>
    <row r="53" spans="1:83" ht="12.75">
      <c r="A53" s="36">
        <v>49</v>
      </c>
      <c r="B53" s="38">
        <f>GD_LCD_HS_LNS!B52</f>
        <v>13102</v>
      </c>
      <c r="C53" s="38" t="str">
        <f>GD_LCD_HS_LNS!C52</f>
        <v>Ngô Văn Sơn</v>
      </c>
      <c r="D53" s="38" t="str">
        <f>GD_LCD_HS_LNS!D52</f>
        <v>Nviên HDCX</v>
      </c>
      <c r="E53" s="146">
        <f>VLOOKUP(B53,GD_CHAM_CONG!$C$6:$BJ$912,60,FALSE)</f>
        <v>1</v>
      </c>
      <c r="F53" s="146">
        <f>VLOOKUP(B53,GD_LCD_HS_LNS!$B$4:$F$914,5,FALSE)</f>
        <v>1.8</v>
      </c>
      <c r="G53" s="168"/>
      <c r="H53" s="168">
        <f>VLOOKUP(B53,GD_CHAM_CONG!$C$6:$BD$912,37,FALSE)</f>
        <v>26</v>
      </c>
      <c r="I53" s="16">
        <f>VLOOKUP($B53,GD_CHAM_CONG!$C$6:$BF$912,38,FALSE)</f>
        <v>26</v>
      </c>
      <c r="J53" s="16">
        <f>VLOOKUP($B53,GD_CHAM_CONG!$C$6:$BF$912,39,FALSE)</f>
        <v>0</v>
      </c>
      <c r="K53" s="16">
        <f>VLOOKUP($B53,GD_CHAM_CONG!$C$6:$BF$912,40,FALSE)</f>
        <v>0</v>
      </c>
      <c r="L53" s="16">
        <f>VLOOKUP($B53,GD_CHAM_CONG!$C$6:$BF$912,41,FALSE)</f>
        <v>0</v>
      </c>
      <c r="M53" s="16">
        <f>VLOOKUP($B53,GD_CHAM_CONG!$C$6:$BF$912,42,FALSE)</f>
        <v>0</v>
      </c>
      <c r="N53" s="16">
        <f>VLOOKUP($B53,GD_CHAM_CONG!$C$6:$BF$912,43,FALSE)</f>
        <v>0</v>
      </c>
      <c r="O53" s="16">
        <f>VLOOKUP($B53,GD_CHAM_CONG!$C$6:$BF$912,44,FALSE)</f>
        <v>0</v>
      </c>
      <c r="P53" s="16">
        <f>VLOOKUP($B53,GD_CHAM_CONG!$C$6:$BF$912,45,FALSE)</f>
        <v>0</v>
      </c>
      <c r="Q53" s="16">
        <f>VLOOKUP($B53,GD_CHAM_CONG!$C$6:$BF$912,46,FALSE)</f>
        <v>0</v>
      </c>
      <c r="R53" s="16">
        <f>VLOOKUP($B53,GD_CHAM_CONG!$C$6:$BF$912,47,FALSE)</f>
        <v>0</v>
      </c>
      <c r="S53" s="16">
        <f>VLOOKUP($B53,GD_CHAM_CONG!$C$6:$BF$912,48,FALSE)</f>
        <v>0</v>
      </c>
      <c r="T53" s="16">
        <f>VLOOKUP($B53,GD_CHAM_CONG!$C$6:$BF$912,49,FALSE)</f>
        <v>0</v>
      </c>
      <c r="U53" s="16">
        <f>VLOOKUP($B53,GD_CHAM_CONG!$C$6:$BF$912,50,FALSE)</f>
        <v>0</v>
      </c>
      <c r="V53" s="16">
        <f>VLOOKUP($B53,GD_CHAM_CONG!$C$6:$BF$912,51,FALSE)</f>
        <v>0</v>
      </c>
      <c r="W53" s="16">
        <f>VLOOKUP($B53,GD_CHAM_CONG!$C$6:$BF$912,52,FALSE)</f>
        <v>0</v>
      </c>
      <c r="X53" s="16">
        <f>VLOOKUP($B53,GD_CHAM_CONG!$C$6:$BF$912,53,FALSE)</f>
        <v>0</v>
      </c>
      <c r="Y53" s="16">
        <f>VLOOKUP($B53,GD_CHAM_CONG!$C$6:$BF$912,54,FALSE)</f>
        <v>0</v>
      </c>
      <c r="Z53" s="16">
        <f>VLOOKUP($B53,GD_CHAM_CONG!$C$6:$BF$912,55,FALSE)</f>
        <v>0</v>
      </c>
      <c r="AA53" s="16">
        <f>VLOOKUP($B53,GD_CHAM_CONG!$C$6:$BF$912,56,FALSE)</f>
        <v>0</v>
      </c>
      <c r="AB53" s="16">
        <f>VLOOKUP($B53,GD_CHAM_CONG!$C$6:$BI$912,57,FALSE)</f>
        <v>0</v>
      </c>
      <c r="AC53" s="16">
        <f>VLOOKUP($B53,GD_CHAM_CONG!$C$6:$BI$912,58,FALSE)</f>
        <v>0</v>
      </c>
      <c r="AD53" s="16">
        <f>VLOOKUP($B53,GD_CHAM_CONG!$C$6:$BI$912,59,FALSE)</f>
        <v>0</v>
      </c>
      <c r="AE53" s="188">
        <f>I53/$H53*VLOOKUP(I$4,DM_TI_LE!$A$5:$B$30,2,FALSE)</f>
        <v>1</v>
      </c>
      <c r="AF53" s="188">
        <f>J53/$H53*VLOOKUP(J$4,DM_TI_LE!$A$5:$B$30,2,FALSE)</f>
        <v>0</v>
      </c>
      <c r="AG53" s="188">
        <f>K53/$H53*VLOOKUP(K$4,DM_TI_LE!$A$5:$B$30,2,FALSE)</f>
        <v>0</v>
      </c>
      <c r="AH53" s="188">
        <f>L53/$H53*VLOOKUP(L$4,DM_TI_LE!$A$5:$B$30,2,FALSE)</f>
        <v>0</v>
      </c>
      <c r="AI53" s="188">
        <f>M53/$H53*VLOOKUP(M$4,DM_TI_LE!$A$5:$B$30,2,FALSE)</f>
        <v>0</v>
      </c>
      <c r="AJ53" s="188">
        <f>N53/$H53*VLOOKUP(N$4,DM_TI_LE!$A$5:$B$30,2,FALSE)</f>
        <v>0</v>
      </c>
      <c r="AK53" s="188">
        <f>O53/$H53*VLOOKUP(O$4,DM_TI_LE!$A$5:$B$30,2,FALSE)</f>
        <v>0</v>
      </c>
      <c r="AL53" s="188">
        <f>P53/$H53*VLOOKUP(P$4,DM_TI_LE!$A$5:$B$30,2,FALSE)</f>
        <v>0</v>
      </c>
      <c r="AM53" s="188">
        <f>Q53/$H53*VLOOKUP(Q$4,DM_TI_LE!$A$5:$B$30,2,FALSE)</f>
        <v>0</v>
      </c>
      <c r="AN53" s="188">
        <f>R53/$H53*VLOOKUP(R$4,DM_TI_LE!$A$5:$B$30,2,FALSE)</f>
        <v>0</v>
      </c>
      <c r="AO53" s="188">
        <f>S53/$H53*VLOOKUP(S$4,DM_TI_LE!$A$5:$B$30,2,FALSE)</f>
        <v>0</v>
      </c>
      <c r="AP53" s="188">
        <f>T53/$H53*VLOOKUP(T$4,DM_TI_LE!$A$5:$B$30,2,FALSE)</f>
        <v>0</v>
      </c>
      <c r="AQ53" s="188">
        <f>U53/$H53*VLOOKUP(U$4,DM_TI_LE!$A$5:$B$30,2,FALSE)</f>
        <v>0</v>
      </c>
      <c r="AR53" s="188">
        <f>V53/$H53*VLOOKUP(V$4,DM_TI_LE!$A$5:$B$30,2,FALSE)</f>
        <v>0</v>
      </c>
      <c r="AS53" s="188">
        <f>W53/$H53*VLOOKUP(W$4,DM_TI_LE!$A$5:$B$30,2,FALSE)</f>
        <v>0</v>
      </c>
      <c r="AT53" s="188">
        <f>X53/$H53*VLOOKUP(X$4,DM_TI_LE!$A$5:$B$30,2,FALSE)</f>
        <v>0</v>
      </c>
      <c r="AU53" s="188">
        <f>Y53/$H53*VLOOKUP(Y$4,DM_TI_LE!$A$5:$B$30,2,FALSE)</f>
        <v>0</v>
      </c>
      <c r="AV53" s="188">
        <f>Z53/$H53*VLOOKUP(Z$4,DM_TI_LE!$A$5:$B$30,2,FALSE)</f>
        <v>0</v>
      </c>
      <c r="AW53" s="188">
        <f>AA53/$H53*VLOOKUP(AA$4,DM_TI_LE!$A$5:$B$30,2,FALSE)</f>
        <v>0</v>
      </c>
      <c r="AX53" s="188">
        <f>AB53/$H53*VLOOKUP(AB$4,DM_TI_LE!$A$5:$B$30,2,FALSE)</f>
        <v>0</v>
      </c>
      <c r="AY53" s="188">
        <f>AC53/$H53*VLOOKUP(AC$4,DM_TI_LE!$A$5:$B$30,2,FALSE)</f>
        <v>0</v>
      </c>
      <c r="AZ53" s="188">
        <f>AD53/$H53*VLOOKUP(AD$4,DM_TI_LE!$A$5:$B$30,2,FALSE)</f>
        <v>0</v>
      </c>
      <c r="BA53" s="231">
        <f>IF(CD53="HDHV",DM_TI_LE!$K$12*I53, SUM(AE53:AW53)*F53*E53*DM_HE_SO_LUONG_NS!$D$1*CE53)</f>
        <v>8100000</v>
      </c>
      <c r="BB53" s="16"/>
      <c r="BC53" s="17">
        <f>VLOOKUP(B53,GD_LCD_HS_LNS!$B$4:$E$914,4,FALSE)</f>
        <v>3972000</v>
      </c>
      <c r="BD53" s="16"/>
      <c r="BE53" s="16">
        <f>I53/26*$BC53*VLOOKUP(BE$4,DM_TI_LE!$A$5:$C$29,3,FALSE)</f>
        <v>0</v>
      </c>
      <c r="BF53" s="16">
        <f>J53/26*$BC53*VLOOKUP(BF$4,DM_TI_LE!$A$5:$C$29,3,FALSE)</f>
        <v>0</v>
      </c>
      <c r="BG53" s="16">
        <f>K53/26*$BC53*VLOOKUP(BG$4,DM_TI_LE!$A$5:$C$29,3,FALSE)</f>
        <v>0</v>
      </c>
      <c r="BH53" s="16">
        <f>L53/26*$BC53*VLOOKUP(BH$4,DM_TI_LE!$A$5:$C$29,3,FALSE)</f>
        <v>0</v>
      </c>
      <c r="BI53" s="16">
        <f>M53/26*$BC53*VLOOKUP(BI$4,DM_TI_LE!$A$5:$C$29,3,FALSE)</f>
        <v>0</v>
      </c>
      <c r="BJ53" s="16">
        <f>N53/26*$BC53*VLOOKUP(BJ$4,DM_TI_LE!$A$5:$C$29,3,FALSE)</f>
        <v>0</v>
      </c>
      <c r="BK53" s="16">
        <f>O53/26*$BC53*VLOOKUP(BK$4,DM_TI_LE!$A$5:$C$29,3,FALSE)</f>
        <v>0</v>
      </c>
      <c r="BL53" s="16">
        <f>P53/26*$BC53*VLOOKUP(BL$4,DM_TI_LE!$A$5:$C$29,3,FALSE)</f>
        <v>0</v>
      </c>
      <c r="BM53" s="16">
        <f>Q53/26*$BC53*VLOOKUP(BM$4,DM_TI_LE!$A$5:$C$29,3,FALSE)</f>
        <v>0</v>
      </c>
      <c r="BN53" s="16">
        <f>R53/26*$BC53*VLOOKUP(BN$4,DM_TI_LE!$A$5:$C$29,3,FALSE)</f>
        <v>0</v>
      </c>
      <c r="BO53" s="16">
        <f>S53/26*$BC53*VLOOKUP(BO$4,DM_TI_LE!$A$5:$C$29,3,FALSE)</f>
        <v>0</v>
      </c>
      <c r="BP53" s="16">
        <f>T53/26*$BC53*VLOOKUP(BP$4,DM_TI_LE!$A$5:$C$29,3,FALSE)</f>
        <v>0</v>
      </c>
      <c r="BQ53" s="16">
        <f>U53/26*$BC53*VLOOKUP(BQ$4,DM_TI_LE!$A$5:$C$29,3,FALSE)</f>
        <v>0</v>
      </c>
      <c r="BR53" s="16">
        <f>V53/26*$BC53*VLOOKUP(BR$4,DM_TI_LE!$A$5:$C$29,3,FALSE)</f>
        <v>0</v>
      </c>
      <c r="BS53" s="16">
        <f>W53/26*$BC53*VLOOKUP(BS$4,DM_TI_LE!$A$5:$C$29,3,FALSE)</f>
        <v>0</v>
      </c>
      <c r="BT53" s="16">
        <f>X53/26*$BC53*VLOOKUP(BT$4,DM_TI_LE!$A$5:$C$29,3,FALSE)</f>
        <v>0</v>
      </c>
      <c r="BU53" s="16">
        <f>Y53/26*$BC53*VLOOKUP(BU$4,DM_TI_LE!$A$5:$C$29,3,FALSE)</f>
        <v>0</v>
      </c>
      <c r="BV53" s="16">
        <f>Z53/26*$BC53*VLOOKUP(BV$4,DM_TI_LE!$A$5:$C$29,3,FALSE)</f>
        <v>0</v>
      </c>
      <c r="BW53" s="16">
        <f>AA53/26*$BC53*VLOOKUP(BW$4,DM_TI_LE!$A$5:$C$29,3,FALSE)</f>
        <v>0</v>
      </c>
      <c r="BX53" s="16">
        <f>AB53/26*$BC53*VLOOKUP(BX$4,DM_TI_LE!$A$5:$C$29,3,FALSE)</f>
        <v>0</v>
      </c>
      <c r="BY53" s="16">
        <f>AC53/26*$BC53*VLOOKUP(BY$4,DM_TI_LE!$A$5:$C$29,3,FALSE)</f>
        <v>0</v>
      </c>
      <c r="BZ53" s="16">
        <f>AD53/26*$BC53*VLOOKUP(BZ$4,DM_TI_LE!$A$5:$C$29,3,FALSE)</f>
        <v>0</v>
      </c>
      <c r="CA53" s="196">
        <f t="shared" si="0"/>
        <v>0</v>
      </c>
      <c r="CB53" s="16"/>
      <c r="CC53" s="197">
        <f t="shared" si="1"/>
        <v>8100000</v>
      </c>
      <c r="CD53" s="208" t="s">
        <v>114</v>
      </c>
      <c r="CE53" s="199">
        <f>VLOOKUP(CD53,DM_TI_LE!$I$12:$J$16,2,FALSE)</f>
        <v>1</v>
      </c>
    </row>
    <row r="54" spans="1:83" ht="12.75">
      <c r="A54" s="36">
        <v>50</v>
      </c>
      <c r="B54" s="38">
        <f>GD_LCD_HS_LNS!B53</f>
        <v>10642</v>
      </c>
      <c r="C54" s="38" t="str">
        <f>GD_LCD_HS_LNS!C53</f>
        <v>Lương Văn Thăng</v>
      </c>
      <c r="D54" s="38" t="str">
        <f>GD_LCD_HS_LNS!D53</f>
        <v>Trưởng phòng</v>
      </c>
      <c r="E54" s="146">
        <f>VLOOKUP(B54,GD_CHAM_CONG!$C$6:$BJ$912,60,FALSE)</f>
        <v>1</v>
      </c>
      <c r="F54" s="146">
        <f>VLOOKUP(B54,GD_LCD_HS_LNS!$B$4:$F$914,5,FALSE)</f>
        <v>6.33</v>
      </c>
      <c r="G54" s="168"/>
      <c r="H54" s="168">
        <f>VLOOKUP(B54,GD_CHAM_CONG!$C$6:$BD$912,37,FALSE)</f>
        <v>22</v>
      </c>
      <c r="I54" s="16">
        <f>VLOOKUP($B54,GD_CHAM_CONG!$C$6:$BF$912,38,FALSE)</f>
        <v>22</v>
      </c>
      <c r="J54" s="16">
        <f>VLOOKUP($B54,GD_CHAM_CONG!$C$6:$BF$912,39,FALSE)</f>
        <v>0</v>
      </c>
      <c r="K54" s="16">
        <f>VLOOKUP($B54,GD_CHAM_CONG!$C$6:$BF$912,40,FALSE)</f>
        <v>0</v>
      </c>
      <c r="L54" s="16">
        <f>VLOOKUP($B54,GD_CHAM_CONG!$C$6:$BF$912,41,FALSE)</f>
        <v>0</v>
      </c>
      <c r="M54" s="16">
        <f>VLOOKUP($B54,GD_CHAM_CONG!$C$6:$BF$912,42,FALSE)</f>
        <v>0</v>
      </c>
      <c r="N54" s="16">
        <f>VLOOKUP($B54,GD_CHAM_CONG!$C$6:$BF$912,43,FALSE)</f>
        <v>0</v>
      </c>
      <c r="O54" s="16">
        <f>VLOOKUP($B54,GD_CHAM_CONG!$C$6:$BF$912,44,FALSE)</f>
        <v>0</v>
      </c>
      <c r="P54" s="16">
        <f>VLOOKUP($B54,GD_CHAM_CONG!$C$6:$BF$912,45,FALSE)</f>
        <v>0</v>
      </c>
      <c r="Q54" s="16">
        <f>VLOOKUP($B54,GD_CHAM_CONG!$C$6:$BF$912,46,FALSE)</f>
        <v>0</v>
      </c>
      <c r="R54" s="16">
        <f>VLOOKUP($B54,GD_CHAM_CONG!$C$6:$BF$912,47,FALSE)</f>
        <v>0</v>
      </c>
      <c r="S54" s="16">
        <f>VLOOKUP($B54,GD_CHAM_CONG!$C$6:$BF$912,48,FALSE)</f>
        <v>0</v>
      </c>
      <c r="T54" s="16">
        <f>VLOOKUP($B54,GD_CHAM_CONG!$C$6:$BF$912,49,FALSE)</f>
        <v>0</v>
      </c>
      <c r="U54" s="16">
        <f>VLOOKUP($B54,GD_CHAM_CONG!$C$6:$BF$912,50,FALSE)</f>
        <v>0</v>
      </c>
      <c r="V54" s="16">
        <f>VLOOKUP($B54,GD_CHAM_CONG!$C$6:$BF$912,51,FALSE)</f>
        <v>0</v>
      </c>
      <c r="W54" s="16">
        <f>VLOOKUP($B54,GD_CHAM_CONG!$C$6:$BF$912,52,FALSE)</f>
        <v>0</v>
      </c>
      <c r="X54" s="16">
        <f>VLOOKUP($B54,GD_CHAM_CONG!$C$6:$BF$912,53,FALSE)</f>
        <v>0</v>
      </c>
      <c r="Y54" s="16">
        <f>VLOOKUP($B54,GD_CHAM_CONG!$C$6:$BF$912,54,FALSE)</f>
        <v>0</v>
      </c>
      <c r="Z54" s="16">
        <f>VLOOKUP($B54,GD_CHAM_CONG!$C$6:$BF$912,55,FALSE)</f>
        <v>0</v>
      </c>
      <c r="AA54" s="16">
        <f>VLOOKUP($B54,GD_CHAM_CONG!$C$6:$BF$912,56,FALSE)</f>
        <v>0</v>
      </c>
      <c r="AB54" s="16">
        <f>VLOOKUP($B54,GD_CHAM_CONG!$C$6:$BI$912,57,FALSE)</f>
        <v>0</v>
      </c>
      <c r="AC54" s="16">
        <f>VLOOKUP($B54,GD_CHAM_CONG!$C$6:$BI$912,58,FALSE)</f>
        <v>0</v>
      </c>
      <c r="AD54" s="16">
        <f>VLOOKUP($B54,GD_CHAM_CONG!$C$6:$BI$912,59,FALSE)</f>
        <v>0</v>
      </c>
      <c r="AE54" s="188">
        <f>I54/$H54*VLOOKUP(I$4,DM_TI_LE!$A$5:$B$30,2,FALSE)</f>
        <v>1</v>
      </c>
      <c r="AF54" s="188">
        <f>J54/$H54*VLOOKUP(J$4,DM_TI_LE!$A$5:$B$30,2,FALSE)</f>
        <v>0</v>
      </c>
      <c r="AG54" s="188">
        <f>K54/$H54*VLOOKUP(K$4,DM_TI_LE!$A$5:$B$30,2,FALSE)</f>
        <v>0</v>
      </c>
      <c r="AH54" s="188">
        <f>L54/$H54*VLOOKUP(L$4,DM_TI_LE!$A$5:$B$30,2,FALSE)</f>
        <v>0</v>
      </c>
      <c r="AI54" s="188">
        <f>M54/$H54*VLOOKUP(M$4,DM_TI_LE!$A$5:$B$30,2,FALSE)</f>
        <v>0</v>
      </c>
      <c r="AJ54" s="188">
        <f>N54/$H54*VLOOKUP(N$4,DM_TI_LE!$A$5:$B$30,2,FALSE)</f>
        <v>0</v>
      </c>
      <c r="AK54" s="188">
        <f>O54/$H54*VLOOKUP(O$4,DM_TI_LE!$A$5:$B$30,2,FALSE)</f>
        <v>0</v>
      </c>
      <c r="AL54" s="188">
        <f>P54/$H54*VLOOKUP(P$4,DM_TI_LE!$A$5:$B$30,2,FALSE)</f>
        <v>0</v>
      </c>
      <c r="AM54" s="188">
        <f>Q54/$H54*VLOOKUP(Q$4,DM_TI_LE!$A$5:$B$30,2,FALSE)</f>
        <v>0</v>
      </c>
      <c r="AN54" s="188">
        <f>R54/$H54*VLOOKUP(R$4,DM_TI_LE!$A$5:$B$30,2,FALSE)</f>
        <v>0</v>
      </c>
      <c r="AO54" s="188">
        <f>S54/$H54*VLOOKUP(S$4,DM_TI_LE!$A$5:$B$30,2,FALSE)</f>
        <v>0</v>
      </c>
      <c r="AP54" s="188">
        <f>T54/$H54*VLOOKUP(T$4,DM_TI_LE!$A$5:$B$30,2,FALSE)</f>
        <v>0</v>
      </c>
      <c r="AQ54" s="188">
        <f>U54/$H54*VLOOKUP(U$4,DM_TI_LE!$A$5:$B$30,2,FALSE)</f>
        <v>0</v>
      </c>
      <c r="AR54" s="188">
        <f>V54/$H54*VLOOKUP(V$4,DM_TI_LE!$A$5:$B$30,2,FALSE)</f>
        <v>0</v>
      </c>
      <c r="AS54" s="188">
        <f>W54/$H54*VLOOKUP(W$4,DM_TI_LE!$A$5:$B$30,2,FALSE)</f>
        <v>0</v>
      </c>
      <c r="AT54" s="188">
        <f>X54/$H54*VLOOKUP(X$4,DM_TI_LE!$A$5:$B$30,2,FALSE)</f>
        <v>0</v>
      </c>
      <c r="AU54" s="188">
        <f>Y54/$H54*VLOOKUP(Y$4,DM_TI_LE!$A$5:$B$30,2,FALSE)</f>
        <v>0</v>
      </c>
      <c r="AV54" s="188">
        <f>Z54/$H54*VLOOKUP(Z$4,DM_TI_LE!$A$5:$B$30,2,FALSE)</f>
        <v>0</v>
      </c>
      <c r="AW54" s="188">
        <f>AA54/$H54*VLOOKUP(AA$4,DM_TI_LE!$A$5:$B$30,2,FALSE)</f>
        <v>0</v>
      </c>
      <c r="AX54" s="188">
        <f>AB54/$H54*VLOOKUP(AB$4,DM_TI_LE!$A$5:$B$30,2,FALSE)</f>
        <v>0</v>
      </c>
      <c r="AY54" s="188">
        <f>AC54/$H54*VLOOKUP(AC$4,DM_TI_LE!$A$5:$B$30,2,FALSE)</f>
        <v>0</v>
      </c>
      <c r="AZ54" s="188">
        <f>AD54/$H54*VLOOKUP(AD$4,DM_TI_LE!$A$5:$B$30,2,FALSE)</f>
        <v>0</v>
      </c>
      <c r="BA54" s="231">
        <f>IF(CD54="HDHV",DM_TI_LE!$K$12*I54, SUM(AE54:AW54)*F54*E54*DM_HE_SO_LUONG_NS!$D$1*CE54)</f>
        <v>28485000</v>
      </c>
      <c r="BB54" s="16"/>
      <c r="BC54" s="17">
        <f>VLOOKUP(B54,GD_LCD_HS_LNS!$B$4:$E$914,4,FALSE)</f>
        <v>5503000</v>
      </c>
      <c r="BD54" s="16"/>
      <c r="BE54" s="16">
        <f>I54/26*$BC54*VLOOKUP(BE$4,DM_TI_LE!$A$5:$C$29,3,FALSE)</f>
        <v>0</v>
      </c>
      <c r="BF54" s="16">
        <f>J54/26*$BC54*VLOOKUP(BF$4,DM_TI_LE!$A$5:$C$29,3,FALSE)</f>
        <v>0</v>
      </c>
      <c r="BG54" s="16">
        <f>K54/26*$BC54*VLOOKUP(BG$4,DM_TI_LE!$A$5:$C$29,3,FALSE)</f>
        <v>0</v>
      </c>
      <c r="BH54" s="16">
        <f>L54/26*$BC54*VLOOKUP(BH$4,DM_TI_LE!$A$5:$C$29,3,FALSE)</f>
        <v>0</v>
      </c>
      <c r="BI54" s="16">
        <f>M54/26*$BC54*VLOOKUP(BI$4,DM_TI_LE!$A$5:$C$29,3,FALSE)</f>
        <v>0</v>
      </c>
      <c r="BJ54" s="16">
        <f>N54/26*$BC54*VLOOKUP(BJ$4,DM_TI_LE!$A$5:$C$29,3,FALSE)</f>
        <v>0</v>
      </c>
      <c r="BK54" s="16">
        <f>O54/26*$BC54*VLOOKUP(BK$4,DM_TI_LE!$A$5:$C$29,3,FALSE)</f>
        <v>0</v>
      </c>
      <c r="BL54" s="16">
        <f>P54/26*$BC54*VLOOKUP(BL$4,DM_TI_LE!$A$5:$C$29,3,FALSE)</f>
        <v>0</v>
      </c>
      <c r="BM54" s="16">
        <f>Q54/26*$BC54*VLOOKUP(BM$4,DM_TI_LE!$A$5:$C$29,3,FALSE)</f>
        <v>0</v>
      </c>
      <c r="BN54" s="16">
        <f>R54/26*$BC54*VLOOKUP(BN$4,DM_TI_LE!$A$5:$C$29,3,FALSE)</f>
        <v>0</v>
      </c>
      <c r="BO54" s="16">
        <f>S54/26*$BC54*VLOOKUP(BO$4,DM_TI_LE!$A$5:$C$29,3,FALSE)</f>
        <v>0</v>
      </c>
      <c r="BP54" s="16">
        <f>T54/26*$BC54*VLOOKUP(BP$4,DM_TI_LE!$A$5:$C$29,3,FALSE)</f>
        <v>0</v>
      </c>
      <c r="BQ54" s="16">
        <f>U54/26*$BC54*VLOOKUP(BQ$4,DM_TI_LE!$A$5:$C$29,3,FALSE)</f>
        <v>0</v>
      </c>
      <c r="BR54" s="16">
        <f>V54/26*$BC54*VLOOKUP(BR$4,DM_TI_LE!$A$5:$C$29,3,FALSE)</f>
        <v>0</v>
      </c>
      <c r="BS54" s="16">
        <f>W54/26*$BC54*VLOOKUP(BS$4,DM_TI_LE!$A$5:$C$29,3,FALSE)</f>
        <v>0</v>
      </c>
      <c r="BT54" s="16">
        <f>X54/26*$BC54*VLOOKUP(BT$4,DM_TI_LE!$A$5:$C$29,3,FALSE)</f>
        <v>0</v>
      </c>
      <c r="BU54" s="16">
        <f>Y54/26*$BC54*VLOOKUP(BU$4,DM_TI_LE!$A$5:$C$29,3,FALSE)</f>
        <v>0</v>
      </c>
      <c r="BV54" s="16">
        <f>Z54/26*$BC54*VLOOKUP(BV$4,DM_TI_LE!$A$5:$C$29,3,FALSE)</f>
        <v>0</v>
      </c>
      <c r="BW54" s="16">
        <f>AA54/26*$BC54*VLOOKUP(BW$4,DM_TI_LE!$A$5:$C$29,3,FALSE)</f>
        <v>0</v>
      </c>
      <c r="BX54" s="16">
        <f>AB54/26*$BC54*VLOOKUP(BX$4,DM_TI_LE!$A$5:$C$29,3,FALSE)</f>
        <v>0</v>
      </c>
      <c r="BY54" s="16">
        <f>AC54/26*$BC54*VLOOKUP(BY$4,DM_TI_LE!$A$5:$C$29,3,FALSE)</f>
        <v>0</v>
      </c>
      <c r="BZ54" s="16">
        <f>AD54/26*$BC54*VLOOKUP(BZ$4,DM_TI_LE!$A$5:$C$29,3,FALSE)</f>
        <v>0</v>
      </c>
      <c r="CA54" s="196">
        <f t="shared" si="0"/>
        <v>0</v>
      </c>
      <c r="CB54" s="16"/>
      <c r="CC54" s="197">
        <f t="shared" si="1"/>
        <v>28485000</v>
      </c>
      <c r="CD54" s="208" t="s">
        <v>114</v>
      </c>
      <c r="CE54" s="199">
        <f>VLOOKUP(CD54,DM_TI_LE!$I$12:$J$16,2,FALSE)</f>
        <v>1</v>
      </c>
    </row>
    <row r="55" spans="1:83" ht="12.75">
      <c r="A55" s="36">
        <v>51</v>
      </c>
      <c r="B55" s="38">
        <f>GD_LCD_HS_LNS!B54</f>
        <v>10559</v>
      </c>
      <c r="C55" s="38" t="str">
        <f>GD_LCD_HS_LNS!C54</f>
        <v>Nguyễn Tiến Hiệp</v>
      </c>
      <c r="D55" s="38" t="str">
        <f>GD_LCD_HS_LNS!D54</f>
        <v>NV Kế hoạch</v>
      </c>
      <c r="E55" s="146">
        <f>VLOOKUP(B55,GD_CHAM_CONG!$C$6:$BJ$912,60,FALSE)</f>
        <v>1</v>
      </c>
      <c r="F55" s="146">
        <f>VLOOKUP(B55,GD_LCD_HS_LNS!$B$4:$F$914,5,FALSE)</f>
        <v>2.76</v>
      </c>
      <c r="G55" s="168"/>
      <c r="H55" s="168">
        <f>VLOOKUP(B55,GD_CHAM_CONG!$C$6:$BD$912,37,FALSE)</f>
        <v>22</v>
      </c>
      <c r="I55" s="16">
        <f>VLOOKUP($B55,GD_CHAM_CONG!$C$6:$BF$912,38,FALSE)</f>
        <v>22</v>
      </c>
      <c r="J55" s="16">
        <f>VLOOKUP($B55,GD_CHAM_CONG!$C$6:$BF$912,39,FALSE)</f>
        <v>0</v>
      </c>
      <c r="K55" s="16">
        <f>VLOOKUP($B55,GD_CHAM_CONG!$C$6:$BF$912,40,FALSE)</f>
        <v>0</v>
      </c>
      <c r="L55" s="16">
        <f>VLOOKUP($B55,GD_CHAM_CONG!$C$6:$BF$912,41,FALSE)</f>
        <v>0</v>
      </c>
      <c r="M55" s="16">
        <f>VLOOKUP($B55,GD_CHAM_CONG!$C$6:$BF$912,42,FALSE)</f>
        <v>0</v>
      </c>
      <c r="N55" s="16">
        <f>VLOOKUP($B55,GD_CHAM_CONG!$C$6:$BF$912,43,FALSE)</f>
        <v>0</v>
      </c>
      <c r="O55" s="16">
        <f>VLOOKUP($B55,GD_CHAM_CONG!$C$6:$BF$912,44,FALSE)</f>
        <v>0</v>
      </c>
      <c r="P55" s="16">
        <f>VLOOKUP($B55,GD_CHAM_CONG!$C$6:$BF$912,45,FALSE)</f>
        <v>0</v>
      </c>
      <c r="Q55" s="16">
        <f>VLOOKUP($B55,GD_CHAM_CONG!$C$6:$BF$912,46,FALSE)</f>
        <v>0</v>
      </c>
      <c r="R55" s="16">
        <f>VLOOKUP($B55,GD_CHAM_CONG!$C$6:$BF$912,47,FALSE)</f>
        <v>0</v>
      </c>
      <c r="S55" s="16">
        <f>VLOOKUP($B55,GD_CHAM_CONG!$C$6:$BF$912,48,FALSE)</f>
        <v>0</v>
      </c>
      <c r="T55" s="16">
        <f>VLOOKUP($B55,GD_CHAM_CONG!$C$6:$BF$912,49,FALSE)</f>
        <v>0</v>
      </c>
      <c r="U55" s="16">
        <f>VLOOKUP($B55,GD_CHAM_CONG!$C$6:$BF$912,50,FALSE)</f>
        <v>0</v>
      </c>
      <c r="V55" s="16">
        <f>VLOOKUP($B55,GD_CHAM_CONG!$C$6:$BF$912,51,FALSE)</f>
        <v>0</v>
      </c>
      <c r="W55" s="16">
        <f>VLOOKUP($B55,GD_CHAM_CONG!$C$6:$BF$912,52,FALSE)</f>
        <v>0</v>
      </c>
      <c r="X55" s="16">
        <f>VLOOKUP($B55,GD_CHAM_CONG!$C$6:$BF$912,53,FALSE)</f>
        <v>0</v>
      </c>
      <c r="Y55" s="16">
        <f>VLOOKUP($B55,GD_CHAM_CONG!$C$6:$BF$912,54,FALSE)</f>
        <v>0</v>
      </c>
      <c r="Z55" s="16">
        <f>VLOOKUP($B55,GD_CHAM_CONG!$C$6:$BF$912,55,FALSE)</f>
        <v>0</v>
      </c>
      <c r="AA55" s="16">
        <f>VLOOKUP($B55,GD_CHAM_CONG!$C$6:$BF$912,56,FALSE)</f>
        <v>0</v>
      </c>
      <c r="AB55" s="16">
        <f>VLOOKUP($B55,GD_CHAM_CONG!$C$6:$BI$912,57,FALSE)</f>
        <v>0</v>
      </c>
      <c r="AC55" s="16">
        <f>VLOOKUP($B55,GD_CHAM_CONG!$C$6:$BI$912,58,FALSE)</f>
        <v>0</v>
      </c>
      <c r="AD55" s="16">
        <f>VLOOKUP($B55,GD_CHAM_CONG!$C$6:$BI$912,59,FALSE)</f>
        <v>0</v>
      </c>
      <c r="AE55" s="188">
        <f>I55/$H55*VLOOKUP(I$4,DM_TI_LE!$A$5:$B$30,2,FALSE)</f>
        <v>1</v>
      </c>
      <c r="AF55" s="188">
        <f>J55/$H55*VLOOKUP(J$4,DM_TI_LE!$A$5:$B$30,2,FALSE)</f>
        <v>0</v>
      </c>
      <c r="AG55" s="188">
        <f>K55/$H55*VLOOKUP(K$4,DM_TI_LE!$A$5:$B$30,2,FALSE)</f>
        <v>0</v>
      </c>
      <c r="AH55" s="188">
        <f>L55/$H55*VLOOKUP(L$4,DM_TI_LE!$A$5:$B$30,2,FALSE)</f>
        <v>0</v>
      </c>
      <c r="AI55" s="188">
        <f>M55/$H55*VLOOKUP(M$4,DM_TI_LE!$A$5:$B$30,2,FALSE)</f>
        <v>0</v>
      </c>
      <c r="AJ55" s="188">
        <f>N55/$H55*VLOOKUP(N$4,DM_TI_LE!$A$5:$B$30,2,FALSE)</f>
        <v>0</v>
      </c>
      <c r="AK55" s="188">
        <f>O55/$H55*VLOOKUP(O$4,DM_TI_LE!$A$5:$B$30,2,FALSE)</f>
        <v>0</v>
      </c>
      <c r="AL55" s="188">
        <f>P55/$H55*VLOOKUP(P$4,DM_TI_LE!$A$5:$B$30,2,FALSE)</f>
        <v>0</v>
      </c>
      <c r="AM55" s="188">
        <f>Q55/$H55*VLOOKUP(Q$4,DM_TI_LE!$A$5:$B$30,2,FALSE)</f>
        <v>0</v>
      </c>
      <c r="AN55" s="188">
        <f>R55/$H55*VLOOKUP(R$4,DM_TI_LE!$A$5:$B$30,2,FALSE)</f>
        <v>0</v>
      </c>
      <c r="AO55" s="188">
        <f>S55/$H55*VLOOKUP(S$4,DM_TI_LE!$A$5:$B$30,2,FALSE)</f>
        <v>0</v>
      </c>
      <c r="AP55" s="188">
        <f>T55/$H55*VLOOKUP(T$4,DM_TI_LE!$A$5:$B$30,2,FALSE)</f>
        <v>0</v>
      </c>
      <c r="AQ55" s="188">
        <f>U55/$H55*VLOOKUP(U$4,DM_TI_LE!$A$5:$B$30,2,FALSE)</f>
        <v>0</v>
      </c>
      <c r="AR55" s="188">
        <f>V55/$H55*VLOOKUP(V$4,DM_TI_LE!$A$5:$B$30,2,FALSE)</f>
        <v>0</v>
      </c>
      <c r="AS55" s="188">
        <f>W55/$H55*VLOOKUP(W$4,DM_TI_LE!$A$5:$B$30,2,FALSE)</f>
        <v>0</v>
      </c>
      <c r="AT55" s="188">
        <f>X55/$H55*VLOOKUP(X$4,DM_TI_LE!$A$5:$B$30,2,FALSE)</f>
        <v>0</v>
      </c>
      <c r="AU55" s="188">
        <f>Y55/$H55*VLOOKUP(Y$4,DM_TI_LE!$A$5:$B$30,2,FALSE)</f>
        <v>0</v>
      </c>
      <c r="AV55" s="188">
        <f>Z55/$H55*VLOOKUP(Z$4,DM_TI_LE!$A$5:$B$30,2,FALSE)</f>
        <v>0</v>
      </c>
      <c r="AW55" s="188">
        <f>AA55/$H55*VLOOKUP(AA$4,DM_TI_LE!$A$5:$B$30,2,FALSE)</f>
        <v>0</v>
      </c>
      <c r="AX55" s="188">
        <f>AB55/$H55*VLOOKUP(AB$4,DM_TI_LE!$A$5:$B$30,2,FALSE)</f>
        <v>0</v>
      </c>
      <c r="AY55" s="188">
        <f>AC55/$H55*VLOOKUP(AC$4,DM_TI_LE!$A$5:$B$30,2,FALSE)</f>
        <v>0</v>
      </c>
      <c r="AZ55" s="188">
        <f>AD55/$H55*VLOOKUP(AD$4,DM_TI_LE!$A$5:$B$30,2,FALSE)</f>
        <v>0</v>
      </c>
      <c r="BA55" s="231">
        <f>IF(CD55="HDHV",DM_TI_LE!$K$12*I55, SUM(AE55:AW55)*F55*E55*DM_HE_SO_LUONG_NS!$D$1*CE55)</f>
        <v>12419999.999999998</v>
      </c>
      <c r="BB55" s="16"/>
      <c r="BC55" s="17">
        <f>VLOOKUP(B55,GD_LCD_HS_LNS!$B$4:$E$914,4,FALSE)</f>
        <v>4534000</v>
      </c>
      <c r="BD55" s="16"/>
      <c r="BE55" s="16">
        <f>I55/26*$BC55*VLOOKUP(BE$4,DM_TI_LE!$A$5:$C$29,3,FALSE)</f>
        <v>0</v>
      </c>
      <c r="BF55" s="16">
        <f>J55/26*$BC55*VLOOKUP(BF$4,DM_TI_LE!$A$5:$C$29,3,FALSE)</f>
        <v>0</v>
      </c>
      <c r="BG55" s="16">
        <f>K55/26*$BC55*VLOOKUP(BG$4,DM_TI_LE!$A$5:$C$29,3,FALSE)</f>
        <v>0</v>
      </c>
      <c r="BH55" s="16">
        <f>L55/26*$BC55*VLOOKUP(BH$4,DM_TI_LE!$A$5:$C$29,3,FALSE)</f>
        <v>0</v>
      </c>
      <c r="BI55" s="16">
        <f>M55/26*$BC55*VLOOKUP(BI$4,DM_TI_LE!$A$5:$C$29,3,FALSE)</f>
        <v>0</v>
      </c>
      <c r="BJ55" s="16">
        <f>N55/26*$BC55*VLOOKUP(BJ$4,DM_TI_LE!$A$5:$C$29,3,FALSE)</f>
        <v>0</v>
      </c>
      <c r="BK55" s="16">
        <f>O55/26*$BC55*VLOOKUP(BK$4,DM_TI_LE!$A$5:$C$29,3,FALSE)</f>
        <v>0</v>
      </c>
      <c r="BL55" s="16">
        <f>P55/26*$BC55*VLOOKUP(BL$4,DM_TI_LE!$A$5:$C$29,3,FALSE)</f>
        <v>0</v>
      </c>
      <c r="BM55" s="16">
        <f>Q55/26*$BC55*VLOOKUP(BM$4,DM_TI_LE!$A$5:$C$29,3,FALSE)</f>
        <v>0</v>
      </c>
      <c r="BN55" s="16">
        <f>R55/26*$BC55*VLOOKUP(BN$4,DM_TI_LE!$A$5:$C$29,3,FALSE)</f>
        <v>0</v>
      </c>
      <c r="BO55" s="16">
        <f>S55/26*$BC55*VLOOKUP(BO$4,DM_TI_LE!$A$5:$C$29,3,FALSE)</f>
        <v>0</v>
      </c>
      <c r="BP55" s="16">
        <f>T55/26*$BC55*VLOOKUP(BP$4,DM_TI_LE!$A$5:$C$29,3,FALSE)</f>
        <v>0</v>
      </c>
      <c r="BQ55" s="16">
        <f>U55/26*$BC55*VLOOKUP(BQ$4,DM_TI_LE!$A$5:$C$29,3,FALSE)</f>
        <v>0</v>
      </c>
      <c r="BR55" s="16">
        <f>V55/26*$BC55*VLOOKUP(BR$4,DM_TI_LE!$A$5:$C$29,3,FALSE)</f>
        <v>0</v>
      </c>
      <c r="BS55" s="16">
        <f>W55/26*$BC55*VLOOKUP(BS$4,DM_TI_LE!$A$5:$C$29,3,FALSE)</f>
        <v>0</v>
      </c>
      <c r="BT55" s="16">
        <f>X55/26*$BC55*VLOOKUP(BT$4,DM_TI_LE!$A$5:$C$29,3,FALSE)</f>
        <v>0</v>
      </c>
      <c r="BU55" s="16">
        <f>Y55/26*$BC55*VLOOKUP(BU$4,DM_TI_LE!$A$5:$C$29,3,FALSE)</f>
        <v>0</v>
      </c>
      <c r="BV55" s="16">
        <f>Z55/26*$BC55*VLOOKUP(BV$4,DM_TI_LE!$A$5:$C$29,3,FALSE)</f>
        <v>0</v>
      </c>
      <c r="BW55" s="16">
        <f>AA55/26*$BC55*VLOOKUP(BW$4,DM_TI_LE!$A$5:$C$29,3,FALSE)</f>
        <v>0</v>
      </c>
      <c r="BX55" s="16">
        <f>AB55/26*$BC55*VLOOKUP(BX$4,DM_TI_LE!$A$5:$C$29,3,FALSE)</f>
        <v>0</v>
      </c>
      <c r="BY55" s="16">
        <f>AC55/26*$BC55*VLOOKUP(BY$4,DM_TI_LE!$A$5:$C$29,3,FALSE)</f>
        <v>0</v>
      </c>
      <c r="BZ55" s="16">
        <f>AD55/26*$BC55*VLOOKUP(BZ$4,DM_TI_LE!$A$5:$C$29,3,FALSE)</f>
        <v>0</v>
      </c>
      <c r="CA55" s="196">
        <f t="shared" si="0"/>
        <v>0</v>
      </c>
      <c r="CB55" s="16"/>
      <c r="CC55" s="197">
        <f t="shared" si="1"/>
        <v>12419999.999999998</v>
      </c>
      <c r="CD55" s="208" t="s">
        <v>116</v>
      </c>
      <c r="CE55" s="199">
        <f>VLOOKUP(CD55,DM_TI_LE!$I$12:$J$16,2,FALSE)</f>
        <v>1</v>
      </c>
    </row>
    <row r="56" spans="1:83" ht="12.75">
      <c r="A56" s="36">
        <v>52</v>
      </c>
      <c r="B56" s="38">
        <f>GD_LCD_HS_LNS!B55</f>
        <v>10594</v>
      </c>
      <c r="C56" s="38" t="str">
        <f>GD_LCD_HS_LNS!C55</f>
        <v>Lê Thị Thu Huyền</v>
      </c>
      <c r="D56" s="38" t="str">
        <f>GD_LCD_HS_LNS!D55</f>
        <v>NV Kế hoạch</v>
      </c>
      <c r="E56" s="146">
        <f>VLOOKUP(B56,GD_CHAM_CONG!$C$6:$BJ$912,60,FALSE)</f>
        <v>1</v>
      </c>
      <c r="F56" s="146">
        <f>VLOOKUP(B56,GD_LCD_HS_LNS!$B$4:$F$914,5,FALSE)</f>
        <v>2.2000000000000002</v>
      </c>
      <c r="G56" s="168"/>
      <c r="H56" s="168">
        <f>VLOOKUP(B56,GD_CHAM_CONG!$C$6:$BD$912,37,FALSE)</f>
        <v>22</v>
      </c>
      <c r="I56" s="16">
        <f>VLOOKUP($B56,GD_CHAM_CONG!$C$6:$BF$912,38,FALSE)</f>
        <v>22</v>
      </c>
      <c r="J56" s="16">
        <f>VLOOKUP($B56,GD_CHAM_CONG!$C$6:$BF$912,39,FALSE)</f>
        <v>0</v>
      </c>
      <c r="K56" s="16">
        <f>VLOOKUP($B56,GD_CHAM_CONG!$C$6:$BF$912,40,FALSE)</f>
        <v>0</v>
      </c>
      <c r="L56" s="16">
        <f>VLOOKUP($B56,GD_CHAM_CONG!$C$6:$BF$912,41,FALSE)</f>
        <v>0</v>
      </c>
      <c r="M56" s="16">
        <f>VLOOKUP($B56,GD_CHAM_CONG!$C$6:$BF$912,42,FALSE)</f>
        <v>0</v>
      </c>
      <c r="N56" s="16">
        <f>VLOOKUP($B56,GD_CHAM_CONG!$C$6:$BF$912,43,FALSE)</f>
        <v>0</v>
      </c>
      <c r="O56" s="16">
        <f>VLOOKUP($B56,GD_CHAM_CONG!$C$6:$BF$912,44,FALSE)</f>
        <v>0</v>
      </c>
      <c r="P56" s="16">
        <f>VLOOKUP($B56,GD_CHAM_CONG!$C$6:$BF$912,45,FALSE)</f>
        <v>0</v>
      </c>
      <c r="Q56" s="16">
        <f>VLOOKUP($B56,GD_CHAM_CONG!$C$6:$BF$912,46,FALSE)</f>
        <v>0</v>
      </c>
      <c r="R56" s="16">
        <f>VLOOKUP($B56,GD_CHAM_CONG!$C$6:$BF$912,47,FALSE)</f>
        <v>0</v>
      </c>
      <c r="S56" s="16">
        <f>VLOOKUP($B56,GD_CHAM_CONG!$C$6:$BF$912,48,FALSE)</f>
        <v>0</v>
      </c>
      <c r="T56" s="16">
        <f>VLOOKUP($B56,GD_CHAM_CONG!$C$6:$BF$912,49,FALSE)</f>
        <v>0</v>
      </c>
      <c r="U56" s="16">
        <f>VLOOKUP($B56,GD_CHAM_CONG!$C$6:$BF$912,50,FALSE)</f>
        <v>0</v>
      </c>
      <c r="V56" s="16">
        <f>VLOOKUP($B56,GD_CHAM_CONG!$C$6:$BF$912,51,FALSE)</f>
        <v>0</v>
      </c>
      <c r="W56" s="16">
        <f>VLOOKUP($B56,GD_CHAM_CONG!$C$6:$BF$912,52,FALSE)</f>
        <v>0</v>
      </c>
      <c r="X56" s="16">
        <f>VLOOKUP($B56,GD_CHAM_CONG!$C$6:$BF$912,53,FALSE)</f>
        <v>0</v>
      </c>
      <c r="Y56" s="16">
        <f>VLOOKUP($B56,GD_CHAM_CONG!$C$6:$BF$912,54,FALSE)</f>
        <v>0</v>
      </c>
      <c r="Z56" s="16">
        <f>VLOOKUP($B56,GD_CHAM_CONG!$C$6:$BF$912,55,FALSE)</f>
        <v>0</v>
      </c>
      <c r="AA56" s="16">
        <f>VLOOKUP($B56,GD_CHAM_CONG!$C$6:$BF$912,56,FALSE)</f>
        <v>0</v>
      </c>
      <c r="AB56" s="16">
        <f>VLOOKUP($B56,GD_CHAM_CONG!$C$6:$BI$912,57,FALSE)</f>
        <v>0</v>
      </c>
      <c r="AC56" s="16">
        <f>VLOOKUP($B56,GD_CHAM_CONG!$C$6:$BI$912,58,FALSE)</f>
        <v>0</v>
      </c>
      <c r="AD56" s="16">
        <f>VLOOKUP($B56,GD_CHAM_CONG!$C$6:$BI$912,59,FALSE)</f>
        <v>0</v>
      </c>
      <c r="AE56" s="188">
        <f>I56/$H56*VLOOKUP(I$4,DM_TI_LE!$A$5:$B$30,2,FALSE)</f>
        <v>1</v>
      </c>
      <c r="AF56" s="188">
        <f>J56/$H56*VLOOKUP(J$4,DM_TI_LE!$A$5:$B$30,2,FALSE)</f>
        <v>0</v>
      </c>
      <c r="AG56" s="188">
        <f>K56/$H56*VLOOKUP(K$4,DM_TI_LE!$A$5:$B$30,2,FALSE)</f>
        <v>0</v>
      </c>
      <c r="AH56" s="188">
        <f>L56/$H56*VLOOKUP(L$4,DM_TI_LE!$A$5:$B$30,2,FALSE)</f>
        <v>0</v>
      </c>
      <c r="AI56" s="188">
        <f>M56/$H56*VLOOKUP(M$4,DM_TI_LE!$A$5:$B$30,2,FALSE)</f>
        <v>0</v>
      </c>
      <c r="AJ56" s="188">
        <f>N56/$H56*VLOOKUP(N$4,DM_TI_LE!$A$5:$B$30,2,FALSE)</f>
        <v>0</v>
      </c>
      <c r="AK56" s="188">
        <f>O56/$H56*VLOOKUP(O$4,DM_TI_LE!$A$5:$B$30,2,FALSE)</f>
        <v>0</v>
      </c>
      <c r="AL56" s="188">
        <f>P56/$H56*VLOOKUP(P$4,DM_TI_LE!$A$5:$B$30,2,FALSE)</f>
        <v>0</v>
      </c>
      <c r="AM56" s="188">
        <f>Q56/$H56*VLOOKUP(Q$4,DM_TI_LE!$A$5:$B$30,2,FALSE)</f>
        <v>0</v>
      </c>
      <c r="AN56" s="188">
        <f>R56/$H56*VLOOKUP(R$4,DM_TI_LE!$A$5:$B$30,2,FALSE)</f>
        <v>0</v>
      </c>
      <c r="AO56" s="188">
        <f>S56/$H56*VLOOKUP(S$4,DM_TI_LE!$A$5:$B$30,2,FALSE)</f>
        <v>0</v>
      </c>
      <c r="AP56" s="188">
        <f>T56/$H56*VLOOKUP(T$4,DM_TI_LE!$A$5:$B$30,2,FALSE)</f>
        <v>0</v>
      </c>
      <c r="AQ56" s="188">
        <f>U56/$H56*VLOOKUP(U$4,DM_TI_LE!$A$5:$B$30,2,FALSE)</f>
        <v>0</v>
      </c>
      <c r="AR56" s="188">
        <f>V56/$H56*VLOOKUP(V$4,DM_TI_LE!$A$5:$B$30,2,FALSE)</f>
        <v>0</v>
      </c>
      <c r="AS56" s="188">
        <f>W56/$H56*VLOOKUP(W$4,DM_TI_LE!$A$5:$B$30,2,FALSE)</f>
        <v>0</v>
      </c>
      <c r="AT56" s="188">
        <f>X56/$H56*VLOOKUP(X$4,DM_TI_LE!$A$5:$B$30,2,FALSE)</f>
        <v>0</v>
      </c>
      <c r="AU56" s="188">
        <f>Y56/$H56*VLOOKUP(Y$4,DM_TI_LE!$A$5:$B$30,2,FALSE)</f>
        <v>0</v>
      </c>
      <c r="AV56" s="188">
        <f>Z56/$H56*VLOOKUP(Z$4,DM_TI_LE!$A$5:$B$30,2,FALSE)</f>
        <v>0</v>
      </c>
      <c r="AW56" s="188">
        <f>AA56/$H56*VLOOKUP(AA$4,DM_TI_LE!$A$5:$B$30,2,FALSE)</f>
        <v>0</v>
      </c>
      <c r="AX56" s="188">
        <f>AB56/$H56*VLOOKUP(AB$4,DM_TI_LE!$A$5:$B$30,2,FALSE)</f>
        <v>0</v>
      </c>
      <c r="AY56" s="188">
        <f>AC56/$H56*VLOOKUP(AC$4,DM_TI_LE!$A$5:$B$30,2,FALSE)</f>
        <v>0</v>
      </c>
      <c r="AZ56" s="188">
        <f>AD56/$H56*VLOOKUP(AD$4,DM_TI_LE!$A$5:$B$30,2,FALSE)</f>
        <v>0</v>
      </c>
      <c r="BA56" s="231">
        <f>IF(CD56="HDHV",DM_TI_LE!$K$12*I56, SUM(AE56:AW56)*F56*E56*DM_HE_SO_LUONG_NS!$D$1*CE56)</f>
        <v>9900000</v>
      </c>
      <c r="BB56" s="16"/>
      <c r="BC56" s="17">
        <f>VLOOKUP(B56,GD_LCD_HS_LNS!$B$4:$E$914,4,FALSE)</f>
        <v>3488000</v>
      </c>
      <c r="BD56" s="16"/>
      <c r="BE56" s="16">
        <f>I56/26*$BC56*VLOOKUP(BE$4,DM_TI_LE!$A$5:$C$29,3,FALSE)</f>
        <v>0</v>
      </c>
      <c r="BF56" s="16">
        <f>J56/26*$BC56*VLOOKUP(BF$4,DM_TI_LE!$A$5:$C$29,3,FALSE)</f>
        <v>0</v>
      </c>
      <c r="BG56" s="16">
        <f>K56/26*$BC56*VLOOKUP(BG$4,DM_TI_LE!$A$5:$C$29,3,FALSE)</f>
        <v>0</v>
      </c>
      <c r="BH56" s="16">
        <f>L56/26*$BC56*VLOOKUP(BH$4,DM_TI_LE!$A$5:$C$29,3,FALSE)</f>
        <v>0</v>
      </c>
      <c r="BI56" s="16">
        <f>M56/26*$BC56*VLOOKUP(BI$4,DM_TI_LE!$A$5:$C$29,3,FALSE)</f>
        <v>0</v>
      </c>
      <c r="BJ56" s="16">
        <f>N56/26*$BC56*VLOOKUP(BJ$4,DM_TI_LE!$A$5:$C$29,3,FALSE)</f>
        <v>0</v>
      </c>
      <c r="BK56" s="16">
        <f>O56/26*$BC56*VLOOKUP(BK$4,DM_TI_LE!$A$5:$C$29,3,FALSE)</f>
        <v>0</v>
      </c>
      <c r="BL56" s="16">
        <f>P56/26*$BC56*VLOOKUP(BL$4,DM_TI_LE!$A$5:$C$29,3,FALSE)</f>
        <v>0</v>
      </c>
      <c r="BM56" s="16">
        <f>Q56/26*$BC56*VLOOKUP(BM$4,DM_TI_LE!$A$5:$C$29,3,FALSE)</f>
        <v>0</v>
      </c>
      <c r="BN56" s="16">
        <f>R56/26*$BC56*VLOOKUP(BN$4,DM_TI_LE!$A$5:$C$29,3,FALSE)</f>
        <v>0</v>
      </c>
      <c r="BO56" s="16">
        <f>S56/26*$BC56*VLOOKUP(BO$4,DM_TI_LE!$A$5:$C$29,3,FALSE)</f>
        <v>0</v>
      </c>
      <c r="BP56" s="16">
        <f>T56/26*$BC56*VLOOKUP(BP$4,DM_TI_LE!$A$5:$C$29,3,FALSE)</f>
        <v>0</v>
      </c>
      <c r="BQ56" s="16">
        <f>U56/26*$BC56*VLOOKUP(BQ$4,DM_TI_LE!$A$5:$C$29,3,FALSE)</f>
        <v>0</v>
      </c>
      <c r="BR56" s="16">
        <f>V56/26*$BC56*VLOOKUP(BR$4,DM_TI_LE!$A$5:$C$29,3,FALSE)</f>
        <v>0</v>
      </c>
      <c r="BS56" s="16">
        <f>W56/26*$BC56*VLOOKUP(BS$4,DM_TI_LE!$A$5:$C$29,3,FALSE)</f>
        <v>0</v>
      </c>
      <c r="BT56" s="16">
        <f>X56/26*$BC56*VLOOKUP(BT$4,DM_TI_LE!$A$5:$C$29,3,FALSE)</f>
        <v>0</v>
      </c>
      <c r="BU56" s="16">
        <f>Y56/26*$BC56*VLOOKUP(BU$4,DM_TI_LE!$A$5:$C$29,3,FALSE)</f>
        <v>0</v>
      </c>
      <c r="BV56" s="16">
        <f>Z56/26*$BC56*VLOOKUP(BV$4,DM_TI_LE!$A$5:$C$29,3,FALSE)</f>
        <v>0</v>
      </c>
      <c r="BW56" s="16">
        <f>AA56/26*$BC56*VLOOKUP(BW$4,DM_TI_LE!$A$5:$C$29,3,FALSE)</f>
        <v>0</v>
      </c>
      <c r="BX56" s="16">
        <f>AB56/26*$BC56*VLOOKUP(BX$4,DM_TI_LE!$A$5:$C$29,3,FALSE)</f>
        <v>0</v>
      </c>
      <c r="BY56" s="16">
        <f>AC56/26*$BC56*VLOOKUP(BY$4,DM_TI_LE!$A$5:$C$29,3,FALSE)</f>
        <v>0</v>
      </c>
      <c r="BZ56" s="16">
        <f>AD56/26*$BC56*VLOOKUP(BZ$4,DM_TI_LE!$A$5:$C$29,3,FALSE)</f>
        <v>0</v>
      </c>
      <c r="CA56" s="196">
        <f t="shared" si="0"/>
        <v>0</v>
      </c>
      <c r="CB56" s="16"/>
      <c r="CC56" s="197">
        <f t="shared" si="1"/>
        <v>9900000</v>
      </c>
      <c r="CD56" s="208" t="s">
        <v>114</v>
      </c>
      <c r="CE56" s="199">
        <f>VLOOKUP(CD56,DM_TI_LE!$I$12:$J$16,2,FALSE)</f>
        <v>1</v>
      </c>
    </row>
    <row r="57" spans="1:83" ht="12.75">
      <c r="A57" s="36">
        <v>53</v>
      </c>
      <c r="B57" s="38">
        <f>GD_LCD_HS_LNS!B56</f>
        <v>11146</v>
      </c>
      <c r="C57" s="38" t="str">
        <f>GD_LCD_HS_LNS!C56</f>
        <v>Trần Việt Phương</v>
      </c>
      <c r="D57" s="38" t="str">
        <f>GD_LCD_HS_LNS!D56</f>
        <v>NV Kế hoạch</v>
      </c>
      <c r="E57" s="146">
        <f>VLOOKUP(B57,GD_CHAM_CONG!$C$6:$BJ$912,60,FALSE)</f>
        <v>1</v>
      </c>
      <c r="F57" s="146">
        <f>VLOOKUP(B57,GD_LCD_HS_LNS!$B$4:$F$914,5,FALSE)</f>
        <v>2.6</v>
      </c>
      <c r="G57" s="168"/>
      <c r="H57" s="168">
        <f>VLOOKUP(B57,GD_CHAM_CONG!$C$6:$BD$912,37,FALSE)</f>
        <v>22</v>
      </c>
      <c r="I57" s="16">
        <f>VLOOKUP($B57,GD_CHAM_CONG!$C$6:$BF$912,38,FALSE)</f>
        <v>22</v>
      </c>
      <c r="J57" s="16">
        <f>VLOOKUP($B57,GD_CHAM_CONG!$C$6:$BF$912,39,FALSE)</f>
        <v>0</v>
      </c>
      <c r="K57" s="16">
        <f>VLOOKUP($B57,GD_CHAM_CONG!$C$6:$BF$912,40,FALSE)</f>
        <v>0</v>
      </c>
      <c r="L57" s="16">
        <f>VLOOKUP($B57,GD_CHAM_CONG!$C$6:$BF$912,41,FALSE)</f>
        <v>0</v>
      </c>
      <c r="M57" s="16">
        <f>VLOOKUP($B57,GD_CHAM_CONG!$C$6:$BF$912,42,FALSE)</f>
        <v>0</v>
      </c>
      <c r="N57" s="16">
        <f>VLOOKUP($B57,GD_CHAM_CONG!$C$6:$BF$912,43,FALSE)</f>
        <v>0</v>
      </c>
      <c r="O57" s="16">
        <f>VLOOKUP($B57,GD_CHAM_CONG!$C$6:$BF$912,44,FALSE)</f>
        <v>0</v>
      </c>
      <c r="P57" s="16">
        <f>VLOOKUP($B57,GD_CHAM_CONG!$C$6:$BF$912,45,FALSE)</f>
        <v>0</v>
      </c>
      <c r="Q57" s="16">
        <f>VLOOKUP($B57,GD_CHAM_CONG!$C$6:$BF$912,46,FALSE)</f>
        <v>0</v>
      </c>
      <c r="R57" s="16">
        <f>VLOOKUP($B57,GD_CHAM_CONG!$C$6:$BF$912,47,FALSE)</f>
        <v>0</v>
      </c>
      <c r="S57" s="16">
        <f>VLOOKUP($B57,GD_CHAM_CONG!$C$6:$BF$912,48,FALSE)</f>
        <v>0</v>
      </c>
      <c r="T57" s="16">
        <f>VLOOKUP($B57,GD_CHAM_CONG!$C$6:$BF$912,49,FALSE)</f>
        <v>0</v>
      </c>
      <c r="U57" s="16">
        <f>VLOOKUP($B57,GD_CHAM_CONG!$C$6:$BF$912,50,FALSE)</f>
        <v>0</v>
      </c>
      <c r="V57" s="16">
        <f>VLOOKUP($B57,GD_CHAM_CONG!$C$6:$BF$912,51,FALSE)</f>
        <v>0</v>
      </c>
      <c r="W57" s="16">
        <f>VLOOKUP($B57,GD_CHAM_CONG!$C$6:$BF$912,52,FALSE)</f>
        <v>0</v>
      </c>
      <c r="X57" s="16">
        <f>VLOOKUP($B57,GD_CHAM_CONG!$C$6:$BF$912,53,FALSE)</f>
        <v>0</v>
      </c>
      <c r="Y57" s="16">
        <f>VLOOKUP($B57,GD_CHAM_CONG!$C$6:$BF$912,54,FALSE)</f>
        <v>0</v>
      </c>
      <c r="Z57" s="16">
        <f>VLOOKUP($B57,GD_CHAM_CONG!$C$6:$BF$912,55,FALSE)</f>
        <v>0</v>
      </c>
      <c r="AA57" s="16">
        <f>VLOOKUP($B57,GD_CHAM_CONG!$C$6:$BF$912,56,FALSE)</f>
        <v>0</v>
      </c>
      <c r="AB57" s="16">
        <f>VLOOKUP($B57,GD_CHAM_CONG!$C$6:$BI$912,57,FALSE)</f>
        <v>0</v>
      </c>
      <c r="AC57" s="16">
        <f>VLOOKUP($B57,GD_CHAM_CONG!$C$6:$BI$912,58,FALSE)</f>
        <v>0</v>
      </c>
      <c r="AD57" s="16">
        <f>VLOOKUP($B57,GD_CHAM_CONG!$C$6:$BI$912,59,FALSE)</f>
        <v>0</v>
      </c>
      <c r="AE57" s="188">
        <f>I57/$H57*VLOOKUP(I$4,DM_TI_LE!$A$5:$B$30,2,FALSE)</f>
        <v>1</v>
      </c>
      <c r="AF57" s="188">
        <f>J57/$H57*VLOOKUP(J$4,DM_TI_LE!$A$5:$B$30,2,FALSE)</f>
        <v>0</v>
      </c>
      <c r="AG57" s="188">
        <f>K57/$H57*VLOOKUP(K$4,DM_TI_LE!$A$5:$B$30,2,FALSE)</f>
        <v>0</v>
      </c>
      <c r="AH57" s="188">
        <f>L57/$H57*VLOOKUP(L$4,DM_TI_LE!$A$5:$B$30,2,FALSE)</f>
        <v>0</v>
      </c>
      <c r="AI57" s="188">
        <f>M57/$H57*VLOOKUP(M$4,DM_TI_LE!$A$5:$B$30,2,FALSE)</f>
        <v>0</v>
      </c>
      <c r="AJ57" s="188">
        <f>N57/$H57*VLOOKUP(N$4,DM_TI_LE!$A$5:$B$30,2,FALSE)</f>
        <v>0</v>
      </c>
      <c r="AK57" s="188">
        <f>O57/$H57*VLOOKUP(O$4,DM_TI_LE!$A$5:$B$30,2,FALSE)</f>
        <v>0</v>
      </c>
      <c r="AL57" s="188">
        <f>P57/$H57*VLOOKUP(P$4,DM_TI_LE!$A$5:$B$30,2,FALSE)</f>
        <v>0</v>
      </c>
      <c r="AM57" s="188">
        <f>Q57/$H57*VLOOKUP(Q$4,DM_TI_LE!$A$5:$B$30,2,FALSE)</f>
        <v>0</v>
      </c>
      <c r="AN57" s="188">
        <f>R57/$H57*VLOOKUP(R$4,DM_TI_LE!$A$5:$B$30,2,FALSE)</f>
        <v>0</v>
      </c>
      <c r="AO57" s="188">
        <f>S57/$H57*VLOOKUP(S$4,DM_TI_LE!$A$5:$B$30,2,FALSE)</f>
        <v>0</v>
      </c>
      <c r="AP57" s="188">
        <f>T57/$H57*VLOOKUP(T$4,DM_TI_LE!$A$5:$B$30,2,FALSE)</f>
        <v>0</v>
      </c>
      <c r="AQ57" s="188">
        <f>U57/$H57*VLOOKUP(U$4,DM_TI_LE!$A$5:$B$30,2,FALSE)</f>
        <v>0</v>
      </c>
      <c r="AR57" s="188">
        <f>V57/$H57*VLOOKUP(V$4,DM_TI_LE!$A$5:$B$30,2,FALSE)</f>
        <v>0</v>
      </c>
      <c r="AS57" s="188">
        <f>W57/$H57*VLOOKUP(W$4,DM_TI_LE!$A$5:$B$30,2,FALSE)</f>
        <v>0</v>
      </c>
      <c r="AT57" s="188">
        <f>X57/$H57*VLOOKUP(X$4,DM_TI_LE!$A$5:$B$30,2,FALSE)</f>
        <v>0</v>
      </c>
      <c r="AU57" s="188">
        <f>Y57/$H57*VLOOKUP(Y$4,DM_TI_LE!$A$5:$B$30,2,FALSE)</f>
        <v>0</v>
      </c>
      <c r="AV57" s="188">
        <f>Z57/$H57*VLOOKUP(Z$4,DM_TI_LE!$A$5:$B$30,2,FALSE)</f>
        <v>0</v>
      </c>
      <c r="AW57" s="188">
        <f>AA57/$H57*VLOOKUP(AA$4,DM_TI_LE!$A$5:$B$30,2,FALSE)</f>
        <v>0</v>
      </c>
      <c r="AX57" s="188">
        <f>AB57/$H57*VLOOKUP(AB$4,DM_TI_LE!$A$5:$B$30,2,FALSE)</f>
        <v>0</v>
      </c>
      <c r="AY57" s="188">
        <f>AC57/$H57*VLOOKUP(AC$4,DM_TI_LE!$A$5:$B$30,2,FALSE)</f>
        <v>0</v>
      </c>
      <c r="AZ57" s="188">
        <f>AD57/$H57*VLOOKUP(AD$4,DM_TI_LE!$A$5:$B$30,2,FALSE)</f>
        <v>0</v>
      </c>
      <c r="BA57" s="231">
        <f>IF(CD57="HDHV",DM_TI_LE!$K$12*I57, SUM(AE57:AW57)*F57*E57*DM_HE_SO_LUONG_NS!$D$1*CE57)</f>
        <v>11700000</v>
      </c>
      <c r="BB57" s="16"/>
      <c r="BC57" s="17">
        <f>VLOOKUP(B57,GD_LCD_HS_LNS!$B$4:$E$914,4,FALSE)</f>
        <v>3488000</v>
      </c>
      <c r="BD57" s="16"/>
      <c r="BE57" s="16">
        <f>I57/26*$BC57*VLOOKUP(BE$4,DM_TI_LE!$A$5:$C$29,3,FALSE)</f>
        <v>0</v>
      </c>
      <c r="BF57" s="16">
        <f>J57/26*$BC57*VLOOKUP(BF$4,DM_TI_LE!$A$5:$C$29,3,FALSE)</f>
        <v>0</v>
      </c>
      <c r="BG57" s="16">
        <f>K57/26*$BC57*VLOOKUP(BG$4,DM_TI_LE!$A$5:$C$29,3,FALSE)</f>
        <v>0</v>
      </c>
      <c r="BH57" s="16">
        <f>L57/26*$BC57*VLOOKUP(BH$4,DM_TI_LE!$A$5:$C$29,3,FALSE)</f>
        <v>0</v>
      </c>
      <c r="BI57" s="16">
        <f>M57/26*$BC57*VLOOKUP(BI$4,DM_TI_LE!$A$5:$C$29,3,FALSE)</f>
        <v>0</v>
      </c>
      <c r="BJ57" s="16">
        <f>N57/26*$BC57*VLOOKUP(BJ$4,DM_TI_LE!$A$5:$C$29,3,FALSE)</f>
        <v>0</v>
      </c>
      <c r="BK57" s="16">
        <f>O57/26*$BC57*VLOOKUP(BK$4,DM_TI_LE!$A$5:$C$29,3,FALSE)</f>
        <v>0</v>
      </c>
      <c r="BL57" s="16">
        <f>P57/26*$BC57*VLOOKUP(BL$4,DM_TI_LE!$A$5:$C$29,3,FALSE)</f>
        <v>0</v>
      </c>
      <c r="BM57" s="16">
        <f>Q57/26*$BC57*VLOOKUP(BM$4,DM_TI_LE!$A$5:$C$29,3,FALSE)</f>
        <v>0</v>
      </c>
      <c r="BN57" s="16">
        <f>R57/26*$BC57*VLOOKUP(BN$4,DM_TI_LE!$A$5:$C$29,3,FALSE)</f>
        <v>0</v>
      </c>
      <c r="BO57" s="16">
        <f>S57/26*$BC57*VLOOKUP(BO$4,DM_TI_LE!$A$5:$C$29,3,FALSE)</f>
        <v>0</v>
      </c>
      <c r="BP57" s="16">
        <f>T57/26*$BC57*VLOOKUP(BP$4,DM_TI_LE!$A$5:$C$29,3,FALSE)</f>
        <v>0</v>
      </c>
      <c r="BQ57" s="16">
        <f>U57/26*$BC57*VLOOKUP(BQ$4,DM_TI_LE!$A$5:$C$29,3,FALSE)</f>
        <v>0</v>
      </c>
      <c r="BR57" s="16">
        <f>V57/26*$BC57*VLOOKUP(BR$4,DM_TI_LE!$A$5:$C$29,3,FALSE)</f>
        <v>0</v>
      </c>
      <c r="BS57" s="16">
        <f>W57/26*$BC57*VLOOKUP(BS$4,DM_TI_LE!$A$5:$C$29,3,FALSE)</f>
        <v>0</v>
      </c>
      <c r="BT57" s="16">
        <f>X57/26*$BC57*VLOOKUP(BT$4,DM_TI_LE!$A$5:$C$29,3,FALSE)</f>
        <v>0</v>
      </c>
      <c r="BU57" s="16">
        <f>Y57/26*$BC57*VLOOKUP(BU$4,DM_TI_LE!$A$5:$C$29,3,FALSE)</f>
        <v>0</v>
      </c>
      <c r="BV57" s="16">
        <f>Z57/26*$BC57*VLOOKUP(BV$4,DM_TI_LE!$A$5:$C$29,3,FALSE)</f>
        <v>0</v>
      </c>
      <c r="BW57" s="16">
        <f>AA57/26*$BC57*VLOOKUP(BW$4,DM_TI_LE!$A$5:$C$29,3,FALSE)</f>
        <v>0</v>
      </c>
      <c r="BX57" s="16">
        <f>AB57/26*$BC57*VLOOKUP(BX$4,DM_TI_LE!$A$5:$C$29,3,FALSE)</f>
        <v>0</v>
      </c>
      <c r="BY57" s="16">
        <f>AC57/26*$BC57*VLOOKUP(BY$4,DM_TI_LE!$A$5:$C$29,3,FALSE)</f>
        <v>0</v>
      </c>
      <c r="BZ57" s="16">
        <f>AD57/26*$BC57*VLOOKUP(BZ$4,DM_TI_LE!$A$5:$C$29,3,FALSE)</f>
        <v>0</v>
      </c>
      <c r="CA57" s="196">
        <f t="shared" si="0"/>
        <v>0</v>
      </c>
      <c r="CB57" s="16"/>
      <c r="CC57" s="197">
        <f t="shared" si="1"/>
        <v>11700000</v>
      </c>
      <c r="CD57" s="208" t="s">
        <v>114</v>
      </c>
      <c r="CE57" s="199">
        <f>VLOOKUP(CD57,DM_TI_LE!$I$12:$J$16,2,FALSE)</f>
        <v>1</v>
      </c>
    </row>
    <row r="58" spans="1:83" ht="12.75">
      <c r="A58" s="36">
        <v>54</v>
      </c>
      <c r="B58" s="38">
        <f>GD_LCD_HS_LNS!B57</f>
        <v>10623</v>
      </c>
      <c r="C58" s="38" t="str">
        <f>GD_LCD_HS_LNS!C57</f>
        <v>Bùi Đức Hưng</v>
      </c>
      <c r="D58" s="38" t="str">
        <f>GD_LCD_HS_LNS!D57</f>
        <v>NV Marketing</v>
      </c>
      <c r="E58" s="146">
        <f>VLOOKUP(B58,GD_CHAM_CONG!$C$6:$BJ$912,60,FALSE)</f>
        <v>1.05</v>
      </c>
      <c r="F58" s="146">
        <f>VLOOKUP(B58,GD_LCD_HS_LNS!$B$4:$F$914,5,FALSE)</f>
        <v>2.6</v>
      </c>
      <c r="G58" s="168"/>
      <c r="H58" s="168">
        <f>VLOOKUP(B58,GD_CHAM_CONG!$C$6:$BD$912,37,FALSE)</f>
        <v>22</v>
      </c>
      <c r="I58" s="16">
        <f>VLOOKUP($B58,GD_CHAM_CONG!$C$6:$BF$912,38,FALSE)</f>
        <v>22</v>
      </c>
      <c r="J58" s="16">
        <f>VLOOKUP($B58,GD_CHAM_CONG!$C$6:$BF$912,39,FALSE)</f>
        <v>0</v>
      </c>
      <c r="K58" s="16">
        <f>VLOOKUP($B58,GD_CHAM_CONG!$C$6:$BF$912,40,FALSE)</f>
        <v>0</v>
      </c>
      <c r="L58" s="16">
        <f>VLOOKUP($B58,GD_CHAM_CONG!$C$6:$BF$912,41,FALSE)</f>
        <v>0</v>
      </c>
      <c r="M58" s="16">
        <f>VLOOKUP($B58,GD_CHAM_CONG!$C$6:$BF$912,42,FALSE)</f>
        <v>0</v>
      </c>
      <c r="N58" s="16">
        <f>VLOOKUP($B58,GD_CHAM_CONG!$C$6:$BF$912,43,FALSE)</f>
        <v>0</v>
      </c>
      <c r="O58" s="16">
        <f>VLOOKUP($B58,GD_CHAM_CONG!$C$6:$BF$912,44,FALSE)</f>
        <v>0</v>
      </c>
      <c r="P58" s="16">
        <f>VLOOKUP($B58,GD_CHAM_CONG!$C$6:$BF$912,45,FALSE)</f>
        <v>0</v>
      </c>
      <c r="Q58" s="16">
        <f>VLOOKUP($B58,GD_CHAM_CONG!$C$6:$BF$912,46,FALSE)</f>
        <v>0</v>
      </c>
      <c r="R58" s="16">
        <f>VLOOKUP($B58,GD_CHAM_CONG!$C$6:$BF$912,47,FALSE)</f>
        <v>0</v>
      </c>
      <c r="S58" s="16">
        <f>VLOOKUP($B58,GD_CHAM_CONG!$C$6:$BF$912,48,FALSE)</f>
        <v>0</v>
      </c>
      <c r="T58" s="16">
        <f>VLOOKUP($B58,GD_CHAM_CONG!$C$6:$BF$912,49,FALSE)</f>
        <v>0</v>
      </c>
      <c r="U58" s="16">
        <f>VLOOKUP($B58,GD_CHAM_CONG!$C$6:$BF$912,50,FALSE)</f>
        <v>0</v>
      </c>
      <c r="V58" s="16">
        <f>VLOOKUP($B58,GD_CHAM_CONG!$C$6:$BF$912,51,FALSE)</f>
        <v>0</v>
      </c>
      <c r="W58" s="16">
        <f>VLOOKUP($B58,GD_CHAM_CONG!$C$6:$BF$912,52,FALSE)</f>
        <v>0</v>
      </c>
      <c r="X58" s="16">
        <f>VLOOKUP($B58,GD_CHAM_CONG!$C$6:$BF$912,53,FALSE)</f>
        <v>0</v>
      </c>
      <c r="Y58" s="16">
        <f>VLOOKUP($B58,GD_CHAM_CONG!$C$6:$BF$912,54,FALSE)</f>
        <v>0</v>
      </c>
      <c r="Z58" s="16">
        <f>VLOOKUP($B58,GD_CHAM_CONG!$C$6:$BF$912,55,FALSE)</f>
        <v>0</v>
      </c>
      <c r="AA58" s="16">
        <f>VLOOKUP($B58,GD_CHAM_CONG!$C$6:$BF$912,56,FALSE)</f>
        <v>0</v>
      </c>
      <c r="AB58" s="16">
        <f>VLOOKUP($B58,GD_CHAM_CONG!$C$6:$BI$912,57,FALSE)</f>
        <v>0</v>
      </c>
      <c r="AC58" s="16">
        <f>VLOOKUP($B58,GD_CHAM_CONG!$C$6:$BI$912,58,FALSE)</f>
        <v>0</v>
      </c>
      <c r="AD58" s="16">
        <f>VLOOKUP($B58,GD_CHAM_CONG!$C$6:$BI$912,59,FALSE)</f>
        <v>0</v>
      </c>
      <c r="AE58" s="188">
        <f>I58/$H58*VLOOKUP(I$4,DM_TI_LE!$A$5:$B$30,2,FALSE)</f>
        <v>1</v>
      </c>
      <c r="AF58" s="188">
        <f>J58/$H58*VLOOKUP(J$4,DM_TI_LE!$A$5:$B$30,2,FALSE)</f>
        <v>0</v>
      </c>
      <c r="AG58" s="188">
        <f>K58/$H58*VLOOKUP(K$4,DM_TI_LE!$A$5:$B$30,2,FALSE)</f>
        <v>0</v>
      </c>
      <c r="AH58" s="188">
        <f>L58/$H58*VLOOKUP(L$4,DM_TI_LE!$A$5:$B$30,2,FALSE)</f>
        <v>0</v>
      </c>
      <c r="AI58" s="188">
        <f>M58/$H58*VLOOKUP(M$4,DM_TI_LE!$A$5:$B$30,2,FALSE)</f>
        <v>0</v>
      </c>
      <c r="AJ58" s="188">
        <f>N58/$H58*VLOOKUP(N$4,DM_TI_LE!$A$5:$B$30,2,FALSE)</f>
        <v>0</v>
      </c>
      <c r="AK58" s="188">
        <f>O58/$H58*VLOOKUP(O$4,DM_TI_LE!$A$5:$B$30,2,FALSE)</f>
        <v>0</v>
      </c>
      <c r="AL58" s="188">
        <f>P58/$H58*VLOOKUP(P$4,DM_TI_LE!$A$5:$B$30,2,FALSE)</f>
        <v>0</v>
      </c>
      <c r="AM58" s="188">
        <f>Q58/$H58*VLOOKUP(Q$4,DM_TI_LE!$A$5:$B$30,2,FALSE)</f>
        <v>0</v>
      </c>
      <c r="AN58" s="188">
        <f>R58/$H58*VLOOKUP(R$4,DM_TI_LE!$A$5:$B$30,2,FALSE)</f>
        <v>0</v>
      </c>
      <c r="AO58" s="188">
        <f>S58/$H58*VLOOKUP(S$4,DM_TI_LE!$A$5:$B$30,2,FALSE)</f>
        <v>0</v>
      </c>
      <c r="AP58" s="188">
        <f>T58/$H58*VLOOKUP(T$4,DM_TI_LE!$A$5:$B$30,2,FALSE)</f>
        <v>0</v>
      </c>
      <c r="AQ58" s="188">
        <f>U58/$H58*VLOOKUP(U$4,DM_TI_LE!$A$5:$B$30,2,FALSE)</f>
        <v>0</v>
      </c>
      <c r="AR58" s="188">
        <f>V58/$H58*VLOOKUP(V$4,DM_TI_LE!$A$5:$B$30,2,FALSE)</f>
        <v>0</v>
      </c>
      <c r="AS58" s="188">
        <f>W58/$H58*VLOOKUP(W$4,DM_TI_LE!$A$5:$B$30,2,FALSE)</f>
        <v>0</v>
      </c>
      <c r="AT58" s="188">
        <f>X58/$H58*VLOOKUP(X$4,DM_TI_LE!$A$5:$B$30,2,FALSE)</f>
        <v>0</v>
      </c>
      <c r="AU58" s="188">
        <f>Y58/$H58*VLOOKUP(Y$4,DM_TI_LE!$A$5:$B$30,2,FALSE)</f>
        <v>0</v>
      </c>
      <c r="AV58" s="188">
        <f>Z58/$H58*VLOOKUP(Z$4,DM_TI_LE!$A$5:$B$30,2,FALSE)</f>
        <v>0</v>
      </c>
      <c r="AW58" s="188">
        <f>AA58/$H58*VLOOKUP(AA$4,DM_TI_LE!$A$5:$B$30,2,FALSE)</f>
        <v>0</v>
      </c>
      <c r="AX58" s="188">
        <f>AB58/$H58*VLOOKUP(AB$4,DM_TI_LE!$A$5:$B$30,2,FALSE)</f>
        <v>0</v>
      </c>
      <c r="AY58" s="188">
        <f>AC58/$H58*VLOOKUP(AC$4,DM_TI_LE!$A$5:$B$30,2,FALSE)</f>
        <v>0</v>
      </c>
      <c r="AZ58" s="188">
        <f>AD58/$H58*VLOOKUP(AD$4,DM_TI_LE!$A$5:$B$30,2,FALSE)</f>
        <v>0</v>
      </c>
      <c r="BA58" s="231">
        <f>IF(CD58="HDHV",DM_TI_LE!$K$12*I58, SUM(AE58:AW58)*F58*E58*DM_HE_SO_LUONG_NS!$D$1*CE58)</f>
        <v>12285000.000000002</v>
      </c>
      <c r="BB58" s="16"/>
      <c r="BC58" s="17">
        <f>VLOOKUP(B58,GD_LCD_HS_LNS!$B$4:$E$914,4,FALSE)</f>
        <v>4534000</v>
      </c>
      <c r="BD58" s="16"/>
      <c r="BE58" s="16">
        <f>I58/26*$BC58*VLOOKUP(BE$4,DM_TI_LE!$A$5:$C$29,3,FALSE)</f>
        <v>0</v>
      </c>
      <c r="BF58" s="16">
        <f>J58/26*$BC58*VLOOKUP(BF$4,DM_TI_LE!$A$5:$C$29,3,FALSE)</f>
        <v>0</v>
      </c>
      <c r="BG58" s="16">
        <f>K58/26*$BC58*VLOOKUP(BG$4,DM_TI_LE!$A$5:$C$29,3,FALSE)</f>
        <v>0</v>
      </c>
      <c r="BH58" s="16">
        <f>L58/26*$BC58*VLOOKUP(BH$4,DM_TI_LE!$A$5:$C$29,3,FALSE)</f>
        <v>0</v>
      </c>
      <c r="BI58" s="16">
        <f>M58/26*$BC58*VLOOKUP(BI$4,DM_TI_LE!$A$5:$C$29,3,FALSE)</f>
        <v>0</v>
      </c>
      <c r="BJ58" s="16">
        <f>N58/26*$BC58*VLOOKUP(BJ$4,DM_TI_LE!$A$5:$C$29,3,FALSE)</f>
        <v>0</v>
      </c>
      <c r="BK58" s="16">
        <f>O58/26*$BC58*VLOOKUP(BK$4,DM_TI_LE!$A$5:$C$29,3,FALSE)</f>
        <v>0</v>
      </c>
      <c r="BL58" s="16">
        <f>P58/26*$BC58*VLOOKUP(BL$4,DM_TI_LE!$A$5:$C$29,3,FALSE)</f>
        <v>0</v>
      </c>
      <c r="BM58" s="16">
        <f>Q58/26*$BC58*VLOOKUP(BM$4,DM_TI_LE!$A$5:$C$29,3,FALSE)</f>
        <v>0</v>
      </c>
      <c r="BN58" s="16">
        <f>R58/26*$BC58*VLOOKUP(BN$4,DM_TI_LE!$A$5:$C$29,3,FALSE)</f>
        <v>0</v>
      </c>
      <c r="BO58" s="16">
        <f>S58/26*$BC58*VLOOKUP(BO$4,DM_TI_LE!$A$5:$C$29,3,FALSE)</f>
        <v>0</v>
      </c>
      <c r="BP58" s="16">
        <f>T58/26*$BC58*VLOOKUP(BP$4,DM_TI_LE!$A$5:$C$29,3,FALSE)</f>
        <v>0</v>
      </c>
      <c r="BQ58" s="16">
        <f>U58/26*$BC58*VLOOKUP(BQ$4,DM_TI_LE!$A$5:$C$29,3,FALSE)</f>
        <v>0</v>
      </c>
      <c r="BR58" s="16">
        <f>V58/26*$BC58*VLOOKUP(BR$4,DM_TI_LE!$A$5:$C$29,3,FALSE)</f>
        <v>0</v>
      </c>
      <c r="BS58" s="16">
        <f>W58/26*$BC58*VLOOKUP(BS$4,DM_TI_LE!$A$5:$C$29,3,FALSE)</f>
        <v>0</v>
      </c>
      <c r="BT58" s="16">
        <f>X58/26*$BC58*VLOOKUP(BT$4,DM_TI_LE!$A$5:$C$29,3,FALSE)</f>
        <v>0</v>
      </c>
      <c r="BU58" s="16">
        <f>Y58/26*$BC58*VLOOKUP(BU$4,DM_TI_LE!$A$5:$C$29,3,FALSE)</f>
        <v>0</v>
      </c>
      <c r="BV58" s="16">
        <f>Z58/26*$BC58*VLOOKUP(BV$4,DM_TI_LE!$A$5:$C$29,3,FALSE)</f>
        <v>0</v>
      </c>
      <c r="BW58" s="16">
        <f>AA58/26*$BC58*VLOOKUP(BW$4,DM_TI_LE!$A$5:$C$29,3,FALSE)</f>
        <v>0</v>
      </c>
      <c r="BX58" s="16">
        <f>AB58/26*$BC58*VLOOKUP(BX$4,DM_TI_LE!$A$5:$C$29,3,FALSE)</f>
        <v>0</v>
      </c>
      <c r="BY58" s="16">
        <f>AC58/26*$BC58*VLOOKUP(BY$4,DM_TI_LE!$A$5:$C$29,3,FALSE)</f>
        <v>0</v>
      </c>
      <c r="BZ58" s="16">
        <f>AD58/26*$BC58*VLOOKUP(BZ$4,DM_TI_LE!$A$5:$C$29,3,FALSE)</f>
        <v>0</v>
      </c>
      <c r="CA58" s="196">
        <f t="shared" si="0"/>
        <v>0</v>
      </c>
      <c r="CB58" s="16"/>
      <c r="CC58" s="197">
        <f t="shared" si="1"/>
        <v>12285000.000000002</v>
      </c>
      <c r="CD58" s="208" t="s">
        <v>116</v>
      </c>
      <c r="CE58" s="199">
        <f>VLOOKUP(CD58,DM_TI_LE!$I$12:$J$16,2,FALSE)</f>
        <v>1</v>
      </c>
    </row>
    <row r="59" spans="1:83" ht="12.75">
      <c r="A59" s="36">
        <v>55</v>
      </c>
      <c r="B59" s="38">
        <f>GD_LCD_HS_LNS!B58</f>
        <v>11129</v>
      </c>
      <c r="C59" s="38" t="str">
        <f>GD_LCD_HS_LNS!C58</f>
        <v>Nguyễn Văn Hiệp</v>
      </c>
      <c r="D59" s="38" t="str">
        <f>GD_LCD_HS_LNS!D58</f>
        <v>NV Tài liệu và HDCX</v>
      </c>
      <c r="E59" s="146">
        <f>VLOOKUP(B59,GD_CHAM_CONG!$C$6:$BJ$912,60,FALSE)</f>
        <v>1</v>
      </c>
      <c r="F59" s="146">
        <f>VLOOKUP(B59,GD_LCD_HS_LNS!$B$4:$F$914,5,FALSE)</f>
        <v>2.6</v>
      </c>
      <c r="G59" s="168"/>
      <c r="H59" s="168">
        <f>VLOOKUP(B59,GD_CHAM_CONG!$C$6:$BD$912,37,FALSE)</f>
        <v>22</v>
      </c>
      <c r="I59" s="16">
        <f>VLOOKUP($B59,GD_CHAM_CONG!$C$6:$BF$912,38,FALSE)</f>
        <v>22</v>
      </c>
      <c r="J59" s="16">
        <f>VLOOKUP($B59,GD_CHAM_CONG!$C$6:$BF$912,39,FALSE)</f>
        <v>0</v>
      </c>
      <c r="K59" s="16">
        <f>VLOOKUP($B59,GD_CHAM_CONG!$C$6:$BF$912,40,FALSE)</f>
        <v>0</v>
      </c>
      <c r="L59" s="16">
        <f>VLOOKUP($B59,GD_CHAM_CONG!$C$6:$BF$912,41,FALSE)</f>
        <v>0</v>
      </c>
      <c r="M59" s="16">
        <f>VLOOKUP($B59,GD_CHAM_CONG!$C$6:$BF$912,42,FALSE)</f>
        <v>0</v>
      </c>
      <c r="N59" s="16">
        <f>VLOOKUP($B59,GD_CHAM_CONG!$C$6:$BF$912,43,FALSE)</f>
        <v>0</v>
      </c>
      <c r="O59" s="16">
        <f>VLOOKUP($B59,GD_CHAM_CONG!$C$6:$BF$912,44,FALSE)</f>
        <v>0</v>
      </c>
      <c r="P59" s="16">
        <f>VLOOKUP($B59,GD_CHAM_CONG!$C$6:$BF$912,45,FALSE)</f>
        <v>0</v>
      </c>
      <c r="Q59" s="16">
        <f>VLOOKUP($B59,GD_CHAM_CONG!$C$6:$BF$912,46,FALSE)</f>
        <v>0</v>
      </c>
      <c r="R59" s="16">
        <f>VLOOKUP($B59,GD_CHAM_CONG!$C$6:$BF$912,47,FALSE)</f>
        <v>0</v>
      </c>
      <c r="S59" s="16">
        <f>VLOOKUP($B59,GD_CHAM_CONG!$C$6:$BF$912,48,FALSE)</f>
        <v>0</v>
      </c>
      <c r="T59" s="16">
        <f>VLOOKUP($B59,GD_CHAM_CONG!$C$6:$BF$912,49,FALSE)</f>
        <v>0</v>
      </c>
      <c r="U59" s="16">
        <f>VLOOKUP($B59,GD_CHAM_CONG!$C$6:$BF$912,50,FALSE)</f>
        <v>0</v>
      </c>
      <c r="V59" s="16">
        <f>VLOOKUP($B59,GD_CHAM_CONG!$C$6:$BF$912,51,FALSE)</f>
        <v>0</v>
      </c>
      <c r="W59" s="16">
        <f>VLOOKUP($B59,GD_CHAM_CONG!$C$6:$BF$912,52,FALSE)</f>
        <v>0</v>
      </c>
      <c r="X59" s="16">
        <f>VLOOKUP($B59,GD_CHAM_CONG!$C$6:$BF$912,53,FALSE)</f>
        <v>0</v>
      </c>
      <c r="Y59" s="16">
        <f>VLOOKUP($B59,GD_CHAM_CONG!$C$6:$BF$912,54,FALSE)</f>
        <v>0</v>
      </c>
      <c r="Z59" s="16">
        <f>VLOOKUP($B59,GD_CHAM_CONG!$C$6:$BF$912,55,FALSE)</f>
        <v>0</v>
      </c>
      <c r="AA59" s="16">
        <f>VLOOKUP($B59,GD_CHAM_CONG!$C$6:$BF$912,56,FALSE)</f>
        <v>0</v>
      </c>
      <c r="AB59" s="16">
        <f>VLOOKUP($B59,GD_CHAM_CONG!$C$6:$BI$912,57,FALSE)</f>
        <v>0</v>
      </c>
      <c r="AC59" s="16">
        <f>VLOOKUP($B59,GD_CHAM_CONG!$C$6:$BI$912,58,FALSE)</f>
        <v>0</v>
      </c>
      <c r="AD59" s="16">
        <f>VLOOKUP($B59,GD_CHAM_CONG!$C$6:$BI$912,59,FALSE)</f>
        <v>0</v>
      </c>
      <c r="AE59" s="188">
        <f>I59/$H59*VLOOKUP(I$4,DM_TI_LE!$A$5:$B$30,2,FALSE)</f>
        <v>1</v>
      </c>
      <c r="AF59" s="188">
        <f>J59/$H59*VLOOKUP(J$4,DM_TI_LE!$A$5:$B$30,2,FALSE)</f>
        <v>0</v>
      </c>
      <c r="AG59" s="188">
        <f>K59/$H59*VLOOKUP(K$4,DM_TI_LE!$A$5:$B$30,2,FALSE)</f>
        <v>0</v>
      </c>
      <c r="AH59" s="188">
        <f>L59/$H59*VLOOKUP(L$4,DM_TI_LE!$A$5:$B$30,2,FALSE)</f>
        <v>0</v>
      </c>
      <c r="AI59" s="188">
        <f>M59/$H59*VLOOKUP(M$4,DM_TI_LE!$A$5:$B$30,2,FALSE)</f>
        <v>0</v>
      </c>
      <c r="AJ59" s="188">
        <f>N59/$H59*VLOOKUP(N$4,DM_TI_LE!$A$5:$B$30,2,FALSE)</f>
        <v>0</v>
      </c>
      <c r="AK59" s="188">
        <f>O59/$H59*VLOOKUP(O$4,DM_TI_LE!$A$5:$B$30,2,FALSE)</f>
        <v>0</v>
      </c>
      <c r="AL59" s="188">
        <f>P59/$H59*VLOOKUP(P$4,DM_TI_LE!$A$5:$B$30,2,FALSE)</f>
        <v>0</v>
      </c>
      <c r="AM59" s="188">
        <f>Q59/$H59*VLOOKUP(Q$4,DM_TI_LE!$A$5:$B$30,2,FALSE)</f>
        <v>0</v>
      </c>
      <c r="AN59" s="188">
        <f>R59/$H59*VLOOKUP(R$4,DM_TI_LE!$A$5:$B$30,2,FALSE)</f>
        <v>0</v>
      </c>
      <c r="AO59" s="188">
        <f>S59/$H59*VLOOKUP(S$4,DM_TI_LE!$A$5:$B$30,2,FALSE)</f>
        <v>0</v>
      </c>
      <c r="AP59" s="188">
        <f>T59/$H59*VLOOKUP(T$4,DM_TI_LE!$A$5:$B$30,2,FALSE)</f>
        <v>0</v>
      </c>
      <c r="AQ59" s="188">
        <f>U59/$H59*VLOOKUP(U$4,DM_TI_LE!$A$5:$B$30,2,FALSE)</f>
        <v>0</v>
      </c>
      <c r="AR59" s="188">
        <f>V59/$H59*VLOOKUP(V$4,DM_TI_LE!$A$5:$B$30,2,FALSE)</f>
        <v>0</v>
      </c>
      <c r="AS59" s="188">
        <f>W59/$H59*VLOOKUP(W$4,DM_TI_LE!$A$5:$B$30,2,FALSE)</f>
        <v>0</v>
      </c>
      <c r="AT59" s="188">
        <f>X59/$H59*VLOOKUP(X$4,DM_TI_LE!$A$5:$B$30,2,FALSE)</f>
        <v>0</v>
      </c>
      <c r="AU59" s="188">
        <f>Y59/$H59*VLOOKUP(Y$4,DM_TI_LE!$A$5:$B$30,2,FALSE)</f>
        <v>0</v>
      </c>
      <c r="AV59" s="188">
        <f>Z59/$H59*VLOOKUP(Z$4,DM_TI_LE!$A$5:$B$30,2,FALSE)</f>
        <v>0</v>
      </c>
      <c r="AW59" s="188">
        <f>AA59/$H59*VLOOKUP(AA$4,DM_TI_LE!$A$5:$B$30,2,FALSE)</f>
        <v>0</v>
      </c>
      <c r="AX59" s="188">
        <f>AB59/$H59*VLOOKUP(AB$4,DM_TI_LE!$A$5:$B$30,2,FALSE)</f>
        <v>0</v>
      </c>
      <c r="AY59" s="188">
        <f>AC59/$H59*VLOOKUP(AC$4,DM_TI_LE!$A$5:$B$30,2,FALSE)</f>
        <v>0</v>
      </c>
      <c r="AZ59" s="188">
        <f>AD59/$H59*VLOOKUP(AD$4,DM_TI_LE!$A$5:$B$30,2,FALSE)</f>
        <v>0</v>
      </c>
      <c r="BA59" s="231">
        <f>IF(CD59="HDHV",DM_TI_LE!$K$12*I59, SUM(AE59:AW59)*F59*E59*DM_HE_SO_LUONG_NS!$D$1*CE59)</f>
        <v>11700000</v>
      </c>
      <c r="BB59" s="16"/>
      <c r="BC59" s="17">
        <f>VLOOKUP(B59,GD_LCD_HS_LNS!$B$4:$E$914,4,FALSE)</f>
        <v>4534000</v>
      </c>
      <c r="BD59" s="16"/>
      <c r="BE59" s="16">
        <f>I59/26*$BC59*VLOOKUP(BE$4,DM_TI_LE!$A$5:$C$29,3,FALSE)</f>
        <v>0</v>
      </c>
      <c r="BF59" s="16">
        <f>J59/26*$BC59*VLOOKUP(BF$4,DM_TI_LE!$A$5:$C$29,3,FALSE)</f>
        <v>0</v>
      </c>
      <c r="BG59" s="16">
        <f>K59/26*$BC59*VLOOKUP(BG$4,DM_TI_LE!$A$5:$C$29,3,FALSE)</f>
        <v>0</v>
      </c>
      <c r="BH59" s="16">
        <f>L59/26*$BC59*VLOOKUP(BH$4,DM_TI_LE!$A$5:$C$29,3,FALSE)</f>
        <v>0</v>
      </c>
      <c r="BI59" s="16">
        <f>M59/26*$BC59*VLOOKUP(BI$4,DM_TI_LE!$A$5:$C$29,3,FALSE)</f>
        <v>0</v>
      </c>
      <c r="BJ59" s="16">
        <f>N59/26*$BC59*VLOOKUP(BJ$4,DM_TI_LE!$A$5:$C$29,3,FALSE)</f>
        <v>0</v>
      </c>
      <c r="BK59" s="16">
        <f>O59/26*$BC59*VLOOKUP(BK$4,DM_TI_LE!$A$5:$C$29,3,FALSE)</f>
        <v>0</v>
      </c>
      <c r="BL59" s="16">
        <f>P59/26*$BC59*VLOOKUP(BL$4,DM_TI_LE!$A$5:$C$29,3,FALSE)</f>
        <v>0</v>
      </c>
      <c r="BM59" s="16">
        <f>Q59/26*$BC59*VLOOKUP(BM$4,DM_TI_LE!$A$5:$C$29,3,FALSE)</f>
        <v>0</v>
      </c>
      <c r="BN59" s="16">
        <f>R59/26*$BC59*VLOOKUP(BN$4,DM_TI_LE!$A$5:$C$29,3,FALSE)</f>
        <v>0</v>
      </c>
      <c r="BO59" s="16">
        <f>S59/26*$BC59*VLOOKUP(BO$4,DM_TI_LE!$A$5:$C$29,3,FALSE)</f>
        <v>0</v>
      </c>
      <c r="BP59" s="16">
        <f>T59/26*$BC59*VLOOKUP(BP$4,DM_TI_LE!$A$5:$C$29,3,FALSE)</f>
        <v>0</v>
      </c>
      <c r="BQ59" s="16">
        <f>U59/26*$BC59*VLOOKUP(BQ$4,DM_TI_LE!$A$5:$C$29,3,FALSE)</f>
        <v>0</v>
      </c>
      <c r="BR59" s="16">
        <f>V59/26*$BC59*VLOOKUP(BR$4,DM_TI_LE!$A$5:$C$29,3,FALSE)</f>
        <v>0</v>
      </c>
      <c r="BS59" s="16">
        <f>W59/26*$BC59*VLOOKUP(BS$4,DM_TI_LE!$A$5:$C$29,3,FALSE)</f>
        <v>0</v>
      </c>
      <c r="BT59" s="16">
        <f>X59/26*$BC59*VLOOKUP(BT$4,DM_TI_LE!$A$5:$C$29,3,FALSE)</f>
        <v>0</v>
      </c>
      <c r="BU59" s="16">
        <f>Y59/26*$BC59*VLOOKUP(BU$4,DM_TI_LE!$A$5:$C$29,3,FALSE)</f>
        <v>0</v>
      </c>
      <c r="BV59" s="16">
        <f>Z59/26*$BC59*VLOOKUP(BV$4,DM_TI_LE!$A$5:$C$29,3,FALSE)</f>
        <v>0</v>
      </c>
      <c r="BW59" s="16">
        <f>AA59/26*$BC59*VLOOKUP(BW$4,DM_TI_LE!$A$5:$C$29,3,FALSE)</f>
        <v>0</v>
      </c>
      <c r="BX59" s="16">
        <f>AB59/26*$BC59*VLOOKUP(BX$4,DM_TI_LE!$A$5:$C$29,3,FALSE)</f>
        <v>0</v>
      </c>
      <c r="BY59" s="16">
        <f>AC59/26*$BC59*VLOOKUP(BY$4,DM_TI_LE!$A$5:$C$29,3,FALSE)</f>
        <v>0</v>
      </c>
      <c r="BZ59" s="16">
        <f>AD59/26*$BC59*VLOOKUP(BZ$4,DM_TI_LE!$A$5:$C$29,3,FALSE)</f>
        <v>0</v>
      </c>
      <c r="CA59" s="196">
        <f t="shared" si="0"/>
        <v>0</v>
      </c>
      <c r="CB59" s="16"/>
      <c r="CC59" s="197">
        <f t="shared" si="1"/>
        <v>11700000</v>
      </c>
      <c r="CD59" s="208" t="s">
        <v>114</v>
      </c>
      <c r="CE59" s="199">
        <f>VLOOKUP(CD59,DM_TI_LE!$I$12:$J$16,2,FALSE)</f>
        <v>1</v>
      </c>
    </row>
    <row r="60" spans="1:83" ht="12.75">
      <c r="A60" s="36">
        <v>56</v>
      </c>
      <c r="B60" s="38">
        <f>GD_LCD_HS_LNS!B59</f>
        <v>10561</v>
      </c>
      <c r="C60" s="38" t="str">
        <f>GD_LCD_HS_LNS!C59</f>
        <v>Vũ Quảng Ba</v>
      </c>
      <c r="D60" s="38" t="str">
        <f>GD_LCD_HS_LNS!D59</f>
        <v>NV Thủ kho</v>
      </c>
      <c r="E60" s="146">
        <f>VLOOKUP(B60,GD_CHAM_CONG!$C$6:$BJ$912,60,FALSE)</f>
        <v>1</v>
      </c>
      <c r="F60" s="146">
        <f>VLOOKUP(B60,GD_LCD_HS_LNS!$B$4:$F$914,5,FALSE)</f>
        <v>2.2599999999999998</v>
      </c>
      <c r="G60" s="168"/>
      <c r="H60" s="168">
        <f>VLOOKUP(B60,GD_CHAM_CONG!$C$6:$BD$912,37,FALSE)</f>
        <v>22</v>
      </c>
      <c r="I60" s="16">
        <f>VLOOKUP($B60,GD_CHAM_CONG!$C$6:$BF$912,38,FALSE)</f>
        <v>22</v>
      </c>
      <c r="J60" s="16">
        <f>VLOOKUP($B60,GD_CHAM_CONG!$C$6:$BF$912,39,FALSE)</f>
        <v>0</v>
      </c>
      <c r="K60" s="16">
        <f>VLOOKUP($B60,GD_CHAM_CONG!$C$6:$BF$912,40,FALSE)</f>
        <v>0</v>
      </c>
      <c r="L60" s="16">
        <f>VLOOKUP($B60,GD_CHAM_CONG!$C$6:$BF$912,41,FALSE)</f>
        <v>0</v>
      </c>
      <c r="M60" s="16">
        <f>VLOOKUP($B60,GD_CHAM_CONG!$C$6:$BF$912,42,FALSE)</f>
        <v>0</v>
      </c>
      <c r="N60" s="16">
        <f>VLOOKUP($B60,GD_CHAM_CONG!$C$6:$BF$912,43,FALSE)</f>
        <v>0</v>
      </c>
      <c r="O60" s="16">
        <f>VLOOKUP($B60,GD_CHAM_CONG!$C$6:$BF$912,44,FALSE)</f>
        <v>0</v>
      </c>
      <c r="P60" s="16">
        <f>VLOOKUP($B60,GD_CHAM_CONG!$C$6:$BF$912,45,FALSE)</f>
        <v>0</v>
      </c>
      <c r="Q60" s="16">
        <f>VLOOKUP($B60,GD_CHAM_CONG!$C$6:$BF$912,46,FALSE)</f>
        <v>0</v>
      </c>
      <c r="R60" s="16">
        <f>VLOOKUP($B60,GD_CHAM_CONG!$C$6:$BF$912,47,FALSE)</f>
        <v>0</v>
      </c>
      <c r="S60" s="16">
        <f>VLOOKUP($B60,GD_CHAM_CONG!$C$6:$BF$912,48,FALSE)</f>
        <v>0</v>
      </c>
      <c r="T60" s="16">
        <f>VLOOKUP($B60,GD_CHAM_CONG!$C$6:$BF$912,49,FALSE)</f>
        <v>0</v>
      </c>
      <c r="U60" s="16">
        <f>VLOOKUP($B60,GD_CHAM_CONG!$C$6:$BF$912,50,FALSE)</f>
        <v>0</v>
      </c>
      <c r="V60" s="16">
        <f>VLOOKUP($B60,GD_CHAM_CONG!$C$6:$BF$912,51,FALSE)</f>
        <v>0</v>
      </c>
      <c r="W60" s="16">
        <f>VLOOKUP($B60,GD_CHAM_CONG!$C$6:$BF$912,52,FALSE)</f>
        <v>0</v>
      </c>
      <c r="X60" s="16">
        <f>VLOOKUP($B60,GD_CHAM_CONG!$C$6:$BF$912,53,FALSE)</f>
        <v>0</v>
      </c>
      <c r="Y60" s="16">
        <f>VLOOKUP($B60,GD_CHAM_CONG!$C$6:$BF$912,54,FALSE)</f>
        <v>0</v>
      </c>
      <c r="Z60" s="16">
        <f>VLOOKUP($B60,GD_CHAM_CONG!$C$6:$BF$912,55,FALSE)</f>
        <v>0</v>
      </c>
      <c r="AA60" s="16">
        <f>VLOOKUP($B60,GD_CHAM_CONG!$C$6:$BF$912,56,FALSE)</f>
        <v>0</v>
      </c>
      <c r="AB60" s="16">
        <f>VLOOKUP($B60,GD_CHAM_CONG!$C$6:$BI$912,57,FALSE)</f>
        <v>0</v>
      </c>
      <c r="AC60" s="16">
        <f>VLOOKUP($B60,GD_CHAM_CONG!$C$6:$BI$912,58,FALSE)</f>
        <v>0</v>
      </c>
      <c r="AD60" s="16">
        <f>VLOOKUP($B60,GD_CHAM_CONG!$C$6:$BI$912,59,FALSE)</f>
        <v>0</v>
      </c>
      <c r="AE60" s="188">
        <f>I60/$H60*VLOOKUP(I$4,DM_TI_LE!$A$5:$B$30,2,FALSE)</f>
        <v>1</v>
      </c>
      <c r="AF60" s="188">
        <f>J60/$H60*VLOOKUP(J$4,DM_TI_LE!$A$5:$B$30,2,FALSE)</f>
        <v>0</v>
      </c>
      <c r="AG60" s="188">
        <f>K60/$H60*VLOOKUP(K$4,DM_TI_LE!$A$5:$B$30,2,FALSE)</f>
        <v>0</v>
      </c>
      <c r="AH60" s="188">
        <f>L60/$H60*VLOOKUP(L$4,DM_TI_LE!$A$5:$B$30,2,FALSE)</f>
        <v>0</v>
      </c>
      <c r="AI60" s="188">
        <f>M60/$H60*VLOOKUP(M$4,DM_TI_LE!$A$5:$B$30,2,FALSE)</f>
        <v>0</v>
      </c>
      <c r="AJ60" s="188">
        <f>N60/$H60*VLOOKUP(N$4,DM_TI_LE!$A$5:$B$30,2,FALSE)</f>
        <v>0</v>
      </c>
      <c r="AK60" s="188">
        <f>O60/$H60*VLOOKUP(O$4,DM_TI_LE!$A$5:$B$30,2,FALSE)</f>
        <v>0</v>
      </c>
      <c r="AL60" s="188">
        <f>P60/$H60*VLOOKUP(P$4,DM_TI_LE!$A$5:$B$30,2,FALSE)</f>
        <v>0</v>
      </c>
      <c r="AM60" s="188">
        <f>Q60/$H60*VLOOKUP(Q$4,DM_TI_LE!$A$5:$B$30,2,FALSE)</f>
        <v>0</v>
      </c>
      <c r="AN60" s="188">
        <f>R60/$H60*VLOOKUP(R$4,DM_TI_LE!$A$5:$B$30,2,FALSE)</f>
        <v>0</v>
      </c>
      <c r="AO60" s="188">
        <f>S60/$H60*VLOOKUP(S$4,DM_TI_LE!$A$5:$B$30,2,FALSE)</f>
        <v>0</v>
      </c>
      <c r="AP60" s="188">
        <f>T60/$H60*VLOOKUP(T$4,DM_TI_LE!$A$5:$B$30,2,FALSE)</f>
        <v>0</v>
      </c>
      <c r="AQ60" s="188">
        <f>U60/$H60*VLOOKUP(U$4,DM_TI_LE!$A$5:$B$30,2,FALSE)</f>
        <v>0</v>
      </c>
      <c r="AR60" s="188">
        <f>V60/$H60*VLOOKUP(V$4,DM_TI_LE!$A$5:$B$30,2,FALSE)</f>
        <v>0</v>
      </c>
      <c r="AS60" s="188">
        <f>W60/$H60*VLOOKUP(W$4,DM_TI_LE!$A$5:$B$30,2,FALSE)</f>
        <v>0</v>
      </c>
      <c r="AT60" s="188">
        <f>X60/$H60*VLOOKUP(X$4,DM_TI_LE!$A$5:$B$30,2,FALSE)</f>
        <v>0</v>
      </c>
      <c r="AU60" s="188">
        <f>Y60/$H60*VLOOKUP(Y$4,DM_TI_LE!$A$5:$B$30,2,FALSE)</f>
        <v>0</v>
      </c>
      <c r="AV60" s="188">
        <f>Z60/$H60*VLOOKUP(Z$4,DM_TI_LE!$A$5:$B$30,2,FALSE)</f>
        <v>0</v>
      </c>
      <c r="AW60" s="188">
        <f>AA60/$H60*VLOOKUP(AA$4,DM_TI_LE!$A$5:$B$30,2,FALSE)</f>
        <v>0</v>
      </c>
      <c r="AX60" s="188">
        <f>AB60/$H60*VLOOKUP(AB$4,DM_TI_LE!$A$5:$B$30,2,FALSE)</f>
        <v>0</v>
      </c>
      <c r="AY60" s="188">
        <f>AC60/$H60*VLOOKUP(AC$4,DM_TI_LE!$A$5:$B$30,2,FALSE)</f>
        <v>0</v>
      </c>
      <c r="AZ60" s="188">
        <f>AD60/$H60*VLOOKUP(AD$4,DM_TI_LE!$A$5:$B$30,2,FALSE)</f>
        <v>0</v>
      </c>
      <c r="BA60" s="231">
        <f>IF(CD60="HDHV",DM_TI_LE!$K$12*I60, SUM(AE60:AW60)*F60*E60*DM_HE_SO_LUONG_NS!$D$1*CE60)</f>
        <v>10169999.999999998</v>
      </c>
      <c r="BB60" s="16"/>
      <c r="BC60" s="17">
        <f>VLOOKUP(B60,GD_LCD_HS_LNS!$B$4:$E$914,4,FALSE)</f>
        <v>3778000</v>
      </c>
      <c r="BD60" s="16"/>
      <c r="BE60" s="16">
        <f>I60/26*$BC60*VLOOKUP(BE$4,DM_TI_LE!$A$5:$C$29,3,FALSE)</f>
        <v>0</v>
      </c>
      <c r="BF60" s="16">
        <f>J60/26*$BC60*VLOOKUP(BF$4,DM_TI_LE!$A$5:$C$29,3,FALSE)</f>
        <v>0</v>
      </c>
      <c r="BG60" s="16">
        <f>K60/26*$BC60*VLOOKUP(BG$4,DM_TI_LE!$A$5:$C$29,3,FALSE)</f>
        <v>0</v>
      </c>
      <c r="BH60" s="16">
        <f>L60/26*$BC60*VLOOKUP(BH$4,DM_TI_LE!$A$5:$C$29,3,FALSE)</f>
        <v>0</v>
      </c>
      <c r="BI60" s="16">
        <f>M60/26*$BC60*VLOOKUP(BI$4,DM_TI_LE!$A$5:$C$29,3,FALSE)</f>
        <v>0</v>
      </c>
      <c r="BJ60" s="16">
        <f>N60/26*$BC60*VLOOKUP(BJ$4,DM_TI_LE!$A$5:$C$29,3,FALSE)</f>
        <v>0</v>
      </c>
      <c r="BK60" s="16">
        <f>O60/26*$BC60*VLOOKUP(BK$4,DM_TI_LE!$A$5:$C$29,3,FALSE)</f>
        <v>0</v>
      </c>
      <c r="BL60" s="16">
        <f>P60/26*$BC60*VLOOKUP(BL$4,DM_TI_LE!$A$5:$C$29,3,FALSE)</f>
        <v>0</v>
      </c>
      <c r="BM60" s="16">
        <f>Q60/26*$BC60*VLOOKUP(BM$4,DM_TI_LE!$A$5:$C$29,3,FALSE)</f>
        <v>0</v>
      </c>
      <c r="BN60" s="16">
        <f>R60/26*$BC60*VLOOKUP(BN$4,DM_TI_LE!$A$5:$C$29,3,FALSE)</f>
        <v>0</v>
      </c>
      <c r="BO60" s="16">
        <f>S60/26*$BC60*VLOOKUP(BO$4,DM_TI_LE!$A$5:$C$29,3,FALSE)</f>
        <v>0</v>
      </c>
      <c r="BP60" s="16">
        <f>T60/26*$BC60*VLOOKUP(BP$4,DM_TI_LE!$A$5:$C$29,3,FALSE)</f>
        <v>0</v>
      </c>
      <c r="BQ60" s="16">
        <f>U60/26*$BC60*VLOOKUP(BQ$4,DM_TI_LE!$A$5:$C$29,3,FALSE)</f>
        <v>0</v>
      </c>
      <c r="BR60" s="16">
        <f>V60/26*$BC60*VLOOKUP(BR$4,DM_TI_LE!$A$5:$C$29,3,FALSE)</f>
        <v>0</v>
      </c>
      <c r="BS60" s="16">
        <f>W60/26*$BC60*VLOOKUP(BS$4,DM_TI_LE!$A$5:$C$29,3,FALSE)</f>
        <v>0</v>
      </c>
      <c r="BT60" s="16">
        <f>X60/26*$BC60*VLOOKUP(BT$4,DM_TI_LE!$A$5:$C$29,3,FALSE)</f>
        <v>0</v>
      </c>
      <c r="BU60" s="16">
        <f>Y60/26*$BC60*VLOOKUP(BU$4,DM_TI_LE!$A$5:$C$29,3,FALSE)</f>
        <v>0</v>
      </c>
      <c r="BV60" s="16">
        <f>Z60/26*$BC60*VLOOKUP(BV$4,DM_TI_LE!$A$5:$C$29,3,FALSE)</f>
        <v>0</v>
      </c>
      <c r="BW60" s="16">
        <f>AA60/26*$BC60*VLOOKUP(BW$4,DM_TI_LE!$A$5:$C$29,3,FALSE)</f>
        <v>0</v>
      </c>
      <c r="BX60" s="16">
        <f>AB60/26*$BC60*VLOOKUP(BX$4,DM_TI_LE!$A$5:$C$29,3,FALSE)</f>
        <v>0</v>
      </c>
      <c r="BY60" s="16">
        <f>AC60/26*$BC60*VLOOKUP(BY$4,DM_TI_LE!$A$5:$C$29,3,FALSE)</f>
        <v>0</v>
      </c>
      <c r="BZ60" s="16">
        <f>AD60/26*$BC60*VLOOKUP(BZ$4,DM_TI_LE!$A$5:$C$29,3,FALSE)</f>
        <v>0</v>
      </c>
      <c r="CA60" s="196">
        <f t="shared" si="0"/>
        <v>0</v>
      </c>
      <c r="CB60" s="16"/>
      <c r="CC60" s="197">
        <f t="shared" si="1"/>
        <v>10169999.999999998</v>
      </c>
      <c r="CD60" s="208" t="s">
        <v>116</v>
      </c>
      <c r="CE60" s="199">
        <f>VLOOKUP(CD60,DM_TI_LE!$I$12:$J$16,2,FALSE)</f>
        <v>1</v>
      </c>
    </row>
    <row r="61" spans="1:83" ht="12.75">
      <c r="A61" s="36">
        <v>57</v>
      </c>
      <c r="B61" s="38">
        <f>GD_LCD_HS_LNS!B60</f>
        <v>10784</v>
      </c>
      <c r="C61" s="38" t="str">
        <f>GD_LCD_HS_LNS!C60</f>
        <v>Lê Thị Thạch</v>
      </c>
      <c r="D61" s="38" t="str">
        <f>GD_LCD_HS_LNS!D60</f>
        <v>NV Thủ kho</v>
      </c>
      <c r="E61" s="146">
        <f>VLOOKUP(B61,GD_CHAM_CONG!$C$6:$BJ$912,60,FALSE)</f>
        <v>1</v>
      </c>
      <c r="F61" s="146">
        <f>VLOOKUP(B61,GD_LCD_HS_LNS!$B$4:$F$914,5,FALSE)</f>
        <v>1.9</v>
      </c>
      <c r="G61" s="168"/>
      <c r="H61" s="168">
        <f>VLOOKUP(B61,GD_CHAM_CONG!$C$6:$BD$912,37,FALSE)</f>
        <v>22</v>
      </c>
      <c r="I61" s="16">
        <f>VLOOKUP($B61,GD_CHAM_CONG!$C$6:$BF$912,38,FALSE)</f>
        <v>22</v>
      </c>
      <c r="J61" s="16">
        <f>VLOOKUP($B61,GD_CHAM_CONG!$C$6:$BF$912,39,FALSE)</f>
        <v>0</v>
      </c>
      <c r="K61" s="16">
        <f>VLOOKUP($B61,GD_CHAM_CONG!$C$6:$BF$912,40,FALSE)</f>
        <v>0</v>
      </c>
      <c r="L61" s="16">
        <f>VLOOKUP($B61,GD_CHAM_CONG!$C$6:$BF$912,41,FALSE)</f>
        <v>0</v>
      </c>
      <c r="M61" s="16">
        <f>VLOOKUP($B61,GD_CHAM_CONG!$C$6:$BF$912,42,FALSE)</f>
        <v>0</v>
      </c>
      <c r="N61" s="16">
        <f>VLOOKUP($B61,GD_CHAM_CONG!$C$6:$BF$912,43,FALSE)</f>
        <v>0</v>
      </c>
      <c r="O61" s="16">
        <f>VLOOKUP($B61,GD_CHAM_CONG!$C$6:$BF$912,44,FALSE)</f>
        <v>0</v>
      </c>
      <c r="P61" s="16">
        <f>VLOOKUP($B61,GD_CHAM_CONG!$C$6:$BF$912,45,FALSE)</f>
        <v>0</v>
      </c>
      <c r="Q61" s="16">
        <f>VLOOKUP($B61,GD_CHAM_CONG!$C$6:$BF$912,46,FALSE)</f>
        <v>0</v>
      </c>
      <c r="R61" s="16">
        <f>VLOOKUP($B61,GD_CHAM_CONG!$C$6:$BF$912,47,FALSE)</f>
        <v>0</v>
      </c>
      <c r="S61" s="16">
        <f>VLOOKUP($B61,GD_CHAM_CONG!$C$6:$BF$912,48,FALSE)</f>
        <v>0</v>
      </c>
      <c r="T61" s="16">
        <f>VLOOKUP($B61,GD_CHAM_CONG!$C$6:$BF$912,49,FALSE)</f>
        <v>0</v>
      </c>
      <c r="U61" s="16">
        <f>VLOOKUP($B61,GD_CHAM_CONG!$C$6:$BF$912,50,FALSE)</f>
        <v>0</v>
      </c>
      <c r="V61" s="16">
        <f>VLOOKUP($B61,GD_CHAM_CONG!$C$6:$BF$912,51,FALSE)</f>
        <v>0</v>
      </c>
      <c r="W61" s="16">
        <f>VLOOKUP($B61,GD_CHAM_CONG!$C$6:$BF$912,52,FALSE)</f>
        <v>0</v>
      </c>
      <c r="X61" s="16">
        <f>VLOOKUP($B61,GD_CHAM_CONG!$C$6:$BF$912,53,FALSE)</f>
        <v>0</v>
      </c>
      <c r="Y61" s="16">
        <f>VLOOKUP($B61,GD_CHAM_CONG!$C$6:$BF$912,54,FALSE)</f>
        <v>0</v>
      </c>
      <c r="Z61" s="16">
        <f>VLOOKUP($B61,GD_CHAM_CONG!$C$6:$BF$912,55,FALSE)</f>
        <v>0</v>
      </c>
      <c r="AA61" s="16">
        <f>VLOOKUP($B61,GD_CHAM_CONG!$C$6:$BF$912,56,FALSE)</f>
        <v>0</v>
      </c>
      <c r="AB61" s="16">
        <f>VLOOKUP($B61,GD_CHAM_CONG!$C$6:$BI$912,57,FALSE)</f>
        <v>0</v>
      </c>
      <c r="AC61" s="16">
        <f>VLOOKUP($B61,GD_CHAM_CONG!$C$6:$BI$912,58,FALSE)</f>
        <v>0</v>
      </c>
      <c r="AD61" s="16">
        <f>VLOOKUP($B61,GD_CHAM_CONG!$C$6:$BI$912,59,FALSE)</f>
        <v>0</v>
      </c>
      <c r="AE61" s="188">
        <f>I61/$H61*VLOOKUP(I$4,DM_TI_LE!$A$5:$B$30,2,FALSE)</f>
        <v>1</v>
      </c>
      <c r="AF61" s="188">
        <f>J61/$H61*VLOOKUP(J$4,DM_TI_LE!$A$5:$B$30,2,FALSE)</f>
        <v>0</v>
      </c>
      <c r="AG61" s="188">
        <f>K61/$H61*VLOOKUP(K$4,DM_TI_LE!$A$5:$B$30,2,FALSE)</f>
        <v>0</v>
      </c>
      <c r="AH61" s="188">
        <f>L61/$H61*VLOOKUP(L$4,DM_TI_LE!$A$5:$B$30,2,FALSE)</f>
        <v>0</v>
      </c>
      <c r="AI61" s="188">
        <f>M61/$H61*VLOOKUP(M$4,DM_TI_LE!$A$5:$B$30,2,FALSE)</f>
        <v>0</v>
      </c>
      <c r="AJ61" s="188">
        <f>N61/$H61*VLOOKUP(N$4,DM_TI_LE!$A$5:$B$30,2,FALSE)</f>
        <v>0</v>
      </c>
      <c r="AK61" s="188">
        <f>O61/$H61*VLOOKUP(O$4,DM_TI_LE!$A$5:$B$30,2,FALSE)</f>
        <v>0</v>
      </c>
      <c r="AL61" s="188">
        <f>P61/$H61*VLOOKUP(P$4,DM_TI_LE!$A$5:$B$30,2,FALSE)</f>
        <v>0</v>
      </c>
      <c r="AM61" s="188">
        <f>Q61/$H61*VLOOKUP(Q$4,DM_TI_LE!$A$5:$B$30,2,FALSE)</f>
        <v>0</v>
      </c>
      <c r="AN61" s="188">
        <f>R61/$H61*VLOOKUP(R$4,DM_TI_LE!$A$5:$B$30,2,FALSE)</f>
        <v>0</v>
      </c>
      <c r="AO61" s="188">
        <f>S61/$H61*VLOOKUP(S$4,DM_TI_LE!$A$5:$B$30,2,FALSE)</f>
        <v>0</v>
      </c>
      <c r="AP61" s="188">
        <f>T61/$H61*VLOOKUP(T$4,DM_TI_LE!$A$5:$B$30,2,FALSE)</f>
        <v>0</v>
      </c>
      <c r="AQ61" s="188">
        <f>U61/$H61*VLOOKUP(U$4,DM_TI_LE!$A$5:$B$30,2,FALSE)</f>
        <v>0</v>
      </c>
      <c r="AR61" s="188">
        <f>V61/$H61*VLOOKUP(V$4,DM_TI_LE!$A$5:$B$30,2,FALSE)</f>
        <v>0</v>
      </c>
      <c r="AS61" s="188">
        <f>W61/$H61*VLOOKUP(W$4,DM_TI_LE!$A$5:$B$30,2,FALSE)</f>
        <v>0</v>
      </c>
      <c r="AT61" s="188">
        <f>X61/$H61*VLOOKUP(X$4,DM_TI_LE!$A$5:$B$30,2,FALSE)</f>
        <v>0</v>
      </c>
      <c r="AU61" s="188">
        <f>Y61/$H61*VLOOKUP(Y$4,DM_TI_LE!$A$5:$B$30,2,FALSE)</f>
        <v>0</v>
      </c>
      <c r="AV61" s="188">
        <f>Z61/$H61*VLOOKUP(Z$4,DM_TI_LE!$A$5:$B$30,2,FALSE)</f>
        <v>0</v>
      </c>
      <c r="AW61" s="188">
        <f>AA61/$H61*VLOOKUP(AA$4,DM_TI_LE!$A$5:$B$30,2,FALSE)</f>
        <v>0</v>
      </c>
      <c r="AX61" s="188">
        <f>AB61/$H61*VLOOKUP(AB$4,DM_TI_LE!$A$5:$B$30,2,FALSE)</f>
        <v>0</v>
      </c>
      <c r="AY61" s="188">
        <f>AC61/$H61*VLOOKUP(AC$4,DM_TI_LE!$A$5:$B$30,2,FALSE)</f>
        <v>0</v>
      </c>
      <c r="AZ61" s="188">
        <f>AD61/$H61*VLOOKUP(AD$4,DM_TI_LE!$A$5:$B$30,2,FALSE)</f>
        <v>0</v>
      </c>
      <c r="BA61" s="231">
        <f>IF(CD61="HDHV",DM_TI_LE!$K$12*I61, SUM(AE61:AW61)*F61*E61*DM_HE_SO_LUONG_NS!$D$1*CE61)</f>
        <v>8550000</v>
      </c>
      <c r="BB61" s="16"/>
      <c r="BC61" s="17">
        <f>VLOOKUP(B61,GD_LCD_HS_LNS!$B$4:$E$914,4,FALSE)</f>
        <v>3488000</v>
      </c>
      <c r="BD61" s="16"/>
      <c r="BE61" s="16">
        <f>I61/26*$BC61*VLOOKUP(BE$4,DM_TI_LE!$A$5:$C$29,3,FALSE)</f>
        <v>0</v>
      </c>
      <c r="BF61" s="16">
        <f>J61/26*$BC61*VLOOKUP(BF$4,DM_TI_LE!$A$5:$C$29,3,FALSE)</f>
        <v>0</v>
      </c>
      <c r="BG61" s="16">
        <f>K61/26*$BC61*VLOOKUP(BG$4,DM_TI_LE!$A$5:$C$29,3,FALSE)</f>
        <v>0</v>
      </c>
      <c r="BH61" s="16">
        <f>L61/26*$BC61*VLOOKUP(BH$4,DM_TI_LE!$A$5:$C$29,3,FALSE)</f>
        <v>0</v>
      </c>
      <c r="BI61" s="16">
        <f>M61/26*$BC61*VLOOKUP(BI$4,DM_TI_LE!$A$5:$C$29,3,FALSE)</f>
        <v>0</v>
      </c>
      <c r="BJ61" s="16">
        <f>N61/26*$BC61*VLOOKUP(BJ$4,DM_TI_LE!$A$5:$C$29,3,FALSE)</f>
        <v>0</v>
      </c>
      <c r="BK61" s="16">
        <f>O61/26*$BC61*VLOOKUP(BK$4,DM_TI_LE!$A$5:$C$29,3,FALSE)</f>
        <v>0</v>
      </c>
      <c r="BL61" s="16">
        <f>P61/26*$BC61*VLOOKUP(BL$4,DM_TI_LE!$A$5:$C$29,3,FALSE)</f>
        <v>0</v>
      </c>
      <c r="BM61" s="16">
        <f>Q61/26*$BC61*VLOOKUP(BM$4,DM_TI_LE!$A$5:$C$29,3,FALSE)</f>
        <v>0</v>
      </c>
      <c r="BN61" s="16">
        <f>R61/26*$BC61*VLOOKUP(BN$4,DM_TI_LE!$A$5:$C$29,3,FALSE)</f>
        <v>0</v>
      </c>
      <c r="BO61" s="16">
        <f>S61/26*$BC61*VLOOKUP(BO$4,DM_TI_LE!$A$5:$C$29,3,FALSE)</f>
        <v>0</v>
      </c>
      <c r="BP61" s="16">
        <f>T61/26*$BC61*VLOOKUP(BP$4,DM_TI_LE!$A$5:$C$29,3,FALSE)</f>
        <v>0</v>
      </c>
      <c r="BQ61" s="16">
        <f>U61/26*$BC61*VLOOKUP(BQ$4,DM_TI_LE!$A$5:$C$29,3,FALSE)</f>
        <v>0</v>
      </c>
      <c r="BR61" s="16">
        <f>V61/26*$BC61*VLOOKUP(BR$4,DM_TI_LE!$A$5:$C$29,3,FALSE)</f>
        <v>0</v>
      </c>
      <c r="BS61" s="16">
        <f>W61/26*$BC61*VLOOKUP(BS$4,DM_TI_LE!$A$5:$C$29,3,FALSE)</f>
        <v>0</v>
      </c>
      <c r="BT61" s="16">
        <f>X61/26*$BC61*VLOOKUP(BT$4,DM_TI_LE!$A$5:$C$29,3,FALSE)</f>
        <v>0</v>
      </c>
      <c r="BU61" s="16">
        <f>Y61/26*$BC61*VLOOKUP(BU$4,DM_TI_LE!$A$5:$C$29,3,FALSE)</f>
        <v>0</v>
      </c>
      <c r="BV61" s="16">
        <f>Z61/26*$BC61*VLOOKUP(BV$4,DM_TI_LE!$A$5:$C$29,3,FALSE)</f>
        <v>0</v>
      </c>
      <c r="BW61" s="16">
        <f>AA61/26*$BC61*VLOOKUP(BW$4,DM_TI_LE!$A$5:$C$29,3,FALSE)</f>
        <v>0</v>
      </c>
      <c r="BX61" s="16">
        <f>AB61/26*$BC61*VLOOKUP(BX$4,DM_TI_LE!$A$5:$C$29,3,FALSE)</f>
        <v>0</v>
      </c>
      <c r="BY61" s="16">
        <f>AC61/26*$BC61*VLOOKUP(BY$4,DM_TI_LE!$A$5:$C$29,3,FALSE)</f>
        <v>0</v>
      </c>
      <c r="BZ61" s="16">
        <f>AD61/26*$BC61*VLOOKUP(BZ$4,DM_TI_LE!$A$5:$C$29,3,FALSE)</f>
        <v>0</v>
      </c>
      <c r="CA61" s="196">
        <f t="shared" si="0"/>
        <v>0</v>
      </c>
      <c r="CB61" s="16"/>
      <c r="CC61" s="197">
        <f t="shared" si="1"/>
        <v>8550000</v>
      </c>
      <c r="CD61" s="145" t="s">
        <v>116</v>
      </c>
      <c r="CE61" s="199">
        <f>VLOOKUP(CD61,DM_TI_LE!$I$12:$J$16,2,FALSE)</f>
        <v>1</v>
      </c>
    </row>
    <row r="62" spans="1:83" ht="12.75">
      <c r="A62" s="36">
        <v>58</v>
      </c>
      <c r="B62" s="38">
        <f>GD_LCD_HS_LNS!B61</f>
        <v>10558</v>
      </c>
      <c r="C62" s="38" t="str">
        <f>GD_LCD_HS_LNS!C61</f>
        <v>Vương Hoàng Linh</v>
      </c>
      <c r="D62" s="38" t="str">
        <f>GD_LCD_HS_LNS!D61</f>
        <v>Chuyên viên pháp lý</v>
      </c>
      <c r="E62" s="146">
        <f>VLOOKUP(B62,GD_CHAM_CONG!$C$6:$BJ$912,60,FALSE)</f>
        <v>1</v>
      </c>
      <c r="F62" s="274">
        <f>VLOOKUP(B62,GD_LCD_HS_LNS!$B$4:$F$914,5,FALSE)</f>
        <v>2.76</v>
      </c>
      <c r="G62" s="275"/>
      <c r="H62" s="275">
        <f>VLOOKUP(B62,GD_CHAM_CONG!$C$6:$BD$912,37,FALSE)</f>
        <v>22</v>
      </c>
      <c r="I62" s="276">
        <f>VLOOKUP($B62,GD_CHAM_CONG!$C$6:$BF$912,38,FALSE)</f>
        <v>22</v>
      </c>
      <c r="J62" s="276">
        <f>VLOOKUP($B62,GD_CHAM_CONG!$C$6:$BF$912,39,FALSE)</f>
        <v>0</v>
      </c>
      <c r="K62" s="276">
        <f>VLOOKUP($B62,GD_CHAM_CONG!$C$6:$BF$912,40,FALSE)</f>
        <v>0</v>
      </c>
      <c r="L62" s="276">
        <f>VLOOKUP($B62,GD_CHAM_CONG!$C$6:$BF$912,41,FALSE)</f>
        <v>0</v>
      </c>
      <c r="M62" s="276">
        <f>VLOOKUP($B62,GD_CHAM_CONG!$C$6:$BF$912,42,FALSE)</f>
        <v>0</v>
      </c>
      <c r="N62" s="276">
        <f>VLOOKUP($B62,GD_CHAM_CONG!$C$6:$BF$912,43,FALSE)</f>
        <v>0</v>
      </c>
      <c r="O62" s="276">
        <f>VLOOKUP($B62,GD_CHAM_CONG!$C$6:$BF$912,44,FALSE)</f>
        <v>0</v>
      </c>
      <c r="P62" s="276">
        <f>VLOOKUP($B62,GD_CHAM_CONG!$C$6:$BF$912,45,FALSE)</f>
        <v>0</v>
      </c>
      <c r="Q62" s="276">
        <f>VLOOKUP($B62,GD_CHAM_CONG!$C$6:$BF$912,46,FALSE)</f>
        <v>0</v>
      </c>
      <c r="R62" s="276">
        <f>VLOOKUP($B62,GD_CHAM_CONG!$C$6:$BF$912,47,FALSE)</f>
        <v>0</v>
      </c>
      <c r="S62" s="276">
        <f>VLOOKUP($B62,GD_CHAM_CONG!$C$6:$BF$912,48,FALSE)</f>
        <v>0</v>
      </c>
      <c r="T62" s="276">
        <f>VLOOKUP($B62,GD_CHAM_CONG!$C$6:$BF$912,49,FALSE)</f>
        <v>0</v>
      </c>
      <c r="U62" s="276">
        <f>VLOOKUP($B62,GD_CHAM_CONG!$C$6:$BF$912,50,FALSE)</f>
        <v>0</v>
      </c>
      <c r="V62" s="276">
        <f>VLOOKUP($B62,GD_CHAM_CONG!$C$6:$BF$912,51,FALSE)</f>
        <v>0</v>
      </c>
      <c r="W62" s="276">
        <f>VLOOKUP($B62,GD_CHAM_CONG!$C$6:$BF$912,52,FALSE)</f>
        <v>0</v>
      </c>
      <c r="X62" s="276">
        <f>VLOOKUP($B62,GD_CHAM_CONG!$C$6:$BF$912,53,FALSE)</f>
        <v>0</v>
      </c>
      <c r="Y62" s="276">
        <f>VLOOKUP($B62,GD_CHAM_CONG!$C$6:$BF$912,54,FALSE)</f>
        <v>0</v>
      </c>
      <c r="Z62" s="276">
        <f>VLOOKUP($B62,GD_CHAM_CONG!$C$6:$BF$912,55,FALSE)</f>
        <v>0</v>
      </c>
      <c r="AA62" s="276">
        <f>VLOOKUP($B62,GD_CHAM_CONG!$C$6:$BF$912,56,FALSE)</f>
        <v>0</v>
      </c>
      <c r="AB62" s="16">
        <f>VLOOKUP($B62,GD_CHAM_CONG!$C$6:$BI$912,57,FALSE)</f>
        <v>0</v>
      </c>
      <c r="AC62" s="16">
        <f>VLOOKUP($B62,GD_CHAM_CONG!$C$6:$BI$912,58,FALSE)</f>
        <v>0</v>
      </c>
      <c r="AD62" s="16">
        <f>VLOOKUP($B62,GD_CHAM_CONG!$C$6:$BI$912,59,FALSE)</f>
        <v>0</v>
      </c>
      <c r="AE62" s="277">
        <f>I62/$H62*VLOOKUP(I$4,DM_TI_LE!$A$5:$B$30,2,FALSE)</f>
        <v>1</v>
      </c>
      <c r="AF62" s="277">
        <f>J62/$H62*VLOOKUP(J$4,DM_TI_LE!$A$5:$B$30,2,FALSE)</f>
        <v>0</v>
      </c>
      <c r="AG62" s="277">
        <f>K62/$H62*VLOOKUP(K$4,DM_TI_LE!$A$5:$B$30,2,FALSE)</f>
        <v>0</v>
      </c>
      <c r="AH62" s="277">
        <f>L62/$H62*VLOOKUP(L$4,DM_TI_LE!$A$5:$B$30,2,FALSE)</f>
        <v>0</v>
      </c>
      <c r="AI62" s="277">
        <f>M62/$H62*VLOOKUP(M$4,DM_TI_LE!$A$5:$B$30,2,FALSE)</f>
        <v>0</v>
      </c>
      <c r="AJ62" s="277">
        <f>N62/$H62*VLOOKUP(N$4,DM_TI_LE!$A$5:$B$30,2,FALSE)</f>
        <v>0</v>
      </c>
      <c r="AK62" s="277">
        <f>O62/$H62*VLOOKUP(O$4,DM_TI_LE!$A$5:$B$30,2,FALSE)</f>
        <v>0</v>
      </c>
      <c r="AL62" s="277">
        <f>P62/$H62*VLOOKUP(P$4,DM_TI_LE!$A$5:$B$30,2,FALSE)</f>
        <v>0</v>
      </c>
      <c r="AM62" s="277">
        <f>Q62/$H62*VLOOKUP(Q$4,DM_TI_LE!$A$5:$B$30,2,FALSE)</f>
        <v>0</v>
      </c>
      <c r="AN62" s="277">
        <f>R62/$H62*VLOOKUP(R$4,DM_TI_LE!$A$5:$B$30,2,FALSE)</f>
        <v>0</v>
      </c>
      <c r="AO62" s="277">
        <f>S62/$H62*VLOOKUP(S$4,DM_TI_LE!$A$5:$B$30,2,FALSE)</f>
        <v>0</v>
      </c>
      <c r="AP62" s="277">
        <f>T62/$H62*VLOOKUP(T$4,DM_TI_LE!$A$5:$B$30,2,FALSE)</f>
        <v>0</v>
      </c>
      <c r="AQ62" s="277">
        <f>U62/$H62*VLOOKUP(U$4,DM_TI_LE!$A$5:$B$30,2,FALSE)</f>
        <v>0</v>
      </c>
      <c r="AR62" s="277">
        <f>V62/$H62*VLOOKUP(V$4,DM_TI_LE!$A$5:$B$30,2,FALSE)</f>
        <v>0</v>
      </c>
      <c r="AS62" s="277">
        <f>W62/$H62*VLOOKUP(W$4,DM_TI_LE!$A$5:$B$30,2,FALSE)</f>
        <v>0</v>
      </c>
      <c r="AT62" s="277">
        <f>X62/$H62*VLOOKUP(X$4,DM_TI_LE!$A$5:$B$30,2,FALSE)</f>
        <v>0</v>
      </c>
      <c r="AU62" s="277">
        <f>Y62/$H62*VLOOKUP(Y$4,DM_TI_LE!$A$5:$B$30,2,FALSE)</f>
        <v>0</v>
      </c>
      <c r="AV62" s="277">
        <f>Z62/$H62*VLOOKUP(Z$4,DM_TI_LE!$A$5:$B$30,2,FALSE)</f>
        <v>0</v>
      </c>
      <c r="AW62" s="277">
        <f>AA62/$H62*VLOOKUP(AA$4,DM_TI_LE!$A$5:$B$30,2,FALSE)</f>
        <v>0</v>
      </c>
      <c r="AX62" s="188">
        <f>AB62/$H62*VLOOKUP(AB$4,DM_TI_LE!$A$5:$B$30,2,FALSE)</f>
        <v>0</v>
      </c>
      <c r="AY62" s="188">
        <f>AC62/$H62*VLOOKUP(AC$4,DM_TI_LE!$A$5:$B$30,2,FALSE)</f>
        <v>0</v>
      </c>
      <c r="AZ62" s="188">
        <f>AD62/$H62*VLOOKUP(AD$4,DM_TI_LE!$A$5:$B$30,2,FALSE)</f>
        <v>0</v>
      </c>
      <c r="BA62" s="278">
        <f>IF(CD62="HDHV",DM_TI_LE!$K$12*I62, SUM(AE62:AW62)*F62*E62*DM_HE_SO_LUONG_NS!$D$1*CE62)</f>
        <v>12419999.999999998</v>
      </c>
      <c r="BB62" s="276"/>
      <c r="BC62" s="17">
        <f>VLOOKUP(B62,GD_LCD_HS_LNS!$B$4:$E$914,4,FALSE)</f>
        <v>4534000</v>
      </c>
      <c r="BD62" s="276"/>
      <c r="BE62" s="276">
        <f>I62/26*$BC62*VLOOKUP(BE$4,DM_TI_LE!$A$5:$C$29,3,FALSE)</f>
        <v>0</v>
      </c>
      <c r="BF62" s="276">
        <f>J62/26*$BC62*VLOOKUP(BF$4,DM_TI_LE!$A$5:$C$29,3,FALSE)</f>
        <v>0</v>
      </c>
      <c r="BG62" s="276">
        <f>K62/26*$BC62*VLOOKUP(BG$4,DM_TI_LE!$A$5:$C$29,3,FALSE)</f>
        <v>0</v>
      </c>
      <c r="BH62" s="276">
        <f>L62/26*$BC62*VLOOKUP(BH$4,DM_TI_LE!$A$5:$C$29,3,FALSE)</f>
        <v>0</v>
      </c>
      <c r="BI62" s="276">
        <f>M62/26*$BC62*VLOOKUP(BI$4,DM_TI_LE!$A$5:$C$29,3,FALSE)</f>
        <v>0</v>
      </c>
      <c r="BJ62" s="276">
        <f>N62/26*$BC62*VLOOKUP(BJ$4,DM_TI_LE!$A$5:$C$29,3,FALSE)</f>
        <v>0</v>
      </c>
      <c r="BK62" s="276">
        <f>O62/26*$BC62*VLOOKUP(BK$4,DM_TI_LE!$A$5:$C$29,3,FALSE)</f>
        <v>0</v>
      </c>
      <c r="BL62" s="276">
        <f>P62/26*$BC62*VLOOKUP(BL$4,DM_TI_LE!$A$5:$C$29,3,FALSE)</f>
        <v>0</v>
      </c>
      <c r="BM62" s="276">
        <f>Q62/26*$BC62*VLOOKUP(BM$4,DM_TI_LE!$A$5:$C$29,3,FALSE)</f>
        <v>0</v>
      </c>
      <c r="BN62" s="276">
        <f>R62/26*$BC62*VLOOKUP(BN$4,DM_TI_LE!$A$5:$C$29,3,FALSE)</f>
        <v>0</v>
      </c>
      <c r="BO62" s="276">
        <f>S62/26*$BC62*VLOOKUP(BO$4,DM_TI_LE!$A$5:$C$29,3,FALSE)</f>
        <v>0</v>
      </c>
      <c r="BP62" s="276">
        <f>T62/26*$BC62*VLOOKUP(BP$4,DM_TI_LE!$A$5:$C$29,3,FALSE)</f>
        <v>0</v>
      </c>
      <c r="BQ62" s="276">
        <f>U62/26*$BC62*VLOOKUP(BQ$4,DM_TI_LE!$A$5:$C$29,3,FALSE)</f>
        <v>0</v>
      </c>
      <c r="BR62" s="276">
        <f>V62/26*$BC62*VLOOKUP(BR$4,DM_TI_LE!$A$5:$C$29,3,FALSE)</f>
        <v>0</v>
      </c>
      <c r="BS62" s="276">
        <f>W62/26*$BC62*VLOOKUP(BS$4,DM_TI_LE!$A$5:$C$29,3,FALSE)</f>
        <v>0</v>
      </c>
      <c r="BT62" s="276">
        <f>X62/26*$BC62*VLOOKUP(BT$4,DM_TI_LE!$A$5:$C$29,3,FALSE)</f>
        <v>0</v>
      </c>
      <c r="BU62" s="276">
        <f>Y62/26*$BC62*VLOOKUP(BU$4,DM_TI_LE!$A$5:$C$29,3,FALSE)</f>
        <v>0</v>
      </c>
      <c r="BV62" s="276">
        <f>Z62/26*$BC62*VLOOKUP(BV$4,DM_TI_LE!$A$5:$C$29,3,FALSE)</f>
        <v>0</v>
      </c>
      <c r="BW62" s="276">
        <f>AA62/26*$BC62*VLOOKUP(BW$4,DM_TI_LE!$A$5:$C$29,3,FALSE)</f>
        <v>0</v>
      </c>
      <c r="BX62" s="16">
        <f>AB62/26*$BC62*VLOOKUP(BX$4,DM_TI_LE!$A$5:$C$29,3,FALSE)</f>
        <v>0</v>
      </c>
      <c r="BY62" s="16">
        <f>AC62/26*$BC62*VLOOKUP(BY$4,DM_TI_LE!$A$5:$C$29,3,FALSE)</f>
        <v>0</v>
      </c>
      <c r="BZ62" s="16">
        <f>AD62/26*$BC62*VLOOKUP(BZ$4,DM_TI_LE!$A$5:$C$29,3,FALSE)</f>
        <v>0</v>
      </c>
      <c r="CA62" s="196">
        <f t="shared" si="0"/>
        <v>0</v>
      </c>
      <c r="CB62" s="276"/>
      <c r="CC62" s="278">
        <f t="shared" si="1"/>
        <v>12419999.999999998</v>
      </c>
      <c r="CD62" s="218" t="s">
        <v>116</v>
      </c>
      <c r="CE62" s="279">
        <f>VLOOKUP(CD62,DM_TI_LE!$I$12:$J$16,2,FALSE)</f>
        <v>1</v>
      </c>
    </row>
    <row r="63" spans="1:83" ht="12.75">
      <c r="A63" s="36">
        <v>59</v>
      </c>
      <c r="B63" s="38">
        <f>GD_LCD_HS_LNS!B62</f>
        <v>10564</v>
      </c>
      <c r="C63" s="38" t="str">
        <f>GD_LCD_HS_LNS!C62</f>
        <v>Nguyễn Thị Quỳnh Anh</v>
      </c>
      <c r="D63" s="38" t="str">
        <f>GD_LCD_HS_LNS!D62</f>
        <v>Nv Thống kê</v>
      </c>
      <c r="E63" s="146">
        <f>VLOOKUP(B63,GD_CHAM_CONG!$C$6:$BJ$912,60,FALSE)</f>
        <v>1</v>
      </c>
      <c r="F63" s="146">
        <f>VLOOKUP(B63,GD_LCD_HS_LNS!$B$4:$F$914,5,FALSE)</f>
        <v>2.2000000000000002</v>
      </c>
      <c r="G63" s="168"/>
      <c r="H63" s="168">
        <f>VLOOKUP(B63,GD_CHAM_CONG!$C$6:$BD$912,37,FALSE)</f>
        <v>22</v>
      </c>
      <c r="I63" s="16">
        <f>VLOOKUP($B63,GD_CHAM_CONG!$C$6:$BF$912,38,FALSE)</f>
        <v>19</v>
      </c>
      <c r="J63" s="16">
        <f>VLOOKUP($B63,GD_CHAM_CONG!$C$6:$BF$912,39,FALSE)</f>
        <v>0</v>
      </c>
      <c r="K63" s="16">
        <f>VLOOKUP($B63,GD_CHAM_CONG!$C$6:$BF$912,40,FALSE)</f>
        <v>0</v>
      </c>
      <c r="L63" s="16">
        <f>VLOOKUP($B63,GD_CHAM_CONG!$C$6:$BF$912,41,FALSE)</f>
        <v>0</v>
      </c>
      <c r="M63" s="16">
        <f>VLOOKUP($B63,GD_CHAM_CONG!$C$6:$BF$912,42,FALSE)</f>
        <v>0</v>
      </c>
      <c r="N63" s="16">
        <f>VLOOKUP($B63,GD_CHAM_CONG!$C$6:$BF$912,43,FALSE)</f>
        <v>0</v>
      </c>
      <c r="O63" s="16">
        <f>VLOOKUP($B63,GD_CHAM_CONG!$C$6:$BF$912,44,FALSE)</f>
        <v>0</v>
      </c>
      <c r="P63" s="16">
        <f>VLOOKUP($B63,GD_CHAM_CONG!$C$6:$BF$912,45,FALSE)</f>
        <v>0</v>
      </c>
      <c r="Q63" s="16">
        <f>VLOOKUP($B63,GD_CHAM_CONG!$C$6:$BF$912,46,FALSE)</f>
        <v>0</v>
      </c>
      <c r="R63" s="16">
        <f>VLOOKUP($B63,GD_CHAM_CONG!$C$6:$BF$912,47,FALSE)</f>
        <v>0</v>
      </c>
      <c r="S63" s="16">
        <f>VLOOKUP($B63,GD_CHAM_CONG!$C$6:$BF$912,48,FALSE)</f>
        <v>3</v>
      </c>
      <c r="T63" s="16">
        <f>VLOOKUP($B63,GD_CHAM_CONG!$C$6:$BF$912,49,FALSE)</f>
        <v>0</v>
      </c>
      <c r="U63" s="16">
        <f>VLOOKUP($B63,GD_CHAM_CONG!$C$6:$BF$912,50,FALSE)</f>
        <v>0</v>
      </c>
      <c r="V63" s="16">
        <f>VLOOKUP($B63,GD_CHAM_CONG!$C$6:$BF$912,51,FALSE)</f>
        <v>0</v>
      </c>
      <c r="W63" s="16">
        <f>VLOOKUP($B63,GD_CHAM_CONG!$C$6:$BF$912,52,FALSE)</f>
        <v>0</v>
      </c>
      <c r="X63" s="16">
        <f>VLOOKUP($B63,GD_CHAM_CONG!$C$6:$BF$912,53,FALSE)</f>
        <v>0</v>
      </c>
      <c r="Y63" s="16">
        <f>VLOOKUP($B63,GD_CHAM_CONG!$C$6:$BF$912,54,FALSE)</f>
        <v>0</v>
      </c>
      <c r="Z63" s="16">
        <f>VLOOKUP($B63,GD_CHAM_CONG!$C$6:$BF$912,55,FALSE)</f>
        <v>0</v>
      </c>
      <c r="AA63" s="16">
        <f>VLOOKUP($B63,GD_CHAM_CONG!$C$6:$BF$912,56,FALSE)</f>
        <v>0</v>
      </c>
      <c r="AB63" s="16">
        <f>VLOOKUP($B63,GD_CHAM_CONG!$C$6:$BI$912,57,FALSE)</f>
        <v>0</v>
      </c>
      <c r="AC63" s="16">
        <f>VLOOKUP($B63,GD_CHAM_CONG!$C$6:$BI$912,58,FALSE)</f>
        <v>0</v>
      </c>
      <c r="AD63" s="16">
        <f>VLOOKUP($B63,GD_CHAM_CONG!$C$6:$BI$912,59,FALSE)</f>
        <v>0</v>
      </c>
      <c r="AE63" s="188">
        <f>I63/$H63*VLOOKUP(I$4,DM_TI_LE!$A$5:$B$30,2,FALSE)</f>
        <v>0.86363636363636365</v>
      </c>
      <c r="AF63" s="188">
        <f>J63/$H63*VLOOKUP(J$4,DM_TI_LE!$A$5:$B$30,2,FALSE)</f>
        <v>0</v>
      </c>
      <c r="AG63" s="188">
        <f>K63/$H63*VLOOKUP(K$4,DM_TI_LE!$A$5:$B$30,2,FALSE)</f>
        <v>0</v>
      </c>
      <c r="AH63" s="188">
        <f>L63/$H63*VLOOKUP(L$4,DM_TI_LE!$A$5:$B$30,2,FALSE)</f>
        <v>0</v>
      </c>
      <c r="AI63" s="188">
        <f>M63/$H63*VLOOKUP(M$4,DM_TI_LE!$A$5:$B$30,2,FALSE)</f>
        <v>0</v>
      </c>
      <c r="AJ63" s="188">
        <f>N63/$H63*VLOOKUP(N$4,DM_TI_LE!$A$5:$B$30,2,FALSE)</f>
        <v>0</v>
      </c>
      <c r="AK63" s="188">
        <f>O63/$H63*VLOOKUP(O$4,DM_TI_LE!$A$5:$B$30,2,FALSE)</f>
        <v>0</v>
      </c>
      <c r="AL63" s="188">
        <f>P63/$H63*VLOOKUP(P$4,DM_TI_LE!$A$5:$B$30,2,FALSE)</f>
        <v>0</v>
      </c>
      <c r="AM63" s="188">
        <f>Q63/$H63*VLOOKUP(Q$4,DM_TI_LE!$A$5:$B$30,2,FALSE)</f>
        <v>0</v>
      </c>
      <c r="AN63" s="188">
        <f>R63/$H63*VLOOKUP(R$4,DM_TI_LE!$A$5:$B$30,2,FALSE)</f>
        <v>0</v>
      </c>
      <c r="AO63" s="188">
        <f>S63/$H63*VLOOKUP(S$4,DM_TI_LE!$A$5:$B$30,2,FALSE)</f>
        <v>0</v>
      </c>
      <c r="AP63" s="188">
        <f>T63/$H63*VLOOKUP(T$4,DM_TI_LE!$A$5:$B$30,2,FALSE)</f>
        <v>0</v>
      </c>
      <c r="AQ63" s="188">
        <f>U63/$H63*VLOOKUP(U$4,DM_TI_LE!$A$5:$B$30,2,FALSE)</f>
        <v>0</v>
      </c>
      <c r="AR63" s="188">
        <f>V63/$H63*VLOOKUP(V$4,DM_TI_LE!$A$5:$B$30,2,FALSE)</f>
        <v>0</v>
      </c>
      <c r="AS63" s="188">
        <f>W63/$H63*VLOOKUP(W$4,DM_TI_LE!$A$5:$B$30,2,FALSE)</f>
        <v>0</v>
      </c>
      <c r="AT63" s="188">
        <f>X63/$H63*VLOOKUP(X$4,DM_TI_LE!$A$5:$B$30,2,FALSE)</f>
        <v>0</v>
      </c>
      <c r="AU63" s="188">
        <f>Y63/$H63*VLOOKUP(Y$4,DM_TI_LE!$A$5:$B$30,2,FALSE)</f>
        <v>0</v>
      </c>
      <c r="AV63" s="188">
        <f>Z63/$H63*VLOOKUP(Z$4,DM_TI_LE!$A$5:$B$30,2,FALSE)</f>
        <v>0</v>
      </c>
      <c r="AW63" s="188">
        <f>AA63/$H63*VLOOKUP(AA$4,DM_TI_LE!$A$5:$B$30,2,FALSE)</f>
        <v>0</v>
      </c>
      <c r="AX63" s="188">
        <f>AB63/$H63*VLOOKUP(AB$4,DM_TI_LE!$A$5:$B$30,2,FALSE)</f>
        <v>0</v>
      </c>
      <c r="AY63" s="188">
        <f>AC63/$H63*VLOOKUP(AC$4,DM_TI_LE!$A$5:$B$30,2,FALSE)</f>
        <v>0</v>
      </c>
      <c r="AZ63" s="188">
        <f>AD63/$H63*VLOOKUP(AD$4,DM_TI_LE!$A$5:$B$30,2,FALSE)</f>
        <v>0</v>
      </c>
      <c r="BA63" s="231">
        <f>IF(CD63="HDHV",DM_TI_LE!$K$12*I63, SUM(AE63:AW63)*F63*E63*DM_HE_SO_LUONG_NS!$D$1*CE63)</f>
        <v>8550000</v>
      </c>
      <c r="BB63" s="16"/>
      <c r="BC63" s="17">
        <f>VLOOKUP(B63,GD_LCD_HS_LNS!$B$4:$E$914,4,FALSE)</f>
        <v>3488000</v>
      </c>
      <c r="BD63" s="16"/>
      <c r="BE63" s="16">
        <f>I63/26*$BC63*VLOOKUP(BE$4,DM_TI_LE!$A$5:$C$29,3,FALSE)</f>
        <v>0</v>
      </c>
      <c r="BF63" s="16">
        <f>J63/26*$BC63*VLOOKUP(BF$4,DM_TI_LE!$A$5:$C$29,3,FALSE)</f>
        <v>0</v>
      </c>
      <c r="BG63" s="16">
        <f>K63/26*$BC63*VLOOKUP(BG$4,DM_TI_LE!$A$5:$C$29,3,FALSE)</f>
        <v>0</v>
      </c>
      <c r="BH63" s="16">
        <f>L63/26*$BC63*VLOOKUP(BH$4,DM_TI_LE!$A$5:$C$29,3,FALSE)</f>
        <v>0</v>
      </c>
      <c r="BI63" s="16">
        <f>M63/26*$BC63*VLOOKUP(BI$4,DM_TI_LE!$A$5:$C$29,3,FALSE)</f>
        <v>0</v>
      </c>
      <c r="BJ63" s="16">
        <f>N63/26*$BC63*VLOOKUP(BJ$4,DM_TI_LE!$A$5:$C$29,3,FALSE)</f>
        <v>0</v>
      </c>
      <c r="BK63" s="16">
        <f>O63/26*$BC63*VLOOKUP(BK$4,DM_TI_LE!$A$5:$C$29,3,FALSE)</f>
        <v>0</v>
      </c>
      <c r="BL63" s="16">
        <f>P63/26*$BC63*VLOOKUP(BL$4,DM_TI_LE!$A$5:$C$29,3,FALSE)</f>
        <v>0</v>
      </c>
      <c r="BM63" s="16">
        <f>Q63/26*$BC63*VLOOKUP(BM$4,DM_TI_LE!$A$5:$C$29,3,FALSE)</f>
        <v>0</v>
      </c>
      <c r="BN63" s="16">
        <f>R63/26*$BC63*VLOOKUP(BN$4,DM_TI_LE!$A$5:$C$29,3,FALSE)</f>
        <v>0</v>
      </c>
      <c r="BO63" s="16">
        <f>S63/26*$BC63*VLOOKUP(BO$4,DM_TI_LE!$A$5:$C$29,3,FALSE)</f>
        <v>402461.5384615385</v>
      </c>
      <c r="BP63" s="16">
        <f>T63/26*$BC63*VLOOKUP(BP$4,DM_TI_LE!$A$5:$C$29,3,FALSE)</f>
        <v>0</v>
      </c>
      <c r="BQ63" s="16">
        <f>U63/26*$BC63*VLOOKUP(BQ$4,DM_TI_LE!$A$5:$C$29,3,FALSE)</f>
        <v>0</v>
      </c>
      <c r="BR63" s="16">
        <f>V63/26*$BC63*VLOOKUP(BR$4,DM_TI_LE!$A$5:$C$29,3,FALSE)</f>
        <v>0</v>
      </c>
      <c r="BS63" s="16">
        <f>W63/26*$BC63*VLOOKUP(BS$4,DM_TI_LE!$A$5:$C$29,3,FALSE)</f>
        <v>0</v>
      </c>
      <c r="BT63" s="16">
        <f>X63/26*$BC63*VLOOKUP(BT$4,DM_TI_LE!$A$5:$C$29,3,FALSE)</f>
        <v>0</v>
      </c>
      <c r="BU63" s="16">
        <f>Y63/26*$BC63*VLOOKUP(BU$4,DM_TI_LE!$A$5:$C$29,3,FALSE)</f>
        <v>0</v>
      </c>
      <c r="BV63" s="16">
        <f>Z63/26*$BC63*VLOOKUP(BV$4,DM_TI_LE!$A$5:$C$29,3,FALSE)</f>
        <v>0</v>
      </c>
      <c r="BW63" s="16">
        <f>AA63/26*$BC63*VLOOKUP(BW$4,DM_TI_LE!$A$5:$C$29,3,FALSE)</f>
        <v>0</v>
      </c>
      <c r="BX63" s="16">
        <f>AB63/26*$BC63*VLOOKUP(BX$4,DM_TI_LE!$A$5:$C$29,3,FALSE)</f>
        <v>0</v>
      </c>
      <c r="BY63" s="16">
        <f>AC63/26*$BC63*VLOOKUP(BY$4,DM_TI_LE!$A$5:$C$29,3,FALSE)</f>
        <v>0</v>
      </c>
      <c r="BZ63" s="16">
        <f>AD63/26*$BC63*VLOOKUP(BZ$4,DM_TI_LE!$A$5:$C$29,3,FALSE)</f>
        <v>0</v>
      </c>
      <c r="CA63" s="196">
        <f t="shared" si="0"/>
        <v>402461.5384615385</v>
      </c>
      <c r="CB63" s="16"/>
      <c r="CC63" s="197">
        <f t="shared" si="1"/>
        <v>8952461.538461538</v>
      </c>
      <c r="CD63" s="145" t="s">
        <v>116</v>
      </c>
      <c r="CE63" s="199">
        <f>VLOOKUP(CD63,DM_TI_LE!$I$12:$J$16,2,FALSE)</f>
        <v>1</v>
      </c>
    </row>
    <row r="64" spans="1:83" ht="12.75">
      <c r="A64" s="36">
        <v>60</v>
      </c>
      <c r="B64" s="38">
        <f>GD_LCD_HS_LNS!B63</f>
        <v>10641</v>
      </c>
      <c r="C64" s="38" t="str">
        <f>GD_LCD_HS_LNS!C63</f>
        <v>Nguyễn Kim Oanh</v>
      </c>
      <c r="D64" s="38" t="str">
        <f>GD_LCD_HS_LNS!D63</f>
        <v>Trưởng phòng</v>
      </c>
      <c r="E64" s="146">
        <f>VLOOKUP(B64,GD_CHAM_CONG!$C$6:$BJ$912,60,FALSE)</f>
        <v>1</v>
      </c>
      <c r="F64" s="146">
        <f>VLOOKUP(B64,GD_LCD_HS_LNS!$B$4:$F$914,5,FALSE)</f>
        <v>6.33</v>
      </c>
      <c r="G64" s="168"/>
      <c r="H64" s="168">
        <f>VLOOKUP(B64,GD_CHAM_CONG!$C$6:$BD$912,37,FALSE)</f>
        <v>22</v>
      </c>
      <c r="I64" s="16">
        <f>VLOOKUP($B64,GD_CHAM_CONG!$C$6:$BF$912,38,FALSE)</f>
        <v>22</v>
      </c>
      <c r="J64" s="16">
        <f>VLOOKUP($B64,GD_CHAM_CONG!$C$6:$BF$912,39,FALSE)</f>
        <v>0</v>
      </c>
      <c r="K64" s="16">
        <f>VLOOKUP($B64,GD_CHAM_CONG!$C$6:$BF$912,40,FALSE)</f>
        <v>0</v>
      </c>
      <c r="L64" s="16">
        <f>VLOOKUP($B64,GD_CHAM_CONG!$C$6:$BF$912,41,FALSE)</f>
        <v>0</v>
      </c>
      <c r="M64" s="16">
        <f>VLOOKUP($B64,GD_CHAM_CONG!$C$6:$BF$912,42,FALSE)</f>
        <v>0</v>
      </c>
      <c r="N64" s="16">
        <f>VLOOKUP($B64,GD_CHAM_CONG!$C$6:$BF$912,43,FALSE)</f>
        <v>0</v>
      </c>
      <c r="O64" s="16">
        <f>VLOOKUP($B64,GD_CHAM_CONG!$C$6:$BF$912,44,FALSE)</f>
        <v>0</v>
      </c>
      <c r="P64" s="16">
        <f>VLOOKUP($B64,GD_CHAM_CONG!$C$6:$BF$912,45,FALSE)</f>
        <v>0</v>
      </c>
      <c r="Q64" s="16">
        <f>VLOOKUP($B64,GD_CHAM_CONG!$C$6:$BF$912,46,FALSE)</f>
        <v>0</v>
      </c>
      <c r="R64" s="16">
        <f>VLOOKUP($B64,GD_CHAM_CONG!$C$6:$BF$912,47,FALSE)</f>
        <v>0</v>
      </c>
      <c r="S64" s="16">
        <f>VLOOKUP($B64,GD_CHAM_CONG!$C$6:$BF$912,48,FALSE)</f>
        <v>0</v>
      </c>
      <c r="T64" s="16">
        <f>VLOOKUP($B64,GD_CHAM_CONG!$C$6:$BF$912,49,FALSE)</f>
        <v>0</v>
      </c>
      <c r="U64" s="16">
        <f>VLOOKUP($B64,GD_CHAM_CONG!$C$6:$BF$912,50,FALSE)</f>
        <v>0</v>
      </c>
      <c r="V64" s="16">
        <f>VLOOKUP($B64,GD_CHAM_CONG!$C$6:$BF$912,51,FALSE)</f>
        <v>0</v>
      </c>
      <c r="W64" s="16">
        <f>VLOOKUP($B64,GD_CHAM_CONG!$C$6:$BF$912,52,FALSE)</f>
        <v>0</v>
      </c>
      <c r="X64" s="16">
        <f>VLOOKUP($B64,GD_CHAM_CONG!$C$6:$BF$912,53,FALSE)</f>
        <v>0</v>
      </c>
      <c r="Y64" s="16">
        <f>VLOOKUP($B64,GD_CHAM_CONG!$C$6:$BF$912,54,FALSE)</f>
        <v>0</v>
      </c>
      <c r="Z64" s="16">
        <f>VLOOKUP($B64,GD_CHAM_CONG!$C$6:$BF$912,55,FALSE)</f>
        <v>0</v>
      </c>
      <c r="AA64" s="16">
        <f>VLOOKUP($B64,GD_CHAM_CONG!$C$6:$BF$912,56,FALSE)</f>
        <v>0</v>
      </c>
      <c r="AB64" s="16">
        <f>VLOOKUP($B64,GD_CHAM_CONG!$C$6:$BI$912,57,FALSE)</f>
        <v>0</v>
      </c>
      <c r="AC64" s="16">
        <f>VLOOKUP($B64,GD_CHAM_CONG!$C$6:$BI$912,58,FALSE)</f>
        <v>0</v>
      </c>
      <c r="AD64" s="16">
        <f>VLOOKUP($B64,GD_CHAM_CONG!$C$6:$BI$912,59,FALSE)</f>
        <v>0</v>
      </c>
      <c r="AE64" s="188">
        <f>I64/$H64*VLOOKUP(I$4,DM_TI_LE!$A$5:$B$30,2,FALSE)</f>
        <v>1</v>
      </c>
      <c r="AF64" s="188">
        <f>J64/$H64*VLOOKUP(J$4,DM_TI_LE!$A$5:$B$30,2,FALSE)</f>
        <v>0</v>
      </c>
      <c r="AG64" s="188">
        <f>K64/$H64*VLOOKUP(K$4,DM_TI_LE!$A$5:$B$30,2,FALSE)</f>
        <v>0</v>
      </c>
      <c r="AH64" s="188">
        <f>L64/$H64*VLOOKUP(L$4,DM_TI_LE!$A$5:$B$30,2,FALSE)</f>
        <v>0</v>
      </c>
      <c r="AI64" s="188">
        <f>M64/$H64*VLOOKUP(M$4,DM_TI_LE!$A$5:$B$30,2,FALSE)</f>
        <v>0</v>
      </c>
      <c r="AJ64" s="188">
        <f>N64/$H64*VLOOKUP(N$4,DM_TI_LE!$A$5:$B$30,2,FALSE)</f>
        <v>0</v>
      </c>
      <c r="AK64" s="188">
        <f>O64/$H64*VLOOKUP(O$4,DM_TI_LE!$A$5:$B$30,2,FALSE)</f>
        <v>0</v>
      </c>
      <c r="AL64" s="188">
        <f>P64/$H64*VLOOKUP(P$4,DM_TI_LE!$A$5:$B$30,2,FALSE)</f>
        <v>0</v>
      </c>
      <c r="AM64" s="188">
        <f>Q64/$H64*VLOOKUP(Q$4,DM_TI_LE!$A$5:$B$30,2,FALSE)</f>
        <v>0</v>
      </c>
      <c r="AN64" s="188">
        <f>R64/$H64*VLOOKUP(R$4,DM_TI_LE!$A$5:$B$30,2,FALSE)</f>
        <v>0</v>
      </c>
      <c r="AO64" s="188">
        <f>S64/$H64*VLOOKUP(S$4,DM_TI_LE!$A$5:$B$30,2,FALSE)</f>
        <v>0</v>
      </c>
      <c r="AP64" s="188">
        <f>T64/$H64*VLOOKUP(T$4,DM_TI_LE!$A$5:$B$30,2,FALSE)</f>
        <v>0</v>
      </c>
      <c r="AQ64" s="188">
        <f>U64/$H64*VLOOKUP(U$4,DM_TI_LE!$A$5:$B$30,2,FALSE)</f>
        <v>0</v>
      </c>
      <c r="AR64" s="188">
        <f>V64/$H64*VLOOKUP(V$4,DM_TI_LE!$A$5:$B$30,2,FALSE)</f>
        <v>0</v>
      </c>
      <c r="AS64" s="188">
        <f>W64/$H64*VLOOKUP(W$4,DM_TI_LE!$A$5:$B$30,2,FALSE)</f>
        <v>0</v>
      </c>
      <c r="AT64" s="188">
        <f>X64/$H64*VLOOKUP(X$4,DM_TI_LE!$A$5:$B$30,2,FALSE)</f>
        <v>0</v>
      </c>
      <c r="AU64" s="188">
        <f>Y64/$H64*VLOOKUP(Y$4,DM_TI_LE!$A$5:$B$30,2,FALSE)</f>
        <v>0</v>
      </c>
      <c r="AV64" s="188">
        <f>Z64/$H64*VLOOKUP(Z$4,DM_TI_LE!$A$5:$B$30,2,FALSE)</f>
        <v>0</v>
      </c>
      <c r="AW64" s="188">
        <f>AA64/$H64*VLOOKUP(AA$4,DM_TI_LE!$A$5:$B$30,2,FALSE)</f>
        <v>0</v>
      </c>
      <c r="AX64" s="188">
        <f>AB64/$H64*VLOOKUP(AB$4,DM_TI_LE!$A$5:$B$30,2,FALSE)</f>
        <v>0</v>
      </c>
      <c r="AY64" s="188">
        <f>AC64/$H64*VLOOKUP(AC$4,DM_TI_LE!$A$5:$B$30,2,FALSE)</f>
        <v>0</v>
      </c>
      <c r="AZ64" s="188">
        <f>AD64/$H64*VLOOKUP(AD$4,DM_TI_LE!$A$5:$B$30,2,FALSE)</f>
        <v>0</v>
      </c>
      <c r="BA64" s="231">
        <f>IF(CD64="HDHV",DM_TI_LE!$K$12*I64, SUM(AE64:AW64)*F64*E64*DM_HE_SO_LUONG_NS!$D$1*CE64)</f>
        <v>28485000</v>
      </c>
      <c r="BB64" s="16"/>
      <c r="BC64" s="17">
        <f>VLOOKUP(B64,GD_LCD_HS_LNS!$B$4:$E$914,4,FALSE)</f>
        <v>5503000</v>
      </c>
      <c r="BD64" s="16"/>
      <c r="BE64" s="16">
        <f>I64/26*$BC64*VLOOKUP(BE$4,DM_TI_LE!$A$5:$C$29,3,FALSE)</f>
        <v>0</v>
      </c>
      <c r="BF64" s="16">
        <f>J64/26*$BC64*VLOOKUP(BF$4,DM_TI_LE!$A$5:$C$29,3,FALSE)</f>
        <v>0</v>
      </c>
      <c r="BG64" s="16">
        <f>K64/26*$BC64*VLOOKUP(BG$4,DM_TI_LE!$A$5:$C$29,3,FALSE)</f>
        <v>0</v>
      </c>
      <c r="BH64" s="16">
        <f>L64/26*$BC64*VLOOKUP(BH$4,DM_TI_LE!$A$5:$C$29,3,FALSE)</f>
        <v>0</v>
      </c>
      <c r="BI64" s="16">
        <f>M64/26*$BC64*VLOOKUP(BI$4,DM_TI_LE!$A$5:$C$29,3,FALSE)</f>
        <v>0</v>
      </c>
      <c r="BJ64" s="16">
        <f>N64/26*$BC64*VLOOKUP(BJ$4,DM_TI_LE!$A$5:$C$29,3,FALSE)</f>
        <v>0</v>
      </c>
      <c r="BK64" s="16">
        <f>O64/26*$BC64*VLOOKUP(BK$4,DM_TI_LE!$A$5:$C$29,3,FALSE)</f>
        <v>0</v>
      </c>
      <c r="BL64" s="16">
        <f>P64/26*$BC64*VLOOKUP(BL$4,DM_TI_LE!$A$5:$C$29,3,FALSE)</f>
        <v>0</v>
      </c>
      <c r="BM64" s="16">
        <f>Q64/26*$BC64*VLOOKUP(BM$4,DM_TI_LE!$A$5:$C$29,3,FALSE)</f>
        <v>0</v>
      </c>
      <c r="BN64" s="16">
        <f>R64/26*$BC64*VLOOKUP(BN$4,DM_TI_LE!$A$5:$C$29,3,FALSE)</f>
        <v>0</v>
      </c>
      <c r="BO64" s="16">
        <f>S64/26*$BC64*VLOOKUP(BO$4,DM_TI_LE!$A$5:$C$29,3,FALSE)</f>
        <v>0</v>
      </c>
      <c r="BP64" s="16">
        <f>T64/26*$BC64*VLOOKUP(BP$4,DM_TI_LE!$A$5:$C$29,3,FALSE)</f>
        <v>0</v>
      </c>
      <c r="BQ64" s="16">
        <f>U64/26*$BC64*VLOOKUP(BQ$4,DM_TI_LE!$A$5:$C$29,3,FALSE)</f>
        <v>0</v>
      </c>
      <c r="BR64" s="16">
        <f>V64/26*$BC64*VLOOKUP(BR$4,DM_TI_LE!$A$5:$C$29,3,FALSE)</f>
        <v>0</v>
      </c>
      <c r="BS64" s="16">
        <f>W64/26*$BC64*VLOOKUP(BS$4,DM_TI_LE!$A$5:$C$29,3,FALSE)</f>
        <v>0</v>
      </c>
      <c r="BT64" s="16">
        <f>X64/26*$BC64*VLOOKUP(BT$4,DM_TI_LE!$A$5:$C$29,3,FALSE)</f>
        <v>0</v>
      </c>
      <c r="BU64" s="16">
        <f>Y64/26*$BC64*VLOOKUP(BU$4,DM_TI_LE!$A$5:$C$29,3,FALSE)</f>
        <v>0</v>
      </c>
      <c r="BV64" s="16">
        <f>Z64/26*$BC64*VLOOKUP(BV$4,DM_TI_LE!$A$5:$C$29,3,FALSE)</f>
        <v>0</v>
      </c>
      <c r="BW64" s="16">
        <f>AA64/26*$BC64*VLOOKUP(BW$4,DM_TI_LE!$A$5:$C$29,3,FALSE)</f>
        <v>0</v>
      </c>
      <c r="BX64" s="16">
        <f>AB64/26*$BC64*VLOOKUP(BX$4,DM_TI_LE!$A$5:$C$29,3,FALSE)</f>
        <v>0</v>
      </c>
      <c r="BY64" s="16">
        <f>AC64/26*$BC64*VLOOKUP(BY$4,DM_TI_LE!$A$5:$C$29,3,FALSE)</f>
        <v>0</v>
      </c>
      <c r="BZ64" s="16">
        <f>AD64/26*$BC64*VLOOKUP(BZ$4,DM_TI_LE!$A$5:$C$29,3,FALSE)</f>
        <v>0</v>
      </c>
      <c r="CA64" s="196">
        <f t="shared" si="0"/>
        <v>0</v>
      </c>
      <c r="CB64" s="16"/>
      <c r="CC64" s="197">
        <f t="shared" si="1"/>
        <v>28485000</v>
      </c>
      <c r="CD64" s="145" t="s">
        <v>116</v>
      </c>
      <c r="CE64" s="199">
        <f>VLOOKUP(CD64,DM_TI_LE!$I$12:$J$16,2,FALSE)</f>
        <v>1</v>
      </c>
    </row>
    <row r="65" spans="1:83" ht="12.75">
      <c r="A65" s="36">
        <v>61</v>
      </c>
      <c r="B65" s="38">
        <f>GD_LCD_HS_LNS!B64</f>
        <v>10640</v>
      </c>
      <c r="C65" s="38" t="str">
        <f>GD_LCD_HS_LNS!C64</f>
        <v>Trần Phương Dung</v>
      </c>
      <c r="D65" s="38" t="str">
        <f>GD_LCD_HS_LNS!D64</f>
        <v>Phó Trưởng Phòng</v>
      </c>
      <c r="E65" s="146">
        <f>VLOOKUP(B65,GD_CHAM_CONG!$C$6:$BJ$912,60,FALSE)</f>
        <v>1</v>
      </c>
      <c r="F65" s="146">
        <f>VLOOKUP(B65,GD_LCD_HS_LNS!$B$4:$F$914,5,FALSE)</f>
        <v>5.19</v>
      </c>
      <c r="G65" s="168"/>
      <c r="H65" s="168">
        <f>VLOOKUP(B65,GD_CHAM_CONG!$C$6:$BD$912,37,FALSE)</f>
        <v>22</v>
      </c>
      <c r="I65" s="16">
        <f>VLOOKUP($B65,GD_CHAM_CONG!$C$6:$BF$912,38,FALSE)</f>
        <v>22</v>
      </c>
      <c r="J65" s="16">
        <f>VLOOKUP($B65,GD_CHAM_CONG!$C$6:$BF$912,39,FALSE)</f>
        <v>0</v>
      </c>
      <c r="K65" s="16">
        <f>VLOOKUP($B65,GD_CHAM_CONG!$C$6:$BF$912,40,FALSE)</f>
        <v>0</v>
      </c>
      <c r="L65" s="16">
        <f>VLOOKUP($B65,GD_CHAM_CONG!$C$6:$BF$912,41,FALSE)</f>
        <v>0</v>
      </c>
      <c r="M65" s="16">
        <f>VLOOKUP($B65,GD_CHAM_CONG!$C$6:$BF$912,42,FALSE)</f>
        <v>0</v>
      </c>
      <c r="N65" s="16">
        <f>VLOOKUP($B65,GD_CHAM_CONG!$C$6:$BF$912,43,FALSE)</f>
        <v>0</v>
      </c>
      <c r="O65" s="16">
        <f>VLOOKUP($B65,GD_CHAM_CONG!$C$6:$BF$912,44,FALSE)</f>
        <v>0</v>
      </c>
      <c r="P65" s="16">
        <f>VLOOKUP($B65,GD_CHAM_CONG!$C$6:$BF$912,45,FALSE)</f>
        <v>0</v>
      </c>
      <c r="Q65" s="16">
        <f>VLOOKUP($B65,GD_CHAM_CONG!$C$6:$BF$912,46,FALSE)</f>
        <v>0</v>
      </c>
      <c r="R65" s="16">
        <f>VLOOKUP($B65,GD_CHAM_CONG!$C$6:$BF$912,47,FALSE)</f>
        <v>0</v>
      </c>
      <c r="S65" s="16">
        <f>VLOOKUP($B65,GD_CHAM_CONG!$C$6:$BF$912,48,FALSE)</f>
        <v>0</v>
      </c>
      <c r="T65" s="16">
        <f>VLOOKUP($B65,GD_CHAM_CONG!$C$6:$BF$912,49,FALSE)</f>
        <v>0</v>
      </c>
      <c r="U65" s="16">
        <f>VLOOKUP($B65,GD_CHAM_CONG!$C$6:$BF$912,50,FALSE)</f>
        <v>0</v>
      </c>
      <c r="V65" s="16">
        <f>VLOOKUP($B65,GD_CHAM_CONG!$C$6:$BF$912,51,FALSE)</f>
        <v>0</v>
      </c>
      <c r="W65" s="16">
        <f>VLOOKUP($B65,GD_CHAM_CONG!$C$6:$BF$912,52,FALSE)</f>
        <v>0</v>
      </c>
      <c r="X65" s="16">
        <f>VLOOKUP($B65,GD_CHAM_CONG!$C$6:$BF$912,53,FALSE)</f>
        <v>0</v>
      </c>
      <c r="Y65" s="16">
        <f>VLOOKUP($B65,GD_CHAM_CONG!$C$6:$BF$912,54,FALSE)</f>
        <v>0</v>
      </c>
      <c r="Z65" s="16">
        <f>VLOOKUP($B65,GD_CHAM_CONG!$C$6:$BF$912,55,FALSE)</f>
        <v>0</v>
      </c>
      <c r="AA65" s="16">
        <f>VLOOKUP($B65,GD_CHAM_CONG!$C$6:$BF$912,56,FALSE)</f>
        <v>0</v>
      </c>
      <c r="AB65" s="16">
        <f>VLOOKUP($B65,GD_CHAM_CONG!$C$6:$BI$912,57,FALSE)</f>
        <v>0</v>
      </c>
      <c r="AC65" s="16">
        <f>VLOOKUP($B65,GD_CHAM_CONG!$C$6:$BI$912,58,FALSE)</f>
        <v>0</v>
      </c>
      <c r="AD65" s="16">
        <f>VLOOKUP($B65,GD_CHAM_CONG!$C$6:$BI$912,59,FALSE)</f>
        <v>0</v>
      </c>
      <c r="AE65" s="188">
        <f>I65/$H65*VLOOKUP(I$4,DM_TI_LE!$A$5:$B$30,2,FALSE)</f>
        <v>1</v>
      </c>
      <c r="AF65" s="188">
        <f>J65/$H65*VLOOKUP(J$4,DM_TI_LE!$A$5:$B$30,2,FALSE)</f>
        <v>0</v>
      </c>
      <c r="AG65" s="188">
        <f>K65/$H65*VLOOKUP(K$4,DM_TI_LE!$A$5:$B$30,2,FALSE)</f>
        <v>0</v>
      </c>
      <c r="AH65" s="188">
        <f>L65/$H65*VLOOKUP(L$4,DM_TI_LE!$A$5:$B$30,2,FALSE)</f>
        <v>0</v>
      </c>
      <c r="AI65" s="188">
        <f>M65/$H65*VLOOKUP(M$4,DM_TI_LE!$A$5:$B$30,2,FALSE)</f>
        <v>0</v>
      </c>
      <c r="AJ65" s="188">
        <f>N65/$H65*VLOOKUP(N$4,DM_TI_LE!$A$5:$B$30,2,FALSE)</f>
        <v>0</v>
      </c>
      <c r="AK65" s="188">
        <f>O65/$H65*VLOOKUP(O$4,DM_TI_LE!$A$5:$B$30,2,FALSE)</f>
        <v>0</v>
      </c>
      <c r="AL65" s="188">
        <f>P65/$H65*VLOOKUP(P$4,DM_TI_LE!$A$5:$B$30,2,FALSE)</f>
        <v>0</v>
      </c>
      <c r="AM65" s="188">
        <f>Q65/$H65*VLOOKUP(Q$4,DM_TI_LE!$A$5:$B$30,2,FALSE)</f>
        <v>0</v>
      </c>
      <c r="AN65" s="188">
        <f>R65/$H65*VLOOKUP(R$4,DM_TI_LE!$A$5:$B$30,2,FALSE)</f>
        <v>0</v>
      </c>
      <c r="AO65" s="188">
        <f>S65/$H65*VLOOKUP(S$4,DM_TI_LE!$A$5:$B$30,2,FALSE)</f>
        <v>0</v>
      </c>
      <c r="AP65" s="188">
        <f>T65/$H65*VLOOKUP(T$4,DM_TI_LE!$A$5:$B$30,2,FALSE)</f>
        <v>0</v>
      </c>
      <c r="AQ65" s="188">
        <f>U65/$H65*VLOOKUP(U$4,DM_TI_LE!$A$5:$B$30,2,FALSE)</f>
        <v>0</v>
      </c>
      <c r="AR65" s="188">
        <f>V65/$H65*VLOOKUP(V$4,DM_TI_LE!$A$5:$B$30,2,FALSE)</f>
        <v>0</v>
      </c>
      <c r="AS65" s="188">
        <f>W65/$H65*VLOOKUP(W$4,DM_TI_LE!$A$5:$B$30,2,FALSE)</f>
        <v>0</v>
      </c>
      <c r="AT65" s="188">
        <f>X65/$H65*VLOOKUP(X$4,DM_TI_LE!$A$5:$B$30,2,FALSE)</f>
        <v>0</v>
      </c>
      <c r="AU65" s="188">
        <f>Y65/$H65*VLOOKUP(Y$4,DM_TI_LE!$A$5:$B$30,2,FALSE)</f>
        <v>0</v>
      </c>
      <c r="AV65" s="188">
        <f>Z65/$H65*VLOOKUP(Z$4,DM_TI_LE!$A$5:$B$30,2,FALSE)</f>
        <v>0</v>
      </c>
      <c r="AW65" s="188">
        <f>AA65/$H65*VLOOKUP(AA$4,DM_TI_LE!$A$5:$B$30,2,FALSE)</f>
        <v>0</v>
      </c>
      <c r="AX65" s="188">
        <f>AB65/$H65*VLOOKUP(AB$4,DM_TI_LE!$A$5:$B$30,2,FALSE)</f>
        <v>0</v>
      </c>
      <c r="AY65" s="188">
        <f>AC65/$H65*VLOOKUP(AC$4,DM_TI_LE!$A$5:$B$30,2,FALSE)</f>
        <v>0</v>
      </c>
      <c r="AZ65" s="188">
        <f>AD65/$H65*VLOOKUP(AD$4,DM_TI_LE!$A$5:$B$30,2,FALSE)</f>
        <v>0</v>
      </c>
      <c r="BA65" s="231">
        <f>IF(CD65="HDHV",DM_TI_LE!$K$12*I65, SUM(AE65:AW65)*F65*E65*DM_HE_SO_LUONG_NS!$D$1*CE65)</f>
        <v>23355000</v>
      </c>
      <c r="BB65" s="16"/>
      <c r="BC65" s="17">
        <f>VLOOKUP(B65,GD_LCD_HS_LNS!$B$4:$E$914,4,FALSE)</f>
        <v>5309000</v>
      </c>
      <c r="BD65" s="16"/>
      <c r="BE65" s="16">
        <f>I65/26*$BC65*VLOOKUP(BE$4,DM_TI_LE!$A$5:$C$29,3,FALSE)</f>
        <v>0</v>
      </c>
      <c r="BF65" s="16">
        <f>J65/26*$BC65*VLOOKUP(BF$4,DM_TI_LE!$A$5:$C$29,3,FALSE)</f>
        <v>0</v>
      </c>
      <c r="BG65" s="16">
        <f>K65/26*$BC65*VLOOKUP(BG$4,DM_TI_LE!$A$5:$C$29,3,FALSE)</f>
        <v>0</v>
      </c>
      <c r="BH65" s="16">
        <f>L65/26*$BC65*VLOOKUP(BH$4,DM_TI_LE!$A$5:$C$29,3,FALSE)</f>
        <v>0</v>
      </c>
      <c r="BI65" s="16">
        <f>M65/26*$BC65*VLOOKUP(BI$4,DM_TI_LE!$A$5:$C$29,3,FALSE)</f>
        <v>0</v>
      </c>
      <c r="BJ65" s="16">
        <f>N65/26*$BC65*VLOOKUP(BJ$4,DM_TI_LE!$A$5:$C$29,3,FALSE)</f>
        <v>0</v>
      </c>
      <c r="BK65" s="16">
        <f>O65/26*$BC65*VLOOKUP(BK$4,DM_TI_LE!$A$5:$C$29,3,FALSE)</f>
        <v>0</v>
      </c>
      <c r="BL65" s="16">
        <f>P65/26*$BC65*VLOOKUP(BL$4,DM_TI_LE!$A$5:$C$29,3,FALSE)</f>
        <v>0</v>
      </c>
      <c r="BM65" s="16">
        <f>Q65/26*$BC65*VLOOKUP(BM$4,DM_TI_LE!$A$5:$C$29,3,FALSE)</f>
        <v>0</v>
      </c>
      <c r="BN65" s="16">
        <f>R65/26*$BC65*VLOOKUP(BN$4,DM_TI_LE!$A$5:$C$29,3,FALSE)</f>
        <v>0</v>
      </c>
      <c r="BO65" s="16">
        <f>S65/26*$BC65*VLOOKUP(BO$4,DM_TI_LE!$A$5:$C$29,3,FALSE)</f>
        <v>0</v>
      </c>
      <c r="BP65" s="16">
        <f>T65/26*$BC65*VLOOKUP(BP$4,DM_TI_LE!$A$5:$C$29,3,FALSE)</f>
        <v>0</v>
      </c>
      <c r="BQ65" s="16">
        <f>U65/26*$BC65*VLOOKUP(BQ$4,DM_TI_LE!$A$5:$C$29,3,FALSE)</f>
        <v>0</v>
      </c>
      <c r="BR65" s="16">
        <f>V65/26*$BC65*VLOOKUP(BR$4,DM_TI_LE!$A$5:$C$29,3,FALSE)</f>
        <v>0</v>
      </c>
      <c r="BS65" s="16">
        <f>W65/26*$BC65*VLOOKUP(BS$4,DM_TI_LE!$A$5:$C$29,3,FALSE)</f>
        <v>0</v>
      </c>
      <c r="BT65" s="16">
        <f>X65/26*$BC65*VLOOKUP(BT$4,DM_TI_LE!$A$5:$C$29,3,FALSE)</f>
        <v>0</v>
      </c>
      <c r="BU65" s="16">
        <f>Y65/26*$BC65*VLOOKUP(BU$4,DM_TI_LE!$A$5:$C$29,3,FALSE)</f>
        <v>0</v>
      </c>
      <c r="BV65" s="16">
        <f>Z65/26*$BC65*VLOOKUP(BV$4,DM_TI_LE!$A$5:$C$29,3,FALSE)</f>
        <v>0</v>
      </c>
      <c r="BW65" s="16">
        <f>AA65/26*$BC65*VLOOKUP(BW$4,DM_TI_LE!$A$5:$C$29,3,FALSE)</f>
        <v>0</v>
      </c>
      <c r="BX65" s="16">
        <f>AB65/26*$BC65*VLOOKUP(BX$4,DM_TI_LE!$A$5:$C$29,3,FALSE)</f>
        <v>0</v>
      </c>
      <c r="BY65" s="16">
        <f>AC65/26*$BC65*VLOOKUP(BY$4,DM_TI_LE!$A$5:$C$29,3,FALSE)</f>
        <v>0</v>
      </c>
      <c r="BZ65" s="16">
        <f>AD65/26*$BC65*VLOOKUP(BZ$4,DM_TI_LE!$A$5:$C$29,3,FALSE)</f>
        <v>0</v>
      </c>
      <c r="CA65" s="196">
        <f t="shared" si="0"/>
        <v>0</v>
      </c>
      <c r="CB65" s="16"/>
      <c r="CC65" s="197">
        <f t="shared" si="1"/>
        <v>23355000</v>
      </c>
      <c r="CD65" s="145" t="s">
        <v>116</v>
      </c>
      <c r="CE65" s="199">
        <f>VLOOKUP(CD65,DM_TI_LE!$I$12:$J$16,2,FALSE)</f>
        <v>1</v>
      </c>
    </row>
    <row r="66" spans="1:83" ht="12.75">
      <c r="A66" s="36">
        <v>62</v>
      </c>
      <c r="B66" s="38">
        <f>GD_LCD_HS_LNS!B65</f>
        <v>10629</v>
      </c>
      <c r="C66" s="38" t="str">
        <f>GD_LCD_HS_LNS!C65</f>
        <v>Nguyễn Thị Cúc</v>
      </c>
      <c r="D66" s="38" t="str">
        <f>GD_LCD_HS_LNS!D65</f>
        <v>Đội trưởng</v>
      </c>
      <c r="E66" s="146">
        <f>VLOOKUP(B66,GD_CHAM_CONG!$C$6:$BJ$912,60,FALSE)</f>
        <v>1</v>
      </c>
      <c r="F66" s="146">
        <f>VLOOKUP(B66,GD_LCD_HS_LNS!$B$4:$F$914,5,FALSE)</f>
        <v>3.99</v>
      </c>
      <c r="G66" s="168"/>
      <c r="H66" s="168">
        <f>VLOOKUP(B66,GD_CHAM_CONG!$C$6:$BD$912,37,FALSE)</f>
        <v>26</v>
      </c>
      <c r="I66" s="16">
        <f>VLOOKUP($B66,GD_CHAM_CONG!$C$6:$BF$912,38,FALSE)</f>
        <v>0</v>
      </c>
      <c r="J66" s="16">
        <f>VLOOKUP($B66,GD_CHAM_CONG!$C$6:$BF$912,39,FALSE)</f>
        <v>0</v>
      </c>
      <c r="K66" s="16">
        <f>VLOOKUP($B66,GD_CHAM_CONG!$C$6:$BF$912,40,FALSE)</f>
        <v>0</v>
      </c>
      <c r="L66" s="16">
        <f>VLOOKUP($B66,GD_CHAM_CONG!$C$6:$BF$912,41,FALSE)</f>
        <v>0</v>
      </c>
      <c r="M66" s="16">
        <f>VLOOKUP($B66,GD_CHAM_CONG!$C$6:$BF$912,42,FALSE)</f>
        <v>0</v>
      </c>
      <c r="N66" s="16">
        <f>VLOOKUP($B66,GD_CHAM_CONG!$C$6:$BF$912,43,FALSE)</f>
        <v>0</v>
      </c>
      <c r="O66" s="16">
        <f>VLOOKUP($B66,GD_CHAM_CONG!$C$6:$BF$912,44,FALSE)</f>
        <v>26</v>
      </c>
      <c r="P66" s="16">
        <f>VLOOKUP($B66,GD_CHAM_CONG!$C$6:$BF$912,45,FALSE)</f>
        <v>0</v>
      </c>
      <c r="Q66" s="16">
        <f>VLOOKUP($B66,GD_CHAM_CONG!$C$6:$BF$912,46,FALSE)</f>
        <v>0</v>
      </c>
      <c r="R66" s="16">
        <f>VLOOKUP($B66,GD_CHAM_CONG!$C$6:$BF$912,47,FALSE)</f>
        <v>0</v>
      </c>
      <c r="S66" s="16">
        <f>VLOOKUP($B66,GD_CHAM_CONG!$C$6:$BF$912,48,FALSE)</f>
        <v>0</v>
      </c>
      <c r="T66" s="16">
        <f>VLOOKUP($B66,GD_CHAM_CONG!$C$6:$BF$912,49,FALSE)</f>
        <v>0</v>
      </c>
      <c r="U66" s="16">
        <f>VLOOKUP($B66,GD_CHAM_CONG!$C$6:$BF$912,50,FALSE)</f>
        <v>0</v>
      </c>
      <c r="V66" s="16">
        <f>VLOOKUP($B66,GD_CHAM_CONG!$C$6:$BF$912,51,FALSE)</f>
        <v>0</v>
      </c>
      <c r="W66" s="16">
        <f>VLOOKUP($B66,GD_CHAM_CONG!$C$6:$BF$912,52,FALSE)</f>
        <v>0</v>
      </c>
      <c r="X66" s="16">
        <f>VLOOKUP($B66,GD_CHAM_CONG!$C$6:$BF$912,53,FALSE)</f>
        <v>0</v>
      </c>
      <c r="Y66" s="16">
        <f>VLOOKUP($B66,GD_CHAM_CONG!$C$6:$BF$912,54,FALSE)</f>
        <v>0</v>
      </c>
      <c r="Z66" s="16">
        <f>VLOOKUP($B66,GD_CHAM_CONG!$C$6:$BF$912,55,FALSE)</f>
        <v>0</v>
      </c>
      <c r="AA66" s="16">
        <f>VLOOKUP($B66,GD_CHAM_CONG!$C$6:$BF$912,56,FALSE)</f>
        <v>0</v>
      </c>
      <c r="AB66" s="16">
        <f>VLOOKUP($B66,GD_CHAM_CONG!$C$6:$BI$912,57,FALSE)</f>
        <v>0</v>
      </c>
      <c r="AC66" s="16">
        <f>VLOOKUP($B66,GD_CHAM_CONG!$C$6:$BI$912,58,FALSE)</f>
        <v>0</v>
      </c>
      <c r="AD66" s="16">
        <f>VLOOKUP($B66,GD_CHAM_CONG!$C$6:$BI$912,59,FALSE)</f>
        <v>0</v>
      </c>
      <c r="AE66" s="188">
        <f>I66/$H66*VLOOKUP(I$4,DM_TI_LE!$A$5:$B$30,2,FALSE)</f>
        <v>0</v>
      </c>
      <c r="AF66" s="188">
        <f>J66/$H66*VLOOKUP(J$4,DM_TI_LE!$A$5:$B$30,2,FALSE)</f>
        <v>0</v>
      </c>
      <c r="AG66" s="188">
        <f>K66/$H66*VLOOKUP(K$4,DM_TI_LE!$A$5:$B$30,2,FALSE)</f>
        <v>0</v>
      </c>
      <c r="AH66" s="188">
        <f>L66/$H66*VLOOKUP(L$4,DM_TI_LE!$A$5:$B$30,2,FALSE)</f>
        <v>0</v>
      </c>
      <c r="AI66" s="188">
        <f>M66/$H66*VLOOKUP(M$4,DM_TI_LE!$A$5:$B$30,2,FALSE)</f>
        <v>0</v>
      </c>
      <c r="AJ66" s="188">
        <f>N66/$H66*VLOOKUP(N$4,DM_TI_LE!$A$5:$B$30,2,FALSE)</f>
        <v>0</v>
      </c>
      <c r="AK66" s="188">
        <f>O66/$H66*VLOOKUP(O$4,DM_TI_LE!$A$5:$B$30,2,FALSE)</f>
        <v>0.1</v>
      </c>
      <c r="AL66" s="188">
        <f>P66/$H66*VLOOKUP(P$4,DM_TI_LE!$A$5:$B$30,2,FALSE)</f>
        <v>0</v>
      </c>
      <c r="AM66" s="188">
        <f>Q66/$H66*VLOOKUP(Q$4,DM_TI_LE!$A$5:$B$30,2,FALSE)</f>
        <v>0</v>
      </c>
      <c r="AN66" s="188">
        <f>R66/$H66*VLOOKUP(R$4,DM_TI_LE!$A$5:$B$30,2,FALSE)</f>
        <v>0</v>
      </c>
      <c r="AO66" s="188">
        <f>S66/$H66*VLOOKUP(S$4,DM_TI_LE!$A$5:$B$30,2,FALSE)</f>
        <v>0</v>
      </c>
      <c r="AP66" s="188">
        <f>T66/$H66*VLOOKUP(T$4,DM_TI_LE!$A$5:$B$30,2,FALSE)</f>
        <v>0</v>
      </c>
      <c r="AQ66" s="188">
        <f>U66/$H66*VLOOKUP(U$4,DM_TI_LE!$A$5:$B$30,2,FALSE)</f>
        <v>0</v>
      </c>
      <c r="AR66" s="188">
        <f>V66/$H66*VLOOKUP(V$4,DM_TI_LE!$A$5:$B$30,2,FALSE)</f>
        <v>0</v>
      </c>
      <c r="AS66" s="188">
        <f>W66/$H66*VLOOKUP(W$4,DM_TI_LE!$A$5:$B$30,2,FALSE)</f>
        <v>0</v>
      </c>
      <c r="AT66" s="188">
        <f>X66/$H66*VLOOKUP(X$4,DM_TI_LE!$A$5:$B$30,2,FALSE)</f>
        <v>0</v>
      </c>
      <c r="AU66" s="188">
        <f>Y66/$H66*VLOOKUP(Y$4,DM_TI_LE!$A$5:$B$30,2,FALSE)</f>
        <v>0</v>
      </c>
      <c r="AV66" s="188">
        <f>Z66/$H66*VLOOKUP(Z$4,DM_TI_LE!$A$5:$B$30,2,FALSE)</f>
        <v>0</v>
      </c>
      <c r="AW66" s="188">
        <f>AA66/$H66*VLOOKUP(AA$4,DM_TI_LE!$A$5:$B$30,2,FALSE)</f>
        <v>0</v>
      </c>
      <c r="AX66" s="188">
        <f>AB66/$H66*VLOOKUP(AB$4,DM_TI_LE!$A$5:$B$30,2,FALSE)</f>
        <v>0</v>
      </c>
      <c r="AY66" s="188">
        <f>AC66/$H66*VLOOKUP(AC$4,DM_TI_LE!$A$5:$B$30,2,FALSE)</f>
        <v>0</v>
      </c>
      <c r="AZ66" s="188">
        <f>AD66/$H66*VLOOKUP(AD$4,DM_TI_LE!$A$5:$B$30,2,FALSE)</f>
        <v>0</v>
      </c>
      <c r="BA66" s="231">
        <f>IF(CD66="HDHV",DM_TI_LE!$K$12*I66, SUM(AE66:AW66)*F66*E66*DM_HE_SO_LUONG_NS!$D$1*CE66)</f>
        <v>1795500</v>
      </c>
      <c r="BB66" s="16"/>
      <c r="BC66" s="17">
        <f>VLOOKUP(B66,GD_LCD_HS_LNS!$B$4:$E$914,4,FALSE)</f>
        <v>5115000</v>
      </c>
      <c r="BD66" s="16"/>
      <c r="BE66" s="16">
        <f>I66/26*$BC66*VLOOKUP(BE$4,DM_TI_LE!$A$5:$C$29,3,FALSE)</f>
        <v>0</v>
      </c>
      <c r="BF66" s="16">
        <f>J66/26*$BC66*VLOOKUP(BF$4,DM_TI_LE!$A$5:$C$29,3,FALSE)</f>
        <v>0</v>
      </c>
      <c r="BG66" s="16">
        <f>K66/26*$BC66*VLOOKUP(BG$4,DM_TI_LE!$A$5:$C$29,3,FALSE)</f>
        <v>0</v>
      </c>
      <c r="BH66" s="16">
        <f>L66/26*$BC66*VLOOKUP(BH$4,DM_TI_LE!$A$5:$C$29,3,FALSE)</f>
        <v>0</v>
      </c>
      <c r="BI66" s="16">
        <f>M66/26*$BC66*VLOOKUP(BI$4,DM_TI_LE!$A$5:$C$29,3,FALSE)</f>
        <v>0</v>
      </c>
      <c r="BJ66" s="16">
        <f>N66/26*$BC66*VLOOKUP(BJ$4,DM_TI_LE!$A$5:$C$29,3,FALSE)</f>
        <v>0</v>
      </c>
      <c r="BK66" s="16">
        <f>O66/26*$BC66*VLOOKUP(BK$4,DM_TI_LE!$A$5:$C$29,3,FALSE)</f>
        <v>0</v>
      </c>
      <c r="BL66" s="16">
        <f>P66/26*$BC66*VLOOKUP(BL$4,DM_TI_LE!$A$5:$C$29,3,FALSE)</f>
        <v>0</v>
      </c>
      <c r="BM66" s="16">
        <f>Q66/26*$BC66*VLOOKUP(BM$4,DM_TI_LE!$A$5:$C$29,3,FALSE)</f>
        <v>0</v>
      </c>
      <c r="BN66" s="16">
        <f>R66/26*$BC66*VLOOKUP(BN$4,DM_TI_LE!$A$5:$C$29,3,FALSE)</f>
        <v>0</v>
      </c>
      <c r="BO66" s="16">
        <f>S66/26*$BC66*VLOOKUP(BO$4,DM_TI_LE!$A$5:$C$29,3,FALSE)</f>
        <v>0</v>
      </c>
      <c r="BP66" s="16">
        <f>T66/26*$BC66*VLOOKUP(BP$4,DM_TI_LE!$A$5:$C$29,3,FALSE)</f>
        <v>0</v>
      </c>
      <c r="BQ66" s="16">
        <f>U66/26*$BC66*VLOOKUP(BQ$4,DM_TI_LE!$A$5:$C$29,3,FALSE)</f>
        <v>0</v>
      </c>
      <c r="BR66" s="16">
        <f>V66/26*$BC66*VLOOKUP(BR$4,DM_TI_LE!$A$5:$C$29,3,FALSE)</f>
        <v>0</v>
      </c>
      <c r="BS66" s="16">
        <f>W66/26*$BC66*VLOOKUP(BS$4,DM_TI_LE!$A$5:$C$29,3,FALSE)</f>
        <v>0</v>
      </c>
      <c r="BT66" s="16">
        <f>X66/26*$BC66*VLOOKUP(BT$4,DM_TI_LE!$A$5:$C$29,3,FALSE)</f>
        <v>0</v>
      </c>
      <c r="BU66" s="16">
        <f>Y66/26*$BC66*VLOOKUP(BU$4,DM_TI_LE!$A$5:$C$29,3,FALSE)</f>
        <v>0</v>
      </c>
      <c r="BV66" s="16">
        <f>Z66/26*$BC66*VLOOKUP(BV$4,DM_TI_LE!$A$5:$C$29,3,FALSE)</f>
        <v>0</v>
      </c>
      <c r="BW66" s="16">
        <f>AA66/26*$BC66*VLOOKUP(BW$4,DM_TI_LE!$A$5:$C$29,3,FALSE)</f>
        <v>0</v>
      </c>
      <c r="BX66" s="16">
        <f>AB66/26*$BC66*VLOOKUP(BX$4,DM_TI_LE!$A$5:$C$29,3,FALSE)</f>
        <v>0</v>
      </c>
      <c r="BY66" s="16">
        <f>AC66/26*$BC66*VLOOKUP(BY$4,DM_TI_LE!$A$5:$C$29,3,FALSE)</f>
        <v>0</v>
      </c>
      <c r="BZ66" s="16">
        <f>AD66/26*$BC66*VLOOKUP(BZ$4,DM_TI_LE!$A$5:$C$29,3,FALSE)</f>
        <v>0</v>
      </c>
      <c r="CA66" s="196">
        <f t="shared" si="0"/>
        <v>0</v>
      </c>
      <c r="CB66" s="16"/>
      <c r="CC66" s="197">
        <f t="shared" si="1"/>
        <v>1795500</v>
      </c>
      <c r="CD66" s="145" t="s">
        <v>116</v>
      </c>
      <c r="CE66" s="199">
        <f>VLOOKUP(CD66,DM_TI_LE!$I$12:$J$16,2,FALSE)</f>
        <v>1</v>
      </c>
    </row>
    <row r="67" spans="1:83" ht="12.75">
      <c r="A67" s="36">
        <v>63</v>
      </c>
      <c r="B67" s="38">
        <f>GD_LCD_HS_LNS!B66</f>
        <v>10628</v>
      </c>
      <c r="C67" s="38" t="str">
        <f>GD_LCD_HS_LNS!C66</f>
        <v>Nguyễn Thị Thu Hà</v>
      </c>
      <c r="D67" s="38" t="str">
        <f>GD_LCD_HS_LNS!D66</f>
        <v>Phó đội trưởng</v>
      </c>
      <c r="E67" s="146">
        <f>VLOOKUP(B67,GD_CHAM_CONG!$C$6:$BJ$912,60,FALSE)</f>
        <v>1</v>
      </c>
      <c r="F67" s="146">
        <f>VLOOKUP(B67,GD_LCD_HS_LNS!$B$4:$F$914,5,FALSE)</f>
        <v>3.27</v>
      </c>
      <c r="G67" s="168"/>
      <c r="H67" s="168">
        <f>VLOOKUP(B67,GD_CHAM_CONG!$C$6:$BD$912,37,FALSE)</f>
        <v>26</v>
      </c>
      <c r="I67" s="16">
        <f>VLOOKUP($B67,GD_CHAM_CONG!$C$6:$BF$912,38,FALSE)</f>
        <v>26</v>
      </c>
      <c r="J67" s="16">
        <f>VLOOKUP($B67,GD_CHAM_CONG!$C$6:$BF$912,39,FALSE)</f>
        <v>0</v>
      </c>
      <c r="K67" s="16">
        <f>VLOOKUP($B67,GD_CHAM_CONG!$C$6:$BF$912,40,FALSE)</f>
        <v>0</v>
      </c>
      <c r="L67" s="16">
        <f>VLOOKUP($B67,GD_CHAM_CONG!$C$6:$BF$912,41,FALSE)</f>
        <v>0</v>
      </c>
      <c r="M67" s="16">
        <f>VLOOKUP($B67,GD_CHAM_CONG!$C$6:$BF$912,42,FALSE)</f>
        <v>0</v>
      </c>
      <c r="N67" s="16">
        <f>VLOOKUP($B67,GD_CHAM_CONG!$C$6:$BF$912,43,FALSE)</f>
        <v>0</v>
      </c>
      <c r="O67" s="16">
        <f>VLOOKUP($B67,GD_CHAM_CONG!$C$6:$BF$912,44,FALSE)</f>
        <v>0</v>
      </c>
      <c r="P67" s="16">
        <f>VLOOKUP($B67,GD_CHAM_CONG!$C$6:$BF$912,45,FALSE)</f>
        <v>0</v>
      </c>
      <c r="Q67" s="16">
        <f>VLOOKUP($B67,GD_CHAM_CONG!$C$6:$BF$912,46,FALSE)</f>
        <v>0</v>
      </c>
      <c r="R67" s="16">
        <f>VLOOKUP($B67,GD_CHAM_CONG!$C$6:$BF$912,47,FALSE)</f>
        <v>0</v>
      </c>
      <c r="S67" s="16">
        <f>VLOOKUP($B67,GD_CHAM_CONG!$C$6:$BF$912,48,FALSE)</f>
        <v>0</v>
      </c>
      <c r="T67" s="16">
        <f>VLOOKUP($B67,GD_CHAM_CONG!$C$6:$BF$912,49,FALSE)</f>
        <v>0</v>
      </c>
      <c r="U67" s="16">
        <f>VLOOKUP($B67,GD_CHAM_CONG!$C$6:$BF$912,50,FALSE)</f>
        <v>0</v>
      </c>
      <c r="V67" s="16">
        <f>VLOOKUP($B67,GD_CHAM_CONG!$C$6:$BF$912,51,FALSE)</f>
        <v>0</v>
      </c>
      <c r="W67" s="16">
        <f>VLOOKUP($B67,GD_CHAM_CONG!$C$6:$BF$912,52,FALSE)</f>
        <v>0</v>
      </c>
      <c r="X67" s="16">
        <f>VLOOKUP($B67,GD_CHAM_CONG!$C$6:$BF$912,53,FALSE)</f>
        <v>0</v>
      </c>
      <c r="Y67" s="16">
        <f>VLOOKUP($B67,GD_CHAM_CONG!$C$6:$BF$912,54,FALSE)</f>
        <v>0</v>
      </c>
      <c r="Z67" s="16">
        <f>VLOOKUP($B67,GD_CHAM_CONG!$C$6:$BF$912,55,FALSE)</f>
        <v>0</v>
      </c>
      <c r="AA67" s="16">
        <f>VLOOKUP($B67,GD_CHAM_CONG!$C$6:$BF$912,56,FALSE)</f>
        <v>0</v>
      </c>
      <c r="AB67" s="16">
        <f>VLOOKUP($B67,GD_CHAM_CONG!$C$6:$BI$912,57,FALSE)</f>
        <v>0</v>
      </c>
      <c r="AC67" s="16">
        <f>VLOOKUP($B67,GD_CHAM_CONG!$C$6:$BI$912,58,FALSE)</f>
        <v>0</v>
      </c>
      <c r="AD67" s="16">
        <f>VLOOKUP($B67,GD_CHAM_CONG!$C$6:$BI$912,59,FALSE)</f>
        <v>0</v>
      </c>
      <c r="AE67" s="188">
        <f>I67/$H67*VLOOKUP(I$4,DM_TI_LE!$A$5:$B$30,2,FALSE)</f>
        <v>1</v>
      </c>
      <c r="AF67" s="188">
        <f>J67/$H67*VLOOKUP(J$4,DM_TI_LE!$A$5:$B$30,2,FALSE)</f>
        <v>0</v>
      </c>
      <c r="AG67" s="188">
        <f>K67/$H67*VLOOKUP(K$4,DM_TI_LE!$A$5:$B$30,2,FALSE)</f>
        <v>0</v>
      </c>
      <c r="AH67" s="188">
        <f>L67/$H67*VLOOKUP(L$4,DM_TI_LE!$A$5:$B$30,2,FALSE)</f>
        <v>0</v>
      </c>
      <c r="AI67" s="188">
        <f>M67/$H67*VLOOKUP(M$4,DM_TI_LE!$A$5:$B$30,2,FALSE)</f>
        <v>0</v>
      </c>
      <c r="AJ67" s="188">
        <f>N67/$H67*VLOOKUP(N$4,DM_TI_LE!$A$5:$B$30,2,FALSE)</f>
        <v>0</v>
      </c>
      <c r="AK67" s="188">
        <f>O67/$H67*VLOOKUP(O$4,DM_TI_LE!$A$5:$B$30,2,FALSE)</f>
        <v>0</v>
      </c>
      <c r="AL67" s="188">
        <f>P67/$H67*VLOOKUP(P$4,DM_TI_LE!$A$5:$B$30,2,FALSE)</f>
        <v>0</v>
      </c>
      <c r="AM67" s="188">
        <f>Q67/$H67*VLOOKUP(Q$4,DM_TI_LE!$A$5:$B$30,2,FALSE)</f>
        <v>0</v>
      </c>
      <c r="AN67" s="188">
        <f>R67/$H67*VLOOKUP(R$4,DM_TI_LE!$A$5:$B$30,2,FALSE)</f>
        <v>0</v>
      </c>
      <c r="AO67" s="188">
        <f>S67/$H67*VLOOKUP(S$4,DM_TI_LE!$A$5:$B$30,2,FALSE)</f>
        <v>0</v>
      </c>
      <c r="AP67" s="188">
        <f>T67/$H67*VLOOKUP(T$4,DM_TI_LE!$A$5:$B$30,2,FALSE)</f>
        <v>0</v>
      </c>
      <c r="AQ67" s="188">
        <f>U67/$H67*VLOOKUP(U$4,DM_TI_LE!$A$5:$B$30,2,FALSE)</f>
        <v>0</v>
      </c>
      <c r="AR67" s="188">
        <f>V67/$H67*VLOOKUP(V$4,DM_TI_LE!$A$5:$B$30,2,FALSE)</f>
        <v>0</v>
      </c>
      <c r="AS67" s="188">
        <f>W67/$H67*VLOOKUP(W$4,DM_TI_LE!$A$5:$B$30,2,FALSE)</f>
        <v>0</v>
      </c>
      <c r="AT67" s="188">
        <f>X67/$H67*VLOOKUP(X$4,DM_TI_LE!$A$5:$B$30,2,FALSE)</f>
        <v>0</v>
      </c>
      <c r="AU67" s="188">
        <f>Y67/$H67*VLOOKUP(Y$4,DM_TI_LE!$A$5:$B$30,2,FALSE)</f>
        <v>0</v>
      </c>
      <c r="AV67" s="188">
        <f>Z67/$H67*VLOOKUP(Z$4,DM_TI_LE!$A$5:$B$30,2,FALSE)</f>
        <v>0</v>
      </c>
      <c r="AW67" s="188">
        <f>AA67/$H67*VLOOKUP(AA$4,DM_TI_LE!$A$5:$B$30,2,FALSE)</f>
        <v>0</v>
      </c>
      <c r="AX67" s="188">
        <f>AB67/$H67*VLOOKUP(AB$4,DM_TI_LE!$A$5:$B$30,2,FALSE)</f>
        <v>0</v>
      </c>
      <c r="AY67" s="188">
        <f>AC67/$H67*VLOOKUP(AC$4,DM_TI_LE!$A$5:$B$30,2,FALSE)</f>
        <v>0</v>
      </c>
      <c r="AZ67" s="188">
        <f>AD67/$H67*VLOOKUP(AD$4,DM_TI_LE!$A$5:$B$30,2,FALSE)</f>
        <v>0</v>
      </c>
      <c r="BA67" s="231">
        <f>IF(CD67="HDHV",DM_TI_LE!$K$12*I67, SUM(AE67:AW67)*F67*E67*DM_HE_SO_LUONG_NS!$D$1*CE67)</f>
        <v>14715000</v>
      </c>
      <c r="BB67" s="16"/>
      <c r="BC67" s="17">
        <f>VLOOKUP(B67,GD_LCD_HS_LNS!$B$4:$E$914,4,FALSE)</f>
        <v>4921000</v>
      </c>
      <c r="BD67" s="16"/>
      <c r="BE67" s="16">
        <f>I67/26*$BC67*VLOOKUP(BE$4,DM_TI_LE!$A$5:$C$29,3,FALSE)</f>
        <v>0</v>
      </c>
      <c r="BF67" s="16">
        <f>J67/26*$BC67*VLOOKUP(BF$4,DM_TI_LE!$A$5:$C$29,3,FALSE)</f>
        <v>0</v>
      </c>
      <c r="BG67" s="16">
        <f>K67/26*$BC67*VLOOKUP(BG$4,DM_TI_LE!$A$5:$C$29,3,FALSE)</f>
        <v>0</v>
      </c>
      <c r="BH67" s="16">
        <f>L67/26*$BC67*VLOOKUP(BH$4,DM_TI_LE!$A$5:$C$29,3,FALSE)</f>
        <v>0</v>
      </c>
      <c r="BI67" s="16">
        <f>M67/26*$BC67*VLOOKUP(BI$4,DM_TI_LE!$A$5:$C$29,3,FALSE)</f>
        <v>0</v>
      </c>
      <c r="BJ67" s="16">
        <f>N67/26*$BC67*VLOOKUP(BJ$4,DM_TI_LE!$A$5:$C$29,3,FALSE)</f>
        <v>0</v>
      </c>
      <c r="BK67" s="16">
        <f>O67/26*$BC67*VLOOKUP(BK$4,DM_TI_LE!$A$5:$C$29,3,FALSE)</f>
        <v>0</v>
      </c>
      <c r="BL67" s="16">
        <f>P67/26*$BC67*VLOOKUP(BL$4,DM_TI_LE!$A$5:$C$29,3,FALSE)</f>
        <v>0</v>
      </c>
      <c r="BM67" s="16">
        <f>Q67/26*$BC67*VLOOKUP(BM$4,DM_TI_LE!$A$5:$C$29,3,FALSE)</f>
        <v>0</v>
      </c>
      <c r="BN67" s="16">
        <f>R67/26*$BC67*VLOOKUP(BN$4,DM_TI_LE!$A$5:$C$29,3,FALSE)</f>
        <v>0</v>
      </c>
      <c r="BO67" s="16">
        <f>S67/26*$BC67*VLOOKUP(BO$4,DM_TI_LE!$A$5:$C$29,3,FALSE)</f>
        <v>0</v>
      </c>
      <c r="BP67" s="16">
        <f>T67/26*$BC67*VLOOKUP(BP$4,DM_TI_LE!$A$5:$C$29,3,FALSE)</f>
        <v>0</v>
      </c>
      <c r="BQ67" s="16">
        <f>U67/26*$BC67*VLOOKUP(BQ$4,DM_TI_LE!$A$5:$C$29,3,FALSE)</f>
        <v>0</v>
      </c>
      <c r="BR67" s="16">
        <f>V67/26*$BC67*VLOOKUP(BR$4,DM_TI_LE!$A$5:$C$29,3,FALSE)</f>
        <v>0</v>
      </c>
      <c r="BS67" s="16">
        <f>W67/26*$BC67*VLOOKUP(BS$4,DM_TI_LE!$A$5:$C$29,3,FALSE)</f>
        <v>0</v>
      </c>
      <c r="BT67" s="16">
        <f>X67/26*$BC67*VLOOKUP(BT$4,DM_TI_LE!$A$5:$C$29,3,FALSE)</f>
        <v>0</v>
      </c>
      <c r="BU67" s="16">
        <f>Y67/26*$BC67*VLOOKUP(BU$4,DM_TI_LE!$A$5:$C$29,3,FALSE)</f>
        <v>0</v>
      </c>
      <c r="BV67" s="16">
        <f>Z67/26*$BC67*VLOOKUP(BV$4,DM_TI_LE!$A$5:$C$29,3,FALSE)</f>
        <v>0</v>
      </c>
      <c r="BW67" s="16">
        <f>AA67/26*$BC67*VLOOKUP(BW$4,DM_TI_LE!$A$5:$C$29,3,FALSE)</f>
        <v>0</v>
      </c>
      <c r="BX67" s="16">
        <f>AB67/26*$BC67*VLOOKUP(BX$4,DM_TI_LE!$A$5:$C$29,3,FALSE)</f>
        <v>0</v>
      </c>
      <c r="BY67" s="16">
        <f>AC67/26*$BC67*VLOOKUP(BY$4,DM_TI_LE!$A$5:$C$29,3,FALSE)</f>
        <v>0</v>
      </c>
      <c r="BZ67" s="16">
        <f>AD67/26*$BC67*VLOOKUP(BZ$4,DM_TI_LE!$A$5:$C$29,3,FALSE)</f>
        <v>0</v>
      </c>
      <c r="CA67" s="196">
        <f t="shared" si="0"/>
        <v>0</v>
      </c>
      <c r="CB67" s="16"/>
      <c r="CC67" s="197">
        <f t="shared" si="1"/>
        <v>14715000</v>
      </c>
      <c r="CD67" s="145" t="s">
        <v>116</v>
      </c>
      <c r="CE67" s="199">
        <f>VLOOKUP(CD67,DM_TI_LE!$I$12:$J$16,2,FALSE)</f>
        <v>1</v>
      </c>
    </row>
    <row r="68" spans="1:83" ht="12.75">
      <c r="A68" s="36">
        <v>64</v>
      </c>
      <c r="B68" s="38">
        <f>GD_LCD_HS_LNS!B67</f>
        <v>12555</v>
      </c>
      <c r="C68" s="38" t="str">
        <f>GD_LCD_HS_LNS!C67</f>
        <v>Đinh Thanh Ngân</v>
      </c>
      <c r="D68" s="38" t="str">
        <f>GD_LCD_HS_LNS!D67</f>
        <v>Nhân viên phục vụ hành khách hàng hóa</v>
      </c>
      <c r="E68" s="146">
        <f>VLOOKUP(B68,GD_CHAM_CONG!$C$6:$BJ$912,60,FALSE)</f>
        <v>1.05</v>
      </c>
      <c r="F68" s="146">
        <f>VLOOKUP(B68,GD_LCD_HS_LNS!$B$4:$F$914,5,FALSE)</f>
        <v>1.6</v>
      </c>
      <c r="G68" s="168"/>
      <c r="H68" s="168">
        <f>VLOOKUP(B68,GD_CHAM_CONG!$C$6:$BD$912,37,FALSE)</f>
        <v>26</v>
      </c>
      <c r="I68" s="16">
        <f>VLOOKUP($B68,GD_CHAM_CONG!$C$6:$BF$912,38,FALSE)</f>
        <v>26</v>
      </c>
      <c r="J68" s="16">
        <f>VLOOKUP($B68,GD_CHAM_CONG!$C$6:$BF$912,39,FALSE)</f>
        <v>0</v>
      </c>
      <c r="K68" s="16">
        <f>VLOOKUP($B68,GD_CHAM_CONG!$C$6:$BF$912,40,FALSE)</f>
        <v>0</v>
      </c>
      <c r="L68" s="16">
        <f>VLOOKUP($B68,GD_CHAM_CONG!$C$6:$BF$912,41,FALSE)</f>
        <v>0</v>
      </c>
      <c r="M68" s="16">
        <f>VLOOKUP($B68,GD_CHAM_CONG!$C$6:$BF$912,42,FALSE)</f>
        <v>0</v>
      </c>
      <c r="N68" s="16">
        <f>VLOOKUP($B68,GD_CHAM_CONG!$C$6:$BF$912,43,FALSE)</f>
        <v>0</v>
      </c>
      <c r="O68" s="16">
        <f>VLOOKUP($B68,GD_CHAM_CONG!$C$6:$BF$912,44,FALSE)</f>
        <v>0</v>
      </c>
      <c r="P68" s="16">
        <f>VLOOKUP($B68,GD_CHAM_CONG!$C$6:$BF$912,45,FALSE)</f>
        <v>0</v>
      </c>
      <c r="Q68" s="16">
        <f>VLOOKUP($B68,GD_CHAM_CONG!$C$6:$BF$912,46,FALSE)</f>
        <v>0</v>
      </c>
      <c r="R68" s="16">
        <f>VLOOKUP($B68,GD_CHAM_CONG!$C$6:$BF$912,47,FALSE)</f>
        <v>0</v>
      </c>
      <c r="S68" s="16">
        <f>VLOOKUP($B68,GD_CHAM_CONG!$C$6:$BF$912,48,FALSE)</f>
        <v>0</v>
      </c>
      <c r="T68" s="16">
        <f>VLOOKUP($B68,GD_CHAM_CONG!$C$6:$BF$912,49,FALSE)</f>
        <v>0</v>
      </c>
      <c r="U68" s="16">
        <f>VLOOKUP($B68,GD_CHAM_CONG!$C$6:$BF$912,50,FALSE)</f>
        <v>0</v>
      </c>
      <c r="V68" s="16">
        <f>VLOOKUP($B68,GD_CHAM_CONG!$C$6:$BF$912,51,FALSE)</f>
        <v>0</v>
      </c>
      <c r="W68" s="16">
        <f>VLOOKUP($B68,GD_CHAM_CONG!$C$6:$BF$912,52,FALSE)</f>
        <v>0</v>
      </c>
      <c r="X68" s="16">
        <f>VLOOKUP($B68,GD_CHAM_CONG!$C$6:$BF$912,53,FALSE)</f>
        <v>0</v>
      </c>
      <c r="Y68" s="16">
        <f>VLOOKUP($B68,GD_CHAM_CONG!$C$6:$BF$912,54,FALSE)</f>
        <v>0</v>
      </c>
      <c r="Z68" s="16">
        <f>VLOOKUP($B68,GD_CHAM_CONG!$C$6:$BF$912,55,FALSE)</f>
        <v>0</v>
      </c>
      <c r="AA68" s="16">
        <f>VLOOKUP($B68,GD_CHAM_CONG!$C$6:$BF$912,56,FALSE)</f>
        <v>0</v>
      </c>
      <c r="AB68" s="16">
        <f>VLOOKUP($B68,GD_CHAM_CONG!$C$6:$BI$912,57,FALSE)</f>
        <v>0</v>
      </c>
      <c r="AC68" s="16">
        <f>VLOOKUP($B68,GD_CHAM_CONG!$C$6:$BI$912,58,FALSE)</f>
        <v>0</v>
      </c>
      <c r="AD68" s="16">
        <f>VLOOKUP($B68,GD_CHAM_CONG!$C$6:$BI$912,59,FALSE)</f>
        <v>0</v>
      </c>
      <c r="AE68" s="188">
        <f>I68/$H68*VLOOKUP(I$4,DM_TI_LE!$A$5:$B$30,2,FALSE)</f>
        <v>1</v>
      </c>
      <c r="AF68" s="188">
        <f>J68/$H68*VLOOKUP(J$4,DM_TI_LE!$A$5:$B$30,2,FALSE)</f>
        <v>0</v>
      </c>
      <c r="AG68" s="188">
        <f>K68/$H68*VLOOKUP(K$4,DM_TI_LE!$A$5:$B$30,2,FALSE)</f>
        <v>0</v>
      </c>
      <c r="AH68" s="188">
        <f>L68/$H68*VLOOKUP(L$4,DM_TI_LE!$A$5:$B$30,2,FALSE)</f>
        <v>0</v>
      </c>
      <c r="AI68" s="188">
        <f>M68/$H68*VLOOKUP(M$4,DM_TI_LE!$A$5:$B$30,2,FALSE)</f>
        <v>0</v>
      </c>
      <c r="AJ68" s="188">
        <f>N68/$H68*VLOOKUP(N$4,DM_TI_LE!$A$5:$B$30,2,FALSE)</f>
        <v>0</v>
      </c>
      <c r="AK68" s="188">
        <f>O68/$H68*VLOOKUP(O$4,DM_TI_LE!$A$5:$B$30,2,FALSE)</f>
        <v>0</v>
      </c>
      <c r="AL68" s="188">
        <f>P68/$H68*VLOOKUP(P$4,DM_TI_LE!$A$5:$B$30,2,FALSE)</f>
        <v>0</v>
      </c>
      <c r="AM68" s="188">
        <f>Q68/$H68*VLOOKUP(Q$4,DM_TI_LE!$A$5:$B$30,2,FALSE)</f>
        <v>0</v>
      </c>
      <c r="AN68" s="188">
        <f>R68/$H68*VLOOKUP(R$4,DM_TI_LE!$A$5:$B$30,2,FALSE)</f>
        <v>0</v>
      </c>
      <c r="AO68" s="188">
        <f>S68/$H68*VLOOKUP(S$4,DM_TI_LE!$A$5:$B$30,2,FALSE)</f>
        <v>0</v>
      </c>
      <c r="AP68" s="188">
        <f>T68/$H68*VLOOKUP(T$4,DM_TI_LE!$A$5:$B$30,2,FALSE)</f>
        <v>0</v>
      </c>
      <c r="AQ68" s="188">
        <f>U68/$H68*VLOOKUP(U$4,DM_TI_LE!$A$5:$B$30,2,FALSE)</f>
        <v>0</v>
      </c>
      <c r="AR68" s="188">
        <f>V68/$H68*VLOOKUP(V$4,DM_TI_LE!$A$5:$B$30,2,FALSE)</f>
        <v>0</v>
      </c>
      <c r="AS68" s="188">
        <f>W68/$H68*VLOOKUP(W$4,DM_TI_LE!$A$5:$B$30,2,FALSE)</f>
        <v>0</v>
      </c>
      <c r="AT68" s="188">
        <f>X68/$H68*VLOOKUP(X$4,DM_TI_LE!$A$5:$B$30,2,FALSE)</f>
        <v>0</v>
      </c>
      <c r="AU68" s="188">
        <f>Y68/$H68*VLOOKUP(Y$4,DM_TI_LE!$A$5:$B$30,2,FALSE)</f>
        <v>0</v>
      </c>
      <c r="AV68" s="188">
        <f>Z68/$H68*VLOOKUP(Z$4,DM_TI_LE!$A$5:$B$30,2,FALSE)</f>
        <v>0</v>
      </c>
      <c r="AW68" s="188">
        <f>AA68/$H68*VLOOKUP(AA$4,DM_TI_LE!$A$5:$B$30,2,FALSE)</f>
        <v>0</v>
      </c>
      <c r="AX68" s="188">
        <f>AB68/$H68*VLOOKUP(AB$4,DM_TI_LE!$A$5:$B$30,2,FALSE)</f>
        <v>0</v>
      </c>
      <c r="AY68" s="188">
        <f>AC68/$H68*VLOOKUP(AC$4,DM_TI_LE!$A$5:$B$30,2,FALSE)</f>
        <v>0</v>
      </c>
      <c r="AZ68" s="188">
        <f>AD68/$H68*VLOOKUP(AD$4,DM_TI_LE!$A$5:$B$30,2,FALSE)</f>
        <v>0</v>
      </c>
      <c r="BA68" s="231">
        <f>IF(CD68="HDHV",DM_TI_LE!$K$12*I68, SUM(AE68:AW68)*F68*E68*DM_HE_SO_LUONG_NS!$D$1*CE68)</f>
        <v>7560000.0000000009</v>
      </c>
      <c r="BB68" s="16"/>
      <c r="BC68" s="17">
        <f>VLOOKUP(B68,GD_LCD_HS_LNS!$B$4:$E$914,4,FALSE)</f>
        <v>3875000</v>
      </c>
      <c r="BD68" s="16"/>
      <c r="BE68" s="16">
        <f>I68/26*$BC68*VLOOKUP(BE$4,DM_TI_LE!$A$5:$C$29,3,FALSE)</f>
        <v>0</v>
      </c>
      <c r="BF68" s="16">
        <f>J68/26*$BC68*VLOOKUP(BF$4,DM_TI_LE!$A$5:$C$29,3,FALSE)</f>
        <v>0</v>
      </c>
      <c r="BG68" s="16">
        <f>K68/26*$BC68*VLOOKUP(BG$4,DM_TI_LE!$A$5:$C$29,3,FALSE)</f>
        <v>0</v>
      </c>
      <c r="BH68" s="16">
        <f>L68/26*$BC68*VLOOKUP(BH$4,DM_TI_LE!$A$5:$C$29,3,FALSE)</f>
        <v>0</v>
      </c>
      <c r="BI68" s="16">
        <f>M68/26*$BC68*VLOOKUP(BI$4,DM_TI_LE!$A$5:$C$29,3,FALSE)</f>
        <v>0</v>
      </c>
      <c r="BJ68" s="16">
        <f>N68/26*$BC68*VLOOKUP(BJ$4,DM_TI_LE!$A$5:$C$29,3,FALSE)</f>
        <v>0</v>
      </c>
      <c r="BK68" s="16">
        <f>O68/26*$BC68*VLOOKUP(BK$4,DM_TI_LE!$A$5:$C$29,3,FALSE)</f>
        <v>0</v>
      </c>
      <c r="BL68" s="16">
        <f>P68/26*$BC68*VLOOKUP(BL$4,DM_TI_LE!$A$5:$C$29,3,FALSE)</f>
        <v>0</v>
      </c>
      <c r="BM68" s="16">
        <f>Q68/26*$BC68*VLOOKUP(BM$4,DM_TI_LE!$A$5:$C$29,3,FALSE)</f>
        <v>0</v>
      </c>
      <c r="BN68" s="16">
        <f>R68/26*$BC68*VLOOKUP(BN$4,DM_TI_LE!$A$5:$C$29,3,FALSE)</f>
        <v>0</v>
      </c>
      <c r="BO68" s="16">
        <f>S68/26*$BC68*VLOOKUP(BO$4,DM_TI_LE!$A$5:$C$29,3,FALSE)</f>
        <v>0</v>
      </c>
      <c r="BP68" s="16">
        <f>T68/26*$BC68*VLOOKUP(BP$4,DM_TI_LE!$A$5:$C$29,3,FALSE)</f>
        <v>0</v>
      </c>
      <c r="BQ68" s="16">
        <f>U68/26*$BC68*VLOOKUP(BQ$4,DM_TI_LE!$A$5:$C$29,3,FALSE)</f>
        <v>0</v>
      </c>
      <c r="BR68" s="16">
        <f>V68/26*$BC68*VLOOKUP(BR$4,DM_TI_LE!$A$5:$C$29,3,FALSE)</f>
        <v>0</v>
      </c>
      <c r="BS68" s="16">
        <f>W68/26*$BC68*VLOOKUP(BS$4,DM_TI_LE!$A$5:$C$29,3,FALSE)</f>
        <v>0</v>
      </c>
      <c r="BT68" s="16">
        <f>X68/26*$BC68*VLOOKUP(BT$4,DM_TI_LE!$A$5:$C$29,3,FALSE)</f>
        <v>0</v>
      </c>
      <c r="BU68" s="16">
        <f>Y68/26*$BC68*VLOOKUP(BU$4,DM_TI_LE!$A$5:$C$29,3,FALSE)</f>
        <v>0</v>
      </c>
      <c r="BV68" s="16">
        <f>Z68/26*$BC68*VLOOKUP(BV$4,DM_TI_LE!$A$5:$C$29,3,FALSE)</f>
        <v>0</v>
      </c>
      <c r="BW68" s="16">
        <f>AA68/26*$BC68*VLOOKUP(BW$4,DM_TI_LE!$A$5:$C$29,3,FALSE)</f>
        <v>0</v>
      </c>
      <c r="BX68" s="16">
        <f>AB68/26*$BC68*VLOOKUP(BX$4,DM_TI_LE!$A$5:$C$29,3,FALSE)</f>
        <v>0</v>
      </c>
      <c r="BY68" s="16">
        <f>AC68/26*$BC68*VLOOKUP(BY$4,DM_TI_LE!$A$5:$C$29,3,FALSE)</f>
        <v>0</v>
      </c>
      <c r="BZ68" s="16">
        <f>AD68/26*$BC68*VLOOKUP(BZ$4,DM_TI_LE!$A$5:$C$29,3,FALSE)</f>
        <v>0</v>
      </c>
      <c r="CA68" s="196">
        <f t="shared" si="0"/>
        <v>0</v>
      </c>
      <c r="CB68" s="16"/>
      <c r="CC68" s="197">
        <f t="shared" si="1"/>
        <v>7560000.0000000009</v>
      </c>
      <c r="CD68" s="145" t="s">
        <v>114</v>
      </c>
      <c r="CE68" s="199">
        <f>VLOOKUP(CD68,DM_TI_LE!$I$12:$J$16,2,FALSE)</f>
        <v>1</v>
      </c>
    </row>
    <row r="69" spans="1:83" ht="12.75">
      <c r="A69" s="36">
        <v>65</v>
      </c>
      <c r="B69" s="38">
        <f>GD_LCD_HS_LNS!B68</f>
        <v>12561</v>
      </c>
      <c r="C69" s="38" t="str">
        <f>GD_LCD_HS_LNS!C68</f>
        <v>Lê Thị Hồng Vân</v>
      </c>
      <c r="D69" s="38" t="str">
        <f>GD_LCD_HS_LNS!D68</f>
        <v>Nhân viên phục vụ hành khách hàng hóa</v>
      </c>
      <c r="E69" s="146">
        <f>VLOOKUP(B69,GD_CHAM_CONG!$C$6:$BJ$912,60,FALSE)</f>
        <v>1</v>
      </c>
      <c r="F69" s="146">
        <f>VLOOKUP(B69,GD_LCD_HS_LNS!$B$4:$F$914,5,FALSE)</f>
        <v>1.6</v>
      </c>
      <c r="G69" s="168"/>
      <c r="H69" s="168">
        <f>VLOOKUP(B69,GD_CHAM_CONG!$C$6:$BD$912,37,FALSE)</f>
        <v>26</v>
      </c>
      <c r="I69" s="16">
        <f>VLOOKUP($B69,GD_CHAM_CONG!$C$6:$BF$912,38,FALSE)</f>
        <v>26</v>
      </c>
      <c r="J69" s="16">
        <f>VLOOKUP($B69,GD_CHAM_CONG!$C$6:$BF$912,39,FALSE)</f>
        <v>0</v>
      </c>
      <c r="K69" s="16">
        <f>VLOOKUP($B69,GD_CHAM_CONG!$C$6:$BF$912,40,FALSE)</f>
        <v>0</v>
      </c>
      <c r="L69" s="16">
        <f>VLOOKUP($B69,GD_CHAM_CONG!$C$6:$BF$912,41,FALSE)</f>
        <v>0</v>
      </c>
      <c r="M69" s="16">
        <f>VLOOKUP($B69,GD_CHAM_CONG!$C$6:$BF$912,42,FALSE)</f>
        <v>0</v>
      </c>
      <c r="N69" s="16">
        <f>VLOOKUP($B69,GD_CHAM_CONG!$C$6:$BF$912,43,FALSE)</f>
        <v>0</v>
      </c>
      <c r="O69" s="16">
        <f>VLOOKUP($B69,GD_CHAM_CONG!$C$6:$BF$912,44,FALSE)</f>
        <v>0</v>
      </c>
      <c r="P69" s="16">
        <f>VLOOKUP($B69,GD_CHAM_CONG!$C$6:$BF$912,45,FALSE)</f>
        <v>0</v>
      </c>
      <c r="Q69" s="16">
        <f>VLOOKUP($B69,GD_CHAM_CONG!$C$6:$BF$912,46,FALSE)</f>
        <v>0</v>
      </c>
      <c r="R69" s="16">
        <f>VLOOKUP($B69,GD_CHAM_CONG!$C$6:$BF$912,47,FALSE)</f>
        <v>0</v>
      </c>
      <c r="S69" s="16">
        <f>VLOOKUP($B69,GD_CHAM_CONG!$C$6:$BF$912,48,FALSE)</f>
        <v>0</v>
      </c>
      <c r="T69" s="16">
        <f>VLOOKUP($B69,GD_CHAM_CONG!$C$6:$BF$912,49,FALSE)</f>
        <v>0</v>
      </c>
      <c r="U69" s="16">
        <f>VLOOKUP($B69,GD_CHAM_CONG!$C$6:$BF$912,50,FALSE)</f>
        <v>0</v>
      </c>
      <c r="V69" s="16">
        <f>VLOOKUP($B69,GD_CHAM_CONG!$C$6:$BF$912,51,FALSE)</f>
        <v>0</v>
      </c>
      <c r="W69" s="16">
        <f>VLOOKUP($B69,GD_CHAM_CONG!$C$6:$BF$912,52,FALSE)</f>
        <v>0</v>
      </c>
      <c r="X69" s="16">
        <f>VLOOKUP($B69,GD_CHAM_CONG!$C$6:$BF$912,53,FALSE)</f>
        <v>0</v>
      </c>
      <c r="Y69" s="16">
        <f>VLOOKUP($B69,GD_CHAM_CONG!$C$6:$BF$912,54,FALSE)</f>
        <v>0</v>
      </c>
      <c r="Z69" s="16">
        <f>VLOOKUP($B69,GD_CHAM_CONG!$C$6:$BF$912,55,FALSE)</f>
        <v>0</v>
      </c>
      <c r="AA69" s="16">
        <f>VLOOKUP($B69,GD_CHAM_CONG!$C$6:$BF$912,56,FALSE)</f>
        <v>0</v>
      </c>
      <c r="AB69" s="16">
        <f>VLOOKUP($B69,GD_CHAM_CONG!$C$6:$BI$912,57,FALSE)</f>
        <v>0</v>
      </c>
      <c r="AC69" s="16">
        <f>VLOOKUP($B69,GD_CHAM_CONG!$C$6:$BI$912,58,FALSE)</f>
        <v>0</v>
      </c>
      <c r="AD69" s="16">
        <f>VLOOKUP($B69,GD_CHAM_CONG!$C$6:$BI$912,59,FALSE)</f>
        <v>0</v>
      </c>
      <c r="AE69" s="188">
        <f>I69/$H69*VLOOKUP(I$4,DM_TI_LE!$A$5:$B$30,2,FALSE)</f>
        <v>1</v>
      </c>
      <c r="AF69" s="188">
        <f>J69/$H69*VLOOKUP(J$4,DM_TI_LE!$A$5:$B$30,2,FALSE)</f>
        <v>0</v>
      </c>
      <c r="AG69" s="188">
        <f>K69/$H69*VLOOKUP(K$4,DM_TI_LE!$A$5:$B$30,2,FALSE)</f>
        <v>0</v>
      </c>
      <c r="AH69" s="188">
        <f>L69/$H69*VLOOKUP(L$4,DM_TI_LE!$A$5:$B$30,2,FALSE)</f>
        <v>0</v>
      </c>
      <c r="AI69" s="188">
        <f>M69/$H69*VLOOKUP(M$4,DM_TI_LE!$A$5:$B$30,2,FALSE)</f>
        <v>0</v>
      </c>
      <c r="AJ69" s="188">
        <f>N69/$H69*VLOOKUP(N$4,DM_TI_LE!$A$5:$B$30,2,FALSE)</f>
        <v>0</v>
      </c>
      <c r="AK69" s="188">
        <f>O69/$H69*VLOOKUP(O$4,DM_TI_LE!$A$5:$B$30,2,FALSE)</f>
        <v>0</v>
      </c>
      <c r="AL69" s="188">
        <f>P69/$H69*VLOOKUP(P$4,DM_TI_LE!$A$5:$B$30,2,FALSE)</f>
        <v>0</v>
      </c>
      <c r="AM69" s="188">
        <f>Q69/$H69*VLOOKUP(Q$4,DM_TI_LE!$A$5:$B$30,2,FALSE)</f>
        <v>0</v>
      </c>
      <c r="AN69" s="188">
        <f>R69/$H69*VLOOKUP(R$4,DM_TI_LE!$A$5:$B$30,2,FALSE)</f>
        <v>0</v>
      </c>
      <c r="AO69" s="188">
        <f>S69/$H69*VLOOKUP(S$4,DM_TI_LE!$A$5:$B$30,2,FALSE)</f>
        <v>0</v>
      </c>
      <c r="AP69" s="188">
        <f>T69/$H69*VLOOKUP(T$4,DM_TI_LE!$A$5:$B$30,2,FALSE)</f>
        <v>0</v>
      </c>
      <c r="AQ69" s="188">
        <f>U69/$H69*VLOOKUP(U$4,DM_TI_LE!$A$5:$B$30,2,FALSE)</f>
        <v>0</v>
      </c>
      <c r="AR69" s="188">
        <f>V69/$H69*VLOOKUP(V$4,DM_TI_LE!$A$5:$B$30,2,FALSE)</f>
        <v>0</v>
      </c>
      <c r="AS69" s="188">
        <f>W69/$H69*VLOOKUP(W$4,DM_TI_LE!$A$5:$B$30,2,FALSE)</f>
        <v>0</v>
      </c>
      <c r="AT69" s="188">
        <f>X69/$H69*VLOOKUP(X$4,DM_TI_LE!$A$5:$B$30,2,FALSE)</f>
        <v>0</v>
      </c>
      <c r="AU69" s="188">
        <f>Y69/$H69*VLOOKUP(Y$4,DM_TI_LE!$A$5:$B$30,2,FALSE)</f>
        <v>0</v>
      </c>
      <c r="AV69" s="188">
        <f>Z69/$H69*VLOOKUP(Z$4,DM_TI_LE!$A$5:$B$30,2,FALSE)</f>
        <v>0</v>
      </c>
      <c r="AW69" s="188">
        <f>AA69/$H69*VLOOKUP(AA$4,DM_TI_LE!$A$5:$B$30,2,FALSE)</f>
        <v>0</v>
      </c>
      <c r="AX69" s="188">
        <f>AB69/$H69*VLOOKUP(AB$4,DM_TI_LE!$A$5:$B$30,2,FALSE)</f>
        <v>0</v>
      </c>
      <c r="AY69" s="188">
        <f>AC69/$H69*VLOOKUP(AC$4,DM_TI_LE!$A$5:$B$30,2,FALSE)</f>
        <v>0</v>
      </c>
      <c r="AZ69" s="188">
        <f>AD69/$H69*VLOOKUP(AD$4,DM_TI_LE!$A$5:$B$30,2,FALSE)</f>
        <v>0</v>
      </c>
      <c r="BA69" s="231">
        <f>IF(CD69="HDHV",DM_TI_LE!$K$12*I69, SUM(AE69:AW69)*F69*E69*DM_HE_SO_LUONG_NS!$D$1*CE69)</f>
        <v>7200000</v>
      </c>
      <c r="BB69" s="16"/>
      <c r="BC69" s="17">
        <f>VLOOKUP(B69,GD_LCD_HS_LNS!$B$4:$E$914,4,FALSE)</f>
        <v>3875000</v>
      </c>
      <c r="BD69" s="16"/>
      <c r="BE69" s="16">
        <f>I69/26*$BC69*VLOOKUP(BE$4,DM_TI_LE!$A$5:$C$29,3,FALSE)</f>
        <v>0</v>
      </c>
      <c r="BF69" s="16">
        <f>J69/26*$BC69*VLOOKUP(BF$4,DM_TI_LE!$A$5:$C$29,3,FALSE)</f>
        <v>0</v>
      </c>
      <c r="BG69" s="16">
        <f>K69/26*$BC69*VLOOKUP(BG$4,DM_TI_LE!$A$5:$C$29,3,FALSE)</f>
        <v>0</v>
      </c>
      <c r="BH69" s="16">
        <f>L69/26*$BC69*VLOOKUP(BH$4,DM_TI_LE!$A$5:$C$29,3,FALSE)</f>
        <v>0</v>
      </c>
      <c r="BI69" s="16">
        <f>M69/26*$BC69*VLOOKUP(BI$4,DM_TI_LE!$A$5:$C$29,3,FALSE)</f>
        <v>0</v>
      </c>
      <c r="BJ69" s="16">
        <f>N69/26*$BC69*VLOOKUP(BJ$4,DM_TI_LE!$A$5:$C$29,3,FALSE)</f>
        <v>0</v>
      </c>
      <c r="BK69" s="16">
        <f>O69/26*$BC69*VLOOKUP(BK$4,DM_TI_LE!$A$5:$C$29,3,FALSE)</f>
        <v>0</v>
      </c>
      <c r="BL69" s="16">
        <f>P69/26*$BC69*VLOOKUP(BL$4,DM_TI_LE!$A$5:$C$29,3,FALSE)</f>
        <v>0</v>
      </c>
      <c r="BM69" s="16">
        <f>Q69/26*$BC69*VLOOKUP(BM$4,DM_TI_LE!$A$5:$C$29,3,FALSE)</f>
        <v>0</v>
      </c>
      <c r="BN69" s="16">
        <f>R69/26*$BC69*VLOOKUP(BN$4,DM_TI_LE!$A$5:$C$29,3,FALSE)</f>
        <v>0</v>
      </c>
      <c r="BO69" s="16">
        <f>S69/26*$BC69*VLOOKUP(BO$4,DM_TI_LE!$A$5:$C$29,3,FALSE)</f>
        <v>0</v>
      </c>
      <c r="BP69" s="16">
        <f>T69/26*$BC69*VLOOKUP(BP$4,DM_TI_LE!$A$5:$C$29,3,FALSE)</f>
        <v>0</v>
      </c>
      <c r="BQ69" s="16">
        <f>U69/26*$BC69*VLOOKUP(BQ$4,DM_TI_LE!$A$5:$C$29,3,FALSE)</f>
        <v>0</v>
      </c>
      <c r="BR69" s="16">
        <f>V69/26*$BC69*VLOOKUP(BR$4,DM_TI_LE!$A$5:$C$29,3,FALSE)</f>
        <v>0</v>
      </c>
      <c r="BS69" s="16">
        <f>W69/26*$BC69*VLOOKUP(BS$4,DM_TI_LE!$A$5:$C$29,3,FALSE)</f>
        <v>0</v>
      </c>
      <c r="BT69" s="16">
        <f>X69/26*$BC69*VLOOKUP(BT$4,DM_TI_LE!$A$5:$C$29,3,FALSE)</f>
        <v>0</v>
      </c>
      <c r="BU69" s="16">
        <f>Y69/26*$BC69*VLOOKUP(BU$4,DM_TI_LE!$A$5:$C$29,3,FALSE)</f>
        <v>0</v>
      </c>
      <c r="BV69" s="16">
        <f>Z69/26*$BC69*VLOOKUP(BV$4,DM_TI_LE!$A$5:$C$29,3,FALSE)</f>
        <v>0</v>
      </c>
      <c r="BW69" s="16">
        <f>AA69/26*$BC69*VLOOKUP(BW$4,DM_TI_LE!$A$5:$C$29,3,FALSE)</f>
        <v>0</v>
      </c>
      <c r="BX69" s="16">
        <f>AB69/26*$BC69*VLOOKUP(BX$4,DM_TI_LE!$A$5:$C$29,3,FALSE)</f>
        <v>0</v>
      </c>
      <c r="BY69" s="16">
        <f>AC69/26*$BC69*VLOOKUP(BY$4,DM_TI_LE!$A$5:$C$29,3,FALSE)</f>
        <v>0</v>
      </c>
      <c r="BZ69" s="16">
        <f>AD69/26*$BC69*VLOOKUP(BZ$4,DM_TI_LE!$A$5:$C$29,3,FALSE)</f>
        <v>0</v>
      </c>
      <c r="CA69" s="196">
        <f t="shared" si="0"/>
        <v>0</v>
      </c>
      <c r="CB69" s="16"/>
      <c r="CC69" s="197">
        <f t="shared" si="1"/>
        <v>7200000</v>
      </c>
      <c r="CD69" s="145" t="s">
        <v>114</v>
      </c>
      <c r="CE69" s="199">
        <f>VLOOKUP(CD69,DM_TI_LE!$I$12:$J$16,2,FALSE)</f>
        <v>1</v>
      </c>
    </row>
    <row r="70" spans="1:83" ht="12.75">
      <c r="A70" s="36">
        <v>66</v>
      </c>
      <c r="B70" s="38">
        <f>GD_LCD_HS_LNS!B69</f>
        <v>12564</v>
      </c>
      <c r="C70" s="38" t="str">
        <f>GD_LCD_HS_LNS!C69</f>
        <v>Đặng Thị Thu Hà</v>
      </c>
      <c r="D70" s="38" t="str">
        <f>GD_LCD_HS_LNS!D69</f>
        <v>Nhân viên phục vụ hành khách hàng hóa</v>
      </c>
      <c r="E70" s="146">
        <f>VLOOKUP(B70,GD_CHAM_CONG!$C$6:$BJ$912,60,FALSE)</f>
        <v>1</v>
      </c>
      <c r="F70" s="146">
        <f>VLOOKUP(B70,GD_LCD_HS_LNS!$B$4:$F$914,5,FALSE)</f>
        <v>1.6</v>
      </c>
      <c r="G70" s="168"/>
      <c r="H70" s="168">
        <f>VLOOKUP(B70,GD_CHAM_CONG!$C$6:$BD$912,37,FALSE)</f>
        <v>26</v>
      </c>
      <c r="I70" s="16">
        <f>VLOOKUP($B70,GD_CHAM_CONG!$C$6:$BF$912,38,FALSE)</f>
        <v>26</v>
      </c>
      <c r="J70" s="16">
        <f>VLOOKUP($B70,GD_CHAM_CONG!$C$6:$BF$912,39,FALSE)</f>
        <v>0</v>
      </c>
      <c r="K70" s="16">
        <f>VLOOKUP($B70,GD_CHAM_CONG!$C$6:$BF$912,40,FALSE)</f>
        <v>0</v>
      </c>
      <c r="L70" s="16">
        <f>VLOOKUP($B70,GD_CHAM_CONG!$C$6:$BF$912,41,FALSE)</f>
        <v>0</v>
      </c>
      <c r="M70" s="16">
        <f>VLOOKUP($B70,GD_CHAM_CONG!$C$6:$BF$912,42,FALSE)</f>
        <v>0</v>
      </c>
      <c r="N70" s="16">
        <f>VLOOKUP($B70,GD_CHAM_CONG!$C$6:$BF$912,43,FALSE)</f>
        <v>0</v>
      </c>
      <c r="O70" s="16">
        <f>VLOOKUP($B70,GD_CHAM_CONG!$C$6:$BF$912,44,FALSE)</f>
        <v>0</v>
      </c>
      <c r="P70" s="16">
        <f>VLOOKUP($B70,GD_CHAM_CONG!$C$6:$BF$912,45,FALSE)</f>
        <v>0</v>
      </c>
      <c r="Q70" s="16">
        <f>VLOOKUP($B70,GD_CHAM_CONG!$C$6:$BF$912,46,FALSE)</f>
        <v>0</v>
      </c>
      <c r="R70" s="16">
        <f>VLOOKUP($B70,GD_CHAM_CONG!$C$6:$BF$912,47,FALSE)</f>
        <v>0</v>
      </c>
      <c r="S70" s="16">
        <f>VLOOKUP($B70,GD_CHAM_CONG!$C$6:$BF$912,48,FALSE)</f>
        <v>0</v>
      </c>
      <c r="T70" s="16">
        <f>VLOOKUP($B70,GD_CHAM_CONG!$C$6:$BF$912,49,FALSE)</f>
        <v>0</v>
      </c>
      <c r="U70" s="16">
        <f>VLOOKUP($B70,GD_CHAM_CONG!$C$6:$BF$912,50,FALSE)</f>
        <v>0</v>
      </c>
      <c r="V70" s="16">
        <f>VLOOKUP($B70,GD_CHAM_CONG!$C$6:$BF$912,51,FALSE)</f>
        <v>0</v>
      </c>
      <c r="W70" s="16">
        <f>VLOOKUP($B70,GD_CHAM_CONG!$C$6:$BF$912,52,FALSE)</f>
        <v>0</v>
      </c>
      <c r="X70" s="16">
        <f>VLOOKUP($B70,GD_CHAM_CONG!$C$6:$BF$912,53,FALSE)</f>
        <v>0</v>
      </c>
      <c r="Y70" s="16">
        <f>VLOOKUP($B70,GD_CHAM_CONG!$C$6:$BF$912,54,FALSE)</f>
        <v>0</v>
      </c>
      <c r="Z70" s="16">
        <f>VLOOKUP($B70,GD_CHAM_CONG!$C$6:$BF$912,55,FALSE)</f>
        <v>0</v>
      </c>
      <c r="AA70" s="16">
        <f>VLOOKUP($B70,GD_CHAM_CONG!$C$6:$BF$912,56,FALSE)</f>
        <v>0</v>
      </c>
      <c r="AB70" s="16">
        <f>VLOOKUP($B70,GD_CHAM_CONG!$C$6:$BI$912,57,FALSE)</f>
        <v>0</v>
      </c>
      <c r="AC70" s="16">
        <f>VLOOKUP($B70,GD_CHAM_CONG!$C$6:$BI$912,58,FALSE)</f>
        <v>0</v>
      </c>
      <c r="AD70" s="16">
        <f>VLOOKUP($B70,GD_CHAM_CONG!$C$6:$BI$912,59,FALSE)</f>
        <v>0</v>
      </c>
      <c r="AE70" s="188">
        <f>I70/$H70*VLOOKUP(I$4,DM_TI_LE!$A$5:$B$30,2,FALSE)</f>
        <v>1</v>
      </c>
      <c r="AF70" s="188">
        <f>J70/$H70*VLOOKUP(J$4,DM_TI_LE!$A$5:$B$30,2,FALSE)</f>
        <v>0</v>
      </c>
      <c r="AG70" s="188">
        <f>K70/$H70*VLOOKUP(K$4,DM_TI_LE!$A$5:$B$30,2,FALSE)</f>
        <v>0</v>
      </c>
      <c r="AH70" s="188">
        <f>L70/$H70*VLOOKUP(L$4,DM_TI_LE!$A$5:$B$30,2,FALSE)</f>
        <v>0</v>
      </c>
      <c r="AI70" s="188">
        <f>M70/$H70*VLOOKUP(M$4,DM_TI_LE!$A$5:$B$30,2,FALSE)</f>
        <v>0</v>
      </c>
      <c r="AJ70" s="188">
        <f>N70/$H70*VLOOKUP(N$4,DM_TI_LE!$A$5:$B$30,2,FALSE)</f>
        <v>0</v>
      </c>
      <c r="AK70" s="188">
        <f>O70/$H70*VLOOKUP(O$4,DM_TI_LE!$A$5:$B$30,2,FALSE)</f>
        <v>0</v>
      </c>
      <c r="AL70" s="188">
        <f>P70/$H70*VLOOKUP(P$4,DM_TI_LE!$A$5:$B$30,2,FALSE)</f>
        <v>0</v>
      </c>
      <c r="AM70" s="188">
        <f>Q70/$H70*VLOOKUP(Q$4,DM_TI_LE!$A$5:$B$30,2,FALSE)</f>
        <v>0</v>
      </c>
      <c r="AN70" s="188">
        <f>R70/$H70*VLOOKUP(R$4,DM_TI_LE!$A$5:$B$30,2,FALSE)</f>
        <v>0</v>
      </c>
      <c r="AO70" s="188">
        <f>S70/$H70*VLOOKUP(S$4,DM_TI_LE!$A$5:$B$30,2,FALSE)</f>
        <v>0</v>
      </c>
      <c r="AP70" s="188">
        <f>T70/$H70*VLOOKUP(T$4,DM_TI_LE!$A$5:$B$30,2,FALSE)</f>
        <v>0</v>
      </c>
      <c r="AQ70" s="188">
        <f>U70/$H70*VLOOKUP(U$4,DM_TI_LE!$A$5:$B$30,2,FALSE)</f>
        <v>0</v>
      </c>
      <c r="AR70" s="188">
        <f>V70/$H70*VLOOKUP(V$4,DM_TI_LE!$A$5:$B$30,2,FALSE)</f>
        <v>0</v>
      </c>
      <c r="AS70" s="188">
        <f>W70/$H70*VLOOKUP(W$4,DM_TI_LE!$A$5:$B$30,2,FALSE)</f>
        <v>0</v>
      </c>
      <c r="AT70" s="188">
        <f>X70/$H70*VLOOKUP(X$4,DM_TI_LE!$A$5:$B$30,2,FALSE)</f>
        <v>0</v>
      </c>
      <c r="AU70" s="188">
        <f>Y70/$H70*VLOOKUP(Y$4,DM_TI_LE!$A$5:$B$30,2,FALSE)</f>
        <v>0</v>
      </c>
      <c r="AV70" s="188">
        <f>Z70/$H70*VLOOKUP(Z$4,DM_TI_LE!$A$5:$B$30,2,FALSE)</f>
        <v>0</v>
      </c>
      <c r="AW70" s="188">
        <f>AA70/$H70*VLOOKUP(AA$4,DM_TI_LE!$A$5:$B$30,2,FALSE)</f>
        <v>0</v>
      </c>
      <c r="AX70" s="188">
        <f>AB70/$H70*VLOOKUP(AB$4,DM_TI_LE!$A$5:$B$30,2,FALSE)</f>
        <v>0</v>
      </c>
      <c r="AY70" s="188">
        <f>AC70/$H70*VLOOKUP(AC$4,DM_TI_LE!$A$5:$B$30,2,FALSE)</f>
        <v>0</v>
      </c>
      <c r="AZ70" s="188">
        <f>AD70/$H70*VLOOKUP(AD$4,DM_TI_LE!$A$5:$B$30,2,FALSE)</f>
        <v>0</v>
      </c>
      <c r="BA70" s="231">
        <f>IF(CD70="HDHV",DM_TI_LE!$K$12*I70, SUM(AE70:AW70)*F70*E70*DM_HE_SO_LUONG_NS!$D$1*CE70)</f>
        <v>7200000</v>
      </c>
      <c r="BB70" s="16"/>
      <c r="BC70" s="17">
        <f>VLOOKUP(B70,GD_LCD_HS_LNS!$B$4:$E$914,4,FALSE)</f>
        <v>3875000</v>
      </c>
      <c r="BD70" s="16"/>
      <c r="BE70" s="16">
        <f>I70/26*$BC70*VLOOKUP(BE$4,DM_TI_LE!$A$5:$C$29,3,FALSE)</f>
        <v>0</v>
      </c>
      <c r="BF70" s="16">
        <f>J70/26*$BC70*VLOOKUP(BF$4,DM_TI_LE!$A$5:$C$29,3,FALSE)</f>
        <v>0</v>
      </c>
      <c r="BG70" s="16">
        <f>K70/26*$BC70*VLOOKUP(BG$4,DM_TI_LE!$A$5:$C$29,3,FALSE)</f>
        <v>0</v>
      </c>
      <c r="BH70" s="16">
        <f>L70/26*$BC70*VLOOKUP(BH$4,DM_TI_LE!$A$5:$C$29,3,FALSE)</f>
        <v>0</v>
      </c>
      <c r="BI70" s="16">
        <f>M70/26*$BC70*VLOOKUP(BI$4,DM_TI_LE!$A$5:$C$29,3,FALSE)</f>
        <v>0</v>
      </c>
      <c r="BJ70" s="16">
        <f>N70/26*$BC70*VLOOKUP(BJ$4,DM_TI_LE!$A$5:$C$29,3,FALSE)</f>
        <v>0</v>
      </c>
      <c r="BK70" s="16">
        <f>O70/26*$BC70*VLOOKUP(BK$4,DM_TI_LE!$A$5:$C$29,3,FALSE)</f>
        <v>0</v>
      </c>
      <c r="BL70" s="16">
        <f>P70/26*$BC70*VLOOKUP(BL$4,DM_TI_LE!$A$5:$C$29,3,FALSE)</f>
        <v>0</v>
      </c>
      <c r="BM70" s="16">
        <f>Q70/26*$BC70*VLOOKUP(BM$4,DM_TI_LE!$A$5:$C$29,3,FALSE)</f>
        <v>0</v>
      </c>
      <c r="BN70" s="16">
        <f>R70/26*$BC70*VLOOKUP(BN$4,DM_TI_LE!$A$5:$C$29,3,FALSE)</f>
        <v>0</v>
      </c>
      <c r="BO70" s="16">
        <f>S70/26*$BC70*VLOOKUP(BO$4,DM_TI_LE!$A$5:$C$29,3,FALSE)</f>
        <v>0</v>
      </c>
      <c r="BP70" s="16">
        <f>T70/26*$BC70*VLOOKUP(BP$4,DM_TI_LE!$A$5:$C$29,3,FALSE)</f>
        <v>0</v>
      </c>
      <c r="BQ70" s="16">
        <f>U70/26*$BC70*VLOOKUP(BQ$4,DM_TI_LE!$A$5:$C$29,3,FALSE)</f>
        <v>0</v>
      </c>
      <c r="BR70" s="16">
        <f>V70/26*$BC70*VLOOKUP(BR$4,DM_TI_LE!$A$5:$C$29,3,FALSE)</f>
        <v>0</v>
      </c>
      <c r="BS70" s="16">
        <f>W70/26*$BC70*VLOOKUP(BS$4,DM_TI_LE!$A$5:$C$29,3,FALSE)</f>
        <v>0</v>
      </c>
      <c r="BT70" s="16">
        <f>X70/26*$BC70*VLOOKUP(BT$4,DM_TI_LE!$A$5:$C$29,3,FALSE)</f>
        <v>0</v>
      </c>
      <c r="BU70" s="16">
        <f>Y70/26*$BC70*VLOOKUP(BU$4,DM_TI_LE!$A$5:$C$29,3,FALSE)</f>
        <v>0</v>
      </c>
      <c r="BV70" s="16">
        <f>Z70/26*$BC70*VLOOKUP(BV$4,DM_TI_LE!$A$5:$C$29,3,FALSE)</f>
        <v>0</v>
      </c>
      <c r="BW70" s="16">
        <f>AA70/26*$BC70*VLOOKUP(BW$4,DM_TI_LE!$A$5:$C$29,3,FALSE)</f>
        <v>0</v>
      </c>
      <c r="BX70" s="16">
        <f>AB70/26*$BC70*VLOOKUP(BX$4,DM_TI_LE!$A$5:$C$29,3,FALSE)</f>
        <v>0</v>
      </c>
      <c r="BY70" s="16">
        <f>AC70/26*$BC70*VLOOKUP(BY$4,DM_TI_LE!$A$5:$C$29,3,FALSE)</f>
        <v>0</v>
      </c>
      <c r="BZ70" s="16">
        <f>AD70/26*$BC70*VLOOKUP(BZ$4,DM_TI_LE!$A$5:$C$29,3,FALSE)</f>
        <v>0</v>
      </c>
      <c r="CA70" s="196">
        <f t="shared" si="0"/>
        <v>0</v>
      </c>
      <c r="CB70" s="16"/>
      <c r="CC70" s="197">
        <f t="shared" si="1"/>
        <v>7200000</v>
      </c>
      <c r="CD70" s="145" t="s">
        <v>114</v>
      </c>
      <c r="CE70" s="199">
        <f>VLOOKUP(CD70,DM_TI_LE!$I$12:$J$16,2,FALSE)</f>
        <v>1</v>
      </c>
    </row>
    <row r="71" spans="1:83" ht="12.75">
      <c r="A71" s="36">
        <v>67</v>
      </c>
      <c r="B71" s="38">
        <f>GD_LCD_HS_LNS!B70</f>
        <v>12569</v>
      </c>
      <c r="C71" s="38" t="str">
        <f>GD_LCD_HS_LNS!C70</f>
        <v>Cấn Hà An</v>
      </c>
      <c r="D71" s="38" t="str">
        <f>GD_LCD_HS_LNS!D70</f>
        <v>Nhân viên phục vụ hành khách hàng hóa</v>
      </c>
      <c r="E71" s="146">
        <f>VLOOKUP(B71,GD_CHAM_CONG!$C$6:$BJ$912,60,FALSE)</f>
        <v>1</v>
      </c>
      <c r="F71" s="146">
        <f>VLOOKUP(B71,GD_LCD_HS_LNS!$B$4:$F$914,5,FALSE)</f>
        <v>1.6</v>
      </c>
      <c r="G71" s="168"/>
      <c r="H71" s="168">
        <f>VLOOKUP(B71,GD_CHAM_CONG!$C$6:$BD$912,37,FALSE)</f>
        <v>26</v>
      </c>
      <c r="I71" s="16">
        <f>VLOOKUP($B71,GD_CHAM_CONG!$C$6:$BF$912,38,FALSE)</f>
        <v>26</v>
      </c>
      <c r="J71" s="16">
        <f>VLOOKUP($B71,GD_CHAM_CONG!$C$6:$BF$912,39,FALSE)</f>
        <v>0</v>
      </c>
      <c r="K71" s="16">
        <f>VLOOKUP($B71,GD_CHAM_CONG!$C$6:$BF$912,40,FALSE)</f>
        <v>0</v>
      </c>
      <c r="L71" s="16">
        <f>VLOOKUP($B71,GD_CHAM_CONG!$C$6:$BF$912,41,FALSE)</f>
        <v>0</v>
      </c>
      <c r="M71" s="16">
        <f>VLOOKUP($B71,GD_CHAM_CONG!$C$6:$BF$912,42,FALSE)</f>
        <v>0</v>
      </c>
      <c r="N71" s="16">
        <f>VLOOKUP($B71,GD_CHAM_CONG!$C$6:$BF$912,43,FALSE)</f>
        <v>0</v>
      </c>
      <c r="O71" s="16">
        <f>VLOOKUP($B71,GD_CHAM_CONG!$C$6:$BF$912,44,FALSE)</f>
        <v>0</v>
      </c>
      <c r="P71" s="16">
        <f>VLOOKUP($B71,GD_CHAM_CONG!$C$6:$BF$912,45,FALSE)</f>
        <v>0</v>
      </c>
      <c r="Q71" s="16">
        <f>VLOOKUP($B71,GD_CHAM_CONG!$C$6:$BF$912,46,FALSE)</f>
        <v>0</v>
      </c>
      <c r="R71" s="16">
        <f>VLOOKUP($B71,GD_CHAM_CONG!$C$6:$BF$912,47,FALSE)</f>
        <v>0</v>
      </c>
      <c r="S71" s="16">
        <f>VLOOKUP($B71,GD_CHAM_CONG!$C$6:$BF$912,48,FALSE)</f>
        <v>0</v>
      </c>
      <c r="T71" s="16">
        <f>VLOOKUP($B71,GD_CHAM_CONG!$C$6:$BF$912,49,FALSE)</f>
        <v>0</v>
      </c>
      <c r="U71" s="16">
        <f>VLOOKUP($B71,GD_CHAM_CONG!$C$6:$BF$912,50,FALSE)</f>
        <v>0</v>
      </c>
      <c r="V71" s="16">
        <f>VLOOKUP($B71,GD_CHAM_CONG!$C$6:$BF$912,51,FALSE)</f>
        <v>0</v>
      </c>
      <c r="W71" s="16">
        <f>VLOOKUP($B71,GD_CHAM_CONG!$C$6:$BF$912,52,FALSE)</f>
        <v>0</v>
      </c>
      <c r="X71" s="16">
        <f>VLOOKUP($B71,GD_CHAM_CONG!$C$6:$BF$912,53,FALSE)</f>
        <v>0</v>
      </c>
      <c r="Y71" s="16">
        <f>VLOOKUP($B71,GD_CHAM_CONG!$C$6:$BF$912,54,FALSE)</f>
        <v>0</v>
      </c>
      <c r="Z71" s="16">
        <f>VLOOKUP($B71,GD_CHAM_CONG!$C$6:$BF$912,55,FALSE)</f>
        <v>0</v>
      </c>
      <c r="AA71" s="16">
        <f>VLOOKUP($B71,GD_CHAM_CONG!$C$6:$BF$912,56,FALSE)</f>
        <v>0</v>
      </c>
      <c r="AB71" s="16">
        <f>VLOOKUP($B71,GD_CHAM_CONG!$C$6:$BI$912,57,FALSE)</f>
        <v>0</v>
      </c>
      <c r="AC71" s="16">
        <f>VLOOKUP($B71,GD_CHAM_CONG!$C$6:$BI$912,58,FALSE)</f>
        <v>0</v>
      </c>
      <c r="AD71" s="16">
        <f>VLOOKUP($B71,GD_CHAM_CONG!$C$6:$BI$912,59,FALSE)</f>
        <v>0</v>
      </c>
      <c r="AE71" s="188">
        <f>I71/$H71*VLOOKUP(I$4,DM_TI_LE!$A$5:$B$30,2,FALSE)</f>
        <v>1</v>
      </c>
      <c r="AF71" s="188">
        <f>J71/$H71*VLOOKUP(J$4,DM_TI_LE!$A$5:$B$30,2,FALSE)</f>
        <v>0</v>
      </c>
      <c r="AG71" s="188">
        <f>K71/$H71*VLOOKUP(K$4,DM_TI_LE!$A$5:$B$30,2,FALSE)</f>
        <v>0</v>
      </c>
      <c r="AH71" s="188">
        <f>L71/$H71*VLOOKUP(L$4,DM_TI_LE!$A$5:$B$30,2,FALSE)</f>
        <v>0</v>
      </c>
      <c r="AI71" s="188">
        <f>M71/$H71*VLOOKUP(M$4,DM_TI_LE!$A$5:$B$30,2,FALSE)</f>
        <v>0</v>
      </c>
      <c r="AJ71" s="188">
        <f>N71/$H71*VLOOKUP(N$4,DM_TI_LE!$A$5:$B$30,2,FALSE)</f>
        <v>0</v>
      </c>
      <c r="AK71" s="188">
        <f>O71/$H71*VLOOKUP(O$4,DM_TI_LE!$A$5:$B$30,2,FALSE)</f>
        <v>0</v>
      </c>
      <c r="AL71" s="188">
        <f>P71/$H71*VLOOKUP(P$4,DM_TI_LE!$A$5:$B$30,2,FALSE)</f>
        <v>0</v>
      </c>
      <c r="AM71" s="188">
        <f>Q71/$H71*VLOOKUP(Q$4,DM_TI_LE!$A$5:$B$30,2,FALSE)</f>
        <v>0</v>
      </c>
      <c r="AN71" s="188">
        <f>R71/$H71*VLOOKUP(R$4,DM_TI_LE!$A$5:$B$30,2,FALSE)</f>
        <v>0</v>
      </c>
      <c r="AO71" s="188">
        <f>S71/$H71*VLOOKUP(S$4,DM_TI_LE!$A$5:$B$30,2,FALSE)</f>
        <v>0</v>
      </c>
      <c r="AP71" s="188">
        <f>T71/$H71*VLOOKUP(T$4,DM_TI_LE!$A$5:$B$30,2,FALSE)</f>
        <v>0</v>
      </c>
      <c r="AQ71" s="188">
        <f>U71/$H71*VLOOKUP(U$4,DM_TI_LE!$A$5:$B$30,2,FALSE)</f>
        <v>0</v>
      </c>
      <c r="AR71" s="188">
        <f>V71/$H71*VLOOKUP(V$4,DM_TI_LE!$A$5:$B$30,2,FALSE)</f>
        <v>0</v>
      </c>
      <c r="AS71" s="188">
        <f>W71/$H71*VLOOKUP(W$4,DM_TI_LE!$A$5:$B$30,2,FALSE)</f>
        <v>0</v>
      </c>
      <c r="AT71" s="188">
        <f>X71/$H71*VLOOKUP(X$4,DM_TI_LE!$A$5:$B$30,2,FALSE)</f>
        <v>0</v>
      </c>
      <c r="AU71" s="188">
        <f>Y71/$H71*VLOOKUP(Y$4,DM_TI_LE!$A$5:$B$30,2,FALSE)</f>
        <v>0</v>
      </c>
      <c r="AV71" s="188">
        <f>Z71/$H71*VLOOKUP(Z$4,DM_TI_LE!$A$5:$B$30,2,FALSE)</f>
        <v>0</v>
      </c>
      <c r="AW71" s="188">
        <f>AA71/$H71*VLOOKUP(AA$4,DM_TI_LE!$A$5:$B$30,2,FALSE)</f>
        <v>0</v>
      </c>
      <c r="AX71" s="188">
        <f>AB71/$H71*VLOOKUP(AB$4,DM_TI_LE!$A$5:$B$30,2,FALSE)</f>
        <v>0</v>
      </c>
      <c r="AY71" s="188">
        <f>AC71/$H71*VLOOKUP(AC$4,DM_TI_LE!$A$5:$B$30,2,FALSE)</f>
        <v>0</v>
      </c>
      <c r="AZ71" s="188">
        <f>AD71/$H71*VLOOKUP(AD$4,DM_TI_LE!$A$5:$B$30,2,FALSE)</f>
        <v>0</v>
      </c>
      <c r="BA71" s="231">
        <f>IF(CD71="HDHV",DM_TI_LE!$K$12*I71, SUM(AE71:AW71)*F71*E71*DM_HE_SO_LUONG_NS!$D$1*CE71)</f>
        <v>7200000</v>
      </c>
      <c r="BB71" s="16"/>
      <c r="BC71" s="17">
        <f>VLOOKUP(B71,GD_LCD_HS_LNS!$B$4:$E$914,4,FALSE)</f>
        <v>3875000</v>
      </c>
      <c r="BD71" s="16"/>
      <c r="BE71" s="16">
        <f>I71/26*$BC71*VLOOKUP(BE$4,DM_TI_LE!$A$5:$C$29,3,FALSE)</f>
        <v>0</v>
      </c>
      <c r="BF71" s="16">
        <f>J71/26*$BC71*VLOOKUP(BF$4,DM_TI_LE!$A$5:$C$29,3,FALSE)</f>
        <v>0</v>
      </c>
      <c r="BG71" s="16">
        <f>K71/26*$BC71*VLOOKUP(BG$4,DM_TI_LE!$A$5:$C$29,3,FALSE)</f>
        <v>0</v>
      </c>
      <c r="BH71" s="16">
        <f>L71/26*$BC71*VLOOKUP(BH$4,DM_TI_LE!$A$5:$C$29,3,FALSE)</f>
        <v>0</v>
      </c>
      <c r="BI71" s="16">
        <f>M71/26*$BC71*VLOOKUP(BI$4,DM_TI_LE!$A$5:$C$29,3,FALSE)</f>
        <v>0</v>
      </c>
      <c r="BJ71" s="16">
        <f>N71/26*$BC71*VLOOKUP(BJ$4,DM_TI_LE!$A$5:$C$29,3,FALSE)</f>
        <v>0</v>
      </c>
      <c r="BK71" s="16">
        <f>O71/26*$BC71*VLOOKUP(BK$4,DM_TI_LE!$A$5:$C$29,3,FALSE)</f>
        <v>0</v>
      </c>
      <c r="BL71" s="16">
        <f>P71/26*$BC71*VLOOKUP(BL$4,DM_TI_LE!$A$5:$C$29,3,FALSE)</f>
        <v>0</v>
      </c>
      <c r="BM71" s="16">
        <f>Q71/26*$BC71*VLOOKUP(BM$4,DM_TI_LE!$A$5:$C$29,3,FALSE)</f>
        <v>0</v>
      </c>
      <c r="BN71" s="16">
        <f>R71/26*$BC71*VLOOKUP(BN$4,DM_TI_LE!$A$5:$C$29,3,FALSE)</f>
        <v>0</v>
      </c>
      <c r="BO71" s="16">
        <f>S71/26*$BC71*VLOOKUP(BO$4,DM_TI_LE!$A$5:$C$29,3,FALSE)</f>
        <v>0</v>
      </c>
      <c r="BP71" s="16">
        <f>T71/26*$BC71*VLOOKUP(BP$4,DM_TI_LE!$A$5:$C$29,3,FALSE)</f>
        <v>0</v>
      </c>
      <c r="BQ71" s="16">
        <f>U71/26*$BC71*VLOOKUP(BQ$4,DM_TI_LE!$A$5:$C$29,3,FALSE)</f>
        <v>0</v>
      </c>
      <c r="BR71" s="16">
        <f>V71/26*$BC71*VLOOKUP(BR$4,DM_TI_LE!$A$5:$C$29,3,FALSE)</f>
        <v>0</v>
      </c>
      <c r="BS71" s="16">
        <f>W71/26*$BC71*VLOOKUP(BS$4,DM_TI_LE!$A$5:$C$29,3,FALSE)</f>
        <v>0</v>
      </c>
      <c r="BT71" s="16">
        <f>X71/26*$BC71*VLOOKUP(BT$4,DM_TI_LE!$A$5:$C$29,3,FALSE)</f>
        <v>0</v>
      </c>
      <c r="BU71" s="16">
        <f>Y71/26*$BC71*VLOOKUP(BU$4,DM_TI_LE!$A$5:$C$29,3,FALSE)</f>
        <v>0</v>
      </c>
      <c r="BV71" s="16">
        <f>Z71/26*$BC71*VLOOKUP(BV$4,DM_TI_LE!$A$5:$C$29,3,FALSE)</f>
        <v>0</v>
      </c>
      <c r="BW71" s="16">
        <f>AA71/26*$BC71*VLOOKUP(BW$4,DM_TI_LE!$A$5:$C$29,3,FALSE)</f>
        <v>0</v>
      </c>
      <c r="BX71" s="16">
        <f>AB71/26*$BC71*VLOOKUP(BX$4,DM_TI_LE!$A$5:$C$29,3,FALSE)</f>
        <v>0</v>
      </c>
      <c r="BY71" s="16">
        <f>AC71/26*$BC71*VLOOKUP(BY$4,DM_TI_LE!$A$5:$C$29,3,FALSE)</f>
        <v>0</v>
      </c>
      <c r="BZ71" s="16">
        <f>AD71/26*$BC71*VLOOKUP(BZ$4,DM_TI_LE!$A$5:$C$29,3,FALSE)</f>
        <v>0</v>
      </c>
      <c r="CA71" s="196">
        <f t="shared" si="0"/>
        <v>0</v>
      </c>
      <c r="CB71" s="16"/>
      <c r="CC71" s="197">
        <f t="shared" si="1"/>
        <v>7200000</v>
      </c>
      <c r="CD71" s="145" t="s">
        <v>114</v>
      </c>
      <c r="CE71" s="199">
        <f>VLOOKUP(CD71,DM_TI_LE!$I$12:$J$16,2,FALSE)</f>
        <v>1</v>
      </c>
    </row>
    <row r="72" spans="1:83" ht="12.75">
      <c r="A72" s="36">
        <v>68</v>
      </c>
      <c r="B72" s="38">
        <f>GD_LCD_HS_LNS!B71</f>
        <v>12570</v>
      </c>
      <c r="C72" s="38" t="str">
        <f>GD_LCD_HS_LNS!C71</f>
        <v>Nguyễn Hoàng Hải</v>
      </c>
      <c r="D72" s="38" t="str">
        <f>GD_LCD_HS_LNS!D71</f>
        <v>Nhân viên phục vụ hành khách hàng hóa</v>
      </c>
      <c r="E72" s="146">
        <f>VLOOKUP(B72,GD_CHAM_CONG!$C$6:$BJ$912,60,FALSE)</f>
        <v>1</v>
      </c>
      <c r="F72" s="146">
        <f>VLOOKUP(B72,GD_LCD_HS_LNS!$B$4:$F$914,5,FALSE)</f>
        <v>1.6</v>
      </c>
      <c r="G72" s="168"/>
      <c r="H72" s="168">
        <f>VLOOKUP(B72,GD_CHAM_CONG!$C$6:$BD$912,37,FALSE)</f>
        <v>26</v>
      </c>
      <c r="I72" s="16">
        <f>VLOOKUP($B72,GD_CHAM_CONG!$C$6:$BF$912,38,FALSE)</f>
        <v>26</v>
      </c>
      <c r="J72" s="16">
        <f>VLOOKUP($B72,GD_CHAM_CONG!$C$6:$BF$912,39,FALSE)</f>
        <v>0</v>
      </c>
      <c r="K72" s="16">
        <f>VLOOKUP($B72,GD_CHAM_CONG!$C$6:$BF$912,40,FALSE)</f>
        <v>0</v>
      </c>
      <c r="L72" s="16">
        <f>VLOOKUP($B72,GD_CHAM_CONG!$C$6:$BF$912,41,FALSE)</f>
        <v>0</v>
      </c>
      <c r="M72" s="16">
        <f>VLOOKUP($B72,GD_CHAM_CONG!$C$6:$BF$912,42,FALSE)</f>
        <v>0</v>
      </c>
      <c r="N72" s="16">
        <f>VLOOKUP($B72,GD_CHAM_CONG!$C$6:$BF$912,43,FALSE)</f>
        <v>0</v>
      </c>
      <c r="O72" s="16">
        <f>VLOOKUP($B72,GD_CHAM_CONG!$C$6:$BF$912,44,FALSE)</f>
        <v>0</v>
      </c>
      <c r="P72" s="16">
        <f>VLOOKUP($B72,GD_CHAM_CONG!$C$6:$BF$912,45,FALSE)</f>
        <v>0</v>
      </c>
      <c r="Q72" s="16">
        <f>VLOOKUP($B72,GD_CHAM_CONG!$C$6:$BF$912,46,FALSE)</f>
        <v>0</v>
      </c>
      <c r="R72" s="16">
        <f>VLOOKUP($B72,GD_CHAM_CONG!$C$6:$BF$912,47,FALSE)</f>
        <v>0</v>
      </c>
      <c r="S72" s="16">
        <f>VLOOKUP($B72,GD_CHAM_CONG!$C$6:$BF$912,48,FALSE)</f>
        <v>0</v>
      </c>
      <c r="T72" s="16">
        <f>VLOOKUP($B72,GD_CHAM_CONG!$C$6:$BF$912,49,FALSE)</f>
        <v>0</v>
      </c>
      <c r="U72" s="16">
        <f>VLOOKUP($B72,GD_CHAM_CONG!$C$6:$BF$912,50,FALSE)</f>
        <v>0</v>
      </c>
      <c r="V72" s="16">
        <f>VLOOKUP($B72,GD_CHAM_CONG!$C$6:$BF$912,51,FALSE)</f>
        <v>0</v>
      </c>
      <c r="W72" s="16">
        <f>VLOOKUP($B72,GD_CHAM_CONG!$C$6:$BF$912,52,FALSE)</f>
        <v>0</v>
      </c>
      <c r="X72" s="16">
        <f>VLOOKUP($B72,GD_CHAM_CONG!$C$6:$BF$912,53,FALSE)</f>
        <v>0</v>
      </c>
      <c r="Y72" s="16">
        <f>VLOOKUP($B72,GD_CHAM_CONG!$C$6:$BF$912,54,FALSE)</f>
        <v>0</v>
      </c>
      <c r="Z72" s="16">
        <f>VLOOKUP($B72,GD_CHAM_CONG!$C$6:$BF$912,55,FALSE)</f>
        <v>0</v>
      </c>
      <c r="AA72" s="16">
        <f>VLOOKUP($B72,GD_CHAM_CONG!$C$6:$BF$912,56,FALSE)</f>
        <v>0</v>
      </c>
      <c r="AB72" s="16">
        <f>VLOOKUP($B72,GD_CHAM_CONG!$C$6:$BI$912,57,FALSE)</f>
        <v>0</v>
      </c>
      <c r="AC72" s="16">
        <f>VLOOKUP($B72,GD_CHAM_CONG!$C$6:$BI$912,58,FALSE)</f>
        <v>0</v>
      </c>
      <c r="AD72" s="16">
        <f>VLOOKUP($B72,GD_CHAM_CONG!$C$6:$BI$912,59,FALSE)</f>
        <v>0</v>
      </c>
      <c r="AE72" s="188">
        <f>I72/$H72*VLOOKUP(I$4,DM_TI_LE!$A$5:$B$30,2,FALSE)</f>
        <v>1</v>
      </c>
      <c r="AF72" s="188">
        <f>J72/$H72*VLOOKUP(J$4,DM_TI_LE!$A$5:$B$30,2,FALSE)</f>
        <v>0</v>
      </c>
      <c r="AG72" s="188">
        <f>K72/$H72*VLOOKUP(K$4,DM_TI_LE!$A$5:$B$30,2,FALSE)</f>
        <v>0</v>
      </c>
      <c r="AH72" s="188">
        <f>L72/$H72*VLOOKUP(L$4,DM_TI_LE!$A$5:$B$30,2,FALSE)</f>
        <v>0</v>
      </c>
      <c r="AI72" s="188">
        <f>M72/$H72*VLOOKUP(M$4,DM_TI_LE!$A$5:$B$30,2,FALSE)</f>
        <v>0</v>
      </c>
      <c r="AJ72" s="188">
        <f>N72/$H72*VLOOKUP(N$4,DM_TI_LE!$A$5:$B$30,2,FALSE)</f>
        <v>0</v>
      </c>
      <c r="AK72" s="188">
        <f>O72/$H72*VLOOKUP(O$4,DM_TI_LE!$A$5:$B$30,2,FALSE)</f>
        <v>0</v>
      </c>
      <c r="AL72" s="188">
        <f>P72/$H72*VLOOKUP(P$4,DM_TI_LE!$A$5:$B$30,2,FALSE)</f>
        <v>0</v>
      </c>
      <c r="AM72" s="188">
        <f>Q72/$H72*VLOOKUP(Q$4,DM_TI_LE!$A$5:$B$30,2,FALSE)</f>
        <v>0</v>
      </c>
      <c r="AN72" s="188">
        <f>R72/$H72*VLOOKUP(R$4,DM_TI_LE!$A$5:$B$30,2,FALSE)</f>
        <v>0</v>
      </c>
      <c r="AO72" s="188">
        <f>S72/$H72*VLOOKUP(S$4,DM_TI_LE!$A$5:$B$30,2,FALSE)</f>
        <v>0</v>
      </c>
      <c r="AP72" s="188">
        <f>T72/$H72*VLOOKUP(T$4,DM_TI_LE!$A$5:$B$30,2,FALSE)</f>
        <v>0</v>
      </c>
      <c r="AQ72" s="188">
        <f>U72/$H72*VLOOKUP(U$4,DM_TI_LE!$A$5:$B$30,2,FALSE)</f>
        <v>0</v>
      </c>
      <c r="AR72" s="188">
        <f>V72/$H72*VLOOKUP(V$4,DM_TI_LE!$A$5:$B$30,2,FALSE)</f>
        <v>0</v>
      </c>
      <c r="AS72" s="188">
        <f>W72/$H72*VLOOKUP(W$4,DM_TI_LE!$A$5:$B$30,2,FALSE)</f>
        <v>0</v>
      </c>
      <c r="AT72" s="188">
        <f>X72/$H72*VLOOKUP(X$4,DM_TI_LE!$A$5:$B$30,2,FALSE)</f>
        <v>0</v>
      </c>
      <c r="AU72" s="188">
        <f>Y72/$H72*VLOOKUP(Y$4,DM_TI_LE!$A$5:$B$30,2,FALSE)</f>
        <v>0</v>
      </c>
      <c r="AV72" s="188">
        <f>Z72/$H72*VLOOKUP(Z$4,DM_TI_LE!$A$5:$B$30,2,FALSE)</f>
        <v>0</v>
      </c>
      <c r="AW72" s="188">
        <f>AA72/$H72*VLOOKUP(AA$4,DM_TI_LE!$A$5:$B$30,2,FALSE)</f>
        <v>0</v>
      </c>
      <c r="AX72" s="188">
        <f>AB72/$H72*VLOOKUP(AB$4,DM_TI_LE!$A$5:$B$30,2,FALSE)</f>
        <v>0</v>
      </c>
      <c r="AY72" s="188">
        <f>AC72/$H72*VLOOKUP(AC$4,DM_TI_LE!$A$5:$B$30,2,FALSE)</f>
        <v>0</v>
      </c>
      <c r="AZ72" s="188">
        <f>AD72/$H72*VLOOKUP(AD$4,DM_TI_LE!$A$5:$B$30,2,FALSE)</f>
        <v>0</v>
      </c>
      <c r="BA72" s="231">
        <f>IF(CD72="HDHV",DM_TI_LE!$K$12*I72, SUM(AE72:AW72)*F72*E72*DM_HE_SO_LUONG_NS!$D$1*CE72)</f>
        <v>7200000</v>
      </c>
      <c r="BB72" s="16"/>
      <c r="BC72" s="17">
        <f>VLOOKUP(B72,GD_LCD_HS_LNS!$B$4:$E$914,4,FALSE)</f>
        <v>3875000</v>
      </c>
      <c r="BD72" s="16"/>
      <c r="BE72" s="16">
        <f>I72/26*$BC72*VLOOKUP(BE$4,DM_TI_LE!$A$5:$C$29,3,FALSE)</f>
        <v>0</v>
      </c>
      <c r="BF72" s="16">
        <f>J72/26*$BC72*VLOOKUP(BF$4,DM_TI_LE!$A$5:$C$29,3,FALSE)</f>
        <v>0</v>
      </c>
      <c r="BG72" s="16">
        <f>K72/26*$BC72*VLOOKUP(BG$4,DM_TI_LE!$A$5:$C$29,3,FALSE)</f>
        <v>0</v>
      </c>
      <c r="BH72" s="16">
        <f>L72/26*$BC72*VLOOKUP(BH$4,DM_TI_LE!$A$5:$C$29,3,FALSE)</f>
        <v>0</v>
      </c>
      <c r="BI72" s="16">
        <f>M72/26*$BC72*VLOOKUP(BI$4,DM_TI_LE!$A$5:$C$29,3,FALSE)</f>
        <v>0</v>
      </c>
      <c r="BJ72" s="16">
        <f>N72/26*$BC72*VLOOKUP(BJ$4,DM_TI_LE!$A$5:$C$29,3,FALSE)</f>
        <v>0</v>
      </c>
      <c r="BK72" s="16">
        <f>O72/26*$BC72*VLOOKUP(BK$4,DM_TI_LE!$A$5:$C$29,3,FALSE)</f>
        <v>0</v>
      </c>
      <c r="BL72" s="16">
        <f>P72/26*$BC72*VLOOKUP(BL$4,DM_TI_LE!$A$5:$C$29,3,FALSE)</f>
        <v>0</v>
      </c>
      <c r="BM72" s="16">
        <f>Q72/26*$BC72*VLOOKUP(BM$4,DM_TI_LE!$A$5:$C$29,3,FALSE)</f>
        <v>0</v>
      </c>
      <c r="BN72" s="16">
        <f>R72/26*$BC72*VLOOKUP(BN$4,DM_TI_LE!$A$5:$C$29,3,FALSE)</f>
        <v>0</v>
      </c>
      <c r="BO72" s="16">
        <f>S72/26*$BC72*VLOOKUP(BO$4,DM_TI_LE!$A$5:$C$29,3,FALSE)</f>
        <v>0</v>
      </c>
      <c r="BP72" s="16">
        <f>T72/26*$BC72*VLOOKUP(BP$4,DM_TI_LE!$A$5:$C$29,3,FALSE)</f>
        <v>0</v>
      </c>
      <c r="BQ72" s="16">
        <f>U72/26*$BC72*VLOOKUP(BQ$4,DM_TI_LE!$A$5:$C$29,3,FALSE)</f>
        <v>0</v>
      </c>
      <c r="BR72" s="16">
        <f>V72/26*$BC72*VLOOKUP(BR$4,DM_TI_LE!$A$5:$C$29,3,FALSE)</f>
        <v>0</v>
      </c>
      <c r="BS72" s="16">
        <f>W72/26*$BC72*VLOOKUP(BS$4,DM_TI_LE!$A$5:$C$29,3,FALSE)</f>
        <v>0</v>
      </c>
      <c r="BT72" s="16">
        <f>X72/26*$BC72*VLOOKUP(BT$4,DM_TI_LE!$A$5:$C$29,3,FALSE)</f>
        <v>0</v>
      </c>
      <c r="BU72" s="16">
        <f>Y72/26*$BC72*VLOOKUP(BU$4,DM_TI_LE!$A$5:$C$29,3,FALSE)</f>
        <v>0</v>
      </c>
      <c r="BV72" s="16">
        <f>Z72/26*$BC72*VLOOKUP(BV$4,DM_TI_LE!$A$5:$C$29,3,FALSE)</f>
        <v>0</v>
      </c>
      <c r="BW72" s="16">
        <f>AA72/26*$BC72*VLOOKUP(BW$4,DM_TI_LE!$A$5:$C$29,3,FALSE)</f>
        <v>0</v>
      </c>
      <c r="BX72" s="16">
        <f>AB72/26*$BC72*VLOOKUP(BX$4,DM_TI_LE!$A$5:$C$29,3,FALSE)</f>
        <v>0</v>
      </c>
      <c r="BY72" s="16">
        <f>AC72/26*$BC72*VLOOKUP(BY$4,DM_TI_LE!$A$5:$C$29,3,FALSE)</f>
        <v>0</v>
      </c>
      <c r="BZ72" s="16">
        <f>AD72/26*$BC72*VLOOKUP(BZ$4,DM_TI_LE!$A$5:$C$29,3,FALSE)</f>
        <v>0</v>
      </c>
      <c r="CA72" s="196">
        <f t="shared" si="0"/>
        <v>0</v>
      </c>
      <c r="CB72" s="16"/>
      <c r="CC72" s="197">
        <f t="shared" si="1"/>
        <v>7200000</v>
      </c>
      <c r="CD72" s="145" t="s">
        <v>114</v>
      </c>
      <c r="CE72" s="199">
        <f>VLOOKUP(CD72,DM_TI_LE!$I$12:$J$16,2,FALSE)</f>
        <v>1</v>
      </c>
    </row>
    <row r="73" spans="1:83" ht="12.75">
      <c r="A73" s="36">
        <v>69</v>
      </c>
      <c r="B73" s="38">
        <f>GD_LCD_HS_LNS!B72</f>
        <v>13382</v>
      </c>
      <c r="C73" s="38" t="str">
        <f>GD_LCD_HS_LNS!C72</f>
        <v>Nguyễn Thị Bích Thảo</v>
      </c>
      <c r="D73" s="38" t="str">
        <f>GD_LCD_HS_LNS!D72</f>
        <v>Nhân viên phục vụ hành khách hàng hóa</v>
      </c>
      <c r="E73" s="146">
        <f>VLOOKUP(B73,GD_CHAM_CONG!$C$6:$BJ$912,60,FALSE)</f>
        <v>1</v>
      </c>
      <c r="F73" s="146">
        <f>VLOOKUP(B73,GD_LCD_HS_LNS!$B$4:$F$914,5,FALSE)</f>
        <v>1.6</v>
      </c>
      <c r="G73" s="168"/>
      <c r="H73" s="168">
        <f>VLOOKUP(B73,GD_CHAM_CONG!$C$6:$BD$912,37,FALSE)</f>
        <v>26</v>
      </c>
      <c r="I73" s="16">
        <f>VLOOKUP($B73,GD_CHAM_CONG!$C$6:$BF$912,38,FALSE)</f>
        <v>26</v>
      </c>
      <c r="J73" s="16">
        <f>VLOOKUP($B73,GD_CHAM_CONG!$C$6:$BF$912,39,FALSE)</f>
        <v>0</v>
      </c>
      <c r="K73" s="16">
        <f>VLOOKUP($B73,GD_CHAM_CONG!$C$6:$BF$912,40,FALSE)</f>
        <v>0</v>
      </c>
      <c r="L73" s="16">
        <f>VLOOKUP($B73,GD_CHAM_CONG!$C$6:$BF$912,41,FALSE)</f>
        <v>0</v>
      </c>
      <c r="M73" s="16">
        <f>VLOOKUP($B73,GD_CHAM_CONG!$C$6:$BF$912,42,FALSE)</f>
        <v>0</v>
      </c>
      <c r="N73" s="16">
        <f>VLOOKUP($B73,GD_CHAM_CONG!$C$6:$BF$912,43,FALSE)</f>
        <v>0</v>
      </c>
      <c r="O73" s="16">
        <f>VLOOKUP($B73,GD_CHAM_CONG!$C$6:$BF$912,44,FALSE)</f>
        <v>0</v>
      </c>
      <c r="P73" s="16">
        <f>VLOOKUP($B73,GD_CHAM_CONG!$C$6:$BF$912,45,FALSE)</f>
        <v>0</v>
      </c>
      <c r="Q73" s="16">
        <f>VLOOKUP($B73,GD_CHAM_CONG!$C$6:$BF$912,46,FALSE)</f>
        <v>0</v>
      </c>
      <c r="R73" s="16">
        <f>VLOOKUP($B73,GD_CHAM_CONG!$C$6:$BF$912,47,FALSE)</f>
        <v>0</v>
      </c>
      <c r="S73" s="16">
        <f>VLOOKUP($B73,GD_CHAM_CONG!$C$6:$BF$912,48,FALSE)</f>
        <v>0</v>
      </c>
      <c r="T73" s="16">
        <f>VLOOKUP($B73,GD_CHAM_CONG!$C$6:$BF$912,49,FALSE)</f>
        <v>0</v>
      </c>
      <c r="U73" s="16">
        <f>VLOOKUP($B73,GD_CHAM_CONG!$C$6:$BF$912,50,FALSE)</f>
        <v>0</v>
      </c>
      <c r="V73" s="16">
        <f>VLOOKUP($B73,GD_CHAM_CONG!$C$6:$BF$912,51,FALSE)</f>
        <v>0</v>
      </c>
      <c r="W73" s="16">
        <f>VLOOKUP($B73,GD_CHAM_CONG!$C$6:$BF$912,52,FALSE)</f>
        <v>0</v>
      </c>
      <c r="X73" s="16">
        <f>VLOOKUP($B73,GD_CHAM_CONG!$C$6:$BF$912,53,FALSE)</f>
        <v>0</v>
      </c>
      <c r="Y73" s="16">
        <f>VLOOKUP($B73,GD_CHAM_CONG!$C$6:$BF$912,54,FALSE)</f>
        <v>0</v>
      </c>
      <c r="Z73" s="16">
        <f>VLOOKUP($B73,GD_CHAM_CONG!$C$6:$BF$912,55,FALSE)</f>
        <v>0</v>
      </c>
      <c r="AA73" s="16">
        <f>VLOOKUP($B73,GD_CHAM_CONG!$C$6:$BF$912,56,FALSE)</f>
        <v>0</v>
      </c>
      <c r="AB73" s="16">
        <f>VLOOKUP($B73,GD_CHAM_CONG!$C$6:$BI$912,57,FALSE)</f>
        <v>0</v>
      </c>
      <c r="AC73" s="16">
        <f>VLOOKUP($B73,GD_CHAM_CONG!$C$6:$BI$912,58,FALSE)</f>
        <v>0</v>
      </c>
      <c r="AD73" s="16">
        <f>VLOOKUP($B73,GD_CHAM_CONG!$C$6:$BI$912,59,FALSE)</f>
        <v>0</v>
      </c>
      <c r="AE73" s="188">
        <f>I73/$H73*VLOOKUP(I$4,DM_TI_LE!$A$5:$B$30,2,FALSE)</f>
        <v>1</v>
      </c>
      <c r="AF73" s="188">
        <f>J73/$H73*VLOOKUP(J$4,DM_TI_LE!$A$5:$B$30,2,FALSE)</f>
        <v>0</v>
      </c>
      <c r="AG73" s="188">
        <f>K73/$H73*VLOOKUP(K$4,DM_TI_LE!$A$5:$B$30,2,FALSE)</f>
        <v>0</v>
      </c>
      <c r="AH73" s="188">
        <f>L73/$H73*VLOOKUP(L$4,DM_TI_LE!$A$5:$B$30,2,FALSE)</f>
        <v>0</v>
      </c>
      <c r="AI73" s="188">
        <f>M73/$H73*VLOOKUP(M$4,DM_TI_LE!$A$5:$B$30,2,FALSE)</f>
        <v>0</v>
      </c>
      <c r="AJ73" s="188">
        <f>N73/$H73*VLOOKUP(N$4,DM_TI_LE!$A$5:$B$30,2,FALSE)</f>
        <v>0</v>
      </c>
      <c r="AK73" s="188">
        <f>O73/$H73*VLOOKUP(O$4,DM_TI_LE!$A$5:$B$30,2,FALSE)</f>
        <v>0</v>
      </c>
      <c r="AL73" s="188">
        <f>P73/$H73*VLOOKUP(P$4,DM_TI_LE!$A$5:$B$30,2,FALSE)</f>
        <v>0</v>
      </c>
      <c r="AM73" s="188">
        <f>Q73/$H73*VLOOKUP(Q$4,DM_TI_LE!$A$5:$B$30,2,FALSE)</f>
        <v>0</v>
      </c>
      <c r="AN73" s="188">
        <f>R73/$H73*VLOOKUP(R$4,DM_TI_LE!$A$5:$B$30,2,FALSE)</f>
        <v>0</v>
      </c>
      <c r="AO73" s="188">
        <f>S73/$H73*VLOOKUP(S$4,DM_TI_LE!$A$5:$B$30,2,FALSE)</f>
        <v>0</v>
      </c>
      <c r="AP73" s="188">
        <f>T73/$H73*VLOOKUP(T$4,DM_TI_LE!$A$5:$B$30,2,FALSE)</f>
        <v>0</v>
      </c>
      <c r="AQ73" s="188">
        <f>U73/$H73*VLOOKUP(U$4,DM_TI_LE!$A$5:$B$30,2,FALSE)</f>
        <v>0</v>
      </c>
      <c r="AR73" s="188">
        <f>V73/$H73*VLOOKUP(V$4,DM_TI_LE!$A$5:$B$30,2,FALSE)</f>
        <v>0</v>
      </c>
      <c r="AS73" s="188">
        <f>W73/$H73*VLOOKUP(W$4,DM_TI_LE!$A$5:$B$30,2,FALSE)</f>
        <v>0</v>
      </c>
      <c r="AT73" s="188">
        <f>X73/$H73*VLOOKUP(X$4,DM_TI_LE!$A$5:$B$30,2,FALSE)</f>
        <v>0</v>
      </c>
      <c r="AU73" s="188">
        <f>Y73/$H73*VLOOKUP(Y$4,DM_TI_LE!$A$5:$B$30,2,FALSE)</f>
        <v>0</v>
      </c>
      <c r="AV73" s="188">
        <f>Z73/$H73*VLOOKUP(Z$4,DM_TI_LE!$A$5:$B$30,2,FALSE)</f>
        <v>0</v>
      </c>
      <c r="AW73" s="188">
        <f>AA73/$H73*VLOOKUP(AA$4,DM_TI_LE!$A$5:$B$30,2,FALSE)</f>
        <v>0</v>
      </c>
      <c r="AX73" s="188">
        <f>AB73/$H73*VLOOKUP(AB$4,DM_TI_LE!$A$5:$B$30,2,FALSE)</f>
        <v>0</v>
      </c>
      <c r="AY73" s="188">
        <f>AC73/$H73*VLOOKUP(AC$4,DM_TI_LE!$A$5:$B$30,2,FALSE)</f>
        <v>0</v>
      </c>
      <c r="AZ73" s="188">
        <f>AD73/$H73*VLOOKUP(AD$4,DM_TI_LE!$A$5:$B$30,2,FALSE)</f>
        <v>0</v>
      </c>
      <c r="BA73" s="231">
        <f>IF(CD73="HDHV",DM_TI_LE!$K$12*I73, SUM(AE73:AW73)*F73*E73*DM_HE_SO_LUONG_NS!$D$1*CE73)</f>
        <v>7200000</v>
      </c>
      <c r="BB73" s="16"/>
      <c r="BC73" s="17">
        <f>VLOOKUP(B73,GD_LCD_HS_LNS!$B$4:$E$914,4,FALSE)</f>
        <v>3875000</v>
      </c>
      <c r="BD73" s="16"/>
      <c r="BE73" s="16">
        <f>I73/26*$BC73*VLOOKUP(BE$4,DM_TI_LE!$A$5:$C$29,3,FALSE)</f>
        <v>0</v>
      </c>
      <c r="BF73" s="16">
        <f>J73/26*$BC73*VLOOKUP(BF$4,DM_TI_LE!$A$5:$C$29,3,FALSE)</f>
        <v>0</v>
      </c>
      <c r="BG73" s="16">
        <f>K73/26*$BC73*VLOOKUP(BG$4,DM_TI_LE!$A$5:$C$29,3,FALSE)</f>
        <v>0</v>
      </c>
      <c r="BH73" s="16">
        <f>L73/26*$BC73*VLOOKUP(BH$4,DM_TI_LE!$A$5:$C$29,3,FALSE)</f>
        <v>0</v>
      </c>
      <c r="BI73" s="16">
        <f>M73/26*$BC73*VLOOKUP(BI$4,DM_TI_LE!$A$5:$C$29,3,FALSE)</f>
        <v>0</v>
      </c>
      <c r="BJ73" s="16">
        <f>N73/26*$BC73*VLOOKUP(BJ$4,DM_TI_LE!$A$5:$C$29,3,FALSE)</f>
        <v>0</v>
      </c>
      <c r="BK73" s="16">
        <f>O73/26*$BC73*VLOOKUP(BK$4,DM_TI_LE!$A$5:$C$29,3,FALSE)</f>
        <v>0</v>
      </c>
      <c r="BL73" s="16">
        <f>P73/26*$BC73*VLOOKUP(BL$4,DM_TI_LE!$A$5:$C$29,3,FALSE)</f>
        <v>0</v>
      </c>
      <c r="BM73" s="16">
        <f>Q73/26*$BC73*VLOOKUP(BM$4,DM_TI_LE!$A$5:$C$29,3,FALSE)</f>
        <v>0</v>
      </c>
      <c r="BN73" s="16">
        <f>R73/26*$BC73*VLOOKUP(BN$4,DM_TI_LE!$A$5:$C$29,3,FALSE)</f>
        <v>0</v>
      </c>
      <c r="BO73" s="16">
        <f>S73/26*$BC73*VLOOKUP(BO$4,DM_TI_LE!$A$5:$C$29,3,FALSE)</f>
        <v>0</v>
      </c>
      <c r="BP73" s="16">
        <f>T73/26*$BC73*VLOOKUP(BP$4,DM_TI_LE!$A$5:$C$29,3,FALSE)</f>
        <v>0</v>
      </c>
      <c r="BQ73" s="16">
        <f>U73/26*$BC73*VLOOKUP(BQ$4,DM_TI_LE!$A$5:$C$29,3,FALSE)</f>
        <v>0</v>
      </c>
      <c r="BR73" s="16">
        <f>V73/26*$BC73*VLOOKUP(BR$4,DM_TI_LE!$A$5:$C$29,3,FALSE)</f>
        <v>0</v>
      </c>
      <c r="BS73" s="16">
        <f>W73/26*$BC73*VLOOKUP(BS$4,DM_TI_LE!$A$5:$C$29,3,FALSE)</f>
        <v>0</v>
      </c>
      <c r="BT73" s="16">
        <f>X73/26*$BC73*VLOOKUP(BT$4,DM_TI_LE!$A$5:$C$29,3,FALSE)</f>
        <v>0</v>
      </c>
      <c r="BU73" s="16">
        <f>Y73/26*$BC73*VLOOKUP(BU$4,DM_TI_LE!$A$5:$C$29,3,FALSE)</f>
        <v>0</v>
      </c>
      <c r="BV73" s="16">
        <f>Z73/26*$BC73*VLOOKUP(BV$4,DM_TI_LE!$A$5:$C$29,3,FALSE)</f>
        <v>0</v>
      </c>
      <c r="BW73" s="16">
        <f>AA73/26*$BC73*VLOOKUP(BW$4,DM_TI_LE!$A$5:$C$29,3,FALSE)</f>
        <v>0</v>
      </c>
      <c r="BX73" s="16">
        <f>AB73/26*$BC73*VLOOKUP(BX$4,DM_TI_LE!$A$5:$C$29,3,FALSE)</f>
        <v>0</v>
      </c>
      <c r="BY73" s="16">
        <f>AC73/26*$BC73*VLOOKUP(BY$4,DM_TI_LE!$A$5:$C$29,3,FALSE)</f>
        <v>0</v>
      </c>
      <c r="BZ73" s="16">
        <f>AD73/26*$BC73*VLOOKUP(BZ$4,DM_TI_LE!$A$5:$C$29,3,FALSE)</f>
        <v>0</v>
      </c>
      <c r="CA73" s="196">
        <f t="shared" si="0"/>
        <v>0</v>
      </c>
      <c r="CB73" s="16"/>
      <c r="CC73" s="197">
        <f t="shared" si="1"/>
        <v>7200000</v>
      </c>
      <c r="CD73" s="145" t="s">
        <v>116</v>
      </c>
      <c r="CE73" s="199">
        <f>VLOOKUP(CD73,DM_TI_LE!$I$12:$J$16,2,FALSE)</f>
        <v>1</v>
      </c>
    </row>
    <row r="74" spans="1:83" ht="12.75">
      <c r="A74" s="36">
        <v>70</v>
      </c>
      <c r="B74" s="38">
        <f>GD_LCD_HS_LNS!B73</f>
        <v>10570</v>
      </c>
      <c r="C74" s="38" t="str">
        <f>GD_LCD_HS_LNS!C73</f>
        <v>Phạm Anh Dũng</v>
      </c>
      <c r="D74" s="38" t="str">
        <f>GD_LCD_HS_LNS!D73</f>
        <v>NV PVHK</v>
      </c>
      <c r="E74" s="146">
        <f>VLOOKUP(B74,GD_CHAM_CONG!$C$6:$BJ$912,60,FALSE)</f>
        <v>1</v>
      </c>
      <c r="F74" s="146">
        <f>VLOOKUP(B74,GD_LCD_HS_LNS!$B$4:$F$914,5,FALSE)</f>
        <v>2.13</v>
      </c>
      <c r="G74" s="168"/>
      <c r="H74" s="168">
        <f>VLOOKUP(B74,GD_CHAM_CONG!$C$6:$BD$912,37,FALSE)</f>
        <v>26</v>
      </c>
      <c r="I74" s="16">
        <f>VLOOKUP($B74,GD_CHAM_CONG!$C$6:$BF$912,38,FALSE)</f>
        <v>26</v>
      </c>
      <c r="J74" s="16">
        <f>VLOOKUP($B74,GD_CHAM_CONG!$C$6:$BF$912,39,FALSE)</f>
        <v>0</v>
      </c>
      <c r="K74" s="16">
        <f>VLOOKUP($B74,GD_CHAM_CONG!$C$6:$BF$912,40,FALSE)</f>
        <v>0</v>
      </c>
      <c r="L74" s="16">
        <f>VLOOKUP($B74,GD_CHAM_CONG!$C$6:$BF$912,41,FALSE)</f>
        <v>0</v>
      </c>
      <c r="M74" s="16">
        <f>VLOOKUP($B74,GD_CHAM_CONG!$C$6:$BF$912,42,FALSE)</f>
        <v>0</v>
      </c>
      <c r="N74" s="16">
        <f>VLOOKUP($B74,GD_CHAM_CONG!$C$6:$BF$912,43,FALSE)</f>
        <v>0</v>
      </c>
      <c r="O74" s="16">
        <f>VLOOKUP($B74,GD_CHAM_CONG!$C$6:$BF$912,44,FALSE)</f>
        <v>0</v>
      </c>
      <c r="P74" s="16">
        <f>VLOOKUP($B74,GD_CHAM_CONG!$C$6:$BF$912,45,FALSE)</f>
        <v>0</v>
      </c>
      <c r="Q74" s="16">
        <f>VLOOKUP($B74,GD_CHAM_CONG!$C$6:$BF$912,46,FALSE)</f>
        <v>0</v>
      </c>
      <c r="R74" s="16">
        <f>VLOOKUP($B74,GD_CHAM_CONG!$C$6:$BF$912,47,FALSE)</f>
        <v>0</v>
      </c>
      <c r="S74" s="16">
        <f>VLOOKUP($B74,GD_CHAM_CONG!$C$6:$BF$912,48,FALSE)</f>
        <v>0</v>
      </c>
      <c r="T74" s="16">
        <f>VLOOKUP($B74,GD_CHAM_CONG!$C$6:$BF$912,49,FALSE)</f>
        <v>0</v>
      </c>
      <c r="U74" s="16">
        <f>VLOOKUP($B74,GD_CHAM_CONG!$C$6:$BF$912,50,FALSE)</f>
        <v>0</v>
      </c>
      <c r="V74" s="16">
        <f>VLOOKUP($B74,GD_CHAM_CONG!$C$6:$BF$912,51,FALSE)</f>
        <v>0</v>
      </c>
      <c r="W74" s="16">
        <f>VLOOKUP($B74,GD_CHAM_CONG!$C$6:$BF$912,52,FALSE)</f>
        <v>0</v>
      </c>
      <c r="X74" s="16">
        <f>VLOOKUP($B74,GD_CHAM_CONG!$C$6:$BF$912,53,FALSE)</f>
        <v>0</v>
      </c>
      <c r="Y74" s="16">
        <f>VLOOKUP($B74,GD_CHAM_CONG!$C$6:$BF$912,54,FALSE)</f>
        <v>0</v>
      </c>
      <c r="Z74" s="16">
        <f>VLOOKUP($B74,GD_CHAM_CONG!$C$6:$BF$912,55,FALSE)</f>
        <v>0</v>
      </c>
      <c r="AA74" s="16">
        <f>VLOOKUP($B74,GD_CHAM_CONG!$C$6:$BF$912,56,FALSE)</f>
        <v>0</v>
      </c>
      <c r="AB74" s="16">
        <f>VLOOKUP($B74,GD_CHAM_CONG!$C$6:$BI$912,57,FALSE)</f>
        <v>0</v>
      </c>
      <c r="AC74" s="16">
        <f>VLOOKUP($B74,GD_CHAM_CONG!$C$6:$BI$912,58,FALSE)</f>
        <v>0</v>
      </c>
      <c r="AD74" s="16">
        <f>VLOOKUP($B74,GD_CHAM_CONG!$C$6:$BI$912,59,FALSE)</f>
        <v>0</v>
      </c>
      <c r="AE74" s="188">
        <f>I74/$H74*VLOOKUP(I$4,DM_TI_LE!$A$5:$B$30,2,FALSE)</f>
        <v>1</v>
      </c>
      <c r="AF74" s="188">
        <f>J74/$H74*VLOOKUP(J$4,DM_TI_LE!$A$5:$B$30,2,FALSE)</f>
        <v>0</v>
      </c>
      <c r="AG74" s="188">
        <f>K74/$H74*VLOOKUP(K$4,DM_TI_LE!$A$5:$B$30,2,FALSE)</f>
        <v>0</v>
      </c>
      <c r="AH74" s="188">
        <f>L74/$H74*VLOOKUP(L$4,DM_TI_LE!$A$5:$B$30,2,FALSE)</f>
        <v>0</v>
      </c>
      <c r="AI74" s="188">
        <f>M74/$H74*VLOOKUP(M$4,DM_TI_LE!$A$5:$B$30,2,FALSE)</f>
        <v>0</v>
      </c>
      <c r="AJ74" s="188">
        <f>N74/$H74*VLOOKUP(N$4,DM_TI_LE!$A$5:$B$30,2,FALSE)</f>
        <v>0</v>
      </c>
      <c r="AK74" s="188">
        <f>O74/$H74*VLOOKUP(O$4,DM_TI_LE!$A$5:$B$30,2,FALSE)</f>
        <v>0</v>
      </c>
      <c r="AL74" s="188">
        <f>P74/$H74*VLOOKUP(P$4,DM_TI_LE!$A$5:$B$30,2,FALSE)</f>
        <v>0</v>
      </c>
      <c r="AM74" s="188">
        <f>Q74/$H74*VLOOKUP(Q$4,DM_TI_LE!$A$5:$B$30,2,FALSE)</f>
        <v>0</v>
      </c>
      <c r="AN74" s="188">
        <f>R74/$H74*VLOOKUP(R$4,DM_TI_LE!$A$5:$B$30,2,FALSE)</f>
        <v>0</v>
      </c>
      <c r="AO74" s="188">
        <f>S74/$H74*VLOOKUP(S$4,DM_TI_LE!$A$5:$B$30,2,FALSE)</f>
        <v>0</v>
      </c>
      <c r="AP74" s="188">
        <f>T74/$H74*VLOOKUP(T$4,DM_TI_LE!$A$5:$B$30,2,FALSE)</f>
        <v>0</v>
      </c>
      <c r="AQ74" s="188">
        <f>U74/$H74*VLOOKUP(U$4,DM_TI_LE!$A$5:$B$30,2,FALSE)</f>
        <v>0</v>
      </c>
      <c r="AR74" s="188">
        <f>V74/$H74*VLOOKUP(V$4,DM_TI_LE!$A$5:$B$30,2,FALSE)</f>
        <v>0</v>
      </c>
      <c r="AS74" s="188">
        <f>W74/$H74*VLOOKUP(W$4,DM_TI_LE!$A$5:$B$30,2,FALSE)</f>
        <v>0</v>
      </c>
      <c r="AT74" s="188">
        <f>X74/$H74*VLOOKUP(X$4,DM_TI_LE!$A$5:$B$30,2,FALSE)</f>
        <v>0</v>
      </c>
      <c r="AU74" s="188">
        <f>Y74/$H74*VLOOKUP(Y$4,DM_TI_LE!$A$5:$B$30,2,FALSE)</f>
        <v>0</v>
      </c>
      <c r="AV74" s="188">
        <f>Z74/$H74*VLOOKUP(Z$4,DM_TI_LE!$A$5:$B$30,2,FALSE)</f>
        <v>0</v>
      </c>
      <c r="AW74" s="188">
        <f>AA74/$H74*VLOOKUP(AA$4,DM_TI_LE!$A$5:$B$30,2,FALSE)</f>
        <v>0</v>
      </c>
      <c r="AX74" s="188">
        <f>AB74/$H74*VLOOKUP(AB$4,DM_TI_LE!$A$5:$B$30,2,FALSE)</f>
        <v>0</v>
      </c>
      <c r="AY74" s="188">
        <f>AC74/$H74*VLOOKUP(AC$4,DM_TI_LE!$A$5:$B$30,2,FALSE)</f>
        <v>0</v>
      </c>
      <c r="AZ74" s="188">
        <f>AD74/$H74*VLOOKUP(AD$4,DM_TI_LE!$A$5:$B$30,2,FALSE)</f>
        <v>0</v>
      </c>
      <c r="BA74" s="231">
        <f>IF(CD74="HDHV",DM_TI_LE!$K$12*I74, SUM(AE74:AW74)*F74*E74*DM_HE_SO_LUONG_NS!$D$1*CE74)</f>
        <v>9585000</v>
      </c>
      <c r="BB74" s="16"/>
      <c r="BC74" s="17">
        <f>VLOOKUP(B74,GD_LCD_HS_LNS!$B$4:$E$914,4,FALSE)</f>
        <v>3875000</v>
      </c>
      <c r="BD74" s="16"/>
      <c r="BE74" s="16">
        <f>I74/26*$BC74*VLOOKUP(BE$4,DM_TI_LE!$A$5:$C$29,3,FALSE)</f>
        <v>0</v>
      </c>
      <c r="BF74" s="16">
        <f>J74/26*$BC74*VLOOKUP(BF$4,DM_TI_LE!$A$5:$C$29,3,FALSE)</f>
        <v>0</v>
      </c>
      <c r="BG74" s="16">
        <f>K74/26*$BC74*VLOOKUP(BG$4,DM_TI_LE!$A$5:$C$29,3,FALSE)</f>
        <v>0</v>
      </c>
      <c r="BH74" s="16">
        <f>L74/26*$BC74*VLOOKUP(BH$4,DM_TI_LE!$A$5:$C$29,3,FALSE)</f>
        <v>0</v>
      </c>
      <c r="BI74" s="16">
        <f>M74/26*$BC74*VLOOKUP(BI$4,DM_TI_LE!$A$5:$C$29,3,FALSE)</f>
        <v>0</v>
      </c>
      <c r="BJ74" s="16">
        <f>N74/26*$BC74*VLOOKUP(BJ$4,DM_TI_LE!$A$5:$C$29,3,FALSE)</f>
        <v>0</v>
      </c>
      <c r="BK74" s="16">
        <f>O74/26*$BC74*VLOOKUP(BK$4,DM_TI_LE!$A$5:$C$29,3,FALSE)</f>
        <v>0</v>
      </c>
      <c r="BL74" s="16">
        <f>P74/26*$BC74*VLOOKUP(BL$4,DM_TI_LE!$A$5:$C$29,3,FALSE)</f>
        <v>0</v>
      </c>
      <c r="BM74" s="16">
        <f>Q74/26*$BC74*VLOOKUP(BM$4,DM_TI_LE!$A$5:$C$29,3,FALSE)</f>
        <v>0</v>
      </c>
      <c r="BN74" s="16">
        <f>R74/26*$BC74*VLOOKUP(BN$4,DM_TI_LE!$A$5:$C$29,3,FALSE)</f>
        <v>0</v>
      </c>
      <c r="BO74" s="16">
        <f>S74/26*$BC74*VLOOKUP(BO$4,DM_TI_LE!$A$5:$C$29,3,FALSE)</f>
        <v>0</v>
      </c>
      <c r="BP74" s="16">
        <f>T74/26*$BC74*VLOOKUP(BP$4,DM_TI_LE!$A$5:$C$29,3,FALSE)</f>
        <v>0</v>
      </c>
      <c r="BQ74" s="16">
        <f>U74/26*$BC74*VLOOKUP(BQ$4,DM_TI_LE!$A$5:$C$29,3,FALSE)</f>
        <v>0</v>
      </c>
      <c r="BR74" s="16">
        <f>V74/26*$BC74*VLOOKUP(BR$4,DM_TI_LE!$A$5:$C$29,3,FALSE)</f>
        <v>0</v>
      </c>
      <c r="BS74" s="16">
        <f>W74/26*$BC74*VLOOKUP(BS$4,DM_TI_LE!$A$5:$C$29,3,FALSE)</f>
        <v>0</v>
      </c>
      <c r="BT74" s="16">
        <f>X74/26*$BC74*VLOOKUP(BT$4,DM_TI_LE!$A$5:$C$29,3,FALSE)</f>
        <v>0</v>
      </c>
      <c r="BU74" s="16">
        <f>Y74/26*$BC74*VLOOKUP(BU$4,DM_TI_LE!$A$5:$C$29,3,FALSE)</f>
        <v>0</v>
      </c>
      <c r="BV74" s="16">
        <f>Z74/26*$BC74*VLOOKUP(BV$4,DM_TI_LE!$A$5:$C$29,3,FALSE)</f>
        <v>0</v>
      </c>
      <c r="BW74" s="16">
        <f>AA74/26*$BC74*VLOOKUP(BW$4,DM_TI_LE!$A$5:$C$29,3,FALSE)</f>
        <v>0</v>
      </c>
      <c r="BX74" s="16">
        <f>AB74/26*$BC74*VLOOKUP(BX$4,DM_TI_LE!$A$5:$C$29,3,FALSE)</f>
        <v>0</v>
      </c>
      <c r="BY74" s="16">
        <f>AC74/26*$BC74*VLOOKUP(BY$4,DM_TI_LE!$A$5:$C$29,3,FALSE)</f>
        <v>0</v>
      </c>
      <c r="BZ74" s="16">
        <f>AD74/26*$BC74*VLOOKUP(BZ$4,DM_TI_LE!$A$5:$C$29,3,FALSE)</f>
        <v>0</v>
      </c>
      <c r="CA74" s="196">
        <f t="shared" si="0"/>
        <v>0</v>
      </c>
      <c r="CB74" s="16"/>
      <c r="CC74" s="197">
        <f t="shared" si="1"/>
        <v>9585000</v>
      </c>
      <c r="CD74" s="145" t="s">
        <v>116</v>
      </c>
      <c r="CE74" s="199">
        <f>VLOOKUP(CD74,DM_TI_LE!$I$12:$J$16,2,FALSE)</f>
        <v>1</v>
      </c>
    </row>
    <row r="75" spans="1:83" ht="12.75">
      <c r="A75" s="36">
        <v>71</v>
      </c>
      <c r="B75" s="38">
        <f>GD_LCD_HS_LNS!B74</f>
        <v>10583</v>
      </c>
      <c r="C75" s="38" t="str">
        <f>GD_LCD_HS_LNS!C74</f>
        <v>Nguyễn Thanh Huy</v>
      </c>
      <c r="D75" s="38" t="str">
        <f>GD_LCD_HS_LNS!D74</f>
        <v>NV PVHK</v>
      </c>
      <c r="E75" s="146">
        <f>VLOOKUP(B75,GD_CHAM_CONG!$C$6:$BJ$912,60,FALSE)</f>
        <v>1</v>
      </c>
      <c r="F75" s="146">
        <f>VLOOKUP(B75,GD_LCD_HS_LNS!$B$4:$F$914,5,FALSE)</f>
        <v>1.9</v>
      </c>
      <c r="G75" s="168"/>
      <c r="H75" s="168">
        <f>VLOOKUP(B75,GD_CHAM_CONG!$C$6:$BD$912,37,FALSE)</f>
        <v>26</v>
      </c>
      <c r="I75" s="16">
        <f>VLOOKUP($B75,GD_CHAM_CONG!$C$6:$BF$912,38,FALSE)</f>
        <v>26</v>
      </c>
      <c r="J75" s="16">
        <f>VLOOKUP($B75,GD_CHAM_CONG!$C$6:$BF$912,39,FALSE)</f>
        <v>0</v>
      </c>
      <c r="K75" s="16">
        <f>VLOOKUP($B75,GD_CHAM_CONG!$C$6:$BF$912,40,FALSE)</f>
        <v>0</v>
      </c>
      <c r="L75" s="16">
        <f>VLOOKUP($B75,GD_CHAM_CONG!$C$6:$BF$912,41,FALSE)</f>
        <v>0</v>
      </c>
      <c r="M75" s="16">
        <f>VLOOKUP($B75,GD_CHAM_CONG!$C$6:$BF$912,42,FALSE)</f>
        <v>0</v>
      </c>
      <c r="N75" s="16">
        <f>VLOOKUP($B75,GD_CHAM_CONG!$C$6:$BF$912,43,FALSE)</f>
        <v>0</v>
      </c>
      <c r="O75" s="16">
        <f>VLOOKUP($B75,GD_CHAM_CONG!$C$6:$BF$912,44,FALSE)</f>
        <v>0</v>
      </c>
      <c r="P75" s="16">
        <f>VLOOKUP($B75,GD_CHAM_CONG!$C$6:$BF$912,45,FALSE)</f>
        <v>0</v>
      </c>
      <c r="Q75" s="16">
        <f>VLOOKUP($B75,GD_CHAM_CONG!$C$6:$BF$912,46,FALSE)</f>
        <v>0</v>
      </c>
      <c r="R75" s="16">
        <f>VLOOKUP($B75,GD_CHAM_CONG!$C$6:$BF$912,47,FALSE)</f>
        <v>0</v>
      </c>
      <c r="S75" s="16">
        <f>VLOOKUP($B75,GD_CHAM_CONG!$C$6:$BF$912,48,FALSE)</f>
        <v>0</v>
      </c>
      <c r="T75" s="16">
        <f>VLOOKUP($B75,GD_CHAM_CONG!$C$6:$BF$912,49,FALSE)</f>
        <v>0</v>
      </c>
      <c r="U75" s="16">
        <f>VLOOKUP($B75,GD_CHAM_CONG!$C$6:$BF$912,50,FALSE)</f>
        <v>0</v>
      </c>
      <c r="V75" s="16">
        <f>VLOOKUP($B75,GD_CHAM_CONG!$C$6:$BF$912,51,FALSE)</f>
        <v>0</v>
      </c>
      <c r="W75" s="16">
        <f>VLOOKUP($B75,GD_CHAM_CONG!$C$6:$BF$912,52,FALSE)</f>
        <v>0</v>
      </c>
      <c r="X75" s="16">
        <f>VLOOKUP($B75,GD_CHAM_CONG!$C$6:$BF$912,53,FALSE)</f>
        <v>0</v>
      </c>
      <c r="Y75" s="16">
        <f>VLOOKUP($B75,GD_CHAM_CONG!$C$6:$BF$912,54,FALSE)</f>
        <v>0</v>
      </c>
      <c r="Z75" s="16">
        <f>VLOOKUP($B75,GD_CHAM_CONG!$C$6:$BF$912,55,FALSE)</f>
        <v>0</v>
      </c>
      <c r="AA75" s="16">
        <f>VLOOKUP($B75,GD_CHAM_CONG!$C$6:$BF$912,56,FALSE)</f>
        <v>0</v>
      </c>
      <c r="AB75" s="16">
        <f>VLOOKUP($B75,GD_CHAM_CONG!$C$6:$BI$912,57,FALSE)</f>
        <v>0</v>
      </c>
      <c r="AC75" s="16">
        <f>VLOOKUP($B75,GD_CHAM_CONG!$C$6:$BI$912,58,FALSE)</f>
        <v>0</v>
      </c>
      <c r="AD75" s="16">
        <f>VLOOKUP($B75,GD_CHAM_CONG!$C$6:$BI$912,59,FALSE)</f>
        <v>0</v>
      </c>
      <c r="AE75" s="188">
        <f>I75/$H75*VLOOKUP(I$4,DM_TI_LE!$A$5:$B$30,2,FALSE)</f>
        <v>1</v>
      </c>
      <c r="AF75" s="188">
        <f>J75/$H75*VLOOKUP(J$4,DM_TI_LE!$A$5:$B$30,2,FALSE)</f>
        <v>0</v>
      </c>
      <c r="AG75" s="188">
        <f>K75/$H75*VLOOKUP(K$4,DM_TI_LE!$A$5:$B$30,2,FALSE)</f>
        <v>0</v>
      </c>
      <c r="AH75" s="188">
        <f>L75/$H75*VLOOKUP(L$4,DM_TI_LE!$A$5:$B$30,2,FALSE)</f>
        <v>0</v>
      </c>
      <c r="AI75" s="188">
        <f>M75/$H75*VLOOKUP(M$4,DM_TI_LE!$A$5:$B$30,2,FALSE)</f>
        <v>0</v>
      </c>
      <c r="AJ75" s="188">
        <f>N75/$H75*VLOOKUP(N$4,DM_TI_LE!$A$5:$B$30,2,FALSE)</f>
        <v>0</v>
      </c>
      <c r="AK75" s="188">
        <f>O75/$H75*VLOOKUP(O$4,DM_TI_LE!$A$5:$B$30,2,FALSE)</f>
        <v>0</v>
      </c>
      <c r="AL75" s="188">
        <f>P75/$H75*VLOOKUP(P$4,DM_TI_LE!$A$5:$B$30,2,FALSE)</f>
        <v>0</v>
      </c>
      <c r="AM75" s="188">
        <f>Q75/$H75*VLOOKUP(Q$4,DM_TI_LE!$A$5:$B$30,2,FALSE)</f>
        <v>0</v>
      </c>
      <c r="AN75" s="188">
        <f>R75/$H75*VLOOKUP(R$4,DM_TI_LE!$A$5:$B$30,2,FALSE)</f>
        <v>0</v>
      </c>
      <c r="AO75" s="188">
        <f>S75/$H75*VLOOKUP(S$4,DM_TI_LE!$A$5:$B$30,2,FALSE)</f>
        <v>0</v>
      </c>
      <c r="AP75" s="188">
        <f>T75/$H75*VLOOKUP(T$4,DM_TI_LE!$A$5:$B$30,2,FALSE)</f>
        <v>0</v>
      </c>
      <c r="AQ75" s="188">
        <f>U75/$H75*VLOOKUP(U$4,DM_TI_LE!$A$5:$B$30,2,FALSE)</f>
        <v>0</v>
      </c>
      <c r="AR75" s="188">
        <f>V75/$H75*VLOOKUP(V$4,DM_TI_LE!$A$5:$B$30,2,FALSE)</f>
        <v>0</v>
      </c>
      <c r="AS75" s="188">
        <f>W75/$H75*VLOOKUP(W$4,DM_TI_LE!$A$5:$B$30,2,FALSE)</f>
        <v>0</v>
      </c>
      <c r="AT75" s="188">
        <f>X75/$H75*VLOOKUP(X$4,DM_TI_LE!$A$5:$B$30,2,FALSE)</f>
        <v>0</v>
      </c>
      <c r="AU75" s="188">
        <f>Y75/$H75*VLOOKUP(Y$4,DM_TI_LE!$A$5:$B$30,2,FALSE)</f>
        <v>0</v>
      </c>
      <c r="AV75" s="188">
        <f>Z75/$H75*VLOOKUP(Z$4,DM_TI_LE!$A$5:$B$30,2,FALSE)</f>
        <v>0</v>
      </c>
      <c r="AW75" s="188">
        <f>AA75/$H75*VLOOKUP(AA$4,DM_TI_LE!$A$5:$B$30,2,FALSE)</f>
        <v>0</v>
      </c>
      <c r="AX75" s="188">
        <f>AB75/$H75*VLOOKUP(AB$4,DM_TI_LE!$A$5:$B$30,2,FALSE)</f>
        <v>0</v>
      </c>
      <c r="AY75" s="188">
        <f>AC75/$H75*VLOOKUP(AC$4,DM_TI_LE!$A$5:$B$30,2,FALSE)</f>
        <v>0</v>
      </c>
      <c r="AZ75" s="188">
        <f>AD75/$H75*VLOOKUP(AD$4,DM_TI_LE!$A$5:$B$30,2,FALSE)</f>
        <v>0</v>
      </c>
      <c r="BA75" s="231">
        <f>IF(CD75="HDHV",DM_TI_LE!$K$12*I75, SUM(AE75:AW75)*F75*E75*DM_HE_SO_LUONG_NS!$D$1*CE75)</f>
        <v>8550000</v>
      </c>
      <c r="BB75" s="16"/>
      <c r="BC75" s="17">
        <f>VLOOKUP(B75,GD_LCD_HS_LNS!$B$4:$E$914,4,FALSE)</f>
        <v>3875000</v>
      </c>
      <c r="BD75" s="16"/>
      <c r="BE75" s="16">
        <f>I75/26*$BC75*VLOOKUP(BE$4,DM_TI_LE!$A$5:$C$29,3,FALSE)</f>
        <v>0</v>
      </c>
      <c r="BF75" s="16">
        <f>J75/26*$BC75*VLOOKUP(BF$4,DM_TI_LE!$A$5:$C$29,3,FALSE)</f>
        <v>0</v>
      </c>
      <c r="BG75" s="16">
        <f>K75/26*$BC75*VLOOKUP(BG$4,DM_TI_LE!$A$5:$C$29,3,FALSE)</f>
        <v>0</v>
      </c>
      <c r="BH75" s="16">
        <f>L75/26*$BC75*VLOOKUP(BH$4,DM_TI_LE!$A$5:$C$29,3,FALSE)</f>
        <v>0</v>
      </c>
      <c r="BI75" s="16">
        <f>M75/26*$BC75*VLOOKUP(BI$4,DM_TI_LE!$A$5:$C$29,3,FALSE)</f>
        <v>0</v>
      </c>
      <c r="BJ75" s="16">
        <f>N75/26*$BC75*VLOOKUP(BJ$4,DM_TI_LE!$A$5:$C$29,3,FALSE)</f>
        <v>0</v>
      </c>
      <c r="BK75" s="16">
        <f>O75/26*$BC75*VLOOKUP(BK$4,DM_TI_LE!$A$5:$C$29,3,FALSE)</f>
        <v>0</v>
      </c>
      <c r="BL75" s="16">
        <f>P75/26*$BC75*VLOOKUP(BL$4,DM_TI_LE!$A$5:$C$29,3,FALSE)</f>
        <v>0</v>
      </c>
      <c r="BM75" s="16">
        <f>Q75/26*$BC75*VLOOKUP(BM$4,DM_TI_LE!$A$5:$C$29,3,FALSE)</f>
        <v>0</v>
      </c>
      <c r="BN75" s="16">
        <f>R75/26*$BC75*VLOOKUP(BN$4,DM_TI_LE!$A$5:$C$29,3,FALSE)</f>
        <v>0</v>
      </c>
      <c r="BO75" s="16">
        <f>S75/26*$BC75*VLOOKUP(BO$4,DM_TI_LE!$A$5:$C$29,3,FALSE)</f>
        <v>0</v>
      </c>
      <c r="BP75" s="16">
        <f>T75/26*$BC75*VLOOKUP(BP$4,DM_TI_LE!$A$5:$C$29,3,FALSE)</f>
        <v>0</v>
      </c>
      <c r="BQ75" s="16">
        <f>U75/26*$BC75*VLOOKUP(BQ$4,DM_TI_LE!$A$5:$C$29,3,FALSE)</f>
        <v>0</v>
      </c>
      <c r="BR75" s="16">
        <f>V75/26*$BC75*VLOOKUP(BR$4,DM_TI_LE!$A$5:$C$29,3,FALSE)</f>
        <v>0</v>
      </c>
      <c r="BS75" s="16">
        <f>W75/26*$BC75*VLOOKUP(BS$4,DM_TI_LE!$A$5:$C$29,3,FALSE)</f>
        <v>0</v>
      </c>
      <c r="BT75" s="16">
        <f>X75/26*$BC75*VLOOKUP(BT$4,DM_TI_LE!$A$5:$C$29,3,FALSE)</f>
        <v>0</v>
      </c>
      <c r="BU75" s="16">
        <f>Y75/26*$BC75*VLOOKUP(BU$4,DM_TI_LE!$A$5:$C$29,3,FALSE)</f>
        <v>0</v>
      </c>
      <c r="BV75" s="16">
        <f>Z75/26*$BC75*VLOOKUP(BV$4,DM_TI_LE!$A$5:$C$29,3,FALSE)</f>
        <v>0</v>
      </c>
      <c r="BW75" s="16">
        <f>AA75/26*$BC75*VLOOKUP(BW$4,DM_TI_LE!$A$5:$C$29,3,FALSE)</f>
        <v>0</v>
      </c>
      <c r="BX75" s="16">
        <f>AB75/26*$BC75*VLOOKUP(BX$4,DM_TI_LE!$A$5:$C$29,3,FALSE)</f>
        <v>0</v>
      </c>
      <c r="BY75" s="16">
        <f>AC75/26*$BC75*VLOOKUP(BY$4,DM_TI_LE!$A$5:$C$29,3,FALSE)</f>
        <v>0</v>
      </c>
      <c r="BZ75" s="16">
        <f>AD75/26*$BC75*VLOOKUP(BZ$4,DM_TI_LE!$A$5:$C$29,3,FALSE)</f>
        <v>0</v>
      </c>
      <c r="CA75" s="196">
        <f t="shared" si="0"/>
        <v>0</v>
      </c>
      <c r="CB75" s="16"/>
      <c r="CC75" s="197">
        <f t="shared" si="1"/>
        <v>8550000</v>
      </c>
      <c r="CD75" s="145" t="s">
        <v>114</v>
      </c>
      <c r="CE75" s="199">
        <f>VLOOKUP(CD75,DM_TI_LE!$I$12:$J$16,2,FALSE)</f>
        <v>1</v>
      </c>
    </row>
    <row r="76" spans="1:83" ht="12.75">
      <c r="A76" s="36">
        <v>72</v>
      </c>
      <c r="B76" s="38">
        <f>GD_LCD_HS_LNS!B75</f>
        <v>10585</v>
      </c>
      <c r="C76" s="38" t="str">
        <f>GD_LCD_HS_LNS!C75</f>
        <v>Nguyễn Thị Minh Thu</v>
      </c>
      <c r="D76" s="38" t="str">
        <f>GD_LCD_HS_LNS!D75</f>
        <v>NV PVHK</v>
      </c>
      <c r="E76" s="146">
        <f>VLOOKUP(B76,GD_CHAM_CONG!$C$6:$BJ$912,60,FALSE)</f>
        <v>1.05</v>
      </c>
      <c r="F76" s="146">
        <f>VLOOKUP(B76,GD_LCD_HS_LNS!$B$4:$F$914,5,FALSE)</f>
        <v>1.9</v>
      </c>
      <c r="G76" s="168"/>
      <c r="H76" s="168">
        <f>VLOOKUP(B76,GD_CHAM_CONG!$C$6:$BD$912,37,FALSE)</f>
        <v>26</v>
      </c>
      <c r="I76" s="16">
        <f>VLOOKUP($B76,GD_CHAM_CONG!$C$6:$BF$912,38,FALSE)</f>
        <v>26</v>
      </c>
      <c r="J76" s="16">
        <f>VLOOKUP($B76,GD_CHAM_CONG!$C$6:$BF$912,39,FALSE)</f>
        <v>0</v>
      </c>
      <c r="K76" s="16">
        <f>VLOOKUP($B76,GD_CHAM_CONG!$C$6:$BF$912,40,FALSE)</f>
        <v>0</v>
      </c>
      <c r="L76" s="16">
        <f>VLOOKUP($B76,GD_CHAM_CONG!$C$6:$BF$912,41,FALSE)</f>
        <v>0</v>
      </c>
      <c r="M76" s="16">
        <f>VLOOKUP($B76,GD_CHAM_CONG!$C$6:$BF$912,42,FALSE)</f>
        <v>0</v>
      </c>
      <c r="N76" s="16">
        <f>VLOOKUP($B76,GD_CHAM_CONG!$C$6:$BF$912,43,FALSE)</f>
        <v>0</v>
      </c>
      <c r="O76" s="16">
        <f>VLOOKUP($B76,GD_CHAM_CONG!$C$6:$BF$912,44,FALSE)</f>
        <v>0</v>
      </c>
      <c r="P76" s="16">
        <f>VLOOKUP($B76,GD_CHAM_CONG!$C$6:$BF$912,45,FALSE)</f>
        <v>0</v>
      </c>
      <c r="Q76" s="16">
        <f>VLOOKUP($B76,GD_CHAM_CONG!$C$6:$BF$912,46,FALSE)</f>
        <v>0</v>
      </c>
      <c r="R76" s="16">
        <f>VLOOKUP($B76,GD_CHAM_CONG!$C$6:$BF$912,47,FALSE)</f>
        <v>0</v>
      </c>
      <c r="S76" s="16">
        <f>VLOOKUP($B76,GD_CHAM_CONG!$C$6:$BF$912,48,FALSE)</f>
        <v>0</v>
      </c>
      <c r="T76" s="16">
        <f>VLOOKUP($B76,GD_CHAM_CONG!$C$6:$BF$912,49,FALSE)</f>
        <v>0</v>
      </c>
      <c r="U76" s="16">
        <f>VLOOKUP($B76,GD_CHAM_CONG!$C$6:$BF$912,50,FALSE)</f>
        <v>0</v>
      </c>
      <c r="V76" s="16">
        <f>VLOOKUP($B76,GD_CHAM_CONG!$C$6:$BF$912,51,FALSE)</f>
        <v>0</v>
      </c>
      <c r="W76" s="16">
        <f>VLOOKUP($B76,GD_CHAM_CONG!$C$6:$BF$912,52,FALSE)</f>
        <v>0</v>
      </c>
      <c r="X76" s="16">
        <f>VLOOKUP($B76,GD_CHAM_CONG!$C$6:$BF$912,53,FALSE)</f>
        <v>0</v>
      </c>
      <c r="Y76" s="16">
        <f>VLOOKUP($B76,GD_CHAM_CONG!$C$6:$BF$912,54,FALSE)</f>
        <v>0</v>
      </c>
      <c r="Z76" s="16">
        <f>VLOOKUP($B76,GD_CHAM_CONG!$C$6:$BF$912,55,FALSE)</f>
        <v>0</v>
      </c>
      <c r="AA76" s="16">
        <f>VLOOKUP($B76,GD_CHAM_CONG!$C$6:$BF$912,56,FALSE)</f>
        <v>0</v>
      </c>
      <c r="AB76" s="16">
        <f>VLOOKUP($B76,GD_CHAM_CONG!$C$6:$BI$912,57,FALSE)</f>
        <v>0</v>
      </c>
      <c r="AC76" s="16">
        <f>VLOOKUP($B76,GD_CHAM_CONG!$C$6:$BI$912,58,FALSE)</f>
        <v>0</v>
      </c>
      <c r="AD76" s="16">
        <f>VLOOKUP($B76,GD_CHAM_CONG!$C$6:$BI$912,59,FALSE)</f>
        <v>0</v>
      </c>
      <c r="AE76" s="188">
        <f>I76/$H76*VLOOKUP(I$4,DM_TI_LE!$A$5:$B$30,2,FALSE)</f>
        <v>1</v>
      </c>
      <c r="AF76" s="188">
        <f>J76/$H76*VLOOKUP(J$4,DM_TI_LE!$A$5:$B$30,2,FALSE)</f>
        <v>0</v>
      </c>
      <c r="AG76" s="188">
        <f>K76/$H76*VLOOKUP(K$4,DM_TI_LE!$A$5:$B$30,2,FALSE)</f>
        <v>0</v>
      </c>
      <c r="AH76" s="188">
        <f>L76/$H76*VLOOKUP(L$4,DM_TI_LE!$A$5:$B$30,2,FALSE)</f>
        <v>0</v>
      </c>
      <c r="AI76" s="188">
        <f>M76/$H76*VLOOKUP(M$4,DM_TI_LE!$A$5:$B$30,2,FALSE)</f>
        <v>0</v>
      </c>
      <c r="AJ76" s="188">
        <f>N76/$H76*VLOOKUP(N$4,DM_TI_LE!$A$5:$B$30,2,FALSE)</f>
        <v>0</v>
      </c>
      <c r="AK76" s="188">
        <f>O76/$H76*VLOOKUP(O$4,DM_TI_LE!$A$5:$B$30,2,FALSE)</f>
        <v>0</v>
      </c>
      <c r="AL76" s="188">
        <f>P76/$H76*VLOOKUP(P$4,DM_TI_LE!$A$5:$B$30,2,FALSE)</f>
        <v>0</v>
      </c>
      <c r="AM76" s="188">
        <f>Q76/$H76*VLOOKUP(Q$4,DM_TI_LE!$A$5:$B$30,2,FALSE)</f>
        <v>0</v>
      </c>
      <c r="AN76" s="188">
        <f>R76/$H76*VLOOKUP(R$4,DM_TI_LE!$A$5:$B$30,2,FALSE)</f>
        <v>0</v>
      </c>
      <c r="AO76" s="188">
        <f>S76/$H76*VLOOKUP(S$4,DM_TI_LE!$A$5:$B$30,2,FALSE)</f>
        <v>0</v>
      </c>
      <c r="AP76" s="188">
        <f>T76/$H76*VLOOKUP(T$4,DM_TI_LE!$A$5:$B$30,2,FALSE)</f>
        <v>0</v>
      </c>
      <c r="AQ76" s="188">
        <f>U76/$H76*VLOOKUP(U$4,DM_TI_LE!$A$5:$B$30,2,FALSE)</f>
        <v>0</v>
      </c>
      <c r="AR76" s="188">
        <f>V76/$H76*VLOOKUP(V$4,DM_TI_LE!$A$5:$B$30,2,FALSE)</f>
        <v>0</v>
      </c>
      <c r="AS76" s="188">
        <f>W76/$H76*VLOOKUP(W$4,DM_TI_LE!$A$5:$B$30,2,FALSE)</f>
        <v>0</v>
      </c>
      <c r="AT76" s="188">
        <f>X76/$H76*VLOOKUP(X$4,DM_TI_LE!$A$5:$B$30,2,FALSE)</f>
        <v>0</v>
      </c>
      <c r="AU76" s="188">
        <f>Y76/$H76*VLOOKUP(Y$4,DM_TI_LE!$A$5:$B$30,2,FALSE)</f>
        <v>0</v>
      </c>
      <c r="AV76" s="188">
        <f>Z76/$H76*VLOOKUP(Z$4,DM_TI_LE!$A$5:$B$30,2,FALSE)</f>
        <v>0</v>
      </c>
      <c r="AW76" s="188">
        <f>AA76/$H76*VLOOKUP(AA$4,DM_TI_LE!$A$5:$B$30,2,FALSE)</f>
        <v>0</v>
      </c>
      <c r="AX76" s="188">
        <f>AB76/$H76*VLOOKUP(AB$4,DM_TI_LE!$A$5:$B$30,2,FALSE)</f>
        <v>0</v>
      </c>
      <c r="AY76" s="188">
        <f>AC76/$H76*VLOOKUP(AC$4,DM_TI_LE!$A$5:$B$30,2,FALSE)</f>
        <v>0</v>
      </c>
      <c r="AZ76" s="188">
        <f>AD76/$H76*VLOOKUP(AD$4,DM_TI_LE!$A$5:$B$30,2,FALSE)</f>
        <v>0</v>
      </c>
      <c r="BA76" s="231">
        <f>IF(CD76="HDHV",DM_TI_LE!$K$12*I76, SUM(AE76:AW76)*F76*E76*DM_HE_SO_LUONG_NS!$D$1*CE76)</f>
        <v>8977500</v>
      </c>
      <c r="BB76" s="16"/>
      <c r="BC76" s="17">
        <f>VLOOKUP(B76,GD_LCD_HS_LNS!$B$4:$E$914,4,FALSE)</f>
        <v>3875000</v>
      </c>
      <c r="BD76" s="16"/>
      <c r="BE76" s="16">
        <f>I76/26*$BC76*VLOOKUP(BE$4,DM_TI_LE!$A$5:$C$29,3,FALSE)</f>
        <v>0</v>
      </c>
      <c r="BF76" s="16">
        <f>J76/26*$BC76*VLOOKUP(BF$4,DM_TI_LE!$A$5:$C$29,3,FALSE)</f>
        <v>0</v>
      </c>
      <c r="BG76" s="16">
        <f>K76/26*$BC76*VLOOKUP(BG$4,DM_TI_LE!$A$5:$C$29,3,FALSE)</f>
        <v>0</v>
      </c>
      <c r="BH76" s="16">
        <f>L76/26*$BC76*VLOOKUP(BH$4,DM_TI_LE!$A$5:$C$29,3,FALSE)</f>
        <v>0</v>
      </c>
      <c r="BI76" s="16">
        <f>M76/26*$BC76*VLOOKUP(BI$4,DM_TI_LE!$A$5:$C$29,3,FALSE)</f>
        <v>0</v>
      </c>
      <c r="BJ76" s="16">
        <f>N76/26*$BC76*VLOOKUP(BJ$4,DM_TI_LE!$A$5:$C$29,3,FALSE)</f>
        <v>0</v>
      </c>
      <c r="BK76" s="16">
        <f>O76/26*$BC76*VLOOKUP(BK$4,DM_TI_LE!$A$5:$C$29,3,FALSE)</f>
        <v>0</v>
      </c>
      <c r="BL76" s="16">
        <f>P76/26*$BC76*VLOOKUP(BL$4,DM_TI_LE!$A$5:$C$29,3,FALSE)</f>
        <v>0</v>
      </c>
      <c r="BM76" s="16">
        <f>Q76/26*$BC76*VLOOKUP(BM$4,DM_TI_LE!$A$5:$C$29,3,FALSE)</f>
        <v>0</v>
      </c>
      <c r="BN76" s="16">
        <f>R76/26*$BC76*VLOOKUP(BN$4,DM_TI_LE!$A$5:$C$29,3,FALSE)</f>
        <v>0</v>
      </c>
      <c r="BO76" s="16">
        <f>S76/26*$BC76*VLOOKUP(BO$4,DM_TI_LE!$A$5:$C$29,3,FALSE)</f>
        <v>0</v>
      </c>
      <c r="BP76" s="16">
        <f>T76/26*$BC76*VLOOKUP(BP$4,DM_TI_LE!$A$5:$C$29,3,FALSE)</f>
        <v>0</v>
      </c>
      <c r="BQ76" s="16">
        <f>U76/26*$BC76*VLOOKUP(BQ$4,DM_TI_LE!$A$5:$C$29,3,FALSE)</f>
        <v>0</v>
      </c>
      <c r="BR76" s="16">
        <f>V76/26*$BC76*VLOOKUP(BR$4,DM_TI_LE!$A$5:$C$29,3,FALSE)</f>
        <v>0</v>
      </c>
      <c r="BS76" s="16">
        <f>W76/26*$BC76*VLOOKUP(BS$4,DM_TI_LE!$A$5:$C$29,3,FALSE)</f>
        <v>0</v>
      </c>
      <c r="BT76" s="16">
        <f>X76/26*$BC76*VLOOKUP(BT$4,DM_TI_LE!$A$5:$C$29,3,FALSE)</f>
        <v>0</v>
      </c>
      <c r="BU76" s="16">
        <f>Y76/26*$BC76*VLOOKUP(BU$4,DM_TI_LE!$A$5:$C$29,3,FALSE)</f>
        <v>0</v>
      </c>
      <c r="BV76" s="16">
        <f>Z76/26*$BC76*VLOOKUP(BV$4,DM_TI_LE!$A$5:$C$29,3,FALSE)</f>
        <v>0</v>
      </c>
      <c r="BW76" s="16">
        <f>AA76/26*$BC76*VLOOKUP(BW$4,DM_TI_LE!$A$5:$C$29,3,FALSE)</f>
        <v>0</v>
      </c>
      <c r="BX76" s="16">
        <f>AB76/26*$BC76*VLOOKUP(BX$4,DM_TI_LE!$A$5:$C$29,3,FALSE)</f>
        <v>0</v>
      </c>
      <c r="BY76" s="16">
        <f>AC76/26*$BC76*VLOOKUP(BY$4,DM_TI_LE!$A$5:$C$29,3,FALSE)</f>
        <v>0</v>
      </c>
      <c r="BZ76" s="16">
        <f>AD76/26*$BC76*VLOOKUP(BZ$4,DM_TI_LE!$A$5:$C$29,3,FALSE)</f>
        <v>0</v>
      </c>
      <c r="CA76" s="196">
        <f t="shared" si="0"/>
        <v>0</v>
      </c>
      <c r="CB76" s="16"/>
      <c r="CC76" s="197">
        <f t="shared" si="1"/>
        <v>8977500</v>
      </c>
      <c r="CD76" s="145" t="s">
        <v>114</v>
      </c>
      <c r="CE76" s="199">
        <f>VLOOKUP(CD76,DM_TI_LE!$I$12:$J$16,2,FALSE)</f>
        <v>1</v>
      </c>
    </row>
    <row r="77" spans="1:83" ht="12.75">
      <c r="A77" s="36">
        <v>73</v>
      </c>
      <c r="B77" s="38">
        <f>GD_LCD_HS_LNS!B76</f>
        <v>10586</v>
      </c>
      <c r="C77" s="38" t="str">
        <f>GD_LCD_HS_LNS!C76</f>
        <v>Nguyễn Thu Hằng</v>
      </c>
      <c r="D77" s="38" t="str">
        <f>GD_LCD_HS_LNS!D76</f>
        <v>NV PVHK</v>
      </c>
      <c r="E77" s="146">
        <f>VLOOKUP(B77,GD_CHAM_CONG!$C$6:$BJ$912,60,FALSE)</f>
        <v>1</v>
      </c>
      <c r="F77" s="146">
        <f>VLOOKUP(B77,GD_LCD_HS_LNS!$B$4:$F$914,5,FALSE)</f>
        <v>1.9</v>
      </c>
      <c r="G77" s="168"/>
      <c r="H77" s="168">
        <f>VLOOKUP(B77,GD_CHAM_CONG!$C$6:$BD$912,37,FALSE)</f>
        <v>26</v>
      </c>
      <c r="I77" s="16">
        <f>VLOOKUP($B77,GD_CHAM_CONG!$C$6:$BF$912,38,FALSE)</f>
        <v>26</v>
      </c>
      <c r="J77" s="16">
        <f>VLOOKUP($B77,GD_CHAM_CONG!$C$6:$BF$912,39,FALSE)</f>
        <v>0</v>
      </c>
      <c r="K77" s="16">
        <f>VLOOKUP($B77,GD_CHAM_CONG!$C$6:$BF$912,40,FALSE)</f>
        <v>0</v>
      </c>
      <c r="L77" s="16">
        <f>VLOOKUP($B77,GD_CHAM_CONG!$C$6:$BF$912,41,FALSE)</f>
        <v>0</v>
      </c>
      <c r="M77" s="16">
        <f>VLOOKUP($B77,GD_CHAM_CONG!$C$6:$BF$912,42,FALSE)</f>
        <v>0</v>
      </c>
      <c r="N77" s="16">
        <f>VLOOKUP($B77,GD_CHAM_CONG!$C$6:$BF$912,43,FALSE)</f>
        <v>0</v>
      </c>
      <c r="O77" s="16">
        <f>VLOOKUP($B77,GD_CHAM_CONG!$C$6:$BF$912,44,FALSE)</f>
        <v>0</v>
      </c>
      <c r="P77" s="16">
        <f>VLOOKUP($B77,GD_CHAM_CONG!$C$6:$BF$912,45,FALSE)</f>
        <v>0</v>
      </c>
      <c r="Q77" s="16">
        <f>VLOOKUP($B77,GD_CHAM_CONG!$C$6:$BF$912,46,FALSE)</f>
        <v>0</v>
      </c>
      <c r="R77" s="16">
        <f>VLOOKUP($B77,GD_CHAM_CONG!$C$6:$BF$912,47,FALSE)</f>
        <v>0</v>
      </c>
      <c r="S77" s="16">
        <f>VLOOKUP($B77,GD_CHAM_CONG!$C$6:$BF$912,48,FALSE)</f>
        <v>0</v>
      </c>
      <c r="T77" s="16">
        <f>VLOOKUP($B77,GD_CHAM_CONG!$C$6:$BF$912,49,FALSE)</f>
        <v>0</v>
      </c>
      <c r="U77" s="16">
        <f>VLOOKUP($B77,GD_CHAM_CONG!$C$6:$BF$912,50,FALSE)</f>
        <v>0</v>
      </c>
      <c r="V77" s="16">
        <f>VLOOKUP($B77,GD_CHAM_CONG!$C$6:$BF$912,51,FALSE)</f>
        <v>0</v>
      </c>
      <c r="W77" s="16">
        <f>VLOOKUP($B77,GD_CHAM_CONG!$C$6:$BF$912,52,FALSE)</f>
        <v>0</v>
      </c>
      <c r="X77" s="16">
        <f>VLOOKUP($B77,GD_CHAM_CONG!$C$6:$BF$912,53,FALSE)</f>
        <v>0</v>
      </c>
      <c r="Y77" s="16">
        <f>VLOOKUP($B77,GD_CHAM_CONG!$C$6:$BF$912,54,FALSE)</f>
        <v>0</v>
      </c>
      <c r="Z77" s="16">
        <f>VLOOKUP($B77,GD_CHAM_CONG!$C$6:$BF$912,55,FALSE)</f>
        <v>0</v>
      </c>
      <c r="AA77" s="16">
        <f>VLOOKUP($B77,GD_CHAM_CONG!$C$6:$BF$912,56,FALSE)</f>
        <v>0</v>
      </c>
      <c r="AB77" s="16">
        <f>VLOOKUP($B77,GD_CHAM_CONG!$C$6:$BI$912,57,FALSE)</f>
        <v>0</v>
      </c>
      <c r="AC77" s="16">
        <f>VLOOKUP($B77,GD_CHAM_CONG!$C$6:$BI$912,58,FALSE)</f>
        <v>0</v>
      </c>
      <c r="AD77" s="16">
        <f>VLOOKUP($B77,GD_CHAM_CONG!$C$6:$BI$912,59,FALSE)</f>
        <v>0</v>
      </c>
      <c r="AE77" s="188">
        <f>I77/$H77*VLOOKUP(I$4,DM_TI_LE!$A$5:$B$30,2,FALSE)</f>
        <v>1</v>
      </c>
      <c r="AF77" s="188">
        <f>J77/$H77*VLOOKUP(J$4,DM_TI_LE!$A$5:$B$30,2,FALSE)</f>
        <v>0</v>
      </c>
      <c r="AG77" s="188">
        <f>K77/$H77*VLOOKUP(K$4,DM_TI_LE!$A$5:$B$30,2,FALSE)</f>
        <v>0</v>
      </c>
      <c r="AH77" s="188">
        <f>L77/$H77*VLOOKUP(L$4,DM_TI_LE!$A$5:$B$30,2,FALSE)</f>
        <v>0</v>
      </c>
      <c r="AI77" s="188">
        <f>M77/$H77*VLOOKUP(M$4,DM_TI_LE!$A$5:$B$30,2,FALSE)</f>
        <v>0</v>
      </c>
      <c r="AJ77" s="188">
        <f>N77/$H77*VLOOKUP(N$4,DM_TI_LE!$A$5:$B$30,2,FALSE)</f>
        <v>0</v>
      </c>
      <c r="AK77" s="188">
        <f>O77/$H77*VLOOKUP(O$4,DM_TI_LE!$A$5:$B$30,2,FALSE)</f>
        <v>0</v>
      </c>
      <c r="AL77" s="188">
        <f>P77/$H77*VLOOKUP(P$4,DM_TI_LE!$A$5:$B$30,2,FALSE)</f>
        <v>0</v>
      </c>
      <c r="AM77" s="188">
        <f>Q77/$H77*VLOOKUP(Q$4,DM_TI_LE!$A$5:$B$30,2,FALSE)</f>
        <v>0</v>
      </c>
      <c r="AN77" s="188">
        <f>R77/$H77*VLOOKUP(R$4,DM_TI_LE!$A$5:$B$30,2,FALSE)</f>
        <v>0</v>
      </c>
      <c r="AO77" s="188">
        <f>S77/$H77*VLOOKUP(S$4,DM_TI_LE!$A$5:$B$30,2,FALSE)</f>
        <v>0</v>
      </c>
      <c r="AP77" s="188">
        <f>T77/$H77*VLOOKUP(T$4,DM_TI_LE!$A$5:$B$30,2,FALSE)</f>
        <v>0</v>
      </c>
      <c r="AQ77" s="188">
        <f>U77/$H77*VLOOKUP(U$4,DM_TI_LE!$A$5:$B$30,2,FALSE)</f>
        <v>0</v>
      </c>
      <c r="AR77" s="188">
        <f>V77/$H77*VLOOKUP(V$4,DM_TI_LE!$A$5:$B$30,2,FALSE)</f>
        <v>0</v>
      </c>
      <c r="AS77" s="188">
        <f>W77/$H77*VLOOKUP(W$4,DM_TI_LE!$A$5:$B$30,2,FALSE)</f>
        <v>0</v>
      </c>
      <c r="AT77" s="188">
        <f>X77/$H77*VLOOKUP(X$4,DM_TI_LE!$A$5:$B$30,2,FALSE)</f>
        <v>0</v>
      </c>
      <c r="AU77" s="188">
        <f>Y77/$H77*VLOOKUP(Y$4,DM_TI_LE!$A$5:$B$30,2,FALSE)</f>
        <v>0</v>
      </c>
      <c r="AV77" s="188">
        <f>Z77/$H77*VLOOKUP(Z$4,DM_TI_LE!$A$5:$B$30,2,FALSE)</f>
        <v>0</v>
      </c>
      <c r="AW77" s="188">
        <f>AA77/$H77*VLOOKUP(AA$4,DM_TI_LE!$A$5:$B$30,2,FALSE)</f>
        <v>0</v>
      </c>
      <c r="AX77" s="188">
        <f>AB77/$H77*VLOOKUP(AB$4,DM_TI_LE!$A$5:$B$30,2,FALSE)</f>
        <v>0</v>
      </c>
      <c r="AY77" s="188">
        <f>AC77/$H77*VLOOKUP(AC$4,DM_TI_LE!$A$5:$B$30,2,FALSE)</f>
        <v>0</v>
      </c>
      <c r="AZ77" s="188">
        <f>AD77/$H77*VLOOKUP(AD$4,DM_TI_LE!$A$5:$B$30,2,FALSE)</f>
        <v>0</v>
      </c>
      <c r="BA77" s="231">
        <f>IF(CD77="HDHV",DM_TI_LE!$K$12*I77, SUM(AE77:AW77)*F77*E77*DM_HE_SO_LUONG_NS!$D$1*CE77)</f>
        <v>8550000</v>
      </c>
      <c r="BB77" s="16"/>
      <c r="BC77" s="17">
        <f>VLOOKUP(B77,GD_LCD_HS_LNS!$B$4:$E$914,4,FALSE)</f>
        <v>3875000</v>
      </c>
      <c r="BD77" s="16"/>
      <c r="BE77" s="16">
        <f>I77/26*$BC77*VLOOKUP(BE$4,DM_TI_LE!$A$5:$C$29,3,FALSE)</f>
        <v>0</v>
      </c>
      <c r="BF77" s="16">
        <f>J77/26*$BC77*VLOOKUP(BF$4,DM_TI_LE!$A$5:$C$29,3,FALSE)</f>
        <v>0</v>
      </c>
      <c r="BG77" s="16">
        <f>K77/26*$BC77*VLOOKUP(BG$4,DM_TI_LE!$A$5:$C$29,3,FALSE)</f>
        <v>0</v>
      </c>
      <c r="BH77" s="16">
        <f>L77/26*$BC77*VLOOKUP(BH$4,DM_TI_LE!$A$5:$C$29,3,FALSE)</f>
        <v>0</v>
      </c>
      <c r="BI77" s="16">
        <f>M77/26*$BC77*VLOOKUP(BI$4,DM_TI_LE!$A$5:$C$29,3,FALSE)</f>
        <v>0</v>
      </c>
      <c r="BJ77" s="16">
        <f>N77/26*$BC77*VLOOKUP(BJ$4,DM_TI_LE!$A$5:$C$29,3,FALSE)</f>
        <v>0</v>
      </c>
      <c r="BK77" s="16">
        <f>O77/26*$BC77*VLOOKUP(BK$4,DM_TI_LE!$A$5:$C$29,3,FALSE)</f>
        <v>0</v>
      </c>
      <c r="BL77" s="16">
        <f>P77/26*$BC77*VLOOKUP(BL$4,DM_TI_LE!$A$5:$C$29,3,FALSE)</f>
        <v>0</v>
      </c>
      <c r="BM77" s="16">
        <f>Q77/26*$BC77*VLOOKUP(BM$4,DM_TI_LE!$A$5:$C$29,3,FALSE)</f>
        <v>0</v>
      </c>
      <c r="BN77" s="16">
        <f>R77/26*$BC77*VLOOKUP(BN$4,DM_TI_LE!$A$5:$C$29,3,FALSE)</f>
        <v>0</v>
      </c>
      <c r="BO77" s="16">
        <f>S77/26*$BC77*VLOOKUP(BO$4,DM_TI_LE!$A$5:$C$29,3,FALSE)</f>
        <v>0</v>
      </c>
      <c r="BP77" s="16">
        <f>T77/26*$BC77*VLOOKUP(BP$4,DM_TI_LE!$A$5:$C$29,3,FALSE)</f>
        <v>0</v>
      </c>
      <c r="BQ77" s="16">
        <f>U77/26*$BC77*VLOOKUP(BQ$4,DM_TI_LE!$A$5:$C$29,3,FALSE)</f>
        <v>0</v>
      </c>
      <c r="BR77" s="16">
        <f>V77/26*$BC77*VLOOKUP(BR$4,DM_TI_LE!$A$5:$C$29,3,FALSE)</f>
        <v>0</v>
      </c>
      <c r="BS77" s="16">
        <f>W77/26*$BC77*VLOOKUP(BS$4,DM_TI_LE!$A$5:$C$29,3,FALSE)</f>
        <v>0</v>
      </c>
      <c r="BT77" s="16">
        <f>X77/26*$BC77*VLOOKUP(BT$4,DM_TI_LE!$A$5:$C$29,3,FALSE)</f>
        <v>0</v>
      </c>
      <c r="BU77" s="16">
        <f>Y77/26*$BC77*VLOOKUP(BU$4,DM_TI_LE!$A$5:$C$29,3,FALSE)</f>
        <v>0</v>
      </c>
      <c r="BV77" s="16">
        <f>Z77/26*$BC77*VLOOKUP(BV$4,DM_TI_LE!$A$5:$C$29,3,FALSE)</f>
        <v>0</v>
      </c>
      <c r="BW77" s="16">
        <f>AA77/26*$BC77*VLOOKUP(BW$4,DM_TI_LE!$A$5:$C$29,3,FALSE)</f>
        <v>0</v>
      </c>
      <c r="BX77" s="16">
        <f>AB77/26*$BC77*VLOOKUP(BX$4,DM_TI_LE!$A$5:$C$29,3,FALSE)</f>
        <v>0</v>
      </c>
      <c r="BY77" s="16">
        <f>AC77/26*$BC77*VLOOKUP(BY$4,DM_TI_LE!$A$5:$C$29,3,FALSE)</f>
        <v>0</v>
      </c>
      <c r="BZ77" s="16">
        <f>AD77/26*$BC77*VLOOKUP(BZ$4,DM_TI_LE!$A$5:$C$29,3,FALSE)</f>
        <v>0</v>
      </c>
      <c r="CA77" s="196">
        <f t="shared" si="0"/>
        <v>0</v>
      </c>
      <c r="CB77" s="16"/>
      <c r="CC77" s="197">
        <f t="shared" si="1"/>
        <v>8550000</v>
      </c>
      <c r="CD77" s="145" t="s">
        <v>114</v>
      </c>
      <c r="CE77" s="199">
        <f>VLOOKUP(CD77,DM_TI_LE!$I$12:$J$16,2,FALSE)</f>
        <v>1</v>
      </c>
    </row>
    <row r="78" spans="1:83" ht="12.75">
      <c r="A78" s="36">
        <v>74</v>
      </c>
      <c r="B78" s="38">
        <f>GD_LCD_HS_LNS!B77</f>
        <v>10600</v>
      </c>
      <c r="C78" s="38" t="str">
        <f>GD_LCD_HS_LNS!C77</f>
        <v>Nguyễn Thị Vân Anh</v>
      </c>
      <c r="D78" s="38" t="str">
        <f>GD_LCD_HS_LNS!D77</f>
        <v>NV PVHK</v>
      </c>
      <c r="E78" s="146">
        <f>VLOOKUP(B78,GD_CHAM_CONG!$C$6:$BJ$912,60,FALSE)</f>
        <v>1</v>
      </c>
      <c r="F78" s="146">
        <f>VLOOKUP(B78,GD_LCD_HS_LNS!$B$4:$F$914,5,FALSE)</f>
        <v>1.6</v>
      </c>
      <c r="G78" s="168"/>
      <c r="H78" s="168">
        <f>VLOOKUP(B78,GD_CHAM_CONG!$C$6:$BD$912,37,FALSE)</f>
        <v>26</v>
      </c>
      <c r="I78" s="16">
        <f>VLOOKUP($B78,GD_CHAM_CONG!$C$6:$BF$912,38,FALSE)</f>
        <v>24</v>
      </c>
      <c r="J78" s="16">
        <f>VLOOKUP($B78,GD_CHAM_CONG!$C$6:$BF$912,39,FALSE)</f>
        <v>0</v>
      </c>
      <c r="K78" s="16">
        <f>VLOOKUP($B78,GD_CHAM_CONG!$C$6:$BF$912,40,FALSE)</f>
        <v>2</v>
      </c>
      <c r="L78" s="16">
        <f>VLOOKUP($B78,GD_CHAM_CONG!$C$6:$BF$912,41,FALSE)</f>
        <v>0</v>
      </c>
      <c r="M78" s="16">
        <f>VLOOKUP($B78,GD_CHAM_CONG!$C$6:$BF$912,42,FALSE)</f>
        <v>0</v>
      </c>
      <c r="N78" s="16">
        <f>VLOOKUP($B78,GD_CHAM_CONG!$C$6:$BF$912,43,FALSE)</f>
        <v>0</v>
      </c>
      <c r="O78" s="16">
        <f>VLOOKUP($B78,GD_CHAM_CONG!$C$6:$BF$912,44,FALSE)</f>
        <v>0</v>
      </c>
      <c r="P78" s="16">
        <f>VLOOKUP($B78,GD_CHAM_CONG!$C$6:$BF$912,45,FALSE)</f>
        <v>0</v>
      </c>
      <c r="Q78" s="16">
        <f>VLOOKUP($B78,GD_CHAM_CONG!$C$6:$BF$912,46,FALSE)</f>
        <v>0</v>
      </c>
      <c r="R78" s="16">
        <f>VLOOKUP($B78,GD_CHAM_CONG!$C$6:$BF$912,47,FALSE)</f>
        <v>0</v>
      </c>
      <c r="S78" s="16">
        <f>VLOOKUP($B78,GD_CHAM_CONG!$C$6:$BF$912,48,FALSE)</f>
        <v>0</v>
      </c>
      <c r="T78" s="16">
        <f>VLOOKUP($B78,GD_CHAM_CONG!$C$6:$BF$912,49,FALSE)</f>
        <v>0</v>
      </c>
      <c r="U78" s="16">
        <f>VLOOKUP($B78,GD_CHAM_CONG!$C$6:$BF$912,50,FALSE)</f>
        <v>0</v>
      </c>
      <c r="V78" s="16">
        <f>VLOOKUP($B78,GD_CHAM_CONG!$C$6:$BF$912,51,FALSE)</f>
        <v>0</v>
      </c>
      <c r="W78" s="16">
        <f>VLOOKUP($B78,GD_CHAM_CONG!$C$6:$BF$912,52,FALSE)</f>
        <v>0</v>
      </c>
      <c r="X78" s="16">
        <f>VLOOKUP($B78,GD_CHAM_CONG!$C$6:$BF$912,53,FALSE)</f>
        <v>0</v>
      </c>
      <c r="Y78" s="16">
        <f>VLOOKUP($B78,GD_CHAM_CONG!$C$6:$BF$912,54,FALSE)</f>
        <v>0</v>
      </c>
      <c r="Z78" s="16">
        <f>VLOOKUP($B78,GD_CHAM_CONG!$C$6:$BF$912,55,FALSE)</f>
        <v>0</v>
      </c>
      <c r="AA78" s="16">
        <f>VLOOKUP($B78,GD_CHAM_CONG!$C$6:$BF$912,56,FALSE)</f>
        <v>0</v>
      </c>
      <c r="AB78" s="16">
        <f>VLOOKUP($B78,GD_CHAM_CONG!$C$6:$BI$912,57,FALSE)</f>
        <v>0</v>
      </c>
      <c r="AC78" s="16">
        <f>VLOOKUP($B78,GD_CHAM_CONG!$C$6:$BI$912,58,FALSE)</f>
        <v>0</v>
      </c>
      <c r="AD78" s="16">
        <f>VLOOKUP($B78,GD_CHAM_CONG!$C$6:$BI$912,59,FALSE)</f>
        <v>0</v>
      </c>
      <c r="AE78" s="188">
        <f>I78/$H78*VLOOKUP(I$4,DM_TI_LE!$A$5:$B$30,2,FALSE)</f>
        <v>0.92307692307692313</v>
      </c>
      <c r="AF78" s="188">
        <f>J78/$H78*VLOOKUP(J$4,DM_TI_LE!$A$5:$B$30,2,FALSE)</f>
        <v>0</v>
      </c>
      <c r="AG78" s="188">
        <f>K78/$H78*VLOOKUP(K$4,DM_TI_LE!$A$5:$B$30,2,FALSE)</f>
        <v>0</v>
      </c>
      <c r="AH78" s="188">
        <f>L78/$H78*VLOOKUP(L$4,DM_TI_LE!$A$5:$B$30,2,FALSE)</f>
        <v>0</v>
      </c>
      <c r="AI78" s="188">
        <f>M78/$H78*VLOOKUP(M$4,DM_TI_LE!$A$5:$B$30,2,FALSE)</f>
        <v>0</v>
      </c>
      <c r="AJ78" s="188">
        <f>N78/$H78*VLOOKUP(N$4,DM_TI_LE!$A$5:$B$30,2,FALSE)</f>
        <v>0</v>
      </c>
      <c r="AK78" s="188">
        <f>O78/$H78*VLOOKUP(O$4,DM_TI_LE!$A$5:$B$30,2,FALSE)</f>
        <v>0</v>
      </c>
      <c r="AL78" s="188">
        <f>P78/$H78*VLOOKUP(P$4,DM_TI_LE!$A$5:$B$30,2,FALSE)</f>
        <v>0</v>
      </c>
      <c r="AM78" s="188">
        <f>Q78/$H78*VLOOKUP(Q$4,DM_TI_LE!$A$5:$B$30,2,FALSE)</f>
        <v>0</v>
      </c>
      <c r="AN78" s="188">
        <f>R78/$H78*VLOOKUP(R$4,DM_TI_LE!$A$5:$B$30,2,FALSE)</f>
        <v>0</v>
      </c>
      <c r="AO78" s="188">
        <f>S78/$H78*VLOOKUP(S$4,DM_TI_LE!$A$5:$B$30,2,FALSE)</f>
        <v>0</v>
      </c>
      <c r="AP78" s="188">
        <f>T78/$H78*VLOOKUP(T$4,DM_TI_LE!$A$5:$B$30,2,FALSE)</f>
        <v>0</v>
      </c>
      <c r="AQ78" s="188">
        <f>U78/$H78*VLOOKUP(U$4,DM_TI_LE!$A$5:$B$30,2,FALSE)</f>
        <v>0</v>
      </c>
      <c r="AR78" s="188">
        <f>V78/$H78*VLOOKUP(V$4,DM_TI_LE!$A$5:$B$30,2,FALSE)</f>
        <v>0</v>
      </c>
      <c r="AS78" s="188">
        <f>W78/$H78*VLOOKUP(W$4,DM_TI_LE!$A$5:$B$30,2,FALSE)</f>
        <v>0</v>
      </c>
      <c r="AT78" s="188">
        <f>X78/$H78*VLOOKUP(X$4,DM_TI_LE!$A$5:$B$30,2,FALSE)</f>
        <v>0</v>
      </c>
      <c r="AU78" s="188">
        <f>Y78/$H78*VLOOKUP(Y$4,DM_TI_LE!$A$5:$B$30,2,FALSE)</f>
        <v>0</v>
      </c>
      <c r="AV78" s="188">
        <f>Z78/$H78*VLOOKUP(Z$4,DM_TI_LE!$A$5:$B$30,2,FALSE)</f>
        <v>0</v>
      </c>
      <c r="AW78" s="188">
        <f>AA78/$H78*VLOOKUP(AA$4,DM_TI_LE!$A$5:$B$30,2,FALSE)</f>
        <v>0</v>
      </c>
      <c r="AX78" s="188">
        <f>AB78/$H78*VLOOKUP(AB$4,DM_TI_LE!$A$5:$B$30,2,FALSE)</f>
        <v>0</v>
      </c>
      <c r="AY78" s="188">
        <f>AC78/$H78*VLOOKUP(AC$4,DM_TI_LE!$A$5:$B$30,2,FALSE)</f>
        <v>0</v>
      </c>
      <c r="AZ78" s="188">
        <f>AD78/$H78*VLOOKUP(AD$4,DM_TI_LE!$A$5:$B$30,2,FALSE)</f>
        <v>0</v>
      </c>
      <c r="BA78" s="231">
        <f>IF(CD78="HDHV",DM_TI_LE!$K$12*I78, SUM(AE78:AW78)*F78*E78*DM_HE_SO_LUONG_NS!$D$1*CE78)</f>
        <v>6646153.8461538469</v>
      </c>
      <c r="BB78" s="16"/>
      <c r="BC78" s="17">
        <f>VLOOKUP(B78,GD_LCD_HS_LNS!$B$4:$E$914,4,FALSE)</f>
        <v>3875000</v>
      </c>
      <c r="BD78" s="16"/>
      <c r="BE78" s="16">
        <f>I78/26*$BC78*VLOOKUP(BE$4,DM_TI_LE!$A$5:$C$29,3,FALSE)</f>
        <v>0</v>
      </c>
      <c r="BF78" s="16">
        <f>J78/26*$BC78*VLOOKUP(BF$4,DM_TI_LE!$A$5:$C$29,3,FALSE)</f>
        <v>0</v>
      </c>
      <c r="BG78" s="16">
        <f>K78/26*$BC78*VLOOKUP(BG$4,DM_TI_LE!$A$5:$C$29,3,FALSE)</f>
        <v>0</v>
      </c>
      <c r="BH78" s="16">
        <f>L78/26*$BC78*VLOOKUP(BH$4,DM_TI_LE!$A$5:$C$29,3,FALSE)</f>
        <v>0</v>
      </c>
      <c r="BI78" s="16">
        <f>M78/26*$BC78*VLOOKUP(BI$4,DM_TI_LE!$A$5:$C$29,3,FALSE)</f>
        <v>0</v>
      </c>
      <c r="BJ78" s="16">
        <f>N78/26*$BC78*VLOOKUP(BJ$4,DM_TI_LE!$A$5:$C$29,3,FALSE)</f>
        <v>0</v>
      </c>
      <c r="BK78" s="16">
        <f>O78/26*$BC78*VLOOKUP(BK$4,DM_TI_LE!$A$5:$C$29,3,FALSE)</f>
        <v>0</v>
      </c>
      <c r="BL78" s="16">
        <f>P78/26*$BC78*VLOOKUP(BL$4,DM_TI_LE!$A$5:$C$29,3,FALSE)</f>
        <v>0</v>
      </c>
      <c r="BM78" s="16">
        <f>Q78/26*$BC78*VLOOKUP(BM$4,DM_TI_LE!$A$5:$C$29,3,FALSE)</f>
        <v>0</v>
      </c>
      <c r="BN78" s="16">
        <f>R78/26*$BC78*VLOOKUP(BN$4,DM_TI_LE!$A$5:$C$29,3,FALSE)</f>
        <v>0</v>
      </c>
      <c r="BO78" s="16">
        <f>S78/26*$BC78*VLOOKUP(BO$4,DM_TI_LE!$A$5:$C$29,3,FALSE)</f>
        <v>0</v>
      </c>
      <c r="BP78" s="16">
        <f>T78/26*$BC78*VLOOKUP(BP$4,DM_TI_LE!$A$5:$C$29,3,FALSE)</f>
        <v>0</v>
      </c>
      <c r="BQ78" s="16">
        <f>U78/26*$BC78*VLOOKUP(BQ$4,DM_TI_LE!$A$5:$C$29,3,FALSE)</f>
        <v>0</v>
      </c>
      <c r="BR78" s="16">
        <f>V78/26*$BC78*VLOOKUP(BR$4,DM_TI_LE!$A$5:$C$29,3,FALSE)</f>
        <v>0</v>
      </c>
      <c r="BS78" s="16">
        <f>W78/26*$BC78*VLOOKUP(BS$4,DM_TI_LE!$A$5:$C$29,3,FALSE)</f>
        <v>0</v>
      </c>
      <c r="BT78" s="16">
        <f>X78/26*$BC78*VLOOKUP(BT$4,DM_TI_LE!$A$5:$C$29,3,FALSE)</f>
        <v>0</v>
      </c>
      <c r="BU78" s="16">
        <f>Y78/26*$BC78*VLOOKUP(BU$4,DM_TI_LE!$A$5:$C$29,3,FALSE)</f>
        <v>0</v>
      </c>
      <c r="BV78" s="16">
        <f>Z78/26*$BC78*VLOOKUP(BV$4,DM_TI_LE!$A$5:$C$29,3,FALSE)</f>
        <v>0</v>
      </c>
      <c r="BW78" s="16">
        <f>AA78/26*$BC78*VLOOKUP(BW$4,DM_TI_LE!$A$5:$C$29,3,FALSE)</f>
        <v>0</v>
      </c>
      <c r="BX78" s="16">
        <f>AB78/26*$BC78*VLOOKUP(BX$4,DM_TI_LE!$A$5:$C$29,3,FALSE)</f>
        <v>0</v>
      </c>
      <c r="BY78" s="16">
        <f>AC78/26*$BC78*VLOOKUP(BY$4,DM_TI_LE!$A$5:$C$29,3,FALSE)</f>
        <v>0</v>
      </c>
      <c r="BZ78" s="16">
        <f>AD78/26*$BC78*VLOOKUP(BZ$4,DM_TI_LE!$A$5:$C$29,3,FALSE)</f>
        <v>0</v>
      </c>
      <c r="CA78" s="196">
        <f t="shared" si="0"/>
        <v>0</v>
      </c>
      <c r="CB78" s="16"/>
      <c r="CC78" s="197">
        <f t="shared" si="1"/>
        <v>6646153.8461538469</v>
      </c>
      <c r="CD78" s="145" t="s">
        <v>114</v>
      </c>
      <c r="CE78" s="199">
        <f>VLOOKUP(CD78,DM_TI_LE!$I$12:$J$16,2,FALSE)</f>
        <v>1</v>
      </c>
    </row>
    <row r="79" spans="1:83" ht="12.75">
      <c r="A79" s="36">
        <v>75</v>
      </c>
      <c r="B79" s="38">
        <f>GD_LCD_HS_LNS!B78</f>
        <v>10601</v>
      </c>
      <c r="C79" s="38" t="str">
        <f>GD_LCD_HS_LNS!C78</f>
        <v>Phan Thị Hạnh</v>
      </c>
      <c r="D79" s="38" t="str">
        <f>GD_LCD_HS_LNS!D78</f>
        <v>NV PVHK</v>
      </c>
      <c r="E79" s="146">
        <f>VLOOKUP(B79,GD_CHAM_CONG!$C$6:$BJ$912,60,FALSE)</f>
        <v>1</v>
      </c>
      <c r="F79" s="146">
        <f>VLOOKUP(B79,GD_LCD_HS_LNS!$B$4:$F$914,5,FALSE)</f>
        <v>1.6</v>
      </c>
      <c r="G79" s="168"/>
      <c r="H79" s="168">
        <f>VLOOKUP(B79,GD_CHAM_CONG!$C$6:$BD$912,37,FALSE)</f>
        <v>26</v>
      </c>
      <c r="I79" s="16">
        <f>VLOOKUP($B79,GD_CHAM_CONG!$C$6:$BF$912,38,FALSE)</f>
        <v>26</v>
      </c>
      <c r="J79" s="16">
        <f>VLOOKUP($B79,GD_CHAM_CONG!$C$6:$BF$912,39,FALSE)</f>
        <v>0</v>
      </c>
      <c r="K79" s="16">
        <f>VLOOKUP($B79,GD_CHAM_CONG!$C$6:$BF$912,40,FALSE)</f>
        <v>0</v>
      </c>
      <c r="L79" s="16">
        <f>VLOOKUP($B79,GD_CHAM_CONG!$C$6:$BF$912,41,FALSE)</f>
        <v>0</v>
      </c>
      <c r="M79" s="16">
        <f>VLOOKUP($B79,GD_CHAM_CONG!$C$6:$BF$912,42,FALSE)</f>
        <v>0</v>
      </c>
      <c r="N79" s="16">
        <f>VLOOKUP($B79,GD_CHAM_CONG!$C$6:$BF$912,43,FALSE)</f>
        <v>0</v>
      </c>
      <c r="O79" s="16">
        <f>VLOOKUP($B79,GD_CHAM_CONG!$C$6:$BF$912,44,FALSE)</f>
        <v>0</v>
      </c>
      <c r="P79" s="16">
        <f>VLOOKUP($B79,GD_CHAM_CONG!$C$6:$BF$912,45,FALSE)</f>
        <v>0</v>
      </c>
      <c r="Q79" s="16">
        <f>VLOOKUP($B79,GD_CHAM_CONG!$C$6:$BF$912,46,FALSE)</f>
        <v>0</v>
      </c>
      <c r="R79" s="16">
        <f>VLOOKUP($B79,GD_CHAM_CONG!$C$6:$BF$912,47,FALSE)</f>
        <v>0</v>
      </c>
      <c r="S79" s="16">
        <f>VLOOKUP($B79,GD_CHAM_CONG!$C$6:$BF$912,48,FALSE)</f>
        <v>0</v>
      </c>
      <c r="T79" s="16">
        <f>VLOOKUP($B79,GD_CHAM_CONG!$C$6:$BF$912,49,FALSE)</f>
        <v>0</v>
      </c>
      <c r="U79" s="16">
        <f>VLOOKUP($B79,GD_CHAM_CONG!$C$6:$BF$912,50,FALSE)</f>
        <v>0</v>
      </c>
      <c r="V79" s="16">
        <f>VLOOKUP($B79,GD_CHAM_CONG!$C$6:$BF$912,51,FALSE)</f>
        <v>0</v>
      </c>
      <c r="W79" s="16">
        <f>VLOOKUP($B79,GD_CHAM_CONG!$C$6:$BF$912,52,FALSE)</f>
        <v>0</v>
      </c>
      <c r="X79" s="16">
        <f>VLOOKUP($B79,GD_CHAM_CONG!$C$6:$BF$912,53,FALSE)</f>
        <v>0</v>
      </c>
      <c r="Y79" s="16">
        <f>VLOOKUP($B79,GD_CHAM_CONG!$C$6:$BF$912,54,FALSE)</f>
        <v>0</v>
      </c>
      <c r="Z79" s="16">
        <f>VLOOKUP($B79,GD_CHAM_CONG!$C$6:$BF$912,55,FALSE)</f>
        <v>0</v>
      </c>
      <c r="AA79" s="16">
        <f>VLOOKUP($B79,GD_CHAM_CONG!$C$6:$BF$912,56,FALSE)</f>
        <v>0</v>
      </c>
      <c r="AB79" s="16">
        <f>VLOOKUP($B79,GD_CHAM_CONG!$C$6:$BI$912,57,FALSE)</f>
        <v>0</v>
      </c>
      <c r="AC79" s="16">
        <f>VLOOKUP($B79,GD_CHAM_CONG!$C$6:$BI$912,58,FALSE)</f>
        <v>0</v>
      </c>
      <c r="AD79" s="16">
        <f>VLOOKUP($B79,GD_CHAM_CONG!$C$6:$BI$912,59,FALSE)</f>
        <v>0</v>
      </c>
      <c r="AE79" s="188">
        <f>I79/$H79*VLOOKUP(I$4,DM_TI_LE!$A$5:$B$30,2,FALSE)</f>
        <v>1</v>
      </c>
      <c r="AF79" s="188">
        <f>J79/$H79*VLOOKUP(J$4,DM_TI_LE!$A$5:$B$30,2,FALSE)</f>
        <v>0</v>
      </c>
      <c r="AG79" s="188">
        <f>K79/$H79*VLOOKUP(K$4,DM_TI_LE!$A$5:$B$30,2,FALSE)</f>
        <v>0</v>
      </c>
      <c r="AH79" s="188">
        <f>L79/$H79*VLOOKUP(L$4,DM_TI_LE!$A$5:$B$30,2,FALSE)</f>
        <v>0</v>
      </c>
      <c r="AI79" s="188">
        <f>M79/$H79*VLOOKUP(M$4,DM_TI_LE!$A$5:$B$30,2,FALSE)</f>
        <v>0</v>
      </c>
      <c r="AJ79" s="188">
        <f>N79/$H79*VLOOKUP(N$4,DM_TI_LE!$A$5:$B$30,2,FALSE)</f>
        <v>0</v>
      </c>
      <c r="AK79" s="188">
        <f>O79/$H79*VLOOKUP(O$4,DM_TI_LE!$A$5:$B$30,2,FALSE)</f>
        <v>0</v>
      </c>
      <c r="AL79" s="188">
        <f>P79/$H79*VLOOKUP(P$4,DM_TI_LE!$A$5:$B$30,2,FALSE)</f>
        <v>0</v>
      </c>
      <c r="AM79" s="188">
        <f>Q79/$H79*VLOOKUP(Q$4,DM_TI_LE!$A$5:$B$30,2,FALSE)</f>
        <v>0</v>
      </c>
      <c r="AN79" s="188">
        <f>R79/$H79*VLOOKUP(R$4,DM_TI_LE!$A$5:$B$30,2,FALSE)</f>
        <v>0</v>
      </c>
      <c r="AO79" s="188">
        <f>S79/$H79*VLOOKUP(S$4,DM_TI_LE!$A$5:$B$30,2,FALSE)</f>
        <v>0</v>
      </c>
      <c r="AP79" s="188">
        <f>T79/$H79*VLOOKUP(T$4,DM_TI_LE!$A$5:$B$30,2,FALSE)</f>
        <v>0</v>
      </c>
      <c r="AQ79" s="188">
        <f>U79/$H79*VLOOKUP(U$4,DM_TI_LE!$A$5:$B$30,2,FALSE)</f>
        <v>0</v>
      </c>
      <c r="AR79" s="188">
        <f>V79/$H79*VLOOKUP(V$4,DM_TI_LE!$A$5:$B$30,2,FALSE)</f>
        <v>0</v>
      </c>
      <c r="AS79" s="188">
        <f>W79/$H79*VLOOKUP(W$4,DM_TI_LE!$A$5:$B$30,2,FALSE)</f>
        <v>0</v>
      </c>
      <c r="AT79" s="188">
        <f>X79/$H79*VLOOKUP(X$4,DM_TI_LE!$A$5:$B$30,2,FALSE)</f>
        <v>0</v>
      </c>
      <c r="AU79" s="188">
        <f>Y79/$H79*VLOOKUP(Y$4,DM_TI_LE!$A$5:$B$30,2,FALSE)</f>
        <v>0</v>
      </c>
      <c r="AV79" s="188">
        <f>Z79/$H79*VLOOKUP(Z$4,DM_TI_LE!$A$5:$B$30,2,FALSE)</f>
        <v>0</v>
      </c>
      <c r="AW79" s="188">
        <f>AA79/$H79*VLOOKUP(AA$4,DM_TI_LE!$A$5:$B$30,2,FALSE)</f>
        <v>0</v>
      </c>
      <c r="AX79" s="188">
        <f>AB79/$H79*VLOOKUP(AB$4,DM_TI_LE!$A$5:$B$30,2,FALSE)</f>
        <v>0</v>
      </c>
      <c r="AY79" s="188">
        <f>AC79/$H79*VLOOKUP(AC$4,DM_TI_LE!$A$5:$B$30,2,FALSE)</f>
        <v>0</v>
      </c>
      <c r="AZ79" s="188">
        <f>AD79/$H79*VLOOKUP(AD$4,DM_TI_LE!$A$5:$B$30,2,FALSE)</f>
        <v>0</v>
      </c>
      <c r="BA79" s="231">
        <f>IF(CD79="HDHV",DM_TI_LE!$K$12*I79, SUM(AE79:AW79)*F79*E79*DM_HE_SO_LUONG_NS!$D$1*CE79)</f>
        <v>7200000</v>
      </c>
      <c r="BB79" s="16"/>
      <c r="BC79" s="17">
        <f>VLOOKUP(B79,GD_LCD_HS_LNS!$B$4:$E$914,4,FALSE)</f>
        <v>3875000</v>
      </c>
      <c r="BD79" s="16"/>
      <c r="BE79" s="16">
        <f>I79/26*$BC79*VLOOKUP(BE$4,DM_TI_LE!$A$5:$C$29,3,FALSE)</f>
        <v>0</v>
      </c>
      <c r="BF79" s="16">
        <f>J79/26*$BC79*VLOOKUP(BF$4,DM_TI_LE!$A$5:$C$29,3,FALSE)</f>
        <v>0</v>
      </c>
      <c r="BG79" s="16">
        <f>K79/26*$BC79*VLOOKUP(BG$4,DM_TI_LE!$A$5:$C$29,3,FALSE)</f>
        <v>0</v>
      </c>
      <c r="BH79" s="16">
        <f>L79/26*$BC79*VLOOKUP(BH$4,DM_TI_LE!$A$5:$C$29,3,FALSE)</f>
        <v>0</v>
      </c>
      <c r="BI79" s="16">
        <f>M79/26*$BC79*VLOOKUP(BI$4,DM_TI_LE!$A$5:$C$29,3,FALSE)</f>
        <v>0</v>
      </c>
      <c r="BJ79" s="16">
        <f>N79/26*$BC79*VLOOKUP(BJ$4,DM_TI_LE!$A$5:$C$29,3,FALSE)</f>
        <v>0</v>
      </c>
      <c r="BK79" s="16">
        <f>O79/26*$BC79*VLOOKUP(BK$4,DM_TI_LE!$A$5:$C$29,3,FALSE)</f>
        <v>0</v>
      </c>
      <c r="BL79" s="16">
        <f>P79/26*$BC79*VLOOKUP(BL$4,DM_TI_LE!$A$5:$C$29,3,FALSE)</f>
        <v>0</v>
      </c>
      <c r="BM79" s="16">
        <f>Q79/26*$BC79*VLOOKUP(BM$4,DM_TI_LE!$A$5:$C$29,3,FALSE)</f>
        <v>0</v>
      </c>
      <c r="BN79" s="16">
        <f>R79/26*$BC79*VLOOKUP(BN$4,DM_TI_LE!$A$5:$C$29,3,FALSE)</f>
        <v>0</v>
      </c>
      <c r="BO79" s="16">
        <f>S79/26*$BC79*VLOOKUP(BO$4,DM_TI_LE!$A$5:$C$29,3,FALSE)</f>
        <v>0</v>
      </c>
      <c r="BP79" s="16">
        <f>T79/26*$BC79*VLOOKUP(BP$4,DM_TI_LE!$A$5:$C$29,3,FALSE)</f>
        <v>0</v>
      </c>
      <c r="BQ79" s="16">
        <f>U79/26*$BC79*VLOOKUP(BQ$4,DM_TI_LE!$A$5:$C$29,3,FALSE)</f>
        <v>0</v>
      </c>
      <c r="BR79" s="16">
        <f>V79/26*$BC79*VLOOKUP(BR$4,DM_TI_LE!$A$5:$C$29,3,FALSE)</f>
        <v>0</v>
      </c>
      <c r="BS79" s="16">
        <f>W79/26*$BC79*VLOOKUP(BS$4,DM_TI_LE!$A$5:$C$29,3,FALSE)</f>
        <v>0</v>
      </c>
      <c r="BT79" s="16">
        <f>X79/26*$BC79*VLOOKUP(BT$4,DM_TI_LE!$A$5:$C$29,3,FALSE)</f>
        <v>0</v>
      </c>
      <c r="BU79" s="16">
        <f>Y79/26*$BC79*VLOOKUP(BU$4,DM_TI_LE!$A$5:$C$29,3,FALSE)</f>
        <v>0</v>
      </c>
      <c r="BV79" s="16">
        <f>Z79/26*$BC79*VLOOKUP(BV$4,DM_TI_LE!$A$5:$C$29,3,FALSE)</f>
        <v>0</v>
      </c>
      <c r="BW79" s="16">
        <f>AA79/26*$BC79*VLOOKUP(BW$4,DM_TI_LE!$A$5:$C$29,3,FALSE)</f>
        <v>0</v>
      </c>
      <c r="BX79" s="16">
        <f>AB79/26*$BC79*VLOOKUP(BX$4,DM_TI_LE!$A$5:$C$29,3,FALSE)</f>
        <v>0</v>
      </c>
      <c r="BY79" s="16">
        <f>AC79/26*$BC79*VLOOKUP(BY$4,DM_TI_LE!$A$5:$C$29,3,FALSE)</f>
        <v>0</v>
      </c>
      <c r="BZ79" s="16">
        <f>AD79/26*$BC79*VLOOKUP(BZ$4,DM_TI_LE!$A$5:$C$29,3,FALSE)</f>
        <v>0</v>
      </c>
      <c r="CA79" s="196">
        <f t="shared" si="0"/>
        <v>0</v>
      </c>
      <c r="CB79" s="16"/>
      <c r="CC79" s="197">
        <f t="shared" si="1"/>
        <v>7200000</v>
      </c>
      <c r="CD79" s="145" t="s">
        <v>114</v>
      </c>
      <c r="CE79" s="199">
        <f>VLOOKUP(CD79,DM_TI_LE!$I$12:$J$16,2,FALSE)</f>
        <v>1</v>
      </c>
    </row>
    <row r="80" spans="1:83" ht="12.75">
      <c r="A80" s="36">
        <v>76</v>
      </c>
      <c r="B80" s="38">
        <f>GD_LCD_HS_LNS!B79</f>
        <v>10608</v>
      </c>
      <c r="C80" s="38" t="str">
        <f>GD_LCD_HS_LNS!C79</f>
        <v>Nguyễn Thị Hương</v>
      </c>
      <c r="D80" s="38" t="str">
        <f>GD_LCD_HS_LNS!D79</f>
        <v>NV PVHK</v>
      </c>
      <c r="E80" s="146">
        <f>VLOOKUP(B80,GD_CHAM_CONG!$C$6:$BJ$912,60,FALSE)</f>
        <v>1.05</v>
      </c>
      <c r="F80" s="146">
        <f>VLOOKUP(B80,GD_LCD_HS_LNS!$B$4:$F$914,5,FALSE)</f>
        <v>1.7</v>
      </c>
      <c r="G80" s="168"/>
      <c r="H80" s="168">
        <f>VLOOKUP(B80,GD_CHAM_CONG!$C$6:$BD$912,37,FALSE)</f>
        <v>26</v>
      </c>
      <c r="I80" s="16">
        <f>VLOOKUP($B80,GD_CHAM_CONG!$C$6:$BF$912,38,FALSE)</f>
        <v>26</v>
      </c>
      <c r="J80" s="16">
        <f>VLOOKUP($B80,GD_CHAM_CONG!$C$6:$BF$912,39,FALSE)</f>
        <v>0</v>
      </c>
      <c r="K80" s="16">
        <f>VLOOKUP($B80,GD_CHAM_CONG!$C$6:$BF$912,40,FALSE)</f>
        <v>0</v>
      </c>
      <c r="L80" s="16">
        <f>VLOOKUP($B80,GD_CHAM_CONG!$C$6:$BF$912,41,FALSE)</f>
        <v>0</v>
      </c>
      <c r="M80" s="16">
        <f>VLOOKUP($B80,GD_CHAM_CONG!$C$6:$BF$912,42,FALSE)</f>
        <v>0</v>
      </c>
      <c r="N80" s="16">
        <f>VLOOKUP($B80,GD_CHAM_CONG!$C$6:$BF$912,43,FALSE)</f>
        <v>0</v>
      </c>
      <c r="O80" s="16">
        <f>VLOOKUP($B80,GD_CHAM_CONG!$C$6:$BF$912,44,FALSE)</f>
        <v>0</v>
      </c>
      <c r="P80" s="16">
        <f>VLOOKUP($B80,GD_CHAM_CONG!$C$6:$BF$912,45,FALSE)</f>
        <v>0</v>
      </c>
      <c r="Q80" s="16">
        <f>VLOOKUP($B80,GD_CHAM_CONG!$C$6:$BF$912,46,FALSE)</f>
        <v>0</v>
      </c>
      <c r="R80" s="16">
        <f>VLOOKUP($B80,GD_CHAM_CONG!$C$6:$BF$912,47,FALSE)</f>
        <v>0</v>
      </c>
      <c r="S80" s="16">
        <f>VLOOKUP($B80,GD_CHAM_CONG!$C$6:$BF$912,48,FALSE)</f>
        <v>0</v>
      </c>
      <c r="T80" s="16">
        <f>VLOOKUP($B80,GD_CHAM_CONG!$C$6:$BF$912,49,FALSE)</f>
        <v>0</v>
      </c>
      <c r="U80" s="16">
        <f>VLOOKUP($B80,GD_CHAM_CONG!$C$6:$BF$912,50,FALSE)</f>
        <v>0</v>
      </c>
      <c r="V80" s="16">
        <f>VLOOKUP($B80,GD_CHAM_CONG!$C$6:$BF$912,51,FALSE)</f>
        <v>0</v>
      </c>
      <c r="W80" s="16">
        <f>VLOOKUP($B80,GD_CHAM_CONG!$C$6:$BF$912,52,FALSE)</f>
        <v>0</v>
      </c>
      <c r="X80" s="16">
        <f>VLOOKUP($B80,GD_CHAM_CONG!$C$6:$BF$912,53,FALSE)</f>
        <v>0</v>
      </c>
      <c r="Y80" s="16">
        <f>VLOOKUP($B80,GD_CHAM_CONG!$C$6:$BF$912,54,FALSE)</f>
        <v>0</v>
      </c>
      <c r="Z80" s="16">
        <f>VLOOKUP($B80,GD_CHAM_CONG!$C$6:$BF$912,55,FALSE)</f>
        <v>0</v>
      </c>
      <c r="AA80" s="16">
        <f>VLOOKUP($B80,GD_CHAM_CONG!$C$6:$BF$912,56,FALSE)</f>
        <v>0</v>
      </c>
      <c r="AB80" s="16">
        <f>VLOOKUP($B80,GD_CHAM_CONG!$C$6:$BI$912,57,FALSE)</f>
        <v>0</v>
      </c>
      <c r="AC80" s="16">
        <f>VLOOKUP($B80,GD_CHAM_CONG!$C$6:$BI$912,58,FALSE)</f>
        <v>0</v>
      </c>
      <c r="AD80" s="16">
        <f>VLOOKUP($B80,GD_CHAM_CONG!$C$6:$BI$912,59,FALSE)</f>
        <v>0</v>
      </c>
      <c r="AE80" s="188">
        <f>I80/$H80*VLOOKUP(I$4,DM_TI_LE!$A$5:$B$30,2,FALSE)</f>
        <v>1</v>
      </c>
      <c r="AF80" s="188">
        <f>J80/$H80*VLOOKUP(J$4,DM_TI_LE!$A$5:$B$30,2,FALSE)</f>
        <v>0</v>
      </c>
      <c r="AG80" s="188">
        <f>K80/$H80*VLOOKUP(K$4,DM_TI_LE!$A$5:$B$30,2,FALSE)</f>
        <v>0</v>
      </c>
      <c r="AH80" s="188">
        <f>L80/$H80*VLOOKUP(L$4,DM_TI_LE!$A$5:$B$30,2,FALSE)</f>
        <v>0</v>
      </c>
      <c r="AI80" s="188">
        <f>M80/$H80*VLOOKUP(M$4,DM_TI_LE!$A$5:$B$30,2,FALSE)</f>
        <v>0</v>
      </c>
      <c r="AJ80" s="188">
        <f>N80/$H80*VLOOKUP(N$4,DM_TI_LE!$A$5:$B$30,2,FALSE)</f>
        <v>0</v>
      </c>
      <c r="AK80" s="188">
        <f>O80/$H80*VLOOKUP(O$4,DM_TI_LE!$A$5:$B$30,2,FALSE)</f>
        <v>0</v>
      </c>
      <c r="AL80" s="188">
        <f>P80/$H80*VLOOKUP(P$4,DM_TI_LE!$A$5:$B$30,2,FALSE)</f>
        <v>0</v>
      </c>
      <c r="AM80" s="188">
        <f>Q80/$H80*VLOOKUP(Q$4,DM_TI_LE!$A$5:$B$30,2,FALSE)</f>
        <v>0</v>
      </c>
      <c r="AN80" s="188">
        <f>R80/$H80*VLOOKUP(R$4,DM_TI_LE!$A$5:$B$30,2,FALSE)</f>
        <v>0</v>
      </c>
      <c r="AO80" s="188">
        <f>S80/$H80*VLOOKUP(S$4,DM_TI_LE!$A$5:$B$30,2,FALSE)</f>
        <v>0</v>
      </c>
      <c r="AP80" s="188">
        <f>T80/$H80*VLOOKUP(T$4,DM_TI_LE!$A$5:$B$30,2,FALSE)</f>
        <v>0</v>
      </c>
      <c r="AQ80" s="188">
        <f>U80/$H80*VLOOKUP(U$4,DM_TI_LE!$A$5:$B$30,2,FALSE)</f>
        <v>0</v>
      </c>
      <c r="AR80" s="188">
        <f>V80/$H80*VLOOKUP(V$4,DM_TI_LE!$A$5:$B$30,2,FALSE)</f>
        <v>0</v>
      </c>
      <c r="AS80" s="188">
        <f>W80/$H80*VLOOKUP(W$4,DM_TI_LE!$A$5:$B$30,2,FALSE)</f>
        <v>0</v>
      </c>
      <c r="AT80" s="188">
        <f>X80/$H80*VLOOKUP(X$4,DM_TI_LE!$A$5:$B$30,2,FALSE)</f>
        <v>0</v>
      </c>
      <c r="AU80" s="188">
        <f>Y80/$H80*VLOOKUP(Y$4,DM_TI_LE!$A$5:$B$30,2,FALSE)</f>
        <v>0</v>
      </c>
      <c r="AV80" s="188">
        <f>Z80/$H80*VLOOKUP(Z$4,DM_TI_LE!$A$5:$B$30,2,FALSE)</f>
        <v>0</v>
      </c>
      <c r="AW80" s="188">
        <f>AA80/$H80*VLOOKUP(AA$4,DM_TI_LE!$A$5:$B$30,2,FALSE)</f>
        <v>0</v>
      </c>
      <c r="AX80" s="188">
        <f>AB80/$H80*VLOOKUP(AB$4,DM_TI_LE!$A$5:$B$30,2,FALSE)</f>
        <v>0</v>
      </c>
      <c r="AY80" s="188">
        <f>AC80/$H80*VLOOKUP(AC$4,DM_TI_LE!$A$5:$B$30,2,FALSE)</f>
        <v>0</v>
      </c>
      <c r="AZ80" s="188">
        <f>AD80/$H80*VLOOKUP(AD$4,DM_TI_LE!$A$5:$B$30,2,FALSE)</f>
        <v>0</v>
      </c>
      <c r="BA80" s="231">
        <f>IF(CD80="HDHV",DM_TI_LE!$K$12*I80, SUM(AE80:AW80)*F80*E80*DM_HE_SO_LUONG_NS!$D$1*CE80)</f>
        <v>8032500</v>
      </c>
      <c r="BB80" s="16"/>
      <c r="BC80" s="17">
        <f>VLOOKUP(B80,GD_LCD_HS_LNS!$B$4:$E$914,4,FALSE)</f>
        <v>3875000</v>
      </c>
      <c r="BD80" s="16"/>
      <c r="BE80" s="16">
        <f>I80/26*$BC80*VLOOKUP(BE$4,DM_TI_LE!$A$5:$C$29,3,FALSE)</f>
        <v>0</v>
      </c>
      <c r="BF80" s="16">
        <f>J80/26*$BC80*VLOOKUP(BF$4,DM_TI_LE!$A$5:$C$29,3,FALSE)</f>
        <v>0</v>
      </c>
      <c r="BG80" s="16">
        <f>K80/26*$BC80*VLOOKUP(BG$4,DM_TI_LE!$A$5:$C$29,3,FALSE)</f>
        <v>0</v>
      </c>
      <c r="BH80" s="16">
        <f>L80/26*$BC80*VLOOKUP(BH$4,DM_TI_LE!$A$5:$C$29,3,FALSE)</f>
        <v>0</v>
      </c>
      <c r="BI80" s="16">
        <f>M80/26*$BC80*VLOOKUP(BI$4,DM_TI_LE!$A$5:$C$29,3,FALSE)</f>
        <v>0</v>
      </c>
      <c r="BJ80" s="16">
        <f>N80/26*$BC80*VLOOKUP(BJ$4,DM_TI_LE!$A$5:$C$29,3,FALSE)</f>
        <v>0</v>
      </c>
      <c r="BK80" s="16">
        <f>O80/26*$BC80*VLOOKUP(BK$4,DM_TI_LE!$A$5:$C$29,3,FALSE)</f>
        <v>0</v>
      </c>
      <c r="BL80" s="16">
        <f>P80/26*$BC80*VLOOKUP(BL$4,DM_TI_LE!$A$5:$C$29,3,FALSE)</f>
        <v>0</v>
      </c>
      <c r="BM80" s="16">
        <f>Q80/26*$BC80*VLOOKUP(BM$4,DM_TI_LE!$A$5:$C$29,3,FALSE)</f>
        <v>0</v>
      </c>
      <c r="BN80" s="16">
        <f>R80/26*$BC80*VLOOKUP(BN$4,DM_TI_LE!$A$5:$C$29,3,FALSE)</f>
        <v>0</v>
      </c>
      <c r="BO80" s="16">
        <f>S80/26*$BC80*VLOOKUP(BO$4,DM_TI_LE!$A$5:$C$29,3,FALSE)</f>
        <v>0</v>
      </c>
      <c r="BP80" s="16">
        <f>T80/26*$BC80*VLOOKUP(BP$4,DM_TI_LE!$A$5:$C$29,3,FALSE)</f>
        <v>0</v>
      </c>
      <c r="BQ80" s="16">
        <f>U80/26*$BC80*VLOOKUP(BQ$4,DM_TI_LE!$A$5:$C$29,3,FALSE)</f>
        <v>0</v>
      </c>
      <c r="BR80" s="16">
        <f>V80/26*$BC80*VLOOKUP(BR$4,DM_TI_LE!$A$5:$C$29,3,FALSE)</f>
        <v>0</v>
      </c>
      <c r="BS80" s="16">
        <f>W80/26*$BC80*VLOOKUP(BS$4,DM_TI_LE!$A$5:$C$29,3,FALSE)</f>
        <v>0</v>
      </c>
      <c r="BT80" s="16">
        <f>X80/26*$BC80*VLOOKUP(BT$4,DM_TI_LE!$A$5:$C$29,3,FALSE)</f>
        <v>0</v>
      </c>
      <c r="BU80" s="16">
        <f>Y80/26*$BC80*VLOOKUP(BU$4,DM_TI_LE!$A$5:$C$29,3,FALSE)</f>
        <v>0</v>
      </c>
      <c r="BV80" s="16">
        <f>Z80/26*$BC80*VLOOKUP(BV$4,DM_TI_LE!$A$5:$C$29,3,FALSE)</f>
        <v>0</v>
      </c>
      <c r="BW80" s="16">
        <f>AA80/26*$BC80*VLOOKUP(BW$4,DM_TI_LE!$A$5:$C$29,3,FALSE)</f>
        <v>0</v>
      </c>
      <c r="BX80" s="16">
        <f>AB80/26*$BC80*VLOOKUP(BX$4,DM_TI_LE!$A$5:$C$29,3,FALSE)</f>
        <v>0</v>
      </c>
      <c r="BY80" s="16">
        <f>AC80/26*$BC80*VLOOKUP(BY$4,DM_TI_LE!$A$5:$C$29,3,FALSE)</f>
        <v>0</v>
      </c>
      <c r="BZ80" s="16">
        <f>AD80/26*$BC80*VLOOKUP(BZ$4,DM_TI_LE!$A$5:$C$29,3,FALSE)</f>
        <v>0</v>
      </c>
      <c r="CA80" s="196">
        <f t="shared" si="0"/>
        <v>0</v>
      </c>
      <c r="CB80" s="16"/>
      <c r="CC80" s="197">
        <f t="shared" si="1"/>
        <v>8032500</v>
      </c>
      <c r="CD80" s="145" t="s">
        <v>116</v>
      </c>
      <c r="CE80" s="199">
        <f>VLOOKUP(CD80,DM_TI_LE!$I$12:$J$16,2,FALSE)</f>
        <v>1</v>
      </c>
    </row>
    <row r="81" spans="1:83" ht="12.75">
      <c r="A81" s="36">
        <v>77</v>
      </c>
      <c r="B81" s="38">
        <f>GD_LCD_HS_LNS!B80</f>
        <v>10624</v>
      </c>
      <c r="C81" s="38" t="str">
        <f>GD_LCD_HS_LNS!C80</f>
        <v>Nguyễn Huyền Trang</v>
      </c>
      <c r="D81" s="38" t="str">
        <f>GD_LCD_HS_LNS!D80</f>
        <v>NV PVHK</v>
      </c>
      <c r="E81" s="146">
        <f>VLOOKUP(B81,GD_CHAM_CONG!$C$6:$BJ$912,60,FALSE)</f>
        <v>1</v>
      </c>
      <c r="F81" s="146">
        <f>VLOOKUP(B81,GD_LCD_HS_LNS!$B$4:$F$914,5,FALSE)</f>
        <v>1.7</v>
      </c>
      <c r="G81" s="168"/>
      <c r="H81" s="168">
        <f>VLOOKUP(B81,GD_CHAM_CONG!$C$6:$BD$912,37,FALSE)</f>
        <v>26</v>
      </c>
      <c r="I81" s="16">
        <f>VLOOKUP($B81,GD_CHAM_CONG!$C$6:$BF$912,38,FALSE)</f>
        <v>0</v>
      </c>
      <c r="J81" s="16">
        <f>VLOOKUP($B81,GD_CHAM_CONG!$C$6:$BF$912,39,FALSE)</f>
        <v>0</v>
      </c>
      <c r="K81" s="16">
        <f>VLOOKUP($B81,GD_CHAM_CONG!$C$6:$BF$912,40,FALSE)</f>
        <v>0</v>
      </c>
      <c r="L81" s="16">
        <f>VLOOKUP($B81,GD_CHAM_CONG!$C$6:$BF$912,41,FALSE)</f>
        <v>0</v>
      </c>
      <c r="M81" s="16">
        <f>VLOOKUP($B81,GD_CHAM_CONG!$C$6:$BF$912,42,FALSE)</f>
        <v>0</v>
      </c>
      <c r="N81" s="16">
        <f>VLOOKUP($B81,GD_CHAM_CONG!$C$6:$BF$912,43,FALSE)</f>
        <v>0</v>
      </c>
      <c r="O81" s="16">
        <f>VLOOKUP($B81,GD_CHAM_CONG!$C$6:$BF$912,44,FALSE)</f>
        <v>26</v>
      </c>
      <c r="P81" s="16">
        <f>VLOOKUP($B81,GD_CHAM_CONG!$C$6:$BF$912,45,FALSE)</f>
        <v>0</v>
      </c>
      <c r="Q81" s="16">
        <f>VLOOKUP($B81,GD_CHAM_CONG!$C$6:$BF$912,46,FALSE)</f>
        <v>0</v>
      </c>
      <c r="R81" s="16">
        <f>VLOOKUP($B81,GD_CHAM_CONG!$C$6:$BF$912,47,FALSE)</f>
        <v>0</v>
      </c>
      <c r="S81" s="16">
        <f>VLOOKUP($B81,GD_CHAM_CONG!$C$6:$BF$912,48,FALSE)</f>
        <v>0</v>
      </c>
      <c r="T81" s="16">
        <f>VLOOKUP($B81,GD_CHAM_CONG!$C$6:$BF$912,49,FALSE)</f>
        <v>0</v>
      </c>
      <c r="U81" s="16">
        <f>VLOOKUP($B81,GD_CHAM_CONG!$C$6:$BF$912,50,FALSE)</f>
        <v>0</v>
      </c>
      <c r="V81" s="16">
        <f>VLOOKUP($B81,GD_CHAM_CONG!$C$6:$BF$912,51,FALSE)</f>
        <v>0</v>
      </c>
      <c r="W81" s="16">
        <f>VLOOKUP($B81,GD_CHAM_CONG!$C$6:$BF$912,52,FALSE)</f>
        <v>0</v>
      </c>
      <c r="X81" s="16">
        <f>VLOOKUP($B81,GD_CHAM_CONG!$C$6:$BF$912,53,FALSE)</f>
        <v>0</v>
      </c>
      <c r="Y81" s="16">
        <f>VLOOKUP($B81,GD_CHAM_CONG!$C$6:$BF$912,54,FALSE)</f>
        <v>0</v>
      </c>
      <c r="Z81" s="16">
        <f>VLOOKUP($B81,GD_CHAM_CONG!$C$6:$BF$912,55,FALSE)</f>
        <v>0</v>
      </c>
      <c r="AA81" s="16">
        <f>VLOOKUP($B81,GD_CHAM_CONG!$C$6:$BF$912,56,FALSE)</f>
        <v>0</v>
      </c>
      <c r="AB81" s="16">
        <f>VLOOKUP($B81,GD_CHAM_CONG!$C$6:$BI$912,57,FALSE)</f>
        <v>0</v>
      </c>
      <c r="AC81" s="16">
        <f>VLOOKUP($B81,GD_CHAM_CONG!$C$6:$BI$912,58,FALSE)</f>
        <v>0</v>
      </c>
      <c r="AD81" s="16">
        <f>VLOOKUP($B81,GD_CHAM_CONG!$C$6:$BI$912,59,FALSE)</f>
        <v>0</v>
      </c>
      <c r="AE81" s="188">
        <f>I81/$H81*VLOOKUP(I$4,DM_TI_LE!$A$5:$B$30,2,FALSE)</f>
        <v>0</v>
      </c>
      <c r="AF81" s="188">
        <f>J81/$H81*VLOOKUP(J$4,DM_TI_LE!$A$5:$B$30,2,FALSE)</f>
        <v>0</v>
      </c>
      <c r="AG81" s="188">
        <f>K81/$H81*VLOOKUP(K$4,DM_TI_LE!$A$5:$B$30,2,FALSE)</f>
        <v>0</v>
      </c>
      <c r="AH81" s="188">
        <f>L81/$H81*VLOOKUP(L$4,DM_TI_LE!$A$5:$B$30,2,FALSE)</f>
        <v>0</v>
      </c>
      <c r="AI81" s="188">
        <f>M81/$H81*VLOOKUP(M$4,DM_TI_LE!$A$5:$B$30,2,FALSE)</f>
        <v>0</v>
      </c>
      <c r="AJ81" s="188">
        <f>N81/$H81*VLOOKUP(N$4,DM_TI_LE!$A$5:$B$30,2,FALSE)</f>
        <v>0</v>
      </c>
      <c r="AK81" s="188">
        <f>O81/$H81*VLOOKUP(O$4,DM_TI_LE!$A$5:$B$30,2,FALSE)</f>
        <v>0.1</v>
      </c>
      <c r="AL81" s="188">
        <f>P81/$H81*VLOOKUP(P$4,DM_TI_LE!$A$5:$B$30,2,FALSE)</f>
        <v>0</v>
      </c>
      <c r="AM81" s="188">
        <f>Q81/$H81*VLOOKUP(Q$4,DM_TI_LE!$A$5:$B$30,2,FALSE)</f>
        <v>0</v>
      </c>
      <c r="AN81" s="188">
        <f>R81/$H81*VLOOKUP(R$4,DM_TI_LE!$A$5:$B$30,2,FALSE)</f>
        <v>0</v>
      </c>
      <c r="AO81" s="188">
        <f>S81/$H81*VLOOKUP(S$4,DM_TI_LE!$A$5:$B$30,2,FALSE)</f>
        <v>0</v>
      </c>
      <c r="AP81" s="188">
        <f>T81/$H81*VLOOKUP(T$4,DM_TI_LE!$A$5:$B$30,2,FALSE)</f>
        <v>0</v>
      </c>
      <c r="AQ81" s="188">
        <f>U81/$H81*VLOOKUP(U$4,DM_TI_LE!$A$5:$B$30,2,FALSE)</f>
        <v>0</v>
      </c>
      <c r="AR81" s="188">
        <f>V81/$H81*VLOOKUP(V$4,DM_TI_LE!$A$5:$B$30,2,FALSE)</f>
        <v>0</v>
      </c>
      <c r="AS81" s="188">
        <f>W81/$H81*VLOOKUP(W$4,DM_TI_LE!$A$5:$B$30,2,FALSE)</f>
        <v>0</v>
      </c>
      <c r="AT81" s="188">
        <f>X81/$H81*VLOOKUP(X$4,DM_TI_LE!$A$5:$B$30,2,FALSE)</f>
        <v>0</v>
      </c>
      <c r="AU81" s="188">
        <f>Y81/$H81*VLOOKUP(Y$4,DM_TI_LE!$A$5:$B$30,2,FALSE)</f>
        <v>0</v>
      </c>
      <c r="AV81" s="188">
        <f>Z81/$H81*VLOOKUP(Z$4,DM_TI_LE!$A$5:$B$30,2,FALSE)</f>
        <v>0</v>
      </c>
      <c r="AW81" s="188">
        <f>AA81/$H81*VLOOKUP(AA$4,DM_TI_LE!$A$5:$B$30,2,FALSE)</f>
        <v>0</v>
      </c>
      <c r="AX81" s="188">
        <f>AB81/$H81*VLOOKUP(AB$4,DM_TI_LE!$A$5:$B$30,2,FALSE)</f>
        <v>0</v>
      </c>
      <c r="AY81" s="188">
        <f>AC81/$H81*VLOOKUP(AC$4,DM_TI_LE!$A$5:$B$30,2,FALSE)</f>
        <v>0</v>
      </c>
      <c r="AZ81" s="188">
        <f>AD81/$H81*VLOOKUP(AD$4,DM_TI_LE!$A$5:$B$30,2,FALSE)</f>
        <v>0</v>
      </c>
      <c r="BA81" s="231">
        <f>IF(CD81="HDHV",DM_TI_LE!$K$12*I81, SUM(AE81:AW81)*F81*E81*DM_HE_SO_LUONG_NS!$D$1*CE81)</f>
        <v>765000</v>
      </c>
      <c r="BB81" s="16"/>
      <c r="BC81" s="17">
        <f>VLOOKUP(B81,GD_LCD_HS_LNS!$B$4:$E$914,4,FALSE)</f>
        <v>3875000</v>
      </c>
      <c r="BD81" s="16"/>
      <c r="BE81" s="16">
        <f>I81/26*$BC81*VLOOKUP(BE$4,DM_TI_LE!$A$5:$C$29,3,FALSE)</f>
        <v>0</v>
      </c>
      <c r="BF81" s="16">
        <f>J81/26*$BC81*VLOOKUP(BF$4,DM_TI_LE!$A$5:$C$29,3,FALSE)</f>
        <v>0</v>
      </c>
      <c r="BG81" s="16">
        <f>K81/26*$BC81*VLOOKUP(BG$4,DM_TI_LE!$A$5:$C$29,3,FALSE)</f>
        <v>0</v>
      </c>
      <c r="BH81" s="16">
        <f>L81/26*$BC81*VLOOKUP(BH$4,DM_TI_LE!$A$5:$C$29,3,FALSE)</f>
        <v>0</v>
      </c>
      <c r="BI81" s="16">
        <f>M81/26*$BC81*VLOOKUP(BI$4,DM_TI_LE!$A$5:$C$29,3,FALSE)</f>
        <v>0</v>
      </c>
      <c r="BJ81" s="16">
        <f>N81/26*$BC81*VLOOKUP(BJ$4,DM_TI_LE!$A$5:$C$29,3,FALSE)</f>
        <v>0</v>
      </c>
      <c r="BK81" s="16">
        <f>O81/26*$BC81*VLOOKUP(BK$4,DM_TI_LE!$A$5:$C$29,3,FALSE)</f>
        <v>0</v>
      </c>
      <c r="BL81" s="16">
        <f>P81/26*$BC81*VLOOKUP(BL$4,DM_TI_LE!$A$5:$C$29,3,FALSE)</f>
        <v>0</v>
      </c>
      <c r="BM81" s="16">
        <f>Q81/26*$BC81*VLOOKUP(BM$4,DM_TI_LE!$A$5:$C$29,3,FALSE)</f>
        <v>0</v>
      </c>
      <c r="BN81" s="16">
        <f>R81/26*$BC81*VLOOKUP(BN$4,DM_TI_LE!$A$5:$C$29,3,FALSE)</f>
        <v>0</v>
      </c>
      <c r="BO81" s="16">
        <f>S81/26*$BC81*VLOOKUP(BO$4,DM_TI_LE!$A$5:$C$29,3,FALSE)</f>
        <v>0</v>
      </c>
      <c r="BP81" s="16">
        <f>T81/26*$BC81*VLOOKUP(BP$4,DM_TI_LE!$A$5:$C$29,3,FALSE)</f>
        <v>0</v>
      </c>
      <c r="BQ81" s="16">
        <f>U81/26*$BC81*VLOOKUP(BQ$4,DM_TI_LE!$A$5:$C$29,3,FALSE)</f>
        <v>0</v>
      </c>
      <c r="BR81" s="16">
        <f>V81/26*$BC81*VLOOKUP(BR$4,DM_TI_LE!$A$5:$C$29,3,FALSE)</f>
        <v>0</v>
      </c>
      <c r="BS81" s="16">
        <f>W81/26*$BC81*VLOOKUP(BS$4,DM_TI_LE!$A$5:$C$29,3,FALSE)</f>
        <v>0</v>
      </c>
      <c r="BT81" s="16">
        <f>X81/26*$BC81*VLOOKUP(BT$4,DM_TI_LE!$A$5:$C$29,3,FALSE)</f>
        <v>0</v>
      </c>
      <c r="BU81" s="16">
        <f>Y81/26*$BC81*VLOOKUP(BU$4,DM_TI_LE!$A$5:$C$29,3,FALSE)</f>
        <v>0</v>
      </c>
      <c r="BV81" s="16">
        <f>Z81/26*$BC81*VLOOKUP(BV$4,DM_TI_LE!$A$5:$C$29,3,FALSE)</f>
        <v>0</v>
      </c>
      <c r="BW81" s="16">
        <f>AA81/26*$BC81*VLOOKUP(BW$4,DM_TI_LE!$A$5:$C$29,3,FALSE)</f>
        <v>0</v>
      </c>
      <c r="BX81" s="16">
        <f>AB81/26*$BC81*VLOOKUP(BX$4,DM_TI_LE!$A$5:$C$29,3,FALSE)</f>
        <v>0</v>
      </c>
      <c r="BY81" s="16">
        <f>AC81/26*$BC81*VLOOKUP(BY$4,DM_TI_LE!$A$5:$C$29,3,FALSE)</f>
        <v>0</v>
      </c>
      <c r="BZ81" s="16">
        <f>AD81/26*$BC81*VLOOKUP(BZ$4,DM_TI_LE!$A$5:$C$29,3,FALSE)</f>
        <v>0</v>
      </c>
      <c r="CA81" s="196">
        <f t="shared" si="0"/>
        <v>0</v>
      </c>
      <c r="CB81" s="16"/>
      <c r="CC81" s="197">
        <f t="shared" si="1"/>
        <v>765000</v>
      </c>
      <c r="CD81" s="145" t="s">
        <v>116</v>
      </c>
      <c r="CE81" s="199">
        <f>VLOOKUP(CD81,DM_TI_LE!$I$12:$J$16,2,FALSE)</f>
        <v>1</v>
      </c>
    </row>
    <row r="82" spans="1:83" ht="12.75">
      <c r="A82" s="36">
        <v>78</v>
      </c>
      <c r="B82" s="38">
        <f>GD_LCD_HS_LNS!B81</f>
        <v>10625</v>
      </c>
      <c r="C82" s="38" t="str">
        <f>GD_LCD_HS_LNS!C81</f>
        <v>Vương Thị Thanh Nhàn</v>
      </c>
      <c r="D82" s="38" t="str">
        <f>GD_LCD_HS_LNS!D81</f>
        <v>NV PVHK</v>
      </c>
      <c r="E82" s="146">
        <f>VLOOKUP(B82,GD_CHAM_CONG!$C$6:$BJ$912,60,FALSE)</f>
        <v>1</v>
      </c>
      <c r="F82" s="146">
        <f>VLOOKUP(B82,GD_LCD_HS_LNS!$B$4:$F$914,5,FALSE)</f>
        <v>2.0099999999999998</v>
      </c>
      <c r="G82" s="168"/>
      <c r="H82" s="168">
        <f>VLOOKUP(B82,GD_CHAM_CONG!$C$6:$BD$912,37,FALSE)</f>
        <v>26</v>
      </c>
      <c r="I82" s="16">
        <f>VLOOKUP($B82,GD_CHAM_CONG!$C$6:$BF$912,38,FALSE)</f>
        <v>26</v>
      </c>
      <c r="J82" s="16">
        <f>VLOOKUP($B82,GD_CHAM_CONG!$C$6:$BF$912,39,FALSE)</f>
        <v>0</v>
      </c>
      <c r="K82" s="16">
        <f>VLOOKUP($B82,GD_CHAM_CONG!$C$6:$BF$912,40,FALSE)</f>
        <v>0</v>
      </c>
      <c r="L82" s="16">
        <f>VLOOKUP($B82,GD_CHAM_CONG!$C$6:$BF$912,41,FALSE)</f>
        <v>0</v>
      </c>
      <c r="M82" s="16">
        <f>VLOOKUP($B82,GD_CHAM_CONG!$C$6:$BF$912,42,FALSE)</f>
        <v>0</v>
      </c>
      <c r="N82" s="16">
        <f>VLOOKUP($B82,GD_CHAM_CONG!$C$6:$BF$912,43,FALSE)</f>
        <v>0</v>
      </c>
      <c r="O82" s="16">
        <f>VLOOKUP($B82,GD_CHAM_CONG!$C$6:$BF$912,44,FALSE)</f>
        <v>0</v>
      </c>
      <c r="P82" s="16">
        <f>VLOOKUP($B82,GD_CHAM_CONG!$C$6:$BF$912,45,FALSE)</f>
        <v>0</v>
      </c>
      <c r="Q82" s="16">
        <f>VLOOKUP($B82,GD_CHAM_CONG!$C$6:$BF$912,46,FALSE)</f>
        <v>0</v>
      </c>
      <c r="R82" s="16">
        <f>VLOOKUP($B82,GD_CHAM_CONG!$C$6:$BF$912,47,FALSE)</f>
        <v>0</v>
      </c>
      <c r="S82" s="16">
        <f>VLOOKUP($B82,GD_CHAM_CONG!$C$6:$BF$912,48,FALSE)</f>
        <v>0</v>
      </c>
      <c r="T82" s="16">
        <f>VLOOKUP($B82,GD_CHAM_CONG!$C$6:$BF$912,49,FALSE)</f>
        <v>0</v>
      </c>
      <c r="U82" s="16">
        <f>VLOOKUP($B82,GD_CHAM_CONG!$C$6:$BF$912,50,FALSE)</f>
        <v>0</v>
      </c>
      <c r="V82" s="16">
        <f>VLOOKUP($B82,GD_CHAM_CONG!$C$6:$BF$912,51,FALSE)</f>
        <v>0</v>
      </c>
      <c r="W82" s="16">
        <f>VLOOKUP($B82,GD_CHAM_CONG!$C$6:$BF$912,52,FALSE)</f>
        <v>0</v>
      </c>
      <c r="X82" s="16">
        <f>VLOOKUP($B82,GD_CHAM_CONG!$C$6:$BF$912,53,FALSE)</f>
        <v>0</v>
      </c>
      <c r="Y82" s="16">
        <f>VLOOKUP($B82,GD_CHAM_CONG!$C$6:$BF$912,54,FALSE)</f>
        <v>0</v>
      </c>
      <c r="Z82" s="16">
        <f>VLOOKUP($B82,GD_CHAM_CONG!$C$6:$BF$912,55,FALSE)</f>
        <v>0</v>
      </c>
      <c r="AA82" s="16">
        <f>VLOOKUP($B82,GD_CHAM_CONG!$C$6:$BF$912,56,FALSE)</f>
        <v>0</v>
      </c>
      <c r="AB82" s="16">
        <f>VLOOKUP($B82,GD_CHAM_CONG!$C$6:$BI$912,57,FALSE)</f>
        <v>0</v>
      </c>
      <c r="AC82" s="16">
        <f>VLOOKUP($B82,GD_CHAM_CONG!$C$6:$BI$912,58,FALSE)</f>
        <v>0</v>
      </c>
      <c r="AD82" s="16">
        <f>VLOOKUP($B82,GD_CHAM_CONG!$C$6:$BI$912,59,FALSE)</f>
        <v>0</v>
      </c>
      <c r="AE82" s="188">
        <f>I82/$H82*VLOOKUP(I$4,DM_TI_LE!$A$5:$B$30,2,FALSE)</f>
        <v>1</v>
      </c>
      <c r="AF82" s="188">
        <f>J82/$H82*VLOOKUP(J$4,DM_TI_LE!$A$5:$B$30,2,FALSE)</f>
        <v>0</v>
      </c>
      <c r="AG82" s="188">
        <f>K82/$H82*VLOOKUP(K$4,DM_TI_LE!$A$5:$B$30,2,FALSE)</f>
        <v>0</v>
      </c>
      <c r="AH82" s="188">
        <f>L82/$H82*VLOOKUP(L$4,DM_TI_LE!$A$5:$B$30,2,FALSE)</f>
        <v>0</v>
      </c>
      <c r="AI82" s="188">
        <f>M82/$H82*VLOOKUP(M$4,DM_TI_LE!$A$5:$B$30,2,FALSE)</f>
        <v>0</v>
      </c>
      <c r="AJ82" s="188">
        <f>N82/$H82*VLOOKUP(N$4,DM_TI_LE!$A$5:$B$30,2,FALSE)</f>
        <v>0</v>
      </c>
      <c r="AK82" s="188">
        <f>O82/$H82*VLOOKUP(O$4,DM_TI_LE!$A$5:$B$30,2,FALSE)</f>
        <v>0</v>
      </c>
      <c r="AL82" s="188">
        <f>P82/$H82*VLOOKUP(P$4,DM_TI_LE!$A$5:$B$30,2,FALSE)</f>
        <v>0</v>
      </c>
      <c r="AM82" s="188">
        <f>Q82/$H82*VLOOKUP(Q$4,DM_TI_LE!$A$5:$B$30,2,FALSE)</f>
        <v>0</v>
      </c>
      <c r="AN82" s="188">
        <f>R82/$H82*VLOOKUP(R$4,DM_TI_LE!$A$5:$B$30,2,FALSE)</f>
        <v>0</v>
      </c>
      <c r="AO82" s="188">
        <f>S82/$H82*VLOOKUP(S$4,DM_TI_LE!$A$5:$B$30,2,FALSE)</f>
        <v>0</v>
      </c>
      <c r="AP82" s="188">
        <f>T82/$H82*VLOOKUP(T$4,DM_TI_LE!$A$5:$B$30,2,FALSE)</f>
        <v>0</v>
      </c>
      <c r="AQ82" s="188">
        <f>U82/$H82*VLOOKUP(U$4,DM_TI_LE!$A$5:$B$30,2,FALSE)</f>
        <v>0</v>
      </c>
      <c r="AR82" s="188">
        <f>V82/$H82*VLOOKUP(V$4,DM_TI_LE!$A$5:$B$30,2,FALSE)</f>
        <v>0</v>
      </c>
      <c r="AS82" s="188">
        <f>W82/$H82*VLOOKUP(W$4,DM_TI_LE!$A$5:$B$30,2,FALSE)</f>
        <v>0</v>
      </c>
      <c r="AT82" s="188">
        <f>X82/$H82*VLOOKUP(X$4,DM_TI_LE!$A$5:$B$30,2,FALSE)</f>
        <v>0</v>
      </c>
      <c r="AU82" s="188">
        <f>Y82/$H82*VLOOKUP(Y$4,DM_TI_LE!$A$5:$B$30,2,FALSE)</f>
        <v>0</v>
      </c>
      <c r="AV82" s="188">
        <f>Z82/$H82*VLOOKUP(Z$4,DM_TI_LE!$A$5:$B$30,2,FALSE)</f>
        <v>0</v>
      </c>
      <c r="AW82" s="188">
        <f>AA82/$H82*VLOOKUP(AA$4,DM_TI_LE!$A$5:$B$30,2,FALSE)</f>
        <v>0</v>
      </c>
      <c r="AX82" s="188">
        <f>AB82/$H82*VLOOKUP(AB$4,DM_TI_LE!$A$5:$B$30,2,FALSE)</f>
        <v>0</v>
      </c>
      <c r="AY82" s="188">
        <f>AC82/$H82*VLOOKUP(AC$4,DM_TI_LE!$A$5:$B$30,2,FALSE)</f>
        <v>0</v>
      </c>
      <c r="AZ82" s="188">
        <f>AD82/$H82*VLOOKUP(AD$4,DM_TI_LE!$A$5:$B$30,2,FALSE)</f>
        <v>0</v>
      </c>
      <c r="BA82" s="231">
        <f>IF(CD82="HDHV",DM_TI_LE!$K$12*I82, SUM(AE82:AW82)*F82*E82*DM_HE_SO_LUONG_NS!$D$1*CE82)</f>
        <v>9044999.9999999981</v>
      </c>
      <c r="BB82" s="16"/>
      <c r="BC82" s="17">
        <f>VLOOKUP(B82,GD_LCD_HS_LNS!$B$4:$E$914,4,FALSE)</f>
        <v>3875000</v>
      </c>
      <c r="BD82" s="16"/>
      <c r="BE82" s="16">
        <f>I82/26*$BC82*VLOOKUP(BE$4,DM_TI_LE!$A$5:$C$29,3,FALSE)</f>
        <v>0</v>
      </c>
      <c r="BF82" s="16">
        <f>J82/26*$BC82*VLOOKUP(BF$4,DM_TI_LE!$A$5:$C$29,3,FALSE)</f>
        <v>0</v>
      </c>
      <c r="BG82" s="16">
        <f>K82/26*$BC82*VLOOKUP(BG$4,DM_TI_LE!$A$5:$C$29,3,FALSE)</f>
        <v>0</v>
      </c>
      <c r="BH82" s="16">
        <f>L82/26*$BC82*VLOOKUP(BH$4,DM_TI_LE!$A$5:$C$29,3,FALSE)</f>
        <v>0</v>
      </c>
      <c r="BI82" s="16">
        <f>M82/26*$BC82*VLOOKUP(BI$4,DM_TI_LE!$A$5:$C$29,3,FALSE)</f>
        <v>0</v>
      </c>
      <c r="BJ82" s="16">
        <f>N82/26*$BC82*VLOOKUP(BJ$4,DM_TI_LE!$A$5:$C$29,3,FALSE)</f>
        <v>0</v>
      </c>
      <c r="BK82" s="16">
        <f>O82/26*$BC82*VLOOKUP(BK$4,DM_TI_LE!$A$5:$C$29,3,FALSE)</f>
        <v>0</v>
      </c>
      <c r="BL82" s="16">
        <f>P82/26*$BC82*VLOOKUP(BL$4,DM_TI_LE!$A$5:$C$29,3,FALSE)</f>
        <v>0</v>
      </c>
      <c r="BM82" s="16">
        <f>Q82/26*$BC82*VLOOKUP(BM$4,DM_TI_LE!$A$5:$C$29,3,FALSE)</f>
        <v>0</v>
      </c>
      <c r="BN82" s="16">
        <f>R82/26*$BC82*VLOOKUP(BN$4,DM_TI_LE!$A$5:$C$29,3,FALSE)</f>
        <v>0</v>
      </c>
      <c r="BO82" s="16">
        <f>S82/26*$BC82*VLOOKUP(BO$4,DM_TI_LE!$A$5:$C$29,3,FALSE)</f>
        <v>0</v>
      </c>
      <c r="BP82" s="16">
        <f>T82/26*$BC82*VLOOKUP(BP$4,DM_TI_LE!$A$5:$C$29,3,FALSE)</f>
        <v>0</v>
      </c>
      <c r="BQ82" s="16">
        <f>U82/26*$BC82*VLOOKUP(BQ$4,DM_TI_LE!$A$5:$C$29,3,FALSE)</f>
        <v>0</v>
      </c>
      <c r="BR82" s="16">
        <f>V82/26*$BC82*VLOOKUP(BR$4,DM_TI_LE!$A$5:$C$29,3,FALSE)</f>
        <v>0</v>
      </c>
      <c r="BS82" s="16">
        <f>W82/26*$BC82*VLOOKUP(BS$4,DM_TI_LE!$A$5:$C$29,3,FALSE)</f>
        <v>0</v>
      </c>
      <c r="BT82" s="16">
        <f>X82/26*$BC82*VLOOKUP(BT$4,DM_TI_LE!$A$5:$C$29,3,FALSE)</f>
        <v>0</v>
      </c>
      <c r="BU82" s="16">
        <f>Y82/26*$BC82*VLOOKUP(BU$4,DM_TI_LE!$A$5:$C$29,3,FALSE)</f>
        <v>0</v>
      </c>
      <c r="BV82" s="16">
        <f>Z82/26*$BC82*VLOOKUP(BV$4,DM_TI_LE!$A$5:$C$29,3,FALSE)</f>
        <v>0</v>
      </c>
      <c r="BW82" s="16">
        <f>AA82/26*$BC82*VLOOKUP(BW$4,DM_TI_LE!$A$5:$C$29,3,FALSE)</f>
        <v>0</v>
      </c>
      <c r="BX82" s="16">
        <f>AB82/26*$BC82*VLOOKUP(BX$4,DM_TI_LE!$A$5:$C$29,3,FALSE)</f>
        <v>0</v>
      </c>
      <c r="BY82" s="16">
        <f>AC82/26*$BC82*VLOOKUP(BY$4,DM_TI_LE!$A$5:$C$29,3,FALSE)</f>
        <v>0</v>
      </c>
      <c r="BZ82" s="16">
        <f>AD82/26*$BC82*VLOOKUP(BZ$4,DM_TI_LE!$A$5:$C$29,3,FALSE)</f>
        <v>0</v>
      </c>
      <c r="CA82" s="196">
        <f t="shared" si="0"/>
        <v>0</v>
      </c>
      <c r="CB82" s="16"/>
      <c r="CC82" s="197">
        <f t="shared" si="1"/>
        <v>9044999.9999999981</v>
      </c>
      <c r="CD82" s="145" t="s">
        <v>116</v>
      </c>
      <c r="CE82" s="199">
        <f>VLOOKUP(CD82,DM_TI_LE!$I$12:$J$16,2,FALSE)</f>
        <v>1</v>
      </c>
    </row>
    <row r="83" spans="1:83" ht="12.75">
      <c r="A83" s="36">
        <v>79</v>
      </c>
      <c r="B83" s="38">
        <f>GD_LCD_HS_LNS!B82</f>
        <v>10633</v>
      </c>
      <c r="C83" s="38" t="str">
        <f>GD_LCD_HS_LNS!C82</f>
        <v>Quàng Thị Phúc</v>
      </c>
      <c r="D83" s="38" t="str">
        <f>GD_LCD_HS_LNS!D82</f>
        <v>NV PVHK</v>
      </c>
      <c r="E83" s="146">
        <f>VLOOKUP(B83,GD_CHAM_CONG!$C$6:$BJ$912,60,FALSE)</f>
        <v>1.05</v>
      </c>
      <c r="F83" s="146">
        <f>VLOOKUP(B83,GD_LCD_HS_LNS!$B$4:$F$914,5,FALSE)</f>
        <v>1.72</v>
      </c>
      <c r="G83" s="168"/>
      <c r="H83" s="168">
        <f>VLOOKUP(B83,GD_CHAM_CONG!$C$6:$BD$912,37,FALSE)</f>
        <v>26</v>
      </c>
      <c r="I83" s="16">
        <f>VLOOKUP($B83,GD_CHAM_CONG!$C$6:$BF$912,38,FALSE)</f>
        <v>26</v>
      </c>
      <c r="J83" s="16">
        <f>VLOOKUP($B83,GD_CHAM_CONG!$C$6:$BF$912,39,FALSE)</f>
        <v>0</v>
      </c>
      <c r="K83" s="16">
        <f>VLOOKUP($B83,GD_CHAM_CONG!$C$6:$BF$912,40,FALSE)</f>
        <v>0</v>
      </c>
      <c r="L83" s="16">
        <f>VLOOKUP($B83,GD_CHAM_CONG!$C$6:$BF$912,41,FALSE)</f>
        <v>0</v>
      </c>
      <c r="M83" s="16">
        <f>VLOOKUP($B83,GD_CHAM_CONG!$C$6:$BF$912,42,FALSE)</f>
        <v>0</v>
      </c>
      <c r="N83" s="16">
        <f>VLOOKUP($B83,GD_CHAM_CONG!$C$6:$BF$912,43,FALSE)</f>
        <v>0</v>
      </c>
      <c r="O83" s="16">
        <f>VLOOKUP($B83,GD_CHAM_CONG!$C$6:$BF$912,44,FALSE)</f>
        <v>0</v>
      </c>
      <c r="P83" s="16">
        <f>VLOOKUP($B83,GD_CHAM_CONG!$C$6:$BF$912,45,FALSE)</f>
        <v>0</v>
      </c>
      <c r="Q83" s="16">
        <f>VLOOKUP($B83,GD_CHAM_CONG!$C$6:$BF$912,46,FALSE)</f>
        <v>0</v>
      </c>
      <c r="R83" s="16">
        <f>VLOOKUP($B83,GD_CHAM_CONG!$C$6:$BF$912,47,FALSE)</f>
        <v>0</v>
      </c>
      <c r="S83" s="16">
        <f>VLOOKUP($B83,GD_CHAM_CONG!$C$6:$BF$912,48,FALSE)</f>
        <v>0</v>
      </c>
      <c r="T83" s="16">
        <f>VLOOKUP($B83,GD_CHAM_CONG!$C$6:$BF$912,49,FALSE)</f>
        <v>0</v>
      </c>
      <c r="U83" s="16">
        <f>VLOOKUP($B83,GD_CHAM_CONG!$C$6:$BF$912,50,FALSE)</f>
        <v>0</v>
      </c>
      <c r="V83" s="16">
        <f>VLOOKUP($B83,GD_CHAM_CONG!$C$6:$BF$912,51,FALSE)</f>
        <v>0</v>
      </c>
      <c r="W83" s="16">
        <f>VLOOKUP($B83,GD_CHAM_CONG!$C$6:$BF$912,52,FALSE)</f>
        <v>0</v>
      </c>
      <c r="X83" s="16">
        <f>VLOOKUP($B83,GD_CHAM_CONG!$C$6:$BF$912,53,FALSE)</f>
        <v>0</v>
      </c>
      <c r="Y83" s="16">
        <f>VLOOKUP($B83,GD_CHAM_CONG!$C$6:$BF$912,54,FALSE)</f>
        <v>0</v>
      </c>
      <c r="Z83" s="16">
        <f>VLOOKUP($B83,GD_CHAM_CONG!$C$6:$BF$912,55,FALSE)</f>
        <v>0</v>
      </c>
      <c r="AA83" s="16">
        <f>VLOOKUP($B83,GD_CHAM_CONG!$C$6:$BF$912,56,FALSE)</f>
        <v>0</v>
      </c>
      <c r="AB83" s="16">
        <f>VLOOKUP($B83,GD_CHAM_CONG!$C$6:$BI$912,57,FALSE)</f>
        <v>0</v>
      </c>
      <c r="AC83" s="16">
        <f>VLOOKUP($B83,GD_CHAM_CONG!$C$6:$BI$912,58,FALSE)</f>
        <v>0</v>
      </c>
      <c r="AD83" s="16">
        <f>VLOOKUP($B83,GD_CHAM_CONG!$C$6:$BI$912,59,FALSE)</f>
        <v>0</v>
      </c>
      <c r="AE83" s="188">
        <f>I83/$H83*VLOOKUP(I$4,DM_TI_LE!$A$5:$B$30,2,FALSE)</f>
        <v>1</v>
      </c>
      <c r="AF83" s="188">
        <f>J83/$H83*VLOOKUP(J$4,DM_TI_LE!$A$5:$B$30,2,FALSE)</f>
        <v>0</v>
      </c>
      <c r="AG83" s="188">
        <f>K83/$H83*VLOOKUP(K$4,DM_TI_LE!$A$5:$B$30,2,FALSE)</f>
        <v>0</v>
      </c>
      <c r="AH83" s="188">
        <f>L83/$H83*VLOOKUP(L$4,DM_TI_LE!$A$5:$B$30,2,FALSE)</f>
        <v>0</v>
      </c>
      <c r="AI83" s="188">
        <f>M83/$H83*VLOOKUP(M$4,DM_TI_LE!$A$5:$B$30,2,FALSE)</f>
        <v>0</v>
      </c>
      <c r="AJ83" s="188">
        <f>N83/$H83*VLOOKUP(N$4,DM_TI_LE!$A$5:$B$30,2,FALSE)</f>
        <v>0</v>
      </c>
      <c r="AK83" s="188">
        <f>O83/$H83*VLOOKUP(O$4,DM_TI_LE!$A$5:$B$30,2,FALSE)</f>
        <v>0</v>
      </c>
      <c r="AL83" s="188">
        <f>P83/$H83*VLOOKUP(P$4,DM_TI_LE!$A$5:$B$30,2,FALSE)</f>
        <v>0</v>
      </c>
      <c r="AM83" s="188">
        <f>Q83/$H83*VLOOKUP(Q$4,DM_TI_LE!$A$5:$B$30,2,FALSE)</f>
        <v>0</v>
      </c>
      <c r="AN83" s="188">
        <f>R83/$H83*VLOOKUP(R$4,DM_TI_LE!$A$5:$B$30,2,FALSE)</f>
        <v>0</v>
      </c>
      <c r="AO83" s="188">
        <f>S83/$H83*VLOOKUP(S$4,DM_TI_LE!$A$5:$B$30,2,FALSE)</f>
        <v>0</v>
      </c>
      <c r="AP83" s="188">
        <f>T83/$H83*VLOOKUP(T$4,DM_TI_LE!$A$5:$B$30,2,FALSE)</f>
        <v>0</v>
      </c>
      <c r="AQ83" s="188">
        <f>U83/$H83*VLOOKUP(U$4,DM_TI_LE!$A$5:$B$30,2,FALSE)</f>
        <v>0</v>
      </c>
      <c r="AR83" s="188">
        <f>V83/$H83*VLOOKUP(V$4,DM_TI_LE!$A$5:$B$30,2,FALSE)</f>
        <v>0</v>
      </c>
      <c r="AS83" s="188">
        <f>W83/$H83*VLOOKUP(W$4,DM_TI_LE!$A$5:$B$30,2,FALSE)</f>
        <v>0</v>
      </c>
      <c r="AT83" s="188">
        <f>X83/$H83*VLOOKUP(X$4,DM_TI_LE!$A$5:$B$30,2,FALSE)</f>
        <v>0</v>
      </c>
      <c r="AU83" s="188">
        <f>Y83/$H83*VLOOKUP(Y$4,DM_TI_LE!$A$5:$B$30,2,FALSE)</f>
        <v>0</v>
      </c>
      <c r="AV83" s="188">
        <f>Z83/$H83*VLOOKUP(Z$4,DM_TI_LE!$A$5:$B$30,2,FALSE)</f>
        <v>0</v>
      </c>
      <c r="AW83" s="188">
        <f>AA83/$H83*VLOOKUP(AA$4,DM_TI_LE!$A$5:$B$30,2,FALSE)</f>
        <v>0</v>
      </c>
      <c r="AX83" s="188">
        <f>AB83/$H83*VLOOKUP(AB$4,DM_TI_LE!$A$5:$B$30,2,FALSE)</f>
        <v>0</v>
      </c>
      <c r="AY83" s="188">
        <f>AC83/$H83*VLOOKUP(AC$4,DM_TI_LE!$A$5:$B$30,2,FALSE)</f>
        <v>0</v>
      </c>
      <c r="AZ83" s="188">
        <f>AD83/$H83*VLOOKUP(AD$4,DM_TI_LE!$A$5:$B$30,2,FALSE)</f>
        <v>0</v>
      </c>
      <c r="BA83" s="231">
        <f>IF(CD83="HDHV",DM_TI_LE!$K$12*I83, SUM(AE83:AW83)*F83*E83*DM_HE_SO_LUONG_NS!$D$1*CE83)</f>
        <v>8127000</v>
      </c>
      <c r="BB83" s="16"/>
      <c r="BC83" s="17">
        <f>VLOOKUP(B83,GD_LCD_HS_LNS!$B$4:$E$914,4,FALSE)</f>
        <v>4553000</v>
      </c>
      <c r="BD83" s="16"/>
      <c r="BE83" s="16">
        <f>I83/26*$BC83*VLOOKUP(BE$4,DM_TI_LE!$A$5:$C$29,3,FALSE)</f>
        <v>0</v>
      </c>
      <c r="BF83" s="16">
        <f>J83/26*$BC83*VLOOKUP(BF$4,DM_TI_LE!$A$5:$C$29,3,FALSE)</f>
        <v>0</v>
      </c>
      <c r="BG83" s="16">
        <f>K83/26*$BC83*VLOOKUP(BG$4,DM_TI_LE!$A$5:$C$29,3,FALSE)</f>
        <v>0</v>
      </c>
      <c r="BH83" s="16">
        <f>L83/26*$BC83*VLOOKUP(BH$4,DM_TI_LE!$A$5:$C$29,3,FALSE)</f>
        <v>0</v>
      </c>
      <c r="BI83" s="16">
        <f>M83/26*$BC83*VLOOKUP(BI$4,DM_TI_LE!$A$5:$C$29,3,FALSE)</f>
        <v>0</v>
      </c>
      <c r="BJ83" s="16">
        <f>N83/26*$BC83*VLOOKUP(BJ$4,DM_TI_LE!$A$5:$C$29,3,FALSE)</f>
        <v>0</v>
      </c>
      <c r="BK83" s="16">
        <f>O83/26*$BC83*VLOOKUP(BK$4,DM_TI_LE!$A$5:$C$29,3,FALSE)</f>
        <v>0</v>
      </c>
      <c r="BL83" s="16">
        <f>P83/26*$BC83*VLOOKUP(BL$4,DM_TI_LE!$A$5:$C$29,3,FALSE)</f>
        <v>0</v>
      </c>
      <c r="BM83" s="16">
        <f>Q83/26*$BC83*VLOOKUP(BM$4,DM_TI_LE!$A$5:$C$29,3,FALSE)</f>
        <v>0</v>
      </c>
      <c r="BN83" s="16">
        <f>R83/26*$BC83*VLOOKUP(BN$4,DM_TI_LE!$A$5:$C$29,3,FALSE)</f>
        <v>0</v>
      </c>
      <c r="BO83" s="16">
        <f>S83/26*$BC83*VLOOKUP(BO$4,DM_TI_LE!$A$5:$C$29,3,FALSE)</f>
        <v>0</v>
      </c>
      <c r="BP83" s="16">
        <f>T83/26*$BC83*VLOOKUP(BP$4,DM_TI_LE!$A$5:$C$29,3,FALSE)</f>
        <v>0</v>
      </c>
      <c r="BQ83" s="16">
        <f>U83/26*$BC83*VLOOKUP(BQ$4,DM_TI_LE!$A$5:$C$29,3,FALSE)</f>
        <v>0</v>
      </c>
      <c r="BR83" s="16">
        <f>V83/26*$BC83*VLOOKUP(BR$4,DM_TI_LE!$A$5:$C$29,3,FALSE)</f>
        <v>0</v>
      </c>
      <c r="BS83" s="16">
        <f>W83/26*$BC83*VLOOKUP(BS$4,DM_TI_LE!$A$5:$C$29,3,FALSE)</f>
        <v>0</v>
      </c>
      <c r="BT83" s="16">
        <f>X83/26*$BC83*VLOOKUP(BT$4,DM_TI_LE!$A$5:$C$29,3,FALSE)</f>
        <v>0</v>
      </c>
      <c r="BU83" s="16">
        <f>Y83/26*$BC83*VLOOKUP(BU$4,DM_TI_LE!$A$5:$C$29,3,FALSE)</f>
        <v>0</v>
      </c>
      <c r="BV83" s="16">
        <f>Z83/26*$BC83*VLOOKUP(BV$4,DM_TI_LE!$A$5:$C$29,3,FALSE)</f>
        <v>0</v>
      </c>
      <c r="BW83" s="16">
        <f>AA83/26*$BC83*VLOOKUP(BW$4,DM_TI_LE!$A$5:$C$29,3,FALSE)</f>
        <v>0</v>
      </c>
      <c r="BX83" s="16">
        <f>AB83/26*$BC83*VLOOKUP(BX$4,DM_TI_LE!$A$5:$C$29,3,FALSE)</f>
        <v>0</v>
      </c>
      <c r="BY83" s="16">
        <f>AC83/26*$BC83*VLOOKUP(BY$4,DM_TI_LE!$A$5:$C$29,3,FALSE)</f>
        <v>0</v>
      </c>
      <c r="BZ83" s="16">
        <f>AD83/26*$BC83*VLOOKUP(BZ$4,DM_TI_LE!$A$5:$C$29,3,FALSE)</f>
        <v>0</v>
      </c>
      <c r="CA83" s="196">
        <f t="shared" si="0"/>
        <v>0</v>
      </c>
      <c r="CB83" s="16"/>
      <c r="CC83" s="197">
        <f t="shared" si="1"/>
        <v>8127000</v>
      </c>
      <c r="CD83" s="145" t="s">
        <v>116</v>
      </c>
      <c r="CE83" s="199">
        <f>VLOOKUP(CD83,DM_TI_LE!$I$12:$J$16,2,FALSE)</f>
        <v>1</v>
      </c>
    </row>
    <row r="84" spans="1:83" ht="12.75">
      <c r="A84" s="36">
        <v>80</v>
      </c>
      <c r="B84" s="38">
        <f>GD_LCD_HS_LNS!B83</f>
        <v>10634</v>
      </c>
      <c r="C84" s="38" t="str">
        <f>GD_LCD_HS_LNS!C83</f>
        <v>Phạm Thị Thanh Hoa</v>
      </c>
      <c r="D84" s="38" t="str">
        <f>GD_LCD_HS_LNS!D83</f>
        <v>NV PVHK</v>
      </c>
      <c r="E84" s="146">
        <f>VLOOKUP(B84,GD_CHAM_CONG!$C$6:$BJ$912,60,FALSE)</f>
        <v>1</v>
      </c>
      <c r="F84" s="146">
        <f>VLOOKUP(B84,GD_LCD_HS_LNS!$B$4:$F$914,5,FALSE)</f>
        <v>2.0099999999999998</v>
      </c>
      <c r="G84" s="168"/>
      <c r="H84" s="168">
        <f>VLOOKUP(B84,GD_CHAM_CONG!$C$6:$BD$912,37,FALSE)</f>
        <v>26</v>
      </c>
      <c r="I84" s="16">
        <f>VLOOKUP($B84,GD_CHAM_CONG!$C$6:$BF$912,38,FALSE)</f>
        <v>26</v>
      </c>
      <c r="J84" s="16">
        <f>VLOOKUP($B84,GD_CHAM_CONG!$C$6:$BF$912,39,FALSE)</f>
        <v>0</v>
      </c>
      <c r="K84" s="16">
        <f>VLOOKUP($B84,GD_CHAM_CONG!$C$6:$BF$912,40,FALSE)</f>
        <v>0</v>
      </c>
      <c r="L84" s="16">
        <f>VLOOKUP($B84,GD_CHAM_CONG!$C$6:$BF$912,41,FALSE)</f>
        <v>0</v>
      </c>
      <c r="M84" s="16">
        <f>VLOOKUP($B84,GD_CHAM_CONG!$C$6:$BF$912,42,FALSE)</f>
        <v>0</v>
      </c>
      <c r="N84" s="16">
        <f>VLOOKUP($B84,GD_CHAM_CONG!$C$6:$BF$912,43,FALSE)</f>
        <v>0</v>
      </c>
      <c r="O84" s="16">
        <f>VLOOKUP($B84,GD_CHAM_CONG!$C$6:$BF$912,44,FALSE)</f>
        <v>0</v>
      </c>
      <c r="P84" s="16">
        <f>VLOOKUP($B84,GD_CHAM_CONG!$C$6:$BF$912,45,FALSE)</f>
        <v>0</v>
      </c>
      <c r="Q84" s="16">
        <f>VLOOKUP($B84,GD_CHAM_CONG!$C$6:$BF$912,46,FALSE)</f>
        <v>0</v>
      </c>
      <c r="R84" s="16">
        <f>VLOOKUP($B84,GD_CHAM_CONG!$C$6:$BF$912,47,FALSE)</f>
        <v>0</v>
      </c>
      <c r="S84" s="16">
        <f>VLOOKUP($B84,GD_CHAM_CONG!$C$6:$BF$912,48,FALSE)</f>
        <v>0</v>
      </c>
      <c r="T84" s="16">
        <f>VLOOKUP($B84,GD_CHAM_CONG!$C$6:$BF$912,49,FALSE)</f>
        <v>0</v>
      </c>
      <c r="U84" s="16">
        <f>VLOOKUP($B84,GD_CHAM_CONG!$C$6:$BF$912,50,FALSE)</f>
        <v>0</v>
      </c>
      <c r="V84" s="16">
        <f>VLOOKUP($B84,GD_CHAM_CONG!$C$6:$BF$912,51,FALSE)</f>
        <v>0</v>
      </c>
      <c r="W84" s="16">
        <f>VLOOKUP($B84,GD_CHAM_CONG!$C$6:$BF$912,52,FALSE)</f>
        <v>0</v>
      </c>
      <c r="X84" s="16">
        <f>VLOOKUP($B84,GD_CHAM_CONG!$C$6:$BF$912,53,FALSE)</f>
        <v>0</v>
      </c>
      <c r="Y84" s="16">
        <f>VLOOKUP($B84,GD_CHAM_CONG!$C$6:$BF$912,54,FALSE)</f>
        <v>0</v>
      </c>
      <c r="Z84" s="16">
        <f>VLOOKUP($B84,GD_CHAM_CONG!$C$6:$BF$912,55,FALSE)</f>
        <v>0</v>
      </c>
      <c r="AA84" s="16">
        <f>VLOOKUP($B84,GD_CHAM_CONG!$C$6:$BF$912,56,FALSE)</f>
        <v>0</v>
      </c>
      <c r="AB84" s="16">
        <f>VLOOKUP($B84,GD_CHAM_CONG!$C$6:$BI$912,57,FALSE)</f>
        <v>0</v>
      </c>
      <c r="AC84" s="16">
        <f>VLOOKUP($B84,GD_CHAM_CONG!$C$6:$BI$912,58,FALSE)</f>
        <v>0</v>
      </c>
      <c r="AD84" s="16">
        <f>VLOOKUP($B84,GD_CHAM_CONG!$C$6:$BI$912,59,FALSE)</f>
        <v>0</v>
      </c>
      <c r="AE84" s="188">
        <f>I84/$H84*VLOOKUP(I$4,DM_TI_LE!$A$5:$B$30,2,FALSE)</f>
        <v>1</v>
      </c>
      <c r="AF84" s="188">
        <f>J84/$H84*VLOOKUP(J$4,DM_TI_LE!$A$5:$B$30,2,FALSE)</f>
        <v>0</v>
      </c>
      <c r="AG84" s="188">
        <f>K84/$H84*VLOOKUP(K$4,DM_TI_LE!$A$5:$B$30,2,FALSE)</f>
        <v>0</v>
      </c>
      <c r="AH84" s="188">
        <f>L84/$H84*VLOOKUP(L$4,DM_TI_LE!$A$5:$B$30,2,FALSE)</f>
        <v>0</v>
      </c>
      <c r="AI84" s="188">
        <f>M84/$H84*VLOOKUP(M$4,DM_TI_LE!$A$5:$B$30,2,FALSE)</f>
        <v>0</v>
      </c>
      <c r="AJ84" s="188">
        <f>N84/$H84*VLOOKUP(N$4,DM_TI_LE!$A$5:$B$30,2,FALSE)</f>
        <v>0</v>
      </c>
      <c r="AK84" s="188">
        <f>O84/$H84*VLOOKUP(O$4,DM_TI_LE!$A$5:$B$30,2,FALSE)</f>
        <v>0</v>
      </c>
      <c r="AL84" s="188">
        <f>P84/$H84*VLOOKUP(P$4,DM_TI_LE!$A$5:$B$30,2,FALSE)</f>
        <v>0</v>
      </c>
      <c r="AM84" s="188">
        <f>Q84/$H84*VLOOKUP(Q$4,DM_TI_LE!$A$5:$B$30,2,FALSE)</f>
        <v>0</v>
      </c>
      <c r="AN84" s="188">
        <f>R84/$H84*VLOOKUP(R$4,DM_TI_LE!$A$5:$B$30,2,FALSE)</f>
        <v>0</v>
      </c>
      <c r="AO84" s="188">
        <f>S84/$H84*VLOOKUP(S$4,DM_TI_LE!$A$5:$B$30,2,FALSE)</f>
        <v>0</v>
      </c>
      <c r="AP84" s="188">
        <f>T84/$H84*VLOOKUP(T$4,DM_TI_LE!$A$5:$B$30,2,FALSE)</f>
        <v>0</v>
      </c>
      <c r="AQ84" s="188">
        <f>U84/$H84*VLOOKUP(U$4,DM_TI_LE!$A$5:$B$30,2,FALSE)</f>
        <v>0</v>
      </c>
      <c r="AR84" s="188">
        <f>V84/$H84*VLOOKUP(V$4,DM_TI_LE!$A$5:$B$30,2,FALSE)</f>
        <v>0</v>
      </c>
      <c r="AS84" s="188">
        <f>W84/$H84*VLOOKUP(W$4,DM_TI_LE!$A$5:$B$30,2,FALSE)</f>
        <v>0</v>
      </c>
      <c r="AT84" s="188">
        <f>X84/$H84*VLOOKUP(X$4,DM_TI_LE!$A$5:$B$30,2,FALSE)</f>
        <v>0</v>
      </c>
      <c r="AU84" s="188">
        <f>Y84/$H84*VLOOKUP(Y$4,DM_TI_LE!$A$5:$B$30,2,FALSE)</f>
        <v>0</v>
      </c>
      <c r="AV84" s="188">
        <f>Z84/$H84*VLOOKUP(Z$4,DM_TI_LE!$A$5:$B$30,2,FALSE)</f>
        <v>0</v>
      </c>
      <c r="AW84" s="188">
        <f>AA84/$H84*VLOOKUP(AA$4,DM_TI_LE!$A$5:$B$30,2,FALSE)</f>
        <v>0</v>
      </c>
      <c r="AX84" s="188">
        <f>AB84/$H84*VLOOKUP(AB$4,DM_TI_LE!$A$5:$B$30,2,FALSE)</f>
        <v>0</v>
      </c>
      <c r="AY84" s="188">
        <f>AC84/$H84*VLOOKUP(AC$4,DM_TI_LE!$A$5:$B$30,2,FALSE)</f>
        <v>0</v>
      </c>
      <c r="AZ84" s="188">
        <f>AD84/$H84*VLOOKUP(AD$4,DM_TI_LE!$A$5:$B$30,2,FALSE)</f>
        <v>0</v>
      </c>
      <c r="BA84" s="231">
        <f>IF(CD84="HDHV",DM_TI_LE!$K$12*I84, SUM(AE84:AW84)*F84*E84*DM_HE_SO_LUONG_NS!$D$1*CE84)</f>
        <v>9044999.9999999981</v>
      </c>
      <c r="BB84" s="16"/>
      <c r="BC84" s="17">
        <f>VLOOKUP(B84,GD_LCD_HS_LNS!$B$4:$E$914,4,FALSE)</f>
        <v>3875000</v>
      </c>
      <c r="BD84" s="16"/>
      <c r="BE84" s="16">
        <f>I84/26*$BC84*VLOOKUP(BE$4,DM_TI_LE!$A$5:$C$29,3,FALSE)</f>
        <v>0</v>
      </c>
      <c r="BF84" s="16">
        <f>J84/26*$BC84*VLOOKUP(BF$4,DM_TI_LE!$A$5:$C$29,3,FALSE)</f>
        <v>0</v>
      </c>
      <c r="BG84" s="16">
        <f>K84/26*$BC84*VLOOKUP(BG$4,DM_TI_LE!$A$5:$C$29,3,FALSE)</f>
        <v>0</v>
      </c>
      <c r="BH84" s="16">
        <f>L84/26*$BC84*VLOOKUP(BH$4,DM_TI_LE!$A$5:$C$29,3,FALSE)</f>
        <v>0</v>
      </c>
      <c r="BI84" s="16">
        <f>M84/26*$BC84*VLOOKUP(BI$4,DM_TI_LE!$A$5:$C$29,3,FALSE)</f>
        <v>0</v>
      </c>
      <c r="BJ84" s="16">
        <f>N84/26*$BC84*VLOOKUP(BJ$4,DM_TI_LE!$A$5:$C$29,3,FALSE)</f>
        <v>0</v>
      </c>
      <c r="BK84" s="16">
        <f>O84/26*$BC84*VLOOKUP(BK$4,DM_TI_LE!$A$5:$C$29,3,FALSE)</f>
        <v>0</v>
      </c>
      <c r="BL84" s="16">
        <f>P84/26*$BC84*VLOOKUP(BL$4,DM_TI_LE!$A$5:$C$29,3,FALSE)</f>
        <v>0</v>
      </c>
      <c r="BM84" s="16">
        <f>Q84/26*$BC84*VLOOKUP(BM$4,DM_TI_LE!$A$5:$C$29,3,FALSE)</f>
        <v>0</v>
      </c>
      <c r="BN84" s="16">
        <f>R84/26*$BC84*VLOOKUP(BN$4,DM_TI_LE!$A$5:$C$29,3,FALSE)</f>
        <v>0</v>
      </c>
      <c r="BO84" s="16">
        <f>S84/26*$BC84*VLOOKUP(BO$4,DM_TI_LE!$A$5:$C$29,3,FALSE)</f>
        <v>0</v>
      </c>
      <c r="BP84" s="16">
        <f>T84/26*$BC84*VLOOKUP(BP$4,DM_TI_LE!$A$5:$C$29,3,FALSE)</f>
        <v>0</v>
      </c>
      <c r="BQ84" s="16">
        <f>U84/26*$BC84*VLOOKUP(BQ$4,DM_TI_LE!$A$5:$C$29,3,FALSE)</f>
        <v>0</v>
      </c>
      <c r="BR84" s="16">
        <f>V84/26*$BC84*VLOOKUP(BR$4,DM_TI_LE!$A$5:$C$29,3,FALSE)</f>
        <v>0</v>
      </c>
      <c r="BS84" s="16">
        <f>W84/26*$BC84*VLOOKUP(BS$4,DM_TI_LE!$A$5:$C$29,3,FALSE)</f>
        <v>0</v>
      </c>
      <c r="BT84" s="16">
        <f>X84/26*$BC84*VLOOKUP(BT$4,DM_TI_LE!$A$5:$C$29,3,FALSE)</f>
        <v>0</v>
      </c>
      <c r="BU84" s="16">
        <f>Y84/26*$BC84*VLOOKUP(BU$4,DM_TI_LE!$A$5:$C$29,3,FALSE)</f>
        <v>0</v>
      </c>
      <c r="BV84" s="16">
        <f>Z84/26*$BC84*VLOOKUP(BV$4,DM_TI_LE!$A$5:$C$29,3,FALSE)</f>
        <v>0</v>
      </c>
      <c r="BW84" s="16">
        <f>AA84/26*$BC84*VLOOKUP(BW$4,DM_TI_LE!$A$5:$C$29,3,FALSE)</f>
        <v>0</v>
      </c>
      <c r="BX84" s="16">
        <f>AB84/26*$BC84*VLOOKUP(BX$4,DM_TI_LE!$A$5:$C$29,3,FALSE)</f>
        <v>0</v>
      </c>
      <c r="BY84" s="16">
        <f>AC84/26*$BC84*VLOOKUP(BY$4,DM_TI_LE!$A$5:$C$29,3,FALSE)</f>
        <v>0</v>
      </c>
      <c r="BZ84" s="16">
        <f>AD84/26*$BC84*VLOOKUP(BZ$4,DM_TI_LE!$A$5:$C$29,3,FALSE)</f>
        <v>0</v>
      </c>
      <c r="CA84" s="196">
        <f t="shared" si="0"/>
        <v>0</v>
      </c>
      <c r="CB84" s="16"/>
      <c r="CC84" s="197">
        <f t="shared" si="1"/>
        <v>9044999.9999999981</v>
      </c>
      <c r="CD84" s="145" t="s">
        <v>116</v>
      </c>
      <c r="CE84" s="199">
        <f>VLOOKUP(CD84,DM_TI_LE!$I$12:$J$16,2,FALSE)</f>
        <v>1</v>
      </c>
    </row>
    <row r="85" spans="1:83" ht="12.75">
      <c r="A85" s="36">
        <v>81</v>
      </c>
      <c r="B85" s="38">
        <f>GD_LCD_HS_LNS!B84</f>
        <v>10635</v>
      </c>
      <c r="C85" s="38" t="str">
        <f>GD_LCD_HS_LNS!C84</f>
        <v>Đào Thị Mận</v>
      </c>
      <c r="D85" s="38" t="str">
        <f>GD_LCD_HS_LNS!D84</f>
        <v>NV PVHK</v>
      </c>
      <c r="E85" s="146">
        <f>VLOOKUP(B85,GD_CHAM_CONG!$C$6:$BJ$912,60,FALSE)</f>
        <v>1</v>
      </c>
      <c r="F85" s="146">
        <f>VLOOKUP(B85,GD_LCD_HS_LNS!$B$4:$F$914,5,FALSE)</f>
        <v>1.8</v>
      </c>
      <c r="G85" s="168"/>
      <c r="H85" s="168">
        <f>VLOOKUP(B85,GD_CHAM_CONG!$C$6:$BD$912,37,FALSE)</f>
        <v>26</v>
      </c>
      <c r="I85" s="16">
        <f>VLOOKUP($B85,GD_CHAM_CONG!$C$6:$BF$912,38,FALSE)</f>
        <v>26</v>
      </c>
      <c r="J85" s="16">
        <f>VLOOKUP($B85,GD_CHAM_CONG!$C$6:$BF$912,39,FALSE)</f>
        <v>0</v>
      </c>
      <c r="K85" s="16">
        <f>VLOOKUP($B85,GD_CHAM_CONG!$C$6:$BF$912,40,FALSE)</f>
        <v>0</v>
      </c>
      <c r="L85" s="16">
        <f>VLOOKUP($B85,GD_CHAM_CONG!$C$6:$BF$912,41,FALSE)</f>
        <v>0</v>
      </c>
      <c r="M85" s="16">
        <f>VLOOKUP($B85,GD_CHAM_CONG!$C$6:$BF$912,42,FALSE)</f>
        <v>0</v>
      </c>
      <c r="N85" s="16">
        <f>VLOOKUP($B85,GD_CHAM_CONG!$C$6:$BF$912,43,FALSE)</f>
        <v>0</v>
      </c>
      <c r="O85" s="16">
        <f>VLOOKUP($B85,GD_CHAM_CONG!$C$6:$BF$912,44,FALSE)</f>
        <v>0</v>
      </c>
      <c r="P85" s="16">
        <f>VLOOKUP($B85,GD_CHAM_CONG!$C$6:$BF$912,45,FALSE)</f>
        <v>0</v>
      </c>
      <c r="Q85" s="16">
        <f>VLOOKUP($B85,GD_CHAM_CONG!$C$6:$BF$912,46,FALSE)</f>
        <v>0</v>
      </c>
      <c r="R85" s="16">
        <f>VLOOKUP($B85,GD_CHAM_CONG!$C$6:$BF$912,47,FALSE)</f>
        <v>0</v>
      </c>
      <c r="S85" s="16">
        <f>VLOOKUP($B85,GD_CHAM_CONG!$C$6:$BF$912,48,FALSE)</f>
        <v>0</v>
      </c>
      <c r="T85" s="16">
        <f>VLOOKUP($B85,GD_CHAM_CONG!$C$6:$BF$912,49,FALSE)</f>
        <v>0</v>
      </c>
      <c r="U85" s="16">
        <f>VLOOKUP($B85,GD_CHAM_CONG!$C$6:$BF$912,50,FALSE)</f>
        <v>0</v>
      </c>
      <c r="V85" s="16">
        <f>VLOOKUP($B85,GD_CHAM_CONG!$C$6:$BF$912,51,FALSE)</f>
        <v>0</v>
      </c>
      <c r="W85" s="16">
        <f>VLOOKUP($B85,GD_CHAM_CONG!$C$6:$BF$912,52,FALSE)</f>
        <v>0</v>
      </c>
      <c r="X85" s="16">
        <f>VLOOKUP($B85,GD_CHAM_CONG!$C$6:$BF$912,53,FALSE)</f>
        <v>0</v>
      </c>
      <c r="Y85" s="16">
        <f>VLOOKUP($B85,GD_CHAM_CONG!$C$6:$BF$912,54,FALSE)</f>
        <v>0</v>
      </c>
      <c r="Z85" s="16">
        <f>VLOOKUP($B85,GD_CHAM_CONG!$C$6:$BF$912,55,FALSE)</f>
        <v>0</v>
      </c>
      <c r="AA85" s="16">
        <f>VLOOKUP($B85,GD_CHAM_CONG!$C$6:$BF$912,56,FALSE)</f>
        <v>0</v>
      </c>
      <c r="AB85" s="16">
        <f>VLOOKUP($B85,GD_CHAM_CONG!$C$6:$BI$912,57,FALSE)</f>
        <v>0</v>
      </c>
      <c r="AC85" s="16">
        <f>VLOOKUP($B85,GD_CHAM_CONG!$C$6:$BI$912,58,FALSE)</f>
        <v>0</v>
      </c>
      <c r="AD85" s="16">
        <f>VLOOKUP($B85,GD_CHAM_CONG!$C$6:$BI$912,59,FALSE)</f>
        <v>0</v>
      </c>
      <c r="AE85" s="188">
        <f>I85/$H85*VLOOKUP(I$4,DM_TI_LE!$A$5:$B$30,2,FALSE)</f>
        <v>1</v>
      </c>
      <c r="AF85" s="188">
        <f>J85/$H85*VLOOKUP(J$4,DM_TI_LE!$A$5:$B$30,2,FALSE)</f>
        <v>0</v>
      </c>
      <c r="AG85" s="188">
        <f>K85/$H85*VLOOKUP(K$4,DM_TI_LE!$A$5:$B$30,2,FALSE)</f>
        <v>0</v>
      </c>
      <c r="AH85" s="188">
        <f>L85/$H85*VLOOKUP(L$4,DM_TI_LE!$A$5:$B$30,2,FALSE)</f>
        <v>0</v>
      </c>
      <c r="AI85" s="188">
        <f>M85/$H85*VLOOKUP(M$4,DM_TI_LE!$A$5:$B$30,2,FALSE)</f>
        <v>0</v>
      </c>
      <c r="AJ85" s="188">
        <f>N85/$H85*VLOOKUP(N$4,DM_TI_LE!$A$5:$B$30,2,FALSE)</f>
        <v>0</v>
      </c>
      <c r="AK85" s="188">
        <f>O85/$H85*VLOOKUP(O$4,DM_TI_LE!$A$5:$B$30,2,FALSE)</f>
        <v>0</v>
      </c>
      <c r="AL85" s="188">
        <f>P85/$H85*VLOOKUP(P$4,DM_TI_LE!$A$5:$B$30,2,FALSE)</f>
        <v>0</v>
      </c>
      <c r="AM85" s="188">
        <f>Q85/$H85*VLOOKUP(Q$4,DM_TI_LE!$A$5:$B$30,2,FALSE)</f>
        <v>0</v>
      </c>
      <c r="AN85" s="188">
        <f>R85/$H85*VLOOKUP(R$4,DM_TI_LE!$A$5:$B$30,2,FALSE)</f>
        <v>0</v>
      </c>
      <c r="AO85" s="188">
        <f>S85/$H85*VLOOKUP(S$4,DM_TI_LE!$A$5:$B$30,2,FALSE)</f>
        <v>0</v>
      </c>
      <c r="AP85" s="188">
        <f>T85/$H85*VLOOKUP(T$4,DM_TI_LE!$A$5:$B$30,2,FALSE)</f>
        <v>0</v>
      </c>
      <c r="AQ85" s="188">
        <f>U85/$H85*VLOOKUP(U$4,DM_TI_LE!$A$5:$B$30,2,FALSE)</f>
        <v>0</v>
      </c>
      <c r="AR85" s="188">
        <f>V85/$H85*VLOOKUP(V$4,DM_TI_LE!$A$5:$B$30,2,FALSE)</f>
        <v>0</v>
      </c>
      <c r="AS85" s="188">
        <f>W85/$H85*VLOOKUP(W$4,DM_TI_LE!$A$5:$B$30,2,FALSE)</f>
        <v>0</v>
      </c>
      <c r="AT85" s="188">
        <f>X85/$H85*VLOOKUP(X$4,DM_TI_LE!$A$5:$B$30,2,FALSE)</f>
        <v>0</v>
      </c>
      <c r="AU85" s="188">
        <f>Y85/$H85*VLOOKUP(Y$4,DM_TI_LE!$A$5:$B$30,2,FALSE)</f>
        <v>0</v>
      </c>
      <c r="AV85" s="188">
        <f>Z85/$H85*VLOOKUP(Z$4,DM_TI_LE!$A$5:$B$30,2,FALSE)</f>
        <v>0</v>
      </c>
      <c r="AW85" s="188">
        <f>AA85/$H85*VLOOKUP(AA$4,DM_TI_LE!$A$5:$B$30,2,FALSE)</f>
        <v>0</v>
      </c>
      <c r="AX85" s="188">
        <f>AB85/$H85*VLOOKUP(AB$4,DM_TI_LE!$A$5:$B$30,2,FALSE)</f>
        <v>0</v>
      </c>
      <c r="AY85" s="188">
        <f>AC85/$H85*VLOOKUP(AC$4,DM_TI_LE!$A$5:$B$30,2,FALSE)</f>
        <v>0</v>
      </c>
      <c r="AZ85" s="188">
        <f>AD85/$H85*VLOOKUP(AD$4,DM_TI_LE!$A$5:$B$30,2,FALSE)</f>
        <v>0</v>
      </c>
      <c r="BA85" s="231">
        <f>IF(CD85="HDHV",DM_TI_LE!$K$12*I85, SUM(AE85:AW85)*F85*E85*DM_HE_SO_LUONG_NS!$D$1*CE85)</f>
        <v>8100000</v>
      </c>
      <c r="BB85" s="16"/>
      <c r="BC85" s="17">
        <f>VLOOKUP(B85,GD_LCD_HS_LNS!$B$4:$E$914,4,FALSE)</f>
        <v>4553000</v>
      </c>
      <c r="BD85" s="16"/>
      <c r="BE85" s="16">
        <f>I85/26*$BC85*VLOOKUP(BE$4,DM_TI_LE!$A$5:$C$29,3,FALSE)</f>
        <v>0</v>
      </c>
      <c r="BF85" s="16">
        <f>J85/26*$BC85*VLOOKUP(BF$4,DM_TI_LE!$A$5:$C$29,3,FALSE)</f>
        <v>0</v>
      </c>
      <c r="BG85" s="16">
        <f>K85/26*$BC85*VLOOKUP(BG$4,DM_TI_LE!$A$5:$C$29,3,FALSE)</f>
        <v>0</v>
      </c>
      <c r="BH85" s="16">
        <f>L85/26*$BC85*VLOOKUP(BH$4,DM_TI_LE!$A$5:$C$29,3,FALSE)</f>
        <v>0</v>
      </c>
      <c r="BI85" s="16">
        <f>M85/26*$BC85*VLOOKUP(BI$4,DM_TI_LE!$A$5:$C$29,3,FALSE)</f>
        <v>0</v>
      </c>
      <c r="BJ85" s="16">
        <f>N85/26*$BC85*VLOOKUP(BJ$4,DM_TI_LE!$A$5:$C$29,3,FALSE)</f>
        <v>0</v>
      </c>
      <c r="BK85" s="16">
        <f>O85/26*$BC85*VLOOKUP(BK$4,DM_TI_LE!$A$5:$C$29,3,FALSE)</f>
        <v>0</v>
      </c>
      <c r="BL85" s="16">
        <f>P85/26*$BC85*VLOOKUP(BL$4,DM_TI_LE!$A$5:$C$29,3,FALSE)</f>
        <v>0</v>
      </c>
      <c r="BM85" s="16">
        <f>Q85/26*$BC85*VLOOKUP(BM$4,DM_TI_LE!$A$5:$C$29,3,FALSE)</f>
        <v>0</v>
      </c>
      <c r="BN85" s="16">
        <f>R85/26*$BC85*VLOOKUP(BN$4,DM_TI_LE!$A$5:$C$29,3,FALSE)</f>
        <v>0</v>
      </c>
      <c r="BO85" s="16">
        <f>S85/26*$BC85*VLOOKUP(BO$4,DM_TI_LE!$A$5:$C$29,3,FALSE)</f>
        <v>0</v>
      </c>
      <c r="BP85" s="16">
        <f>T85/26*$BC85*VLOOKUP(BP$4,DM_TI_LE!$A$5:$C$29,3,FALSE)</f>
        <v>0</v>
      </c>
      <c r="BQ85" s="16">
        <f>U85/26*$BC85*VLOOKUP(BQ$4,DM_TI_LE!$A$5:$C$29,3,FALSE)</f>
        <v>0</v>
      </c>
      <c r="BR85" s="16">
        <f>V85/26*$BC85*VLOOKUP(BR$4,DM_TI_LE!$A$5:$C$29,3,FALSE)</f>
        <v>0</v>
      </c>
      <c r="BS85" s="16">
        <f>W85/26*$BC85*VLOOKUP(BS$4,DM_TI_LE!$A$5:$C$29,3,FALSE)</f>
        <v>0</v>
      </c>
      <c r="BT85" s="16">
        <f>X85/26*$BC85*VLOOKUP(BT$4,DM_TI_LE!$A$5:$C$29,3,FALSE)</f>
        <v>0</v>
      </c>
      <c r="BU85" s="16">
        <f>Y85/26*$BC85*VLOOKUP(BU$4,DM_TI_LE!$A$5:$C$29,3,FALSE)</f>
        <v>0</v>
      </c>
      <c r="BV85" s="16">
        <f>Z85/26*$BC85*VLOOKUP(BV$4,DM_TI_LE!$A$5:$C$29,3,FALSE)</f>
        <v>0</v>
      </c>
      <c r="BW85" s="16">
        <f>AA85/26*$BC85*VLOOKUP(BW$4,DM_TI_LE!$A$5:$C$29,3,FALSE)</f>
        <v>0</v>
      </c>
      <c r="BX85" s="16">
        <f>AB85/26*$BC85*VLOOKUP(BX$4,DM_TI_LE!$A$5:$C$29,3,FALSE)</f>
        <v>0</v>
      </c>
      <c r="BY85" s="16">
        <f>AC85/26*$BC85*VLOOKUP(BY$4,DM_TI_LE!$A$5:$C$29,3,FALSE)</f>
        <v>0</v>
      </c>
      <c r="BZ85" s="16">
        <f>AD85/26*$BC85*VLOOKUP(BZ$4,DM_TI_LE!$A$5:$C$29,3,FALSE)</f>
        <v>0</v>
      </c>
      <c r="CA85" s="196">
        <f t="shared" si="0"/>
        <v>0</v>
      </c>
      <c r="CB85" s="16"/>
      <c r="CC85" s="197">
        <f t="shared" si="1"/>
        <v>8100000</v>
      </c>
      <c r="CD85" s="145" t="s">
        <v>116</v>
      </c>
      <c r="CE85" s="199">
        <f>VLOOKUP(CD85,DM_TI_LE!$I$12:$J$16,2,FALSE)</f>
        <v>1</v>
      </c>
    </row>
    <row r="86" spans="1:83" ht="12.75">
      <c r="A86" s="36">
        <v>82</v>
      </c>
      <c r="B86" s="38">
        <f>GD_LCD_HS_LNS!B85</f>
        <v>11104</v>
      </c>
      <c r="C86" s="38" t="str">
        <f>GD_LCD_HS_LNS!C85</f>
        <v>Lê Thị Thanh Huyền</v>
      </c>
      <c r="D86" s="38" t="str">
        <f>GD_LCD_HS_LNS!D85</f>
        <v>NV PVHK</v>
      </c>
      <c r="E86" s="146">
        <f>VLOOKUP(B86,GD_CHAM_CONG!$C$6:$BJ$912,60,FALSE)</f>
        <v>1</v>
      </c>
      <c r="F86" s="146">
        <f>VLOOKUP(B86,GD_LCD_HS_LNS!$B$4:$F$914,5,FALSE)</f>
        <v>1.6</v>
      </c>
      <c r="G86" s="168"/>
      <c r="H86" s="168">
        <f>VLOOKUP(B86,GD_CHAM_CONG!$C$6:$BD$912,37,FALSE)</f>
        <v>26</v>
      </c>
      <c r="I86" s="16">
        <f>VLOOKUP($B86,GD_CHAM_CONG!$C$6:$BF$912,38,FALSE)</f>
        <v>17</v>
      </c>
      <c r="J86" s="16">
        <f>VLOOKUP($B86,GD_CHAM_CONG!$C$6:$BF$912,39,FALSE)</f>
        <v>0</v>
      </c>
      <c r="K86" s="16">
        <f>VLOOKUP($B86,GD_CHAM_CONG!$C$6:$BF$912,40,FALSE)</f>
        <v>0</v>
      </c>
      <c r="L86" s="16">
        <f>VLOOKUP($B86,GD_CHAM_CONG!$C$6:$BF$912,41,FALSE)</f>
        <v>0</v>
      </c>
      <c r="M86" s="16">
        <f>VLOOKUP($B86,GD_CHAM_CONG!$C$6:$BF$912,42,FALSE)</f>
        <v>0</v>
      </c>
      <c r="N86" s="16">
        <f>VLOOKUP($B86,GD_CHAM_CONG!$C$6:$BF$912,43,FALSE)</f>
        <v>0</v>
      </c>
      <c r="O86" s="16">
        <f>VLOOKUP($B86,GD_CHAM_CONG!$C$6:$BF$912,44,FALSE)</f>
        <v>0</v>
      </c>
      <c r="P86" s="16">
        <f>VLOOKUP($B86,GD_CHAM_CONG!$C$6:$BF$912,45,FALSE)</f>
        <v>0</v>
      </c>
      <c r="Q86" s="16">
        <f>VLOOKUP($B86,GD_CHAM_CONG!$C$6:$BF$912,46,FALSE)</f>
        <v>0</v>
      </c>
      <c r="R86" s="16">
        <f>VLOOKUP($B86,GD_CHAM_CONG!$C$6:$BF$912,47,FALSE)</f>
        <v>0</v>
      </c>
      <c r="S86" s="16">
        <f>VLOOKUP($B86,GD_CHAM_CONG!$C$6:$BF$912,48,FALSE)</f>
        <v>8</v>
      </c>
      <c r="T86" s="16">
        <f>VLOOKUP($B86,GD_CHAM_CONG!$C$6:$BF$912,49,FALSE)</f>
        <v>0</v>
      </c>
      <c r="U86" s="16">
        <f>VLOOKUP($B86,GD_CHAM_CONG!$C$6:$BF$912,50,FALSE)</f>
        <v>0</v>
      </c>
      <c r="V86" s="16">
        <f>VLOOKUP($B86,GD_CHAM_CONG!$C$6:$BF$912,51,FALSE)</f>
        <v>0</v>
      </c>
      <c r="W86" s="16">
        <f>VLOOKUP($B86,GD_CHAM_CONG!$C$6:$BF$912,52,FALSE)</f>
        <v>0</v>
      </c>
      <c r="X86" s="16">
        <f>VLOOKUP($B86,GD_CHAM_CONG!$C$6:$BF$912,53,FALSE)</f>
        <v>0</v>
      </c>
      <c r="Y86" s="16">
        <f>VLOOKUP($B86,GD_CHAM_CONG!$C$6:$BF$912,54,FALSE)</f>
        <v>0</v>
      </c>
      <c r="Z86" s="16">
        <f>VLOOKUP($B86,GD_CHAM_CONG!$C$6:$BF$912,55,FALSE)</f>
        <v>0</v>
      </c>
      <c r="AA86" s="16">
        <f>VLOOKUP($B86,GD_CHAM_CONG!$C$6:$BF$912,56,FALSE)</f>
        <v>0</v>
      </c>
      <c r="AB86" s="16">
        <f>VLOOKUP($B86,GD_CHAM_CONG!$C$6:$BI$912,57,FALSE)</f>
        <v>0</v>
      </c>
      <c r="AC86" s="16">
        <f>VLOOKUP($B86,GD_CHAM_CONG!$C$6:$BI$912,58,FALSE)</f>
        <v>0</v>
      </c>
      <c r="AD86" s="16">
        <f>VLOOKUP($B86,GD_CHAM_CONG!$C$6:$BI$912,59,FALSE)</f>
        <v>0</v>
      </c>
      <c r="AE86" s="188">
        <f>I86/$H86*VLOOKUP(I$4,DM_TI_LE!$A$5:$B$30,2,FALSE)</f>
        <v>0.65384615384615385</v>
      </c>
      <c r="AF86" s="188">
        <f>J86/$H86*VLOOKUP(J$4,DM_TI_LE!$A$5:$B$30,2,FALSE)</f>
        <v>0</v>
      </c>
      <c r="AG86" s="188">
        <f>K86/$H86*VLOOKUP(K$4,DM_TI_LE!$A$5:$B$30,2,FALSE)</f>
        <v>0</v>
      </c>
      <c r="AH86" s="188">
        <f>L86/$H86*VLOOKUP(L$4,DM_TI_LE!$A$5:$B$30,2,FALSE)</f>
        <v>0</v>
      </c>
      <c r="AI86" s="188">
        <f>M86/$H86*VLOOKUP(M$4,DM_TI_LE!$A$5:$B$30,2,FALSE)</f>
        <v>0</v>
      </c>
      <c r="AJ86" s="188">
        <f>N86/$H86*VLOOKUP(N$4,DM_TI_LE!$A$5:$B$30,2,FALSE)</f>
        <v>0</v>
      </c>
      <c r="AK86" s="188">
        <f>O86/$H86*VLOOKUP(O$4,DM_TI_LE!$A$5:$B$30,2,FALSE)</f>
        <v>0</v>
      </c>
      <c r="AL86" s="188">
        <f>P86/$H86*VLOOKUP(P$4,DM_TI_LE!$A$5:$B$30,2,FALSE)</f>
        <v>0</v>
      </c>
      <c r="AM86" s="188">
        <f>Q86/$H86*VLOOKUP(Q$4,DM_TI_LE!$A$5:$B$30,2,FALSE)</f>
        <v>0</v>
      </c>
      <c r="AN86" s="188">
        <f>R86/$H86*VLOOKUP(R$4,DM_TI_LE!$A$5:$B$30,2,FALSE)</f>
        <v>0</v>
      </c>
      <c r="AO86" s="188">
        <f>S86/$H86*VLOOKUP(S$4,DM_TI_LE!$A$5:$B$30,2,FALSE)</f>
        <v>0</v>
      </c>
      <c r="AP86" s="188">
        <f>T86/$H86*VLOOKUP(T$4,DM_TI_LE!$A$5:$B$30,2,FALSE)</f>
        <v>0</v>
      </c>
      <c r="AQ86" s="188">
        <f>U86/$H86*VLOOKUP(U$4,DM_TI_LE!$A$5:$B$30,2,FALSE)</f>
        <v>0</v>
      </c>
      <c r="AR86" s="188">
        <f>V86/$H86*VLOOKUP(V$4,DM_TI_LE!$A$5:$B$30,2,FALSE)</f>
        <v>0</v>
      </c>
      <c r="AS86" s="188">
        <f>W86/$H86*VLOOKUP(W$4,DM_TI_LE!$A$5:$B$30,2,FALSE)</f>
        <v>0</v>
      </c>
      <c r="AT86" s="188">
        <f>X86/$H86*VLOOKUP(X$4,DM_TI_LE!$A$5:$B$30,2,FALSE)</f>
        <v>0</v>
      </c>
      <c r="AU86" s="188">
        <f>Y86/$H86*VLOOKUP(Y$4,DM_TI_LE!$A$5:$B$30,2,FALSE)</f>
        <v>0</v>
      </c>
      <c r="AV86" s="188">
        <f>Z86/$H86*VLOOKUP(Z$4,DM_TI_LE!$A$5:$B$30,2,FALSE)</f>
        <v>0</v>
      </c>
      <c r="AW86" s="188">
        <f>AA86/$H86*VLOOKUP(AA$4,DM_TI_LE!$A$5:$B$30,2,FALSE)</f>
        <v>0</v>
      </c>
      <c r="AX86" s="188">
        <f>AB86/$H86*VLOOKUP(AB$4,DM_TI_LE!$A$5:$B$30,2,FALSE)</f>
        <v>0</v>
      </c>
      <c r="AY86" s="188">
        <f>AC86/$H86*VLOOKUP(AC$4,DM_TI_LE!$A$5:$B$30,2,FALSE)</f>
        <v>0</v>
      </c>
      <c r="AZ86" s="188">
        <f>AD86/$H86*VLOOKUP(AD$4,DM_TI_LE!$A$5:$B$30,2,FALSE)</f>
        <v>0</v>
      </c>
      <c r="BA86" s="231">
        <f>IF(CD86="HDHV",DM_TI_LE!$K$12*I86, SUM(AE86:AW86)*F86*E86*DM_HE_SO_LUONG_NS!$D$1*CE86)</f>
        <v>4707692.307692308</v>
      </c>
      <c r="BB86" s="16"/>
      <c r="BC86" s="17">
        <f>VLOOKUP(B86,GD_LCD_HS_LNS!$B$4:$E$914,4,FALSE)</f>
        <v>3875000</v>
      </c>
      <c r="BD86" s="16"/>
      <c r="BE86" s="16">
        <f>I86/26*$BC86*VLOOKUP(BE$4,DM_TI_LE!$A$5:$C$29,3,FALSE)</f>
        <v>0</v>
      </c>
      <c r="BF86" s="16">
        <f>J86/26*$BC86*VLOOKUP(BF$4,DM_TI_LE!$A$5:$C$29,3,FALSE)</f>
        <v>0</v>
      </c>
      <c r="BG86" s="16">
        <f>K86/26*$BC86*VLOOKUP(BG$4,DM_TI_LE!$A$5:$C$29,3,FALSE)</f>
        <v>0</v>
      </c>
      <c r="BH86" s="16">
        <f>L86/26*$BC86*VLOOKUP(BH$4,DM_TI_LE!$A$5:$C$29,3,FALSE)</f>
        <v>0</v>
      </c>
      <c r="BI86" s="16">
        <f>M86/26*$BC86*VLOOKUP(BI$4,DM_TI_LE!$A$5:$C$29,3,FALSE)</f>
        <v>0</v>
      </c>
      <c r="BJ86" s="16">
        <f>N86/26*$BC86*VLOOKUP(BJ$4,DM_TI_LE!$A$5:$C$29,3,FALSE)</f>
        <v>0</v>
      </c>
      <c r="BK86" s="16">
        <f>O86/26*$BC86*VLOOKUP(BK$4,DM_TI_LE!$A$5:$C$29,3,FALSE)</f>
        <v>0</v>
      </c>
      <c r="BL86" s="16">
        <f>P86/26*$BC86*VLOOKUP(BL$4,DM_TI_LE!$A$5:$C$29,3,FALSE)</f>
        <v>0</v>
      </c>
      <c r="BM86" s="16">
        <f>Q86/26*$BC86*VLOOKUP(BM$4,DM_TI_LE!$A$5:$C$29,3,FALSE)</f>
        <v>0</v>
      </c>
      <c r="BN86" s="16">
        <f>R86/26*$BC86*VLOOKUP(BN$4,DM_TI_LE!$A$5:$C$29,3,FALSE)</f>
        <v>0</v>
      </c>
      <c r="BO86" s="16">
        <f>S86/26*$BC86*VLOOKUP(BO$4,DM_TI_LE!$A$5:$C$29,3,FALSE)</f>
        <v>1192307.6923076925</v>
      </c>
      <c r="BP86" s="16">
        <f>T86/26*$BC86*VLOOKUP(BP$4,DM_TI_LE!$A$5:$C$29,3,FALSE)</f>
        <v>0</v>
      </c>
      <c r="BQ86" s="16">
        <f>U86/26*$BC86*VLOOKUP(BQ$4,DM_TI_LE!$A$5:$C$29,3,FALSE)</f>
        <v>0</v>
      </c>
      <c r="BR86" s="16">
        <f>V86/26*$BC86*VLOOKUP(BR$4,DM_TI_LE!$A$5:$C$29,3,FALSE)</f>
        <v>0</v>
      </c>
      <c r="BS86" s="16">
        <f>W86/26*$BC86*VLOOKUP(BS$4,DM_TI_LE!$A$5:$C$29,3,FALSE)</f>
        <v>0</v>
      </c>
      <c r="BT86" s="16">
        <f>X86/26*$BC86*VLOOKUP(BT$4,DM_TI_LE!$A$5:$C$29,3,FALSE)</f>
        <v>0</v>
      </c>
      <c r="BU86" s="16">
        <f>Y86/26*$BC86*VLOOKUP(BU$4,DM_TI_LE!$A$5:$C$29,3,FALSE)</f>
        <v>0</v>
      </c>
      <c r="BV86" s="16">
        <f>Z86/26*$BC86*VLOOKUP(BV$4,DM_TI_LE!$A$5:$C$29,3,FALSE)</f>
        <v>0</v>
      </c>
      <c r="BW86" s="16">
        <f>AA86/26*$BC86*VLOOKUP(BW$4,DM_TI_LE!$A$5:$C$29,3,FALSE)</f>
        <v>0</v>
      </c>
      <c r="BX86" s="16">
        <f>AB86/26*$BC86*VLOOKUP(BX$4,DM_TI_LE!$A$5:$C$29,3,FALSE)</f>
        <v>0</v>
      </c>
      <c r="BY86" s="16">
        <f>AC86/26*$BC86*VLOOKUP(BY$4,DM_TI_LE!$A$5:$C$29,3,FALSE)</f>
        <v>0</v>
      </c>
      <c r="BZ86" s="16">
        <f>AD86/26*$BC86*VLOOKUP(BZ$4,DM_TI_LE!$A$5:$C$29,3,FALSE)</f>
        <v>0</v>
      </c>
      <c r="CA86" s="196">
        <f t="shared" si="0"/>
        <v>1192307.6923076925</v>
      </c>
      <c r="CB86" s="16"/>
      <c r="CC86" s="197">
        <f t="shared" si="1"/>
        <v>5900000</v>
      </c>
      <c r="CD86" s="145" t="s">
        <v>114</v>
      </c>
      <c r="CE86" s="199">
        <f>VLOOKUP(CD86,DM_TI_LE!$I$12:$J$16,2,FALSE)</f>
        <v>1</v>
      </c>
    </row>
    <row r="87" spans="1:83" ht="12.75">
      <c r="A87" s="36">
        <v>83</v>
      </c>
      <c r="B87" s="38">
        <f>GD_LCD_HS_LNS!B86</f>
        <v>11105</v>
      </c>
      <c r="C87" s="38" t="str">
        <f>GD_LCD_HS_LNS!C86</f>
        <v>Ngô Minh Thanh</v>
      </c>
      <c r="D87" s="38" t="str">
        <f>GD_LCD_HS_LNS!D86</f>
        <v>NV PVHK</v>
      </c>
      <c r="E87" s="146">
        <f>VLOOKUP(B87,GD_CHAM_CONG!$C$6:$BJ$912,60,FALSE)</f>
        <v>0.98</v>
      </c>
      <c r="F87" s="146">
        <f>VLOOKUP(B87,GD_LCD_HS_LNS!$B$4:$F$914,5,FALSE)</f>
        <v>1.6</v>
      </c>
      <c r="G87" s="168"/>
      <c r="H87" s="168">
        <f>VLOOKUP(B87,GD_CHAM_CONG!$C$6:$BD$912,37,FALSE)</f>
        <v>26</v>
      </c>
      <c r="I87" s="16">
        <f>VLOOKUP($B87,GD_CHAM_CONG!$C$6:$BF$912,38,FALSE)</f>
        <v>26</v>
      </c>
      <c r="J87" s="16">
        <f>VLOOKUP($B87,GD_CHAM_CONG!$C$6:$BF$912,39,FALSE)</f>
        <v>0</v>
      </c>
      <c r="K87" s="16">
        <f>VLOOKUP($B87,GD_CHAM_CONG!$C$6:$BF$912,40,FALSE)</f>
        <v>0</v>
      </c>
      <c r="L87" s="16">
        <f>VLOOKUP($B87,GD_CHAM_CONG!$C$6:$BF$912,41,FALSE)</f>
        <v>0</v>
      </c>
      <c r="M87" s="16">
        <f>VLOOKUP($B87,GD_CHAM_CONG!$C$6:$BF$912,42,FALSE)</f>
        <v>0</v>
      </c>
      <c r="N87" s="16">
        <f>VLOOKUP($B87,GD_CHAM_CONG!$C$6:$BF$912,43,FALSE)</f>
        <v>0</v>
      </c>
      <c r="O87" s="16">
        <f>VLOOKUP($B87,GD_CHAM_CONG!$C$6:$BF$912,44,FALSE)</f>
        <v>0</v>
      </c>
      <c r="P87" s="16">
        <f>VLOOKUP($B87,GD_CHAM_CONG!$C$6:$BF$912,45,FALSE)</f>
        <v>0</v>
      </c>
      <c r="Q87" s="16">
        <f>VLOOKUP($B87,GD_CHAM_CONG!$C$6:$BF$912,46,FALSE)</f>
        <v>0</v>
      </c>
      <c r="R87" s="16">
        <f>VLOOKUP($B87,GD_CHAM_CONG!$C$6:$BF$912,47,FALSE)</f>
        <v>0</v>
      </c>
      <c r="S87" s="16">
        <f>VLOOKUP($B87,GD_CHAM_CONG!$C$6:$BF$912,48,FALSE)</f>
        <v>0</v>
      </c>
      <c r="T87" s="16">
        <f>VLOOKUP($B87,GD_CHAM_CONG!$C$6:$BF$912,49,FALSE)</f>
        <v>0</v>
      </c>
      <c r="U87" s="16">
        <f>VLOOKUP($B87,GD_CHAM_CONG!$C$6:$BF$912,50,FALSE)</f>
        <v>0</v>
      </c>
      <c r="V87" s="16">
        <f>VLOOKUP($B87,GD_CHAM_CONG!$C$6:$BF$912,51,FALSE)</f>
        <v>0</v>
      </c>
      <c r="W87" s="16">
        <f>VLOOKUP($B87,GD_CHAM_CONG!$C$6:$BF$912,52,FALSE)</f>
        <v>0</v>
      </c>
      <c r="X87" s="16">
        <f>VLOOKUP($B87,GD_CHAM_CONG!$C$6:$BF$912,53,FALSE)</f>
        <v>0</v>
      </c>
      <c r="Y87" s="16">
        <f>VLOOKUP($B87,GD_CHAM_CONG!$C$6:$BF$912,54,FALSE)</f>
        <v>0</v>
      </c>
      <c r="Z87" s="16">
        <f>VLOOKUP($B87,GD_CHAM_CONG!$C$6:$BF$912,55,FALSE)</f>
        <v>0</v>
      </c>
      <c r="AA87" s="16">
        <f>VLOOKUP($B87,GD_CHAM_CONG!$C$6:$BF$912,56,FALSE)</f>
        <v>0</v>
      </c>
      <c r="AB87" s="16">
        <f>VLOOKUP($B87,GD_CHAM_CONG!$C$6:$BI$912,57,FALSE)</f>
        <v>0</v>
      </c>
      <c r="AC87" s="16">
        <f>VLOOKUP($B87,GD_CHAM_CONG!$C$6:$BI$912,58,FALSE)</f>
        <v>0</v>
      </c>
      <c r="AD87" s="16">
        <f>VLOOKUP($B87,GD_CHAM_CONG!$C$6:$BI$912,59,FALSE)</f>
        <v>0</v>
      </c>
      <c r="AE87" s="188">
        <f>I87/$H87*VLOOKUP(I$4,DM_TI_LE!$A$5:$B$30,2,FALSE)</f>
        <v>1</v>
      </c>
      <c r="AF87" s="188">
        <f>J87/$H87*VLOOKUP(J$4,DM_TI_LE!$A$5:$B$30,2,FALSE)</f>
        <v>0</v>
      </c>
      <c r="AG87" s="188">
        <f>K87/$H87*VLOOKUP(K$4,DM_TI_LE!$A$5:$B$30,2,FALSE)</f>
        <v>0</v>
      </c>
      <c r="AH87" s="188">
        <f>L87/$H87*VLOOKUP(L$4,DM_TI_LE!$A$5:$B$30,2,FALSE)</f>
        <v>0</v>
      </c>
      <c r="AI87" s="188">
        <f>M87/$H87*VLOOKUP(M$4,DM_TI_LE!$A$5:$B$30,2,FALSE)</f>
        <v>0</v>
      </c>
      <c r="AJ87" s="188">
        <f>N87/$H87*VLOOKUP(N$4,DM_TI_LE!$A$5:$B$30,2,FALSE)</f>
        <v>0</v>
      </c>
      <c r="AK87" s="188">
        <f>O87/$H87*VLOOKUP(O$4,DM_TI_LE!$A$5:$B$30,2,FALSE)</f>
        <v>0</v>
      </c>
      <c r="AL87" s="188">
        <f>P87/$H87*VLOOKUP(P$4,DM_TI_LE!$A$5:$B$30,2,FALSE)</f>
        <v>0</v>
      </c>
      <c r="AM87" s="188">
        <f>Q87/$H87*VLOOKUP(Q$4,DM_TI_LE!$A$5:$B$30,2,FALSE)</f>
        <v>0</v>
      </c>
      <c r="AN87" s="188">
        <f>R87/$H87*VLOOKUP(R$4,DM_TI_LE!$A$5:$B$30,2,FALSE)</f>
        <v>0</v>
      </c>
      <c r="AO87" s="188">
        <f>S87/$H87*VLOOKUP(S$4,DM_TI_LE!$A$5:$B$30,2,FALSE)</f>
        <v>0</v>
      </c>
      <c r="AP87" s="188">
        <f>T87/$H87*VLOOKUP(T$4,DM_TI_LE!$A$5:$B$30,2,FALSE)</f>
        <v>0</v>
      </c>
      <c r="AQ87" s="188">
        <f>U87/$H87*VLOOKUP(U$4,DM_TI_LE!$A$5:$B$30,2,FALSE)</f>
        <v>0</v>
      </c>
      <c r="AR87" s="188">
        <f>V87/$H87*VLOOKUP(V$4,DM_TI_LE!$A$5:$B$30,2,FALSE)</f>
        <v>0</v>
      </c>
      <c r="AS87" s="188">
        <f>W87/$H87*VLOOKUP(W$4,DM_TI_LE!$A$5:$B$30,2,FALSE)</f>
        <v>0</v>
      </c>
      <c r="AT87" s="188">
        <f>X87/$H87*VLOOKUP(X$4,DM_TI_LE!$A$5:$B$30,2,FALSE)</f>
        <v>0</v>
      </c>
      <c r="AU87" s="188">
        <f>Y87/$H87*VLOOKUP(Y$4,DM_TI_LE!$A$5:$B$30,2,FALSE)</f>
        <v>0</v>
      </c>
      <c r="AV87" s="188">
        <f>Z87/$H87*VLOOKUP(Z$4,DM_TI_LE!$A$5:$B$30,2,FALSE)</f>
        <v>0</v>
      </c>
      <c r="AW87" s="188">
        <f>AA87/$H87*VLOOKUP(AA$4,DM_TI_LE!$A$5:$B$30,2,FALSE)</f>
        <v>0</v>
      </c>
      <c r="AX87" s="188">
        <f>AB87/$H87*VLOOKUP(AB$4,DM_TI_LE!$A$5:$B$30,2,FALSE)</f>
        <v>0</v>
      </c>
      <c r="AY87" s="188">
        <f>AC87/$H87*VLOOKUP(AC$4,DM_TI_LE!$A$5:$B$30,2,FALSE)</f>
        <v>0</v>
      </c>
      <c r="AZ87" s="188">
        <f>AD87/$H87*VLOOKUP(AD$4,DM_TI_LE!$A$5:$B$30,2,FALSE)</f>
        <v>0</v>
      </c>
      <c r="BA87" s="231">
        <f>IF(CD87="HDHV",DM_TI_LE!$K$12*I87, SUM(AE87:AW87)*F87*E87*DM_HE_SO_LUONG_NS!$D$1*CE87)</f>
        <v>7056000</v>
      </c>
      <c r="BB87" s="16"/>
      <c r="BC87" s="17">
        <f>VLOOKUP(B87,GD_LCD_HS_LNS!$B$4:$E$914,4,FALSE)</f>
        <v>3875000</v>
      </c>
      <c r="BD87" s="16"/>
      <c r="BE87" s="16">
        <f>I87/26*$BC87*VLOOKUP(BE$4,DM_TI_LE!$A$5:$C$29,3,FALSE)</f>
        <v>0</v>
      </c>
      <c r="BF87" s="16">
        <f>J87/26*$BC87*VLOOKUP(BF$4,DM_TI_LE!$A$5:$C$29,3,FALSE)</f>
        <v>0</v>
      </c>
      <c r="BG87" s="16">
        <f>K87/26*$BC87*VLOOKUP(BG$4,DM_TI_LE!$A$5:$C$29,3,FALSE)</f>
        <v>0</v>
      </c>
      <c r="BH87" s="16">
        <f>L87/26*$BC87*VLOOKUP(BH$4,DM_TI_LE!$A$5:$C$29,3,FALSE)</f>
        <v>0</v>
      </c>
      <c r="BI87" s="16">
        <f>M87/26*$BC87*VLOOKUP(BI$4,DM_TI_LE!$A$5:$C$29,3,FALSE)</f>
        <v>0</v>
      </c>
      <c r="BJ87" s="16">
        <f>N87/26*$BC87*VLOOKUP(BJ$4,DM_TI_LE!$A$5:$C$29,3,FALSE)</f>
        <v>0</v>
      </c>
      <c r="BK87" s="16">
        <f>O87/26*$BC87*VLOOKUP(BK$4,DM_TI_LE!$A$5:$C$29,3,FALSE)</f>
        <v>0</v>
      </c>
      <c r="BL87" s="16">
        <f>P87/26*$BC87*VLOOKUP(BL$4,DM_TI_LE!$A$5:$C$29,3,FALSE)</f>
        <v>0</v>
      </c>
      <c r="BM87" s="16">
        <f>Q87/26*$BC87*VLOOKUP(BM$4,DM_TI_LE!$A$5:$C$29,3,FALSE)</f>
        <v>0</v>
      </c>
      <c r="BN87" s="16">
        <f>R87/26*$BC87*VLOOKUP(BN$4,DM_TI_LE!$A$5:$C$29,3,FALSE)</f>
        <v>0</v>
      </c>
      <c r="BO87" s="16">
        <f>S87/26*$BC87*VLOOKUP(BO$4,DM_TI_LE!$A$5:$C$29,3,FALSE)</f>
        <v>0</v>
      </c>
      <c r="BP87" s="16">
        <f>T87/26*$BC87*VLOOKUP(BP$4,DM_TI_LE!$A$5:$C$29,3,FALSE)</f>
        <v>0</v>
      </c>
      <c r="BQ87" s="16">
        <f>U87/26*$BC87*VLOOKUP(BQ$4,DM_TI_LE!$A$5:$C$29,3,FALSE)</f>
        <v>0</v>
      </c>
      <c r="BR87" s="16">
        <f>V87/26*$BC87*VLOOKUP(BR$4,DM_TI_LE!$A$5:$C$29,3,FALSE)</f>
        <v>0</v>
      </c>
      <c r="BS87" s="16">
        <f>W87/26*$BC87*VLOOKUP(BS$4,DM_TI_LE!$A$5:$C$29,3,FALSE)</f>
        <v>0</v>
      </c>
      <c r="BT87" s="16">
        <f>X87/26*$BC87*VLOOKUP(BT$4,DM_TI_LE!$A$5:$C$29,3,FALSE)</f>
        <v>0</v>
      </c>
      <c r="BU87" s="16">
        <f>Y87/26*$BC87*VLOOKUP(BU$4,DM_TI_LE!$A$5:$C$29,3,FALSE)</f>
        <v>0</v>
      </c>
      <c r="BV87" s="16">
        <f>Z87/26*$BC87*VLOOKUP(BV$4,DM_TI_LE!$A$5:$C$29,3,FALSE)</f>
        <v>0</v>
      </c>
      <c r="BW87" s="16">
        <f>AA87/26*$BC87*VLOOKUP(BW$4,DM_TI_LE!$A$5:$C$29,3,FALSE)</f>
        <v>0</v>
      </c>
      <c r="BX87" s="16">
        <f>AB87/26*$BC87*VLOOKUP(BX$4,DM_TI_LE!$A$5:$C$29,3,FALSE)</f>
        <v>0</v>
      </c>
      <c r="BY87" s="16">
        <f>AC87/26*$BC87*VLOOKUP(BY$4,DM_TI_LE!$A$5:$C$29,3,FALSE)</f>
        <v>0</v>
      </c>
      <c r="BZ87" s="16">
        <f>AD87/26*$BC87*VLOOKUP(BZ$4,DM_TI_LE!$A$5:$C$29,3,FALSE)</f>
        <v>0</v>
      </c>
      <c r="CA87" s="196">
        <f t="shared" si="0"/>
        <v>0</v>
      </c>
      <c r="CB87" s="16"/>
      <c r="CC87" s="197">
        <f t="shared" si="1"/>
        <v>7056000</v>
      </c>
      <c r="CD87" s="145" t="s">
        <v>114</v>
      </c>
      <c r="CE87" s="199">
        <f>VLOOKUP(CD87,DM_TI_LE!$I$12:$J$16,2,FALSE)</f>
        <v>1</v>
      </c>
    </row>
    <row r="88" spans="1:83" ht="12.75">
      <c r="A88" s="36">
        <v>84</v>
      </c>
      <c r="B88" s="38">
        <f>GD_LCD_HS_LNS!B87</f>
        <v>11107</v>
      </c>
      <c r="C88" s="38" t="str">
        <f>GD_LCD_HS_LNS!C87</f>
        <v>Vũ Thị Thơm</v>
      </c>
      <c r="D88" s="38" t="str">
        <f>GD_LCD_HS_LNS!D87</f>
        <v>NV PVHK</v>
      </c>
      <c r="E88" s="146">
        <f>VLOOKUP(B88,GD_CHAM_CONG!$C$6:$BJ$912,60,FALSE)</f>
        <v>1</v>
      </c>
      <c r="F88" s="146">
        <f>VLOOKUP(B88,GD_LCD_HS_LNS!$B$4:$F$914,5,FALSE)</f>
        <v>1.6</v>
      </c>
      <c r="G88" s="168"/>
      <c r="H88" s="168">
        <f>VLOOKUP(B88,GD_CHAM_CONG!$C$6:$BD$912,37,FALSE)</f>
        <v>26</v>
      </c>
      <c r="I88" s="16">
        <f>VLOOKUP($B88,GD_CHAM_CONG!$C$6:$BF$912,38,FALSE)</f>
        <v>26</v>
      </c>
      <c r="J88" s="16">
        <f>VLOOKUP($B88,GD_CHAM_CONG!$C$6:$BF$912,39,FALSE)</f>
        <v>0</v>
      </c>
      <c r="K88" s="16">
        <f>VLOOKUP($B88,GD_CHAM_CONG!$C$6:$BF$912,40,FALSE)</f>
        <v>0</v>
      </c>
      <c r="L88" s="16">
        <f>VLOOKUP($B88,GD_CHAM_CONG!$C$6:$BF$912,41,FALSE)</f>
        <v>0</v>
      </c>
      <c r="M88" s="16">
        <f>VLOOKUP($B88,GD_CHAM_CONG!$C$6:$BF$912,42,FALSE)</f>
        <v>0</v>
      </c>
      <c r="N88" s="16">
        <f>VLOOKUP($B88,GD_CHAM_CONG!$C$6:$BF$912,43,FALSE)</f>
        <v>0</v>
      </c>
      <c r="O88" s="16">
        <f>VLOOKUP($B88,GD_CHAM_CONG!$C$6:$BF$912,44,FALSE)</f>
        <v>0</v>
      </c>
      <c r="P88" s="16">
        <f>VLOOKUP($B88,GD_CHAM_CONG!$C$6:$BF$912,45,FALSE)</f>
        <v>0</v>
      </c>
      <c r="Q88" s="16">
        <f>VLOOKUP($B88,GD_CHAM_CONG!$C$6:$BF$912,46,FALSE)</f>
        <v>0</v>
      </c>
      <c r="R88" s="16">
        <f>VLOOKUP($B88,GD_CHAM_CONG!$C$6:$BF$912,47,FALSE)</f>
        <v>0</v>
      </c>
      <c r="S88" s="16">
        <f>VLOOKUP($B88,GD_CHAM_CONG!$C$6:$BF$912,48,FALSE)</f>
        <v>0</v>
      </c>
      <c r="T88" s="16">
        <f>VLOOKUP($B88,GD_CHAM_CONG!$C$6:$BF$912,49,FALSE)</f>
        <v>0</v>
      </c>
      <c r="U88" s="16">
        <f>VLOOKUP($B88,GD_CHAM_CONG!$C$6:$BF$912,50,FALSE)</f>
        <v>0</v>
      </c>
      <c r="V88" s="16">
        <f>VLOOKUP($B88,GD_CHAM_CONG!$C$6:$BF$912,51,FALSE)</f>
        <v>0</v>
      </c>
      <c r="W88" s="16">
        <f>VLOOKUP($B88,GD_CHAM_CONG!$C$6:$BF$912,52,FALSE)</f>
        <v>0</v>
      </c>
      <c r="X88" s="16">
        <f>VLOOKUP($B88,GD_CHAM_CONG!$C$6:$BF$912,53,FALSE)</f>
        <v>0</v>
      </c>
      <c r="Y88" s="16">
        <f>VLOOKUP($B88,GD_CHAM_CONG!$C$6:$BF$912,54,FALSE)</f>
        <v>0</v>
      </c>
      <c r="Z88" s="16">
        <f>VLOOKUP($B88,GD_CHAM_CONG!$C$6:$BF$912,55,FALSE)</f>
        <v>0</v>
      </c>
      <c r="AA88" s="16">
        <f>VLOOKUP($B88,GD_CHAM_CONG!$C$6:$BF$912,56,FALSE)</f>
        <v>0</v>
      </c>
      <c r="AB88" s="16">
        <f>VLOOKUP($B88,GD_CHAM_CONG!$C$6:$BI$912,57,FALSE)</f>
        <v>0</v>
      </c>
      <c r="AC88" s="16">
        <f>VLOOKUP($B88,GD_CHAM_CONG!$C$6:$BI$912,58,FALSE)</f>
        <v>0</v>
      </c>
      <c r="AD88" s="16">
        <f>VLOOKUP($B88,GD_CHAM_CONG!$C$6:$BI$912,59,FALSE)</f>
        <v>0</v>
      </c>
      <c r="AE88" s="188">
        <f>I88/$H88*VLOOKUP(I$4,DM_TI_LE!$A$5:$B$30,2,FALSE)</f>
        <v>1</v>
      </c>
      <c r="AF88" s="188">
        <f>J88/$H88*VLOOKUP(J$4,DM_TI_LE!$A$5:$B$30,2,FALSE)</f>
        <v>0</v>
      </c>
      <c r="AG88" s="188">
        <f>K88/$H88*VLOOKUP(K$4,DM_TI_LE!$A$5:$B$30,2,FALSE)</f>
        <v>0</v>
      </c>
      <c r="AH88" s="188">
        <f>L88/$H88*VLOOKUP(L$4,DM_TI_LE!$A$5:$B$30,2,FALSE)</f>
        <v>0</v>
      </c>
      <c r="AI88" s="188">
        <f>M88/$H88*VLOOKUP(M$4,DM_TI_LE!$A$5:$B$30,2,FALSE)</f>
        <v>0</v>
      </c>
      <c r="AJ88" s="188">
        <f>N88/$H88*VLOOKUP(N$4,DM_TI_LE!$A$5:$B$30,2,FALSE)</f>
        <v>0</v>
      </c>
      <c r="AK88" s="188">
        <f>O88/$H88*VLOOKUP(O$4,DM_TI_LE!$A$5:$B$30,2,FALSE)</f>
        <v>0</v>
      </c>
      <c r="AL88" s="188">
        <f>P88/$H88*VLOOKUP(P$4,DM_TI_LE!$A$5:$B$30,2,FALSE)</f>
        <v>0</v>
      </c>
      <c r="AM88" s="188">
        <f>Q88/$H88*VLOOKUP(Q$4,DM_TI_LE!$A$5:$B$30,2,FALSE)</f>
        <v>0</v>
      </c>
      <c r="AN88" s="188">
        <f>R88/$H88*VLOOKUP(R$4,DM_TI_LE!$A$5:$B$30,2,FALSE)</f>
        <v>0</v>
      </c>
      <c r="AO88" s="188">
        <f>S88/$H88*VLOOKUP(S$4,DM_TI_LE!$A$5:$B$30,2,FALSE)</f>
        <v>0</v>
      </c>
      <c r="AP88" s="188">
        <f>T88/$H88*VLOOKUP(T$4,DM_TI_LE!$A$5:$B$30,2,FALSE)</f>
        <v>0</v>
      </c>
      <c r="AQ88" s="188">
        <f>U88/$H88*VLOOKUP(U$4,DM_TI_LE!$A$5:$B$30,2,FALSE)</f>
        <v>0</v>
      </c>
      <c r="AR88" s="188">
        <f>V88/$H88*VLOOKUP(V$4,DM_TI_LE!$A$5:$B$30,2,FALSE)</f>
        <v>0</v>
      </c>
      <c r="AS88" s="188">
        <f>W88/$H88*VLOOKUP(W$4,DM_TI_LE!$A$5:$B$30,2,FALSE)</f>
        <v>0</v>
      </c>
      <c r="AT88" s="188">
        <f>X88/$H88*VLOOKUP(X$4,DM_TI_LE!$A$5:$B$30,2,FALSE)</f>
        <v>0</v>
      </c>
      <c r="AU88" s="188">
        <f>Y88/$H88*VLOOKUP(Y$4,DM_TI_LE!$A$5:$B$30,2,FALSE)</f>
        <v>0</v>
      </c>
      <c r="AV88" s="188">
        <f>Z88/$H88*VLOOKUP(Z$4,DM_TI_LE!$A$5:$B$30,2,FALSE)</f>
        <v>0</v>
      </c>
      <c r="AW88" s="188">
        <f>AA88/$H88*VLOOKUP(AA$4,DM_TI_LE!$A$5:$B$30,2,FALSE)</f>
        <v>0</v>
      </c>
      <c r="AX88" s="188">
        <f>AB88/$H88*VLOOKUP(AB$4,DM_TI_LE!$A$5:$B$30,2,FALSE)</f>
        <v>0</v>
      </c>
      <c r="AY88" s="188">
        <f>AC88/$H88*VLOOKUP(AC$4,DM_TI_LE!$A$5:$B$30,2,FALSE)</f>
        <v>0</v>
      </c>
      <c r="AZ88" s="188">
        <f>AD88/$H88*VLOOKUP(AD$4,DM_TI_LE!$A$5:$B$30,2,FALSE)</f>
        <v>0</v>
      </c>
      <c r="BA88" s="231">
        <f>IF(CD88="HDHV",DM_TI_LE!$K$12*I88, SUM(AE88:AW88)*F88*E88*DM_HE_SO_LUONG_NS!$D$1*CE88)</f>
        <v>7200000</v>
      </c>
      <c r="BB88" s="16"/>
      <c r="BC88" s="17">
        <f>VLOOKUP(B88,GD_LCD_HS_LNS!$B$4:$E$914,4,FALSE)</f>
        <v>3875000</v>
      </c>
      <c r="BD88" s="16"/>
      <c r="BE88" s="16">
        <f>I88/26*$BC88*VLOOKUP(BE$4,DM_TI_LE!$A$5:$C$29,3,FALSE)</f>
        <v>0</v>
      </c>
      <c r="BF88" s="16">
        <f>J88/26*$BC88*VLOOKUP(BF$4,DM_TI_LE!$A$5:$C$29,3,FALSE)</f>
        <v>0</v>
      </c>
      <c r="BG88" s="16">
        <f>K88/26*$BC88*VLOOKUP(BG$4,DM_TI_LE!$A$5:$C$29,3,FALSE)</f>
        <v>0</v>
      </c>
      <c r="BH88" s="16">
        <f>L88/26*$BC88*VLOOKUP(BH$4,DM_TI_LE!$A$5:$C$29,3,FALSE)</f>
        <v>0</v>
      </c>
      <c r="BI88" s="16">
        <f>M88/26*$BC88*VLOOKUP(BI$4,DM_TI_LE!$A$5:$C$29,3,FALSE)</f>
        <v>0</v>
      </c>
      <c r="BJ88" s="16">
        <f>N88/26*$BC88*VLOOKUP(BJ$4,DM_TI_LE!$A$5:$C$29,3,FALSE)</f>
        <v>0</v>
      </c>
      <c r="BK88" s="16">
        <f>O88/26*$BC88*VLOOKUP(BK$4,DM_TI_LE!$A$5:$C$29,3,FALSE)</f>
        <v>0</v>
      </c>
      <c r="BL88" s="16">
        <f>P88/26*$BC88*VLOOKUP(BL$4,DM_TI_LE!$A$5:$C$29,3,FALSE)</f>
        <v>0</v>
      </c>
      <c r="BM88" s="16">
        <f>Q88/26*$BC88*VLOOKUP(BM$4,DM_TI_LE!$A$5:$C$29,3,FALSE)</f>
        <v>0</v>
      </c>
      <c r="BN88" s="16">
        <f>R88/26*$BC88*VLOOKUP(BN$4,DM_TI_LE!$A$5:$C$29,3,FALSE)</f>
        <v>0</v>
      </c>
      <c r="BO88" s="16">
        <f>S88/26*$BC88*VLOOKUP(BO$4,DM_TI_LE!$A$5:$C$29,3,FALSE)</f>
        <v>0</v>
      </c>
      <c r="BP88" s="16">
        <f>T88/26*$BC88*VLOOKUP(BP$4,DM_TI_LE!$A$5:$C$29,3,FALSE)</f>
        <v>0</v>
      </c>
      <c r="BQ88" s="16">
        <f>U88/26*$BC88*VLOOKUP(BQ$4,DM_TI_LE!$A$5:$C$29,3,FALSE)</f>
        <v>0</v>
      </c>
      <c r="BR88" s="16">
        <f>V88/26*$BC88*VLOOKUP(BR$4,DM_TI_LE!$A$5:$C$29,3,FALSE)</f>
        <v>0</v>
      </c>
      <c r="BS88" s="16">
        <f>W88/26*$BC88*VLOOKUP(BS$4,DM_TI_LE!$A$5:$C$29,3,FALSE)</f>
        <v>0</v>
      </c>
      <c r="BT88" s="16">
        <f>X88/26*$BC88*VLOOKUP(BT$4,DM_TI_LE!$A$5:$C$29,3,FALSE)</f>
        <v>0</v>
      </c>
      <c r="BU88" s="16">
        <f>Y88/26*$BC88*VLOOKUP(BU$4,DM_TI_LE!$A$5:$C$29,3,FALSE)</f>
        <v>0</v>
      </c>
      <c r="BV88" s="16">
        <f>Z88/26*$BC88*VLOOKUP(BV$4,DM_TI_LE!$A$5:$C$29,3,FALSE)</f>
        <v>0</v>
      </c>
      <c r="BW88" s="16">
        <f>AA88/26*$BC88*VLOOKUP(BW$4,DM_TI_LE!$A$5:$C$29,3,FALSE)</f>
        <v>0</v>
      </c>
      <c r="BX88" s="16">
        <f>AB88/26*$BC88*VLOOKUP(BX$4,DM_TI_LE!$A$5:$C$29,3,FALSE)</f>
        <v>0</v>
      </c>
      <c r="BY88" s="16">
        <f>AC88/26*$BC88*VLOOKUP(BY$4,DM_TI_LE!$A$5:$C$29,3,FALSE)</f>
        <v>0</v>
      </c>
      <c r="BZ88" s="16">
        <f>AD88/26*$BC88*VLOOKUP(BZ$4,DM_TI_LE!$A$5:$C$29,3,FALSE)</f>
        <v>0</v>
      </c>
      <c r="CA88" s="196">
        <f t="shared" si="0"/>
        <v>0</v>
      </c>
      <c r="CB88" s="16"/>
      <c r="CC88" s="197">
        <f t="shared" si="1"/>
        <v>7200000</v>
      </c>
      <c r="CD88" s="145" t="s">
        <v>114</v>
      </c>
      <c r="CE88" s="199">
        <f>VLOOKUP(CD88,DM_TI_LE!$I$12:$J$16,2,FALSE)</f>
        <v>1</v>
      </c>
    </row>
    <row r="89" spans="1:83" ht="12.75">
      <c r="A89" s="36">
        <v>85</v>
      </c>
      <c r="B89" s="38">
        <f>GD_LCD_HS_LNS!B88</f>
        <v>11109</v>
      </c>
      <c r="C89" s="38" t="str">
        <f>GD_LCD_HS_LNS!C88</f>
        <v>Phạm Thành Việt</v>
      </c>
      <c r="D89" s="38" t="str">
        <f>GD_LCD_HS_LNS!D88</f>
        <v>NV PVHK</v>
      </c>
      <c r="E89" s="146">
        <f>VLOOKUP(B89,GD_CHAM_CONG!$C$6:$BJ$912,60,FALSE)</f>
        <v>1</v>
      </c>
      <c r="F89" s="146">
        <f>VLOOKUP(B89,GD_LCD_HS_LNS!$B$4:$F$914,5,FALSE)</f>
        <v>1.6</v>
      </c>
      <c r="G89" s="168"/>
      <c r="H89" s="168">
        <f>VLOOKUP(B89,GD_CHAM_CONG!$C$6:$BD$912,37,FALSE)</f>
        <v>26</v>
      </c>
      <c r="I89" s="16">
        <f>VLOOKUP($B89,GD_CHAM_CONG!$C$6:$BF$912,38,FALSE)</f>
        <v>26</v>
      </c>
      <c r="J89" s="16">
        <f>VLOOKUP($B89,GD_CHAM_CONG!$C$6:$BF$912,39,FALSE)</f>
        <v>0</v>
      </c>
      <c r="K89" s="16">
        <f>VLOOKUP($B89,GD_CHAM_CONG!$C$6:$BF$912,40,FALSE)</f>
        <v>0</v>
      </c>
      <c r="L89" s="16">
        <f>VLOOKUP($B89,GD_CHAM_CONG!$C$6:$BF$912,41,FALSE)</f>
        <v>0</v>
      </c>
      <c r="M89" s="16">
        <f>VLOOKUP($B89,GD_CHAM_CONG!$C$6:$BF$912,42,FALSE)</f>
        <v>0</v>
      </c>
      <c r="N89" s="16">
        <f>VLOOKUP($B89,GD_CHAM_CONG!$C$6:$BF$912,43,FALSE)</f>
        <v>0</v>
      </c>
      <c r="O89" s="16">
        <f>VLOOKUP($B89,GD_CHAM_CONG!$C$6:$BF$912,44,FALSE)</f>
        <v>0</v>
      </c>
      <c r="P89" s="16">
        <f>VLOOKUP($B89,GD_CHAM_CONG!$C$6:$BF$912,45,FALSE)</f>
        <v>0</v>
      </c>
      <c r="Q89" s="16">
        <f>VLOOKUP($B89,GD_CHAM_CONG!$C$6:$BF$912,46,FALSE)</f>
        <v>0</v>
      </c>
      <c r="R89" s="16">
        <f>VLOOKUP($B89,GD_CHAM_CONG!$C$6:$BF$912,47,FALSE)</f>
        <v>0</v>
      </c>
      <c r="S89" s="16">
        <f>VLOOKUP($B89,GD_CHAM_CONG!$C$6:$BF$912,48,FALSE)</f>
        <v>0</v>
      </c>
      <c r="T89" s="16">
        <f>VLOOKUP($B89,GD_CHAM_CONG!$C$6:$BF$912,49,FALSE)</f>
        <v>0</v>
      </c>
      <c r="U89" s="16">
        <f>VLOOKUP($B89,GD_CHAM_CONG!$C$6:$BF$912,50,FALSE)</f>
        <v>0</v>
      </c>
      <c r="V89" s="16">
        <f>VLOOKUP($B89,GD_CHAM_CONG!$C$6:$BF$912,51,FALSE)</f>
        <v>0</v>
      </c>
      <c r="W89" s="16">
        <f>VLOOKUP($B89,GD_CHAM_CONG!$C$6:$BF$912,52,FALSE)</f>
        <v>0</v>
      </c>
      <c r="X89" s="16">
        <f>VLOOKUP($B89,GD_CHAM_CONG!$C$6:$BF$912,53,FALSE)</f>
        <v>0</v>
      </c>
      <c r="Y89" s="16">
        <f>VLOOKUP($B89,GD_CHAM_CONG!$C$6:$BF$912,54,FALSE)</f>
        <v>0</v>
      </c>
      <c r="Z89" s="16">
        <f>VLOOKUP($B89,GD_CHAM_CONG!$C$6:$BF$912,55,FALSE)</f>
        <v>0</v>
      </c>
      <c r="AA89" s="16">
        <f>VLOOKUP($B89,GD_CHAM_CONG!$C$6:$BF$912,56,FALSE)</f>
        <v>0</v>
      </c>
      <c r="AB89" s="16">
        <f>VLOOKUP($B89,GD_CHAM_CONG!$C$6:$BI$912,57,FALSE)</f>
        <v>0</v>
      </c>
      <c r="AC89" s="16">
        <f>VLOOKUP($B89,GD_CHAM_CONG!$C$6:$BI$912,58,FALSE)</f>
        <v>0</v>
      </c>
      <c r="AD89" s="16">
        <f>VLOOKUP($B89,GD_CHAM_CONG!$C$6:$BI$912,59,FALSE)</f>
        <v>0</v>
      </c>
      <c r="AE89" s="188">
        <f>I89/$H89*VLOOKUP(I$4,DM_TI_LE!$A$5:$B$30,2,FALSE)</f>
        <v>1</v>
      </c>
      <c r="AF89" s="188">
        <f>J89/$H89*VLOOKUP(J$4,DM_TI_LE!$A$5:$B$30,2,FALSE)</f>
        <v>0</v>
      </c>
      <c r="AG89" s="188">
        <f>K89/$H89*VLOOKUP(K$4,DM_TI_LE!$A$5:$B$30,2,FALSE)</f>
        <v>0</v>
      </c>
      <c r="AH89" s="188">
        <f>L89/$H89*VLOOKUP(L$4,DM_TI_LE!$A$5:$B$30,2,FALSE)</f>
        <v>0</v>
      </c>
      <c r="AI89" s="188">
        <f>M89/$H89*VLOOKUP(M$4,DM_TI_LE!$A$5:$B$30,2,FALSE)</f>
        <v>0</v>
      </c>
      <c r="AJ89" s="188">
        <f>N89/$H89*VLOOKUP(N$4,DM_TI_LE!$A$5:$B$30,2,FALSE)</f>
        <v>0</v>
      </c>
      <c r="AK89" s="188">
        <f>O89/$H89*VLOOKUP(O$4,DM_TI_LE!$A$5:$B$30,2,FALSE)</f>
        <v>0</v>
      </c>
      <c r="AL89" s="188">
        <f>P89/$H89*VLOOKUP(P$4,DM_TI_LE!$A$5:$B$30,2,FALSE)</f>
        <v>0</v>
      </c>
      <c r="AM89" s="188">
        <f>Q89/$H89*VLOOKUP(Q$4,DM_TI_LE!$A$5:$B$30,2,FALSE)</f>
        <v>0</v>
      </c>
      <c r="AN89" s="188">
        <f>R89/$H89*VLOOKUP(R$4,DM_TI_LE!$A$5:$B$30,2,FALSE)</f>
        <v>0</v>
      </c>
      <c r="AO89" s="188">
        <f>S89/$H89*VLOOKUP(S$4,DM_TI_LE!$A$5:$B$30,2,FALSE)</f>
        <v>0</v>
      </c>
      <c r="AP89" s="188">
        <f>T89/$H89*VLOOKUP(T$4,DM_TI_LE!$A$5:$B$30,2,FALSE)</f>
        <v>0</v>
      </c>
      <c r="AQ89" s="188">
        <f>U89/$H89*VLOOKUP(U$4,DM_TI_LE!$A$5:$B$30,2,FALSE)</f>
        <v>0</v>
      </c>
      <c r="AR89" s="188">
        <f>V89/$H89*VLOOKUP(V$4,DM_TI_LE!$A$5:$B$30,2,FALSE)</f>
        <v>0</v>
      </c>
      <c r="AS89" s="188">
        <f>W89/$H89*VLOOKUP(W$4,DM_TI_LE!$A$5:$B$30,2,FALSE)</f>
        <v>0</v>
      </c>
      <c r="AT89" s="188">
        <f>X89/$H89*VLOOKUP(X$4,DM_TI_LE!$A$5:$B$30,2,FALSE)</f>
        <v>0</v>
      </c>
      <c r="AU89" s="188">
        <f>Y89/$H89*VLOOKUP(Y$4,DM_TI_LE!$A$5:$B$30,2,FALSE)</f>
        <v>0</v>
      </c>
      <c r="AV89" s="188">
        <f>Z89/$H89*VLOOKUP(Z$4,DM_TI_LE!$A$5:$B$30,2,FALSE)</f>
        <v>0</v>
      </c>
      <c r="AW89" s="188">
        <f>AA89/$H89*VLOOKUP(AA$4,DM_TI_LE!$A$5:$B$30,2,FALSE)</f>
        <v>0</v>
      </c>
      <c r="AX89" s="188">
        <f>AB89/$H89*VLOOKUP(AB$4,DM_TI_LE!$A$5:$B$30,2,FALSE)</f>
        <v>0</v>
      </c>
      <c r="AY89" s="188">
        <f>AC89/$H89*VLOOKUP(AC$4,DM_TI_LE!$A$5:$B$30,2,FALSE)</f>
        <v>0</v>
      </c>
      <c r="AZ89" s="188">
        <f>AD89/$H89*VLOOKUP(AD$4,DM_TI_LE!$A$5:$B$30,2,FALSE)</f>
        <v>0</v>
      </c>
      <c r="BA89" s="231">
        <f>IF(CD89="HDHV",DM_TI_LE!$K$12*I89, SUM(AE89:AW89)*F89*E89*DM_HE_SO_LUONG_NS!$D$1*CE89)</f>
        <v>7200000</v>
      </c>
      <c r="BB89" s="16"/>
      <c r="BC89" s="17">
        <f>VLOOKUP(B89,GD_LCD_HS_LNS!$B$4:$E$914,4,FALSE)</f>
        <v>3875000</v>
      </c>
      <c r="BD89" s="16"/>
      <c r="BE89" s="16">
        <f>I89/26*$BC89*VLOOKUP(BE$4,DM_TI_LE!$A$5:$C$29,3,FALSE)</f>
        <v>0</v>
      </c>
      <c r="BF89" s="16">
        <f>J89/26*$BC89*VLOOKUP(BF$4,DM_TI_LE!$A$5:$C$29,3,FALSE)</f>
        <v>0</v>
      </c>
      <c r="BG89" s="16">
        <f>K89/26*$BC89*VLOOKUP(BG$4,DM_TI_LE!$A$5:$C$29,3,FALSE)</f>
        <v>0</v>
      </c>
      <c r="BH89" s="16">
        <f>L89/26*$BC89*VLOOKUP(BH$4,DM_TI_LE!$A$5:$C$29,3,FALSE)</f>
        <v>0</v>
      </c>
      <c r="BI89" s="16">
        <f>M89/26*$BC89*VLOOKUP(BI$4,DM_TI_LE!$A$5:$C$29,3,FALSE)</f>
        <v>0</v>
      </c>
      <c r="BJ89" s="16">
        <f>N89/26*$BC89*VLOOKUP(BJ$4,DM_TI_LE!$A$5:$C$29,3,FALSE)</f>
        <v>0</v>
      </c>
      <c r="BK89" s="16">
        <f>O89/26*$BC89*VLOOKUP(BK$4,DM_TI_LE!$A$5:$C$29,3,FALSE)</f>
        <v>0</v>
      </c>
      <c r="BL89" s="16">
        <f>P89/26*$BC89*VLOOKUP(BL$4,DM_TI_LE!$A$5:$C$29,3,FALSE)</f>
        <v>0</v>
      </c>
      <c r="BM89" s="16">
        <f>Q89/26*$BC89*VLOOKUP(BM$4,DM_TI_LE!$A$5:$C$29,3,FALSE)</f>
        <v>0</v>
      </c>
      <c r="BN89" s="16">
        <f>R89/26*$BC89*VLOOKUP(BN$4,DM_TI_LE!$A$5:$C$29,3,FALSE)</f>
        <v>0</v>
      </c>
      <c r="BO89" s="16">
        <f>S89/26*$BC89*VLOOKUP(BO$4,DM_TI_LE!$A$5:$C$29,3,FALSE)</f>
        <v>0</v>
      </c>
      <c r="BP89" s="16">
        <f>T89/26*$BC89*VLOOKUP(BP$4,DM_TI_LE!$A$5:$C$29,3,FALSE)</f>
        <v>0</v>
      </c>
      <c r="BQ89" s="16">
        <f>U89/26*$BC89*VLOOKUP(BQ$4,DM_TI_LE!$A$5:$C$29,3,FALSE)</f>
        <v>0</v>
      </c>
      <c r="BR89" s="16">
        <f>V89/26*$BC89*VLOOKUP(BR$4,DM_TI_LE!$A$5:$C$29,3,FALSE)</f>
        <v>0</v>
      </c>
      <c r="BS89" s="16">
        <f>W89/26*$BC89*VLOOKUP(BS$4,DM_TI_LE!$A$5:$C$29,3,FALSE)</f>
        <v>0</v>
      </c>
      <c r="BT89" s="16">
        <f>X89/26*$BC89*VLOOKUP(BT$4,DM_TI_LE!$A$5:$C$29,3,FALSE)</f>
        <v>0</v>
      </c>
      <c r="BU89" s="16">
        <f>Y89/26*$BC89*VLOOKUP(BU$4,DM_TI_LE!$A$5:$C$29,3,FALSE)</f>
        <v>0</v>
      </c>
      <c r="BV89" s="16">
        <f>Z89/26*$BC89*VLOOKUP(BV$4,DM_TI_LE!$A$5:$C$29,3,FALSE)</f>
        <v>0</v>
      </c>
      <c r="BW89" s="16">
        <f>AA89/26*$BC89*VLOOKUP(BW$4,DM_TI_LE!$A$5:$C$29,3,FALSE)</f>
        <v>0</v>
      </c>
      <c r="BX89" s="16">
        <f>AB89/26*$BC89*VLOOKUP(BX$4,DM_TI_LE!$A$5:$C$29,3,FALSE)</f>
        <v>0</v>
      </c>
      <c r="BY89" s="16">
        <f>AC89/26*$BC89*VLOOKUP(BY$4,DM_TI_LE!$A$5:$C$29,3,FALSE)</f>
        <v>0</v>
      </c>
      <c r="BZ89" s="16">
        <f>AD89/26*$BC89*VLOOKUP(BZ$4,DM_TI_LE!$A$5:$C$29,3,FALSE)</f>
        <v>0</v>
      </c>
      <c r="CA89" s="196">
        <f t="shared" si="0"/>
        <v>0</v>
      </c>
      <c r="CB89" s="16"/>
      <c r="CC89" s="197">
        <f t="shared" si="1"/>
        <v>7200000</v>
      </c>
      <c r="CD89" s="145" t="s">
        <v>114</v>
      </c>
      <c r="CE89" s="199">
        <f>VLOOKUP(CD89,DM_TI_LE!$I$12:$J$16,2,FALSE)</f>
        <v>1</v>
      </c>
    </row>
    <row r="90" spans="1:83" ht="12.75">
      <c r="A90" s="36">
        <v>86</v>
      </c>
      <c r="B90" s="38">
        <f>GD_LCD_HS_LNS!B89</f>
        <v>11766</v>
      </c>
      <c r="C90" s="38" t="str">
        <f>GD_LCD_HS_LNS!C89</f>
        <v>Nguyễn Thị Vân</v>
      </c>
      <c r="D90" s="38" t="str">
        <f>GD_LCD_HS_LNS!D89</f>
        <v>NV PVHK</v>
      </c>
      <c r="E90" s="146">
        <f>VLOOKUP(B90,GD_CHAM_CONG!$C$6:$BJ$912,60,FALSE)</f>
        <v>1</v>
      </c>
      <c r="F90" s="146">
        <f>VLOOKUP(B90,GD_LCD_HS_LNS!$B$4:$F$914,5,FALSE)</f>
        <v>1.6</v>
      </c>
      <c r="G90" s="168"/>
      <c r="H90" s="168">
        <f>VLOOKUP(B90,GD_CHAM_CONG!$C$6:$BD$912,37,FALSE)</f>
        <v>26</v>
      </c>
      <c r="I90" s="16">
        <f>VLOOKUP($B90,GD_CHAM_CONG!$C$6:$BF$912,38,FALSE)</f>
        <v>26</v>
      </c>
      <c r="J90" s="16">
        <f>VLOOKUP($B90,GD_CHAM_CONG!$C$6:$BF$912,39,FALSE)</f>
        <v>0</v>
      </c>
      <c r="K90" s="16">
        <f>VLOOKUP($B90,GD_CHAM_CONG!$C$6:$BF$912,40,FALSE)</f>
        <v>0</v>
      </c>
      <c r="L90" s="16">
        <f>VLOOKUP($B90,GD_CHAM_CONG!$C$6:$BF$912,41,FALSE)</f>
        <v>0</v>
      </c>
      <c r="M90" s="16">
        <f>VLOOKUP($B90,GD_CHAM_CONG!$C$6:$BF$912,42,FALSE)</f>
        <v>0</v>
      </c>
      <c r="N90" s="16">
        <f>VLOOKUP($B90,GD_CHAM_CONG!$C$6:$BF$912,43,FALSE)</f>
        <v>0</v>
      </c>
      <c r="O90" s="16">
        <f>VLOOKUP($B90,GD_CHAM_CONG!$C$6:$BF$912,44,FALSE)</f>
        <v>0</v>
      </c>
      <c r="P90" s="16">
        <f>VLOOKUP($B90,GD_CHAM_CONG!$C$6:$BF$912,45,FALSE)</f>
        <v>0</v>
      </c>
      <c r="Q90" s="16">
        <f>VLOOKUP($B90,GD_CHAM_CONG!$C$6:$BF$912,46,FALSE)</f>
        <v>0</v>
      </c>
      <c r="R90" s="16">
        <f>VLOOKUP($B90,GD_CHAM_CONG!$C$6:$BF$912,47,FALSE)</f>
        <v>0</v>
      </c>
      <c r="S90" s="16">
        <f>VLOOKUP($B90,GD_CHAM_CONG!$C$6:$BF$912,48,FALSE)</f>
        <v>0</v>
      </c>
      <c r="T90" s="16">
        <f>VLOOKUP($B90,GD_CHAM_CONG!$C$6:$BF$912,49,FALSE)</f>
        <v>0</v>
      </c>
      <c r="U90" s="16">
        <f>VLOOKUP($B90,GD_CHAM_CONG!$C$6:$BF$912,50,FALSE)</f>
        <v>0</v>
      </c>
      <c r="V90" s="16">
        <f>VLOOKUP($B90,GD_CHAM_CONG!$C$6:$BF$912,51,FALSE)</f>
        <v>0</v>
      </c>
      <c r="W90" s="16">
        <f>VLOOKUP($B90,GD_CHAM_CONG!$C$6:$BF$912,52,FALSE)</f>
        <v>0</v>
      </c>
      <c r="X90" s="16">
        <f>VLOOKUP($B90,GD_CHAM_CONG!$C$6:$BF$912,53,FALSE)</f>
        <v>0</v>
      </c>
      <c r="Y90" s="16">
        <f>VLOOKUP($B90,GD_CHAM_CONG!$C$6:$BF$912,54,FALSE)</f>
        <v>0</v>
      </c>
      <c r="Z90" s="16">
        <f>VLOOKUP($B90,GD_CHAM_CONG!$C$6:$BF$912,55,FALSE)</f>
        <v>0</v>
      </c>
      <c r="AA90" s="16">
        <f>VLOOKUP($B90,GD_CHAM_CONG!$C$6:$BF$912,56,FALSE)</f>
        <v>0</v>
      </c>
      <c r="AB90" s="16">
        <f>VLOOKUP($B90,GD_CHAM_CONG!$C$6:$BI$912,57,FALSE)</f>
        <v>0</v>
      </c>
      <c r="AC90" s="16">
        <f>VLOOKUP($B90,GD_CHAM_CONG!$C$6:$BI$912,58,FALSE)</f>
        <v>0</v>
      </c>
      <c r="AD90" s="16">
        <f>VLOOKUP($B90,GD_CHAM_CONG!$C$6:$BI$912,59,FALSE)</f>
        <v>0</v>
      </c>
      <c r="AE90" s="188">
        <f>I90/$H90*VLOOKUP(I$4,DM_TI_LE!$A$5:$B$30,2,FALSE)</f>
        <v>1</v>
      </c>
      <c r="AF90" s="188">
        <f>J90/$H90*VLOOKUP(J$4,DM_TI_LE!$A$5:$B$30,2,FALSE)</f>
        <v>0</v>
      </c>
      <c r="AG90" s="188">
        <f>K90/$H90*VLOOKUP(K$4,DM_TI_LE!$A$5:$B$30,2,FALSE)</f>
        <v>0</v>
      </c>
      <c r="AH90" s="188">
        <f>L90/$H90*VLOOKUP(L$4,DM_TI_LE!$A$5:$B$30,2,FALSE)</f>
        <v>0</v>
      </c>
      <c r="AI90" s="188">
        <f>M90/$H90*VLOOKUP(M$4,DM_TI_LE!$A$5:$B$30,2,FALSE)</f>
        <v>0</v>
      </c>
      <c r="AJ90" s="188">
        <f>N90/$H90*VLOOKUP(N$4,DM_TI_LE!$A$5:$B$30,2,FALSE)</f>
        <v>0</v>
      </c>
      <c r="AK90" s="188">
        <f>O90/$H90*VLOOKUP(O$4,DM_TI_LE!$A$5:$B$30,2,FALSE)</f>
        <v>0</v>
      </c>
      <c r="AL90" s="188">
        <f>P90/$H90*VLOOKUP(P$4,DM_TI_LE!$A$5:$B$30,2,FALSE)</f>
        <v>0</v>
      </c>
      <c r="AM90" s="188">
        <f>Q90/$H90*VLOOKUP(Q$4,DM_TI_LE!$A$5:$B$30,2,FALSE)</f>
        <v>0</v>
      </c>
      <c r="AN90" s="188">
        <f>R90/$H90*VLOOKUP(R$4,DM_TI_LE!$A$5:$B$30,2,FALSE)</f>
        <v>0</v>
      </c>
      <c r="AO90" s="188">
        <f>S90/$H90*VLOOKUP(S$4,DM_TI_LE!$A$5:$B$30,2,FALSE)</f>
        <v>0</v>
      </c>
      <c r="AP90" s="188">
        <f>T90/$H90*VLOOKUP(T$4,DM_TI_LE!$A$5:$B$30,2,FALSE)</f>
        <v>0</v>
      </c>
      <c r="AQ90" s="188">
        <f>U90/$H90*VLOOKUP(U$4,DM_TI_LE!$A$5:$B$30,2,FALSE)</f>
        <v>0</v>
      </c>
      <c r="AR90" s="188">
        <f>V90/$H90*VLOOKUP(V$4,DM_TI_LE!$A$5:$B$30,2,FALSE)</f>
        <v>0</v>
      </c>
      <c r="AS90" s="188">
        <f>W90/$H90*VLOOKUP(W$4,DM_TI_LE!$A$5:$B$30,2,FALSE)</f>
        <v>0</v>
      </c>
      <c r="AT90" s="188">
        <f>X90/$H90*VLOOKUP(X$4,DM_TI_LE!$A$5:$B$30,2,FALSE)</f>
        <v>0</v>
      </c>
      <c r="AU90" s="188">
        <f>Y90/$H90*VLOOKUP(Y$4,DM_TI_LE!$A$5:$B$30,2,FALSE)</f>
        <v>0</v>
      </c>
      <c r="AV90" s="188">
        <f>Z90/$H90*VLOOKUP(Z$4,DM_TI_LE!$A$5:$B$30,2,FALSE)</f>
        <v>0</v>
      </c>
      <c r="AW90" s="188">
        <f>AA90/$H90*VLOOKUP(AA$4,DM_TI_LE!$A$5:$B$30,2,FALSE)</f>
        <v>0</v>
      </c>
      <c r="AX90" s="188">
        <f>AB90/$H90*VLOOKUP(AB$4,DM_TI_LE!$A$5:$B$30,2,FALSE)</f>
        <v>0</v>
      </c>
      <c r="AY90" s="188">
        <f>AC90/$H90*VLOOKUP(AC$4,DM_TI_LE!$A$5:$B$30,2,FALSE)</f>
        <v>0</v>
      </c>
      <c r="AZ90" s="188">
        <f>AD90/$H90*VLOOKUP(AD$4,DM_TI_LE!$A$5:$B$30,2,FALSE)</f>
        <v>0</v>
      </c>
      <c r="BA90" s="231">
        <f>IF(CD90="HDHV",DM_TI_LE!$K$12*I90, SUM(AE90:AW90)*F90*E90*DM_HE_SO_LUONG_NS!$D$1*CE90)</f>
        <v>7200000</v>
      </c>
      <c r="BB90" s="16"/>
      <c r="BC90" s="17">
        <f>VLOOKUP(B90,GD_LCD_HS_LNS!$B$4:$E$914,4,FALSE)</f>
        <v>3875000</v>
      </c>
      <c r="BD90" s="16"/>
      <c r="BE90" s="16">
        <f>I90/26*$BC90*VLOOKUP(BE$4,DM_TI_LE!$A$5:$C$29,3,FALSE)</f>
        <v>0</v>
      </c>
      <c r="BF90" s="16">
        <f>J90/26*$BC90*VLOOKUP(BF$4,DM_TI_LE!$A$5:$C$29,3,FALSE)</f>
        <v>0</v>
      </c>
      <c r="BG90" s="16">
        <f>K90/26*$BC90*VLOOKUP(BG$4,DM_TI_LE!$A$5:$C$29,3,FALSE)</f>
        <v>0</v>
      </c>
      <c r="BH90" s="16">
        <f>L90/26*$BC90*VLOOKUP(BH$4,DM_TI_LE!$A$5:$C$29,3,FALSE)</f>
        <v>0</v>
      </c>
      <c r="BI90" s="16">
        <f>M90/26*$BC90*VLOOKUP(BI$4,DM_TI_LE!$A$5:$C$29,3,FALSE)</f>
        <v>0</v>
      </c>
      <c r="BJ90" s="16">
        <f>N90/26*$BC90*VLOOKUP(BJ$4,DM_TI_LE!$A$5:$C$29,3,FALSE)</f>
        <v>0</v>
      </c>
      <c r="BK90" s="16">
        <f>O90/26*$BC90*VLOOKUP(BK$4,DM_TI_LE!$A$5:$C$29,3,FALSE)</f>
        <v>0</v>
      </c>
      <c r="BL90" s="16">
        <f>P90/26*$BC90*VLOOKUP(BL$4,DM_TI_LE!$A$5:$C$29,3,FALSE)</f>
        <v>0</v>
      </c>
      <c r="BM90" s="16">
        <f>Q90/26*$BC90*VLOOKUP(BM$4,DM_TI_LE!$A$5:$C$29,3,FALSE)</f>
        <v>0</v>
      </c>
      <c r="BN90" s="16">
        <f>R90/26*$BC90*VLOOKUP(BN$4,DM_TI_LE!$A$5:$C$29,3,FALSE)</f>
        <v>0</v>
      </c>
      <c r="BO90" s="16">
        <f>S90/26*$BC90*VLOOKUP(BO$4,DM_TI_LE!$A$5:$C$29,3,FALSE)</f>
        <v>0</v>
      </c>
      <c r="BP90" s="16">
        <f>T90/26*$BC90*VLOOKUP(BP$4,DM_TI_LE!$A$5:$C$29,3,FALSE)</f>
        <v>0</v>
      </c>
      <c r="BQ90" s="16">
        <f>U90/26*$BC90*VLOOKUP(BQ$4,DM_TI_LE!$A$5:$C$29,3,FALSE)</f>
        <v>0</v>
      </c>
      <c r="BR90" s="16">
        <f>V90/26*$BC90*VLOOKUP(BR$4,DM_TI_LE!$A$5:$C$29,3,FALSE)</f>
        <v>0</v>
      </c>
      <c r="BS90" s="16">
        <f>W90/26*$BC90*VLOOKUP(BS$4,DM_TI_LE!$A$5:$C$29,3,FALSE)</f>
        <v>0</v>
      </c>
      <c r="BT90" s="16">
        <f>X90/26*$BC90*VLOOKUP(BT$4,DM_TI_LE!$A$5:$C$29,3,FALSE)</f>
        <v>0</v>
      </c>
      <c r="BU90" s="16">
        <f>Y90/26*$BC90*VLOOKUP(BU$4,DM_TI_LE!$A$5:$C$29,3,FALSE)</f>
        <v>0</v>
      </c>
      <c r="BV90" s="16">
        <f>Z90/26*$BC90*VLOOKUP(BV$4,DM_TI_LE!$A$5:$C$29,3,FALSE)</f>
        <v>0</v>
      </c>
      <c r="BW90" s="16">
        <f>AA90/26*$BC90*VLOOKUP(BW$4,DM_TI_LE!$A$5:$C$29,3,FALSE)</f>
        <v>0</v>
      </c>
      <c r="BX90" s="16">
        <f>AB90/26*$BC90*VLOOKUP(BX$4,DM_TI_LE!$A$5:$C$29,3,FALSE)</f>
        <v>0</v>
      </c>
      <c r="BY90" s="16">
        <f>AC90/26*$BC90*VLOOKUP(BY$4,DM_TI_LE!$A$5:$C$29,3,FALSE)</f>
        <v>0</v>
      </c>
      <c r="BZ90" s="16">
        <f>AD90/26*$BC90*VLOOKUP(BZ$4,DM_TI_LE!$A$5:$C$29,3,FALSE)</f>
        <v>0</v>
      </c>
      <c r="CA90" s="196">
        <f t="shared" si="0"/>
        <v>0</v>
      </c>
      <c r="CB90" s="16"/>
      <c r="CC90" s="197">
        <f t="shared" si="1"/>
        <v>7200000</v>
      </c>
      <c r="CD90" s="145" t="s">
        <v>114</v>
      </c>
      <c r="CE90" s="199">
        <f>VLOOKUP(CD90,DM_TI_LE!$I$12:$J$16,2,FALSE)</f>
        <v>1</v>
      </c>
    </row>
    <row r="91" spans="1:83" ht="12.75">
      <c r="A91" s="36">
        <v>87</v>
      </c>
      <c r="B91" s="38">
        <f>GD_LCD_HS_LNS!B90</f>
        <v>13096</v>
      </c>
      <c r="C91" s="38" t="str">
        <f>GD_LCD_HS_LNS!C90</f>
        <v>Đinh Văn Long</v>
      </c>
      <c r="D91" s="38" t="str">
        <f>GD_LCD_HS_LNS!D90</f>
        <v>NV PVHK</v>
      </c>
      <c r="E91" s="146">
        <f>VLOOKUP(B91,GD_CHAM_CONG!$C$6:$BJ$912,60,FALSE)</f>
        <v>1</v>
      </c>
      <c r="F91" s="146">
        <f>VLOOKUP(B91,GD_LCD_HS_LNS!$B$4:$F$914,5,FALSE)</f>
        <v>1.6</v>
      </c>
      <c r="G91" s="168"/>
      <c r="H91" s="168">
        <f>VLOOKUP(B91,GD_CHAM_CONG!$C$6:$BD$912,37,FALSE)</f>
        <v>26</v>
      </c>
      <c r="I91" s="16">
        <f>VLOOKUP($B91,GD_CHAM_CONG!$C$6:$BF$912,38,FALSE)</f>
        <v>26</v>
      </c>
      <c r="J91" s="16">
        <f>VLOOKUP($B91,GD_CHAM_CONG!$C$6:$BF$912,39,FALSE)</f>
        <v>0</v>
      </c>
      <c r="K91" s="16">
        <f>VLOOKUP($B91,GD_CHAM_CONG!$C$6:$BF$912,40,FALSE)</f>
        <v>0</v>
      </c>
      <c r="L91" s="16">
        <f>VLOOKUP($B91,GD_CHAM_CONG!$C$6:$BF$912,41,FALSE)</f>
        <v>0</v>
      </c>
      <c r="M91" s="16">
        <f>VLOOKUP($B91,GD_CHAM_CONG!$C$6:$BF$912,42,FALSE)</f>
        <v>0</v>
      </c>
      <c r="N91" s="16">
        <f>VLOOKUP($B91,GD_CHAM_CONG!$C$6:$BF$912,43,FALSE)</f>
        <v>0</v>
      </c>
      <c r="O91" s="16">
        <f>VLOOKUP($B91,GD_CHAM_CONG!$C$6:$BF$912,44,FALSE)</f>
        <v>0</v>
      </c>
      <c r="P91" s="16">
        <f>VLOOKUP($B91,GD_CHAM_CONG!$C$6:$BF$912,45,FALSE)</f>
        <v>0</v>
      </c>
      <c r="Q91" s="16">
        <f>VLOOKUP($B91,GD_CHAM_CONG!$C$6:$BF$912,46,FALSE)</f>
        <v>0</v>
      </c>
      <c r="R91" s="16">
        <f>VLOOKUP($B91,GD_CHAM_CONG!$C$6:$BF$912,47,FALSE)</f>
        <v>0</v>
      </c>
      <c r="S91" s="16">
        <f>VLOOKUP($B91,GD_CHAM_CONG!$C$6:$BF$912,48,FALSE)</f>
        <v>0</v>
      </c>
      <c r="T91" s="16">
        <f>VLOOKUP($B91,GD_CHAM_CONG!$C$6:$BF$912,49,FALSE)</f>
        <v>0</v>
      </c>
      <c r="U91" s="16">
        <f>VLOOKUP($B91,GD_CHAM_CONG!$C$6:$BF$912,50,FALSE)</f>
        <v>0</v>
      </c>
      <c r="V91" s="16">
        <f>VLOOKUP($B91,GD_CHAM_CONG!$C$6:$BF$912,51,FALSE)</f>
        <v>0</v>
      </c>
      <c r="W91" s="16">
        <f>VLOOKUP($B91,GD_CHAM_CONG!$C$6:$BF$912,52,FALSE)</f>
        <v>0</v>
      </c>
      <c r="X91" s="16">
        <f>VLOOKUP($B91,GD_CHAM_CONG!$C$6:$BF$912,53,FALSE)</f>
        <v>0</v>
      </c>
      <c r="Y91" s="16">
        <f>VLOOKUP($B91,GD_CHAM_CONG!$C$6:$BF$912,54,FALSE)</f>
        <v>0</v>
      </c>
      <c r="Z91" s="16">
        <f>VLOOKUP($B91,GD_CHAM_CONG!$C$6:$BF$912,55,FALSE)</f>
        <v>0</v>
      </c>
      <c r="AA91" s="16">
        <f>VLOOKUP($B91,GD_CHAM_CONG!$C$6:$BF$912,56,FALSE)</f>
        <v>0</v>
      </c>
      <c r="AB91" s="16">
        <f>VLOOKUP($B91,GD_CHAM_CONG!$C$6:$BI$912,57,FALSE)</f>
        <v>0</v>
      </c>
      <c r="AC91" s="16">
        <f>VLOOKUP($B91,GD_CHAM_CONG!$C$6:$BI$912,58,FALSE)</f>
        <v>0</v>
      </c>
      <c r="AD91" s="16">
        <f>VLOOKUP($B91,GD_CHAM_CONG!$C$6:$BI$912,59,FALSE)</f>
        <v>0</v>
      </c>
      <c r="AE91" s="188">
        <f>I91/$H91*VLOOKUP(I$4,DM_TI_LE!$A$5:$B$30,2,FALSE)</f>
        <v>1</v>
      </c>
      <c r="AF91" s="188">
        <f>J91/$H91*VLOOKUP(J$4,DM_TI_LE!$A$5:$B$30,2,FALSE)</f>
        <v>0</v>
      </c>
      <c r="AG91" s="188">
        <f>K91/$H91*VLOOKUP(K$4,DM_TI_LE!$A$5:$B$30,2,FALSE)</f>
        <v>0</v>
      </c>
      <c r="AH91" s="188">
        <f>L91/$H91*VLOOKUP(L$4,DM_TI_LE!$A$5:$B$30,2,FALSE)</f>
        <v>0</v>
      </c>
      <c r="AI91" s="188">
        <f>M91/$H91*VLOOKUP(M$4,DM_TI_LE!$A$5:$B$30,2,FALSE)</f>
        <v>0</v>
      </c>
      <c r="AJ91" s="188">
        <f>N91/$H91*VLOOKUP(N$4,DM_TI_LE!$A$5:$B$30,2,FALSE)</f>
        <v>0</v>
      </c>
      <c r="AK91" s="188">
        <f>O91/$H91*VLOOKUP(O$4,DM_TI_LE!$A$5:$B$30,2,FALSE)</f>
        <v>0</v>
      </c>
      <c r="AL91" s="188">
        <f>P91/$H91*VLOOKUP(P$4,DM_TI_LE!$A$5:$B$30,2,FALSE)</f>
        <v>0</v>
      </c>
      <c r="AM91" s="188">
        <f>Q91/$H91*VLOOKUP(Q$4,DM_TI_LE!$A$5:$B$30,2,FALSE)</f>
        <v>0</v>
      </c>
      <c r="AN91" s="188">
        <f>R91/$H91*VLOOKUP(R$4,DM_TI_LE!$A$5:$B$30,2,FALSE)</f>
        <v>0</v>
      </c>
      <c r="AO91" s="188">
        <f>S91/$H91*VLOOKUP(S$4,DM_TI_LE!$A$5:$B$30,2,FALSE)</f>
        <v>0</v>
      </c>
      <c r="AP91" s="188">
        <f>T91/$H91*VLOOKUP(T$4,DM_TI_LE!$A$5:$B$30,2,FALSE)</f>
        <v>0</v>
      </c>
      <c r="AQ91" s="188">
        <f>U91/$H91*VLOOKUP(U$4,DM_TI_LE!$A$5:$B$30,2,FALSE)</f>
        <v>0</v>
      </c>
      <c r="AR91" s="188">
        <f>V91/$H91*VLOOKUP(V$4,DM_TI_LE!$A$5:$B$30,2,FALSE)</f>
        <v>0</v>
      </c>
      <c r="AS91" s="188">
        <f>W91/$H91*VLOOKUP(W$4,DM_TI_LE!$A$5:$B$30,2,FALSE)</f>
        <v>0</v>
      </c>
      <c r="AT91" s="188">
        <f>X91/$H91*VLOOKUP(X$4,DM_TI_LE!$A$5:$B$30,2,FALSE)</f>
        <v>0</v>
      </c>
      <c r="AU91" s="188">
        <f>Y91/$H91*VLOOKUP(Y$4,DM_TI_LE!$A$5:$B$30,2,FALSE)</f>
        <v>0</v>
      </c>
      <c r="AV91" s="188">
        <f>Z91/$H91*VLOOKUP(Z$4,DM_TI_LE!$A$5:$B$30,2,FALSE)</f>
        <v>0</v>
      </c>
      <c r="AW91" s="188">
        <f>AA91/$H91*VLOOKUP(AA$4,DM_TI_LE!$A$5:$B$30,2,FALSE)</f>
        <v>0</v>
      </c>
      <c r="AX91" s="188">
        <f>AB91/$H91*VLOOKUP(AB$4,DM_TI_LE!$A$5:$B$30,2,FALSE)</f>
        <v>0</v>
      </c>
      <c r="AY91" s="188">
        <f>AC91/$H91*VLOOKUP(AC$4,DM_TI_LE!$A$5:$B$30,2,FALSE)</f>
        <v>0</v>
      </c>
      <c r="AZ91" s="188">
        <f>AD91/$H91*VLOOKUP(AD$4,DM_TI_LE!$A$5:$B$30,2,FALSE)</f>
        <v>0</v>
      </c>
      <c r="BA91" s="231">
        <f>IF(CD91="HDHV",DM_TI_LE!$K$12*I91, SUM(AE91:AW91)*F91*E91*DM_HE_SO_LUONG_NS!$D$1*CE91)</f>
        <v>7200000</v>
      </c>
      <c r="BB91" s="16"/>
      <c r="BC91" s="17">
        <f>VLOOKUP(B91,GD_LCD_HS_LNS!$B$4:$E$914,4,FALSE)</f>
        <v>3875000</v>
      </c>
      <c r="BD91" s="16"/>
      <c r="BE91" s="16">
        <f>I91/26*$BC91*VLOOKUP(BE$4,DM_TI_LE!$A$5:$C$29,3,FALSE)</f>
        <v>0</v>
      </c>
      <c r="BF91" s="16">
        <f>J91/26*$BC91*VLOOKUP(BF$4,DM_TI_LE!$A$5:$C$29,3,FALSE)</f>
        <v>0</v>
      </c>
      <c r="BG91" s="16">
        <f>K91/26*$BC91*VLOOKUP(BG$4,DM_TI_LE!$A$5:$C$29,3,FALSE)</f>
        <v>0</v>
      </c>
      <c r="BH91" s="16">
        <f>L91/26*$BC91*VLOOKUP(BH$4,DM_TI_LE!$A$5:$C$29,3,FALSE)</f>
        <v>0</v>
      </c>
      <c r="BI91" s="16">
        <f>M91/26*$BC91*VLOOKUP(BI$4,DM_TI_LE!$A$5:$C$29,3,FALSE)</f>
        <v>0</v>
      </c>
      <c r="BJ91" s="16">
        <f>N91/26*$BC91*VLOOKUP(BJ$4,DM_TI_LE!$A$5:$C$29,3,FALSE)</f>
        <v>0</v>
      </c>
      <c r="BK91" s="16">
        <f>O91/26*$BC91*VLOOKUP(BK$4,DM_TI_LE!$A$5:$C$29,3,FALSE)</f>
        <v>0</v>
      </c>
      <c r="BL91" s="16">
        <f>P91/26*$BC91*VLOOKUP(BL$4,DM_TI_LE!$A$5:$C$29,3,FALSE)</f>
        <v>0</v>
      </c>
      <c r="BM91" s="16">
        <f>Q91/26*$BC91*VLOOKUP(BM$4,DM_TI_LE!$A$5:$C$29,3,FALSE)</f>
        <v>0</v>
      </c>
      <c r="BN91" s="16">
        <f>R91/26*$BC91*VLOOKUP(BN$4,DM_TI_LE!$A$5:$C$29,3,FALSE)</f>
        <v>0</v>
      </c>
      <c r="BO91" s="16">
        <f>S91/26*$BC91*VLOOKUP(BO$4,DM_TI_LE!$A$5:$C$29,3,FALSE)</f>
        <v>0</v>
      </c>
      <c r="BP91" s="16">
        <f>T91/26*$BC91*VLOOKUP(BP$4,DM_TI_LE!$A$5:$C$29,3,FALSE)</f>
        <v>0</v>
      </c>
      <c r="BQ91" s="16">
        <f>U91/26*$BC91*VLOOKUP(BQ$4,DM_TI_LE!$A$5:$C$29,3,FALSE)</f>
        <v>0</v>
      </c>
      <c r="BR91" s="16">
        <f>V91/26*$BC91*VLOOKUP(BR$4,DM_TI_LE!$A$5:$C$29,3,FALSE)</f>
        <v>0</v>
      </c>
      <c r="BS91" s="16">
        <f>W91/26*$BC91*VLOOKUP(BS$4,DM_TI_LE!$A$5:$C$29,3,FALSE)</f>
        <v>0</v>
      </c>
      <c r="BT91" s="16">
        <f>X91/26*$BC91*VLOOKUP(BT$4,DM_TI_LE!$A$5:$C$29,3,FALSE)</f>
        <v>0</v>
      </c>
      <c r="BU91" s="16">
        <f>Y91/26*$BC91*VLOOKUP(BU$4,DM_TI_LE!$A$5:$C$29,3,FALSE)</f>
        <v>0</v>
      </c>
      <c r="BV91" s="16">
        <f>Z91/26*$BC91*VLOOKUP(BV$4,DM_TI_LE!$A$5:$C$29,3,FALSE)</f>
        <v>0</v>
      </c>
      <c r="BW91" s="16">
        <f>AA91/26*$BC91*VLOOKUP(BW$4,DM_TI_LE!$A$5:$C$29,3,FALSE)</f>
        <v>0</v>
      </c>
      <c r="BX91" s="16">
        <f>AB91/26*$BC91*VLOOKUP(BX$4,DM_TI_LE!$A$5:$C$29,3,FALSE)</f>
        <v>0</v>
      </c>
      <c r="BY91" s="16">
        <f>AC91/26*$BC91*VLOOKUP(BY$4,DM_TI_LE!$A$5:$C$29,3,FALSE)</f>
        <v>0</v>
      </c>
      <c r="BZ91" s="16">
        <f>AD91/26*$BC91*VLOOKUP(BZ$4,DM_TI_LE!$A$5:$C$29,3,FALSE)</f>
        <v>0</v>
      </c>
      <c r="CA91" s="196">
        <f t="shared" si="0"/>
        <v>0</v>
      </c>
      <c r="CB91" s="16"/>
      <c r="CC91" s="197">
        <f t="shared" si="1"/>
        <v>7200000</v>
      </c>
      <c r="CD91" s="145" t="s">
        <v>114</v>
      </c>
      <c r="CE91" s="199">
        <f>VLOOKUP(CD91,DM_TI_LE!$I$12:$J$16,2,FALSE)</f>
        <v>1</v>
      </c>
    </row>
    <row r="92" spans="1:83" ht="12.75">
      <c r="A92" s="36">
        <v>88</v>
      </c>
      <c r="B92" s="38">
        <f>GD_LCD_HS_LNS!B91</f>
        <v>10778</v>
      </c>
      <c r="C92" s="38" t="str">
        <f>GD_LCD_HS_LNS!C91</f>
        <v>Nguyễn Thị Hồng Anh</v>
      </c>
      <c r="D92" s="38" t="str">
        <f>GD_LCD_HS_LNS!D91</f>
        <v>Nv VS MB</v>
      </c>
      <c r="E92" s="146">
        <f>VLOOKUP(B92,GD_CHAM_CONG!$C$6:$BJ$912,60,FALSE)</f>
        <v>1</v>
      </c>
      <c r="F92" s="146">
        <f>VLOOKUP(B92,GD_LCD_HS_LNS!$B$4:$F$914,5,FALSE)</f>
        <v>1.56</v>
      </c>
      <c r="G92" s="168"/>
      <c r="H92" s="168">
        <f>VLOOKUP(B92,GD_CHAM_CONG!$C$6:$BD$912,37,FALSE)</f>
        <v>26</v>
      </c>
      <c r="I92" s="16">
        <f>VLOOKUP($B92,GD_CHAM_CONG!$C$6:$BF$912,38,FALSE)</f>
        <v>26</v>
      </c>
      <c r="J92" s="16">
        <f>VLOOKUP($B92,GD_CHAM_CONG!$C$6:$BF$912,39,FALSE)</f>
        <v>0</v>
      </c>
      <c r="K92" s="16">
        <f>VLOOKUP($B92,GD_CHAM_CONG!$C$6:$BF$912,40,FALSE)</f>
        <v>0</v>
      </c>
      <c r="L92" s="16">
        <f>VLOOKUP($B92,GD_CHAM_CONG!$C$6:$BF$912,41,FALSE)</f>
        <v>0</v>
      </c>
      <c r="M92" s="16">
        <f>VLOOKUP($B92,GD_CHAM_CONG!$C$6:$BF$912,42,FALSE)</f>
        <v>0</v>
      </c>
      <c r="N92" s="16">
        <f>VLOOKUP($B92,GD_CHAM_CONG!$C$6:$BF$912,43,FALSE)</f>
        <v>0</v>
      </c>
      <c r="O92" s="16">
        <f>VLOOKUP($B92,GD_CHAM_CONG!$C$6:$BF$912,44,FALSE)</f>
        <v>0</v>
      </c>
      <c r="P92" s="16">
        <f>VLOOKUP($B92,GD_CHAM_CONG!$C$6:$BF$912,45,FALSE)</f>
        <v>0</v>
      </c>
      <c r="Q92" s="16">
        <f>VLOOKUP($B92,GD_CHAM_CONG!$C$6:$BF$912,46,FALSE)</f>
        <v>0</v>
      </c>
      <c r="R92" s="16">
        <f>VLOOKUP($B92,GD_CHAM_CONG!$C$6:$BF$912,47,FALSE)</f>
        <v>0</v>
      </c>
      <c r="S92" s="16">
        <f>VLOOKUP($B92,GD_CHAM_CONG!$C$6:$BF$912,48,FALSE)</f>
        <v>0</v>
      </c>
      <c r="T92" s="16">
        <f>VLOOKUP($B92,GD_CHAM_CONG!$C$6:$BF$912,49,FALSE)</f>
        <v>0</v>
      </c>
      <c r="U92" s="16">
        <f>VLOOKUP($B92,GD_CHAM_CONG!$C$6:$BF$912,50,FALSE)</f>
        <v>0</v>
      </c>
      <c r="V92" s="16">
        <f>VLOOKUP($B92,GD_CHAM_CONG!$C$6:$BF$912,51,FALSE)</f>
        <v>0</v>
      </c>
      <c r="W92" s="16">
        <f>VLOOKUP($B92,GD_CHAM_CONG!$C$6:$BF$912,52,FALSE)</f>
        <v>0</v>
      </c>
      <c r="X92" s="16">
        <f>VLOOKUP($B92,GD_CHAM_CONG!$C$6:$BF$912,53,FALSE)</f>
        <v>0</v>
      </c>
      <c r="Y92" s="16">
        <f>VLOOKUP($B92,GD_CHAM_CONG!$C$6:$BF$912,54,FALSE)</f>
        <v>0</v>
      </c>
      <c r="Z92" s="16">
        <f>VLOOKUP($B92,GD_CHAM_CONG!$C$6:$BF$912,55,FALSE)</f>
        <v>0</v>
      </c>
      <c r="AA92" s="16">
        <f>VLOOKUP($B92,GD_CHAM_CONG!$C$6:$BF$912,56,FALSE)</f>
        <v>0</v>
      </c>
      <c r="AB92" s="16">
        <f>VLOOKUP($B92,GD_CHAM_CONG!$C$6:$BI$912,57,FALSE)</f>
        <v>0</v>
      </c>
      <c r="AC92" s="16">
        <f>VLOOKUP($B92,GD_CHAM_CONG!$C$6:$BI$912,58,FALSE)</f>
        <v>0</v>
      </c>
      <c r="AD92" s="16">
        <f>VLOOKUP($B92,GD_CHAM_CONG!$C$6:$BI$912,59,FALSE)</f>
        <v>0</v>
      </c>
      <c r="AE92" s="188">
        <f>I92/$H92*VLOOKUP(I$4,DM_TI_LE!$A$5:$B$30,2,FALSE)</f>
        <v>1</v>
      </c>
      <c r="AF92" s="188">
        <f>J92/$H92*VLOOKUP(J$4,DM_TI_LE!$A$5:$B$30,2,FALSE)</f>
        <v>0</v>
      </c>
      <c r="AG92" s="188">
        <f>K92/$H92*VLOOKUP(K$4,DM_TI_LE!$A$5:$B$30,2,FALSE)</f>
        <v>0</v>
      </c>
      <c r="AH92" s="188">
        <f>L92/$H92*VLOOKUP(L$4,DM_TI_LE!$A$5:$B$30,2,FALSE)</f>
        <v>0</v>
      </c>
      <c r="AI92" s="188">
        <f>M92/$H92*VLOOKUP(M$4,DM_TI_LE!$A$5:$B$30,2,FALSE)</f>
        <v>0</v>
      </c>
      <c r="AJ92" s="188">
        <f>N92/$H92*VLOOKUP(N$4,DM_TI_LE!$A$5:$B$30,2,FALSE)</f>
        <v>0</v>
      </c>
      <c r="AK92" s="188">
        <f>O92/$H92*VLOOKUP(O$4,DM_TI_LE!$A$5:$B$30,2,FALSE)</f>
        <v>0</v>
      </c>
      <c r="AL92" s="188">
        <f>P92/$H92*VLOOKUP(P$4,DM_TI_LE!$A$5:$B$30,2,FALSE)</f>
        <v>0</v>
      </c>
      <c r="AM92" s="188">
        <f>Q92/$H92*VLOOKUP(Q$4,DM_TI_LE!$A$5:$B$30,2,FALSE)</f>
        <v>0</v>
      </c>
      <c r="AN92" s="188">
        <f>R92/$H92*VLOOKUP(R$4,DM_TI_LE!$A$5:$B$30,2,FALSE)</f>
        <v>0</v>
      </c>
      <c r="AO92" s="188">
        <f>S92/$H92*VLOOKUP(S$4,DM_TI_LE!$A$5:$B$30,2,FALSE)</f>
        <v>0</v>
      </c>
      <c r="AP92" s="188">
        <f>T92/$H92*VLOOKUP(T$4,DM_TI_LE!$A$5:$B$30,2,FALSE)</f>
        <v>0</v>
      </c>
      <c r="AQ92" s="188">
        <f>U92/$H92*VLOOKUP(U$4,DM_TI_LE!$A$5:$B$30,2,FALSE)</f>
        <v>0</v>
      </c>
      <c r="AR92" s="188">
        <f>V92/$H92*VLOOKUP(V$4,DM_TI_LE!$A$5:$B$30,2,FALSE)</f>
        <v>0</v>
      </c>
      <c r="AS92" s="188">
        <f>W92/$H92*VLOOKUP(W$4,DM_TI_LE!$A$5:$B$30,2,FALSE)</f>
        <v>0</v>
      </c>
      <c r="AT92" s="188">
        <f>X92/$H92*VLOOKUP(X$4,DM_TI_LE!$A$5:$B$30,2,FALSE)</f>
        <v>0</v>
      </c>
      <c r="AU92" s="188">
        <f>Y92/$H92*VLOOKUP(Y$4,DM_TI_LE!$A$5:$B$30,2,FALSE)</f>
        <v>0</v>
      </c>
      <c r="AV92" s="188">
        <f>Z92/$H92*VLOOKUP(Z$4,DM_TI_LE!$A$5:$B$30,2,FALSE)</f>
        <v>0</v>
      </c>
      <c r="AW92" s="188">
        <f>AA92/$H92*VLOOKUP(AA$4,DM_TI_LE!$A$5:$B$30,2,FALSE)</f>
        <v>0</v>
      </c>
      <c r="AX92" s="188">
        <f>AB92/$H92*VLOOKUP(AB$4,DM_TI_LE!$A$5:$B$30,2,FALSE)</f>
        <v>0</v>
      </c>
      <c r="AY92" s="188">
        <f>AC92/$H92*VLOOKUP(AC$4,DM_TI_LE!$A$5:$B$30,2,FALSE)</f>
        <v>0</v>
      </c>
      <c r="AZ92" s="188">
        <f>AD92/$H92*VLOOKUP(AD$4,DM_TI_LE!$A$5:$B$30,2,FALSE)</f>
        <v>0</v>
      </c>
      <c r="BA92" s="231">
        <f>IF(CD92="HDHV",DM_TI_LE!$K$12*I92, SUM(AE92:AW92)*F92*E92*DM_HE_SO_LUONG_NS!$D$1*CE92)</f>
        <v>7020000</v>
      </c>
      <c r="BB92" s="16"/>
      <c r="BC92" s="17">
        <f>VLOOKUP(B92,GD_LCD_HS_LNS!$B$4:$E$914,4,FALSE)</f>
        <v>3100000</v>
      </c>
      <c r="BD92" s="16"/>
      <c r="BE92" s="16">
        <f>I92/26*$BC92*VLOOKUP(BE$4,DM_TI_LE!$A$5:$C$29,3,FALSE)</f>
        <v>0</v>
      </c>
      <c r="BF92" s="16">
        <f>J92/26*$BC92*VLOOKUP(BF$4,DM_TI_LE!$A$5:$C$29,3,FALSE)</f>
        <v>0</v>
      </c>
      <c r="BG92" s="16">
        <f>K92/26*$BC92*VLOOKUP(BG$4,DM_TI_LE!$A$5:$C$29,3,FALSE)</f>
        <v>0</v>
      </c>
      <c r="BH92" s="16">
        <f>L92/26*$BC92*VLOOKUP(BH$4,DM_TI_LE!$A$5:$C$29,3,FALSE)</f>
        <v>0</v>
      </c>
      <c r="BI92" s="16">
        <f>M92/26*$BC92*VLOOKUP(BI$4,DM_TI_LE!$A$5:$C$29,3,FALSE)</f>
        <v>0</v>
      </c>
      <c r="BJ92" s="16">
        <f>N92/26*$BC92*VLOOKUP(BJ$4,DM_TI_LE!$A$5:$C$29,3,FALSE)</f>
        <v>0</v>
      </c>
      <c r="BK92" s="16">
        <f>O92/26*$BC92*VLOOKUP(BK$4,DM_TI_LE!$A$5:$C$29,3,FALSE)</f>
        <v>0</v>
      </c>
      <c r="BL92" s="16">
        <f>P92/26*$BC92*VLOOKUP(BL$4,DM_TI_LE!$A$5:$C$29,3,FALSE)</f>
        <v>0</v>
      </c>
      <c r="BM92" s="16">
        <f>Q92/26*$BC92*VLOOKUP(BM$4,DM_TI_LE!$A$5:$C$29,3,FALSE)</f>
        <v>0</v>
      </c>
      <c r="BN92" s="16">
        <f>R92/26*$BC92*VLOOKUP(BN$4,DM_TI_LE!$A$5:$C$29,3,FALSE)</f>
        <v>0</v>
      </c>
      <c r="BO92" s="16">
        <f>S92/26*$BC92*VLOOKUP(BO$4,DM_TI_LE!$A$5:$C$29,3,FALSE)</f>
        <v>0</v>
      </c>
      <c r="BP92" s="16">
        <f>T92/26*$BC92*VLOOKUP(BP$4,DM_TI_LE!$A$5:$C$29,3,FALSE)</f>
        <v>0</v>
      </c>
      <c r="BQ92" s="16">
        <f>U92/26*$BC92*VLOOKUP(BQ$4,DM_TI_LE!$A$5:$C$29,3,FALSE)</f>
        <v>0</v>
      </c>
      <c r="BR92" s="16">
        <f>V92/26*$BC92*VLOOKUP(BR$4,DM_TI_LE!$A$5:$C$29,3,FALSE)</f>
        <v>0</v>
      </c>
      <c r="BS92" s="16">
        <f>W92/26*$BC92*VLOOKUP(BS$4,DM_TI_LE!$A$5:$C$29,3,FALSE)</f>
        <v>0</v>
      </c>
      <c r="BT92" s="16">
        <f>X92/26*$BC92*VLOOKUP(BT$4,DM_TI_LE!$A$5:$C$29,3,FALSE)</f>
        <v>0</v>
      </c>
      <c r="BU92" s="16">
        <f>Y92/26*$BC92*VLOOKUP(BU$4,DM_TI_LE!$A$5:$C$29,3,FALSE)</f>
        <v>0</v>
      </c>
      <c r="BV92" s="16">
        <f>Z92/26*$BC92*VLOOKUP(BV$4,DM_TI_LE!$A$5:$C$29,3,FALSE)</f>
        <v>0</v>
      </c>
      <c r="BW92" s="16">
        <f>AA92/26*$BC92*VLOOKUP(BW$4,DM_TI_LE!$A$5:$C$29,3,FALSE)</f>
        <v>0</v>
      </c>
      <c r="BX92" s="16">
        <f>AB92/26*$BC92*VLOOKUP(BX$4,DM_TI_LE!$A$5:$C$29,3,FALSE)</f>
        <v>0</v>
      </c>
      <c r="BY92" s="16">
        <f>AC92/26*$BC92*VLOOKUP(BY$4,DM_TI_LE!$A$5:$C$29,3,FALSE)</f>
        <v>0</v>
      </c>
      <c r="BZ92" s="16">
        <f>AD92/26*$BC92*VLOOKUP(BZ$4,DM_TI_LE!$A$5:$C$29,3,FALSE)</f>
        <v>0</v>
      </c>
      <c r="CA92" s="196">
        <f t="shared" si="0"/>
        <v>0</v>
      </c>
      <c r="CB92" s="16"/>
      <c r="CC92" s="197">
        <f t="shared" si="1"/>
        <v>7020000</v>
      </c>
      <c r="CD92" s="145" t="s">
        <v>116</v>
      </c>
      <c r="CE92" s="199">
        <f>VLOOKUP(CD92,DM_TI_LE!$I$12:$J$16,2,FALSE)</f>
        <v>1</v>
      </c>
    </row>
    <row r="93" spans="1:83" ht="12.75">
      <c r="A93" s="36">
        <v>89</v>
      </c>
      <c r="B93" s="38">
        <f>GD_LCD_HS_LNS!B92</f>
        <v>11765</v>
      </c>
      <c r="C93" s="38" t="str">
        <f>GD_LCD_HS_LNS!C92</f>
        <v>Hoàng Thị Hồng Nhung</v>
      </c>
      <c r="D93" s="38" t="str">
        <f>GD_LCD_HS_LNS!D92</f>
        <v>NV PVHK</v>
      </c>
      <c r="E93" s="146">
        <f>VLOOKUP(B93,GD_CHAM_CONG!$C$6:$BJ$912,60,FALSE)</f>
        <v>1.05</v>
      </c>
      <c r="F93" s="146">
        <f>VLOOKUP(B93,GD_LCD_HS_LNS!$B$4:$F$914,5,FALSE)</f>
        <v>1.6</v>
      </c>
      <c r="G93" s="168"/>
      <c r="H93" s="168">
        <f>VLOOKUP(B93,GD_CHAM_CONG!$C$6:$BD$912,37,FALSE)</f>
        <v>26</v>
      </c>
      <c r="I93" s="16">
        <f>VLOOKUP($B93,GD_CHAM_CONG!$C$6:$BF$912,38,FALSE)</f>
        <v>26</v>
      </c>
      <c r="J93" s="16">
        <f>VLOOKUP($B93,GD_CHAM_CONG!$C$6:$BF$912,39,FALSE)</f>
        <v>0</v>
      </c>
      <c r="K93" s="16">
        <f>VLOOKUP($B93,GD_CHAM_CONG!$C$6:$BF$912,40,FALSE)</f>
        <v>0</v>
      </c>
      <c r="L93" s="16">
        <f>VLOOKUP($B93,GD_CHAM_CONG!$C$6:$BF$912,41,FALSE)</f>
        <v>0</v>
      </c>
      <c r="M93" s="16">
        <f>VLOOKUP($B93,GD_CHAM_CONG!$C$6:$BF$912,42,FALSE)</f>
        <v>0</v>
      </c>
      <c r="N93" s="16">
        <f>VLOOKUP($B93,GD_CHAM_CONG!$C$6:$BF$912,43,FALSE)</f>
        <v>0</v>
      </c>
      <c r="O93" s="16">
        <f>VLOOKUP($B93,GD_CHAM_CONG!$C$6:$BF$912,44,FALSE)</f>
        <v>0</v>
      </c>
      <c r="P93" s="16">
        <f>VLOOKUP($B93,GD_CHAM_CONG!$C$6:$BF$912,45,FALSE)</f>
        <v>0</v>
      </c>
      <c r="Q93" s="16">
        <f>VLOOKUP($B93,GD_CHAM_CONG!$C$6:$BF$912,46,FALSE)</f>
        <v>0</v>
      </c>
      <c r="R93" s="16">
        <f>VLOOKUP($B93,GD_CHAM_CONG!$C$6:$BF$912,47,FALSE)</f>
        <v>0</v>
      </c>
      <c r="S93" s="16">
        <f>VLOOKUP($B93,GD_CHAM_CONG!$C$6:$BF$912,48,FALSE)</f>
        <v>0</v>
      </c>
      <c r="T93" s="16">
        <f>VLOOKUP($B93,GD_CHAM_CONG!$C$6:$BF$912,49,FALSE)</f>
        <v>0</v>
      </c>
      <c r="U93" s="16">
        <f>VLOOKUP($B93,GD_CHAM_CONG!$C$6:$BF$912,50,FALSE)</f>
        <v>0</v>
      </c>
      <c r="V93" s="16">
        <f>VLOOKUP($B93,GD_CHAM_CONG!$C$6:$BF$912,51,FALSE)</f>
        <v>0</v>
      </c>
      <c r="W93" s="16">
        <f>VLOOKUP($B93,GD_CHAM_CONG!$C$6:$BF$912,52,FALSE)</f>
        <v>0</v>
      </c>
      <c r="X93" s="16">
        <f>VLOOKUP($B93,GD_CHAM_CONG!$C$6:$BF$912,53,FALSE)</f>
        <v>0</v>
      </c>
      <c r="Y93" s="16">
        <f>VLOOKUP($B93,GD_CHAM_CONG!$C$6:$BF$912,54,FALSE)</f>
        <v>0</v>
      </c>
      <c r="Z93" s="16">
        <f>VLOOKUP($B93,GD_CHAM_CONG!$C$6:$BF$912,55,FALSE)</f>
        <v>0</v>
      </c>
      <c r="AA93" s="16">
        <f>VLOOKUP($B93,GD_CHAM_CONG!$C$6:$BF$912,56,FALSE)</f>
        <v>0</v>
      </c>
      <c r="AB93" s="16">
        <f>VLOOKUP($B93,GD_CHAM_CONG!$C$6:$BI$912,57,FALSE)</f>
        <v>0</v>
      </c>
      <c r="AC93" s="16">
        <f>VLOOKUP($B93,GD_CHAM_CONG!$C$6:$BI$912,58,FALSE)</f>
        <v>0</v>
      </c>
      <c r="AD93" s="16">
        <f>VLOOKUP($B93,GD_CHAM_CONG!$C$6:$BI$912,59,FALSE)</f>
        <v>0</v>
      </c>
      <c r="AE93" s="188">
        <f>I93/$H93*VLOOKUP(I$4,DM_TI_LE!$A$5:$B$30,2,FALSE)</f>
        <v>1</v>
      </c>
      <c r="AF93" s="188">
        <f>J93/$H93*VLOOKUP(J$4,DM_TI_LE!$A$5:$B$30,2,FALSE)</f>
        <v>0</v>
      </c>
      <c r="AG93" s="188">
        <f>K93/$H93*VLOOKUP(K$4,DM_TI_LE!$A$5:$B$30,2,FALSE)</f>
        <v>0</v>
      </c>
      <c r="AH93" s="188">
        <f>L93/$H93*VLOOKUP(L$4,DM_TI_LE!$A$5:$B$30,2,FALSE)</f>
        <v>0</v>
      </c>
      <c r="AI93" s="188">
        <f>M93/$H93*VLOOKUP(M$4,DM_TI_LE!$A$5:$B$30,2,FALSE)</f>
        <v>0</v>
      </c>
      <c r="AJ93" s="188">
        <f>N93/$H93*VLOOKUP(N$4,DM_TI_LE!$A$5:$B$30,2,FALSE)</f>
        <v>0</v>
      </c>
      <c r="AK93" s="188">
        <f>O93/$H93*VLOOKUP(O$4,DM_TI_LE!$A$5:$B$30,2,FALSE)</f>
        <v>0</v>
      </c>
      <c r="AL93" s="188">
        <f>P93/$H93*VLOOKUP(P$4,DM_TI_LE!$A$5:$B$30,2,FALSE)</f>
        <v>0</v>
      </c>
      <c r="AM93" s="188">
        <f>Q93/$H93*VLOOKUP(Q$4,DM_TI_LE!$A$5:$B$30,2,FALSE)</f>
        <v>0</v>
      </c>
      <c r="AN93" s="188">
        <f>R93/$H93*VLOOKUP(R$4,DM_TI_LE!$A$5:$B$30,2,FALSE)</f>
        <v>0</v>
      </c>
      <c r="AO93" s="188">
        <f>S93/$H93*VLOOKUP(S$4,DM_TI_LE!$A$5:$B$30,2,FALSE)</f>
        <v>0</v>
      </c>
      <c r="AP93" s="188">
        <f>T93/$H93*VLOOKUP(T$4,DM_TI_LE!$A$5:$B$30,2,FALSE)</f>
        <v>0</v>
      </c>
      <c r="AQ93" s="188">
        <f>U93/$H93*VLOOKUP(U$4,DM_TI_LE!$A$5:$B$30,2,FALSE)</f>
        <v>0</v>
      </c>
      <c r="AR93" s="188">
        <f>V93/$H93*VLOOKUP(V$4,DM_TI_LE!$A$5:$B$30,2,FALSE)</f>
        <v>0</v>
      </c>
      <c r="AS93" s="188">
        <f>W93/$H93*VLOOKUP(W$4,DM_TI_LE!$A$5:$B$30,2,FALSE)</f>
        <v>0</v>
      </c>
      <c r="AT93" s="188">
        <f>X93/$H93*VLOOKUP(X$4,DM_TI_LE!$A$5:$B$30,2,FALSE)</f>
        <v>0</v>
      </c>
      <c r="AU93" s="188">
        <f>Y93/$H93*VLOOKUP(Y$4,DM_TI_LE!$A$5:$B$30,2,FALSE)</f>
        <v>0</v>
      </c>
      <c r="AV93" s="188">
        <f>Z93/$H93*VLOOKUP(Z$4,DM_TI_LE!$A$5:$B$30,2,FALSE)</f>
        <v>0</v>
      </c>
      <c r="AW93" s="188">
        <f>AA93/$H93*VLOOKUP(AA$4,DM_TI_LE!$A$5:$B$30,2,FALSE)</f>
        <v>0</v>
      </c>
      <c r="AX93" s="188">
        <f>AB93/$H93*VLOOKUP(AB$4,DM_TI_LE!$A$5:$B$30,2,FALSE)</f>
        <v>0</v>
      </c>
      <c r="AY93" s="188">
        <f>AC93/$H93*VLOOKUP(AC$4,DM_TI_LE!$A$5:$B$30,2,FALSE)</f>
        <v>0</v>
      </c>
      <c r="AZ93" s="188">
        <f>AD93/$H93*VLOOKUP(AD$4,DM_TI_LE!$A$5:$B$30,2,FALSE)</f>
        <v>0</v>
      </c>
      <c r="BA93" s="231">
        <f>IF(CD93="HDHV",DM_TI_LE!$K$12*I93, SUM(AE93:AW93)*F93*E93*DM_HE_SO_LUONG_NS!$D$1*CE93)</f>
        <v>7560000.0000000009</v>
      </c>
      <c r="BB93" s="16"/>
      <c r="BC93" s="17">
        <f>VLOOKUP(B93,GD_LCD_HS_LNS!$B$4:$E$914,4,FALSE)</f>
        <v>3875000</v>
      </c>
      <c r="BD93" s="16"/>
      <c r="BE93" s="16">
        <f>I93/26*$BC93*VLOOKUP(BE$4,DM_TI_LE!$A$5:$C$29,3,FALSE)</f>
        <v>0</v>
      </c>
      <c r="BF93" s="16">
        <f>J93/26*$BC93*VLOOKUP(BF$4,DM_TI_LE!$A$5:$C$29,3,FALSE)</f>
        <v>0</v>
      </c>
      <c r="BG93" s="16">
        <f>K93/26*$BC93*VLOOKUP(BG$4,DM_TI_LE!$A$5:$C$29,3,FALSE)</f>
        <v>0</v>
      </c>
      <c r="BH93" s="16">
        <f>L93/26*$BC93*VLOOKUP(BH$4,DM_TI_LE!$A$5:$C$29,3,FALSE)</f>
        <v>0</v>
      </c>
      <c r="BI93" s="16">
        <f>M93/26*$BC93*VLOOKUP(BI$4,DM_TI_LE!$A$5:$C$29,3,FALSE)</f>
        <v>0</v>
      </c>
      <c r="BJ93" s="16">
        <f>N93/26*$BC93*VLOOKUP(BJ$4,DM_TI_LE!$A$5:$C$29,3,FALSE)</f>
        <v>0</v>
      </c>
      <c r="BK93" s="16">
        <f>O93/26*$BC93*VLOOKUP(BK$4,DM_TI_LE!$A$5:$C$29,3,FALSE)</f>
        <v>0</v>
      </c>
      <c r="BL93" s="16">
        <f>P93/26*$BC93*VLOOKUP(BL$4,DM_TI_LE!$A$5:$C$29,3,FALSE)</f>
        <v>0</v>
      </c>
      <c r="BM93" s="16">
        <f>Q93/26*$BC93*VLOOKUP(BM$4,DM_TI_LE!$A$5:$C$29,3,FALSE)</f>
        <v>0</v>
      </c>
      <c r="BN93" s="16">
        <f>R93/26*$BC93*VLOOKUP(BN$4,DM_TI_LE!$A$5:$C$29,3,FALSE)</f>
        <v>0</v>
      </c>
      <c r="BO93" s="16">
        <f>S93/26*$BC93*VLOOKUP(BO$4,DM_TI_LE!$A$5:$C$29,3,FALSE)</f>
        <v>0</v>
      </c>
      <c r="BP93" s="16">
        <f>T93/26*$BC93*VLOOKUP(BP$4,DM_TI_LE!$A$5:$C$29,3,FALSE)</f>
        <v>0</v>
      </c>
      <c r="BQ93" s="16">
        <f>U93/26*$BC93*VLOOKUP(BQ$4,DM_TI_LE!$A$5:$C$29,3,FALSE)</f>
        <v>0</v>
      </c>
      <c r="BR93" s="16">
        <f>V93/26*$BC93*VLOOKUP(BR$4,DM_TI_LE!$A$5:$C$29,3,FALSE)</f>
        <v>0</v>
      </c>
      <c r="BS93" s="16">
        <f>W93/26*$BC93*VLOOKUP(BS$4,DM_TI_LE!$A$5:$C$29,3,FALSE)</f>
        <v>0</v>
      </c>
      <c r="BT93" s="16">
        <f>X93/26*$BC93*VLOOKUP(BT$4,DM_TI_LE!$A$5:$C$29,3,FALSE)</f>
        <v>0</v>
      </c>
      <c r="BU93" s="16">
        <f>Y93/26*$BC93*VLOOKUP(BU$4,DM_TI_LE!$A$5:$C$29,3,FALSE)</f>
        <v>0</v>
      </c>
      <c r="BV93" s="16">
        <f>Z93/26*$BC93*VLOOKUP(BV$4,DM_TI_LE!$A$5:$C$29,3,FALSE)</f>
        <v>0</v>
      </c>
      <c r="BW93" s="16">
        <f>AA93/26*$BC93*VLOOKUP(BW$4,DM_TI_LE!$A$5:$C$29,3,FALSE)</f>
        <v>0</v>
      </c>
      <c r="BX93" s="16">
        <f>AB93/26*$BC93*VLOOKUP(BX$4,DM_TI_LE!$A$5:$C$29,3,FALSE)</f>
        <v>0</v>
      </c>
      <c r="BY93" s="16">
        <f>AC93/26*$BC93*VLOOKUP(BY$4,DM_TI_LE!$A$5:$C$29,3,FALSE)</f>
        <v>0</v>
      </c>
      <c r="BZ93" s="16">
        <f>AD93/26*$BC93*VLOOKUP(BZ$4,DM_TI_LE!$A$5:$C$29,3,FALSE)</f>
        <v>0</v>
      </c>
      <c r="CA93" s="196">
        <f t="shared" si="0"/>
        <v>0</v>
      </c>
      <c r="CB93" s="16"/>
      <c r="CC93" s="197">
        <f t="shared" si="1"/>
        <v>7560000.0000000009</v>
      </c>
      <c r="CD93" s="145" t="s">
        <v>114</v>
      </c>
      <c r="CE93" s="199">
        <f>VLOOKUP(CD93,DM_TI_LE!$I$12:$J$16,2,FALSE)</f>
        <v>1</v>
      </c>
    </row>
    <row r="94" spans="1:83" ht="12.75">
      <c r="A94" s="36">
        <v>90</v>
      </c>
      <c r="B94" s="38">
        <f>GD_LCD_HS_LNS!B93</f>
        <v>10631</v>
      </c>
      <c r="C94" s="38" t="str">
        <f>GD_LCD_HS_LNS!C93</f>
        <v>Nguyễn Thị Phương Mai</v>
      </c>
      <c r="D94" s="38" t="str">
        <f>GD_LCD_HS_LNS!D93</f>
        <v>Đội trưởng</v>
      </c>
      <c r="E94" s="146">
        <f>VLOOKUP(B94,GD_CHAM_CONG!$C$6:$BJ$912,60,FALSE)</f>
        <v>1</v>
      </c>
      <c r="F94" s="146">
        <f>VLOOKUP(B94,GD_LCD_HS_LNS!$B$4:$F$914,5,FALSE)</f>
        <v>3.99</v>
      </c>
      <c r="G94" s="168"/>
      <c r="H94" s="168">
        <f>VLOOKUP(B94,GD_CHAM_CONG!$C$6:$BD$912,37,FALSE)</f>
        <v>26</v>
      </c>
      <c r="I94" s="16">
        <f>VLOOKUP($B94,GD_CHAM_CONG!$C$6:$BF$912,38,FALSE)</f>
        <v>26</v>
      </c>
      <c r="J94" s="16">
        <f>VLOOKUP($B94,GD_CHAM_CONG!$C$6:$BF$912,39,FALSE)</f>
        <v>0</v>
      </c>
      <c r="K94" s="16">
        <f>VLOOKUP($B94,GD_CHAM_CONG!$C$6:$BF$912,40,FALSE)</f>
        <v>0</v>
      </c>
      <c r="L94" s="16">
        <f>VLOOKUP($B94,GD_CHAM_CONG!$C$6:$BF$912,41,FALSE)</f>
        <v>0</v>
      </c>
      <c r="M94" s="16">
        <f>VLOOKUP($B94,GD_CHAM_CONG!$C$6:$BF$912,42,FALSE)</f>
        <v>0</v>
      </c>
      <c r="N94" s="16">
        <f>VLOOKUP($B94,GD_CHAM_CONG!$C$6:$BF$912,43,FALSE)</f>
        <v>0</v>
      </c>
      <c r="O94" s="16">
        <f>VLOOKUP($B94,GD_CHAM_CONG!$C$6:$BF$912,44,FALSE)</f>
        <v>0</v>
      </c>
      <c r="P94" s="16">
        <f>VLOOKUP($B94,GD_CHAM_CONG!$C$6:$BF$912,45,FALSE)</f>
        <v>0</v>
      </c>
      <c r="Q94" s="16">
        <f>VLOOKUP($B94,GD_CHAM_CONG!$C$6:$BF$912,46,FALSE)</f>
        <v>0</v>
      </c>
      <c r="R94" s="16">
        <f>VLOOKUP($B94,GD_CHAM_CONG!$C$6:$BF$912,47,FALSE)</f>
        <v>0</v>
      </c>
      <c r="S94" s="16">
        <f>VLOOKUP($B94,GD_CHAM_CONG!$C$6:$BF$912,48,FALSE)</f>
        <v>0</v>
      </c>
      <c r="T94" s="16">
        <f>VLOOKUP($B94,GD_CHAM_CONG!$C$6:$BF$912,49,FALSE)</f>
        <v>0</v>
      </c>
      <c r="U94" s="16">
        <f>VLOOKUP($B94,GD_CHAM_CONG!$C$6:$BF$912,50,FALSE)</f>
        <v>0</v>
      </c>
      <c r="V94" s="16">
        <f>VLOOKUP($B94,GD_CHAM_CONG!$C$6:$BF$912,51,FALSE)</f>
        <v>0</v>
      </c>
      <c r="W94" s="16">
        <f>VLOOKUP($B94,GD_CHAM_CONG!$C$6:$BF$912,52,FALSE)</f>
        <v>0</v>
      </c>
      <c r="X94" s="16">
        <f>VLOOKUP($B94,GD_CHAM_CONG!$C$6:$BF$912,53,FALSE)</f>
        <v>0</v>
      </c>
      <c r="Y94" s="16">
        <f>VLOOKUP($B94,GD_CHAM_CONG!$C$6:$BF$912,54,FALSE)</f>
        <v>0</v>
      </c>
      <c r="Z94" s="16">
        <f>VLOOKUP($B94,GD_CHAM_CONG!$C$6:$BF$912,55,FALSE)</f>
        <v>0</v>
      </c>
      <c r="AA94" s="16">
        <f>VLOOKUP($B94,GD_CHAM_CONG!$C$6:$BF$912,56,FALSE)</f>
        <v>0</v>
      </c>
      <c r="AB94" s="16">
        <f>VLOOKUP($B94,GD_CHAM_CONG!$C$6:$BI$912,57,FALSE)</f>
        <v>0</v>
      </c>
      <c r="AC94" s="16">
        <f>VLOOKUP($B94,GD_CHAM_CONG!$C$6:$BI$912,58,FALSE)</f>
        <v>0</v>
      </c>
      <c r="AD94" s="16">
        <f>VLOOKUP($B94,GD_CHAM_CONG!$C$6:$BI$912,59,FALSE)</f>
        <v>0</v>
      </c>
      <c r="AE94" s="188">
        <f>I94/$H94*VLOOKUP(I$4,DM_TI_LE!$A$5:$B$30,2,FALSE)</f>
        <v>1</v>
      </c>
      <c r="AF94" s="188">
        <f>J94/$H94*VLOOKUP(J$4,DM_TI_LE!$A$5:$B$30,2,FALSE)</f>
        <v>0</v>
      </c>
      <c r="AG94" s="188">
        <f>K94/$H94*VLOOKUP(K$4,DM_TI_LE!$A$5:$B$30,2,FALSE)</f>
        <v>0</v>
      </c>
      <c r="AH94" s="188">
        <f>L94/$H94*VLOOKUP(L$4,DM_TI_LE!$A$5:$B$30,2,FALSE)</f>
        <v>0</v>
      </c>
      <c r="AI94" s="188">
        <f>M94/$H94*VLOOKUP(M$4,DM_TI_LE!$A$5:$B$30,2,FALSE)</f>
        <v>0</v>
      </c>
      <c r="AJ94" s="188">
        <f>N94/$H94*VLOOKUP(N$4,DM_TI_LE!$A$5:$B$30,2,FALSE)</f>
        <v>0</v>
      </c>
      <c r="AK94" s="188">
        <f>O94/$H94*VLOOKUP(O$4,DM_TI_LE!$A$5:$B$30,2,FALSE)</f>
        <v>0</v>
      </c>
      <c r="AL94" s="188">
        <f>P94/$H94*VLOOKUP(P$4,DM_TI_LE!$A$5:$B$30,2,FALSE)</f>
        <v>0</v>
      </c>
      <c r="AM94" s="188">
        <f>Q94/$H94*VLOOKUP(Q$4,DM_TI_LE!$A$5:$B$30,2,FALSE)</f>
        <v>0</v>
      </c>
      <c r="AN94" s="188">
        <f>R94/$H94*VLOOKUP(R$4,DM_TI_LE!$A$5:$B$30,2,FALSE)</f>
        <v>0</v>
      </c>
      <c r="AO94" s="188">
        <f>S94/$H94*VLOOKUP(S$4,DM_TI_LE!$A$5:$B$30,2,FALSE)</f>
        <v>0</v>
      </c>
      <c r="AP94" s="188">
        <f>T94/$H94*VLOOKUP(T$4,DM_TI_LE!$A$5:$B$30,2,FALSE)</f>
        <v>0</v>
      </c>
      <c r="AQ94" s="188">
        <f>U94/$H94*VLOOKUP(U$4,DM_TI_LE!$A$5:$B$30,2,FALSE)</f>
        <v>0</v>
      </c>
      <c r="AR94" s="188">
        <f>V94/$H94*VLOOKUP(V$4,DM_TI_LE!$A$5:$B$30,2,FALSE)</f>
        <v>0</v>
      </c>
      <c r="AS94" s="188">
        <f>W94/$H94*VLOOKUP(W$4,DM_TI_LE!$A$5:$B$30,2,FALSE)</f>
        <v>0</v>
      </c>
      <c r="AT94" s="188">
        <f>X94/$H94*VLOOKUP(X$4,DM_TI_LE!$A$5:$B$30,2,FALSE)</f>
        <v>0</v>
      </c>
      <c r="AU94" s="188">
        <f>Y94/$H94*VLOOKUP(Y$4,DM_TI_LE!$A$5:$B$30,2,FALSE)</f>
        <v>0</v>
      </c>
      <c r="AV94" s="188">
        <f>Z94/$H94*VLOOKUP(Z$4,DM_TI_LE!$A$5:$B$30,2,FALSE)</f>
        <v>0</v>
      </c>
      <c r="AW94" s="188">
        <f>AA94/$H94*VLOOKUP(AA$4,DM_TI_LE!$A$5:$B$30,2,FALSE)</f>
        <v>0</v>
      </c>
      <c r="AX94" s="188">
        <f>AB94/$H94*VLOOKUP(AB$4,DM_TI_LE!$A$5:$B$30,2,FALSE)</f>
        <v>0</v>
      </c>
      <c r="AY94" s="188">
        <f>AC94/$H94*VLOOKUP(AC$4,DM_TI_LE!$A$5:$B$30,2,FALSE)</f>
        <v>0</v>
      </c>
      <c r="AZ94" s="188">
        <f>AD94/$H94*VLOOKUP(AD$4,DM_TI_LE!$A$5:$B$30,2,FALSE)</f>
        <v>0</v>
      </c>
      <c r="BA94" s="231">
        <f>IF(CD94="HDHV",DM_TI_LE!$K$12*I94, SUM(AE94:AW94)*F94*E94*DM_HE_SO_LUONG_NS!$D$1*CE94)</f>
        <v>17955000</v>
      </c>
      <c r="BB94" s="16"/>
      <c r="BC94" s="17">
        <f>VLOOKUP(B94,GD_LCD_HS_LNS!$B$4:$E$914,4,FALSE)</f>
        <v>5115000</v>
      </c>
      <c r="BD94" s="16"/>
      <c r="BE94" s="16">
        <f>I94/26*$BC94*VLOOKUP(BE$4,DM_TI_LE!$A$5:$C$29,3,FALSE)</f>
        <v>0</v>
      </c>
      <c r="BF94" s="16">
        <f>J94/26*$BC94*VLOOKUP(BF$4,DM_TI_LE!$A$5:$C$29,3,FALSE)</f>
        <v>0</v>
      </c>
      <c r="BG94" s="16">
        <f>K94/26*$BC94*VLOOKUP(BG$4,DM_TI_LE!$A$5:$C$29,3,FALSE)</f>
        <v>0</v>
      </c>
      <c r="BH94" s="16">
        <f>L94/26*$BC94*VLOOKUP(BH$4,DM_TI_LE!$A$5:$C$29,3,FALSE)</f>
        <v>0</v>
      </c>
      <c r="BI94" s="16">
        <f>M94/26*$BC94*VLOOKUP(BI$4,DM_TI_LE!$A$5:$C$29,3,FALSE)</f>
        <v>0</v>
      </c>
      <c r="BJ94" s="16">
        <f>N94/26*$BC94*VLOOKUP(BJ$4,DM_TI_LE!$A$5:$C$29,3,FALSE)</f>
        <v>0</v>
      </c>
      <c r="BK94" s="16">
        <f>O94/26*$BC94*VLOOKUP(BK$4,DM_TI_LE!$A$5:$C$29,3,FALSE)</f>
        <v>0</v>
      </c>
      <c r="BL94" s="16">
        <f>P94/26*$BC94*VLOOKUP(BL$4,DM_TI_LE!$A$5:$C$29,3,FALSE)</f>
        <v>0</v>
      </c>
      <c r="BM94" s="16">
        <f>Q94/26*$BC94*VLOOKUP(BM$4,DM_TI_LE!$A$5:$C$29,3,FALSE)</f>
        <v>0</v>
      </c>
      <c r="BN94" s="16">
        <f>R94/26*$BC94*VLOOKUP(BN$4,DM_TI_LE!$A$5:$C$29,3,FALSE)</f>
        <v>0</v>
      </c>
      <c r="BO94" s="16">
        <f>S94/26*$BC94*VLOOKUP(BO$4,DM_TI_LE!$A$5:$C$29,3,FALSE)</f>
        <v>0</v>
      </c>
      <c r="BP94" s="16">
        <f>T94/26*$BC94*VLOOKUP(BP$4,DM_TI_LE!$A$5:$C$29,3,FALSE)</f>
        <v>0</v>
      </c>
      <c r="BQ94" s="16">
        <f>U94/26*$BC94*VLOOKUP(BQ$4,DM_TI_LE!$A$5:$C$29,3,FALSE)</f>
        <v>0</v>
      </c>
      <c r="BR94" s="16">
        <f>V94/26*$BC94*VLOOKUP(BR$4,DM_TI_LE!$A$5:$C$29,3,FALSE)</f>
        <v>0</v>
      </c>
      <c r="BS94" s="16">
        <f>W94/26*$BC94*VLOOKUP(BS$4,DM_TI_LE!$A$5:$C$29,3,FALSE)</f>
        <v>0</v>
      </c>
      <c r="BT94" s="16">
        <f>X94/26*$BC94*VLOOKUP(BT$4,DM_TI_LE!$A$5:$C$29,3,FALSE)</f>
        <v>0</v>
      </c>
      <c r="BU94" s="16">
        <f>Y94/26*$BC94*VLOOKUP(BU$4,DM_TI_LE!$A$5:$C$29,3,FALSE)</f>
        <v>0</v>
      </c>
      <c r="BV94" s="16">
        <f>Z94/26*$BC94*VLOOKUP(BV$4,DM_TI_LE!$A$5:$C$29,3,FALSE)</f>
        <v>0</v>
      </c>
      <c r="BW94" s="16">
        <f>AA94/26*$BC94*VLOOKUP(BW$4,DM_TI_LE!$A$5:$C$29,3,FALSE)</f>
        <v>0</v>
      </c>
      <c r="BX94" s="16">
        <f>AB94/26*$BC94*VLOOKUP(BX$4,DM_TI_LE!$A$5:$C$29,3,FALSE)</f>
        <v>0</v>
      </c>
      <c r="BY94" s="16">
        <f>AC94/26*$BC94*VLOOKUP(BY$4,DM_TI_LE!$A$5:$C$29,3,FALSE)</f>
        <v>0</v>
      </c>
      <c r="BZ94" s="16">
        <f>AD94/26*$BC94*VLOOKUP(BZ$4,DM_TI_LE!$A$5:$C$29,3,FALSE)</f>
        <v>0</v>
      </c>
      <c r="CA94" s="196">
        <f t="shared" si="0"/>
        <v>0</v>
      </c>
      <c r="CB94" s="16"/>
      <c r="CC94" s="197">
        <f t="shared" si="1"/>
        <v>17955000</v>
      </c>
      <c r="CD94" s="145" t="s">
        <v>116</v>
      </c>
      <c r="CE94" s="199">
        <f>VLOOKUP(CD94,DM_TI_LE!$I$12:$J$16,2,FALSE)</f>
        <v>1</v>
      </c>
    </row>
    <row r="95" spans="1:83" ht="12.75">
      <c r="A95" s="36">
        <v>91</v>
      </c>
      <c r="B95" s="38">
        <f>GD_LCD_HS_LNS!B94</f>
        <v>10630</v>
      </c>
      <c r="C95" s="38" t="str">
        <f>GD_LCD_HS_LNS!C94</f>
        <v>Nguyễn Thị Thu Hương</v>
      </c>
      <c r="D95" s="38" t="str">
        <f>GD_LCD_HS_LNS!D94</f>
        <v>Đội phó</v>
      </c>
      <c r="E95" s="146">
        <f>VLOOKUP(B95,GD_CHAM_CONG!$C$6:$BJ$912,60,FALSE)</f>
        <v>1</v>
      </c>
      <c r="F95" s="146">
        <f>VLOOKUP(B95,GD_LCD_HS_LNS!$B$4:$F$914,5,FALSE)</f>
        <v>3.27</v>
      </c>
      <c r="G95" s="168"/>
      <c r="H95" s="168">
        <f>VLOOKUP(B95,GD_CHAM_CONG!$C$6:$BD$912,37,FALSE)</f>
        <v>26</v>
      </c>
      <c r="I95" s="16">
        <f>VLOOKUP($B95,GD_CHAM_CONG!$C$6:$BF$912,38,FALSE)</f>
        <v>26</v>
      </c>
      <c r="J95" s="16">
        <f>VLOOKUP($B95,GD_CHAM_CONG!$C$6:$BF$912,39,FALSE)</f>
        <v>0</v>
      </c>
      <c r="K95" s="16">
        <f>VLOOKUP($B95,GD_CHAM_CONG!$C$6:$BF$912,40,FALSE)</f>
        <v>0</v>
      </c>
      <c r="L95" s="16">
        <f>VLOOKUP($B95,GD_CHAM_CONG!$C$6:$BF$912,41,FALSE)</f>
        <v>0</v>
      </c>
      <c r="M95" s="16">
        <f>VLOOKUP($B95,GD_CHAM_CONG!$C$6:$BF$912,42,FALSE)</f>
        <v>0</v>
      </c>
      <c r="N95" s="16">
        <f>VLOOKUP($B95,GD_CHAM_CONG!$C$6:$BF$912,43,FALSE)</f>
        <v>0</v>
      </c>
      <c r="O95" s="16">
        <f>VLOOKUP($B95,GD_CHAM_CONG!$C$6:$BF$912,44,FALSE)</f>
        <v>0</v>
      </c>
      <c r="P95" s="16">
        <f>VLOOKUP($B95,GD_CHAM_CONG!$C$6:$BF$912,45,FALSE)</f>
        <v>0</v>
      </c>
      <c r="Q95" s="16">
        <f>VLOOKUP($B95,GD_CHAM_CONG!$C$6:$BF$912,46,FALSE)</f>
        <v>0</v>
      </c>
      <c r="R95" s="16">
        <f>VLOOKUP($B95,GD_CHAM_CONG!$C$6:$BF$912,47,FALSE)</f>
        <v>0</v>
      </c>
      <c r="S95" s="16">
        <f>VLOOKUP($B95,GD_CHAM_CONG!$C$6:$BF$912,48,FALSE)</f>
        <v>0</v>
      </c>
      <c r="T95" s="16">
        <f>VLOOKUP($B95,GD_CHAM_CONG!$C$6:$BF$912,49,FALSE)</f>
        <v>0</v>
      </c>
      <c r="U95" s="16">
        <f>VLOOKUP($B95,GD_CHAM_CONG!$C$6:$BF$912,50,FALSE)</f>
        <v>0</v>
      </c>
      <c r="V95" s="16">
        <f>VLOOKUP($B95,GD_CHAM_CONG!$C$6:$BF$912,51,FALSE)</f>
        <v>0</v>
      </c>
      <c r="W95" s="16">
        <f>VLOOKUP($B95,GD_CHAM_CONG!$C$6:$BF$912,52,FALSE)</f>
        <v>0</v>
      </c>
      <c r="X95" s="16">
        <f>VLOOKUP($B95,GD_CHAM_CONG!$C$6:$BF$912,53,FALSE)</f>
        <v>0</v>
      </c>
      <c r="Y95" s="16">
        <f>VLOOKUP($B95,GD_CHAM_CONG!$C$6:$BF$912,54,FALSE)</f>
        <v>0</v>
      </c>
      <c r="Z95" s="16">
        <f>VLOOKUP($B95,GD_CHAM_CONG!$C$6:$BF$912,55,FALSE)</f>
        <v>0</v>
      </c>
      <c r="AA95" s="16">
        <f>VLOOKUP($B95,GD_CHAM_CONG!$C$6:$BF$912,56,FALSE)</f>
        <v>0</v>
      </c>
      <c r="AB95" s="16">
        <f>VLOOKUP($B95,GD_CHAM_CONG!$C$6:$BI$912,57,FALSE)</f>
        <v>0</v>
      </c>
      <c r="AC95" s="16">
        <f>VLOOKUP($B95,GD_CHAM_CONG!$C$6:$BI$912,58,FALSE)</f>
        <v>0</v>
      </c>
      <c r="AD95" s="16">
        <f>VLOOKUP($B95,GD_CHAM_CONG!$C$6:$BI$912,59,FALSE)</f>
        <v>0</v>
      </c>
      <c r="AE95" s="188">
        <f>I95/$H95*VLOOKUP(I$4,DM_TI_LE!$A$5:$B$30,2,FALSE)</f>
        <v>1</v>
      </c>
      <c r="AF95" s="188">
        <f>J95/$H95*VLOOKUP(J$4,DM_TI_LE!$A$5:$B$30,2,FALSE)</f>
        <v>0</v>
      </c>
      <c r="AG95" s="188">
        <f>K95/$H95*VLOOKUP(K$4,DM_TI_LE!$A$5:$B$30,2,FALSE)</f>
        <v>0</v>
      </c>
      <c r="AH95" s="188">
        <f>L95/$H95*VLOOKUP(L$4,DM_TI_LE!$A$5:$B$30,2,FALSE)</f>
        <v>0</v>
      </c>
      <c r="AI95" s="188">
        <f>M95/$H95*VLOOKUP(M$4,DM_TI_LE!$A$5:$B$30,2,FALSE)</f>
        <v>0</v>
      </c>
      <c r="AJ95" s="188">
        <f>N95/$H95*VLOOKUP(N$4,DM_TI_LE!$A$5:$B$30,2,FALSE)</f>
        <v>0</v>
      </c>
      <c r="AK95" s="188">
        <f>O95/$H95*VLOOKUP(O$4,DM_TI_LE!$A$5:$B$30,2,FALSE)</f>
        <v>0</v>
      </c>
      <c r="AL95" s="188">
        <f>P95/$H95*VLOOKUP(P$4,DM_TI_LE!$A$5:$B$30,2,FALSE)</f>
        <v>0</v>
      </c>
      <c r="AM95" s="188">
        <f>Q95/$H95*VLOOKUP(Q$4,DM_TI_LE!$A$5:$B$30,2,FALSE)</f>
        <v>0</v>
      </c>
      <c r="AN95" s="188">
        <f>R95/$H95*VLOOKUP(R$4,DM_TI_LE!$A$5:$B$30,2,FALSE)</f>
        <v>0</v>
      </c>
      <c r="AO95" s="188">
        <f>S95/$H95*VLOOKUP(S$4,DM_TI_LE!$A$5:$B$30,2,FALSE)</f>
        <v>0</v>
      </c>
      <c r="AP95" s="188">
        <f>T95/$H95*VLOOKUP(T$4,DM_TI_LE!$A$5:$B$30,2,FALSE)</f>
        <v>0</v>
      </c>
      <c r="AQ95" s="188">
        <f>U95/$H95*VLOOKUP(U$4,DM_TI_LE!$A$5:$B$30,2,FALSE)</f>
        <v>0</v>
      </c>
      <c r="AR95" s="188">
        <f>V95/$H95*VLOOKUP(V$4,DM_TI_LE!$A$5:$B$30,2,FALSE)</f>
        <v>0</v>
      </c>
      <c r="AS95" s="188">
        <f>W95/$H95*VLOOKUP(W$4,DM_TI_LE!$A$5:$B$30,2,FALSE)</f>
        <v>0</v>
      </c>
      <c r="AT95" s="188">
        <f>X95/$H95*VLOOKUP(X$4,DM_TI_LE!$A$5:$B$30,2,FALSE)</f>
        <v>0</v>
      </c>
      <c r="AU95" s="188">
        <f>Y95/$H95*VLOOKUP(Y$4,DM_TI_LE!$A$5:$B$30,2,FALSE)</f>
        <v>0</v>
      </c>
      <c r="AV95" s="188">
        <f>Z95/$H95*VLOOKUP(Z$4,DM_TI_LE!$A$5:$B$30,2,FALSE)</f>
        <v>0</v>
      </c>
      <c r="AW95" s="188">
        <f>AA95/$H95*VLOOKUP(AA$4,DM_TI_LE!$A$5:$B$30,2,FALSE)</f>
        <v>0</v>
      </c>
      <c r="AX95" s="188">
        <f>AB95/$H95*VLOOKUP(AB$4,DM_TI_LE!$A$5:$B$30,2,FALSE)</f>
        <v>0</v>
      </c>
      <c r="AY95" s="188">
        <f>AC95/$H95*VLOOKUP(AC$4,DM_TI_LE!$A$5:$B$30,2,FALSE)</f>
        <v>0</v>
      </c>
      <c r="AZ95" s="188">
        <f>AD95/$H95*VLOOKUP(AD$4,DM_TI_LE!$A$5:$B$30,2,FALSE)</f>
        <v>0</v>
      </c>
      <c r="BA95" s="231">
        <f>IF(CD95="HDHV",DM_TI_LE!$K$12*I95, SUM(AE95:AW95)*F95*E95*DM_HE_SO_LUONG_NS!$D$1*CE95)</f>
        <v>14715000</v>
      </c>
      <c r="BB95" s="16"/>
      <c r="BC95" s="17">
        <f>VLOOKUP(B95,GD_LCD_HS_LNS!$B$4:$E$914,4,FALSE)</f>
        <v>4921000</v>
      </c>
      <c r="BD95" s="16"/>
      <c r="BE95" s="16">
        <f>I95/26*$BC95*VLOOKUP(BE$4,DM_TI_LE!$A$5:$C$29,3,FALSE)</f>
        <v>0</v>
      </c>
      <c r="BF95" s="16">
        <f>J95/26*$BC95*VLOOKUP(BF$4,DM_TI_LE!$A$5:$C$29,3,FALSE)</f>
        <v>0</v>
      </c>
      <c r="BG95" s="16">
        <f>K95/26*$BC95*VLOOKUP(BG$4,DM_TI_LE!$A$5:$C$29,3,FALSE)</f>
        <v>0</v>
      </c>
      <c r="BH95" s="16">
        <f>L95/26*$BC95*VLOOKUP(BH$4,DM_TI_LE!$A$5:$C$29,3,FALSE)</f>
        <v>0</v>
      </c>
      <c r="BI95" s="16">
        <f>M95/26*$BC95*VLOOKUP(BI$4,DM_TI_LE!$A$5:$C$29,3,FALSE)</f>
        <v>0</v>
      </c>
      <c r="BJ95" s="16">
        <f>N95/26*$BC95*VLOOKUP(BJ$4,DM_TI_LE!$A$5:$C$29,3,FALSE)</f>
        <v>0</v>
      </c>
      <c r="BK95" s="16">
        <f>O95/26*$BC95*VLOOKUP(BK$4,DM_TI_LE!$A$5:$C$29,3,FALSE)</f>
        <v>0</v>
      </c>
      <c r="BL95" s="16">
        <f>P95/26*$BC95*VLOOKUP(BL$4,DM_TI_LE!$A$5:$C$29,3,FALSE)</f>
        <v>0</v>
      </c>
      <c r="BM95" s="16">
        <f>Q95/26*$BC95*VLOOKUP(BM$4,DM_TI_LE!$A$5:$C$29,3,FALSE)</f>
        <v>0</v>
      </c>
      <c r="BN95" s="16">
        <f>R95/26*$BC95*VLOOKUP(BN$4,DM_TI_LE!$A$5:$C$29,3,FALSE)</f>
        <v>0</v>
      </c>
      <c r="BO95" s="16">
        <f>S95/26*$BC95*VLOOKUP(BO$4,DM_TI_LE!$A$5:$C$29,3,FALSE)</f>
        <v>0</v>
      </c>
      <c r="BP95" s="16">
        <f>T95/26*$BC95*VLOOKUP(BP$4,DM_TI_LE!$A$5:$C$29,3,FALSE)</f>
        <v>0</v>
      </c>
      <c r="BQ95" s="16">
        <f>U95/26*$BC95*VLOOKUP(BQ$4,DM_TI_LE!$A$5:$C$29,3,FALSE)</f>
        <v>0</v>
      </c>
      <c r="BR95" s="16">
        <f>V95/26*$BC95*VLOOKUP(BR$4,DM_TI_LE!$A$5:$C$29,3,FALSE)</f>
        <v>0</v>
      </c>
      <c r="BS95" s="16">
        <f>W95/26*$BC95*VLOOKUP(BS$4,DM_TI_LE!$A$5:$C$29,3,FALSE)</f>
        <v>0</v>
      </c>
      <c r="BT95" s="16">
        <f>X95/26*$BC95*VLOOKUP(BT$4,DM_TI_LE!$A$5:$C$29,3,FALSE)</f>
        <v>0</v>
      </c>
      <c r="BU95" s="16">
        <f>Y95/26*$BC95*VLOOKUP(BU$4,DM_TI_LE!$A$5:$C$29,3,FALSE)</f>
        <v>0</v>
      </c>
      <c r="BV95" s="16">
        <f>Z95/26*$BC95*VLOOKUP(BV$4,DM_TI_LE!$A$5:$C$29,3,FALSE)</f>
        <v>0</v>
      </c>
      <c r="BW95" s="16">
        <f>AA95/26*$BC95*VLOOKUP(BW$4,DM_TI_LE!$A$5:$C$29,3,FALSE)</f>
        <v>0</v>
      </c>
      <c r="BX95" s="16">
        <f>AB95/26*$BC95*VLOOKUP(BX$4,DM_TI_LE!$A$5:$C$29,3,FALSE)</f>
        <v>0</v>
      </c>
      <c r="BY95" s="16">
        <f>AC95/26*$BC95*VLOOKUP(BY$4,DM_TI_LE!$A$5:$C$29,3,FALSE)</f>
        <v>0</v>
      </c>
      <c r="BZ95" s="16">
        <f>AD95/26*$BC95*VLOOKUP(BZ$4,DM_TI_LE!$A$5:$C$29,3,FALSE)</f>
        <v>0</v>
      </c>
      <c r="CA95" s="196">
        <f t="shared" si="0"/>
        <v>0</v>
      </c>
      <c r="CB95" s="16"/>
      <c r="CC95" s="197">
        <f t="shared" si="1"/>
        <v>14715000</v>
      </c>
      <c r="CD95" s="145" t="s">
        <v>116</v>
      </c>
      <c r="CE95" s="199">
        <f>VLOOKUP(CD95,DM_TI_LE!$I$12:$J$16,2,FALSE)</f>
        <v>1</v>
      </c>
    </row>
    <row r="96" spans="1:83" ht="12.75">
      <c r="A96" s="36">
        <v>92</v>
      </c>
      <c r="B96" s="38">
        <f>GD_LCD_HS_LNS!B95</f>
        <v>12549</v>
      </c>
      <c r="C96" s="38" t="str">
        <f>GD_LCD_HS_LNS!C95</f>
        <v>Nguyễn Tuấn Linh</v>
      </c>
      <c r="D96" s="38" t="str">
        <f>GD_LCD_HS_LNS!D95</f>
        <v>Nhân viên phục vụ hành khách hàng hóa</v>
      </c>
      <c r="E96" s="146">
        <f>VLOOKUP(B96,GD_CHAM_CONG!$C$6:$BJ$912,60,FALSE)</f>
        <v>0.89</v>
      </c>
      <c r="F96" s="146">
        <f>VLOOKUP(B96,GD_LCD_HS_LNS!$B$4:$F$914,5,FALSE)</f>
        <v>1.6</v>
      </c>
      <c r="G96" s="168"/>
      <c r="H96" s="168">
        <f>VLOOKUP(B96,GD_CHAM_CONG!$C$6:$BD$912,37,FALSE)</f>
        <v>26</v>
      </c>
      <c r="I96" s="16">
        <f>VLOOKUP($B96,GD_CHAM_CONG!$C$6:$BF$912,38,FALSE)</f>
        <v>26</v>
      </c>
      <c r="J96" s="16">
        <f>VLOOKUP($B96,GD_CHAM_CONG!$C$6:$BF$912,39,FALSE)</f>
        <v>0</v>
      </c>
      <c r="K96" s="16">
        <f>VLOOKUP($B96,GD_CHAM_CONG!$C$6:$BF$912,40,FALSE)</f>
        <v>0</v>
      </c>
      <c r="L96" s="16">
        <f>VLOOKUP($B96,GD_CHAM_CONG!$C$6:$BF$912,41,FALSE)</f>
        <v>0</v>
      </c>
      <c r="M96" s="16">
        <f>VLOOKUP($B96,GD_CHAM_CONG!$C$6:$BF$912,42,FALSE)</f>
        <v>0</v>
      </c>
      <c r="N96" s="16">
        <f>VLOOKUP($B96,GD_CHAM_CONG!$C$6:$BF$912,43,FALSE)</f>
        <v>0</v>
      </c>
      <c r="O96" s="16">
        <f>VLOOKUP($B96,GD_CHAM_CONG!$C$6:$BF$912,44,FALSE)</f>
        <v>0</v>
      </c>
      <c r="P96" s="16">
        <f>VLOOKUP($B96,GD_CHAM_CONG!$C$6:$BF$912,45,FALSE)</f>
        <v>0</v>
      </c>
      <c r="Q96" s="16">
        <f>VLOOKUP($B96,GD_CHAM_CONG!$C$6:$BF$912,46,FALSE)</f>
        <v>0</v>
      </c>
      <c r="R96" s="16">
        <f>VLOOKUP($B96,GD_CHAM_CONG!$C$6:$BF$912,47,FALSE)</f>
        <v>0</v>
      </c>
      <c r="S96" s="16">
        <f>VLOOKUP($B96,GD_CHAM_CONG!$C$6:$BF$912,48,FALSE)</f>
        <v>0</v>
      </c>
      <c r="T96" s="16">
        <f>VLOOKUP($B96,GD_CHAM_CONG!$C$6:$BF$912,49,FALSE)</f>
        <v>0</v>
      </c>
      <c r="U96" s="16">
        <f>VLOOKUP($B96,GD_CHAM_CONG!$C$6:$BF$912,50,FALSE)</f>
        <v>0</v>
      </c>
      <c r="V96" s="16">
        <f>VLOOKUP($B96,GD_CHAM_CONG!$C$6:$BF$912,51,FALSE)</f>
        <v>0</v>
      </c>
      <c r="W96" s="16">
        <f>VLOOKUP($B96,GD_CHAM_CONG!$C$6:$BF$912,52,FALSE)</f>
        <v>0</v>
      </c>
      <c r="X96" s="16">
        <f>VLOOKUP($B96,GD_CHAM_CONG!$C$6:$BF$912,53,FALSE)</f>
        <v>0</v>
      </c>
      <c r="Y96" s="16">
        <f>VLOOKUP($B96,GD_CHAM_CONG!$C$6:$BF$912,54,FALSE)</f>
        <v>0</v>
      </c>
      <c r="Z96" s="16">
        <f>VLOOKUP($B96,GD_CHAM_CONG!$C$6:$BF$912,55,FALSE)</f>
        <v>0</v>
      </c>
      <c r="AA96" s="16">
        <f>VLOOKUP($B96,GD_CHAM_CONG!$C$6:$BF$912,56,FALSE)</f>
        <v>0</v>
      </c>
      <c r="AB96" s="16">
        <f>VLOOKUP($B96,GD_CHAM_CONG!$C$6:$BI$912,57,FALSE)</f>
        <v>0</v>
      </c>
      <c r="AC96" s="16">
        <f>VLOOKUP($B96,GD_CHAM_CONG!$C$6:$BI$912,58,FALSE)</f>
        <v>0</v>
      </c>
      <c r="AD96" s="16">
        <f>VLOOKUP($B96,GD_CHAM_CONG!$C$6:$BI$912,59,FALSE)</f>
        <v>0</v>
      </c>
      <c r="AE96" s="188">
        <f>I96/$H96*VLOOKUP(I$4,DM_TI_LE!$A$5:$B$30,2,FALSE)</f>
        <v>1</v>
      </c>
      <c r="AF96" s="188">
        <f>J96/$H96*VLOOKUP(J$4,DM_TI_LE!$A$5:$B$30,2,FALSE)</f>
        <v>0</v>
      </c>
      <c r="AG96" s="188">
        <f>K96/$H96*VLOOKUP(K$4,DM_TI_LE!$A$5:$B$30,2,FALSE)</f>
        <v>0</v>
      </c>
      <c r="AH96" s="188">
        <f>L96/$H96*VLOOKUP(L$4,DM_TI_LE!$A$5:$B$30,2,FALSE)</f>
        <v>0</v>
      </c>
      <c r="AI96" s="188">
        <f>M96/$H96*VLOOKUP(M$4,DM_TI_LE!$A$5:$B$30,2,FALSE)</f>
        <v>0</v>
      </c>
      <c r="AJ96" s="188">
        <f>N96/$H96*VLOOKUP(N$4,DM_TI_LE!$A$5:$B$30,2,FALSE)</f>
        <v>0</v>
      </c>
      <c r="AK96" s="188">
        <f>O96/$H96*VLOOKUP(O$4,DM_TI_LE!$A$5:$B$30,2,FALSE)</f>
        <v>0</v>
      </c>
      <c r="AL96" s="188">
        <f>P96/$H96*VLOOKUP(P$4,DM_TI_LE!$A$5:$B$30,2,FALSE)</f>
        <v>0</v>
      </c>
      <c r="AM96" s="188">
        <f>Q96/$H96*VLOOKUP(Q$4,DM_TI_LE!$A$5:$B$30,2,FALSE)</f>
        <v>0</v>
      </c>
      <c r="AN96" s="188">
        <f>R96/$H96*VLOOKUP(R$4,DM_TI_LE!$A$5:$B$30,2,FALSE)</f>
        <v>0</v>
      </c>
      <c r="AO96" s="188">
        <f>S96/$H96*VLOOKUP(S$4,DM_TI_LE!$A$5:$B$30,2,FALSE)</f>
        <v>0</v>
      </c>
      <c r="AP96" s="188">
        <f>T96/$H96*VLOOKUP(T$4,DM_TI_LE!$A$5:$B$30,2,FALSE)</f>
        <v>0</v>
      </c>
      <c r="AQ96" s="188">
        <f>U96/$H96*VLOOKUP(U$4,DM_TI_LE!$A$5:$B$30,2,FALSE)</f>
        <v>0</v>
      </c>
      <c r="AR96" s="188">
        <f>V96/$H96*VLOOKUP(V$4,DM_TI_LE!$A$5:$B$30,2,FALSE)</f>
        <v>0</v>
      </c>
      <c r="AS96" s="188">
        <f>W96/$H96*VLOOKUP(W$4,DM_TI_LE!$A$5:$B$30,2,FALSE)</f>
        <v>0</v>
      </c>
      <c r="AT96" s="188">
        <f>X96/$H96*VLOOKUP(X$4,DM_TI_LE!$A$5:$B$30,2,FALSE)</f>
        <v>0</v>
      </c>
      <c r="AU96" s="188">
        <f>Y96/$H96*VLOOKUP(Y$4,DM_TI_LE!$A$5:$B$30,2,FALSE)</f>
        <v>0</v>
      </c>
      <c r="AV96" s="188">
        <f>Z96/$H96*VLOOKUP(Z$4,DM_TI_LE!$A$5:$B$30,2,FALSE)</f>
        <v>0</v>
      </c>
      <c r="AW96" s="188">
        <f>AA96/$H96*VLOOKUP(AA$4,DM_TI_LE!$A$5:$B$30,2,FALSE)</f>
        <v>0</v>
      </c>
      <c r="AX96" s="188">
        <f>AB96/$H96*VLOOKUP(AB$4,DM_TI_LE!$A$5:$B$30,2,FALSE)</f>
        <v>0</v>
      </c>
      <c r="AY96" s="188">
        <f>AC96/$H96*VLOOKUP(AC$4,DM_TI_LE!$A$5:$B$30,2,FALSE)</f>
        <v>0</v>
      </c>
      <c r="AZ96" s="188">
        <f>AD96/$H96*VLOOKUP(AD$4,DM_TI_LE!$A$5:$B$30,2,FALSE)</f>
        <v>0</v>
      </c>
      <c r="BA96" s="231">
        <f>IF(CD96="HDHV",DM_TI_LE!$K$12*I96, SUM(AE96:AW96)*F96*E96*DM_HE_SO_LUONG_NS!$D$1*CE96)</f>
        <v>6408000.0000000009</v>
      </c>
      <c r="BB96" s="16"/>
      <c r="BC96" s="17">
        <f>VLOOKUP(B96,GD_LCD_HS_LNS!$B$4:$E$914,4,FALSE)</f>
        <v>3875000</v>
      </c>
      <c r="BD96" s="16"/>
      <c r="BE96" s="16">
        <f>I96/26*$BC96*VLOOKUP(BE$4,DM_TI_LE!$A$5:$C$29,3,FALSE)</f>
        <v>0</v>
      </c>
      <c r="BF96" s="16">
        <f>J96/26*$BC96*VLOOKUP(BF$4,DM_TI_LE!$A$5:$C$29,3,FALSE)</f>
        <v>0</v>
      </c>
      <c r="BG96" s="16">
        <f>K96/26*$BC96*VLOOKUP(BG$4,DM_TI_LE!$A$5:$C$29,3,FALSE)</f>
        <v>0</v>
      </c>
      <c r="BH96" s="16">
        <f>L96/26*$BC96*VLOOKUP(BH$4,DM_TI_LE!$A$5:$C$29,3,FALSE)</f>
        <v>0</v>
      </c>
      <c r="BI96" s="16">
        <f>M96/26*$BC96*VLOOKUP(BI$4,DM_TI_LE!$A$5:$C$29,3,FALSE)</f>
        <v>0</v>
      </c>
      <c r="BJ96" s="16">
        <f>N96/26*$BC96*VLOOKUP(BJ$4,DM_TI_LE!$A$5:$C$29,3,FALSE)</f>
        <v>0</v>
      </c>
      <c r="BK96" s="16">
        <f>O96/26*$BC96*VLOOKUP(BK$4,DM_TI_LE!$A$5:$C$29,3,FALSE)</f>
        <v>0</v>
      </c>
      <c r="BL96" s="16">
        <f>P96/26*$BC96*VLOOKUP(BL$4,DM_TI_LE!$A$5:$C$29,3,FALSE)</f>
        <v>0</v>
      </c>
      <c r="BM96" s="16">
        <f>Q96/26*$BC96*VLOOKUP(BM$4,DM_TI_LE!$A$5:$C$29,3,FALSE)</f>
        <v>0</v>
      </c>
      <c r="BN96" s="16">
        <f>R96/26*$BC96*VLOOKUP(BN$4,DM_TI_LE!$A$5:$C$29,3,FALSE)</f>
        <v>0</v>
      </c>
      <c r="BO96" s="16">
        <f>S96/26*$BC96*VLOOKUP(BO$4,DM_TI_LE!$A$5:$C$29,3,FALSE)</f>
        <v>0</v>
      </c>
      <c r="BP96" s="16">
        <f>T96/26*$BC96*VLOOKUP(BP$4,DM_TI_LE!$A$5:$C$29,3,FALSE)</f>
        <v>0</v>
      </c>
      <c r="BQ96" s="16">
        <f>U96/26*$BC96*VLOOKUP(BQ$4,DM_TI_LE!$A$5:$C$29,3,FALSE)</f>
        <v>0</v>
      </c>
      <c r="BR96" s="16">
        <f>V96/26*$BC96*VLOOKUP(BR$4,DM_TI_LE!$A$5:$C$29,3,FALSE)</f>
        <v>0</v>
      </c>
      <c r="BS96" s="16">
        <f>W96/26*$BC96*VLOOKUP(BS$4,DM_TI_LE!$A$5:$C$29,3,FALSE)</f>
        <v>0</v>
      </c>
      <c r="BT96" s="16">
        <f>X96/26*$BC96*VLOOKUP(BT$4,DM_TI_LE!$A$5:$C$29,3,FALSE)</f>
        <v>0</v>
      </c>
      <c r="BU96" s="16">
        <f>Y96/26*$BC96*VLOOKUP(BU$4,DM_TI_LE!$A$5:$C$29,3,FALSE)</f>
        <v>0</v>
      </c>
      <c r="BV96" s="16">
        <f>Z96/26*$BC96*VLOOKUP(BV$4,DM_TI_LE!$A$5:$C$29,3,FALSE)</f>
        <v>0</v>
      </c>
      <c r="BW96" s="16">
        <f>AA96/26*$BC96*VLOOKUP(BW$4,DM_TI_LE!$A$5:$C$29,3,FALSE)</f>
        <v>0</v>
      </c>
      <c r="BX96" s="16">
        <f>AB96/26*$BC96*VLOOKUP(BX$4,DM_TI_LE!$A$5:$C$29,3,FALSE)</f>
        <v>0</v>
      </c>
      <c r="BY96" s="16">
        <f>AC96/26*$BC96*VLOOKUP(BY$4,DM_TI_LE!$A$5:$C$29,3,FALSE)</f>
        <v>0</v>
      </c>
      <c r="BZ96" s="16">
        <f>AD96/26*$BC96*VLOOKUP(BZ$4,DM_TI_LE!$A$5:$C$29,3,FALSE)</f>
        <v>0</v>
      </c>
      <c r="CA96" s="196">
        <f t="shared" si="0"/>
        <v>0</v>
      </c>
      <c r="CB96" s="16"/>
      <c r="CC96" s="197">
        <f t="shared" si="1"/>
        <v>6408000.0000000009</v>
      </c>
      <c r="CD96" s="145" t="s">
        <v>114</v>
      </c>
      <c r="CE96" s="199">
        <f>VLOOKUP(CD96,DM_TI_LE!$I$12:$J$16,2,FALSE)</f>
        <v>1</v>
      </c>
    </row>
    <row r="97" spans="1:83" ht="12.75">
      <c r="A97" s="36">
        <v>93</v>
      </c>
      <c r="B97" s="38">
        <f>GD_LCD_HS_LNS!B96</f>
        <v>12568</v>
      </c>
      <c r="C97" s="38" t="str">
        <f>GD_LCD_HS_LNS!C96</f>
        <v>Nguyễn Thị Hồng Minh</v>
      </c>
      <c r="D97" s="38" t="str">
        <f>GD_LCD_HS_LNS!D96</f>
        <v>Nhân viên phục vụ hành khách hàng hóa</v>
      </c>
      <c r="E97" s="146">
        <f>VLOOKUP(B97,GD_CHAM_CONG!$C$6:$BJ$912,60,FALSE)</f>
        <v>1</v>
      </c>
      <c r="F97" s="146">
        <f>VLOOKUP(B97,GD_LCD_HS_LNS!$B$4:$F$914,5,FALSE)</f>
        <v>1.6</v>
      </c>
      <c r="G97" s="168"/>
      <c r="H97" s="168">
        <f>VLOOKUP(B97,GD_CHAM_CONG!$C$6:$BD$912,37,FALSE)</f>
        <v>26</v>
      </c>
      <c r="I97" s="16">
        <f>VLOOKUP($B97,GD_CHAM_CONG!$C$6:$BF$912,38,FALSE)</f>
        <v>26</v>
      </c>
      <c r="J97" s="16">
        <f>VLOOKUP($B97,GD_CHAM_CONG!$C$6:$BF$912,39,FALSE)</f>
        <v>0</v>
      </c>
      <c r="K97" s="16">
        <f>VLOOKUP($B97,GD_CHAM_CONG!$C$6:$BF$912,40,FALSE)</f>
        <v>0</v>
      </c>
      <c r="L97" s="16">
        <f>VLOOKUP($B97,GD_CHAM_CONG!$C$6:$BF$912,41,FALSE)</f>
        <v>0</v>
      </c>
      <c r="M97" s="16">
        <f>VLOOKUP($B97,GD_CHAM_CONG!$C$6:$BF$912,42,FALSE)</f>
        <v>0</v>
      </c>
      <c r="N97" s="16">
        <f>VLOOKUP($B97,GD_CHAM_CONG!$C$6:$BF$912,43,FALSE)</f>
        <v>0</v>
      </c>
      <c r="O97" s="16">
        <f>VLOOKUP($B97,GD_CHAM_CONG!$C$6:$BF$912,44,FALSE)</f>
        <v>0</v>
      </c>
      <c r="P97" s="16">
        <f>VLOOKUP($B97,GD_CHAM_CONG!$C$6:$BF$912,45,FALSE)</f>
        <v>0</v>
      </c>
      <c r="Q97" s="16">
        <f>VLOOKUP($B97,GD_CHAM_CONG!$C$6:$BF$912,46,FALSE)</f>
        <v>0</v>
      </c>
      <c r="R97" s="16">
        <f>VLOOKUP($B97,GD_CHAM_CONG!$C$6:$BF$912,47,FALSE)</f>
        <v>0</v>
      </c>
      <c r="S97" s="16">
        <f>VLOOKUP($B97,GD_CHAM_CONG!$C$6:$BF$912,48,FALSE)</f>
        <v>0</v>
      </c>
      <c r="T97" s="16">
        <f>VLOOKUP($B97,GD_CHAM_CONG!$C$6:$BF$912,49,FALSE)</f>
        <v>0</v>
      </c>
      <c r="U97" s="16">
        <f>VLOOKUP($B97,GD_CHAM_CONG!$C$6:$BF$912,50,FALSE)</f>
        <v>0</v>
      </c>
      <c r="V97" s="16">
        <f>VLOOKUP($B97,GD_CHAM_CONG!$C$6:$BF$912,51,FALSE)</f>
        <v>0</v>
      </c>
      <c r="W97" s="16">
        <f>VLOOKUP($B97,GD_CHAM_CONG!$C$6:$BF$912,52,FALSE)</f>
        <v>0</v>
      </c>
      <c r="X97" s="16">
        <f>VLOOKUP($B97,GD_CHAM_CONG!$C$6:$BF$912,53,FALSE)</f>
        <v>0</v>
      </c>
      <c r="Y97" s="16">
        <f>VLOOKUP($B97,GD_CHAM_CONG!$C$6:$BF$912,54,FALSE)</f>
        <v>0</v>
      </c>
      <c r="Z97" s="16">
        <f>VLOOKUP($B97,GD_CHAM_CONG!$C$6:$BF$912,55,FALSE)</f>
        <v>0</v>
      </c>
      <c r="AA97" s="16">
        <f>VLOOKUP($B97,GD_CHAM_CONG!$C$6:$BF$912,56,FALSE)</f>
        <v>0</v>
      </c>
      <c r="AB97" s="16">
        <f>VLOOKUP($B97,GD_CHAM_CONG!$C$6:$BI$912,57,FALSE)</f>
        <v>0</v>
      </c>
      <c r="AC97" s="16">
        <f>VLOOKUP($B97,GD_CHAM_CONG!$C$6:$BI$912,58,FALSE)</f>
        <v>0</v>
      </c>
      <c r="AD97" s="16">
        <f>VLOOKUP($B97,GD_CHAM_CONG!$C$6:$BI$912,59,FALSE)</f>
        <v>0</v>
      </c>
      <c r="AE97" s="188">
        <f>I97/$H97*VLOOKUP(I$4,DM_TI_LE!$A$5:$B$30,2,FALSE)</f>
        <v>1</v>
      </c>
      <c r="AF97" s="188">
        <f>J97/$H97*VLOOKUP(J$4,DM_TI_LE!$A$5:$B$30,2,FALSE)</f>
        <v>0</v>
      </c>
      <c r="AG97" s="188">
        <f>K97/$H97*VLOOKUP(K$4,DM_TI_LE!$A$5:$B$30,2,FALSE)</f>
        <v>0</v>
      </c>
      <c r="AH97" s="188">
        <f>L97/$H97*VLOOKUP(L$4,DM_TI_LE!$A$5:$B$30,2,FALSE)</f>
        <v>0</v>
      </c>
      <c r="AI97" s="188">
        <f>M97/$H97*VLOOKUP(M$4,DM_TI_LE!$A$5:$B$30,2,FALSE)</f>
        <v>0</v>
      </c>
      <c r="AJ97" s="188">
        <f>N97/$H97*VLOOKUP(N$4,DM_TI_LE!$A$5:$B$30,2,FALSE)</f>
        <v>0</v>
      </c>
      <c r="AK97" s="188">
        <f>O97/$H97*VLOOKUP(O$4,DM_TI_LE!$A$5:$B$30,2,FALSE)</f>
        <v>0</v>
      </c>
      <c r="AL97" s="188">
        <f>P97/$H97*VLOOKUP(P$4,DM_TI_LE!$A$5:$B$30,2,FALSE)</f>
        <v>0</v>
      </c>
      <c r="AM97" s="188">
        <f>Q97/$H97*VLOOKUP(Q$4,DM_TI_LE!$A$5:$B$30,2,FALSE)</f>
        <v>0</v>
      </c>
      <c r="AN97" s="188">
        <f>R97/$H97*VLOOKUP(R$4,DM_TI_LE!$A$5:$B$30,2,FALSE)</f>
        <v>0</v>
      </c>
      <c r="AO97" s="188">
        <f>S97/$H97*VLOOKUP(S$4,DM_TI_LE!$A$5:$B$30,2,FALSE)</f>
        <v>0</v>
      </c>
      <c r="AP97" s="188">
        <f>T97/$H97*VLOOKUP(T$4,DM_TI_LE!$A$5:$B$30,2,FALSE)</f>
        <v>0</v>
      </c>
      <c r="AQ97" s="188">
        <f>U97/$H97*VLOOKUP(U$4,DM_TI_LE!$A$5:$B$30,2,FALSE)</f>
        <v>0</v>
      </c>
      <c r="AR97" s="188">
        <f>V97/$H97*VLOOKUP(V$4,DM_TI_LE!$A$5:$B$30,2,FALSE)</f>
        <v>0</v>
      </c>
      <c r="AS97" s="188">
        <f>W97/$H97*VLOOKUP(W$4,DM_TI_LE!$A$5:$B$30,2,FALSE)</f>
        <v>0</v>
      </c>
      <c r="AT97" s="188">
        <f>X97/$H97*VLOOKUP(X$4,DM_TI_LE!$A$5:$B$30,2,FALSE)</f>
        <v>0</v>
      </c>
      <c r="AU97" s="188">
        <f>Y97/$H97*VLOOKUP(Y$4,DM_TI_LE!$A$5:$B$30,2,FALSE)</f>
        <v>0</v>
      </c>
      <c r="AV97" s="188">
        <f>Z97/$H97*VLOOKUP(Z$4,DM_TI_LE!$A$5:$B$30,2,FALSE)</f>
        <v>0</v>
      </c>
      <c r="AW97" s="188">
        <f>AA97/$H97*VLOOKUP(AA$4,DM_TI_LE!$A$5:$B$30,2,FALSE)</f>
        <v>0</v>
      </c>
      <c r="AX97" s="188">
        <f>AB97/$H97*VLOOKUP(AB$4,DM_TI_LE!$A$5:$B$30,2,FALSE)</f>
        <v>0</v>
      </c>
      <c r="AY97" s="188">
        <f>AC97/$H97*VLOOKUP(AC$4,DM_TI_LE!$A$5:$B$30,2,FALSE)</f>
        <v>0</v>
      </c>
      <c r="AZ97" s="188">
        <f>AD97/$H97*VLOOKUP(AD$4,DM_TI_LE!$A$5:$B$30,2,FALSE)</f>
        <v>0</v>
      </c>
      <c r="BA97" s="231">
        <f>IF(CD97="HDHV",DM_TI_LE!$K$12*I97, SUM(AE97:AW97)*F97*E97*DM_HE_SO_LUONG_NS!$D$1*CE97)</f>
        <v>7200000</v>
      </c>
      <c r="BB97" s="16"/>
      <c r="BC97" s="17">
        <f>VLOOKUP(B97,GD_LCD_HS_LNS!$B$4:$E$914,4,FALSE)</f>
        <v>3875000</v>
      </c>
      <c r="BD97" s="16"/>
      <c r="BE97" s="16">
        <f>I97/26*$BC97*VLOOKUP(BE$4,DM_TI_LE!$A$5:$C$29,3,FALSE)</f>
        <v>0</v>
      </c>
      <c r="BF97" s="16">
        <f>J97/26*$BC97*VLOOKUP(BF$4,DM_TI_LE!$A$5:$C$29,3,FALSE)</f>
        <v>0</v>
      </c>
      <c r="BG97" s="16">
        <f>K97/26*$BC97*VLOOKUP(BG$4,DM_TI_LE!$A$5:$C$29,3,FALSE)</f>
        <v>0</v>
      </c>
      <c r="BH97" s="16">
        <f>L97/26*$BC97*VLOOKUP(BH$4,DM_TI_LE!$A$5:$C$29,3,FALSE)</f>
        <v>0</v>
      </c>
      <c r="BI97" s="16">
        <f>M97/26*$BC97*VLOOKUP(BI$4,DM_TI_LE!$A$5:$C$29,3,FALSE)</f>
        <v>0</v>
      </c>
      <c r="BJ97" s="16">
        <f>N97/26*$BC97*VLOOKUP(BJ$4,DM_TI_LE!$A$5:$C$29,3,FALSE)</f>
        <v>0</v>
      </c>
      <c r="BK97" s="16">
        <f>O97/26*$BC97*VLOOKUP(BK$4,DM_TI_LE!$A$5:$C$29,3,FALSE)</f>
        <v>0</v>
      </c>
      <c r="BL97" s="16">
        <f>P97/26*$BC97*VLOOKUP(BL$4,DM_TI_LE!$A$5:$C$29,3,FALSE)</f>
        <v>0</v>
      </c>
      <c r="BM97" s="16">
        <f>Q97/26*$BC97*VLOOKUP(BM$4,DM_TI_LE!$A$5:$C$29,3,FALSE)</f>
        <v>0</v>
      </c>
      <c r="BN97" s="16">
        <f>R97/26*$BC97*VLOOKUP(BN$4,DM_TI_LE!$A$5:$C$29,3,FALSE)</f>
        <v>0</v>
      </c>
      <c r="BO97" s="16">
        <f>S97/26*$BC97*VLOOKUP(BO$4,DM_TI_LE!$A$5:$C$29,3,FALSE)</f>
        <v>0</v>
      </c>
      <c r="BP97" s="16">
        <f>T97/26*$BC97*VLOOKUP(BP$4,DM_TI_LE!$A$5:$C$29,3,FALSE)</f>
        <v>0</v>
      </c>
      <c r="BQ97" s="16">
        <f>U97/26*$BC97*VLOOKUP(BQ$4,DM_TI_LE!$A$5:$C$29,3,FALSE)</f>
        <v>0</v>
      </c>
      <c r="BR97" s="16">
        <f>V97/26*$BC97*VLOOKUP(BR$4,DM_TI_LE!$A$5:$C$29,3,FALSE)</f>
        <v>0</v>
      </c>
      <c r="BS97" s="16">
        <f>W97/26*$BC97*VLOOKUP(BS$4,DM_TI_LE!$A$5:$C$29,3,FALSE)</f>
        <v>0</v>
      </c>
      <c r="BT97" s="16">
        <f>X97/26*$BC97*VLOOKUP(BT$4,DM_TI_LE!$A$5:$C$29,3,FALSE)</f>
        <v>0</v>
      </c>
      <c r="BU97" s="16">
        <f>Y97/26*$BC97*VLOOKUP(BU$4,DM_TI_LE!$A$5:$C$29,3,FALSE)</f>
        <v>0</v>
      </c>
      <c r="BV97" s="16">
        <f>Z97/26*$BC97*VLOOKUP(BV$4,DM_TI_LE!$A$5:$C$29,3,FALSE)</f>
        <v>0</v>
      </c>
      <c r="BW97" s="16">
        <f>AA97/26*$BC97*VLOOKUP(BW$4,DM_TI_LE!$A$5:$C$29,3,FALSE)</f>
        <v>0</v>
      </c>
      <c r="BX97" s="16">
        <f>AB97/26*$BC97*VLOOKUP(BX$4,DM_TI_LE!$A$5:$C$29,3,FALSE)</f>
        <v>0</v>
      </c>
      <c r="BY97" s="16">
        <f>AC97/26*$BC97*VLOOKUP(BY$4,DM_TI_LE!$A$5:$C$29,3,FALSE)</f>
        <v>0</v>
      </c>
      <c r="BZ97" s="16">
        <f>AD97/26*$BC97*VLOOKUP(BZ$4,DM_TI_LE!$A$5:$C$29,3,FALSE)</f>
        <v>0</v>
      </c>
      <c r="CA97" s="196">
        <f t="shared" si="0"/>
        <v>0</v>
      </c>
      <c r="CB97" s="16"/>
      <c r="CC97" s="197">
        <f t="shared" si="1"/>
        <v>7200000</v>
      </c>
      <c r="CD97" s="145" t="s">
        <v>114</v>
      </c>
      <c r="CE97" s="199">
        <f>VLOOKUP(CD97,DM_TI_LE!$I$12:$J$16,2,FALSE)</f>
        <v>1</v>
      </c>
    </row>
    <row r="98" spans="1:83" ht="12.75">
      <c r="A98" s="36">
        <v>94</v>
      </c>
      <c r="B98" s="38">
        <f>GD_LCD_HS_LNS!B97</f>
        <v>12571</v>
      </c>
      <c r="C98" s="38" t="str">
        <f>GD_LCD_HS_LNS!C97</f>
        <v>Ngô Thị Diễm Quỳnh</v>
      </c>
      <c r="D98" s="38" t="str">
        <f>GD_LCD_HS_LNS!D97</f>
        <v>Nhân viên phục vụ hành khách hàng hóa</v>
      </c>
      <c r="E98" s="146">
        <f>VLOOKUP(B98,GD_CHAM_CONG!$C$6:$BJ$912,60,FALSE)</f>
        <v>1.05</v>
      </c>
      <c r="F98" s="146">
        <f>VLOOKUP(B98,GD_LCD_HS_LNS!$B$4:$F$914,5,FALSE)</f>
        <v>1.6</v>
      </c>
      <c r="G98" s="168"/>
      <c r="H98" s="168">
        <f>VLOOKUP(B98,GD_CHAM_CONG!$C$6:$BD$912,37,FALSE)</f>
        <v>26</v>
      </c>
      <c r="I98" s="16">
        <f>VLOOKUP($B98,GD_CHAM_CONG!$C$6:$BF$912,38,FALSE)</f>
        <v>26</v>
      </c>
      <c r="J98" s="16">
        <f>VLOOKUP($B98,GD_CHAM_CONG!$C$6:$BF$912,39,FALSE)</f>
        <v>0</v>
      </c>
      <c r="K98" s="16">
        <f>VLOOKUP($B98,GD_CHAM_CONG!$C$6:$BF$912,40,FALSE)</f>
        <v>0</v>
      </c>
      <c r="L98" s="16">
        <f>VLOOKUP($B98,GD_CHAM_CONG!$C$6:$BF$912,41,FALSE)</f>
        <v>0</v>
      </c>
      <c r="M98" s="16">
        <f>VLOOKUP($B98,GD_CHAM_CONG!$C$6:$BF$912,42,FALSE)</f>
        <v>0</v>
      </c>
      <c r="N98" s="16">
        <f>VLOOKUP($B98,GD_CHAM_CONG!$C$6:$BF$912,43,FALSE)</f>
        <v>0</v>
      </c>
      <c r="O98" s="16">
        <f>VLOOKUP($B98,GD_CHAM_CONG!$C$6:$BF$912,44,FALSE)</f>
        <v>0</v>
      </c>
      <c r="P98" s="16">
        <f>VLOOKUP($B98,GD_CHAM_CONG!$C$6:$BF$912,45,FALSE)</f>
        <v>0</v>
      </c>
      <c r="Q98" s="16">
        <f>VLOOKUP($B98,GD_CHAM_CONG!$C$6:$BF$912,46,FALSE)</f>
        <v>0</v>
      </c>
      <c r="R98" s="16">
        <f>VLOOKUP($B98,GD_CHAM_CONG!$C$6:$BF$912,47,FALSE)</f>
        <v>0</v>
      </c>
      <c r="S98" s="16">
        <f>VLOOKUP($B98,GD_CHAM_CONG!$C$6:$BF$912,48,FALSE)</f>
        <v>0</v>
      </c>
      <c r="T98" s="16">
        <f>VLOOKUP($B98,GD_CHAM_CONG!$C$6:$BF$912,49,FALSE)</f>
        <v>0</v>
      </c>
      <c r="U98" s="16">
        <f>VLOOKUP($B98,GD_CHAM_CONG!$C$6:$BF$912,50,FALSE)</f>
        <v>0</v>
      </c>
      <c r="V98" s="16">
        <f>VLOOKUP($B98,GD_CHAM_CONG!$C$6:$BF$912,51,FALSE)</f>
        <v>0</v>
      </c>
      <c r="W98" s="16">
        <f>VLOOKUP($B98,GD_CHAM_CONG!$C$6:$BF$912,52,FALSE)</f>
        <v>0</v>
      </c>
      <c r="X98" s="16">
        <f>VLOOKUP($B98,GD_CHAM_CONG!$C$6:$BF$912,53,FALSE)</f>
        <v>0</v>
      </c>
      <c r="Y98" s="16">
        <f>VLOOKUP($B98,GD_CHAM_CONG!$C$6:$BF$912,54,FALSE)</f>
        <v>0</v>
      </c>
      <c r="Z98" s="16">
        <f>VLOOKUP($B98,GD_CHAM_CONG!$C$6:$BF$912,55,FALSE)</f>
        <v>0</v>
      </c>
      <c r="AA98" s="16">
        <f>VLOOKUP($B98,GD_CHAM_CONG!$C$6:$BF$912,56,FALSE)</f>
        <v>0</v>
      </c>
      <c r="AB98" s="16">
        <f>VLOOKUP($B98,GD_CHAM_CONG!$C$6:$BI$912,57,FALSE)</f>
        <v>0</v>
      </c>
      <c r="AC98" s="16">
        <f>VLOOKUP($B98,GD_CHAM_CONG!$C$6:$BI$912,58,FALSE)</f>
        <v>0</v>
      </c>
      <c r="AD98" s="16">
        <f>VLOOKUP($B98,GD_CHAM_CONG!$C$6:$BI$912,59,FALSE)</f>
        <v>0</v>
      </c>
      <c r="AE98" s="188">
        <f>I98/$H98*VLOOKUP(I$4,DM_TI_LE!$A$5:$B$30,2,FALSE)</f>
        <v>1</v>
      </c>
      <c r="AF98" s="188">
        <f>J98/$H98*VLOOKUP(J$4,DM_TI_LE!$A$5:$B$30,2,FALSE)</f>
        <v>0</v>
      </c>
      <c r="AG98" s="188">
        <f>K98/$H98*VLOOKUP(K$4,DM_TI_LE!$A$5:$B$30,2,FALSE)</f>
        <v>0</v>
      </c>
      <c r="AH98" s="188">
        <f>L98/$H98*VLOOKUP(L$4,DM_TI_LE!$A$5:$B$30,2,FALSE)</f>
        <v>0</v>
      </c>
      <c r="AI98" s="188">
        <f>M98/$H98*VLOOKUP(M$4,DM_TI_LE!$A$5:$B$30,2,FALSE)</f>
        <v>0</v>
      </c>
      <c r="AJ98" s="188">
        <f>N98/$H98*VLOOKUP(N$4,DM_TI_LE!$A$5:$B$30,2,FALSE)</f>
        <v>0</v>
      </c>
      <c r="AK98" s="188">
        <f>O98/$H98*VLOOKUP(O$4,DM_TI_LE!$A$5:$B$30,2,FALSE)</f>
        <v>0</v>
      </c>
      <c r="AL98" s="188">
        <f>P98/$H98*VLOOKUP(P$4,DM_TI_LE!$A$5:$B$30,2,FALSE)</f>
        <v>0</v>
      </c>
      <c r="AM98" s="188">
        <f>Q98/$H98*VLOOKUP(Q$4,DM_TI_LE!$A$5:$B$30,2,FALSE)</f>
        <v>0</v>
      </c>
      <c r="AN98" s="188">
        <f>R98/$H98*VLOOKUP(R$4,DM_TI_LE!$A$5:$B$30,2,FALSE)</f>
        <v>0</v>
      </c>
      <c r="AO98" s="188">
        <f>S98/$H98*VLOOKUP(S$4,DM_TI_LE!$A$5:$B$30,2,FALSE)</f>
        <v>0</v>
      </c>
      <c r="AP98" s="188">
        <f>T98/$H98*VLOOKUP(T$4,DM_TI_LE!$A$5:$B$30,2,FALSE)</f>
        <v>0</v>
      </c>
      <c r="AQ98" s="188">
        <f>U98/$H98*VLOOKUP(U$4,DM_TI_LE!$A$5:$B$30,2,FALSE)</f>
        <v>0</v>
      </c>
      <c r="AR98" s="188">
        <f>V98/$H98*VLOOKUP(V$4,DM_TI_LE!$A$5:$B$30,2,FALSE)</f>
        <v>0</v>
      </c>
      <c r="AS98" s="188">
        <f>W98/$H98*VLOOKUP(W$4,DM_TI_LE!$A$5:$B$30,2,FALSE)</f>
        <v>0</v>
      </c>
      <c r="AT98" s="188">
        <f>X98/$H98*VLOOKUP(X$4,DM_TI_LE!$A$5:$B$30,2,FALSE)</f>
        <v>0</v>
      </c>
      <c r="AU98" s="188">
        <f>Y98/$H98*VLOOKUP(Y$4,DM_TI_LE!$A$5:$B$30,2,FALSE)</f>
        <v>0</v>
      </c>
      <c r="AV98" s="188">
        <f>Z98/$H98*VLOOKUP(Z$4,DM_TI_LE!$A$5:$B$30,2,FALSE)</f>
        <v>0</v>
      </c>
      <c r="AW98" s="188">
        <f>AA98/$H98*VLOOKUP(AA$4,DM_TI_LE!$A$5:$B$30,2,FALSE)</f>
        <v>0</v>
      </c>
      <c r="AX98" s="188">
        <f>AB98/$H98*VLOOKUP(AB$4,DM_TI_LE!$A$5:$B$30,2,FALSE)</f>
        <v>0</v>
      </c>
      <c r="AY98" s="188">
        <f>AC98/$H98*VLOOKUP(AC$4,DM_TI_LE!$A$5:$B$30,2,FALSE)</f>
        <v>0</v>
      </c>
      <c r="AZ98" s="188">
        <f>AD98/$H98*VLOOKUP(AD$4,DM_TI_LE!$A$5:$B$30,2,FALSE)</f>
        <v>0</v>
      </c>
      <c r="BA98" s="231">
        <f>IF(CD98="HDHV",DM_TI_LE!$K$12*I98, SUM(AE98:AW98)*F98*E98*DM_HE_SO_LUONG_NS!$D$1*CE98)</f>
        <v>7560000.0000000009</v>
      </c>
      <c r="BB98" s="16"/>
      <c r="BC98" s="17">
        <f>VLOOKUP(B98,GD_LCD_HS_LNS!$B$4:$E$914,4,FALSE)</f>
        <v>3875000</v>
      </c>
      <c r="BD98" s="16"/>
      <c r="BE98" s="16">
        <f>I98/26*$BC98*VLOOKUP(BE$4,DM_TI_LE!$A$5:$C$29,3,FALSE)</f>
        <v>0</v>
      </c>
      <c r="BF98" s="16">
        <f>J98/26*$BC98*VLOOKUP(BF$4,DM_TI_LE!$A$5:$C$29,3,FALSE)</f>
        <v>0</v>
      </c>
      <c r="BG98" s="16">
        <f>K98/26*$BC98*VLOOKUP(BG$4,DM_TI_LE!$A$5:$C$29,3,FALSE)</f>
        <v>0</v>
      </c>
      <c r="BH98" s="16">
        <f>L98/26*$BC98*VLOOKUP(BH$4,DM_TI_LE!$A$5:$C$29,3,FALSE)</f>
        <v>0</v>
      </c>
      <c r="BI98" s="16">
        <f>M98/26*$BC98*VLOOKUP(BI$4,DM_TI_LE!$A$5:$C$29,3,FALSE)</f>
        <v>0</v>
      </c>
      <c r="BJ98" s="16">
        <f>N98/26*$BC98*VLOOKUP(BJ$4,DM_TI_LE!$A$5:$C$29,3,FALSE)</f>
        <v>0</v>
      </c>
      <c r="BK98" s="16">
        <f>O98/26*$BC98*VLOOKUP(BK$4,DM_TI_LE!$A$5:$C$29,3,FALSE)</f>
        <v>0</v>
      </c>
      <c r="BL98" s="16">
        <f>P98/26*$BC98*VLOOKUP(BL$4,DM_TI_LE!$A$5:$C$29,3,FALSE)</f>
        <v>0</v>
      </c>
      <c r="BM98" s="16">
        <f>Q98/26*$BC98*VLOOKUP(BM$4,DM_TI_LE!$A$5:$C$29,3,FALSE)</f>
        <v>0</v>
      </c>
      <c r="BN98" s="16">
        <f>R98/26*$BC98*VLOOKUP(BN$4,DM_TI_LE!$A$5:$C$29,3,FALSE)</f>
        <v>0</v>
      </c>
      <c r="BO98" s="16">
        <f>S98/26*$BC98*VLOOKUP(BO$4,DM_TI_LE!$A$5:$C$29,3,FALSE)</f>
        <v>0</v>
      </c>
      <c r="BP98" s="16">
        <f>T98/26*$BC98*VLOOKUP(BP$4,DM_TI_LE!$A$5:$C$29,3,FALSE)</f>
        <v>0</v>
      </c>
      <c r="BQ98" s="16">
        <f>U98/26*$BC98*VLOOKUP(BQ$4,DM_TI_LE!$A$5:$C$29,3,FALSE)</f>
        <v>0</v>
      </c>
      <c r="BR98" s="16">
        <f>V98/26*$BC98*VLOOKUP(BR$4,DM_TI_LE!$A$5:$C$29,3,FALSE)</f>
        <v>0</v>
      </c>
      <c r="BS98" s="16">
        <f>W98/26*$BC98*VLOOKUP(BS$4,DM_TI_LE!$A$5:$C$29,3,FALSE)</f>
        <v>0</v>
      </c>
      <c r="BT98" s="16">
        <f>X98/26*$BC98*VLOOKUP(BT$4,DM_TI_LE!$A$5:$C$29,3,FALSE)</f>
        <v>0</v>
      </c>
      <c r="BU98" s="16">
        <f>Y98/26*$BC98*VLOOKUP(BU$4,DM_TI_LE!$A$5:$C$29,3,FALSE)</f>
        <v>0</v>
      </c>
      <c r="BV98" s="16">
        <f>Z98/26*$BC98*VLOOKUP(BV$4,DM_TI_LE!$A$5:$C$29,3,FALSE)</f>
        <v>0</v>
      </c>
      <c r="BW98" s="16">
        <f>AA98/26*$BC98*VLOOKUP(BW$4,DM_TI_LE!$A$5:$C$29,3,FALSE)</f>
        <v>0</v>
      </c>
      <c r="BX98" s="16">
        <f>AB98/26*$BC98*VLOOKUP(BX$4,DM_TI_LE!$A$5:$C$29,3,FALSE)</f>
        <v>0</v>
      </c>
      <c r="BY98" s="16">
        <f>AC98/26*$BC98*VLOOKUP(BY$4,DM_TI_LE!$A$5:$C$29,3,FALSE)</f>
        <v>0</v>
      </c>
      <c r="BZ98" s="16">
        <f>AD98/26*$BC98*VLOOKUP(BZ$4,DM_TI_LE!$A$5:$C$29,3,FALSE)</f>
        <v>0</v>
      </c>
      <c r="CA98" s="196">
        <f t="shared" si="0"/>
        <v>0</v>
      </c>
      <c r="CB98" s="16"/>
      <c r="CC98" s="197">
        <f t="shared" si="1"/>
        <v>7560000.0000000009</v>
      </c>
      <c r="CD98" s="145" t="s">
        <v>114</v>
      </c>
      <c r="CE98" s="199">
        <f>VLOOKUP(CD98,DM_TI_LE!$I$12:$J$16,2,FALSE)</f>
        <v>1</v>
      </c>
    </row>
    <row r="99" spans="1:83" ht="12.75">
      <c r="A99" s="36">
        <v>95</v>
      </c>
      <c r="B99" s="38">
        <f>GD_LCD_HS_LNS!B98</f>
        <v>13370</v>
      </c>
      <c r="C99" s="38" t="str">
        <f>GD_LCD_HS_LNS!C98</f>
        <v>Đinh Đức Điệp</v>
      </c>
      <c r="D99" s="38" t="str">
        <f>GD_LCD_HS_LNS!D98</f>
        <v>Nhân viên phục vụ hành khách hàng hóa</v>
      </c>
      <c r="E99" s="146">
        <f>VLOOKUP(B99,GD_CHAM_CONG!$C$6:$BJ$912,60,FALSE)</f>
        <v>1</v>
      </c>
      <c r="F99" s="146">
        <f>VLOOKUP(B99,GD_LCD_HS_LNS!$B$4:$F$914,5,FALSE)</f>
        <v>1.6</v>
      </c>
      <c r="G99" s="168"/>
      <c r="H99" s="168">
        <f>VLOOKUP(B99,GD_CHAM_CONG!$C$6:$BD$912,37,FALSE)</f>
        <v>26</v>
      </c>
      <c r="I99" s="16">
        <f>VLOOKUP($B99,GD_CHAM_CONG!$C$6:$BF$912,38,FALSE)</f>
        <v>26</v>
      </c>
      <c r="J99" s="16">
        <f>VLOOKUP($B99,GD_CHAM_CONG!$C$6:$BF$912,39,FALSE)</f>
        <v>0</v>
      </c>
      <c r="K99" s="16">
        <f>VLOOKUP($B99,GD_CHAM_CONG!$C$6:$BF$912,40,FALSE)</f>
        <v>0</v>
      </c>
      <c r="L99" s="16">
        <f>VLOOKUP($B99,GD_CHAM_CONG!$C$6:$BF$912,41,FALSE)</f>
        <v>0</v>
      </c>
      <c r="M99" s="16">
        <f>VLOOKUP($B99,GD_CHAM_CONG!$C$6:$BF$912,42,FALSE)</f>
        <v>0</v>
      </c>
      <c r="N99" s="16">
        <f>VLOOKUP($B99,GD_CHAM_CONG!$C$6:$BF$912,43,FALSE)</f>
        <v>0</v>
      </c>
      <c r="O99" s="16">
        <f>VLOOKUP($B99,GD_CHAM_CONG!$C$6:$BF$912,44,FALSE)</f>
        <v>0</v>
      </c>
      <c r="P99" s="16">
        <f>VLOOKUP($B99,GD_CHAM_CONG!$C$6:$BF$912,45,FALSE)</f>
        <v>0</v>
      </c>
      <c r="Q99" s="16">
        <f>VLOOKUP($B99,GD_CHAM_CONG!$C$6:$BF$912,46,FALSE)</f>
        <v>0</v>
      </c>
      <c r="R99" s="16">
        <f>VLOOKUP($B99,GD_CHAM_CONG!$C$6:$BF$912,47,FALSE)</f>
        <v>0</v>
      </c>
      <c r="S99" s="16">
        <f>VLOOKUP($B99,GD_CHAM_CONG!$C$6:$BF$912,48,FALSE)</f>
        <v>0</v>
      </c>
      <c r="T99" s="16">
        <f>VLOOKUP($B99,GD_CHAM_CONG!$C$6:$BF$912,49,FALSE)</f>
        <v>0</v>
      </c>
      <c r="U99" s="16">
        <f>VLOOKUP($B99,GD_CHAM_CONG!$C$6:$BF$912,50,FALSE)</f>
        <v>0</v>
      </c>
      <c r="V99" s="16">
        <f>VLOOKUP($B99,GD_CHAM_CONG!$C$6:$BF$912,51,FALSE)</f>
        <v>0</v>
      </c>
      <c r="W99" s="16">
        <f>VLOOKUP($B99,GD_CHAM_CONG!$C$6:$BF$912,52,FALSE)</f>
        <v>0</v>
      </c>
      <c r="X99" s="16">
        <f>VLOOKUP($B99,GD_CHAM_CONG!$C$6:$BF$912,53,FALSE)</f>
        <v>0</v>
      </c>
      <c r="Y99" s="16">
        <f>VLOOKUP($B99,GD_CHAM_CONG!$C$6:$BF$912,54,FALSE)</f>
        <v>0</v>
      </c>
      <c r="Z99" s="16">
        <f>VLOOKUP($B99,GD_CHAM_CONG!$C$6:$BF$912,55,FALSE)</f>
        <v>0</v>
      </c>
      <c r="AA99" s="16">
        <f>VLOOKUP($B99,GD_CHAM_CONG!$C$6:$BF$912,56,FALSE)</f>
        <v>0</v>
      </c>
      <c r="AB99" s="16">
        <f>VLOOKUP($B99,GD_CHAM_CONG!$C$6:$BI$912,57,FALSE)</f>
        <v>0</v>
      </c>
      <c r="AC99" s="16">
        <f>VLOOKUP($B99,GD_CHAM_CONG!$C$6:$BI$912,58,FALSE)</f>
        <v>0</v>
      </c>
      <c r="AD99" s="16">
        <f>VLOOKUP($B99,GD_CHAM_CONG!$C$6:$BI$912,59,FALSE)</f>
        <v>0</v>
      </c>
      <c r="AE99" s="188">
        <f>I99/$H99*VLOOKUP(I$4,DM_TI_LE!$A$5:$B$30,2,FALSE)</f>
        <v>1</v>
      </c>
      <c r="AF99" s="188">
        <f>J99/$H99*VLOOKUP(J$4,DM_TI_LE!$A$5:$B$30,2,FALSE)</f>
        <v>0</v>
      </c>
      <c r="AG99" s="188">
        <f>K99/$H99*VLOOKUP(K$4,DM_TI_LE!$A$5:$B$30,2,FALSE)</f>
        <v>0</v>
      </c>
      <c r="AH99" s="188">
        <f>L99/$H99*VLOOKUP(L$4,DM_TI_LE!$A$5:$B$30,2,FALSE)</f>
        <v>0</v>
      </c>
      <c r="AI99" s="188">
        <f>M99/$H99*VLOOKUP(M$4,DM_TI_LE!$A$5:$B$30,2,FALSE)</f>
        <v>0</v>
      </c>
      <c r="AJ99" s="188">
        <f>N99/$H99*VLOOKUP(N$4,DM_TI_LE!$A$5:$B$30,2,FALSE)</f>
        <v>0</v>
      </c>
      <c r="AK99" s="188">
        <f>O99/$H99*VLOOKUP(O$4,DM_TI_LE!$A$5:$B$30,2,FALSE)</f>
        <v>0</v>
      </c>
      <c r="AL99" s="188">
        <f>P99/$H99*VLOOKUP(P$4,DM_TI_LE!$A$5:$B$30,2,FALSE)</f>
        <v>0</v>
      </c>
      <c r="AM99" s="188">
        <f>Q99/$H99*VLOOKUP(Q$4,DM_TI_LE!$A$5:$B$30,2,FALSE)</f>
        <v>0</v>
      </c>
      <c r="AN99" s="188">
        <f>R99/$H99*VLOOKUP(R$4,DM_TI_LE!$A$5:$B$30,2,FALSE)</f>
        <v>0</v>
      </c>
      <c r="AO99" s="188">
        <f>S99/$H99*VLOOKUP(S$4,DM_TI_LE!$A$5:$B$30,2,FALSE)</f>
        <v>0</v>
      </c>
      <c r="AP99" s="188">
        <f>T99/$H99*VLOOKUP(T$4,DM_TI_LE!$A$5:$B$30,2,FALSE)</f>
        <v>0</v>
      </c>
      <c r="AQ99" s="188">
        <f>U99/$H99*VLOOKUP(U$4,DM_TI_LE!$A$5:$B$30,2,FALSE)</f>
        <v>0</v>
      </c>
      <c r="AR99" s="188">
        <f>V99/$H99*VLOOKUP(V$4,DM_TI_LE!$A$5:$B$30,2,FALSE)</f>
        <v>0</v>
      </c>
      <c r="AS99" s="188">
        <f>W99/$H99*VLOOKUP(W$4,DM_TI_LE!$A$5:$B$30,2,FALSE)</f>
        <v>0</v>
      </c>
      <c r="AT99" s="188">
        <f>X99/$H99*VLOOKUP(X$4,DM_TI_LE!$A$5:$B$30,2,FALSE)</f>
        <v>0</v>
      </c>
      <c r="AU99" s="188">
        <f>Y99/$H99*VLOOKUP(Y$4,DM_TI_LE!$A$5:$B$30,2,FALSE)</f>
        <v>0</v>
      </c>
      <c r="AV99" s="188">
        <f>Z99/$H99*VLOOKUP(Z$4,DM_TI_LE!$A$5:$B$30,2,FALSE)</f>
        <v>0</v>
      </c>
      <c r="AW99" s="188">
        <f>AA99/$H99*VLOOKUP(AA$4,DM_TI_LE!$A$5:$B$30,2,FALSE)</f>
        <v>0</v>
      </c>
      <c r="AX99" s="188">
        <f>AB99/$H99*VLOOKUP(AB$4,DM_TI_LE!$A$5:$B$30,2,FALSE)</f>
        <v>0</v>
      </c>
      <c r="AY99" s="188">
        <f>AC99/$H99*VLOOKUP(AC$4,DM_TI_LE!$A$5:$B$30,2,FALSE)</f>
        <v>0</v>
      </c>
      <c r="AZ99" s="188">
        <f>AD99/$H99*VLOOKUP(AD$4,DM_TI_LE!$A$5:$B$30,2,FALSE)</f>
        <v>0</v>
      </c>
      <c r="BA99" s="231">
        <f>IF(CD99="HDHV",DM_TI_LE!$K$12*I99, SUM(AE99:AW99)*F99*E99*DM_HE_SO_LUONG_NS!$D$1*CE99)</f>
        <v>7200000</v>
      </c>
      <c r="BB99" s="16"/>
      <c r="BC99" s="17">
        <f>VLOOKUP(B99,GD_LCD_HS_LNS!$B$4:$E$914,4,FALSE)</f>
        <v>3875000</v>
      </c>
      <c r="BD99" s="16"/>
      <c r="BE99" s="16">
        <f>I99/26*$BC99*VLOOKUP(BE$4,DM_TI_LE!$A$5:$C$29,3,FALSE)</f>
        <v>0</v>
      </c>
      <c r="BF99" s="16">
        <f>J99/26*$BC99*VLOOKUP(BF$4,DM_TI_LE!$A$5:$C$29,3,FALSE)</f>
        <v>0</v>
      </c>
      <c r="BG99" s="16">
        <f>K99/26*$BC99*VLOOKUP(BG$4,DM_TI_LE!$A$5:$C$29,3,FALSE)</f>
        <v>0</v>
      </c>
      <c r="BH99" s="16">
        <f>L99/26*$BC99*VLOOKUP(BH$4,DM_TI_LE!$A$5:$C$29,3,FALSE)</f>
        <v>0</v>
      </c>
      <c r="BI99" s="16">
        <f>M99/26*$BC99*VLOOKUP(BI$4,DM_TI_LE!$A$5:$C$29,3,FALSE)</f>
        <v>0</v>
      </c>
      <c r="BJ99" s="16">
        <f>N99/26*$BC99*VLOOKUP(BJ$4,DM_TI_LE!$A$5:$C$29,3,FALSE)</f>
        <v>0</v>
      </c>
      <c r="BK99" s="16">
        <f>O99/26*$BC99*VLOOKUP(BK$4,DM_TI_LE!$A$5:$C$29,3,FALSE)</f>
        <v>0</v>
      </c>
      <c r="BL99" s="16">
        <f>P99/26*$BC99*VLOOKUP(BL$4,DM_TI_LE!$A$5:$C$29,3,FALSE)</f>
        <v>0</v>
      </c>
      <c r="BM99" s="16">
        <f>Q99/26*$BC99*VLOOKUP(BM$4,DM_TI_LE!$A$5:$C$29,3,FALSE)</f>
        <v>0</v>
      </c>
      <c r="BN99" s="16">
        <f>R99/26*$BC99*VLOOKUP(BN$4,DM_TI_LE!$A$5:$C$29,3,FALSE)</f>
        <v>0</v>
      </c>
      <c r="BO99" s="16">
        <f>S99/26*$BC99*VLOOKUP(BO$4,DM_TI_LE!$A$5:$C$29,3,FALSE)</f>
        <v>0</v>
      </c>
      <c r="BP99" s="16">
        <f>T99/26*$BC99*VLOOKUP(BP$4,DM_TI_LE!$A$5:$C$29,3,FALSE)</f>
        <v>0</v>
      </c>
      <c r="BQ99" s="16">
        <f>U99/26*$BC99*VLOOKUP(BQ$4,DM_TI_LE!$A$5:$C$29,3,FALSE)</f>
        <v>0</v>
      </c>
      <c r="BR99" s="16">
        <f>V99/26*$BC99*VLOOKUP(BR$4,DM_TI_LE!$A$5:$C$29,3,FALSE)</f>
        <v>0</v>
      </c>
      <c r="BS99" s="16">
        <f>W99/26*$BC99*VLOOKUP(BS$4,DM_TI_LE!$A$5:$C$29,3,FALSE)</f>
        <v>0</v>
      </c>
      <c r="BT99" s="16">
        <f>X99/26*$BC99*VLOOKUP(BT$4,DM_TI_LE!$A$5:$C$29,3,FALSE)</f>
        <v>0</v>
      </c>
      <c r="BU99" s="16">
        <f>Y99/26*$BC99*VLOOKUP(BU$4,DM_TI_LE!$A$5:$C$29,3,FALSE)</f>
        <v>0</v>
      </c>
      <c r="BV99" s="16">
        <f>Z99/26*$BC99*VLOOKUP(BV$4,DM_TI_LE!$A$5:$C$29,3,FALSE)</f>
        <v>0</v>
      </c>
      <c r="BW99" s="16">
        <f>AA99/26*$BC99*VLOOKUP(BW$4,DM_TI_LE!$A$5:$C$29,3,FALSE)</f>
        <v>0</v>
      </c>
      <c r="BX99" s="16">
        <f>AB99/26*$BC99*VLOOKUP(BX$4,DM_TI_LE!$A$5:$C$29,3,FALSE)</f>
        <v>0</v>
      </c>
      <c r="BY99" s="16">
        <f>AC99/26*$BC99*VLOOKUP(BY$4,DM_TI_LE!$A$5:$C$29,3,FALSE)</f>
        <v>0</v>
      </c>
      <c r="BZ99" s="16">
        <f>AD99/26*$BC99*VLOOKUP(BZ$4,DM_TI_LE!$A$5:$C$29,3,FALSE)</f>
        <v>0</v>
      </c>
      <c r="CA99" s="196">
        <f t="shared" si="0"/>
        <v>0</v>
      </c>
      <c r="CB99" s="16"/>
      <c r="CC99" s="197">
        <f t="shared" si="1"/>
        <v>7200000</v>
      </c>
      <c r="CD99" s="145" t="s">
        <v>114</v>
      </c>
      <c r="CE99" s="199">
        <f>VLOOKUP(CD99,DM_TI_LE!$I$12:$J$16,2,FALSE)</f>
        <v>1</v>
      </c>
    </row>
    <row r="100" spans="1:83" ht="12.75">
      <c r="A100" s="36">
        <v>96</v>
      </c>
      <c r="B100" s="38">
        <f>GD_LCD_HS_LNS!B99</f>
        <v>13372</v>
      </c>
      <c r="C100" s="38" t="str">
        <f>GD_LCD_HS_LNS!C99</f>
        <v>Trần Thị Hoa Lý</v>
      </c>
      <c r="D100" s="38" t="str">
        <f>GD_LCD_HS_LNS!D99</f>
        <v>Nhân viên phục vụ hành khách hàng hóa</v>
      </c>
      <c r="E100" s="146">
        <f>VLOOKUP(B100,GD_CHAM_CONG!$C$6:$BJ$912,60,FALSE)</f>
        <v>1</v>
      </c>
      <c r="F100" s="146">
        <f>VLOOKUP(B100,GD_LCD_HS_LNS!$B$4:$F$914,5,FALSE)</f>
        <v>1.6</v>
      </c>
      <c r="G100" s="168"/>
      <c r="H100" s="168">
        <f>VLOOKUP(B100,GD_CHAM_CONG!$C$6:$BD$912,37,FALSE)</f>
        <v>26</v>
      </c>
      <c r="I100" s="16">
        <f>VLOOKUP($B100,GD_CHAM_CONG!$C$6:$BF$912,38,FALSE)</f>
        <v>26</v>
      </c>
      <c r="J100" s="16">
        <f>VLOOKUP($B100,GD_CHAM_CONG!$C$6:$BF$912,39,FALSE)</f>
        <v>0</v>
      </c>
      <c r="K100" s="16">
        <f>VLOOKUP($B100,GD_CHAM_CONG!$C$6:$BF$912,40,FALSE)</f>
        <v>0</v>
      </c>
      <c r="L100" s="16">
        <f>VLOOKUP($B100,GD_CHAM_CONG!$C$6:$BF$912,41,FALSE)</f>
        <v>0</v>
      </c>
      <c r="M100" s="16">
        <f>VLOOKUP($B100,GD_CHAM_CONG!$C$6:$BF$912,42,FALSE)</f>
        <v>0</v>
      </c>
      <c r="N100" s="16">
        <f>VLOOKUP($B100,GD_CHAM_CONG!$C$6:$BF$912,43,FALSE)</f>
        <v>0</v>
      </c>
      <c r="O100" s="16">
        <f>VLOOKUP($B100,GD_CHAM_CONG!$C$6:$BF$912,44,FALSE)</f>
        <v>0</v>
      </c>
      <c r="P100" s="16">
        <f>VLOOKUP($B100,GD_CHAM_CONG!$C$6:$BF$912,45,FALSE)</f>
        <v>0</v>
      </c>
      <c r="Q100" s="16">
        <f>VLOOKUP($B100,GD_CHAM_CONG!$C$6:$BF$912,46,FALSE)</f>
        <v>0</v>
      </c>
      <c r="R100" s="16">
        <f>VLOOKUP($B100,GD_CHAM_CONG!$C$6:$BF$912,47,FALSE)</f>
        <v>0</v>
      </c>
      <c r="S100" s="16">
        <f>VLOOKUP($B100,GD_CHAM_CONG!$C$6:$BF$912,48,FALSE)</f>
        <v>0</v>
      </c>
      <c r="T100" s="16">
        <f>VLOOKUP($B100,GD_CHAM_CONG!$C$6:$BF$912,49,FALSE)</f>
        <v>0</v>
      </c>
      <c r="U100" s="16">
        <f>VLOOKUP($B100,GD_CHAM_CONG!$C$6:$BF$912,50,FALSE)</f>
        <v>0</v>
      </c>
      <c r="V100" s="16">
        <f>VLOOKUP($B100,GD_CHAM_CONG!$C$6:$BF$912,51,FALSE)</f>
        <v>0</v>
      </c>
      <c r="W100" s="16">
        <f>VLOOKUP($B100,GD_CHAM_CONG!$C$6:$BF$912,52,FALSE)</f>
        <v>0</v>
      </c>
      <c r="X100" s="16">
        <f>VLOOKUP($B100,GD_CHAM_CONG!$C$6:$BF$912,53,FALSE)</f>
        <v>0</v>
      </c>
      <c r="Y100" s="16">
        <f>VLOOKUP($B100,GD_CHAM_CONG!$C$6:$BF$912,54,FALSE)</f>
        <v>0</v>
      </c>
      <c r="Z100" s="16">
        <f>VLOOKUP($B100,GD_CHAM_CONG!$C$6:$BF$912,55,FALSE)</f>
        <v>0</v>
      </c>
      <c r="AA100" s="16">
        <f>VLOOKUP($B100,GD_CHAM_CONG!$C$6:$BF$912,56,FALSE)</f>
        <v>0</v>
      </c>
      <c r="AB100" s="16">
        <f>VLOOKUP($B100,GD_CHAM_CONG!$C$6:$BI$912,57,FALSE)</f>
        <v>0</v>
      </c>
      <c r="AC100" s="16">
        <f>VLOOKUP($B100,GD_CHAM_CONG!$C$6:$BI$912,58,FALSE)</f>
        <v>0</v>
      </c>
      <c r="AD100" s="16">
        <f>VLOOKUP($B100,GD_CHAM_CONG!$C$6:$BI$912,59,FALSE)</f>
        <v>0</v>
      </c>
      <c r="AE100" s="188">
        <f>I100/$H100*VLOOKUP(I$4,DM_TI_LE!$A$5:$B$30,2,FALSE)</f>
        <v>1</v>
      </c>
      <c r="AF100" s="188">
        <f>J100/$H100*VLOOKUP(J$4,DM_TI_LE!$A$5:$B$30,2,FALSE)</f>
        <v>0</v>
      </c>
      <c r="AG100" s="188">
        <f>K100/$H100*VLOOKUP(K$4,DM_TI_LE!$A$5:$B$30,2,FALSE)</f>
        <v>0</v>
      </c>
      <c r="AH100" s="188">
        <f>L100/$H100*VLOOKUP(L$4,DM_TI_LE!$A$5:$B$30,2,FALSE)</f>
        <v>0</v>
      </c>
      <c r="AI100" s="188">
        <f>M100/$H100*VLOOKUP(M$4,DM_TI_LE!$A$5:$B$30,2,FALSE)</f>
        <v>0</v>
      </c>
      <c r="AJ100" s="188">
        <f>N100/$H100*VLOOKUP(N$4,DM_TI_LE!$A$5:$B$30,2,FALSE)</f>
        <v>0</v>
      </c>
      <c r="AK100" s="188">
        <f>O100/$H100*VLOOKUP(O$4,DM_TI_LE!$A$5:$B$30,2,FALSE)</f>
        <v>0</v>
      </c>
      <c r="AL100" s="188">
        <f>P100/$H100*VLOOKUP(P$4,DM_TI_LE!$A$5:$B$30,2,FALSE)</f>
        <v>0</v>
      </c>
      <c r="AM100" s="188">
        <f>Q100/$H100*VLOOKUP(Q$4,DM_TI_LE!$A$5:$B$30,2,FALSE)</f>
        <v>0</v>
      </c>
      <c r="AN100" s="188">
        <f>R100/$H100*VLOOKUP(R$4,DM_TI_LE!$A$5:$B$30,2,FALSE)</f>
        <v>0</v>
      </c>
      <c r="AO100" s="188">
        <f>S100/$H100*VLOOKUP(S$4,DM_TI_LE!$A$5:$B$30,2,FALSE)</f>
        <v>0</v>
      </c>
      <c r="AP100" s="188">
        <f>T100/$H100*VLOOKUP(T$4,DM_TI_LE!$A$5:$B$30,2,FALSE)</f>
        <v>0</v>
      </c>
      <c r="AQ100" s="188">
        <f>U100/$H100*VLOOKUP(U$4,DM_TI_LE!$A$5:$B$30,2,FALSE)</f>
        <v>0</v>
      </c>
      <c r="AR100" s="188">
        <f>V100/$H100*VLOOKUP(V$4,DM_TI_LE!$A$5:$B$30,2,FALSE)</f>
        <v>0</v>
      </c>
      <c r="AS100" s="188">
        <f>W100/$H100*VLOOKUP(W$4,DM_TI_LE!$A$5:$B$30,2,FALSE)</f>
        <v>0</v>
      </c>
      <c r="AT100" s="188">
        <f>X100/$H100*VLOOKUP(X$4,DM_TI_LE!$A$5:$B$30,2,FALSE)</f>
        <v>0</v>
      </c>
      <c r="AU100" s="188">
        <f>Y100/$H100*VLOOKUP(Y$4,DM_TI_LE!$A$5:$B$30,2,FALSE)</f>
        <v>0</v>
      </c>
      <c r="AV100" s="188">
        <f>Z100/$H100*VLOOKUP(Z$4,DM_TI_LE!$A$5:$B$30,2,FALSE)</f>
        <v>0</v>
      </c>
      <c r="AW100" s="188">
        <f>AA100/$H100*VLOOKUP(AA$4,DM_TI_LE!$A$5:$B$30,2,FALSE)</f>
        <v>0</v>
      </c>
      <c r="AX100" s="188">
        <f>AB100/$H100*VLOOKUP(AB$4,DM_TI_LE!$A$5:$B$30,2,FALSE)</f>
        <v>0</v>
      </c>
      <c r="AY100" s="188">
        <f>AC100/$H100*VLOOKUP(AC$4,DM_TI_LE!$A$5:$B$30,2,FALSE)</f>
        <v>0</v>
      </c>
      <c r="AZ100" s="188">
        <f>AD100/$H100*VLOOKUP(AD$4,DM_TI_LE!$A$5:$B$30,2,FALSE)</f>
        <v>0</v>
      </c>
      <c r="BA100" s="231">
        <f>IF(CD100="HDHV",DM_TI_LE!$K$12*I100, SUM(AE100:AW100)*F100*E100*DM_HE_SO_LUONG_NS!$D$1*CE100)</f>
        <v>7200000</v>
      </c>
      <c r="BB100" s="16"/>
      <c r="BC100" s="17">
        <f>VLOOKUP(B100,GD_LCD_HS_LNS!$B$4:$E$914,4,FALSE)</f>
        <v>3875000</v>
      </c>
      <c r="BD100" s="16"/>
      <c r="BE100" s="16">
        <f>I100/26*$BC100*VLOOKUP(BE$4,DM_TI_LE!$A$5:$C$29,3,FALSE)</f>
        <v>0</v>
      </c>
      <c r="BF100" s="16">
        <f>J100/26*$BC100*VLOOKUP(BF$4,DM_TI_LE!$A$5:$C$29,3,FALSE)</f>
        <v>0</v>
      </c>
      <c r="BG100" s="16">
        <f>K100/26*$BC100*VLOOKUP(BG$4,DM_TI_LE!$A$5:$C$29,3,FALSE)</f>
        <v>0</v>
      </c>
      <c r="BH100" s="16">
        <f>L100/26*$BC100*VLOOKUP(BH$4,DM_TI_LE!$A$5:$C$29,3,FALSE)</f>
        <v>0</v>
      </c>
      <c r="BI100" s="16">
        <f>M100/26*$BC100*VLOOKUP(BI$4,DM_TI_LE!$A$5:$C$29,3,FALSE)</f>
        <v>0</v>
      </c>
      <c r="BJ100" s="16">
        <f>N100/26*$BC100*VLOOKUP(BJ$4,DM_TI_LE!$A$5:$C$29,3,FALSE)</f>
        <v>0</v>
      </c>
      <c r="BK100" s="16">
        <f>O100/26*$BC100*VLOOKUP(BK$4,DM_TI_LE!$A$5:$C$29,3,FALSE)</f>
        <v>0</v>
      </c>
      <c r="BL100" s="16">
        <f>P100/26*$BC100*VLOOKUP(BL$4,DM_TI_LE!$A$5:$C$29,3,FALSE)</f>
        <v>0</v>
      </c>
      <c r="BM100" s="16">
        <f>Q100/26*$BC100*VLOOKUP(BM$4,DM_TI_LE!$A$5:$C$29,3,FALSE)</f>
        <v>0</v>
      </c>
      <c r="BN100" s="16">
        <f>R100/26*$BC100*VLOOKUP(BN$4,DM_TI_LE!$A$5:$C$29,3,FALSE)</f>
        <v>0</v>
      </c>
      <c r="BO100" s="16">
        <f>S100/26*$BC100*VLOOKUP(BO$4,DM_TI_LE!$A$5:$C$29,3,FALSE)</f>
        <v>0</v>
      </c>
      <c r="BP100" s="16">
        <f>T100/26*$BC100*VLOOKUP(BP$4,DM_TI_LE!$A$5:$C$29,3,FALSE)</f>
        <v>0</v>
      </c>
      <c r="BQ100" s="16">
        <f>U100/26*$BC100*VLOOKUP(BQ$4,DM_TI_LE!$A$5:$C$29,3,FALSE)</f>
        <v>0</v>
      </c>
      <c r="BR100" s="16">
        <f>V100/26*$BC100*VLOOKUP(BR$4,DM_TI_LE!$A$5:$C$29,3,FALSE)</f>
        <v>0</v>
      </c>
      <c r="BS100" s="16">
        <f>W100/26*$BC100*VLOOKUP(BS$4,DM_TI_LE!$A$5:$C$29,3,FALSE)</f>
        <v>0</v>
      </c>
      <c r="BT100" s="16">
        <f>X100/26*$BC100*VLOOKUP(BT$4,DM_TI_LE!$A$5:$C$29,3,FALSE)</f>
        <v>0</v>
      </c>
      <c r="BU100" s="16">
        <f>Y100/26*$BC100*VLOOKUP(BU$4,DM_TI_LE!$A$5:$C$29,3,FALSE)</f>
        <v>0</v>
      </c>
      <c r="BV100" s="16">
        <f>Z100/26*$BC100*VLOOKUP(BV$4,DM_TI_LE!$A$5:$C$29,3,FALSE)</f>
        <v>0</v>
      </c>
      <c r="BW100" s="16">
        <f>AA100/26*$BC100*VLOOKUP(BW$4,DM_TI_LE!$A$5:$C$29,3,FALSE)</f>
        <v>0</v>
      </c>
      <c r="BX100" s="16">
        <f>AB100/26*$BC100*VLOOKUP(BX$4,DM_TI_LE!$A$5:$C$29,3,FALSE)</f>
        <v>0</v>
      </c>
      <c r="BY100" s="16">
        <f>AC100/26*$BC100*VLOOKUP(BY$4,DM_TI_LE!$A$5:$C$29,3,FALSE)</f>
        <v>0</v>
      </c>
      <c r="BZ100" s="16">
        <f>AD100/26*$BC100*VLOOKUP(BZ$4,DM_TI_LE!$A$5:$C$29,3,FALSE)</f>
        <v>0</v>
      </c>
      <c r="CA100" s="196">
        <f t="shared" si="0"/>
        <v>0</v>
      </c>
      <c r="CB100" s="16"/>
      <c r="CC100" s="197">
        <f t="shared" si="1"/>
        <v>7200000</v>
      </c>
      <c r="CD100" s="145" t="s">
        <v>114</v>
      </c>
      <c r="CE100" s="199">
        <f>VLOOKUP(CD100,DM_TI_LE!$I$12:$J$16,2,FALSE)</f>
        <v>1</v>
      </c>
    </row>
    <row r="101" spans="1:83" ht="12.75">
      <c r="A101" s="36">
        <v>97</v>
      </c>
      <c r="B101" s="38">
        <f>GD_LCD_HS_LNS!B100</f>
        <v>13376</v>
      </c>
      <c r="C101" s="38" t="str">
        <f>GD_LCD_HS_LNS!C100</f>
        <v>Vũ Thùy Linh</v>
      </c>
      <c r="D101" s="38" t="str">
        <f>GD_LCD_HS_LNS!D100</f>
        <v>Nhân viên phục vụ hành khách hàng hóa</v>
      </c>
      <c r="E101" s="146">
        <f>VLOOKUP(B101,GD_CHAM_CONG!$C$6:$BJ$912,60,FALSE)</f>
        <v>1</v>
      </c>
      <c r="F101" s="146">
        <f>VLOOKUP(B101,GD_LCD_HS_LNS!$B$4:$F$914,5,FALSE)</f>
        <v>1.6</v>
      </c>
      <c r="G101" s="168"/>
      <c r="H101" s="168">
        <f>VLOOKUP(B101,GD_CHAM_CONG!$C$6:$BD$912,37,FALSE)</f>
        <v>26</v>
      </c>
      <c r="I101" s="16">
        <f>VLOOKUP($B101,GD_CHAM_CONG!$C$6:$BF$912,38,FALSE)</f>
        <v>26</v>
      </c>
      <c r="J101" s="16">
        <f>VLOOKUP($B101,GD_CHAM_CONG!$C$6:$BF$912,39,FALSE)</f>
        <v>0</v>
      </c>
      <c r="K101" s="16">
        <f>VLOOKUP($B101,GD_CHAM_CONG!$C$6:$BF$912,40,FALSE)</f>
        <v>0</v>
      </c>
      <c r="L101" s="16">
        <f>VLOOKUP($B101,GD_CHAM_CONG!$C$6:$BF$912,41,FALSE)</f>
        <v>0</v>
      </c>
      <c r="M101" s="16">
        <f>VLOOKUP($B101,GD_CHAM_CONG!$C$6:$BF$912,42,FALSE)</f>
        <v>0</v>
      </c>
      <c r="N101" s="16">
        <f>VLOOKUP($B101,GD_CHAM_CONG!$C$6:$BF$912,43,FALSE)</f>
        <v>0</v>
      </c>
      <c r="O101" s="16">
        <f>VLOOKUP($B101,GD_CHAM_CONG!$C$6:$BF$912,44,FALSE)</f>
        <v>0</v>
      </c>
      <c r="P101" s="16">
        <f>VLOOKUP($B101,GD_CHAM_CONG!$C$6:$BF$912,45,FALSE)</f>
        <v>0</v>
      </c>
      <c r="Q101" s="16">
        <f>VLOOKUP($B101,GD_CHAM_CONG!$C$6:$BF$912,46,FALSE)</f>
        <v>0</v>
      </c>
      <c r="R101" s="16">
        <f>VLOOKUP($B101,GD_CHAM_CONG!$C$6:$BF$912,47,FALSE)</f>
        <v>0</v>
      </c>
      <c r="S101" s="16">
        <f>VLOOKUP($B101,GD_CHAM_CONG!$C$6:$BF$912,48,FALSE)</f>
        <v>0</v>
      </c>
      <c r="T101" s="16">
        <f>VLOOKUP($B101,GD_CHAM_CONG!$C$6:$BF$912,49,FALSE)</f>
        <v>0</v>
      </c>
      <c r="U101" s="16">
        <f>VLOOKUP($B101,GD_CHAM_CONG!$C$6:$BF$912,50,FALSE)</f>
        <v>0</v>
      </c>
      <c r="V101" s="16">
        <f>VLOOKUP($B101,GD_CHAM_CONG!$C$6:$BF$912,51,FALSE)</f>
        <v>0</v>
      </c>
      <c r="W101" s="16">
        <f>VLOOKUP($B101,GD_CHAM_CONG!$C$6:$BF$912,52,FALSE)</f>
        <v>0</v>
      </c>
      <c r="X101" s="16">
        <f>VLOOKUP($B101,GD_CHAM_CONG!$C$6:$BF$912,53,FALSE)</f>
        <v>0</v>
      </c>
      <c r="Y101" s="16">
        <f>VLOOKUP($B101,GD_CHAM_CONG!$C$6:$BF$912,54,FALSE)</f>
        <v>0</v>
      </c>
      <c r="Z101" s="16">
        <f>VLOOKUP($B101,GD_CHAM_CONG!$C$6:$BF$912,55,FALSE)</f>
        <v>0</v>
      </c>
      <c r="AA101" s="16">
        <f>VLOOKUP($B101,GD_CHAM_CONG!$C$6:$BF$912,56,FALSE)</f>
        <v>0</v>
      </c>
      <c r="AB101" s="16">
        <f>VLOOKUP($B101,GD_CHAM_CONG!$C$6:$BI$912,57,FALSE)</f>
        <v>0</v>
      </c>
      <c r="AC101" s="16">
        <f>VLOOKUP($B101,GD_CHAM_CONG!$C$6:$BI$912,58,FALSE)</f>
        <v>0</v>
      </c>
      <c r="AD101" s="16">
        <f>VLOOKUP($B101,GD_CHAM_CONG!$C$6:$BI$912,59,FALSE)</f>
        <v>0</v>
      </c>
      <c r="AE101" s="188">
        <f>I101/$H101*VLOOKUP(I$4,DM_TI_LE!$A$5:$B$30,2,FALSE)</f>
        <v>1</v>
      </c>
      <c r="AF101" s="188">
        <f>J101/$H101*VLOOKUP(J$4,DM_TI_LE!$A$5:$B$30,2,FALSE)</f>
        <v>0</v>
      </c>
      <c r="AG101" s="188">
        <f>K101/$H101*VLOOKUP(K$4,DM_TI_LE!$A$5:$B$30,2,FALSE)</f>
        <v>0</v>
      </c>
      <c r="AH101" s="188">
        <f>L101/$H101*VLOOKUP(L$4,DM_TI_LE!$A$5:$B$30,2,FALSE)</f>
        <v>0</v>
      </c>
      <c r="AI101" s="188">
        <f>M101/$H101*VLOOKUP(M$4,DM_TI_LE!$A$5:$B$30,2,FALSE)</f>
        <v>0</v>
      </c>
      <c r="AJ101" s="188">
        <f>N101/$H101*VLOOKUP(N$4,DM_TI_LE!$A$5:$B$30,2,FALSE)</f>
        <v>0</v>
      </c>
      <c r="AK101" s="188">
        <f>O101/$H101*VLOOKUP(O$4,DM_TI_LE!$A$5:$B$30,2,FALSE)</f>
        <v>0</v>
      </c>
      <c r="AL101" s="188">
        <f>P101/$H101*VLOOKUP(P$4,DM_TI_LE!$A$5:$B$30,2,FALSE)</f>
        <v>0</v>
      </c>
      <c r="AM101" s="188">
        <f>Q101/$H101*VLOOKUP(Q$4,DM_TI_LE!$A$5:$B$30,2,FALSE)</f>
        <v>0</v>
      </c>
      <c r="AN101" s="188">
        <f>R101/$H101*VLOOKUP(R$4,DM_TI_LE!$A$5:$B$30,2,FALSE)</f>
        <v>0</v>
      </c>
      <c r="AO101" s="188">
        <f>S101/$H101*VLOOKUP(S$4,DM_TI_LE!$A$5:$B$30,2,FALSE)</f>
        <v>0</v>
      </c>
      <c r="AP101" s="188">
        <f>T101/$H101*VLOOKUP(T$4,DM_TI_LE!$A$5:$B$30,2,FALSE)</f>
        <v>0</v>
      </c>
      <c r="AQ101" s="188">
        <f>U101/$H101*VLOOKUP(U$4,DM_TI_LE!$A$5:$B$30,2,FALSE)</f>
        <v>0</v>
      </c>
      <c r="AR101" s="188">
        <f>V101/$H101*VLOOKUP(V$4,DM_TI_LE!$A$5:$B$30,2,FALSE)</f>
        <v>0</v>
      </c>
      <c r="AS101" s="188">
        <f>W101/$H101*VLOOKUP(W$4,DM_TI_LE!$A$5:$B$30,2,FALSE)</f>
        <v>0</v>
      </c>
      <c r="AT101" s="188">
        <f>X101/$H101*VLOOKUP(X$4,DM_TI_LE!$A$5:$B$30,2,FALSE)</f>
        <v>0</v>
      </c>
      <c r="AU101" s="188">
        <f>Y101/$H101*VLOOKUP(Y$4,DM_TI_LE!$A$5:$B$30,2,FALSE)</f>
        <v>0</v>
      </c>
      <c r="AV101" s="188">
        <f>Z101/$H101*VLOOKUP(Z$4,DM_TI_LE!$A$5:$B$30,2,FALSE)</f>
        <v>0</v>
      </c>
      <c r="AW101" s="188">
        <f>AA101/$H101*VLOOKUP(AA$4,DM_TI_LE!$A$5:$B$30,2,FALSE)</f>
        <v>0</v>
      </c>
      <c r="AX101" s="188">
        <f>AB101/$H101*VLOOKUP(AB$4,DM_TI_LE!$A$5:$B$30,2,FALSE)</f>
        <v>0</v>
      </c>
      <c r="AY101" s="188">
        <f>AC101/$H101*VLOOKUP(AC$4,DM_TI_LE!$A$5:$B$30,2,FALSE)</f>
        <v>0</v>
      </c>
      <c r="AZ101" s="188">
        <f>AD101/$H101*VLOOKUP(AD$4,DM_TI_LE!$A$5:$B$30,2,FALSE)</f>
        <v>0</v>
      </c>
      <c r="BA101" s="231">
        <f>IF(CD101="HDHV",DM_TI_LE!$K$12*I101, SUM(AE101:AW101)*F101*E101*DM_HE_SO_LUONG_NS!$D$1*CE101)</f>
        <v>7200000</v>
      </c>
      <c r="BB101" s="16"/>
      <c r="BC101" s="17">
        <f>VLOOKUP(B101,GD_LCD_HS_LNS!$B$4:$E$914,4,FALSE)</f>
        <v>3875000</v>
      </c>
      <c r="BD101" s="16"/>
      <c r="BE101" s="16">
        <f>I101/26*$BC101*VLOOKUP(BE$4,DM_TI_LE!$A$5:$C$29,3,FALSE)</f>
        <v>0</v>
      </c>
      <c r="BF101" s="16">
        <f>J101/26*$BC101*VLOOKUP(BF$4,DM_TI_LE!$A$5:$C$29,3,FALSE)</f>
        <v>0</v>
      </c>
      <c r="BG101" s="16">
        <f>K101/26*$BC101*VLOOKUP(BG$4,DM_TI_LE!$A$5:$C$29,3,FALSE)</f>
        <v>0</v>
      </c>
      <c r="BH101" s="16">
        <f>L101/26*$BC101*VLOOKUP(BH$4,DM_TI_LE!$A$5:$C$29,3,FALSE)</f>
        <v>0</v>
      </c>
      <c r="BI101" s="16">
        <f>M101/26*$BC101*VLOOKUP(BI$4,DM_TI_LE!$A$5:$C$29,3,FALSE)</f>
        <v>0</v>
      </c>
      <c r="BJ101" s="16">
        <f>N101/26*$BC101*VLOOKUP(BJ$4,DM_TI_LE!$A$5:$C$29,3,FALSE)</f>
        <v>0</v>
      </c>
      <c r="BK101" s="16">
        <f>O101/26*$BC101*VLOOKUP(BK$4,DM_TI_LE!$A$5:$C$29,3,FALSE)</f>
        <v>0</v>
      </c>
      <c r="BL101" s="16">
        <f>P101/26*$BC101*VLOOKUP(BL$4,DM_TI_LE!$A$5:$C$29,3,FALSE)</f>
        <v>0</v>
      </c>
      <c r="BM101" s="16">
        <f>Q101/26*$BC101*VLOOKUP(BM$4,DM_TI_LE!$A$5:$C$29,3,FALSE)</f>
        <v>0</v>
      </c>
      <c r="BN101" s="16">
        <f>R101/26*$BC101*VLOOKUP(BN$4,DM_TI_LE!$A$5:$C$29,3,FALSE)</f>
        <v>0</v>
      </c>
      <c r="BO101" s="16">
        <f>S101/26*$BC101*VLOOKUP(BO$4,DM_TI_LE!$A$5:$C$29,3,FALSE)</f>
        <v>0</v>
      </c>
      <c r="BP101" s="16">
        <f>T101/26*$BC101*VLOOKUP(BP$4,DM_TI_LE!$A$5:$C$29,3,FALSE)</f>
        <v>0</v>
      </c>
      <c r="BQ101" s="16">
        <f>U101/26*$BC101*VLOOKUP(BQ$4,DM_TI_LE!$A$5:$C$29,3,FALSE)</f>
        <v>0</v>
      </c>
      <c r="BR101" s="16">
        <f>V101/26*$BC101*VLOOKUP(BR$4,DM_TI_LE!$A$5:$C$29,3,FALSE)</f>
        <v>0</v>
      </c>
      <c r="BS101" s="16">
        <f>W101/26*$BC101*VLOOKUP(BS$4,DM_TI_LE!$A$5:$C$29,3,FALSE)</f>
        <v>0</v>
      </c>
      <c r="BT101" s="16">
        <f>X101/26*$BC101*VLOOKUP(BT$4,DM_TI_LE!$A$5:$C$29,3,FALSE)</f>
        <v>0</v>
      </c>
      <c r="BU101" s="16">
        <f>Y101/26*$BC101*VLOOKUP(BU$4,DM_TI_LE!$A$5:$C$29,3,FALSE)</f>
        <v>0</v>
      </c>
      <c r="BV101" s="16">
        <f>Z101/26*$BC101*VLOOKUP(BV$4,DM_TI_LE!$A$5:$C$29,3,FALSE)</f>
        <v>0</v>
      </c>
      <c r="BW101" s="16">
        <f>AA101/26*$BC101*VLOOKUP(BW$4,DM_TI_LE!$A$5:$C$29,3,FALSE)</f>
        <v>0</v>
      </c>
      <c r="BX101" s="16">
        <f>AB101/26*$BC101*VLOOKUP(BX$4,DM_TI_LE!$A$5:$C$29,3,FALSE)</f>
        <v>0</v>
      </c>
      <c r="BY101" s="16">
        <f>AC101/26*$BC101*VLOOKUP(BY$4,DM_TI_LE!$A$5:$C$29,3,FALSE)</f>
        <v>0</v>
      </c>
      <c r="BZ101" s="16">
        <f>AD101/26*$BC101*VLOOKUP(BZ$4,DM_TI_LE!$A$5:$C$29,3,FALSE)</f>
        <v>0</v>
      </c>
      <c r="CA101" s="196">
        <f t="shared" si="0"/>
        <v>0</v>
      </c>
      <c r="CB101" s="16"/>
      <c r="CC101" s="197">
        <f t="shared" si="1"/>
        <v>7200000</v>
      </c>
      <c r="CD101" s="145" t="s">
        <v>114</v>
      </c>
      <c r="CE101" s="199">
        <f>VLOOKUP(CD101,DM_TI_LE!$I$12:$J$16,2,FALSE)</f>
        <v>1</v>
      </c>
    </row>
    <row r="102" spans="1:83" ht="12.75">
      <c r="A102" s="36">
        <v>98</v>
      </c>
      <c r="B102" s="38">
        <f>GD_LCD_HS_LNS!B101</f>
        <v>13377</v>
      </c>
      <c r="C102" s="38" t="str">
        <f>GD_LCD_HS_LNS!C101</f>
        <v>Vũ Thị Bích Dung</v>
      </c>
      <c r="D102" s="38" t="str">
        <f>GD_LCD_HS_LNS!D101</f>
        <v>Nhân viên phục vụ hành khách hàng hóa</v>
      </c>
      <c r="E102" s="146">
        <f>VLOOKUP(B102,GD_CHAM_CONG!$C$6:$BJ$912,60,FALSE)</f>
        <v>1</v>
      </c>
      <c r="F102" s="146">
        <f>VLOOKUP(B102,GD_LCD_HS_LNS!$B$4:$F$914,5,FALSE)</f>
        <v>1.6</v>
      </c>
      <c r="G102" s="168"/>
      <c r="H102" s="168">
        <f>VLOOKUP(B102,GD_CHAM_CONG!$C$6:$BD$912,37,FALSE)</f>
        <v>26</v>
      </c>
      <c r="I102" s="16">
        <f>VLOOKUP($B102,GD_CHAM_CONG!$C$6:$BF$912,38,FALSE)</f>
        <v>26</v>
      </c>
      <c r="J102" s="16">
        <f>VLOOKUP($B102,GD_CHAM_CONG!$C$6:$BF$912,39,FALSE)</f>
        <v>0</v>
      </c>
      <c r="K102" s="16">
        <f>VLOOKUP($B102,GD_CHAM_CONG!$C$6:$BF$912,40,FALSE)</f>
        <v>0</v>
      </c>
      <c r="L102" s="16">
        <f>VLOOKUP($B102,GD_CHAM_CONG!$C$6:$BF$912,41,FALSE)</f>
        <v>0</v>
      </c>
      <c r="M102" s="16">
        <f>VLOOKUP($B102,GD_CHAM_CONG!$C$6:$BF$912,42,FALSE)</f>
        <v>0</v>
      </c>
      <c r="N102" s="16">
        <f>VLOOKUP($B102,GD_CHAM_CONG!$C$6:$BF$912,43,FALSE)</f>
        <v>0</v>
      </c>
      <c r="O102" s="16">
        <f>VLOOKUP($B102,GD_CHAM_CONG!$C$6:$BF$912,44,FALSE)</f>
        <v>0</v>
      </c>
      <c r="P102" s="16">
        <f>VLOOKUP($B102,GD_CHAM_CONG!$C$6:$BF$912,45,FALSE)</f>
        <v>0</v>
      </c>
      <c r="Q102" s="16">
        <f>VLOOKUP($B102,GD_CHAM_CONG!$C$6:$BF$912,46,FALSE)</f>
        <v>0</v>
      </c>
      <c r="R102" s="16">
        <f>VLOOKUP($B102,GD_CHAM_CONG!$C$6:$BF$912,47,FALSE)</f>
        <v>0</v>
      </c>
      <c r="S102" s="16">
        <f>VLOOKUP($B102,GD_CHAM_CONG!$C$6:$BF$912,48,FALSE)</f>
        <v>0</v>
      </c>
      <c r="T102" s="16">
        <f>VLOOKUP($B102,GD_CHAM_CONG!$C$6:$BF$912,49,FALSE)</f>
        <v>0</v>
      </c>
      <c r="U102" s="16">
        <f>VLOOKUP($B102,GD_CHAM_CONG!$C$6:$BF$912,50,FALSE)</f>
        <v>0</v>
      </c>
      <c r="V102" s="16">
        <f>VLOOKUP($B102,GD_CHAM_CONG!$C$6:$BF$912,51,FALSE)</f>
        <v>0</v>
      </c>
      <c r="W102" s="16">
        <f>VLOOKUP($B102,GD_CHAM_CONG!$C$6:$BF$912,52,FALSE)</f>
        <v>0</v>
      </c>
      <c r="X102" s="16">
        <f>VLOOKUP($B102,GD_CHAM_CONG!$C$6:$BF$912,53,FALSE)</f>
        <v>0</v>
      </c>
      <c r="Y102" s="16">
        <f>VLOOKUP($B102,GD_CHAM_CONG!$C$6:$BF$912,54,FALSE)</f>
        <v>0</v>
      </c>
      <c r="Z102" s="16">
        <f>VLOOKUP($B102,GD_CHAM_CONG!$C$6:$BF$912,55,FALSE)</f>
        <v>0</v>
      </c>
      <c r="AA102" s="16">
        <f>VLOOKUP($B102,GD_CHAM_CONG!$C$6:$BF$912,56,FALSE)</f>
        <v>0</v>
      </c>
      <c r="AB102" s="16">
        <f>VLOOKUP($B102,GD_CHAM_CONG!$C$6:$BI$912,57,FALSE)</f>
        <v>0</v>
      </c>
      <c r="AC102" s="16">
        <f>VLOOKUP($B102,GD_CHAM_CONG!$C$6:$BI$912,58,FALSE)</f>
        <v>0</v>
      </c>
      <c r="AD102" s="16">
        <f>VLOOKUP($B102,GD_CHAM_CONG!$C$6:$BI$912,59,FALSE)</f>
        <v>0</v>
      </c>
      <c r="AE102" s="188">
        <f>I102/$H102*VLOOKUP(I$4,DM_TI_LE!$A$5:$B$30,2,FALSE)</f>
        <v>1</v>
      </c>
      <c r="AF102" s="188">
        <f>J102/$H102*VLOOKUP(J$4,DM_TI_LE!$A$5:$B$30,2,FALSE)</f>
        <v>0</v>
      </c>
      <c r="AG102" s="188">
        <f>K102/$H102*VLOOKUP(K$4,DM_TI_LE!$A$5:$B$30,2,FALSE)</f>
        <v>0</v>
      </c>
      <c r="AH102" s="188">
        <f>L102/$H102*VLOOKUP(L$4,DM_TI_LE!$A$5:$B$30,2,FALSE)</f>
        <v>0</v>
      </c>
      <c r="AI102" s="188">
        <f>M102/$H102*VLOOKUP(M$4,DM_TI_LE!$A$5:$B$30,2,FALSE)</f>
        <v>0</v>
      </c>
      <c r="AJ102" s="188">
        <f>N102/$H102*VLOOKUP(N$4,DM_TI_LE!$A$5:$B$30,2,FALSE)</f>
        <v>0</v>
      </c>
      <c r="AK102" s="188">
        <f>O102/$H102*VLOOKUP(O$4,DM_TI_LE!$A$5:$B$30,2,FALSE)</f>
        <v>0</v>
      </c>
      <c r="AL102" s="188">
        <f>P102/$H102*VLOOKUP(P$4,DM_TI_LE!$A$5:$B$30,2,FALSE)</f>
        <v>0</v>
      </c>
      <c r="AM102" s="188">
        <f>Q102/$H102*VLOOKUP(Q$4,DM_TI_LE!$A$5:$B$30,2,FALSE)</f>
        <v>0</v>
      </c>
      <c r="AN102" s="188">
        <f>R102/$H102*VLOOKUP(R$4,DM_TI_LE!$A$5:$B$30,2,FALSE)</f>
        <v>0</v>
      </c>
      <c r="AO102" s="188">
        <f>S102/$H102*VLOOKUP(S$4,DM_TI_LE!$A$5:$B$30,2,FALSE)</f>
        <v>0</v>
      </c>
      <c r="AP102" s="188">
        <f>T102/$H102*VLOOKUP(T$4,DM_TI_LE!$A$5:$B$30,2,FALSE)</f>
        <v>0</v>
      </c>
      <c r="AQ102" s="188">
        <f>U102/$H102*VLOOKUP(U$4,DM_TI_LE!$A$5:$B$30,2,FALSE)</f>
        <v>0</v>
      </c>
      <c r="AR102" s="188">
        <f>V102/$H102*VLOOKUP(V$4,DM_TI_LE!$A$5:$B$30,2,FALSE)</f>
        <v>0</v>
      </c>
      <c r="AS102" s="188">
        <f>W102/$H102*VLOOKUP(W$4,DM_TI_LE!$A$5:$B$30,2,FALSE)</f>
        <v>0</v>
      </c>
      <c r="AT102" s="188">
        <f>X102/$H102*VLOOKUP(X$4,DM_TI_LE!$A$5:$B$30,2,FALSE)</f>
        <v>0</v>
      </c>
      <c r="AU102" s="188">
        <f>Y102/$H102*VLOOKUP(Y$4,DM_TI_LE!$A$5:$B$30,2,FALSE)</f>
        <v>0</v>
      </c>
      <c r="AV102" s="188">
        <f>Z102/$H102*VLOOKUP(Z$4,DM_TI_LE!$A$5:$B$30,2,FALSE)</f>
        <v>0</v>
      </c>
      <c r="AW102" s="188">
        <f>AA102/$H102*VLOOKUP(AA$4,DM_TI_LE!$A$5:$B$30,2,FALSE)</f>
        <v>0</v>
      </c>
      <c r="AX102" s="188">
        <f>AB102/$H102*VLOOKUP(AB$4,DM_TI_LE!$A$5:$B$30,2,FALSE)</f>
        <v>0</v>
      </c>
      <c r="AY102" s="188">
        <f>AC102/$H102*VLOOKUP(AC$4,DM_TI_LE!$A$5:$B$30,2,FALSE)</f>
        <v>0</v>
      </c>
      <c r="AZ102" s="188">
        <f>AD102/$H102*VLOOKUP(AD$4,DM_TI_LE!$A$5:$B$30,2,FALSE)</f>
        <v>0</v>
      </c>
      <c r="BA102" s="231">
        <f>IF(CD102="HDHV",DM_TI_LE!$K$12*I102, SUM(AE102:AW102)*F102*E102*DM_HE_SO_LUONG_NS!$D$1*CE102)</f>
        <v>7200000</v>
      </c>
      <c r="BB102" s="16"/>
      <c r="BC102" s="17">
        <f>VLOOKUP(B102,GD_LCD_HS_LNS!$B$4:$E$914,4,FALSE)</f>
        <v>3875000</v>
      </c>
      <c r="BD102" s="16"/>
      <c r="BE102" s="16">
        <f>I102/26*$BC102*VLOOKUP(BE$4,DM_TI_LE!$A$5:$C$29,3,FALSE)</f>
        <v>0</v>
      </c>
      <c r="BF102" s="16">
        <f>J102/26*$BC102*VLOOKUP(BF$4,DM_TI_LE!$A$5:$C$29,3,FALSE)</f>
        <v>0</v>
      </c>
      <c r="BG102" s="16">
        <f>K102/26*$BC102*VLOOKUP(BG$4,DM_TI_LE!$A$5:$C$29,3,FALSE)</f>
        <v>0</v>
      </c>
      <c r="BH102" s="16">
        <f>L102/26*$BC102*VLOOKUP(BH$4,DM_TI_LE!$A$5:$C$29,3,FALSE)</f>
        <v>0</v>
      </c>
      <c r="BI102" s="16">
        <f>M102/26*$BC102*VLOOKUP(BI$4,DM_TI_LE!$A$5:$C$29,3,FALSE)</f>
        <v>0</v>
      </c>
      <c r="BJ102" s="16">
        <f>N102/26*$BC102*VLOOKUP(BJ$4,DM_TI_LE!$A$5:$C$29,3,FALSE)</f>
        <v>0</v>
      </c>
      <c r="BK102" s="16">
        <f>O102/26*$BC102*VLOOKUP(BK$4,DM_TI_LE!$A$5:$C$29,3,FALSE)</f>
        <v>0</v>
      </c>
      <c r="BL102" s="16">
        <f>P102/26*$BC102*VLOOKUP(BL$4,DM_TI_LE!$A$5:$C$29,3,FALSE)</f>
        <v>0</v>
      </c>
      <c r="BM102" s="16">
        <f>Q102/26*$BC102*VLOOKUP(BM$4,DM_TI_LE!$A$5:$C$29,3,FALSE)</f>
        <v>0</v>
      </c>
      <c r="BN102" s="16">
        <f>R102/26*$BC102*VLOOKUP(BN$4,DM_TI_LE!$A$5:$C$29,3,FALSE)</f>
        <v>0</v>
      </c>
      <c r="BO102" s="16">
        <f>S102/26*$BC102*VLOOKUP(BO$4,DM_TI_LE!$A$5:$C$29,3,FALSE)</f>
        <v>0</v>
      </c>
      <c r="BP102" s="16">
        <f>T102/26*$BC102*VLOOKUP(BP$4,DM_TI_LE!$A$5:$C$29,3,FALSE)</f>
        <v>0</v>
      </c>
      <c r="BQ102" s="16">
        <f>U102/26*$BC102*VLOOKUP(BQ$4,DM_TI_LE!$A$5:$C$29,3,FALSE)</f>
        <v>0</v>
      </c>
      <c r="BR102" s="16">
        <f>V102/26*$BC102*VLOOKUP(BR$4,DM_TI_LE!$A$5:$C$29,3,FALSE)</f>
        <v>0</v>
      </c>
      <c r="BS102" s="16">
        <f>W102/26*$BC102*VLOOKUP(BS$4,DM_TI_LE!$A$5:$C$29,3,FALSE)</f>
        <v>0</v>
      </c>
      <c r="BT102" s="16">
        <f>X102/26*$BC102*VLOOKUP(BT$4,DM_TI_LE!$A$5:$C$29,3,FALSE)</f>
        <v>0</v>
      </c>
      <c r="BU102" s="16">
        <f>Y102/26*$BC102*VLOOKUP(BU$4,DM_TI_LE!$A$5:$C$29,3,FALSE)</f>
        <v>0</v>
      </c>
      <c r="BV102" s="16">
        <f>Z102/26*$BC102*VLOOKUP(BV$4,DM_TI_LE!$A$5:$C$29,3,FALSE)</f>
        <v>0</v>
      </c>
      <c r="BW102" s="16">
        <f>AA102/26*$BC102*VLOOKUP(BW$4,DM_TI_LE!$A$5:$C$29,3,FALSE)</f>
        <v>0</v>
      </c>
      <c r="BX102" s="16">
        <f>AB102/26*$BC102*VLOOKUP(BX$4,DM_TI_LE!$A$5:$C$29,3,FALSE)</f>
        <v>0</v>
      </c>
      <c r="BY102" s="16">
        <f>AC102/26*$BC102*VLOOKUP(BY$4,DM_TI_LE!$A$5:$C$29,3,FALSE)</f>
        <v>0</v>
      </c>
      <c r="BZ102" s="16">
        <f>AD102/26*$BC102*VLOOKUP(BZ$4,DM_TI_LE!$A$5:$C$29,3,FALSE)</f>
        <v>0</v>
      </c>
      <c r="CA102" s="196">
        <f t="shared" si="0"/>
        <v>0</v>
      </c>
      <c r="CB102" s="16"/>
      <c r="CC102" s="197">
        <f t="shared" si="1"/>
        <v>7200000</v>
      </c>
      <c r="CD102" s="145" t="s">
        <v>114</v>
      </c>
      <c r="CE102" s="199">
        <f>VLOOKUP(CD102,DM_TI_LE!$I$12:$J$16,2,FALSE)</f>
        <v>1</v>
      </c>
    </row>
    <row r="103" spans="1:83" ht="12.75">
      <c r="A103" s="36">
        <v>99</v>
      </c>
      <c r="B103" s="38">
        <f>GD_LCD_HS_LNS!B102</f>
        <v>13378</v>
      </c>
      <c r="C103" s="38" t="str">
        <f>GD_LCD_HS_LNS!C102</f>
        <v>Nguyễn Bảo Ngân</v>
      </c>
      <c r="D103" s="38" t="str">
        <f>GD_LCD_HS_LNS!D102</f>
        <v>Nhân viên phục vụ hành khách hàng hóa</v>
      </c>
      <c r="E103" s="146">
        <f>VLOOKUP(B103,GD_CHAM_CONG!$C$6:$BJ$912,60,FALSE)</f>
        <v>0.98</v>
      </c>
      <c r="F103" s="146">
        <f>VLOOKUP(B103,GD_LCD_HS_LNS!$B$4:$F$914,5,FALSE)</f>
        <v>1.6</v>
      </c>
      <c r="G103" s="168"/>
      <c r="H103" s="168">
        <f>VLOOKUP(B103,GD_CHAM_CONG!$C$6:$BD$912,37,FALSE)</f>
        <v>26</v>
      </c>
      <c r="I103" s="16">
        <f>VLOOKUP($B103,GD_CHAM_CONG!$C$6:$BF$912,38,FALSE)</f>
        <v>26</v>
      </c>
      <c r="J103" s="16">
        <f>VLOOKUP($B103,GD_CHAM_CONG!$C$6:$BF$912,39,FALSE)</f>
        <v>0</v>
      </c>
      <c r="K103" s="16">
        <f>VLOOKUP($B103,GD_CHAM_CONG!$C$6:$BF$912,40,FALSE)</f>
        <v>0</v>
      </c>
      <c r="L103" s="16">
        <f>VLOOKUP($B103,GD_CHAM_CONG!$C$6:$BF$912,41,FALSE)</f>
        <v>0</v>
      </c>
      <c r="M103" s="16">
        <f>VLOOKUP($B103,GD_CHAM_CONG!$C$6:$BF$912,42,FALSE)</f>
        <v>0</v>
      </c>
      <c r="N103" s="16">
        <f>VLOOKUP($B103,GD_CHAM_CONG!$C$6:$BF$912,43,FALSE)</f>
        <v>0</v>
      </c>
      <c r="O103" s="16">
        <f>VLOOKUP($B103,GD_CHAM_CONG!$C$6:$BF$912,44,FALSE)</f>
        <v>0</v>
      </c>
      <c r="P103" s="16">
        <f>VLOOKUP($B103,GD_CHAM_CONG!$C$6:$BF$912,45,FALSE)</f>
        <v>0</v>
      </c>
      <c r="Q103" s="16">
        <f>VLOOKUP($B103,GD_CHAM_CONG!$C$6:$BF$912,46,FALSE)</f>
        <v>0</v>
      </c>
      <c r="R103" s="16">
        <f>VLOOKUP($B103,GD_CHAM_CONG!$C$6:$BF$912,47,FALSE)</f>
        <v>0</v>
      </c>
      <c r="S103" s="16">
        <f>VLOOKUP($B103,GD_CHAM_CONG!$C$6:$BF$912,48,FALSE)</f>
        <v>0</v>
      </c>
      <c r="T103" s="16">
        <f>VLOOKUP($B103,GD_CHAM_CONG!$C$6:$BF$912,49,FALSE)</f>
        <v>0</v>
      </c>
      <c r="U103" s="16">
        <f>VLOOKUP($B103,GD_CHAM_CONG!$C$6:$BF$912,50,FALSE)</f>
        <v>0</v>
      </c>
      <c r="V103" s="16">
        <f>VLOOKUP($B103,GD_CHAM_CONG!$C$6:$BF$912,51,FALSE)</f>
        <v>0</v>
      </c>
      <c r="W103" s="16">
        <f>VLOOKUP($B103,GD_CHAM_CONG!$C$6:$BF$912,52,FALSE)</f>
        <v>0</v>
      </c>
      <c r="X103" s="16">
        <f>VLOOKUP($B103,GD_CHAM_CONG!$C$6:$BF$912,53,FALSE)</f>
        <v>0</v>
      </c>
      <c r="Y103" s="16">
        <f>VLOOKUP($B103,GD_CHAM_CONG!$C$6:$BF$912,54,FALSE)</f>
        <v>0</v>
      </c>
      <c r="Z103" s="16">
        <f>VLOOKUP($B103,GD_CHAM_CONG!$C$6:$BF$912,55,FALSE)</f>
        <v>0</v>
      </c>
      <c r="AA103" s="16">
        <f>VLOOKUP($B103,GD_CHAM_CONG!$C$6:$BF$912,56,FALSE)</f>
        <v>0</v>
      </c>
      <c r="AB103" s="16">
        <f>VLOOKUP($B103,GD_CHAM_CONG!$C$6:$BI$912,57,FALSE)</f>
        <v>0</v>
      </c>
      <c r="AC103" s="16">
        <f>VLOOKUP($B103,GD_CHAM_CONG!$C$6:$BI$912,58,FALSE)</f>
        <v>0</v>
      </c>
      <c r="AD103" s="16">
        <f>VLOOKUP($B103,GD_CHAM_CONG!$C$6:$BI$912,59,FALSE)</f>
        <v>0</v>
      </c>
      <c r="AE103" s="188">
        <f>I103/$H103*VLOOKUP(I$4,DM_TI_LE!$A$5:$B$30,2,FALSE)</f>
        <v>1</v>
      </c>
      <c r="AF103" s="188">
        <f>J103/$H103*VLOOKUP(J$4,DM_TI_LE!$A$5:$B$30,2,FALSE)</f>
        <v>0</v>
      </c>
      <c r="AG103" s="188">
        <f>K103/$H103*VLOOKUP(K$4,DM_TI_LE!$A$5:$B$30,2,FALSE)</f>
        <v>0</v>
      </c>
      <c r="AH103" s="188">
        <f>L103/$H103*VLOOKUP(L$4,DM_TI_LE!$A$5:$B$30,2,FALSE)</f>
        <v>0</v>
      </c>
      <c r="AI103" s="188">
        <f>M103/$H103*VLOOKUP(M$4,DM_TI_LE!$A$5:$B$30,2,FALSE)</f>
        <v>0</v>
      </c>
      <c r="AJ103" s="188">
        <f>N103/$H103*VLOOKUP(N$4,DM_TI_LE!$A$5:$B$30,2,FALSE)</f>
        <v>0</v>
      </c>
      <c r="AK103" s="188">
        <f>O103/$H103*VLOOKUP(O$4,DM_TI_LE!$A$5:$B$30,2,FALSE)</f>
        <v>0</v>
      </c>
      <c r="AL103" s="188">
        <f>P103/$H103*VLOOKUP(P$4,DM_TI_LE!$A$5:$B$30,2,FALSE)</f>
        <v>0</v>
      </c>
      <c r="AM103" s="188">
        <f>Q103/$H103*VLOOKUP(Q$4,DM_TI_LE!$A$5:$B$30,2,FALSE)</f>
        <v>0</v>
      </c>
      <c r="AN103" s="188">
        <f>R103/$H103*VLOOKUP(R$4,DM_TI_LE!$A$5:$B$30,2,FALSE)</f>
        <v>0</v>
      </c>
      <c r="AO103" s="188">
        <f>S103/$H103*VLOOKUP(S$4,DM_TI_LE!$A$5:$B$30,2,FALSE)</f>
        <v>0</v>
      </c>
      <c r="AP103" s="188">
        <f>T103/$H103*VLOOKUP(T$4,DM_TI_LE!$A$5:$B$30,2,FALSE)</f>
        <v>0</v>
      </c>
      <c r="AQ103" s="188">
        <f>U103/$H103*VLOOKUP(U$4,DM_TI_LE!$A$5:$B$30,2,FALSE)</f>
        <v>0</v>
      </c>
      <c r="AR103" s="188">
        <f>V103/$H103*VLOOKUP(V$4,DM_TI_LE!$A$5:$B$30,2,FALSE)</f>
        <v>0</v>
      </c>
      <c r="AS103" s="188">
        <f>W103/$H103*VLOOKUP(W$4,DM_TI_LE!$A$5:$B$30,2,FALSE)</f>
        <v>0</v>
      </c>
      <c r="AT103" s="188">
        <f>X103/$H103*VLOOKUP(X$4,DM_TI_LE!$A$5:$B$30,2,FALSE)</f>
        <v>0</v>
      </c>
      <c r="AU103" s="188">
        <f>Y103/$H103*VLOOKUP(Y$4,DM_TI_LE!$A$5:$B$30,2,FALSE)</f>
        <v>0</v>
      </c>
      <c r="AV103" s="188">
        <f>Z103/$H103*VLOOKUP(Z$4,DM_TI_LE!$A$5:$B$30,2,FALSE)</f>
        <v>0</v>
      </c>
      <c r="AW103" s="188">
        <f>AA103/$H103*VLOOKUP(AA$4,DM_TI_LE!$A$5:$B$30,2,FALSE)</f>
        <v>0</v>
      </c>
      <c r="AX103" s="188">
        <f>AB103/$H103*VLOOKUP(AB$4,DM_TI_LE!$A$5:$B$30,2,FALSE)</f>
        <v>0</v>
      </c>
      <c r="AY103" s="188">
        <f>AC103/$H103*VLOOKUP(AC$4,DM_TI_LE!$A$5:$B$30,2,FALSE)</f>
        <v>0</v>
      </c>
      <c r="AZ103" s="188">
        <f>AD103/$H103*VLOOKUP(AD$4,DM_TI_LE!$A$5:$B$30,2,FALSE)</f>
        <v>0</v>
      </c>
      <c r="BA103" s="231">
        <f>IF(CD103="HDHV",DM_TI_LE!$K$12*I103, SUM(AE103:AW103)*F103*E103*DM_HE_SO_LUONG_NS!$D$1*CE103)</f>
        <v>7056000</v>
      </c>
      <c r="BB103" s="16"/>
      <c r="BC103" s="17">
        <f>VLOOKUP(B103,GD_LCD_HS_LNS!$B$4:$E$914,4,FALSE)</f>
        <v>3875000</v>
      </c>
      <c r="BD103" s="16"/>
      <c r="BE103" s="16">
        <f>I103/26*$BC103*VLOOKUP(BE$4,DM_TI_LE!$A$5:$C$29,3,FALSE)</f>
        <v>0</v>
      </c>
      <c r="BF103" s="16">
        <f>J103/26*$BC103*VLOOKUP(BF$4,DM_TI_LE!$A$5:$C$29,3,FALSE)</f>
        <v>0</v>
      </c>
      <c r="BG103" s="16">
        <f>K103/26*$BC103*VLOOKUP(BG$4,DM_TI_LE!$A$5:$C$29,3,FALSE)</f>
        <v>0</v>
      </c>
      <c r="BH103" s="16">
        <f>L103/26*$BC103*VLOOKUP(BH$4,DM_TI_LE!$A$5:$C$29,3,FALSE)</f>
        <v>0</v>
      </c>
      <c r="BI103" s="16">
        <f>M103/26*$BC103*VLOOKUP(BI$4,DM_TI_LE!$A$5:$C$29,3,FALSE)</f>
        <v>0</v>
      </c>
      <c r="BJ103" s="16">
        <f>N103/26*$BC103*VLOOKUP(BJ$4,DM_TI_LE!$A$5:$C$29,3,FALSE)</f>
        <v>0</v>
      </c>
      <c r="BK103" s="16">
        <f>O103/26*$BC103*VLOOKUP(BK$4,DM_TI_LE!$A$5:$C$29,3,FALSE)</f>
        <v>0</v>
      </c>
      <c r="BL103" s="16">
        <f>P103/26*$BC103*VLOOKUP(BL$4,DM_TI_LE!$A$5:$C$29,3,FALSE)</f>
        <v>0</v>
      </c>
      <c r="BM103" s="16">
        <f>Q103/26*$BC103*VLOOKUP(BM$4,DM_TI_LE!$A$5:$C$29,3,FALSE)</f>
        <v>0</v>
      </c>
      <c r="BN103" s="16">
        <f>R103/26*$BC103*VLOOKUP(BN$4,DM_TI_LE!$A$5:$C$29,3,FALSE)</f>
        <v>0</v>
      </c>
      <c r="BO103" s="16">
        <f>S103/26*$BC103*VLOOKUP(BO$4,DM_TI_LE!$A$5:$C$29,3,FALSE)</f>
        <v>0</v>
      </c>
      <c r="BP103" s="16">
        <f>T103/26*$BC103*VLOOKUP(BP$4,DM_TI_LE!$A$5:$C$29,3,FALSE)</f>
        <v>0</v>
      </c>
      <c r="BQ103" s="16">
        <f>U103/26*$BC103*VLOOKUP(BQ$4,DM_TI_LE!$A$5:$C$29,3,FALSE)</f>
        <v>0</v>
      </c>
      <c r="BR103" s="16">
        <f>V103/26*$BC103*VLOOKUP(BR$4,DM_TI_LE!$A$5:$C$29,3,FALSE)</f>
        <v>0</v>
      </c>
      <c r="BS103" s="16">
        <f>W103/26*$BC103*VLOOKUP(BS$4,DM_TI_LE!$A$5:$C$29,3,FALSE)</f>
        <v>0</v>
      </c>
      <c r="BT103" s="16">
        <f>X103/26*$BC103*VLOOKUP(BT$4,DM_TI_LE!$A$5:$C$29,3,FALSE)</f>
        <v>0</v>
      </c>
      <c r="BU103" s="16">
        <f>Y103/26*$BC103*VLOOKUP(BU$4,DM_TI_LE!$A$5:$C$29,3,FALSE)</f>
        <v>0</v>
      </c>
      <c r="BV103" s="16">
        <f>Z103/26*$BC103*VLOOKUP(BV$4,DM_TI_LE!$A$5:$C$29,3,FALSE)</f>
        <v>0</v>
      </c>
      <c r="BW103" s="16">
        <f>AA103/26*$BC103*VLOOKUP(BW$4,DM_TI_LE!$A$5:$C$29,3,FALSE)</f>
        <v>0</v>
      </c>
      <c r="BX103" s="16">
        <f>AB103/26*$BC103*VLOOKUP(BX$4,DM_TI_LE!$A$5:$C$29,3,FALSE)</f>
        <v>0</v>
      </c>
      <c r="BY103" s="16">
        <f>AC103/26*$BC103*VLOOKUP(BY$4,DM_TI_LE!$A$5:$C$29,3,FALSE)</f>
        <v>0</v>
      </c>
      <c r="BZ103" s="16">
        <f>AD103/26*$BC103*VLOOKUP(BZ$4,DM_TI_LE!$A$5:$C$29,3,FALSE)</f>
        <v>0</v>
      </c>
      <c r="CA103" s="196">
        <f t="shared" si="0"/>
        <v>0</v>
      </c>
      <c r="CB103" s="16"/>
      <c r="CC103" s="197">
        <f t="shared" si="1"/>
        <v>7056000</v>
      </c>
      <c r="CD103" s="145" t="s">
        <v>114</v>
      </c>
      <c r="CE103" s="199">
        <f>VLOOKUP(CD103,DM_TI_LE!$I$12:$J$16,2,FALSE)</f>
        <v>1</v>
      </c>
    </row>
    <row r="104" spans="1:83" ht="12.75">
      <c r="A104" s="36">
        <v>100</v>
      </c>
      <c r="B104" s="38">
        <f>GD_LCD_HS_LNS!B103</f>
        <v>13379</v>
      </c>
      <c r="C104" s="38" t="str">
        <f>GD_LCD_HS_LNS!C103</f>
        <v>Nguyễn Thùy Linh</v>
      </c>
      <c r="D104" s="38" t="str">
        <f>GD_LCD_HS_LNS!D103</f>
        <v>Nhân viên phục vụ hành khách hàng hóa</v>
      </c>
      <c r="E104" s="146">
        <f>VLOOKUP(B104,GD_CHAM_CONG!$C$6:$BJ$912,60,FALSE)</f>
        <v>1</v>
      </c>
      <c r="F104" s="146">
        <f>VLOOKUP(B104,GD_LCD_HS_LNS!$B$4:$F$914,5,FALSE)</f>
        <v>1.6</v>
      </c>
      <c r="G104" s="168"/>
      <c r="H104" s="168">
        <f>VLOOKUP(B104,GD_CHAM_CONG!$C$6:$BD$912,37,FALSE)</f>
        <v>26</v>
      </c>
      <c r="I104" s="16">
        <f>VLOOKUP($B104,GD_CHAM_CONG!$C$6:$BF$912,38,FALSE)</f>
        <v>26</v>
      </c>
      <c r="J104" s="16">
        <f>VLOOKUP($B104,GD_CHAM_CONG!$C$6:$BF$912,39,FALSE)</f>
        <v>0</v>
      </c>
      <c r="K104" s="16">
        <f>VLOOKUP($B104,GD_CHAM_CONG!$C$6:$BF$912,40,FALSE)</f>
        <v>0</v>
      </c>
      <c r="L104" s="16">
        <f>VLOOKUP($B104,GD_CHAM_CONG!$C$6:$BF$912,41,FALSE)</f>
        <v>0</v>
      </c>
      <c r="M104" s="16">
        <f>VLOOKUP($B104,GD_CHAM_CONG!$C$6:$BF$912,42,FALSE)</f>
        <v>0</v>
      </c>
      <c r="N104" s="16">
        <f>VLOOKUP($B104,GD_CHAM_CONG!$C$6:$BF$912,43,FALSE)</f>
        <v>0</v>
      </c>
      <c r="O104" s="16">
        <f>VLOOKUP($B104,GD_CHAM_CONG!$C$6:$BF$912,44,FALSE)</f>
        <v>0</v>
      </c>
      <c r="P104" s="16">
        <f>VLOOKUP($B104,GD_CHAM_CONG!$C$6:$BF$912,45,FALSE)</f>
        <v>0</v>
      </c>
      <c r="Q104" s="16">
        <f>VLOOKUP($B104,GD_CHAM_CONG!$C$6:$BF$912,46,FALSE)</f>
        <v>0</v>
      </c>
      <c r="R104" s="16">
        <f>VLOOKUP($B104,GD_CHAM_CONG!$C$6:$BF$912,47,FALSE)</f>
        <v>0</v>
      </c>
      <c r="S104" s="16">
        <f>VLOOKUP($B104,GD_CHAM_CONG!$C$6:$BF$912,48,FALSE)</f>
        <v>0</v>
      </c>
      <c r="T104" s="16">
        <f>VLOOKUP($B104,GD_CHAM_CONG!$C$6:$BF$912,49,FALSE)</f>
        <v>0</v>
      </c>
      <c r="U104" s="16">
        <f>VLOOKUP($B104,GD_CHAM_CONG!$C$6:$BF$912,50,FALSE)</f>
        <v>0</v>
      </c>
      <c r="V104" s="16">
        <f>VLOOKUP($B104,GD_CHAM_CONG!$C$6:$BF$912,51,FALSE)</f>
        <v>0</v>
      </c>
      <c r="W104" s="16">
        <f>VLOOKUP($B104,GD_CHAM_CONG!$C$6:$BF$912,52,FALSE)</f>
        <v>0</v>
      </c>
      <c r="X104" s="16">
        <f>VLOOKUP($B104,GD_CHAM_CONG!$C$6:$BF$912,53,FALSE)</f>
        <v>0</v>
      </c>
      <c r="Y104" s="16">
        <f>VLOOKUP($B104,GD_CHAM_CONG!$C$6:$BF$912,54,FALSE)</f>
        <v>0</v>
      </c>
      <c r="Z104" s="16">
        <f>VLOOKUP($B104,GD_CHAM_CONG!$C$6:$BF$912,55,FALSE)</f>
        <v>0</v>
      </c>
      <c r="AA104" s="16">
        <f>VLOOKUP($B104,GD_CHAM_CONG!$C$6:$BF$912,56,FALSE)</f>
        <v>0</v>
      </c>
      <c r="AB104" s="16">
        <f>VLOOKUP($B104,GD_CHAM_CONG!$C$6:$BI$912,57,FALSE)</f>
        <v>0</v>
      </c>
      <c r="AC104" s="16">
        <f>VLOOKUP($B104,GD_CHAM_CONG!$C$6:$BI$912,58,FALSE)</f>
        <v>0</v>
      </c>
      <c r="AD104" s="16">
        <f>VLOOKUP($B104,GD_CHAM_CONG!$C$6:$BI$912,59,FALSE)</f>
        <v>0</v>
      </c>
      <c r="AE104" s="188">
        <f>I104/$H104*VLOOKUP(I$4,DM_TI_LE!$A$5:$B$30,2,FALSE)</f>
        <v>1</v>
      </c>
      <c r="AF104" s="188">
        <f>J104/$H104*VLOOKUP(J$4,DM_TI_LE!$A$5:$B$30,2,FALSE)</f>
        <v>0</v>
      </c>
      <c r="AG104" s="188">
        <f>K104/$H104*VLOOKUP(K$4,DM_TI_LE!$A$5:$B$30,2,FALSE)</f>
        <v>0</v>
      </c>
      <c r="AH104" s="188">
        <f>L104/$H104*VLOOKUP(L$4,DM_TI_LE!$A$5:$B$30,2,FALSE)</f>
        <v>0</v>
      </c>
      <c r="AI104" s="188">
        <f>M104/$H104*VLOOKUP(M$4,DM_TI_LE!$A$5:$B$30,2,FALSE)</f>
        <v>0</v>
      </c>
      <c r="AJ104" s="188">
        <f>N104/$H104*VLOOKUP(N$4,DM_TI_LE!$A$5:$B$30,2,FALSE)</f>
        <v>0</v>
      </c>
      <c r="AK104" s="188">
        <f>O104/$H104*VLOOKUP(O$4,DM_TI_LE!$A$5:$B$30,2,FALSE)</f>
        <v>0</v>
      </c>
      <c r="AL104" s="188">
        <f>P104/$H104*VLOOKUP(P$4,DM_TI_LE!$A$5:$B$30,2,FALSE)</f>
        <v>0</v>
      </c>
      <c r="AM104" s="188">
        <f>Q104/$H104*VLOOKUP(Q$4,DM_TI_LE!$A$5:$B$30,2,FALSE)</f>
        <v>0</v>
      </c>
      <c r="AN104" s="188">
        <f>R104/$H104*VLOOKUP(R$4,DM_TI_LE!$A$5:$B$30,2,FALSE)</f>
        <v>0</v>
      </c>
      <c r="AO104" s="188">
        <f>S104/$H104*VLOOKUP(S$4,DM_TI_LE!$A$5:$B$30,2,FALSE)</f>
        <v>0</v>
      </c>
      <c r="AP104" s="188">
        <f>T104/$H104*VLOOKUP(T$4,DM_TI_LE!$A$5:$B$30,2,FALSE)</f>
        <v>0</v>
      </c>
      <c r="AQ104" s="188">
        <f>U104/$H104*VLOOKUP(U$4,DM_TI_LE!$A$5:$B$30,2,FALSE)</f>
        <v>0</v>
      </c>
      <c r="AR104" s="188">
        <f>V104/$H104*VLOOKUP(V$4,DM_TI_LE!$A$5:$B$30,2,FALSE)</f>
        <v>0</v>
      </c>
      <c r="AS104" s="188">
        <f>W104/$H104*VLOOKUP(W$4,DM_TI_LE!$A$5:$B$30,2,FALSE)</f>
        <v>0</v>
      </c>
      <c r="AT104" s="188">
        <f>X104/$H104*VLOOKUP(X$4,DM_TI_LE!$A$5:$B$30,2,FALSE)</f>
        <v>0</v>
      </c>
      <c r="AU104" s="188">
        <f>Y104/$H104*VLOOKUP(Y$4,DM_TI_LE!$A$5:$B$30,2,FALSE)</f>
        <v>0</v>
      </c>
      <c r="AV104" s="188">
        <f>Z104/$H104*VLOOKUP(Z$4,DM_TI_LE!$A$5:$B$30,2,FALSE)</f>
        <v>0</v>
      </c>
      <c r="AW104" s="188">
        <f>AA104/$H104*VLOOKUP(AA$4,DM_TI_LE!$A$5:$B$30,2,FALSE)</f>
        <v>0</v>
      </c>
      <c r="AX104" s="188">
        <f>AB104/$H104*VLOOKUP(AB$4,DM_TI_LE!$A$5:$B$30,2,FALSE)</f>
        <v>0</v>
      </c>
      <c r="AY104" s="188">
        <f>AC104/$H104*VLOOKUP(AC$4,DM_TI_LE!$A$5:$B$30,2,FALSE)</f>
        <v>0</v>
      </c>
      <c r="AZ104" s="188">
        <f>AD104/$H104*VLOOKUP(AD$4,DM_TI_LE!$A$5:$B$30,2,FALSE)</f>
        <v>0</v>
      </c>
      <c r="BA104" s="231">
        <f>IF(CD104="HDHV",DM_TI_LE!$K$12*I104, SUM(AE104:AW104)*F104*E104*DM_HE_SO_LUONG_NS!$D$1*CE104)</f>
        <v>7200000</v>
      </c>
      <c r="BB104" s="16"/>
      <c r="BC104" s="17">
        <f>VLOOKUP(B104,GD_LCD_HS_LNS!$B$4:$E$914,4,FALSE)</f>
        <v>3875000</v>
      </c>
      <c r="BD104" s="16"/>
      <c r="BE104" s="16">
        <f>I104/26*$BC104*VLOOKUP(BE$4,DM_TI_LE!$A$5:$C$29,3,FALSE)</f>
        <v>0</v>
      </c>
      <c r="BF104" s="16">
        <f>J104/26*$BC104*VLOOKUP(BF$4,DM_TI_LE!$A$5:$C$29,3,FALSE)</f>
        <v>0</v>
      </c>
      <c r="BG104" s="16">
        <f>K104/26*$BC104*VLOOKUP(BG$4,DM_TI_LE!$A$5:$C$29,3,FALSE)</f>
        <v>0</v>
      </c>
      <c r="BH104" s="16">
        <f>L104/26*$BC104*VLOOKUP(BH$4,DM_TI_LE!$A$5:$C$29,3,FALSE)</f>
        <v>0</v>
      </c>
      <c r="BI104" s="16">
        <f>M104/26*$BC104*VLOOKUP(BI$4,DM_TI_LE!$A$5:$C$29,3,FALSE)</f>
        <v>0</v>
      </c>
      <c r="BJ104" s="16">
        <f>N104/26*$BC104*VLOOKUP(BJ$4,DM_TI_LE!$A$5:$C$29,3,FALSE)</f>
        <v>0</v>
      </c>
      <c r="BK104" s="16">
        <f>O104/26*$BC104*VLOOKUP(BK$4,DM_TI_LE!$A$5:$C$29,3,FALSE)</f>
        <v>0</v>
      </c>
      <c r="BL104" s="16">
        <f>P104/26*$BC104*VLOOKUP(BL$4,DM_TI_LE!$A$5:$C$29,3,FALSE)</f>
        <v>0</v>
      </c>
      <c r="BM104" s="16">
        <f>Q104/26*$BC104*VLOOKUP(BM$4,DM_TI_LE!$A$5:$C$29,3,FALSE)</f>
        <v>0</v>
      </c>
      <c r="BN104" s="16">
        <f>R104/26*$BC104*VLOOKUP(BN$4,DM_TI_LE!$A$5:$C$29,3,FALSE)</f>
        <v>0</v>
      </c>
      <c r="BO104" s="16">
        <f>S104/26*$BC104*VLOOKUP(BO$4,DM_TI_LE!$A$5:$C$29,3,FALSE)</f>
        <v>0</v>
      </c>
      <c r="BP104" s="16">
        <f>T104/26*$BC104*VLOOKUP(BP$4,DM_TI_LE!$A$5:$C$29,3,FALSE)</f>
        <v>0</v>
      </c>
      <c r="BQ104" s="16">
        <f>U104/26*$BC104*VLOOKUP(BQ$4,DM_TI_LE!$A$5:$C$29,3,FALSE)</f>
        <v>0</v>
      </c>
      <c r="BR104" s="16">
        <f>V104/26*$BC104*VLOOKUP(BR$4,DM_TI_LE!$A$5:$C$29,3,FALSE)</f>
        <v>0</v>
      </c>
      <c r="BS104" s="16">
        <f>W104/26*$BC104*VLOOKUP(BS$4,DM_TI_LE!$A$5:$C$29,3,FALSE)</f>
        <v>0</v>
      </c>
      <c r="BT104" s="16">
        <f>X104/26*$BC104*VLOOKUP(BT$4,DM_TI_LE!$A$5:$C$29,3,FALSE)</f>
        <v>0</v>
      </c>
      <c r="BU104" s="16">
        <f>Y104/26*$BC104*VLOOKUP(BU$4,DM_TI_LE!$A$5:$C$29,3,FALSE)</f>
        <v>0</v>
      </c>
      <c r="BV104" s="16">
        <f>Z104/26*$BC104*VLOOKUP(BV$4,DM_TI_LE!$A$5:$C$29,3,FALSE)</f>
        <v>0</v>
      </c>
      <c r="BW104" s="16">
        <f>AA104/26*$BC104*VLOOKUP(BW$4,DM_TI_LE!$A$5:$C$29,3,FALSE)</f>
        <v>0</v>
      </c>
      <c r="BX104" s="16">
        <f>AB104/26*$BC104*VLOOKUP(BX$4,DM_TI_LE!$A$5:$C$29,3,FALSE)</f>
        <v>0</v>
      </c>
      <c r="BY104" s="16">
        <f>AC104/26*$BC104*VLOOKUP(BY$4,DM_TI_LE!$A$5:$C$29,3,FALSE)</f>
        <v>0</v>
      </c>
      <c r="BZ104" s="16">
        <f>AD104/26*$BC104*VLOOKUP(BZ$4,DM_TI_LE!$A$5:$C$29,3,FALSE)</f>
        <v>0</v>
      </c>
      <c r="CA104" s="196">
        <f t="shared" si="0"/>
        <v>0</v>
      </c>
      <c r="CB104" s="16"/>
      <c r="CC104" s="197">
        <f t="shared" si="1"/>
        <v>7200000</v>
      </c>
      <c r="CD104" s="145" t="s">
        <v>114</v>
      </c>
      <c r="CE104" s="199">
        <f>VLOOKUP(CD104,DM_TI_LE!$I$12:$J$16,2,FALSE)</f>
        <v>1</v>
      </c>
    </row>
    <row r="105" spans="1:83" ht="12.75">
      <c r="A105" s="36">
        <v>101</v>
      </c>
      <c r="B105" s="38">
        <f>GD_LCD_HS_LNS!B104</f>
        <v>13674</v>
      </c>
      <c r="C105" s="38" t="str">
        <f>GD_LCD_HS_LNS!C104</f>
        <v>Lê Thị Minh Phượng</v>
      </c>
      <c r="D105" s="38" t="str">
        <f>GD_LCD_HS_LNS!D104</f>
        <v>Nhân viên phục vụ hành khách hàng hóa</v>
      </c>
      <c r="E105" s="146">
        <f>VLOOKUP(B105,GD_CHAM_CONG!$C$6:$BJ$912,60,FALSE)</f>
        <v>0.98</v>
      </c>
      <c r="F105" s="146">
        <f>VLOOKUP(B105,GD_LCD_HS_LNS!$B$4:$F$914,5,FALSE)</f>
        <v>1.6</v>
      </c>
      <c r="G105" s="168"/>
      <c r="H105" s="168">
        <f>VLOOKUP(B105,GD_CHAM_CONG!$C$6:$BD$912,37,FALSE)</f>
        <v>26</v>
      </c>
      <c r="I105" s="16">
        <f>VLOOKUP($B105,GD_CHAM_CONG!$C$6:$BF$912,38,FALSE)</f>
        <v>26</v>
      </c>
      <c r="J105" s="16">
        <f>VLOOKUP($B105,GD_CHAM_CONG!$C$6:$BF$912,39,FALSE)</f>
        <v>0</v>
      </c>
      <c r="K105" s="16">
        <f>VLOOKUP($B105,GD_CHAM_CONG!$C$6:$BF$912,40,FALSE)</f>
        <v>0</v>
      </c>
      <c r="L105" s="16">
        <f>VLOOKUP($B105,GD_CHAM_CONG!$C$6:$BF$912,41,FALSE)</f>
        <v>0</v>
      </c>
      <c r="M105" s="16">
        <f>VLOOKUP($B105,GD_CHAM_CONG!$C$6:$BF$912,42,FALSE)</f>
        <v>0</v>
      </c>
      <c r="N105" s="16">
        <f>VLOOKUP($B105,GD_CHAM_CONG!$C$6:$BF$912,43,FALSE)</f>
        <v>0</v>
      </c>
      <c r="O105" s="16">
        <f>VLOOKUP($B105,GD_CHAM_CONG!$C$6:$BF$912,44,FALSE)</f>
        <v>0</v>
      </c>
      <c r="P105" s="16">
        <f>VLOOKUP($B105,GD_CHAM_CONG!$C$6:$BF$912,45,FALSE)</f>
        <v>0</v>
      </c>
      <c r="Q105" s="16">
        <f>VLOOKUP($B105,GD_CHAM_CONG!$C$6:$BF$912,46,FALSE)</f>
        <v>0</v>
      </c>
      <c r="R105" s="16">
        <f>VLOOKUP($B105,GD_CHAM_CONG!$C$6:$BF$912,47,FALSE)</f>
        <v>0</v>
      </c>
      <c r="S105" s="16">
        <f>VLOOKUP($B105,GD_CHAM_CONG!$C$6:$BF$912,48,FALSE)</f>
        <v>0</v>
      </c>
      <c r="T105" s="16">
        <f>VLOOKUP($B105,GD_CHAM_CONG!$C$6:$BF$912,49,FALSE)</f>
        <v>0</v>
      </c>
      <c r="U105" s="16">
        <f>VLOOKUP($B105,GD_CHAM_CONG!$C$6:$BF$912,50,FALSE)</f>
        <v>0</v>
      </c>
      <c r="V105" s="16">
        <f>VLOOKUP($B105,GD_CHAM_CONG!$C$6:$BF$912,51,FALSE)</f>
        <v>0</v>
      </c>
      <c r="W105" s="16">
        <f>VLOOKUP($B105,GD_CHAM_CONG!$C$6:$BF$912,52,FALSE)</f>
        <v>0</v>
      </c>
      <c r="X105" s="16">
        <f>VLOOKUP($B105,GD_CHAM_CONG!$C$6:$BF$912,53,FALSE)</f>
        <v>0</v>
      </c>
      <c r="Y105" s="16">
        <f>VLOOKUP($B105,GD_CHAM_CONG!$C$6:$BF$912,54,FALSE)</f>
        <v>0</v>
      </c>
      <c r="Z105" s="16">
        <f>VLOOKUP($B105,GD_CHAM_CONG!$C$6:$BF$912,55,FALSE)</f>
        <v>0</v>
      </c>
      <c r="AA105" s="16">
        <f>VLOOKUP($B105,GD_CHAM_CONG!$C$6:$BF$912,56,FALSE)</f>
        <v>0</v>
      </c>
      <c r="AB105" s="16">
        <f>VLOOKUP($B105,GD_CHAM_CONG!$C$6:$BI$912,57,FALSE)</f>
        <v>0</v>
      </c>
      <c r="AC105" s="16">
        <f>VLOOKUP($B105,GD_CHAM_CONG!$C$6:$BI$912,58,FALSE)</f>
        <v>0</v>
      </c>
      <c r="AD105" s="16">
        <f>VLOOKUP($B105,GD_CHAM_CONG!$C$6:$BI$912,59,FALSE)</f>
        <v>0</v>
      </c>
      <c r="AE105" s="188">
        <f>I105/$H105*VLOOKUP(I$4,DM_TI_LE!$A$5:$B$30,2,FALSE)</f>
        <v>1</v>
      </c>
      <c r="AF105" s="188">
        <f>J105/$H105*VLOOKUP(J$4,DM_TI_LE!$A$5:$B$30,2,FALSE)</f>
        <v>0</v>
      </c>
      <c r="AG105" s="188">
        <f>K105/$H105*VLOOKUP(K$4,DM_TI_LE!$A$5:$B$30,2,FALSE)</f>
        <v>0</v>
      </c>
      <c r="AH105" s="188">
        <f>L105/$H105*VLOOKUP(L$4,DM_TI_LE!$A$5:$B$30,2,FALSE)</f>
        <v>0</v>
      </c>
      <c r="AI105" s="188">
        <f>M105/$H105*VLOOKUP(M$4,DM_TI_LE!$A$5:$B$30,2,FALSE)</f>
        <v>0</v>
      </c>
      <c r="AJ105" s="188">
        <f>N105/$H105*VLOOKUP(N$4,DM_TI_LE!$A$5:$B$30,2,FALSE)</f>
        <v>0</v>
      </c>
      <c r="AK105" s="188">
        <f>O105/$H105*VLOOKUP(O$4,DM_TI_LE!$A$5:$B$30,2,FALSE)</f>
        <v>0</v>
      </c>
      <c r="AL105" s="188">
        <f>P105/$H105*VLOOKUP(P$4,DM_TI_LE!$A$5:$B$30,2,FALSE)</f>
        <v>0</v>
      </c>
      <c r="AM105" s="188">
        <f>Q105/$H105*VLOOKUP(Q$4,DM_TI_LE!$A$5:$B$30,2,FALSE)</f>
        <v>0</v>
      </c>
      <c r="AN105" s="188">
        <f>R105/$H105*VLOOKUP(R$4,DM_TI_LE!$A$5:$B$30,2,FALSE)</f>
        <v>0</v>
      </c>
      <c r="AO105" s="188">
        <f>S105/$H105*VLOOKUP(S$4,DM_TI_LE!$A$5:$B$30,2,FALSE)</f>
        <v>0</v>
      </c>
      <c r="AP105" s="188">
        <f>T105/$H105*VLOOKUP(T$4,DM_TI_LE!$A$5:$B$30,2,FALSE)</f>
        <v>0</v>
      </c>
      <c r="AQ105" s="188">
        <f>U105/$H105*VLOOKUP(U$4,DM_TI_LE!$A$5:$B$30,2,FALSE)</f>
        <v>0</v>
      </c>
      <c r="AR105" s="188">
        <f>V105/$H105*VLOOKUP(V$4,DM_TI_LE!$A$5:$B$30,2,FALSE)</f>
        <v>0</v>
      </c>
      <c r="AS105" s="188">
        <f>W105/$H105*VLOOKUP(W$4,DM_TI_LE!$A$5:$B$30,2,FALSE)</f>
        <v>0</v>
      </c>
      <c r="AT105" s="188">
        <f>X105/$H105*VLOOKUP(X$4,DM_TI_LE!$A$5:$B$30,2,FALSE)</f>
        <v>0</v>
      </c>
      <c r="AU105" s="188">
        <f>Y105/$H105*VLOOKUP(Y$4,DM_TI_LE!$A$5:$B$30,2,FALSE)</f>
        <v>0</v>
      </c>
      <c r="AV105" s="188">
        <f>Z105/$H105*VLOOKUP(Z$4,DM_TI_LE!$A$5:$B$30,2,FALSE)</f>
        <v>0</v>
      </c>
      <c r="AW105" s="188">
        <f>AA105/$H105*VLOOKUP(AA$4,DM_TI_LE!$A$5:$B$30,2,FALSE)</f>
        <v>0</v>
      </c>
      <c r="AX105" s="188">
        <f>AB105/$H105*VLOOKUP(AB$4,DM_TI_LE!$A$5:$B$30,2,FALSE)</f>
        <v>0</v>
      </c>
      <c r="AY105" s="188">
        <f>AC105/$H105*VLOOKUP(AC$4,DM_TI_LE!$A$5:$B$30,2,FALSE)</f>
        <v>0</v>
      </c>
      <c r="AZ105" s="188">
        <f>AD105/$H105*VLOOKUP(AD$4,DM_TI_LE!$A$5:$B$30,2,FALSE)</f>
        <v>0</v>
      </c>
      <c r="BA105" s="231">
        <f>IF(CD105="HDHV",DM_TI_LE!$K$12*I105, SUM(AE105:AW105)*F105*E105*DM_HE_SO_LUONG_NS!$D$1*CE105)</f>
        <v>7056000</v>
      </c>
      <c r="BB105" s="16"/>
      <c r="BC105" s="17">
        <f>VLOOKUP(B105,GD_LCD_HS_LNS!$B$4:$E$914,4,FALSE)</f>
        <v>3875000</v>
      </c>
      <c r="BD105" s="16"/>
      <c r="BE105" s="16">
        <f>I105/26*$BC105*VLOOKUP(BE$4,DM_TI_LE!$A$5:$C$29,3,FALSE)</f>
        <v>0</v>
      </c>
      <c r="BF105" s="16">
        <f>J105/26*$BC105*VLOOKUP(BF$4,DM_TI_LE!$A$5:$C$29,3,FALSE)</f>
        <v>0</v>
      </c>
      <c r="BG105" s="16">
        <f>K105/26*$BC105*VLOOKUP(BG$4,DM_TI_LE!$A$5:$C$29,3,FALSE)</f>
        <v>0</v>
      </c>
      <c r="BH105" s="16">
        <f>L105/26*$BC105*VLOOKUP(BH$4,DM_TI_LE!$A$5:$C$29,3,FALSE)</f>
        <v>0</v>
      </c>
      <c r="BI105" s="16">
        <f>M105/26*$BC105*VLOOKUP(BI$4,DM_TI_LE!$A$5:$C$29,3,FALSE)</f>
        <v>0</v>
      </c>
      <c r="BJ105" s="16">
        <f>N105/26*$BC105*VLOOKUP(BJ$4,DM_TI_LE!$A$5:$C$29,3,FALSE)</f>
        <v>0</v>
      </c>
      <c r="BK105" s="16">
        <f>O105/26*$BC105*VLOOKUP(BK$4,DM_TI_LE!$A$5:$C$29,3,FALSE)</f>
        <v>0</v>
      </c>
      <c r="BL105" s="16">
        <f>P105/26*$BC105*VLOOKUP(BL$4,DM_TI_LE!$A$5:$C$29,3,FALSE)</f>
        <v>0</v>
      </c>
      <c r="BM105" s="16">
        <f>Q105/26*$BC105*VLOOKUP(BM$4,DM_TI_LE!$A$5:$C$29,3,FALSE)</f>
        <v>0</v>
      </c>
      <c r="BN105" s="16">
        <f>R105/26*$BC105*VLOOKUP(BN$4,DM_TI_LE!$A$5:$C$29,3,FALSE)</f>
        <v>0</v>
      </c>
      <c r="BO105" s="16">
        <f>S105/26*$BC105*VLOOKUP(BO$4,DM_TI_LE!$A$5:$C$29,3,FALSE)</f>
        <v>0</v>
      </c>
      <c r="BP105" s="16">
        <f>T105/26*$BC105*VLOOKUP(BP$4,DM_TI_LE!$A$5:$C$29,3,FALSE)</f>
        <v>0</v>
      </c>
      <c r="BQ105" s="16">
        <f>U105/26*$BC105*VLOOKUP(BQ$4,DM_TI_LE!$A$5:$C$29,3,FALSE)</f>
        <v>0</v>
      </c>
      <c r="BR105" s="16">
        <f>V105/26*$BC105*VLOOKUP(BR$4,DM_TI_LE!$A$5:$C$29,3,FALSE)</f>
        <v>0</v>
      </c>
      <c r="BS105" s="16">
        <f>W105/26*$BC105*VLOOKUP(BS$4,DM_TI_LE!$A$5:$C$29,3,FALSE)</f>
        <v>0</v>
      </c>
      <c r="BT105" s="16">
        <f>X105/26*$BC105*VLOOKUP(BT$4,DM_TI_LE!$A$5:$C$29,3,FALSE)</f>
        <v>0</v>
      </c>
      <c r="BU105" s="16">
        <f>Y105/26*$BC105*VLOOKUP(BU$4,DM_TI_LE!$A$5:$C$29,3,FALSE)</f>
        <v>0</v>
      </c>
      <c r="BV105" s="16">
        <f>Z105/26*$BC105*VLOOKUP(BV$4,DM_TI_LE!$A$5:$C$29,3,FALSE)</f>
        <v>0</v>
      </c>
      <c r="BW105" s="16">
        <f>AA105/26*$BC105*VLOOKUP(BW$4,DM_TI_LE!$A$5:$C$29,3,FALSE)</f>
        <v>0</v>
      </c>
      <c r="BX105" s="16">
        <f>AB105/26*$BC105*VLOOKUP(BX$4,DM_TI_LE!$A$5:$C$29,3,FALSE)</f>
        <v>0</v>
      </c>
      <c r="BY105" s="16">
        <f>AC105/26*$BC105*VLOOKUP(BY$4,DM_TI_LE!$A$5:$C$29,3,FALSE)</f>
        <v>0</v>
      </c>
      <c r="BZ105" s="16">
        <f>AD105/26*$BC105*VLOOKUP(BZ$4,DM_TI_LE!$A$5:$C$29,3,FALSE)</f>
        <v>0</v>
      </c>
      <c r="CA105" s="196">
        <f t="shared" si="0"/>
        <v>0</v>
      </c>
      <c r="CB105" s="16"/>
      <c r="CC105" s="197">
        <f t="shared" si="1"/>
        <v>7056000</v>
      </c>
      <c r="CD105" s="145" t="s">
        <v>114</v>
      </c>
      <c r="CE105" s="199">
        <f>VLOOKUP(CD105,DM_TI_LE!$I$12:$J$16,2,FALSE)</f>
        <v>1</v>
      </c>
    </row>
    <row r="106" spans="1:83" ht="12.75">
      <c r="A106" s="36">
        <v>102</v>
      </c>
      <c r="B106" s="38">
        <f>GD_LCD_HS_LNS!B105</f>
        <v>13675</v>
      </c>
      <c r="C106" s="38" t="str">
        <f>GD_LCD_HS_LNS!C105</f>
        <v>Võ Thị Kiều Oanh</v>
      </c>
      <c r="D106" s="38" t="str">
        <f>GD_LCD_HS_LNS!D105</f>
        <v>Nhân viên phục vụ hành khách hàng hóa</v>
      </c>
      <c r="E106" s="146">
        <f>VLOOKUP(B106,GD_CHAM_CONG!$C$6:$BJ$912,60,FALSE)</f>
        <v>1</v>
      </c>
      <c r="F106" s="146">
        <f>VLOOKUP(B106,GD_LCD_HS_LNS!$B$4:$F$914,5,FALSE)</f>
        <v>1.6</v>
      </c>
      <c r="G106" s="168"/>
      <c r="H106" s="168">
        <f>VLOOKUP(B106,GD_CHAM_CONG!$C$6:$BD$912,37,FALSE)</f>
        <v>26</v>
      </c>
      <c r="I106" s="16">
        <f>VLOOKUP($B106,GD_CHAM_CONG!$C$6:$BF$912,38,FALSE)</f>
        <v>26</v>
      </c>
      <c r="J106" s="16">
        <f>VLOOKUP($B106,GD_CHAM_CONG!$C$6:$BF$912,39,FALSE)</f>
        <v>0</v>
      </c>
      <c r="K106" s="16">
        <f>VLOOKUP($B106,GD_CHAM_CONG!$C$6:$BF$912,40,FALSE)</f>
        <v>0</v>
      </c>
      <c r="L106" s="16">
        <f>VLOOKUP($B106,GD_CHAM_CONG!$C$6:$BF$912,41,FALSE)</f>
        <v>0</v>
      </c>
      <c r="M106" s="16">
        <f>VLOOKUP($B106,GD_CHAM_CONG!$C$6:$BF$912,42,FALSE)</f>
        <v>0</v>
      </c>
      <c r="N106" s="16">
        <f>VLOOKUP($B106,GD_CHAM_CONG!$C$6:$BF$912,43,FALSE)</f>
        <v>0</v>
      </c>
      <c r="O106" s="16">
        <f>VLOOKUP($B106,GD_CHAM_CONG!$C$6:$BF$912,44,FALSE)</f>
        <v>0</v>
      </c>
      <c r="P106" s="16">
        <f>VLOOKUP($B106,GD_CHAM_CONG!$C$6:$BF$912,45,FALSE)</f>
        <v>0</v>
      </c>
      <c r="Q106" s="16">
        <f>VLOOKUP($B106,GD_CHAM_CONG!$C$6:$BF$912,46,FALSE)</f>
        <v>0</v>
      </c>
      <c r="R106" s="16">
        <f>VLOOKUP($B106,GD_CHAM_CONG!$C$6:$BF$912,47,FALSE)</f>
        <v>0</v>
      </c>
      <c r="S106" s="16">
        <f>VLOOKUP($B106,GD_CHAM_CONG!$C$6:$BF$912,48,FALSE)</f>
        <v>0</v>
      </c>
      <c r="T106" s="16">
        <f>VLOOKUP($B106,GD_CHAM_CONG!$C$6:$BF$912,49,FALSE)</f>
        <v>0</v>
      </c>
      <c r="U106" s="16">
        <f>VLOOKUP($B106,GD_CHAM_CONG!$C$6:$BF$912,50,FALSE)</f>
        <v>0</v>
      </c>
      <c r="V106" s="16">
        <f>VLOOKUP($B106,GD_CHAM_CONG!$C$6:$BF$912,51,FALSE)</f>
        <v>0</v>
      </c>
      <c r="W106" s="16">
        <f>VLOOKUP($B106,GD_CHAM_CONG!$C$6:$BF$912,52,FALSE)</f>
        <v>0</v>
      </c>
      <c r="X106" s="16">
        <f>VLOOKUP($B106,GD_CHAM_CONG!$C$6:$BF$912,53,FALSE)</f>
        <v>0</v>
      </c>
      <c r="Y106" s="16">
        <f>VLOOKUP($B106,GD_CHAM_CONG!$C$6:$BF$912,54,FALSE)</f>
        <v>0</v>
      </c>
      <c r="Z106" s="16">
        <f>VLOOKUP($B106,GD_CHAM_CONG!$C$6:$BF$912,55,FALSE)</f>
        <v>0</v>
      </c>
      <c r="AA106" s="16">
        <f>VLOOKUP($B106,GD_CHAM_CONG!$C$6:$BF$912,56,FALSE)</f>
        <v>0</v>
      </c>
      <c r="AB106" s="16">
        <f>VLOOKUP($B106,GD_CHAM_CONG!$C$6:$BI$912,57,FALSE)</f>
        <v>0</v>
      </c>
      <c r="AC106" s="16">
        <f>VLOOKUP($B106,GD_CHAM_CONG!$C$6:$BI$912,58,FALSE)</f>
        <v>0</v>
      </c>
      <c r="AD106" s="16">
        <f>VLOOKUP($B106,GD_CHAM_CONG!$C$6:$BI$912,59,FALSE)</f>
        <v>0</v>
      </c>
      <c r="AE106" s="188">
        <f>I106/$H106*VLOOKUP(I$4,DM_TI_LE!$A$5:$B$30,2,FALSE)</f>
        <v>1</v>
      </c>
      <c r="AF106" s="188">
        <f>J106/$H106*VLOOKUP(J$4,DM_TI_LE!$A$5:$B$30,2,FALSE)</f>
        <v>0</v>
      </c>
      <c r="AG106" s="188">
        <f>K106/$H106*VLOOKUP(K$4,DM_TI_LE!$A$5:$B$30,2,FALSE)</f>
        <v>0</v>
      </c>
      <c r="AH106" s="188">
        <f>L106/$H106*VLOOKUP(L$4,DM_TI_LE!$A$5:$B$30,2,FALSE)</f>
        <v>0</v>
      </c>
      <c r="AI106" s="188">
        <f>M106/$H106*VLOOKUP(M$4,DM_TI_LE!$A$5:$B$30,2,FALSE)</f>
        <v>0</v>
      </c>
      <c r="AJ106" s="188">
        <f>N106/$H106*VLOOKUP(N$4,DM_TI_LE!$A$5:$B$30,2,FALSE)</f>
        <v>0</v>
      </c>
      <c r="AK106" s="188">
        <f>O106/$H106*VLOOKUP(O$4,DM_TI_LE!$A$5:$B$30,2,FALSE)</f>
        <v>0</v>
      </c>
      <c r="AL106" s="188">
        <f>P106/$H106*VLOOKUP(P$4,DM_TI_LE!$A$5:$B$30,2,FALSE)</f>
        <v>0</v>
      </c>
      <c r="AM106" s="188">
        <f>Q106/$H106*VLOOKUP(Q$4,DM_TI_LE!$A$5:$B$30,2,FALSE)</f>
        <v>0</v>
      </c>
      <c r="AN106" s="188">
        <f>R106/$H106*VLOOKUP(R$4,DM_TI_LE!$A$5:$B$30,2,FALSE)</f>
        <v>0</v>
      </c>
      <c r="AO106" s="188">
        <f>S106/$H106*VLOOKUP(S$4,DM_TI_LE!$A$5:$B$30,2,FALSE)</f>
        <v>0</v>
      </c>
      <c r="AP106" s="188">
        <f>T106/$H106*VLOOKUP(T$4,DM_TI_LE!$A$5:$B$30,2,FALSE)</f>
        <v>0</v>
      </c>
      <c r="AQ106" s="188">
        <f>U106/$H106*VLOOKUP(U$4,DM_TI_LE!$A$5:$B$30,2,FALSE)</f>
        <v>0</v>
      </c>
      <c r="AR106" s="188">
        <f>V106/$H106*VLOOKUP(V$4,DM_TI_LE!$A$5:$B$30,2,FALSE)</f>
        <v>0</v>
      </c>
      <c r="AS106" s="188">
        <f>W106/$H106*VLOOKUP(W$4,DM_TI_LE!$A$5:$B$30,2,FALSE)</f>
        <v>0</v>
      </c>
      <c r="AT106" s="188">
        <f>X106/$H106*VLOOKUP(X$4,DM_TI_LE!$A$5:$B$30,2,FALSE)</f>
        <v>0</v>
      </c>
      <c r="AU106" s="188">
        <f>Y106/$H106*VLOOKUP(Y$4,DM_TI_LE!$A$5:$B$30,2,FALSE)</f>
        <v>0</v>
      </c>
      <c r="AV106" s="188">
        <f>Z106/$H106*VLOOKUP(Z$4,DM_TI_LE!$A$5:$B$30,2,FALSE)</f>
        <v>0</v>
      </c>
      <c r="AW106" s="188">
        <f>AA106/$H106*VLOOKUP(AA$4,DM_TI_LE!$A$5:$B$30,2,FALSE)</f>
        <v>0</v>
      </c>
      <c r="AX106" s="188">
        <f>AB106/$H106*VLOOKUP(AB$4,DM_TI_LE!$A$5:$B$30,2,FALSE)</f>
        <v>0</v>
      </c>
      <c r="AY106" s="188">
        <f>AC106/$H106*VLOOKUP(AC$4,DM_TI_LE!$A$5:$B$30,2,FALSE)</f>
        <v>0</v>
      </c>
      <c r="AZ106" s="188">
        <f>AD106/$H106*VLOOKUP(AD$4,DM_TI_LE!$A$5:$B$30,2,FALSE)</f>
        <v>0</v>
      </c>
      <c r="BA106" s="231">
        <f>IF(CD106="HDHV",DM_TI_LE!$K$12*I106, SUM(AE106:AW106)*F106*E106*DM_HE_SO_LUONG_NS!$D$1*CE106)</f>
        <v>7200000</v>
      </c>
      <c r="BB106" s="16"/>
      <c r="BC106" s="17">
        <f>VLOOKUP(B106,GD_LCD_HS_LNS!$B$4:$E$914,4,FALSE)</f>
        <v>3875000</v>
      </c>
      <c r="BD106" s="16"/>
      <c r="BE106" s="16">
        <f>I106/26*$BC106*VLOOKUP(BE$4,DM_TI_LE!$A$5:$C$29,3,FALSE)</f>
        <v>0</v>
      </c>
      <c r="BF106" s="16">
        <f>J106/26*$BC106*VLOOKUP(BF$4,DM_TI_LE!$A$5:$C$29,3,FALSE)</f>
        <v>0</v>
      </c>
      <c r="BG106" s="16">
        <f>K106/26*$BC106*VLOOKUP(BG$4,DM_TI_LE!$A$5:$C$29,3,FALSE)</f>
        <v>0</v>
      </c>
      <c r="BH106" s="16">
        <f>L106/26*$BC106*VLOOKUP(BH$4,DM_TI_LE!$A$5:$C$29,3,FALSE)</f>
        <v>0</v>
      </c>
      <c r="BI106" s="16">
        <f>M106/26*$BC106*VLOOKUP(BI$4,DM_TI_LE!$A$5:$C$29,3,FALSE)</f>
        <v>0</v>
      </c>
      <c r="BJ106" s="16">
        <f>N106/26*$BC106*VLOOKUP(BJ$4,DM_TI_LE!$A$5:$C$29,3,FALSE)</f>
        <v>0</v>
      </c>
      <c r="BK106" s="16">
        <f>O106/26*$BC106*VLOOKUP(BK$4,DM_TI_LE!$A$5:$C$29,3,FALSE)</f>
        <v>0</v>
      </c>
      <c r="BL106" s="16">
        <f>P106/26*$BC106*VLOOKUP(BL$4,DM_TI_LE!$A$5:$C$29,3,FALSE)</f>
        <v>0</v>
      </c>
      <c r="BM106" s="16">
        <f>Q106/26*$BC106*VLOOKUP(BM$4,DM_TI_LE!$A$5:$C$29,3,FALSE)</f>
        <v>0</v>
      </c>
      <c r="BN106" s="16">
        <f>R106/26*$BC106*VLOOKUP(BN$4,DM_TI_LE!$A$5:$C$29,3,FALSE)</f>
        <v>0</v>
      </c>
      <c r="BO106" s="16">
        <f>S106/26*$BC106*VLOOKUP(BO$4,DM_TI_LE!$A$5:$C$29,3,FALSE)</f>
        <v>0</v>
      </c>
      <c r="BP106" s="16">
        <f>T106/26*$BC106*VLOOKUP(BP$4,DM_TI_LE!$A$5:$C$29,3,FALSE)</f>
        <v>0</v>
      </c>
      <c r="BQ106" s="16">
        <f>U106/26*$BC106*VLOOKUP(BQ$4,DM_TI_LE!$A$5:$C$29,3,FALSE)</f>
        <v>0</v>
      </c>
      <c r="BR106" s="16">
        <f>V106/26*$BC106*VLOOKUP(BR$4,DM_TI_LE!$A$5:$C$29,3,FALSE)</f>
        <v>0</v>
      </c>
      <c r="BS106" s="16">
        <f>W106/26*$BC106*VLOOKUP(BS$4,DM_TI_LE!$A$5:$C$29,3,FALSE)</f>
        <v>0</v>
      </c>
      <c r="BT106" s="16">
        <f>X106/26*$BC106*VLOOKUP(BT$4,DM_TI_LE!$A$5:$C$29,3,FALSE)</f>
        <v>0</v>
      </c>
      <c r="BU106" s="16">
        <f>Y106/26*$BC106*VLOOKUP(BU$4,DM_TI_LE!$A$5:$C$29,3,FALSE)</f>
        <v>0</v>
      </c>
      <c r="BV106" s="16">
        <f>Z106/26*$BC106*VLOOKUP(BV$4,DM_TI_LE!$A$5:$C$29,3,FALSE)</f>
        <v>0</v>
      </c>
      <c r="BW106" s="16">
        <f>AA106/26*$BC106*VLOOKUP(BW$4,DM_TI_LE!$A$5:$C$29,3,FALSE)</f>
        <v>0</v>
      </c>
      <c r="BX106" s="16">
        <f>AB106/26*$BC106*VLOOKUP(BX$4,DM_TI_LE!$A$5:$C$29,3,FALSE)</f>
        <v>0</v>
      </c>
      <c r="BY106" s="16">
        <f>AC106/26*$BC106*VLOOKUP(BY$4,DM_TI_LE!$A$5:$C$29,3,FALSE)</f>
        <v>0</v>
      </c>
      <c r="BZ106" s="16">
        <f>AD106/26*$BC106*VLOOKUP(BZ$4,DM_TI_LE!$A$5:$C$29,3,FALSE)</f>
        <v>0</v>
      </c>
      <c r="CA106" s="196">
        <f t="shared" si="0"/>
        <v>0</v>
      </c>
      <c r="CB106" s="16"/>
      <c r="CC106" s="197">
        <f t="shared" si="1"/>
        <v>7200000</v>
      </c>
      <c r="CD106" s="145" t="s">
        <v>114</v>
      </c>
      <c r="CE106" s="199">
        <f>VLOOKUP(CD106,DM_TI_LE!$I$12:$J$16,2,FALSE)</f>
        <v>1</v>
      </c>
    </row>
    <row r="107" spans="1:83" ht="12.75">
      <c r="A107" s="36">
        <v>103</v>
      </c>
      <c r="B107" s="38">
        <f>GD_LCD_HS_LNS!B106</f>
        <v>13676</v>
      </c>
      <c r="C107" s="38" t="str">
        <f>GD_LCD_HS_LNS!C106</f>
        <v>Trần Thị Bích Ngọc</v>
      </c>
      <c r="D107" s="38" t="str">
        <f>GD_LCD_HS_LNS!D106</f>
        <v>Nhân viên phục vụ hành khách hàng hóa</v>
      </c>
      <c r="E107" s="146">
        <f>VLOOKUP(B107,GD_CHAM_CONG!$C$6:$BJ$912,60,FALSE)</f>
        <v>1</v>
      </c>
      <c r="F107" s="146">
        <f>VLOOKUP(B107,GD_LCD_HS_LNS!$B$4:$F$914,5,FALSE)</f>
        <v>1.6</v>
      </c>
      <c r="G107" s="168"/>
      <c r="H107" s="168">
        <f>VLOOKUP(B107,GD_CHAM_CONG!$C$6:$BD$912,37,FALSE)</f>
        <v>26</v>
      </c>
      <c r="I107" s="16">
        <f>VLOOKUP($B107,GD_CHAM_CONG!$C$6:$BF$912,38,FALSE)</f>
        <v>26</v>
      </c>
      <c r="J107" s="16">
        <f>VLOOKUP($B107,GD_CHAM_CONG!$C$6:$BF$912,39,FALSE)</f>
        <v>0</v>
      </c>
      <c r="K107" s="16">
        <f>VLOOKUP($B107,GD_CHAM_CONG!$C$6:$BF$912,40,FALSE)</f>
        <v>0</v>
      </c>
      <c r="L107" s="16">
        <f>VLOOKUP($B107,GD_CHAM_CONG!$C$6:$BF$912,41,FALSE)</f>
        <v>0</v>
      </c>
      <c r="M107" s="16">
        <f>VLOOKUP($B107,GD_CHAM_CONG!$C$6:$BF$912,42,FALSE)</f>
        <v>0</v>
      </c>
      <c r="N107" s="16">
        <f>VLOOKUP($B107,GD_CHAM_CONG!$C$6:$BF$912,43,FALSE)</f>
        <v>0</v>
      </c>
      <c r="O107" s="16">
        <f>VLOOKUP($B107,GD_CHAM_CONG!$C$6:$BF$912,44,FALSE)</f>
        <v>0</v>
      </c>
      <c r="P107" s="16">
        <f>VLOOKUP($B107,GD_CHAM_CONG!$C$6:$BF$912,45,FALSE)</f>
        <v>0</v>
      </c>
      <c r="Q107" s="16">
        <f>VLOOKUP($B107,GD_CHAM_CONG!$C$6:$BF$912,46,FALSE)</f>
        <v>0</v>
      </c>
      <c r="R107" s="16">
        <f>VLOOKUP($B107,GD_CHAM_CONG!$C$6:$BF$912,47,FALSE)</f>
        <v>0</v>
      </c>
      <c r="S107" s="16">
        <f>VLOOKUP($B107,GD_CHAM_CONG!$C$6:$BF$912,48,FALSE)</f>
        <v>0</v>
      </c>
      <c r="T107" s="16">
        <f>VLOOKUP($B107,GD_CHAM_CONG!$C$6:$BF$912,49,FALSE)</f>
        <v>0</v>
      </c>
      <c r="U107" s="16">
        <f>VLOOKUP($B107,GD_CHAM_CONG!$C$6:$BF$912,50,FALSE)</f>
        <v>0</v>
      </c>
      <c r="V107" s="16">
        <f>VLOOKUP($B107,GD_CHAM_CONG!$C$6:$BF$912,51,FALSE)</f>
        <v>0</v>
      </c>
      <c r="W107" s="16">
        <f>VLOOKUP($B107,GD_CHAM_CONG!$C$6:$BF$912,52,FALSE)</f>
        <v>0</v>
      </c>
      <c r="X107" s="16">
        <f>VLOOKUP($B107,GD_CHAM_CONG!$C$6:$BF$912,53,FALSE)</f>
        <v>0</v>
      </c>
      <c r="Y107" s="16">
        <f>VLOOKUP($B107,GD_CHAM_CONG!$C$6:$BF$912,54,FALSE)</f>
        <v>0</v>
      </c>
      <c r="Z107" s="16">
        <f>VLOOKUP($B107,GD_CHAM_CONG!$C$6:$BF$912,55,FALSE)</f>
        <v>0</v>
      </c>
      <c r="AA107" s="16">
        <f>VLOOKUP($B107,GD_CHAM_CONG!$C$6:$BF$912,56,FALSE)</f>
        <v>0</v>
      </c>
      <c r="AB107" s="16">
        <f>VLOOKUP($B107,GD_CHAM_CONG!$C$6:$BI$912,57,FALSE)</f>
        <v>0</v>
      </c>
      <c r="AC107" s="16">
        <f>VLOOKUP($B107,GD_CHAM_CONG!$C$6:$BI$912,58,FALSE)</f>
        <v>0</v>
      </c>
      <c r="AD107" s="16">
        <f>VLOOKUP($B107,GD_CHAM_CONG!$C$6:$BI$912,59,FALSE)</f>
        <v>0</v>
      </c>
      <c r="AE107" s="188">
        <f>I107/$H107*VLOOKUP(I$4,DM_TI_LE!$A$5:$B$30,2,FALSE)</f>
        <v>1</v>
      </c>
      <c r="AF107" s="188">
        <f>J107/$H107*VLOOKUP(J$4,DM_TI_LE!$A$5:$B$30,2,FALSE)</f>
        <v>0</v>
      </c>
      <c r="AG107" s="188">
        <f>K107/$H107*VLOOKUP(K$4,DM_TI_LE!$A$5:$B$30,2,FALSE)</f>
        <v>0</v>
      </c>
      <c r="AH107" s="188">
        <f>L107/$H107*VLOOKUP(L$4,DM_TI_LE!$A$5:$B$30,2,FALSE)</f>
        <v>0</v>
      </c>
      <c r="AI107" s="188">
        <f>M107/$H107*VLOOKUP(M$4,DM_TI_LE!$A$5:$B$30,2,FALSE)</f>
        <v>0</v>
      </c>
      <c r="AJ107" s="188">
        <f>N107/$H107*VLOOKUP(N$4,DM_TI_LE!$A$5:$B$30,2,FALSE)</f>
        <v>0</v>
      </c>
      <c r="AK107" s="188">
        <f>O107/$H107*VLOOKUP(O$4,DM_TI_LE!$A$5:$B$30,2,FALSE)</f>
        <v>0</v>
      </c>
      <c r="AL107" s="188">
        <f>P107/$H107*VLOOKUP(P$4,DM_TI_LE!$A$5:$B$30,2,FALSE)</f>
        <v>0</v>
      </c>
      <c r="AM107" s="188">
        <f>Q107/$H107*VLOOKUP(Q$4,DM_TI_LE!$A$5:$B$30,2,FALSE)</f>
        <v>0</v>
      </c>
      <c r="AN107" s="188">
        <f>R107/$H107*VLOOKUP(R$4,DM_TI_LE!$A$5:$B$30,2,FALSE)</f>
        <v>0</v>
      </c>
      <c r="AO107" s="188">
        <f>S107/$H107*VLOOKUP(S$4,DM_TI_LE!$A$5:$B$30,2,FALSE)</f>
        <v>0</v>
      </c>
      <c r="AP107" s="188">
        <f>T107/$H107*VLOOKUP(T$4,DM_TI_LE!$A$5:$B$30,2,FALSE)</f>
        <v>0</v>
      </c>
      <c r="AQ107" s="188">
        <f>U107/$H107*VLOOKUP(U$4,DM_TI_LE!$A$5:$B$30,2,FALSE)</f>
        <v>0</v>
      </c>
      <c r="AR107" s="188">
        <f>V107/$H107*VLOOKUP(V$4,DM_TI_LE!$A$5:$B$30,2,FALSE)</f>
        <v>0</v>
      </c>
      <c r="AS107" s="188">
        <f>W107/$H107*VLOOKUP(W$4,DM_TI_LE!$A$5:$B$30,2,FALSE)</f>
        <v>0</v>
      </c>
      <c r="AT107" s="188">
        <f>X107/$H107*VLOOKUP(X$4,DM_TI_LE!$A$5:$B$30,2,FALSE)</f>
        <v>0</v>
      </c>
      <c r="AU107" s="188">
        <f>Y107/$H107*VLOOKUP(Y$4,DM_TI_LE!$A$5:$B$30,2,FALSE)</f>
        <v>0</v>
      </c>
      <c r="AV107" s="188">
        <f>Z107/$H107*VLOOKUP(Z$4,DM_TI_LE!$A$5:$B$30,2,FALSE)</f>
        <v>0</v>
      </c>
      <c r="AW107" s="188">
        <f>AA107/$H107*VLOOKUP(AA$4,DM_TI_LE!$A$5:$B$30,2,FALSE)</f>
        <v>0</v>
      </c>
      <c r="AX107" s="188">
        <f>AB107/$H107*VLOOKUP(AB$4,DM_TI_LE!$A$5:$B$30,2,FALSE)</f>
        <v>0</v>
      </c>
      <c r="AY107" s="188">
        <f>AC107/$H107*VLOOKUP(AC$4,DM_TI_LE!$A$5:$B$30,2,FALSE)</f>
        <v>0</v>
      </c>
      <c r="AZ107" s="188">
        <f>AD107/$H107*VLOOKUP(AD$4,DM_TI_LE!$A$5:$B$30,2,FALSE)</f>
        <v>0</v>
      </c>
      <c r="BA107" s="231">
        <f>IF(CD107="HDHV",DM_TI_LE!$K$12*I107, SUM(AE107:AW107)*F107*E107*DM_HE_SO_LUONG_NS!$D$1*CE107)</f>
        <v>7200000</v>
      </c>
      <c r="BB107" s="16"/>
      <c r="BC107" s="17">
        <f>VLOOKUP(B107,GD_LCD_HS_LNS!$B$4:$E$914,4,FALSE)</f>
        <v>3875000</v>
      </c>
      <c r="BD107" s="16"/>
      <c r="BE107" s="16">
        <f>I107/26*$BC107*VLOOKUP(BE$4,DM_TI_LE!$A$5:$C$29,3,FALSE)</f>
        <v>0</v>
      </c>
      <c r="BF107" s="16">
        <f>J107/26*$BC107*VLOOKUP(BF$4,DM_TI_LE!$A$5:$C$29,3,FALSE)</f>
        <v>0</v>
      </c>
      <c r="BG107" s="16">
        <f>K107/26*$BC107*VLOOKUP(BG$4,DM_TI_LE!$A$5:$C$29,3,FALSE)</f>
        <v>0</v>
      </c>
      <c r="BH107" s="16">
        <f>L107/26*$BC107*VLOOKUP(BH$4,DM_TI_LE!$A$5:$C$29,3,FALSE)</f>
        <v>0</v>
      </c>
      <c r="BI107" s="16">
        <f>M107/26*$BC107*VLOOKUP(BI$4,DM_TI_LE!$A$5:$C$29,3,FALSE)</f>
        <v>0</v>
      </c>
      <c r="BJ107" s="16">
        <f>N107/26*$BC107*VLOOKUP(BJ$4,DM_TI_LE!$A$5:$C$29,3,FALSE)</f>
        <v>0</v>
      </c>
      <c r="BK107" s="16">
        <f>O107/26*$BC107*VLOOKUP(BK$4,DM_TI_LE!$A$5:$C$29,3,FALSE)</f>
        <v>0</v>
      </c>
      <c r="BL107" s="16">
        <f>P107/26*$BC107*VLOOKUP(BL$4,DM_TI_LE!$A$5:$C$29,3,FALSE)</f>
        <v>0</v>
      </c>
      <c r="BM107" s="16">
        <f>Q107/26*$BC107*VLOOKUP(BM$4,DM_TI_LE!$A$5:$C$29,3,FALSE)</f>
        <v>0</v>
      </c>
      <c r="BN107" s="16">
        <f>R107/26*$BC107*VLOOKUP(BN$4,DM_TI_LE!$A$5:$C$29,3,FALSE)</f>
        <v>0</v>
      </c>
      <c r="BO107" s="16">
        <f>S107/26*$BC107*VLOOKUP(BO$4,DM_TI_LE!$A$5:$C$29,3,FALSE)</f>
        <v>0</v>
      </c>
      <c r="BP107" s="16">
        <f>T107/26*$BC107*VLOOKUP(BP$4,DM_TI_LE!$A$5:$C$29,3,FALSE)</f>
        <v>0</v>
      </c>
      <c r="BQ107" s="16">
        <f>U107/26*$BC107*VLOOKUP(BQ$4,DM_TI_LE!$A$5:$C$29,3,FALSE)</f>
        <v>0</v>
      </c>
      <c r="BR107" s="16">
        <f>V107/26*$BC107*VLOOKUP(BR$4,DM_TI_LE!$A$5:$C$29,3,FALSE)</f>
        <v>0</v>
      </c>
      <c r="BS107" s="16">
        <f>W107/26*$BC107*VLOOKUP(BS$4,DM_TI_LE!$A$5:$C$29,3,FALSE)</f>
        <v>0</v>
      </c>
      <c r="BT107" s="16">
        <f>X107/26*$BC107*VLOOKUP(BT$4,DM_TI_LE!$A$5:$C$29,3,FALSE)</f>
        <v>0</v>
      </c>
      <c r="BU107" s="16">
        <f>Y107/26*$BC107*VLOOKUP(BU$4,DM_TI_LE!$A$5:$C$29,3,FALSE)</f>
        <v>0</v>
      </c>
      <c r="BV107" s="16">
        <f>Z107/26*$BC107*VLOOKUP(BV$4,DM_TI_LE!$A$5:$C$29,3,FALSE)</f>
        <v>0</v>
      </c>
      <c r="BW107" s="16">
        <f>AA107/26*$BC107*VLOOKUP(BW$4,DM_TI_LE!$A$5:$C$29,3,FALSE)</f>
        <v>0</v>
      </c>
      <c r="BX107" s="16">
        <f>AB107/26*$BC107*VLOOKUP(BX$4,DM_TI_LE!$A$5:$C$29,3,FALSE)</f>
        <v>0</v>
      </c>
      <c r="BY107" s="16">
        <f>AC107/26*$BC107*VLOOKUP(BY$4,DM_TI_LE!$A$5:$C$29,3,FALSE)</f>
        <v>0</v>
      </c>
      <c r="BZ107" s="16">
        <f>AD107/26*$BC107*VLOOKUP(BZ$4,DM_TI_LE!$A$5:$C$29,3,FALSE)</f>
        <v>0</v>
      </c>
      <c r="CA107" s="196">
        <f t="shared" si="0"/>
        <v>0</v>
      </c>
      <c r="CB107" s="16"/>
      <c r="CC107" s="197">
        <f t="shared" si="1"/>
        <v>7200000</v>
      </c>
      <c r="CD107" s="145" t="s">
        <v>114</v>
      </c>
      <c r="CE107" s="199">
        <f>VLOOKUP(CD107,DM_TI_LE!$I$12:$J$16,2,FALSE)</f>
        <v>1</v>
      </c>
    </row>
    <row r="108" spans="1:83" ht="12.75">
      <c r="A108" s="36">
        <v>104</v>
      </c>
      <c r="B108" s="38">
        <f>GD_LCD_HS_LNS!B107</f>
        <v>10569</v>
      </c>
      <c r="C108" s="38" t="str">
        <f>GD_LCD_HS_LNS!C107</f>
        <v>Đàm Thu Hường</v>
      </c>
      <c r="D108" s="38" t="str">
        <f>GD_LCD_HS_LNS!D107</f>
        <v>NV PVHK</v>
      </c>
      <c r="E108" s="146">
        <f>VLOOKUP(B108,GD_CHAM_CONG!$C$6:$BJ$912,60,FALSE)</f>
        <v>1.05</v>
      </c>
      <c r="F108" s="146">
        <f>VLOOKUP(B108,GD_LCD_HS_LNS!$B$4:$F$914,5,FALSE)</f>
        <v>2.2599999999999998</v>
      </c>
      <c r="G108" s="168"/>
      <c r="H108" s="168">
        <f>VLOOKUP(B108,GD_CHAM_CONG!$C$6:$BD$912,37,FALSE)</f>
        <v>26</v>
      </c>
      <c r="I108" s="16">
        <f>VLOOKUP($B108,GD_CHAM_CONG!$C$6:$BF$912,38,FALSE)</f>
        <v>26</v>
      </c>
      <c r="J108" s="16">
        <f>VLOOKUP($B108,GD_CHAM_CONG!$C$6:$BF$912,39,FALSE)</f>
        <v>0</v>
      </c>
      <c r="K108" s="16">
        <f>VLOOKUP($B108,GD_CHAM_CONG!$C$6:$BF$912,40,FALSE)</f>
        <v>0</v>
      </c>
      <c r="L108" s="16">
        <f>VLOOKUP($B108,GD_CHAM_CONG!$C$6:$BF$912,41,FALSE)</f>
        <v>0</v>
      </c>
      <c r="M108" s="16">
        <f>VLOOKUP($B108,GD_CHAM_CONG!$C$6:$BF$912,42,FALSE)</f>
        <v>0</v>
      </c>
      <c r="N108" s="16">
        <f>VLOOKUP($B108,GD_CHAM_CONG!$C$6:$BF$912,43,FALSE)</f>
        <v>0</v>
      </c>
      <c r="O108" s="16">
        <f>VLOOKUP($B108,GD_CHAM_CONG!$C$6:$BF$912,44,FALSE)</f>
        <v>0</v>
      </c>
      <c r="P108" s="16">
        <f>VLOOKUP($B108,GD_CHAM_CONG!$C$6:$BF$912,45,FALSE)</f>
        <v>0</v>
      </c>
      <c r="Q108" s="16">
        <f>VLOOKUP($B108,GD_CHAM_CONG!$C$6:$BF$912,46,FALSE)</f>
        <v>0</v>
      </c>
      <c r="R108" s="16">
        <f>VLOOKUP($B108,GD_CHAM_CONG!$C$6:$BF$912,47,FALSE)</f>
        <v>0</v>
      </c>
      <c r="S108" s="16">
        <f>VLOOKUP($B108,GD_CHAM_CONG!$C$6:$BF$912,48,FALSE)</f>
        <v>0</v>
      </c>
      <c r="T108" s="16">
        <f>VLOOKUP($B108,GD_CHAM_CONG!$C$6:$BF$912,49,FALSE)</f>
        <v>0</v>
      </c>
      <c r="U108" s="16">
        <f>VLOOKUP($B108,GD_CHAM_CONG!$C$6:$BF$912,50,FALSE)</f>
        <v>0</v>
      </c>
      <c r="V108" s="16">
        <f>VLOOKUP($B108,GD_CHAM_CONG!$C$6:$BF$912,51,FALSE)</f>
        <v>0</v>
      </c>
      <c r="W108" s="16">
        <f>VLOOKUP($B108,GD_CHAM_CONG!$C$6:$BF$912,52,FALSE)</f>
        <v>0</v>
      </c>
      <c r="X108" s="16">
        <f>VLOOKUP($B108,GD_CHAM_CONG!$C$6:$BF$912,53,FALSE)</f>
        <v>0</v>
      </c>
      <c r="Y108" s="16">
        <f>VLOOKUP($B108,GD_CHAM_CONG!$C$6:$BF$912,54,FALSE)</f>
        <v>0</v>
      </c>
      <c r="Z108" s="16">
        <f>VLOOKUP($B108,GD_CHAM_CONG!$C$6:$BF$912,55,FALSE)</f>
        <v>0</v>
      </c>
      <c r="AA108" s="16">
        <f>VLOOKUP($B108,GD_CHAM_CONG!$C$6:$BF$912,56,FALSE)</f>
        <v>0</v>
      </c>
      <c r="AB108" s="16">
        <f>VLOOKUP($B108,GD_CHAM_CONG!$C$6:$BI$912,57,FALSE)</f>
        <v>0</v>
      </c>
      <c r="AC108" s="16">
        <f>VLOOKUP($B108,GD_CHAM_CONG!$C$6:$BI$912,58,FALSE)</f>
        <v>0</v>
      </c>
      <c r="AD108" s="16">
        <f>VLOOKUP($B108,GD_CHAM_CONG!$C$6:$BI$912,59,FALSE)</f>
        <v>0</v>
      </c>
      <c r="AE108" s="188">
        <f>I108/$H108*VLOOKUP(I$4,DM_TI_LE!$A$5:$B$30,2,FALSE)</f>
        <v>1</v>
      </c>
      <c r="AF108" s="188">
        <f>J108/$H108*VLOOKUP(J$4,DM_TI_LE!$A$5:$B$30,2,FALSE)</f>
        <v>0</v>
      </c>
      <c r="AG108" s="188">
        <f>K108/$H108*VLOOKUP(K$4,DM_TI_LE!$A$5:$B$30,2,FALSE)</f>
        <v>0</v>
      </c>
      <c r="AH108" s="188">
        <f>L108/$H108*VLOOKUP(L$4,DM_TI_LE!$A$5:$B$30,2,FALSE)</f>
        <v>0</v>
      </c>
      <c r="AI108" s="188">
        <f>M108/$H108*VLOOKUP(M$4,DM_TI_LE!$A$5:$B$30,2,FALSE)</f>
        <v>0</v>
      </c>
      <c r="AJ108" s="188">
        <f>N108/$H108*VLOOKUP(N$4,DM_TI_LE!$A$5:$B$30,2,FALSE)</f>
        <v>0</v>
      </c>
      <c r="AK108" s="188">
        <f>O108/$H108*VLOOKUP(O$4,DM_TI_LE!$A$5:$B$30,2,FALSE)</f>
        <v>0</v>
      </c>
      <c r="AL108" s="188">
        <f>P108/$H108*VLOOKUP(P$4,DM_TI_LE!$A$5:$B$30,2,FALSE)</f>
        <v>0</v>
      </c>
      <c r="AM108" s="188">
        <f>Q108/$H108*VLOOKUP(Q$4,DM_TI_LE!$A$5:$B$30,2,FALSE)</f>
        <v>0</v>
      </c>
      <c r="AN108" s="188">
        <f>R108/$H108*VLOOKUP(R$4,DM_TI_LE!$A$5:$B$30,2,FALSE)</f>
        <v>0</v>
      </c>
      <c r="AO108" s="188">
        <f>S108/$H108*VLOOKUP(S$4,DM_TI_LE!$A$5:$B$30,2,FALSE)</f>
        <v>0</v>
      </c>
      <c r="AP108" s="188">
        <f>T108/$H108*VLOOKUP(T$4,DM_TI_LE!$A$5:$B$30,2,FALSE)</f>
        <v>0</v>
      </c>
      <c r="AQ108" s="188">
        <f>U108/$H108*VLOOKUP(U$4,DM_TI_LE!$A$5:$B$30,2,FALSE)</f>
        <v>0</v>
      </c>
      <c r="AR108" s="188">
        <f>V108/$H108*VLOOKUP(V$4,DM_TI_LE!$A$5:$B$30,2,FALSE)</f>
        <v>0</v>
      </c>
      <c r="AS108" s="188">
        <f>W108/$H108*VLOOKUP(W$4,DM_TI_LE!$A$5:$B$30,2,FALSE)</f>
        <v>0</v>
      </c>
      <c r="AT108" s="188">
        <f>X108/$H108*VLOOKUP(X$4,DM_TI_LE!$A$5:$B$30,2,FALSE)</f>
        <v>0</v>
      </c>
      <c r="AU108" s="188">
        <f>Y108/$H108*VLOOKUP(Y$4,DM_TI_LE!$A$5:$B$30,2,FALSE)</f>
        <v>0</v>
      </c>
      <c r="AV108" s="188">
        <f>Z108/$H108*VLOOKUP(Z$4,DM_TI_LE!$A$5:$B$30,2,FALSE)</f>
        <v>0</v>
      </c>
      <c r="AW108" s="188">
        <f>AA108/$H108*VLOOKUP(AA$4,DM_TI_LE!$A$5:$B$30,2,FALSE)</f>
        <v>0</v>
      </c>
      <c r="AX108" s="188">
        <f>AB108/$H108*VLOOKUP(AB$4,DM_TI_LE!$A$5:$B$30,2,FALSE)</f>
        <v>0</v>
      </c>
      <c r="AY108" s="188">
        <f>AC108/$H108*VLOOKUP(AC$4,DM_TI_LE!$A$5:$B$30,2,FALSE)</f>
        <v>0</v>
      </c>
      <c r="AZ108" s="188">
        <f>AD108/$H108*VLOOKUP(AD$4,DM_TI_LE!$A$5:$B$30,2,FALSE)</f>
        <v>0</v>
      </c>
      <c r="BA108" s="231">
        <f>IF(CD108="HDHV",DM_TI_LE!$K$12*I108, SUM(AE108:AW108)*F108*E108*DM_HE_SO_LUONG_NS!$D$1*CE108)</f>
        <v>10678499.999999998</v>
      </c>
      <c r="BB108" s="16"/>
      <c r="BC108" s="17">
        <f>VLOOKUP(B108,GD_LCD_HS_LNS!$B$4:$E$914,4,FALSE)</f>
        <v>4553000</v>
      </c>
      <c r="BD108" s="16"/>
      <c r="BE108" s="16">
        <f>I108/26*$BC108*VLOOKUP(BE$4,DM_TI_LE!$A$5:$C$29,3,FALSE)</f>
        <v>0</v>
      </c>
      <c r="BF108" s="16">
        <f>J108/26*$BC108*VLOOKUP(BF$4,DM_TI_LE!$A$5:$C$29,3,FALSE)</f>
        <v>0</v>
      </c>
      <c r="BG108" s="16">
        <f>K108/26*$BC108*VLOOKUP(BG$4,DM_TI_LE!$A$5:$C$29,3,FALSE)</f>
        <v>0</v>
      </c>
      <c r="BH108" s="16">
        <f>L108/26*$BC108*VLOOKUP(BH$4,DM_TI_LE!$A$5:$C$29,3,FALSE)</f>
        <v>0</v>
      </c>
      <c r="BI108" s="16">
        <f>M108/26*$BC108*VLOOKUP(BI$4,DM_TI_LE!$A$5:$C$29,3,FALSE)</f>
        <v>0</v>
      </c>
      <c r="BJ108" s="16">
        <f>N108/26*$BC108*VLOOKUP(BJ$4,DM_TI_LE!$A$5:$C$29,3,FALSE)</f>
        <v>0</v>
      </c>
      <c r="BK108" s="16">
        <f>O108/26*$BC108*VLOOKUP(BK$4,DM_TI_LE!$A$5:$C$29,3,FALSE)</f>
        <v>0</v>
      </c>
      <c r="BL108" s="16">
        <f>P108/26*$BC108*VLOOKUP(BL$4,DM_TI_LE!$A$5:$C$29,3,FALSE)</f>
        <v>0</v>
      </c>
      <c r="BM108" s="16">
        <f>Q108/26*$BC108*VLOOKUP(BM$4,DM_TI_LE!$A$5:$C$29,3,FALSE)</f>
        <v>0</v>
      </c>
      <c r="BN108" s="16">
        <f>R108/26*$BC108*VLOOKUP(BN$4,DM_TI_LE!$A$5:$C$29,3,FALSE)</f>
        <v>0</v>
      </c>
      <c r="BO108" s="16">
        <f>S108/26*$BC108*VLOOKUP(BO$4,DM_TI_LE!$A$5:$C$29,3,FALSE)</f>
        <v>0</v>
      </c>
      <c r="BP108" s="16">
        <f>T108/26*$BC108*VLOOKUP(BP$4,DM_TI_LE!$A$5:$C$29,3,FALSE)</f>
        <v>0</v>
      </c>
      <c r="BQ108" s="16">
        <f>U108/26*$BC108*VLOOKUP(BQ$4,DM_TI_LE!$A$5:$C$29,3,FALSE)</f>
        <v>0</v>
      </c>
      <c r="BR108" s="16">
        <f>V108/26*$BC108*VLOOKUP(BR$4,DM_TI_LE!$A$5:$C$29,3,FALSE)</f>
        <v>0</v>
      </c>
      <c r="BS108" s="16">
        <f>W108/26*$BC108*VLOOKUP(BS$4,DM_TI_LE!$A$5:$C$29,3,FALSE)</f>
        <v>0</v>
      </c>
      <c r="BT108" s="16">
        <f>X108/26*$BC108*VLOOKUP(BT$4,DM_TI_LE!$A$5:$C$29,3,FALSE)</f>
        <v>0</v>
      </c>
      <c r="BU108" s="16">
        <f>Y108/26*$BC108*VLOOKUP(BU$4,DM_TI_LE!$A$5:$C$29,3,FALSE)</f>
        <v>0</v>
      </c>
      <c r="BV108" s="16">
        <f>Z108/26*$BC108*VLOOKUP(BV$4,DM_TI_LE!$A$5:$C$29,3,FALSE)</f>
        <v>0</v>
      </c>
      <c r="BW108" s="16">
        <f>AA108/26*$BC108*VLOOKUP(BW$4,DM_TI_LE!$A$5:$C$29,3,FALSE)</f>
        <v>0</v>
      </c>
      <c r="BX108" s="16">
        <f>AB108/26*$BC108*VLOOKUP(BX$4,DM_TI_LE!$A$5:$C$29,3,FALSE)</f>
        <v>0</v>
      </c>
      <c r="BY108" s="16">
        <f>AC108/26*$BC108*VLOOKUP(BY$4,DM_TI_LE!$A$5:$C$29,3,FALSE)</f>
        <v>0</v>
      </c>
      <c r="BZ108" s="16">
        <f>AD108/26*$BC108*VLOOKUP(BZ$4,DM_TI_LE!$A$5:$C$29,3,FALSE)</f>
        <v>0</v>
      </c>
      <c r="CA108" s="196">
        <f t="shared" si="0"/>
        <v>0</v>
      </c>
      <c r="CB108" s="16"/>
      <c r="CC108" s="197">
        <f t="shared" si="1"/>
        <v>10678499.999999998</v>
      </c>
      <c r="CD108" s="208" t="s">
        <v>116</v>
      </c>
      <c r="CE108" s="199">
        <f>VLOOKUP(CD108,DM_TI_LE!$I$12:$J$16,2,FALSE)</f>
        <v>1</v>
      </c>
    </row>
    <row r="109" spans="1:83" ht="12.75">
      <c r="A109" s="36">
        <v>105</v>
      </c>
      <c r="B109" s="38">
        <f>GD_LCD_HS_LNS!B108</f>
        <v>10571</v>
      </c>
      <c r="C109" s="38" t="str">
        <f>GD_LCD_HS_LNS!C108</f>
        <v>Nguyễn Thị Thùy Dung</v>
      </c>
      <c r="D109" s="38" t="str">
        <f>GD_LCD_HS_LNS!D108</f>
        <v>NV PVHK</v>
      </c>
      <c r="E109" s="146">
        <f>VLOOKUP(B109,GD_CHAM_CONG!$C$6:$BJ$912,60,FALSE)</f>
        <v>1</v>
      </c>
      <c r="F109" s="146">
        <f>VLOOKUP(B109,GD_LCD_HS_LNS!$B$4:$F$914,5,FALSE)</f>
        <v>2.13</v>
      </c>
      <c r="G109" s="168"/>
      <c r="H109" s="168">
        <f>VLOOKUP(B109,GD_CHAM_CONG!$C$6:$BD$912,37,FALSE)</f>
        <v>26</v>
      </c>
      <c r="I109" s="16">
        <f>VLOOKUP($B109,GD_CHAM_CONG!$C$6:$BF$912,38,FALSE)</f>
        <v>26</v>
      </c>
      <c r="J109" s="16">
        <f>VLOOKUP($B109,GD_CHAM_CONG!$C$6:$BF$912,39,FALSE)</f>
        <v>0</v>
      </c>
      <c r="K109" s="16">
        <f>VLOOKUP($B109,GD_CHAM_CONG!$C$6:$BF$912,40,FALSE)</f>
        <v>0</v>
      </c>
      <c r="L109" s="16">
        <f>VLOOKUP($B109,GD_CHAM_CONG!$C$6:$BF$912,41,FALSE)</f>
        <v>0</v>
      </c>
      <c r="M109" s="16">
        <f>VLOOKUP($B109,GD_CHAM_CONG!$C$6:$BF$912,42,FALSE)</f>
        <v>0</v>
      </c>
      <c r="N109" s="16">
        <f>VLOOKUP($B109,GD_CHAM_CONG!$C$6:$BF$912,43,FALSE)</f>
        <v>0</v>
      </c>
      <c r="O109" s="16">
        <f>VLOOKUP($B109,GD_CHAM_CONG!$C$6:$BF$912,44,FALSE)</f>
        <v>0</v>
      </c>
      <c r="P109" s="16">
        <f>VLOOKUP($B109,GD_CHAM_CONG!$C$6:$BF$912,45,FALSE)</f>
        <v>0</v>
      </c>
      <c r="Q109" s="16">
        <f>VLOOKUP($B109,GD_CHAM_CONG!$C$6:$BF$912,46,FALSE)</f>
        <v>0</v>
      </c>
      <c r="R109" s="16">
        <f>VLOOKUP($B109,GD_CHAM_CONG!$C$6:$BF$912,47,FALSE)</f>
        <v>0</v>
      </c>
      <c r="S109" s="16">
        <f>VLOOKUP($B109,GD_CHAM_CONG!$C$6:$BF$912,48,FALSE)</f>
        <v>0</v>
      </c>
      <c r="T109" s="16">
        <f>VLOOKUP($B109,GD_CHAM_CONG!$C$6:$BF$912,49,FALSE)</f>
        <v>0</v>
      </c>
      <c r="U109" s="16">
        <f>VLOOKUP($B109,GD_CHAM_CONG!$C$6:$BF$912,50,FALSE)</f>
        <v>0</v>
      </c>
      <c r="V109" s="16">
        <f>VLOOKUP($B109,GD_CHAM_CONG!$C$6:$BF$912,51,FALSE)</f>
        <v>0</v>
      </c>
      <c r="W109" s="16">
        <f>VLOOKUP($B109,GD_CHAM_CONG!$C$6:$BF$912,52,FALSE)</f>
        <v>0</v>
      </c>
      <c r="X109" s="16">
        <f>VLOOKUP($B109,GD_CHAM_CONG!$C$6:$BF$912,53,FALSE)</f>
        <v>0</v>
      </c>
      <c r="Y109" s="16">
        <f>VLOOKUP($B109,GD_CHAM_CONG!$C$6:$BF$912,54,FALSE)</f>
        <v>0</v>
      </c>
      <c r="Z109" s="16">
        <f>VLOOKUP($B109,GD_CHAM_CONG!$C$6:$BF$912,55,FALSE)</f>
        <v>0</v>
      </c>
      <c r="AA109" s="16">
        <f>VLOOKUP($B109,GD_CHAM_CONG!$C$6:$BF$912,56,FALSE)</f>
        <v>0</v>
      </c>
      <c r="AB109" s="16">
        <f>VLOOKUP($B109,GD_CHAM_CONG!$C$6:$BI$912,57,FALSE)</f>
        <v>0</v>
      </c>
      <c r="AC109" s="16">
        <f>VLOOKUP($B109,GD_CHAM_CONG!$C$6:$BI$912,58,FALSE)</f>
        <v>0</v>
      </c>
      <c r="AD109" s="16">
        <f>VLOOKUP($B109,GD_CHAM_CONG!$C$6:$BI$912,59,FALSE)</f>
        <v>0</v>
      </c>
      <c r="AE109" s="188">
        <f>I109/$H109*VLOOKUP(I$4,DM_TI_LE!$A$5:$B$30,2,FALSE)</f>
        <v>1</v>
      </c>
      <c r="AF109" s="188">
        <f>J109/$H109*VLOOKUP(J$4,DM_TI_LE!$A$5:$B$30,2,FALSE)</f>
        <v>0</v>
      </c>
      <c r="AG109" s="188">
        <f>K109/$H109*VLOOKUP(K$4,DM_TI_LE!$A$5:$B$30,2,FALSE)</f>
        <v>0</v>
      </c>
      <c r="AH109" s="188">
        <f>L109/$H109*VLOOKUP(L$4,DM_TI_LE!$A$5:$B$30,2,FALSE)</f>
        <v>0</v>
      </c>
      <c r="AI109" s="188">
        <f>M109/$H109*VLOOKUP(M$4,DM_TI_LE!$A$5:$B$30,2,FALSE)</f>
        <v>0</v>
      </c>
      <c r="AJ109" s="188">
        <f>N109/$H109*VLOOKUP(N$4,DM_TI_LE!$A$5:$B$30,2,FALSE)</f>
        <v>0</v>
      </c>
      <c r="AK109" s="188">
        <f>O109/$H109*VLOOKUP(O$4,DM_TI_LE!$A$5:$B$30,2,FALSE)</f>
        <v>0</v>
      </c>
      <c r="AL109" s="188">
        <f>P109/$H109*VLOOKUP(P$4,DM_TI_LE!$A$5:$B$30,2,FALSE)</f>
        <v>0</v>
      </c>
      <c r="AM109" s="188">
        <f>Q109/$H109*VLOOKUP(Q$4,DM_TI_LE!$A$5:$B$30,2,FALSE)</f>
        <v>0</v>
      </c>
      <c r="AN109" s="188">
        <f>R109/$H109*VLOOKUP(R$4,DM_TI_LE!$A$5:$B$30,2,FALSE)</f>
        <v>0</v>
      </c>
      <c r="AO109" s="188">
        <f>S109/$H109*VLOOKUP(S$4,DM_TI_LE!$A$5:$B$30,2,FALSE)</f>
        <v>0</v>
      </c>
      <c r="AP109" s="188">
        <f>T109/$H109*VLOOKUP(T$4,DM_TI_LE!$A$5:$B$30,2,FALSE)</f>
        <v>0</v>
      </c>
      <c r="AQ109" s="188">
        <f>U109/$H109*VLOOKUP(U$4,DM_TI_LE!$A$5:$B$30,2,FALSE)</f>
        <v>0</v>
      </c>
      <c r="AR109" s="188">
        <f>V109/$H109*VLOOKUP(V$4,DM_TI_LE!$A$5:$B$30,2,FALSE)</f>
        <v>0</v>
      </c>
      <c r="AS109" s="188">
        <f>W109/$H109*VLOOKUP(W$4,DM_TI_LE!$A$5:$B$30,2,FALSE)</f>
        <v>0</v>
      </c>
      <c r="AT109" s="188">
        <f>X109/$H109*VLOOKUP(X$4,DM_TI_LE!$A$5:$B$30,2,FALSE)</f>
        <v>0</v>
      </c>
      <c r="AU109" s="188">
        <f>Y109/$H109*VLOOKUP(Y$4,DM_TI_LE!$A$5:$B$30,2,FALSE)</f>
        <v>0</v>
      </c>
      <c r="AV109" s="188">
        <f>Z109/$H109*VLOOKUP(Z$4,DM_TI_LE!$A$5:$B$30,2,FALSE)</f>
        <v>0</v>
      </c>
      <c r="AW109" s="188">
        <f>AA109/$H109*VLOOKUP(AA$4,DM_TI_LE!$A$5:$B$30,2,FALSE)</f>
        <v>0</v>
      </c>
      <c r="AX109" s="188">
        <f>AB109/$H109*VLOOKUP(AB$4,DM_TI_LE!$A$5:$B$30,2,FALSE)</f>
        <v>0</v>
      </c>
      <c r="AY109" s="188">
        <f>AC109/$H109*VLOOKUP(AC$4,DM_TI_LE!$A$5:$B$30,2,FALSE)</f>
        <v>0</v>
      </c>
      <c r="AZ109" s="188">
        <f>AD109/$H109*VLOOKUP(AD$4,DM_TI_LE!$A$5:$B$30,2,FALSE)</f>
        <v>0</v>
      </c>
      <c r="BA109" s="231">
        <f>IF(CD109="HDHV",DM_TI_LE!$K$12*I109, SUM(AE109:AW109)*F109*E109*DM_HE_SO_LUONG_NS!$D$1*CE109)</f>
        <v>9585000</v>
      </c>
      <c r="BB109" s="16"/>
      <c r="BC109" s="17">
        <f>VLOOKUP(B109,GD_LCD_HS_LNS!$B$4:$E$914,4,FALSE)</f>
        <v>3875000</v>
      </c>
      <c r="BD109" s="16"/>
      <c r="BE109" s="16">
        <f>I109/26*$BC109*VLOOKUP(BE$4,DM_TI_LE!$A$5:$C$29,3,FALSE)</f>
        <v>0</v>
      </c>
      <c r="BF109" s="16">
        <f>J109/26*$BC109*VLOOKUP(BF$4,DM_TI_LE!$A$5:$C$29,3,FALSE)</f>
        <v>0</v>
      </c>
      <c r="BG109" s="16">
        <f>K109/26*$BC109*VLOOKUP(BG$4,DM_TI_LE!$A$5:$C$29,3,FALSE)</f>
        <v>0</v>
      </c>
      <c r="BH109" s="16">
        <f>L109/26*$BC109*VLOOKUP(BH$4,DM_TI_LE!$A$5:$C$29,3,FALSE)</f>
        <v>0</v>
      </c>
      <c r="BI109" s="16">
        <f>M109/26*$BC109*VLOOKUP(BI$4,DM_TI_LE!$A$5:$C$29,3,FALSE)</f>
        <v>0</v>
      </c>
      <c r="BJ109" s="16">
        <f>N109/26*$BC109*VLOOKUP(BJ$4,DM_TI_LE!$A$5:$C$29,3,FALSE)</f>
        <v>0</v>
      </c>
      <c r="BK109" s="16">
        <f>O109/26*$BC109*VLOOKUP(BK$4,DM_TI_LE!$A$5:$C$29,3,FALSE)</f>
        <v>0</v>
      </c>
      <c r="BL109" s="16">
        <f>P109/26*$BC109*VLOOKUP(BL$4,DM_TI_LE!$A$5:$C$29,3,FALSE)</f>
        <v>0</v>
      </c>
      <c r="BM109" s="16">
        <f>Q109/26*$BC109*VLOOKUP(BM$4,DM_TI_LE!$A$5:$C$29,3,FALSE)</f>
        <v>0</v>
      </c>
      <c r="BN109" s="16">
        <f>R109/26*$BC109*VLOOKUP(BN$4,DM_TI_LE!$A$5:$C$29,3,FALSE)</f>
        <v>0</v>
      </c>
      <c r="BO109" s="16">
        <f>S109/26*$BC109*VLOOKUP(BO$4,DM_TI_LE!$A$5:$C$29,3,FALSE)</f>
        <v>0</v>
      </c>
      <c r="BP109" s="16">
        <f>T109/26*$BC109*VLOOKUP(BP$4,DM_TI_LE!$A$5:$C$29,3,FALSE)</f>
        <v>0</v>
      </c>
      <c r="BQ109" s="16">
        <f>U109/26*$BC109*VLOOKUP(BQ$4,DM_TI_LE!$A$5:$C$29,3,FALSE)</f>
        <v>0</v>
      </c>
      <c r="BR109" s="16">
        <f>V109/26*$BC109*VLOOKUP(BR$4,DM_TI_LE!$A$5:$C$29,3,FALSE)</f>
        <v>0</v>
      </c>
      <c r="BS109" s="16">
        <f>W109/26*$BC109*VLOOKUP(BS$4,DM_TI_LE!$A$5:$C$29,3,FALSE)</f>
        <v>0</v>
      </c>
      <c r="BT109" s="16">
        <f>X109/26*$BC109*VLOOKUP(BT$4,DM_TI_LE!$A$5:$C$29,3,FALSE)</f>
        <v>0</v>
      </c>
      <c r="BU109" s="16">
        <f>Y109/26*$BC109*VLOOKUP(BU$4,DM_TI_LE!$A$5:$C$29,3,FALSE)</f>
        <v>0</v>
      </c>
      <c r="BV109" s="16">
        <f>Z109/26*$BC109*VLOOKUP(BV$4,DM_TI_LE!$A$5:$C$29,3,FALSE)</f>
        <v>0</v>
      </c>
      <c r="BW109" s="16">
        <f>AA109/26*$BC109*VLOOKUP(BW$4,DM_TI_LE!$A$5:$C$29,3,FALSE)</f>
        <v>0</v>
      </c>
      <c r="BX109" s="16">
        <f>AB109/26*$BC109*VLOOKUP(BX$4,DM_TI_LE!$A$5:$C$29,3,FALSE)</f>
        <v>0</v>
      </c>
      <c r="BY109" s="16">
        <f>AC109/26*$BC109*VLOOKUP(BY$4,DM_TI_LE!$A$5:$C$29,3,FALSE)</f>
        <v>0</v>
      </c>
      <c r="BZ109" s="16">
        <f>AD109/26*$BC109*VLOOKUP(BZ$4,DM_TI_LE!$A$5:$C$29,3,FALSE)</f>
        <v>0</v>
      </c>
      <c r="CA109" s="196">
        <f t="shared" si="0"/>
        <v>0</v>
      </c>
      <c r="CB109" s="16"/>
      <c r="CC109" s="197">
        <f t="shared" si="1"/>
        <v>9585000</v>
      </c>
      <c r="CD109" s="208" t="s">
        <v>116</v>
      </c>
      <c r="CE109" s="199">
        <f>VLOOKUP(CD109,DM_TI_LE!$I$12:$J$16,2,FALSE)</f>
        <v>1</v>
      </c>
    </row>
    <row r="110" spans="1:83" ht="12.75">
      <c r="A110" s="36">
        <v>106</v>
      </c>
      <c r="B110" s="38">
        <f>GD_LCD_HS_LNS!B109</f>
        <v>10578</v>
      </c>
      <c r="C110" s="38" t="str">
        <f>GD_LCD_HS_LNS!C109</f>
        <v>Bùi Việt Quang</v>
      </c>
      <c r="D110" s="38" t="str">
        <f>GD_LCD_HS_LNS!D109</f>
        <v>NV PVHK</v>
      </c>
      <c r="E110" s="146">
        <f>VLOOKUP(B110,GD_CHAM_CONG!$C$6:$BJ$912,60,FALSE)</f>
        <v>1</v>
      </c>
      <c r="F110" s="146">
        <f>VLOOKUP(B110,GD_LCD_HS_LNS!$B$4:$F$914,5,FALSE)</f>
        <v>2.0099999999999998</v>
      </c>
      <c r="G110" s="168"/>
      <c r="H110" s="168">
        <f>VLOOKUP(B110,GD_CHAM_CONG!$C$6:$BD$912,37,FALSE)</f>
        <v>26</v>
      </c>
      <c r="I110" s="16">
        <f>VLOOKUP($B110,GD_CHAM_CONG!$C$6:$BF$912,38,FALSE)</f>
        <v>26</v>
      </c>
      <c r="J110" s="16">
        <f>VLOOKUP($B110,GD_CHAM_CONG!$C$6:$BF$912,39,FALSE)</f>
        <v>0</v>
      </c>
      <c r="K110" s="16">
        <f>VLOOKUP($B110,GD_CHAM_CONG!$C$6:$BF$912,40,FALSE)</f>
        <v>0</v>
      </c>
      <c r="L110" s="16">
        <f>VLOOKUP($B110,GD_CHAM_CONG!$C$6:$BF$912,41,FALSE)</f>
        <v>0</v>
      </c>
      <c r="M110" s="16">
        <f>VLOOKUP($B110,GD_CHAM_CONG!$C$6:$BF$912,42,FALSE)</f>
        <v>0</v>
      </c>
      <c r="N110" s="16">
        <f>VLOOKUP($B110,GD_CHAM_CONG!$C$6:$BF$912,43,FALSE)</f>
        <v>0</v>
      </c>
      <c r="O110" s="16">
        <f>VLOOKUP($B110,GD_CHAM_CONG!$C$6:$BF$912,44,FALSE)</f>
        <v>0</v>
      </c>
      <c r="P110" s="16">
        <f>VLOOKUP($B110,GD_CHAM_CONG!$C$6:$BF$912,45,FALSE)</f>
        <v>0</v>
      </c>
      <c r="Q110" s="16">
        <f>VLOOKUP($B110,GD_CHAM_CONG!$C$6:$BF$912,46,FALSE)</f>
        <v>0</v>
      </c>
      <c r="R110" s="16">
        <f>VLOOKUP($B110,GD_CHAM_CONG!$C$6:$BF$912,47,FALSE)</f>
        <v>0</v>
      </c>
      <c r="S110" s="16">
        <f>VLOOKUP($B110,GD_CHAM_CONG!$C$6:$BF$912,48,FALSE)</f>
        <v>0</v>
      </c>
      <c r="T110" s="16">
        <f>VLOOKUP($B110,GD_CHAM_CONG!$C$6:$BF$912,49,FALSE)</f>
        <v>0</v>
      </c>
      <c r="U110" s="16">
        <f>VLOOKUP($B110,GD_CHAM_CONG!$C$6:$BF$912,50,FALSE)</f>
        <v>0</v>
      </c>
      <c r="V110" s="16">
        <f>VLOOKUP($B110,GD_CHAM_CONG!$C$6:$BF$912,51,FALSE)</f>
        <v>0</v>
      </c>
      <c r="W110" s="16">
        <f>VLOOKUP($B110,GD_CHAM_CONG!$C$6:$BF$912,52,FALSE)</f>
        <v>0</v>
      </c>
      <c r="X110" s="16">
        <f>VLOOKUP($B110,GD_CHAM_CONG!$C$6:$BF$912,53,FALSE)</f>
        <v>0</v>
      </c>
      <c r="Y110" s="16">
        <f>VLOOKUP($B110,GD_CHAM_CONG!$C$6:$BF$912,54,FALSE)</f>
        <v>0</v>
      </c>
      <c r="Z110" s="16">
        <f>VLOOKUP($B110,GD_CHAM_CONG!$C$6:$BF$912,55,FALSE)</f>
        <v>0</v>
      </c>
      <c r="AA110" s="16">
        <f>VLOOKUP($B110,GD_CHAM_CONG!$C$6:$BF$912,56,FALSE)</f>
        <v>0</v>
      </c>
      <c r="AB110" s="16">
        <f>VLOOKUP($B110,GD_CHAM_CONG!$C$6:$BI$912,57,FALSE)</f>
        <v>0</v>
      </c>
      <c r="AC110" s="16">
        <f>VLOOKUP($B110,GD_CHAM_CONG!$C$6:$BI$912,58,FALSE)</f>
        <v>0</v>
      </c>
      <c r="AD110" s="16">
        <f>VLOOKUP($B110,GD_CHAM_CONG!$C$6:$BI$912,59,FALSE)</f>
        <v>0</v>
      </c>
      <c r="AE110" s="188">
        <f>I110/$H110*VLOOKUP(I$4,DM_TI_LE!$A$5:$B$30,2,FALSE)</f>
        <v>1</v>
      </c>
      <c r="AF110" s="188">
        <f>J110/$H110*VLOOKUP(J$4,DM_TI_LE!$A$5:$B$30,2,FALSE)</f>
        <v>0</v>
      </c>
      <c r="AG110" s="188">
        <f>K110/$H110*VLOOKUP(K$4,DM_TI_LE!$A$5:$B$30,2,FALSE)</f>
        <v>0</v>
      </c>
      <c r="AH110" s="188">
        <f>L110/$H110*VLOOKUP(L$4,DM_TI_LE!$A$5:$B$30,2,FALSE)</f>
        <v>0</v>
      </c>
      <c r="AI110" s="188">
        <f>M110/$H110*VLOOKUP(M$4,DM_TI_LE!$A$5:$B$30,2,FALSE)</f>
        <v>0</v>
      </c>
      <c r="AJ110" s="188">
        <f>N110/$H110*VLOOKUP(N$4,DM_TI_LE!$A$5:$B$30,2,FALSE)</f>
        <v>0</v>
      </c>
      <c r="AK110" s="188">
        <f>O110/$H110*VLOOKUP(O$4,DM_TI_LE!$A$5:$B$30,2,FALSE)</f>
        <v>0</v>
      </c>
      <c r="AL110" s="188">
        <f>P110/$H110*VLOOKUP(P$4,DM_TI_LE!$A$5:$B$30,2,FALSE)</f>
        <v>0</v>
      </c>
      <c r="AM110" s="188">
        <f>Q110/$H110*VLOOKUP(Q$4,DM_TI_LE!$A$5:$B$30,2,FALSE)</f>
        <v>0</v>
      </c>
      <c r="AN110" s="188">
        <f>R110/$H110*VLOOKUP(R$4,DM_TI_LE!$A$5:$B$30,2,FALSE)</f>
        <v>0</v>
      </c>
      <c r="AO110" s="188">
        <f>S110/$H110*VLOOKUP(S$4,DM_TI_LE!$A$5:$B$30,2,FALSE)</f>
        <v>0</v>
      </c>
      <c r="AP110" s="188">
        <f>T110/$H110*VLOOKUP(T$4,DM_TI_LE!$A$5:$B$30,2,FALSE)</f>
        <v>0</v>
      </c>
      <c r="AQ110" s="188">
        <f>U110/$H110*VLOOKUP(U$4,DM_TI_LE!$A$5:$B$30,2,FALSE)</f>
        <v>0</v>
      </c>
      <c r="AR110" s="188">
        <f>V110/$H110*VLOOKUP(V$4,DM_TI_LE!$A$5:$B$30,2,FALSE)</f>
        <v>0</v>
      </c>
      <c r="AS110" s="188">
        <f>W110/$H110*VLOOKUP(W$4,DM_TI_LE!$A$5:$B$30,2,FALSE)</f>
        <v>0</v>
      </c>
      <c r="AT110" s="188">
        <f>X110/$H110*VLOOKUP(X$4,DM_TI_LE!$A$5:$B$30,2,FALSE)</f>
        <v>0</v>
      </c>
      <c r="AU110" s="188">
        <f>Y110/$H110*VLOOKUP(Y$4,DM_TI_LE!$A$5:$B$30,2,FALSE)</f>
        <v>0</v>
      </c>
      <c r="AV110" s="188">
        <f>Z110/$H110*VLOOKUP(Z$4,DM_TI_LE!$A$5:$B$30,2,FALSE)</f>
        <v>0</v>
      </c>
      <c r="AW110" s="188">
        <f>AA110/$H110*VLOOKUP(AA$4,DM_TI_LE!$A$5:$B$30,2,FALSE)</f>
        <v>0</v>
      </c>
      <c r="AX110" s="188">
        <f>AB110/$H110*VLOOKUP(AB$4,DM_TI_LE!$A$5:$B$30,2,FALSE)</f>
        <v>0</v>
      </c>
      <c r="AY110" s="188">
        <f>AC110/$H110*VLOOKUP(AC$4,DM_TI_LE!$A$5:$B$30,2,FALSE)</f>
        <v>0</v>
      </c>
      <c r="AZ110" s="188">
        <f>AD110/$H110*VLOOKUP(AD$4,DM_TI_LE!$A$5:$B$30,2,FALSE)</f>
        <v>0</v>
      </c>
      <c r="BA110" s="231">
        <f>IF(CD110="HDHV",DM_TI_LE!$K$12*I110, SUM(AE110:AW110)*F110*E110*DM_HE_SO_LUONG_NS!$D$1*CE110)</f>
        <v>9044999.9999999981</v>
      </c>
      <c r="BB110" s="16"/>
      <c r="BC110" s="17">
        <f>VLOOKUP(B110,GD_LCD_HS_LNS!$B$4:$E$914,4,FALSE)</f>
        <v>3875000</v>
      </c>
      <c r="BD110" s="16"/>
      <c r="BE110" s="16">
        <f>I110/26*$BC110*VLOOKUP(BE$4,DM_TI_LE!$A$5:$C$29,3,FALSE)</f>
        <v>0</v>
      </c>
      <c r="BF110" s="16">
        <f>J110/26*$BC110*VLOOKUP(BF$4,DM_TI_LE!$A$5:$C$29,3,FALSE)</f>
        <v>0</v>
      </c>
      <c r="BG110" s="16">
        <f>K110/26*$BC110*VLOOKUP(BG$4,DM_TI_LE!$A$5:$C$29,3,FALSE)</f>
        <v>0</v>
      </c>
      <c r="BH110" s="16">
        <f>L110/26*$BC110*VLOOKUP(BH$4,DM_TI_LE!$A$5:$C$29,3,FALSE)</f>
        <v>0</v>
      </c>
      <c r="BI110" s="16">
        <f>M110/26*$BC110*VLOOKUP(BI$4,DM_TI_LE!$A$5:$C$29,3,FALSE)</f>
        <v>0</v>
      </c>
      <c r="BJ110" s="16">
        <f>N110/26*$BC110*VLOOKUP(BJ$4,DM_TI_LE!$A$5:$C$29,3,FALSE)</f>
        <v>0</v>
      </c>
      <c r="BK110" s="16">
        <f>O110/26*$BC110*VLOOKUP(BK$4,DM_TI_LE!$A$5:$C$29,3,FALSE)</f>
        <v>0</v>
      </c>
      <c r="BL110" s="16">
        <f>P110/26*$BC110*VLOOKUP(BL$4,DM_TI_LE!$A$5:$C$29,3,FALSE)</f>
        <v>0</v>
      </c>
      <c r="BM110" s="16">
        <f>Q110/26*$BC110*VLOOKUP(BM$4,DM_TI_LE!$A$5:$C$29,3,FALSE)</f>
        <v>0</v>
      </c>
      <c r="BN110" s="16">
        <f>R110/26*$BC110*VLOOKUP(BN$4,DM_TI_LE!$A$5:$C$29,3,FALSE)</f>
        <v>0</v>
      </c>
      <c r="BO110" s="16">
        <f>S110/26*$BC110*VLOOKUP(BO$4,DM_TI_LE!$A$5:$C$29,3,FALSE)</f>
        <v>0</v>
      </c>
      <c r="BP110" s="16">
        <f>T110/26*$BC110*VLOOKUP(BP$4,DM_TI_LE!$A$5:$C$29,3,FALSE)</f>
        <v>0</v>
      </c>
      <c r="BQ110" s="16">
        <f>U110/26*$BC110*VLOOKUP(BQ$4,DM_TI_LE!$A$5:$C$29,3,FALSE)</f>
        <v>0</v>
      </c>
      <c r="BR110" s="16">
        <f>V110/26*$BC110*VLOOKUP(BR$4,DM_TI_LE!$A$5:$C$29,3,FALSE)</f>
        <v>0</v>
      </c>
      <c r="BS110" s="16">
        <f>W110/26*$BC110*VLOOKUP(BS$4,DM_TI_LE!$A$5:$C$29,3,FALSE)</f>
        <v>0</v>
      </c>
      <c r="BT110" s="16">
        <f>X110/26*$BC110*VLOOKUP(BT$4,DM_TI_LE!$A$5:$C$29,3,FALSE)</f>
        <v>0</v>
      </c>
      <c r="BU110" s="16">
        <f>Y110/26*$BC110*VLOOKUP(BU$4,DM_TI_LE!$A$5:$C$29,3,FALSE)</f>
        <v>0</v>
      </c>
      <c r="BV110" s="16">
        <f>Z110/26*$BC110*VLOOKUP(BV$4,DM_TI_LE!$A$5:$C$29,3,FALSE)</f>
        <v>0</v>
      </c>
      <c r="BW110" s="16">
        <f>AA110/26*$BC110*VLOOKUP(BW$4,DM_TI_LE!$A$5:$C$29,3,FALSE)</f>
        <v>0</v>
      </c>
      <c r="BX110" s="16">
        <f>AB110/26*$BC110*VLOOKUP(BX$4,DM_TI_LE!$A$5:$C$29,3,FALSE)</f>
        <v>0</v>
      </c>
      <c r="BY110" s="16">
        <f>AC110/26*$BC110*VLOOKUP(BY$4,DM_TI_LE!$A$5:$C$29,3,FALSE)</f>
        <v>0</v>
      </c>
      <c r="BZ110" s="16">
        <f>AD110/26*$BC110*VLOOKUP(BZ$4,DM_TI_LE!$A$5:$C$29,3,FALSE)</f>
        <v>0</v>
      </c>
      <c r="CA110" s="196">
        <f t="shared" si="0"/>
        <v>0</v>
      </c>
      <c r="CB110" s="16"/>
      <c r="CC110" s="197">
        <f t="shared" si="1"/>
        <v>9044999.9999999981</v>
      </c>
      <c r="CD110" s="208" t="s">
        <v>114</v>
      </c>
      <c r="CE110" s="199">
        <f>VLOOKUP(CD110,DM_TI_LE!$I$12:$J$16,2,FALSE)</f>
        <v>1</v>
      </c>
    </row>
    <row r="111" spans="1:83" ht="12.75">
      <c r="A111" s="36">
        <v>107</v>
      </c>
      <c r="B111" s="38">
        <f>GD_LCD_HS_LNS!B110</f>
        <v>10589</v>
      </c>
      <c r="C111" s="38" t="str">
        <f>GD_LCD_HS_LNS!C110</f>
        <v>Phạm Thị Ba</v>
      </c>
      <c r="D111" s="38" t="str">
        <f>GD_LCD_HS_LNS!D110</f>
        <v>NV PVHK</v>
      </c>
      <c r="E111" s="146">
        <f>VLOOKUP(B111,GD_CHAM_CONG!$C$6:$BJ$912,60,FALSE)</f>
        <v>1.05</v>
      </c>
      <c r="F111" s="146">
        <f>VLOOKUP(B111,GD_LCD_HS_LNS!$B$4:$F$914,5,FALSE)</f>
        <v>1.91</v>
      </c>
      <c r="G111" s="168"/>
      <c r="H111" s="168">
        <f>VLOOKUP(B111,GD_CHAM_CONG!$C$6:$BD$912,37,FALSE)</f>
        <v>26</v>
      </c>
      <c r="I111" s="16">
        <f>VLOOKUP($B111,GD_CHAM_CONG!$C$6:$BF$912,38,FALSE)</f>
        <v>26</v>
      </c>
      <c r="J111" s="16">
        <f>VLOOKUP($B111,GD_CHAM_CONG!$C$6:$BF$912,39,FALSE)</f>
        <v>0</v>
      </c>
      <c r="K111" s="16">
        <f>VLOOKUP($B111,GD_CHAM_CONG!$C$6:$BF$912,40,FALSE)</f>
        <v>0</v>
      </c>
      <c r="L111" s="16">
        <f>VLOOKUP($B111,GD_CHAM_CONG!$C$6:$BF$912,41,FALSE)</f>
        <v>0</v>
      </c>
      <c r="M111" s="16">
        <f>VLOOKUP($B111,GD_CHAM_CONG!$C$6:$BF$912,42,FALSE)</f>
        <v>0</v>
      </c>
      <c r="N111" s="16">
        <f>VLOOKUP($B111,GD_CHAM_CONG!$C$6:$BF$912,43,FALSE)</f>
        <v>0</v>
      </c>
      <c r="O111" s="16">
        <f>VLOOKUP($B111,GD_CHAM_CONG!$C$6:$BF$912,44,FALSE)</f>
        <v>0</v>
      </c>
      <c r="P111" s="16">
        <f>VLOOKUP($B111,GD_CHAM_CONG!$C$6:$BF$912,45,FALSE)</f>
        <v>0</v>
      </c>
      <c r="Q111" s="16">
        <f>VLOOKUP($B111,GD_CHAM_CONG!$C$6:$BF$912,46,FALSE)</f>
        <v>0</v>
      </c>
      <c r="R111" s="16">
        <f>VLOOKUP($B111,GD_CHAM_CONG!$C$6:$BF$912,47,FALSE)</f>
        <v>0</v>
      </c>
      <c r="S111" s="16">
        <f>VLOOKUP($B111,GD_CHAM_CONG!$C$6:$BF$912,48,FALSE)</f>
        <v>0</v>
      </c>
      <c r="T111" s="16">
        <f>VLOOKUP($B111,GD_CHAM_CONG!$C$6:$BF$912,49,FALSE)</f>
        <v>0</v>
      </c>
      <c r="U111" s="16">
        <f>VLOOKUP($B111,GD_CHAM_CONG!$C$6:$BF$912,50,FALSE)</f>
        <v>0</v>
      </c>
      <c r="V111" s="16">
        <f>VLOOKUP($B111,GD_CHAM_CONG!$C$6:$BF$912,51,FALSE)</f>
        <v>0</v>
      </c>
      <c r="W111" s="16">
        <f>VLOOKUP($B111,GD_CHAM_CONG!$C$6:$BF$912,52,FALSE)</f>
        <v>0</v>
      </c>
      <c r="X111" s="16">
        <f>VLOOKUP($B111,GD_CHAM_CONG!$C$6:$BF$912,53,FALSE)</f>
        <v>0</v>
      </c>
      <c r="Y111" s="16">
        <f>VLOOKUP($B111,GD_CHAM_CONG!$C$6:$BF$912,54,FALSE)</f>
        <v>0</v>
      </c>
      <c r="Z111" s="16">
        <f>VLOOKUP($B111,GD_CHAM_CONG!$C$6:$BF$912,55,FALSE)</f>
        <v>0</v>
      </c>
      <c r="AA111" s="16">
        <f>VLOOKUP($B111,GD_CHAM_CONG!$C$6:$BF$912,56,FALSE)</f>
        <v>0</v>
      </c>
      <c r="AB111" s="16">
        <f>VLOOKUP($B111,GD_CHAM_CONG!$C$6:$BI$912,57,FALSE)</f>
        <v>0</v>
      </c>
      <c r="AC111" s="16">
        <f>VLOOKUP($B111,GD_CHAM_CONG!$C$6:$BI$912,58,FALSE)</f>
        <v>0</v>
      </c>
      <c r="AD111" s="16">
        <f>VLOOKUP($B111,GD_CHAM_CONG!$C$6:$BI$912,59,FALSE)</f>
        <v>0</v>
      </c>
      <c r="AE111" s="188">
        <f>I111/$H111*VLOOKUP(I$4,DM_TI_LE!$A$5:$B$30,2,FALSE)</f>
        <v>1</v>
      </c>
      <c r="AF111" s="188">
        <f>J111/$H111*VLOOKUP(J$4,DM_TI_LE!$A$5:$B$30,2,FALSE)</f>
        <v>0</v>
      </c>
      <c r="AG111" s="188">
        <f>K111/$H111*VLOOKUP(K$4,DM_TI_LE!$A$5:$B$30,2,FALSE)</f>
        <v>0</v>
      </c>
      <c r="AH111" s="188">
        <f>L111/$H111*VLOOKUP(L$4,DM_TI_LE!$A$5:$B$30,2,FALSE)</f>
        <v>0</v>
      </c>
      <c r="AI111" s="188">
        <f>M111/$H111*VLOOKUP(M$4,DM_TI_LE!$A$5:$B$30,2,FALSE)</f>
        <v>0</v>
      </c>
      <c r="AJ111" s="188">
        <f>N111/$H111*VLOOKUP(N$4,DM_TI_LE!$A$5:$B$30,2,FALSE)</f>
        <v>0</v>
      </c>
      <c r="AK111" s="188">
        <f>O111/$H111*VLOOKUP(O$4,DM_TI_LE!$A$5:$B$30,2,FALSE)</f>
        <v>0</v>
      </c>
      <c r="AL111" s="188">
        <f>P111/$H111*VLOOKUP(P$4,DM_TI_LE!$A$5:$B$30,2,FALSE)</f>
        <v>0</v>
      </c>
      <c r="AM111" s="188">
        <f>Q111/$H111*VLOOKUP(Q$4,DM_TI_LE!$A$5:$B$30,2,FALSE)</f>
        <v>0</v>
      </c>
      <c r="AN111" s="188">
        <f>R111/$H111*VLOOKUP(R$4,DM_TI_LE!$A$5:$B$30,2,FALSE)</f>
        <v>0</v>
      </c>
      <c r="AO111" s="188">
        <f>S111/$H111*VLOOKUP(S$4,DM_TI_LE!$A$5:$B$30,2,FALSE)</f>
        <v>0</v>
      </c>
      <c r="AP111" s="188">
        <f>T111/$H111*VLOOKUP(T$4,DM_TI_LE!$A$5:$B$30,2,FALSE)</f>
        <v>0</v>
      </c>
      <c r="AQ111" s="188">
        <f>U111/$H111*VLOOKUP(U$4,DM_TI_LE!$A$5:$B$30,2,FALSE)</f>
        <v>0</v>
      </c>
      <c r="AR111" s="188">
        <f>V111/$H111*VLOOKUP(V$4,DM_TI_LE!$A$5:$B$30,2,FALSE)</f>
        <v>0</v>
      </c>
      <c r="AS111" s="188">
        <f>W111/$H111*VLOOKUP(W$4,DM_TI_LE!$A$5:$B$30,2,FALSE)</f>
        <v>0</v>
      </c>
      <c r="AT111" s="188">
        <f>X111/$H111*VLOOKUP(X$4,DM_TI_LE!$A$5:$B$30,2,FALSE)</f>
        <v>0</v>
      </c>
      <c r="AU111" s="188">
        <f>Y111/$H111*VLOOKUP(Y$4,DM_TI_LE!$A$5:$B$30,2,FALSE)</f>
        <v>0</v>
      </c>
      <c r="AV111" s="188">
        <f>Z111/$H111*VLOOKUP(Z$4,DM_TI_LE!$A$5:$B$30,2,FALSE)</f>
        <v>0</v>
      </c>
      <c r="AW111" s="188">
        <f>AA111/$H111*VLOOKUP(AA$4,DM_TI_LE!$A$5:$B$30,2,FALSE)</f>
        <v>0</v>
      </c>
      <c r="AX111" s="188">
        <f>AB111/$H111*VLOOKUP(AB$4,DM_TI_LE!$A$5:$B$30,2,FALSE)</f>
        <v>0</v>
      </c>
      <c r="AY111" s="188">
        <f>AC111/$H111*VLOOKUP(AC$4,DM_TI_LE!$A$5:$B$30,2,FALSE)</f>
        <v>0</v>
      </c>
      <c r="AZ111" s="188">
        <f>AD111/$H111*VLOOKUP(AD$4,DM_TI_LE!$A$5:$B$30,2,FALSE)</f>
        <v>0</v>
      </c>
      <c r="BA111" s="231">
        <f>IF(CD111="HDHV",DM_TI_LE!$K$12*I111, SUM(AE111:AW111)*F111*E111*DM_HE_SO_LUONG_NS!$D$1*CE111)</f>
        <v>9024750</v>
      </c>
      <c r="BB111" s="16"/>
      <c r="BC111" s="17">
        <f>VLOOKUP(B111,GD_LCD_HS_LNS!$B$4:$E$914,4,FALSE)</f>
        <v>3875000</v>
      </c>
      <c r="BD111" s="16"/>
      <c r="BE111" s="16">
        <f>I111/26*$BC111*VLOOKUP(BE$4,DM_TI_LE!$A$5:$C$29,3,FALSE)</f>
        <v>0</v>
      </c>
      <c r="BF111" s="16">
        <f>J111/26*$BC111*VLOOKUP(BF$4,DM_TI_LE!$A$5:$C$29,3,FALSE)</f>
        <v>0</v>
      </c>
      <c r="BG111" s="16">
        <f>K111/26*$BC111*VLOOKUP(BG$4,DM_TI_LE!$A$5:$C$29,3,FALSE)</f>
        <v>0</v>
      </c>
      <c r="BH111" s="16">
        <f>L111/26*$BC111*VLOOKUP(BH$4,DM_TI_LE!$A$5:$C$29,3,FALSE)</f>
        <v>0</v>
      </c>
      <c r="BI111" s="16">
        <f>M111/26*$BC111*VLOOKUP(BI$4,DM_TI_LE!$A$5:$C$29,3,FALSE)</f>
        <v>0</v>
      </c>
      <c r="BJ111" s="16">
        <f>N111/26*$BC111*VLOOKUP(BJ$4,DM_TI_LE!$A$5:$C$29,3,FALSE)</f>
        <v>0</v>
      </c>
      <c r="BK111" s="16">
        <f>O111/26*$BC111*VLOOKUP(BK$4,DM_TI_LE!$A$5:$C$29,3,FALSE)</f>
        <v>0</v>
      </c>
      <c r="BL111" s="16">
        <f>P111/26*$BC111*VLOOKUP(BL$4,DM_TI_LE!$A$5:$C$29,3,FALSE)</f>
        <v>0</v>
      </c>
      <c r="BM111" s="16">
        <f>Q111/26*$BC111*VLOOKUP(BM$4,DM_TI_LE!$A$5:$C$29,3,FALSE)</f>
        <v>0</v>
      </c>
      <c r="BN111" s="16">
        <f>R111/26*$BC111*VLOOKUP(BN$4,DM_TI_LE!$A$5:$C$29,3,FALSE)</f>
        <v>0</v>
      </c>
      <c r="BO111" s="16">
        <f>S111/26*$BC111*VLOOKUP(BO$4,DM_TI_LE!$A$5:$C$29,3,FALSE)</f>
        <v>0</v>
      </c>
      <c r="BP111" s="16">
        <f>T111/26*$BC111*VLOOKUP(BP$4,DM_TI_LE!$A$5:$C$29,3,FALSE)</f>
        <v>0</v>
      </c>
      <c r="BQ111" s="16">
        <f>U111/26*$BC111*VLOOKUP(BQ$4,DM_TI_LE!$A$5:$C$29,3,FALSE)</f>
        <v>0</v>
      </c>
      <c r="BR111" s="16">
        <f>V111/26*$BC111*VLOOKUP(BR$4,DM_TI_LE!$A$5:$C$29,3,FALSE)</f>
        <v>0</v>
      </c>
      <c r="BS111" s="16">
        <f>W111/26*$BC111*VLOOKUP(BS$4,DM_TI_LE!$A$5:$C$29,3,FALSE)</f>
        <v>0</v>
      </c>
      <c r="BT111" s="16">
        <f>X111/26*$BC111*VLOOKUP(BT$4,DM_TI_LE!$A$5:$C$29,3,FALSE)</f>
        <v>0</v>
      </c>
      <c r="BU111" s="16">
        <f>Y111/26*$BC111*VLOOKUP(BU$4,DM_TI_LE!$A$5:$C$29,3,FALSE)</f>
        <v>0</v>
      </c>
      <c r="BV111" s="16">
        <f>Z111/26*$BC111*VLOOKUP(BV$4,DM_TI_LE!$A$5:$C$29,3,FALSE)</f>
        <v>0</v>
      </c>
      <c r="BW111" s="16">
        <f>AA111/26*$BC111*VLOOKUP(BW$4,DM_TI_LE!$A$5:$C$29,3,FALSE)</f>
        <v>0</v>
      </c>
      <c r="BX111" s="16">
        <f>AB111/26*$BC111*VLOOKUP(BX$4,DM_TI_LE!$A$5:$C$29,3,FALSE)</f>
        <v>0</v>
      </c>
      <c r="BY111" s="16">
        <f>AC111/26*$BC111*VLOOKUP(BY$4,DM_TI_LE!$A$5:$C$29,3,FALSE)</f>
        <v>0</v>
      </c>
      <c r="BZ111" s="16">
        <f>AD111/26*$BC111*VLOOKUP(BZ$4,DM_TI_LE!$A$5:$C$29,3,FALSE)</f>
        <v>0</v>
      </c>
      <c r="CA111" s="196">
        <f t="shared" si="0"/>
        <v>0</v>
      </c>
      <c r="CB111" s="16"/>
      <c r="CC111" s="197">
        <f t="shared" si="1"/>
        <v>9024750</v>
      </c>
      <c r="CD111" s="208" t="s">
        <v>116</v>
      </c>
      <c r="CE111" s="199">
        <f>VLOOKUP(CD111,DM_TI_LE!$I$12:$J$16,2,FALSE)</f>
        <v>1</v>
      </c>
    </row>
    <row r="112" spans="1:83" ht="12.75">
      <c r="A112" s="36">
        <v>108</v>
      </c>
      <c r="B112" s="38">
        <f>GD_LCD_HS_LNS!B111</f>
        <v>10591</v>
      </c>
      <c r="C112" s="38" t="str">
        <f>GD_LCD_HS_LNS!C111</f>
        <v>Vũ Phương Thanh</v>
      </c>
      <c r="D112" s="38" t="str">
        <f>GD_LCD_HS_LNS!D111</f>
        <v>NV PVHK</v>
      </c>
      <c r="E112" s="146">
        <f>VLOOKUP(B112,GD_CHAM_CONG!$C$6:$BJ$912,60,FALSE)</f>
        <v>0.95</v>
      </c>
      <c r="F112" s="146">
        <f>VLOOKUP(B112,GD_LCD_HS_LNS!$B$4:$F$914,5,FALSE)</f>
        <v>1.91</v>
      </c>
      <c r="G112" s="168"/>
      <c r="H112" s="168">
        <f>VLOOKUP(B112,GD_CHAM_CONG!$C$6:$BD$912,37,FALSE)</f>
        <v>26</v>
      </c>
      <c r="I112" s="16">
        <f>VLOOKUP($B112,GD_CHAM_CONG!$C$6:$BF$912,38,FALSE)</f>
        <v>26</v>
      </c>
      <c r="J112" s="16">
        <f>VLOOKUP($B112,GD_CHAM_CONG!$C$6:$BF$912,39,FALSE)</f>
        <v>0</v>
      </c>
      <c r="K112" s="16">
        <f>VLOOKUP($B112,GD_CHAM_CONG!$C$6:$BF$912,40,FALSE)</f>
        <v>0</v>
      </c>
      <c r="L112" s="16">
        <f>VLOOKUP($B112,GD_CHAM_CONG!$C$6:$BF$912,41,FALSE)</f>
        <v>0</v>
      </c>
      <c r="M112" s="16">
        <f>VLOOKUP($B112,GD_CHAM_CONG!$C$6:$BF$912,42,FALSE)</f>
        <v>0</v>
      </c>
      <c r="N112" s="16">
        <f>VLOOKUP($B112,GD_CHAM_CONG!$C$6:$BF$912,43,FALSE)</f>
        <v>0</v>
      </c>
      <c r="O112" s="16">
        <f>VLOOKUP($B112,GD_CHAM_CONG!$C$6:$BF$912,44,FALSE)</f>
        <v>0</v>
      </c>
      <c r="P112" s="16">
        <f>VLOOKUP($B112,GD_CHAM_CONG!$C$6:$BF$912,45,FALSE)</f>
        <v>0</v>
      </c>
      <c r="Q112" s="16">
        <f>VLOOKUP($B112,GD_CHAM_CONG!$C$6:$BF$912,46,FALSE)</f>
        <v>0</v>
      </c>
      <c r="R112" s="16">
        <f>VLOOKUP($B112,GD_CHAM_CONG!$C$6:$BF$912,47,FALSE)</f>
        <v>0</v>
      </c>
      <c r="S112" s="16">
        <f>VLOOKUP($B112,GD_CHAM_CONG!$C$6:$BF$912,48,FALSE)</f>
        <v>0</v>
      </c>
      <c r="T112" s="16">
        <f>VLOOKUP($B112,GD_CHAM_CONG!$C$6:$BF$912,49,FALSE)</f>
        <v>0</v>
      </c>
      <c r="U112" s="16">
        <f>VLOOKUP($B112,GD_CHAM_CONG!$C$6:$BF$912,50,FALSE)</f>
        <v>0</v>
      </c>
      <c r="V112" s="16">
        <f>VLOOKUP($B112,GD_CHAM_CONG!$C$6:$BF$912,51,FALSE)</f>
        <v>0</v>
      </c>
      <c r="W112" s="16">
        <f>VLOOKUP($B112,GD_CHAM_CONG!$C$6:$BF$912,52,FALSE)</f>
        <v>0</v>
      </c>
      <c r="X112" s="16">
        <f>VLOOKUP($B112,GD_CHAM_CONG!$C$6:$BF$912,53,FALSE)</f>
        <v>0</v>
      </c>
      <c r="Y112" s="16">
        <f>VLOOKUP($B112,GD_CHAM_CONG!$C$6:$BF$912,54,FALSE)</f>
        <v>0</v>
      </c>
      <c r="Z112" s="16">
        <f>VLOOKUP($B112,GD_CHAM_CONG!$C$6:$BF$912,55,FALSE)</f>
        <v>0</v>
      </c>
      <c r="AA112" s="16">
        <f>VLOOKUP($B112,GD_CHAM_CONG!$C$6:$BF$912,56,FALSE)</f>
        <v>0</v>
      </c>
      <c r="AB112" s="16">
        <f>VLOOKUP($B112,GD_CHAM_CONG!$C$6:$BI$912,57,FALSE)</f>
        <v>0</v>
      </c>
      <c r="AC112" s="16">
        <f>VLOOKUP($B112,GD_CHAM_CONG!$C$6:$BI$912,58,FALSE)</f>
        <v>0</v>
      </c>
      <c r="AD112" s="16">
        <f>VLOOKUP($B112,GD_CHAM_CONG!$C$6:$BI$912,59,FALSE)</f>
        <v>0</v>
      </c>
      <c r="AE112" s="188">
        <f>I112/$H112*VLOOKUP(I$4,DM_TI_LE!$A$5:$B$30,2,FALSE)</f>
        <v>1</v>
      </c>
      <c r="AF112" s="188">
        <f>J112/$H112*VLOOKUP(J$4,DM_TI_LE!$A$5:$B$30,2,FALSE)</f>
        <v>0</v>
      </c>
      <c r="AG112" s="188">
        <f>K112/$H112*VLOOKUP(K$4,DM_TI_LE!$A$5:$B$30,2,FALSE)</f>
        <v>0</v>
      </c>
      <c r="AH112" s="188">
        <f>L112/$H112*VLOOKUP(L$4,DM_TI_LE!$A$5:$B$30,2,FALSE)</f>
        <v>0</v>
      </c>
      <c r="AI112" s="188">
        <f>M112/$H112*VLOOKUP(M$4,DM_TI_LE!$A$5:$B$30,2,FALSE)</f>
        <v>0</v>
      </c>
      <c r="AJ112" s="188">
        <f>N112/$H112*VLOOKUP(N$4,DM_TI_LE!$A$5:$B$30,2,FALSE)</f>
        <v>0</v>
      </c>
      <c r="AK112" s="188">
        <f>O112/$H112*VLOOKUP(O$4,DM_TI_LE!$A$5:$B$30,2,FALSE)</f>
        <v>0</v>
      </c>
      <c r="AL112" s="188">
        <f>P112/$H112*VLOOKUP(P$4,DM_TI_LE!$A$5:$B$30,2,FALSE)</f>
        <v>0</v>
      </c>
      <c r="AM112" s="188">
        <f>Q112/$H112*VLOOKUP(Q$4,DM_TI_LE!$A$5:$B$30,2,FALSE)</f>
        <v>0</v>
      </c>
      <c r="AN112" s="188">
        <f>R112/$H112*VLOOKUP(R$4,DM_TI_LE!$A$5:$B$30,2,FALSE)</f>
        <v>0</v>
      </c>
      <c r="AO112" s="188">
        <f>S112/$H112*VLOOKUP(S$4,DM_TI_LE!$A$5:$B$30,2,FALSE)</f>
        <v>0</v>
      </c>
      <c r="AP112" s="188">
        <f>T112/$H112*VLOOKUP(T$4,DM_TI_LE!$A$5:$B$30,2,FALSE)</f>
        <v>0</v>
      </c>
      <c r="AQ112" s="188">
        <f>U112/$H112*VLOOKUP(U$4,DM_TI_LE!$A$5:$B$30,2,FALSE)</f>
        <v>0</v>
      </c>
      <c r="AR112" s="188">
        <f>V112/$H112*VLOOKUP(V$4,DM_TI_LE!$A$5:$B$30,2,FALSE)</f>
        <v>0</v>
      </c>
      <c r="AS112" s="188">
        <f>W112/$H112*VLOOKUP(W$4,DM_TI_LE!$A$5:$B$30,2,FALSE)</f>
        <v>0</v>
      </c>
      <c r="AT112" s="188">
        <f>X112/$H112*VLOOKUP(X$4,DM_TI_LE!$A$5:$B$30,2,FALSE)</f>
        <v>0</v>
      </c>
      <c r="AU112" s="188">
        <f>Y112/$H112*VLOOKUP(Y$4,DM_TI_LE!$A$5:$B$30,2,FALSE)</f>
        <v>0</v>
      </c>
      <c r="AV112" s="188">
        <f>Z112/$H112*VLOOKUP(Z$4,DM_TI_LE!$A$5:$B$30,2,FALSE)</f>
        <v>0</v>
      </c>
      <c r="AW112" s="188">
        <f>AA112/$H112*VLOOKUP(AA$4,DM_TI_LE!$A$5:$B$30,2,FALSE)</f>
        <v>0</v>
      </c>
      <c r="AX112" s="188">
        <f>AB112/$H112*VLOOKUP(AB$4,DM_TI_LE!$A$5:$B$30,2,FALSE)</f>
        <v>0</v>
      </c>
      <c r="AY112" s="188">
        <f>AC112/$H112*VLOOKUP(AC$4,DM_TI_LE!$A$5:$B$30,2,FALSE)</f>
        <v>0</v>
      </c>
      <c r="AZ112" s="188">
        <f>AD112/$H112*VLOOKUP(AD$4,DM_TI_LE!$A$5:$B$30,2,FALSE)</f>
        <v>0</v>
      </c>
      <c r="BA112" s="231">
        <f>IF(CD112="HDHV",DM_TI_LE!$K$12*I112, SUM(AE112:AW112)*F112*E112*DM_HE_SO_LUONG_NS!$D$1*CE112)</f>
        <v>8165249.9999999991</v>
      </c>
      <c r="BB112" s="16"/>
      <c r="BC112" s="17">
        <f>VLOOKUP(B112,GD_LCD_HS_LNS!$B$4:$E$914,4,FALSE)</f>
        <v>3875000</v>
      </c>
      <c r="BD112" s="16"/>
      <c r="BE112" s="16">
        <f>I112/26*$BC112*VLOOKUP(BE$4,DM_TI_LE!$A$5:$C$29,3,FALSE)</f>
        <v>0</v>
      </c>
      <c r="BF112" s="16">
        <f>J112/26*$BC112*VLOOKUP(BF$4,DM_TI_LE!$A$5:$C$29,3,FALSE)</f>
        <v>0</v>
      </c>
      <c r="BG112" s="16">
        <f>K112/26*$BC112*VLOOKUP(BG$4,DM_TI_LE!$A$5:$C$29,3,FALSE)</f>
        <v>0</v>
      </c>
      <c r="BH112" s="16">
        <f>L112/26*$BC112*VLOOKUP(BH$4,DM_TI_LE!$A$5:$C$29,3,FALSE)</f>
        <v>0</v>
      </c>
      <c r="BI112" s="16">
        <f>M112/26*$BC112*VLOOKUP(BI$4,DM_TI_LE!$A$5:$C$29,3,FALSE)</f>
        <v>0</v>
      </c>
      <c r="BJ112" s="16">
        <f>N112/26*$BC112*VLOOKUP(BJ$4,DM_TI_LE!$A$5:$C$29,3,FALSE)</f>
        <v>0</v>
      </c>
      <c r="BK112" s="16">
        <f>O112/26*$BC112*VLOOKUP(BK$4,DM_TI_LE!$A$5:$C$29,3,FALSE)</f>
        <v>0</v>
      </c>
      <c r="BL112" s="16">
        <f>P112/26*$BC112*VLOOKUP(BL$4,DM_TI_LE!$A$5:$C$29,3,FALSE)</f>
        <v>0</v>
      </c>
      <c r="BM112" s="16">
        <f>Q112/26*$BC112*VLOOKUP(BM$4,DM_TI_LE!$A$5:$C$29,3,FALSE)</f>
        <v>0</v>
      </c>
      <c r="BN112" s="16">
        <f>R112/26*$BC112*VLOOKUP(BN$4,DM_TI_LE!$A$5:$C$29,3,FALSE)</f>
        <v>0</v>
      </c>
      <c r="BO112" s="16">
        <f>S112/26*$BC112*VLOOKUP(BO$4,DM_TI_LE!$A$5:$C$29,3,FALSE)</f>
        <v>0</v>
      </c>
      <c r="BP112" s="16">
        <f>T112/26*$BC112*VLOOKUP(BP$4,DM_TI_LE!$A$5:$C$29,3,FALSE)</f>
        <v>0</v>
      </c>
      <c r="BQ112" s="16">
        <f>U112/26*$BC112*VLOOKUP(BQ$4,DM_TI_LE!$A$5:$C$29,3,FALSE)</f>
        <v>0</v>
      </c>
      <c r="BR112" s="16">
        <f>V112/26*$BC112*VLOOKUP(BR$4,DM_TI_LE!$A$5:$C$29,3,FALSE)</f>
        <v>0</v>
      </c>
      <c r="BS112" s="16">
        <f>W112/26*$BC112*VLOOKUP(BS$4,DM_TI_LE!$A$5:$C$29,3,FALSE)</f>
        <v>0</v>
      </c>
      <c r="BT112" s="16">
        <f>X112/26*$BC112*VLOOKUP(BT$4,DM_TI_LE!$A$5:$C$29,3,FALSE)</f>
        <v>0</v>
      </c>
      <c r="BU112" s="16">
        <f>Y112/26*$BC112*VLOOKUP(BU$4,DM_TI_LE!$A$5:$C$29,3,FALSE)</f>
        <v>0</v>
      </c>
      <c r="BV112" s="16">
        <f>Z112/26*$BC112*VLOOKUP(BV$4,DM_TI_LE!$A$5:$C$29,3,FALSE)</f>
        <v>0</v>
      </c>
      <c r="BW112" s="16">
        <f>AA112/26*$BC112*VLOOKUP(BW$4,DM_TI_LE!$A$5:$C$29,3,FALSE)</f>
        <v>0</v>
      </c>
      <c r="BX112" s="16">
        <f>AB112/26*$BC112*VLOOKUP(BX$4,DM_TI_LE!$A$5:$C$29,3,FALSE)</f>
        <v>0</v>
      </c>
      <c r="BY112" s="16">
        <f>AC112/26*$BC112*VLOOKUP(BY$4,DM_TI_LE!$A$5:$C$29,3,FALSE)</f>
        <v>0</v>
      </c>
      <c r="BZ112" s="16">
        <f>AD112/26*$BC112*VLOOKUP(BZ$4,DM_TI_LE!$A$5:$C$29,3,FALSE)</f>
        <v>0</v>
      </c>
      <c r="CA112" s="196">
        <f t="shared" si="0"/>
        <v>0</v>
      </c>
      <c r="CB112" s="16"/>
      <c r="CC112" s="197">
        <f t="shared" si="1"/>
        <v>8165249.9999999991</v>
      </c>
      <c r="CD112" s="208" t="s">
        <v>116</v>
      </c>
      <c r="CE112" s="199">
        <f>VLOOKUP(CD112,DM_TI_LE!$I$12:$J$16,2,FALSE)</f>
        <v>1</v>
      </c>
    </row>
    <row r="113" spans="1:83" ht="12.75">
      <c r="A113" s="36">
        <v>109</v>
      </c>
      <c r="B113" s="38">
        <f>GD_LCD_HS_LNS!B112</f>
        <v>10596</v>
      </c>
      <c r="C113" s="38" t="str">
        <f>GD_LCD_HS_LNS!C112</f>
        <v>Phạm Thị Ánh Hồng</v>
      </c>
      <c r="D113" s="38" t="str">
        <f>GD_LCD_HS_LNS!D112</f>
        <v>NV PVHK</v>
      </c>
      <c r="E113" s="146">
        <f>VLOOKUP(B113,GD_CHAM_CONG!$C$6:$BJ$912,60,FALSE)</f>
        <v>1</v>
      </c>
      <c r="F113" s="146">
        <f>VLOOKUP(B113,GD_LCD_HS_LNS!$B$4:$F$914,5,FALSE)</f>
        <v>1.8</v>
      </c>
      <c r="G113" s="168"/>
      <c r="H113" s="168">
        <f>VLOOKUP(B113,GD_CHAM_CONG!$C$6:$BD$912,37,FALSE)</f>
        <v>26</v>
      </c>
      <c r="I113" s="16">
        <f>VLOOKUP($B113,GD_CHAM_CONG!$C$6:$BF$912,38,FALSE)</f>
        <v>26</v>
      </c>
      <c r="J113" s="16">
        <f>VLOOKUP($B113,GD_CHAM_CONG!$C$6:$BF$912,39,FALSE)</f>
        <v>0</v>
      </c>
      <c r="K113" s="16">
        <f>VLOOKUP($B113,GD_CHAM_CONG!$C$6:$BF$912,40,FALSE)</f>
        <v>0</v>
      </c>
      <c r="L113" s="16">
        <f>VLOOKUP($B113,GD_CHAM_CONG!$C$6:$BF$912,41,FALSE)</f>
        <v>0</v>
      </c>
      <c r="M113" s="16">
        <f>VLOOKUP($B113,GD_CHAM_CONG!$C$6:$BF$912,42,FALSE)</f>
        <v>0</v>
      </c>
      <c r="N113" s="16">
        <f>VLOOKUP($B113,GD_CHAM_CONG!$C$6:$BF$912,43,FALSE)</f>
        <v>0</v>
      </c>
      <c r="O113" s="16">
        <f>VLOOKUP($B113,GD_CHAM_CONG!$C$6:$BF$912,44,FALSE)</f>
        <v>0</v>
      </c>
      <c r="P113" s="16">
        <f>VLOOKUP($B113,GD_CHAM_CONG!$C$6:$BF$912,45,FALSE)</f>
        <v>0</v>
      </c>
      <c r="Q113" s="16">
        <f>VLOOKUP($B113,GD_CHAM_CONG!$C$6:$BF$912,46,FALSE)</f>
        <v>0</v>
      </c>
      <c r="R113" s="16">
        <f>VLOOKUP($B113,GD_CHAM_CONG!$C$6:$BF$912,47,FALSE)</f>
        <v>0</v>
      </c>
      <c r="S113" s="16">
        <f>VLOOKUP($B113,GD_CHAM_CONG!$C$6:$BF$912,48,FALSE)</f>
        <v>0</v>
      </c>
      <c r="T113" s="16">
        <f>VLOOKUP($B113,GD_CHAM_CONG!$C$6:$BF$912,49,FALSE)</f>
        <v>0</v>
      </c>
      <c r="U113" s="16">
        <f>VLOOKUP($B113,GD_CHAM_CONG!$C$6:$BF$912,50,FALSE)</f>
        <v>0</v>
      </c>
      <c r="V113" s="16">
        <f>VLOOKUP($B113,GD_CHAM_CONG!$C$6:$BF$912,51,FALSE)</f>
        <v>0</v>
      </c>
      <c r="W113" s="16">
        <f>VLOOKUP($B113,GD_CHAM_CONG!$C$6:$BF$912,52,FALSE)</f>
        <v>0</v>
      </c>
      <c r="X113" s="16">
        <f>VLOOKUP($B113,GD_CHAM_CONG!$C$6:$BF$912,53,FALSE)</f>
        <v>0</v>
      </c>
      <c r="Y113" s="16">
        <f>VLOOKUP($B113,GD_CHAM_CONG!$C$6:$BF$912,54,FALSE)</f>
        <v>0</v>
      </c>
      <c r="Z113" s="16">
        <f>VLOOKUP($B113,GD_CHAM_CONG!$C$6:$BF$912,55,FALSE)</f>
        <v>0</v>
      </c>
      <c r="AA113" s="16">
        <f>VLOOKUP($B113,GD_CHAM_CONG!$C$6:$BF$912,56,FALSE)</f>
        <v>0</v>
      </c>
      <c r="AB113" s="16">
        <f>VLOOKUP($B113,GD_CHAM_CONG!$C$6:$BI$912,57,FALSE)</f>
        <v>0</v>
      </c>
      <c r="AC113" s="16">
        <f>VLOOKUP($B113,GD_CHAM_CONG!$C$6:$BI$912,58,FALSE)</f>
        <v>0</v>
      </c>
      <c r="AD113" s="16">
        <f>VLOOKUP($B113,GD_CHAM_CONG!$C$6:$BI$912,59,FALSE)</f>
        <v>0</v>
      </c>
      <c r="AE113" s="188">
        <f>I113/$H113*VLOOKUP(I$4,DM_TI_LE!$A$5:$B$30,2,FALSE)</f>
        <v>1</v>
      </c>
      <c r="AF113" s="188">
        <f>J113/$H113*VLOOKUP(J$4,DM_TI_LE!$A$5:$B$30,2,FALSE)</f>
        <v>0</v>
      </c>
      <c r="AG113" s="188">
        <f>K113/$H113*VLOOKUP(K$4,DM_TI_LE!$A$5:$B$30,2,FALSE)</f>
        <v>0</v>
      </c>
      <c r="AH113" s="188">
        <f>L113/$H113*VLOOKUP(L$4,DM_TI_LE!$A$5:$B$30,2,FALSE)</f>
        <v>0</v>
      </c>
      <c r="AI113" s="188">
        <f>M113/$H113*VLOOKUP(M$4,DM_TI_LE!$A$5:$B$30,2,FALSE)</f>
        <v>0</v>
      </c>
      <c r="AJ113" s="188">
        <f>N113/$H113*VLOOKUP(N$4,DM_TI_LE!$A$5:$B$30,2,FALSE)</f>
        <v>0</v>
      </c>
      <c r="AK113" s="188">
        <f>O113/$H113*VLOOKUP(O$4,DM_TI_LE!$A$5:$B$30,2,FALSE)</f>
        <v>0</v>
      </c>
      <c r="AL113" s="188">
        <f>P113/$H113*VLOOKUP(P$4,DM_TI_LE!$A$5:$B$30,2,FALSE)</f>
        <v>0</v>
      </c>
      <c r="AM113" s="188">
        <f>Q113/$H113*VLOOKUP(Q$4,DM_TI_LE!$A$5:$B$30,2,FALSE)</f>
        <v>0</v>
      </c>
      <c r="AN113" s="188">
        <f>R113/$H113*VLOOKUP(R$4,DM_TI_LE!$A$5:$B$30,2,FALSE)</f>
        <v>0</v>
      </c>
      <c r="AO113" s="188">
        <f>S113/$H113*VLOOKUP(S$4,DM_TI_LE!$A$5:$B$30,2,FALSE)</f>
        <v>0</v>
      </c>
      <c r="AP113" s="188">
        <f>T113/$H113*VLOOKUP(T$4,DM_TI_LE!$A$5:$B$30,2,FALSE)</f>
        <v>0</v>
      </c>
      <c r="AQ113" s="188">
        <f>U113/$H113*VLOOKUP(U$4,DM_TI_LE!$A$5:$B$30,2,FALSE)</f>
        <v>0</v>
      </c>
      <c r="AR113" s="188">
        <f>V113/$H113*VLOOKUP(V$4,DM_TI_LE!$A$5:$B$30,2,FALSE)</f>
        <v>0</v>
      </c>
      <c r="AS113" s="188">
        <f>W113/$H113*VLOOKUP(W$4,DM_TI_LE!$A$5:$B$30,2,FALSE)</f>
        <v>0</v>
      </c>
      <c r="AT113" s="188">
        <f>X113/$H113*VLOOKUP(X$4,DM_TI_LE!$A$5:$B$30,2,FALSE)</f>
        <v>0</v>
      </c>
      <c r="AU113" s="188">
        <f>Y113/$H113*VLOOKUP(Y$4,DM_TI_LE!$A$5:$B$30,2,FALSE)</f>
        <v>0</v>
      </c>
      <c r="AV113" s="188">
        <f>Z113/$H113*VLOOKUP(Z$4,DM_TI_LE!$A$5:$B$30,2,FALSE)</f>
        <v>0</v>
      </c>
      <c r="AW113" s="188">
        <f>AA113/$H113*VLOOKUP(AA$4,DM_TI_LE!$A$5:$B$30,2,FALSE)</f>
        <v>0</v>
      </c>
      <c r="AX113" s="188">
        <f>AB113/$H113*VLOOKUP(AB$4,DM_TI_LE!$A$5:$B$30,2,FALSE)</f>
        <v>0</v>
      </c>
      <c r="AY113" s="188">
        <f>AC113/$H113*VLOOKUP(AC$4,DM_TI_LE!$A$5:$B$30,2,FALSE)</f>
        <v>0</v>
      </c>
      <c r="AZ113" s="188">
        <f>AD113/$H113*VLOOKUP(AD$4,DM_TI_LE!$A$5:$B$30,2,FALSE)</f>
        <v>0</v>
      </c>
      <c r="BA113" s="231">
        <f>IF(CD113="HDHV",DM_TI_LE!$K$12*I113, SUM(AE113:AW113)*F113*E113*DM_HE_SO_LUONG_NS!$D$1*CE113)</f>
        <v>8100000</v>
      </c>
      <c r="BB113" s="16"/>
      <c r="BC113" s="17">
        <f>VLOOKUP(B113,GD_LCD_HS_LNS!$B$4:$E$914,4,FALSE)</f>
        <v>3875000</v>
      </c>
      <c r="BD113" s="16"/>
      <c r="BE113" s="16">
        <f>I113/26*$BC113*VLOOKUP(BE$4,DM_TI_LE!$A$5:$C$29,3,FALSE)</f>
        <v>0</v>
      </c>
      <c r="BF113" s="16">
        <f>J113/26*$BC113*VLOOKUP(BF$4,DM_TI_LE!$A$5:$C$29,3,FALSE)</f>
        <v>0</v>
      </c>
      <c r="BG113" s="16">
        <f>K113/26*$BC113*VLOOKUP(BG$4,DM_TI_LE!$A$5:$C$29,3,FALSE)</f>
        <v>0</v>
      </c>
      <c r="BH113" s="16">
        <f>L113/26*$BC113*VLOOKUP(BH$4,DM_TI_LE!$A$5:$C$29,3,FALSE)</f>
        <v>0</v>
      </c>
      <c r="BI113" s="16">
        <f>M113/26*$BC113*VLOOKUP(BI$4,DM_TI_LE!$A$5:$C$29,3,FALSE)</f>
        <v>0</v>
      </c>
      <c r="BJ113" s="16">
        <f>N113/26*$BC113*VLOOKUP(BJ$4,DM_TI_LE!$A$5:$C$29,3,FALSE)</f>
        <v>0</v>
      </c>
      <c r="BK113" s="16">
        <f>O113/26*$BC113*VLOOKUP(BK$4,DM_TI_LE!$A$5:$C$29,3,FALSE)</f>
        <v>0</v>
      </c>
      <c r="BL113" s="16">
        <f>P113/26*$BC113*VLOOKUP(BL$4,DM_TI_LE!$A$5:$C$29,3,FALSE)</f>
        <v>0</v>
      </c>
      <c r="BM113" s="16">
        <f>Q113/26*$BC113*VLOOKUP(BM$4,DM_TI_LE!$A$5:$C$29,3,FALSE)</f>
        <v>0</v>
      </c>
      <c r="BN113" s="16">
        <f>R113/26*$BC113*VLOOKUP(BN$4,DM_TI_LE!$A$5:$C$29,3,FALSE)</f>
        <v>0</v>
      </c>
      <c r="BO113" s="16">
        <f>S113/26*$BC113*VLOOKUP(BO$4,DM_TI_LE!$A$5:$C$29,3,FALSE)</f>
        <v>0</v>
      </c>
      <c r="BP113" s="16">
        <f>T113/26*$BC113*VLOOKUP(BP$4,DM_TI_LE!$A$5:$C$29,3,FALSE)</f>
        <v>0</v>
      </c>
      <c r="BQ113" s="16">
        <f>U113/26*$BC113*VLOOKUP(BQ$4,DM_TI_LE!$A$5:$C$29,3,FALSE)</f>
        <v>0</v>
      </c>
      <c r="BR113" s="16">
        <f>V113/26*$BC113*VLOOKUP(BR$4,DM_TI_LE!$A$5:$C$29,3,FALSE)</f>
        <v>0</v>
      </c>
      <c r="BS113" s="16">
        <f>W113/26*$BC113*VLOOKUP(BS$4,DM_TI_LE!$A$5:$C$29,3,FALSE)</f>
        <v>0</v>
      </c>
      <c r="BT113" s="16">
        <f>X113/26*$BC113*VLOOKUP(BT$4,DM_TI_LE!$A$5:$C$29,3,FALSE)</f>
        <v>0</v>
      </c>
      <c r="BU113" s="16">
        <f>Y113/26*$BC113*VLOOKUP(BU$4,DM_TI_LE!$A$5:$C$29,3,FALSE)</f>
        <v>0</v>
      </c>
      <c r="BV113" s="16">
        <f>Z113/26*$BC113*VLOOKUP(BV$4,DM_TI_LE!$A$5:$C$29,3,FALSE)</f>
        <v>0</v>
      </c>
      <c r="BW113" s="16">
        <f>AA113/26*$BC113*VLOOKUP(BW$4,DM_TI_LE!$A$5:$C$29,3,FALSE)</f>
        <v>0</v>
      </c>
      <c r="BX113" s="16">
        <f>AB113/26*$BC113*VLOOKUP(BX$4,DM_TI_LE!$A$5:$C$29,3,FALSE)</f>
        <v>0</v>
      </c>
      <c r="BY113" s="16">
        <f>AC113/26*$BC113*VLOOKUP(BY$4,DM_TI_LE!$A$5:$C$29,3,FALSE)</f>
        <v>0</v>
      </c>
      <c r="BZ113" s="16">
        <f>AD113/26*$BC113*VLOOKUP(BZ$4,DM_TI_LE!$A$5:$C$29,3,FALSE)</f>
        <v>0</v>
      </c>
      <c r="CA113" s="196">
        <f t="shared" si="0"/>
        <v>0</v>
      </c>
      <c r="CB113" s="16"/>
      <c r="CC113" s="197">
        <f t="shared" si="1"/>
        <v>8100000</v>
      </c>
      <c r="CD113" s="208" t="s">
        <v>114</v>
      </c>
      <c r="CE113" s="199">
        <f>VLOOKUP(CD113,DM_TI_LE!$I$12:$J$16,2,FALSE)</f>
        <v>1</v>
      </c>
    </row>
    <row r="114" spans="1:83" ht="12.75">
      <c r="A114" s="36">
        <v>110</v>
      </c>
      <c r="B114" s="38">
        <f>GD_LCD_HS_LNS!B113</f>
        <v>10597</v>
      </c>
      <c r="C114" s="38" t="str">
        <f>GD_LCD_HS_LNS!C113</f>
        <v>Nguyễn Thị Thu Sang</v>
      </c>
      <c r="D114" s="38" t="str">
        <f>GD_LCD_HS_LNS!D113</f>
        <v>NV PVHK</v>
      </c>
      <c r="E114" s="146">
        <f>VLOOKUP(B114,GD_CHAM_CONG!$C$6:$BJ$912,60,FALSE)</f>
        <v>1</v>
      </c>
      <c r="F114" s="146">
        <f>VLOOKUP(B114,GD_LCD_HS_LNS!$B$4:$F$914,5,FALSE)</f>
        <v>1.8</v>
      </c>
      <c r="G114" s="168"/>
      <c r="H114" s="168">
        <f>VLOOKUP(B114,GD_CHAM_CONG!$C$6:$BD$912,37,FALSE)</f>
        <v>26</v>
      </c>
      <c r="I114" s="16">
        <f>VLOOKUP($B114,GD_CHAM_CONG!$C$6:$BF$912,38,FALSE)</f>
        <v>15</v>
      </c>
      <c r="J114" s="16">
        <f>VLOOKUP($B114,GD_CHAM_CONG!$C$6:$BF$912,39,FALSE)</f>
        <v>0</v>
      </c>
      <c r="K114" s="16">
        <f>VLOOKUP($B114,GD_CHAM_CONG!$C$6:$BF$912,40,FALSE)</f>
        <v>0</v>
      </c>
      <c r="L114" s="16">
        <f>VLOOKUP($B114,GD_CHAM_CONG!$C$6:$BF$912,41,FALSE)</f>
        <v>0</v>
      </c>
      <c r="M114" s="16">
        <f>VLOOKUP($B114,GD_CHAM_CONG!$C$6:$BF$912,42,FALSE)</f>
        <v>0</v>
      </c>
      <c r="N114" s="16">
        <f>VLOOKUP($B114,GD_CHAM_CONG!$C$6:$BF$912,43,FALSE)</f>
        <v>0</v>
      </c>
      <c r="O114" s="16">
        <f>VLOOKUP($B114,GD_CHAM_CONG!$C$6:$BF$912,44,FALSE)</f>
        <v>0</v>
      </c>
      <c r="P114" s="16">
        <f>VLOOKUP($B114,GD_CHAM_CONG!$C$6:$BF$912,45,FALSE)</f>
        <v>0</v>
      </c>
      <c r="Q114" s="16">
        <f>VLOOKUP($B114,GD_CHAM_CONG!$C$6:$BF$912,46,FALSE)</f>
        <v>0</v>
      </c>
      <c r="R114" s="16">
        <f>VLOOKUP($B114,GD_CHAM_CONG!$C$6:$BF$912,47,FALSE)</f>
        <v>0</v>
      </c>
      <c r="S114" s="16">
        <f>VLOOKUP($B114,GD_CHAM_CONG!$C$6:$BF$912,48,FALSE)</f>
        <v>0</v>
      </c>
      <c r="T114" s="16">
        <f>VLOOKUP($B114,GD_CHAM_CONG!$C$6:$BF$912,49,FALSE)</f>
        <v>0</v>
      </c>
      <c r="U114" s="16">
        <f>VLOOKUP($B114,GD_CHAM_CONG!$C$6:$BF$912,50,FALSE)</f>
        <v>0</v>
      </c>
      <c r="V114" s="16">
        <f>VLOOKUP($B114,GD_CHAM_CONG!$C$6:$BF$912,51,FALSE)</f>
        <v>0</v>
      </c>
      <c r="W114" s="16">
        <f>VLOOKUP($B114,GD_CHAM_CONG!$C$6:$BF$912,52,FALSE)</f>
        <v>0</v>
      </c>
      <c r="X114" s="16">
        <f>VLOOKUP($B114,GD_CHAM_CONG!$C$6:$BF$912,53,FALSE)</f>
        <v>0</v>
      </c>
      <c r="Y114" s="16">
        <f>VLOOKUP($B114,GD_CHAM_CONG!$C$6:$BF$912,54,FALSE)</f>
        <v>0</v>
      </c>
      <c r="Z114" s="16">
        <f>VLOOKUP($B114,GD_CHAM_CONG!$C$6:$BF$912,55,FALSE)</f>
        <v>0</v>
      </c>
      <c r="AA114" s="16">
        <f>VLOOKUP($B114,GD_CHAM_CONG!$C$6:$BF$912,56,FALSE)</f>
        <v>0</v>
      </c>
      <c r="AB114" s="16">
        <f>VLOOKUP($B114,GD_CHAM_CONG!$C$6:$BI$912,57,FALSE)</f>
        <v>11</v>
      </c>
      <c r="AC114" s="16">
        <f>VLOOKUP($B114,GD_CHAM_CONG!$C$6:$BI$912,58,FALSE)</f>
        <v>0</v>
      </c>
      <c r="AD114" s="16">
        <f>VLOOKUP($B114,GD_CHAM_CONG!$C$6:$BI$912,59,FALSE)</f>
        <v>0</v>
      </c>
      <c r="AE114" s="188">
        <f>I114/$H114*VLOOKUP(I$4,DM_TI_LE!$A$5:$B$30,2,FALSE)</f>
        <v>0.57692307692307687</v>
      </c>
      <c r="AF114" s="188">
        <f>J114/$H114*VLOOKUP(J$4,DM_TI_LE!$A$5:$B$30,2,FALSE)</f>
        <v>0</v>
      </c>
      <c r="AG114" s="188">
        <f>K114/$H114*VLOOKUP(K$4,DM_TI_LE!$A$5:$B$30,2,FALSE)</f>
        <v>0</v>
      </c>
      <c r="AH114" s="188">
        <f>L114/$H114*VLOOKUP(L$4,DM_TI_LE!$A$5:$B$30,2,FALSE)</f>
        <v>0</v>
      </c>
      <c r="AI114" s="188">
        <f>M114/$H114*VLOOKUP(M$4,DM_TI_LE!$A$5:$B$30,2,FALSE)</f>
        <v>0</v>
      </c>
      <c r="AJ114" s="188">
        <f>N114/$H114*VLOOKUP(N$4,DM_TI_LE!$A$5:$B$30,2,FALSE)</f>
        <v>0</v>
      </c>
      <c r="AK114" s="188">
        <f>O114/$H114*VLOOKUP(O$4,DM_TI_LE!$A$5:$B$30,2,FALSE)</f>
        <v>0</v>
      </c>
      <c r="AL114" s="188">
        <f>P114/$H114*VLOOKUP(P$4,DM_TI_LE!$A$5:$B$30,2,FALSE)</f>
        <v>0</v>
      </c>
      <c r="AM114" s="188">
        <f>Q114/$H114*VLOOKUP(Q$4,DM_TI_LE!$A$5:$B$30,2,FALSE)</f>
        <v>0</v>
      </c>
      <c r="AN114" s="188">
        <f>R114/$H114*VLOOKUP(R$4,DM_TI_LE!$A$5:$B$30,2,FALSE)</f>
        <v>0</v>
      </c>
      <c r="AO114" s="188">
        <f>S114/$H114*VLOOKUP(S$4,DM_TI_LE!$A$5:$B$30,2,FALSE)</f>
        <v>0</v>
      </c>
      <c r="AP114" s="188">
        <f>T114/$H114*VLOOKUP(T$4,DM_TI_LE!$A$5:$B$30,2,FALSE)</f>
        <v>0</v>
      </c>
      <c r="AQ114" s="188">
        <f>U114/$H114*VLOOKUP(U$4,DM_TI_LE!$A$5:$B$30,2,FALSE)</f>
        <v>0</v>
      </c>
      <c r="AR114" s="188">
        <f>V114/$H114*VLOOKUP(V$4,DM_TI_LE!$A$5:$B$30,2,FALSE)</f>
        <v>0</v>
      </c>
      <c r="AS114" s="188">
        <f>W114/$H114*VLOOKUP(W$4,DM_TI_LE!$A$5:$B$30,2,FALSE)</f>
        <v>0</v>
      </c>
      <c r="AT114" s="188">
        <f>X114/$H114*VLOOKUP(X$4,DM_TI_LE!$A$5:$B$30,2,FALSE)</f>
        <v>0</v>
      </c>
      <c r="AU114" s="188">
        <f>Y114/$H114*VLOOKUP(Y$4,DM_TI_LE!$A$5:$B$30,2,FALSE)</f>
        <v>0</v>
      </c>
      <c r="AV114" s="188">
        <f>Z114/$H114*VLOOKUP(Z$4,DM_TI_LE!$A$5:$B$30,2,FALSE)</f>
        <v>0</v>
      </c>
      <c r="AW114" s="188">
        <f>AA114/$H114*VLOOKUP(AA$4,DM_TI_LE!$A$5:$B$30,2,FALSE)</f>
        <v>0</v>
      </c>
      <c r="AX114" s="188">
        <f>AB114/$H114*VLOOKUP(AB$4,DM_TI_LE!$A$5:$B$30,2,FALSE)</f>
        <v>0</v>
      </c>
      <c r="AY114" s="188">
        <f>AC114/$H114*VLOOKUP(AC$4,DM_TI_LE!$A$5:$B$30,2,FALSE)</f>
        <v>0</v>
      </c>
      <c r="AZ114" s="188">
        <f>AD114/$H114*VLOOKUP(AD$4,DM_TI_LE!$A$5:$B$30,2,FALSE)</f>
        <v>0</v>
      </c>
      <c r="BA114" s="231">
        <f>IF(CD114="HDHV",DM_TI_LE!$K$12*I114, SUM(AE114:AW114)*F114*E114*DM_HE_SO_LUONG_NS!$D$1*CE114)</f>
        <v>4673076.9230769221</v>
      </c>
      <c r="BB114" s="16"/>
      <c r="BC114" s="17">
        <f>VLOOKUP(B114,GD_LCD_HS_LNS!$B$4:$E$914,4,FALSE)</f>
        <v>3875000</v>
      </c>
      <c r="BD114" s="16"/>
      <c r="BE114" s="16">
        <f>I114/26*$BC114*VLOOKUP(BE$4,DM_TI_LE!$A$5:$C$29,3,FALSE)</f>
        <v>0</v>
      </c>
      <c r="BF114" s="16">
        <f>J114/26*$BC114*VLOOKUP(BF$4,DM_TI_LE!$A$5:$C$29,3,FALSE)</f>
        <v>0</v>
      </c>
      <c r="BG114" s="16">
        <f>K114/26*$BC114*VLOOKUP(BG$4,DM_TI_LE!$A$5:$C$29,3,FALSE)</f>
        <v>0</v>
      </c>
      <c r="BH114" s="16">
        <f>L114/26*$BC114*VLOOKUP(BH$4,DM_TI_LE!$A$5:$C$29,3,FALSE)</f>
        <v>0</v>
      </c>
      <c r="BI114" s="16">
        <f>M114/26*$BC114*VLOOKUP(BI$4,DM_TI_LE!$A$5:$C$29,3,FALSE)</f>
        <v>0</v>
      </c>
      <c r="BJ114" s="16">
        <f>N114/26*$BC114*VLOOKUP(BJ$4,DM_TI_LE!$A$5:$C$29,3,FALSE)</f>
        <v>0</v>
      </c>
      <c r="BK114" s="16">
        <f>O114/26*$BC114*VLOOKUP(BK$4,DM_TI_LE!$A$5:$C$29,3,FALSE)</f>
        <v>0</v>
      </c>
      <c r="BL114" s="16">
        <f>P114/26*$BC114*VLOOKUP(BL$4,DM_TI_LE!$A$5:$C$29,3,FALSE)</f>
        <v>0</v>
      </c>
      <c r="BM114" s="16">
        <f>Q114/26*$BC114*VLOOKUP(BM$4,DM_TI_LE!$A$5:$C$29,3,FALSE)</f>
        <v>0</v>
      </c>
      <c r="BN114" s="16">
        <f>R114/26*$BC114*VLOOKUP(BN$4,DM_TI_LE!$A$5:$C$29,3,FALSE)</f>
        <v>0</v>
      </c>
      <c r="BO114" s="16">
        <f>S114/26*$BC114*VLOOKUP(BO$4,DM_TI_LE!$A$5:$C$29,3,FALSE)</f>
        <v>0</v>
      </c>
      <c r="BP114" s="16">
        <f>T114/26*$BC114*VLOOKUP(BP$4,DM_TI_LE!$A$5:$C$29,3,FALSE)</f>
        <v>0</v>
      </c>
      <c r="BQ114" s="16">
        <f>U114/26*$BC114*VLOOKUP(BQ$4,DM_TI_LE!$A$5:$C$29,3,FALSE)</f>
        <v>0</v>
      </c>
      <c r="BR114" s="16">
        <f>V114/26*$BC114*VLOOKUP(BR$4,DM_TI_LE!$A$5:$C$29,3,FALSE)</f>
        <v>0</v>
      </c>
      <c r="BS114" s="16">
        <f>W114/26*$BC114*VLOOKUP(BS$4,DM_TI_LE!$A$5:$C$29,3,FALSE)</f>
        <v>0</v>
      </c>
      <c r="BT114" s="16">
        <f>X114/26*$BC114*VLOOKUP(BT$4,DM_TI_LE!$A$5:$C$29,3,FALSE)</f>
        <v>0</v>
      </c>
      <c r="BU114" s="16">
        <f>Y114/26*$BC114*VLOOKUP(BU$4,DM_TI_LE!$A$5:$C$29,3,FALSE)</f>
        <v>0</v>
      </c>
      <c r="BV114" s="16">
        <f>Z114/26*$BC114*VLOOKUP(BV$4,DM_TI_LE!$A$5:$C$29,3,FALSE)</f>
        <v>0</v>
      </c>
      <c r="BW114" s="16">
        <f>AA114/26*$BC114*VLOOKUP(BW$4,DM_TI_LE!$A$5:$C$29,3,FALSE)</f>
        <v>0</v>
      </c>
      <c r="BX114" s="16">
        <f>AB114/26*$BC114*VLOOKUP(BX$4,DM_TI_LE!$A$5:$C$29,3,FALSE)</f>
        <v>0</v>
      </c>
      <c r="BY114" s="16">
        <f>AC114/26*$BC114*VLOOKUP(BY$4,DM_TI_LE!$A$5:$C$29,3,FALSE)</f>
        <v>0</v>
      </c>
      <c r="BZ114" s="16">
        <f>AD114/26*$BC114*VLOOKUP(BZ$4,DM_TI_LE!$A$5:$C$29,3,FALSE)</f>
        <v>0</v>
      </c>
      <c r="CA114" s="196">
        <f t="shared" si="0"/>
        <v>0</v>
      </c>
      <c r="CB114" s="16"/>
      <c r="CC114" s="197">
        <f t="shared" si="1"/>
        <v>4673076.9230769221</v>
      </c>
      <c r="CD114" s="208" t="s">
        <v>114</v>
      </c>
      <c r="CE114" s="199">
        <f>VLOOKUP(CD114,DM_TI_LE!$I$12:$J$16,2,FALSE)</f>
        <v>1</v>
      </c>
    </row>
    <row r="115" spans="1:83" ht="12.75">
      <c r="A115" s="36">
        <v>111</v>
      </c>
      <c r="B115" s="38">
        <f>GD_LCD_HS_LNS!B114</f>
        <v>10598</v>
      </c>
      <c r="C115" s="38" t="str">
        <f>GD_LCD_HS_LNS!C114</f>
        <v>Nguyễn Ngọc Quân</v>
      </c>
      <c r="D115" s="38" t="str">
        <f>GD_LCD_HS_LNS!D114</f>
        <v>Phó đội trưởng</v>
      </c>
      <c r="E115" s="146">
        <f>VLOOKUP(B115,GD_CHAM_CONG!$C$6:$BJ$912,60,FALSE)</f>
        <v>0.95</v>
      </c>
      <c r="F115" s="146">
        <f>VLOOKUP(B115,GD_LCD_HS_LNS!$B$4:$F$914,5,FALSE)</f>
        <v>3.27</v>
      </c>
      <c r="G115" s="168"/>
      <c r="H115" s="168">
        <f>VLOOKUP(B115,GD_CHAM_CONG!$C$6:$BD$912,37,FALSE)</f>
        <v>26</v>
      </c>
      <c r="I115" s="16">
        <f>VLOOKUP($B115,GD_CHAM_CONG!$C$6:$BF$912,38,FALSE)</f>
        <v>26</v>
      </c>
      <c r="J115" s="16">
        <f>VLOOKUP($B115,GD_CHAM_CONG!$C$6:$BF$912,39,FALSE)</f>
        <v>0</v>
      </c>
      <c r="K115" s="16">
        <f>VLOOKUP($B115,GD_CHAM_CONG!$C$6:$BF$912,40,FALSE)</f>
        <v>0</v>
      </c>
      <c r="L115" s="16">
        <f>VLOOKUP($B115,GD_CHAM_CONG!$C$6:$BF$912,41,FALSE)</f>
        <v>0</v>
      </c>
      <c r="M115" s="16">
        <f>VLOOKUP($B115,GD_CHAM_CONG!$C$6:$BF$912,42,FALSE)</f>
        <v>0</v>
      </c>
      <c r="N115" s="16">
        <f>VLOOKUP($B115,GD_CHAM_CONG!$C$6:$BF$912,43,FALSE)</f>
        <v>0</v>
      </c>
      <c r="O115" s="16">
        <f>VLOOKUP($B115,GD_CHAM_CONG!$C$6:$BF$912,44,FALSE)</f>
        <v>0</v>
      </c>
      <c r="P115" s="16">
        <f>VLOOKUP($B115,GD_CHAM_CONG!$C$6:$BF$912,45,FALSE)</f>
        <v>0</v>
      </c>
      <c r="Q115" s="16">
        <f>VLOOKUP($B115,GD_CHAM_CONG!$C$6:$BF$912,46,FALSE)</f>
        <v>0</v>
      </c>
      <c r="R115" s="16">
        <f>VLOOKUP($B115,GD_CHAM_CONG!$C$6:$BF$912,47,FALSE)</f>
        <v>0</v>
      </c>
      <c r="S115" s="16">
        <f>VLOOKUP($B115,GD_CHAM_CONG!$C$6:$BF$912,48,FALSE)</f>
        <v>0</v>
      </c>
      <c r="T115" s="16">
        <f>VLOOKUP($B115,GD_CHAM_CONG!$C$6:$BF$912,49,FALSE)</f>
        <v>0</v>
      </c>
      <c r="U115" s="16">
        <f>VLOOKUP($B115,GD_CHAM_CONG!$C$6:$BF$912,50,FALSE)</f>
        <v>0</v>
      </c>
      <c r="V115" s="16">
        <f>VLOOKUP($B115,GD_CHAM_CONG!$C$6:$BF$912,51,FALSE)</f>
        <v>0</v>
      </c>
      <c r="W115" s="16">
        <f>VLOOKUP($B115,GD_CHAM_CONG!$C$6:$BF$912,52,FALSE)</f>
        <v>0</v>
      </c>
      <c r="X115" s="16">
        <f>VLOOKUP($B115,GD_CHAM_CONG!$C$6:$BF$912,53,FALSE)</f>
        <v>0</v>
      </c>
      <c r="Y115" s="16">
        <f>VLOOKUP($B115,GD_CHAM_CONG!$C$6:$BF$912,54,FALSE)</f>
        <v>0</v>
      </c>
      <c r="Z115" s="16">
        <f>VLOOKUP($B115,GD_CHAM_CONG!$C$6:$BF$912,55,FALSE)</f>
        <v>0</v>
      </c>
      <c r="AA115" s="16">
        <f>VLOOKUP($B115,GD_CHAM_CONG!$C$6:$BF$912,56,FALSE)</f>
        <v>0</v>
      </c>
      <c r="AB115" s="16">
        <f>VLOOKUP($B115,GD_CHAM_CONG!$C$6:$BI$912,57,FALSE)</f>
        <v>0</v>
      </c>
      <c r="AC115" s="16">
        <f>VLOOKUP($B115,GD_CHAM_CONG!$C$6:$BI$912,58,FALSE)</f>
        <v>0</v>
      </c>
      <c r="AD115" s="16">
        <f>VLOOKUP($B115,GD_CHAM_CONG!$C$6:$BI$912,59,FALSE)</f>
        <v>0</v>
      </c>
      <c r="AE115" s="188">
        <f>I115/$H115*VLOOKUP(I$4,DM_TI_LE!$A$5:$B$30,2,FALSE)</f>
        <v>1</v>
      </c>
      <c r="AF115" s="188">
        <f>J115/$H115*VLOOKUP(J$4,DM_TI_LE!$A$5:$B$30,2,FALSE)</f>
        <v>0</v>
      </c>
      <c r="AG115" s="188">
        <f>K115/$H115*VLOOKUP(K$4,DM_TI_LE!$A$5:$B$30,2,FALSE)</f>
        <v>0</v>
      </c>
      <c r="AH115" s="188">
        <f>L115/$H115*VLOOKUP(L$4,DM_TI_LE!$A$5:$B$30,2,FALSE)</f>
        <v>0</v>
      </c>
      <c r="AI115" s="188">
        <f>M115/$H115*VLOOKUP(M$4,DM_TI_LE!$A$5:$B$30,2,FALSE)</f>
        <v>0</v>
      </c>
      <c r="AJ115" s="188">
        <f>N115/$H115*VLOOKUP(N$4,DM_TI_LE!$A$5:$B$30,2,FALSE)</f>
        <v>0</v>
      </c>
      <c r="AK115" s="188">
        <f>O115/$H115*VLOOKUP(O$4,DM_TI_LE!$A$5:$B$30,2,FALSE)</f>
        <v>0</v>
      </c>
      <c r="AL115" s="188">
        <f>P115/$H115*VLOOKUP(P$4,DM_TI_LE!$A$5:$B$30,2,FALSE)</f>
        <v>0</v>
      </c>
      <c r="AM115" s="188">
        <f>Q115/$H115*VLOOKUP(Q$4,DM_TI_LE!$A$5:$B$30,2,FALSE)</f>
        <v>0</v>
      </c>
      <c r="AN115" s="188">
        <f>R115/$H115*VLOOKUP(R$4,DM_TI_LE!$A$5:$B$30,2,FALSE)</f>
        <v>0</v>
      </c>
      <c r="AO115" s="188">
        <f>S115/$H115*VLOOKUP(S$4,DM_TI_LE!$A$5:$B$30,2,FALSE)</f>
        <v>0</v>
      </c>
      <c r="AP115" s="188">
        <f>T115/$H115*VLOOKUP(T$4,DM_TI_LE!$A$5:$B$30,2,FALSE)</f>
        <v>0</v>
      </c>
      <c r="AQ115" s="188">
        <f>U115/$H115*VLOOKUP(U$4,DM_TI_LE!$A$5:$B$30,2,FALSE)</f>
        <v>0</v>
      </c>
      <c r="AR115" s="188">
        <f>V115/$H115*VLOOKUP(V$4,DM_TI_LE!$A$5:$B$30,2,FALSE)</f>
        <v>0</v>
      </c>
      <c r="AS115" s="188">
        <f>W115/$H115*VLOOKUP(W$4,DM_TI_LE!$A$5:$B$30,2,FALSE)</f>
        <v>0</v>
      </c>
      <c r="AT115" s="188">
        <f>X115/$H115*VLOOKUP(X$4,DM_TI_LE!$A$5:$B$30,2,FALSE)</f>
        <v>0</v>
      </c>
      <c r="AU115" s="188">
        <f>Y115/$H115*VLOOKUP(Y$4,DM_TI_LE!$A$5:$B$30,2,FALSE)</f>
        <v>0</v>
      </c>
      <c r="AV115" s="188">
        <f>Z115/$H115*VLOOKUP(Z$4,DM_TI_LE!$A$5:$B$30,2,FALSE)</f>
        <v>0</v>
      </c>
      <c r="AW115" s="188">
        <f>AA115/$H115*VLOOKUP(AA$4,DM_TI_LE!$A$5:$B$30,2,FALSE)</f>
        <v>0</v>
      </c>
      <c r="AX115" s="188">
        <f>AB115/$H115*VLOOKUP(AB$4,DM_TI_LE!$A$5:$B$30,2,FALSE)</f>
        <v>0</v>
      </c>
      <c r="AY115" s="188">
        <f>AC115/$H115*VLOOKUP(AC$4,DM_TI_LE!$A$5:$B$30,2,FALSE)</f>
        <v>0</v>
      </c>
      <c r="AZ115" s="188">
        <f>AD115/$H115*VLOOKUP(AD$4,DM_TI_LE!$A$5:$B$30,2,FALSE)</f>
        <v>0</v>
      </c>
      <c r="BA115" s="231">
        <f>IF(CD115="HDHV",DM_TI_LE!$K$12*I115, SUM(AE115:AW115)*F115*E115*DM_HE_SO_LUONG_NS!$D$1*CE115)</f>
        <v>13979250</v>
      </c>
      <c r="BB115" s="16"/>
      <c r="BC115" s="17">
        <f>VLOOKUP(B115,GD_LCD_HS_LNS!$B$4:$E$914,4,FALSE)</f>
        <v>4921000</v>
      </c>
      <c r="BD115" s="16"/>
      <c r="BE115" s="16">
        <f>I115/26*$BC115*VLOOKUP(BE$4,DM_TI_LE!$A$5:$C$29,3,FALSE)</f>
        <v>0</v>
      </c>
      <c r="BF115" s="16">
        <f>J115/26*$BC115*VLOOKUP(BF$4,DM_TI_LE!$A$5:$C$29,3,FALSE)</f>
        <v>0</v>
      </c>
      <c r="BG115" s="16">
        <f>K115/26*$BC115*VLOOKUP(BG$4,DM_TI_LE!$A$5:$C$29,3,FALSE)</f>
        <v>0</v>
      </c>
      <c r="BH115" s="16">
        <f>L115/26*$BC115*VLOOKUP(BH$4,DM_TI_LE!$A$5:$C$29,3,FALSE)</f>
        <v>0</v>
      </c>
      <c r="BI115" s="16">
        <f>M115/26*$BC115*VLOOKUP(BI$4,DM_TI_LE!$A$5:$C$29,3,FALSE)</f>
        <v>0</v>
      </c>
      <c r="BJ115" s="16">
        <f>N115/26*$BC115*VLOOKUP(BJ$4,DM_TI_LE!$A$5:$C$29,3,FALSE)</f>
        <v>0</v>
      </c>
      <c r="BK115" s="16">
        <f>O115/26*$BC115*VLOOKUP(BK$4,DM_TI_LE!$A$5:$C$29,3,FALSE)</f>
        <v>0</v>
      </c>
      <c r="BL115" s="16">
        <f>P115/26*$BC115*VLOOKUP(BL$4,DM_TI_LE!$A$5:$C$29,3,FALSE)</f>
        <v>0</v>
      </c>
      <c r="BM115" s="16">
        <f>Q115/26*$BC115*VLOOKUP(BM$4,DM_TI_LE!$A$5:$C$29,3,FALSE)</f>
        <v>0</v>
      </c>
      <c r="BN115" s="16">
        <f>R115/26*$BC115*VLOOKUP(BN$4,DM_TI_LE!$A$5:$C$29,3,FALSE)</f>
        <v>0</v>
      </c>
      <c r="BO115" s="16">
        <f>S115/26*$BC115*VLOOKUP(BO$4,DM_TI_LE!$A$5:$C$29,3,FALSE)</f>
        <v>0</v>
      </c>
      <c r="BP115" s="16">
        <f>T115/26*$BC115*VLOOKUP(BP$4,DM_TI_LE!$A$5:$C$29,3,FALSE)</f>
        <v>0</v>
      </c>
      <c r="BQ115" s="16">
        <f>U115/26*$BC115*VLOOKUP(BQ$4,DM_TI_LE!$A$5:$C$29,3,FALSE)</f>
        <v>0</v>
      </c>
      <c r="BR115" s="16">
        <f>V115/26*$BC115*VLOOKUP(BR$4,DM_TI_LE!$A$5:$C$29,3,FALSE)</f>
        <v>0</v>
      </c>
      <c r="BS115" s="16">
        <f>W115/26*$BC115*VLOOKUP(BS$4,DM_TI_LE!$A$5:$C$29,3,FALSE)</f>
        <v>0</v>
      </c>
      <c r="BT115" s="16">
        <f>X115/26*$BC115*VLOOKUP(BT$4,DM_TI_LE!$A$5:$C$29,3,FALSE)</f>
        <v>0</v>
      </c>
      <c r="BU115" s="16">
        <f>Y115/26*$BC115*VLOOKUP(BU$4,DM_TI_LE!$A$5:$C$29,3,FALSE)</f>
        <v>0</v>
      </c>
      <c r="BV115" s="16">
        <f>Z115/26*$BC115*VLOOKUP(BV$4,DM_TI_LE!$A$5:$C$29,3,FALSE)</f>
        <v>0</v>
      </c>
      <c r="BW115" s="16">
        <f>AA115/26*$BC115*VLOOKUP(BW$4,DM_TI_LE!$A$5:$C$29,3,FALSE)</f>
        <v>0</v>
      </c>
      <c r="BX115" s="16">
        <f>AB115/26*$BC115*VLOOKUP(BX$4,DM_TI_LE!$A$5:$C$29,3,FALSE)</f>
        <v>0</v>
      </c>
      <c r="BY115" s="16">
        <f>AC115/26*$BC115*VLOOKUP(BY$4,DM_TI_LE!$A$5:$C$29,3,FALSE)</f>
        <v>0</v>
      </c>
      <c r="BZ115" s="16">
        <f>AD115/26*$BC115*VLOOKUP(BZ$4,DM_TI_LE!$A$5:$C$29,3,FALSE)</f>
        <v>0</v>
      </c>
      <c r="CA115" s="196">
        <f t="shared" si="0"/>
        <v>0</v>
      </c>
      <c r="CB115" s="16"/>
      <c r="CC115" s="197">
        <f t="shared" si="1"/>
        <v>13979250</v>
      </c>
      <c r="CD115" s="208" t="s">
        <v>114</v>
      </c>
      <c r="CE115" s="199">
        <f>VLOOKUP(CD115,DM_TI_LE!$I$12:$J$16,2,FALSE)</f>
        <v>1</v>
      </c>
    </row>
    <row r="116" spans="1:83" ht="12.75">
      <c r="A116" s="36">
        <v>112</v>
      </c>
      <c r="B116" s="38">
        <f>GD_LCD_HS_LNS!B115</f>
        <v>10602</v>
      </c>
      <c r="C116" s="38" t="str">
        <f>GD_LCD_HS_LNS!C115</f>
        <v>Nguyễn Thị Thu Trang</v>
      </c>
      <c r="D116" s="38" t="str">
        <f>GD_LCD_HS_LNS!D115</f>
        <v>NV PVHK</v>
      </c>
      <c r="E116" s="146">
        <f>VLOOKUP(B116,GD_CHAM_CONG!$C$6:$BJ$912,60,FALSE)</f>
        <v>1.05</v>
      </c>
      <c r="F116" s="146">
        <f>VLOOKUP(B116,GD_LCD_HS_LNS!$B$4:$F$914,5,FALSE)</f>
        <v>1.8</v>
      </c>
      <c r="G116" s="168"/>
      <c r="H116" s="168">
        <f>VLOOKUP(B116,GD_CHAM_CONG!$C$6:$BD$912,37,FALSE)</f>
        <v>26</v>
      </c>
      <c r="I116" s="16">
        <f>VLOOKUP($B116,GD_CHAM_CONG!$C$6:$BF$912,38,FALSE)</f>
        <v>26</v>
      </c>
      <c r="J116" s="16">
        <f>VLOOKUP($B116,GD_CHAM_CONG!$C$6:$BF$912,39,FALSE)</f>
        <v>0</v>
      </c>
      <c r="K116" s="16">
        <f>VLOOKUP($B116,GD_CHAM_CONG!$C$6:$BF$912,40,FALSE)</f>
        <v>0</v>
      </c>
      <c r="L116" s="16">
        <f>VLOOKUP($B116,GD_CHAM_CONG!$C$6:$BF$912,41,FALSE)</f>
        <v>0</v>
      </c>
      <c r="M116" s="16">
        <f>VLOOKUP($B116,GD_CHAM_CONG!$C$6:$BF$912,42,FALSE)</f>
        <v>0</v>
      </c>
      <c r="N116" s="16">
        <f>VLOOKUP($B116,GD_CHAM_CONG!$C$6:$BF$912,43,FALSE)</f>
        <v>0</v>
      </c>
      <c r="O116" s="16">
        <f>VLOOKUP($B116,GD_CHAM_CONG!$C$6:$BF$912,44,FALSE)</f>
        <v>0</v>
      </c>
      <c r="P116" s="16">
        <f>VLOOKUP($B116,GD_CHAM_CONG!$C$6:$BF$912,45,FALSE)</f>
        <v>0</v>
      </c>
      <c r="Q116" s="16">
        <f>VLOOKUP($B116,GD_CHAM_CONG!$C$6:$BF$912,46,FALSE)</f>
        <v>0</v>
      </c>
      <c r="R116" s="16">
        <f>VLOOKUP($B116,GD_CHAM_CONG!$C$6:$BF$912,47,FALSE)</f>
        <v>0</v>
      </c>
      <c r="S116" s="16">
        <f>VLOOKUP($B116,GD_CHAM_CONG!$C$6:$BF$912,48,FALSE)</f>
        <v>0</v>
      </c>
      <c r="T116" s="16">
        <f>VLOOKUP($B116,GD_CHAM_CONG!$C$6:$BF$912,49,FALSE)</f>
        <v>0</v>
      </c>
      <c r="U116" s="16">
        <f>VLOOKUP($B116,GD_CHAM_CONG!$C$6:$BF$912,50,FALSE)</f>
        <v>0</v>
      </c>
      <c r="V116" s="16">
        <f>VLOOKUP($B116,GD_CHAM_CONG!$C$6:$BF$912,51,FALSE)</f>
        <v>0</v>
      </c>
      <c r="W116" s="16">
        <f>VLOOKUP($B116,GD_CHAM_CONG!$C$6:$BF$912,52,FALSE)</f>
        <v>0</v>
      </c>
      <c r="X116" s="16">
        <f>VLOOKUP($B116,GD_CHAM_CONG!$C$6:$BF$912,53,FALSE)</f>
        <v>0</v>
      </c>
      <c r="Y116" s="16">
        <f>VLOOKUP($B116,GD_CHAM_CONG!$C$6:$BF$912,54,FALSE)</f>
        <v>0</v>
      </c>
      <c r="Z116" s="16">
        <f>VLOOKUP($B116,GD_CHAM_CONG!$C$6:$BF$912,55,FALSE)</f>
        <v>0</v>
      </c>
      <c r="AA116" s="16">
        <f>VLOOKUP($B116,GD_CHAM_CONG!$C$6:$BF$912,56,FALSE)</f>
        <v>0</v>
      </c>
      <c r="AB116" s="16">
        <f>VLOOKUP($B116,GD_CHAM_CONG!$C$6:$BI$912,57,FALSE)</f>
        <v>0</v>
      </c>
      <c r="AC116" s="16">
        <f>VLOOKUP($B116,GD_CHAM_CONG!$C$6:$BI$912,58,FALSE)</f>
        <v>0</v>
      </c>
      <c r="AD116" s="16">
        <f>VLOOKUP($B116,GD_CHAM_CONG!$C$6:$BI$912,59,FALSE)</f>
        <v>0</v>
      </c>
      <c r="AE116" s="188">
        <f>I116/$H116*VLOOKUP(I$4,DM_TI_LE!$A$5:$B$30,2,FALSE)</f>
        <v>1</v>
      </c>
      <c r="AF116" s="188">
        <f>J116/$H116*VLOOKUP(J$4,DM_TI_LE!$A$5:$B$30,2,FALSE)</f>
        <v>0</v>
      </c>
      <c r="AG116" s="188">
        <f>K116/$H116*VLOOKUP(K$4,DM_TI_LE!$A$5:$B$30,2,FALSE)</f>
        <v>0</v>
      </c>
      <c r="AH116" s="188">
        <f>L116/$H116*VLOOKUP(L$4,DM_TI_LE!$A$5:$B$30,2,FALSE)</f>
        <v>0</v>
      </c>
      <c r="AI116" s="188">
        <f>M116/$H116*VLOOKUP(M$4,DM_TI_LE!$A$5:$B$30,2,FALSE)</f>
        <v>0</v>
      </c>
      <c r="AJ116" s="188">
        <f>N116/$H116*VLOOKUP(N$4,DM_TI_LE!$A$5:$B$30,2,FALSE)</f>
        <v>0</v>
      </c>
      <c r="AK116" s="188">
        <f>O116/$H116*VLOOKUP(O$4,DM_TI_LE!$A$5:$B$30,2,FALSE)</f>
        <v>0</v>
      </c>
      <c r="AL116" s="188">
        <f>P116/$H116*VLOOKUP(P$4,DM_TI_LE!$A$5:$B$30,2,FALSE)</f>
        <v>0</v>
      </c>
      <c r="AM116" s="188">
        <f>Q116/$H116*VLOOKUP(Q$4,DM_TI_LE!$A$5:$B$30,2,FALSE)</f>
        <v>0</v>
      </c>
      <c r="AN116" s="188">
        <f>R116/$H116*VLOOKUP(R$4,DM_TI_LE!$A$5:$B$30,2,FALSE)</f>
        <v>0</v>
      </c>
      <c r="AO116" s="188">
        <f>S116/$H116*VLOOKUP(S$4,DM_TI_LE!$A$5:$B$30,2,FALSE)</f>
        <v>0</v>
      </c>
      <c r="AP116" s="188">
        <f>T116/$H116*VLOOKUP(T$4,DM_TI_LE!$A$5:$B$30,2,FALSE)</f>
        <v>0</v>
      </c>
      <c r="AQ116" s="188">
        <f>U116/$H116*VLOOKUP(U$4,DM_TI_LE!$A$5:$B$30,2,FALSE)</f>
        <v>0</v>
      </c>
      <c r="AR116" s="188">
        <f>V116/$H116*VLOOKUP(V$4,DM_TI_LE!$A$5:$B$30,2,FALSE)</f>
        <v>0</v>
      </c>
      <c r="AS116" s="188">
        <f>W116/$H116*VLOOKUP(W$4,DM_TI_LE!$A$5:$B$30,2,FALSE)</f>
        <v>0</v>
      </c>
      <c r="AT116" s="188">
        <f>X116/$H116*VLOOKUP(X$4,DM_TI_LE!$A$5:$B$30,2,FALSE)</f>
        <v>0</v>
      </c>
      <c r="AU116" s="188">
        <f>Y116/$H116*VLOOKUP(Y$4,DM_TI_LE!$A$5:$B$30,2,FALSE)</f>
        <v>0</v>
      </c>
      <c r="AV116" s="188">
        <f>Z116/$H116*VLOOKUP(Z$4,DM_TI_LE!$A$5:$B$30,2,FALSE)</f>
        <v>0</v>
      </c>
      <c r="AW116" s="188">
        <f>AA116/$H116*VLOOKUP(AA$4,DM_TI_LE!$A$5:$B$30,2,FALSE)</f>
        <v>0</v>
      </c>
      <c r="AX116" s="188">
        <f>AB116/$H116*VLOOKUP(AB$4,DM_TI_LE!$A$5:$B$30,2,FALSE)</f>
        <v>0</v>
      </c>
      <c r="AY116" s="188">
        <f>AC116/$H116*VLOOKUP(AC$4,DM_TI_LE!$A$5:$B$30,2,FALSE)</f>
        <v>0</v>
      </c>
      <c r="AZ116" s="188">
        <f>AD116/$H116*VLOOKUP(AD$4,DM_TI_LE!$A$5:$B$30,2,FALSE)</f>
        <v>0</v>
      </c>
      <c r="BA116" s="231">
        <f>IF(CD116="HDHV",DM_TI_LE!$K$12*I116, SUM(AE116:AW116)*F116*E116*DM_HE_SO_LUONG_NS!$D$1*CE116)</f>
        <v>8505000</v>
      </c>
      <c r="BB116" s="16"/>
      <c r="BC116" s="17">
        <f>VLOOKUP(B116,GD_LCD_HS_LNS!$B$4:$E$914,4,FALSE)</f>
        <v>3875000</v>
      </c>
      <c r="BD116" s="16"/>
      <c r="BE116" s="16">
        <f>I116/26*$BC116*VLOOKUP(BE$4,DM_TI_LE!$A$5:$C$29,3,FALSE)</f>
        <v>0</v>
      </c>
      <c r="BF116" s="16">
        <f>J116/26*$BC116*VLOOKUP(BF$4,DM_TI_LE!$A$5:$C$29,3,FALSE)</f>
        <v>0</v>
      </c>
      <c r="BG116" s="16">
        <f>K116/26*$BC116*VLOOKUP(BG$4,DM_TI_LE!$A$5:$C$29,3,FALSE)</f>
        <v>0</v>
      </c>
      <c r="BH116" s="16">
        <f>L116/26*$BC116*VLOOKUP(BH$4,DM_TI_LE!$A$5:$C$29,3,FALSE)</f>
        <v>0</v>
      </c>
      <c r="BI116" s="16">
        <f>M116/26*$BC116*VLOOKUP(BI$4,DM_TI_LE!$A$5:$C$29,3,FALSE)</f>
        <v>0</v>
      </c>
      <c r="BJ116" s="16">
        <f>N116/26*$BC116*VLOOKUP(BJ$4,DM_TI_LE!$A$5:$C$29,3,FALSE)</f>
        <v>0</v>
      </c>
      <c r="BK116" s="16">
        <f>O116/26*$BC116*VLOOKUP(BK$4,DM_TI_LE!$A$5:$C$29,3,FALSE)</f>
        <v>0</v>
      </c>
      <c r="BL116" s="16">
        <f>P116/26*$BC116*VLOOKUP(BL$4,DM_TI_LE!$A$5:$C$29,3,FALSE)</f>
        <v>0</v>
      </c>
      <c r="BM116" s="16">
        <f>Q116/26*$BC116*VLOOKUP(BM$4,DM_TI_LE!$A$5:$C$29,3,FALSE)</f>
        <v>0</v>
      </c>
      <c r="BN116" s="16">
        <f>R116/26*$BC116*VLOOKUP(BN$4,DM_TI_LE!$A$5:$C$29,3,FALSE)</f>
        <v>0</v>
      </c>
      <c r="BO116" s="16">
        <f>S116/26*$BC116*VLOOKUP(BO$4,DM_TI_LE!$A$5:$C$29,3,FALSE)</f>
        <v>0</v>
      </c>
      <c r="BP116" s="16">
        <f>T116/26*$BC116*VLOOKUP(BP$4,DM_TI_LE!$A$5:$C$29,3,FALSE)</f>
        <v>0</v>
      </c>
      <c r="BQ116" s="16">
        <f>U116/26*$BC116*VLOOKUP(BQ$4,DM_TI_LE!$A$5:$C$29,3,FALSE)</f>
        <v>0</v>
      </c>
      <c r="BR116" s="16">
        <f>V116/26*$BC116*VLOOKUP(BR$4,DM_TI_LE!$A$5:$C$29,3,FALSE)</f>
        <v>0</v>
      </c>
      <c r="BS116" s="16">
        <f>W116/26*$BC116*VLOOKUP(BS$4,DM_TI_LE!$A$5:$C$29,3,FALSE)</f>
        <v>0</v>
      </c>
      <c r="BT116" s="16">
        <f>X116/26*$BC116*VLOOKUP(BT$4,DM_TI_LE!$A$5:$C$29,3,FALSE)</f>
        <v>0</v>
      </c>
      <c r="BU116" s="16">
        <f>Y116/26*$BC116*VLOOKUP(BU$4,DM_TI_LE!$A$5:$C$29,3,FALSE)</f>
        <v>0</v>
      </c>
      <c r="BV116" s="16">
        <f>Z116/26*$BC116*VLOOKUP(BV$4,DM_TI_LE!$A$5:$C$29,3,FALSE)</f>
        <v>0</v>
      </c>
      <c r="BW116" s="16">
        <f>AA116/26*$BC116*VLOOKUP(BW$4,DM_TI_LE!$A$5:$C$29,3,FALSE)</f>
        <v>0</v>
      </c>
      <c r="BX116" s="16">
        <f>AB116/26*$BC116*VLOOKUP(BX$4,DM_TI_LE!$A$5:$C$29,3,FALSE)</f>
        <v>0</v>
      </c>
      <c r="BY116" s="16">
        <f>AC116/26*$BC116*VLOOKUP(BY$4,DM_TI_LE!$A$5:$C$29,3,FALSE)</f>
        <v>0</v>
      </c>
      <c r="BZ116" s="16">
        <f>AD116/26*$BC116*VLOOKUP(BZ$4,DM_TI_LE!$A$5:$C$29,3,FALSE)</f>
        <v>0</v>
      </c>
      <c r="CA116" s="196">
        <f t="shared" si="0"/>
        <v>0</v>
      </c>
      <c r="CB116" s="16"/>
      <c r="CC116" s="197">
        <f t="shared" si="1"/>
        <v>8505000</v>
      </c>
      <c r="CD116" s="208" t="s">
        <v>114</v>
      </c>
      <c r="CE116" s="199">
        <f>VLOOKUP(CD116,DM_TI_LE!$I$12:$J$16,2,FALSE)</f>
        <v>1</v>
      </c>
    </row>
    <row r="117" spans="1:83" ht="12.75">
      <c r="A117" s="36">
        <v>113</v>
      </c>
      <c r="B117" s="38">
        <f>GD_LCD_HS_LNS!B116</f>
        <v>10603</v>
      </c>
      <c r="C117" s="38" t="str">
        <f>GD_LCD_HS_LNS!C116</f>
        <v>Nguyễn Thị Vân Anh</v>
      </c>
      <c r="D117" s="38" t="str">
        <f>GD_LCD_HS_LNS!D116</f>
        <v>NV PVHK</v>
      </c>
      <c r="E117" s="146">
        <f>VLOOKUP(B117,GD_CHAM_CONG!$C$6:$BJ$912,60,FALSE)</f>
        <v>1</v>
      </c>
      <c r="F117" s="146">
        <f>VLOOKUP(B117,GD_LCD_HS_LNS!$B$4:$F$914,5,FALSE)</f>
        <v>1.6</v>
      </c>
      <c r="G117" s="168"/>
      <c r="H117" s="168">
        <f>VLOOKUP(B117,GD_CHAM_CONG!$C$6:$BD$912,37,FALSE)</f>
        <v>26</v>
      </c>
      <c r="I117" s="16">
        <f>VLOOKUP($B117,GD_CHAM_CONG!$C$6:$BF$912,38,FALSE)</f>
        <v>26</v>
      </c>
      <c r="J117" s="16">
        <f>VLOOKUP($B117,GD_CHAM_CONG!$C$6:$BF$912,39,FALSE)</f>
        <v>0</v>
      </c>
      <c r="K117" s="16">
        <f>VLOOKUP($B117,GD_CHAM_CONG!$C$6:$BF$912,40,FALSE)</f>
        <v>0</v>
      </c>
      <c r="L117" s="16">
        <f>VLOOKUP($B117,GD_CHAM_CONG!$C$6:$BF$912,41,FALSE)</f>
        <v>0</v>
      </c>
      <c r="M117" s="16">
        <f>VLOOKUP($B117,GD_CHAM_CONG!$C$6:$BF$912,42,FALSE)</f>
        <v>0</v>
      </c>
      <c r="N117" s="16">
        <f>VLOOKUP($B117,GD_CHAM_CONG!$C$6:$BF$912,43,FALSE)</f>
        <v>0</v>
      </c>
      <c r="O117" s="16">
        <f>VLOOKUP($B117,GD_CHAM_CONG!$C$6:$BF$912,44,FALSE)</f>
        <v>0</v>
      </c>
      <c r="P117" s="16">
        <f>VLOOKUP($B117,GD_CHAM_CONG!$C$6:$BF$912,45,FALSE)</f>
        <v>0</v>
      </c>
      <c r="Q117" s="16">
        <f>VLOOKUP($B117,GD_CHAM_CONG!$C$6:$BF$912,46,FALSE)</f>
        <v>0</v>
      </c>
      <c r="R117" s="16">
        <f>VLOOKUP($B117,GD_CHAM_CONG!$C$6:$BF$912,47,FALSE)</f>
        <v>0</v>
      </c>
      <c r="S117" s="16">
        <f>VLOOKUP($B117,GD_CHAM_CONG!$C$6:$BF$912,48,FALSE)</f>
        <v>0</v>
      </c>
      <c r="T117" s="16">
        <f>VLOOKUP($B117,GD_CHAM_CONG!$C$6:$BF$912,49,FALSE)</f>
        <v>0</v>
      </c>
      <c r="U117" s="16">
        <f>VLOOKUP($B117,GD_CHAM_CONG!$C$6:$BF$912,50,FALSE)</f>
        <v>0</v>
      </c>
      <c r="V117" s="16">
        <f>VLOOKUP($B117,GD_CHAM_CONG!$C$6:$BF$912,51,FALSE)</f>
        <v>0</v>
      </c>
      <c r="W117" s="16">
        <f>VLOOKUP($B117,GD_CHAM_CONG!$C$6:$BF$912,52,FALSE)</f>
        <v>0</v>
      </c>
      <c r="X117" s="16">
        <f>VLOOKUP($B117,GD_CHAM_CONG!$C$6:$BF$912,53,FALSE)</f>
        <v>0</v>
      </c>
      <c r="Y117" s="16">
        <f>VLOOKUP($B117,GD_CHAM_CONG!$C$6:$BF$912,54,FALSE)</f>
        <v>0</v>
      </c>
      <c r="Z117" s="16">
        <f>VLOOKUP($B117,GD_CHAM_CONG!$C$6:$BF$912,55,FALSE)</f>
        <v>0</v>
      </c>
      <c r="AA117" s="16">
        <f>VLOOKUP($B117,GD_CHAM_CONG!$C$6:$BF$912,56,FALSE)</f>
        <v>0</v>
      </c>
      <c r="AB117" s="16">
        <f>VLOOKUP($B117,GD_CHAM_CONG!$C$6:$BI$912,57,FALSE)</f>
        <v>0</v>
      </c>
      <c r="AC117" s="16">
        <f>VLOOKUP($B117,GD_CHAM_CONG!$C$6:$BI$912,58,FALSE)</f>
        <v>0</v>
      </c>
      <c r="AD117" s="16">
        <f>VLOOKUP($B117,GD_CHAM_CONG!$C$6:$BI$912,59,FALSE)</f>
        <v>0</v>
      </c>
      <c r="AE117" s="188">
        <f>I117/$H117*VLOOKUP(I$4,DM_TI_LE!$A$5:$B$30,2,FALSE)</f>
        <v>1</v>
      </c>
      <c r="AF117" s="188">
        <f>J117/$H117*VLOOKUP(J$4,DM_TI_LE!$A$5:$B$30,2,FALSE)</f>
        <v>0</v>
      </c>
      <c r="AG117" s="188">
        <f>K117/$H117*VLOOKUP(K$4,DM_TI_LE!$A$5:$B$30,2,FALSE)</f>
        <v>0</v>
      </c>
      <c r="AH117" s="188">
        <f>L117/$H117*VLOOKUP(L$4,DM_TI_LE!$A$5:$B$30,2,FALSE)</f>
        <v>0</v>
      </c>
      <c r="AI117" s="188">
        <f>M117/$H117*VLOOKUP(M$4,DM_TI_LE!$A$5:$B$30,2,FALSE)</f>
        <v>0</v>
      </c>
      <c r="AJ117" s="188">
        <f>N117/$H117*VLOOKUP(N$4,DM_TI_LE!$A$5:$B$30,2,FALSE)</f>
        <v>0</v>
      </c>
      <c r="AK117" s="188">
        <f>O117/$H117*VLOOKUP(O$4,DM_TI_LE!$A$5:$B$30,2,FALSE)</f>
        <v>0</v>
      </c>
      <c r="AL117" s="188">
        <f>P117/$H117*VLOOKUP(P$4,DM_TI_LE!$A$5:$B$30,2,FALSE)</f>
        <v>0</v>
      </c>
      <c r="AM117" s="188">
        <f>Q117/$H117*VLOOKUP(Q$4,DM_TI_LE!$A$5:$B$30,2,FALSE)</f>
        <v>0</v>
      </c>
      <c r="AN117" s="188">
        <f>R117/$H117*VLOOKUP(R$4,DM_TI_LE!$A$5:$B$30,2,FALSE)</f>
        <v>0</v>
      </c>
      <c r="AO117" s="188">
        <f>S117/$H117*VLOOKUP(S$4,DM_TI_LE!$A$5:$B$30,2,FALSE)</f>
        <v>0</v>
      </c>
      <c r="AP117" s="188">
        <f>T117/$H117*VLOOKUP(T$4,DM_TI_LE!$A$5:$B$30,2,FALSE)</f>
        <v>0</v>
      </c>
      <c r="AQ117" s="188">
        <f>U117/$H117*VLOOKUP(U$4,DM_TI_LE!$A$5:$B$30,2,FALSE)</f>
        <v>0</v>
      </c>
      <c r="AR117" s="188">
        <f>V117/$H117*VLOOKUP(V$4,DM_TI_LE!$A$5:$B$30,2,FALSE)</f>
        <v>0</v>
      </c>
      <c r="AS117" s="188">
        <f>W117/$H117*VLOOKUP(W$4,DM_TI_LE!$A$5:$B$30,2,FALSE)</f>
        <v>0</v>
      </c>
      <c r="AT117" s="188">
        <f>X117/$H117*VLOOKUP(X$4,DM_TI_LE!$A$5:$B$30,2,FALSE)</f>
        <v>0</v>
      </c>
      <c r="AU117" s="188">
        <f>Y117/$H117*VLOOKUP(Y$4,DM_TI_LE!$A$5:$B$30,2,FALSE)</f>
        <v>0</v>
      </c>
      <c r="AV117" s="188">
        <f>Z117/$H117*VLOOKUP(Z$4,DM_TI_LE!$A$5:$B$30,2,FALSE)</f>
        <v>0</v>
      </c>
      <c r="AW117" s="188">
        <f>AA117/$H117*VLOOKUP(AA$4,DM_TI_LE!$A$5:$B$30,2,FALSE)</f>
        <v>0</v>
      </c>
      <c r="AX117" s="188">
        <f>AB117/$H117*VLOOKUP(AB$4,DM_TI_LE!$A$5:$B$30,2,FALSE)</f>
        <v>0</v>
      </c>
      <c r="AY117" s="188">
        <f>AC117/$H117*VLOOKUP(AC$4,DM_TI_LE!$A$5:$B$30,2,FALSE)</f>
        <v>0</v>
      </c>
      <c r="AZ117" s="188">
        <f>AD117/$H117*VLOOKUP(AD$4,DM_TI_LE!$A$5:$B$30,2,FALSE)</f>
        <v>0</v>
      </c>
      <c r="BA117" s="231">
        <f>IF(CD117="HDHV",DM_TI_LE!$K$12*I117, SUM(AE117:AW117)*F117*E117*DM_HE_SO_LUONG_NS!$D$1*CE117)</f>
        <v>7200000</v>
      </c>
      <c r="BB117" s="16"/>
      <c r="BC117" s="17">
        <f>VLOOKUP(B117,GD_LCD_HS_LNS!$B$4:$E$914,4,FALSE)</f>
        <v>3875000</v>
      </c>
      <c r="BD117" s="16"/>
      <c r="BE117" s="16">
        <f>I117/26*$BC117*VLOOKUP(BE$4,DM_TI_LE!$A$5:$C$29,3,FALSE)</f>
        <v>0</v>
      </c>
      <c r="BF117" s="16">
        <f>J117/26*$BC117*VLOOKUP(BF$4,DM_TI_LE!$A$5:$C$29,3,FALSE)</f>
        <v>0</v>
      </c>
      <c r="BG117" s="16">
        <f>K117/26*$BC117*VLOOKUP(BG$4,DM_TI_LE!$A$5:$C$29,3,FALSE)</f>
        <v>0</v>
      </c>
      <c r="BH117" s="16">
        <f>L117/26*$BC117*VLOOKUP(BH$4,DM_TI_LE!$A$5:$C$29,3,FALSE)</f>
        <v>0</v>
      </c>
      <c r="BI117" s="16">
        <f>M117/26*$BC117*VLOOKUP(BI$4,DM_TI_LE!$A$5:$C$29,3,FALSE)</f>
        <v>0</v>
      </c>
      <c r="BJ117" s="16">
        <f>N117/26*$BC117*VLOOKUP(BJ$4,DM_TI_LE!$A$5:$C$29,3,FALSE)</f>
        <v>0</v>
      </c>
      <c r="BK117" s="16">
        <f>O117/26*$BC117*VLOOKUP(BK$4,DM_TI_LE!$A$5:$C$29,3,FALSE)</f>
        <v>0</v>
      </c>
      <c r="BL117" s="16">
        <f>P117/26*$BC117*VLOOKUP(BL$4,DM_TI_LE!$A$5:$C$29,3,FALSE)</f>
        <v>0</v>
      </c>
      <c r="BM117" s="16">
        <f>Q117/26*$BC117*VLOOKUP(BM$4,DM_TI_LE!$A$5:$C$29,3,FALSE)</f>
        <v>0</v>
      </c>
      <c r="BN117" s="16">
        <f>R117/26*$BC117*VLOOKUP(BN$4,DM_TI_LE!$A$5:$C$29,3,FALSE)</f>
        <v>0</v>
      </c>
      <c r="BO117" s="16">
        <f>S117/26*$BC117*VLOOKUP(BO$4,DM_TI_LE!$A$5:$C$29,3,FALSE)</f>
        <v>0</v>
      </c>
      <c r="BP117" s="16">
        <f>T117/26*$BC117*VLOOKUP(BP$4,DM_TI_LE!$A$5:$C$29,3,FALSE)</f>
        <v>0</v>
      </c>
      <c r="BQ117" s="16">
        <f>U117/26*$BC117*VLOOKUP(BQ$4,DM_TI_LE!$A$5:$C$29,3,FALSE)</f>
        <v>0</v>
      </c>
      <c r="BR117" s="16">
        <f>V117/26*$BC117*VLOOKUP(BR$4,DM_TI_LE!$A$5:$C$29,3,FALSE)</f>
        <v>0</v>
      </c>
      <c r="BS117" s="16">
        <f>W117/26*$BC117*VLOOKUP(BS$4,DM_TI_LE!$A$5:$C$29,3,FALSE)</f>
        <v>0</v>
      </c>
      <c r="BT117" s="16">
        <f>X117/26*$BC117*VLOOKUP(BT$4,DM_TI_LE!$A$5:$C$29,3,FALSE)</f>
        <v>0</v>
      </c>
      <c r="BU117" s="16">
        <f>Y117/26*$BC117*VLOOKUP(BU$4,DM_TI_LE!$A$5:$C$29,3,FALSE)</f>
        <v>0</v>
      </c>
      <c r="BV117" s="16">
        <f>Z117/26*$BC117*VLOOKUP(BV$4,DM_TI_LE!$A$5:$C$29,3,FALSE)</f>
        <v>0</v>
      </c>
      <c r="BW117" s="16">
        <f>AA117/26*$BC117*VLOOKUP(BW$4,DM_TI_LE!$A$5:$C$29,3,FALSE)</f>
        <v>0</v>
      </c>
      <c r="BX117" s="16">
        <f>AB117/26*$BC117*VLOOKUP(BX$4,DM_TI_LE!$A$5:$C$29,3,FALSE)</f>
        <v>0</v>
      </c>
      <c r="BY117" s="16">
        <f>AC117/26*$BC117*VLOOKUP(BY$4,DM_TI_LE!$A$5:$C$29,3,FALSE)</f>
        <v>0</v>
      </c>
      <c r="BZ117" s="16">
        <f>AD117/26*$BC117*VLOOKUP(BZ$4,DM_TI_LE!$A$5:$C$29,3,FALSE)</f>
        <v>0</v>
      </c>
      <c r="CA117" s="196">
        <f t="shared" si="0"/>
        <v>0</v>
      </c>
      <c r="CB117" s="16"/>
      <c r="CC117" s="197">
        <f t="shared" si="1"/>
        <v>7200000</v>
      </c>
      <c r="CD117" s="208" t="s">
        <v>114</v>
      </c>
      <c r="CE117" s="199">
        <f>VLOOKUP(CD117,DM_TI_LE!$I$12:$J$16,2,FALSE)</f>
        <v>1</v>
      </c>
    </row>
    <row r="118" spans="1:83" ht="12.75">
      <c r="A118" s="36">
        <v>114</v>
      </c>
      <c r="B118" s="38">
        <f>GD_LCD_HS_LNS!B117</f>
        <v>10618</v>
      </c>
      <c r="C118" s="38" t="str">
        <f>GD_LCD_HS_LNS!C117</f>
        <v>Nguyễn Thị Hằng</v>
      </c>
      <c r="D118" s="38" t="str">
        <f>GD_LCD_HS_LNS!D117</f>
        <v>NV PVHK</v>
      </c>
      <c r="E118" s="146">
        <f>VLOOKUP(B118,GD_CHAM_CONG!$C$6:$BJ$912,60,FALSE)</f>
        <v>0.69</v>
      </c>
      <c r="F118" s="146">
        <f>VLOOKUP(B118,GD_LCD_HS_LNS!$B$4:$F$914,5,FALSE)</f>
        <v>1.91</v>
      </c>
      <c r="G118" s="168"/>
      <c r="H118" s="168">
        <f>VLOOKUP(B118,GD_CHAM_CONG!$C$6:$BD$912,37,FALSE)</f>
        <v>26</v>
      </c>
      <c r="I118" s="16">
        <f>VLOOKUP($B118,GD_CHAM_CONG!$C$6:$BF$912,38,FALSE)</f>
        <v>16</v>
      </c>
      <c r="J118" s="16">
        <f>VLOOKUP($B118,GD_CHAM_CONG!$C$6:$BF$912,39,FALSE)</f>
        <v>0</v>
      </c>
      <c r="K118" s="16">
        <f>VLOOKUP($B118,GD_CHAM_CONG!$C$6:$BF$912,40,FALSE)</f>
        <v>10</v>
      </c>
      <c r="L118" s="16">
        <f>VLOOKUP($B118,GD_CHAM_CONG!$C$6:$BF$912,41,FALSE)</f>
        <v>0</v>
      </c>
      <c r="M118" s="16">
        <f>VLOOKUP($B118,GD_CHAM_CONG!$C$6:$BF$912,42,FALSE)</f>
        <v>0</v>
      </c>
      <c r="N118" s="16">
        <f>VLOOKUP($B118,GD_CHAM_CONG!$C$6:$BF$912,43,FALSE)</f>
        <v>0</v>
      </c>
      <c r="O118" s="16">
        <f>VLOOKUP($B118,GD_CHAM_CONG!$C$6:$BF$912,44,FALSE)</f>
        <v>0</v>
      </c>
      <c r="P118" s="16">
        <f>VLOOKUP($B118,GD_CHAM_CONG!$C$6:$BF$912,45,FALSE)</f>
        <v>0</v>
      </c>
      <c r="Q118" s="16">
        <f>VLOOKUP($B118,GD_CHAM_CONG!$C$6:$BF$912,46,FALSE)</f>
        <v>0</v>
      </c>
      <c r="R118" s="16">
        <f>VLOOKUP($B118,GD_CHAM_CONG!$C$6:$BF$912,47,FALSE)</f>
        <v>0</v>
      </c>
      <c r="S118" s="16">
        <f>VLOOKUP($B118,GD_CHAM_CONG!$C$6:$BF$912,48,FALSE)</f>
        <v>0</v>
      </c>
      <c r="T118" s="16">
        <f>VLOOKUP($B118,GD_CHAM_CONG!$C$6:$BF$912,49,FALSE)</f>
        <v>0</v>
      </c>
      <c r="U118" s="16">
        <f>VLOOKUP($B118,GD_CHAM_CONG!$C$6:$BF$912,50,FALSE)</f>
        <v>0</v>
      </c>
      <c r="V118" s="16">
        <f>VLOOKUP($B118,GD_CHAM_CONG!$C$6:$BF$912,51,FALSE)</f>
        <v>0</v>
      </c>
      <c r="W118" s="16">
        <f>VLOOKUP($B118,GD_CHAM_CONG!$C$6:$BF$912,52,FALSE)</f>
        <v>0</v>
      </c>
      <c r="X118" s="16">
        <f>VLOOKUP($B118,GD_CHAM_CONG!$C$6:$BF$912,53,FALSE)</f>
        <v>0</v>
      </c>
      <c r="Y118" s="16">
        <f>VLOOKUP($B118,GD_CHAM_CONG!$C$6:$BF$912,54,FALSE)</f>
        <v>0</v>
      </c>
      <c r="Z118" s="16">
        <f>VLOOKUP($B118,GD_CHAM_CONG!$C$6:$BF$912,55,FALSE)</f>
        <v>0</v>
      </c>
      <c r="AA118" s="16">
        <f>VLOOKUP($B118,GD_CHAM_CONG!$C$6:$BF$912,56,FALSE)</f>
        <v>0</v>
      </c>
      <c r="AB118" s="16">
        <f>VLOOKUP($B118,GD_CHAM_CONG!$C$6:$BI$912,57,FALSE)</f>
        <v>0</v>
      </c>
      <c r="AC118" s="16">
        <f>VLOOKUP($B118,GD_CHAM_CONG!$C$6:$BI$912,58,FALSE)</f>
        <v>0</v>
      </c>
      <c r="AD118" s="16">
        <f>VLOOKUP($B118,GD_CHAM_CONG!$C$6:$BI$912,59,FALSE)</f>
        <v>0</v>
      </c>
      <c r="AE118" s="188">
        <f>I118/$H118*VLOOKUP(I$4,DM_TI_LE!$A$5:$B$30,2,FALSE)</f>
        <v>0.61538461538461542</v>
      </c>
      <c r="AF118" s="188">
        <f>J118/$H118*VLOOKUP(J$4,DM_TI_LE!$A$5:$B$30,2,FALSE)</f>
        <v>0</v>
      </c>
      <c r="AG118" s="188">
        <f>K118/$H118*VLOOKUP(K$4,DM_TI_LE!$A$5:$B$30,2,FALSE)</f>
        <v>0</v>
      </c>
      <c r="AH118" s="188">
        <f>L118/$H118*VLOOKUP(L$4,DM_TI_LE!$A$5:$B$30,2,FALSE)</f>
        <v>0</v>
      </c>
      <c r="AI118" s="188">
        <f>M118/$H118*VLOOKUP(M$4,DM_TI_LE!$A$5:$B$30,2,FALSE)</f>
        <v>0</v>
      </c>
      <c r="AJ118" s="188">
        <f>N118/$H118*VLOOKUP(N$4,DM_TI_LE!$A$5:$B$30,2,FALSE)</f>
        <v>0</v>
      </c>
      <c r="AK118" s="188">
        <f>O118/$H118*VLOOKUP(O$4,DM_TI_LE!$A$5:$B$30,2,FALSE)</f>
        <v>0</v>
      </c>
      <c r="AL118" s="188">
        <f>P118/$H118*VLOOKUP(P$4,DM_TI_LE!$A$5:$B$30,2,FALSE)</f>
        <v>0</v>
      </c>
      <c r="AM118" s="188">
        <f>Q118/$H118*VLOOKUP(Q$4,DM_TI_LE!$A$5:$B$30,2,FALSE)</f>
        <v>0</v>
      </c>
      <c r="AN118" s="188">
        <f>R118/$H118*VLOOKUP(R$4,DM_TI_LE!$A$5:$B$30,2,FALSE)</f>
        <v>0</v>
      </c>
      <c r="AO118" s="188">
        <f>S118/$H118*VLOOKUP(S$4,DM_TI_LE!$A$5:$B$30,2,FALSE)</f>
        <v>0</v>
      </c>
      <c r="AP118" s="188">
        <f>T118/$H118*VLOOKUP(T$4,DM_TI_LE!$A$5:$B$30,2,FALSE)</f>
        <v>0</v>
      </c>
      <c r="AQ118" s="188">
        <f>U118/$H118*VLOOKUP(U$4,DM_TI_LE!$A$5:$B$30,2,FALSE)</f>
        <v>0</v>
      </c>
      <c r="AR118" s="188">
        <f>V118/$H118*VLOOKUP(V$4,DM_TI_LE!$A$5:$B$30,2,FALSE)</f>
        <v>0</v>
      </c>
      <c r="AS118" s="188">
        <f>W118/$H118*VLOOKUP(W$4,DM_TI_LE!$A$5:$B$30,2,FALSE)</f>
        <v>0</v>
      </c>
      <c r="AT118" s="188">
        <f>X118/$H118*VLOOKUP(X$4,DM_TI_LE!$A$5:$B$30,2,FALSE)</f>
        <v>0</v>
      </c>
      <c r="AU118" s="188">
        <f>Y118/$H118*VLOOKUP(Y$4,DM_TI_LE!$A$5:$B$30,2,FALSE)</f>
        <v>0</v>
      </c>
      <c r="AV118" s="188">
        <f>Z118/$H118*VLOOKUP(Z$4,DM_TI_LE!$A$5:$B$30,2,FALSE)</f>
        <v>0</v>
      </c>
      <c r="AW118" s="188">
        <f>AA118/$H118*VLOOKUP(AA$4,DM_TI_LE!$A$5:$B$30,2,FALSE)</f>
        <v>0</v>
      </c>
      <c r="AX118" s="188">
        <f>AB118/$H118*VLOOKUP(AB$4,DM_TI_LE!$A$5:$B$30,2,FALSE)</f>
        <v>0</v>
      </c>
      <c r="AY118" s="188">
        <f>AC118/$H118*VLOOKUP(AC$4,DM_TI_LE!$A$5:$B$30,2,FALSE)</f>
        <v>0</v>
      </c>
      <c r="AZ118" s="188">
        <f>AD118/$H118*VLOOKUP(AD$4,DM_TI_LE!$A$5:$B$30,2,FALSE)</f>
        <v>0</v>
      </c>
      <c r="BA118" s="231">
        <f>IF(CD118="HDHV",DM_TI_LE!$K$12*I118, SUM(AE118:AW118)*F118*E118*DM_HE_SO_LUONG_NS!$D$1*CE118)</f>
        <v>3649569.2307692305</v>
      </c>
      <c r="BB118" s="16"/>
      <c r="BC118" s="17">
        <f>VLOOKUP(B118,GD_LCD_HS_LNS!$B$4:$E$914,4,FALSE)</f>
        <v>3875000</v>
      </c>
      <c r="BD118" s="16"/>
      <c r="BE118" s="16">
        <f>I118/26*$BC118*VLOOKUP(BE$4,DM_TI_LE!$A$5:$C$29,3,FALSE)</f>
        <v>0</v>
      </c>
      <c r="BF118" s="16">
        <f>J118/26*$BC118*VLOOKUP(BF$4,DM_TI_LE!$A$5:$C$29,3,FALSE)</f>
        <v>0</v>
      </c>
      <c r="BG118" s="16">
        <f>K118/26*$BC118*VLOOKUP(BG$4,DM_TI_LE!$A$5:$C$29,3,FALSE)</f>
        <v>0</v>
      </c>
      <c r="BH118" s="16">
        <f>L118/26*$BC118*VLOOKUP(BH$4,DM_TI_LE!$A$5:$C$29,3,FALSE)</f>
        <v>0</v>
      </c>
      <c r="BI118" s="16">
        <f>M118/26*$BC118*VLOOKUP(BI$4,DM_TI_LE!$A$5:$C$29,3,FALSE)</f>
        <v>0</v>
      </c>
      <c r="BJ118" s="16">
        <f>N118/26*$BC118*VLOOKUP(BJ$4,DM_TI_LE!$A$5:$C$29,3,FALSE)</f>
        <v>0</v>
      </c>
      <c r="BK118" s="16">
        <f>O118/26*$BC118*VLOOKUP(BK$4,DM_TI_LE!$A$5:$C$29,3,FALSE)</f>
        <v>0</v>
      </c>
      <c r="BL118" s="16">
        <f>P118/26*$BC118*VLOOKUP(BL$4,DM_TI_LE!$A$5:$C$29,3,FALSE)</f>
        <v>0</v>
      </c>
      <c r="BM118" s="16">
        <f>Q118/26*$BC118*VLOOKUP(BM$4,DM_TI_LE!$A$5:$C$29,3,FALSE)</f>
        <v>0</v>
      </c>
      <c r="BN118" s="16">
        <f>R118/26*$BC118*VLOOKUP(BN$4,DM_TI_LE!$A$5:$C$29,3,FALSE)</f>
        <v>0</v>
      </c>
      <c r="BO118" s="16">
        <f>S118/26*$BC118*VLOOKUP(BO$4,DM_TI_LE!$A$5:$C$29,3,FALSE)</f>
        <v>0</v>
      </c>
      <c r="BP118" s="16">
        <f>T118/26*$BC118*VLOOKUP(BP$4,DM_TI_LE!$A$5:$C$29,3,FALSE)</f>
        <v>0</v>
      </c>
      <c r="BQ118" s="16">
        <f>U118/26*$BC118*VLOOKUP(BQ$4,DM_TI_LE!$A$5:$C$29,3,FALSE)</f>
        <v>0</v>
      </c>
      <c r="BR118" s="16">
        <f>V118/26*$BC118*VLOOKUP(BR$4,DM_TI_LE!$A$5:$C$29,3,FALSE)</f>
        <v>0</v>
      </c>
      <c r="BS118" s="16">
        <f>W118/26*$BC118*VLOOKUP(BS$4,DM_TI_LE!$A$5:$C$29,3,FALSE)</f>
        <v>0</v>
      </c>
      <c r="BT118" s="16">
        <f>X118/26*$BC118*VLOOKUP(BT$4,DM_TI_LE!$A$5:$C$29,3,FALSE)</f>
        <v>0</v>
      </c>
      <c r="BU118" s="16">
        <f>Y118/26*$BC118*VLOOKUP(BU$4,DM_TI_LE!$A$5:$C$29,3,FALSE)</f>
        <v>0</v>
      </c>
      <c r="BV118" s="16">
        <f>Z118/26*$BC118*VLOOKUP(BV$4,DM_TI_LE!$A$5:$C$29,3,FALSE)</f>
        <v>0</v>
      </c>
      <c r="BW118" s="16">
        <f>AA118/26*$BC118*VLOOKUP(BW$4,DM_TI_LE!$A$5:$C$29,3,FALSE)</f>
        <v>0</v>
      </c>
      <c r="BX118" s="16">
        <f>AB118/26*$BC118*VLOOKUP(BX$4,DM_TI_LE!$A$5:$C$29,3,FALSE)</f>
        <v>0</v>
      </c>
      <c r="BY118" s="16">
        <f>AC118/26*$BC118*VLOOKUP(BY$4,DM_TI_LE!$A$5:$C$29,3,FALSE)</f>
        <v>0</v>
      </c>
      <c r="BZ118" s="16">
        <f>AD118/26*$BC118*VLOOKUP(BZ$4,DM_TI_LE!$A$5:$C$29,3,FALSE)</f>
        <v>0</v>
      </c>
      <c r="CA118" s="196">
        <f t="shared" si="0"/>
        <v>0</v>
      </c>
      <c r="CB118" s="16"/>
      <c r="CC118" s="197">
        <f t="shared" si="1"/>
        <v>3649569.2307692305</v>
      </c>
      <c r="CD118" s="208" t="s">
        <v>116</v>
      </c>
      <c r="CE118" s="199">
        <f>VLOOKUP(CD118,DM_TI_LE!$I$12:$J$16,2,FALSE)</f>
        <v>1</v>
      </c>
    </row>
    <row r="119" spans="1:83" ht="12.75">
      <c r="A119" s="36">
        <v>115</v>
      </c>
      <c r="B119" s="38">
        <f>GD_LCD_HS_LNS!B118</f>
        <v>10619</v>
      </c>
      <c r="C119" s="38" t="str">
        <f>GD_LCD_HS_LNS!C118</f>
        <v>Phạm Thị Thu Hương</v>
      </c>
      <c r="D119" s="38" t="str">
        <f>GD_LCD_HS_LNS!D118</f>
        <v>NV PVHK</v>
      </c>
      <c r="E119" s="146">
        <f>VLOOKUP(B119,GD_CHAM_CONG!$C$6:$BJ$912,60,FALSE)</f>
        <v>1</v>
      </c>
      <c r="F119" s="146">
        <f>VLOOKUP(B119,GD_LCD_HS_LNS!$B$4:$F$914,5,FALSE)</f>
        <v>2.0099999999999998</v>
      </c>
      <c r="G119" s="168"/>
      <c r="H119" s="168">
        <f>VLOOKUP(B119,GD_CHAM_CONG!$C$6:$BD$912,37,FALSE)</f>
        <v>26</v>
      </c>
      <c r="I119" s="16">
        <f>VLOOKUP($B119,GD_CHAM_CONG!$C$6:$BF$912,38,FALSE)</f>
        <v>26</v>
      </c>
      <c r="J119" s="16">
        <f>VLOOKUP($B119,GD_CHAM_CONG!$C$6:$BF$912,39,FALSE)</f>
        <v>0</v>
      </c>
      <c r="K119" s="16">
        <f>VLOOKUP($B119,GD_CHAM_CONG!$C$6:$BF$912,40,FALSE)</f>
        <v>0</v>
      </c>
      <c r="L119" s="16">
        <f>VLOOKUP($B119,GD_CHAM_CONG!$C$6:$BF$912,41,FALSE)</f>
        <v>0</v>
      </c>
      <c r="M119" s="16">
        <f>VLOOKUP($B119,GD_CHAM_CONG!$C$6:$BF$912,42,FALSE)</f>
        <v>0</v>
      </c>
      <c r="N119" s="16">
        <f>VLOOKUP($B119,GD_CHAM_CONG!$C$6:$BF$912,43,FALSE)</f>
        <v>0</v>
      </c>
      <c r="O119" s="16">
        <f>VLOOKUP($B119,GD_CHAM_CONG!$C$6:$BF$912,44,FALSE)</f>
        <v>0</v>
      </c>
      <c r="P119" s="16">
        <f>VLOOKUP($B119,GD_CHAM_CONG!$C$6:$BF$912,45,FALSE)</f>
        <v>0</v>
      </c>
      <c r="Q119" s="16">
        <f>VLOOKUP($B119,GD_CHAM_CONG!$C$6:$BF$912,46,FALSE)</f>
        <v>0</v>
      </c>
      <c r="R119" s="16">
        <f>VLOOKUP($B119,GD_CHAM_CONG!$C$6:$BF$912,47,FALSE)</f>
        <v>0</v>
      </c>
      <c r="S119" s="16">
        <f>VLOOKUP($B119,GD_CHAM_CONG!$C$6:$BF$912,48,FALSE)</f>
        <v>0</v>
      </c>
      <c r="T119" s="16">
        <f>VLOOKUP($B119,GD_CHAM_CONG!$C$6:$BF$912,49,FALSE)</f>
        <v>0</v>
      </c>
      <c r="U119" s="16">
        <f>VLOOKUP($B119,GD_CHAM_CONG!$C$6:$BF$912,50,FALSE)</f>
        <v>0</v>
      </c>
      <c r="V119" s="16">
        <f>VLOOKUP($B119,GD_CHAM_CONG!$C$6:$BF$912,51,FALSE)</f>
        <v>0</v>
      </c>
      <c r="W119" s="16">
        <f>VLOOKUP($B119,GD_CHAM_CONG!$C$6:$BF$912,52,FALSE)</f>
        <v>0</v>
      </c>
      <c r="X119" s="16">
        <f>VLOOKUP($B119,GD_CHAM_CONG!$C$6:$BF$912,53,FALSE)</f>
        <v>0</v>
      </c>
      <c r="Y119" s="16">
        <f>VLOOKUP($B119,GD_CHAM_CONG!$C$6:$BF$912,54,FALSE)</f>
        <v>0</v>
      </c>
      <c r="Z119" s="16">
        <f>VLOOKUP($B119,GD_CHAM_CONG!$C$6:$BF$912,55,FALSE)</f>
        <v>0</v>
      </c>
      <c r="AA119" s="16">
        <f>VLOOKUP($B119,GD_CHAM_CONG!$C$6:$BF$912,56,FALSE)</f>
        <v>0</v>
      </c>
      <c r="AB119" s="16">
        <f>VLOOKUP($B119,GD_CHAM_CONG!$C$6:$BI$912,57,FALSE)</f>
        <v>0</v>
      </c>
      <c r="AC119" s="16">
        <f>VLOOKUP($B119,GD_CHAM_CONG!$C$6:$BI$912,58,FALSE)</f>
        <v>0</v>
      </c>
      <c r="AD119" s="16">
        <f>VLOOKUP($B119,GD_CHAM_CONG!$C$6:$BI$912,59,FALSE)</f>
        <v>0</v>
      </c>
      <c r="AE119" s="188">
        <f>I119/$H119*VLOOKUP(I$4,DM_TI_LE!$A$5:$B$30,2,FALSE)</f>
        <v>1</v>
      </c>
      <c r="AF119" s="188">
        <f>J119/$H119*VLOOKUP(J$4,DM_TI_LE!$A$5:$B$30,2,FALSE)</f>
        <v>0</v>
      </c>
      <c r="AG119" s="188">
        <f>K119/$H119*VLOOKUP(K$4,DM_TI_LE!$A$5:$B$30,2,FALSE)</f>
        <v>0</v>
      </c>
      <c r="AH119" s="188">
        <f>L119/$H119*VLOOKUP(L$4,DM_TI_LE!$A$5:$B$30,2,FALSE)</f>
        <v>0</v>
      </c>
      <c r="AI119" s="188">
        <f>M119/$H119*VLOOKUP(M$4,DM_TI_LE!$A$5:$B$30,2,FALSE)</f>
        <v>0</v>
      </c>
      <c r="AJ119" s="188">
        <f>N119/$H119*VLOOKUP(N$4,DM_TI_LE!$A$5:$B$30,2,FALSE)</f>
        <v>0</v>
      </c>
      <c r="AK119" s="188">
        <f>O119/$H119*VLOOKUP(O$4,DM_TI_LE!$A$5:$B$30,2,FALSE)</f>
        <v>0</v>
      </c>
      <c r="AL119" s="188">
        <f>P119/$H119*VLOOKUP(P$4,DM_TI_LE!$A$5:$B$30,2,FALSE)</f>
        <v>0</v>
      </c>
      <c r="AM119" s="188">
        <f>Q119/$H119*VLOOKUP(Q$4,DM_TI_LE!$A$5:$B$30,2,FALSE)</f>
        <v>0</v>
      </c>
      <c r="AN119" s="188">
        <f>R119/$H119*VLOOKUP(R$4,DM_TI_LE!$A$5:$B$30,2,FALSE)</f>
        <v>0</v>
      </c>
      <c r="AO119" s="188">
        <f>S119/$H119*VLOOKUP(S$4,DM_TI_LE!$A$5:$B$30,2,FALSE)</f>
        <v>0</v>
      </c>
      <c r="AP119" s="188">
        <f>T119/$H119*VLOOKUP(T$4,DM_TI_LE!$A$5:$B$30,2,FALSE)</f>
        <v>0</v>
      </c>
      <c r="AQ119" s="188">
        <f>U119/$H119*VLOOKUP(U$4,DM_TI_LE!$A$5:$B$30,2,FALSE)</f>
        <v>0</v>
      </c>
      <c r="AR119" s="188">
        <f>V119/$H119*VLOOKUP(V$4,DM_TI_LE!$A$5:$B$30,2,FALSE)</f>
        <v>0</v>
      </c>
      <c r="AS119" s="188">
        <f>W119/$H119*VLOOKUP(W$4,DM_TI_LE!$A$5:$B$30,2,FALSE)</f>
        <v>0</v>
      </c>
      <c r="AT119" s="188">
        <f>X119/$H119*VLOOKUP(X$4,DM_TI_LE!$A$5:$B$30,2,FALSE)</f>
        <v>0</v>
      </c>
      <c r="AU119" s="188">
        <f>Y119/$H119*VLOOKUP(Y$4,DM_TI_LE!$A$5:$B$30,2,FALSE)</f>
        <v>0</v>
      </c>
      <c r="AV119" s="188">
        <f>Z119/$H119*VLOOKUP(Z$4,DM_TI_LE!$A$5:$B$30,2,FALSE)</f>
        <v>0</v>
      </c>
      <c r="AW119" s="188">
        <f>AA119/$H119*VLOOKUP(AA$4,DM_TI_LE!$A$5:$B$30,2,FALSE)</f>
        <v>0</v>
      </c>
      <c r="AX119" s="188">
        <f>AB119/$H119*VLOOKUP(AB$4,DM_TI_LE!$A$5:$B$30,2,FALSE)</f>
        <v>0</v>
      </c>
      <c r="AY119" s="188">
        <f>AC119/$H119*VLOOKUP(AC$4,DM_TI_LE!$A$5:$B$30,2,FALSE)</f>
        <v>0</v>
      </c>
      <c r="AZ119" s="188">
        <f>AD119/$H119*VLOOKUP(AD$4,DM_TI_LE!$A$5:$B$30,2,FALSE)</f>
        <v>0</v>
      </c>
      <c r="BA119" s="231">
        <f>IF(CD119="HDHV",DM_TI_LE!$K$12*I119, SUM(AE119:AW119)*F119*E119*DM_HE_SO_LUONG_NS!$D$1*CE119)</f>
        <v>9044999.9999999981</v>
      </c>
      <c r="BB119" s="16"/>
      <c r="BC119" s="17">
        <f>VLOOKUP(B119,GD_LCD_HS_LNS!$B$4:$E$914,4,FALSE)</f>
        <v>3875000</v>
      </c>
      <c r="BD119" s="16"/>
      <c r="BE119" s="16">
        <f>I119/26*$BC119*VLOOKUP(BE$4,DM_TI_LE!$A$5:$C$29,3,FALSE)</f>
        <v>0</v>
      </c>
      <c r="BF119" s="16">
        <f>J119/26*$BC119*VLOOKUP(BF$4,DM_TI_LE!$A$5:$C$29,3,FALSE)</f>
        <v>0</v>
      </c>
      <c r="BG119" s="16">
        <f>K119/26*$BC119*VLOOKUP(BG$4,DM_TI_LE!$A$5:$C$29,3,FALSE)</f>
        <v>0</v>
      </c>
      <c r="BH119" s="16">
        <f>L119/26*$BC119*VLOOKUP(BH$4,DM_TI_LE!$A$5:$C$29,3,FALSE)</f>
        <v>0</v>
      </c>
      <c r="BI119" s="16">
        <f>M119/26*$BC119*VLOOKUP(BI$4,DM_TI_LE!$A$5:$C$29,3,FALSE)</f>
        <v>0</v>
      </c>
      <c r="BJ119" s="16">
        <f>N119/26*$BC119*VLOOKUP(BJ$4,DM_TI_LE!$A$5:$C$29,3,FALSE)</f>
        <v>0</v>
      </c>
      <c r="BK119" s="16">
        <f>O119/26*$BC119*VLOOKUP(BK$4,DM_TI_LE!$A$5:$C$29,3,FALSE)</f>
        <v>0</v>
      </c>
      <c r="BL119" s="16">
        <f>P119/26*$BC119*VLOOKUP(BL$4,DM_TI_LE!$A$5:$C$29,3,FALSE)</f>
        <v>0</v>
      </c>
      <c r="BM119" s="16">
        <f>Q119/26*$BC119*VLOOKUP(BM$4,DM_TI_LE!$A$5:$C$29,3,FALSE)</f>
        <v>0</v>
      </c>
      <c r="BN119" s="16">
        <f>R119/26*$BC119*VLOOKUP(BN$4,DM_TI_LE!$A$5:$C$29,3,FALSE)</f>
        <v>0</v>
      </c>
      <c r="BO119" s="16">
        <f>S119/26*$BC119*VLOOKUP(BO$4,DM_TI_LE!$A$5:$C$29,3,FALSE)</f>
        <v>0</v>
      </c>
      <c r="BP119" s="16">
        <f>T119/26*$BC119*VLOOKUP(BP$4,DM_TI_LE!$A$5:$C$29,3,FALSE)</f>
        <v>0</v>
      </c>
      <c r="BQ119" s="16">
        <f>U119/26*$BC119*VLOOKUP(BQ$4,DM_TI_LE!$A$5:$C$29,3,FALSE)</f>
        <v>0</v>
      </c>
      <c r="BR119" s="16">
        <f>V119/26*$BC119*VLOOKUP(BR$4,DM_TI_LE!$A$5:$C$29,3,FALSE)</f>
        <v>0</v>
      </c>
      <c r="BS119" s="16">
        <f>W119/26*$BC119*VLOOKUP(BS$4,DM_TI_LE!$A$5:$C$29,3,FALSE)</f>
        <v>0</v>
      </c>
      <c r="BT119" s="16">
        <f>X119/26*$BC119*VLOOKUP(BT$4,DM_TI_LE!$A$5:$C$29,3,FALSE)</f>
        <v>0</v>
      </c>
      <c r="BU119" s="16">
        <f>Y119/26*$BC119*VLOOKUP(BU$4,DM_TI_LE!$A$5:$C$29,3,FALSE)</f>
        <v>0</v>
      </c>
      <c r="BV119" s="16">
        <f>Z119/26*$BC119*VLOOKUP(BV$4,DM_TI_LE!$A$5:$C$29,3,FALSE)</f>
        <v>0</v>
      </c>
      <c r="BW119" s="16">
        <f>AA119/26*$BC119*VLOOKUP(BW$4,DM_TI_LE!$A$5:$C$29,3,FALSE)</f>
        <v>0</v>
      </c>
      <c r="BX119" s="16">
        <f>AB119/26*$BC119*VLOOKUP(BX$4,DM_TI_LE!$A$5:$C$29,3,FALSE)</f>
        <v>0</v>
      </c>
      <c r="BY119" s="16">
        <f>AC119/26*$BC119*VLOOKUP(BY$4,DM_TI_LE!$A$5:$C$29,3,FALSE)</f>
        <v>0</v>
      </c>
      <c r="BZ119" s="16">
        <f>AD119/26*$BC119*VLOOKUP(BZ$4,DM_TI_LE!$A$5:$C$29,3,FALSE)</f>
        <v>0</v>
      </c>
      <c r="CA119" s="196">
        <f t="shared" si="0"/>
        <v>0</v>
      </c>
      <c r="CB119" s="16"/>
      <c r="CC119" s="197">
        <f t="shared" si="1"/>
        <v>9044999.9999999981</v>
      </c>
      <c r="CD119" s="208" t="s">
        <v>116</v>
      </c>
      <c r="CE119" s="199">
        <f>VLOOKUP(CD119,DM_TI_LE!$I$12:$J$16,2,FALSE)</f>
        <v>1</v>
      </c>
    </row>
    <row r="120" spans="1:83" ht="12.75">
      <c r="A120" s="36">
        <v>116</v>
      </c>
      <c r="B120" s="38">
        <f>GD_LCD_HS_LNS!B119</f>
        <v>10620</v>
      </c>
      <c r="C120" s="38" t="str">
        <f>GD_LCD_HS_LNS!C119</f>
        <v>Trần Thị Thu</v>
      </c>
      <c r="D120" s="38" t="str">
        <f>GD_LCD_HS_LNS!D119</f>
        <v>NV PVHK</v>
      </c>
      <c r="E120" s="146">
        <f>VLOOKUP(B120,GD_CHAM_CONG!$C$6:$BJ$912,60,FALSE)</f>
        <v>1</v>
      </c>
      <c r="F120" s="146">
        <f>VLOOKUP(B120,GD_LCD_HS_LNS!$B$4:$F$914,5,FALSE)</f>
        <v>1.7</v>
      </c>
      <c r="G120" s="168"/>
      <c r="H120" s="168">
        <f>VLOOKUP(B120,GD_CHAM_CONG!$C$6:$BD$912,37,FALSE)</f>
        <v>26</v>
      </c>
      <c r="I120" s="16">
        <f>VLOOKUP($B120,GD_CHAM_CONG!$C$6:$BF$912,38,FALSE)</f>
        <v>0</v>
      </c>
      <c r="J120" s="16">
        <f>VLOOKUP($B120,GD_CHAM_CONG!$C$6:$BF$912,39,FALSE)</f>
        <v>0</v>
      </c>
      <c r="K120" s="16">
        <f>VLOOKUP($B120,GD_CHAM_CONG!$C$6:$BF$912,40,FALSE)</f>
        <v>0</v>
      </c>
      <c r="L120" s="16">
        <f>VLOOKUP($B120,GD_CHAM_CONG!$C$6:$BF$912,41,FALSE)</f>
        <v>0</v>
      </c>
      <c r="M120" s="16">
        <f>VLOOKUP($B120,GD_CHAM_CONG!$C$6:$BF$912,42,FALSE)</f>
        <v>0</v>
      </c>
      <c r="N120" s="16">
        <f>VLOOKUP($B120,GD_CHAM_CONG!$C$6:$BF$912,43,FALSE)</f>
        <v>0</v>
      </c>
      <c r="O120" s="16">
        <f>VLOOKUP($B120,GD_CHAM_CONG!$C$6:$BF$912,44,FALSE)</f>
        <v>26</v>
      </c>
      <c r="P120" s="16">
        <f>VLOOKUP($B120,GD_CHAM_CONG!$C$6:$BF$912,45,FALSE)</f>
        <v>0</v>
      </c>
      <c r="Q120" s="16">
        <f>VLOOKUP($B120,GD_CHAM_CONG!$C$6:$BF$912,46,FALSE)</f>
        <v>0</v>
      </c>
      <c r="R120" s="16">
        <f>VLOOKUP($B120,GD_CHAM_CONG!$C$6:$BF$912,47,FALSE)</f>
        <v>0</v>
      </c>
      <c r="S120" s="16">
        <f>VLOOKUP($B120,GD_CHAM_CONG!$C$6:$BF$912,48,FALSE)</f>
        <v>0</v>
      </c>
      <c r="T120" s="16">
        <f>VLOOKUP($B120,GD_CHAM_CONG!$C$6:$BF$912,49,FALSE)</f>
        <v>0</v>
      </c>
      <c r="U120" s="16">
        <f>VLOOKUP($B120,GD_CHAM_CONG!$C$6:$BF$912,50,FALSE)</f>
        <v>0</v>
      </c>
      <c r="V120" s="16">
        <f>VLOOKUP($B120,GD_CHAM_CONG!$C$6:$BF$912,51,FALSE)</f>
        <v>0</v>
      </c>
      <c r="W120" s="16">
        <f>VLOOKUP($B120,GD_CHAM_CONG!$C$6:$BF$912,52,FALSE)</f>
        <v>0</v>
      </c>
      <c r="X120" s="16">
        <f>VLOOKUP($B120,GD_CHAM_CONG!$C$6:$BF$912,53,FALSE)</f>
        <v>0</v>
      </c>
      <c r="Y120" s="16">
        <f>VLOOKUP($B120,GD_CHAM_CONG!$C$6:$BF$912,54,FALSE)</f>
        <v>0</v>
      </c>
      <c r="Z120" s="16">
        <f>VLOOKUP($B120,GD_CHAM_CONG!$C$6:$BF$912,55,FALSE)</f>
        <v>0</v>
      </c>
      <c r="AA120" s="16">
        <f>VLOOKUP($B120,GD_CHAM_CONG!$C$6:$BF$912,56,FALSE)</f>
        <v>0</v>
      </c>
      <c r="AB120" s="16">
        <f>VLOOKUP($B120,GD_CHAM_CONG!$C$6:$BI$912,57,FALSE)</f>
        <v>0</v>
      </c>
      <c r="AC120" s="16">
        <f>VLOOKUP($B120,GD_CHAM_CONG!$C$6:$BI$912,58,FALSE)</f>
        <v>0</v>
      </c>
      <c r="AD120" s="16">
        <f>VLOOKUP($B120,GD_CHAM_CONG!$C$6:$BI$912,59,FALSE)</f>
        <v>0</v>
      </c>
      <c r="AE120" s="188">
        <f>I120/$H120*VLOOKUP(I$4,DM_TI_LE!$A$5:$B$30,2,FALSE)</f>
        <v>0</v>
      </c>
      <c r="AF120" s="188">
        <f>J120/$H120*VLOOKUP(J$4,DM_TI_LE!$A$5:$B$30,2,FALSE)</f>
        <v>0</v>
      </c>
      <c r="AG120" s="188">
        <f>K120/$H120*VLOOKUP(K$4,DM_TI_LE!$A$5:$B$30,2,FALSE)</f>
        <v>0</v>
      </c>
      <c r="AH120" s="188">
        <f>L120/$H120*VLOOKUP(L$4,DM_TI_LE!$A$5:$B$30,2,FALSE)</f>
        <v>0</v>
      </c>
      <c r="AI120" s="188">
        <f>M120/$H120*VLOOKUP(M$4,DM_TI_LE!$A$5:$B$30,2,FALSE)</f>
        <v>0</v>
      </c>
      <c r="AJ120" s="188">
        <f>N120/$H120*VLOOKUP(N$4,DM_TI_LE!$A$5:$B$30,2,FALSE)</f>
        <v>0</v>
      </c>
      <c r="AK120" s="188">
        <f>O120/$H120*VLOOKUP(O$4,DM_TI_LE!$A$5:$B$30,2,FALSE)</f>
        <v>0.1</v>
      </c>
      <c r="AL120" s="188">
        <f>P120/$H120*VLOOKUP(P$4,DM_TI_LE!$A$5:$B$30,2,FALSE)</f>
        <v>0</v>
      </c>
      <c r="AM120" s="188">
        <f>Q120/$H120*VLOOKUP(Q$4,DM_TI_LE!$A$5:$B$30,2,FALSE)</f>
        <v>0</v>
      </c>
      <c r="AN120" s="188">
        <f>R120/$H120*VLOOKUP(R$4,DM_TI_LE!$A$5:$B$30,2,FALSE)</f>
        <v>0</v>
      </c>
      <c r="AO120" s="188">
        <f>S120/$H120*VLOOKUP(S$4,DM_TI_LE!$A$5:$B$30,2,FALSE)</f>
        <v>0</v>
      </c>
      <c r="AP120" s="188">
        <f>T120/$H120*VLOOKUP(T$4,DM_TI_LE!$A$5:$B$30,2,FALSE)</f>
        <v>0</v>
      </c>
      <c r="AQ120" s="188">
        <f>U120/$H120*VLOOKUP(U$4,DM_TI_LE!$A$5:$B$30,2,FALSE)</f>
        <v>0</v>
      </c>
      <c r="AR120" s="188">
        <f>V120/$H120*VLOOKUP(V$4,DM_TI_LE!$A$5:$B$30,2,FALSE)</f>
        <v>0</v>
      </c>
      <c r="AS120" s="188">
        <f>W120/$H120*VLOOKUP(W$4,DM_TI_LE!$A$5:$B$30,2,FALSE)</f>
        <v>0</v>
      </c>
      <c r="AT120" s="188">
        <f>X120/$H120*VLOOKUP(X$4,DM_TI_LE!$A$5:$B$30,2,FALSE)</f>
        <v>0</v>
      </c>
      <c r="AU120" s="188">
        <f>Y120/$H120*VLOOKUP(Y$4,DM_TI_LE!$A$5:$B$30,2,FALSE)</f>
        <v>0</v>
      </c>
      <c r="AV120" s="188">
        <f>Z120/$H120*VLOOKUP(Z$4,DM_TI_LE!$A$5:$B$30,2,FALSE)</f>
        <v>0</v>
      </c>
      <c r="AW120" s="188">
        <f>AA120/$H120*VLOOKUP(AA$4,DM_TI_LE!$A$5:$B$30,2,FALSE)</f>
        <v>0</v>
      </c>
      <c r="AX120" s="188">
        <f>AB120/$H120*VLOOKUP(AB$4,DM_TI_LE!$A$5:$B$30,2,FALSE)</f>
        <v>0</v>
      </c>
      <c r="AY120" s="188">
        <f>AC120/$H120*VLOOKUP(AC$4,DM_TI_LE!$A$5:$B$30,2,FALSE)</f>
        <v>0</v>
      </c>
      <c r="AZ120" s="188">
        <f>AD120/$H120*VLOOKUP(AD$4,DM_TI_LE!$A$5:$B$30,2,FALSE)</f>
        <v>0</v>
      </c>
      <c r="BA120" s="231">
        <f>IF(CD120="HDHV",DM_TI_LE!$K$12*I120, SUM(AE120:AW120)*F120*E120*DM_HE_SO_LUONG_NS!$D$1*CE120)</f>
        <v>765000</v>
      </c>
      <c r="BB120" s="16"/>
      <c r="BC120" s="17">
        <f>VLOOKUP(B120,GD_LCD_HS_LNS!$B$4:$E$914,4,FALSE)</f>
        <v>3875000</v>
      </c>
      <c r="BD120" s="16"/>
      <c r="BE120" s="16">
        <f>I120/26*$BC120*VLOOKUP(BE$4,DM_TI_LE!$A$5:$C$29,3,FALSE)</f>
        <v>0</v>
      </c>
      <c r="BF120" s="16">
        <f>J120/26*$BC120*VLOOKUP(BF$4,DM_TI_LE!$A$5:$C$29,3,FALSE)</f>
        <v>0</v>
      </c>
      <c r="BG120" s="16">
        <f>K120/26*$BC120*VLOOKUP(BG$4,DM_TI_LE!$A$5:$C$29,3,FALSE)</f>
        <v>0</v>
      </c>
      <c r="BH120" s="16">
        <f>L120/26*$BC120*VLOOKUP(BH$4,DM_TI_LE!$A$5:$C$29,3,FALSE)</f>
        <v>0</v>
      </c>
      <c r="BI120" s="16">
        <f>M120/26*$BC120*VLOOKUP(BI$4,DM_TI_LE!$A$5:$C$29,3,FALSE)</f>
        <v>0</v>
      </c>
      <c r="BJ120" s="16">
        <f>N120/26*$BC120*VLOOKUP(BJ$4,DM_TI_LE!$A$5:$C$29,3,FALSE)</f>
        <v>0</v>
      </c>
      <c r="BK120" s="16">
        <f>O120/26*$BC120*VLOOKUP(BK$4,DM_TI_LE!$A$5:$C$29,3,FALSE)</f>
        <v>0</v>
      </c>
      <c r="BL120" s="16">
        <f>P120/26*$BC120*VLOOKUP(BL$4,DM_TI_LE!$A$5:$C$29,3,FALSE)</f>
        <v>0</v>
      </c>
      <c r="BM120" s="16">
        <f>Q120/26*$BC120*VLOOKUP(BM$4,DM_TI_LE!$A$5:$C$29,3,FALSE)</f>
        <v>0</v>
      </c>
      <c r="BN120" s="16">
        <f>R120/26*$BC120*VLOOKUP(BN$4,DM_TI_LE!$A$5:$C$29,3,FALSE)</f>
        <v>0</v>
      </c>
      <c r="BO120" s="16">
        <f>S120/26*$BC120*VLOOKUP(BO$4,DM_TI_LE!$A$5:$C$29,3,FALSE)</f>
        <v>0</v>
      </c>
      <c r="BP120" s="16">
        <f>T120/26*$BC120*VLOOKUP(BP$4,DM_TI_LE!$A$5:$C$29,3,FALSE)</f>
        <v>0</v>
      </c>
      <c r="BQ120" s="16">
        <f>U120/26*$BC120*VLOOKUP(BQ$4,DM_TI_LE!$A$5:$C$29,3,FALSE)</f>
        <v>0</v>
      </c>
      <c r="BR120" s="16">
        <f>V120/26*$BC120*VLOOKUP(BR$4,DM_TI_LE!$A$5:$C$29,3,FALSE)</f>
        <v>0</v>
      </c>
      <c r="BS120" s="16">
        <f>W120/26*$BC120*VLOOKUP(BS$4,DM_TI_LE!$A$5:$C$29,3,FALSE)</f>
        <v>0</v>
      </c>
      <c r="BT120" s="16">
        <f>X120/26*$BC120*VLOOKUP(BT$4,DM_TI_LE!$A$5:$C$29,3,FALSE)</f>
        <v>0</v>
      </c>
      <c r="BU120" s="16">
        <f>Y120/26*$BC120*VLOOKUP(BU$4,DM_TI_LE!$A$5:$C$29,3,FALSE)</f>
        <v>0</v>
      </c>
      <c r="BV120" s="16">
        <f>Z120/26*$BC120*VLOOKUP(BV$4,DM_TI_LE!$A$5:$C$29,3,FALSE)</f>
        <v>0</v>
      </c>
      <c r="BW120" s="16">
        <f>AA120/26*$BC120*VLOOKUP(BW$4,DM_TI_LE!$A$5:$C$29,3,FALSE)</f>
        <v>0</v>
      </c>
      <c r="BX120" s="16">
        <f>AB120/26*$BC120*VLOOKUP(BX$4,DM_TI_LE!$A$5:$C$29,3,FALSE)</f>
        <v>0</v>
      </c>
      <c r="BY120" s="16">
        <f>AC120/26*$BC120*VLOOKUP(BY$4,DM_TI_LE!$A$5:$C$29,3,FALSE)</f>
        <v>0</v>
      </c>
      <c r="BZ120" s="16">
        <f>AD120/26*$BC120*VLOOKUP(BZ$4,DM_TI_LE!$A$5:$C$29,3,FALSE)</f>
        <v>0</v>
      </c>
      <c r="CA120" s="196">
        <f t="shared" si="0"/>
        <v>0</v>
      </c>
      <c r="CB120" s="16"/>
      <c r="CC120" s="197">
        <f t="shared" si="1"/>
        <v>765000</v>
      </c>
      <c r="CD120" s="208" t="s">
        <v>116</v>
      </c>
      <c r="CE120" s="199">
        <f>VLOOKUP(CD120,DM_TI_LE!$I$12:$J$16,2,FALSE)</f>
        <v>1</v>
      </c>
    </row>
    <row r="121" spans="1:83" ht="12.75">
      <c r="A121" s="36">
        <v>117</v>
      </c>
      <c r="B121" s="38">
        <f>GD_LCD_HS_LNS!B120</f>
        <v>10621</v>
      </c>
      <c r="C121" s="38" t="str">
        <f>GD_LCD_HS_LNS!C120</f>
        <v>Hoàng Anh Trang</v>
      </c>
      <c r="D121" s="38" t="str">
        <f>GD_LCD_HS_LNS!D120</f>
        <v>NV PVHK</v>
      </c>
      <c r="E121" s="146">
        <f>VLOOKUP(B121,GD_CHAM_CONG!$C$6:$BJ$912,60,FALSE)</f>
        <v>1</v>
      </c>
      <c r="F121" s="146">
        <f>VLOOKUP(B121,GD_LCD_HS_LNS!$B$4:$F$914,5,FALSE)</f>
        <v>1.7</v>
      </c>
      <c r="G121" s="168"/>
      <c r="H121" s="168">
        <f>VLOOKUP(B121,GD_CHAM_CONG!$C$6:$BD$912,37,FALSE)</f>
        <v>26</v>
      </c>
      <c r="I121" s="16">
        <f>VLOOKUP($B121,GD_CHAM_CONG!$C$6:$BF$912,38,FALSE)</f>
        <v>26</v>
      </c>
      <c r="J121" s="16">
        <f>VLOOKUP($B121,GD_CHAM_CONG!$C$6:$BF$912,39,FALSE)</f>
        <v>0</v>
      </c>
      <c r="K121" s="16">
        <f>VLOOKUP($B121,GD_CHAM_CONG!$C$6:$BF$912,40,FALSE)</f>
        <v>0</v>
      </c>
      <c r="L121" s="16">
        <f>VLOOKUP($B121,GD_CHAM_CONG!$C$6:$BF$912,41,FALSE)</f>
        <v>0</v>
      </c>
      <c r="M121" s="16">
        <f>VLOOKUP($B121,GD_CHAM_CONG!$C$6:$BF$912,42,FALSE)</f>
        <v>0</v>
      </c>
      <c r="N121" s="16">
        <f>VLOOKUP($B121,GD_CHAM_CONG!$C$6:$BF$912,43,FALSE)</f>
        <v>0</v>
      </c>
      <c r="O121" s="16">
        <f>VLOOKUP($B121,GD_CHAM_CONG!$C$6:$BF$912,44,FALSE)</f>
        <v>0</v>
      </c>
      <c r="P121" s="16">
        <f>VLOOKUP($B121,GD_CHAM_CONG!$C$6:$BF$912,45,FALSE)</f>
        <v>0</v>
      </c>
      <c r="Q121" s="16">
        <f>VLOOKUP($B121,GD_CHAM_CONG!$C$6:$BF$912,46,FALSE)</f>
        <v>0</v>
      </c>
      <c r="R121" s="16">
        <f>VLOOKUP($B121,GD_CHAM_CONG!$C$6:$BF$912,47,FALSE)</f>
        <v>0</v>
      </c>
      <c r="S121" s="16">
        <f>VLOOKUP($B121,GD_CHAM_CONG!$C$6:$BF$912,48,FALSE)</f>
        <v>0</v>
      </c>
      <c r="T121" s="16">
        <f>VLOOKUP($B121,GD_CHAM_CONG!$C$6:$BF$912,49,FALSE)</f>
        <v>0</v>
      </c>
      <c r="U121" s="16">
        <f>VLOOKUP($B121,GD_CHAM_CONG!$C$6:$BF$912,50,FALSE)</f>
        <v>0</v>
      </c>
      <c r="V121" s="16">
        <f>VLOOKUP($B121,GD_CHAM_CONG!$C$6:$BF$912,51,FALSE)</f>
        <v>0</v>
      </c>
      <c r="W121" s="16">
        <f>VLOOKUP($B121,GD_CHAM_CONG!$C$6:$BF$912,52,FALSE)</f>
        <v>0</v>
      </c>
      <c r="X121" s="16">
        <f>VLOOKUP($B121,GD_CHAM_CONG!$C$6:$BF$912,53,FALSE)</f>
        <v>0</v>
      </c>
      <c r="Y121" s="16">
        <f>VLOOKUP($B121,GD_CHAM_CONG!$C$6:$BF$912,54,FALSE)</f>
        <v>0</v>
      </c>
      <c r="Z121" s="16">
        <f>VLOOKUP($B121,GD_CHAM_CONG!$C$6:$BF$912,55,FALSE)</f>
        <v>0</v>
      </c>
      <c r="AA121" s="16">
        <f>VLOOKUP($B121,GD_CHAM_CONG!$C$6:$BF$912,56,FALSE)</f>
        <v>0</v>
      </c>
      <c r="AB121" s="16">
        <f>VLOOKUP($B121,GD_CHAM_CONG!$C$6:$BI$912,57,FALSE)</f>
        <v>0</v>
      </c>
      <c r="AC121" s="16">
        <f>VLOOKUP($B121,GD_CHAM_CONG!$C$6:$BI$912,58,FALSE)</f>
        <v>0</v>
      </c>
      <c r="AD121" s="16">
        <f>VLOOKUP($B121,GD_CHAM_CONG!$C$6:$BI$912,59,FALSE)</f>
        <v>0</v>
      </c>
      <c r="AE121" s="188">
        <f>I121/$H121*VLOOKUP(I$4,DM_TI_LE!$A$5:$B$30,2,FALSE)</f>
        <v>1</v>
      </c>
      <c r="AF121" s="188">
        <f>J121/$H121*VLOOKUP(J$4,DM_TI_LE!$A$5:$B$30,2,FALSE)</f>
        <v>0</v>
      </c>
      <c r="AG121" s="188">
        <f>K121/$H121*VLOOKUP(K$4,DM_TI_LE!$A$5:$B$30,2,FALSE)</f>
        <v>0</v>
      </c>
      <c r="AH121" s="188">
        <f>L121/$H121*VLOOKUP(L$4,DM_TI_LE!$A$5:$B$30,2,FALSE)</f>
        <v>0</v>
      </c>
      <c r="AI121" s="188">
        <f>M121/$H121*VLOOKUP(M$4,DM_TI_LE!$A$5:$B$30,2,FALSE)</f>
        <v>0</v>
      </c>
      <c r="AJ121" s="188">
        <f>N121/$H121*VLOOKUP(N$4,DM_TI_LE!$A$5:$B$30,2,FALSE)</f>
        <v>0</v>
      </c>
      <c r="AK121" s="188">
        <f>O121/$H121*VLOOKUP(O$4,DM_TI_LE!$A$5:$B$30,2,FALSE)</f>
        <v>0</v>
      </c>
      <c r="AL121" s="188">
        <f>P121/$H121*VLOOKUP(P$4,DM_TI_LE!$A$5:$B$30,2,FALSE)</f>
        <v>0</v>
      </c>
      <c r="AM121" s="188">
        <f>Q121/$H121*VLOOKUP(Q$4,DM_TI_LE!$A$5:$B$30,2,FALSE)</f>
        <v>0</v>
      </c>
      <c r="AN121" s="188">
        <f>R121/$H121*VLOOKUP(R$4,DM_TI_LE!$A$5:$B$30,2,FALSE)</f>
        <v>0</v>
      </c>
      <c r="AO121" s="188">
        <f>S121/$H121*VLOOKUP(S$4,DM_TI_LE!$A$5:$B$30,2,FALSE)</f>
        <v>0</v>
      </c>
      <c r="AP121" s="188">
        <f>T121/$H121*VLOOKUP(T$4,DM_TI_LE!$A$5:$B$30,2,FALSE)</f>
        <v>0</v>
      </c>
      <c r="AQ121" s="188">
        <f>U121/$H121*VLOOKUP(U$4,DM_TI_LE!$A$5:$B$30,2,FALSE)</f>
        <v>0</v>
      </c>
      <c r="AR121" s="188">
        <f>V121/$H121*VLOOKUP(V$4,DM_TI_LE!$A$5:$B$30,2,FALSE)</f>
        <v>0</v>
      </c>
      <c r="AS121" s="188">
        <f>W121/$H121*VLOOKUP(W$4,DM_TI_LE!$A$5:$B$30,2,FALSE)</f>
        <v>0</v>
      </c>
      <c r="AT121" s="188">
        <f>X121/$H121*VLOOKUP(X$4,DM_TI_LE!$A$5:$B$30,2,FALSE)</f>
        <v>0</v>
      </c>
      <c r="AU121" s="188">
        <f>Y121/$H121*VLOOKUP(Y$4,DM_TI_LE!$A$5:$B$30,2,FALSE)</f>
        <v>0</v>
      </c>
      <c r="AV121" s="188">
        <f>Z121/$H121*VLOOKUP(Z$4,DM_TI_LE!$A$5:$B$30,2,FALSE)</f>
        <v>0</v>
      </c>
      <c r="AW121" s="188">
        <f>AA121/$H121*VLOOKUP(AA$4,DM_TI_LE!$A$5:$B$30,2,FALSE)</f>
        <v>0</v>
      </c>
      <c r="AX121" s="188">
        <f>AB121/$H121*VLOOKUP(AB$4,DM_TI_LE!$A$5:$B$30,2,FALSE)</f>
        <v>0</v>
      </c>
      <c r="AY121" s="188">
        <f>AC121/$H121*VLOOKUP(AC$4,DM_TI_LE!$A$5:$B$30,2,FALSE)</f>
        <v>0</v>
      </c>
      <c r="AZ121" s="188">
        <f>AD121/$H121*VLOOKUP(AD$4,DM_TI_LE!$A$5:$B$30,2,FALSE)</f>
        <v>0</v>
      </c>
      <c r="BA121" s="231">
        <f>IF(CD121="HDHV",DM_TI_LE!$K$12*I121, SUM(AE121:AW121)*F121*E121*DM_HE_SO_LUONG_NS!$D$1*CE121)</f>
        <v>7650000</v>
      </c>
      <c r="BB121" s="16"/>
      <c r="BC121" s="17">
        <f>VLOOKUP(B121,GD_LCD_HS_LNS!$B$4:$E$914,4,FALSE)</f>
        <v>3875000</v>
      </c>
      <c r="BD121" s="16"/>
      <c r="BE121" s="16">
        <f>I121/26*$BC121*VLOOKUP(BE$4,DM_TI_LE!$A$5:$C$29,3,FALSE)</f>
        <v>0</v>
      </c>
      <c r="BF121" s="16">
        <f>J121/26*$BC121*VLOOKUP(BF$4,DM_TI_LE!$A$5:$C$29,3,FALSE)</f>
        <v>0</v>
      </c>
      <c r="BG121" s="16">
        <f>K121/26*$BC121*VLOOKUP(BG$4,DM_TI_LE!$A$5:$C$29,3,FALSE)</f>
        <v>0</v>
      </c>
      <c r="BH121" s="16">
        <f>L121/26*$BC121*VLOOKUP(BH$4,DM_TI_LE!$A$5:$C$29,3,FALSE)</f>
        <v>0</v>
      </c>
      <c r="BI121" s="16">
        <f>M121/26*$BC121*VLOOKUP(BI$4,DM_TI_LE!$A$5:$C$29,3,FALSE)</f>
        <v>0</v>
      </c>
      <c r="BJ121" s="16">
        <f>N121/26*$BC121*VLOOKUP(BJ$4,DM_TI_LE!$A$5:$C$29,3,FALSE)</f>
        <v>0</v>
      </c>
      <c r="BK121" s="16">
        <f>O121/26*$BC121*VLOOKUP(BK$4,DM_TI_LE!$A$5:$C$29,3,FALSE)</f>
        <v>0</v>
      </c>
      <c r="BL121" s="16">
        <f>P121/26*$BC121*VLOOKUP(BL$4,DM_TI_LE!$A$5:$C$29,3,FALSE)</f>
        <v>0</v>
      </c>
      <c r="BM121" s="16">
        <f>Q121/26*$BC121*VLOOKUP(BM$4,DM_TI_LE!$A$5:$C$29,3,FALSE)</f>
        <v>0</v>
      </c>
      <c r="BN121" s="16">
        <f>R121/26*$BC121*VLOOKUP(BN$4,DM_TI_LE!$A$5:$C$29,3,FALSE)</f>
        <v>0</v>
      </c>
      <c r="BO121" s="16">
        <f>S121/26*$BC121*VLOOKUP(BO$4,DM_TI_LE!$A$5:$C$29,3,FALSE)</f>
        <v>0</v>
      </c>
      <c r="BP121" s="16">
        <f>T121/26*$BC121*VLOOKUP(BP$4,DM_TI_LE!$A$5:$C$29,3,FALSE)</f>
        <v>0</v>
      </c>
      <c r="BQ121" s="16">
        <f>U121/26*$BC121*VLOOKUP(BQ$4,DM_TI_LE!$A$5:$C$29,3,FALSE)</f>
        <v>0</v>
      </c>
      <c r="BR121" s="16">
        <f>V121/26*$BC121*VLOOKUP(BR$4,DM_TI_LE!$A$5:$C$29,3,FALSE)</f>
        <v>0</v>
      </c>
      <c r="BS121" s="16">
        <f>W121/26*$BC121*VLOOKUP(BS$4,DM_TI_LE!$A$5:$C$29,3,FALSE)</f>
        <v>0</v>
      </c>
      <c r="BT121" s="16">
        <f>X121/26*$BC121*VLOOKUP(BT$4,DM_TI_LE!$A$5:$C$29,3,FALSE)</f>
        <v>0</v>
      </c>
      <c r="BU121" s="16">
        <f>Y121/26*$BC121*VLOOKUP(BU$4,DM_TI_LE!$A$5:$C$29,3,FALSE)</f>
        <v>0</v>
      </c>
      <c r="BV121" s="16">
        <f>Z121/26*$BC121*VLOOKUP(BV$4,DM_TI_LE!$A$5:$C$29,3,FALSE)</f>
        <v>0</v>
      </c>
      <c r="BW121" s="16">
        <f>AA121/26*$BC121*VLOOKUP(BW$4,DM_TI_LE!$A$5:$C$29,3,FALSE)</f>
        <v>0</v>
      </c>
      <c r="BX121" s="16">
        <f>AB121/26*$BC121*VLOOKUP(BX$4,DM_TI_LE!$A$5:$C$29,3,FALSE)</f>
        <v>0</v>
      </c>
      <c r="BY121" s="16">
        <f>AC121/26*$BC121*VLOOKUP(BY$4,DM_TI_LE!$A$5:$C$29,3,FALSE)</f>
        <v>0</v>
      </c>
      <c r="BZ121" s="16">
        <f>AD121/26*$BC121*VLOOKUP(BZ$4,DM_TI_LE!$A$5:$C$29,3,FALSE)</f>
        <v>0</v>
      </c>
      <c r="CA121" s="196">
        <f t="shared" si="0"/>
        <v>0</v>
      </c>
      <c r="CB121" s="16"/>
      <c r="CC121" s="197">
        <f t="shared" si="1"/>
        <v>7650000</v>
      </c>
      <c r="CD121" s="208" t="s">
        <v>116</v>
      </c>
      <c r="CE121" s="199">
        <f>VLOOKUP(CD121,DM_TI_LE!$I$12:$J$16,2,FALSE)</f>
        <v>1</v>
      </c>
    </row>
    <row r="122" spans="1:83" ht="12.75">
      <c r="A122" s="36">
        <v>118</v>
      </c>
      <c r="B122" s="38">
        <f>GD_LCD_HS_LNS!B121</f>
        <v>11111</v>
      </c>
      <c r="C122" s="38" t="str">
        <f>GD_LCD_HS_LNS!C121</f>
        <v>Phạm Kim Hoàn</v>
      </c>
      <c r="D122" s="38" t="str">
        <f>GD_LCD_HS_LNS!D121</f>
        <v>NV PVHK</v>
      </c>
      <c r="E122" s="146">
        <f>VLOOKUP(B122,GD_CHAM_CONG!$C$6:$BJ$912,60,FALSE)</f>
        <v>1</v>
      </c>
      <c r="F122" s="146">
        <f>VLOOKUP(B122,GD_LCD_HS_LNS!$B$4:$F$914,5,FALSE)</f>
        <v>1.6</v>
      </c>
      <c r="G122" s="168"/>
      <c r="H122" s="168">
        <f>VLOOKUP(B122,GD_CHAM_CONG!$C$6:$BD$912,37,FALSE)</f>
        <v>26</v>
      </c>
      <c r="I122" s="16">
        <f>VLOOKUP($B122,GD_CHAM_CONG!$C$6:$BF$912,38,FALSE)</f>
        <v>26</v>
      </c>
      <c r="J122" s="16">
        <f>VLOOKUP($B122,GD_CHAM_CONG!$C$6:$BF$912,39,FALSE)</f>
        <v>0</v>
      </c>
      <c r="K122" s="16">
        <f>VLOOKUP($B122,GD_CHAM_CONG!$C$6:$BF$912,40,FALSE)</f>
        <v>0</v>
      </c>
      <c r="L122" s="16">
        <f>VLOOKUP($B122,GD_CHAM_CONG!$C$6:$BF$912,41,FALSE)</f>
        <v>0</v>
      </c>
      <c r="M122" s="16">
        <f>VLOOKUP($B122,GD_CHAM_CONG!$C$6:$BF$912,42,FALSE)</f>
        <v>0</v>
      </c>
      <c r="N122" s="16">
        <f>VLOOKUP($B122,GD_CHAM_CONG!$C$6:$BF$912,43,FALSE)</f>
        <v>0</v>
      </c>
      <c r="O122" s="16">
        <f>VLOOKUP($B122,GD_CHAM_CONG!$C$6:$BF$912,44,FALSE)</f>
        <v>0</v>
      </c>
      <c r="P122" s="16">
        <f>VLOOKUP($B122,GD_CHAM_CONG!$C$6:$BF$912,45,FALSE)</f>
        <v>0</v>
      </c>
      <c r="Q122" s="16">
        <f>VLOOKUP($B122,GD_CHAM_CONG!$C$6:$BF$912,46,FALSE)</f>
        <v>0</v>
      </c>
      <c r="R122" s="16">
        <f>VLOOKUP($B122,GD_CHAM_CONG!$C$6:$BF$912,47,FALSE)</f>
        <v>0</v>
      </c>
      <c r="S122" s="16">
        <f>VLOOKUP($B122,GD_CHAM_CONG!$C$6:$BF$912,48,FALSE)</f>
        <v>0</v>
      </c>
      <c r="T122" s="16">
        <f>VLOOKUP($B122,GD_CHAM_CONG!$C$6:$BF$912,49,FALSE)</f>
        <v>0</v>
      </c>
      <c r="U122" s="16">
        <f>VLOOKUP($B122,GD_CHAM_CONG!$C$6:$BF$912,50,FALSE)</f>
        <v>0</v>
      </c>
      <c r="V122" s="16">
        <f>VLOOKUP($B122,GD_CHAM_CONG!$C$6:$BF$912,51,FALSE)</f>
        <v>0</v>
      </c>
      <c r="W122" s="16">
        <f>VLOOKUP($B122,GD_CHAM_CONG!$C$6:$BF$912,52,FALSE)</f>
        <v>0</v>
      </c>
      <c r="X122" s="16">
        <f>VLOOKUP($B122,GD_CHAM_CONG!$C$6:$BF$912,53,FALSE)</f>
        <v>0</v>
      </c>
      <c r="Y122" s="16">
        <f>VLOOKUP($B122,GD_CHAM_CONG!$C$6:$BF$912,54,FALSE)</f>
        <v>0</v>
      </c>
      <c r="Z122" s="16">
        <f>VLOOKUP($B122,GD_CHAM_CONG!$C$6:$BF$912,55,FALSE)</f>
        <v>0</v>
      </c>
      <c r="AA122" s="16">
        <f>VLOOKUP($B122,GD_CHAM_CONG!$C$6:$BF$912,56,FALSE)</f>
        <v>0</v>
      </c>
      <c r="AB122" s="16">
        <f>VLOOKUP($B122,GD_CHAM_CONG!$C$6:$BI$912,57,FALSE)</f>
        <v>0</v>
      </c>
      <c r="AC122" s="16">
        <f>VLOOKUP($B122,GD_CHAM_CONG!$C$6:$BI$912,58,FALSE)</f>
        <v>0</v>
      </c>
      <c r="AD122" s="16">
        <f>VLOOKUP($B122,GD_CHAM_CONG!$C$6:$BI$912,59,FALSE)</f>
        <v>0</v>
      </c>
      <c r="AE122" s="188">
        <f>I122/$H122*VLOOKUP(I$4,DM_TI_LE!$A$5:$B$30,2,FALSE)</f>
        <v>1</v>
      </c>
      <c r="AF122" s="188">
        <f>J122/$H122*VLOOKUP(J$4,DM_TI_LE!$A$5:$B$30,2,FALSE)</f>
        <v>0</v>
      </c>
      <c r="AG122" s="188">
        <f>K122/$H122*VLOOKUP(K$4,DM_TI_LE!$A$5:$B$30,2,FALSE)</f>
        <v>0</v>
      </c>
      <c r="AH122" s="188">
        <f>L122/$H122*VLOOKUP(L$4,DM_TI_LE!$A$5:$B$30,2,FALSE)</f>
        <v>0</v>
      </c>
      <c r="AI122" s="188">
        <f>M122/$H122*VLOOKUP(M$4,DM_TI_LE!$A$5:$B$30,2,FALSE)</f>
        <v>0</v>
      </c>
      <c r="AJ122" s="188">
        <f>N122/$H122*VLOOKUP(N$4,DM_TI_LE!$A$5:$B$30,2,FALSE)</f>
        <v>0</v>
      </c>
      <c r="AK122" s="188">
        <f>O122/$H122*VLOOKUP(O$4,DM_TI_LE!$A$5:$B$30,2,FALSE)</f>
        <v>0</v>
      </c>
      <c r="AL122" s="188">
        <f>P122/$H122*VLOOKUP(P$4,DM_TI_LE!$A$5:$B$30,2,FALSE)</f>
        <v>0</v>
      </c>
      <c r="AM122" s="188">
        <f>Q122/$H122*VLOOKUP(Q$4,DM_TI_LE!$A$5:$B$30,2,FALSE)</f>
        <v>0</v>
      </c>
      <c r="AN122" s="188">
        <f>R122/$H122*VLOOKUP(R$4,DM_TI_LE!$A$5:$B$30,2,FALSE)</f>
        <v>0</v>
      </c>
      <c r="AO122" s="188">
        <f>S122/$H122*VLOOKUP(S$4,DM_TI_LE!$A$5:$B$30,2,FALSE)</f>
        <v>0</v>
      </c>
      <c r="AP122" s="188">
        <f>T122/$H122*VLOOKUP(T$4,DM_TI_LE!$A$5:$B$30,2,FALSE)</f>
        <v>0</v>
      </c>
      <c r="AQ122" s="188">
        <f>U122/$H122*VLOOKUP(U$4,DM_TI_LE!$A$5:$B$30,2,FALSE)</f>
        <v>0</v>
      </c>
      <c r="AR122" s="188">
        <f>V122/$H122*VLOOKUP(V$4,DM_TI_LE!$A$5:$B$30,2,FALSE)</f>
        <v>0</v>
      </c>
      <c r="AS122" s="188">
        <f>W122/$H122*VLOOKUP(W$4,DM_TI_LE!$A$5:$B$30,2,FALSE)</f>
        <v>0</v>
      </c>
      <c r="AT122" s="188">
        <f>X122/$H122*VLOOKUP(X$4,DM_TI_LE!$A$5:$B$30,2,FALSE)</f>
        <v>0</v>
      </c>
      <c r="AU122" s="188">
        <f>Y122/$H122*VLOOKUP(Y$4,DM_TI_LE!$A$5:$B$30,2,FALSE)</f>
        <v>0</v>
      </c>
      <c r="AV122" s="188">
        <f>Z122/$H122*VLOOKUP(Z$4,DM_TI_LE!$A$5:$B$30,2,FALSE)</f>
        <v>0</v>
      </c>
      <c r="AW122" s="188">
        <f>AA122/$H122*VLOOKUP(AA$4,DM_TI_LE!$A$5:$B$30,2,FALSE)</f>
        <v>0</v>
      </c>
      <c r="AX122" s="188">
        <f>AB122/$H122*VLOOKUP(AB$4,DM_TI_LE!$A$5:$B$30,2,FALSE)</f>
        <v>0</v>
      </c>
      <c r="AY122" s="188">
        <f>AC122/$H122*VLOOKUP(AC$4,DM_TI_LE!$A$5:$B$30,2,FALSE)</f>
        <v>0</v>
      </c>
      <c r="AZ122" s="188">
        <f>AD122/$H122*VLOOKUP(AD$4,DM_TI_LE!$A$5:$B$30,2,FALSE)</f>
        <v>0</v>
      </c>
      <c r="BA122" s="231">
        <f>IF(CD122="HDHV",DM_TI_LE!$K$12*I122, SUM(AE122:AW122)*F122*E122*DM_HE_SO_LUONG_NS!$D$1*CE122)</f>
        <v>7200000</v>
      </c>
      <c r="BB122" s="16"/>
      <c r="BC122" s="17">
        <f>VLOOKUP(B122,GD_LCD_HS_LNS!$B$4:$E$914,4,FALSE)</f>
        <v>3875000</v>
      </c>
      <c r="BD122" s="16"/>
      <c r="BE122" s="16">
        <f>I122/26*$BC122*VLOOKUP(BE$4,DM_TI_LE!$A$5:$C$29,3,FALSE)</f>
        <v>0</v>
      </c>
      <c r="BF122" s="16">
        <f>J122/26*$BC122*VLOOKUP(BF$4,DM_TI_LE!$A$5:$C$29,3,FALSE)</f>
        <v>0</v>
      </c>
      <c r="BG122" s="16">
        <f>K122/26*$BC122*VLOOKUP(BG$4,DM_TI_LE!$A$5:$C$29,3,FALSE)</f>
        <v>0</v>
      </c>
      <c r="BH122" s="16">
        <f>L122/26*$BC122*VLOOKUP(BH$4,DM_TI_LE!$A$5:$C$29,3,FALSE)</f>
        <v>0</v>
      </c>
      <c r="BI122" s="16">
        <f>M122/26*$BC122*VLOOKUP(BI$4,DM_TI_LE!$A$5:$C$29,3,FALSE)</f>
        <v>0</v>
      </c>
      <c r="BJ122" s="16">
        <f>N122/26*$BC122*VLOOKUP(BJ$4,DM_TI_LE!$A$5:$C$29,3,FALSE)</f>
        <v>0</v>
      </c>
      <c r="BK122" s="16">
        <f>O122/26*$BC122*VLOOKUP(BK$4,DM_TI_LE!$A$5:$C$29,3,FALSE)</f>
        <v>0</v>
      </c>
      <c r="BL122" s="16">
        <f>P122/26*$BC122*VLOOKUP(BL$4,DM_TI_LE!$A$5:$C$29,3,FALSE)</f>
        <v>0</v>
      </c>
      <c r="BM122" s="16">
        <f>Q122/26*$BC122*VLOOKUP(BM$4,DM_TI_LE!$A$5:$C$29,3,FALSE)</f>
        <v>0</v>
      </c>
      <c r="BN122" s="16">
        <f>R122/26*$BC122*VLOOKUP(BN$4,DM_TI_LE!$A$5:$C$29,3,FALSE)</f>
        <v>0</v>
      </c>
      <c r="BO122" s="16">
        <f>S122/26*$BC122*VLOOKUP(BO$4,DM_TI_LE!$A$5:$C$29,3,FALSE)</f>
        <v>0</v>
      </c>
      <c r="BP122" s="16">
        <f>T122/26*$BC122*VLOOKUP(BP$4,DM_TI_LE!$A$5:$C$29,3,FALSE)</f>
        <v>0</v>
      </c>
      <c r="BQ122" s="16">
        <f>U122/26*$BC122*VLOOKUP(BQ$4,DM_TI_LE!$A$5:$C$29,3,FALSE)</f>
        <v>0</v>
      </c>
      <c r="BR122" s="16">
        <f>V122/26*$BC122*VLOOKUP(BR$4,DM_TI_LE!$A$5:$C$29,3,FALSE)</f>
        <v>0</v>
      </c>
      <c r="BS122" s="16">
        <f>W122/26*$BC122*VLOOKUP(BS$4,DM_TI_LE!$A$5:$C$29,3,FALSE)</f>
        <v>0</v>
      </c>
      <c r="BT122" s="16">
        <f>X122/26*$BC122*VLOOKUP(BT$4,DM_TI_LE!$A$5:$C$29,3,FALSE)</f>
        <v>0</v>
      </c>
      <c r="BU122" s="16">
        <f>Y122/26*$BC122*VLOOKUP(BU$4,DM_TI_LE!$A$5:$C$29,3,FALSE)</f>
        <v>0</v>
      </c>
      <c r="BV122" s="16">
        <f>Z122/26*$BC122*VLOOKUP(BV$4,DM_TI_LE!$A$5:$C$29,3,FALSE)</f>
        <v>0</v>
      </c>
      <c r="BW122" s="16">
        <f>AA122/26*$BC122*VLOOKUP(BW$4,DM_TI_LE!$A$5:$C$29,3,FALSE)</f>
        <v>0</v>
      </c>
      <c r="BX122" s="16">
        <f>AB122/26*$BC122*VLOOKUP(BX$4,DM_TI_LE!$A$5:$C$29,3,FALSE)</f>
        <v>0</v>
      </c>
      <c r="BY122" s="16">
        <f>AC122/26*$BC122*VLOOKUP(BY$4,DM_TI_LE!$A$5:$C$29,3,FALSE)</f>
        <v>0</v>
      </c>
      <c r="BZ122" s="16">
        <f>AD122/26*$BC122*VLOOKUP(BZ$4,DM_TI_LE!$A$5:$C$29,3,FALSE)</f>
        <v>0</v>
      </c>
      <c r="CA122" s="196">
        <f t="shared" si="0"/>
        <v>0</v>
      </c>
      <c r="CB122" s="16"/>
      <c r="CC122" s="197">
        <f t="shared" si="1"/>
        <v>7200000</v>
      </c>
      <c r="CD122" s="145" t="s">
        <v>114</v>
      </c>
      <c r="CE122" s="199">
        <f>VLOOKUP(CD122,DM_TI_LE!$I$12:$J$16,2,FALSE)</f>
        <v>1</v>
      </c>
    </row>
    <row r="123" spans="1:83" ht="12.75">
      <c r="A123" s="36">
        <v>119</v>
      </c>
      <c r="B123" s="38">
        <f>GD_LCD_HS_LNS!B122</f>
        <v>11116</v>
      </c>
      <c r="C123" s="38" t="str">
        <f>GD_LCD_HS_LNS!C122</f>
        <v>Đỗ Thanh Bình</v>
      </c>
      <c r="D123" s="38" t="str">
        <f>GD_LCD_HS_LNS!D122</f>
        <v>NV PVHK</v>
      </c>
      <c r="E123" s="146">
        <f>VLOOKUP(B123,GD_CHAM_CONG!$C$6:$BJ$912,60,FALSE)</f>
        <v>0.85</v>
      </c>
      <c r="F123" s="146">
        <f>VLOOKUP(B123,GD_LCD_HS_LNS!$B$4:$F$914,5,FALSE)</f>
        <v>1.8</v>
      </c>
      <c r="G123" s="168"/>
      <c r="H123" s="168">
        <f>VLOOKUP(B123,GD_CHAM_CONG!$C$6:$BD$912,37,FALSE)</f>
        <v>26</v>
      </c>
      <c r="I123" s="16">
        <f>VLOOKUP($B123,GD_CHAM_CONG!$C$6:$BF$912,38,FALSE)</f>
        <v>26</v>
      </c>
      <c r="J123" s="16">
        <f>VLOOKUP($B123,GD_CHAM_CONG!$C$6:$BF$912,39,FALSE)</f>
        <v>0</v>
      </c>
      <c r="K123" s="16">
        <f>VLOOKUP($B123,GD_CHAM_CONG!$C$6:$BF$912,40,FALSE)</f>
        <v>0</v>
      </c>
      <c r="L123" s="16">
        <f>VLOOKUP($B123,GD_CHAM_CONG!$C$6:$BF$912,41,FALSE)</f>
        <v>0</v>
      </c>
      <c r="M123" s="16">
        <f>VLOOKUP($B123,GD_CHAM_CONG!$C$6:$BF$912,42,FALSE)</f>
        <v>0</v>
      </c>
      <c r="N123" s="16">
        <f>VLOOKUP($B123,GD_CHAM_CONG!$C$6:$BF$912,43,FALSE)</f>
        <v>0</v>
      </c>
      <c r="O123" s="16">
        <f>VLOOKUP($B123,GD_CHAM_CONG!$C$6:$BF$912,44,FALSE)</f>
        <v>0</v>
      </c>
      <c r="P123" s="16">
        <f>VLOOKUP($B123,GD_CHAM_CONG!$C$6:$BF$912,45,FALSE)</f>
        <v>0</v>
      </c>
      <c r="Q123" s="16">
        <f>VLOOKUP($B123,GD_CHAM_CONG!$C$6:$BF$912,46,FALSE)</f>
        <v>0</v>
      </c>
      <c r="R123" s="16">
        <f>VLOOKUP($B123,GD_CHAM_CONG!$C$6:$BF$912,47,FALSE)</f>
        <v>0</v>
      </c>
      <c r="S123" s="16">
        <f>VLOOKUP($B123,GD_CHAM_CONG!$C$6:$BF$912,48,FALSE)</f>
        <v>0</v>
      </c>
      <c r="T123" s="16">
        <f>VLOOKUP($B123,GD_CHAM_CONG!$C$6:$BF$912,49,FALSE)</f>
        <v>0</v>
      </c>
      <c r="U123" s="16">
        <f>VLOOKUP($B123,GD_CHAM_CONG!$C$6:$BF$912,50,FALSE)</f>
        <v>0</v>
      </c>
      <c r="V123" s="16">
        <f>VLOOKUP($B123,GD_CHAM_CONG!$C$6:$BF$912,51,FALSE)</f>
        <v>0</v>
      </c>
      <c r="W123" s="16">
        <f>VLOOKUP($B123,GD_CHAM_CONG!$C$6:$BF$912,52,FALSE)</f>
        <v>0</v>
      </c>
      <c r="X123" s="16">
        <f>VLOOKUP($B123,GD_CHAM_CONG!$C$6:$BF$912,53,FALSE)</f>
        <v>0</v>
      </c>
      <c r="Y123" s="16">
        <f>VLOOKUP($B123,GD_CHAM_CONG!$C$6:$BF$912,54,FALSE)</f>
        <v>0</v>
      </c>
      <c r="Z123" s="16">
        <f>VLOOKUP($B123,GD_CHAM_CONG!$C$6:$BF$912,55,FALSE)</f>
        <v>0</v>
      </c>
      <c r="AA123" s="16">
        <f>VLOOKUP($B123,GD_CHAM_CONG!$C$6:$BF$912,56,FALSE)</f>
        <v>0</v>
      </c>
      <c r="AB123" s="16">
        <f>VLOOKUP($B123,GD_CHAM_CONG!$C$6:$BI$912,57,FALSE)</f>
        <v>0</v>
      </c>
      <c r="AC123" s="16">
        <f>VLOOKUP($B123,GD_CHAM_CONG!$C$6:$BI$912,58,FALSE)</f>
        <v>0</v>
      </c>
      <c r="AD123" s="16">
        <f>VLOOKUP($B123,GD_CHAM_CONG!$C$6:$BI$912,59,FALSE)</f>
        <v>0</v>
      </c>
      <c r="AE123" s="188">
        <f>I123/$H123*VLOOKUP(I$4,DM_TI_LE!$A$5:$B$30,2,FALSE)</f>
        <v>1</v>
      </c>
      <c r="AF123" s="188">
        <f>J123/$H123*VLOOKUP(J$4,DM_TI_LE!$A$5:$B$30,2,FALSE)</f>
        <v>0</v>
      </c>
      <c r="AG123" s="188">
        <f>K123/$H123*VLOOKUP(K$4,DM_TI_LE!$A$5:$B$30,2,FALSE)</f>
        <v>0</v>
      </c>
      <c r="AH123" s="188">
        <f>L123/$H123*VLOOKUP(L$4,DM_TI_LE!$A$5:$B$30,2,FALSE)</f>
        <v>0</v>
      </c>
      <c r="AI123" s="188">
        <f>M123/$H123*VLOOKUP(M$4,DM_TI_LE!$A$5:$B$30,2,FALSE)</f>
        <v>0</v>
      </c>
      <c r="AJ123" s="188">
        <f>N123/$H123*VLOOKUP(N$4,DM_TI_LE!$A$5:$B$30,2,FALSE)</f>
        <v>0</v>
      </c>
      <c r="AK123" s="188">
        <f>O123/$H123*VLOOKUP(O$4,DM_TI_LE!$A$5:$B$30,2,FALSE)</f>
        <v>0</v>
      </c>
      <c r="AL123" s="188">
        <f>P123/$H123*VLOOKUP(P$4,DM_TI_LE!$A$5:$B$30,2,FALSE)</f>
        <v>0</v>
      </c>
      <c r="AM123" s="188">
        <f>Q123/$H123*VLOOKUP(Q$4,DM_TI_LE!$A$5:$B$30,2,FALSE)</f>
        <v>0</v>
      </c>
      <c r="AN123" s="188">
        <f>R123/$H123*VLOOKUP(R$4,DM_TI_LE!$A$5:$B$30,2,FALSE)</f>
        <v>0</v>
      </c>
      <c r="AO123" s="188">
        <f>S123/$H123*VLOOKUP(S$4,DM_TI_LE!$A$5:$B$30,2,FALSE)</f>
        <v>0</v>
      </c>
      <c r="AP123" s="188">
        <f>T123/$H123*VLOOKUP(T$4,DM_TI_LE!$A$5:$B$30,2,FALSE)</f>
        <v>0</v>
      </c>
      <c r="AQ123" s="188">
        <f>U123/$H123*VLOOKUP(U$4,DM_TI_LE!$A$5:$B$30,2,FALSE)</f>
        <v>0</v>
      </c>
      <c r="AR123" s="188">
        <f>V123/$H123*VLOOKUP(V$4,DM_TI_LE!$A$5:$B$30,2,FALSE)</f>
        <v>0</v>
      </c>
      <c r="AS123" s="188">
        <f>W123/$H123*VLOOKUP(W$4,DM_TI_LE!$A$5:$B$30,2,FALSE)</f>
        <v>0</v>
      </c>
      <c r="AT123" s="188">
        <f>X123/$H123*VLOOKUP(X$4,DM_TI_LE!$A$5:$B$30,2,FALSE)</f>
        <v>0</v>
      </c>
      <c r="AU123" s="188">
        <f>Y123/$H123*VLOOKUP(Y$4,DM_TI_LE!$A$5:$B$30,2,FALSE)</f>
        <v>0</v>
      </c>
      <c r="AV123" s="188">
        <f>Z123/$H123*VLOOKUP(Z$4,DM_TI_LE!$A$5:$B$30,2,FALSE)</f>
        <v>0</v>
      </c>
      <c r="AW123" s="188">
        <f>AA123/$H123*VLOOKUP(AA$4,DM_TI_LE!$A$5:$B$30,2,FALSE)</f>
        <v>0</v>
      </c>
      <c r="AX123" s="188">
        <f>AB123/$H123*VLOOKUP(AB$4,DM_TI_LE!$A$5:$B$30,2,FALSE)</f>
        <v>0</v>
      </c>
      <c r="AY123" s="188">
        <f>AC123/$H123*VLOOKUP(AC$4,DM_TI_LE!$A$5:$B$30,2,FALSE)</f>
        <v>0</v>
      </c>
      <c r="AZ123" s="188">
        <f>AD123/$H123*VLOOKUP(AD$4,DM_TI_LE!$A$5:$B$30,2,FALSE)</f>
        <v>0</v>
      </c>
      <c r="BA123" s="231">
        <f>IF(CD123="HDHV",DM_TI_LE!$K$12*I123, SUM(AE123:AW123)*F123*E123*DM_HE_SO_LUONG_NS!$D$1*CE123)</f>
        <v>6885000</v>
      </c>
      <c r="BB123" s="16"/>
      <c r="BC123" s="17">
        <f>VLOOKUP(B123,GD_LCD_HS_LNS!$B$4:$E$914,4,FALSE)</f>
        <v>3875000</v>
      </c>
      <c r="BD123" s="16"/>
      <c r="BE123" s="16">
        <f>I123/26*$BC123*VLOOKUP(BE$4,DM_TI_LE!$A$5:$C$29,3,FALSE)</f>
        <v>0</v>
      </c>
      <c r="BF123" s="16">
        <f>J123/26*$BC123*VLOOKUP(BF$4,DM_TI_LE!$A$5:$C$29,3,FALSE)</f>
        <v>0</v>
      </c>
      <c r="BG123" s="16">
        <f>K123/26*$BC123*VLOOKUP(BG$4,DM_TI_LE!$A$5:$C$29,3,FALSE)</f>
        <v>0</v>
      </c>
      <c r="BH123" s="16">
        <f>L123/26*$BC123*VLOOKUP(BH$4,DM_TI_LE!$A$5:$C$29,3,FALSE)</f>
        <v>0</v>
      </c>
      <c r="BI123" s="16">
        <f>M123/26*$BC123*VLOOKUP(BI$4,DM_TI_LE!$A$5:$C$29,3,FALSE)</f>
        <v>0</v>
      </c>
      <c r="BJ123" s="16">
        <f>N123/26*$BC123*VLOOKUP(BJ$4,DM_TI_LE!$A$5:$C$29,3,FALSE)</f>
        <v>0</v>
      </c>
      <c r="BK123" s="16">
        <f>O123/26*$BC123*VLOOKUP(BK$4,DM_TI_LE!$A$5:$C$29,3,FALSE)</f>
        <v>0</v>
      </c>
      <c r="BL123" s="16">
        <f>P123/26*$BC123*VLOOKUP(BL$4,DM_TI_LE!$A$5:$C$29,3,FALSE)</f>
        <v>0</v>
      </c>
      <c r="BM123" s="16">
        <f>Q123/26*$BC123*VLOOKUP(BM$4,DM_TI_LE!$A$5:$C$29,3,FALSE)</f>
        <v>0</v>
      </c>
      <c r="BN123" s="16">
        <f>R123/26*$BC123*VLOOKUP(BN$4,DM_TI_LE!$A$5:$C$29,3,FALSE)</f>
        <v>0</v>
      </c>
      <c r="BO123" s="16">
        <f>S123/26*$BC123*VLOOKUP(BO$4,DM_TI_LE!$A$5:$C$29,3,FALSE)</f>
        <v>0</v>
      </c>
      <c r="BP123" s="16">
        <f>T123/26*$BC123*VLOOKUP(BP$4,DM_TI_LE!$A$5:$C$29,3,FALSE)</f>
        <v>0</v>
      </c>
      <c r="BQ123" s="16">
        <f>U123/26*$BC123*VLOOKUP(BQ$4,DM_TI_LE!$A$5:$C$29,3,FALSE)</f>
        <v>0</v>
      </c>
      <c r="BR123" s="16">
        <f>V123/26*$BC123*VLOOKUP(BR$4,DM_TI_LE!$A$5:$C$29,3,FALSE)</f>
        <v>0</v>
      </c>
      <c r="BS123" s="16">
        <f>W123/26*$BC123*VLOOKUP(BS$4,DM_TI_LE!$A$5:$C$29,3,FALSE)</f>
        <v>0</v>
      </c>
      <c r="BT123" s="16">
        <f>X123/26*$BC123*VLOOKUP(BT$4,DM_TI_LE!$A$5:$C$29,3,FALSE)</f>
        <v>0</v>
      </c>
      <c r="BU123" s="16">
        <f>Y123/26*$BC123*VLOOKUP(BU$4,DM_TI_LE!$A$5:$C$29,3,FALSE)</f>
        <v>0</v>
      </c>
      <c r="BV123" s="16">
        <f>Z123/26*$BC123*VLOOKUP(BV$4,DM_TI_LE!$A$5:$C$29,3,FALSE)</f>
        <v>0</v>
      </c>
      <c r="BW123" s="16">
        <f>AA123/26*$BC123*VLOOKUP(BW$4,DM_TI_LE!$A$5:$C$29,3,FALSE)</f>
        <v>0</v>
      </c>
      <c r="BX123" s="16">
        <f>AB123/26*$BC123*VLOOKUP(BX$4,DM_TI_LE!$A$5:$C$29,3,FALSE)</f>
        <v>0</v>
      </c>
      <c r="BY123" s="16">
        <f>AC123/26*$BC123*VLOOKUP(BY$4,DM_TI_LE!$A$5:$C$29,3,FALSE)</f>
        <v>0</v>
      </c>
      <c r="BZ123" s="16">
        <f>AD123/26*$BC123*VLOOKUP(BZ$4,DM_TI_LE!$A$5:$C$29,3,FALSE)</f>
        <v>0</v>
      </c>
      <c r="CA123" s="196">
        <f t="shared" si="0"/>
        <v>0</v>
      </c>
      <c r="CB123" s="16"/>
      <c r="CC123" s="197">
        <f t="shared" si="1"/>
        <v>6885000</v>
      </c>
      <c r="CD123" s="145" t="s">
        <v>114</v>
      </c>
      <c r="CE123" s="199">
        <f>VLOOKUP(CD123,DM_TI_LE!$I$12:$J$16,2,FALSE)</f>
        <v>1</v>
      </c>
    </row>
    <row r="124" spans="1:83" ht="12.75">
      <c r="A124" s="36">
        <v>120</v>
      </c>
      <c r="B124" s="38">
        <f>GD_LCD_HS_LNS!B123</f>
        <v>11119</v>
      </c>
      <c r="C124" s="38" t="str">
        <f>GD_LCD_HS_LNS!C123</f>
        <v>Nguyễn Hương Quỳnh</v>
      </c>
      <c r="D124" s="38" t="str">
        <f>GD_LCD_HS_LNS!D123</f>
        <v>NV PVHK</v>
      </c>
      <c r="E124" s="146">
        <f>VLOOKUP(B124,GD_CHAM_CONG!$C$6:$BJ$912,60,FALSE)</f>
        <v>1</v>
      </c>
      <c r="F124" s="146">
        <f>VLOOKUP(B124,GD_LCD_HS_LNS!$B$4:$F$914,5,FALSE)</f>
        <v>1.8</v>
      </c>
      <c r="G124" s="168"/>
      <c r="H124" s="168">
        <f>VLOOKUP(B124,GD_CHAM_CONG!$C$6:$BD$912,37,FALSE)</f>
        <v>26</v>
      </c>
      <c r="I124" s="16">
        <f>VLOOKUP($B124,GD_CHAM_CONG!$C$6:$BF$912,38,FALSE)</f>
        <v>26</v>
      </c>
      <c r="J124" s="16">
        <f>VLOOKUP($B124,GD_CHAM_CONG!$C$6:$BF$912,39,FALSE)</f>
        <v>0</v>
      </c>
      <c r="K124" s="16">
        <f>VLOOKUP($B124,GD_CHAM_CONG!$C$6:$BF$912,40,FALSE)</f>
        <v>0</v>
      </c>
      <c r="L124" s="16">
        <f>VLOOKUP($B124,GD_CHAM_CONG!$C$6:$BF$912,41,FALSE)</f>
        <v>0</v>
      </c>
      <c r="M124" s="16">
        <f>VLOOKUP($B124,GD_CHAM_CONG!$C$6:$BF$912,42,FALSE)</f>
        <v>0</v>
      </c>
      <c r="N124" s="16">
        <f>VLOOKUP($B124,GD_CHAM_CONG!$C$6:$BF$912,43,FALSE)</f>
        <v>0</v>
      </c>
      <c r="O124" s="16">
        <f>VLOOKUP($B124,GD_CHAM_CONG!$C$6:$BF$912,44,FALSE)</f>
        <v>0</v>
      </c>
      <c r="P124" s="16">
        <f>VLOOKUP($B124,GD_CHAM_CONG!$C$6:$BF$912,45,FALSE)</f>
        <v>0</v>
      </c>
      <c r="Q124" s="16">
        <f>VLOOKUP($B124,GD_CHAM_CONG!$C$6:$BF$912,46,FALSE)</f>
        <v>0</v>
      </c>
      <c r="R124" s="16">
        <f>VLOOKUP($B124,GD_CHAM_CONG!$C$6:$BF$912,47,FALSE)</f>
        <v>0</v>
      </c>
      <c r="S124" s="16">
        <f>VLOOKUP($B124,GD_CHAM_CONG!$C$6:$BF$912,48,FALSE)</f>
        <v>0</v>
      </c>
      <c r="T124" s="16">
        <f>VLOOKUP($B124,GD_CHAM_CONG!$C$6:$BF$912,49,FALSE)</f>
        <v>0</v>
      </c>
      <c r="U124" s="16">
        <f>VLOOKUP($B124,GD_CHAM_CONG!$C$6:$BF$912,50,FALSE)</f>
        <v>0</v>
      </c>
      <c r="V124" s="16">
        <f>VLOOKUP($B124,GD_CHAM_CONG!$C$6:$BF$912,51,FALSE)</f>
        <v>0</v>
      </c>
      <c r="W124" s="16">
        <f>VLOOKUP($B124,GD_CHAM_CONG!$C$6:$BF$912,52,FALSE)</f>
        <v>0</v>
      </c>
      <c r="X124" s="16">
        <f>VLOOKUP($B124,GD_CHAM_CONG!$C$6:$BF$912,53,FALSE)</f>
        <v>0</v>
      </c>
      <c r="Y124" s="16">
        <f>VLOOKUP($B124,GD_CHAM_CONG!$C$6:$BF$912,54,FALSE)</f>
        <v>0</v>
      </c>
      <c r="Z124" s="16">
        <f>VLOOKUP($B124,GD_CHAM_CONG!$C$6:$BF$912,55,FALSE)</f>
        <v>0</v>
      </c>
      <c r="AA124" s="16">
        <f>VLOOKUP($B124,GD_CHAM_CONG!$C$6:$BF$912,56,FALSE)</f>
        <v>0</v>
      </c>
      <c r="AB124" s="16">
        <f>VLOOKUP($B124,GD_CHAM_CONG!$C$6:$BI$912,57,FALSE)</f>
        <v>0</v>
      </c>
      <c r="AC124" s="16">
        <f>VLOOKUP($B124,GD_CHAM_CONG!$C$6:$BI$912,58,FALSE)</f>
        <v>0</v>
      </c>
      <c r="AD124" s="16">
        <f>VLOOKUP($B124,GD_CHAM_CONG!$C$6:$BI$912,59,FALSE)</f>
        <v>0</v>
      </c>
      <c r="AE124" s="188">
        <f>I124/$H124*VLOOKUP(I$4,DM_TI_LE!$A$5:$B$30,2,FALSE)</f>
        <v>1</v>
      </c>
      <c r="AF124" s="188">
        <f>J124/$H124*VLOOKUP(J$4,DM_TI_LE!$A$5:$B$30,2,FALSE)</f>
        <v>0</v>
      </c>
      <c r="AG124" s="188">
        <f>K124/$H124*VLOOKUP(K$4,DM_TI_LE!$A$5:$B$30,2,FALSE)</f>
        <v>0</v>
      </c>
      <c r="AH124" s="188">
        <f>L124/$H124*VLOOKUP(L$4,DM_TI_LE!$A$5:$B$30,2,FALSE)</f>
        <v>0</v>
      </c>
      <c r="AI124" s="188">
        <f>M124/$H124*VLOOKUP(M$4,DM_TI_LE!$A$5:$B$30,2,FALSE)</f>
        <v>0</v>
      </c>
      <c r="AJ124" s="188">
        <f>N124/$H124*VLOOKUP(N$4,DM_TI_LE!$A$5:$B$30,2,FALSE)</f>
        <v>0</v>
      </c>
      <c r="AK124" s="188">
        <f>O124/$H124*VLOOKUP(O$4,DM_TI_LE!$A$5:$B$30,2,FALSE)</f>
        <v>0</v>
      </c>
      <c r="AL124" s="188">
        <f>P124/$H124*VLOOKUP(P$4,DM_TI_LE!$A$5:$B$30,2,FALSE)</f>
        <v>0</v>
      </c>
      <c r="AM124" s="188">
        <f>Q124/$H124*VLOOKUP(Q$4,DM_TI_LE!$A$5:$B$30,2,FALSE)</f>
        <v>0</v>
      </c>
      <c r="AN124" s="188">
        <f>R124/$H124*VLOOKUP(R$4,DM_TI_LE!$A$5:$B$30,2,FALSE)</f>
        <v>0</v>
      </c>
      <c r="AO124" s="188">
        <f>S124/$H124*VLOOKUP(S$4,DM_TI_LE!$A$5:$B$30,2,FALSE)</f>
        <v>0</v>
      </c>
      <c r="AP124" s="188">
        <f>T124/$H124*VLOOKUP(T$4,DM_TI_LE!$A$5:$B$30,2,FALSE)</f>
        <v>0</v>
      </c>
      <c r="AQ124" s="188">
        <f>U124/$H124*VLOOKUP(U$4,DM_TI_LE!$A$5:$B$30,2,FALSE)</f>
        <v>0</v>
      </c>
      <c r="AR124" s="188">
        <f>V124/$H124*VLOOKUP(V$4,DM_TI_LE!$A$5:$B$30,2,FALSE)</f>
        <v>0</v>
      </c>
      <c r="AS124" s="188">
        <f>W124/$H124*VLOOKUP(W$4,DM_TI_LE!$A$5:$B$30,2,FALSE)</f>
        <v>0</v>
      </c>
      <c r="AT124" s="188">
        <f>X124/$H124*VLOOKUP(X$4,DM_TI_LE!$A$5:$B$30,2,FALSE)</f>
        <v>0</v>
      </c>
      <c r="AU124" s="188">
        <f>Y124/$H124*VLOOKUP(Y$4,DM_TI_LE!$A$5:$B$30,2,FALSE)</f>
        <v>0</v>
      </c>
      <c r="AV124" s="188">
        <f>Z124/$H124*VLOOKUP(Z$4,DM_TI_LE!$A$5:$B$30,2,FALSE)</f>
        <v>0</v>
      </c>
      <c r="AW124" s="188">
        <f>AA124/$H124*VLOOKUP(AA$4,DM_TI_LE!$A$5:$B$30,2,FALSE)</f>
        <v>0</v>
      </c>
      <c r="AX124" s="188">
        <f>AB124/$H124*VLOOKUP(AB$4,DM_TI_LE!$A$5:$B$30,2,FALSE)</f>
        <v>0</v>
      </c>
      <c r="AY124" s="188">
        <f>AC124/$H124*VLOOKUP(AC$4,DM_TI_LE!$A$5:$B$30,2,FALSE)</f>
        <v>0</v>
      </c>
      <c r="AZ124" s="188">
        <f>AD124/$H124*VLOOKUP(AD$4,DM_TI_LE!$A$5:$B$30,2,FALSE)</f>
        <v>0</v>
      </c>
      <c r="BA124" s="231">
        <f>IF(CD124="HDHV",DM_TI_LE!$K$12*I124, SUM(AE124:AW124)*F124*E124*DM_HE_SO_LUONG_NS!$D$1*CE124)</f>
        <v>8100000</v>
      </c>
      <c r="BB124" s="16"/>
      <c r="BC124" s="17">
        <f>VLOOKUP(B124,GD_LCD_HS_LNS!$B$4:$E$914,4,FALSE)</f>
        <v>3875000</v>
      </c>
      <c r="BD124" s="16"/>
      <c r="BE124" s="16">
        <f>I124/26*$BC124*VLOOKUP(BE$4,DM_TI_LE!$A$5:$C$29,3,FALSE)</f>
        <v>0</v>
      </c>
      <c r="BF124" s="16">
        <f>J124/26*$BC124*VLOOKUP(BF$4,DM_TI_LE!$A$5:$C$29,3,FALSE)</f>
        <v>0</v>
      </c>
      <c r="BG124" s="16">
        <f>K124/26*$BC124*VLOOKUP(BG$4,DM_TI_LE!$A$5:$C$29,3,FALSE)</f>
        <v>0</v>
      </c>
      <c r="BH124" s="16">
        <f>L124/26*$BC124*VLOOKUP(BH$4,DM_TI_LE!$A$5:$C$29,3,FALSE)</f>
        <v>0</v>
      </c>
      <c r="BI124" s="16">
        <f>M124/26*$BC124*VLOOKUP(BI$4,DM_TI_LE!$A$5:$C$29,3,FALSE)</f>
        <v>0</v>
      </c>
      <c r="BJ124" s="16">
        <f>N124/26*$BC124*VLOOKUP(BJ$4,DM_TI_LE!$A$5:$C$29,3,FALSE)</f>
        <v>0</v>
      </c>
      <c r="BK124" s="16">
        <f>O124/26*$BC124*VLOOKUP(BK$4,DM_TI_LE!$A$5:$C$29,3,FALSE)</f>
        <v>0</v>
      </c>
      <c r="BL124" s="16">
        <f>P124/26*$BC124*VLOOKUP(BL$4,DM_TI_LE!$A$5:$C$29,3,FALSE)</f>
        <v>0</v>
      </c>
      <c r="BM124" s="16">
        <f>Q124/26*$BC124*VLOOKUP(BM$4,DM_TI_LE!$A$5:$C$29,3,FALSE)</f>
        <v>0</v>
      </c>
      <c r="BN124" s="16">
        <f>R124/26*$BC124*VLOOKUP(BN$4,DM_TI_LE!$A$5:$C$29,3,FALSE)</f>
        <v>0</v>
      </c>
      <c r="BO124" s="16">
        <f>S124/26*$BC124*VLOOKUP(BO$4,DM_TI_LE!$A$5:$C$29,3,FALSE)</f>
        <v>0</v>
      </c>
      <c r="BP124" s="16">
        <f>T124/26*$BC124*VLOOKUP(BP$4,DM_TI_LE!$A$5:$C$29,3,FALSE)</f>
        <v>0</v>
      </c>
      <c r="BQ124" s="16">
        <f>U124/26*$BC124*VLOOKUP(BQ$4,DM_TI_LE!$A$5:$C$29,3,FALSE)</f>
        <v>0</v>
      </c>
      <c r="BR124" s="16">
        <f>V124/26*$BC124*VLOOKUP(BR$4,DM_TI_LE!$A$5:$C$29,3,FALSE)</f>
        <v>0</v>
      </c>
      <c r="BS124" s="16">
        <f>W124/26*$BC124*VLOOKUP(BS$4,DM_TI_LE!$A$5:$C$29,3,FALSE)</f>
        <v>0</v>
      </c>
      <c r="BT124" s="16">
        <f>X124/26*$BC124*VLOOKUP(BT$4,DM_TI_LE!$A$5:$C$29,3,FALSE)</f>
        <v>0</v>
      </c>
      <c r="BU124" s="16">
        <f>Y124/26*$BC124*VLOOKUP(BU$4,DM_TI_LE!$A$5:$C$29,3,FALSE)</f>
        <v>0</v>
      </c>
      <c r="BV124" s="16">
        <f>Z124/26*$BC124*VLOOKUP(BV$4,DM_TI_LE!$A$5:$C$29,3,FALSE)</f>
        <v>0</v>
      </c>
      <c r="BW124" s="16">
        <f>AA124/26*$BC124*VLOOKUP(BW$4,DM_TI_LE!$A$5:$C$29,3,FALSE)</f>
        <v>0</v>
      </c>
      <c r="BX124" s="16">
        <f>AB124/26*$BC124*VLOOKUP(BX$4,DM_TI_LE!$A$5:$C$29,3,FALSE)</f>
        <v>0</v>
      </c>
      <c r="BY124" s="16">
        <f>AC124/26*$BC124*VLOOKUP(BY$4,DM_TI_LE!$A$5:$C$29,3,FALSE)</f>
        <v>0</v>
      </c>
      <c r="BZ124" s="16">
        <f>AD124/26*$BC124*VLOOKUP(BZ$4,DM_TI_LE!$A$5:$C$29,3,FALSE)</f>
        <v>0</v>
      </c>
      <c r="CA124" s="196">
        <f t="shared" si="0"/>
        <v>0</v>
      </c>
      <c r="CB124" s="16"/>
      <c r="CC124" s="197">
        <f t="shared" si="1"/>
        <v>8100000</v>
      </c>
      <c r="CD124" s="145" t="s">
        <v>114</v>
      </c>
      <c r="CE124" s="199">
        <f>VLOOKUP(CD124,DM_TI_LE!$I$12:$J$16,2,FALSE)</f>
        <v>1</v>
      </c>
    </row>
    <row r="125" spans="1:83" ht="12.75">
      <c r="A125" s="36">
        <v>121</v>
      </c>
      <c r="B125" s="38">
        <f>GD_LCD_HS_LNS!B124</f>
        <v>11123</v>
      </c>
      <c r="C125" s="38" t="str">
        <f>GD_LCD_HS_LNS!C124</f>
        <v>Bùi Thị Bảo Ngọc</v>
      </c>
      <c r="D125" s="38" t="str">
        <f>GD_LCD_HS_LNS!D124</f>
        <v>NV PVHK</v>
      </c>
      <c r="E125" s="146">
        <f>VLOOKUP(B125,GD_CHAM_CONG!$C$6:$BJ$912,60,FALSE)</f>
        <v>0.88</v>
      </c>
      <c r="F125" s="146">
        <f>VLOOKUP(B125,GD_LCD_HS_LNS!$B$4:$F$914,5,FALSE)</f>
        <v>1.6</v>
      </c>
      <c r="G125" s="168"/>
      <c r="H125" s="168">
        <f>VLOOKUP(B125,GD_CHAM_CONG!$C$6:$BD$912,37,FALSE)</f>
        <v>26</v>
      </c>
      <c r="I125" s="16">
        <f>VLOOKUP($B125,GD_CHAM_CONG!$C$6:$BF$912,38,FALSE)</f>
        <v>26</v>
      </c>
      <c r="J125" s="16">
        <f>VLOOKUP($B125,GD_CHAM_CONG!$C$6:$BF$912,39,FALSE)</f>
        <v>0</v>
      </c>
      <c r="K125" s="16">
        <f>VLOOKUP($B125,GD_CHAM_CONG!$C$6:$BF$912,40,FALSE)</f>
        <v>0</v>
      </c>
      <c r="L125" s="16">
        <f>VLOOKUP($B125,GD_CHAM_CONG!$C$6:$BF$912,41,FALSE)</f>
        <v>0</v>
      </c>
      <c r="M125" s="16">
        <f>VLOOKUP($B125,GD_CHAM_CONG!$C$6:$BF$912,42,FALSE)</f>
        <v>0</v>
      </c>
      <c r="N125" s="16">
        <f>VLOOKUP($B125,GD_CHAM_CONG!$C$6:$BF$912,43,FALSE)</f>
        <v>0</v>
      </c>
      <c r="O125" s="16">
        <f>VLOOKUP($B125,GD_CHAM_CONG!$C$6:$BF$912,44,FALSE)</f>
        <v>0</v>
      </c>
      <c r="P125" s="16">
        <f>VLOOKUP($B125,GD_CHAM_CONG!$C$6:$BF$912,45,FALSE)</f>
        <v>0</v>
      </c>
      <c r="Q125" s="16">
        <f>VLOOKUP($B125,GD_CHAM_CONG!$C$6:$BF$912,46,FALSE)</f>
        <v>0</v>
      </c>
      <c r="R125" s="16">
        <f>VLOOKUP($B125,GD_CHAM_CONG!$C$6:$BF$912,47,FALSE)</f>
        <v>0</v>
      </c>
      <c r="S125" s="16">
        <f>VLOOKUP($B125,GD_CHAM_CONG!$C$6:$BF$912,48,FALSE)</f>
        <v>0</v>
      </c>
      <c r="T125" s="16">
        <f>VLOOKUP($B125,GD_CHAM_CONG!$C$6:$BF$912,49,FALSE)</f>
        <v>0</v>
      </c>
      <c r="U125" s="16">
        <f>VLOOKUP($B125,GD_CHAM_CONG!$C$6:$BF$912,50,FALSE)</f>
        <v>0</v>
      </c>
      <c r="V125" s="16">
        <f>VLOOKUP($B125,GD_CHAM_CONG!$C$6:$BF$912,51,FALSE)</f>
        <v>0</v>
      </c>
      <c r="W125" s="16">
        <f>VLOOKUP($B125,GD_CHAM_CONG!$C$6:$BF$912,52,FALSE)</f>
        <v>0</v>
      </c>
      <c r="X125" s="16">
        <f>VLOOKUP($B125,GD_CHAM_CONG!$C$6:$BF$912,53,FALSE)</f>
        <v>0</v>
      </c>
      <c r="Y125" s="16">
        <f>VLOOKUP($B125,GD_CHAM_CONG!$C$6:$BF$912,54,FALSE)</f>
        <v>0</v>
      </c>
      <c r="Z125" s="16">
        <f>VLOOKUP($B125,GD_CHAM_CONG!$C$6:$BF$912,55,FALSE)</f>
        <v>0</v>
      </c>
      <c r="AA125" s="16">
        <f>VLOOKUP($B125,GD_CHAM_CONG!$C$6:$BF$912,56,FALSE)</f>
        <v>0</v>
      </c>
      <c r="AB125" s="16">
        <f>VLOOKUP($B125,GD_CHAM_CONG!$C$6:$BI$912,57,FALSE)</f>
        <v>0</v>
      </c>
      <c r="AC125" s="16">
        <f>VLOOKUP($B125,GD_CHAM_CONG!$C$6:$BI$912,58,FALSE)</f>
        <v>0</v>
      </c>
      <c r="AD125" s="16">
        <f>VLOOKUP($B125,GD_CHAM_CONG!$C$6:$BI$912,59,FALSE)</f>
        <v>0</v>
      </c>
      <c r="AE125" s="188">
        <f>I125/$H125*VLOOKUP(I$4,DM_TI_LE!$A$5:$B$30,2,FALSE)</f>
        <v>1</v>
      </c>
      <c r="AF125" s="188">
        <f>J125/$H125*VLOOKUP(J$4,DM_TI_LE!$A$5:$B$30,2,FALSE)</f>
        <v>0</v>
      </c>
      <c r="AG125" s="188">
        <f>K125/$H125*VLOOKUP(K$4,DM_TI_LE!$A$5:$B$30,2,FALSE)</f>
        <v>0</v>
      </c>
      <c r="AH125" s="188">
        <f>L125/$H125*VLOOKUP(L$4,DM_TI_LE!$A$5:$B$30,2,FALSE)</f>
        <v>0</v>
      </c>
      <c r="AI125" s="188">
        <f>M125/$H125*VLOOKUP(M$4,DM_TI_LE!$A$5:$B$30,2,FALSE)</f>
        <v>0</v>
      </c>
      <c r="AJ125" s="188">
        <f>N125/$H125*VLOOKUP(N$4,DM_TI_LE!$A$5:$B$30,2,FALSE)</f>
        <v>0</v>
      </c>
      <c r="AK125" s="188">
        <f>O125/$H125*VLOOKUP(O$4,DM_TI_LE!$A$5:$B$30,2,FALSE)</f>
        <v>0</v>
      </c>
      <c r="AL125" s="188">
        <f>P125/$H125*VLOOKUP(P$4,DM_TI_LE!$A$5:$B$30,2,FALSE)</f>
        <v>0</v>
      </c>
      <c r="AM125" s="188">
        <f>Q125/$H125*VLOOKUP(Q$4,DM_TI_LE!$A$5:$B$30,2,FALSE)</f>
        <v>0</v>
      </c>
      <c r="AN125" s="188">
        <f>R125/$H125*VLOOKUP(R$4,DM_TI_LE!$A$5:$B$30,2,FALSE)</f>
        <v>0</v>
      </c>
      <c r="AO125" s="188">
        <f>S125/$H125*VLOOKUP(S$4,DM_TI_LE!$A$5:$B$30,2,FALSE)</f>
        <v>0</v>
      </c>
      <c r="AP125" s="188">
        <f>T125/$H125*VLOOKUP(T$4,DM_TI_LE!$A$5:$B$30,2,FALSE)</f>
        <v>0</v>
      </c>
      <c r="AQ125" s="188">
        <f>U125/$H125*VLOOKUP(U$4,DM_TI_LE!$A$5:$B$30,2,FALSE)</f>
        <v>0</v>
      </c>
      <c r="AR125" s="188">
        <f>V125/$H125*VLOOKUP(V$4,DM_TI_LE!$A$5:$B$30,2,FALSE)</f>
        <v>0</v>
      </c>
      <c r="AS125" s="188">
        <f>W125/$H125*VLOOKUP(W$4,DM_TI_LE!$A$5:$B$30,2,FALSE)</f>
        <v>0</v>
      </c>
      <c r="AT125" s="188">
        <f>X125/$H125*VLOOKUP(X$4,DM_TI_LE!$A$5:$B$30,2,FALSE)</f>
        <v>0</v>
      </c>
      <c r="AU125" s="188">
        <f>Y125/$H125*VLOOKUP(Y$4,DM_TI_LE!$A$5:$B$30,2,FALSE)</f>
        <v>0</v>
      </c>
      <c r="AV125" s="188">
        <f>Z125/$H125*VLOOKUP(Z$4,DM_TI_LE!$A$5:$B$30,2,FALSE)</f>
        <v>0</v>
      </c>
      <c r="AW125" s="188">
        <f>AA125/$H125*VLOOKUP(AA$4,DM_TI_LE!$A$5:$B$30,2,FALSE)</f>
        <v>0</v>
      </c>
      <c r="AX125" s="188">
        <f>AB125/$H125*VLOOKUP(AB$4,DM_TI_LE!$A$5:$B$30,2,FALSE)</f>
        <v>0</v>
      </c>
      <c r="AY125" s="188">
        <f>AC125/$H125*VLOOKUP(AC$4,DM_TI_LE!$A$5:$B$30,2,FALSE)</f>
        <v>0</v>
      </c>
      <c r="AZ125" s="188">
        <f>AD125/$H125*VLOOKUP(AD$4,DM_TI_LE!$A$5:$B$30,2,FALSE)</f>
        <v>0</v>
      </c>
      <c r="BA125" s="231">
        <f>IF(CD125="HDHV",DM_TI_LE!$K$12*I125, SUM(AE125:AW125)*F125*E125*DM_HE_SO_LUONG_NS!$D$1*CE125)</f>
        <v>6336000.0000000009</v>
      </c>
      <c r="BB125" s="16"/>
      <c r="BC125" s="17">
        <f>VLOOKUP(B125,GD_LCD_HS_LNS!$B$4:$E$914,4,FALSE)</f>
        <v>3875000</v>
      </c>
      <c r="BD125" s="16"/>
      <c r="BE125" s="16">
        <f>I125/26*$BC125*VLOOKUP(BE$4,DM_TI_LE!$A$5:$C$29,3,FALSE)</f>
        <v>0</v>
      </c>
      <c r="BF125" s="16">
        <f>J125/26*$BC125*VLOOKUP(BF$4,DM_TI_LE!$A$5:$C$29,3,FALSE)</f>
        <v>0</v>
      </c>
      <c r="BG125" s="16">
        <f>K125/26*$BC125*VLOOKUP(BG$4,DM_TI_LE!$A$5:$C$29,3,FALSE)</f>
        <v>0</v>
      </c>
      <c r="BH125" s="16">
        <f>L125/26*$BC125*VLOOKUP(BH$4,DM_TI_LE!$A$5:$C$29,3,FALSE)</f>
        <v>0</v>
      </c>
      <c r="BI125" s="16">
        <f>M125/26*$BC125*VLOOKUP(BI$4,DM_TI_LE!$A$5:$C$29,3,FALSE)</f>
        <v>0</v>
      </c>
      <c r="BJ125" s="16">
        <f>N125/26*$BC125*VLOOKUP(BJ$4,DM_TI_LE!$A$5:$C$29,3,FALSE)</f>
        <v>0</v>
      </c>
      <c r="BK125" s="16">
        <f>O125/26*$BC125*VLOOKUP(BK$4,DM_TI_LE!$A$5:$C$29,3,FALSE)</f>
        <v>0</v>
      </c>
      <c r="BL125" s="16">
        <f>P125/26*$BC125*VLOOKUP(BL$4,DM_TI_LE!$A$5:$C$29,3,FALSE)</f>
        <v>0</v>
      </c>
      <c r="BM125" s="16">
        <f>Q125/26*$BC125*VLOOKUP(BM$4,DM_TI_LE!$A$5:$C$29,3,FALSE)</f>
        <v>0</v>
      </c>
      <c r="BN125" s="16">
        <f>R125/26*$BC125*VLOOKUP(BN$4,DM_TI_LE!$A$5:$C$29,3,FALSE)</f>
        <v>0</v>
      </c>
      <c r="BO125" s="16">
        <f>S125/26*$BC125*VLOOKUP(BO$4,DM_TI_LE!$A$5:$C$29,3,FALSE)</f>
        <v>0</v>
      </c>
      <c r="BP125" s="16">
        <f>T125/26*$BC125*VLOOKUP(BP$4,DM_TI_LE!$A$5:$C$29,3,FALSE)</f>
        <v>0</v>
      </c>
      <c r="BQ125" s="16">
        <f>U125/26*$BC125*VLOOKUP(BQ$4,DM_TI_LE!$A$5:$C$29,3,FALSE)</f>
        <v>0</v>
      </c>
      <c r="BR125" s="16">
        <f>V125/26*$BC125*VLOOKUP(BR$4,DM_TI_LE!$A$5:$C$29,3,FALSE)</f>
        <v>0</v>
      </c>
      <c r="BS125" s="16">
        <f>W125/26*$BC125*VLOOKUP(BS$4,DM_TI_LE!$A$5:$C$29,3,FALSE)</f>
        <v>0</v>
      </c>
      <c r="BT125" s="16">
        <f>X125/26*$BC125*VLOOKUP(BT$4,DM_TI_LE!$A$5:$C$29,3,FALSE)</f>
        <v>0</v>
      </c>
      <c r="BU125" s="16">
        <f>Y125/26*$BC125*VLOOKUP(BU$4,DM_TI_LE!$A$5:$C$29,3,FALSE)</f>
        <v>0</v>
      </c>
      <c r="BV125" s="16">
        <f>Z125/26*$BC125*VLOOKUP(BV$4,DM_TI_LE!$A$5:$C$29,3,FALSE)</f>
        <v>0</v>
      </c>
      <c r="BW125" s="16">
        <f>AA125/26*$BC125*VLOOKUP(BW$4,DM_TI_LE!$A$5:$C$29,3,FALSE)</f>
        <v>0</v>
      </c>
      <c r="BX125" s="16">
        <f>AB125/26*$BC125*VLOOKUP(BX$4,DM_TI_LE!$A$5:$C$29,3,FALSE)</f>
        <v>0</v>
      </c>
      <c r="BY125" s="16">
        <f>AC125/26*$BC125*VLOOKUP(BY$4,DM_TI_LE!$A$5:$C$29,3,FALSE)</f>
        <v>0</v>
      </c>
      <c r="BZ125" s="16">
        <f>AD125/26*$BC125*VLOOKUP(BZ$4,DM_TI_LE!$A$5:$C$29,3,FALSE)</f>
        <v>0</v>
      </c>
      <c r="CA125" s="196">
        <f t="shared" si="0"/>
        <v>0</v>
      </c>
      <c r="CB125" s="16"/>
      <c r="CC125" s="197">
        <f t="shared" si="1"/>
        <v>6336000.0000000009</v>
      </c>
      <c r="CD125" s="145" t="s">
        <v>114</v>
      </c>
      <c r="CE125" s="199">
        <f>VLOOKUP(CD125,DM_TI_LE!$I$12:$J$16,2,FALSE)</f>
        <v>1</v>
      </c>
    </row>
    <row r="126" spans="1:83" ht="12.75">
      <c r="A126" s="36">
        <v>122</v>
      </c>
      <c r="B126" s="38">
        <f>GD_LCD_HS_LNS!B125</f>
        <v>11764</v>
      </c>
      <c r="C126" s="38" t="str">
        <f>GD_LCD_HS_LNS!C125</f>
        <v>Nguyễn Thu Huyền</v>
      </c>
      <c r="D126" s="38" t="str">
        <f>GD_LCD_HS_LNS!D125</f>
        <v>NV PVHK</v>
      </c>
      <c r="E126" s="146">
        <f>VLOOKUP(B126,GD_CHAM_CONG!$C$6:$BJ$912,60,FALSE)</f>
        <v>1</v>
      </c>
      <c r="F126" s="146">
        <f>VLOOKUP(B126,GD_LCD_HS_LNS!$B$4:$F$914,5,FALSE)</f>
        <v>1.6</v>
      </c>
      <c r="G126" s="168"/>
      <c r="H126" s="168">
        <f>VLOOKUP(B126,GD_CHAM_CONG!$C$6:$BD$912,37,FALSE)</f>
        <v>26</v>
      </c>
      <c r="I126" s="16">
        <f>VLOOKUP($B126,GD_CHAM_CONG!$C$6:$BF$912,38,FALSE)</f>
        <v>0</v>
      </c>
      <c r="J126" s="16">
        <f>VLOOKUP($B126,GD_CHAM_CONG!$C$6:$BF$912,39,FALSE)</f>
        <v>0</v>
      </c>
      <c r="K126" s="16">
        <f>VLOOKUP($B126,GD_CHAM_CONG!$C$6:$BF$912,40,FALSE)</f>
        <v>0</v>
      </c>
      <c r="L126" s="16">
        <f>VLOOKUP($B126,GD_CHAM_CONG!$C$6:$BF$912,41,FALSE)</f>
        <v>0</v>
      </c>
      <c r="M126" s="16">
        <f>VLOOKUP($B126,GD_CHAM_CONG!$C$6:$BF$912,42,FALSE)</f>
        <v>0</v>
      </c>
      <c r="N126" s="16">
        <f>VLOOKUP($B126,GD_CHAM_CONG!$C$6:$BF$912,43,FALSE)</f>
        <v>0</v>
      </c>
      <c r="O126" s="16">
        <f>VLOOKUP($B126,GD_CHAM_CONG!$C$6:$BF$912,44,FALSE)</f>
        <v>26</v>
      </c>
      <c r="P126" s="16">
        <f>VLOOKUP($B126,GD_CHAM_CONG!$C$6:$BF$912,45,FALSE)</f>
        <v>0</v>
      </c>
      <c r="Q126" s="16">
        <f>VLOOKUP($B126,GD_CHAM_CONG!$C$6:$BF$912,46,FALSE)</f>
        <v>0</v>
      </c>
      <c r="R126" s="16">
        <f>VLOOKUP($B126,GD_CHAM_CONG!$C$6:$BF$912,47,FALSE)</f>
        <v>0</v>
      </c>
      <c r="S126" s="16">
        <f>VLOOKUP($B126,GD_CHAM_CONG!$C$6:$BF$912,48,FALSE)</f>
        <v>0</v>
      </c>
      <c r="T126" s="16">
        <f>VLOOKUP($B126,GD_CHAM_CONG!$C$6:$BF$912,49,FALSE)</f>
        <v>0</v>
      </c>
      <c r="U126" s="16">
        <f>VLOOKUP($B126,GD_CHAM_CONG!$C$6:$BF$912,50,FALSE)</f>
        <v>0</v>
      </c>
      <c r="V126" s="16">
        <f>VLOOKUP($B126,GD_CHAM_CONG!$C$6:$BF$912,51,FALSE)</f>
        <v>0</v>
      </c>
      <c r="W126" s="16">
        <f>VLOOKUP($B126,GD_CHAM_CONG!$C$6:$BF$912,52,FALSE)</f>
        <v>0</v>
      </c>
      <c r="X126" s="16">
        <f>VLOOKUP($B126,GD_CHAM_CONG!$C$6:$BF$912,53,FALSE)</f>
        <v>0</v>
      </c>
      <c r="Y126" s="16">
        <f>VLOOKUP($B126,GD_CHAM_CONG!$C$6:$BF$912,54,FALSE)</f>
        <v>0</v>
      </c>
      <c r="Z126" s="16">
        <f>VLOOKUP($B126,GD_CHAM_CONG!$C$6:$BF$912,55,FALSE)</f>
        <v>0</v>
      </c>
      <c r="AA126" s="16">
        <f>VLOOKUP($B126,GD_CHAM_CONG!$C$6:$BF$912,56,FALSE)</f>
        <v>0</v>
      </c>
      <c r="AB126" s="16">
        <f>VLOOKUP($B126,GD_CHAM_CONG!$C$6:$BI$912,57,FALSE)</f>
        <v>0</v>
      </c>
      <c r="AC126" s="16">
        <f>VLOOKUP($B126,GD_CHAM_CONG!$C$6:$BI$912,58,FALSE)</f>
        <v>0</v>
      </c>
      <c r="AD126" s="16">
        <f>VLOOKUP($B126,GD_CHAM_CONG!$C$6:$BI$912,59,FALSE)</f>
        <v>0</v>
      </c>
      <c r="AE126" s="188">
        <f>I126/$H126*VLOOKUP(I$4,DM_TI_LE!$A$5:$B$30,2,FALSE)</f>
        <v>0</v>
      </c>
      <c r="AF126" s="188">
        <f>J126/$H126*VLOOKUP(J$4,DM_TI_LE!$A$5:$B$30,2,FALSE)</f>
        <v>0</v>
      </c>
      <c r="AG126" s="188">
        <f>K126/$H126*VLOOKUP(K$4,DM_TI_LE!$A$5:$B$30,2,FALSE)</f>
        <v>0</v>
      </c>
      <c r="AH126" s="188">
        <f>L126/$H126*VLOOKUP(L$4,DM_TI_LE!$A$5:$B$30,2,FALSE)</f>
        <v>0</v>
      </c>
      <c r="AI126" s="188">
        <f>M126/$H126*VLOOKUP(M$4,DM_TI_LE!$A$5:$B$30,2,FALSE)</f>
        <v>0</v>
      </c>
      <c r="AJ126" s="188">
        <f>N126/$H126*VLOOKUP(N$4,DM_TI_LE!$A$5:$B$30,2,FALSE)</f>
        <v>0</v>
      </c>
      <c r="AK126" s="188">
        <f>O126/$H126*VLOOKUP(O$4,DM_TI_LE!$A$5:$B$30,2,FALSE)</f>
        <v>0.1</v>
      </c>
      <c r="AL126" s="188">
        <f>P126/$H126*VLOOKUP(P$4,DM_TI_LE!$A$5:$B$30,2,FALSE)</f>
        <v>0</v>
      </c>
      <c r="AM126" s="188">
        <f>Q126/$H126*VLOOKUP(Q$4,DM_TI_LE!$A$5:$B$30,2,FALSE)</f>
        <v>0</v>
      </c>
      <c r="AN126" s="188">
        <f>R126/$H126*VLOOKUP(R$4,DM_TI_LE!$A$5:$B$30,2,FALSE)</f>
        <v>0</v>
      </c>
      <c r="AO126" s="188">
        <f>S126/$H126*VLOOKUP(S$4,DM_TI_LE!$A$5:$B$30,2,FALSE)</f>
        <v>0</v>
      </c>
      <c r="AP126" s="188">
        <f>T126/$H126*VLOOKUP(T$4,DM_TI_LE!$A$5:$B$30,2,FALSE)</f>
        <v>0</v>
      </c>
      <c r="AQ126" s="188">
        <f>U126/$H126*VLOOKUP(U$4,DM_TI_LE!$A$5:$B$30,2,FALSE)</f>
        <v>0</v>
      </c>
      <c r="AR126" s="188">
        <f>V126/$H126*VLOOKUP(V$4,DM_TI_LE!$A$5:$B$30,2,FALSE)</f>
        <v>0</v>
      </c>
      <c r="AS126" s="188">
        <f>W126/$H126*VLOOKUP(W$4,DM_TI_LE!$A$5:$B$30,2,FALSE)</f>
        <v>0</v>
      </c>
      <c r="AT126" s="188">
        <f>X126/$H126*VLOOKUP(X$4,DM_TI_LE!$A$5:$B$30,2,FALSE)</f>
        <v>0</v>
      </c>
      <c r="AU126" s="188">
        <f>Y126/$H126*VLOOKUP(Y$4,DM_TI_LE!$A$5:$B$30,2,FALSE)</f>
        <v>0</v>
      </c>
      <c r="AV126" s="188">
        <f>Z126/$H126*VLOOKUP(Z$4,DM_TI_LE!$A$5:$B$30,2,FALSE)</f>
        <v>0</v>
      </c>
      <c r="AW126" s="188">
        <f>AA126/$H126*VLOOKUP(AA$4,DM_TI_LE!$A$5:$B$30,2,FALSE)</f>
        <v>0</v>
      </c>
      <c r="AX126" s="188">
        <f>AB126/$H126*VLOOKUP(AB$4,DM_TI_LE!$A$5:$B$30,2,FALSE)</f>
        <v>0</v>
      </c>
      <c r="AY126" s="188">
        <f>AC126/$H126*VLOOKUP(AC$4,DM_TI_LE!$A$5:$B$30,2,FALSE)</f>
        <v>0</v>
      </c>
      <c r="AZ126" s="188">
        <f>AD126/$H126*VLOOKUP(AD$4,DM_TI_LE!$A$5:$B$30,2,FALSE)</f>
        <v>0</v>
      </c>
      <c r="BA126" s="231">
        <f>IF(CD126="HDHV",DM_TI_LE!$K$12*I126, SUM(AE126:AW126)*F126*E126*DM_HE_SO_LUONG_NS!$D$1*CE126)</f>
        <v>720000.00000000012</v>
      </c>
      <c r="BB126" s="16"/>
      <c r="BC126" s="17">
        <f>VLOOKUP(B126,GD_LCD_HS_LNS!$B$4:$E$914,4,FALSE)</f>
        <v>3875000</v>
      </c>
      <c r="BD126" s="16"/>
      <c r="BE126" s="16">
        <f>I126/26*$BC126*VLOOKUP(BE$4,DM_TI_LE!$A$5:$C$29,3,FALSE)</f>
        <v>0</v>
      </c>
      <c r="BF126" s="16">
        <f>J126/26*$BC126*VLOOKUP(BF$4,DM_TI_LE!$A$5:$C$29,3,FALSE)</f>
        <v>0</v>
      </c>
      <c r="BG126" s="16">
        <f>K126/26*$BC126*VLOOKUP(BG$4,DM_TI_LE!$A$5:$C$29,3,FALSE)</f>
        <v>0</v>
      </c>
      <c r="BH126" s="16">
        <f>L126/26*$BC126*VLOOKUP(BH$4,DM_TI_LE!$A$5:$C$29,3,FALSE)</f>
        <v>0</v>
      </c>
      <c r="BI126" s="16">
        <f>M126/26*$BC126*VLOOKUP(BI$4,DM_TI_LE!$A$5:$C$29,3,FALSE)</f>
        <v>0</v>
      </c>
      <c r="BJ126" s="16">
        <f>N126/26*$BC126*VLOOKUP(BJ$4,DM_TI_LE!$A$5:$C$29,3,FALSE)</f>
        <v>0</v>
      </c>
      <c r="BK126" s="16">
        <f>O126/26*$BC126*VLOOKUP(BK$4,DM_TI_LE!$A$5:$C$29,3,FALSE)</f>
        <v>0</v>
      </c>
      <c r="BL126" s="16">
        <f>P126/26*$BC126*VLOOKUP(BL$4,DM_TI_LE!$A$5:$C$29,3,FALSE)</f>
        <v>0</v>
      </c>
      <c r="BM126" s="16">
        <f>Q126/26*$BC126*VLOOKUP(BM$4,DM_TI_LE!$A$5:$C$29,3,FALSE)</f>
        <v>0</v>
      </c>
      <c r="BN126" s="16">
        <f>R126/26*$BC126*VLOOKUP(BN$4,DM_TI_LE!$A$5:$C$29,3,FALSE)</f>
        <v>0</v>
      </c>
      <c r="BO126" s="16">
        <f>S126/26*$BC126*VLOOKUP(BO$4,DM_TI_LE!$A$5:$C$29,3,FALSE)</f>
        <v>0</v>
      </c>
      <c r="BP126" s="16">
        <f>T126/26*$BC126*VLOOKUP(BP$4,DM_TI_LE!$A$5:$C$29,3,FALSE)</f>
        <v>0</v>
      </c>
      <c r="BQ126" s="16">
        <f>U126/26*$BC126*VLOOKUP(BQ$4,DM_TI_LE!$A$5:$C$29,3,FALSE)</f>
        <v>0</v>
      </c>
      <c r="BR126" s="16">
        <f>V126/26*$BC126*VLOOKUP(BR$4,DM_TI_LE!$A$5:$C$29,3,FALSE)</f>
        <v>0</v>
      </c>
      <c r="BS126" s="16">
        <f>W126/26*$BC126*VLOOKUP(BS$4,DM_TI_LE!$A$5:$C$29,3,FALSE)</f>
        <v>0</v>
      </c>
      <c r="BT126" s="16">
        <f>X126/26*$BC126*VLOOKUP(BT$4,DM_TI_LE!$A$5:$C$29,3,FALSE)</f>
        <v>0</v>
      </c>
      <c r="BU126" s="16">
        <f>Y126/26*$BC126*VLOOKUP(BU$4,DM_TI_LE!$A$5:$C$29,3,FALSE)</f>
        <v>0</v>
      </c>
      <c r="BV126" s="16">
        <f>Z126/26*$BC126*VLOOKUP(BV$4,DM_TI_LE!$A$5:$C$29,3,FALSE)</f>
        <v>0</v>
      </c>
      <c r="BW126" s="16">
        <f>AA126/26*$BC126*VLOOKUP(BW$4,DM_TI_LE!$A$5:$C$29,3,FALSE)</f>
        <v>0</v>
      </c>
      <c r="BX126" s="16">
        <f>AB126/26*$BC126*VLOOKUP(BX$4,DM_TI_LE!$A$5:$C$29,3,FALSE)</f>
        <v>0</v>
      </c>
      <c r="BY126" s="16">
        <f>AC126/26*$BC126*VLOOKUP(BY$4,DM_TI_LE!$A$5:$C$29,3,FALSE)</f>
        <v>0</v>
      </c>
      <c r="BZ126" s="16">
        <f>AD126/26*$BC126*VLOOKUP(BZ$4,DM_TI_LE!$A$5:$C$29,3,FALSE)</f>
        <v>0</v>
      </c>
      <c r="CA126" s="196">
        <f t="shared" si="0"/>
        <v>0</v>
      </c>
      <c r="CB126" s="16"/>
      <c r="CC126" s="197">
        <f t="shared" si="1"/>
        <v>720000.00000000012</v>
      </c>
      <c r="CD126" s="145" t="s">
        <v>114</v>
      </c>
      <c r="CE126" s="199">
        <f>VLOOKUP(CD126,DM_TI_LE!$I$12:$J$16,2,FALSE)</f>
        <v>1</v>
      </c>
    </row>
    <row r="127" spans="1:83" ht="12.75">
      <c r="A127" s="36">
        <v>123</v>
      </c>
      <c r="B127" s="38">
        <f>GD_LCD_HS_LNS!B126</f>
        <v>12281</v>
      </c>
      <c r="C127" s="38" t="str">
        <f>GD_LCD_HS_LNS!C126</f>
        <v>Nguyễn Minh Phương</v>
      </c>
      <c r="D127" s="38" t="str">
        <f>GD_LCD_HS_LNS!D126</f>
        <v>NV PVHK</v>
      </c>
      <c r="E127" s="146">
        <f>VLOOKUP(B127,GD_CHAM_CONG!$C$6:$BJ$912,60,FALSE)</f>
        <v>1</v>
      </c>
      <c r="F127" s="146">
        <f>VLOOKUP(B127,GD_LCD_HS_LNS!$B$4:$F$914,5,FALSE)</f>
        <v>1.6</v>
      </c>
      <c r="G127" s="168"/>
      <c r="H127" s="168">
        <f>VLOOKUP(B127,GD_CHAM_CONG!$C$6:$BD$912,37,FALSE)</f>
        <v>26</v>
      </c>
      <c r="I127" s="16">
        <f>VLOOKUP($B127,GD_CHAM_CONG!$C$6:$BF$912,38,FALSE)</f>
        <v>0</v>
      </c>
      <c r="J127" s="16">
        <f>VLOOKUP($B127,GD_CHAM_CONG!$C$6:$BF$912,39,FALSE)</f>
        <v>0</v>
      </c>
      <c r="K127" s="16">
        <f>VLOOKUP($B127,GD_CHAM_CONG!$C$6:$BF$912,40,FALSE)</f>
        <v>0</v>
      </c>
      <c r="L127" s="16">
        <f>VLOOKUP($B127,GD_CHAM_CONG!$C$6:$BF$912,41,FALSE)</f>
        <v>0</v>
      </c>
      <c r="M127" s="16">
        <f>VLOOKUP($B127,GD_CHAM_CONG!$C$6:$BF$912,42,FALSE)</f>
        <v>0</v>
      </c>
      <c r="N127" s="16">
        <f>VLOOKUP($B127,GD_CHAM_CONG!$C$6:$BF$912,43,FALSE)</f>
        <v>0</v>
      </c>
      <c r="O127" s="16">
        <f>VLOOKUP($B127,GD_CHAM_CONG!$C$6:$BF$912,44,FALSE)</f>
        <v>26</v>
      </c>
      <c r="P127" s="16">
        <f>VLOOKUP($B127,GD_CHAM_CONG!$C$6:$BF$912,45,FALSE)</f>
        <v>0</v>
      </c>
      <c r="Q127" s="16">
        <f>VLOOKUP($B127,GD_CHAM_CONG!$C$6:$BF$912,46,FALSE)</f>
        <v>0</v>
      </c>
      <c r="R127" s="16">
        <f>VLOOKUP($B127,GD_CHAM_CONG!$C$6:$BF$912,47,FALSE)</f>
        <v>0</v>
      </c>
      <c r="S127" s="16">
        <f>VLOOKUP($B127,GD_CHAM_CONG!$C$6:$BF$912,48,FALSE)</f>
        <v>0</v>
      </c>
      <c r="T127" s="16">
        <f>VLOOKUP($B127,GD_CHAM_CONG!$C$6:$BF$912,49,FALSE)</f>
        <v>0</v>
      </c>
      <c r="U127" s="16">
        <f>VLOOKUP($B127,GD_CHAM_CONG!$C$6:$BF$912,50,FALSE)</f>
        <v>0</v>
      </c>
      <c r="V127" s="16">
        <f>VLOOKUP($B127,GD_CHAM_CONG!$C$6:$BF$912,51,FALSE)</f>
        <v>0</v>
      </c>
      <c r="W127" s="16">
        <f>VLOOKUP($B127,GD_CHAM_CONG!$C$6:$BF$912,52,FALSE)</f>
        <v>0</v>
      </c>
      <c r="X127" s="16">
        <f>VLOOKUP($B127,GD_CHAM_CONG!$C$6:$BF$912,53,FALSE)</f>
        <v>0</v>
      </c>
      <c r="Y127" s="16">
        <f>VLOOKUP($B127,GD_CHAM_CONG!$C$6:$BF$912,54,FALSE)</f>
        <v>0</v>
      </c>
      <c r="Z127" s="16">
        <f>VLOOKUP($B127,GD_CHAM_CONG!$C$6:$BF$912,55,FALSE)</f>
        <v>0</v>
      </c>
      <c r="AA127" s="16">
        <f>VLOOKUP($B127,GD_CHAM_CONG!$C$6:$BF$912,56,FALSE)</f>
        <v>0</v>
      </c>
      <c r="AB127" s="16">
        <f>VLOOKUP($B127,GD_CHAM_CONG!$C$6:$BI$912,57,FALSE)</f>
        <v>0</v>
      </c>
      <c r="AC127" s="16">
        <f>VLOOKUP($B127,GD_CHAM_CONG!$C$6:$BI$912,58,FALSE)</f>
        <v>0</v>
      </c>
      <c r="AD127" s="16">
        <f>VLOOKUP($B127,GD_CHAM_CONG!$C$6:$BI$912,59,FALSE)</f>
        <v>0</v>
      </c>
      <c r="AE127" s="188">
        <f>I127/$H127*VLOOKUP(I$4,DM_TI_LE!$A$5:$B$30,2,FALSE)</f>
        <v>0</v>
      </c>
      <c r="AF127" s="188">
        <f>J127/$H127*VLOOKUP(J$4,DM_TI_LE!$A$5:$B$30,2,FALSE)</f>
        <v>0</v>
      </c>
      <c r="AG127" s="188">
        <f>K127/$H127*VLOOKUP(K$4,DM_TI_LE!$A$5:$B$30,2,FALSE)</f>
        <v>0</v>
      </c>
      <c r="AH127" s="188">
        <f>L127/$H127*VLOOKUP(L$4,DM_TI_LE!$A$5:$B$30,2,FALSE)</f>
        <v>0</v>
      </c>
      <c r="AI127" s="188">
        <f>M127/$H127*VLOOKUP(M$4,DM_TI_LE!$A$5:$B$30,2,FALSE)</f>
        <v>0</v>
      </c>
      <c r="AJ127" s="188">
        <f>N127/$H127*VLOOKUP(N$4,DM_TI_LE!$A$5:$B$30,2,FALSE)</f>
        <v>0</v>
      </c>
      <c r="AK127" s="188">
        <f>O127/$H127*VLOOKUP(O$4,DM_TI_LE!$A$5:$B$30,2,FALSE)</f>
        <v>0.1</v>
      </c>
      <c r="AL127" s="188">
        <f>P127/$H127*VLOOKUP(P$4,DM_TI_LE!$A$5:$B$30,2,FALSE)</f>
        <v>0</v>
      </c>
      <c r="AM127" s="188">
        <f>Q127/$H127*VLOOKUP(Q$4,DM_TI_LE!$A$5:$B$30,2,FALSE)</f>
        <v>0</v>
      </c>
      <c r="AN127" s="188">
        <f>R127/$H127*VLOOKUP(R$4,DM_TI_LE!$A$5:$B$30,2,FALSE)</f>
        <v>0</v>
      </c>
      <c r="AO127" s="188">
        <f>S127/$H127*VLOOKUP(S$4,DM_TI_LE!$A$5:$B$30,2,FALSE)</f>
        <v>0</v>
      </c>
      <c r="AP127" s="188">
        <f>T127/$H127*VLOOKUP(T$4,DM_TI_LE!$A$5:$B$30,2,FALSE)</f>
        <v>0</v>
      </c>
      <c r="AQ127" s="188">
        <f>U127/$H127*VLOOKUP(U$4,DM_TI_LE!$A$5:$B$30,2,FALSE)</f>
        <v>0</v>
      </c>
      <c r="AR127" s="188">
        <f>V127/$H127*VLOOKUP(V$4,DM_TI_LE!$A$5:$B$30,2,FALSE)</f>
        <v>0</v>
      </c>
      <c r="AS127" s="188">
        <f>W127/$H127*VLOOKUP(W$4,DM_TI_LE!$A$5:$B$30,2,FALSE)</f>
        <v>0</v>
      </c>
      <c r="AT127" s="188">
        <f>X127/$H127*VLOOKUP(X$4,DM_TI_LE!$A$5:$B$30,2,FALSE)</f>
        <v>0</v>
      </c>
      <c r="AU127" s="188">
        <f>Y127/$H127*VLOOKUP(Y$4,DM_TI_LE!$A$5:$B$30,2,FALSE)</f>
        <v>0</v>
      </c>
      <c r="AV127" s="188">
        <f>Z127/$H127*VLOOKUP(Z$4,DM_TI_LE!$A$5:$B$30,2,FALSE)</f>
        <v>0</v>
      </c>
      <c r="AW127" s="188">
        <f>AA127/$H127*VLOOKUP(AA$4,DM_TI_LE!$A$5:$B$30,2,FALSE)</f>
        <v>0</v>
      </c>
      <c r="AX127" s="188">
        <f>AB127/$H127*VLOOKUP(AB$4,DM_TI_LE!$A$5:$B$30,2,FALSE)</f>
        <v>0</v>
      </c>
      <c r="AY127" s="188">
        <f>AC127/$H127*VLOOKUP(AC$4,DM_TI_LE!$A$5:$B$30,2,FALSE)</f>
        <v>0</v>
      </c>
      <c r="AZ127" s="188">
        <f>AD127/$H127*VLOOKUP(AD$4,DM_TI_LE!$A$5:$B$30,2,FALSE)</f>
        <v>0</v>
      </c>
      <c r="BA127" s="231">
        <f>IF(CD127="HDHV",DM_TI_LE!$K$12*I127, SUM(AE127:AW127)*F127*E127*DM_HE_SO_LUONG_NS!$D$1*CE127)</f>
        <v>720000.00000000012</v>
      </c>
      <c r="BB127" s="16"/>
      <c r="BC127" s="17">
        <f>VLOOKUP(B127,GD_LCD_HS_LNS!$B$4:$E$914,4,FALSE)</f>
        <v>3875000</v>
      </c>
      <c r="BD127" s="16"/>
      <c r="BE127" s="16">
        <f>I127/26*$BC127*VLOOKUP(BE$4,DM_TI_LE!$A$5:$C$29,3,FALSE)</f>
        <v>0</v>
      </c>
      <c r="BF127" s="16">
        <f>J127/26*$BC127*VLOOKUP(BF$4,DM_TI_LE!$A$5:$C$29,3,FALSE)</f>
        <v>0</v>
      </c>
      <c r="BG127" s="16">
        <f>K127/26*$BC127*VLOOKUP(BG$4,DM_TI_LE!$A$5:$C$29,3,FALSE)</f>
        <v>0</v>
      </c>
      <c r="BH127" s="16">
        <f>L127/26*$BC127*VLOOKUP(BH$4,DM_TI_LE!$A$5:$C$29,3,FALSE)</f>
        <v>0</v>
      </c>
      <c r="BI127" s="16">
        <f>M127/26*$BC127*VLOOKUP(BI$4,DM_TI_LE!$A$5:$C$29,3,FALSE)</f>
        <v>0</v>
      </c>
      <c r="BJ127" s="16">
        <f>N127/26*$BC127*VLOOKUP(BJ$4,DM_TI_LE!$A$5:$C$29,3,FALSE)</f>
        <v>0</v>
      </c>
      <c r="BK127" s="16">
        <f>O127/26*$BC127*VLOOKUP(BK$4,DM_TI_LE!$A$5:$C$29,3,FALSE)</f>
        <v>0</v>
      </c>
      <c r="BL127" s="16">
        <f>P127/26*$BC127*VLOOKUP(BL$4,DM_TI_LE!$A$5:$C$29,3,FALSE)</f>
        <v>0</v>
      </c>
      <c r="BM127" s="16">
        <f>Q127/26*$BC127*VLOOKUP(BM$4,DM_TI_LE!$A$5:$C$29,3,FALSE)</f>
        <v>0</v>
      </c>
      <c r="BN127" s="16">
        <f>R127/26*$BC127*VLOOKUP(BN$4,DM_TI_LE!$A$5:$C$29,3,FALSE)</f>
        <v>0</v>
      </c>
      <c r="BO127" s="16">
        <f>S127/26*$BC127*VLOOKUP(BO$4,DM_TI_LE!$A$5:$C$29,3,FALSE)</f>
        <v>0</v>
      </c>
      <c r="BP127" s="16">
        <f>T127/26*$BC127*VLOOKUP(BP$4,DM_TI_LE!$A$5:$C$29,3,FALSE)</f>
        <v>0</v>
      </c>
      <c r="BQ127" s="16">
        <f>U127/26*$BC127*VLOOKUP(BQ$4,DM_TI_LE!$A$5:$C$29,3,FALSE)</f>
        <v>0</v>
      </c>
      <c r="BR127" s="16">
        <f>V127/26*$BC127*VLOOKUP(BR$4,DM_TI_LE!$A$5:$C$29,3,FALSE)</f>
        <v>0</v>
      </c>
      <c r="BS127" s="16">
        <f>W127/26*$BC127*VLOOKUP(BS$4,DM_TI_LE!$A$5:$C$29,3,FALSE)</f>
        <v>0</v>
      </c>
      <c r="BT127" s="16">
        <f>X127/26*$BC127*VLOOKUP(BT$4,DM_TI_LE!$A$5:$C$29,3,FALSE)</f>
        <v>0</v>
      </c>
      <c r="BU127" s="16">
        <f>Y127/26*$BC127*VLOOKUP(BU$4,DM_TI_LE!$A$5:$C$29,3,FALSE)</f>
        <v>0</v>
      </c>
      <c r="BV127" s="16">
        <f>Z127/26*$BC127*VLOOKUP(BV$4,DM_TI_LE!$A$5:$C$29,3,FALSE)</f>
        <v>0</v>
      </c>
      <c r="BW127" s="16">
        <f>AA127/26*$BC127*VLOOKUP(BW$4,DM_TI_LE!$A$5:$C$29,3,FALSE)</f>
        <v>0</v>
      </c>
      <c r="BX127" s="16">
        <f>AB127/26*$BC127*VLOOKUP(BX$4,DM_TI_LE!$A$5:$C$29,3,FALSE)</f>
        <v>0</v>
      </c>
      <c r="BY127" s="16">
        <f>AC127/26*$BC127*VLOOKUP(BY$4,DM_TI_LE!$A$5:$C$29,3,FALSE)</f>
        <v>0</v>
      </c>
      <c r="BZ127" s="16">
        <f>AD127/26*$BC127*VLOOKUP(BZ$4,DM_TI_LE!$A$5:$C$29,3,FALSE)</f>
        <v>0</v>
      </c>
      <c r="CA127" s="196">
        <f t="shared" si="0"/>
        <v>0</v>
      </c>
      <c r="CB127" s="16"/>
      <c r="CC127" s="197">
        <f t="shared" si="1"/>
        <v>720000.00000000012</v>
      </c>
      <c r="CD127" s="145" t="s">
        <v>114</v>
      </c>
      <c r="CE127" s="199">
        <f>VLOOKUP(CD127,DM_TI_LE!$I$12:$J$16,2,FALSE)</f>
        <v>1</v>
      </c>
    </row>
    <row r="128" spans="1:83" ht="12.75">
      <c r="A128" s="36">
        <v>124</v>
      </c>
      <c r="B128" s="38">
        <f>GD_LCD_HS_LNS!B127</f>
        <v>13097</v>
      </c>
      <c r="C128" s="38" t="str">
        <f>GD_LCD_HS_LNS!C127</f>
        <v>Nguyễn Thu Quỳnh</v>
      </c>
      <c r="D128" s="38" t="str">
        <f>GD_LCD_HS_LNS!D127</f>
        <v>NV PVHK</v>
      </c>
      <c r="E128" s="146">
        <f>VLOOKUP(B128,GD_CHAM_CONG!$C$6:$BJ$912,60,FALSE)</f>
        <v>1</v>
      </c>
      <c r="F128" s="146">
        <f>VLOOKUP(B128,GD_LCD_HS_LNS!$B$4:$F$914,5,FALSE)</f>
        <v>1.6</v>
      </c>
      <c r="G128" s="168"/>
      <c r="H128" s="168">
        <f>VLOOKUP(B128,GD_CHAM_CONG!$C$6:$BD$912,37,FALSE)</f>
        <v>26</v>
      </c>
      <c r="I128" s="16">
        <f>VLOOKUP($B128,GD_CHAM_CONG!$C$6:$BF$912,38,FALSE)</f>
        <v>26</v>
      </c>
      <c r="J128" s="16">
        <f>VLOOKUP($B128,GD_CHAM_CONG!$C$6:$BF$912,39,FALSE)</f>
        <v>0</v>
      </c>
      <c r="K128" s="16">
        <f>VLOOKUP($B128,GD_CHAM_CONG!$C$6:$BF$912,40,FALSE)</f>
        <v>0</v>
      </c>
      <c r="L128" s="16">
        <f>VLOOKUP($B128,GD_CHAM_CONG!$C$6:$BF$912,41,FALSE)</f>
        <v>0</v>
      </c>
      <c r="M128" s="16">
        <f>VLOOKUP($B128,GD_CHAM_CONG!$C$6:$BF$912,42,FALSE)</f>
        <v>0</v>
      </c>
      <c r="N128" s="16">
        <f>VLOOKUP($B128,GD_CHAM_CONG!$C$6:$BF$912,43,FALSE)</f>
        <v>0</v>
      </c>
      <c r="O128" s="16">
        <f>VLOOKUP($B128,GD_CHAM_CONG!$C$6:$BF$912,44,FALSE)</f>
        <v>0</v>
      </c>
      <c r="P128" s="16">
        <f>VLOOKUP($B128,GD_CHAM_CONG!$C$6:$BF$912,45,FALSE)</f>
        <v>0</v>
      </c>
      <c r="Q128" s="16">
        <f>VLOOKUP($B128,GD_CHAM_CONG!$C$6:$BF$912,46,FALSE)</f>
        <v>0</v>
      </c>
      <c r="R128" s="16">
        <f>VLOOKUP($B128,GD_CHAM_CONG!$C$6:$BF$912,47,FALSE)</f>
        <v>0</v>
      </c>
      <c r="S128" s="16">
        <f>VLOOKUP($B128,GD_CHAM_CONG!$C$6:$BF$912,48,FALSE)</f>
        <v>0</v>
      </c>
      <c r="T128" s="16">
        <f>VLOOKUP($B128,GD_CHAM_CONG!$C$6:$BF$912,49,FALSE)</f>
        <v>0</v>
      </c>
      <c r="U128" s="16">
        <f>VLOOKUP($B128,GD_CHAM_CONG!$C$6:$BF$912,50,FALSE)</f>
        <v>0</v>
      </c>
      <c r="V128" s="16">
        <f>VLOOKUP($B128,GD_CHAM_CONG!$C$6:$BF$912,51,FALSE)</f>
        <v>0</v>
      </c>
      <c r="W128" s="16">
        <f>VLOOKUP($B128,GD_CHAM_CONG!$C$6:$BF$912,52,FALSE)</f>
        <v>0</v>
      </c>
      <c r="X128" s="16">
        <f>VLOOKUP($B128,GD_CHAM_CONG!$C$6:$BF$912,53,FALSE)</f>
        <v>0</v>
      </c>
      <c r="Y128" s="16">
        <f>VLOOKUP($B128,GD_CHAM_CONG!$C$6:$BF$912,54,FALSE)</f>
        <v>0</v>
      </c>
      <c r="Z128" s="16">
        <f>VLOOKUP($B128,GD_CHAM_CONG!$C$6:$BF$912,55,FALSE)</f>
        <v>0</v>
      </c>
      <c r="AA128" s="16">
        <f>VLOOKUP($B128,GD_CHAM_CONG!$C$6:$BF$912,56,FALSE)</f>
        <v>0</v>
      </c>
      <c r="AB128" s="16">
        <f>VLOOKUP($B128,GD_CHAM_CONG!$C$6:$BI$912,57,FALSE)</f>
        <v>0</v>
      </c>
      <c r="AC128" s="16">
        <f>VLOOKUP($B128,GD_CHAM_CONG!$C$6:$BI$912,58,FALSE)</f>
        <v>0</v>
      </c>
      <c r="AD128" s="16">
        <f>VLOOKUP($B128,GD_CHAM_CONG!$C$6:$BI$912,59,FALSE)</f>
        <v>0</v>
      </c>
      <c r="AE128" s="188">
        <f>I128/$H128*VLOOKUP(I$4,DM_TI_LE!$A$5:$B$30,2,FALSE)</f>
        <v>1</v>
      </c>
      <c r="AF128" s="188">
        <f>J128/$H128*VLOOKUP(J$4,DM_TI_LE!$A$5:$B$30,2,FALSE)</f>
        <v>0</v>
      </c>
      <c r="AG128" s="188">
        <f>K128/$H128*VLOOKUP(K$4,DM_TI_LE!$A$5:$B$30,2,FALSE)</f>
        <v>0</v>
      </c>
      <c r="AH128" s="188">
        <f>L128/$H128*VLOOKUP(L$4,DM_TI_LE!$A$5:$B$30,2,FALSE)</f>
        <v>0</v>
      </c>
      <c r="AI128" s="188">
        <f>M128/$H128*VLOOKUP(M$4,DM_TI_LE!$A$5:$B$30,2,FALSE)</f>
        <v>0</v>
      </c>
      <c r="AJ128" s="188">
        <f>N128/$H128*VLOOKUP(N$4,DM_TI_LE!$A$5:$B$30,2,FALSE)</f>
        <v>0</v>
      </c>
      <c r="AK128" s="188">
        <f>O128/$H128*VLOOKUP(O$4,DM_TI_LE!$A$5:$B$30,2,FALSE)</f>
        <v>0</v>
      </c>
      <c r="AL128" s="188">
        <f>P128/$H128*VLOOKUP(P$4,DM_TI_LE!$A$5:$B$30,2,FALSE)</f>
        <v>0</v>
      </c>
      <c r="AM128" s="188">
        <f>Q128/$H128*VLOOKUP(Q$4,DM_TI_LE!$A$5:$B$30,2,FALSE)</f>
        <v>0</v>
      </c>
      <c r="AN128" s="188">
        <f>R128/$H128*VLOOKUP(R$4,DM_TI_LE!$A$5:$B$30,2,FALSE)</f>
        <v>0</v>
      </c>
      <c r="AO128" s="188">
        <f>S128/$H128*VLOOKUP(S$4,DM_TI_LE!$A$5:$B$30,2,FALSE)</f>
        <v>0</v>
      </c>
      <c r="AP128" s="188">
        <f>T128/$H128*VLOOKUP(T$4,DM_TI_LE!$A$5:$B$30,2,FALSE)</f>
        <v>0</v>
      </c>
      <c r="AQ128" s="188">
        <f>U128/$H128*VLOOKUP(U$4,DM_TI_LE!$A$5:$B$30,2,FALSE)</f>
        <v>0</v>
      </c>
      <c r="AR128" s="188">
        <f>V128/$H128*VLOOKUP(V$4,DM_TI_LE!$A$5:$B$30,2,FALSE)</f>
        <v>0</v>
      </c>
      <c r="AS128" s="188">
        <f>W128/$H128*VLOOKUP(W$4,DM_TI_LE!$A$5:$B$30,2,FALSE)</f>
        <v>0</v>
      </c>
      <c r="AT128" s="188">
        <f>X128/$H128*VLOOKUP(X$4,DM_TI_LE!$A$5:$B$30,2,FALSE)</f>
        <v>0</v>
      </c>
      <c r="AU128" s="188">
        <f>Y128/$H128*VLOOKUP(Y$4,DM_TI_LE!$A$5:$B$30,2,FALSE)</f>
        <v>0</v>
      </c>
      <c r="AV128" s="188">
        <f>Z128/$H128*VLOOKUP(Z$4,DM_TI_LE!$A$5:$B$30,2,FALSE)</f>
        <v>0</v>
      </c>
      <c r="AW128" s="188">
        <f>AA128/$H128*VLOOKUP(AA$4,DM_TI_LE!$A$5:$B$30,2,FALSE)</f>
        <v>0</v>
      </c>
      <c r="AX128" s="188">
        <f>AB128/$H128*VLOOKUP(AB$4,DM_TI_LE!$A$5:$B$30,2,FALSE)</f>
        <v>0</v>
      </c>
      <c r="AY128" s="188">
        <f>AC128/$H128*VLOOKUP(AC$4,DM_TI_LE!$A$5:$B$30,2,FALSE)</f>
        <v>0</v>
      </c>
      <c r="AZ128" s="188">
        <f>AD128/$H128*VLOOKUP(AD$4,DM_TI_LE!$A$5:$B$30,2,FALSE)</f>
        <v>0</v>
      </c>
      <c r="BA128" s="231">
        <f>IF(CD128="HDHV",DM_TI_LE!$K$12*I128, SUM(AE128:AW128)*F128*E128*DM_HE_SO_LUONG_NS!$D$1*CE128)</f>
        <v>7200000</v>
      </c>
      <c r="BB128" s="16"/>
      <c r="BC128" s="17">
        <f>VLOOKUP(B128,GD_LCD_HS_LNS!$B$4:$E$914,4,FALSE)</f>
        <v>3875000</v>
      </c>
      <c r="BD128" s="16"/>
      <c r="BE128" s="16">
        <f>I128/26*$BC128*VLOOKUP(BE$4,DM_TI_LE!$A$5:$C$29,3,FALSE)</f>
        <v>0</v>
      </c>
      <c r="BF128" s="16">
        <f>J128/26*$BC128*VLOOKUP(BF$4,DM_TI_LE!$A$5:$C$29,3,FALSE)</f>
        <v>0</v>
      </c>
      <c r="BG128" s="16">
        <f>K128/26*$BC128*VLOOKUP(BG$4,DM_TI_LE!$A$5:$C$29,3,FALSE)</f>
        <v>0</v>
      </c>
      <c r="BH128" s="16">
        <f>L128/26*$BC128*VLOOKUP(BH$4,DM_TI_LE!$A$5:$C$29,3,FALSE)</f>
        <v>0</v>
      </c>
      <c r="BI128" s="16">
        <f>M128/26*$BC128*VLOOKUP(BI$4,DM_TI_LE!$A$5:$C$29,3,FALSE)</f>
        <v>0</v>
      </c>
      <c r="BJ128" s="16">
        <f>N128/26*$BC128*VLOOKUP(BJ$4,DM_TI_LE!$A$5:$C$29,3,FALSE)</f>
        <v>0</v>
      </c>
      <c r="BK128" s="16">
        <f>O128/26*$BC128*VLOOKUP(BK$4,DM_TI_LE!$A$5:$C$29,3,FALSE)</f>
        <v>0</v>
      </c>
      <c r="BL128" s="16">
        <f>P128/26*$BC128*VLOOKUP(BL$4,DM_TI_LE!$A$5:$C$29,3,FALSE)</f>
        <v>0</v>
      </c>
      <c r="BM128" s="16">
        <f>Q128/26*$BC128*VLOOKUP(BM$4,DM_TI_LE!$A$5:$C$29,3,FALSE)</f>
        <v>0</v>
      </c>
      <c r="BN128" s="16">
        <f>R128/26*$BC128*VLOOKUP(BN$4,DM_TI_LE!$A$5:$C$29,3,FALSE)</f>
        <v>0</v>
      </c>
      <c r="BO128" s="16">
        <f>S128/26*$BC128*VLOOKUP(BO$4,DM_TI_LE!$A$5:$C$29,3,FALSE)</f>
        <v>0</v>
      </c>
      <c r="BP128" s="16">
        <f>T128/26*$BC128*VLOOKUP(BP$4,DM_TI_LE!$A$5:$C$29,3,FALSE)</f>
        <v>0</v>
      </c>
      <c r="BQ128" s="16">
        <f>U128/26*$BC128*VLOOKUP(BQ$4,DM_TI_LE!$A$5:$C$29,3,FALSE)</f>
        <v>0</v>
      </c>
      <c r="BR128" s="16">
        <f>V128/26*$BC128*VLOOKUP(BR$4,DM_TI_LE!$A$5:$C$29,3,FALSE)</f>
        <v>0</v>
      </c>
      <c r="BS128" s="16">
        <f>W128/26*$BC128*VLOOKUP(BS$4,DM_TI_LE!$A$5:$C$29,3,FALSE)</f>
        <v>0</v>
      </c>
      <c r="BT128" s="16">
        <f>X128/26*$BC128*VLOOKUP(BT$4,DM_TI_LE!$A$5:$C$29,3,FALSE)</f>
        <v>0</v>
      </c>
      <c r="BU128" s="16">
        <f>Y128/26*$BC128*VLOOKUP(BU$4,DM_TI_LE!$A$5:$C$29,3,FALSE)</f>
        <v>0</v>
      </c>
      <c r="BV128" s="16">
        <f>Z128/26*$BC128*VLOOKUP(BV$4,DM_TI_LE!$A$5:$C$29,3,FALSE)</f>
        <v>0</v>
      </c>
      <c r="BW128" s="16">
        <f>AA128/26*$BC128*VLOOKUP(BW$4,DM_TI_LE!$A$5:$C$29,3,FALSE)</f>
        <v>0</v>
      </c>
      <c r="BX128" s="16">
        <f>AB128/26*$BC128*VLOOKUP(BX$4,DM_TI_LE!$A$5:$C$29,3,FALSE)</f>
        <v>0</v>
      </c>
      <c r="BY128" s="16">
        <f>AC128/26*$BC128*VLOOKUP(BY$4,DM_TI_LE!$A$5:$C$29,3,FALSE)</f>
        <v>0</v>
      </c>
      <c r="BZ128" s="16">
        <f>AD128/26*$BC128*VLOOKUP(BZ$4,DM_TI_LE!$A$5:$C$29,3,FALSE)</f>
        <v>0</v>
      </c>
      <c r="CA128" s="196">
        <f t="shared" si="0"/>
        <v>0</v>
      </c>
      <c r="CB128" s="16"/>
      <c r="CC128" s="197">
        <f t="shared" si="1"/>
        <v>7200000</v>
      </c>
      <c r="CD128" s="145" t="s">
        <v>114</v>
      </c>
      <c r="CE128" s="199">
        <f>VLOOKUP(CD128,DM_TI_LE!$I$12:$J$16,2,FALSE)</f>
        <v>1</v>
      </c>
    </row>
    <row r="129" spans="1:83" ht="12.75">
      <c r="A129" s="36">
        <v>125</v>
      </c>
      <c r="B129" s="38">
        <f>GD_LCD_HS_LNS!B128</f>
        <v>13101</v>
      </c>
      <c r="C129" s="38" t="str">
        <f>GD_LCD_HS_LNS!C128</f>
        <v>Trần Thị Huệ</v>
      </c>
      <c r="D129" s="38" t="str">
        <f>GD_LCD_HS_LNS!D128</f>
        <v>NV PVHK</v>
      </c>
      <c r="E129" s="146">
        <f>VLOOKUP(B129,GD_CHAM_CONG!$C$6:$BJ$912,60,FALSE)</f>
        <v>1</v>
      </c>
      <c r="F129" s="146">
        <f>VLOOKUP(B129,GD_LCD_HS_LNS!$B$4:$F$914,5,FALSE)</f>
        <v>1.6</v>
      </c>
      <c r="G129" s="168"/>
      <c r="H129" s="168">
        <f>VLOOKUP(B129,GD_CHAM_CONG!$C$6:$BD$912,37,FALSE)</f>
        <v>26</v>
      </c>
      <c r="I129" s="16">
        <f>VLOOKUP($B129,GD_CHAM_CONG!$C$6:$BF$912,38,FALSE)</f>
        <v>26</v>
      </c>
      <c r="J129" s="16">
        <f>VLOOKUP($B129,GD_CHAM_CONG!$C$6:$BF$912,39,FALSE)</f>
        <v>0</v>
      </c>
      <c r="K129" s="16">
        <f>VLOOKUP($B129,GD_CHAM_CONG!$C$6:$BF$912,40,FALSE)</f>
        <v>0</v>
      </c>
      <c r="L129" s="16">
        <f>VLOOKUP($B129,GD_CHAM_CONG!$C$6:$BF$912,41,FALSE)</f>
        <v>0</v>
      </c>
      <c r="M129" s="16">
        <f>VLOOKUP($B129,GD_CHAM_CONG!$C$6:$BF$912,42,FALSE)</f>
        <v>0</v>
      </c>
      <c r="N129" s="16">
        <f>VLOOKUP($B129,GD_CHAM_CONG!$C$6:$BF$912,43,FALSE)</f>
        <v>0</v>
      </c>
      <c r="O129" s="16">
        <f>VLOOKUP($B129,GD_CHAM_CONG!$C$6:$BF$912,44,FALSE)</f>
        <v>0</v>
      </c>
      <c r="P129" s="16">
        <f>VLOOKUP($B129,GD_CHAM_CONG!$C$6:$BF$912,45,FALSE)</f>
        <v>0</v>
      </c>
      <c r="Q129" s="16">
        <f>VLOOKUP($B129,GD_CHAM_CONG!$C$6:$BF$912,46,FALSE)</f>
        <v>0</v>
      </c>
      <c r="R129" s="16">
        <f>VLOOKUP($B129,GD_CHAM_CONG!$C$6:$BF$912,47,FALSE)</f>
        <v>0</v>
      </c>
      <c r="S129" s="16">
        <f>VLOOKUP($B129,GD_CHAM_CONG!$C$6:$BF$912,48,FALSE)</f>
        <v>0</v>
      </c>
      <c r="T129" s="16">
        <f>VLOOKUP($B129,GD_CHAM_CONG!$C$6:$BF$912,49,FALSE)</f>
        <v>0</v>
      </c>
      <c r="U129" s="16">
        <f>VLOOKUP($B129,GD_CHAM_CONG!$C$6:$BF$912,50,FALSE)</f>
        <v>0</v>
      </c>
      <c r="V129" s="16">
        <f>VLOOKUP($B129,GD_CHAM_CONG!$C$6:$BF$912,51,FALSE)</f>
        <v>0</v>
      </c>
      <c r="W129" s="16">
        <f>VLOOKUP($B129,GD_CHAM_CONG!$C$6:$BF$912,52,FALSE)</f>
        <v>0</v>
      </c>
      <c r="X129" s="16">
        <f>VLOOKUP($B129,GD_CHAM_CONG!$C$6:$BF$912,53,FALSE)</f>
        <v>0</v>
      </c>
      <c r="Y129" s="16">
        <f>VLOOKUP($B129,GD_CHAM_CONG!$C$6:$BF$912,54,FALSE)</f>
        <v>0</v>
      </c>
      <c r="Z129" s="16">
        <f>VLOOKUP($B129,GD_CHAM_CONG!$C$6:$BF$912,55,FALSE)</f>
        <v>0</v>
      </c>
      <c r="AA129" s="16">
        <f>VLOOKUP($B129,GD_CHAM_CONG!$C$6:$BF$912,56,FALSE)</f>
        <v>0</v>
      </c>
      <c r="AB129" s="16">
        <f>VLOOKUP($B129,GD_CHAM_CONG!$C$6:$BI$912,57,FALSE)</f>
        <v>0</v>
      </c>
      <c r="AC129" s="16">
        <f>VLOOKUP($B129,GD_CHAM_CONG!$C$6:$BI$912,58,FALSE)</f>
        <v>0</v>
      </c>
      <c r="AD129" s="16">
        <f>VLOOKUP($B129,GD_CHAM_CONG!$C$6:$BI$912,59,FALSE)</f>
        <v>0</v>
      </c>
      <c r="AE129" s="188">
        <f>I129/$H129*VLOOKUP(I$4,DM_TI_LE!$A$5:$B$30,2,FALSE)</f>
        <v>1</v>
      </c>
      <c r="AF129" s="188">
        <f>J129/$H129*VLOOKUP(J$4,DM_TI_LE!$A$5:$B$30,2,FALSE)</f>
        <v>0</v>
      </c>
      <c r="AG129" s="188">
        <f>K129/$H129*VLOOKUP(K$4,DM_TI_LE!$A$5:$B$30,2,FALSE)</f>
        <v>0</v>
      </c>
      <c r="AH129" s="188">
        <f>L129/$H129*VLOOKUP(L$4,DM_TI_LE!$A$5:$B$30,2,FALSE)</f>
        <v>0</v>
      </c>
      <c r="AI129" s="188">
        <f>M129/$H129*VLOOKUP(M$4,DM_TI_LE!$A$5:$B$30,2,FALSE)</f>
        <v>0</v>
      </c>
      <c r="AJ129" s="188">
        <f>N129/$H129*VLOOKUP(N$4,DM_TI_LE!$A$5:$B$30,2,FALSE)</f>
        <v>0</v>
      </c>
      <c r="AK129" s="188">
        <f>O129/$H129*VLOOKUP(O$4,DM_TI_LE!$A$5:$B$30,2,FALSE)</f>
        <v>0</v>
      </c>
      <c r="AL129" s="188">
        <f>P129/$H129*VLOOKUP(P$4,DM_TI_LE!$A$5:$B$30,2,FALSE)</f>
        <v>0</v>
      </c>
      <c r="AM129" s="188">
        <f>Q129/$H129*VLOOKUP(Q$4,DM_TI_LE!$A$5:$B$30,2,FALSE)</f>
        <v>0</v>
      </c>
      <c r="AN129" s="188">
        <f>R129/$H129*VLOOKUP(R$4,DM_TI_LE!$A$5:$B$30,2,FALSE)</f>
        <v>0</v>
      </c>
      <c r="AO129" s="188">
        <f>S129/$H129*VLOOKUP(S$4,DM_TI_LE!$A$5:$B$30,2,FALSE)</f>
        <v>0</v>
      </c>
      <c r="AP129" s="188">
        <f>T129/$H129*VLOOKUP(T$4,DM_TI_LE!$A$5:$B$30,2,FALSE)</f>
        <v>0</v>
      </c>
      <c r="AQ129" s="188">
        <f>U129/$H129*VLOOKUP(U$4,DM_TI_LE!$A$5:$B$30,2,FALSE)</f>
        <v>0</v>
      </c>
      <c r="AR129" s="188">
        <f>V129/$H129*VLOOKUP(V$4,DM_TI_LE!$A$5:$B$30,2,FALSE)</f>
        <v>0</v>
      </c>
      <c r="AS129" s="188">
        <f>W129/$H129*VLOOKUP(W$4,DM_TI_LE!$A$5:$B$30,2,FALSE)</f>
        <v>0</v>
      </c>
      <c r="AT129" s="188">
        <f>X129/$H129*VLOOKUP(X$4,DM_TI_LE!$A$5:$B$30,2,FALSE)</f>
        <v>0</v>
      </c>
      <c r="AU129" s="188">
        <f>Y129/$H129*VLOOKUP(Y$4,DM_TI_LE!$A$5:$B$30,2,FALSE)</f>
        <v>0</v>
      </c>
      <c r="AV129" s="188">
        <f>Z129/$H129*VLOOKUP(Z$4,DM_TI_LE!$A$5:$B$30,2,FALSE)</f>
        <v>0</v>
      </c>
      <c r="AW129" s="188">
        <f>AA129/$H129*VLOOKUP(AA$4,DM_TI_LE!$A$5:$B$30,2,FALSE)</f>
        <v>0</v>
      </c>
      <c r="AX129" s="188">
        <f>AB129/$H129*VLOOKUP(AB$4,DM_TI_LE!$A$5:$B$30,2,FALSE)</f>
        <v>0</v>
      </c>
      <c r="AY129" s="188">
        <f>AC129/$H129*VLOOKUP(AC$4,DM_TI_LE!$A$5:$B$30,2,FALSE)</f>
        <v>0</v>
      </c>
      <c r="AZ129" s="188">
        <f>AD129/$H129*VLOOKUP(AD$4,DM_TI_LE!$A$5:$B$30,2,FALSE)</f>
        <v>0</v>
      </c>
      <c r="BA129" s="231">
        <f>IF(CD129="HDHV",DM_TI_LE!$K$12*I129, SUM(AE129:AW129)*F129*E129*DM_HE_SO_LUONG_NS!$D$1*CE129)</f>
        <v>7200000</v>
      </c>
      <c r="BB129" s="16"/>
      <c r="BC129" s="17">
        <f>VLOOKUP(B129,GD_LCD_HS_LNS!$B$4:$E$914,4,FALSE)</f>
        <v>3875000</v>
      </c>
      <c r="BD129" s="16"/>
      <c r="BE129" s="16">
        <f>I129/26*$BC129*VLOOKUP(BE$4,DM_TI_LE!$A$5:$C$29,3,FALSE)</f>
        <v>0</v>
      </c>
      <c r="BF129" s="16">
        <f>J129/26*$BC129*VLOOKUP(BF$4,DM_TI_LE!$A$5:$C$29,3,FALSE)</f>
        <v>0</v>
      </c>
      <c r="BG129" s="16">
        <f>K129/26*$BC129*VLOOKUP(BG$4,DM_TI_LE!$A$5:$C$29,3,FALSE)</f>
        <v>0</v>
      </c>
      <c r="BH129" s="16">
        <f>L129/26*$BC129*VLOOKUP(BH$4,DM_TI_LE!$A$5:$C$29,3,FALSE)</f>
        <v>0</v>
      </c>
      <c r="BI129" s="16">
        <f>M129/26*$BC129*VLOOKUP(BI$4,DM_TI_LE!$A$5:$C$29,3,FALSE)</f>
        <v>0</v>
      </c>
      <c r="BJ129" s="16">
        <f>N129/26*$BC129*VLOOKUP(BJ$4,DM_TI_LE!$A$5:$C$29,3,FALSE)</f>
        <v>0</v>
      </c>
      <c r="BK129" s="16">
        <f>O129/26*$BC129*VLOOKUP(BK$4,DM_TI_LE!$A$5:$C$29,3,FALSE)</f>
        <v>0</v>
      </c>
      <c r="BL129" s="16">
        <f>P129/26*$BC129*VLOOKUP(BL$4,DM_TI_LE!$A$5:$C$29,3,FALSE)</f>
        <v>0</v>
      </c>
      <c r="BM129" s="16">
        <f>Q129/26*$BC129*VLOOKUP(BM$4,DM_TI_LE!$A$5:$C$29,3,FALSE)</f>
        <v>0</v>
      </c>
      <c r="BN129" s="16">
        <f>R129/26*$BC129*VLOOKUP(BN$4,DM_TI_LE!$A$5:$C$29,3,FALSE)</f>
        <v>0</v>
      </c>
      <c r="BO129" s="16">
        <f>S129/26*$BC129*VLOOKUP(BO$4,DM_TI_LE!$A$5:$C$29,3,FALSE)</f>
        <v>0</v>
      </c>
      <c r="BP129" s="16">
        <f>T129/26*$BC129*VLOOKUP(BP$4,DM_TI_LE!$A$5:$C$29,3,FALSE)</f>
        <v>0</v>
      </c>
      <c r="BQ129" s="16">
        <f>U129/26*$BC129*VLOOKUP(BQ$4,DM_TI_LE!$A$5:$C$29,3,FALSE)</f>
        <v>0</v>
      </c>
      <c r="BR129" s="16">
        <f>V129/26*$BC129*VLOOKUP(BR$4,DM_TI_LE!$A$5:$C$29,3,FALSE)</f>
        <v>0</v>
      </c>
      <c r="BS129" s="16">
        <f>W129/26*$BC129*VLOOKUP(BS$4,DM_TI_LE!$A$5:$C$29,3,FALSE)</f>
        <v>0</v>
      </c>
      <c r="BT129" s="16">
        <f>X129/26*$BC129*VLOOKUP(BT$4,DM_TI_LE!$A$5:$C$29,3,FALSE)</f>
        <v>0</v>
      </c>
      <c r="BU129" s="16">
        <f>Y129/26*$BC129*VLOOKUP(BU$4,DM_TI_LE!$A$5:$C$29,3,FALSE)</f>
        <v>0</v>
      </c>
      <c r="BV129" s="16">
        <f>Z129/26*$BC129*VLOOKUP(BV$4,DM_TI_LE!$A$5:$C$29,3,FALSE)</f>
        <v>0</v>
      </c>
      <c r="BW129" s="16">
        <f>AA129/26*$BC129*VLOOKUP(BW$4,DM_TI_LE!$A$5:$C$29,3,FALSE)</f>
        <v>0</v>
      </c>
      <c r="BX129" s="16">
        <f>AB129/26*$BC129*VLOOKUP(BX$4,DM_TI_LE!$A$5:$C$29,3,FALSE)</f>
        <v>0</v>
      </c>
      <c r="BY129" s="16">
        <f>AC129/26*$BC129*VLOOKUP(BY$4,DM_TI_LE!$A$5:$C$29,3,FALSE)</f>
        <v>0</v>
      </c>
      <c r="BZ129" s="16">
        <f>AD129/26*$BC129*VLOOKUP(BZ$4,DM_TI_LE!$A$5:$C$29,3,FALSE)</f>
        <v>0</v>
      </c>
      <c r="CA129" s="196">
        <f t="shared" si="0"/>
        <v>0</v>
      </c>
      <c r="CB129" s="16"/>
      <c r="CC129" s="197">
        <f t="shared" si="1"/>
        <v>7200000</v>
      </c>
      <c r="CD129" s="145" t="s">
        <v>114</v>
      </c>
      <c r="CE129" s="199">
        <f>VLOOKUP(CD129,DM_TI_LE!$I$12:$J$16,2,FALSE)</f>
        <v>1</v>
      </c>
    </row>
    <row r="130" spans="1:83" ht="12.75">
      <c r="A130" s="36">
        <v>126</v>
      </c>
      <c r="B130" s="38">
        <f>GD_LCD_HS_LNS!B129</f>
        <v>13532</v>
      </c>
      <c r="C130" s="38" t="str">
        <f>GD_LCD_HS_LNS!C129</f>
        <v>Nguyễn Tuấn Cường</v>
      </c>
      <c r="D130" s="38" t="str">
        <f>GD_LCD_HS_LNS!D129</f>
        <v>NV PVHK</v>
      </c>
      <c r="E130" s="146">
        <f>VLOOKUP(B130,GD_CHAM_CONG!$C$6:$BJ$912,60,FALSE)</f>
        <v>1</v>
      </c>
      <c r="F130" s="146">
        <f>VLOOKUP(B130,GD_LCD_HS_LNS!$B$4:$F$914,5,FALSE)</f>
        <v>1.6</v>
      </c>
      <c r="G130" s="168"/>
      <c r="H130" s="168">
        <f>VLOOKUP(B130,GD_CHAM_CONG!$C$6:$BD$912,37,FALSE)</f>
        <v>26</v>
      </c>
      <c r="I130" s="16">
        <f>VLOOKUP($B130,GD_CHAM_CONG!$C$6:$BF$912,38,FALSE)</f>
        <v>26</v>
      </c>
      <c r="J130" s="16">
        <f>VLOOKUP($B130,GD_CHAM_CONG!$C$6:$BF$912,39,FALSE)</f>
        <v>0</v>
      </c>
      <c r="K130" s="16">
        <f>VLOOKUP($B130,GD_CHAM_CONG!$C$6:$BF$912,40,FALSE)</f>
        <v>0</v>
      </c>
      <c r="L130" s="16">
        <f>VLOOKUP($B130,GD_CHAM_CONG!$C$6:$BF$912,41,FALSE)</f>
        <v>0</v>
      </c>
      <c r="M130" s="16">
        <f>VLOOKUP($B130,GD_CHAM_CONG!$C$6:$BF$912,42,FALSE)</f>
        <v>0</v>
      </c>
      <c r="N130" s="16">
        <f>VLOOKUP($B130,GD_CHAM_CONG!$C$6:$BF$912,43,FALSE)</f>
        <v>0</v>
      </c>
      <c r="O130" s="16">
        <f>VLOOKUP($B130,GD_CHAM_CONG!$C$6:$BF$912,44,FALSE)</f>
        <v>0</v>
      </c>
      <c r="P130" s="16">
        <f>VLOOKUP($B130,GD_CHAM_CONG!$C$6:$BF$912,45,FALSE)</f>
        <v>0</v>
      </c>
      <c r="Q130" s="16">
        <f>VLOOKUP($B130,GD_CHAM_CONG!$C$6:$BF$912,46,FALSE)</f>
        <v>0</v>
      </c>
      <c r="R130" s="16">
        <f>VLOOKUP($B130,GD_CHAM_CONG!$C$6:$BF$912,47,FALSE)</f>
        <v>0</v>
      </c>
      <c r="S130" s="16">
        <f>VLOOKUP($B130,GD_CHAM_CONG!$C$6:$BF$912,48,FALSE)</f>
        <v>0</v>
      </c>
      <c r="T130" s="16">
        <f>VLOOKUP($B130,GD_CHAM_CONG!$C$6:$BF$912,49,FALSE)</f>
        <v>0</v>
      </c>
      <c r="U130" s="16">
        <f>VLOOKUP($B130,GD_CHAM_CONG!$C$6:$BF$912,50,FALSE)</f>
        <v>0</v>
      </c>
      <c r="V130" s="16">
        <f>VLOOKUP($B130,GD_CHAM_CONG!$C$6:$BF$912,51,FALSE)</f>
        <v>0</v>
      </c>
      <c r="W130" s="16">
        <f>VLOOKUP($B130,GD_CHAM_CONG!$C$6:$BF$912,52,FALSE)</f>
        <v>0</v>
      </c>
      <c r="X130" s="16">
        <f>VLOOKUP($B130,GD_CHAM_CONG!$C$6:$BF$912,53,FALSE)</f>
        <v>0</v>
      </c>
      <c r="Y130" s="16">
        <f>VLOOKUP($B130,GD_CHAM_CONG!$C$6:$BF$912,54,FALSE)</f>
        <v>0</v>
      </c>
      <c r="Z130" s="16">
        <f>VLOOKUP($B130,GD_CHAM_CONG!$C$6:$BF$912,55,FALSE)</f>
        <v>0</v>
      </c>
      <c r="AA130" s="16">
        <f>VLOOKUP($B130,GD_CHAM_CONG!$C$6:$BF$912,56,FALSE)</f>
        <v>0</v>
      </c>
      <c r="AB130" s="16">
        <f>VLOOKUP($B130,GD_CHAM_CONG!$C$6:$BI$912,57,FALSE)</f>
        <v>0</v>
      </c>
      <c r="AC130" s="16">
        <f>VLOOKUP($B130,GD_CHAM_CONG!$C$6:$BI$912,58,FALSE)</f>
        <v>0</v>
      </c>
      <c r="AD130" s="16">
        <f>VLOOKUP($B130,GD_CHAM_CONG!$C$6:$BI$912,59,FALSE)</f>
        <v>0</v>
      </c>
      <c r="AE130" s="188">
        <f>I130/$H130*VLOOKUP(I$4,DM_TI_LE!$A$5:$B$30,2,FALSE)</f>
        <v>1</v>
      </c>
      <c r="AF130" s="188">
        <f>J130/$H130*VLOOKUP(J$4,DM_TI_LE!$A$5:$B$30,2,FALSE)</f>
        <v>0</v>
      </c>
      <c r="AG130" s="188">
        <f>K130/$H130*VLOOKUP(K$4,DM_TI_LE!$A$5:$B$30,2,FALSE)</f>
        <v>0</v>
      </c>
      <c r="AH130" s="188">
        <f>L130/$H130*VLOOKUP(L$4,DM_TI_LE!$A$5:$B$30,2,FALSE)</f>
        <v>0</v>
      </c>
      <c r="AI130" s="188">
        <f>M130/$H130*VLOOKUP(M$4,DM_TI_LE!$A$5:$B$30,2,FALSE)</f>
        <v>0</v>
      </c>
      <c r="AJ130" s="188">
        <f>N130/$H130*VLOOKUP(N$4,DM_TI_LE!$A$5:$B$30,2,FALSE)</f>
        <v>0</v>
      </c>
      <c r="AK130" s="188">
        <f>O130/$H130*VLOOKUP(O$4,DM_TI_LE!$A$5:$B$30,2,FALSE)</f>
        <v>0</v>
      </c>
      <c r="AL130" s="188">
        <f>P130/$H130*VLOOKUP(P$4,DM_TI_LE!$A$5:$B$30,2,FALSE)</f>
        <v>0</v>
      </c>
      <c r="AM130" s="188">
        <f>Q130/$H130*VLOOKUP(Q$4,DM_TI_LE!$A$5:$B$30,2,FALSE)</f>
        <v>0</v>
      </c>
      <c r="AN130" s="188">
        <f>R130/$H130*VLOOKUP(R$4,DM_TI_LE!$A$5:$B$30,2,FALSE)</f>
        <v>0</v>
      </c>
      <c r="AO130" s="188">
        <f>S130/$H130*VLOOKUP(S$4,DM_TI_LE!$A$5:$B$30,2,FALSE)</f>
        <v>0</v>
      </c>
      <c r="AP130" s="188">
        <f>T130/$H130*VLOOKUP(T$4,DM_TI_LE!$A$5:$B$30,2,FALSE)</f>
        <v>0</v>
      </c>
      <c r="AQ130" s="188">
        <f>U130/$H130*VLOOKUP(U$4,DM_TI_LE!$A$5:$B$30,2,FALSE)</f>
        <v>0</v>
      </c>
      <c r="AR130" s="188">
        <f>V130/$H130*VLOOKUP(V$4,DM_TI_LE!$A$5:$B$30,2,FALSE)</f>
        <v>0</v>
      </c>
      <c r="AS130" s="188">
        <f>W130/$H130*VLOOKUP(W$4,DM_TI_LE!$A$5:$B$30,2,FALSE)</f>
        <v>0</v>
      </c>
      <c r="AT130" s="188">
        <f>X130/$H130*VLOOKUP(X$4,DM_TI_LE!$A$5:$B$30,2,FALSE)</f>
        <v>0</v>
      </c>
      <c r="AU130" s="188">
        <f>Y130/$H130*VLOOKUP(Y$4,DM_TI_LE!$A$5:$B$30,2,FALSE)</f>
        <v>0</v>
      </c>
      <c r="AV130" s="188">
        <f>Z130/$H130*VLOOKUP(Z$4,DM_TI_LE!$A$5:$B$30,2,FALSE)</f>
        <v>0</v>
      </c>
      <c r="AW130" s="188">
        <f>AA130/$H130*VLOOKUP(AA$4,DM_TI_LE!$A$5:$B$30,2,FALSE)</f>
        <v>0</v>
      </c>
      <c r="AX130" s="188">
        <f>AB130/$H130*VLOOKUP(AB$4,DM_TI_LE!$A$5:$B$30,2,FALSE)</f>
        <v>0</v>
      </c>
      <c r="AY130" s="188">
        <f>AC130/$H130*VLOOKUP(AC$4,DM_TI_LE!$A$5:$B$30,2,FALSE)</f>
        <v>0</v>
      </c>
      <c r="AZ130" s="188">
        <f>AD130/$H130*VLOOKUP(AD$4,DM_TI_LE!$A$5:$B$30,2,FALSE)</f>
        <v>0</v>
      </c>
      <c r="BA130" s="231">
        <f>IF(CD130="HDHV",DM_TI_LE!$K$12*I130, SUM(AE130:AW130)*F130*E130*DM_HE_SO_LUONG_NS!$D$1*CE130)</f>
        <v>7200000</v>
      </c>
      <c r="BB130" s="16"/>
      <c r="BC130" s="17">
        <f>VLOOKUP(B130,GD_LCD_HS_LNS!$B$4:$E$914,4,FALSE)</f>
        <v>3875000</v>
      </c>
      <c r="BD130" s="16"/>
      <c r="BE130" s="16">
        <f>I130/26*$BC130*VLOOKUP(BE$4,DM_TI_LE!$A$5:$C$29,3,FALSE)</f>
        <v>0</v>
      </c>
      <c r="BF130" s="16">
        <f>J130/26*$BC130*VLOOKUP(BF$4,DM_TI_LE!$A$5:$C$29,3,FALSE)</f>
        <v>0</v>
      </c>
      <c r="BG130" s="16">
        <f>K130/26*$BC130*VLOOKUP(BG$4,DM_TI_LE!$A$5:$C$29,3,FALSE)</f>
        <v>0</v>
      </c>
      <c r="BH130" s="16">
        <f>L130/26*$BC130*VLOOKUP(BH$4,DM_TI_LE!$A$5:$C$29,3,FALSE)</f>
        <v>0</v>
      </c>
      <c r="BI130" s="16">
        <f>M130/26*$BC130*VLOOKUP(BI$4,DM_TI_LE!$A$5:$C$29,3,FALSE)</f>
        <v>0</v>
      </c>
      <c r="BJ130" s="16">
        <f>N130/26*$BC130*VLOOKUP(BJ$4,DM_TI_LE!$A$5:$C$29,3,FALSE)</f>
        <v>0</v>
      </c>
      <c r="BK130" s="16">
        <f>O130/26*$BC130*VLOOKUP(BK$4,DM_TI_LE!$A$5:$C$29,3,FALSE)</f>
        <v>0</v>
      </c>
      <c r="BL130" s="16">
        <f>P130/26*$BC130*VLOOKUP(BL$4,DM_TI_LE!$A$5:$C$29,3,FALSE)</f>
        <v>0</v>
      </c>
      <c r="BM130" s="16">
        <f>Q130/26*$BC130*VLOOKUP(BM$4,DM_TI_LE!$A$5:$C$29,3,FALSE)</f>
        <v>0</v>
      </c>
      <c r="BN130" s="16">
        <f>R130/26*$BC130*VLOOKUP(BN$4,DM_TI_LE!$A$5:$C$29,3,FALSE)</f>
        <v>0</v>
      </c>
      <c r="BO130" s="16">
        <f>S130/26*$BC130*VLOOKUP(BO$4,DM_TI_LE!$A$5:$C$29,3,FALSE)</f>
        <v>0</v>
      </c>
      <c r="BP130" s="16">
        <f>T130/26*$BC130*VLOOKUP(BP$4,DM_TI_LE!$A$5:$C$29,3,FALSE)</f>
        <v>0</v>
      </c>
      <c r="BQ130" s="16">
        <f>U130/26*$BC130*VLOOKUP(BQ$4,DM_TI_LE!$A$5:$C$29,3,FALSE)</f>
        <v>0</v>
      </c>
      <c r="BR130" s="16">
        <f>V130/26*$BC130*VLOOKUP(BR$4,DM_TI_LE!$A$5:$C$29,3,FALSE)</f>
        <v>0</v>
      </c>
      <c r="BS130" s="16">
        <f>W130/26*$BC130*VLOOKUP(BS$4,DM_TI_LE!$A$5:$C$29,3,FALSE)</f>
        <v>0</v>
      </c>
      <c r="BT130" s="16">
        <f>X130/26*$BC130*VLOOKUP(BT$4,DM_TI_LE!$A$5:$C$29,3,FALSE)</f>
        <v>0</v>
      </c>
      <c r="BU130" s="16">
        <f>Y130/26*$BC130*VLOOKUP(BU$4,DM_TI_LE!$A$5:$C$29,3,FALSE)</f>
        <v>0</v>
      </c>
      <c r="BV130" s="16">
        <f>Z130/26*$BC130*VLOOKUP(BV$4,DM_TI_LE!$A$5:$C$29,3,FALSE)</f>
        <v>0</v>
      </c>
      <c r="BW130" s="16">
        <f>AA130/26*$BC130*VLOOKUP(BW$4,DM_TI_LE!$A$5:$C$29,3,FALSE)</f>
        <v>0</v>
      </c>
      <c r="BX130" s="16">
        <f>AB130/26*$BC130*VLOOKUP(BX$4,DM_TI_LE!$A$5:$C$29,3,FALSE)</f>
        <v>0</v>
      </c>
      <c r="BY130" s="16">
        <f>AC130/26*$BC130*VLOOKUP(BY$4,DM_TI_LE!$A$5:$C$29,3,FALSE)</f>
        <v>0</v>
      </c>
      <c r="BZ130" s="16">
        <f>AD130/26*$BC130*VLOOKUP(BZ$4,DM_TI_LE!$A$5:$C$29,3,FALSE)</f>
        <v>0</v>
      </c>
      <c r="CA130" s="196">
        <f t="shared" si="0"/>
        <v>0</v>
      </c>
      <c r="CB130" s="16"/>
      <c r="CC130" s="197">
        <f t="shared" si="1"/>
        <v>7200000</v>
      </c>
      <c r="CD130" s="145" t="s">
        <v>114</v>
      </c>
      <c r="CE130" s="199">
        <f>VLOOKUP(CD130,DM_TI_LE!$I$12:$J$16,2,FALSE)</f>
        <v>1</v>
      </c>
    </row>
    <row r="131" spans="1:83" ht="12.75">
      <c r="A131" s="36">
        <v>127</v>
      </c>
      <c r="B131" s="38">
        <f>GD_LCD_HS_LNS!B130</f>
        <v>11357</v>
      </c>
      <c r="C131" s="38" t="str">
        <f>GD_LCD_HS_LNS!C130</f>
        <v>Nguyễn Việt Dũng</v>
      </c>
      <c r="D131" s="38" t="str">
        <f>GD_LCD_HS_LNS!D130</f>
        <v>NV PVHK</v>
      </c>
      <c r="E131" s="146">
        <f>VLOOKUP(B131,GD_CHAM_CONG!$C$6:$BJ$912,60,FALSE)</f>
        <v>1.05</v>
      </c>
      <c r="F131" s="146">
        <f>VLOOKUP(B131,GD_LCD_HS_LNS!$B$4:$F$914,5,FALSE)</f>
        <v>1.8</v>
      </c>
      <c r="G131" s="168"/>
      <c r="H131" s="168">
        <f>VLOOKUP(B131,GD_CHAM_CONG!$C$6:$BD$912,37,FALSE)</f>
        <v>26</v>
      </c>
      <c r="I131" s="16">
        <f>VLOOKUP($B131,GD_CHAM_CONG!$C$6:$BF$912,38,FALSE)</f>
        <v>24</v>
      </c>
      <c r="J131" s="16">
        <f>VLOOKUP($B131,GD_CHAM_CONG!$C$6:$BF$912,39,FALSE)</f>
        <v>0</v>
      </c>
      <c r="K131" s="16">
        <f>VLOOKUP($B131,GD_CHAM_CONG!$C$6:$BF$912,40,FALSE)</f>
        <v>2</v>
      </c>
      <c r="L131" s="16">
        <f>VLOOKUP($B131,GD_CHAM_CONG!$C$6:$BF$912,41,FALSE)</f>
        <v>0</v>
      </c>
      <c r="M131" s="16">
        <f>VLOOKUP($B131,GD_CHAM_CONG!$C$6:$BF$912,42,FALSE)</f>
        <v>0</v>
      </c>
      <c r="N131" s="16">
        <f>VLOOKUP($B131,GD_CHAM_CONG!$C$6:$BF$912,43,FALSE)</f>
        <v>0</v>
      </c>
      <c r="O131" s="16">
        <f>VLOOKUP($B131,GD_CHAM_CONG!$C$6:$BF$912,44,FALSE)</f>
        <v>0</v>
      </c>
      <c r="P131" s="16">
        <f>VLOOKUP($B131,GD_CHAM_CONG!$C$6:$BF$912,45,FALSE)</f>
        <v>0</v>
      </c>
      <c r="Q131" s="16">
        <f>VLOOKUP($B131,GD_CHAM_CONG!$C$6:$BF$912,46,FALSE)</f>
        <v>0</v>
      </c>
      <c r="R131" s="16">
        <f>VLOOKUP($B131,GD_CHAM_CONG!$C$6:$BF$912,47,FALSE)</f>
        <v>0</v>
      </c>
      <c r="S131" s="16">
        <f>VLOOKUP($B131,GD_CHAM_CONG!$C$6:$BF$912,48,FALSE)</f>
        <v>0</v>
      </c>
      <c r="T131" s="16">
        <f>VLOOKUP($B131,GD_CHAM_CONG!$C$6:$BF$912,49,FALSE)</f>
        <v>0</v>
      </c>
      <c r="U131" s="16">
        <f>VLOOKUP($B131,GD_CHAM_CONG!$C$6:$BF$912,50,FALSE)</f>
        <v>0</v>
      </c>
      <c r="V131" s="16">
        <f>VLOOKUP($B131,GD_CHAM_CONG!$C$6:$BF$912,51,FALSE)</f>
        <v>0</v>
      </c>
      <c r="W131" s="16">
        <f>VLOOKUP($B131,GD_CHAM_CONG!$C$6:$BF$912,52,FALSE)</f>
        <v>0</v>
      </c>
      <c r="X131" s="16">
        <f>VLOOKUP($B131,GD_CHAM_CONG!$C$6:$BF$912,53,FALSE)</f>
        <v>0</v>
      </c>
      <c r="Y131" s="16">
        <f>VLOOKUP($B131,GD_CHAM_CONG!$C$6:$BF$912,54,FALSE)</f>
        <v>0</v>
      </c>
      <c r="Z131" s="16">
        <f>VLOOKUP($B131,GD_CHAM_CONG!$C$6:$BF$912,55,FALSE)</f>
        <v>0</v>
      </c>
      <c r="AA131" s="16">
        <f>VLOOKUP($B131,GD_CHAM_CONG!$C$6:$BF$912,56,FALSE)</f>
        <v>0</v>
      </c>
      <c r="AB131" s="16">
        <f>VLOOKUP($B131,GD_CHAM_CONG!$C$6:$BI$912,57,FALSE)</f>
        <v>0</v>
      </c>
      <c r="AC131" s="16">
        <f>VLOOKUP($B131,GD_CHAM_CONG!$C$6:$BI$912,58,FALSE)</f>
        <v>0</v>
      </c>
      <c r="AD131" s="16">
        <f>VLOOKUP($B131,GD_CHAM_CONG!$C$6:$BI$912,59,FALSE)</f>
        <v>0</v>
      </c>
      <c r="AE131" s="188">
        <f>I131/$H131*VLOOKUP(I$4,DM_TI_LE!$A$5:$B$30,2,FALSE)</f>
        <v>0.92307692307692313</v>
      </c>
      <c r="AF131" s="188">
        <f>J131/$H131*VLOOKUP(J$4,DM_TI_LE!$A$5:$B$30,2,FALSE)</f>
        <v>0</v>
      </c>
      <c r="AG131" s="188">
        <f>K131/$H131*VLOOKUP(K$4,DM_TI_LE!$A$5:$B$30,2,FALSE)</f>
        <v>0</v>
      </c>
      <c r="AH131" s="188">
        <f>L131/$H131*VLOOKUP(L$4,DM_TI_LE!$A$5:$B$30,2,FALSE)</f>
        <v>0</v>
      </c>
      <c r="AI131" s="188">
        <f>M131/$H131*VLOOKUP(M$4,DM_TI_LE!$A$5:$B$30,2,FALSE)</f>
        <v>0</v>
      </c>
      <c r="AJ131" s="188">
        <f>N131/$H131*VLOOKUP(N$4,DM_TI_LE!$A$5:$B$30,2,FALSE)</f>
        <v>0</v>
      </c>
      <c r="AK131" s="188">
        <f>O131/$H131*VLOOKUP(O$4,DM_TI_LE!$A$5:$B$30,2,FALSE)</f>
        <v>0</v>
      </c>
      <c r="AL131" s="188">
        <f>P131/$H131*VLOOKUP(P$4,DM_TI_LE!$A$5:$B$30,2,FALSE)</f>
        <v>0</v>
      </c>
      <c r="AM131" s="188">
        <f>Q131/$H131*VLOOKUP(Q$4,DM_TI_LE!$A$5:$B$30,2,FALSE)</f>
        <v>0</v>
      </c>
      <c r="AN131" s="188">
        <f>R131/$H131*VLOOKUP(R$4,DM_TI_LE!$A$5:$B$30,2,FALSE)</f>
        <v>0</v>
      </c>
      <c r="AO131" s="188">
        <f>S131/$H131*VLOOKUP(S$4,DM_TI_LE!$A$5:$B$30,2,FALSE)</f>
        <v>0</v>
      </c>
      <c r="AP131" s="188">
        <f>T131/$H131*VLOOKUP(T$4,DM_TI_LE!$A$5:$B$30,2,FALSE)</f>
        <v>0</v>
      </c>
      <c r="AQ131" s="188">
        <f>U131/$H131*VLOOKUP(U$4,DM_TI_LE!$A$5:$B$30,2,FALSE)</f>
        <v>0</v>
      </c>
      <c r="AR131" s="188">
        <f>V131/$H131*VLOOKUP(V$4,DM_TI_LE!$A$5:$B$30,2,FALSE)</f>
        <v>0</v>
      </c>
      <c r="AS131" s="188">
        <f>W131/$H131*VLOOKUP(W$4,DM_TI_LE!$A$5:$B$30,2,FALSE)</f>
        <v>0</v>
      </c>
      <c r="AT131" s="188">
        <f>X131/$H131*VLOOKUP(X$4,DM_TI_LE!$A$5:$B$30,2,FALSE)</f>
        <v>0</v>
      </c>
      <c r="AU131" s="188">
        <f>Y131/$H131*VLOOKUP(Y$4,DM_TI_LE!$A$5:$B$30,2,FALSE)</f>
        <v>0</v>
      </c>
      <c r="AV131" s="188">
        <f>Z131/$H131*VLOOKUP(Z$4,DM_TI_LE!$A$5:$B$30,2,FALSE)</f>
        <v>0</v>
      </c>
      <c r="AW131" s="188">
        <f>AA131/$H131*VLOOKUP(AA$4,DM_TI_LE!$A$5:$B$30,2,FALSE)</f>
        <v>0</v>
      </c>
      <c r="AX131" s="188">
        <f>AB131/$H131*VLOOKUP(AB$4,DM_TI_LE!$A$5:$B$30,2,FALSE)</f>
        <v>0</v>
      </c>
      <c r="AY131" s="188">
        <f>AC131/$H131*VLOOKUP(AC$4,DM_TI_LE!$A$5:$B$30,2,FALSE)</f>
        <v>0</v>
      </c>
      <c r="AZ131" s="188">
        <f>AD131/$H131*VLOOKUP(AD$4,DM_TI_LE!$A$5:$B$30,2,FALSE)</f>
        <v>0</v>
      </c>
      <c r="BA131" s="231">
        <f>IF(CD131="HDHV",DM_TI_LE!$K$12*I131, SUM(AE131:AW131)*F131*E131*DM_HE_SO_LUONG_NS!$D$1*CE131)</f>
        <v>7850769.230769231</v>
      </c>
      <c r="BB131" s="16"/>
      <c r="BC131" s="17">
        <f>VLOOKUP(B131,GD_LCD_HS_LNS!$B$4:$E$914,4,FALSE)</f>
        <v>3875000</v>
      </c>
      <c r="BD131" s="16"/>
      <c r="BE131" s="16">
        <f>I131/26*$BC131*VLOOKUP(BE$4,DM_TI_LE!$A$5:$C$29,3,FALSE)</f>
        <v>0</v>
      </c>
      <c r="BF131" s="16">
        <f>J131/26*$BC131*VLOOKUP(BF$4,DM_TI_LE!$A$5:$C$29,3,FALSE)</f>
        <v>0</v>
      </c>
      <c r="BG131" s="16">
        <f>K131/26*$BC131*VLOOKUP(BG$4,DM_TI_LE!$A$5:$C$29,3,FALSE)</f>
        <v>0</v>
      </c>
      <c r="BH131" s="16">
        <f>L131/26*$BC131*VLOOKUP(BH$4,DM_TI_LE!$A$5:$C$29,3,FALSE)</f>
        <v>0</v>
      </c>
      <c r="BI131" s="16">
        <f>M131/26*$BC131*VLOOKUP(BI$4,DM_TI_LE!$A$5:$C$29,3,FALSE)</f>
        <v>0</v>
      </c>
      <c r="BJ131" s="16">
        <f>N131/26*$BC131*VLOOKUP(BJ$4,DM_TI_LE!$A$5:$C$29,3,FALSE)</f>
        <v>0</v>
      </c>
      <c r="BK131" s="16">
        <f>O131/26*$BC131*VLOOKUP(BK$4,DM_TI_LE!$A$5:$C$29,3,FALSE)</f>
        <v>0</v>
      </c>
      <c r="BL131" s="16">
        <f>P131/26*$BC131*VLOOKUP(BL$4,DM_TI_LE!$A$5:$C$29,3,FALSE)</f>
        <v>0</v>
      </c>
      <c r="BM131" s="16">
        <f>Q131/26*$BC131*VLOOKUP(BM$4,DM_TI_LE!$A$5:$C$29,3,FALSE)</f>
        <v>0</v>
      </c>
      <c r="BN131" s="16">
        <f>R131/26*$BC131*VLOOKUP(BN$4,DM_TI_LE!$A$5:$C$29,3,FALSE)</f>
        <v>0</v>
      </c>
      <c r="BO131" s="16">
        <f>S131/26*$BC131*VLOOKUP(BO$4,DM_TI_LE!$A$5:$C$29,3,FALSE)</f>
        <v>0</v>
      </c>
      <c r="BP131" s="16">
        <f>T131/26*$BC131*VLOOKUP(BP$4,DM_TI_LE!$A$5:$C$29,3,FALSE)</f>
        <v>0</v>
      </c>
      <c r="BQ131" s="16">
        <f>U131/26*$BC131*VLOOKUP(BQ$4,DM_TI_LE!$A$5:$C$29,3,FALSE)</f>
        <v>0</v>
      </c>
      <c r="BR131" s="16">
        <f>V131/26*$BC131*VLOOKUP(BR$4,DM_TI_LE!$A$5:$C$29,3,FALSE)</f>
        <v>0</v>
      </c>
      <c r="BS131" s="16">
        <f>W131/26*$BC131*VLOOKUP(BS$4,DM_TI_LE!$A$5:$C$29,3,FALSE)</f>
        <v>0</v>
      </c>
      <c r="BT131" s="16">
        <f>X131/26*$BC131*VLOOKUP(BT$4,DM_TI_LE!$A$5:$C$29,3,FALSE)</f>
        <v>0</v>
      </c>
      <c r="BU131" s="16">
        <f>Y131/26*$BC131*VLOOKUP(BU$4,DM_TI_LE!$A$5:$C$29,3,FALSE)</f>
        <v>0</v>
      </c>
      <c r="BV131" s="16">
        <f>Z131/26*$BC131*VLOOKUP(BV$4,DM_TI_LE!$A$5:$C$29,3,FALSE)</f>
        <v>0</v>
      </c>
      <c r="BW131" s="16">
        <f>AA131/26*$BC131*VLOOKUP(BW$4,DM_TI_LE!$A$5:$C$29,3,FALSE)</f>
        <v>0</v>
      </c>
      <c r="BX131" s="16">
        <f>AB131/26*$BC131*VLOOKUP(BX$4,DM_TI_LE!$A$5:$C$29,3,FALSE)</f>
        <v>0</v>
      </c>
      <c r="BY131" s="16">
        <f>AC131/26*$BC131*VLOOKUP(BY$4,DM_TI_LE!$A$5:$C$29,3,FALSE)</f>
        <v>0</v>
      </c>
      <c r="BZ131" s="16">
        <f>AD131/26*$BC131*VLOOKUP(BZ$4,DM_TI_LE!$A$5:$C$29,3,FALSE)</f>
        <v>0</v>
      </c>
      <c r="CA131" s="196">
        <f t="shared" si="0"/>
        <v>0</v>
      </c>
      <c r="CB131" s="16"/>
      <c r="CC131" s="197">
        <f t="shared" si="1"/>
        <v>7850769.230769231</v>
      </c>
      <c r="CD131" s="145" t="s">
        <v>114</v>
      </c>
      <c r="CE131" s="199">
        <f>VLOOKUP(CD131,DM_TI_LE!$I$12:$J$16,2,FALSE)</f>
        <v>1</v>
      </c>
    </row>
    <row r="132" spans="1:83" ht="12.75">
      <c r="A132" s="36">
        <v>128</v>
      </c>
      <c r="B132" s="38">
        <f>GD_LCD_HS_LNS!B131</f>
        <v>201501</v>
      </c>
      <c r="C132" s="38" t="str">
        <f>GD_LCD_HS_LNS!C131</f>
        <v>Nguyễn Mỹ Hạnh</v>
      </c>
      <c r="D132" s="38" t="str">
        <f>GD_LCD_HS_LNS!D131</f>
        <v>NV PVHK</v>
      </c>
      <c r="E132" s="146">
        <f>VLOOKUP(B132,GD_CHAM_CONG!$C$6:$BJ$912,60,FALSE)</f>
        <v>1</v>
      </c>
      <c r="F132" s="146">
        <f>VLOOKUP(B132,GD_LCD_HS_LNS!$B$4:$F$914,5,FALSE)</f>
        <v>1.6</v>
      </c>
      <c r="G132" s="168"/>
      <c r="H132" s="168">
        <f>VLOOKUP(B132,GD_CHAM_CONG!$C$6:$BD$912,37,FALSE)</f>
        <v>26</v>
      </c>
      <c r="I132" s="16">
        <f>VLOOKUP($B132,GD_CHAM_CONG!$C$6:$BF$912,38,FALSE)</f>
        <v>20</v>
      </c>
      <c r="J132" s="16">
        <f>VLOOKUP($B132,GD_CHAM_CONG!$C$6:$BF$912,39,FALSE)</f>
        <v>0</v>
      </c>
      <c r="K132" s="16">
        <f>VLOOKUP($B132,GD_CHAM_CONG!$C$6:$BF$912,40,FALSE)</f>
        <v>0</v>
      </c>
      <c r="L132" s="16">
        <f>VLOOKUP($B132,GD_CHAM_CONG!$C$6:$BF$912,41,FALSE)</f>
        <v>0</v>
      </c>
      <c r="M132" s="16">
        <f>VLOOKUP($B132,GD_CHAM_CONG!$C$6:$BF$912,42,FALSE)</f>
        <v>0</v>
      </c>
      <c r="N132" s="16">
        <f>VLOOKUP($B132,GD_CHAM_CONG!$C$6:$BF$912,43,FALSE)</f>
        <v>0</v>
      </c>
      <c r="O132" s="16">
        <f>VLOOKUP($B132,GD_CHAM_CONG!$C$6:$BF$912,44,FALSE)</f>
        <v>0</v>
      </c>
      <c r="P132" s="16">
        <f>VLOOKUP($B132,GD_CHAM_CONG!$C$6:$BF$912,45,FALSE)</f>
        <v>0</v>
      </c>
      <c r="Q132" s="16">
        <f>VLOOKUP($B132,GD_CHAM_CONG!$C$6:$BF$912,46,FALSE)</f>
        <v>0</v>
      </c>
      <c r="R132" s="16">
        <f>VLOOKUP($B132,GD_CHAM_CONG!$C$6:$BF$912,47,FALSE)</f>
        <v>0</v>
      </c>
      <c r="S132" s="16">
        <f>VLOOKUP($B132,GD_CHAM_CONG!$C$6:$BF$912,48,FALSE)</f>
        <v>0</v>
      </c>
      <c r="T132" s="16">
        <f>VLOOKUP($B132,GD_CHAM_CONG!$C$6:$BF$912,49,FALSE)</f>
        <v>0</v>
      </c>
      <c r="U132" s="16">
        <f>VLOOKUP($B132,GD_CHAM_CONG!$C$6:$BF$912,50,FALSE)</f>
        <v>0</v>
      </c>
      <c r="V132" s="16">
        <f>VLOOKUP($B132,GD_CHAM_CONG!$C$6:$BF$912,51,FALSE)</f>
        <v>0</v>
      </c>
      <c r="W132" s="16">
        <f>VLOOKUP($B132,GD_CHAM_CONG!$C$6:$BF$912,52,FALSE)</f>
        <v>0</v>
      </c>
      <c r="X132" s="16">
        <f>VLOOKUP($B132,GD_CHAM_CONG!$C$6:$BF$912,53,FALSE)</f>
        <v>0</v>
      </c>
      <c r="Y132" s="16">
        <f>VLOOKUP($B132,GD_CHAM_CONG!$C$6:$BF$912,54,FALSE)</f>
        <v>0</v>
      </c>
      <c r="Z132" s="16">
        <f>VLOOKUP($B132,GD_CHAM_CONG!$C$6:$BF$912,55,FALSE)</f>
        <v>0</v>
      </c>
      <c r="AA132" s="16">
        <f>VLOOKUP($B132,GD_CHAM_CONG!$C$6:$BF$912,56,FALSE)</f>
        <v>0</v>
      </c>
      <c r="AB132" s="16">
        <f>VLOOKUP($B132,GD_CHAM_CONG!$C$6:$BI$912,57,FALSE)</f>
        <v>0</v>
      </c>
      <c r="AC132" s="16">
        <f>VLOOKUP($B132,GD_CHAM_CONG!$C$6:$BI$912,58,FALSE)</f>
        <v>0</v>
      </c>
      <c r="AD132" s="16">
        <f>VLOOKUP($B132,GD_CHAM_CONG!$C$6:$BI$912,59,FALSE)</f>
        <v>0</v>
      </c>
      <c r="AE132" s="188">
        <f>I132/$H132*VLOOKUP(I$4,DM_TI_LE!$A$5:$B$30,2,FALSE)</f>
        <v>0.76923076923076927</v>
      </c>
      <c r="AF132" s="188">
        <f>J132/$H132*VLOOKUP(J$4,DM_TI_LE!$A$5:$B$30,2,FALSE)</f>
        <v>0</v>
      </c>
      <c r="AG132" s="188">
        <f>K132/$H132*VLOOKUP(K$4,DM_TI_LE!$A$5:$B$30,2,FALSE)</f>
        <v>0</v>
      </c>
      <c r="AH132" s="188">
        <f>L132/$H132*VLOOKUP(L$4,DM_TI_LE!$A$5:$B$30,2,FALSE)</f>
        <v>0</v>
      </c>
      <c r="AI132" s="188">
        <f>M132/$H132*VLOOKUP(M$4,DM_TI_LE!$A$5:$B$30,2,FALSE)</f>
        <v>0</v>
      </c>
      <c r="AJ132" s="188">
        <f>N132/$H132*VLOOKUP(N$4,DM_TI_LE!$A$5:$B$30,2,FALSE)</f>
        <v>0</v>
      </c>
      <c r="AK132" s="188">
        <f>O132/$H132*VLOOKUP(O$4,DM_TI_LE!$A$5:$B$30,2,FALSE)</f>
        <v>0</v>
      </c>
      <c r="AL132" s="188">
        <f>P132/$H132*VLOOKUP(P$4,DM_TI_LE!$A$5:$B$30,2,FALSE)</f>
        <v>0</v>
      </c>
      <c r="AM132" s="188">
        <f>Q132/$H132*VLOOKUP(Q$4,DM_TI_LE!$A$5:$B$30,2,FALSE)</f>
        <v>0</v>
      </c>
      <c r="AN132" s="188">
        <f>R132/$H132*VLOOKUP(R$4,DM_TI_LE!$A$5:$B$30,2,FALSE)</f>
        <v>0</v>
      </c>
      <c r="AO132" s="188">
        <f>S132/$H132*VLOOKUP(S$4,DM_TI_LE!$A$5:$B$30,2,FALSE)</f>
        <v>0</v>
      </c>
      <c r="AP132" s="188">
        <f>T132/$H132*VLOOKUP(T$4,DM_TI_LE!$A$5:$B$30,2,FALSE)</f>
        <v>0</v>
      </c>
      <c r="AQ132" s="188">
        <f>U132/$H132*VLOOKUP(U$4,DM_TI_LE!$A$5:$B$30,2,FALSE)</f>
        <v>0</v>
      </c>
      <c r="AR132" s="188">
        <f>V132/$H132*VLOOKUP(V$4,DM_TI_LE!$A$5:$B$30,2,FALSE)</f>
        <v>0</v>
      </c>
      <c r="AS132" s="188">
        <f>W132/$H132*VLOOKUP(W$4,DM_TI_LE!$A$5:$B$30,2,FALSE)</f>
        <v>0</v>
      </c>
      <c r="AT132" s="188">
        <f>X132/$H132*VLOOKUP(X$4,DM_TI_LE!$A$5:$B$30,2,FALSE)</f>
        <v>0</v>
      </c>
      <c r="AU132" s="188">
        <f>Y132/$H132*VLOOKUP(Y$4,DM_TI_LE!$A$5:$B$30,2,FALSE)</f>
        <v>0</v>
      </c>
      <c r="AV132" s="188">
        <f>Z132/$H132*VLOOKUP(Z$4,DM_TI_LE!$A$5:$B$30,2,FALSE)</f>
        <v>0</v>
      </c>
      <c r="AW132" s="188">
        <f>AA132/$H132*VLOOKUP(AA$4,DM_TI_LE!$A$5:$B$30,2,FALSE)</f>
        <v>0</v>
      </c>
      <c r="AX132" s="188">
        <f>AB132/$H132*VLOOKUP(AB$4,DM_TI_LE!$A$5:$B$30,2,FALSE)</f>
        <v>0</v>
      </c>
      <c r="AY132" s="188">
        <f>AC132/$H132*VLOOKUP(AC$4,DM_TI_LE!$A$5:$B$30,2,FALSE)</f>
        <v>0</v>
      </c>
      <c r="AZ132" s="188">
        <f>AD132/$H132*VLOOKUP(AD$4,DM_TI_LE!$A$5:$B$30,2,FALSE)</f>
        <v>0</v>
      </c>
      <c r="BA132" s="231">
        <f>IF(CD132="HDHV",DM_TI_LE!$K$12*I132, SUM(AE132:AW132)*F132*E132*DM_HE_SO_LUONG_NS!$D$1*CE132)</f>
        <v>3876923.076923077</v>
      </c>
      <c r="BB132" s="16"/>
      <c r="BC132" s="17">
        <f>VLOOKUP(B132,GD_LCD_HS_LNS!$B$4:$E$914,4,FALSE)</f>
        <v>3875000</v>
      </c>
      <c r="BD132" s="16"/>
      <c r="BE132" s="16">
        <f>I132/26*$BC132*VLOOKUP(BE$4,DM_TI_LE!$A$5:$C$29,3,FALSE)</f>
        <v>0</v>
      </c>
      <c r="BF132" s="16">
        <f>J132/26*$BC132*VLOOKUP(BF$4,DM_TI_LE!$A$5:$C$29,3,FALSE)</f>
        <v>0</v>
      </c>
      <c r="BG132" s="16">
        <f>K132/26*$BC132*VLOOKUP(BG$4,DM_TI_LE!$A$5:$C$29,3,FALSE)</f>
        <v>0</v>
      </c>
      <c r="BH132" s="16">
        <f>L132/26*$BC132*VLOOKUP(BH$4,DM_TI_LE!$A$5:$C$29,3,FALSE)</f>
        <v>0</v>
      </c>
      <c r="BI132" s="16">
        <f>M132/26*$BC132*VLOOKUP(BI$4,DM_TI_LE!$A$5:$C$29,3,FALSE)</f>
        <v>0</v>
      </c>
      <c r="BJ132" s="16">
        <f>N132/26*$BC132*VLOOKUP(BJ$4,DM_TI_LE!$A$5:$C$29,3,FALSE)</f>
        <v>0</v>
      </c>
      <c r="BK132" s="16">
        <f>O132/26*$BC132*VLOOKUP(BK$4,DM_TI_LE!$A$5:$C$29,3,FALSE)</f>
        <v>0</v>
      </c>
      <c r="BL132" s="16">
        <f>P132/26*$BC132*VLOOKUP(BL$4,DM_TI_LE!$A$5:$C$29,3,FALSE)</f>
        <v>0</v>
      </c>
      <c r="BM132" s="16">
        <f>Q132/26*$BC132*VLOOKUP(BM$4,DM_TI_LE!$A$5:$C$29,3,FALSE)</f>
        <v>0</v>
      </c>
      <c r="BN132" s="16">
        <f>R132/26*$BC132*VLOOKUP(BN$4,DM_TI_LE!$A$5:$C$29,3,FALSE)</f>
        <v>0</v>
      </c>
      <c r="BO132" s="16">
        <f>S132/26*$BC132*VLOOKUP(BO$4,DM_TI_LE!$A$5:$C$29,3,FALSE)</f>
        <v>0</v>
      </c>
      <c r="BP132" s="16">
        <f>T132/26*$BC132*VLOOKUP(BP$4,DM_TI_LE!$A$5:$C$29,3,FALSE)</f>
        <v>0</v>
      </c>
      <c r="BQ132" s="16">
        <f>U132/26*$BC132*VLOOKUP(BQ$4,DM_TI_LE!$A$5:$C$29,3,FALSE)</f>
        <v>0</v>
      </c>
      <c r="BR132" s="16">
        <f>V132/26*$BC132*VLOOKUP(BR$4,DM_TI_LE!$A$5:$C$29,3,FALSE)</f>
        <v>0</v>
      </c>
      <c r="BS132" s="16">
        <f>W132/26*$BC132*VLOOKUP(BS$4,DM_TI_LE!$A$5:$C$29,3,FALSE)</f>
        <v>0</v>
      </c>
      <c r="BT132" s="16">
        <f>X132/26*$BC132*VLOOKUP(BT$4,DM_TI_LE!$A$5:$C$29,3,FALSE)</f>
        <v>0</v>
      </c>
      <c r="BU132" s="16">
        <f>Y132/26*$BC132*VLOOKUP(BU$4,DM_TI_LE!$A$5:$C$29,3,FALSE)</f>
        <v>0</v>
      </c>
      <c r="BV132" s="16">
        <f>Z132/26*$BC132*VLOOKUP(BV$4,DM_TI_LE!$A$5:$C$29,3,FALSE)</f>
        <v>0</v>
      </c>
      <c r="BW132" s="16">
        <f>AA132/26*$BC132*VLOOKUP(BW$4,DM_TI_LE!$A$5:$C$29,3,FALSE)</f>
        <v>0</v>
      </c>
      <c r="BX132" s="16">
        <f>AB132/26*$BC132*VLOOKUP(BX$4,DM_TI_LE!$A$5:$C$29,3,FALSE)</f>
        <v>0</v>
      </c>
      <c r="BY132" s="16">
        <f>AC132/26*$BC132*VLOOKUP(BY$4,DM_TI_LE!$A$5:$C$29,3,FALSE)</f>
        <v>0</v>
      </c>
      <c r="BZ132" s="16">
        <f>AD132/26*$BC132*VLOOKUP(BZ$4,DM_TI_LE!$A$5:$C$29,3,FALSE)</f>
        <v>0</v>
      </c>
      <c r="CA132" s="196">
        <f t="shared" si="0"/>
        <v>0</v>
      </c>
      <c r="CB132" s="16"/>
      <c r="CC132" s="197">
        <f t="shared" si="1"/>
        <v>3876923.076923077</v>
      </c>
      <c r="CD132" s="145" t="s">
        <v>85</v>
      </c>
      <c r="CE132" s="199">
        <f>VLOOKUP(CD132,DM_TI_LE!$I$12:$J$16,2,FALSE)</f>
        <v>0.7</v>
      </c>
    </row>
    <row r="133" spans="1:83" ht="12.75">
      <c r="A133" s="36">
        <v>129</v>
      </c>
      <c r="B133" s="38">
        <f>GD_LCD_HS_LNS!B132</f>
        <v>10632</v>
      </c>
      <c r="C133" s="38" t="str">
        <f>GD_LCD_HS_LNS!C132</f>
        <v>Trần Thanh Hiếu</v>
      </c>
      <c r="D133" s="38" t="str">
        <f>GD_LCD_HS_LNS!D132</f>
        <v>Đội phó</v>
      </c>
      <c r="E133" s="146">
        <f>VLOOKUP(B133,GD_CHAM_CONG!$C$6:$BJ$912,60,FALSE)</f>
        <v>1</v>
      </c>
      <c r="F133" s="146">
        <f>VLOOKUP(B133,GD_LCD_HS_LNS!$B$4:$F$914,5,FALSE)</f>
        <v>3.99</v>
      </c>
      <c r="G133" s="168"/>
      <c r="H133" s="168">
        <f>VLOOKUP(B133,GD_CHAM_CONG!$C$6:$BD$912,37,FALSE)</f>
        <v>26</v>
      </c>
      <c r="I133" s="16">
        <f>VLOOKUP($B133,GD_CHAM_CONG!$C$6:$BF$912,38,FALSE)</f>
        <v>26</v>
      </c>
      <c r="J133" s="16">
        <f>VLOOKUP($B133,GD_CHAM_CONG!$C$6:$BF$912,39,FALSE)</f>
        <v>0</v>
      </c>
      <c r="K133" s="16">
        <f>VLOOKUP($B133,GD_CHAM_CONG!$C$6:$BF$912,40,FALSE)</f>
        <v>0</v>
      </c>
      <c r="L133" s="16">
        <f>VLOOKUP($B133,GD_CHAM_CONG!$C$6:$BF$912,41,FALSE)</f>
        <v>0</v>
      </c>
      <c r="M133" s="16">
        <f>VLOOKUP($B133,GD_CHAM_CONG!$C$6:$BF$912,42,FALSE)</f>
        <v>0</v>
      </c>
      <c r="N133" s="16">
        <f>VLOOKUP($B133,GD_CHAM_CONG!$C$6:$BF$912,43,FALSE)</f>
        <v>0</v>
      </c>
      <c r="O133" s="16">
        <f>VLOOKUP($B133,GD_CHAM_CONG!$C$6:$BF$912,44,FALSE)</f>
        <v>0</v>
      </c>
      <c r="P133" s="16">
        <f>VLOOKUP($B133,GD_CHAM_CONG!$C$6:$BF$912,45,FALSE)</f>
        <v>0</v>
      </c>
      <c r="Q133" s="16">
        <f>VLOOKUP($B133,GD_CHAM_CONG!$C$6:$BF$912,46,FALSE)</f>
        <v>0</v>
      </c>
      <c r="R133" s="16">
        <f>VLOOKUP($B133,GD_CHAM_CONG!$C$6:$BF$912,47,FALSE)</f>
        <v>0</v>
      </c>
      <c r="S133" s="16">
        <f>VLOOKUP($B133,GD_CHAM_CONG!$C$6:$BF$912,48,FALSE)</f>
        <v>0</v>
      </c>
      <c r="T133" s="16">
        <f>VLOOKUP($B133,GD_CHAM_CONG!$C$6:$BF$912,49,FALSE)</f>
        <v>0</v>
      </c>
      <c r="U133" s="16">
        <f>VLOOKUP($B133,GD_CHAM_CONG!$C$6:$BF$912,50,FALSE)</f>
        <v>0</v>
      </c>
      <c r="V133" s="16">
        <f>VLOOKUP($B133,GD_CHAM_CONG!$C$6:$BF$912,51,FALSE)</f>
        <v>0</v>
      </c>
      <c r="W133" s="16">
        <f>VLOOKUP($B133,GD_CHAM_CONG!$C$6:$BF$912,52,FALSE)</f>
        <v>0</v>
      </c>
      <c r="X133" s="16">
        <f>VLOOKUP($B133,GD_CHAM_CONG!$C$6:$BF$912,53,FALSE)</f>
        <v>0</v>
      </c>
      <c r="Y133" s="16">
        <f>VLOOKUP($B133,GD_CHAM_CONG!$C$6:$BF$912,54,FALSE)</f>
        <v>0</v>
      </c>
      <c r="Z133" s="16">
        <f>VLOOKUP($B133,GD_CHAM_CONG!$C$6:$BF$912,55,FALSE)</f>
        <v>0</v>
      </c>
      <c r="AA133" s="16">
        <f>VLOOKUP($B133,GD_CHAM_CONG!$C$6:$BF$912,56,FALSE)</f>
        <v>0</v>
      </c>
      <c r="AB133" s="16">
        <f>VLOOKUP($B133,GD_CHAM_CONG!$C$6:$BI$912,57,FALSE)</f>
        <v>0</v>
      </c>
      <c r="AC133" s="16">
        <f>VLOOKUP($B133,GD_CHAM_CONG!$C$6:$BI$912,58,FALSE)</f>
        <v>0</v>
      </c>
      <c r="AD133" s="16">
        <f>VLOOKUP($B133,GD_CHAM_CONG!$C$6:$BI$912,59,FALSE)</f>
        <v>0</v>
      </c>
      <c r="AE133" s="188">
        <f>I133/$H133*VLOOKUP(I$4,DM_TI_LE!$A$5:$B$30,2,FALSE)</f>
        <v>1</v>
      </c>
      <c r="AF133" s="188">
        <f>J133/$H133*VLOOKUP(J$4,DM_TI_LE!$A$5:$B$30,2,FALSE)</f>
        <v>0</v>
      </c>
      <c r="AG133" s="188">
        <f>K133/$H133*VLOOKUP(K$4,DM_TI_LE!$A$5:$B$30,2,FALSE)</f>
        <v>0</v>
      </c>
      <c r="AH133" s="188">
        <f>L133/$H133*VLOOKUP(L$4,DM_TI_LE!$A$5:$B$30,2,FALSE)</f>
        <v>0</v>
      </c>
      <c r="AI133" s="188">
        <f>M133/$H133*VLOOKUP(M$4,DM_TI_LE!$A$5:$B$30,2,FALSE)</f>
        <v>0</v>
      </c>
      <c r="AJ133" s="188">
        <f>N133/$H133*VLOOKUP(N$4,DM_TI_LE!$A$5:$B$30,2,FALSE)</f>
        <v>0</v>
      </c>
      <c r="AK133" s="188">
        <f>O133/$H133*VLOOKUP(O$4,DM_TI_LE!$A$5:$B$30,2,FALSE)</f>
        <v>0</v>
      </c>
      <c r="AL133" s="188">
        <f>P133/$H133*VLOOKUP(P$4,DM_TI_LE!$A$5:$B$30,2,FALSE)</f>
        <v>0</v>
      </c>
      <c r="AM133" s="188">
        <f>Q133/$H133*VLOOKUP(Q$4,DM_TI_LE!$A$5:$B$30,2,FALSE)</f>
        <v>0</v>
      </c>
      <c r="AN133" s="188">
        <f>R133/$H133*VLOOKUP(R$4,DM_TI_LE!$A$5:$B$30,2,FALSE)</f>
        <v>0</v>
      </c>
      <c r="AO133" s="188">
        <f>S133/$H133*VLOOKUP(S$4,DM_TI_LE!$A$5:$B$30,2,FALSE)</f>
        <v>0</v>
      </c>
      <c r="AP133" s="188">
        <f>T133/$H133*VLOOKUP(T$4,DM_TI_LE!$A$5:$B$30,2,FALSE)</f>
        <v>0</v>
      </c>
      <c r="AQ133" s="188">
        <f>U133/$H133*VLOOKUP(U$4,DM_TI_LE!$A$5:$B$30,2,FALSE)</f>
        <v>0</v>
      </c>
      <c r="AR133" s="188">
        <f>V133/$H133*VLOOKUP(V$4,DM_TI_LE!$A$5:$B$30,2,FALSE)</f>
        <v>0</v>
      </c>
      <c r="AS133" s="188">
        <f>W133/$H133*VLOOKUP(W$4,DM_TI_LE!$A$5:$B$30,2,FALSE)</f>
        <v>0</v>
      </c>
      <c r="AT133" s="188">
        <f>X133/$H133*VLOOKUP(X$4,DM_TI_LE!$A$5:$B$30,2,FALSE)</f>
        <v>0</v>
      </c>
      <c r="AU133" s="188">
        <f>Y133/$H133*VLOOKUP(Y$4,DM_TI_LE!$A$5:$B$30,2,FALSE)</f>
        <v>0</v>
      </c>
      <c r="AV133" s="188">
        <f>Z133/$H133*VLOOKUP(Z$4,DM_TI_LE!$A$5:$B$30,2,FALSE)</f>
        <v>0</v>
      </c>
      <c r="AW133" s="188">
        <f>AA133/$H133*VLOOKUP(AA$4,DM_TI_LE!$A$5:$B$30,2,FALSE)</f>
        <v>0</v>
      </c>
      <c r="AX133" s="188">
        <f>AB133/$H133*VLOOKUP(AB$4,DM_TI_LE!$A$5:$B$30,2,FALSE)</f>
        <v>0</v>
      </c>
      <c r="AY133" s="188">
        <f>AC133/$H133*VLOOKUP(AC$4,DM_TI_LE!$A$5:$B$30,2,FALSE)</f>
        <v>0</v>
      </c>
      <c r="AZ133" s="188">
        <f>AD133/$H133*VLOOKUP(AD$4,DM_TI_LE!$A$5:$B$30,2,FALSE)</f>
        <v>0</v>
      </c>
      <c r="BA133" s="231">
        <f>IF(CD133="HDHV",DM_TI_LE!$K$12*I133, SUM(AE133:AW133)*F133*E133*DM_HE_SO_LUONG_NS!$D$1*CE133)</f>
        <v>17955000</v>
      </c>
      <c r="BB133" s="16"/>
      <c r="BC133" s="17">
        <f>VLOOKUP(B133,GD_LCD_HS_LNS!$B$4:$E$914,4,FALSE)</f>
        <v>5115000</v>
      </c>
      <c r="BD133" s="16"/>
      <c r="BE133" s="16">
        <f>I133/26*$BC133*VLOOKUP(BE$4,DM_TI_LE!$A$5:$C$29,3,FALSE)</f>
        <v>0</v>
      </c>
      <c r="BF133" s="16">
        <f>J133/26*$BC133*VLOOKUP(BF$4,DM_TI_LE!$A$5:$C$29,3,FALSE)</f>
        <v>0</v>
      </c>
      <c r="BG133" s="16">
        <f>K133/26*$BC133*VLOOKUP(BG$4,DM_TI_LE!$A$5:$C$29,3,FALSE)</f>
        <v>0</v>
      </c>
      <c r="BH133" s="16">
        <f>L133/26*$BC133*VLOOKUP(BH$4,DM_TI_LE!$A$5:$C$29,3,FALSE)</f>
        <v>0</v>
      </c>
      <c r="BI133" s="16">
        <f>M133/26*$BC133*VLOOKUP(BI$4,DM_TI_LE!$A$5:$C$29,3,FALSE)</f>
        <v>0</v>
      </c>
      <c r="BJ133" s="16">
        <f>N133/26*$BC133*VLOOKUP(BJ$4,DM_TI_LE!$A$5:$C$29,3,FALSE)</f>
        <v>0</v>
      </c>
      <c r="BK133" s="16">
        <f>O133/26*$BC133*VLOOKUP(BK$4,DM_TI_LE!$A$5:$C$29,3,FALSE)</f>
        <v>0</v>
      </c>
      <c r="BL133" s="16">
        <f>P133/26*$BC133*VLOOKUP(BL$4,DM_TI_LE!$A$5:$C$29,3,FALSE)</f>
        <v>0</v>
      </c>
      <c r="BM133" s="16">
        <f>Q133/26*$BC133*VLOOKUP(BM$4,DM_TI_LE!$A$5:$C$29,3,FALSE)</f>
        <v>0</v>
      </c>
      <c r="BN133" s="16">
        <f>R133/26*$BC133*VLOOKUP(BN$4,DM_TI_LE!$A$5:$C$29,3,FALSE)</f>
        <v>0</v>
      </c>
      <c r="BO133" s="16">
        <f>S133/26*$BC133*VLOOKUP(BO$4,DM_TI_LE!$A$5:$C$29,3,FALSE)</f>
        <v>0</v>
      </c>
      <c r="BP133" s="16">
        <f>T133/26*$BC133*VLOOKUP(BP$4,DM_TI_LE!$A$5:$C$29,3,FALSE)</f>
        <v>0</v>
      </c>
      <c r="BQ133" s="16">
        <f>U133/26*$BC133*VLOOKUP(BQ$4,DM_TI_LE!$A$5:$C$29,3,FALSE)</f>
        <v>0</v>
      </c>
      <c r="BR133" s="16">
        <f>V133/26*$BC133*VLOOKUP(BR$4,DM_TI_LE!$A$5:$C$29,3,FALSE)</f>
        <v>0</v>
      </c>
      <c r="BS133" s="16">
        <f>W133/26*$BC133*VLOOKUP(BS$4,DM_TI_LE!$A$5:$C$29,3,FALSE)</f>
        <v>0</v>
      </c>
      <c r="BT133" s="16">
        <f>X133/26*$BC133*VLOOKUP(BT$4,DM_TI_LE!$A$5:$C$29,3,FALSE)</f>
        <v>0</v>
      </c>
      <c r="BU133" s="16">
        <f>Y133/26*$BC133*VLOOKUP(BU$4,DM_TI_LE!$A$5:$C$29,3,FALSE)</f>
        <v>0</v>
      </c>
      <c r="BV133" s="16">
        <f>Z133/26*$BC133*VLOOKUP(BV$4,DM_TI_LE!$A$5:$C$29,3,FALSE)</f>
        <v>0</v>
      </c>
      <c r="BW133" s="16">
        <f>AA133/26*$BC133*VLOOKUP(BW$4,DM_TI_LE!$A$5:$C$29,3,FALSE)</f>
        <v>0</v>
      </c>
      <c r="BX133" s="16">
        <f>AB133/26*$BC133*VLOOKUP(BX$4,DM_TI_LE!$A$5:$C$29,3,FALSE)</f>
        <v>0</v>
      </c>
      <c r="BY133" s="16">
        <f>AC133/26*$BC133*VLOOKUP(BY$4,DM_TI_LE!$A$5:$C$29,3,FALSE)</f>
        <v>0</v>
      </c>
      <c r="BZ133" s="16">
        <f>AD133/26*$BC133*VLOOKUP(BZ$4,DM_TI_LE!$A$5:$C$29,3,FALSE)</f>
        <v>0</v>
      </c>
      <c r="CA133" s="196">
        <f t="shared" si="0"/>
        <v>0</v>
      </c>
      <c r="CB133" s="16"/>
      <c r="CC133" s="197">
        <f t="shared" si="1"/>
        <v>17955000</v>
      </c>
      <c r="CD133" s="145" t="s">
        <v>116</v>
      </c>
      <c r="CE133" s="199">
        <f>VLOOKUP(CD133,DM_TI_LE!$I$12:$J$16,2,FALSE)</f>
        <v>1</v>
      </c>
    </row>
    <row r="134" spans="1:83" ht="12.75">
      <c r="A134" s="36">
        <v>130</v>
      </c>
      <c r="B134" s="38">
        <f>GD_LCD_HS_LNS!B133</f>
        <v>12557</v>
      </c>
      <c r="C134" s="38" t="str">
        <f>GD_LCD_HS_LNS!C133</f>
        <v>Nguyễn Thị Lan</v>
      </c>
      <c r="D134" s="38" t="str">
        <f>GD_LCD_HS_LNS!D133</f>
        <v>Nhân viên phục vụ hành khách hàng hóa</v>
      </c>
      <c r="E134" s="146">
        <f>VLOOKUP(B134,GD_CHAM_CONG!$C$6:$BJ$912,60,FALSE)</f>
        <v>1</v>
      </c>
      <c r="F134" s="146">
        <f>VLOOKUP(B134,GD_LCD_HS_LNS!$B$4:$F$914,5,FALSE)</f>
        <v>1.6</v>
      </c>
      <c r="G134" s="168"/>
      <c r="H134" s="168">
        <f>VLOOKUP(B134,GD_CHAM_CONG!$C$6:$BD$912,37,FALSE)</f>
        <v>26</v>
      </c>
      <c r="I134" s="16">
        <f>VLOOKUP($B134,GD_CHAM_CONG!$C$6:$BF$912,38,FALSE)</f>
        <v>26</v>
      </c>
      <c r="J134" s="16">
        <f>VLOOKUP($B134,GD_CHAM_CONG!$C$6:$BF$912,39,FALSE)</f>
        <v>0</v>
      </c>
      <c r="K134" s="16">
        <f>VLOOKUP($B134,GD_CHAM_CONG!$C$6:$BF$912,40,FALSE)</f>
        <v>0</v>
      </c>
      <c r="L134" s="16">
        <f>VLOOKUP($B134,GD_CHAM_CONG!$C$6:$BF$912,41,FALSE)</f>
        <v>0</v>
      </c>
      <c r="M134" s="16">
        <f>VLOOKUP($B134,GD_CHAM_CONG!$C$6:$BF$912,42,FALSE)</f>
        <v>0</v>
      </c>
      <c r="N134" s="16">
        <f>VLOOKUP($B134,GD_CHAM_CONG!$C$6:$BF$912,43,FALSE)</f>
        <v>0</v>
      </c>
      <c r="O134" s="16">
        <f>VLOOKUP($B134,GD_CHAM_CONG!$C$6:$BF$912,44,FALSE)</f>
        <v>0</v>
      </c>
      <c r="P134" s="16">
        <f>VLOOKUP($B134,GD_CHAM_CONG!$C$6:$BF$912,45,FALSE)</f>
        <v>0</v>
      </c>
      <c r="Q134" s="16">
        <f>VLOOKUP($B134,GD_CHAM_CONG!$C$6:$BF$912,46,FALSE)</f>
        <v>0</v>
      </c>
      <c r="R134" s="16">
        <f>VLOOKUP($B134,GD_CHAM_CONG!$C$6:$BF$912,47,FALSE)</f>
        <v>0</v>
      </c>
      <c r="S134" s="16">
        <f>VLOOKUP($B134,GD_CHAM_CONG!$C$6:$BF$912,48,FALSE)</f>
        <v>0</v>
      </c>
      <c r="T134" s="16">
        <f>VLOOKUP($B134,GD_CHAM_CONG!$C$6:$BF$912,49,FALSE)</f>
        <v>0</v>
      </c>
      <c r="U134" s="16">
        <f>VLOOKUP($B134,GD_CHAM_CONG!$C$6:$BF$912,50,FALSE)</f>
        <v>0</v>
      </c>
      <c r="V134" s="16">
        <f>VLOOKUP($B134,GD_CHAM_CONG!$C$6:$BF$912,51,FALSE)</f>
        <v>0</v>
      </c>
      <c r="W134" s="16">
        <f>VLOOKUP($B134,GD_CHAM_CONG!$C$6:$BF$912,52,FALSE)</f>
        <v>0</v>
      </c>
      <c r="X134" s="16">
        <f>VLOOKUP($B134,GD_CHAM_CONG!$C$6:$BF$912,53,FALSE)</f>
        <v>0</v>
      </c>
      <c r="Y134" s="16">
        <f>VLOOKUP($B134,GD_CHAM_CONG!$C$6:$BF$912,54,FALSE)</f>
        <v>0</v>
      </c>
      <c r="Z134" s="16">
        <f>VLOOKUP($B134,GD_CHAM_CONG!$C$6:$BF$912,55,FALSE)</f>
        <v>0</v>
      </c>
      <c r="AA134" s="16">
        <f>VLOOKUP($B134,GD_CHAM_CONG!$C$6:$BF$912,56,FALSE)</f>
        <v>0</v>
      </c>
      <c r="AB134" s="16">
        <f>VLOOKUP($B134,GD_CHAM_CONG!$C$6:$BI$912,57,FALSE)</f>
        <v>0</v>
      </c>
      <c r="AC134" s="16">
        <f>VLOOKUP($B134,GD_CHAM_CONG!$C$6:$BI$912,58,FALSE)</f>
        <v>0</v>
      </c>
      <c r="AD134" s="16">
        <f>VLOOKUP($B134,GD_CHAM_CONG!$C$6:$BI$912,59,FALSE)</f>
        <v>0</v>
      </c>
      <c r="AE134" s="188">
        <f>I134/$H134*VLOOKUP(I$4,DM_TI_LE!$A$5:$B$30,2,FALSE)</f>
        <v>1</v>
      </c>
      <c r="AF134" s="188">
        <f>J134/$H134*VLOOKUP(J$4,DM_TI_LE!$A$5:$B$30,2,FALSE)</f>
        <v>0</v>
      </c>
      <c r="AG134" s="188">
        <f>K134/$H134*VLOOKUP(K$4,DM_TI_LE!$A$5:$B$30,2,FALSE)</f>
        <v>0</v>
      </c>
      <c r="AH134" s="188">
        <f>L134/$H134*VLOOKUP(L$4,DM_TI_LE!$A$5:$B$30,2,FALSE)</f>
        <v>0</v>
      </c>
      <c r="AI134" s="188">
        <f>M134/$H134*VLOOKUP(M$4,DM_TI_LE!$A$5:$B$30,2,FALSE)</f>
        <v>0</v>
      </c>
      <c r="AJ134" s="188">
        <f>N134/$H134*VLOOKUP(N$4,DM_TI_LE!$A$5:$B$30,2,FALSE)</f>
        <v>0</v>
      </c>
      <c r="AK134" s="188">
        <f>O134/$H134*VLOOKUP(O$4,DM_TI_LE!$A$5:$B$30,2,FALSE)</f>
        <v>0</v>
      </c>
      <c r="AL134" s="188">
        <f>P134/$H134*VLOOKUP(P$4,DM_TI_LE!$A$5:$B$30,2,FALSE)</f>
        <v>0</v>
      </c>
      <c r="AM134" s="188">
        <f>Q134/$H134*VLOOKUP(Q$4,DM_TI_LE!$A$5:$B$30,2,FALSE)</f>
        <v>0</v>
      </c>
      <c r="AN134" s="188">
        <f>R134/$H134*VLOOKUP(R$4,DM_TI_LE!$A$5:$B$30,2,FALSE)</f>
        <v>0</v>
      </c>
      <c r="AO134" s="188">
        <f>S134/$H134*VLOOKUP(S$4,DM_TI_LE!$A$5:$B$30,2,FALSE)</f>
        <v>0</v>
      </c>
      <c r="AP134" s="188">
        <f>T134/$H134*VLOOKUP(T$4,DM_TI_LE!$A$5:$B$30,2,FALSE)</f>
        <v>0</v>
      </c>
      <c r="AQ134" s="188">
        <f>U134/$H134*VLOOKUP(U$4,DM_TI_LE!$A$5:$B$30,2,FALSE)</f>
        <v>0</v>
      </c>
      <c r="AR134" s="188">
        <f>V134/$H134*VLOOKUP(V$4,DM_TI_LE!$A$5:$B$30,2,FALSE)</f>
        <v>0</v>
      </c>
      <c r="AS134" s="188">
        <f>W134/$H134*VLOOKUP(W$4,DM_TI_LE!$A$5:$B$30,2,FALSE)</f>
        <v>0</v>
      </c>
      <c r="AT134" s="188">
        <f>X134/$H134*VLOOKUP(X$4,DM_TI_LE!$A$5:$B$30,2,FALSE)</f>
        <v>0</v>
      </c>
      <c r="AU134" s="188">
        <f>Y134/$H134*VLOOKUP(Y$4,DM_TI_LE!$A$5:$B$30,2,FALSE)</f>
        <v>0</v>
      </c>
      <c r="AV134" s="188">
        <f>Z134/$H134*VLOOKUP(Z$4,DM_TI_LE!$A$5:$B$30,2,FALSE)</f>
        <v>0</v>
      </c>
      <c r="AW134" s="188">
        <f>AA134/$H134*VLOOKUP(AA$4,DM_TI_LE!$A$5:$B$30,2,FALSE)</f>
        <v>0</v>
      </c>
      <c r="AX134" s="188">
        <f>AB134/$H134*VLOOKUP(AB$4,DM_TI_LE!$A$5:$B$30,2,FALSE)</f>
        <v>0</v>
      </c>
      <c r="AY134" s="188">
        <f>AC134/$H134*VLOOKUP(AC$4,DM_TI_LE!$A$5:$B$30,2,FALSE)</f>
        <v>0</v>
      </c>
      <c r="AZ134" s="188">
        <f>AD134/$H134*VLOOKUP(AD$4,DM_TI_LE!$A$5:$B$30,2,FALSE)</f>
        <v>0</v>
      </c>
      <c r="BA134" s="231">
        <f>IF(CD134="HDHV",DM_TI_LE!$K$12*I134, SUM(AE134:AW134)*F134*E134*DM_HE_SO_LUONG_NS!$D$1*CE134)</f>
        <v>7200000</v>
      </c>
      <c r="BB134" s="16"/>
      <c r="BC134" s="17">
        <f>VLOOKUP(B134,GD_LCD_HS_LNS!$B$4:$E$914,4,FALSE)</f>
        <v>3875000</v>
      </c>
      <c r="BD134" s="16"/>
      <c r="BE134" s="16">
        <f>I134/26*$BC134*VLOOKUP(BE$4,DM_TI_LE!$A$5:$C$29,3,FALSE)</f>
        <v>0</v>
      </c>
      <c r="BF134" s="16">
        <f>J134/26*$BC134*VLOOKUP(BF$4,DM_TI_LE!$A$5:$C$29,3,FALSE)</f>
        <v>0</v>
      </c>
      <c r="BG134" s="16">
        <f>K134/26*$BC134*VLOOKUP(BG$4,DM_TI_LE!$A$5:$C$29,3,FALSE)</f>
        <v>0</v>
      </c>
      <c r="BH134" s="16">
        <f>L134/26*$BC134*VLOOKUP(BH$4,DM_TI_LE!$A$5:$C$29,3,FALSE)</f>
        <v>0</v>
      </c>
      <c r="BI134" s="16">
        <f>M134/26*$BC134*VLOOKUP(BI$4,DM_TI_LE!$A$5:$C$29,3,FALSE)</f>
        <v>0</v>
      </c>
      <c r="BJ134" s="16">
        <f>N134/26*$BC134*VLOOKUP(BJ$4,DM_TI_LE!$A$5:$C$29,3,FALSE)</f>
        <v>0</v>
      </c>
      <c r="BK134" s="16">
        <f>O134/26*$BC134*VLOOKUP(BK$4,DM_TI_LE!$A$5:$C$29,3,FALSE)</f>
        <v>0</v>
      </c>
      <c r="BL134" s="16">
        <f>P134/26*$BC134*VLOOKUP(BL$4,DM_TI_LE!$A$5:$C$29,3,FALSE)</f>
        <v>0</v>
      </c>
      <c r="BM134" s="16">
        <f>Q134/26*$BC134*VLOOKUP(BM$4,DM_TI_LE!$A$5:$C$29,3,FALSE)</f>
        <v>0</v>
      </c>
      <c r="BN134" s="16">
        <f>R134/26*$BC134*VLOOKUP(BN$4,DM_TI_LE!$A$5:$C$29,3,FALSE)</f>
        <v>0</v>
      </c>
      <c r="BO134" s="16">
        <f>S134/26*$BC134*VLOOKUP(BO$4,DM_TI_LE!$A$5:$C$29,3,FALSE)</f>
        <v>0</v>
      </c>
      <c r="BP134" s="16">
        <f>T134/26*$BC134*VLOOKUP(BP$4,DM_TI_LE!$A$5:$C$29,3,FALSE)</f>
        <v>0</v>
      </c>
      <c r="BQ134" s="16">
        <f>U134/26*$BC134*VLOOKUP(BQ$4,DM_TI_LE!$A$5:$C$29,3,FALSE)</f>
        <v>0</v>
      </c>
      <c r="BR134" s="16">
        <f>V134/26*$BC134*VLOOKUP(BR$4,DM_TI_LE!$A$5:$C$29,3,FALSE)</f>
        <v>0</v>
      </c>
      <c r="BS134" s="16">
        <f>W134/26*$BC134*VLOOKUP(BS$4,DM_TI_LE!$A$5:$C$29,3,FALSE)</f>
        <v>0</v>
      </c>
      <c r="BT134" s="16">
        <f>X134/26*$BC134*VLOOKUP(BT$4,DM_TI_LE!$A$5:$C$29,3,FALSE)</f>
        <v>0</v>
      </c>
      <c r="BU134" s="16">
        <f>Y134/26*$BC134*VLOOKUP(BU$4,DM_TI_LE!$A$5:$C$29,3,FALSE)</f>
        <v>0</v>
      </c>
      <c r="BV134" s="16">
        <f>Z134/26*$BC134*VLOOKUP(BV$4,DM_TI_LE!$A$5:$C$29,3,FALSE)</f>
        <v>0</v>
      </c>
      <c r="BW134" s="16">
        <f>AA134/26*$BC134*VLOOKUP(BW$4,DM_TI_LE!$A$5:$C$29,3,FALSE)</f>
        <v>0</v>
      </c>
      <c r="BX134" s="16">
        <f>AB134/26*$BC134*VLOOKUP(BX$4,DM_TI_LE!$A$5:$C$29,3,FALSE)</f>
        <v>0</v>
      </c>
      <c r="BY134" s="16">
        <f>AC134/26*$BC134*VLOOKUP(BY$4,DM_TI_LE!$A$5:$C$29,3,FALSE)</f>
        <v>0</v>
      </c>
      <c r="BZ134" s="16">
        <f>AD134/26*$BC134*VLOOKUP(BZ$4,DM_TI_LE!$A$5:$C$29,3,FALSE)</f>
        <v>0</v>
      </c>
      <c r="CA134" s="196">
        <f t="shared" si="0"/>
        <v>0</v>
      </c>
      <c r="CB134" s="16"/>
      <c r="CC134" s="197">
        <f t="shared" si="1"/>
        <v>7200000</v>
      </c>
      <c r="CD134" s="145" t="s">
        <v>114</v>
      </c>
      <c r="CE134" s="199">
        <f>VLOOKUP(CD134,DM_TI_LE!$I$12:$J$16,2,FALSE)</f>
        <v>1</v>
      </c>
    </row>
    <row r="135" spans="1:83" ht="12.75">
      <c r="A135" s="36">
        <v>131</v>
      </c>
      <c r="B135" s="38">
        <f>GD_LCD_HS_LNS!B134</f>
        <v>12559</v>
      </c>
      <c r="C135" s="38" t="str">
        <f>GD_LCD_HS_LNS!C134</f>
        <v>Phạm Thị Mai Giang</v>
      </c>
      <c r="D135" s="38" t="str">
        <f>GD_LCD_HS_LNS!D134</f>
        <v>Nhân viên phục vụ hành khách hàng hóa</v>
      </c>
      <c r="E135" s="146">
        <f>VLOOKUP(B135,GD_CHAM_CONG!$C$6:$BJ$912,60,FALSE)</f>
        <v>1</v>
      </c>
      <c r="F135" s="146">
        <f>VLOOKUP(B135,GD_LCD_HS_LNS!$B$4:$F$914,5,FALSE)</f>
        <v>1.6</v>
      </c>
      <c r="G135" s="168"/>
      <c r="H135" s="168">
        <f>VLOOKUP(B135,GD_CHAM_CONG!$C$6:$BD$912,37,FALSE)</f>
        <v>26</v>
      </c>
      <c r="I135" s="16">
        <f>VLOOKUP($B135,GD_CHAM_CONG!$C$6:$BF$912,38,FALSE)</f>
        <v>26</v>
      </c>
      <c r="J135" s="16">
        <f>VLOOKUP($B135,GD_CHAM_CONG!$C$6:$BF$912,39,FALSE)</f>
        <v>0</v>
      </c>
      <c r="K135" s="16">
        <f>VLOOKUP($B135,GD_CHAM_CONG!$C$6:$BF$912,40,FALSE)</f>
        <v>0</v>
      </c>
      <c r="L135" s="16">
        <f>VLOOKUP($B135,GD_CHAM_CONG!$C$6:$BF$912,41,FALSE)</f>
        <v>0</v>
      </c>
      <c r="M135" s="16">
        <f>VLOOKUP($B135,GD_CHAM_CONG!$C$6:$BF$912,42,FALSE)</f>
        <v>0</v>
      </c>
      <c r="N135" s="16">
        <f>VLOOKUP($B135,GD_CHAM_CONG!$C$6:$BF$912,43,FALSE)</f>
        <v>0</v>
      </c>
      <c r="O135" s="16">
        <f>VLOOKUP($B135,GD_CHAM_CONG!$C$6:$BF$912,44,FALSE)</f>
        <v>0</v>
      </c>
      <c r="P135" s="16">
        <f>VLOOKUP($B135,GD_CHAM_CONG!$C$6:$BF$912,45,FALSE)</f>
        <v>0</v>
      </c>
      <c r="Q135" s="16">
        <f>VLOOKUP($B135,GD_CHAM_CONG!$C$6:$BF$912,46,FALSE)</f>
        <v>0</v>
      </c>
      <c r="R135" s="16">
        <f>VLOOKUP($B135,GD_CHAM_CONG!$C$6:$BF$912,47,FALSE)</f>
        <v>0</v>
      </c>
      <c r="S135" s="16">
        <f>VLOOKUP($B135,GD_CHAM_CONG!$C$6:$BF$912,48,FALSE)</f>
        <v>0</v>
      </c>
      <c r="T135" s="16">
        <f>VLOOKUP($B135,GD_CHAM_CONG!$C$6:$BF$912,49,FALSE)</f>
        <v>0</v>
      </c>
      <c r="U135" s="16">
        <f>VLOOKUP($B135,GD_CHAM_CONG!$C$6:$BF$912,50,FALSE)</f>
        <v>0</v>
      </c>
      <c r="V135" s="16">
        <f>VLOOKUP($B135,GD_CHAM_CONG!$C$6:$BF$912,51,FALSE)</f>
        <v>0</v>
      </c>
      <c r="W135" s="16">
        <f>VLOOKUP($B135,GD_CHAM_CONG!$C$6:$BF$912,52,FALSE)</f>
        <v>0</v>
      </c>
      <c r="X135" s="16">
        <f>VLOOKUP($B135,GD_CHAM_CONG!$C$6:$BF$912,53,FALSE)</f>
        <v>0</v>
      </c>
      <c r="Y135" s="16">
        <f>VLOOKUP($B135,GD_CHAM_CONG!$C$6:$BF$912,54,FALSE)</f>
        <v>0</v>
      </c>
      <c r="Z135" s="16">
        <f>VLOOKUP($B135,GD_CHAM_CONG!$C$6:$BF$912,55,FALSE)</f>
        <v>0</v>
      </c>
      <c r="AA135" s="16">
        <f>VLOOKUP($B135,GD_CHAM_CONG!$C$6:$BF$912,56,FALSE)</f>
        <v>0</v>
      </c>
      <c r="AB135" s="16">
        <f>VLOOKUP($B135,GD_CHAM_CONG!$C$6:$BI$912,57,FALSE)</f>
        <v>0</v>
      </c>
      <c r="AC135" s="16">
        <f>VLOOKUP($B135,GD_CHAM_CONG!$C$6:$BI$912,58,FALSE)</f>
        <v>0</v>
      </c>
      <c r="AD135" s="16">
        <f>VLOOKUP($B135,GD_CHAM_CONG!$C$6:$BI$912,59,FALSE)</f>
        <v>0</v>
      </c>
      <c r="AE135" s="188">
        <f>I135/$H135*VLOOKUP(I$4,DM_TI_LE!$A$5:$B$30,2,FALSE)</f>
        <v>1</v>
      </c>
      <c r="AF135" s="188">
        <f>J135/$H135*VLOOKUP(J$4,DM_TI_LE!$A$5:$B$30,2,FALSE)</f>
        <v>0</v>
      </c>
      <c r="AG135" s="188">
        <f>K135/$H135*VLOOKUP(K$4,DM_TI_LE!$A$5:$B$30,2,FALSE)</f>
        <v>0</v>
      </c>
      <c r="AH135" s="188">
        <f>L135/$H135*VLOOKUP(L$4,DM_TI_LE!$A$5:$B$30,2,FALSE)</f>
        <v>0</v>
      </c>
      <c r="AI135" s="188">
        <f>M135/$H135*VLOOKUP(M$4,DM_TI_LE!$A$5:$B$30,2,FALSE)</f>
        <v>0</v>
      </c>
      <c r="AJ135" s="188">
        <f>N135/$H135*VLOOKUP(N$4,DM_TI_LE!$A$5:$B$30,2,FALSE)</f>
        <v>0</v>
      </c>
      <c r="AK135" s="188">
        <f>O135/$H135*VLOOKUP(O$4,DM_TI_LE!$A$5:$B$30,2,FALSE)</f>
        <v>0</v>
      </c>
      <c r="AL135" s="188">
        <f>P135/$H135*VLOOKUP(P$4,DM_TI_LE!$A$5:$B$30,2,FALSE)</f>
        <v>0</v>
      </c>
      <c r="AM135" s="188">
        <f>Q135/$H135*VLOOKUP(Q$4,DM_TI_LE!$A$5:$B$30,2,FALSE)</f>
        <v>0</v>
      </c>
      <c r="AN135" s="188">
        <f>R135/$H135*VLOOKUP(R$4,DM_TI_LE!$A$5:$B$30,2,FALSE)</f>
        <v>0</v>
      </c>
      <c r="AO135" s="188">
        <f>S135/$H135*VLOOKUP(S$4,DM_TI_LE!$A$5:$B$30,2,FALSE)</f>
        <v>0</v>
      </c>
      <c r="AP135" s="188">
        <f>T135/$H135*VLOOKUP(T$4,DM_TI_LE!$A$5:$B$30,2,FALSE)</f>
        <v>0</v>
      </c>
      <c r="AQ135" s="188">
        <f>U135/$H135*VLOOKUP(U$4,DM_TI_LE!$A$5:$B$30,2,FALSE)</f>
        <v>0</v>
      </c>
      <c r="AR135" s="188">
        <f>V135/$H135*VLOOKUP(V$4,DM_TI_LE!$A$5:$B$30,2,FALSE)</f>
        <v>0</v>
      </c>
      <c r="AS135" s="188">
        <f>W135/$H135*VLOOKUP(W$4,DM_TI_LE!$A$5:$B$30,2,FALSE)</f>
        <v>0</v>
      </c>
      <c r="AT135" s="188">
        <f>X135/$H135*VLOOKUP(X$4,DM_TI_LE!$A$5:$B$30,2,FALSE)</f>
        <v>0</v>
      </c>
      <c r="AU135" s="188">
        <f>Y135/$H135*VLOOKUP(Y$4,DM_TI_LE!$A$5:$B$30,2,FALSE)</f>
        <v>0</v>
      </c>
      <c r="AV135" s="188">
        <f>Z135/$H135*VLOOKUP(Z$4,DM_TI_LE!$A$5:$B$30,2,FALSE)</f>
        <v>0</v>
      </c>
      <c r="AW135" s="188">
        <f>AA135/$H135*VLOOKUP(AA$4,DM_TI_LE!$A$5:$B$30,2,FALSE)</f>
        <v>0</v>
      </c>
      <c r="AX135" s="188">
        <f>AB135/$H135*VLOOKUP(AB$4,DM_TI_LE!$A$5:$B$30,2,FALSE)</f>
        <v>0</v>
      </c>
      <c r="AY135" s="188">
        <f>AC135/$H135*VLOOKUP(AC$4,DM_TI_LE!$A$5:$B$30,2,FALSE)</f>
        <v>0</v>
      </c>
      <c r="AZ135" s="188">
        <f>AD135/$H135*VLOOKUP(AD$4,DM_TI_LE!$A$5:$B$30,2,FALSE)</f>
        <v>0</v>
      </c>
      <c r="BA135" s="231">
        <f>IF(CD135="HDHV",DM_TI_LE!$K$12*I135, SUM(AE135:AW135)*F135*E135*DM_HE_SO_LUONG_NS!$D$1*CE135)</f>
        <v>7200000</v>
      </c>
      <c r="BB135" s="16"/>
      <c r="BC135" s="17">
        <f>VLOOKUP(B135,GD_LCD_HS_LNS!$B$4:$E$914,4,FALSE)</f>
        <v>3875000</v>
      </c>
      <c r="BD135" s="16"/>
      <c r="BE135" s="16">
        <f>I135/26*$BC135*VLOOKUP(BE$4,DM_TI_LE!$A$5:$C$29,3,FALSE)</f>
        <v>0</v>
      </c>
      <c r="BF135" s="16">
        <f>J135/26*$BC135*VLOOKUP(BF$4,DM_TI_LE!$A$5:$C$29,3,FALSE)</f>
        <v>0</v>
      </c>
      <c r="BG135" s="16">
        <f>K135/26*$BC135*VLOOKUP(BG$4,DM_TI_LE!$A$5:$C$29,3,FALSE)</f>
        <v>0</v>
      </c>
      <c r="BH135" s="16">
        <f>L135/26*$BC135*VLOOKUP(BH$4,DM_TI_LE!$A$5:$C$29,3,FALSE)</f>
        <v>0</v>
      </c>
      <c r="BI135" s="16">
        <f>M135/26*$BC135*VLOOKUP(BI$4,DM_TI_LE!$A$5:$C$29,3,FALSE)</f>
        <v>0</v>
      </c>
      <c r="BJ135" s="16">
        <f>N135/26*$BC135*VLOOKUP(BJ$4,DM_TI_LE!$A$5:$C$29,3,FALSE)</f>
        <v>0</v>
      </c>
      <c r="BK135" s="16">
        <f>O135/26*$BC135*VLOOKUP(BK$4,DM_TI_LE!$A$5:$C$29,3,FALSE)</f>
        <v>0</v>
      </c>
      <c r="BL135" s="16">
        <f>P135/26*$BC135*VLOOKUP(BL$4,DM_TI_LE!$A$5:$C$29,3,FALSE)</f>
        <v>0</v>
      </c>
      <c r="BM135" s="16">
        <f>Q135/26*$BC135*VLOOKUP(BM$4,DM_TI_LE!$A$5:$C$29,3,FALSE)</f>
        <v>0</v>
      </c>
      <c r="BN135" s="16">
        <f>R135/26*$BC135*VLOOKUP(BN$4,DM_TI_LE!$A$5:$C$29,3,FALSE)</f>
        <v>0</v>
      </c>
      <c r="BO135" s="16">
        <f>S135/26*$BC135*VLOOKUP(BO$4,DM_TI_LE!$A$5:$C$29,3,FALSE)</f>
        <v>0</v>
      </c>
      <c r="BP135" s="16">
        <f>T135/26*$BC135*VLOOKUP(BP$4,DM_TI_LE!$A$5:$C$29,3,FALSE)</f>
        <v>0</v>
      </c>
      <c r="BQ135" s="16">
        <f>U135/26*$BC135*VLOOKUP(BQ$4,DM_TI_LE!$A$5:$C$29,3,FALSE)</f>
        <v>0</v>
      </c>
      <c r="BR135" s="16">
        <f>V135/26*$BC135*VLOOKUP(BR$4,DM_TI_LE!$A$5:$C$29,3,FALSE)</f>
        <v>0</v>
      </c>
      <c r="BS135" s="16">
        <f>W135/26*$BC135*VLOOKUP(BS$4,DM_TI_LE!$A$5:$C$29,3,FALSE)</f>
        <v>0</v>
      </c>
      <c r="BT135" s="16">
        <f>X135/26*$BC135*VLOOKUP(BT$4,DM_TI_LE!$A$5:$C$29,3,FALSE)</f>
        <v>0</v>
      </c>
      <c r="BU135" s="16">
        <f>Y135/26*$BC135*VLOOKUP(BU$4,DM_TI_LE!$A$5:$C$29,3,FALSE)</f>
        <v>0</v>
      </c>
      <c r="BV135" s="16">
        <f>Z135/26*$BC135*VLOOKUP(BV$4,DM_TI_LE!$A$5:$C$29,3,FALSE)</f>
        <v>0</v>
      </c>
      <c r="BW135" s="16">
        <f>AA135/26*$BC135*VLOOKUP(BW$4,DM_TI_LE!$A$5:$C$29,3,FALSE)</f>
        <v>0</v>
      </c>
      <c r="BX135" s="16">
        <f>AB135/26*$BC135*VLOOKUP(BX$4,DM_TI_LE!$A$5:$C$29,3,FALSE)</f>
        <v>0</v>
      </c>
      <c r="BY135" s="16">
        <f>AC135/26*$BC135*VLOOKUP(BY$4,DM_TI_LE!$A$5:$C$29,3,FALSE)</f>
        <v>0</v>
      </c>
      <c r="BZ135" s="16">
        <f>AD135/26*$BC135*VLOOKUP(BZ$4,DM_TI_LE!$A$5:$C$29,3,FALSE)</f>
        <v>0</v>
      </c>
      <c r="CA135" s="196">
        <f t="shared" si="0"/>
        <v>0</v>
      </c>
      <c r="CB135" s="16"/>
      <c r="CC135" s="197">
        <f t="shared" si="1"/>
        <v>7200000</v>
      </c>
      <c r="CD135" s="145" t="s">
        <v>114</v>
      </c>
      <c r="CE135" s="199">
        <f>VLOOKUP(CD135,DM_TI_LE!$I$12:$J$16,2,FALSE)</f>
        <v>1</v>
      </c>
    </row>
    <row r="136" spans="1:83" ht="12.75">
      <c r="A136" s="36">
        <v>132</v>
      </c>
      <c r="B136" s="38">
        <f>GD_LCD_HS_LNS!B135</f>
        <v>12562</v>
      </c>
      <c r="C136" s="38" t="str">
        <f>GD_LCD_HS_LNS!C135</f>
        <v>Đỗ Thị Thu Trang</v>
      </c>
      <c r="D136" s="38" t="str">
        <f>GD_LCD_HS_LNS!D135</f>
        <v>Nhân viên phục vụ hành khách hàng hóa</v>
      </c>
      <c r="E136" s="146">
        <f>VLOOKUP(B136,GD_CHAM_CONG!$C$6:$BJ$912,60,FALSE)</f>
        <v>0.69</v>
      </c>
      <c r="F136" s="146">
        <f>VLOOKUP(B136,GD_LCD_HS_LNS!$B$4:$F$914,5,FALSE)</f>
        <v>1.6</v>
      </c>
      <c r="G136" s="168"/>
      <c r="H136" s="168">
        <f>VLOOKUP(B136,GD_CHAM_CONG!$C$6:$BD$912,37,FALSE)</f>
        <v>26</v>
      </c>
      <c r="I136" s="16">
        <f>VLOOKUP($B136,GD_CHAM_CONG!$C$6:$BF$912,38,FALSE)</f>
        <v>9</v>
      </c>
      <c r="J136" s="16">
        <f>VLOOKUP($B136,GD_CHAM_CONG!$C$6:$BF$912,39,FALSE)</f>
        <v>0</v>
      </c>
      <c r="K136" s="16">
        <f>VLOOKUP($B136,GD_CHAM_CONG!$C$6:$BF$912,40,FALSE)</f>
        <v>17</v>
      </c>
      <c r="L136" s="16">
        <f>VLOOKUP($B136,GD_CHAM_CONG!$C$6:$BF$912,41,FALSE)</f>
        <v>0</v>
      </c>
      <c r="M136" s="16">
        <f>VLOOKUP($B136,GD_CHAM_CONG!$C$6:$BF$912,42,FALSE)</f>
        <v>0</v>
      </c>
      <c r="N136" s="16">
        <f>VLOOKUP($B136,GD_CHAM_CONG!$C$6:$BF$912,43,FALSE)</f>
        <v>0</v>
      </c>
      <c r="O136" s="16">
        <f>VLOOKUP($B136,GD_CHAM_CONG!$C$6:$BF$912,44,FALSE)</f>
        <v>0</v>
      </c>
      <c r="P136" s="16">
        <f>VLOOKUP($B136,GD_CHAM_CONG!$C$6:$BF$912,45,FALSE)</f>
        <v>0</v>
      </c>
      <c r="Q136" s="16">
        <f>VLOOKUP($B136,GD_CHAM_CONG!$C$6:$BF$912,46,FALSE)</f>
        <v>0</v>
      </c>
      <c r="R136" s="16">
        <f>VLOOKUP($B136,GD_CHAM_CONG!$C$6:$BF$912,47,FALSE)</f>
        <v>0</v>
      </c>
      <c r="S136" s="16">
        <f>VLOOKUP($B136,GD_CHAM_CONG!$C$6:$BF$912,48,FALSE)</f>
        <v>0</v>
      </c>
      <c r="T136" s="16">
        <f>VLOOKUP($B136,GD_CHAM_CONG!$C$6:$BF$912,49,FALSE)</f>
        <v>0</v>
      </c>
      <c r="U136" s="16">
        <f>VLOOKUP($B136,GD_CHAM_CONG!$C$6:$BF$912,50,FALSE)</f>
        <v>0</v>
      </c>
      <c r="V136" s="16">
        <f>VLOOKUP($B136,GD_CHAM_CONG!$C$6:$BF$912,51,FALSE)</f>
        <v>0</v>
      </c>
      <c r="W136" s="16">
        <f>VLOOKUP($B136,GD_CHAM_CONG!$C$6:$BF$912,52,FALSE)</f>
        <v>0</v>
      </c>
      <c r="X136" s="16">
        <f>VLOOKUP($B136,GD_CHAM_CONG!$C$6:$BF$912,53,FALSE)</f>
        <v>0</v>
      </c>
      <c r="Y136" s="16">
        <f>VLOOKUP($B136,GD_CHAM_CONG!$C$6:$BF$912,54,FALSE)</f>
        <v>0</v>
      </c>
      <c r="Z136" s="16">
        <f>VLOOKUP($B136,GD_CHAM_CONG!$C$6:$BF$912,55,FALSE)</f>
        <v>0</v>
      </c>
      <c r="AA136" s="16">
        <f>VLOOKUP($B136,GD_CHAM_CONG!$C$6:$BF$912,56,FALSE)</f>
        <v>0</v>
      </c>
      <c r="AB136" s="16">
        <f>VLOOKUP($B136,GD_CHAM_CONG!$C$6:$BI$912,57,FALSE)</f>
        <v>0</v>
      </c>
      <c r="AC136" s="16">
        <f>VLOOKUP($B136,GD_CHAM_CONG!$C$6:$BI$912,58,FALSE)</f>
        <v>0</v>
      </c>
      <c r="AD136" s="16">
        <f>VLOOKUP($B136,GD_CHAM_CONG!$C$6:$BI$912,59,FALSE)</f>
        <v>0</v>
      </c>
      <c r="AE136" s="188">
        <f>I136/$H136*VLOOKUP(I$4,DM_TI_LE!$A$5:$B$30,2,FALSE)</f>
        <v>0.34615384615384615</v>
      </c>
      <c r="AF136" s="188">
        <f>J136/$H136*VLOOKUP(J$4,DM_TI_LE!$A$5:$B$30,2,FALSE)</f>
        <v>0</v>
      </c>
      <c r="AG136" s="188">
        <f>K136/$H136*VLOOKUP(K$4,DM_TI_LE!$A$5:$B$30,2,FALSE)</f>
        <v>0</v>
      </c>
      <c r="AH136" s="188">
        <f>L136/$H136*VLOOKUP(L$4,DM_TI_LE!$A$5:$B$30,2,FALSE)</f>
        <v>0</v>
      </c>
      <c r="AI136" s="188">
        <f>M136/$H136*VLOOKUP(M$4,DM_TI_LE!$A$5:$B$30,2,FALSE)</f>
        <v>0</v>
      </c>
      <c r="AJ136" s="188">
        <f>N136/$H136*VLOOKUP(N$4,DM_TI_LE!$A$5:$B$30,2,FALSE)</f>
        <v>0</v>
      </c>
      <c r="AK136" s="188">
        <f>O136/$H136*VLOOKUP(O$4,DM_TI_LE!$A$5:$B$30,2,FALSE)</f>
        <v>0</v>
      </c>
      <c r="AL136" s="188">
        <f>P136/$H136*VLOOKUP(P$4,DM_TI_LE!$A$5:$B$30,2,FALSE)</f>
        <v>0</v>
      </c>
      <c r="AM136" s="188">
        <f>Q136/$H136*VLOOKUP(Q$4,DM_TI_LE!$A$5:$B$30,2,FALSE)</f>
        <v>0</v>
      </c>
      <c r="AN136" s="188">
        <f>R136/$H136*VLOOKUP(R$4,DM_TI_LE!$A$5:$B$30,2,FALSE)</f>
        <v>0</v>
      </c>
      <c r="AO136" s="188">
        <f>S136/$H136*VLOOKUP(S$4,DM_TI_LE!$A$5:$B$30,2,FALSE)</f>
        <v>0</v>
      </c>
      <c r="AP136" s="188">
        <f>T136/$H136*VLOOKUP(T$4,DM_TI_LE!$A$5:$B$30,2,FALSE)</f>
        <v>0</v>
      </c>
      <c r="AQ136" s="188">
        <f>U136/$H136*VLOOKUP(U$4,DM_TI_LE!$A$5:$B$30,2,FALSE)</f>
        <v>0</v>
      </c>
      <c r="AR136" s="188">
        <f>V136/$H136*VLOOKUP(V$4,DM_TI_LE!$A$5:$B$30,2,FALSE)</f>
        <v>0</v>
      </c>
      <c r="AS136" s="188">
        <f>W136/$H136*VLOOKUP(W$4,DM_TI_LE!$A$5:$B$30,2,FALSE)</f>
        <v>0</v>
      </c>
      <c r="AT136" s="188">
        <f>X136/$H136*VLOOKUP(X$4,DM_TI_LE!$A$5:$B$30,2,FALSE)</f>
        <v>0</v>
      </c>
      <c r="AU136" s="188">
        <f>Y136/$H136*VLOOKUP(Y$4,DM_TI_LE!$A$5:$B$30,2,FALSE)</f>
        <v>0</v>
      </c>
      <c r="AV136" s="188">
        <f>Z136/$H136*VLOOKUP(Z$4,DM_TI_LE!$A$5:$B$30,2,FALSE)</f>
        <v>0</v>
      </c>
      <c r="AW136" s="188">
        <f>AA136/$H136*VLOOKUP(AA$4,DM_TI_LE!$A$5:$B$30,2,FALSE)</f>
        <v>0</v>
      </c>
      <c r="AX136" s="188">
        <f>AB136/$H136*VLOOKUP(AB$4,DM_TI_LE!$A$5:$B$30,2,FALSE)</f>
        <v>0</v>
      </c>
      <c r="AY136" s="188">
        <f>AC136/$H136*VLOOKUP(AC$4,DM_TI_LE!$A$5:$B$30,2,FALSE)</f>
        <v>0</v>
      </c>
      <c r="AZ136" s="188">
        <f>AD136/$H136*VLOOKUP(AD$4,DM_TI_LE!$A$5:$B$30,2,FALSE)</f>
        <v>0</v>
      </c>
      <c r="BA136" s="231">
        <f>IF(CD136="HDHV",DM_TI_LE!$K$12*I136, SUM(AE136:AW136)*F136*E136*DM_HE_SO_LUONG_NS!$D$1*CE136)</f>
        <v>1719692.3076923075</v>
      </c>
      <c r="BB136" s="16"/>
      <c r="BC136" s="17">
        <f>VLOOKUP(B136,GD_LCD_HS_LNS!$B$4:$E$914,4,FALSE)</f>
        <v>3875000</v>
      </c>
      <c r="BD136" s="16"/>
      <c r="BE136" s="16">
        <f>I136/26*$BC136*VLOOKUP(BE$4,DM_TI_LE!$A$5:$C$29,3,FALSE)</f>
        <v>0</v>
      </c>
      <c r="BF136" s="16">
        <f>J136/26*$BC136*VLOOKUP(BF$4,DM_TI_LE!$A$5:$C$29,3,FALSE)</f>
        <v>0</v>
      </c>
      <c r="BG136" s="16">
        <f>K136/26*$BC136*VLOOKUP(BG$4,DM_TI_LE!$A$5:$C$29,3,FALSE)</f>
        <v>0</v>
      </c>
      <c r="BH136" s="16">
        <f>L136/26*$BC136*VLOOKUP(BH$4,DM_TI_LE!$A$5:$C$29,3,FALSE)</f>
        <v>0</v>
      </c>
      <c r="BI136" s="16">
        <f>M136/26*$BC136*VLOOKUP(BI$4,DM_TI_LE!$A$5:$C$29,3,FALSE)</f>
        <v>0</v>
      </c>
      <c r="BJ136" s="16">
        <f>N136/26*$BC136*VLOOKUP(BJ$4,DM_TI_LE!$A$5:$C$29,3,FALSE)</f>
        <v>0</v>
      </c>
      <c r="BK136" s="16">
        <f>O136/26*$BC136*VLOOKUP(BK$4,DM_TI_LE!$A$5:$C$29,3,FALSE)</f>
        <v>0</v>
      </c>
      <c r="BL136" s="16">
        <f>P136/26*$BC136*VLOOKUP(BL$4,DM_TI_LE!$A$5:$C$29,3,FALSE)</f>
        <v>0</v>
      </c>
      <c r="BM136" s="16">
        <f>Q136/26*$BC136*VLOOKUP(BM$4,DM_TI_LE!$A$5:$C$29,3,FALSE)</f>
        <v>0</v>
      </c>
      <c r="BN136" s="16">
        <f>R136/26*$BC136*VLOOKUP(BN$4,DM_TI_LE!$A$5:$C$29,3,FALSE)</f>
        <v>0</v>
      </c>
      <c r="BO136" s="16">
        <f>S136/26*$BC136*VLOOKUP(BO$4,DM_TI_LE!$A$5:$C$29,3,FALSE)</f>
        <v>0</v>
      </c>
      <c r="BP136" s="16">
        <f>T136/26*$BC136*VLOOKUP(BP$4,DM_TI_LE!$A$5:$C$29,3,FALSE)</f>
        <v>0</v>
      </c>
      <c r="BQ136" s="16">
        <f>U136/26*$BC136*VLOOKUP(BQ$4,DM_TI_LE!$A$5:$C$29,3,FALSE)</f>
        <v>0</v>
      </c>
      <c r="BR136" s="16">
        <f>V136/26*$BC136*VLOOKUP(BR$4,DM_TI_LE!$A$5:$C$29,3,FALSE)</f>
        <v>0</v>
      </c>
      <c r="BS136" s="16">
        <f>W136/26*$BC136*VLOOKUP(BS$4,DM_TI_LE!$A$5:$C$29,3,FALSE)</f>
        <v>0</v>
      </c>
      <c r="BT136" s="16">
        <f>X136/26*$BC136*VLOOKUP(BT$4,DM_TI_LE!$A$5:$C$29,3,FALSE)</f>
        <v>0</v>
      </c>
      <c r="BU136" s="16">
        <f>Y136/26*$BC136*VLOOKUP(BU$4,DM_TI_LE!$A$5:$C$29,3,FALSE)</f>
        <v>0</v>
      </c>
      <c r="BV136" s="16">
        <f>Z136/26*$BC136*VLOOKUP(BV$4,DM_TI_LE!$A$5:$C$29,3,FALSE)</f>
        <v>0</v>
      </c>
      <c r="BW136" s="16">
        <f>AA136/26*$BC136*VLOOKUP(BW$4,DM_TI_LE!$A$5:$C$29,3,FALSE)</f>
        <v>0</v>
      </c>
      <c r="BX136" s="16">
        <f>AB136/26*$BC136*VLOOKUP(BX$4,DM_TI_LE!$A$5:$C$29,3,FALSE)</f>
        <v>0</v>
      </c>
      <c r="BY136" s="16">
        <f>AC136/26*$BC136*VLOOKUP(BY$4,DM_TI_LE!$A$5:$C$29,3,FALSE)</f>
        <v>0</v>
      </c>
      <c r="BZ136" s="16">
        <f>AD136/26*$BC136*VLOOKUP(BZ$4,DM_TI_LE!$A$5:$C$29,3,FALSE)</f>
        <v>0</v>
      </c>
      <c r="CA136" s="196">
        <f t="shared" si="0"/>
        <v>0</v>
      </c>
      <c r="CB136" s="16"/>
      <c r="CC136" s="197">
        <f t="shared" si="1"/>
        <v>1719692.3076923075</v>
      </c>
      <c r="CD136" s="145" t="s">
        <v>114</v>
      </c>
      <c r="CE136" s="199">
        <f>VLOOKUP(CD136,DM_TI_LE!$I$12:$J$16,2,FALSE)</f>
        <v>1</v>
      </c>
    </row>
    <row r="137" spans="1:83" ht="12.75">
      <c r="A137" s="36">
        <v>133</v>
      </c>
      <c r="B137" s="38">
        <f>GD_LCD_HS_LNS!B136</f>
        <v>12563</v>
      </c>
      <c r="C137" s="38" t="str">
        <f>GD_LCD_HS_LNS!C136</f>
        <v>Trịnh Khánh Linh</v>
      </c>
      <c r="D137" s="38" t="str">
        <f>GD_LCD_HS_LNS!D136</f>
        <v>Nhân viên phục vụ hành khách hàng hóa</v>
      </c>
      <c r="E137" s="146">
        <f>VLOOKUP(B137,GD_CHAM_CONG!$C$6:$BJ$912,60,FALSE)</f>
        <v>1</v>
      </c>
      <c r="F137" s="146">
        <f>VLOOKUP(B137,GD_LCD_HS_LNS!$B$4:$F$914,5,FALSE)</f>
        <v>1.6</v>
      </c>
      <c r="G137" s="168"/>
      <c r="H137" s="168">
        <f>VLOOKUP(B137,GD_CHAM_CONG!$C$6:$BD$912,37,FALSE)</f>
        <v>26</v>
      </c>
      <c r="I137" s="16">
        <f>VLOOKUP($B137,GD_CHAM_CONG!$C$6:$BF$912,38,FALSE)</f>
        <v>26</v>
      </c>
      <c r="J137" s="16">
        <f>VLOOKUP($B137,GD_CHAM_CONG!$C$6:$BF$912,39,FALSE)</f>
        <v>0</v>
      </c>
      <c r="K137" s="16">
        <f>VLOOKUP($B137,GD_CHAM_CONG!$C$6:$BF$912,40,FALSE)</f>
        <v>0</v>
      </c>
      <c r="L137" s="16">
        <f>VLOOKUP($B137,GD_CHAM_CONG!$C$6:$BF$912,41,FALSE)</f>
        <v>0</v>
      </c>
      <c r="M137" s="16">
        <f>VLOOKUP($B137,GD_CHAM_CONG!$C$6:$BF$912,42,FALSE)</f>
        <v>0</v>
      </c>
      <c r="N137" s="16">
        <f>VLOOKUP($B137,GD_CHAM_CONG!$C$6:$BF$912,43,FALSE)</f>
        <v>0</v>
      </c>
      <c r="O137" s="16">
        <f>VLOOKUP($B137,GD_CHAM_CONG!$C$6:$BF$912,44,FALSE)</f>
        <v>0</v>
      </c>
      <c r="P137" s="16">
        <f>VLOOKUP($B137,GD_CHAM_CONG!$C$6:$BF$912,45,FALSE)</f>
        <v>0</v>
      </c>
      <c r="Q137" s="16">
        <f>VLOOKUP($B137,GD_CHAM_CONG!$C$6:$BF$912,46,FALSE)</f>
        <v>0</v>
      </c>
      <c r="R137" s="16">
        <f>VLOOKUP($B137,GD_CHAM_CONG!$C$6:$BF$912,47,FALSE)</f>
        <v>0</v>
      </c>
      <c r="S137" s="16">
        <f>VLOOKUP($B137,GD_CHAM_CONG!$C$6:$BF$912,48,FALSE)</f>
        <v>0</v>
      </c>
      <c r="T137" s="16">
        <f>VLOOKUP($B137,GD_CHAM_CONG!$C$6:$BF$912,49,FALSE)</f>
        <v>0</v>
      </c>
      <c r="U137" s="16">
        <f>VLOOKUP($B137,GD_CHAM_CONG!$C$6:$BF$912,50,FALSE)</f>
        <v>0</v>
      </c>
      <c r="V137" s="16">
        <f>VLOOKUP($B137,GD_CHAM_CONG!$C$6:$BF$912,51,FALSE)</f>
        <v>0</v>
      </c>
      <c r="W137" s="16">
        <f>VLOOKUP($B137,GD_CHAM_CONG!$C$6:$BF$912,52,FALSE)</f>
        <v>0</v>
      </c>
      <c r="X137" s="16">
        <f>VLOOKUP($B137,GD_CHAM_CONG!$C$6:$BF$912,53,FALSE)</f>
        <v>0</v>
      </c>
      <c r="Y137" s="16">
        <f>VLOOKUP($B137,GD_CHAM_CONG!$C$6:$BF$912,54,FALSE)</f>
        <v>0</v>
      </c>
      <c r="Z137" s="16">
        <f>VLOOKUP($B137,GD_CHAM_CONG!$C$6:$BF$912,55,FALSE)</f>
        <v>0</v>
      </c>
      <c r="AA137" s="16">
        <f>VLOOKUP($B137,GD_CHAM_CONG!$C$6:$BF$912,56,FALSE)</f>
        <v>0</v>
      </c>
      <c r="AB137" s="16">
        <f>VLOOKUP($B137,GD_CHAM_CONG!$C$6:$BI$912,57,FALSE)</f>
        <v>0</v>
      </c>
      <c r="AC137" s="16">
        <f>VLOOKUP($B137,GD_CHAM_CONG!$C$6:$BI$912,58,FALSE)</f>
        <v>0</v>
      </c>
      <c r="AD137" s="16">
        <f>VLOOKUP($B137,GD_CHAM_CONG!$C$6:$BI$912,59,FALSE)</f>
        <v>0</v>
      </c>
      <c r="AE137" s="188">
        <f>I137/$H137*VLOOKUP(I$4,DM_TI_LE!$A$5:$B$30,2,FALSE)</f>
        <v>1</v>
      </c>
      <c r="AF137" s="188">
        <f>J137/$H137*VLOOKUP(J$4,DM_TI_LE!$A$5:$B$30,2,FALSE)</f>
        <v>0</v>
      </c>
      <c r="AG137" s="188">
        <f>K137/$H137*VLOOKUP(K$4,DM_TI_LE!$A$5:$B$30,2,FALSE)</f>
        <v>0</v>
      </c>
      <c r="AH137" s="188">
        <f>L137/$H137*VLOOKUP(L$4,DM_TI_LE!$A$5:$B$30,2,FALSE)</f>
        <v>0</v>
      </c>
      <c r="AI137" s="188">
        <f>M137/$H137*VLOOKUP(M$4,DM_TI_LE!$A$5:$B$30,2,FALSE)</f>
        <v>0</v>
      </c>
      <c r="AJ137" s="188">
        <f>N137/$H137*VLOOKUP(N$4,DM_TI_LE!$A$5:$B$30,2,FALSE)</f>
        <v>0</v>
      </c>
      <c r="AK137" s="188">
        <f>O137/$H137*VLOOKUP(O$4,DM_TI_LE!$A$5:$B$30,2,FALSE)</f>
        <v>0</v>
      </c>
      <c r="AL137" s="188">
        <f>P137/$H137*VLOOKUP(P$4,DM_TI_LE!$A$5:$B$30,2,FALSE)</f>
        <v>0</v>
      </c>
      <c r="AM137" s="188">
        <f>Q137/$H137*VLOOKUP(Q$4,DM_TI_LE!$A$5:$B$30,2,FALSE)</f>
        <v>0</v>
      </c>
      <c r="AN137" s="188">
        <f>R137/$H137*VLOOKUP(R$4,DM_TI_LE!$A$5:$B$30,2,FALSE)</f>
        <v>0</v>
      </c>
      <c r="AO137" s="188">
        <f>S137/$H137*VLOOKUP(S$4,DM_TI_LE!$A$5:$B$30,2,FALSE)</f>
        <v>0</v>
      </c>
      <c r="AP137" s="188">
        <f>T137/$H137*VLOOKUP(T$4,DM_TI_LE!$A$5:$B$30,2,FALSE)</f>
        <v>0</v>
      </c>
      <c r="AQ137" s="188">
        <f>U137/$H137*VLOOKUP(U$4,DM_TI_LE!$A$5:$B$30,2,FALSE)</f>
        <v>0</v>
      </c>
      <c r="AR137" s="188">
        <f>V137/$H137*VLOOKUP(V$4,DM_TI_LE!$A$5:$B$30,2,FALSE)</f>
        <v>0</v>
      </c>
      <c r="AS137" s="188">
        <f>W137/$H137*VLOOKUP(W$4,DM_TI_LE!$A$5:$B$30,2,FALSE)</f>
        <v>0</v>
      </c>
      <c r="AT137" s="188">
        <f>X137/$H137*VLOOKUP(X$4,DM_TI_LE!$A$5:$B$30,2,FALSE)</f>
        <v>0</v>
      </c>
      <c r="AU137" s="188">
        <f>Y137/$H137*VLOOKUP(Y$4,DM_TI_LE!$A$5:$B$30,2,FALSE)</f>
        <v>0</v>
      </c>
      <c r="AV137" s="188">
        <f>Z137/$H137*VLOOKUP(Z$4,DM_TI_LE!$A$5:$B$30,2,FALSE)</f>
        <v>0</v>
      </c>
      <c r="AW137" s="188">
        <f>AA137/$H137*VLOOKUP(AA$4,DM_TI_LE!$A$5:$B$30,2,FALSE)</f>
        <v>0</v>
      </c>
      <c r="AX137" s="188">
        <f>AB137/$H137*VLOOKUP(AB$4,DM_TI_LE!$A$5:$B$30,2,FALSE)</f>
        <v>0</v>
      </c>
      <c r="AY137" s="188">
        <f>AC137/$H137*VLOOKUP(AC$4,DM_TI_LE!$A$5:$B$30,2,FALSE)</f>
        <v>0</v>
      </c>
      <c r="AZ137" s="188">
        <f>AD137/$H137*VLOOKUP(AD$4,DM_TI_LE!$A$5:$B$30,2,FALSE)</f>
        <v>0</v>
      </c>
      <c r="BA137" s="231">
        <f>IF(CD137="HDHV",DM_TI_LE!$K$12*I137, SUM(AE137:AW137)*F137*E137*DM_HE_SO_LUONG_NS!$D$1*CE137)</f>
        <v>7200000</v>
      </c>
      <c r="BB137" s="16"/>
      <c r="BC137" s="17">
        <f>VLOOKUP(B137,GD_LCD_HS_LNS!$B$4:$E$914,4,FALSE)</f>
        <v>3875000</v>
      </c>
      <c r="BD137" s="16"/>
      <c r="BE137" s="16">
        <f>I137/26*$BC137*VLOOKUP(BE$4,DM_TI_LE!$A$5:$C$29,3,FALSE)</f>
        <v>0</v>
      </c>
      <c r="BF137" s="16">
        <f>J137/26*$BC137*VLOOKUP(BF$4,DM_TI_LE!$A$5:$C$29,3,FALSE)</f>
        <v>0</v>
      </c>
      <c r="BG137" s="16">
        <f>K137/26*$BC137*VLOOKUP(BG$4,DM_TI_LE!$A$5:$C$29,3,FALSE)</f>
        <v>0</v>
      </c>
      <c r="BH137" s="16">
        <f>L137/26*$BC137*VLOOKUP(BH$4,DM_TI_LE!$A$5:$C$29,3,FALSE)</f>
        <v>0</v>
      </c>
      <c r="BI137" s="16">
        <f>M137/26*$BC137*VLOOKUP(BI$4,DM_TI_LE!$A$5:$C$29,3,FALSE)</f>
        <v>0</v>
      </c>
      <c r="BJ137" s="16">
        <f>N137/26*$BC137*VLOOKUP(BJ$4,DM_TI_LE!$A$5:$C$29,3,FALSE)</f>
        <v>0</v>
      </c>
      <c r="BK137" s="16">
        <f>O137/26*$BC137*VLOOKUP(BK$4,DM_TI_LE!$A$5:$C$29,3,FALSE)</f>
        <v>0</v>
      </c>
      <c r="BL137" s="16">
        <f>P137/26*$BC137*VLOOKUP(BL$4,DM_TI_LE!$A$5:$C$29,3,FALSE)</f>
        <v>0</v>
      </c>
      <c r="BM137" s="16">
        <f>Q137/26*$BC137*VLOOKUP(BM$4,DM_TI_LE!$A$5:$C$29,3,FALSE)</f>
        <v>0</v>
      </c>
      <c r="BN137" s="16">
        <f>R137/26*$BC137*VLOOKUP(BN$4,DM_TI_LE!$A$5:$C$29,3,FALSE)</f>
        <v>0</v>
      </c>
      <c r="BO137" s="16">
        <f>S137/26*$BC137*VLOOKUP(BO$4,DM_TI_LE!$A$5:$C$29,3,FALSE)</f>
        <v>0</v>
      </c>
      <c r="BP137" s="16">
        <f>T137/26*$BC137*VLOOKUP(BP$4,DM_TI_LE!$A$5:$C$29,3,FALSE)</f>
        <v>0</v>
      </c>
      <c r="BQ137" s="16">
        <f>U137/26*$BC137*VLOOKUP(BQ$4,DM_TI_LE!$A$5:$C$29,3,FALSE)</f>
        <v>0</v>
      </c>
      <c r="BR137" s="16">
        <f>V137/26*$BC137*VLOOKUP(BR$4,DM_TI_LE!$A$5:$C$29,3,FALSE)</f>
        <v>0</v>
      </c>
      <c r="BS137" s="16">
        <f>W137/26*$BC137*VLOOKUP(BS$4,DM_TI_LE!$A$5:$C$29,3,FALSE)</f>
        <v>0</v>
      </c>
      <c r="BT137" s="16">
        <f>X137/26*$BC137*VLOOKUP(BT$4,DM_TI_LE!$A$5:$C$29,3,FALSE)</f>
        <v>0</v>
      </c>
      <c r="BU137" s="16">
        <f>Y137/26*$BC137*VLOOKUP(BU$4,DM_TI_LE!$A$5:$C$29,3,FALSE)</f>
        <v>0</v>
      </c>
      <c r="BV137" s="16">
        <f>Z137/26*$BC137*VLOOKUP(BV$4,DM_TI_LE!$A$5:$C$29,3,FALSE)</f>
        <v>0</v>
      </c>
      <c r="BW137" s="16">
        <f>AA137/26*$BC137*VLOOKUP(BW$4,DM_TI_LE!$A$5:$C$29,3,FALSE)</f>
        <v>0</v>
      </c>
      <c r="BX137" s="16">
        <f>AB137/26*$BC137*VLOOKUP(BX$4,DM_TI_LE!$A$5:$C$29,3,FALSE)</f>
        <v>0</v>
      </c>
      <c r="BY137" s="16">
        <f>AC137/26*$BC137*VLOOKUP(BY$4,DM_TI_LE!$A$5:$C$29,3,FALSE)</f>
        <v>0</v>
      </c>
      <c r="BZ137" s="16">
        <f>AD137/26*$BC137*VLOOKUP(BZ$4,DM_TI_LE!$A$5:$C$29,3,FALSE)</f>
        <v>0</v>
      </c>
      <c r="CA137" s="196">
        <f t="shared" si="0"/>
        <v>0</v>
      </c>
      <c r="CB137" s="16"/>
      <c r="CC137" s="197">
        <f t="shared" si="1"/>
        <v>7200000</v>
      </c>
      <c r="CD137" s="145" t="s">
        <v>114</v>
      </c>
      <c r="CE137" s="199">
        <f>VLOOKUP(CD137,DM_TI_LE!$I$12:$J$16,2,FALSE)</f>
        <v>1</v>
      </c>
    </row>
    <row r="138" spans="1:83" ht="12.75">
      <c r="A138" s="36">
        <v>134</v>
      </c>
      <c r="B138" s="38">
        <f>GD_LCD_HS_LNS!B137</f>
        <v>12567</v>
      </c>
      <c r="C138" s="38" t="str">
        <f>GD_LCD_HS_LNS!C137</f>
        <v>Nguyễn Thị Hải Yến</v>
      </c>
      <c r="D138" s="38" t="str">
        <f>GD_LCD_HS_LNS!D137</f>
        <v>Nhân viên phục vụ hành khách hàng hóa</v>
      </c>
      <c r="E138" s="146">
        <f>VLOOKUP(B138,GD_CHAM_CONG!$C$6:$BJ$912,60,FALSE)</f>
        <v>1</v>
      </c>
      <c r="F138" s="146">
        <f>VLOOKUP(B138,GD_LCD_HS_LNS!$B$4:$F$914,5,FALSE)</f>
        <v>1.6</v>
      </c>
      <c r="G138" s="168"/>
      <c r="H138" s="168">
        <f>VLOOKUP(B138,GD_CHAM_CONG!$C$6:$BD$912,37,FALSE)</f>
        <v>26</v>
      </c>
      <c r="I138" s="16">
        <f>VLOOKUP($B138,GD_CHAM_CONG!$C$6:$BF$912,38,FALSE)</f>
        <v>26</v>
      </c>
      <c r="J138" s="16">
        <f>VLOOKUP($B138,GD_CHAM_CONG!$C$6:$BF$912,39,FALSE)</f>
        <v>0</v>
      </c>
      <c r="K138" s="16">
        <f>VLOOKUP($B138,GD_CHAM_CONG!$C$6:$BF$912,40,FALSE)</f>
        <v>0</v>
      </c>
      <c r="L138" s="16">
        <f>VLOOKUP($B138,GD_CHAM_CONG!$C$6:$BF$912,41,FALSE)</f>
        <v>0</v>
      </c>
      <c r="M138" s="16">
        <f>VLOOKUP($B138,GD_CHAM_CONG!$C$6:$BF$912,42,FALSE)</f>
        <v>0</v>
      </c>
      <c r="N138" s="16">
        <f>VLOOKUP($B138,GD_CHAM_CONG!$C$6:$BF$912,43,FALSE)</f>
        <v>0</v>
      </c>
      <c r="O138" s="16">
        <f>VLOOKUP($B138,GD_CHAM_CONG!$C$6:$BF$912,44,FALSE)</f>
        <v>0</v>
      </c>
      <c r="P138" s="16">
        <f>VLOOKUP($B138,GD_CHAM_CONG!$C$6:$BF$912,45,FALSE)</f>
        <v>0</v>
      </c>
      <c r="Q138" s="16">
        <f>VLOOKUP($B138,GD_CHAM_CONG!$C$6:$BF$912,46,FALSE)</f>
        <v>0</v>
      </c>
      <c r="R138" s="16">
        <f>VLOOKUP($B138,GD_CHAM_CONG!$C$6:$BF$912,47,FALSE)</f>
        <v>0</v>
      </c>
      <c r="S138" s="16">
        <f>VLOOKUP($B138,GD_CHAM_CONG!$C$6:$BF$912,48,FALSE)</f>
        <v>0</v>
      </c>
      <c r="T138" s="16">
        <f>VLOOKUP($B138,GD_CHAM_CONG!$C$6:$BF$912,49,FALSE)</f>
        <v>0</v>
      </c>
      <c r="U138" s="16">
        <f>VLOOKUP($B138,GD_CHAM_CONG!$C$6:$BF$912,50,FALSE)</f>
        <v>0</v>
      </c>
      <c r="V138" s="16">
        <f>VLOOKUP($B138,GD_CHAM_CONG!$C$6:$BF$912,51,FALSE)</f>
        <v>0</v>
      </c>
      <c r="W138" s="16">
        <f>VLOOKUP($B138,GD_CHAM_CONG!$C$6:$BF$912,52,FALSE)</f>
        <v>0</v>
      </c>
      <c r="X138" s="16">
        <f>VLOOKUP($B138,GD_CHAM_CONG!$C$6:$BF$912,53,FALSE)</f>
        <v>0</v>
      </c>
      <c r="Y138" s="16">
        <f>VLOOKUP($B138,GD_CHAM_CONG!$C$6:$BF$912,54,FALSE)</f>
        <v>0</v>
      </c>
      <c r="Z138" s="16">
        <f>VLOOKUP($B138,GD_CHAM_CONG!$C$6:$BF$912,55,FALSE)</f>
        <v>0</v>
      </c>
      <c r="AA138" s="16">
        <f>VLOOKUP($B138,GD_CHAM_CONG!$C$6:$BF$912,56,FALSE)</f>
        <v>0</v>
      </c>
      <c r="AB138" s="16">
        <f>VLOOKUP($B138,GD_CHAM_CONG!$C$6:$BI$912,57,FALSE)</f>
        <v>0</v>
      </c>
      <c r="AC138" s="16">
        <f>VLOOKUP($B138,GD_CHAM_CONG!$C$6:$BI$912,58,FALSE)</f>
        <v>0</v>
      </c>
      <c r="AD138" s="16">
        <f>VLOOKUP($B138,GD_CHAM_CONG!$C$6:$BI$912,59,FALSE)</f>
        <v>0</v>
      </c>
      <c r="AE138" s="188">
        <f>I138/$H138*VLOOKUP(I$4,DM_TI_LE!$A$5:$B$30,2,FALSE)</f>
        <v>1</v>
      </c>
      <c r="AF138" s="188">
        <f>J138/$H138*VLOOKUP(J$4,DM_TI_LE!$A$5:$B$30,2,FALSE)</f>
        <v>0</v>
      </c>
      <c r="AG138" s="188">
        <f>K138/$H138*VLOOKUP(K$4,DM_TI_LE!$A$5:$B$30,2,FALSE)</f>
        <v>0</v>
      </c>
      <c r="AH138" s="188">
        <f>L138/$H138*VLOOKUP(L$4,DM_TI_LE!$A$5:$B$30,2,FALSE)</f>
        <v>0</v>
      </c>
      <c r="AI138" s="188">
        <f>M138/$H138*VLOOKUP(M$4,DM_TI_LE!$A$5:$B$30,2,FALSE)</f>
        <v>0</v>
      </c>
      <c r="AJ138" s="188">
        <f>N138/$H138*VLOOKUP(N$4,DM_TI_LE!$A$5:$B$30,2,FALSE)</f>
        <v>0</v>
      </c>
      <c r="AK138" s="188">
        <f>O138/$H138*VLOOKUP(O$4,DM_TI_LE!$A$5:$B$30,2,FALSE)</f>
        <v>0</v>
      </c>
      <c r="AL138" s="188">
        <f>P138/$H138*VLOOKUP(P$4,DM_TI_LE!$A$5:$B$30,2,FALSE)</f>
        <v>0</v>
      </c>
      <c r="AM138" s="188">
        <f>Q138/$H138*VLOOKUP(Q$4,DM_TI_LE!$A$5:$B$30,2,FALSE)</f>
        <v>0</v>
      </c>
      <c r="AN138" s="188">
        <f>R138/$H138*VLOOKUP(R$4,DM_TI_LE!$A$5:$B$30,2,FALSE)</f>
        <v>0</v>
      </c>
      <c r="AO138" s="188">
        <f>S138/$H138*VLOOKUP(S$4,DM_TI_LE!$A$5:$B$30,2,FALSE)</f>
        <v>0</v>
      </c>
      <c r="AP138" s="188">
        <f>T138/$H138*VLOOKUP(T$4,DM_TI_LE!$A$5:$B$30,2,FALSE)</f>
        <v>0</v>
      </c>
      <c r="AQ138" s="188">
        <f>U138/$H138*VLOOKUP(U$4,DM_TI_LE!$A$5:$B$30,2,FALSE)</f>
        <v>0</v>
      </c>
      <c r="AR138" s="188">
        <f>V138/$H138*VLOOKUP(V$4,DM_TI_LE!$A$5:$B$30,2,FALSE)</f>
        <v>0</v>
      </c>
      <c r="AS138" s="188">
        <f>W138/$H138*VLOOKUP(W$4,DM_TI_LE!$A$5:$B$30,2,FALSE)</f>
        <v>0</v>
      </c>
      <c r="AT138" s="188">
        <f>X138/$H138*VLOOKUP(X$4,DM_TI_LE!$A$5:$B$30,2,FALSE)</f>
        <v>0</v>
      </c>
      <c r="AU138" s="188">
        <f>Y138/$H138*VLOOKUP(Y$4,DM_TI_LE!$A$5:$B$30,2,FALSE)</f>
        <v>0</v>
      </c>
      <c r="AV138" s="188">
        <f>Z138/$H138*VLOOKUP(Z$4,DM_TI_LE!$A$5:$B$30,2,FALSE)</f>
        <v>0</v>
      </c>
      <c r="AW138" s="188">
        <f>AA138/$H138*VLOOKUP(AA$4,DM_TI_LE!$A$5:$B$30,2,FALSE)</f>
        <v>0</v>
      </c>
      <c r="AX138" s="188">
        <f>AB138/$H138*VLOOKUP(AB$4,DM_TI_LE!$A$5:$B$30,2,FALSE)</f>
        <v>0</v>
      </c>
      <c r="AY138" s="188">
        <f>AC138/$H138*VLOOKUP(AC$4,DM_TI_LE!$A$5:$B$30,2,FALSE)</f>
        <v>0</v>
      </c>
      <c r="AZ138" s="188">
        <f>AD138/$H138*VLOOKUP(AD$4,DM_TI_LE!$A$5:$B$30,2,FALSE)</f>
        <v>0</v>
      </c>
      <c r="BA138" s="231">
        <f>IF(CD138="HDHV",DM_TI_LE!$K$12*I138, SUM(AE138:AW138)*F138*E138*DM_HE_SO_LUONG_NS!$D$1*CE138)</f>
        <v>7200000</v>
      </c>
      <c r="BB138" s="16"/>
      <c r="BC138" s="17">
        <f>VLOOKUP(B138,GD_LCD_HS_LNS!$B$4:$E$914,4,FALSE)</f>
        <v>3875000</v>
      </c>
      <c r="BD138" s="16"/>
      <c r="BE138" s="16">
        <f>I138/26*$BC138*VLOOKUP(BE$4,DM_TI_LE!$A$5:$C$29,3,FALSE)</f>
        <v>0</v>
      </c>
      <c r="BF138" s="16">
        <f>J138/26*$BC138*VLOOKUP(BF$4,DM_TI_LE!$A$5:$C$29,3,FALSE)</f>
        <v>0</v>
      </c>
      <c r="BG138" s="16">
        <f>K138/26*$BC138*VLOOKUP(BG$4,DM_TI_LE!$A$5:$C$29,3,FALSE)</f>
        <v>0</v>
      </c>
      <c r="BH138" s="16">
        <f>L138/26*$BC138*VLOOKUP(BH$4,DM_TI_LE!$A$5:$C$29,3,FALSE)</f>
        <v>0</v>
      </c>
      <c r="BI138" s="16">
        <f>M138/26*$BC138*VLOOKUP(BI$4,DM_TI_LE!$A$5:$C$29,3,FALSE)</f>
        <v>0</v>
      </c>
      <c r="BJ138" s="16">
        <f>N138/26*$BC138*VLOOKUP(BJ$4,DM_TI_LE!$A$5:$C$29,3,FALSE)</f>
        <v>0</v>
      </c>
      <c r="BK138" s="16">
        <f>O138/26*$BC138*VLOOKUP(BK$4,DM_TI_LE!$A$5:$C$29,3,FALSE)</f>
        <v>0</v>
      </c>
      <c r="BL138" s="16">
        <f>P138/26*$BC138*VLOOKUP(BL$4,DM_TI_LE!$A$5:$C$29,3,FALSE)</f>
        <v>0</v>
      </c>
      <c r="BM138" s="16">
        <f>Q138/26*$BC138*VLOOKUP(BM$4,DM_TI_LE!$A$5:$C$29,3,FALSE)</f>
        <v>0</v>
      </c>
      <c r="BN138" s="16">
        <f>R138/26*$BC138*VLOOKUP(BN$4,DM_TI_LE!$A$5:$C$29,3,FALSE)</f>
        <v>0</v>
      </c>
      <c r="BO138" s="16">
        <f>S138/26*$BC138*VLOOKUP(BO$4,DM_TI_LE!$A$5:$C$29,3,FALSE)</f>
        <v>0</v>
      </c>
      <c r="BP138" s="16">
        <f>T138/26*$BC138*VLOOKUP(BP$4,DM_TI_LE!$A$5:$C$29,3,FALSE)</f>
        <v>0</v>
      </c>
      <c r="BQ138" s="16">
        <f>U138/26*$BC138*VLOOKUP(BQ$4,DM_TI_LE!$A$5:$C$29,3,FALSE)</f>
        <v>0</v>
      </c>
      <c r="BR138" s="16">
        <f>V138/26*$BC138*VLOOKUP(BR$4,DM_TI_LE!$A$5:$C$29,3,FALSE)</f>
        <v>0</v>
      </c>
      <c r="BS138" s="16">
        <f>W138/26*$BC138*VLOOKUP(BS$4,DM_TI_LE!$A$5:$C$29,3,FALSE)</f>
        <v>0</v>
      </c>
      <c r="BT138" s="16">
        <f>X138/26*$BC138*VLOOKUP(BT$4,DM_TI_LE!$A$5:$C$29,3,FALSE)</f>
        <v>0</v>
      </c>
      <c r="BU138" s="16">
        <f>Y138/26*$BC138*VLOOKUP(BU$4,DM_TI_LE!$A$5:$C$29,3,FALSE)</f>
        <v>0</v>
      </c>
      <c r="BV138" s="16">
        <f>Z138/26*$BC138*VLOOKUP(BV$4,DM_TI_LE!$A$5:$C$29,3,FALSE)</f>
        <v>0</v>
      </c>
      <c r="BW138" s="16">
        <f>AA138/26*$BC138*VLOOKUP(BW$4,DM_TI_LE!$A$5:$C$29,3,FALSE)</f>
        <v>0</v>
      </c>
      <c r="BX138" s="16">
        <f>AB138/26*$BC138*VLOOKUP(BX$4,DM_TI_LE!$A$5:$C$29,3,FALSE)</f>
        <v>0</v>
      </c>
      <c r="BY138" s="16">
        <f>AC138/26*$BC138*VLOOKUP(BY$4,DM_TI_LE!$A$5:$C$29,3,FALSE)</f>
        <v>0</v>
      </c>
      <c r="BZ138" s="16">
        <f>AD138/26*$BC138*VLOOKUP(BZ$4,DM_TI_LE!$A$5:$C$29,3,FALSE)</f>
        <v>0</v>
      </c>
      <c r="CA138" s="196">
        <f t="shared" si="0"/>
        <v>0</v>
      </c>
      <c r="CB138" s="16"/>
      <c r="CC138" s="197">
        <f t="shared" si="1"/>
        <v>7200000</v>
      </c>
      <c r="CD138" s="145" t="s">
        <v>114</v>
      </c>
      <c r="CE138" s="199">
        <f>VLOOKUP(CD138,DM_TI_LE!$I$12:$J$16,2,FALSE)</f>
        <v>1</v>
      </c>
    </row>
    <row r="139" spans="1:83" ht="12.75">
      <c r="A139" s="36">
        <v>135</v>
      </c>
      <c r="B139" s="38">
        <f>GD_LCD_HS_LNS!B138</f>
        <v>13361</v>
      </c>
      <c r="C139" s="38" t="str">
        <f>GD_LCD_HS_LNS!C138</f>
        <v>Mai Thế Anh</v>
      </c>
      <c r="D139" s="38" t="str">
        <f>GD_LCD_HS_LNS!D138</f>
        <v>Nhân viên phục vụ hành khách hàng hóa</v>
      </c>
      <c r="E139" s="146">
        <f>VLOOKUP(B139,GD_CHAM_CONG!$C$6:$BJ$912,60,FALSE)</f>
        <v>1</v>
      </c>
      <c r="F139" s="146">
        <f>VLOOKUP(B139,GD_LCD_HS_LNS!$B$4:$F$914,5,FALSE)</f>
        <v>1.6</v>
      </c>
      <c r="G139" s="168"/>
      <c r="H139" s="168">
        <f>VLOOKUP(B139,GD_CHAM_CONG!$C$6:$BD$912,37,FALSE)</f>
        <v>26</v>
      </c>
      <c r="I139" s="16">
        <f>VLOOKUP($B139,GD_CHAM_CONG!$C$6:$BF$912,38,FALSE)</f>
        <v>26</v>
      </c>
      <c r="J139" s="16">
        <f>VLOOKUP($B139,GD_CHAM_CONG!$C$6:$BF$912,39,FALSE)</f>
        <v>0</v>
      </c>
      <c r="K139" s="16">
        <f>VLOOKUP($B139,GD_CHAM_CONG!$C$6:$BF$912,40,FALSE)</f>
        <v>0</v>
      </c>
      <c r="L139" s="16">
        <f>VLOOKUP($B139,GD_CHAM_CONG!$C$6:$BF$912,41,FALSE)</f>
        <v>0</v>
      </c>
      <c r="M139" s="16">
        <f>VLOOKUP($B139,GD_CHAM_CONG!$C$6:$BF$912,42,FALSE)</f>
        <v>0</v>
      </c>
      <c r="N139" s="16">
        <f>VLOOKUP($B139,GD_CHAM_CONG!$C$6:$BF$912,43,FALSE)</f>
        <v>0</v>
      </c>
      <c r="O139" s="16">
        <f>VLOOKUP($B139,GD_CHAM_CONG!$C$6:$BF$912,44,FALSE)</f>
        <v>0</v>
      </c>
      <c r="P139" s="16">
        <f>VLOOKUP($B139,GD_CHAM_CONG!$C$6:$BF$912,45,FALSE)</f>
        <v>0</v>
      </c>
      <c r="Q139" s="16">
        <f>VLOOKUP($B139,GD_CHAM_CONG!$C$6:$BF$912,46,FALSE)</f>
        <v>0</v>
      </c>
      <c r="R139" s="16">
        <f>VLOOKUP($B139,GD_CHAM_CONG!$C$6:$BF$912,47,FALSE)</f>
        <v>0</v>
      </c>
      <c r="S139" s="16">
        <f>VLOOKUP($B139,GD_CHAM_CONG!$C$6:$BF$912,48,FALSE)</f>
        <v>0</v>
      </c>
      <c r="T139" s="16">
        <f>VLOOKUP($B139,GD_CHAM_CONG!$C$6:$BF$912,49,FALSE)</f>
        <v>0</v>
      </c>
      <c r="U139" s="16">
        <f>VLOOKUP($B139,GD_CHAM_CONG!$C$6:$BF$912,50,FALSE)</f>
        <v>0</v>
      </c>
      <c r="V139" s="16">
        <f>VLOOKUP($B139,GD_CHAM_CONG!$C$6:$BF$912,51,FALSE)</f>
        <v>0</v>
      </c>
      <c r="W139" s="16">
        <f>VLOOKUP($B139,GD_CHAM_CONG!$C$6:$BF$912,52,FALSE)</f>
        <v>0</v>
      </c>
      <c r="X139" s="16">
        <f>VLOOKUP($B139,GD_CHAM_CONG!$C$6:$BF$912,53,FALSE)</f>
        <v>0</v>
      </c>
      <c r="Y139" s="16">
        <f>VLOOKUP($B139,GD_CHAM_CONG!$C$6:$BF$912,54,FALSE)</f>
        <v>0</v>
      </c>
      <c r="Z139" s="16">
        <f>VLOOKUP($B139,GD_CHAM_CONG!$C$6:$BF$912,55,FALSE)</f>
        <v>0</v>
      </c>
      <c r="AA139" s="16">
        <f>VLOOKUP($B139,GD_CHAM_CONG!$C$6:$BF$912,56,FALSE)</f>
        <v>0</v>
      </c>
      <c r="AB139" s="16">
        <f>VLOOKUP($B139,GD_CHAM_CONG!$C$6:$BI$912,57,FALSE)</f>
        <v>0</v>
      </c>
      <c r="AC139" s="16">
        <f>VLOOKUP($B139,GD_CHAM_CONG!$C$6:$BI$912,58,FALSE)</f>
        <v>0</v>
      </c>
      <c r="AD139" s="16">
        <f>VLOOKUP($B139,GD_CHAM_CONG!$C$6:$BI$912,59,FALSE)</f>
        <v>0</v>
      </c>
      <c r="AE139" s="188">
        <f>I139/$H139*VLOOKUP(I$4,DM_TI_LE!$A$5:$B$30,2,FALSE)</f>
        <v>1</v>
      </c>
      <c r="AF139" s="188">
        <f>J139/$H139*VLOOKUP(J$4,DM_TI_LE!$A$5:$B$30,2,FALSE)</f>
        <v>0</v>
      </c>
      <c r="AG139" s="188">
        <f>K139/$H139*VLOOKUP(K$4,DM_TI_LE!$A$5:$B$30,2,FALSE)</f>
        <v>0</v>
      </c>
      <c r="AH139" s="188">
        <f>L139/$H139*VLOOKUP(L$4,DM_TI_LE!$A$5:$B$30,2,FALSE)</f>
        <v>0</v>
      </c>
      <c r="AI139" s="188">
        <f>M139/$H139*VLOOKUP(M$4,DM_TI_LE!$A$5:$B$30,2,FALSE)</f>
        <v>0</v>
      </c>
      <c r="AJ139" s="188">
        <f>N139/$H139*VLOOKUP(N$4,DM_TI_LE!$A$5:$B$30,2,FALSE)</f>
        <v>0</v>
      </c>
      <c r="AK139" s="188">
        <f>O139/$H139*VLOOKUP(O$4,DM_TI_LE!$A$5:$B$30,2,FALSE)</f>
        <v>0</v>
      </c>
      <c r="AL139" s="188">
        <f>P139/$H139*VLOOKUP(P$4,DM_TI_LE!$A$5:$B$30,2,FALSE)</f>
        <v>0</v>
      </c>
      <c r="AM139" s="188">
        <f>Q139/$H139*VLOOKUP(Q$4,DM_TI_LE!$A$5:$B$30,2,FALSE)</f>
        <v>0</v>
      </c>
      <c r="AN139" s="188">
        <f>R139/$H139*VLOOKUP(R$4,DM_TI_LE!$A$5:$B$30,2,FALSE)</f>
        <v>0</v>
      </c>
      <c r="AO139" s="188">
        <f>S139/$H139*VLOOKUP(S$4,DM_TI_LE!$A$5:$B$30,2,FALSE)</f>
        <v>0</v>
      </c>
      <c r="AP139" s="188">
        <f>T139/$H139*VLOOKUP(T$4,DM_TI_LE!$A$5:$B$30,2,FALSE)</f>
        <v>0</v>
      </c>
      <c r="AQ139" s="188">
        <f>U139/$H139*VLOOKUP(U$4,DM_TI_LE!$A$5:$B$30,2,FALSE)</f>
        <v>0</v>
      </c>
      <c r="AR139" s="188">
        <f>V139/$H139*VLOOKUP(V$4,DM_TI_LE!$A$5:$B$30,2,FALSE)</f>
        <v>0</v>
      </c>
      <c r="AS139" s="188">
        <f>W139/$H139*VLOOKUP(W$4,DM_TI_LE!$A$5:$B$30,2,FALSE)</f>
        <v>0</v>
      </c>
      <c r="AT139" s="188">
        <f>X139/$H139*VLOOKUP(X$4,DM_TI_LE!$A$5:$B$30,2,FALSE)</f>
        <v>0</v>
      </c>
      <c r="AU139" s="188">
        <f>Y139/$H139*VLOOKUP(Y$4,DM_TI_LE!$A$5:$B$30,2,FALSE)</f>
        <v>0</v>
      </c>
      <c r="AV139" s="188">
        <f>Z139/$H139*VLOOKUP(Z$4,DM_TI_LE!$A$5:$B$30,2,FALSE)</f>
        <v>0</v>
      </c>
      <c r="AW139" s="188">
        <f>AA139/$H139*VLOOKUP(AA$4,DM_TI_LE!$A$5:$B$30,2,FALSE)</f>
        <v>0</v>
      </c>
      <c r="AX139" s="188">
        <f>AB139/$H139*VLOOKUP(AB$4,DM_TI_LE!$A$5:$B$30,2,FALSE)</f>
        <v>0</v>
      </c>
      <c r="AY139" s="188">
        <f>AC139/$H139*VLOOKUP(AC$4,DM_TI_LE!$A$5:$B$30,2,FALSE)</f>
        <v>0</v>
      </c>
      <c r="AZ139" s="188">
        <f>AD139/$H139*VLOOKUP(AD$4,DM_TI_LE!$A$5:$B$30,2,FALSE)</f>
        <v>0</v>
      </c>
      <c r="BA139" s="231">
        <f>IF(CD139="HDHV",DM_TI_LE!$K$12*I139, SUM(AE139:AW139)*F139*E139*DM_HE_SO_LUONG_NS!$D$1*CE139)</f>
        <v>7200000</v>
      </c>
      <c r="BB139" s="16"/>
      <c r="BC139" s="17">
        <f>VLOOKUP(B139,GD_LCD_HS_LNS!$B$4:$E$914,4,FALSE)</f>
        <v>3875000</v>
      </c>
      <c r="BD139" s="16"/>
      <c r="BE139" s="16">
        <f>I139/26*$BC139*VLOOKUP(BE$4,DM_TI_LE!$A$5:$C$29,3,FALSE)</f>
        <v>0</v>
      </c>
      <c r="BF139" s="16">
        <f>J139/26*$BC139*VLOOKUP(BF$4,DM_TI_LE!$A$5:$C$29,3,FALSE)</f>
        <v>0</v>
      </c>
      <c r="BG139" s="16">
        <f>K139/26*$BC139*VLOOKUP(BG$4,DM_TI_LE!$A$5:$C$29,3,FALSE)</f>
        <v>0</v>
      </c>
      <c r="BH139" s="16">
        <f>L139/26*$BC139*VLOOKUP(BH$4,DM_TI_LE!$A$5:$C$29,3,FALSE)</f>
        <v>0</v>
      </c>
      <c r="BI139" s="16">
        <f>M139/26*$BC139*VLOOKUP(BI$4,DM_TI_LE!$A$5:$C$29,3,FALSE)</f>
        <v>0</v>
      </c>
      <c r="BJ139" s="16">
        <f>N139/26*$BC139*VLOOKUP(BJ$4,DM_TI_LE!$A$5:$C$29,3,FALSE)</f>
        <v>0</v>
      </c>
      <c r="BK139" s="16">
        <f>O139/26*$BC139*VLOOKUP(BK$4,DM_TI_LE!$A$5:$C$29,3,FALSE)</f>
        <v>0</v>
      </c>
      <c r="BL139" s="16">
        <f>P139/26*$BC139*VLOOKUP(BL$4,DM_TI_LE!$A$5:$C$29,3,FALSE)</f>
        <v>0</v>
      </c>
      <c r="BM139" s="16">
        <f>Q139/26*$BC139*VLOOKUP(BM$4,DM_TI_LE!$A$5:$C$29,3,FALSE)</f>
        <v>0</v>
      </c>
      <c r="BN139" s="16">
        <f>R139/26*$BC139*VLOOKUP(BN$4,DM_TI_LE!$A$5:$C$29,3,FALSE)</f>
        <v>0</v>
      </c>
      <c r="BO139" s="16">
        <f>S139/26*$BC139*VLOOKUP(BO$4,DM_TI_LE!$A$5:$C$29,3,FALSE)</f>
        <v>0</v>
      </c>
      <c r="BP139" s="16">
        <f>T139/26*$BC139*VLOOKUP(BP$4,DM_TI_LE!$A$5:$C$29,3,FALSE)</f>
        <v>0</v>
      </c>
      <c r="BQ139" s="16">
        <f>U139/26*$BC139*VLOOKUP(BQ$4,DM_TI_LE!$A$5:$C$29,3,FALSE)</f>
        <v>0</v>
      </c>
      <c r="BR139" s="16">
        <f>V139/26*$BC139*VLOOKUP(BR$4,DM_TI_LE!$A$5:$C$29,3,FALSE)</f>
        <v>0</v>
      </c>
      <c r="BS139" s="16">
        <f>W139/26*$BC139*VLOOKUP(BS$4,DM_TI_LE!$A$5:$C$29,3,FALSE)</f>
        <v>0</v>
      </c>
      <c r="BT139" s="16">
        <f>X139/26*$BC139*VLOOKUP(BT$4,DM_TI_LE!$A$5:$C$29,3,FALSE)</f>
        <v>0</v>
      </c>
      <c r="BU139" s="16">
        <f>Y139/26*$BC139*VLOOKUP(BU$4,DM_TI_LE!$A$5:$C$29,3,FALSE)</f>
        <v>0</v>
      </c>
      <c r="BV139" s="16">
        <f>Z139/26*$BC139*VLOOKUP(BV$4,DM_TI_LE!$A$5:$C$29,3,FALSE)</f>
        <v>0</v>
      </c>
      <c r="BW139" s="16">
        <f>AA139/26*$BC139*VLOOKUP(BW$4,DM_TI_LE!$A$5:$C$29,3,FALSE)</f>
        <v>0</v>
      </c>
      <c r="BX139" s="16">
        <f>AB139/26*$BC139*VLOOKUP(BX$4,DM_TI_LE!$A$5:$C$29,3,FALSE)</f>
        <v>0</v>
      </c>
      <c r="BY139" s="16">
        <f>AC139/26*$BC139*VLOOKUP(BY$4,DM_TI_LE!$A$5:$C$29,3,FALSE)</f>
        <v>0</v>
      </c>
      <c r="BZ139" s="16">
        <f>AD139/26*$BC139*VLOOKUP(BZ$4,DM_TI_LE!$A$5:$C$29,3,FALSE)</f>
        <v>0</v>
      </c>
      <c r="CA139" s="196">
        <f t="shared" si="0"/>
        <v>0</v>
      </c>
      <c r="CB139" s="16"/>
      <c r="CC139" s="197">
        <f t="shared" si="1"/>
        <v>7200000</v>
      </c>
      <c r="CD139" s="145" t="s">
        <v>114</v>
      </c>
      <c r="CE139" s="199">
        <f>VLOOKUP(CD139,DM_TI_LE!$I$12:$J$16,2,FALSE)</f>
        <v>1</v>
      </c>
    </row>
    <row r="140" spans="1:83" ht="12.75">
      <c r="A140" s="36">
        <v>136</v>
      </c>
      <c r="B140" s="38">
        <f>GD_LCD_HS_LNS!B139</f>
        <v>13373</v>
      </c>
      <c r="C140" s="38" t="str">
        <f>GD_LCD_HS_LNS!C139</f>
        <v>Trần Thị Sơn</v>
      </c>
      <c r="D140" s="38" t="str">
        <f>GD_LCD_HS_LNS!D139</f>
        <v>Nhân viên phục vụ hành khách hàng hóa</v>
      </c>
      <c r="E140" s="146">
        <f>VLOOKUP(B140,GD_CHAM_CONG!$C$6:$BJ$912,60,FALSE)</f>
        <v>0.93</v>
      </c>
      <c r="F140" s="146">
        <f>VLOOKUP(B140,GD_LCD_HS_LNS!$B$4:$F$914,5,FALSE)</f>
        <v>1.6</v>
      </c>
      <c r="G140" s="168"/>
      <c r="H140" s="168">
        <f>VLOOKUP(B140,GD_CHAM_CONG!$C$6:$BD$912,37,FALSE)</f>
        <v>26</v>
      </c>
      <c r="I140" s="16">
        <f>VLOOKUP($B140,GD_CHAM_CONG!$C$6:$BF$912,38,FALSE)</f>
        <v>26</v>
      </c>
      <c r="J140" s="16">
        <f>VLOOKUP($B140,GD_CHAM_CONG!$C$6:$BF$912,39,FALSE)</f>
        <v>0</v>
      </c>
      <c r="K140" s="16">
        <f>VLOOKUP($B140,GD_CHAM_CONG!$C$6:$BF$912,40,FALSE)</f>
        <v>0</v>
      </c>
      <c r="L140" s="16">
        <f>VLOOKUP($B140,GD_CHAM_CONG!$C$6:$BF$912,41,FALSE)</f>
        <v>0</v>
      </c>
      <c r="M140" s="16">
        <f>VLOOKUP($B140,GD_CHAM_CONG!$C$6:$BF$912,42,FALSE)</f>
        <v>0</v>
      </c>
      <c r="N140" s="16">
        <f>VLOOKUP($B140,GD_CHAM_CONG!$C$6:$BF$912,43,FALSE)</f>
        <v>0</v>
      </c>
      <c r="O140" s="16">
        <f>VLOOKUP($B140,GD_CHAM_CONG!$C$6:$BF$912,44,FALSE)</f>
        <v>0</v>
      </c>
      <c r="P140" s="16">
        <f>VLOOKUP($B140,GD_CHAM_CONG!$C$6:$BF$912,45,FALSE)</f>
        <v>0</v>
      </c>
      <c r="Q140" s="16">
        <f>VLOOKUP($B140,GD_CHAM_CONG!$C$6:$BF$912,46,FALSE)</f>
        <v>0</v>
      </c>
      <c r="R140" s="16">
        <f>VLOOKUP($B140,GD_CHAM_CONG!$C$6:$BF$912,47,FALSE)</f>
        <v>0</v>
      </c>
      <c r="S140" s="16">
        <f>VLOOKUP($B140,GD_CHAM_CONG!$C$6:$BF$912,48,FALSE)</f>
        <v>0</v>
      </c>
      <c r="T140" s="16">
        <f>VLOOKUP($B140,GD_CHAM_CONG!$C$6:$BF$912,49,FALSE)</f>
        <v>0</v>
      </c>
      <c r="U140" s="16">
        <f>VLOOKUP($B140,GD_CHAM_CONG!$C$6:$BF$912,50,FALSE)</f>
        <v>0</v>
      </c>
      <c r="V140" s="16">
        <f>VLOOKUP($B140,GD_CHAM_CONG!$C$6:$BF$912,51,FALSE)</f>
        <v>0</v>
      </c>
      <c r="W140" s="16">
        <f>VLOOKUP($B140,GD_CHAM_CONG!$C$6:$BF$912,52,FALSE)</f>
        <v>0</v>
      </c>
      <c r="X140" s="16">
        <f>VLOOKUP($B140,GD_CHAM_CONG!$C$6:$BF$912,53,FALSE)</f>
        <v>0</v>
      </c>
      <c r="Y140" s="16">
        <f>VLOOKUP($B140,GD_CHAM_CONG!$C$6:$BF$912,54,FALSE)</f>
        <v>0</v>
      </c>
      <c r="Z140" s="16">
        <f>VLOOKUP($B140,GD_CHAM_CONG!$C$6:$BF$912,55,FALSE)</f>
        <v>0</v>
      </c>
      <c r="AA140" s="16">
        <f>VLOOKUP($B140,GD_CHAM_CONG!$C$6:$BF$912,56,FALSE)</f>
        <v>0</v>
      </c>
      <c r="AB140" s="16">
        <f>VLOOKUP($B140,GD_CHAM_CONG!$C$6:$BI$912,57,FALSE)</f>
        <v>0</v>
      </c>
      <c r="AC140" s="16">
        <f>VLOOKUP($B140,GD_CHAM_CONG!$C$6:$BI$912,58,FALSE)</f>
        <v>0</v>
      </c>
      <c r="AD140" s="16">
        <f>VLOOKUP($B140,GD_CHAM_CONG!$C$6:$BI$912,59,FALSE)</f>
        <v>0</v>
      </c>
      <c r="AE140" s="188">
        <f>I140/$H140*VLOOKUP(I$4,DM_TI_LE!$A$5:$B$30,2,FALSE)</f>
        <v>1</v>
      </c>
      <c r="AF140" s="188">
        <f>J140/$H140*VLOOKUP(J$4,DM_TI_LE!$A$5:$B$30,2,FALSE)</f>
        <v>0</v>
      </c>
      <c r="AG140" s="188">
        <f>K140/$H140*VLOOKUP(K$4,DM_TI_LE!$A$5:$B$30,2,FALSE)</f>
        <v>0</v>
      </c>
      <c r="AH140" s="188">
        <f>L140/$H140*VLOOKUP(L$4,DM_TI_LE!$A$5:$B$30,2,FALSE)</f>
        <v>0</v>
      </c>
      <c r="AI140" s="188">
        <f>M140/$H140*VLOOKUP(M$4,DM_TI_LE!$A$5:$B$30,2,FALSE)</f>
        <v>0</v>
      </c>
      <c r="AJ140" s="188">
        <f>N140/$H140*VLOOKUP(N$4,DM_TI_LE!$A$5:$B$30,2,FALSE)</f>
        <v>0</v>
      </c>
      <c r="AK140" s="188">
        <f>O140/$H140*VLOOKUP(O$4,DM_TI_LE!$A$5:$B$30,2,FALSE)</f>
        <v>0</v>
      </c>
      <c r="AL140" s="188">
        <f>P140/$H140*VLOOKUP(P$4,DM_TI_LE!$A$5:$B$30,2,FALSE)</f>
        <v>0</v>
      </c>
      <c r="AM140" s="188">
        <f>Q140/$H140*VLOOKUP(Q$4,DM_TI_LE!$A$5:$B$30,2,FALSE)</f>
        <v>0</v>
      </c>
      <c r="AN140" s="188">
        <f>R140/$H140*VLOOKUP(R$4,DM_TI_LE!$A$5:$B$30,2,FALSE)</f>
        <v>0</v>
      </c>
      <c r="AO140" s="188">
        <f>S140/$H140*VLOOKUP(S$4,DM_TI_LE!$A$5:$B$30,2,FALSE)</f>
        <v>0</v>
      </c>
      <c r="AP140" s="188">
        <f>T140/$H140*VLOOKUP(T$4,DM_TI_LE!$A$5:$B$30,2,FALSE)</f>
        <v>0</v>
      </c>
      <c r="AQ140" s="188">
        <f>U140/$H140*VLOOKUP(U$4,DM_TI_LE!$A$5:$B$30,2,FALSE)</f>
        <v>0</v>
      </c>
      <c r="AR140" s="188">
        <f>V140/$H140*VLOOKUP(V$4,DM_TI_LE!$A$5:$B$30,2,FALSE)</f>
        <v>0</v>
      </c>
      <c r="AS140" s="188">
        <f>W140/$H140*VLOOKUP(W$4,DM_TI_LE!$A$5:$B$30,2,FALSE)</f>
        <v>0</v>
      </c>
      <c r="AT140" s="188">
        <f>X140/$H140*VLOOKUP(X$4,DM_TI_LE!$A$5:$B$30,2,FALSE)</f>
        <v>0</v>
      </c>
      <c r="AU140" s="188">
        <f>Y140/$H140*VLOOKUP(Y$4,DM_TI_LE!$A$5:$B$30,2,FALSE)</f>
        <v>0</v>
      </c>
      <c r="AV140" s="188">
        <f>Z140/$H140*VLOOKUP(Z$4,DM_TI_LE!$A$5:$B$30,2,FALSE)</f>
        <v>0</v>
      </c>
      <c r="AW140" s="188">
        <f>AA140/$H140*VLOOKUP(AA$4,DM_TI_LE!$A$5:$B$30,2,FALSE)</f>
        <v>0</v>
      </c>
      <c r="AX140" s="188">
        <f>AB140/$H140*VLOOKUP(AB$4,DM_TI_LE!$A$5:$B$30,2,FALSE)</f>
        <v>0</v>
      </c>
      <c r="AY140" s="188">
        <f>AC140/$H140*VLOOKUP(AC$4,DM_TI_LE!$A$5:$B$30,2,FALSE)</f>
        <v>0</v>
      </c>
      <c r="AZ140" s="188">
        <f>AD140/$H140*VLOOKUP(AD$4,DM_TI_LE!$A$5:$B$30,2,FALSE)</f>
        <v>0</v>
      </c>
      <c r="BA140" s="231">
        <f>IF(CD140="HDHV",DM_TI_LE!$K$12*I140, SUM(AE140:AW140)*F140*E140*DM_HE_SO_LUONG_NS!$D$1*CE140)</f>
        <v>6696000.0000000009</v>
      </c>
      <c r="BB140" s="16"/>
      <c r="BC140" s="17">
        <f>VLOOKUP(B140,GD_LCD_HS_LNS!$B$4:$E$914,4,FALSE)</f>
        <v>3875000</v>
      </c>
      <c r="BD140" s="16"/>
      <c r="BE140" s="16">
        <f>I140/26*$BC140*VLOOKUP(BE$4,DM_TI_LE!$A$5:$C$29,3,FALSE)</f>
        <v>0</v>
      </c>
      <c r="BF140" s="16">
        <f>J140/26*$BC140*VLOOKUP(BF$4,DM_TI_LE!$A$5:$C$29,3,FALSE)</f>
        <v>0</v>
      </c>
      <c r="BG140" s="16">
        <f>K140/26*$BC140*VLOOKUP(BG$4,DM_TI_LE!$A$5:$C$29,3,FALSE)</f>
        <v>0</v>
      </c>
      <c r="BH140" s="16">
        <f>L140/26*$BC140*VLOOKUP(BH$4,DM_TI_LE!$A$5:$C$29,3,FALSE)</f>
        <v>0</v>
      </c>
      <c r="BI140" s="16">
        <f>M140/26*$BC140*VLOOKUP(BI$4,DM_TI_LE!$A$5:$C$29,3,FALSE)</f>
        <v>0</v>
      </c>
      <c r="BJ140" s="16">
        <f>N140/26*$BC140*VLOOKUP(BJ$4,DM_TI_LE!$A$5:$C$29,3,FALSE)</f>
        <v>0</v>
      </c>
      <c r="BK140" s="16">
        <f>O140/26*$BC140*VLOOKUP(BK$4,DM_TI_LE!$A$5:$C$29,3,FALSE)</f>
        <v>0</v>
      </c>
      <c r="BL140" s="16">
        <f>P140/26*$BC140*VLOOKUP(BL$4,DM_TI_LE!$A$5:$C$29,3,FALSE)</f>
        <v>0</v>
      </c>
      <c r="BM140" s="16">
        <f>Q140/26*$BC140*VLOOKUP(BM$4,DM_TI_LE!$A$5:$C$29,3,FALSE)</f>
        <v>0</v>
      </c>
      <c r="BN140" s="16">
        <f>R140/26*$BC140*VLOOKUP(BN$4,DM_TI_LE!$A$5:$C$29,3,FALSE)</f>
        <v>0</v>
      </c>
      <c r="BO140" s="16">
        <f>S140/26*$BC140*VLOOKUP(BO$4,DM_TI_LE!$A$5:$C$29,3,FALSE)</f>
        <v>0</v>
      </c>
      <c r="BP140" s="16">
        <f>T140/26*$BC140*VLOOKUP(BP$4,DM_TI_LE!$A$5:$C$29,3,FALSE)</f>
        <v>0</v>
      </c>
      <c r="BQ140" s="16">
        <f>U140/26*$BC140*VLOOKUP(BQ$4,DM_TI_LE!$A$5:$C$29,3,FALSE)</f>
        <v>0</v>
      </c>
      <c r="BR140" s="16">
        <f>V140/26*$BC140*VLOOKUP(BR$4,DM_TI_LE!$A$5:$C$29,3,FALSE)</f>
        <v>0</v>
      </c>
      <c r="BS140" s="16">
        <f>W140/26*$BC140*VLOOKUP(BS$4,DM_TI_LE!$A$5:$C$29,3,FALSE)</f>
        <v>0</v>
      </c>
      <c r="BT140" s="16">
        <f>X140/26*$BC140*VLOOKUP(BT$4,DM_TI_LE!$A$5:$C$29,3,FALSE)</f>
        <v>0</v>
      </c>
      <c r="BU140" s="16">
        <f>Y140/26*$BC140*VLOOKUP(BU$4,DM_TI_LE!$A$5:$C$29,3,FALSE)</f>
        <v>0</v>
      </c>
      <c r="BV140" s="16">
        <f>Z140/26*$BC140*VLOOKUP(BV$4,DM_TI_LE!$A$5:$C$29,3,FALSE)</f>
        <v>0</v>
      </c>
      <c r="BW140" s="16">
        <f>AA140/26*$BC140*VLOOKUP(BW$4,DM_TI_LE!$A$5:$C$29,3,FALSE)</f>
        <v>0</v>
      </c>
      <c r="BX140" s="16">
        <f>AB140/26*$BC140*VLOOKUP(BX$4,DM_TI_LE!$A$5:$C$29,3,FALSE)</f>
        <v>0</v>
      </c>
      <c r="BY140" s="16">
        <f>AC140/26*$BC140*VLOOKUP(BY$4,DM_TI_LE!$A$5:$C$29,3,FALSE)</f>
        <v>0</v>
      </c>
      <c r="BZ140" s="16">
        <f>AD140/26*$BC140*VLOOKUP(BZ$4,DM_TI_LE!$A$5:$C$29,3,FALSE)</f>
        <v>0</v>
      </c>
      <c r="CA140" s="196">
        <f t="shared" si="0"/>
        <v>0</v>
      </c>
      <c r="CB140" s="16"/>
      <c r="CC140" s="197">
        <f t="shared" si="1"/>
        <v>6696000.0000000009</v>
      </c>
      <c r="CD140" s="145" t="s">
        <v>114</v>
      </c>
      <c r="CE140" s="199">
        <f>VLOOKUP(CD140,DM_TI_LE!$I$12:$J$16,2,FALSE)</f>
        <v>1</v>
      </c>
    </row>
    <row r="141" spans="1:83" ht="12.75">
      <c r="A141" s="36">
        <v>137</v>
      </c>
      <c r="B141" s="38">
        <f>GD_LCD_HS_LNS!B140</f>
        <v>13380</v>
      </c>
      <c r="C141" s="38" t="str">
        <f>GD_LCD_HS_LNS!C140</f>
        <v>Nguyễn Thị Yến Hương</v>
      </c>
      <c r="D141" s="38" t="str">
        <f>GD_LCD_HS_LNS!D140</f>
        <v>Nhân viên phục vụ hành khách hàng hóa</v>
      </c>
      <c r="E141" s="146">
        <f>VLOOKUP(B141,GD_CHAM_CONG!$C$6:$BJ$912,60,FALSE)</f>
        <v>0.98</v>
      </c>
      <c r="F141" s="146">
        <f>VLOOKUP(B141,GD_LCD_HS_LNS!$B$4:$F$914,5,FALSE)</f>
        <v>1.6</v>
      </c>
      <c r="G141" s="168"/>
      <c r="H141" s="168">
        <f>VLOOKUP(B141,GD_CHAM_CONG!$C$6:$BD$912,37,FALSE)</f>
        <v>26</v>
      </c>
      <c r="I141" s="16">
        <f>VLOOKUP($B141,GD_CHAM_CONG!$C$6:$BF$912,38,FALSE)</f>
        <v>26</v>
      </c>
      <c r="J141" s="16">
        <f>VLOOKUP($B141,GD_CHAM_CONG!$C$6:$BF$912,39,FALSE)</f>
        <v>0</v>
      </c>
      <c r="K141" s="16">
        <f>VLOOKUP($B141,GD_CHAM_CONG!$C$6:$BF$912,40,FALSE)</f>
        <v>0</v>
      </c>
      <c r="L141" s="16">
        <f>VLOOKUP($B141,GD_CHAM_CONG!$C$6:$BF$912,41,FALSE)</f>
        <v>0</v>
      </c>
      <c r="M141" s="16">
        <f>VLOOKUP($B141,GD_CHAM_CONG!$C$6:$BF$912,42,FALSE)</f>
        <v>0</v>
      </c>
      <c r="N141" s="16">
        <f>VLOOKUP($B141,GD_CHAM_CONG!$C$6:$BF$912,43,FALSE)</f>
        <v>0</v>
      </c>
      <c r="O141" s="16">
        <f>VLOOKUP($B141,GD_CHAM_CONG!$C$6:$BF$912,44,FALSE)</f>
        <v>0</v>
      </c>
      <c r="P141" s="16">
        <f>VLOOKUP($B141,GD_CHAM_CONG!$C$6:$BF$912,45,FALSE)</f>
        <v>0</v>
      </c>
      <c r="Q141" s="16">
        <f>VLOOKUP($B141,GD_CHAM_CONG!$C$6:$BF$912,46,FALSE)</f>
        <v>0</v>
      </c>
      <c r="R141" s="16">
        <f>VLOOKUP($B141,GD_CHAM_CONG!$C$6:$BF$912,47,FALSE)</f>
        <v>0</v>
      </c>
      <c r="S141" s="16">
        <f>VLOOKUP($B141,GD_CHAM_CONG!$C$6:$BF$912,48,FALSE)</f>
        <v>0</v>
      </c>
      <c r="T141" s="16">
        <f>VLOOKUP($B141,GD_CHAM_CONG!$C$6:$BF$912,49,FALSE)</f>
        <v>0</v>
      </c>
      <c r="U141" s="16">
        <f>VLOOKUP($B141,GD_CHAM_CONG!$C$6:$BF$912,50,FALSE)</f>
        <v>0</v>
      </c>
      <c r="V141" s="16">
        <f>VLOOKUP($B141,GD_CHAM_CONG!$C$6:$BF$912,51,FALSE)</f>
        <v>0</v>
      </c>
      <c r="W141" s="16">
        <f>VLOOKUP($B141,GD_CHAM_CONG!$C$6:$BF$912,52,FALSE)</f>
        <v>0</v>
      </c>
      <c r="X141" s="16">
        <f>VLOOKUP($B141,GD_CHAM_CONG!$C$6:$BF$912,53,FALSE)</f>
        <v>0</v>
      </c>
      <c r="Y141" s="16">
        <f>VLOOKUP($B141,GD_CHAM_CONG!$C$6:$BF$912,54,FALSE)</f>
        <v>0</v>
      </c>
      <c r="Z141" s="16">
        <f>VLOOKUP($B141,GD_CHAM_CONG!$C$6:$BF$912,55,FALSE)</f>
        <v>0</v>
      </c>
      <c r="AA141" s="16">
        <f>VLOOKUP($B141,GD_CHAM_CONG!$C$6:$BF$912,56,FALSE)</f>
        <v>0</v>
      </c>
      <c r="AB141" s="16">
        <f>VLOOKUP($B141,GD_CHAM_CONG!$C$6:$BI$912,57,FALSE)</f>
        <v>0</v>
      </c>
      <c r="AC141" s="16">
        <f>VLOOKUP($B141,GD_CHAM_CONG!$C$6:$BI$912,58,FALSE)</f>
        <v>0</v>
      </c>
      <c r="AD141" s="16">
        <f>VLOOKUP($B141,GD_CHAM_CONG!$C$6:$BI$912,59,FALSE)</f>
        <v>0</v>
      </c>
      <c r="AE141" s="188">
        <f>I141/$H141*VLOOKUP(I$4,DM_TI_LE!$A$5:$B$30,2,FALSE)</f>
        <v>1</v>
      </c>
      <c r="AF141" s="188">
        <f>J141/$H141*VLOOKUP(J$4,DM_TI_LE!$A$5:$B$30,2,FALSE)</f>
        <v>0</v>
      </c>
      <c r="AG141" s="188">
        <f>K141/$H141*VLOOKUP(K$4,DM_TI_LE!$A$5:$B$30,2,FALSE)</f>
        <v>0</v>
      </c>
      <c r="AH141" s="188">
        <f>L141/$H141*VLOOKUP(L$4,DM_TI_LE!$A$5:$B$30,2,FALSE)</f>
        <v>0</v>
      </c>
      <c r="AI141" s="188">
        <f>M141/$H141*VLOOKUP(M$4,DM_TI_LE!$A$5:$B$30,2,FALSE)</f>
        <v>0</v>
      </c>
      <c r="AJ141" s="188">
        <f>N141/$H141*VLOOKUP(N$4,DM_TI_LE!$A$5:$B$30,2,FALSE)</f>
        <v>0</v>
      </c>
      <c r="AK141" s="188">
        <f>O141/$H141*VLOOKUP(O$4,DM_TI_LE!$A$5:$B$30,2,FALSE)</f>
        <v>0</v>
      </c>
      <c r="AL141" s="188">
        <f>P141/$H141*VLOOKUP(P$4,DM_TI_LE!$A$5:$B$30,2,FALSE)</f>
        <v>0</v>
      </c>
      <c r="AM141" s="188">
        <f>Q141/$H141*VLOOKUP(Q$4,DM_TI_LE!$A$5:$B$30,2,FALSE)</f>
        <v>0</v>
      </c>
      <c r="AN141" s="188">
        <f>R141/$H141*VLOOKUP(R$4,DM_TI_LE!$A$5:$B$30,2,FALSE)</f>
        <v>0</v>
      </c>
      <c r="AO141" s="188">
        <f>S141/$H141*VLOOKUP(S$4,DM_TI_LE!$A$5:$B$30,2,FALSE)</f>
        <v>0</v>
      </c>
      <c r="AP141" s="188">
        <f>T141/$H141*VLOOKUP(T$4,DM_TI_LE!$A$5:$B$30,2,FALSE)</f>
        <v>0</v>
      </c>
      <c r="AQ141" s="188">
        <f>U141/$H141*VLOOKUP(U$4,DM_TI_LE!$A$5:$B$30,2,FALSE)</f>
        <v>0</v>
      </c>
      <c r="AR141" s="188">
        <f>V141/$H141*VLOOKUP(V$4,DM_TI_LE!$A$5:$B$30,2,FALSE)</f>
        <v>0</v>
      </c>
      <c r="AS141" s="188">
        <f>W141/$H141*VLOOKUP(W$4,DM_TI_LE!$A$5:$B$30,2,FALSE)</f>
        <v>0</v>
      </c>
      <c r="AT141" s="188">
        <f>X141/$H141*VLOOKUP(X$4,DM_TI_LE!$A$5:$B$30,2,FALSE)</f>
        <v>0</v>
      </c>
      <c r="AU141" s="188">
        <f>Y141/$H141*VLOOKUP(Y$4,DM_TI_LE!$A$5:$B$30,2,FALSE)</f>
        <v>0</v>
      </c>
      <c r="AV141" s="188">
        <f>Z141/$H141*VLOOKUP(Z$4,DM_TI_LE!$A$5:$B$30,2,FALSE)</f>
        <v>0</v>
      </c>
      <c r="AW141" s="188">
        <f>AA141/$H141*VLOOKUP(AA$4,DM_TI_LE!$A$5:$B$30,2,FALSE)</f>
        <v>0</v>
      </c>
      <c r="AX141" s="188">
        <f>AB141/$H141*VLOOKUP(AB$4,DM_TI_LE!$A$5:$B$30,2,FALSE)</f>
        <v>0</v>
      </c>
      <c r="AY141" s="188">
        <f>AC141/$H141*VLOOKUP(AC$4,DM_TI_LE!$A$5:$B$30,2,FALSE)</f>
        <v>0</v>
      </c>
      <c r="AZ141" s="188">
        <f>AD141/$H141*VLOOKUP(AD$4,DM_TI_LE!$A$5:$B$30,2,FALSE)</f>
        <v>0</v>
      </c>
      <c r="BA141" s="231">
        <f>IF(CD141="HDHV",DM_TI_LE!$K$12*I141, SUM(AE141:AW141)*F141*E141*DM_HE_SO_LUONG_NS!$D$1*CE141)</f>
        <v>7056000</v>
      </c>
      <c r="BB141" s="16"/>
      <c r="BC141" s="17">
        <f>VLOOKUP(B141,GD_LCD_HS_LNS!$B$4:$E$914,4,FALSE)</f>
        <v>3875000</v>
      </c>
      <c r="BD141" s="16"/>
      <c r="BE141" s="16">
        <f>I141/26*$BC141*VLOOKUP(BE$4,DM_TI_LE!$A$5:$C$29,3,FALSE)</f>
        <v>0</v>
      </c>
      <c r="BF141" s="16">
        <f>J141/26*$BC141*VLOOKUP(BF$4,DM_TI_LE!$A$5:$C$29,3,FALSE)</f>
        <v>0</v>
      </c>
      <c r="BG141" s="16">
        <f>K141/26*$BC141*VLOOKUP(BG$4,DM_TI_LE!$A$5:$C$29,3,FALSE)</f>
        <v>0</v>
      </c>
      <c r="BH141" s="16">
        <f>L141/26*$BC141*VLOOKUP(BH$4,DM_TI_LE!$A$5:$C$29,3,FALSE)</f>
        <v>0</v>
      </c>
      <c r="BI141" s="16">
        <f>M141/26*$BC141*VLOOKUP(BI$4,DM_TI_LE!$A$5:$C$29,3,FALSE)</f>
        <v>0</v>
      </c>
      <c r="BJ141" s="16">
        <f>N141/26*$BC141*VLOOKUP(BJ$4,DM_TI_LE!$A$5:$C$29,3,FALSE)</f>
        <v>0</v>
      </c>
      <c r="BK141" s="16">
        <f>O141/26*$BC141*VLOOKUP(BK$4,DM_TI_LE!$A$5:$C$29,3,FALSE)</f>
        <v>0</v>
      </c>
      <c r="BL141" s="16">
        <f>P141/26*$BC141*VLOOKUP(BL$4,DM_TI_LE!$A$5:$C$29,3,FALSE)</f>
        <v>0</v>
      </c>
      <c r="BM141" s="16">
        <f>Q141/26*$BC141*VLOOKUP(BM$4,DM_TI_LE!$A$5:$C$29,3,FALSE)</f>
        <v>0</v>
      </c>
      <c r="BN141" s="16">
        <f>R141/26*$BC141*VLOOKUP(BN$4,DM_TI_LE!$A$5:$C$29,3,FALSE)</f>
        <v>0</v>
      </c>
      <c r="BO141" s="16">
        <f>S141/26*$BC141*VLOOKUP(BO$4,DM_TI_LE!$A$5:$C$29,3,FALSE)</f>
        <v>0</v>
      </c>
      <c r="BP141" s="16">
        <f>T141/26*$BC141*VLOOKUP(BP$4,DM_TI_LE!$A$5:$C$29,3,FALSE)</f>
        <v>0</v>
      </c>
      <c r="BQ141" s="16">
        <f>U141/26*$BC141*VLOOKUP(BQ$4,DM_TI_LE!$A$5:$C$29,3,FALSE)</f>
        <v>0</v>
      </c>
      <c r="BR141" s="16">
        <f>V141/26*$BC141*VLOOKUP(BR$4,DM_TI_LE!$A$5:$C$29,3,FALSE)</f>
        <v>0</v>
      </c>
      <c r="BS141" s="16">
        <f>W141/26*$BC141*VLOOKUP(BS$4,DM_TI_LE!$A$5:$C$29,3,FALSE)</f>
        <v>0</v>
      </c>
      <c r="BT141" s="16">
        <f>X141/26*$BC141*VLOOKUP(BT$4,DM_TI_LE!$A$5:$C$29,3,FALSE)</f>
        <v>0</v>
      </c>
      <c r="BU141" s="16">
        <f>Y141/26*$BC141*VLOOKUP(BU$4,DM_TI_LE!$A$5:$C$29,3,FALSE)</f>
        <v>0</v>
      </c>
      <c r="BV141" s="16">
        <f>Z141/26*$BC141*VLOOKUP(BV$4,DM_TI_LE!$A$5:$C$29,3,FALSE)</f>
        <v>0</v>
      </c>
      <c r="BW141" s="16">
        <f>AA141/26*$BC141*VLOOKUP(BW$4,DM_TI_LE!$A$5:$C$29,3,FALSE)</f>
        <v>0</v>
      </c>
      <c r="BX141" s="16">
        <f>AB141/26*$BC141*VLOOKUP(BX$4,DM_TI_LE!$A$5:$C$29,3,FALSE)</f>
        <v>0</v>
      </c>
      <c r="BY141" s="16">
        <f>AC141/26*$BC141*VLOOKUP(BY$4,DM_TI_LE!$A$5:$C$29,3,FALSE)</f>
        <v>0</v>
      </c>
      <c r="BZ141" s="16">
        <f>AD141/26*$BC141*VLOOKUP(BZ$4,DM_TI_LE!$A$5:$C$29,3,FALSE)</f>
        <v>0</v>
      </c>
      <c r="CA141" s="196">
        <f t="shared" si="0"/>
        <v>0</v>
      </c>
      <c r="CB141" s="16"/>
      <c r="CC141" s="197">
        <f t="shared" si="1"/>
        <v>7056000</v>
      </c>
      <c r="CD141" s="145" t="s">
        <v>114</v>
      </c>
      <c r="CE141" s="199">
        <f>VLOOKUP(CD141,DM_TI_LE!$I$12:$J$16,2,FALSE)</f>
        <v>1</v>
      </c>
    </row>
    <row r="142" spans="1:83" ht="12.75">
      <c r="A142" s="36">
        <v>138</v>
      </c>
      <c r="B142" s="38">
        <f>GD_LCD_HS_LNS!B141</f>
        <v>13405</v>
      </c>
      <c r="C142" s="38" t="str">
        <f>GD_LCD_HS_LNS!C141</f>
        <v>Nguyễn Thị Thúy Hằng</v>
      </c>
      <c r="D142" s="38" t="str">
        <f>GD_LCD_HS_LNS!D141</f>
        <v>Nhân viên phục vụ hành khách hàng hóa</v>
      </c>
      <c r="E142" s="146">
        <f>VLOOKUP(B142,GD_CHAM_CONG!$C$6:$BJ$912,60,FALSE)</f>
        <v>0.95</v>
      </c>
      <c r="F142" s="146">
        <f>VLOOKUP(B142,GD_LCD_HS_LNS!$B$4:$F$914,5,FALSE)</f>
        <v>1.6</v>
      </c>
      <c r="G142" s="168"/>
      <c r="H142" s="168">
        <f>VLOOKUP(B142,GD_CHAM_CONG!$C$6:$BD$912,37,FALSE)</f>
        <v>26</v>
      </c>
      <c r="I142" s="16">
        <f>VLOOKUP($B142,GD_CHAM_CONG!$C$6:$BF$912,38,FALSE)</f>
        <v>26</v>
      </c>
      <c r="J142" s="16">
        <f>VLOOKUP($B142,GD_CHAM_CONG!$C$6:$BF$912,39,FALSE)</f>
        <v>0</v>
      </c>
      <c r="K142" s="16">
        <f>VLOOKUP($B142,GD_CHAM_CONG!$C$6:$BF$912,40,FALSE)</f>
        <v>0</v>
      </c>
      <c r="L142" s="16">
        <f>VLOOKUP($B142,GD_CHAM_CONG!$C$6:$BF$912,41,FALSE)</f>
        <v>0</v>
      </c>
      <c r="M142" s="16">
        <f>VLOOKUP($B142,GD_CHAM_CONG!$C$6:$BF$912,42,FALSE)</f>
        <v>0</v>
      </c>
      <c r="N142" s="16">
        <f>VLOOKUP($B142,GD_CHAM_CONG!$C$6:$BF$912,43,FALSE)</f>
        <v>0</v>
      </c>
      <c r="O142" s="16">
        <f>VLOOKUP($B142,GD_CHAM_CONG!$C$6:$BF$912,44,FALSE)</f>
        <v>0</v>
      </c>
      <c r="P142" s="16">
        <f>VLOOKUP($B142,GD_CHAM_CONG!$C$6:$BF$912,45,FALSE)</f>
        <v>0</v>
      </c>
      <c r="Q142" s="16">
        <f>VLOOKUP($B142,GD_CHAM_CONG!$C$6:$BF$912,46,FALSE)</f>
        <v>0</v>
      </c>
      <c r="R142" s="16">
        <f>VLOOKUP($B142,GD_CHAM_CONG!$C$6:$BF$912,47,FALSE)</f>
        <v>0</v>
      </c>
      <c r="S142" s="16">
        <f>VLOOKUP($B142,GD_CHAM_CONG!$C$6:$BF$912,48,FALSE)</f>
        <v>0</v>
      </c>
      <c r="T142" s="16">
        <f>VLOOKUP($B142,GD_CHAM_CONG!$C$6:$BF$912,49,FALSE)</f>
        <v>0</v>
      </c>
      <c r="U142" s="16">
        <f>VLOOKUP($B142,GD_CHAM_CONG!$C$6:$BF$912,50,FALSE)</f>
        <v>0</v>
      </c>
      <c r="V142" s="16">
        <f>VLOOKUP($B142,GD_CHAM_CONG!$C$6:$BF$912,51,FALSE)</f>
        <v>0</v>
      </c>
      <c r="W142" s="16">
        <f>VLOOKUP($B142,GD_CHAM_CONG!$C$6:$BF$912,52,FALSE)</f>
        <v>0</v>
      </c>
      <c r="X142" s="16">
        <f>VLOOKUP($B142,GD_CHAM_CONG!$C$6:$BF$912,53,FALSE)</f>
        <v>0</v>
      </c>
      <c r="Y142" s="16">
        <f>VLOOKUP($B142,GD_CHAM_CONG!$C$6:$BF$912,54,FALSE)</f>
        <v>0</v>
      </c>
      <c r="Z142" s="16">
        <f>VLOOKUP($B142,GD_CHAM_CONG!$C$6:$BF$912,55,FALSE)</f>
        <v>0</v>
      </c>
      <c r="AA142" s="16">
        <f>VLOOKUP($B142,GD_CHAM_CONG!$C$6:$BF$912,56,FALSE)</f>
        <v>0</v>
      </c>
      <c r="AB142" s="16">
        <f>VLOOKUP($B142,GD_CHAM_CONG!$C$6:$BI$912,57,FALSE)</f>
        <v>0</v>
      </c>
      <c r="AC142" s="16">
        <f>VLOOKUP($B142,GD_CHAM_CONG!$C$6:$BI$912,58,FALSE)</f>
        <v>0</v>
      </c>
      <c r="AD142" s="16">
        <f>VLOOKUP($B142,GD_CHAM_CONG!$C$6:$BI$912,59,FALSE)</f>
        <v>0</v>
      </c>
      <c r="AE142" s="188">
        <f>I142/$H142*VLOOKUP(I$4,DM_TI_LE!$A$5:$B$30,2,FALSE)</f>
        <v>1</v>
      </c>
      <c r="AF142" s="188">
        <f>J142/$H142*VLOOKUP(J$4,DM_TI_LE!$A$5:$B$30,2,FALSE)</f>
        <v>0</v>
      </c>
      <c r="AG142" s="188">
        <f>K142/$H142*VLOOKUP(K$4,DM_TI_LE!$A$5:$B$30,2,FALSE)</f>
        <v>0</v>
      </c>
      <c r="AH142" s="188">
        <f>L142/$H142*VLOOKUP(L$4,DM_TI_LE!$A$5:$B$30,2,FALSE)</f>
        <v>0</v>
      </c>
      <c r="AI142" s="188">
        <f>M142/$H142*VLOOKUP(M$4,DM_TI_LE!$A$5:$B$30,2,FALSE)</f>
        <v>0</v>
      </c>
      <c r="AJ142" s="188">
        <f>N142/$H142*VLOOKUP(N$4,DM_TI_LE!$A$5:$B$30,2,FALSE)</f>
        <v>0</v>
      </c>
      <c r="AK142" s="188">
        <f>O142/$H142*VLOOKUP(O$4,DM_TI_LE!$A$5:$B$30,2,FALSE)</f>
        <v>0</v>
      </c>
      <c r="AL142" s="188">
        <f>P142/$H142*VLOOKUP(P$4,DM_TI_LE!$A$5:$B$30,2,FALSE)</f>
        <v>0</v>
      </c>
      <c r="AM142" s="188">
        <f>Q142/$H142*VLOOKUP(Q$4,DM_TI_LE!$A$5:$B$30,2,FALSE)</f>
        <v>0</v>
      </c>
      <c r="AN142" s="188">
        <f>R142/$H142*VLOOKUP(R$4,DM_TI_LE!$A$5:$B$30,2,FALSE)</f>
        <v>0</v>
      </c>
      <c r="AO142" s="188">
        <f>S142/$H142*VLOOKUP(S$4,DM_TI_LE!$A$5:$B$30,2,FALSE)</f>
        <v>0</v>
      </c>
      <c r="AP142" s="188">
        <f>T142/$H142*VLOOKUP(T$4,DM_TI_LE!$A$5:$B$30,2,FALSE)</f>
        <v>0</v>
      </c>
      <c r="AQ142" s="188">
        <f>U142/$H142*VLOOKUP(U$4,DM_TI_LE!$A$5:$B$30,2,FALSE)</f>
        <v>0</v>
      </c>
      <c r="AR142" s="188">
        <f>V142/$H142*VLOOKUP(V$4,DM_TI_LE!$A$5:$B$30,2,FALSE)</f>
        <v>0</v>
      </c>
      <c r="AS142" s="188">
        <f>W142/$H142*VLOOKUP(W$4,DM_TI_LE!$A$5:$B$30,2,FALSE)</f>
        <v>0</v>
      </c>
      <c r="AT142" s="188">
        <f>X142/$H142*VLOOKUP(X$4,DM_TI_LE!$A$5:$B$30,2,FALSE)</f>
        <v>0</v>
      </c>
      <c r="AU142" s="188">
        <f>Y142/$H142*VLOOKUP(Y$4,DM_TI_LE!$A$5:$B$30,2,FALSE)</f>
        <v>0</v>
      </c>
      <c r="AV142" s="188">
        <f>Z142/$H142*VLOOKUP(Z$4,DM_TI_LE!$A$5:$B$30,2,FALSE)</f>
        <v>0</v>
      </c>
      <c r="AW142" s="188">
        <f>AA142/$H142*VLOOKUP(AA$4,DM_TI_LE!$A$5:$B$30,2,FALSE)</f>
        <v>0</v>
      </c>
      <c r="AX142" s="188">
        <f>AB142/$H142*VLOOKUP(AB$4,DM_TI_LE!$A$5:$B$30,2,FALSE)</f>
        <v>0</v>
      </c>
      <c r="AY142" s="188">
        <f>AC142/$H142*VLOOKUP(AC$4,DM_TI_LE!$A$5:$B$30,2,FALSE)</f>
        <v>0</v>
      </c>
      <c r="AZ142" s="188">
        <f>AD142/$H142*VLOOKUP(AD$4,DM_TI_LE!$A$5:$B$30,2,FALSE)</f>
        <v>0</v>
      </c>
      <c r="BA142" s="231">
        <f>IF(CD142="HDHV",DM_TI_LE!$K$12*I142, SUM(AE142:AW142)*F142*E142*DM_HE_SO_LUONG_NS!$D$1*CE142)</f>
        <v>6840000</v>
      </c>
      <c r="BB142" s="16"/>
      <c r="BC142" s="17">
        <f>VLOOKUP(B142,GD_LCD_HS_LNS!$B$4:$E$914,4,FALSE)</f>
        <v>3875000</v>
      </c>
      <c r="BD142" s="16"/>
      <c r="BE142" s="16">
        <f>I142/26*$BC142*VLOOKUP(BE$4,DM_TI_LE!$A$5:$C$29,3,FALSE)</f>
        <v>0</v>
      </c>
      <c r="BF142" s="16">
        <f>J142/26*$BC142*VLOOKUP(BF$4,DM_TI_LE!$A$5:$C$29,3,FALSE)</f>
        <v>0</v>
      </c>
      <c r="BG142" s="16">
        <f>K142/26*$BC142*VLOOKUP(BG$4,DM_TI_LE!$A$5:$C$29,3,FALSE)</f>
        <v>0</v>
      </c>
      <c r="BH142" s="16">
        <f>L142/26*$BC142*VLOOKUP(BH$4,DM_TI_LE!$A$5:$C$29,3,FALSE)</f>
        <v>0</v>
      </c>
      <c r="BI142" s="16">
        <f>M142/26*$BC142*VLOOKUP(BI$4,DM_TI_LE!$A$5:$C$29,3,FALSE)</f>
        <v>0</v>
      </c>
      <c r="BJ142" s="16">
        <f>N142/26*$BC142*VLOOKUP(BJ$4,DM_TI_LE!$A$5:$C$29,3,FALSE)</f>
        <v>0</v>
      </c>
      <c r="BK142" s="16">
        <f>O142/26*$BC142*VLOOKUP(BK$4,DM_TI_LE!$A$5:$C$29,3,FALSE)</f>
        <v>0</v>
      </c>
      <c r="BL142" s="16">
        <f>P142/26*$BC142*VLOOKUP(BL$4,DM_TI_LE!$A$5:$C$29,3,FALSE)</f>
        <v>0</v>
      </c>
      <c r="BM142" s="16">
        <f>Q142/26*$BC142*VLOOKUP(BM$4,DM_TI_LE!$A$5:$C$29,3,FALSE)</f>
        <v>0</v>
      </c>
      <c r="BN142" s="16">
        <f>R142/26*$BC142*VLOOKUP(BN$4,DM_TI_LE!$A$5:$C$29,3,FALSE)</f>
        <v>0</v>
      </c>
      <c r="BO142" s="16">
        <f>S142/26*$BC142*VLOOKUP(BO$4,DM_TI_LE!$A$5:$C$29,3,FALSE)</f>
        <v>0</v>
      </c>
      <c r="BP142" s="16">
        <f>T142/26*$BC142*VLOOKUP(BP$4,DM_TI_LE!$A$5:$C$29,3,FALSE)</f>
        <v>0</v>
      </c>
      <c r="BQ142" s="16">
        <f>U142/26*$BC142*VLOOKUP(BQ$4,DM_TI_LE!$A$5:$C$29,3,FALSE)</f>
        <v>0</v>
      </c>
      <c r="BR142" s="16">
        <f>V142/26*$BC142*VLOOKUP(BR$4,DM_TI_LE!$A$5:$C$29,3,FALSE)</f>
        <v>0</v>
      </c>
      <c r="BS142" s="16">
        <f>W142/26*$BC142*VLOOKUP(BS$4,DM_TI_LE!$A$5:$C$29,3,FALSE)</f>
        <v>0</v>
      </c>
      <c r="BT142" s="16">
        <f>X142/26*$BC142*VLOOKUP(BT$4,DM_TI_LE!$A$5:$C$29,3,FALSE)</f>
        <v>0</v>
      </c>
      <c r="BU142" s="16">
        <f>Y142/26*$BC142*VLOOKUP(BU$4,DM_TI_LE!$A$5:$C$29,3,FALSE)</f>
        <v>0</v>
      </c>
      <c r="BV142" s="16">
        <f>Z142/26*$BC142*VLOOKUP(BV$4,DM_TI_LE!$A$5:$C$29,3,FALSE)</f>
        <v>0</v>
      </c>
      <c r="BW142" s="16">
        <f>AA142/26*$BC142*VLOOKUP(BW$4,DM_TI_LE!$A$5:$C$29,3,FALSE)</f>
        <v>0</v>
      </c>
      <c r="BX142" s="16">
        <f>AB142/26*$BC142*VLOOKUP(BX$4,DM_TI_LE!$A$5:$C$29,3,FALSE)</f>
        <v>0</v>
      </c>
      <c r="BY142" s="16">
        <f>AC142/26*$BC142*VLOOKUP(BY$4,DM_TI_LE!$A$5:$C$29,3,FALSE)</f>
        <v>0</v>
      </c>
      <c r="BZ142" s="16">
        <f>AD142/26*$BC142*VLOOKUP(BZ$4,DM_TI_LE!$A$5:$C$29,3,FALSE)</f>
        <v>0</v>
      </c>
      <c r="CA142" s="196">
        <f t="shared" si="0"/>
        <v>0</v>
      </c>
      <c r="CB142" s="16"/>
      <c r="CC142" s="197">
        <f t="shared" si="1"/>
        <v>6840000</v>
      </c>
      <c r="CD142" s="145" t="s">
        <v>114</v>
      </c>
      <c r="CE142" s="199">
        <f>VLOOKUP(CD142,DM_TI_LE!$I$12:$J$16,2,FALSE)</f>
        <v>1</v>
      </c>
    </row>
    <row r="143" spans="1:83" ht="12.75">
      <c r="A143" s="36">
        <v>139</v>
      </c>
      <c r="B143" s="38">
        <f>GD_LCD_HS_LNS!B142</f>
        <v>13670</v>
      </c>
      <c r="C143" s="38" t="str">
        <f>GD_LCD_HS_LNS!C142</f>
        <v>Nguyễn Thảo Ly</v>
      </c>
      <c r="D143" s="38" t="str">
        <f>GD_LCD_HS_LNS!D142</f>
        <v>Nhân viên phục vụ hành khách hàng hóa</v>
      </c>
      <c r="E143" s="146">
        <f>VLOOKUP(B143,GD_CHAM_CONG!$C$6:$BJ$912,60,FALSE)</f>
        <v>1.05</v>
      </c>
      <c r="F143" s="146">
        <f>VLOOKUP(B143,GD_LCD_HS_LNS!$B$4:$F$914,5,FALSE)</f>
        <v>1.6</v>
      </c>
      <c r="G143" s="168"/>
      <c r="H143" s="168">
        <f>VLOOKUP(B143,GD_CHAM_CONG!$C$6:$BD$912,37,FALSE)</f>
        <v>26</v>
      </c>
      <c r="I143" s="16">
        <f>VLOOKUP($B143,GD_CHAM_CONG!$C$6:$BF$912,38,FALSE)</f>
        <v>26</v>
      </c>
      <c r="J143" s="16">
        <f>VLOOKUP($B143,GD_CHAM_CONG!$C$6:$BF$912,39,FALSE)</f>
        <v>0</v>
      </c>
      <c r="K143" s="16">
        <f>VLOOKUP($B143,GD_CHAM_CONG!$C$6:$BF$912,40,FALSE)</f>
        <v>0</v>
      </c>
      <c r="L143" s="16">
        <f>VLOOKUP($B143,GD_CHAM_CONG!$C$6:$BF$912,41,FALSE)</f>
        <v>0</v>
      </c>
      <c r="M143" s="16">
        <f>VLOOKUP($B143,GD_CHAM_CONG!$C$6:$BF$912,42,FALSE)</f>
        <v>0</v>
      </c>
      <c r="N143" s="16">
        <f>VLOOKUP($B143,GD_CHAM_CONG!$C$6:$BF$912,43,FALSE)</f>
        <v>0</v>
      </c>
      <c r="O143" s="16">
        <f>VLOOKUP($B143,GD_CHAM_CONG!$C$6:$BF$912,44,FALSE)</f>
        <v>0</v>
      </c>
      <c r="P143" s="16">
        <f>VLOOKUP($B143,GD_CHAM_CONG!$C$6:$BF$912,45,FALSE)</f>
        <v>0</v>
      </c>
      <c r="Q143" s="16">
        <f>VLOOKUP($B143,GD_CHAM_CONG!$C$6:$BF$912,46,FALSE)</f>
        <v>0</v>
      </c>
      <c r="R143" s="16">
        <f>VLOOKUP($B143,GD_CHAM_CONG!$C$6:$BF$912,47,FALSE)</f>
        <v>0</v>
      </c>
      <c r="S143" s="16">
        <f>VLOOKUP($B143,GD_CHAM_CONG!$C$6:$BF$912,48,FALSE)</f>
        <v>0</v>
      </c>
      <c r="T143" s="16">
        <f>VLOOKUP($B143,GD_CHAM_CONG!$C$6:$BF$912,49,FALSE)</f>
        <v>0</v>
      </c>
      <c r="U143" s="16">
        <f>VLOOKUP($B143,GD_CHAM_CONG!$C$6:$BF$912,50,FALSE)</f>
        <v>0</v>
      </c>
      <c r="V143" s="16">
        <f>VLOOKUP($B143,GD_CHAM_CONG!$C$6:$BF$912,51,FALSE)</f>
        <v>0</v>
      </c>
      <c r="W143" s="16">
        <f>VLOOKUP($B143,GD_CHAM_CONG!$C$6:$BF$912,52,FALSE)</f>
        <v>0</v>
      </c>
      <c r="X143" s="16">
        <f>VLOOKUP($B143,GD_CHAM_CONG!$C$6:$BF$912,53,FALSE)</f>
        <v>0</v>
      </c>
      <c r="Y143" s="16">
        <f>VLOOKUP($B143,GD_CHAM_CONG!$C$6:$BF$912,54,FALSE)</f>
        <v>0</v>
      </c>
      <c r="Z143" s="16">
        <f>VLOOKUP($B143,GD_CHAM_CONG!$C$6:$BF$912,55,FALSE)</f>
        <v>0</v>
      </c>
      <c r="AA143" s="16">
        <f>VLOOKUP($B143,GD_CHAM_CONG!$C$6:$BF$912,56,FALSE)</f>
        <v>0</v>
      </c>
      <c r="AB143" s="16">
        <f>VLOOKUP($B143,GD_CHAM_CONG!$C$6:$BI$912,57,FALSE)</f>
        <v>0</v>
      </c>
      <c r="AC143" s="16">
        <f>VLOOKUP($B143,GD_CHAM_CONG!$C$6:$BI$912,58,FALSE)</f>
        <v>0</v>
      </c>
      <c r="AD143" s="16">
        <f>VLOOKUP($B143,GD_CHAM_CONG!$C$6:$BI$912,59,FALSE)</f>
        <v>0</v>
      </c>
      <c r="AE143" s="188">
        <f>I143/$H143*VLOOKUP(I$4,DM_TI_LE!$A$5:$B$30,2,FALSE)</f>
        <v>1</v>
      </c>
      <c r="AF143" s="188">
        <f>J143/$H143*VLOOKUP(J$4,DM_TI_LE!$A$5:$B$30,2,FALSE)</f>
        <v>0</v>
      </c>
      <c r="AG143" s="188">
        <f>K143/$H143*VLOOKUP(K$4,DM_TI_LE!$A$5:$B$30,2,FALSE)</f>
        <v>0</v>
      </c>
      <c r="AH143" s="188">
        <f>L143/$H143*VLOOKUP(L$4,DM_TI_LE!$A$5:$B$30,2,FALSE)</f>
        <v>0</v>
      </c>
      <c r="AI143" s="188">
        <f>M143/$H143*VLOOKUP(M$4,DM_TI_LE!$A$5:$B$30,2,FALSE)</f>
        <v>0</v>
      </c>
      <c r="AJ143" s="188">
        <f>N143/$H143*VLOOKUP(N$4,DM_TI_LE!$A$5:$B$30,2,FALSE)</f>
        <v>0</v>
      </c>
      <c r="AK143" s="188">
        <f>O143/$H143*VLOOKUP(O$4,DM_TI_LE!$A$5:$B$30,2,FALSE)</f>
        <v>0</v>
      </c>
      <c r="AL143" s="188">
        <f>P143/$H143*VLOOKUP(P$4,DM_TI_LE!$A$5:$B$30,2,FALSE)</f>
        <v>0</v>
      </c>
      <c r="AM143" s="188">
        <f>Q143/$H143*VLOOKUP(Q$4,DM_TI_LE!$A$5:$B$30,2,FALSE)</f>
        <v>0</v>
      </c>
      <c r="AN143" s="188">
        <f>R143/$H143*VLOOKUP(R$4,DM_TI_LE!$A$5:$B$30,2,FALSE)</f>
        <v>0</v>
      </c>
      <c r="AO143" s="188">
        <f>S143/$H143*VLOOKUP(S$4,DM_TI_LE!$A$5:$B$30,2,FALSE)</f>
        <v>0</v>
      </c>
      <c r="AP143" s="188">
        <f>T143/$H143*VLOOKUP(T$4,DM_TI_LE!$A$5:$B$30,2,FALSE)</f>
        <v>0</v>
      </c>
      <c r="AQ143" s="188">
        <f>U143/$H143*VLOOKUP(U$4,DM_TI_LE!$A$5:$B$30,2,FALSE)</f>
        <v>0</v>
      </c>
      <c r="AR143" s="188">
        <f>V143/$H143*VLOOKUP(V$4,DM_TI_LE!$A$5:$B$30,2,FALSE)</f>
        <v>0</v>
      </c>
      <c r="AS143" s="188">
        <f>W143/$H143*VLOOKUP(W$4,DM_TI_LE!$A$5:$B$30,2,FALSE)</f>
        <v>0</v>
      </c>
      <c r="AT143" s="188">
        <f>X143/$H143*VLOOKUP(X$4,DM_TI_LE!$A$5:$B$30,2,FALSE)</f>
        <v>0</v>
      </c>
      <c r="AU143" s="188">
        <f>Y143/$H143*VLOOKUP(Y$4,DM_TI_LE!$A$5:$B$30,2,FALSE)</f>
        <v>0</v>
      </c>
      <c r="AV143" s="188">
        <f>Z143/$H143*VLOOKUP(Z$4,DM_TI_LE!$A$5:$B$30,2,FALSE)</f>
        <v>0</v>
      </c>
      <c r="AW143" s="188">
        <f>AA143/$H143*VLOOKUP(AA$4,DM_TI_LE!$A$5:$B$30,2,FALSE)</f>
        <v>0</v>
      </c>
      <c r="AX143" s="188">
        <f>AB143/$H143*VLOOKUP(AB$4,DM_TI_LE!$A$5:$B$30,2,FALSE)</f>
        <v>0</v>
      </c>
      <c r="AY143" s="188">
        <f>AC143/$H143*VLOOKUP(AC$4,DM_TI_LE!$A$5:$B$30,2,FALSE)</f>
        <v>0</v>
      </c>
      <c r="AZ143" s="188">
        <f>AD143/$H143*VLOOKUP(AD$4,DM_TI_LE!$A$5:$B$30,2,FALSE)</f>
        <v>0</v>
      </c>
      <c r="BA143" s="231">
        <f>IF(CD143="HDHV",DM_TI_LE!$K$12*I143, SUM(AE143:AW143)*F143*E143*DM_HE_SO_LUONG_NS!$D$1*CE143)</f>
        <v>7560000.0000000009</v>
      </c>
      <c r="BB143" s="16"/>
      <c r="BC143" s="17">
        <f>VLOOKUP(B143,GD_LCD_HS_LNS!$B$4:$E$914,4,FALSE)</f>
        <v>3875000</v>
      </c>
      <c r="BD143" s="16"/>
      <c r="BE143" s="16">
        <f>I143/26*$BC143*VLOOKUP(BE$4,DM_TI_LE!$A$5:$C$29,3,FALSE)</f>
        <v>0</v>
      </c>
      <c r="BF143" s="16">
        <f>J143/26*$BC143*VLOOKUP(BF$4,DM_TI_LE!$A$5:$C$29,3,FALSE)</f>
        <v>0</v>
      </c>
      <c r="BG143" s="16">
        <f>K143/26*$BC143*VLOOKUP(BG$4,DM_TI_LE!$A$5:$C$29,3,FALSE)</f>
        <v>0</v>
      </c>
      <c r="BH143" s="16">
        <f>L143/26*$BC143*VLOOKUP(BH$4,DM_TI_LE!$A$5:$C$29,3,FALSE)</f>
        <v>0</v>
      </c>
      <c r="BI143" s="16">
        <f>M143/26*$BC143*VLOOKUP(BI$4,DM_TI_LE!$A$5:$C$29,3,FALSE)</f>
        <v>0</v>
      </c>
      <c r="BJ143" s="16">
        <f>N143/26*$BC143*VLOOKUP(BJ$4,DM_TI_LE!$A$5:$C$29,3,FALSE)</f>
        <v>0</v>
      </c>
      <c r="BK143" s="16">
        <f>O143/26*$BC143*VLOOKUP(BK$4,DM_TI_LE!$A$5:$C$29,3,FALSE)</f>
        <v>0</v>
      </c>
      <c r="BL143" s="16">
        <f>P143/26*$BC143*VLOOKUP(BL$4,DM_TI_LE!$A$5:$C$29,3,FALSE)</f>
        <v>0</v>
      </c>
      <c r="BM143" s="16">
        <f>Q143/26*$BC143*VLOOKUP(BM$4,DM_TI_LE!$A$5:$C$29,3,FALSE)</f>
        <v>0</v>
      </c>
      <c r="BN143" s="16">
        <f>R143/26*$BC143*VLOOKUP(BN$4,DM_TI_LE!$A$5:$C$29,3,FALSE)</f>
        <v>0</v>
      </c>
      <c r="BO143" s="16">
        <f>S143/26*$BC143*VLOOKUP(BO$4,DM_TI_LE!$A$5:$C$29,3,FALSE)</f>
        <v>0</v>
      </c>
      <c r="BP143" s="16">
        <f>T143/26*$BC143*VLOOKUP(BP$4,DM_TI_LE!$A$5:$C$29,3,FALSE)</f>
        <v>0</v>
      </c>
      <c r="BQ143" s="16">
        <f>U143/26*$BC143*VLOOKUP(BQ$4,DM_TI_LE!$A$5:$C$29,3,FALSE)</f>
        <v>0</v>
      </c>
      <c r="BR143" s="16">
        <f>V143/26*$BC143*VLOOKUP(BR$4,DM_TI_LE!$A$5:$C$29,3,FALSE)</f>
        <v>0</v>
      </c>
      <c r="BS143" s="16">
        <f>W143/26*$BC143*VLOOKUP(BS$4,DM_TI_LE!$A$5:$C$29,3,FALSE)</f>
        <v>0</v>
      </c>
      <c r="BT143" s="16">
        <f>X143/26*$BC143*VLOOKUP(BT$4,DM_TI_LE!$A$5:$C$29,3,FALSE)</f>
        <v>0</v>
      </c>
      <c r="BU143" s="16">
        <f>Y143/26*$BC143*VLOOKUP(BU$4,DM_TI_LE!$A$5:$C$29,3,FALSE)</f>
        <v>0</v>
      </c>
      <c r="BV143" s="16">
        <f>Z143/26*$BC143*VLOOKUP(BV$4,DM_TI_LE!$A$5:$C$29,3,FALSE)</f>
        <v>0</v>
      </c>
      <c r="BW143" s="16">
        <f>AA143/26*$BC143*VLOOKUP(BW$4,DM_TI_LE!$A$5:$C$29,3,FALSE)</f>
        <v>0</v>
      </c>
      <c r="BX143" s="16">
        <f>AB143/26*$BC143*VLOOKUP(BX$4,DM_TI_LE!$A$5:$C$29,3,FALSE)</f>
        <v>0</v>
      </c>
      <c r="BY143" s="16">
        <f>AC143/26*$BC143*VLOOKUP(BY$4,DM_TI_LE!$A$5:$C$29,3,FALSE)</f>
        <v>0</v>
      </c>
      <c r="BZ143" s="16">
        <f>AD143/26*$BC143*VLOOKUP(BZ$4,DM_TI_LE!$A$5:$C$29,3,FALSE)</f>
        <v>0</v>
      </c>
      <c r="CA143" s="196">
        <f t="shared" si="0"/>
        <v>0</v>
      </c>
      <c r="CB143" s="16"/>
      <c r="CC143" s="197">
        <f t="shared" si="1"/>
        <v>7560000.0000000009</v>
      </c>
      <c r="CD143" s="145" t="s">
        <v>114</v>
      </c>
      <c r="CE143" s="199">
        <f>VLOOKUP(CD143,DM_TI_LE!$I$12:$J$16,2,FALSE)</f>
        <v>1</v>
      </c>
    </row>
    <row r="144" spans="1:83" ht="12.75">
      <c r="A144" s="36">
        <v>140</v>
      </c>
      <c r="B144" s="38">
        <f>GD_LCD_HS_LNS!B143</f>
        <v>13671</v>
      </c>
      <c r="C144" s="38" t="str">
        <f>GD_LCD_HS_LNS!C143</f>
        <v>Nguyễn Thị Phương Thảo</v>
      </c>
      <c r="D144" s="38" t="str">
        <f>GD_LCD_HS_LNS!D143</f>
        <v>Nhân viên phục vụ hành khách hàng hóa</v>
      </c>
      <c r="E144" s="146">
        <f>VLOOKUP(B144,GD_CHAM_CONG!$C$6:$BJ$912,60,FALSE)</f>
        <v>0.92</v>
      </c>
      <c r="F144" s="146">
        <f>VLOOKUP(B144,GD_LCD_HS_LNS!$B$4:$F$914,5,FALSE)</f>
        <v>1.6</v>
      </c>
      <c r="G144" s="168"/>
      <c r="H144" s="168">
        <f>VLOOKUP(B144,GD_CHAM_CONG!$C$6:$BD$912,37,FALSE)</f>
        <v>26</v>
      </c>
      <c r="I144" s="16">
        <f>VLOOKUP($B144,GD_CHAM_CONG!$C$6:$BF$912,38,FALSE)</f>
        <v>24</v>
      </c>
      <c r="J144" s="16">
        <f>VLOOKUP($B144,GD_CHAM_CONG!$C$6:$BF$912,39,FALSE)</f>
        <v>0</v>
      </c>
      <c r="K144" s="16">
        <f>VLOOKUP($B144,GD_CHAM_CONG!$C$6:$BF$912,40,FALSE)</f>
        <v>2</v>
      </c>
      <c r="L144" s="16">
        <f>VLOOKUP($B144,GD_CHAM_CONG!$C$6:$BF$912,41,FALSE)</f>
        <v>0</v>
      </c>
      <c r="M144" s="16">
        <f>VLOOKUP($B144,GD_CHAM_CONG!$C$6:$BF$912,42,FALSE)</f>
        <v>0</v>
      </c>
      <c r="N144" s="16">
        <f>VLOOKUP($B144,GD_CHAM_CONG!$C$6:$BF$912,43,FALSE)</f>
        <v>0</v>
      </c>
      <c r="O144" s="16">
        <f>VLOOKUP($B144,GD_CHAM_CONG!$C$6:$BF$912,44,FALSE)</f>
        <v>0</v>
      </c>
      <c r="P144" s="16">
        <f>VLOOKUP($B144,GD_CHAM_CONG!$C$6:$BF$912,45,FALSE)</f>
        <v>0</v>
      </c>
      <c r="Q144" s="16">
        <f>VLOOKUP($B144,GD_CHAM_CONG!$C$6:$BF$912,46,FALSE)</f>
        <v>0</v>
      </c>
      <c r="R144" s="16">
        <f>VLOOKUP($B144,GD_CHAM_CONG!$C$6:$BF$912,47,FALSE)</f>
        <v>0</v>
      </c>
      <c r="S144" s="16">
        <f>VLOOKUP($B144,GD_CHAM_CONG!$C$6:$BF$912,48,FALSE)</f>
        <v>0</v>
      </c>
      <c r="T144" s="16">
        <f>VLOOKUP($B144,GD_CHAM_CONG!$C$6:$BF$912,49,FALSE)</f>
        <v>0</v>
      </c>
      <c r="U144" s="16">
        <f>VLOOKUP($B144,GD_CHAM_CONG!$C$6:$BF$912,50,FALSE)</f>
        <v>0</v>
      </c>
      <c r="V144" s="16">
        <f>VLOOKUP($B144,GD_CHAM_CONG!$C$6:$BF$912,51,FALSE)</f>
        <v>0</v>
      </c>
      <c r="W144" s="16">
        <f>VLOOKUP($B144,GD_CHAM_CONG!$C$6:$BF$912,52,FALSE)</f>
        <v>0</v>
      </c>
      <c r="X144" s="16">
        <f>VLOOKUP($B144,GD_CHAM_CONG!$C$6:$BF$912,53,FALSE)</f>
        <v>0</v>
      </c>
      <c r="Y144" s="16">
        <f>VLOOKUP($B144,GD_CHAM_CONG!$C$6:$BF$912,54,FALSE)</f>
        <v>0</v>
      </c>
      <c r="Z144" s="16">
        <f>VLOOKUP($B144,GD_CHAM_CONG!$C$6:$BF$912,55,FALSE)</f>
        <v>0</v>
      </c>
      <c r="AA144" s="16">
        <f>VLOOKUP($B144,GD_CHAM_CONG!$C$6:$BF$912,56,FALSE)</f>
        <v>0</v>
      </c>
      <c r="AB144" s="16">
        <f>VLOOKUP($B144,GD_CHAM_CONG!$C$6:$BI$912,57,FALSE)</f>
        <v>0</v>
      </c>
      <c r="AC144" s="16">
        <f>VLOOKUP($B144,GD_CHAM_CONG!$C$6:$BI$912,58,FALSE)</f>
        <v>0</v>
      </c>
      <c r="AD144" s="16">
        <f>VLOOKUP($B144,GD_CHAM_CONG!$C$6:$BI$912,59,FALSE)</f>
        <v>0</v>
      </c>
      <c r="AE144" s="188">
        <f>I144/$H144*VLOOKUP(I$4,DM_TI_LE!$A$5:$B$30,2,FALSE)</f>
        <v>0.92307692307692313</v>
      </c>
      <c r="AF144" s="188">
        <f>J144/$H144*VLOOKUP(J$4,DM_TI_LE!$A$5:$B$30,2,FALSE)</f>
        <v>0</v>
      </c>
      <c r="AG144" s="188">
        <f>K144/$H144*VLOOKUP(K$4,DM_TI_LE!$A$5:$B$30,2,FALSE)</f>
        <v>0</v>
      </c>
      <c r="AH144" s="188">
        <f>L144/$H144*VLOOKUP(L$4,DM_TI_LE!$A$5:$B$30,2,FALSE)</f>
        <v>0</v>
      </c>
      <c r="AI144" s="188">
        <f>M144/$H144*VLOOKUP(M$4,DM_TI_LE!$A$5:$B$30,2,FALSE)</f>
        <v>0</v>
      </c>
      <c r="AJ144" s="188">
        <f>N144/$H144*VLOOKUP(N$4,DM_TI_LE!$A$5:$B$30,2,FALSE)</f>
        <v>0</v>
      </c>
      <c r="AK144" s="188">
        <f>O144/$H144*VLOOKUP(O$4,DM_TI_LE!$A$5:$B$30,2,FALSE)</f>
        <v>0</v>
      </c>
      <c r="AL144" s="188">
        <f>P144/$H144*VLOOKUP(P$4,DM_TI_LE!$A$5:$B$30,2,FALSE)</f>
        <v>0</v>
      </c>
      <c r="AM144" s="188">
        <f>Q144/$H144*VLOOKUP(Q$4,DM_TI_LE!$A$5:$B$30,2,FALSE)</f>
        <v>0</v>
      </c>
      <c r="AN144" s="188">
        <f>R144/$H144*VLOOKUP(R$4,DM_TI_LE!$A$5:$B$30,2,FALSE)</f>
        <v>0</v>
      </c>
      <c r="AO144" s="188">
        <f>S144/$H144*VLOOKUP(S$4,DM_TI_LE!$A$5:$B$30,2,FALSE)</f>
        <v>0</v>
      </c>
      <c r="AP144" s="188">
        <f>T144/$H144*VLOOKUP(T$4,DM_TI_LE!$A$5:$B$30,2,FALSE)</f>
        <v>0</v>
      </c>
      <c r="AQ144" s="188">
        <f>U144/$H144*VLOOKUP(U$4,DM_TI_LE!$A$5:$B$30,2,FALSE)</f>
        <v>0</v>
      </c>
      <c r="AR144" s="188">
        <f>V144/$H144*VLOOKUP(V$4,DM_TI_LE!$A$5:$B$30,2,FALSE)</f>
        <v>0</v>
      </c>
      <c r="AS144" s="188">
        <f>W144/$H144*VLOOKUP(W$4,DM_TI_LE!$A$5:$B$30,2,FALSE)</f>
        <v>0</v>
      </c>
      <c r="AT144" s="188">
        <f>X144/$H144*VLOOKUP(X$4,DM_TI_LE!$A$5:$B$30,2,FALSE)</f>
        <v>0</v>
      </c>
      <c r="AU144" s="188">
        <f>Y144/$H144*VLOOKUP(Y$4,DM_TI_LE!$A$5:$B$30,2,FALSE)</f>
        <v>0</v>
      </c>
      <c r="AV144" s="188">
        <f>Z144/$H144*VLOOKUP(Z$4,DM_TI_LE!$A$5:$B$30,2,FALSE)</f>
        <v>0</v>
      </c>
      <c r="AW144" s="188">
        <f>AA144/$H144*VLOOKUP(AA$4,DM_TI_LE!$A$5:$B$30,2,FALSE)</f>
        <v>0</v>
      </c>
      <c r="AX144" s="188">
        <f>AB144/$H144*VLOOKUP(AB$4,DM_TI_LE!$A$5:$B$30,2,FALSE)</f>
        <v>0</v>
      </c>
      <c r="AY144" s="188">
        <f>AC144/$H144*VLOOKUP(AC$4,DM_TI_LE!$A$5:$B$30,2,FALSE)</f>
        <v>0</v>
      </c>
      <c r="AZ144" s="188">
        <f>AD144/$H144*VLOOKUP(AD$4,DM_TI_LE!$A$5:$B$30,2,FALSE)</f>
        <v>0</v>
      </c>
      <c r="BA144" s="231">
        <f>IF(CD144="HDHV",DM_TI_LE!$K$12*I144, SUM(AE144:AW144)*F144*E144*DM_HE_SO_LUONG_NS!$D$1*CE144)</f>
        <v>6114461.538461539</v>
      </c>
      <c r="BB144" s="16"/>
      <c r="BC144" s="17">
        <f>VLOOKUP(B144,GD_LCD_HS_LNS!$B$4:$E$914,4,FALSE)</f>
        <v>3875000</v>
      </c>
      <c r="BD144" s="16"/>
      <c r="BE144" s="16">
        <f>I144/26*$BC144*VLOOKUP(BE$4,DM_TI_LE!$A$5:$C$29,3,FALSE)</f>
        <v>0</v>
      </c>
      <c r="BF144" s="16">
        <f>J144/26*$BC144*VLOOKUP(BF$4,DM_TI_LE!$A$5:$C$29,3,FALSE)</f>
        <v>0</v>
      </c>
      <c r="BG144" s="16">
        <f>K144/26*$BC144*VLOOKUP(BG$4,DM_TI_LE!$A$5:$C$29,3,FALSE)</f>
        <v>0</v>
      </c>
      <c r="BH144" s="16">
        <f>L144/26*$BC144*VLOOKUP(BH$4,DM_TI_LE!$A$5:$C$29,3,FALSE)</f>
        <v>0</v>
      </c>
      <c r="BI144" s="16">
        <f>M144/26*$BC144*VLOOKUP(BI$4,DM_TI_LE!$A$5:$C$29,3,FALSE)</f>
        <v>0</v>
      </c>
      <c r="BJ144" s="16">
        <f>N144/26*$BC144*VLOOKUP(BJ$4,DM_TI_LE!$A$5:$C$29,3,FALSE)</f>
        <v>0</v>
      </c>
      <c r="BK144" s="16">
        <f>O144/26*$BC144*VLOOKUP(BK$4,DM_TI_LE!$A$5:$C$29,3,FALSE)</f>
        <v>0</v>
      </c>
      <c r="BL144" s="16">
        <f>P144/26*$BC144*VLOOKUP(BL$4,DM_TI_LE!$A$5:$C$29,3,FALSE)</f>
        <v>0</v>
      </c>
      <c r="BM144" s="16">
        <f>Q144/26*$BC144*VLOOKUP(BM$4,DM_TI_LE!$A$5:$C$29,3,FALSE)</f>
        <v>0</v>
      </c>
      <c r="BN144" s="16">
        <f>R144/26*$BC144*VLOOKUP(BN$4,DM_TI_LE!$A$5:$C$29,3,FALSE)</f>
        <v>0</v>
      </c>
      <c r="BO144" s="16">
        <f>S144/26*$BC144*VLOOKUP(BO$4,DM_TI_LE!$A$5:$C$29,3,FALSE)</f>
        <v>0</v>
      </c>
      <c r="BP144" s="16">
        <f>T144/26*$BC144*VLOOKUP(BP$4,DM_TI_LE!$A$5:$C$29,3,FALSE)</f>
        <v>0</v>
      </c>
      <c r="BQ144" s="16">
        <f>U144/26*$BC144*VLOOKUP(BQ$4,DM_TI_LE!$A$5:$C$29,3,FALSE)</f>
        <v>0</v>
      </c>
      <c r="BR144" s="16">
        <f>V144/26*$BC144*VLOOKUP(BR$4,DM_TI_LE!$A$5:$C$29,3,FALSE)</f>
        <v>0</v>
      </c>
      <c r="BS144" s="16">
        <f>W144/26*$BC144*VLOOKUP(BS$4,DM_TI_LE!$A$5:$C$29,3,FALSE)</f>
        <v>0</v>
      </c>
      <c r="BT144" s="16">
        <f>X144/26*$BC144*VLOOKUP(BT$4,DM_TI_LE!$A$5:$C$29,3,FALSE)</f>
        <v>0</v>
      </c>
      <c r="BU144" s="16">
        <f>Y144/26*$BC144*VLOOKUP(BU$4,DM_TI_LE!$A$5:$C$29,3,FALSE)</f>
        <v>0</v>
      </c>
      <c r="BV144" s="16">
        <f>Z144/26*$BC144*VLOOKUP(BV$4,DM_TI_LE!$A$5:$C$29,3,FALSE)</f>
        <v>0</v>
      </c>
      <c r="BW144" s="16">
        <f>AA144/26*$BC144*VLOOKUP(BW$4,DM_TI_LE!$A$5:$C$29,3,FALSE)</f>
        <v>0</v>
      </c>
      <c r="BX144" s="16">
        <f>AB144/26*$BC144*VLOOKUP(BX$4,DM_TI_LE!$A$5:$C$29,3,FALSE)</f>
        <v>0</v>
      </c>
      <c r="BY144" s="16">
        <f>AC144/26*$BC144*VLOOKUP(BY$4,DM_TI_LE!$A$5:$C$29,3,FALSE)</f>
        <v>0</v>
      </c>
      <c r="BZ144" s="16">
        <f>AD144/26*$BC144*VLOOKUP(BZ$4,DM_TI_LE!$A$5:$C$29,3,FALSE)</f>
        <v>0</v>
      </c>
      <c r="CA144" s="196">
        <f t="shared" si="0"/>
        <v>0</v>
      </c>
      <c r="CB144" s="16"/>
      <c r="CC144" s="197">
        <f t="shared" si="1"/>
        <v>6114461.538461539</v>
      </c>
      <c r="CD144" s="145" t="s">
        <v>114</v>
      </c>
      <c r="CE144" s="199">
        <f>VLOOKUP(CD144,DM_TI_LE!$I$12:$J$16,2,FALSE)</f>
        <v>1</v>
      </c>
    </row>
    <row r="145" spans="1:83" ht="12.75">
      <c r="A145" s="36">
        <v>141</v>
      </c>
      <c r="B145" s="38">
        <f>GD_LCD_HS_LNS!B144</f>
        <v>13672</v>
      </c>
      <c r="C145" s="38" t="str">
        <f>GD_LCD_HS_LNS!C144</f>
        <v>Mai Thị Huyền Trang</v>
      </c>
      <c r="D145" s="38" t="str">
        <f>GD_LCD_HS_LNS!D144</f>
        <v>Nhân viên phục vụ hành khách hàng hóa</v>
      </c>
      <c r="E145" s="146">
        <f>VLOOKUP(B145,GD_CHAM_CONG!$C$6:$BJ$912,60,FALSE)</f>
        <v>1</v>
      </c>
      <c r="F145" s="146">
        <f>VLOOKUP(B145,GD_LCD_HS_LNS!$B$4:$F$914,5,FALSE)</f>
        <v>1.6</v>
      </c>
      <c r="G145" s="168"/>
      <c r="H145" s="168">
        <f>VLOOKUP(B145,GD_CHAM_CONG!$C$6:$BD$912,37,FALSE)</f>
        <v>26</v>
      </c>
      <c r="I145" s="16">
        <f>VLOOKUP($B145,GD_CHAM_CONG!$C$6:$BF$912,38,FALSE)</f>
        <v>26</v>
      </c>
      <c r="J145" s="16">
        <f>VLOOKUP($B145,GD_CHAM_CONG!$C$6:$BF$912,39,FALSE)</f>
        <v>0</v>
      </c>
      <c r="K145" s="16">
        <f>VLOOKUP($B145,GD_CHAM_CONG!$C$6:$BF$912,40,FALSE)</f>
        <v>0</v>
      </c>
      <c r="L145" s="16">
        <f>VLOOKUP($B145,GD_CHAM_CONG!$C$6:$BF$912,41,FALSE)</f>
        <v>0</v>
      </c>
      <c r="M145" s="16">
        <f>VLOOKUP($B145,GD_CHAM_CONG!$C$6:$BF$912,42,FALSE)</f>
        <v>0</v>
      </c>
      <c r="N145" s="16">
        <f>VLOOKUP($B145,GD_CHAM_CONG!$C$6:$BF$912,43,FALSE)</f>
        <v>0</v>
      </c>
      <c r="O145" s="16">
        <f>VLOOKUP($B145,GD_CHAM_CONG!$C$6:$BF$912,44,FALSE)</f>
        <v>0</v>
      </c>
      <c r="P145" s="16">
        <f>VLOOKUP($B145,GD_CHAM_CONG!$C$6:$BF$912,45,FALSE)</f>
        <v>0</v>
      </c>
      <c r="Q145" s="16">
        <f>VLOOKUP($B145,GD_CHAM_CONG!$C$6:$BF$912,46,FALSE)</f>
        <v>0</v>
      </c>
      <c r="R145" s="16">
        <f>VLOOKUP($B145,GD_CHAM_CONG!$C$6:$BF$912,47,FALSE)</f>
        <v>0</v>
      </c>
      <c r="S145" s="16">
        <f>VLOOKUP($B145,GD_CHAM_CONG!$C$6:$BF$912,48,FALSE)</f>
        <v>0</v>
      </c>
      <c r="T145" s="16">
        <f>VLOOKUP($B145,GD_CHAM_CONG!$C$6:$BF$912,49,FALSE)</f>
        <v>0</v>
      </c>
      <c r="U145" s="16">
        <f>VLOOKUP($B145,GD_CHAM_CONG!$C$6:$BF$912,50,FALSE)</f>
        <v>0</v>
      </c>
      <c r="V145" s="16">
        <f>VLOOKUP($B145,GD_CHAM_CONG!$C$6:$BF$912,51,FALSE)</f>
        <v>0</v>
      </c>
      <c r="W145" s="16">
        <f>VLOOKUP($B145,GD_CHAM_CONG!$C$6:$BF$912,52,FALSE)</f>
        <v>0</v>
      </c>
      <c r="X145" s="16">
        <f>VLOOKUP($B145,GD_CHAM_CONG!$C$6:$BF$912,53,FALSE)</f>
        <v>0</v>
      </c>
      <c r="Y145" s="16">
        <f>VLOOKUP($B145,GD_CHAM_CONG!$C$6:$BF$912,54,FALSE)</f>
        <v>0</v>
      </c>
      <c r="Z145" s="16">
        <f>VLOOKUP($B145,GD_CHAM_CONG!$C$6:$BF$912,55,FALSE)</f>
        <v>0</v>
      </c>
      <c r="AA145" s="16">
        <f>VLOOKUP($B145,GD_CHAM_CONG!$C$6:$BF$912,56,FALSE)</f>
        <v>0</v>
      </c>
      <c r="AB145" s="16">
        <f>VLOOKUP($B145,GD_CHAM_CONG!$C$6:$BI$912,57,FALSE)</f>
        <v>0</v>
      </c>
      <c r="AC145" s="16">
        <f>VLOOKUP($B145,GD_CHAM_CONG!$C$6:$BI$912,58,FALSE)</f>
        <v>0</v>
      </c>
      <c r="AD145" s="16">
        <f>VLOOKUP($B145,GD_CHAM_CONG!$C$6:$BI$912,59,FALSE)</f>
        <v>0</v>
      </c>
      <c r="AE145" s="188">
        <f>I145/$H145*VLOOKUP(I$4,DM_TI_LE!$A$5:$B$30,2,FALSE)</f>
        <v>1</v>
      </c>
      <c r="AF145" s="188">
        <f>J145/$H145*VLOOKUP(J$4,DM_TI_LE!$A$5:$B$30,2,FALSE)</f>
        <v>0</v>
      </c>
      <c r="AG145" s="188">
        <f>K145/$H145*VLOOKUP(K$4,DM_TI_LE!$A$5:$B$30,2,FALSE)</f>
        <v>0</v>
      </c>
      <c r="AH145" s="188">
        <f>L145/$H145*VLOOKUP(L$4,DM_TI_LE!$A$5:$B$30,2,FALSE)</f>
        <v>0</v>
      </c>
      <c r="AI145" s="188">
        <f>M145/$H145*VLOOKUP(M$4,DM_TI_LE!$A$5:$B$30,2,FALSE)</f>
        <v>0</v>
      </c>
      <c r="AJ145" s="188">
        <f>N145/$H145*VLOOKUP(N$4,DM_TI_LE!$A$5:$B$30,2,FALSE)</f>
        <v>0</v>
      </c>
      <c r="AK145" s="188">
        <f>O145/$H145*VLOOKUP(O$4,DM_TI_LE!$A$5:$B$30,2,FALSE)</f>
        <v>0</v>
      </c>
      <c r="AL145" s="188">
        <f>P145/$H145*VLOOKUP(P$4,DM_TI_LE!$A$5:$B$30,2,FALSE)</f>
        <v>0</v>
      </c>
      <c r="AM145" s="188">
        <f>Q145/$H145*VLOOKUP(Q$4,DM_TI_LE!$A$5:$B$30,2,FALSE)</f>
        <v>0</v>
      </c>
      <c r="AN145" s="188">
        <f>R145/$H145*VLOOKUP(R$4,DM_TI_LE!$A$5:$B$30,2,FALSE)</f>
        <v>0</v>
      </c>
      <c r="AO145" s="188">
        <f>S145/$H145*VLOOKUP(S$4,DM_TI_LE!$A$5:$B$30,2,FALSE)</f>
        <v>0</v>
      </c>
      <c r="AP145" s="188">
        <f>T145/$H145*VLOOKUP(T$4,DM_TI_LE!$A$5:$B$30,2,FALSE)</f>
        <v>0</v>
      </c>
      <c r="AQ145" s="188">
        <f>U145/$H145*VLOOKUP(U$4,DM_TI_LE!$A$5:$B$30,2,FALSE)</f>
        <v>0</v>
      </c>
      <c r="AR145" s="188">
        <f>V145/$H145*VLOOKUP(V$4,DM_TI_LE!$A$5:$B$30,2,FALSE)</f>
        <v>0</v>
      </c>
      <c r="AS145" s="188">
        <f>W145/$H145*VLOOKUP(W$4,DM_TI_LE!$A$5:$B$30,2,FALSE)</f>
        <v>0</v>
      </c>
      <c r="AT145" s="188">
        <f>X145/$H145*VLOOKUP(X$4,DM_TI_LE!$A$5:$B$30,2,FALSE)</f>
        <v>0</v>
      </c>
      <c r="AU145" s="188">
        <f>Y145/$H145*VLOOKUP(Y$4,DM_TI_LE!$A$5:$B$30,2,FALSE)</f>
        <v>0</v>
      </c>
      <c r="AV145" s="188">
        <f>Z145/$H145*VLOOKUP(Z$4,DM_TI_LE!$A$5:$B$30,2,FALSE)</f>
        <v>0</v>
      </c>
      <c r="AW145" s="188">
        <f>AA145/$H145*VLOOKUP(AA$4,DM_TI_LE!$A$5:$B$30,2,FALSE)</f>
        <v>0</v>
      </c>
      <c r="AX145" s="188">
        <f>AB145/$H145*VLOOKUP(AB$4,DM_TI_LE!$A$5:$B$30,2,FALSE)</f>
        <v>0</v>
      </c>
      <c r="AY145" s="188">
        <f>AC145/$H145*VLOOKUP(AC$4,DM_TI_LE!$A$5:$B$30,2,FALSE)</f>
        <v>0</v>
      </c>
      <c r="AZ145" s="188">
        <f>AD145/$H145*VLOOKUP(AD$4,DM_TI_LE!$A$5:$B$30,2,FALSE)</f>
        <v>0</v>
      </c>
      <c r="BA145" s="231">
        <f>IF(CD145="HDHV",DM_TI_LE!$K$12*I145, SUM(AE145:AW145)*F145*E145*DM_HE_SO_LUONG_NS!$D$1*CE145)</f>
        <v>7200000</v>
      </c>
      <c r="BB145" s="16"/>
      <c r="BC145" s="17">
        <f>VLOOKUP(B145,GD_LCD_HS_LNS!$B$4:$E$914,4,FALSE)</f>
        <v>3875000</v>
      </c>
      <c r="BD145" s="16"/>
      <c r="BE145" s="16">
        <f>I145/26*$BC145*VLOOKUP(BE$4,DM_TI_LE!$A$5:$C$29,3,FALSE)</f>
        <v>0</v>
      </c>
      <c r="BF145" s="16">
        <f>J145/26*$BC145*VLOOKUP(BF$4,DM_TI_LE!$A$5:$C$29,3,FALSE)</f>
        <v>0</v>
      </c>
      <c r="BG145" s="16">
        <f>K145/26*$BC145*VLOOKUP(BG$4,DM_TI_LE!$A$5:$C$29,3,FALSE)</f>
        <v>0</v>
      </c>
      <c r="BH145" s="16">
        <f>L145/26*$BC145*VLOOKUP(BH$4,DM_TI_LE!$A$5:$C$29,3,FALSE)</f>
        <v>0</v>
      </c>
      <c r="BI145" s="16">
        <f>M145/26*$BC145*VLOOKUP(BI$4,DM_TI_LE!$A$5:$C$29,3,FALSE)</f>
        <v>0</v>
      </c>
      <c r="BJ145" s="16">
        <f>N145/26*$BC145*VLOOKUP(BJ$4,DM_TI_LE!$A$5:$C$29,3,FALSE)</f>
        <v>0</v>
      </c>
      <c r="BK145" s="16">
        <f>O145/26*$BC145*VLOOKUP(BK$4,DM_TI_LE!$A$5:$C$29,3,FALSE)</f>
        <v>0</v>
      </c>
      <c r="BL145" s="16">
        <f>P145/26*$BC145*VLOOKUP(BL$4,DM_TI_LE!$A$5:$C$29,3,FALSE)</f>
        <v>0</v>
      </c>
      <c r="BM145" s="16">
        <f>Q145/26*$BC145*VLOOKUP(BM$4,DM_TI_LE!$A$5:$C$29,3,FALSE)</f>
        <v>0</v>
      </c>
      <c r="BN145" s="16">
        <f>R145/26*$BC145*VLOOKUP(BN$4,DM_TI_LE!$A$5:$C$29,3,FALSE)</f>
        <v>0</v>
      </c>
      <c r="BO145" s="16">
        <f>S145/26*$BC145*VLOOKUP(BO$4,DM_TI_LE!$A$5:$C$29,3,FALSE)</f>
        <v>0</v>
      </c>
      <c r="BP145" s="16">
        <f>T145/26*$BC145*VLOOKUP(BP$4,DM_TI_LE!$A$5:$C$29,3,FALSE)</f>
        <v>0</v>
      </c>
      <c r="BQ145" s="16">
        <f>U145/26*$BC145*VLOOKUP(BQ$4,DM_TI_LE!$A$5:$C$29,3,FALSE)</f>
        <v>0</v>
      </c>
      <c r="BR145" s="16">
        <f>V145/26*$BC145*VLOOKUP(BR$4,DM_TI_LE!$A$5:$C$29,3,FALSE)</f>
        <v>0</v>
      </c>
      <c r="BS145" s="16">
        <f>W145/26*$BC145*VLOOKUP(BS$4,DM_TI_LE!$A$5:$C$29,3,FALSE)</f>
        <v>0</v>
      </c>
      <c r="BT145" s="16">
        <f>X145/26*$BC145*VLOOKUP(BT$4,DM_TI_LE!$A$5:$C$29,3,FALSE)</f>
        <v>0</v>
      </c>
      <c r="BU145" s="16">
        <f>Y145/26*$BC145*VLOOKUP(BU$4,DM_TI_LE!$A$5:$C$29,3,FALSE)</f>
        <v>0</v>
      </c>
      <c r="BV145" s="16">
        <f>Z145/26*$BC145*VLOOKUP(BV$4,DM_TI_LE!$A$5:$C$29,3,FALSE)</f>
        <v>0</v>
      </c>
      <c r="BW145" s="16">
        <f>AA145/26*$BC145*VLOOKUP(BW$4,DM_TI_LE!$A$5:$C$29,3,FALSE)</f>
        <v>0</v>
      </c>
      <c r="BX145" s="16">
        <f>AB145/26*$BC145*VLOOKUP(BX$4,DM_TI_LE!$A$5:$C$29,3,FALSE)</f>
        <v>0</v>
      </c>
      <c r="BY145" s="16">
        <f>AC145/26*$BC145*VLOOKUP(BY$4,DM_TI_LE!$A$5:$C$29,3,FALSE)</f>
        <v>0</v>
      </c>
      <c r="BZ145" s="16">
        <f>AD145/26*$BC145*VLOOKUP(BZ$4,DM_TI_LE!$A$5:$C$29,3,FALSE)</f>
        <v>0</v>
      </c>
      <c r="CA145" s="196">
        <f t="shared" si="0"/>
        <v>0</v>
      </c>
      <c r="CB145" s="16"/>
      <c r="CC145" s="197">
        <f t="shared" si="1"/>
        <v>7200000</v>
      </c>
      <c r="CD145" s="145" t="s">
        <v>114</v>
      </c>
      <c r="CE145" s="199">
        <f>VLOOKUP(CD145,DM_TI_LE!$I$12:$J$16,2,FALSE)</f>
        <v>1</v>
      </c>
    </row>
    <row r="146" spans="1:83" ht="12.75">
      <c r="A146" s="36">
        <v>142</v>
      </c>
      <c r="B146" s="38">
        <f>GD_LCD_HS_LNS!B145</f>
        <v>13673</v>
      </c>
      <c r="C146" s="38" t="str">
        <f>GD_LCD_HS_LNS!C145</f>
        <v>Đỗ Văn Thắng</v>
      </c>
      <c r="D146" s="38" t="str">
        <f>GD_LCD_HS_LNS!D145</f>
        <v>Nhân viên phục vụ hành khách hàng hóa</v>
      </c>
      <c r="E146" s="146">
        <f>VLOOKUP(B146,GD_CHAM_CONG!$C$6:$BJ$912,60,FALSE)</f>
        <v>0.99</v>
      </c>
      <c r="F146" s="146">
        <f>VLOOKUP(B146,GD_LCD_HS_LNS!$B$4:$F$914,5,FALSE)</f>
        <v>1.6</v>
      </c>
      <c r="G146" s="168"/>
      <c r="H146" s="168">
        <f>VLOOKUP(B146,GD_CHAM_CONG!$C$6:$BD$912,37,FALSE)</f>
        <v>26</v>
      </c>
      <c r="I146" s="16">
        <f>VLOOKUP($B146,GD_CHAM_CONG!$C$6:$BF$912,38,FALSE)</f>
        <v>26</v>
      </c>
      <c r="J146" s="16">
        <f>VLOOKUP($B146,GD_CHAM_CONG!$C$6:$BF$912,39,FALSE)</f>
        <v>0</v>
      </c>
      <c r="K146" s="16">
        <f>VLOOKUP($B146,GD_CHAM_CONG!$C$6:$BF$912,40,FALSE)</f>
        <v>0</v>
      </c>
      <c r="L146" s="16">
        <f>VLOOKUP($B146,GD_CHAM_CONG!$C$6:$BF$912,41,FALSE)</f>
        <v>0</v>
      </c>
      <c r="M146" s="16">
        <f>VLOOKUP($B146,GD_CHAM_CONG!$C$6:$BF$912,42,FALSE)</f>
        <v>0</v>
      </c>
      <c r="N146" s="16">
        <f>VLOOKUP($B146,GD_CHAM_CONG!$C$6:$BF$912,43,FALSE)</f>
        <v>0</v>
      </c>
      <c r="O146" s="16">
        <f>VLOOKUP($B146,GD_CHAM_CONG!$C$6:$BF$912,44,FALSE)</f>
        <v>0</v>
      </c>
      <c r="P146" s="16">
        <f>VLOOKUP($B146,GD_CHAM_CONG!$C$6:$BF$912,45,FALSE)</f>
        <v>0</v>
      </c>
      <c r="Q146" s="16">
        <f>VLOOKUP($B146,GD_CHAM_CONG!$C$6:$BF$912,46,FALSE)</f>
        <v>0</v>
      </c>
      <c r="R146" s="16">
        <f>VLOOKUP($B146,GD_CHAM_CONG!$C$6:$BF$912,47,FALSE)</f>
        <v>0</v>
      </c>
      <c r="S146" s="16">
        <f>VLOOKUP($B146,GD_CHAM_CONG!$C$6:$BF$912,48,FALSE)</f>
        <v>0</v>
      </c>
      <c r="T146" s="16">
        <f>VLOOKUP($B146,GD_CHAM_CONG!$C$6:$BF$912,49,FALSE)</f>
        <v>0</v>
      </c>
      <c r="U146" s="16">
        <f>VLOOKUP($B146,GD_CHAM_CONG!$C$6:$BF$912,50,FALSE)</f>
        <v>0</v>
      </c>
      <c r="V146" s="16">
        <f>VLOOKUP($B146,GD_CHAM_CONG!$C$6:$BF$912,51,FALSE)</f>
        <v>0</v>
      </c>
      <c r="W146" s="16">
        <f>VLOOKUP($B146,GD_CHAM_CONG!$C$6:$BF$912,52,FALSE)</f>
        <v>0</v>
      </c>
      <c r="X146" s="16">
        <f>VLOOKUP($B146,GD_CHAM_CONG!$C$6:$BF$912,53,FALSE)</f>
        <v>0</v>
      </c>
      <c r="Y146" s="16">
        <f>VLOOKUP($B146,GD_CHAM_CONG!$C$6:$BF$912,54,FALSE)</f>
        <v>0</v>
      </c>
      <c r="Z146" s="16">
        <f>VLOOKUP($B146,GD_CHAM_CONG!$C$6:$BF$912,55,FALSE)</f>
        <v>0</v>
      </c>
      <c r="AA146" s="16">
        <f>VLOOKUP($B146,GD_CHAM_CONG!$C$6:$BF$912,56,FALSE)</f>
        <v>0</v>
      </c>
      <c r="AB146" s="16">
        <f>VLOOKUP($B146,GD_CHAM_CONG!$C$6:$BI$912,57,FALSE)</f>
        <v>0</v>
      </c>
      <c r="AC146" s="16">
        <f>VLOOKUP($B146,GD_CHAM_CONG!$C$6:$BI$912,58,FALSE)</f>
        <v>0</v>
      </c>
      <c r="AD146" s="16">
        <f>VLOOKUP($B146,GD_CHAM_CONG!$C$6:$BI$912,59,FALSE)</f>
        <v>0</v>
      </c>
      <c r="AE146" s="188">
        <f>I146/$H146*VLOOKUP(I$4,DM_TI_LE!$A$5:$B$30,2,FALSE)</f>
        <v>1</v>
      </c>
      <c r="AF146" s="188">
        <f>J146/$H146*VLOOKUP(J$4,DM_TI_LE!$A$5:$B$30,2,FALSE)</f>
        <v>0</v>
      </c>
      <c r="AG146" s="188">
        <f>K146/$H146*VLOOKUP(K$4,DM_TI_LE!$A$5:$B$30,2,FALSE)</f>
        <v>0</v>
      </c>
      <c r="AH146" s="188">
        <f>L146/$H146*VLOOKUP(L$4,DM_TI_LE!$A$5:$B$30,2,FALSE)</f>
        <v>0</v>
      </c>
      <c r="AI146" s="188">
        <f>M146/$H146*VLOOKUP(M$4,DM_TI_LE!$A$5:$B$30,2,FALSE)</f>
        <v>0</v>
      </c>
      <c r="AJ146" s="188">
        <f>N146/$H146*VLOOKUP(N$4,DM_TI_LE!$A$5:$B$30,2,FALSE)</f>
        <v>0</v>
      </c>
      <c r="AK146" s="188">
        <f>O146/$H146*VLOOKUP(O$4,DM_TI_LE!$A$5:$B$30,2,FALSE)</f>
        <v>0</v>
      </c>
      <c r="AL146" s="188">
        <f>P146/$H146*VLOOKUP(P$4,DM_TI_LE!$A$5:$B$30,2,FALSE)</f>
        <v>0</v>
      </c>
      <c r="AM146" s="188">
        <f>Q146/$H146*VLOOKUP(Q$4,DM_TI_LE!$A$5:$B$30,2,FALSE)</f>
        <v>0</v>
      </c>
      <c r="AN146" s="188">
        <f>R146/$H146*VLOOKUP(R$4,DM_TI_LE!$A$5:$B$30,2,FALSE)</f>
        <v>0</v>
      </c>
      <c r="AO146" s="188">
        <f>S146/$H146*VLOOKUP(S$4,DM_TI_LE!$A$5:$B$30,2,FALSE)</f>
        <v>0</v>
      </c>
      <c r="AP146" s="188">
        <f>T146/$H146*VLOOKUP(T$4,DM_TI_LE!$A$5:$B$30,2,FALSE)</f>
        <v>0</v>
      </c>
      <c r="AQ146" s="188">
        <f>U146/$H146*VLOOKUP(U$4,DM_TI_LE!$A$5:$B$30,2,FALSE)</f>
        <v>0</v>
      </c>
      <c r="AR146" s="188">
        <f>V146/$H146*VLOOKUP(V$4,DM_TI_LE!$A$5:$B$30,2,FALSE)</f>
        <v>0</v>
      </c>
      <c r="AS146" s="188">
        <f>W146/$H146*VLOOKUP(W$4,DM_TI_LE!$A$5:$B$30,2,FALSE)</f>
        <v>0</v>
      </c>
      <c r="AT146" s="188">
        <f>X146/$H146*VLOOKUP(X$4,DM_TI_LE!$A$5:$B$30,2,FALSE)</f>
        <v>0</v>
      </c>
      <c r="AU146" s="188">
        <f>Y146/$H146*VLOOKUP(Y$4,DM_TI_LE!$A$5:$B$30,2,FALSE)</f>
        <v>0</v>
      </c>
      <c r="AV146" s="188">
        <f>Z146/$H146*VLOOKUP(Z$4,DM_TI_LE!$A$5:$B$30,2,FALSE)</f>
        <v>0</v>
      </c>
      <c r="AW146" s="188">
        <f>AA146/$H146*VLOOKUP(AA$4,DM_TI_LE!$A$5:$B$30,2,FALSE)</f>
        <v>0</v>
      </c>
      <c r="AX146" s="188">
        <f>AB146/$H146*VLOOKUP(AB$4,DM_TI_LE!$A$5:$B$30,2,FALSE)</f>
        <v>0</v>
      </c>
      <c r="AY146" s="188">
        <f>AC146/$H146*VLOOKUP(AC$4,DM_TI_LE!$A$5:$B$30,2,FALSE)</f>
        <v>0</v>
      </c>
      <c r="AZ146" s="188">
        <f>AD146/$H146*VLOOKUP(AD$4,DM_TI_LE!$A$5:$B$30,2,FALSE)</f>
        <v>0</v>
      </c>
      <c r="BA146" s="231">
        <f>IF(CD146="HDHV",DM_TI_LE!$K$12*I146, SUM(AE146:AW146)*F146*E146*DM_HE_SO_LUONG_NS!$D$1*CE146)</f>
        <v>7128000</v>
      </c>
      <c r="BB146" s="16"/>
      <c r="BC146" s="17">
        <f>VLOOKUP(B146,GD_LCD_HS_LNS!$B$4:$E$914,4,FALSE)</f>
        <v>3875000</v>
      </c>
      <c r="BD146" s="16"/>
      <c r="BE146" s="16">
        <f>I146/26*$BC146*VLOOKUP(BE$4,DM_TI_LE!$A$5:$C$29,3,FALSE)</f>
        <v>0</v>
      </c>
      <c r="BF146" s="16">
        <f>J146/26*$BC146*VLOOKUP(BF$4,DM_TI_LE!$A$5:$C$29,3,FALSE)</f>
        <v>0</v>
      </c>
      <c r="BG146" s="16">
        <f>K146/26*$BC146*VLOOKUP(BG$4,DM_TI_LE!$A$5:$C$29,3,FALSE)</f>
        <v>0</v>
      </c>
      <c r="BH146" s="16">
        <f>L146/26*$BC146*VLOOKUP(BH$4,DM_TI_LE!$A$5:$C$29,3,FALSE)</f>
        <v>0</v>
      </c>
      <c r="BI146" s="16">
        <f>M146/26*$BC146*VLOOKUP(BI$4,DM_TI_LE!$A$5:$C$29,3,FALSE)</f>
        <v>0</v>
      </c>
      <c r="BJ146" s="16">
        <f>N146/26*$BC146*VLOOKUP(BJ$4,DM_TI_LE!$A$5:$C$29,3,FALSE)</f>
        <v>0</v>
      </c>
      <c r="BK146" s="16">
        <f>O146/26*$BC146*VLOOKUP(BK$4,DM_TI_LE!$A$5:$C$29,3,FALSE)</f>
        <v>0</v>
      </c>
      <c r="BL146" s="16">
        <f>P146/26*$BC146*VLOOKUP(BL$4,DM_TI_LE!$A$5:$C$29,3,FALSE)</f>
        <v>0</v>
      </c>
      <c r="BM146" s="16">
        <f>Q146/26*$BC146*VLOOKUP(BM$4,DM_TI_LE!$A$5:$C$29,3,FALSE)</f>
        <v>0</v>
      </c>
      <c r="BN146" s="16">
        <f>R146/26*$BC146*VLOOKUP(BN$4,DM_TI_LE!$A$5:$C$29,3,FALSE)</f>
        <v>0</v>
      </c>
      <c r="BO146" s="16">
        <f>S146/26*$BC146*VLOOKUP(BO$4,DM_TI_LE!$A$5:$C$29,3,FALSE)</f>
        <v>0</v>
      </c>
      <c r="BP146" s="16">
        <f>T146/26*$BC146*VLOOKUP(BP$4,DM_TI_LE!$A$5:$C$29,3,FALSE)</f>
        <v>0</v>
      </c>
      <c r="BQ146" s="16">
        <f>U146/26*$BC146*VLOOKUP(BQ$4,DM_TI_LE!$A$5:$C$29,3,FALSE)</f>
        <v>0</v>
      </c>
      <c r="BR146" s="16">
        <f>V146/26*$BC146*VLOOKUP(BR$4,DM_TI_LE!$A$5:$C$29,3,FALSE)</f>
        <v>0</v>
      </c>
      <c r="BS146" s="16">
        <f>W146/26*$BC146*VLOOKUP(BS$4,DM_TI_LE!$A$5:$C$29,3,FALSE)</f>
        <v>0</v>
      </c>
      <c r="BT146" s="16">
        <f>X146/26*$BC146*VLOOKUP(BT$4,DM_TI_LE!$A$5:$C$29,3,FALSE)</f>
        <v>0</v>
      </c>
      <c r="BU146" s="16">
        <f>Y146/26*$BC146*VLOOKUP(BU$4,DM_TI_LE!$A$5:$C$29,3,FALSE)</f>
        <v>0</v>
      </c>
      <c r="BV146" s="16">
        <f>Z146/26*$BC146*VLOOKUP(BV$4,DM_TI_LE!$A$5:$C$29,3,FALSE)</f>
        <v>0</v>
      </c>
      <c r="BW146" s="16">
        <f>AA146/26*$BC146*VLOOKUP(BW$4,DM_TI_LE!$A$5:$C$29,3,FALSE)</f>
        <v>0</v>
      </c>
      <c r="BX146" s="16">
        <f>AB146/26*$BC146*VLOOKUP(BX$4,DM_TI_LE!$A$5:$C$29,3,FALSE)</f>
        <v>0</v>
      </c>
      <c r="BY146" s="16">
        <f>AC146/26*$BC146*VLOOKUP(BY$4,DM_TI_LE!$A$5:$C$29,3,FALSE)</f>
        <v>0</v>
      </c>
      <c r="BZ146" s="16">
        <f>AD146/26*$BC146*VLOOKUP(BZ$4,DM_TI_LE!$A$5:$C$29,3,FALSE)</f>
        <v>0</v>
      </c>
      <c r="CA146" s="196">
        <f t="shared" si="0"/>
        <v>0</v>
      </c>
      <c r="CB146" s="16"/>
      <c r="CC146" s="197">
        <f t="shared" si="1"/>
        <v>7128000</v>
      </c>
      <c r="CD146" s="145" t="s">
        <v>114</v>
      </c>
      <c r="CE146" s="199">
        <f>VLOOKUP(CD146,DM_TI_LE!$I$12:$J$16,2,FALSE)</f>
        <v>1</v>
      </c>
    </row>
    <row r="147" spans="1:83" ht="12.75">
      <c r="A147" s="36">
        <v>143</v>
      </c>
      <c r="B147" s="38">
        <f>GD_LCD_HS_LNS!B146</f>
        <v>10572</v>
      </c>
      <c r="C147" s="38" t="str">
        <f>GD_LCD_HS_LNS!C146</f>
        <v>Võ Thị Hồng Minh</v>
      </c>
      <c r="D147" s="38" t="str">
        <f>GD_LCD_HS_LNS!D146</f>
        <v>NV PVHK</v>
      </c>
      <c r="E147" s="146">
        <f>VLOOKUP(B147,GD_CHAM_CONG!$C$6:$BJ$912,60,FALSE)</f>
        <v>1</v>
      </c>
      <c r="F147" s="146">
        <f>VLOOKUP(B147,GD_LCD_HS_LNS!$B$4:$F$914,5,FALSE)</f>
        <v>2.13</v>
      </c>
      <c r="G147" s="168"/>
      <c r="H147" s="168">
        <f>VLOOKUP(B147,GD_CHAM_CONG!$C$6:$BD$912,37,FALSE)</f>
        <v>26</v>
      </c>
      <c r="I147" s="16">
        <f>VLOOKUP($B147,GD_CHAM_CONG!$C$6:$BF$912,38,FALSE)</f>
        <v>26</v>
      </c>
      <c r="J147" s="16">
        <f>VLOOKUP($B147,GD_CHAM_CONG!$C$6:$BF$912,39,FALSE)</f>
        <v>0</v>
      </c>
      <c r="K147" s="16">
        <f>VLOOKUP($B147,GD_CHAM_CONG!$C$6:$BF$912,40,FALSE)</f>
        <v>0</v>
      </c>
      <c r="L147" s="16">
        <f>VLOOKUP($B147,GD_CHAM_CONG!$C$6:$BF$912,41,FALSE)</f>
        <v>0</v>
      </c>
      <c r="M147" s="16">
        <f>VLOOKUP($B147,GD_CHAM_CONG!$C$6:$BF$912,42,FALSE)</f>
        <v>0</v>
      </c>
      <c r="N147" s="16">
        <f>VLOOKUP($B147,GD_CHAM_CONG!$C$6:$BF$912,43,FALSE)</f>
        <v>0</v>
      </c>
      <c r="O147" s="16">
        <f>VLOOKUP($B147,GD_CHAM_CONG!$C$6:$BF$912,44,FALSE)</f>
        <v>0</v>
      </c>
      <c r="P147" s="16">
        <f>VLOOKUP($B147,GD_CHAM_CONG!$C$6:$BF$912,45,FALSE)</f>
        <v>0</v>
      </c>
      <c r="Q147" s="16">
        <f>VLOOKUP($B147,GD_CHAM_CONG!$C$6:$BF$912,46,FALSE)</f>
        <v>0</v>
      </c>
      <c r="R147" s="16">
        <f>VLOOKUP($B147,GD_CHAM_CONG!$C$6:$BF$912,47,FALSE)</f>
        <v>0</v>
      </c>
      <c r="S147" s="16">
        <f>VLOOKUP($B147,GD_CHAM_CONG!$C$6:$BF$912,48,FALSE)</f>
        <v>0</v>
      </c>
      <c r="T147" s="16">
        <f>VLOOKUP($B147,GD_CHAM_CONG!$C$6:$BF$912,49,FALSE)</f>
        <v>0</v>
      </c>
      <c r="U147" s="16">
        <f>VLOOKUP($B147,GD_CHAM_CONG!$C$6:$BF$912,50,FALSE)</f>
        <v>0</v>
      </c>
      <c r="V147" s="16">
        <f>VLOOKUP($B147,GD_CHAM_CONG!$C$6:$BF$912,51,FALSE)</f>
        <v>0</v>
      </c>
      <c r="W147" s="16">
        <f>VLOOKUP($B147,GD_CHAM_CONG!$C$6:$BF$912,52,FALSE)</f>
        <v>0</v>
      </c>
      <c r="X147" s="16">
        <f>VLOOKUP($B147,GD_CHAM_CONG!$C$6:$BF$912,53,FALSE)</f>
        <v>0</v>
      </c>
      <c r="Y147" s="16">
        <f>VLOOKUP($B147,GD_CHAM_CONG!$C$6:$BF$912,54,FALSE)</f>
        <v>0</v>
      </c>
      <c r="Z147" s="16">
        <f>VLOOKUP($B147,GD_CHAM_CONG!$C$6:$BF$912,55,FALSE)</f>
        <v>0</v>
      </c>
      <c r="AA147" s="16">
        <f>VLOOKUP($B147,GD_CHAM_CONG!$C$6:$BF$912,56,FALSE)</f>
        <v>0</v>
      </c>
      <c r="AB147" s="16">
        <f>VLOOKUP($B147,GD_CHAM_CONG!$C$6:$BI$912,57,FALSE)</f>
        <v>0</v>
      </c>
      <c r="AC147" s="16">
        <f>VLOOKUP($B147,GD_CHAM_CONG!$C$6:$BI$912,58,FALSE)</f>
        <v>0</v>
      </c>
      <c r="AD147" s="16">
        <f>VLOOKUP($B147,GD_CHAM_CONG!$C$6:$BI$912,59,FALSE)</f>
        <v>0</v>
      </c>
      <c r="AE147" s="188">
        <f>I147/$H147*VLOOKUP(I$4,DM_TI_LE!$A$5:$B$30,2,FALSE)</f>
        <v>1</v>
      </c>
      <c r="AF147" s="188">
        <f>J147/$H147*VLOOKUP(J$4,DM_TI_LE!$A$5:$B$30,2,FALSE)</f>
        <v>0</v>
      </c>
      <c r="AG147" s="188">
        <f>K147/$H147*VLOOKUP(K$4,DM_TI_LE!$A$5:$B$30,2,FALSE)</f>
        <v>0</v>
      </c>
      <c r="AH147" s="188">
        <f>L147/$H147*VLOOKUP(L$4,DM_TI_LE!$A$5:$B$30,2,FALSE)</f>
        <v>0</v>
      </c>
      <c r="AI147" s="188">
        <f>M147/$H147*VLOOKUP(M$4,DM_TI_LE!$A$5:$B$30,2,FALSE)</f>
        <v>0</v>
      </c>
      <c r="AJ147" s="188">
        <f>N147/$H147*VLOOKUP(N$4,DM_TI_LE!$A$5:$B$30,2,FALSE)</f>
        <v>0</v>
      </c>
      <c r="AK147" s="188">
        <f>O147/$H147*VLOOKUP(O$4,DM_TI_LE!$A$5:$B$30,2,FALSE)</f>
        <v>0</v>
      </c>
      <c r="AL147" s="188">
        <f>P147/$H147*VLOOKUP(P$4,DM_TI_LE!$A$5:$B$30,2,FALSE)</f>
        <v>0</v>
      </c>
      <c r="AM147" s="188">
        <f>Q147/$H147*VLOOKUP(Q$4,DM_TI_LE!$A$5:$B$30,2,FALSE)</f>
        <v>0</v>
      </c>
      <c r="AN147" s="188">
        <f>R147/$H147*VLOOKUP(R$4,DM_TI_LE!$A$5:$B$30,2,FALSE)</f>
        <v>0</v>
      </c>
      <c r="AO147" s="188">
        <f>S147/$H147*VLOOKUP(S$4,DM_TI_LE!$A$5:$B$30,2,FALSE)</f>
        <v>0</v>
      </c>
      <c r="AP147" s="188">
        <f>T147/$H147*VLOOKUP(T$4,DM_TI_LE!$A$5:$B$30,2,FALSE)</f>
        <v>0</v>
      </c>
      <c r="AQ147" s="188">
        <f>U147/$H147*VLOOKUP(U$4,DM_TI_LE!$A$5:$B$30,2,FALSE)</f>
        <v>0</v>
      </c>
      <c r="AR147" s="188">
        <f>V147/$H147*VLOOKUP(V$4,DM_TI_LE!$A$5:$B$30,2,FALSE)</f>
        <v>0</v>
      </c>
      <c r="AS147" s="188">
        <f>W147/$H147*VLOOKUP(W$4,DM_TI_LE!$A$5:$B$30,2,FALSE)</f>
        <v>0</v>
      </c>
      <c r="AT147" s="188">
        <f>X147/$H147*VLOOKUP(X$4,DM_TI_LE!$A$5:$B$30,2,FALSE)</f>
        <v>0</v>
      </c>
      <c r="AU147" s="188">
        <f>Y147/$H147*VLOOKUP(Y$4,DM_TI_LE!$A$5:$B$30,2,FALSE)</f>
        <v>0</v>
      </c>
      <c r="AV147" s="188">
        <f>Z147/$H147*VLOOKUP(Z$4,DM_TI_LE!$A$5:$B$30,2,FALSE)</f>
        <v>0</v>
      </c>
      <c r="AW147" s="188">
        <f>AA147/$H147*VLOOKUP(AA$4,DM_TI_LE!$A$5:$B$30,2,FALSE)</f>
        <v>0</v>
      </c>
      <c r="AX147" s="188">
        <f>AB147/$H147*VLOOKUP(AB$4,DM_TI_LE!$A$5:$B$30,2,FALSE)</f>
        <v>0</v>
      </c>
      <c r="AY147" s="188">
        <f>AC147/$H147*VLOOKUP(AC$4,DM_TI_LE!$A$5:$B$30,2,FALSE)</f>
        <v>0</v>
      </c>
      <c r="AZ147" s="188">
        <f>AD147/$H147*VLOOKUP(AD$4,DM_TI_LE!$A$5:$B$30,2,FALSE)</f>
        <v>0</v>
      </c>
      <c r="BA147" s="231">
        <f>IF(CD147="HDHV",DM_TI_LE!$K$12*I147, SUM(AE147:AW147)*F147*E147*DM_HE_SO_LUONG_NS!$D$1*CE147)</f>
        <v>9585000</v>
      </c>
      <c r="BB147" s="16"/>
      <c r="BC147" s="17">
        <f>VLOOKUP(B147,GD_LCD_HS_LNS!$B$4:$E$914,4,FALSE)</f>
        <v>3875000</v>
      </c>
      <c r="BD147" s="16"/>
      <c r="BE147" s="16">
        <f>I147/26*$BC147*VLOOKUP(BE$4,DM_TI_LE!$A$5:$C$29,3,FALSE)</f>
        <v>0</v>
      </c>
      <c r="BF147" s="16">
        <f>J147/26*$BC147*VLOOKUP(BF$4,DM_TI_LE!$A$5:$C$29,3,FALSE)</f>
        <v>0</v>
      </c>
      <c r="BG147" s="16">
        <f>K147/26*$BC147*VLOOKUP(BG$4,DM_TI_LE!$A$5:$C$29,3,FALSE)</f>
        <v>0</v>
      </c>
      <c r="BH147" s="16">
        <f>L147/26*$BC147*VLOOKUP(BH$4,DM_TI_LE!$A$5:$C$29,3,FALSE)</f>
        <v>0</v>
      </c>
      <c r="BI147" s="16">
        <f>M147/26*$BC147*VLOOKUP(BI$4,DM_TI_LE!$A$5:$C$29,3,FALSE)</f>
        <v>0</v>
      </c>
      <c r="BJ147" s="16">
        <f>N147/26*$BC147*VLOOKUP(BJ$4,DM_TI_LE!$A$5:$C$29,3,FALSE)</f>
        <v>0</v>
      </c>
      <c r="BK147" s="16">
        <f>O147/26*$BC147*VLOOKUP(BK$4,DM_TI_LE!$A$5:$C$29,3,FALSE)</f>
        <v>0</v>
      </c>
      <c r="BL147" s="16">
        <f>P147/26*$BC147*VLOOKUP(BL$4,DM_TI_LE!$A$5:$C$29,3,FALSE)</f>
        <v>0</v>
      </c>
      <c r="BM147" s="16">
        <f>Q147/26*$BC147*VLOOKUP(BM$4,DM_TI_LE!$A$5:$C$29,3,FALSE)</f>
        <v>0</v>
      </c>
      <c r="BN147" s="16">
        <f>R147/26*$BC147*VLOOKUP(BN$4,DM_TI_LE!$A$5:$C$29,3,FALSE)</f>
        <v>0</v>
      </c>
      <c r="BO147" s="16">
        <f>S147/26*$BC147*VLOOKUP(BO$4,DM_TI_LE!$A$5:$C$29,3,FALSE)</f>
        <v>0</v>
      </c>
      <c r="BP147" s="16">
        <f>T147/26*$BC147*VLOOKUP(BP$4,DM_TI_LE!$A$5:$C$29,3,FALSE)</f>
        <v>0</v>
      </c>
      <c r="BQ147" s="16">
        <f>U147/26*$BC147*VLOOKUP(BQ$4,DM_TI_LE!$A$5:$C$29,3,FALSE)</f>
        <v>0</v>
      </c>
      <c r="BR147" s="16">
        <f>V147/26*$BC147*VLOOKUP(BR$4,DM_TI_LE!$A$5:$C$29,3,FALSE)</f>
        <v>0</v>
      </c>
      <c r="BS147" s="16">
        <f>W147/26*$BC147*VLOOKUP(BS$4,DM_TI_LE!$A$5:$C$29,3,FALSE)</f>
        <v>0</v>
      </c>
      <c r="BT147" s="16">
        <f>X147/26*$BC147*VLOOKUP(BT$4,DM_TI_LE!$A$5:$C$29,3,FALSE)</f>
        <v>0</v>
      </c>
      <c r="BU147" s="16">
        <f>Y147/26*$BC147*VLOOKUP(BU$4,DM_TI_LE!$A$5:$C$29,3,FALSE)</f>
        <v>0</v>
      </c>
      <c r="BV147" s="16">
        <f>Z147/26*$BC147*VLOOKUP(BV$4,DM_TI_LE!$A$5:$C$29,3,FALSE)</f>
        <v>0</v>
      </c>
      <c r="BW147" s="16">
        <f>AA147/26*$BC147*VLOOKUP(BW$4,DM_TI_LE!$A$5:$C$29,3,FALSE)</f>
        <v>0</v>
      </c>
      <c r="BX147" s="16">
        <f>AB147/26*$BC147*VLOOKUP(BX$4,DM_TI_LE!$A$5:$C$29,3,FALSE)</f>
        <v>0</v>
      </c>
      <c r="BY147" s="16">
        <f>AC147/26*$BC147*VLOOKUP(BY$4,DM_TI_LE!$A$5:$C$29,3,FALSE)</f>
        <v>0</v>
      </c>
      <c r="BZ147" s="16">
        <f>AD147/26*$BC147*VLOOKUP(BZ$4,DM_TI_LE!$A$5:$C$29,3,FALSE)</f>
        <v>0</v>
      </c>
      <c r="CA147" s="196">
        <f t="shared" si="0"/>
        <v>0</v>
      </c>
      <c r="CB147" s="16"/>
      <c r="CC147" s="197">
        <f t="shared" si="1"/>
        <v>9585000</v>
      </c>
      <c r="CD147" s="145" t="s">
        <v>116</v>
      </c>
      <c r="CE147" s="199">
        <f>VLOOKUP(CD147,DM_TI_LE!$I$12:$J$16,2,FALSE)</f>
        <v>1</v>
      </c>
    </row>
    <row r="148" spans="1:83" ht="12.75">
      <c r="A148" s="36">
        <v>144</v>
      </c>
      <c r="B148" s="38">
        <f>GD_LCD_HS_LNS!B147</f>
        <v>10574</v>
      </c>
      <c r="C148" s="38" t="str">
        <f>GD_LCD_HS_LNS!C147</f>
        <v>Nguyễn Thị Hồng Duyên</v>
      </c>
      <c r="D148" s="38" t="str">
        <f>GD_LCD_HS_LNS!D147</f>
        <v>NV PVHK</v>
      </c>
      <c r="E148" s="146">
        <f>VLOOKUP(B148,GD_CHAM_CONG!$C$6:$BJ$912,60,FALSE)</f>
        <v>1</v>
      </c>
      <c r="F148" s="146">
        <f>VLOOKUP(B148,GD_LCD_HS_LNS!$B$4:$F$914,5,FALSE)</f>
        <v>2.13</v>
      </c>
      <c r="G148" s="168"/>
      <c r="H148" s="168">
        <f>VLOOKUP(B148,GD_CHAM_CONG!$C$6:$BD$912,37,FALSE)</f>
        <v>26</v>
      </c>
      <c r="I148" s="16">
        <f>VLOOKUP($B148,GD_CHAM_CONG!$C$6:$BF$912,38,FALSE)</f>
        <v>26</v>
      </c>
      <c r="J148" s="16">
        <f>VLOOKUP($B148,GD_CHAM_CONG!$C$6:$BF$912,39,FALSE)</f>
        <v>0</v>
      </c>
      <c r="K148" s="16">
        <f>VLOOKUP($B148,GD_CHAM_CONG!$C$6:$BF$912,40,FALSE)</f>
        <v>0</v>
      </c>
      <c r="L148" s="16">
        <f>VLOOKUP($B148,GD_CHAM_CONG!$C$6:$BF$912,41,FALSE)</f>
        <v>0</v>
      </c>
      <c r="M148" s="16">
        <f>VLOOKUP($B148,GD_CHAM_CONG!$C$6:$BF$912,42,FALSE)</f>
        <v>0</v>
      </c>
      <c r="N148" s="16">
        <f>VLOOKUP($B148,GD_CHAM_CONG!$C$6:$BF$912,43,FALSE)</f>
        <v>0</v>
      </c>
      <c r="O148" s="16">
        <f>VLOOKUP($B148,GD_CHAM_CONG!$C$6:$BF$912,44,FALSE)</f>
        <v>0</v>
      </c>
      <c r="P148" s="16">
        <f>VLOOKUP($B148,GD_CHAM_CONG!$C$6:$BF$912,45,FALSE)</f>
        <v>0</v>
      </c>
      <c r="Q148" s="16">
        <f>VLOOKUP($B148,GD_CHAM_CONG!$C$6:$BF$912,46,FALSE)</f>
        <v>0</v>
      </c>
      <c r="R148" s="16">
        <f>VLOOKUP($B148,GD_CHAM_CONG!$C$6:$BF$912,47,FALSE)</f>
        <v>0</v>
      </c>
      <c r="S148" s="16">
        <f>VLOOKUP($B148,GD_CHAM_CONG!$C$6:$BF$912,48,FALSE)</f>
        <v>0</v>
      </c>
      <c r="T148" s="16">
        <f>VLOOKUP($B148,GD_CHAM_CONG!$C$6:$BF$912,49,FALSE)</f>
        <v>0</v>
      </c>
      <c r="U148" s="16">
        <f>VLOOKUP($B148,GD_CHAM_CONG!$C$6:$BF$912,50,FALSE)</f>
        <v>0</v>
      </c>
      <c r="V148" s="16">
        <f>VLOOKUP($B148,GD_CHAM_CONG!$C$6:$BF$912,51,FALSE)</f>
        <v>0</v>
      </c>
      <c r="W148" s="16">
        <f>VLOOKUP($B148,GD_CHAM_CONG!$C$6:$BF$912,52,FALSE)</f>
        <v>0</v>
      </c>
      <c r="X148" s="16">
        <f>VLOOKUP($B148,GD_CHAM_CONG!$C$6:$BF$912,53,FALSE)</f>
        <v>0</v>
      </c>
      <c r="Y148" s="16">
        <f>VLOOKUP($B148,GD_CHAM_CONG!$C$6:$BF$912,54,FALSE)</f>
        <v>0</v>
      </c>
      <c r="Z148" s="16">
        <f>VLOOKUP($B148,GD_CHAM_CONG!$C$6:$BF$912,55,FALSE)</f>
        <v>0</v>
      </c>
      <c r="AA148" s="16">
        <f>VLOOKUP($B148,GD_CHAM_CONG!$C$6:$BF$912,56,FALSE)</f>
        <v>0</v>
      </c>
      <c r="AB148" s="16">
        <f>VLOOKUP($B148,GD_CHAM_CONG!$C$6:$BI$912,57,FALSE)</f>
        <v>0</v>
      </c>
      <c r="AC148" s="16">
        <f>VLOOKUP($B148,GD_CHAM_CONG!$C$6:$BI$912,58,FALSE)</f>
        <v>0</v>
      </c>
      <c r="AD148" s="16">
        <f>VLOOKUP($B148,GD_CHAM_CONG!$C$6:$BI$912,59,FALSE)</f>
        <v>0</v>
      </c>
      <c r="AE148" s="188">
        <f>I148/$H148*VLOOKUP(I$4,DM_TI_LE!$A$5:$B$30,2,FALSE)</f>
        <v>1</v>
      </c>
      <c r="AF148" s="188">
        <f>J148/$H148*VLOOKUP(J$4,DM_TI_LE!$A$5:$B$30,2,FALSE)</f>
        <v>0</v>
      </c>
      <c r="AG148" s="188">
        <f>K148/$H148*VLOOKUP(K$4,DM_TI_LE!$A$5:$B$30,2,FALSE)</f>
        <v>0</v>
      </c>
      <c r="AH148" s="188">
        <f>L148/$H148*VLOOKUP(L$4,DM_TI_LE!$A$5:$B$30,2,FALSE)</f>
        <v>0</v>
      </c>
      <c r="AI148" s="188">
        <f>M148/$H148*VLOOKUP(M$4,DM_TI_LE!$A$5:$B$30,2,FALSE)</f>
        <v>0</v>
      </c>
      <c r="AJ148" s="188">
        <f>N148/$H148*VLOOKUP(N$4,DM_TI_LE!$A$5:$B$30,2,FALSE)</f>
        <v>0</v>
      </c>
      <c r="AK148" s="188">
        <f>O148/$H148*VLOOKUP(O$4,DM_TI_LE!$A$5:$B$30,2,FALSE)</f>
        <v>0</v>
      </c>
      <c r="AL148" s="188">
        <f>P148/$H148*VLOOKUP(P$4,DM_TI_LE!$A$5:$B$30,2,FALSE)</f>
        <v>0</v>
      </c>
      <c r="AM148" s="188">
        <f>Q148/$H148*VLOOKUP(Q$4,DM_TI_LE!$A$5:$B$30,2,FALSE)</f>
        <v>0</v>
      </c>
      <c r="AN148" s="188">
        <f>R148/$H148*VLOOKUP(R$4,DM_TI_LE!$A$5:$B$30,2,FALSE)</f>
        <v>0</v>
      </c>
      <c r="AO148" s="188">
        <f>S148/$H148*VLOOKUP(S$4,DM_TI_LE!$A$5:$B$30,2,FALSE)</f>
        <v>0</v>
      </c>
      <c r="AP148" s="188">
        <f>T148/$H148*VLOOKUP(T$4,DM_TI_LE!$A$5:$B$30,2,FALSE)</f>
        <v>0</v>
      </c>
      <c r="AQ148" s="188">
        <f>U148/$H148*VLOOKUP(U$4,DM_TI_LE!$A$5:$B$30,2,FALSE)</f>
        <v>0</v>
      </c>
      <c r="AR148" s="188">
        <f>V148/$H148*VLOOKUP(V$4,DM_TI_LE!$A$5:$B$30,2,FALSE)</f>
        <v>0</v>
      </c>
      <c r="AS148" s="188">
        <f>W148/$H148*VLOOKUP(W$4,DM_TI_LE!$A$5:$B$30,2,FALSE)</f>
        <v>0</v>
      </c>
      <c r="AT148" s="188">
        <f>X148/$H148*VLOOKUP(X$4,DM_TI_LE!$A$5:$B$30,2,FALSE)</f>
        <v>0</v>
      </c>
      <c r="AU148" s="188">
        <f>Y148/$H148*VLOOKUP(Y$4,DM_TI_LE!$A$5:$B$30,2,FALSE)</f>
        <v>0</v>
      </c>
      <c r="AV148" s="188">
        <f>Z148/$H148*VLOOKUP(Z$4,DM_TI_LE!$A$5:$B$30,2,FALSE)</f>
        <v>0</v>
      </c>
      <c r="AW148" s="188">
        <f>AA148/$H148*VLOOKUP(AA$4,DM_TI_LE!$A$5:$B$30,2,FALSE)</f>
        <v>0</v>
      </c>
      <c r="AX148" s="188">
        <f>AB148/$H148*VLOOKUP(AB$4,DM_TI_LE!$A$5:$B$30,2,FALSE)</f>
        <v>0</v>
      </c>
      <c r="AY148" s="188">
        <f>AC148/$H148*VLOOKUP(AC$4,DM_TI_LE!$A$5:$B$30,2,FALSE)</f>
        <v>0</v>
      </c>
      <c r="AZ148" s="188">
        <f>AD148/$H148*VLOOKUP(AD$4,DM_TI_LE!$A$5:$B$30,2,FALSE)</f>
        <v>0</v>
      </c>
      <c r="BA148" s="231">
        <f>IF(CD148="HDHV",DM_TI_LE!$K$12*I148, SUM(AE148:AW148)*F148*E148*DM_HE_SO_LUONG_NS!$D$1*CE148)</f>
        <v>9585000</v>
      </c>
      <c r="BB148" s="16"/>
      <c r="BC148" s="17">
        <f>VLOOKUP(B148,GD_LCD_HS_LNS!$B$4:$E$914,4,FALSE)</f>
        <v>3875000</v>
      </c>
      <c r="BD148" s="16"/>
      <c r="BE148" s="16">
        <f>I148/26*$BC148*VLOOKUP(BE$4,DM_TI_LE!$A$5:$C$29,3,FALSE)</f>
        <v>0</v>
      </c>
      <c r="BF148" s="16">
        <f>J148/26*$BC148*VLOOKUP(BF$4,DM_TI_LE!$A$5:$C$29,3,FALSE)</f>
        <v>0</v>
      </c>
      <c r="BG148" s="16">
        <f>K148/26*$BC148*VLOOKUP(BG$4,DM_TI_LE!$A$5:$C$29,3,FALSE)</f>
        <v>0</v>
      </c>
      <c r="BH148" s="16">
        <f>L148/26*$BC148*VLOOKUP(BH$4,DM_TI_LE!$A$5:$C$29,3,FALSE)</f>
        <v>0</v>
      </c>
      <c r="BI148" s="16">
        <f>M148/26*$BC148*VLOOKUP(BI$4,DM_TI_LE!$A$5:$C$29,3,FALSE)</f>
        <v>0</v>
      </c>
      <c r="BJ148" s="16">
        <f>N148/26*$BC148*VLOOKUP(BJ$4,DM_TI_LE!$A$5:$C$29,3,FALSE)</f>
        <v>0</v>
      </c>
      <c r="BK148" s="16">
        <f>O148/26*$BC148*VLOOKUP(BK$4,DM_TI_LE!$A$5:$C$29,3,FALSE)</f>
        <v>0</v>
      </c>
      <c r="BL148" s="16">
        <f>P148/26*$BC148*VLOOKUP(BL$4,DM_TI_LE!$A$5:$C$29,3,FALSE)</f>
        <v>0</v>
      </c>
      <c r="BM148" s="16">
        <f>Q148/26*$BC148*VLOOKUP(BM$4,DM_TI_LE!$A$5:$C$29,3,FALSE)</f>
        <v>0</v>
      </c>
      <c r="BN148" s="16">
        <f>R148/26*$BC148*VLOOKUP(BN$4,DM_TI_LE!$A$5:$C$29,3,FALSE)</f>
        <v>0</v>
      </c>
      <c r="BO148" s="16">
        <f>S148/26*$BC148*VLOOKUP(BO$4,DM_TI_LE!$A$5:$C$29,3,FALSE)</f>
        <v>0</v>
      </c>
      <c r="BP148" s="16">
        <f>T148/26*$BC148*VLOOKUP(BP$4,DM_TI_LE!$A$5:$C$29,3,FALSE)</f>
        <v>0</v>
      </c>
      <c r="BQ148" s="16">
        <f>U148/26*$BC148*VLOOKUP(BQ$4,DM_TI_LE!$A$5:$C$29,3,FALSE)</f>
        <v>0</v>
      </c>
      <c r="BR148" s="16">
        <f>V148/26*$BC148*VLOOKUP(BR$4,DM_TI_LE!$A$5:$C$29,3,FALSE)</f>
        <v>0</v>
      </c>
      <c r="BS148" s="16">
        <f>W148/26*$BC148*VLOOKUP(BS$4,DM_TI_LE!$A$5:$C$29,3,FALSE)</f>
        <v>0</v>
      </c>
      <c r="BT148" s="16">
        <f>X148/26*$BC148*VLOOKUP(BT$4,DM_TI_LE!$A$5:$C$29,3,FALSE)</f>
        <v>0</v>
      </c>
      <c r="BU148" s="16">
        <f>Y148/26*$BC148*VLOOKUP(BU$4,DM_TI_LE!$A$5:$C$29,3,FALSE)</f>
        <v>0</v>
      </c>
      <c r="BV148" s="16">
        <f>Z148/26*$BC148*VLOOKUP(BV$4,DM_TI_LE!$A$5:$C$29,3,FALSE)</f>
        <v>0</v>
      </c>
      <c r="BW148" s="16">
        <f>AA148/26*$BC148*VLOOKUP(BW$4,DM_TI_LE!$A$5:$C$29,3,FALSE)</f>
        <v>0</v>
      </c>
      <c r="BX148" s="16">
        <f>AB148/26*$BC148*VLOOKUP(BX$4,DM_TI_LE!$A$5:$C$29,3,FALSE)</f>
        <v>0</v>
      </c>
      <c r="BY148" s="16">
        <f>AC148/26*$BC148*VLOOKUP(BY$4,DM_TI_LE!$A$5:$C$29,3,FALSE)</f>
        <v>0</v>
      </c>
      <c r="BZ148" s="16">
        <f>AD148/26*$BC148*VLOOKUP(BZ$4,DM_TI_LE!$A$5:$C$29,3,FALSE)</f>
        <v>0</v>
      </c>
      <c r="CA148" s="196">
        <f t="shared" si="0"/>
        <v>0</v>
      </c>
      <c r="CB148" s="16"/>
      <c r="CC148" s="197">
        <f t="shared" si="1"/>
        <v>9585000</v>
      </c>
      <c r="CD148" s="145" t="s">
        <v>116</v>
      </c>
      <c r="CE148" s="199">
        <f>VLOOKUP(CD148,DM_TI_LE!$I$12:$J$16,2,FALSE)</f>
        <v>1</v>
      </c>
    </row>
    <row r="149" spans="1:83" ht="12.75">
      <c r="A149" s="36">
        <v>145</v>
      </c>
      <c r="B149" s="38">
        <f>GD_LCD_HS_LNS!B148</f>
        <v>10575</v>
      </c>
      <c r="C149" s="38" t="str">
        <f>GD_LCD_HS_LNS!C148</f>
        <v>Phan Thị Thu Hường</v>
      </c>
      <c r="D149" s="38" t="str">
        <f>GD_LCD_HS_LNS!D148</f>
        <v>Phó đội trường</v>
      </c>
      <c r="E149" s="146">
        <f>VLOOKUP(B149,GD_CHAM_CONG!$C$6:$BJ$912,60,FALSE)</f>
        <v>1</v>
      </c>
      <c r="F149" s="146">
        <f>VLOOKUP(B149,GD_LCD_HS_LNS!$B$4:$F$914,5,FALSE)</f>
        <v>3.27</v>
      </c>
      <c r="G149" s="168"/>
      <c r="H149" s="168">
        <f>VLOOKUP(B149,GD_CHAM_CONG!$C$6:$BD$912,37,FALSE)</f>
        <v>26</v>
      </c>
      <c r="I149" s="16">
        <f>VLOOKUP($B149,GD_CHAM_CONG!$C$6:$BF$912,38,FALSE)</f>
        <v>26</v>
      </c>
      <c r="J149" s="16">
        <f>VLOOKUP($B149,GD_CHAM_CONG!$C$6:$BF$912,39,FALSE)</f>
        <v>0</v>
      </c>
      <c r="K149" s="16">
        <f>VLOOKUP($B149,GD_CHAM_CONG!$C$6:$BF$912,40,FALSE)</f>
        <v>0</v>
      </c>
      <c r="L149" s="16">
        <f>VLOOKUP($B149,GD_CHAM_CONG!$C$6:$BF$912,41,FALSE)</f>
        <v>0</v>
      </c>
      <c r="M149" s="16">
        <f>VLOOKUP($B149,GD_CHAM_CONG!$C$6:$BF$912,42,FALSE)</f>
        <v>0</v>
      </c>
      <c r="N149" s="16">
        <f>VLOOKUP($B149,GD_CHAM_CONG!$C$6:$BF$912,43,FALSE)</f>
        <v>0</v>
      </c>
      <c r="O149" s="16">
        <f>VLOOKUP($B149,GD_CHAM_CONG!$C$6:$BF$912,44,FALSE)</f>
        <v>0</v>
      </c>
      <c r="P149" s="16">
        <f>VLOOKUP($B149,GD_CHAM_CONG!$C$6:$BF$912,45,FALSE)</f>
        <v>0</v>
      </c>
      <c r="Q149" s="16">
        <f>VLOOKUP($B149,GD_CHAM_CONG!$C$6:$BF$912,46,FALSE)</f>
        <v>0</v>
      </c>
      <c r="R149" s="16">
        <f>VLOOKUP($B149,GD_CHAM_CONG!$C$6:$BF$912,47,FALSE)</f>
        <v>0</v>
      </c>
      <c r="S149" s="16">
        <f>VLOOKUP($B149,GD_CHAM_CONG!$C$6:$BF$912,48,FALSE)</f>
        <v>0</v>
      </c>
      <c r="T149" s="16">
        <f>VLOOKUP($B149,GD_CHAM_CONG!$C$6:$BF$912,49,FALSE)</f>
        <v>0</v>
      </c>
      <c r="U149" s="16">
        <f>VLOOKUP($B149,GD_CHAM_CONG!$C$6:$BF$912,50,FALSE)</f>
        <v>0</v>
      </c>
      <c r="V149" s="16">
        <f>VLOOKUP($B149,GD_CHAM_CONG!$C$6:$BF$912,51,FALSE)</f>
        <v>0</v>
      </c>
      <c r="W149" s="16">
        <f>VLOOKUP($B149,GD_CHAM_CONG!$C$6:$BF$912,52,FALSE)</f>
        <v>0</v>
      </c>
      <c r="X149" s="16">
        <f>VLOOKUP($B149,GD_CHAM_CONG!$C$6:$BF$912,53,FALSE)</f>
        <v>0</v>
      </c>
      <c r="Y149" s="16">
        <f>VLOOKUP($B149,GD_CHAM_CONG!$C$6:$BF$912,54,FALSE)</f>
        <v>0</v>
      </c>
      <c r="Z149" s="16">
        <f>VLOOKUP($B149,GD_CHAM_CONG!$C$6:$BF$912,55,FALSE)</f>
        <v>0</v>
      </c>
      <c r="AA149" s="16">
        <f>VLOOKUP($B149,GD_CHAM_CONG!$C$6:$BF$912,56,FALSE)</f>
        <v>0</v>
      </c>
      <c r="AB149" s="16">
        <f>VLOOKUP($B149,GD_CHAM_CONG!$C$6:$BI$912,57,FALSE)</f>
        <v>0</v>
      </c>
      <c r="AC149" s="16">
        <f>VLOOKUP($B149,GD_CHAM_CONG!$C$6:$BI$912,58,FALSE)</f>
        <v>0</v>
      </c>
      <c r="AD149" s="16">
        <f>VLOOKUP($B149,GD_CHAM_CONG!$C$6:$BI$912,59,FALSE)</f>
        <v>0</v>
      </c>
      <c r="AE149" s="188">
        <f>I149/$H149*VLOOKUP(I$4,DM_TI_LE!$A$5:$B$30,2,FALSE)</f>
        <v>1</v>
      </c>
      <c r="AF149" s="188">
        <f>J149/$H149*VLOOKUP(J$4,DM_TI_LE!$A$5:$B$30,2,FALSE)</f>
        <v>0</v>
      </c>
      <c r="AG149" s="188">
        <f>K149/$H149*VLOOKUP(K$4,DM_TI_LE!$A$5:$B$30,2,FALSE)</f>
        <v>0</v>
      </c>
      <c r="AH149" s="188">
        <f>L149/$H149*VLOOKUP(L$4,DM_TI_LE!$A$5:$B$30,2,FALSE)</f>
        <v>0</v>
      </c>
      <c r="AI149" s="188">
        <f>M149/$H149*VLOOKUP(M$4,DM_TI_LE!$A$5:$B$30,2,FALSE)</f>
        <v>0</v>
      </c>
      <c r="AJ149" s="188">
        <f>N149/$H149*VLOOKUP(N$4,DM_TI_LE!$A$5:$B$30,2,FALSE)</f>
        <v>0</v>
      </c>
      <c r="AK149" s="188">
        <f>O149/$H149*VLOOKUP(O$4,DM_TI_LE!$A$5:$B$30,2,FALSE)</f>
        <v>0</v>
      </c>
      <c r="AL149" s="188">
        <f>P149/$H149*VLOOKUP(P$4,DM_TI_LE!$A$5:$B$30,2,FALSE)</f>
        <v>0</v>
      </c>
      <c r="AM149" s="188">
        <f>Q149/$H149*VLOOKUP(Q$4,DM_TI_LE!$A$5:$B$30,2,FALSE)</f>
        <v>0</v>
      </c>
      <c r="AN149" s="188">
        <f>R149/$H149*VLOOKUP(R$4,DM_TI_LE!$A$5:$B$30,2,FALSE)</f>
        <v>0</v>
      </c>
      <c r="AO149" s="188">
        <f>S149/$H149*VLOOKUP(S$4,DM_TI_LE!$A$5:$B$30,2,FALSE)</f>
        <v>0</v>
      </c>
      <c r="AP149" s="188">
        <f>T149/$H149*VLOOKUP(T$4,DM_TI_LE!$A$5:$B$30,2,FALSE)</f>
        <v>0</v>
      </c>
      <c r="AQ149" s="188">
        <f>U149/$H149*VLOOKUP(U$4,DM_TI_LE!$A$5:$B$30,2,FALSE)</f>
        <v>0</v>
      </c>
      <c r="AR149" s="188">
        <f>V149/$H149*VLOOKUP(V$4,DM_TI_LE!$A$5:$B$30,2,FALSE)</f>
        <v>0</v>
      </c>
      <c r="AS149" s="188">
        <f>W149/$H149*VLOOKUP(W$4,DM_TI_LE!$A$5:$B$30,2,FALSE)</f>
        <v>0</v>
      </c>
      <c r="AT149" s="188">
        <f>X149/$H149*VLOOKUP(X$4,DM_TI_LE!$A$5:$B$30,2,FALSE)</f>
        <v>0</v>
      </c>
      <c r="AU149" s="188">
        <f>Y149/$H149*VLOOKUP(Y$4,DM_TI_LE!$A$5:$B$30,2,FALSE)</f>
        <v>0</v>
      </c>
      <c r="AV149" s="188">
        <f>Z149/$H149*VLOOKUP(Z$4,DM_TI_LE!$A$5:$B$30,2,FALSE)</f>
        <v>0</v>
      </c>
      <c r="AW149" s="188">
        <f>AA149/$H149*VLOOKUP(AA$4,DM_TI_LE!$A$5:$B$30,2,FALSE)</f>
        <v>0</v>
      </c>
      <c r="AX149" s="188">
        <f>AB149/$H149*VLOOKUP(AB$4,DM_TI_LE!$A$5:$B$30,2,FALSE)</f>
        <v>0</v>
      </c>
      <c r="AY149" s="188">
        <f>AC149/$H149*VLOOKUP(AC$4,DM_TI_LE!$A$5:$B$30,2,FALSE)</f>
        <v>0</v>
      </c>
      <c r="AZ149" s="188">
        <f>AD149/$H149*VLOOKUP(AD$4,DM_TI_LE!$A$5:$B$30,2,FALSE)</f>
        <v>0</v>
      </c>
      <c r="BA149" s="231">
        <f>IF(CD149="HDHV",DM_TI_LE!$K$12*I149, SUM(AE149:AW149)*F149*E149*DM_HE_SO_LUONG_NS!$D$1*CE149)</f>
        <v>14715000</v>
      </c>
      <c r="BB149" s="16"/>
      <c r="BC149" s="17">
        <f>VLOOKUP(B149,GD_LCD_HS_LNS!$B$4:$E$914,4,FALSE)</f>
        <v>4921000</v>
      </c>
      <c r="BD149" s="16"/>
      <c r="BE149" s="16">
        <f>I149/26*$BC149*VLOOKUP(BE$4,DM_TI_LE!$A$5:$C$29,3,FALSE)</f>
        <v>0</v>
      </c>
      <c r="BF149" s="16">
        <f>J149/26*$BC149*VLOOKUP(BF$4,DM_TI_LE!$A$5:$C$29,3,FALSE)</f>
        <v>0</v>
      </c>
      <c r="BG149" s="16">
        <f>K149/26*$BC149*VLOOKUP(BG$4,DM_TI_LE!$A$5:$C$29,3,FALSE)</f>
        <v>0</v>
      </c>
      <c r="BH149" s="16">
        <f>L149/26*$BC149*VLOOKUP(BH$4,DM_TI_LE!$A$5:$C$29,3,FALSE)</f>
        <v>0</v>
      </c>
      <c r="BI149" s="16">
        <f>M149/26*$BC149*VLOOKUP(BI$4,DM_TI_LE!$A$5:$C$29,3,FALSE)</f>
        <v>0</v>
      </c>
      <c r="BJ149" s="16">
        <f>N149/26*$BC149*VLOOKUP(BJ$4,DM_TI_LE!$A$5:$C$29,3,FALSE)</f>
        <v>0</v>
      </c>
      <c r="BK149" s="16">
        <f>O149/26*$BC149*VLOOKUP(BK$4,DM_TI_LE!$A$5:$C$29,3,FALSE)</f>
        <v>0</v>
      </c>
      <c r="BL149" s="16">
        <f>P149/26*$BC149*VLOOKUP(BL$4,DM_TI_LE!$A$5:$C$29,3,FALSE)</f>
        <v>0</v>
      </c>
      <c r="BM149" s="16">
        <f>Q149/26*$BC149*VLOOKUP(BM$4,DM_TI_LE!$A$5:$C$29,3,FALSE)</f>
        <v>0</v>
      </c>
      <c r="BN149" s="16">
        <f>R149/26*$BC149*VLOOKUP(BN$4,DM_TI_LE!$A$5:$C$29,3,FALSE)</f>
        <v>0</v>
      </c>
      <c r="BO149" s="16">
        <f>S149/26*$BC149*VLOOKUP(BO$4,DM_TI_LE!$A$5:$C$29,3,FALSE)</f>
        <v>0</v>
      </c>
      <c r="BP149" s="16">
        <f>T149/26*$BC149*VLOOKUP(BP$4,DM_TI_LE!$A$5:$C$29,3,FALSE)</f>
        <v>0</v>
      </c>
      <c r="BQ149" s="16">
        <f>U149/26*$BC149*VLOOKUP(BQ$4,DM_TI_LE!$A$5:$C$29,3,FALSE)</f>
        <v>0</v>
      </c>
      <c r="BR149" s="16">
        <f>V149/26*$BC149*VLOOKUP(BR$4,DM_TI_LE!$A$5:$C$29,3,FALSE)</f>
        <v>0</v>
      </c>
      <c r="BS149" s="16">
        <f>W149/26*$BC149*VLOOKUP(BS$4,DM_TI_LE!$A$5:$C$29,3,FALSE)</f>
        <v>0</v>
      </c>
      <c r="BT149" s="16">
        <f>X149/26*$BC149*VLOOKUP(BT$4,DM_TI_LE!$A$5:$C$29,3,FALSE)</f>
        <v>0</v>
      </c>
      <c r="BU149" s="16">
        <f>Y149/26*$BC149*VLOOKUP(BU$4,DM_TI_LE!$A$5:$C$29,3,FALSE)</f>
        <v>0</v>
      </c>
      <c r="BV149" s="16">
        <f>Z149/26*$BC149*VLOOKUP(BV$4,DM_TI_LE!$A$5:$C$29,3,FALSE)</f>
        <v>0</v>
      </c>
      <c r="BW149" s="16">
        <f>AA149/26*$BC149*VLOOKUP(BW$4,DM_TI_LE!$A$5:$C$29,3,FALSE)</f>
        <v>0</v>
      </c>
      <c r="BX149" s="16">
        <f>AB149/26*$BC149*VLOOKUP(BX$4,DM_TI_LE!$A$5:$C$29,3,FALSE)</f>
        <v>0</v>
      </c>
      <c r="BY149" s="16">
        <f>AC149/26*$BC149*VLOOKUP(BY$4,DM_TI_LE!$A$5:$C$29,3,FALSE)</f>
        <v>0</v>
      </c>
      <c r="BZ149" s="16">
        <f>AD149/26*$BC149*VLOOKUP(BZ$4,DM_TI_LE!$A$5:$C$29,3,FALSE)</f>
        <v>0</v>
      </c>
      <c r="CA149" s="196">
        <f t="shared" si="0"/>
        <v>0</v>
      </c>
      <c r="CB149" s="16"/>
      <c r="CC149" s="197">
        <f t="shared" si="1"/>
        <v>14715000</v>
      </c>
      <c r="CD149" s="145" t="s">
        <v>116</v>
      </c>
      <c r="CE149" s="199">
        <f>VLOOKUP(CD149,DM_TI_LE!$I$12:$J$16,2,FALSE)</f>
        <v>1</v>
      </c>
    </row>
    <row r="150" spans="1:83" ht="12.75">
      <c r="A150" s="36">
        <v>146</v>
      </c>
      <c r="B150" s="38">
        <f>GD_LCD_HS_LNS!B149</f>
        <v>10579</v>
      </c>
      <c r="C150" s="38" t="str">
        <f>GD_LCD_HS_LNS!C149</f>
        <v>Tạ Thị Cẩm Vân</v>
      </c>
      <c r="D150" s="38" t="str">
        <f>GD_LCD_HS_LNS!D149</f>
        <v>NV PVHK</v>
      </c>
      <c r="E150" s="146">
        <f>VLOOKUP(B150,GD_CHAM_CONG!$C$6:$BJ$912,60,FALSE)</f>
        <v>1</v>
      </c>
      <c r="F150" s="146">
        <f>VLOOKUP(B150,GD_LCD_HS_LNS!$B$4:$F$914,5,FALSE)</f>
        <v>2.0099999999999998</v>
      </c>
      <c r="G150" s="168"/>
      <c r="H150" s="168">
        <f>VLOOKUP(B150,GD_CHAM_CONG!$C$6:$BD$912,37,FALSE)</f>
        <v>26</v>
      </c>
      <c r="I150" s="16">
        <f>VLOOKUP($B150,GD_CHAM_CONG!$C$6:$BF$912,38,FALSE)</f>
        <v>13</v>
      </c>
      <c r="J150" s="16">
        <f>VLOOKUP($B150,GD_CHAM_CONG!$C$6:$BF$912,39,FALSE)</f>
        <v>0</v>
      </c>
      <c r="K150" s="16">
        <f>VLOOKUP($B150,GD_CHAM_CONG!$C$6:$BF$912,40,FALSE)</f>
        <v>0</v>
      </c>
      <c r="L150" s="16">
        <f>VLOOKUP($B150,GD_CHAM_CONG!$C$6:$BF$912,41,FALSE)</f>
        <v>0</v>
      </c>
      <c r="M150" s="16">
        <f>VLOOKUP($B150,GD_CHAM_CONG!$C$6:$BF$912,42,FALSE)</f>
        <v>0</v>
      </c>
      <c r="N150" s="16">
        <f>VLOOKUP($B150,GD_CHAM_CONG!$C$6:$BF$912,43,FALSE)</f>
        <v>0</v>
      </c>
      <c r="O150" s="16">
        <f>VLOOKUP($B150,GD_CHAM_CONG!$C$6:$BF$912,44,FALSE)</f>
        <v>0</v>
      </c>
      <c r="P150" s="16">
        <f>VLOOKUP($B150,GD_CHAM_CONG!$C$6:$BF$912,45,FALSE)</f>
        <v>0</v>
      </c>
      <c r="Q150" s="16">
        <f>VLOOKUP($B150,GD_CHAM_CONG!$C$6:$BF$912,46,FALSE)</f>
        <v>0</v>
      </c>
      <c r="R150" s="16">
        <f>VLOOKUP($B150,GD_CHAM_CONG!$C$6:$BF$912,47,FALSE)</f>
        <v>0</v>
      </c>
      <c r="S150" s="16">
        <f>VLOOKUP($B150,GD_CHAM_CONG!$C$6:$BF$912,48,FALSE)</f>
        <v>12</v>
      </c>
      <c r="T150" s="16">
        <f>VLOOKUP($B150,GD_CHAM_CONG!$C$6:$BF$912,49,FALSE)</f>
        <v>0</v>
      </c>
      <c r="U150" s="16">
        <f>VLOOKUP($B150,GD_CHAM_CONG!$C$6:$BF$912,50,FALSE)</f>
        <v>0</v>
      </c>
      <c r="V150" s="16">
        <f>VLOOKUP($B150,GD_CHAM_CONG!$C$6:$BF$912,51,FALSE)</f>
        <v>0</v>
      </c>
      <c r="W150" s="16">
        <f>VLOOKUP($B150,GD_CHAM_CONG!$C$6:$BF$912,52,FALSE)</f>
        <v>0</v>
      </c>
      <c r="X150" s="16">
        <f>VLOOKUP($B150,GD_CHAM_CONG!$C$6:$BF$912,53,FALSE)</f>
        <v>0</v>
      </c>
      <c r="Y150" s="16">
        <f>VLOOKUP($B150,GD_CHAM_CONG!$C$6:$BF$912,54,FALSE)</f>
        <v>0</v>
      </c>
      <c r="Z150" s="16">
        <f>VLOOKUP($B150,GD_CHAM_CONG!$C$6:$BF$912,55,FALSE)</f>
        <v>0</v>
      </c>
      <c r="AA150" s="16">
        <f>VLOOKUP($B150,GD_CHAM_CONG!$C$6:$BF$912,56,FALSE)</f>
        <v>0</v>
      </c>
      <c r="AB150" s="16">
        <f>VLOOKUP($B150,GD_CHAM_CONG!$C$6:$BI$912,57,FALSE)</f>
        <v>0</v>
      </c>
      <c r="AC150" s="16">
        <f>VLOOKUP($B150,GD_CHAM_CONG!$C$6:$BI$912,58,FALSE)</f>
        <v>0</v>
      </c>
      <c r="AD150" s="16">
        <f>VLOOKUP($B150,GD_CHAM_CONG!$C$6:$BI$912,59,FALSE)</f>
        <v>0</v>
      </c>
      <c r="AE150" s="188">
        <f>I150/$H150*VLOOKUP(I$4,DM_TI_LE!$A$5:$B$30,2,FALSE)</f>
        <v>0.5</v>
      </c>
      <c r="AF150" s="188">
        <f>J150/$H150*VLOOKUP(J$4,DM_TI_LE!$A$5:$B$30,2,FALSE)</f>
        <v>0</v>
      </c>
      <c r="AG150" s="188">
        <f>K150/$H150*VLOOKUP(K$4,DM_TI_LE!$A$5:$B$30,2,FALSE)</f>
        <v>0</v>
      </c>
      <c r="AH150" s="188">
        <f>L150/$H150*VLOOKUP(L$4,DM_TI_LE!$A$5:$B$30,2,FALSE)</f>
        <v>0</v>
      </c>
      <c r="AI150" s="188">
        <f>M150/$H150*VLOOKUP(M$4,DM_TI_LE!$A$5:$B$30,2,FALSE)</f>
        <v>0</v>
      </c>
      <c r="AJ150" s="188">
        <f>N150/$H150*VLOOKUP(N$4,DM_TI_LE!$A$5:$B$30,2,FALSE)</f>
        <v>0</v>
      </c>
      <c r="AK150" s="188">
        <f>O150/$H150*VLOOKUP(O$4,DM_TI_LE!$A$5:$B$30,2,FALSE)</f>
        <v>0</v>
      </c>
      <c r="AL150" s="188">
        <f>P150/$H150*VLOOKUP(P$4,DM_TI_LE!$A$5:$B$30,2,FALSE)</f>
        <v>0</v>
      </c>
      <c r="AM150" s="188">
        <f>Q150/$H150*VLOOKUP(Q$4,DM_TI_LE!$A$5:$B$30,2,FALSE)</f>
        <v>0</v>
      </c>
      <c r="AN150" s="188">
        <f>R150/$H150*VLOOKUP(R$4,DM_TI_LE!$A$5:$B$30,2,FALSE)</f>
        <v>0</v>
      </c>
      <c r="AO150" s="188">
        <f>S150/$H150*VLOOKUP(S$4,DM_TI_LE!$A$5:$B$30,2,FALSE)</f>
        <v>0</v>
      </c>
      <c r="AP150" s="188">
        <f>T150/$H150*VLOOKUP(T$4,DM_TI_LE!$A$5:$B$30,2,FALSE)</f>
        <v>0</v>
      </c>
      <c r="AQ150" s="188">
        <f>U150/$H150*VLOOKUP(U$4,DM_TI_LE!$A$5:$B$30,2,FALSE)</f>
        <v>0</v>
      </c>
      <c r="AR150" s="188">
        <f>V150/$H150*VLOOKUP(V$4,DM_TI_LE!$A$5:$B$30,2,FALSE)</f>
        <v>0</v>
      </c>
      <c r="AS150" s="188">
        <f>W150/$H150*VLOOKUP(W$4,DM_TI_LE!$A$5:$B$30,2,FALSE)</f>
        <v>0</v>
      </c>
      <c r="AT150" s="188">
        <f>X150/$H150*VLOOKUP(X$4,DM_TI_LE!$A$5:$B$30,2,FALSE)</f>
        <v>0</v>
      </c>
      <c r="AU150" s="188">
        <f>Y150/$H150*VLOOKUP(Y$4,DM_TI_LE!$A$5:$B$30,2,FALSE)</f>
        <v>0</v>
      </c>
      <c r="AV150" s="188">
        <f>Z150/$H150*VLOOKUP(Z$4,DM_TI_LE!$A$5:$B$30,2,FALSE)</f>
        <v>0</v>
      </c>
      <c r="AW150" s="188">
        <f>AA150/$H150*VLOOKUP(AA$4,DM_TI_LE!$A$5:$B$30,2,FALSE)</f>
        <v>0</v>
      </c>
      <c r="AX150" s="188">
        <f>AB150/$H150*VLOOKUP(AB$4,DM_TI_LE!$A$5:$B$30,2,FALSE)</f>
        <v>0</v>
      </c>
      <c r="AY150" s="188">
        <f>AC150/$H150*VLOOKUP(AC$4,DM_TI_LE!$A$5:$B$30,2,FALSE)</f>
        <v>0</v>
      </c>
      <c r="AZ150" s="188">
        <f>AD150/$H150*VLOOKUP(AD$4,DM_TI_LE!$A$5:$B$30,2,FALSE)</f>
        <v>0</v>
      </c>
      <c r="BA150" s="231">
        <f>IF(CD150="HDHV",DM_TI_LE!$K$12*I150, SUM(AE150:AW150)*F150*E150*DM_HE_SO_LUONG_NS!$D$1*CE150)</f>
        <v>4522499.9999999991</v>
      </c>
      <c r="BB150" s="16"/>
      <c r="BC150" s="17">
        <f>VLOOKUP(B150,GD_LCD_HS_LNS!$B$4:$E$914,4,FALSE)</f>
        <v>3875000</v>
      </c>
      <c r="BD150" s="16"/>
      <c r="BE150" s="16">
        <f>I150/26*$BC150*VLOOKUP(BE$4,DM_TI_LE!$A$5:$C$29,3,FALSE)</f>
        <v>0</v>
      </c>
      <c r="BF150" s="16">
        <f>J150/26*$BC150*VLOOKUP(BF$4,DM_TI_LE!$A$5:$C$29,3,FALSE)</f>
        <v>0</v>
      </c>
      <c r="BG150" s="16">
        <f>K150/26*$BC150*VLOOKUP(BG$4,DM_TI_LE!$A$5:$C$29,3,FALSE)</f>
        <v>0</v>
      </c>
      <c r="BH150" s="16">
        <f>L150/26*$BC150*VLOOKUP(BH$4,DM_TI_LE!$A$5:$C$29,3,FALSE)</f>
        <v>0</v>
      </c>
      <c r="BI150" s="16">
        <f>M150/26*$BC150*VLOOKUP(BI$4,DM_TI_LE!$A$5:$C$29,3,FALSE)</f>
        <v>0</v>
      </c>
      <c r="BJ150" s="16">
        <f>N150/26*$BC150*VLOOKUP(BJ$4,DM_TI_LE!$A$5:$C$29,3,FALSE)</f>
        <v>0</v>
      </c>
      <c r="BK150" s="16">
        <f>O150/26*$BC150*VLOOKUP(BK$4,DM_TI_LE!$A$5:$C$29,3,FALSE)</f>
        <v>0</v>
      </c>
      <c r="BL150" s="16">
        <f>P150/26*$BC150*VLOOKUP(BL$4,DM_TI_LE!$A$5:$C$29,3,FALSE)</f>
        <v>0</v>
      </c>
      <c r="BM150" s="16">
        <f>Q150/26*$BC150*VLOOKUP(BM$4,DM_TI_LE!$A$5:$C$29,3,FALSE)</f>
        <v>0</v>
      </c>
      <c r="BN150" s="16">
        <f>R150/26*$BC150*VLOOKUP(BN$4,DM_TI_LE!$A$5:$C$29,3,FALSE)</f>
        <v>0</v>
      </c>
      <c r="BO150" s="16">
        <f>S150/26*$BC150*VLOOKUP(BO$4,DM_TI_LE!$A$5:$C$29,3,FALSE)</f>
        <v>1788461.5384615385</v>
      </c>
      <c r="BP150" s="16">
        <f>T150/26*$BC150*VLOOKUP(BP$4,DM_TI_LE!$A$5:$C$29,3,FALSE)</f>
        <v>0</v>
      </c>
      <c r="BQ150" s="16">
        <f>U150/26*$BC150*VLOOKUP(BQ$4,DM_TI_LE!$A$5:$C$29,3,FALSE)</f>
        <v>0</v>
      </c>
      <c r="BR150" s="16">
        <f>V150/26*$BC150*VLOOKUP(BR$4,DM_TI_LE!$A$5:$C$29,3,FALSE)</f>
        <v>0</v>
      </c>
      <c r="BS150" s="16">
        <f>W150/26*$BC150*VLOOKUP(BS$4,DM_TI_LE!$A$5:$C$29,3,FALSE)</f>
        <v>0</v>
      </c>
      <c r="BT150" s="16">
        <f>X150/26*$BC150*VLOOKUP(BT$4,DM_TI_LE!$A$5:$C$29,3,FALSE)</f>
        <v>0</v>
      </c>
      <c r="BU150" s="16">
        <f>Y150/26*$BC150*VLOOKUP(BU$4,DM_TI_LE!$A$5:$C$29,3,FALSE)</f>
        <v>0</v>
      </c>
      <c r="BV150" s="16">
        <f>Z150/26*$BC150*VLOOKUP(BV$4,DM_TI_LE!$A$5:$C$29,3,FALSE)</f>
        <v>0</v>
      </c>
      <c r="BW150" s="16">
        <f>AA150/26*$BC150*VLOOKUP(BW$4,DM_TI_LE!$A$5:$C$29,3,FALSE)</f>
        <v>0</v>
      </c>
      <c r="BX150" s="16">
        <f>AB150/26*$BC150*VLOOKUP(BX$4,DM_TI_LE!$A$5:$C$29,3,FALSE)</f>
        <v>0</v>
      </c>
      <c r="BY150" s="16">
        <f>AC150/26*$BC150*VLOOKUP(BY$4,DM_TI_LE!$A$5:$C$29,3,FALSE)</f>
        <v>0</v>
      </c>
      <c r="BZ150" s="16">
        <f>AD150/26*$BC150*VLOOKUP(BZ$4,DM_TI_LE!$A$5:$C$29,3,FALSE)</f>
        <v>0</v>
      </c>
      <c r="CA150" s="196">
        <f t="shared" si="0"/>
        <v>1788461.5384615385</v>
      </c>
      <c r="CB150" s="16"/>
      <c r="CC150" s="197">
        <f t="shared" si="1"/>
        <v>6310961.538461538</v>
      </c>
      <c r="CD150" s="208" t="s">
        <v>114</v>
      </c>
      <c r="CE150" s="199">
        <f>VLOOKUP(CD150,DM_TI_LE!$I$12:$J$16,2,FALSE)</f>
        <v>1</v>
      </c>
    </row>
    <row r="151" spans="1:83" ht="12.75">
      <c r="A151" s="36">
        <v>147</v>
      </c>
      <c r="B151" s="38">
        <f>GD_LCD_HS_LNS!B150</f>
        <v>10581</v>
      </c>
      <c r="C151" s="38" t="str">
        <f>GD_LCD_HS_LNS!C150</f>
        <v>Nguyễn Thị Hoài</v>
      </c>
      <c r="D151" s="38" t="str">
        <f>GD_LCD_HS_LNS!D150</f>
        <v>NV PVHK</v>
      </c>
      <c r="E151" s="146">
        <f>VLOOKUP(B151,GD_CHAM_CONG!$C$6:$BJ$912,60,FALSE)</f>
        <v>1.05</v>
      </c>
      <c r="F151" s="146">
        <f>VLOOKUP(B151,GD_LCD_HS_LNS!$B$4:$F$914,5,FALSE)</f>
        <v>1.9</v>
      </c>
      <c r="G151" s="168"/>
      <c r="H151" s="168">
        <f>VLOOKUP(B151,GD_CHAM_CONG!$C$6:$BD$912,37,FALSE)</f>
        <v>26</v>
      </c>
      <c r="I151" s="16">
        <f>VLOOKUP($B151,GD_CHAM_CONG!$C$6:$BF$912,38,FALSE)</f>
        <v>26</v>
      </c>
      <c r="J151" s="16">
        <f>VLOOKUP($B151,GD_CHAM_CONG!$C$6:$BF$912,39,FALSE)</f>
        <v>0</v>
      </c>
      <c r="K151" s="16">
        <f>VLOOKUP($B151,GD_CHAM_CONG!$C$6:$BF$912,40,FALSE)</f>
        <v>0</v>
      </c>
      <c r="L151" s="16">
        <f>VLOOKUP($B151,GD_CHAM_CONG!$C$6:$BF$912,41,FALSE)</f>
        <v>0</v>
      </c>
      <c r="M151" s="16">
        <f>VLOOKUP($B151,GD_CHAM_CONG!$C$6:$BF$912,42,FALSE)</f>
        <v>0</v>
      </c>
      <c r="N151" s="16">
        <f>VLOOKUP($B151,GD_CHAM_CONG!$C$6:$BF$912,43,FALSE)</f>
        <v>0</v>
      </c>
      <c r="O151" s="16">
        <f>VLOOKUP($B151,GD_CHAM_CONG!$C$6:$BF$912,44,FALSE)</f>
        <v>0</v>
      </c>
      <c r="P151" s="16">
        <f>VLOOKUP($B151,GD_CHAM_CONG!$C$6:$BF$912,45,FALSE)</f>
        <v>0</v>
      </c>
      <c r="Q151" s="16">
        <f>VLOOKUP($B151,GD_CHAM_CONG!$C$6:$BF$912,46,FALSE)</f>
        <v>0</v>
      </c>
      <c r="R151" s="16">
        <f>VLOOKUP($B151,GD_CHAM_CONG!$C$6:$BF$912,47,FALSE)</f>
        <v>0</v>
      </c>
      <c r="S151" s="16">
        <f>VLOOKUP($B151,GD_CHAM_CONG!$C$6:$BF$912,48,FALSE)</f>
        <v>0</v>
      </c>
      <c r="T151" s="16">
        <f>VLOOKUP($B151,GD_CHAM_CONG!$C$6:$BF$912,49,FALSE)</f>
        <v>0</v>
      </c>
      <c r="U151" s="16">
        <f>VLOOKUP($B151,GD_CHAM_CONG!$C$6:$BF$912,50,FALSE)</f>
        <v>0</v>
      </c>
      <c r="V151" s="16">
        <f>VLOOKUP($B151,GD_CHAM_CONG!$C$6:$BF$912,51,FALSE)</f>
        <v>0</v>
      </c>
      <c r="W151" s="16">
        <f>VLOOKUP($B151,GD_CHAM_CONG!$C$6:$BF$912,52,FALSE)</f>
        <v>0</v>
      </c>
      <c r="X151" s="16">
        <f>VLOOKUP($B151,GD_CHAM_CONG!$C$6:$BF$912,53,FALSE)</f>
        <v>0</v>
      </c>
      <c r="Y151" s="16">
        <f>VLOOKUP($B151,GD_CHAM_CONG!$C$6:$BF$912,54,FALSE)</f>
        <v>0</v>
      </c>
      <c r="Z151" s="16">
        <f>VLOOKUP($B151,GD_CHAM_CONG!$C$6:$BF$912,55,FALSE)</f>
        <v>0</v>
      </c>
      <c r="AA151" s="16">
        <f>VLOOKUP($B151,GD_CHAM_CONG!$C$6:$BF$912,56,FALSE)</f>
        <v>0</v>
      </c>
      <c r="AB151" s="16">
        <f>VLOOKUP($B151,GD_CHAM_CONG!$C$6:$BI$912,57,FALSE)</f>
        <v>0</v>
      </c>
      <c r="AC151" s="16">
        <f>VLOOKUP($B151,GD_CHAM_CONG!$C$6:$BI$912,58,FALSE)</f>
        <v>0</v>
      </c>
      <c r="AD151" s="16">
        <f>VLOOKUP($B151,GD_CHAM_CONG!$C$6:$BI$912,59,FALSE)</f>
        <v>0</v>
      </c>
      <c r="AE151" s="188">
        <f>I151/$H151*VLOOKUP(I$4,DM_TI_LE!$A$5:$B$30,2,FALSE)</f>
        <v>1</v>
      </c>
      <c r="AF151" s="188">
        <f>J151/$H151*VLOOKUP(J$4,DM_TI_LE!$A$5:$B$30,2,FALSE)</f>
        <v>0</v>
      </c>
      <c r="AG151" s="188">
        <f>K151/$H151*VLOOKUP(K$4,DM_TI_LE!$A$5:$B$30,2,FALSE)</f>
        <v>0</v>
      </c>
      <c r="AH151" s="188">
        <f>L151/$H151*VLOOKUP(L$4,DM_TI_LE!$A$5:$B$30,2,FALSE)</f>
        <v>0</v>
      </c>
      <c r="AI151" s="188">
        <f>M151/$H151*VLOOKUP(M$4,DM_TI_LE!$A$5:$B$30,2,FALSE)</f>
        <v>0</v>
      </c>
      <c r="AJ151" s="188">
        <f>N151/$H151*VLOOKUP(N$4,DM_TI_LE!$A$5:$B$30,2,FALSE)</f>
        <v>0</v>
      </c>
      <c r="AK151" s="188">
        <f>O151/$H151*VLOOKUP(O$4,DM_TI_LE!$A$5:$B$30,2,FALSE)</f>
        <v>0</v>
      </c>
      <c r="AL151" s="188">
        <f>P151/$H151*VLOOKUP(P$4,DM_TI_LE!$A$5:$B$30,2,FALSE)</f>
        <v>0</v>
      </c>
      <c r="AM151" s="188">
        <f>Q151/$H151*VLOOKUP(Q$4,DM_TI_LE!$A$5:$B$30,2,FALSE)</f>
        <v>0</v>
      </c>
      <c r="AN151" s="188">
        <f>R151/$H151*VLOOKUP(R$4,DM_TI_LE!$A$5:$B$30,2,FALSE)</f>
        <v>0</v>
      </c>
      <c r="AO151" s="188">
        <f>S151/$H151*VLOOKUP(S$4,DM_TI_LE!$A$5:$B$30,2,FALSE)</f>
        <v>0</v>
      </c>
      <c r="AP151" s="188">
        <f>T151/$H151*VLOOKUP(T$4,DM_TI_LE!$A$5:$B$30,2,FALSE)</f>
        <v>0</v>
      </c>
      <c r="AQ151" s="188">
        <f>U151/$H151*VLOOKUP(U$4,DM_TI_LE!$A$5:$B$30,2,FALSE)</f>
        <v>0</v>
      </c>
      <c r="AR151" s="188">
        <f>V151/$H151*VLOOKUP(V$4,DM_TI_LE!$A$5:$B$30,2,FALSE)</f>
        <v>0</v>
      </c>
      <c r="AS151" s="188">
        <f>W151/$H151*VLOOKUP(W$4,DM_TI_LE!$A$5:$B$30,2,FALSE)</f>
        <v>0</v>
      </c>
      <c r="AT151" s="188">
        <f>X151/$H151*VLOOKUP(X$4,DM_TI_LE!$A$5:$B$30,2,FALSE)</f>
        <v>0</v>
      </c>
      <c r="AU151" s="188">
        <f>Y151/$H151*VLOOKUP(Y$4,DM_TI_LE!$A$5:$B$30,2,FALSE)</f>
        <v>0</v>
      </c>
      <c r="AV151" s="188">
        <f>Z151/$H151*VLOOKUP(Z$4,DM_TI_LE!$A$5:$B$30,2,FALSE)</f>
        <v>0</v>
      </c>
      <c r="AW151" s="188">
        <f>AA151/$H151*VLOOKUP(AA$4,DM_TI_LE!$A$5:$B$30,2,FALSE)</f>
        <v>0</v>
      </c>
      <c r="AX151" s="188">
        <f>AB151/$H151*VLOOKUP(AB$4,DM_TI_LE!$A$5:$B$30,2,FALSE)</f>
        <v>0</v>
      </c>
      <c r="AY151" s="188">
        <f>AC151/$H151*VLOOKUP(AC$4,DM_TI_LE!$A$5:$B$30,2,FALSE)</f>
        <v>0</v>
      </c>
      <c r="AZ151" s="188">
        <f>AD151/$H151*VLOOKUP(AD$4,DM_TI_LE!$A$5:$B$30,2,FALSE)</f>
        <v>0</v>
      </c>
      <c r="BA151" s="231">
        <f>IF(CD151="HDHV",DM_TI_LE!$K$12*I151, SUM(AE151:AW151)*F151*E151*DM_HE_SO_LUONG_NS!$D$1*CE151)</f>
        <v>8977500</v>
      </c>
      <c r="BB151" s="16"/>
      <c r="BC151" s="17">
        <f>VLOOKUP(B151,GD_LCD_HS_LNS!$B$4:$E$914,4,FALSE)</f>
        <v>3875000</v>
      </c>
      <c r="BD151" s="16"/>
      <c r="BE151" s="16">
        <f>I151/26*$BC151*VLOOKUP(BE$4,DM_TI_LE!$A$5:$C$29,3,FALSE)</f>
        <v>0</v>
      </c>
      <c r="BF151" s="16">
        <f>J151/26*$BC151*VLOOKUP(BF$4,DM_TI_LE!$A$5:$C$29,3,FALSE)</f>
        <v>0</v>
      </c>
      <c r="BG151" s="16">
        <f>K151/26*$BC151*VLOOKUP(BG$4,DM_TI_LE!$A$5:$C$29,3,FALSE)</f>
        <v>0</v>
      </c>
      <c r="BH151" s="16">
        <f>L151/26*$BC151*VLOOKUP(BH$4,DM_TI_LE!$A$5:$C$29,3,FALSE)</f>
        <v>0</v>
      </c>
      <c r="BI151" s="16">
        <f>M151/26*$BC151*VLOOKUP(BI$4,DM_TI_LE!$A$5:$C$29,3,FALSE)</f>
        <v>0</v>
      </c>
      <c r="BJ151" s="16">
        <f>N151/26*$BC151*VLOOKUP(BJ$4,DM_TI_LE!$A$5:$C$29,3,FALSE)</f>
        <v>0</v>
      </c>
      <c r="BK151" s="16">
        <f>O151/26*$BC151*VLOOKUP(BK$4,DM_TI_LE!$A$5:$C$29,3,FALSE)</f>
        <v>0</v>
      </c>
      <c r="BL151" s="16">
        <f>P151/26*$BC151*VLOOKUP(BL$4,DM_TI_LE!$A$5:$C$29,3,FALSE)</f>
        <v>0</v>
      </c>
      <c r="BM151" s="16">
        <f>Q151/26*$BC151*VLOOKUP(BM$4,DM_TI_LE!$A$5:$C$29,3,FALSE)</f>
        <v>0</v>
      </c>
      <c r="BN151" s="16">
        <f>R151/26*$BC151*VLOOKUP(BN$4,DM_TI_LE!$A$5:$C$29,3,FALSE)</f>
        <v>0</v>
      </c>
      <c r="BO151" s="16">
        <f>S151/26*$BC151*VLOOKUP(BO$4,DM_TI_LE!$A$5:$C$29,3,FALSE)</f>
        <v>0</v>
      </c>
      <c r="BP151" s="16">
        <f>T151/26*$BC151*VLOOKUP(BP$4,DM_TI_LE!$A$5:$C$29,3,FALSE)</f>
        <v>0</v>
      </c>
      <c r="BQ151" s="16">
        <f>U151/26*$BC151*VLOOKUP(BQ$4,DM_TI_LE!$A$5:$C$29,3,FALSE)</f>
        <v>0</v>
      </c>
      <c r="BR151" s="16">
        <f>V151/26*$BC151*VLOOKUP(BR$4,DM_TI_LE!$A$5:$C$29,3,FALSE)</f>
        <v>0</v>
      </c>
      <c r="BS151" s="16">
        <f>W151/26*$BC151*VLOOKUP(BS$4,DM_TI_LE!$A$5:$C$29,3,FALSE)</f>
        <v>0</v>
      </c>
      <c r="BT151" s="16">
        <f>X151/26*$BC151*VLOOKUP(BT$4,DM_TI_LE!$A$5:$C$29,3,FALSE)</f>
        <v>0</v>
      </c>
      <c r="BU151" s="16">
        <f>Y151/26*$BC151*VLOOKUP(BU$4,DM_TI_LE!$A$5:$C$29,3,FALSE)</f>
        <v>0</v>
      </c>
      <c r="BV151" s="16">
        <f>Z151/26*$BC151*VLOOKUP(BV$4,DM_TI_LE!$A$5:$C$29,3,FALSE)</f>
        <v>0</v>
      </c>
      <c r="BW151" s="16">
        <f>AA151/26*$BC151*VLOOKUP(BW$4,DM_TI_LE!$A$5:$C$29,3,FALSE)</f>
        <v>0</v>
      </c>
      <c r="BX151" s="16">
        <f>AB151/26*$BC151*VLOOKUP(BX$4,DM_TI_LE!$A$5:$C$29,3,FALSE)</f>
        <v>0</v>
      </c>
      <c r="BY151" s="16">
        <f>AC151/26*$BC151*VLOOKUP(BY$4,DM_TI_LE!$A$5:$C$29,3,FALSE)</f>
        <v>0</v>
      </c>
      <c r="BZ151" s="16">
        <f>AD151/26*$BC151*VLOOKUP(BZ$4,DM_TI_LE!$A$5:$C$29,3,FALSE)</f>
        <v>0</v>
      </c>
      <c r="CA151" s="196">
        <f t="shared" si="0"/>
        <v>0</v>
      </c>
      <c r="CB151" s="16"/>
      <c r="CC151" s="197">
        <f t="shared" si="1"/>
        <v>8977500</v>
      </c>
      <c r="CD151" s="208" t="s">
        <v>114</v>
      </c>
      <c r="CE151" s="199">
        <f>VLOOKUP(CD151,DM_TI_LE!$I$12:$J$16,2,FALSE)</f>
        <v>1</v>
      </c>
    </row>
    <row r="152" spans="1:83" ht="12.75">
      <c r="A152" s="36">
        <v>148</v>
      </c>
      <c r="B152" s="38">
        <f>GD_LCD_HS_LNS!B151</f>
        <v>10587</v>
      </c>
      <c r="C152" s="38" t="str">
        <f>GD_LCD_HS_LNS!C151</f>
        <v>Nguyễn Thị Tú Oanh</v>
      </c>
      <c r="D152" s="38" t="str">
        <f>GD_LCD_HS_LNS!D151</f>
        <v>NV PVHK</v>
      </c>
      <c r="E152" s="146">
        <f>VLOOKUP(B152,GD_CHAM_CONG!$C$6:$BJ$912,60,FALSE)</f>
        <v>1</v>
      </c>
      <c r="F152" s="146">
        <f>VLOOKUP(B152,GD_LCD_HS_LNS!$B$4:$F$914,5,FALSE)</f>
        <v>1.9</v>
      </c>
      <c r="G152" s="168"/>
      <c r="H152" s="168">
        <f>VLOOKUP(B152,GD_CHAM_CONG!$C$6:$BD$912,37,FALSE)</f>
        <v>26</v>
      </c>
      <c r="I152" s="16">
        <f>VLOOKUP($B152,GD_CHAM_CONG!$C$6:$BF$912,38,FALSE)</f>
        <v>0</v>
      </c>
      <c r="J152" s="16">
        <f>VLOOKUP($B152,GD_CHAM_CONG!$C$6:$BF$912,39,FALSE)</f>
        <v>0</v>
      </c>
      <c r="K152" s="16">
        <f>VLOOKUP($B152,GD_CHAM_CONG!$C$6:$BF$912,40,FALSE)</f>
        <v>5</v>
      </c>
      <c r="L152" s="16">
        <f>VLOOKUP($B152,GD_CHAM_CONG!$C$6:$BF$912,41,FALSE)</f>
        <v>0</v>
      </c>
      <c r="M152" s="16">
        <f>VLOOKUP($B152,GD_CHAM_CONG!$C$6:$BF$912,42,FALSE)</f>
        <v>0</v>
      </c>
      <c r="N152" s="16">
        <f>VLOOKUP($B152,GD_CHAM_CONG!$C$6:$BF$912,43,FALSE)</f>
        <v>0</v>
      </c>
      <c r="O152" s="16">
        <f>VLOOKUP($B152,GD_CHAM_CONG!$C$6:$BF$912,44,FALSE)</f>
        <v>0</v>
      </c>
      <c r="P152" s="16">
        <f>VLOOKUP($B152,GD_CHAM_CONG!$C$6:$BF$912,45,FALSE)</f>
        <v>0</v>
      </c>
      <c r="Q152" s="16">
        <f>VLOOKUP($B152,GD_CHAM_CONG!$C$6:$BF$912,46,FALSE)</f>
        <v>0</v>
      </c>
      <c r="R152" s="16">
        <f>VLOOKUP($B152,GD_CHAM_CONG!$C$6:$BF$912,47,FALSE)</f>
        <v>0</v>
      </c>
      <c r="S152" s="16">
        <f>VLOOKUP($B152,GD_CHAM_CONG!$C$6:$BF$912,48,FALSE)</f>
        <v>16</v>
      </c>
      <c r="T152" s="16">
        <f>VLOOKUP($B152,GD_CHAM_CONG!$C$6:$BF$912,49,FALSE)</f>
        <v>0</v>
      </c>
      <c r="U152" s="16">
        <f>VLOOKUP($B152,GD_CHAM_CONG!$C$6:$BF$912,50,FALSE)</f>
        <v>0</v>
      </c>
      <c r="V152" s="16">
        <f>VLOOKUP($B152,GD_CHAM_CONG!$C$6:$BF$912,51,FALSE)</f>
        <v>0</v>
      </c>
      <c r="W152" s="16">
        <f>VLOOKUP($B152,GD_CHAM_CONG!$C$6:$BF$912,52,FALSE)</f>
        <v>0</v>
      </c>
      <c r="X152" s="16">
        <f>VLOOKUP($B152,GD_CHAM_CONG!$C$6:$BF$912,53,FALSE)</f>
        <v>0</v>
      </c>
      <c r="Y152" s="16">
        <f>VLOOKUP($B152,GD_CHAM_CONG!$C$6:$BF$912,54,FALSE)</f>
        <v>0</v>
      </c>
      <c r="Z152" s="16">
        <f>VLOOKUP($B152,GD_CHAM_CONG!$C$6:$BF$912,55,FALSE)</f>
        <v>0</v>
      </c>
      <c r="AA152" s="16">
        <f>VLOOKUP($B152,GD_CHAM_CONG!$C$6:$BF$912,56,FALSE)</f>
        <v>0</v>
      </c>
      <c r="AB152" s="16">
        <f>VLOOKUP($B152,GD_CHAM_CONG!$C$6:$BI$912,57,FALSE)</f>
        <v>0</v>
      </c>
      <c r="AC152" s="16">
        <f>VLOOKUP($B152,GD_CHAM_CONG!$C$6:$BI$912,58,FALSE)</f>
        <v>0</v>
      </c>
      <c r="AD152" s="16">
        <f>VLOOKUP($B152,GD_CHAM_CONG!$C$6:$BI$912,59,FALSE)</f>
        <v>0</v>
      </c>
      <c r="AE152" s="188">
        <f>I152/$H152*VLOOKUP(I$4,DM_TI_LE!$A$5:$B$30,2,FALSE)</f>
        <v>0</v>
      </c>
      <c r="AF152" s="188">
        <f>J152/$H152*VLOOKUP(J$4,DM_TI_LE!$A$5:$B$30,2,FALSE)</f>
        <v>0</v>
      </c>
      <c r="AG152" s="188">
        <f>K152/$H152*VLOOKUP(K$4,DM_TI_LE!$A$5:$B$30,2,FALSE)</f>
        <v>0</v>
      </c>
      <c r="AH152" s="188">
        <f>L152/$H152*VLOOKUP(L$4,DM_TI_LE!$A$5:$B$30,2,FALSE)</f>
        <v>0</v>
      </c>
      <c r="AI152" s="188">
        <f>M152/$H152*VLOOKUP(M$4,DM_TI_LE!$A$5:$B$30,2,FALSE)</f>
        <v>0</v>
      </c>
      <c r="AJ152" s="188">
        <f>N152/$H152*VLOOKUP(N$4,DM_TI_LE!$A$5:$B$30,2,FALSE)</f>
        <v>0</v>
      </c>
      <c r="AK152" s="188">
        <f>O152/$H152*VLOOKUP(O$4,DM_TI_LE!$A$5:$B$30,2,FALSE)</f>
        <v>0</v>
      </c>
      <c r="AL152" s="188">
        <f>P152/$H152*VLOOKUP(P$4,DM_TI_LE!$A$5:$B$30,2,FALSE)</f>
        <v>0</v>
      </c>
      <c r="AM152" s="188">
        <f>Q152/$H152*VLOOKUP(Q$4,DM_TI_LE!$A$5:$B$30,2,FALSE)</f>
        <v>0</v>
      </c>
      <c r="AN152" s="188">
        <f>R152/$H152*VLOOKUP(R$4,DM_TI_LE!$A$5:$B$30,2,FALSE)</f>
        <v>0</v>
      </c>
      <c r="AO152" s="188">
        <f>S152/$H152*VLOOKUP(S$4,DM_TI_LE!$A$5:$B$30,2,FALSE)</f>
        <v>0</v>
      </c>
      <c r="AP152" s="188">
        <f>T152/$H152*VLOOKUP(T$4,DM_TI_LE!$A$5:$B$30,2,FALSE)</f>
        <v>0</v>
      </c>
      <c r="AQ152" s="188">
        <f>U152/$H152*VLOOKUP(U$4,DM_TI_LE!$A$5:$B$30,2,FALSE)</f>
        <v>0</v>
      </c>
      <c r="AR152" s="188">
        <f>V152/$H152*VLOOKUP(V$4,DM_TI_LE!$A$5:$B$30,2,FALSE)</f>
        <v>0</v>
      </c>
      <c r="AS152" s="188">
        <f>W152/$H152*VLOOKUP(W$4,DM_TI_LE!$A$5:$B$30,2,FALSE)</f>
        <v>0</v>
      </c>
      <c r="AT152" s="188">
        <f>X152/$H152*VLOOKUP(X$4,DM_TI_LE!$A$5:$B$30,2,FALSE)</f>
        <v>0</v>
      </c>
      <c r="AU152" s="188">
        <f>Y152/$H152*VLOOKUP(Y$4,DM_TI_LE!$A$5:$B$30,2,FALSE)</f>
        <v>0</v>
      </c>
      <c r="AV152" s="188">
        <f>Z152/$H152*VLOOKUP(Z$4,DM_TI_LE!$A$5:$B$30,2,FALSE)</f>
        <v>0</v>
      </c>
      <c r="AW152" s="188">
        <f>AA152/$H152*VLOOKUP(AA$4,DM_TI_LE!$A$5:$B$30,2,FALSE)</f>
        <v>0</v>
      </c>
      <c r="AX152" s="188">
        <f>AB152/$H152*VLOOKUP(AB$4,DM_TI_LE!$A$5:$B$30,2,FALSE)</f>
        <v>0</v>
      </c>
      <c r="AY152" s="188">
        <f>AC152/$H152*VLOOKUP(AC$4,DM_TI_LE!$A$5:$B$30,2,FALSE)</f>
        <v>0</v>
      </c>
      <c r="AZ152" s="188">
        <f>AD152/$H152*VLOOKUP(AD$4,DM_TI_LE!$A$5:$B$30,2,FALSE)</f>
        <v>0</v>
      </c>
      <c r="BA152" s="231">
        <f>IF(CD152="HDHV",DM_TI_LE!$K$12*I152, SUM(AE152:AW152)*F152*E152*DM_HE_SO_LUONG_NS!$D$1*CE152)</f>
        <v>0</v>
      </c>
      <c r="BB152" s="16"/>
      <c r="BC152" s="17">
        <f>VLOOKUP(B152,GD_LCD_HS_LNS!$B$4:$E$914,4,FALSE)</f>
        <v>3875000</v>
      </c>
      <c r="BD152" s="16"/>
      <c r="BE152" s="16">
        <f>I152/26*$BC152*VLOOKUP(BE$4,DM_TI_LE!$A$5:$C$29,3,FALSE)</f>
        <v>0</v>
      </c>
      <c r="BF152" s="16">
        <f>J152/26*$BC152*VLOOKUP(BF$4,DM_TI_LE!$A$5:$C$29,3,FALSE)</f>
        <v>0</v>
      </c>
      <c r="BG152" s="16">
        <f>K152/26*$BC152*VLOOKUP(BG$4,DM_TI_LE!$A$5:$C$29,3,FALSE)</f>
        <v>0</v>
      </c>
      <c r="BH152" s="16">
        <f>L152/26*$BC152*VLOOKUP(BH$4,DM_TI_LE!$A$5:$C$29,3,FALSE)</f>
        <v>0</v>
      </c>
      <c r="BI152" s="16">
        <f>M152/26*$BC152*VLOOKUP(BI$4,DM_TI_LE!$A$5:$C$29,3,FALSE)</f>
        <v>0</v>
      </c>
      <c r="BJ152" s="16">
        <f>N152/26*$BC152*VLOOKUP(BJ$4,DM_TI_LE!$A$5:$C$29,3,FALSE)</f>
        <v>0</v>
      </c>
      <c r="BK152" s="16">
        <f>O152/26*$BC152*VLOOKUP(BK$4,DM_TI_LE!$A$5:$C$29,3,FALSE)</f>
        <v>0</v>
      </c>
      <c r="BL152" s="16">
        <f>P152/26*$BC152*VLOOKUP(BL$4,DM_TI_LE!$A$5:$C$29,3,FALSE)</f>
        <v>0</v>
      </c>
      <c r="BM152" s="16">
        <f>Q152/26*$BC152*VLOOKUP(BM$4,DM_TI_LE!$A$5:$C$29,3,FALSE)</f>
        <v>0</v>
      </c>
      <c r="BN152" s="16">
        <f>R152/26*$BC152*VLOOKUP(BN$4,DM_TI_LE!$A$5:$C$29,3,FALSE)</f>
        <v>0</v>
      </c>
      <c r="BO152" s="16">
        <f>S152/26*$BC152*VLOOKUP(BO$4,DM_TI_LE!$A$5:$C$29,3,FALSE)</f>
        <v>2384615.384615385</v>
      </c>
      <c r="BP152" s="16">
        <f>T152/26*$BC152*VLOOKUP(BP$4,DM_TI_LE!$A$5:$C$29,3,FALSE)</f>
        <v>0</v>
      </c>
      <c r="BQ152" s="16">
        <f>U152/26*$BC152*VLOOKUP(BQ$4,DM_TI_LE!$A$5:$C$29,3,FALSE)</f>
        <v>0</v>
      </c>
      <c r="BR152" s="16">
        <f>V152/26*$BC152*VLOOKUP(BR$4,DM_TI_LE!$A$5:$C$29,3,FALSE)</f>
        <v>0</v>
      </c>
      <c r="BS152" s="16">
        <f>W152/26*$BC152*VLOOKUP(BS$4,DM_TI_LE!$A$5:$C$29,3,FALSE)</f>
        <v>0</v>
      </c>
      <c r="BT152" s="16">
        <f>X152/26*$BC152*VLOOKUP(BT$4,DM_TI_LE!$A$5:$C$29,3,FALSE)</f>
        <v>0</v>
      </c>
      <c r="BU152" s="16">
        <f>Y152/26*$BC152*VLOOKUP(BU$4,DM_TI_LE!$A$5:$C$29,3,FALSE)</f>
        <v>0</v>
      </c>
      <c r="BV152" s="16">
        <f>Z152/26*$BC152*VLOOKUP(BV$4,DM_TI_LE!$A$5:$C$29,3,FALSE)</f>
        <v>0</v>
      </c>
      <c r="BW152" s="16">
        <f>AA152/26*$BC152*VLOOKUP(BW$4,DM_TI_LE!$A$5:$C$29,3,FALSE)</f>
        <v>0</v>
      </c>
      <c r="BX152" s="16">
        <f>AB152/26*$BC152*VLOOKUP(BX$4,DM_TI_LE!$A$5:$C$29,3,FALSE)</f>
        <v>0</v>
      </c>
      <c r="BY152" s="16">
        <f>AC152/26*$BC152*VLOOKUP(BY$4,DM_TI_LE!$A$5:$C$29,3,FALSE)</f>
        <v>0</v>
      </c>
      <c r="BZ152" s="16">
        <f>AD152/26*$BC152*VLOOKUP(BZ$4,DM_TI_LE!$A$5:$C$29,3,FALSE)</f>
        <v>0</v>
      </c>
      <c r="CA152" s="196">
        <f t="shared" si="0"/>
        <v>2384615.384615385</v>
      </c>
      <c r="CB152" s="16"/>
      <c r="CC152" s="197">
        <f t="shared" si="1"/>
        <v>2384615.384615385</v>
      </c>
      <c r="CD152" s="208" t="s">
        <v>114</v>
      </c>
      <c r="CE152" s="199">
        <f>VLOOKUP(CD152,DM_TI_LE!$I$12:$J$16,2,FALSE)</f>
        <v>1</v>
      </c>
    </row>
    <row r="153" spans="1:83" ht="12.75">
      <c r="A153" s="36">
        <v>149</v>
      </c>
      <c r="B153" s="38">
        <f>GD_LCD_HS_LNS!B152</f>
        <v>10592</v>
      </c>
      <c r="C153" s="38" t="str">
        <f>GD_LCD_HS_LNS!C152</f>
        <v>Trần Thị Thu Huyền</v>
      </c>
      <c r="D153" s="38" t="str">
        <f>GD_LCD_HS_LNS!D152</f>
        <v>NV PVHK</v>
      </c>
      <c r="E153" s="146">
        <f>VLOOKUP(B153,GD_CHAM_CONG!$C$6:$BJ$912,60,FALSE)</f>
        <v>1</v>
      </c>
      <c r="F153" s="146">
        <f>VLOOKUP(B153,GD_LCD_HS_LNS!$B$4:$F$914,5,FALSE)</f>
        <v>1.8</v>
      </c>
      <c r="G153" s="168"/>
      <c r="H153" s="168">
        <f>VLOOKUP(B153,GD_CHAM_CONG!$C$6:$BD$912,37,FALSE)</f>
        <v>26</v>
      </c>
      <c r="I153" s="16">
        <f>VLOOKUP($B153,GD_CHAM_CONG!$C$6:$BF$912,38,FALSE)</f>
        <v>14</v>
      </c>
      <c r="J153" s="16">
        <f>VLOOKUP($B153,GD_CHAM_CONG!$C$6:$BF$912,39,FALSE)</f>
        <v>0</v>
      </c>
      <c r="K153" s="16">
        <f>VLOOKUP($B153,GD_CHAM_CONG!$C$6:$BF$912,40,FALSE)</f>
        <v>0</v>
      </c>
      <c r="L153" s="16">
        <f>VLOOKUP($B153,GD_CHAM_CONG!$C$6:$BF$912,41,FALSE)</f>
        <v>0</v>
      </c>
      <c r="M153" s="16">
        <f>VLOOKUP($B153,GD_CHAM_CONG!$C$6:$BF$912,42,FALSE)</f>
        <v>0</v>
      </c>
      <c r="N153" s="16">
        <f>VLOOKUP($B153,GD_CHAM_CONG!$C$6:$BF$912,43,FALSE)</f>
        <v>0</v>
      </c>
      <c r="O153" s="16">
        <f>VLOOKUP($B153,GD_CHAM_CONG!$C$6:$BF$912,44,FALSE)</f>
        <v>0</v>
      </c>
      <c r="P153" s="16">
        <f>VLOOKUP($B153,GD_CHAM_CONG!$C$6:$BF$912,45,FALSE)</f>
        <v>0</v>
      </c>
      <c r="Q153" s="16">
        <f>VLOOKUP($B153,GD_CHAM_CONG!$C$6:$BF$912,46,FALSE)</f>
        <v>0</v>
      </c>
      <c r="R153" s="16">
        <f>VLOOKUP($B153,GD_CHAM_CONG!$C$6:$BF$912,47,FALSE)</f>
        <v>0</v>
      </c>
      <c r="S153" s="16">
        <f>VLOOKUP($B153,GD_CHAM_CONG!$C$6:$BF$912,48,FALSE)</f>
        <v>0</v>
      </c>
      <c r="T153" s="16">
        <f>VLOOKUP($B153,GD_CHAM_CONG!$C$6:$BF$912,49,FALSE)</f>
        <v>0</v>
      </c>
      <c r="U153" s="16">
        <f>VLOOKUP($B153,GD_CHAM_CONG!$C$6:$BF$912,50,FALSE)</f>
        <v>0</v>
      </c>
      <c r="V153" s="16">
        <f>VLOOKUP($B153,GD_CHAM_CONG!$C$6:$BF$912,51,FALSE)</f>
        <v>0</v>
      </c>
      <c r="W153" s="16">
        <f>VLOOKUP($B153,GD_CHAM_CONG!$C$6:$BF$912,52,FALSE)</f>
        <v>0</v>
      </c>
      <c r="X153" s="16">
        <f>VLOOKUP($B153,GD_CHAM_CONG!$C$6:$BF$912,53,FALSE)</f>
        <v>0</v>
      </c>
      <c r="Y153" s="16">
        <f>VLOOKUP($B153,GD_CHAM_CONG!$C$6:$BF$912,54,FALSE)</f>
        <v>0</v>
      </c>
      <c r="Z153" s="16">
        <f>VLOOKUP($B153,GD_CHAM_CONG!$C$6:$BF$912,55,FALSE)</f>
        <v>0</v>
      </c>
      <c r="AA153" s="16">
        <f>VLOOKUP($B153,GD_CHAM_CONG!$C$6:$BF$912,56,FALSE)</f>
        <v>0</v>
      </c>
      <c r="AB153" s="16">
        <f>VLOOKUP($B153,GD_CHAM_CONG!$C$6:$BI$912,57,FALSE)</f>
        <v>0</v>
      </c>
      <c r="AC153" s="16">
        <f>VLOOKUP($B153,GD_CHAM_CONG!$C$6:$BI$912,58,FALSE)</f>
        <v>0</v>
      </c>
      <c r="AD153" s="16">
        <f>VLOOKUP($B153,GD_CHAM_CONG!$C$6:$BI$912,59,FALSE)</f>
        <v>0</v>
      </c>
      <c r="AE153" s="188">
        <f>I153/$H153*VLOOKUP(I$4,DM_TI_LE!$A$5:$B$30,2,FALSE)</f>
        <v>0.53846153846153844</v>
      </c>
      <c r="AF153" s="188">
        <f>J153/$H153*VLOOKUP(J$4,DM_TI_LE!$A$5:$B$30,2,FALSE)</f>
        <v>0</v>
      </c>
      <c r="AG153" s="188">
        <f>K153/$H153*VLOOKUP(K$4,DM_TI_LE!$A$5:$B$30,2,FALSE)</f>
        <v>0</v>
      </c>
      <c r="AH153" s="188">
        <f>L153/$H153*VLOOKUP(L$4,DM_TI_LE!$A$5:$B$30,2,FALSE)</f>
        <v>0</v>
      </c>
      <c r="AI153" s="188">
        <f>M153/$H153*VLOOKUP(M$4,DM_TI_LE!$A$5:$B$30,2,FALSE)</f>
        <v>0</v>
      </c>
      <c r="AJ153" s="188">
        <f>N153/$H153*VLOOKUP(N$4,DM_TI_LE!$A$5:$B$30,2,FALSE)</f>
        <v>0</v>
      </c>
      <c r="AK153" s="188">
        <f>O153/$H153*VLOOKUP(O$4,DM_TI_LE!$A$5:$B$30,2,FALSE)</f>
        <v>0</v>
      </c>
      <c r="AL153" s="188">
        <f>P153/$H153*VLOOKUP(P$4,DM_TI_LE!$A$5:$B$30,2,FALSE)</f>
        <v>0</v>
      </c>
      <c r="AM153" s="188">
        <f>Q153/$H153*VLOOKUP(Q$4,DM_TI_LE!$A$5:$B$30,2,FALSE)</f>
        <v>0</v>
      </c>
      <c r="AN153" s="188">
        <f>R153/$H153*VLOOKUP(R$4,DM_TI_LE!$A$5:$B$30,2,FALSE)</f>
        <v>0</v>
      </c>
      <c r="AO153" s="188">
        <f>S153/$H153*VLOOKUP(S$4,DM_TI_LE!$A$5:$B$30,2,FALSE)</f>
        <v>0</v>
      </c>
      <c r="AP153" s="188">
        <f>T153/$H153*VLOOKUP(T$4,DM_TI_LE!$A$5:$B$30,2,FALSE)</f>
        <v>0</v>
      </c>
      <c r="AQ153" s="188">
        <f>U153/$H153*VLOOKUP(U$4,DM_TI_LE!$A$5:$B$30,2,FALSE)</f>
        <v>0</v>
      </c>
      <c r="AR153" s="188">
        <f>V153/$H153*VLOOKUP(V$4,DM_TI_LE!$A$5:$B$30,2,FALSE)</f>
        <v>0</v>
      </c>
      <c r="AS153" s="188">
        <f>W153/$H153*VLOOKUP(W$4,DM_TI_LE!$A$5:$B$30,2,FALSE)</f>
        <v>0</v>
      </c>
      <c r="AT153" s="188">
        <f>X153/$H153*VLOOKUP(X$4,DM_TI_LE!$A$5:$B$30,2,FALSE)</f>
        <v>0</v>
      </c>
      <c r="AU153" s="188">
        <f>Y153/$H153*VLOOKUP(Y$4,DM_TI_LE!$A$5:$B$30,2,FALSE)</f>
        <v>0</v>
      </c>
      <c r="AV153" s="188">
        <f>Z153/$H153*VLOOKUP(Z$4,DM_TI_LE!$A$5:$B$30,2,FALSE)</f>
        <v>0</v>
      </c>
      <c r="AW153" s="188">
        <f>AA153/$H153*VLOOKUP(AA$4,DM_TI_LE!$A$5:$B$30,2,FALSE)</f>
        <v>0</v>
      </c>
      <c r="AX153" s="188">
        <f>AB153/$H153*VLOOKUP(AB$4,DM_TI_LE!$A$5:$B$30,2,FALSE)</f>
        <v>0</v>
      </c>
      <c r="AY153" s="188">
        <f>AC153/$H153*VLOOKUP(AC$4,DM_TI_LE!$A$5:$B$30,2,FALSE)</f>
        <v>0</v>
      </c>
      <c r="AZ153" s="188">
        <f>AD153/$H153*VLOOKUP(AD$4,DM_TI_LE!$A$5:$B$30,2,FALSE)</f>
        <v>0</v>
      </c>
      <c r="BA153" s="231">
        <f>IF(CD153="HDHV",DM_TI_LE!$K$12*I153, SUM(AE153:AW153)*F153*E153*DM_HE_SO_LUONG_NS!$D$1*CE153)</f>
        <v>4361538.461538462</v>
      </c>
      <c r="BB153" s="16"/>
      <c r="BC153" s="17">
        <f>VLOOKUP(B153,GD_LCD_HS_LNS!$B$4:$E$914,4,FALSE)</f>
        <v>3875000</v>
      </c>
      <c r="BD153" s="16"/>
      <c r="BE153" s="16">
        <f>I153/26*$BC153*VLOOKUP(BE$4,DM_TI_LE!$A$5:$C$29,3,FALSE)</f>
        <v>0</v>
      </c>
      <c r="BF153" s="16">
        <f>J153/26*$BC153*VLOOKUP(BF$4,DM_TI_LE!$A$5:$C$29,3,FALSE)</f>
        <v>0</v>
      </c>
      <c r="BG153" s="16">
        <f>K153/26*$BC153*VLOOKUP(BG$4,DM_TI_LE!$A$5:$C$29,3,FALSE)</f>
        <v>0</v>
      </c>
      <c r="BH153" s="16">
        <f>L153/26*$BC153*VLOOKUP(BH$4,DM_TI_LE!$A$5:$C$29,3,FALSE)</f>
        <v>0</v>
      </c>
      <c r="BI153" s="16">
        <f>M153/26*$BC153*VLOOKUP(BI$4,DM_TI_LE!$A$5:$C$29,3,FALSE)</f>
        <v>0</v>
      </c>
      <c r="BJ153" s="16">
        <f>N153/26*$BC153*VLOOKUP(BJ$4,DM_TI_LE!$A$5:$C$29,3,FALSE)</f>
        <v>0</v>
      </c>
      <c r="BK153" s="16">
        <f>O153/26*$BC153*VLOOKUP(BK$4,DM_TI_LE!$A$5:$C$29,3,FALSE)</f>
        <v>0</v>
      </c>
      <c r="BL153" s="16">
        <f>P153/26*$BC153*VLOOKUP(BL$4,DM_TI_LE!$A$5:$C$29,3,FALSE)</f>
        <v>0</v>
      </c>
      <c r="BM153" s="16">
        <f>Q153/26*$BC153*VLOOKUP(BM$4,DM_TI_LE!$A$5:$C$29,3,FALSE)</f>
        <v>0</v>
      </c>
      <c r="BN153" s="16">
        <f>R153/26*$BC153*VLOOKUP(BN$4,DM_TI_LE!$A$5:$C$29,3,FALSE)</f>
        <v>0</v>
      </c>
      <c r="BO153" s="16">
        <f>S153/26*$BC153*VLOOKUP(BO$4,DM_TI_LE!$A$5:$C$29,3,FALSE)</f>
        <v>0</v>
      </c>
      <c r="BP153" s="16">
        <f>T153/26*$BC153*VLOOKUP(BP$4,DM_TI_LE!$A$5:$C$29,3,FALSE)</f>
        <v>0</v>
      </c>
      <c r="BQ153" s="16">
        <f>U153/26*$BC153*VLOOKUP(BQ$4,DM_TI_LE!$A$5:$C$29,3,FALSE)</f>
        <v>0</v>
      </c>
      <c r="BR153" s="16">
        <f>V153/26*$BC153*VLOOKUP(BR$4,DM_TI_LE!$A$5:$C$29,3,FALSE)</f>
        <v>0</v>
      </c>
      <c r="BS153" s="16">
        <f>W153/26*$BC153*VLOOKUP(BS$4,DM_TI_LE!$A$5:$C$29,3,FALSE)</f>
        <v>0</v>
      </c>
      <c r="BT153" s="16">
        <f>X153/26*$BC153*VLOOKUP(BT$4,DM_TI_LE!$A$5:$C$29,3,FALSE)</f>
        <v>0</v>
      </c>
      <c r="BU153" s="16">
        <f>Y153/26*$BC153*VLOOKUP(BU$4,DM_TI_LE!$A$5:$C$29,3,FALSE)</f>
        <v>0</v>
      </c>
      <c r="BV153" s="16">
        <f>Z153/26*$BC153*VLOOKUP(BV$4,DM_TI_LE!$A$5:$C$29,3,FALSE)</f>
        <v>0</v>
      </c>
      <c r="BW153" s="16">
        <f>AA153/26*$BC153*VLOOKUP(BW$4,DM_TI_LE!$A$5:$C$29,3,FALSE)</f>
        <v>0</v>
      </c>
      <c r="BX153" s="16">
        <f>AB153/26*$BC153*VLOOKUP(BX$4,DM_TI_LE!$A$5:$C$29,3,FALSE)</f>
        <v>0</v>
      </c>
      <c r="BY153" s="16">
        <f>AC153/26*$BC153*VLOOKUP(BY$4,DM_TI_LE!$A$5:$C$29,3,FALSE)</f>
        <v>0</v>
      </c>
      <c r="BZ153" s="16">
        <f>AD153/26*$BC153*VLOOKUP(BZ$4,DM_TI_LE!$A$5:$C$29,3,FALSE)</f>
        <v>0</v>
      </c>
      <c r="CA153" s="196">
        <f t="shared" si="0"/>
        <v>0</v>
      </c>
      <c r="CB153" s="16"/>
      <c r="CC153" s="197">
        <f t="shared" si="1"/>
        <v>4361538.461538462</v>
      </c>
      <c r="CD153" s="208" t="s">
        <v>114</v>
      </c>
      <c r="CE153" s="199">
        <f>VLOOKUP(CD153,DM_TI_LE!$I$12:$J$16,2,FALSE)</f>
        <v>1</v>
      </c>
    </row>
    <row r="154" spans="1:83" ht="12.75">
      <c r="A154" s="36">
        <v>150</v>
      </c>
      <c r="B154" s="38">
        <f>GD_LCD_HS_LNS!B153</f>
        <v>10604</v>
      </c>
      <c r="C154" s="38" t="str">
        <f>GD_LCD_HS_LNS!C153</f>
        <v>Nguyễn Thị Hồng</v>
      </c>
      <c r="D154" s="38" t="str">
        <f>GD_LCD_HS_LNS!D153</f>
        <v>NV PVHK</v>
      </c>
      <c r="E154" s="146">
        <f>VLOOKUP(B154,GD_CHAM_CONG!$C$6:$BJ$912,60,FALSE)</f>
        <v>1</v>
      </c>
      <c r="F154" s="146">
        <f>VLOOKUP(B154,GD_LCD_HS_LNS!$B$4:$F$914,5,FALSE)</f>
        <v>1.8</v>
      </c>
      <c r="G154" s="168"/>
      <c r="H154" s="168">
        <f>VLOOKUP(B154,GD_CHAM_CONG!$C$6:$BD$912,37,FALSE)</f>
        <v>26</v>
      </c>
      <c r="I154" s="16">
        <f>VLOOKUP($B154,GD_CHAM_CONG!$C$6:$BF$912,38,FALSE)</f>
        <v>26</v>
      </c>
      <c r="J154" s="16">
        <f>VLOOKUP($B154,GD_CHAM_CONG!$C$6:$BF$912,39,FALSE)</f>
        <v>0</v>
      </c>
      <c r="K154" s="16">
        <f>VLOOKUP($B154,GD_CHAM_CONG!$C$6:$BF$912,40,FALSE)</f>
        <v>0</v>
      </c>
      <c r="L154" s="16">
        <f>VLOOKUP($B154,GD_CHAM_CONG!$C$6:$BF$912,41,FALSE)</f>
        <v>0</v>
      </c>
      <c r="M154" s="16">
        <f>VLOOKUP($B154,GD_CHAM_CONG!$C$6:$BF$912,42,FALSE)</f>
        <v>0</v>
      </c>
      <c r="N154" s="16">
        <f>VLOOKUP($B154,GD_CHAM_CONG!$C$6:$BF$912,43,FALSE)</f>
        <v>0</v>
      </c>
      <c r="O154" s="16">
        <f>VLOOKUP($B154,GD_CHAM_CONG!$C$6:$BF$912,44,FALSE)</f>
        <v>0</v>
      </c>
      <c r="P154" s="16">
        <f>VLOOKUP($B154,GD_CHAM_CONG!$C$6:$BF$912,45,FALSE)</f>
        <v>0</v>
      </c>
      <c r="Q154" s="16">
        <f>VLOOKUP($B154,GD_CHAM_CONG!$C$6:$BF$912,46,FALSE)</f>
        <v>0</v>
      </c>
      <c r="R154" s="16">
        <f>VLOOKUP($B154,GD_CHAM_CONG!$C$6:$BF$912,47,FALSE)</f>
        <v>0</v>
      </c>
      <c r="S154" s="16">
        <f>VLOOKUP($B154,GD_CHAM_CONG!$C$6:$BF$912,48,FALSE)</f>
        <v>0</v>
      </c>
      <c r="T154" s="16">
        <f>VLOOKUP($B154,GD_CHAM_CONG!$C$6:$BF$912,49,FALSE)</f>
        <v>0</v>
      </c>
      <c r="U154" s="16">
        <f>VLOOKUP($B154,GD_CHAM_CONG!$C$6:$BF$912,50,FALSE)</f>
        <v>0</v>
      </c>
      <c r="V154" s="16">
        <f>VLOOKUP($B154,GD_CHAM_CONG!$C$6:$BF$912,51,FALSE)</f>
        <v>0</v>
      </c>
      <c r="W154" s="16">
        <f>VLOOKUP($B154,GD_CHAM_CONG!$C$6:$BF$912,52,FALSE)</f>
        <v>0</v>
      </c>
      <c r="X154" s="16">
        <f>VLOOKUP($B154,GD_CHAM_CONG!$C$6:$BF$912,53,FALSE)</f>
        <v>0</v>
      </c>
      <c r="Y154" s="16">
        <f>VLOOKUP($B154,GD_CHAM_CONG!$C$6:$BF$912,54,FALSE)</f>
        <v>0</v>
      </c>
      <c r="Z154" s="16">
        <f>VLOOKUP($B154,GD_CHAM_CONG!$C$6:$BF$912,55,FALSE)</f>
        <v>0</v>
      </c>
      <c r="AA154" s="16">
        <f>VLOOKUP($B154,GD_CHAM_CONG!$C$6:$BF$912,56,FALSE)</f>
        <v>0</v>
      </c>
      <c r="AB154" s="16">
        <f>VLOOKUP($B154,GD_CHAM_CONG!$C$6:$BI$912,57,FALSE)</f>
        <v>0</v>
      </c>
      <c r="AC154" s="16">
        <f>VLOOKUP($B154,GD_CHAM_CONG!$C$6:$BI$912,58,FALSE)</f>
        <v>0</v>
      </c>
      <c r="AD154" s="16">
        <f>VLOOKUP($B154,GD_CHAM_CONG!$C$6:$BI$912,59,FALSE)</f>
        <v>0</v>
      </c>
      <c r="AE154" s="188">
        <f>I154/$H154*VLOOKUP(I$4,DM_TI_LE!$A$5:$B$30,2,FALSE)</f>
        <v>1</v>
      </c>
      <c r="AF154" s="188">
        <f>J154/$H154*VLOOKUP(J$4,DM_TI_LE!$A$5:$B$30,2,FALSE)</f>
        <v>0</v>
      </c>
      <c r="AG154" s="188">
        <f>K154/$H154*VLOOKUP(K$4,DM_TI_LE!$A$5:$B$30,2,FALSE)</f>
        <v>0</v>
      </c>
      <c r="AH154" s="188">
        <f>L154/$H154*VLOOKUP(L$4,DM_TI_LE!$A$5:$B$30,2,FALSE)</f>
        <v>0</v>
      </c>
      <c r="AI154" s="188">
        <f>M154/$H154*VLOOKUP(M$4,DM_TI_LE!$A$5:$B$30,2,FALSE)</f>
        <v>0</v>
      </c>
      <c r="AJ154" s="188">
        <f>N154/$H154*VLOOKUP(N$4,DM_TI_LE!$A$5:$B$30,2,FALSE)</f>
        <v>0</v>
      </c>
      <c r="AK154" s="188">
        <f>O154/$H154*VLOOKUP(O$4,DM_TI_LE!$A$5:$B$30,2,FALSE)</f>
        <v>0</v>
      </c>
      <c r="AL154" s="188">
        <f>P154/$H154*VLOOKUP(P$4,DM_TI_LE!$A$5:$B$30,2,FALSE)</f>
        <v>0</v>
      </c>
      <c r="AM154" s="188">
        <f>Q154/$H154*VLOOKUP(Q$4,DM_TI_LE!$A$5:$B$30,2,FALSE)</f>
        <v>0</v>
      </c>
      <c r="AN154" s="188">
        <f>R154/$H154*VLOOKUP(R$4,DM_TI_LE!$A$5:$B$30,2,FALSE)</f>
        <v>0</v>
      </c>
      <c r="AO154" s="188">
        <f>S154/$H154*VLOOKUP(S$4,DM_TI_LE!$A$5:$B$30,2,FALSE)</f>
        <v>0</v>
      </c>
      <c r="AP154" s="188">
        <f>T154/$H154*VLOOKUP(T$4,DM_TI_LE!$A$5:$B$30,2,FALSE)</f>
        <v>0</v>
      </c>
      <c r="AQ154" s="188">
        <f>U154/$H154*VLOOKUP(U$4,DM_TI_LE!$A$5:$B$30,2,FALSE)</f>
        <v>0</v>
      </c>
      <c r="AR154" s="188">
        <f>V154/$H154*VLOOKUP(V$4,DM_TI_LE!$A$5:$B$30,2,FALSE)</f>
        <v>0</v>
      </c>
      <c r="AS154" s="188">
        <f>W154/$H154*VLOOKUP(W$4,DM_TI_LE!$A$5:$B$30,2,FALSE)</f>
        <v>0</v>
      </c>
      <c r="AT154" s="188">
        <f>X154/$H154*VLOOKUP(X$4,DM_TI_LE!$A$5:$B$30,2,FALSE)</f>
        <v>0</v>
      </c>
      <c r="AU154" s="188">
        <f>Y154/$H154*VLOOKUP(Y$4,DM_TI_LE!$A$5:$B$30,2,FALSE)</f>
        <v>0</v>
      </c>
      <c r="AV154" s="188">
        <f>Z154/$H154*VLOOKUP(Z$4,DM_TI_LE!$A$5:$B$30,2,FALSE)</f>
        <v>0</v>
      </c>
      <c r="AW154" s="188">
        <f>AA154/$H154*VLOOKUP(AA$4,DM_TI_LE!$A$5:$B$30,2,FALSE)</f>
        <v>0</v>
      </c>
      <c r="AX154" s="188">
        <f>AB154/$H154*VLOOKUP(AB$4,DM_TI_LE!$A$5:$B$30,2,FALSE)</f>
        <v>0</v>
      </c>
      <c r="AY154" s="188">
        <f>AC154/$H154*VLOOKUP(AC$4,DM_TI_LE!$A$5:$B$30,2,FALSE)</f>
        <v>0</v>
      </c>
      <c r="AZ154" s="188">
        <f>AD154/$H154*VLOOKUP(AD$4,DM_TI_LE!$A$5:$B$30,2,FALSE)</f>
        <v>0</v>
      </c>
      <c r="BA154" s="231">
        <f>IF(CD154="HDHV",DM_TI_LE!$K$12*I154, SUM(AE154:AW154)*F154*E154*DM_HE_SO_LUONG_NS!$D$1*CE154)</f>
        <v>8100000</v>
      </c>
      <c r="BB154" s="16"/>
      <c r="BC154" s="17">
        <f>VLOOKUP(B154,GD_LCD_HS_LNS!$B$4:$E$914,4,FALSE)</f>
        <v>3875000</v>
      </c>
      <c r="BD154" s="16"/>
      <c r="BE154" s="16">
        <f>I154/26*$BC154*VLOOKUP(BE$4,DM_TI_LE!$A$5:$C$29,3,FALSE)</f>
        <v>0</v>
      </c>
      <c r="BF154" s="16">
        <f>J154/26*$BC154*VLOOKUP(BF$4,DM_TI_LE!$A$5:$C$29,3,FALSE)</f>
        <v>0</v>
      </c>
      <c r="BG154" s="16">
        <f>K154/26*$BC154*VLOOKUP(BG$4,DM_TI_LE!$A$5:$C$29,3,FALSE)</f>
        <v>0</v>
      </c>
      <c r="BH154" s="16">
        <f>L154/26*$BC154*VLOOKUP(BH$4,DM_TI_LE!$A$5:$C$29,3,FALSE)</f>
        <v>0</v>
      </c>
      <c r="BI154" s="16">
        <f>M154/26*$BC154*VLOOKUP(BI$4,DM_TI_LE!$A$5:$C$29,3,FALSE)</f>
        <v>0</v>
      </c>
      <c r="BJ154" s="16">
        <f>N154/26*$BC154*VLOOKUP(BJ$4,DM_TI_LE!$A$5:$C$29,3,FALSE)</f>
        <v>0</v>
      </c>
      <c r="BK154" s="16">
        <f>O154/26*$BC154*VLOOKUP(BK$4,DM_TI_LE!$A$5:$C$29,3,FALSE)</f>
        <v>0</v>
      </c>
      <c r="BL154" s="16">
        <f>P154/26*$BC154*VLOOKUP(BL$4,DM_TI_LE!$A$5:$C$29,3,FALSE)</f>
        <v>0</v>
      </c>
      <c r="BM154" s="16">
        <f>Q154/26*$BC154*VLOOKUP(BM$4,DM_TI_LE!$A$5:$C$29,3,FALSE)</f>
        <v>0</v>
      </c>
      <c r="BN154" s="16">
        <f>R154/26*$BC154*VLOOKUP(BN$4,DM_TI_LE!$A$5:$C$29,3,FALSE)</f>
        <v>0</v>
      </c>
      <c r="BO154" s="16">
        <f>S154/26*$BC154*VLOOKUP(BO$4,DM_TI_LE!$A$5:$C$29,3,FALSE)</f>
        <v>0</v>
      </c>
      <c r="BP154" s="16">
        <f>T154/26*$BC154*VLOOKUP(BP$4,DM_TI_LE!$A$5:$C$29,3,FALSE)</f>
        <v>0</v>
      </c>
      <c r="BQ154" s="16">
        <f>U154/26*$BC154*VLOOKUP(BQ$4,DM_TI_LE!$A$5:$C$29,3,FALSE)</f>
        <v>0</v>
      </c>
      <c r="BR154" s="16">
        <f>V154/26*$BC154*VLOOKUP(BR$4,DM_TI_LE!$A$5:$C$29,3,FALSE)</f>
        <v>0</v>
      </c>
      <c r="BS154" s="16">
        <f>W154/26*$BC154*VLOOKUP(BS$4,DM_TI_LE!$A$5:$C$29,3,FALSE)</f>
        <v>0</v>
      </c>
      <c r="BT154" s="16">
        <f>X154/26*$BC154*VLOOKUP(BT$4,DM_TI_LE!$A$5:$C$29,3,FALSE)</f>
        <v>0</v>
      </c>
      <c r="BU154" s="16">
        <f>Y154/26*$BC154*VLOOKUP(BU$4,DM_TI_LE!$A$5:$C$29,3,FALSE)</f>
        <v>0</v>
      </c>
      <c r="BV154" s="16">
        <f>Z154/26*$BC154*VLOOKUP(BV$4,DM_TI_LE!$A$5:$C$29,3,FALSE)</f>
        <v>0</v>
      </c>
      <c r="BW154" s="16">
        <f>AA154/26*$BC154*VLOOKUP(BW$4,DM_TI_LE!$A$5:$C$29,3,FALSE)</f>
        <v>0</v>
      </c>
      <c r="BX154" s="16">
        <f>AB154/26*$BC154*VLOOKUP(BX$4,DM_TI_LE!$A$5:$C$29,3,FALSE)</f>
        <v>0</v>
      </c>
      <c r="BY154" s="16">
        <f>AC154/26*$BC154*VLOOKUP(BY$4,DM_TI_LE!$A$5:$C$29,3,FALSE)</f>
        <v>0</v>
      </c>
      <c r="BZ154" s="16">
        <f>AD154/26*$BC154*VLOOKUP(BZ$4,DM_TI_LE!$A$5:$C$29,3,FALSE)</f>
        <v>0</v>
      </c>
      <c r="CA154" s="196">
        <f t="shared" si="0"/>
        <v>0</v>
      </c>
      <c r="CB154" s="16"/>
      <c r="CC154" s="197">
        <f t="shared" si="1"/>
        <v>8100000</v>
      </c>
      <c r="CD154" s="208" t="s">
        <v>114</v>
      </c>
      <c r="CE154" s="199">
        <f>VLOOKUP(CD154,DM_TI_LE!$I$12:$J$16,2,FALSE)</f>
        <v>1</v>
      </c>
    </row>
    <row r="155" spans="1:83" ht="12.75">
      <c r="A155" s="36">
        <v>151</v>
      </c>
      <c r="B155" s="38">
        <f>GD_LCD_HS_LNS!B154</f>
        <v>10605</v>
      </c>
      <c r="C155" s="38" t="str">
        <f>GD_LCD_HS_LNS!C154</f>
        <v>Nguyễn Thị Thùy Dương</v>
      </c>
      <c r="D155" s="38" t="str">
        <f>GD_LCD_HS_LNS!D154</f>
        <v>NV PVHK</v>
      </c>
      <c r="E155" s="146">
        <f>VLOOKUP(B155,GD_CHAM_CONG!$C$6:$BJ$912,60,FALSE)</f>
        <v>1</v>
      </c>
      <c r="F155" s="146">
        <f>VLOOKUP(B155,GD_LCD_HS_LNS!$B$4:$F$914,5,FALSE)</f>
        <v>2.13</v>
      </c>
      <c r="G155" s="168"/>
      <c r="H155" s="168">
        <f>VLOOKUP(B155,GD_CHAM_CONG!$C$6:$BD$912,37,FALSE)</f>
        <v>26</v>
      </c>
      <c r="I155" s="16">
        <f>VLOOKUP($B155,GD_CHAM_CONG!$C$6:$BF$912,38,FALSE)</f>
        <v>17</v>
      </c>
      <c r="J155" s="16">
        <f>VLOOKUP($B155,GD_CHAM_CONG!$C$6:$BF$912,39,FALSE)</f>
        <v>0</v>
      </c>
      <c r="K155" s="16">
        <f>VLOOKUP($B155,GD_CHAM_CONG!$C$6:$BF$912,40,FALSE)</f>
        <v>8</v>
      </c>
      <c r="L155" s="16">
        <f>VLOOKUP($B155,GD_CHAM_CONG!$C$6:$BF$912,41,FALSE)</f>
        <v>0</v>
      </c>
      <c r="M155" s="16">
        <f>VLOOKUP($B155,GD_CHAM_CONG!$C$6:$BF$912,42,FALSE)</f>
        <v>0</v>
      </c>
      <c r="N155" s="16">
        <f>VLOOKUP($B155,GD_CHAM_CONG!$C$6:$BF$912,43,FALSE)</f>
        <v>1</v>
      </c>
      <c r="O155" s="16">
        <f>VLOOKUP($B155,GD_CHAM_CONG!$C$6:$BF$912,44,FALSE)</f>
        <v>0</v>
      </c>
      <c r="P155" s="16">
        <f>VLOOKUP($B155,GD_CHAM_CONG!$C$6:$BF$912,45,FALSE)</f>
        <v>0</v>
      </c>
      <c r="Q155" s="16">
        <f>VLOOKUP($B155,GD_CHAM_CONG!$C$6:$BF$912,46,FALSE)</f>
        <v>0</v>
      </c>
      <c r="R155" s="16">
        <f>VLOOKUP($B155,GD_CHAM_CONG!$C$6:$BF$912,47,FALSE)</f>
        <v>0</v>
      </c>
      <c r="S155" s="16">
        <f>VLOOKUP($B155,GD_CHAM_CONG!$C$6:$BF$912,48,FALSE)</f>
        <v>0</v>
      </c>
      <c r="T155" s="16">
        <f>VLOOKUP($B155,GD_CHAM_CONG!$C$6:$BF$912,49,FALSE)</f>
        <v>0</v>
      </c>
      <c r="U155" s="16">
        <f>VLOOKUP($B155,GD_CHAM_CONG!$C$6:$BF$912,50,FALSE)</f>
        <v>0</v>
      </c>
      <c r="V155" s="16">
        <f>VLOOKUP($B155,GD_CHAM_CONG!$C$6:$BF$912,51,FALSE)</f>
        <v>0</v>
      </c>
      <c r="W155" s="16">
        <f>VLOOKUP($B155,GD_CHAM_CONG!$C$6:$BF$912,52,FALSE)</f>
        <v>0</v>
      </c>
      <c r="X155" s="16">
        <f>VLOOKUP($B155,GD_CHAM_CONG!$C$6:$BF$912,53,FALSE)</f>
        <v>0</v>
      </c>
      <c r="Y155" s="16">
        <f>VLOOKUP($B155,GD_CHAM_CONG!$C$6:$BF$912,54,FALSE)</f>
        <v>0</v>
      </c>
      <c r="Z155" s="16">
        <f>VLOOKUP($B155,GD_CHAM_CONG!$C$6:$BF$912,55,FALSE)</f>
        <v>0</v>
      </c>
      <c r="AA155" s="16">
        <f>VLOOKUP($B155,GD_CHAM_CONG!$C$6:$BF$912,56,FALSE)</f>
        <v>0</v>
      </c>
      <c r="AB155" s="16">
        <f>VLOOKUP($B155,GD_CHAM_CONG!$C$6:$BI$912,57,FALSE)</f>
        <v>0</v>
      </c>
      <c r="AC155" s="16">
        <f>VLOOKUP($B155,GD_CHAM_CONG!$C$6:$BI$912,58,FALSE)</f>
        <v>0</v>
      </c>
      <c r="AD155" s="16">
        <f>VLOOKUP($B155,GD_CHAM_CONG!$C$6:$BI$912,59,FALSE)</f>
        <v>0</v>
      </c>
      <c r="AE155" s="188">
        <f>I155/$H155*VLOOKUP(I$4,DM_TI_LE!$A$5:$B$30,2,FALSE)</f>
        <v>0.65384615384615385</v>
      </c>
      <c r="AF155" s="188">
        <f>J155/$H155*VLOOKUP(J$4,DM_TI_LE!$A$5:$B$30,2,FALSE)</f>
        <v>0</v>
      </c>
      <c r="AG155" s="188">
        <f>K155/$H155*VLOOKUP(K$4,DM_TI_LE!$A$5:$B$30,2,FALSE)</f>
        <v>0</v>
      </c>
      <c r="AH155" s="188">
        <f>L155/$H155*VLOOKUP(L$4,DM_TI_LE!$A$5:$B$30,2,FALSE)</f>
        <v>0</v>
      </c>
      <c r="AI155" s="188">
        <f>M155/$H155*VLOOKUP(M$4,DM_TI_LE!$A$5:$B$30,2,FALSE)</f>
        <v>0</v>
      </c>
      <c r="AJ155" s="188">
        <f>N155/$H155*VLOOKUP(N$4,DM_TI_LE!$A$5:$B$30,2,FALSE)</f>
        <v>0</v>
      </c>
      <c r="AK155" s="188">
        <f>O155/$H155*VLOOKUP(O$4,DM_TI_LE!$A$5:$B$30,2,FALSE)</f>
        <v>0</v>
      </c>
      <c r="AL155" s="188">
        <f>P155/$H155*VLOOKUP(P$4,DM_TI_LE!$A$5:$B$30,2,FALSE)</f>
        <v>0</v>
      </c>
      <c r="AM155" s="188">
        <f>Q155/$H155*VLOOKUP(Q$4,DM_TI_LE!$A$5:$B$30,2,FALSE)</f>
        <v>0</v>
      </c>
      <c r="AN155" s="188">
        <f>R155/$H155*VLOOKUP(R$4,DM_TI_LE!$A$5:$B$30,2,FALSE)</f>
        <v>0</v>
      </c>
      <c r="AO155" s="188">
        <f>S155/$H155*VLOOKUP(S$4,DM_TI_LE!$A$5:$B$30,2,FALSE)</f>
        <v>0</v>
      </c>
      <c r="AP155" s="188">
        <f>T155/$H155*VLOOKUP(T$4,DM_TI_LE!$A$5:$B$30,2,FALSE)</f>
        <v>0</v>
      </c>
      <c r="AQ155" s="188">
        <f>U155/$H155*VLOOKUP(U$4,DM_TI_LE!$A$5:$B$30,2,FALSE)</f>
        <v>0</v>
      </c>
      <c r="AR155" s="188">
        <f>V155/$H155*VLOOKUP(V$4,DM_TI_LE!$A$5:$B$30,2,FALSE)</f>
        <v>0</v>
      </c>
      <c r="AS155" s="188">
        <f>W155/$H155*VLOOKUP(W$4,DM_TI_LE!$A$5:$B$30,2,FALSE)</f>
        <v>0</v>
      </c>
      <c r="AT155" s="188">
        <f>X155/$H155*VLOOKUP(X$4,DM_TI_LE!$A$5:$B$30,2,FALSE)</f>
        <v>0</v>
      </c>
      <c r="AU155" s="188">
        <f>Y155/$H155*VLOOKUP(Y$4,DM_TI_LE!$A$5:$B$30,2,FALSE)</f>
        <v>0</v>
      </c>
      <c r="AV155" s="188">
        <f>Z155/$H155*VLOOKUP(Z$4,DM_TI_LE!$A$5:$B$30,2,FALSE)</f>
        <v>0</v>
      </c>
      <c r="AW155" s="188">
        <f>AA155/$H155*VLOOKUP(AA$4,DM_TI_LE!$A$5:$B$30,2,FALSE)</f>
        <v>0</v>
      </c>
      <c r="AX155" s="188">
        <f>AB155/$H155*VLOOKUP(AB$4,DM_TI_LE!$A$5:$B$30,2,FALSE)</f>
        <v>0</v>
      </c>
      <c r="AY155" s="188">
        <f>AC155/$H155*VLOOKUP(AC$4,DM_TI_LE!$A$5:$B$30,2,FALSE)</f>
        <v>0</v>
      </c>
      <c r="AZ155" s="188">
        <f>AD155/$H155*VLOOKUP(AD$4,DM_TI_LE!$A$5:$B$30,2,FALSE)</f>
        <v>0</v>
      </c>
      <c r="BA155" s="231">
        <f>IF(CD155="HDHV",DM_TI_LE!$K$12*I155, SUM(AE155:AW155)*F155*E155*DM_HE_SO_LUONG_NS!$D$1*CE155)</f>
        <v>6267115.384615385</v>
      </c>
      <c r="BB155" s="16"/>
      <c r="BC155" s="17">
        <f>VLOOKUP(B155,GD_LCD_HS_LNS!$B$4:$E$914,4,FALSE)</f>
        <v>3875000</v>
      </c>
      <c r="BD155" s="16"/>
      <c r="BE155" s="16">
        <f>I155/26*$BC155*VLOOKUP(BE$4,DM_TI_LE!$A$5:$C$29,3,FALSE)</f>
        <v>0</v>
      </c>
      <c r="BF155" s="16">
        <f>J155/26*$BC155*VLOOKUP(BF$4,DM_TI_LE!$A$5:$C$29,3,FALSE)</f>
        <v>0</v>
      </c>
      <c r="BG155" s="16">
        <f>K155/26*$BC155*VLOOKUP(BG$4,DM_TI_LE!$A$5:$C$29,3,FALSE)</f>
        <v>0</v>
      </c>
      <c r="BH155" s="16">
        <f>L155/26*$BC155*VLOOKUP(BH$4,DM_TI_LE!$A$5:$C$29,3,FALSE)</f>
        <v>0</v>
      </c>
      <c r="BI155" s="16">
        <f>M155/26*$BC155*VLOOKUP(BI$4,DM_TI_LE!$A$5:$C$29,3,FALSE)</f>
        <v>0</v>
      </c>
      <c r="BJ155" s="16">
        <f>N155/26*$BC155*VLOOKUP(BJ$4,DM_TI_LE!$A$5:$C$29,3,FALSE)</f>
        <v>0</v>
      </c>
      <c r="BK155" s="16">
        <f>O155/26*$BC155*VLOOKUP(BK$4,DM_TI_LE!$A$5:$C$29,3,FALSE)</f>
        <v>0</v>
      </c>
      <c r="BL155" s="16">
        <f>P155/26*$BC155*VLOOKUP(BL$4,DM_TI_LE!$A$5:$C$29,3,FALSE)</f>
        <v>0</v>
      </c>
      <c r="BM155" s="16">
        <f>Q155/26*$BC155*VLOOKUP(BM$4,DM_TI_LE!$A$5:$C$29,3,FALSE)</f>
        <v>0</v>
      </c>
      <c r="BN155" s="16">
        <f>R155/26*$BC155*VLOOKUP(BN$4,DM_TI_LE!$A$5:$C$29,3,FALSE)</f>
        <v>0</v>
      </c>
      <c r="BO155" s="16">
        <f>S155/26*$BC155*VLOOKUP(BO$4,DM_TI_LE!$A$5:$C$29,3,FALSE)</f>
        <v>0</v>
      </c>
      <c r="BP155" s="16">
        <f>T155/26*$BC155*VLOOKUP(BP$4,DM_TI_LE!$A$5:$C$29,3,FALSE)</f>
        <v>0</v>
      </c>
      <c r="BQ155" s="16">
        <f>U155/26*$BC155*VLOOKUP(BQ$4,DM_TI_LE!$A$5:$C$29,3,FALSE)</f>
        <v>0</v>
      </c>
      <c r="BR155" s="16">
        <f>V155/26*$BC155*VLOOKUP(BR$4,DM_TI_LE!$A$5:$C$29,3,FALSE)</f>
        <v>0</v>
      </c>
      <c r="BS155" s="16">
        <f>W155/26*$BC155*VLOOKUP(BS$4,DM_TI_LE!$A$5:$C$29,3,FALSE)</f>
        <v>0</v>
      </c>
      <c r="BT155" s="16">
        <f>X155/26*$BC155*VLOOKUP(BT$4,DM_TI_LE!$A$5:$C$29,3,FALSE)</f>
        <v>0</v>
      </c>
      <c r="BU155" s="16">
        <f>Y155/26*$BC155*VLOOKUP(BU$4,DM_TI_LE!$A$5:$C$29,3,FALSE)</f>
        <v>0</v>
      </c>
      <c r="BV155" s="16">
        <f>Z155/26*$BC155*VLOOKUP(BV$4,DM_TI_LE!$A$5:$C$29,3,FALSE)</f>
        <v>0</v>
      </c>
      <c r="BW155" s="16">
        <f>AA155/26*$BC155*VLOOKUP(BW$4,DM_TI_LE!$A$5:$C$29,3,FALSE)</f>
        <v>0</v>
      </c>
      <c r="BX155" s="16">
        <f>AB155/26*$BC155*VLOOKUP(BX$4,DM_TI_LE!$A$5:$C$29,3,FALSE)</f>
        <v>0</v>
      </c>
      <c r="BY155" s="16">
        <f>AC155/26*$BC155*VLOOKUP(BY$4,DM_TI_LE!$A$5:$C$29,3,FALSE)</f>
        <v>0</v>
      </c>
      <c r="BZ155" s="16">
        <f>AD155/26*$BC155*VLOOKUP(BZ$4,DM_TI_LE!$A$5:$C$29,3,FALSE)</f>
        <v>0</v>
      </c>
      <c r="CA155" s="196">
        <f t="shared" si="0"/>
        <v>0</v>
      </c>
      <c r="CB155" s="16"/>
      <c r="CC155" s="197">
        <f t="shared" si="1"/>
        <v>6267115.384615385</v>
      </c>
      <c r="CD155" s="145" t="s">
        <v>116</v>
      </c>
      <c r="CE155" s="199">
        <f>VLOOKUP(CD155,DM_TI_LE!$I$12:$J$16,2,FALSE)</f>
        <v>1</v>
      </c>
    </row>
    <row r="156" spans="1:83" ht="12.75">
      <c r="A156" s="36">
        <v>152</v>
      </c>
      <c r="B156" s="38">
        <f>GD_LCD_HS_LNS!B155</f>
        <v>10611</v>
      </c>
      <c r="C156" s="38" t="str">
        <f>GD_LCD_HS_LNS!C155</f>
        <v>Hoàng Thị Huyền Diệu</v>
      </c>
      <c r="D156" s="38" t="str">
        <f>GD_LCD_HS_LNS!D155</f>
        <v>NV PVHK</v>
      </c>
      <c r="E156" s="146">
        <f>VLOOKUP(B156,GD_CHAM_CONG!$C$6:$BJ$912,60,FALSE)</f>
        <v>1.05</v>
      </c>
      <c r="F156" s="146">
        <f>VLOOKUP(B156,GD_LCD_HS_LNS!$B$4:$F$914,5,FALSE)</f>
        <v>2.13</v>
      </c>
      <c r="G156" s="168"/>
      <c r="H156" s="168">
        <f>VLOOKUP(B156,GD_CHAM_CONG!$C$6:$BD$912,37,FALSE)</f>
        <v>26</v>
      </c>
      <c r="I156" s="16">
        <f>VLOOKUP($B156,GD_CHAM_CONG!$C$6:$BF$912,38,FALSE)</f>
        <v>26</v>
      </c>
      <c r="J156" s="16">
        <f>VLOOKUP($B156,GD_CHAM_CONG!$C$6:$BF$912,39,FALSE)</f>
        <v>0</v>
      </c>
      <c r="K156" s="16">
        <f>VLOOKUP($B156,GD_CHAM_CONG!$C$6:$BF$912,40,FALSE)</f>
        <v>0</v>
      </c>
      <c r="L156" s="16">
        <f>VLOOKUP($B156,GD_CHAM_CONG!$C$6:$BF$912,41,FALSE)</f>
        <v>0</v>
      </c>
      <c r="M156" s="16">
        <f>VLOOKUP($B156,GD_CHAM_CONG!$C$6:$BF$912,42,FALSE)</f>
        <v>0</v>
      </c>
      <c r="N156" s="16">
        <f>VLOOKUP($B156,GD_CHAM_CONG!$C$6:$BF$912,43,FALSE)</f>
        <v>0</v>
      </c>
      <c r="O156" s="16">
        <f>VLOOKUP($B156,GD_CHAM_CONG!$C$6:$BF$912,44,FALSE)</f>
        <v>0</v>
      </c>
      <c r="P156" s="16">
        <f>VLOOKUP($B156,GD_CHAM_CONG!$C$6:$BF$912,45,FALSE)</f>
        <v>0</v>
      </c>
      <c r="Q156" s="16">
        <f>VLOOKUP($B156,GD_CHAM_CONG!$C$6:$BF$912,46,FALSE)</f>
        <v>0</v>
      </c>
      <c r="R156" s="16">
        <f>VLOOKUP($B156,GD_CHAM_CONG!$C$6:$BF$912,47,FALSE)</f>
        <v>0</v>
      </c>
      <c r="S156" s="16">
        <f>VLOOKUP($B156,GD_CHAM_CONG!$C$6:$BF$912,48,FALSE)</f>
        <v>0</v>
      </c>
      <c r="T156" s="16">
        <f>VLOOKUP($B156,GD_CHAM_CONG!$C$6:$BF$912,49,FALSE)</f>
        <v>0</v>
      </c>
      <c r="U156" s="16">
        <f>VLOOKUP($B156,GD_CHAM_CONG!$C$6:$BF$912,50,FALSE)</f>
        <v>0</v>
      </c>
      <c r="V156" s="16">
        <f>VLOOKUP($B156,GD_CHAM_CONG!$C$6:$BF$912,51,FALSE)</f>
        <v>0</v>
      </c>
      <c r="W156" s="16">
        <f>VLOOKUP($B156,GD_CHAM_CONG!$C$6:$BF$912,52,FALSE)</f>
        <v>0</v>
      </c>
      <c r="X156" s="16">
        <f>VLOOKUP($B156,GD_CHAM_CONG!$C$6:$BF$912,53,FALSE)</f>
        <v>0</v>
      </c>
      <c r="Y156" s="16">
        <f>VLOOKUP($B156,GD_CHAM_CONG!$C$6:$BF$912,54,FALSE)</f>
        <v>0</v>
      </c>
      <c r="Z156" s="16">
        <f>VLOOKUP($B156,GD_CHAM_CONG!$C$6:$BF$912,55,FALSE)</f>
        <v>0</v>
      </c>
      <c r="AA156" s="16">
        <f>VLOOKUP($B156,GD_CHAM_CONG!$C$6:$BF$912,56,FALSE)</f>
        <v>0</v>
      </c>
      <c r="AB156" s="16">
        <f>VLOOKUP($B156,GD_CHAM_CONG!$C$6:$BI$912,57,FALSE)</f>
        <v>0</v>
      </c>
      <c r="AC156" s="16">
        <f>VLOOKUP($B156,GD_CHAM_CONG!$C$6:$BI$912,58,FALSE)</f>
        <v>0</v>
      </c>
      <c r="AD156" s="16">
        <f>VLOOKUP($B156,GD_CHAM_CONG!$C$6:$BI$912,59,FALSE)</f>
        <v>0</v>
      </c>
      <c r="AE156" s="188">
        <f>I156/$H156*VLOOKUP(I$4,DM_TI_LE!$A$5:$B$30,2,FALSE)</f>
        <v>1</v>
      </c>
      <c r="AF156" s="188">
        <f>J156/$H156*VLOOKUP(J$4,DM_TI_LE!$A$5:$B$30,2,FALSE)</f>
        <v>0</v>
      </c>
      <c r="AG156" s="188">
        <f>K156/$H156*VLOOKUP(K$4,DM_TI_LE!$A$5:$B$30,2,FALSE)</f>
        <v>0</v>
      </c>
      <c r="AH156" s="188">
        <f>L156/$H156*VLOOKUP(L$4,DM_TI_LE!$A$5:$B$30,2,FALSE)</f>
        <v>0</v>
      </c>
      <c r="AI156" s="188">
        <f>M156/$H156*VLOOKUP(M$4,DM_TI_LE!$A$5:$B$30,2,FALSE)</f>
        <v>0</v>
      </c>
      <c r="AJ156" s="188">
        <f>N156/$H156*VLOOKUP(N$4,DM_TI_LE!$A$5:$B$30,2,FALSE)</f>
        <v>0</v>
      </c>
      <c r="AK156" s="188">
        <f>O156/$H156*VLOOKUP(O$4,DM_TI_LE!$A$5:$B$30,2,FALSE)</f>
        <v>0</v>
      </c>
      <c r="AL156" s="188">
        <f>P156/$H156*VLOOKUP(P$4,DM_TI_LE!$A$5:$B$30,2,FALSE)</f>
        <v>0</v>
      </c>
      <c r="AM156" s="188">
        <f>Q156/$H156*VLOOKUP(Q$4,DM_TI_LE!$A$5:$B$30,2,FALSE)</f>
        <v>0</v>
      </c>
      <c r="AN156" s="188">
        <f>R156/$H156*VLOOKUP(R$4,DM_TI_LE!$A$5:$B$30,2,FALSE)</f>
        <v>0</v>
      </c>
      <c r="AO156" s="188">
        <f>S156/$H156*VLOOKUP(S$4,DM_TI_LE!$A$5:$B$30,2,FALSE)</f>
        <v>0</v>
      </c>
      <c r="AP156" s="188">
        <f>T156/$H156*VLOOKUP(T$4,DM_TI_LE!$A$5:$B$30,2,FALSE)</f>
        <v>0</v>
      </c>
      <c r="AQ156" s="188">
        <f>U156/$H156*VLOOKUP(U$4,DM_TI_LE!$A$5:$B$30,2,FALSE)</f>
        <v>0</v>
      </c>
      <c r="AR156" s="188">
        <f>V156/$H156*VLOOKUP(V$4,DM_TI_LE!$A$5:$B$30,2,FALSE)</f>
        <v>0</v>
      </c>
      <c r="AS156" s="188">
        <f>W156/$H156*VLOOKUP(W$4,DM_TI_LE!$A$5:$B$30,2,FALSE)</f>
        <v>0</v>
      </c>
      <c r="AT156" s="188">
        <f>X156/$H156*VLOOKUP(X$4,DM_TI_LE!$A$5:$B$30,2,FALSE)</f>
        <v>0</v>
      </c>
      <c r="AU156" s="188">
        <f>Y156/$H156*VLOOKUP(Y$4,DM_TI_LE!$A$5:$B$30,2,FALSE)</f>
        <v>0</v>
      </c>
      <c r="AV156" s="188">
        <f>Z156/$H156*VLOOKUP(Z$4,DM_TI_LE!$A$5:$B$30,2,FALSE)</f>
        <v>0</v>
      </c>
      <c r="AW156" s="188">
        <f>AA156/$H156*VLOOKUP(AA$4,DM_TI_LE!$A$5:$B$30,2,FALSE)</f>
        <v>0</v>
      </c>
      <c r="AX156" s="188">
        <f>AB156/$H156*VLOOKUP(AB$4,DM_TI_LE!$A$5:$B$30,2,FALSE)</f>
        <v>0</v>
      </c>
      <c r="AY156" s="188">
        <f>AC156/$H156*VLOOKUP(AC$4,DM_TI_LE!$A$5:$B$30,2,FALSE)</f>
        <v>0</v>
      </c>
      <c r="AZ156" s="188">
        <f>AD156/$H156*VLOOKUP(AD$4,DM_TI_LE!$A$5:$B$30,2,FALSE)</f>
        <v>0</v>
      </c>
      <c r="BA156" s="231">
        <f>IF(CD156="HDHV",DM_TI_LE!$K$12*I156, SUM(AE156:AW156)*F156*E156*DM_HE_SO_LUONG_NS!$D$1*CE156)</f>
        <v>10064250</v>
      </c>
      <c r="BB156" s="16"/>
      <c r="BC156" s="17">
        <f>VLOOKUP(B156,GD_LCD_HS_LNS!$B$4:$E$914,4,FALSE)</f>
        <v>3875000</v>
      </c>
      <c r="BD156" s="16"/>
      <c r="BE156" s="16">
        <f>I156/26*$BC156*VLOOKUP(BE$4,DM_TI_LE!$A$5:$C$29,3,FALSE)</f>
        <v>0</v>
      </c>
      <c r="BF156" s="16">
        <f>J156/26*$BC156*VLOOKUP(BF$4,DM_TI_LE!$A$5:$C$29,3,FALSE)</f>
        <v>0</v>
      </c>
      <c r="BG156" s="16">
        <f>K156/26*$BC156*VLOOKUP(BG$4,DM_TI_LE!$A$5:$C$29,3,FALSE)</f>
        <v>0</v>
      </c>
      <c r="BH156" s="16">
        <f>L156/26*$BC156*VLOOKUP(BH$4,DM_TI_LE!$A$5:$C$29,3,FALSE)</f>
        <v>0</v>
      </c>
      <c r="BI156" s="16">
        <f>M156/26*$BC156*VLOOKUP(BI$4,DM_TI_LE!$A$5:$C$29,3,FALSE)</f>
        <v>0</v>
      </c>
      <c r="BJ156" s="16">
        <f>N156/26*$BC156*VLOOKUP(BJ$4,DM_TI_LE!$A$5:$C$29,3,FALSE)</f>
        <v>0</v>
      </c>
      <c r="BK156" s="16">
        <f>O156/26*$BC156*VLOOKUP(BK$4,DM_TI_LE!$A$5:$C$29,3,FALSE)</f>
        <v>0</v>
      </c>
      <c r="BL156" s="16">
        <f>P156/26*$BC156*VLOOKUP(BL$4,DM_TI_LE!$A$5:$C$29,3,FALSE)</f>
        <v>0</v>
      </c>
      <c r="BM156" s="16">
        <f>Q156/26*$BC156*VLOOKUP(BM$4,DM_TI_LE!$A$5:$C$29,3,FALSE)</f>
        <v>0</v>
      </c>
      <c r="BN156" s="16">
        <f>R156/26*$BC156*VLOOKUP(BN$4,DM_TI_LE!$A$5:$C$29,3,FALSE)</f>
        <v>0</v>
      </c>
      <c r="BO156" s="16">
        <f>S156/26*$BC156*VLOOKUP(BO$4,DM_TI_LE!$A$5:$C$29,3,FALSE)</f>
        <v>0</v>
      </c>
      <c r="BP156" s="16">
        <f>T156/26*$BC156*VLOOKUP(BP$4,DM_TI_LE!$A$5:$C$29,3,FALSE)</f>
        <v>0</v>
      </c>
      <c r="BQ156" s="16">
        <f>U156/26*$BC156*VLOOKUP(BQ$4,DM_TI_LE!$A$5:$C$29,3,FALSE)</f>
        <v>0</v>
      </c>
      <c r="BR156" s="16">
        <f>V156/26*$BC156*VLOOKUP(BR$4,DM_TI_LE!$A$5:$C$29,3,FALSE)</f>
        <v>0</v>
      </c>
      <c r="BS156" s="16">
        <f>W156/26*$BC156*VLOOKUP(BS$4,DM_TI_LE!$A$5:$C$29,3,FALSE)</f>
        <v>0</v>
      </c>
      <c r="BT156" s="16">
        <f>X156/26*$BC156*VLOOKUP(BT$4,DM_TI_LE!$A$5:$C$29,3,FALSE)</f>
        <v>0</v>
      </c>
      <c r="BU156" s="16">
        <f>Y156/26*$BC156*VLOOKUP(BU$4,DM_TI_LE!$A$5:$C$29,3,FALSE)</f>
        <v>0</v>
      </c>
      <c r="BV156" s="16">
        <f>Z156/26*$BC156*VLOOKUP(BV$4,DM_TI_LE!$A$5:$C$29,3,FALSE)</f>
        <v>0</v>
      </c>
      <c r="BW156" s="16">
        <f>AA156/26*$BC156*VLOOKUP(BW$4,DM_TI_LE!$A$5:$C$29,3,FALSE)</f>
        <v>0</v>
      </c>
      <c r="BX156" s="16">
        <f>AB156/26*$BC156*VLOOKUP(BX$4,DM_TI_LE!$A$5:$C$29,3,FALSE)</f>
        <v>0</v>
      </c>
      <c r="BY156" s="16">
        <f>AC156/26*$BC156*VLOOKUP(BY$4,DM_TI_LE!$A$5:$C$29,3,FALSE)</f>
        <v>0</v>
      </c>
      <c r="BZ156" s="16">
        <f>AD156/26*$BC156*VLOOKUP(BZ$4,DM_TI_LE!$A$5:$C$29,3,FALSE)</f>
        <v>0</v>
      </c>
      <c r="CA156" s="196">
        <f t="shared" si="0"/>
        <v>0</v>
      </c>
      <c r="CB156" s="16"/>
      <c r="CC156" s="197">
        <f t="shared" si="1"/>
        <v>10064250</v>
      </c>
      <c r="CD156" s="145" t="s">
        <v>116</v>
      </c>
      <c r="CE156" s="199">
        <f>VLOOKUP(CD156,DM_TI_LE!$I$12:$J$16,2,FALSE)</f>
        <v>1</v>
      </c>
    </row>
    <row r="157" spans="1:83" ht="12.75">
      <c r="A157" s="36">
        <v>153</v>
      </c>
      <c r="B157" s="38">
        <f>GD_LCD_HS_LNS!B156</f>
        <v>10612</v>
      </c>
      <c r="C157" s="38" t="str">
        <f>GD_LCD_HS_LNS!C156</f>
        <v>Tạ Thị Phượng</v>
      </c>
      <c r="D157" s="38" t="str">
        <f>GD_LCD_HS_LNS!D156</f>
        <v>NV PVHK</v>
      </c>
      <c r="E157" s="146">
        <f>VLOOKUP(B157,GD_CHAM_CONG!$C$6:$BJ$912,60,FALSE)</f>
        <v>0.89</v>
      </c>
      <c r="F157" s="146">
        <f>VLOOKUP(B157,GD_LCD_HS_LNS!$B$4:$F$914,5,FALSE)</f>
        <v>2.0099999999999998</v>
      </c>
      <c r="G157" s="168"/>
      <c r="H157" s="168">
        <f>VLOOKUP(B157,GD_CHAM_CONG!$C$6:$BD$912,37,FALSE)</f>
        <v>26</v>
      </c>
      <c r="I157" s="16">
        <f>VLOOKUP($B157,GD_CHAM_CONG!$C$6:$BF$912,38,FALSE)</f>
        <v>26</v>
      </c>
      <c r="J157" s="16">
        <f>VLOOKUP($B157,GD_CHAM_CONG!$C$6:$BF$912,39,FALSE)</f>
        <v>0</v>
      </c>
      <c r="K157" s="16">
        <f>VLOOKUP($B157,GD_CHAM_CONG!$C$6:$BF$912,40,FALSE)</f>
        <v>0</v>
      </c>
      <c r="L157" s="16">
        <f>VLOOKUP($B157,GD_CHAM_CONG!$C$6:$BF$912,41,FALSE)</f>
        <v>0</v>
      </c>
      <c r="M157" s="16">
        <f>VLOOKUP($B157,GD_CHAM_CONG!$C$6:$BF$912,42,FALSE)</f>
        <v>0</v>
      </c>
      <c r="N157" s="16">
        <f>VLOOKUP($B157,GD_CHAM_CONG!$C$6:$BF$912,43,FALSE)</f>
        <v>0</v>
      </c>
      <c r="O157" s="16">
        <f>VLOOKUP($B157,GD_CHAM_CONG!$C$6:$BF$912,44,FALSE)</f>
        <v>0</v>
      </c>
      <c r="P157" s="16">
        <f>VLOOKUP($B157,GD_CHAM_CONG!$C$6:$BF$912,45,FALSE)</f>
        <v>0</v>
      </c>
      <c r="Q157" s="16">
        <f>VLOOKUP($B157,GD_CHAM_CONG!$C$6:$BF$912,46,FALSE)</f>
        <v>0</v>
      </c>
      <c r="R157" s="16">
        <f>VLOOKUP($B157,GD_CHAM_CONG!$C$6:$BF$912,47,FALSE)</f>
        <v>0</v>
      </c>
      <c r="S157" s="16">
        <f>VLOOKUP($B157,GD_CHAM_CONG!$C$6:$BF$912,48,FALSE)</f>
        <v>0</v>
      </c>
      <c r="T157" s="16">
        <f>VLOOKUP($B157,GD_CHAM_CONG!$C$6:$BF$912,49,FALSE)</f>
        <v>0</v>
      </c>
      <c r="U157" s="16">
        <f>VLOOKUP($B157,GD_CHAM_CONG!$C$6:$BF$912,50,FALSE)</f>
        <v>0</v>
      </c>
      <c r="V157" s="16">
        <f>VLOOKUP($B157,GD_CHAM_CONG!$C$6:$BF$912,51,FALSE)</f>
        <v>0</v>
      </c>
      <c r="W157" s="16">
        <f>VLOOKUP($B157,GD_CHAM_CONG!$C$6:$BF$912,52,FALSE)</f>
        <v>0</v>
      </c>
      <c r="X157" s="16">
        <f>VLOOKUP($B157,GD_CHAM_CONG!$C$6:$BF$912,53,FALSE)</f>
        <v>0</v>
      </c>
      <c r="Y157" s="16">
        <f>VLOOKUP($B157,GD_CHAM_CONG!$C$6:$BF$912,54,FALSE)</f>
        <v>0</v>
      </c>
      <c r="Z157" s="16">
        <f>VLOOKUP($B157,GD_CHAM_CONG!$C$6:$BF$912,55,FALSE)</f>
        <v>0</v>
      </c>
      <c r="AA157" s="16">
        <f>VLOOKUP($B157,GD_CHAM_CONG!$C$6:$BF$912,56,FALSE)</f>
        <v>0</v>
      </c>
      <c r="AB157" s="16">
        <f>VLOOKUP($B157,GD_CHAM_CONG!$C$6:$BI$912,57,FALSE)</f>
        <v>0</v>
      </c>
      <c r="AC157" s="16">
        <f>VLOOKUP($B157,GD_CHAM_CONG!$C$6:$BI$912,58,FALSE)</f>
        <v>0</v>
      </c>
      <c r="AD157" s="16">
        <f>VLOOKUP($B157,GD_CHAM_CONG!$C$6:$BI$912,59,FALSE)</f>
        <v>0</v>
      </c>
      <c r="AE157" s="188">
        <f>I157/$H157*VLOOKUP(I$4,DM_TI_LE!$A$5:$B$30,2,FALSE)</f>
        <v>1</v>
      </c>
      <c r="AF157" s="188">
        <f>J157/$H157*VLOOKUP(J$4,DM_TI_LE!$A$5:$B$30,2,FALSE)</f>
        <v>0</v>
      </c>
      <c r="AG157" s="188">
        <f>K157/$H157*VLOOKUP(K$4,DM_TI_LE!$A$5:$B$30,2,FALSE)</f>
        <v>0</v>
      </c>
      <c r="AH157" s="188">
        <f>L157/$H157*VLOOKUP(L$4,DM_TI_LE!$A$5:$B$30,2,FALSE)</f>
        <v>0</v>
      </c>
      <c r="AI157" s="188">
        <f>M157/$H157*VLOOKUP(M$4,DM_TI_LE!$A$5:$B$30,2,FALSE)</f>
        <v>0</v>
      </c>
      <c r="AJ157" s="188">
        <f>N157/$H157*VLOOKUP(N$4,DM_TI_LE!$A$5:$B$30,2,FALSE)</f>
        <v>0</v>
      </c>
      <c r="AK157" s="188">
        <f>O157/$H157*VLOOKUP(O$4,DM_TI_LE!$A$5:$B$30,2,FALSE)</f>
        <v>0</v>
      </c>
      <c r="AL157" s="188">
        <f>P157/$H157*VLOOKUP(P$4,DM_TI_LE!$A$5:$B$30,2,FALSE)</f>
        <v>0</v>
      </c>
      <c r="AM157" s="188">
        <f>Q157/$H157*VLOOKUP(Q$4,DM_TI_LE!$A$5:$B$30,2,FALSE)</f>
        <v>0</v>
      </c>
      <c r="AN157" s="188">
        <f>R157/$H157*VLOOKUP(R$4,DM_TI_LE!$A$5:$B$30,2,FALSE)</f>
        <v>0</v>
      </c>
      <c r="AO157" s="188">
        <f>S157/$H157*VLOOKUP(S$4,DM_TI_LE!$A$5:$B$30,2,FALSE)</f>
        <v>0</v>
      </c>
      <c r="AP157" s="188">
        <f>T157/$H157*VLOOKUP(T$4,DM_TI_LE!$A$5:$B$30,2,FALSE)</f>
        <v>0</v>
      </c>
      <c r="AQ157" s="188">
        <f>U157/$H157*VLOOKUP(U$4,DM_TI_LE!$A$5:$B$30,2,FALSE)</f>
        <v>0</v>
      </c>
      <c r="AR157" s="188">
        <f>V157/$H157*VLOOKUP(V$4,DM_TI_LE!$A$5:$B$30,2,FALSE)</f>
        <v>0</v>
      </c>
      <c r="AS157" s="188">
        <f>W157/$H157*VLOOKUP(W$4,DM_TI_LE!$A$5:$B$30,2,FALSE)</f>
        <v>0</v>
      </c>
      <c r="AT157" s="188">
        <f>X157/$H157*VLOOKUP(X$4,DM_TI_LE!$A$5:$B$30,2,FALSE)</f>
        <v>0</v>
      </c>
      <c r="AU157" s="188">
        <f>Y157/$H157*VLOOKUP(Y$4,DM_TI_LE!$A$5:$B$30,2,FALSE)</f>
        <v>0</v>
      </c>
      <c r="AV157" s="188">
        <f>Z157/$H157*VLOOKUP(Z$4,DM_TI_LE!$A$5:$B$30,2,FALSE)</f>
        <v>0</v>
      </c>
      <c r="AW157" s="188">
        <f>AA157/$H157*VLOOKUP(AA$4,DM_TI_LE!$A$5:$B$30,2,FALSE)</f>
        <v>0</v>
      </c>
      <c r="AX157" s="188">
        <f>AB157/$H157*VLOOKUP(AB$4,DM_TI_LE!$A$5:$B$30,2,FALSE)</f>
        <v>0</v>
      </c>
      <c r="AY157" s="188">
        <f>AC157/$H157*VLOOKUP(AC$4,DM_TI_LE!$A$5:$B$30,2,FALSE)</f>
        <v>0</v>
      </c>
      <c r="AZ157" s="188">
        <f>AD157/$H157*VLOOKUP(AD$4,DM_TI_LE!$A$5:$B$30,2,FALSE)</f>
        <v>0</v>
      </c>
      <c r="BA157" s="231">
        <f>IF(CD157="HDHV",DM_TI_LE!$K$12*I157, SUM(AE157:AW157)*F157*E157*DM_HE_SO_LUONG_NS!$D$1*CE157)</f>
        <v>8050050</v>
      </c>
      <c r="BB157" s="16"/>
      <c r="BC157" s="17">
        <f>VLOOKUP(B157,GD_LCD_HS_LNS!$B$4:$E$914,4,FALSE)</f>
        <v>3875000</v>
      </c>
      <c r="BD157" s="16"/>
      <c r="BE157" s="16">
        <f>I157/26*$BC157*VLOOKUP(BE$4,DM_TI_LE!$A$5:$C$29,3,FALSE)</f>
        <v>0</v>
      </c>
      <c r="BF157" s="16">
        <f>J157/26*$BC157*VLOOKUP(BF$4,DM_TI_LE!$A$5:$C$29,3,FALSE)</f>
        <v>0</v>
      </c>
      <c r="BG157" s="16">
        <f>K157/26*$BC157*VLOOKUP(BG$4,DM_TI_LE!$A$5:$C$29,3,FALSE)</f>
        <v>0</v>
      </c>
      <c r="BH157" s="16">
        <f>L157/26*$BC157*VLOOKUP(BH$4,DM_TI_LE!$A$5:$C$29,3,FALSE)</f>
        <v>0</v>
      </c>
      <c r="BI157" s="16">
        <f>M157/26*$BC157*VLOOKUP(BI$4,DM_TI_LE!$A$5:$C$29,3,FALSE)</f>
        <v>0</v>
      </c>
      <c r="BJ157" s="16">
        <f>N157/26*$BC157*VLOOKUP(BJ$4,DM_TI_LE!$A$5:$C$29,3,FALSE)</f>
        <v>0</v>
      </c>
      <c r="BK157" s="16">
        <f>O157/26*$BC157*VLOOKUP(BK$4,DM_TI_LE!$A$5:$C$29,3,FALSE)</f>
        <v>0</v>
      </c>
      <c r="BL157" s="16">
        <f>P157/26*$BC157*VLOOKUP(BL$4,DM_TI_LE!$A$5:$C$29,3,FALSE)</f>
        <v>0</v>
      </c>
      <c r="BM157" s="16">
        <f>Q157/26*$BC157*VLOOKUP(BM$4,DM_TI_LE!$A$5:$C$29,3,FALSE)</f>
        <v>0</v>
      </c>
      <c r="BN157" s="16">
        <f>R157/26*$BC157*VLOOKUP(BN$4,DM_TI_LE!$A$5:$C$29,3,FALSE)</f>
        <v>0</v>
      </c>
      <c r="BO157" s="16">
        <f>S157/26*$BC157*VLOOKUP(BO$4,DM_TI_LE!$A$5:$C$29,3,FALSE)</f>
        <v>0</v>
      </c>
      <c r="BP157" s="16">
        <f>T157/26*$BC157*VLOOKUP(BP$4,DM_TI_LE!$A$5:$C$29,3,FALSE)</f>
        <v>0</v>
      </c>
      <c r="BQ157" s="16">
        <f>U157/26*$BC157*VLOOKUP(BQ$4,DM_TI_LE!$A$5:$C$29,3,FALSE)</f>
        <v>0</v>
      </c>
      <c r="BR157" s="16">
        <f>V157/26*$BC157*VLOOKUP(BR$4,DM_TI_LE!$A$5:$C$29,3,FALSE)</f>
        <v>0</v>
      </c>
      <c r="BS157" s="16">
        <f>W157/26*$BC157*VLOOKUP(BS$4,DM_TI_LE!$A$5:$C$29,3,FALSE)</f>
        <v>0</v>
      </c>
      <c r="BT157" s="16">
        <f>X157/26*$BC157*VLOOKUP(BT$4,DM_TI_LE!$A$5:$C$29,3,FALSE)</f>
        <v>0</v>
      </c>
      <c r="BU157" s="16">
        <f>Y157/26*$BC157*VLOOKUP(BU$4,DM_TI_LE!$A$5:$C$29,3,FALSE)</f>
        <v>0</v>
      </c>
      <c r="BV157" s="16">
        <f>Z157/26*$BC157*VLOOKUP(BV$4,DM_TI_LE!$A$5:$C$29,3,FALSE)</f>
        <v>0</v>
      </c>
      <c r="BW157" s="16">
        <f>AA157/26*$BC157*VLOOKUP(BW$4,DM_TI_LE!$A$5:$C$29,3,FALSE)</f>
        <v>0</v>
      </c>
      <c r="BX157" s="16">
        <f>AB157/26*$BC157*VLOOKUP(BX$4,DM_TI_LE!$A$5:$C$29,3,FALSE)</f>
        <v>0</v>
      </c>
      <c r="BY157" s="16">
        <f>AC157/26*$BC157*VLOOKUP(BY$4,DM_TI_LE!$A$5:$C$29,3,FALSE)</f>
        <v>0</v>
      </c>
      <c r="BZ157" s="16">
        <f>AD157/26*$BC157*VLOOKUP(BZ$4,DM_TI_LE!$A$5:$C$29,3,FALSE)</f>
        <v>0</v>
      </c>
      <c r="CA157" s="196">
        <f t="shared" si="0"/>
        <v>0</v>
      </c>
      <c r="CB157" s="16"/>
      <c r="CC157" s="197">
        <f t="shared" si="1"/>
        <v>8050050</v>
      </c>
      <c r="CD157" s="145" t="s">
        <v>116</v>
      </c>
      <c r="CE157" s="199">
        <f>VLOOKUP(CD157,DM_TI_LE!$I$12:$J$16,2,FALSE)</f>
        <v>1</v>
      </c>
    </row>
    <row r="158" spans="1:83" ht="12.75">
      <c r="A158" s="36">
        <v>154</v>
      </c>
      <c r="B158" s="38">
        <f>GD_LCD_HS_LNS!B157</f>
        <v>10613</v>
      </c>
      <c r="C158" s="38" t="str">
        <f>GD_LCD_HS_LNS!C157</f>
        <v>Nguyễn Thị Hường</v>
      </c>
      <c r="D158" s="38" t="str">
        <f>GD_LCD_HS_LNS!D157</f>
        <v>NV PVHK</v>
      </c>
      <c r="E158" s="146">
        <f>VLOOKUP(B158,GD_CHAM_CONG!$C$6:$BJ$912,60,FALSE)</f>
        <v>0.97</v>
      </c>
      <c r="F158" s="146">
        <f>VLOOKUP(B158,GD_LCD_HS_LNS!$B$4:$F$914,5,FALSE)</f>
        <v>2.13</v>
      </c>
      <c r="G158" s="168"/>
      <c r="H158" s="168">
        <f>VLOOKUP(B158,GD_CHAM_CONG!$C$6:$BD$912,37,FALSE)</f>
        <v>26</v>
      </c>
      <c r="I158" s="16">
        <f>VLOOKUP($B158,GD_CHAM_CONG!$C$6:$BF$912,38,FALSE)</f>
        <v>26</v>
      </c>
      <c r="J158" s="16">
        <f>VLOOKUP($B158,GD_CHAM_CONG!$C$6:$BF$912,39,FALSE)</f>
        <v>0</v>
      </c>
      <c r="K158" s="16">
        <f>VLOOKUP($B158,GD_CHAM_CONG!$C$6:$BF$912,40,FALSE)</f>
        <v>0</v>
      </c>
      <c r="L158" s="16">
        <f>VLOOKUP($B158,GD_CHAM_CONG!$C$6:$BF$912,41,FALSE)</f>
        <v>0</v>
      </c>
      <c r="M158" s="16">
        <f>VLOOKUP($B158,GD_CHAM_CONG!$C$6:$BF$912,42,FALSE)</f>
        <v>0</v>
      </c>
      <c r="N158" s="16">
        <f>VLOOKUP($B158,GD_CHAM_CONG!$C$6:$BF$912,43,FALSE)</f>
        <v>0</v>
      </c>
      <c r="O158" s="16">
        <f>VLOOKUP($B158,GD_CHAM_CONG!$C$6:$BF$912,44,FALSE)</f>
        <v>0</v>
      </c>
      <c r="P158" s="16">
        <f>VLOOKUP($B158,GD_CHAM_CONG!$C$6:$BF$912,45,FALSE)</f>
        <v>0</v>
      </c>
      <c r="Q158" s="16">
        <f>VLOOKUP($B158,GD_CHAM_CONG!$C$6:$BF$912,46,FALSE)</f>
        <v>0</v>
      </c>
      <c r="R158" s="16">
        <f>VLOOKUP($B158,GD_CHAM_CONG!$C$6:$BF$912,47,FALSE)</f>
        <v>0</v>
      </c>
      <c r="S158" s="16">
        <f>VLOOKUP($B158,GD_CHAM_CONG!$C$6:$BF$912,48,FALSE)</f>
        <v>0</v>
      </c>
      <c r="T158" s="16">
        <f>VLOOKUP($B158,GD_CHAM_CONG!$C$6:$BF$912,49,FALSE)</f>
        <v>0</v>
      </c>
      <c r="U158" s="16">
        <f>VLOOKUP($B158,GD_CHAM_CONG!$C$6:$BF$912,50,FALSE)</f>
        <v>0</v>
      </c>
      <c r="V158" s="16">
        <f>VLOOKUP($B158,GD_CHAM_CONG!$C$6:$BF$912,51,FALSE)</f>
        <v>0</v>
      </c>
      <c r="W158" s="16">
        <f>VLOOKUP($B158,GD_CHAM_CONG!$C$6:$BF$912,52,FALSE)</f>
        <v>0</v>
      </c>
      <c r="X158" s="16">
        <f>VLOOKUP($B158,GD_CHAM_CONG!$C$6:$BF$912,53,FALSE)</f>
        <v>0</v>
      </c>
      <c r="Y158" s="16">
        <f>VLOOKUP($B158,GD_CHAM_CONG!$C$6:$BF$912,54,FALSE)</f>
        <v>0</v>
      </c>
      <c r="Z158" s="16">
        <f>VLOOKUP($B158,GD_CHAM_CONG!$C$6:$BF$912,55,FALSE)</f>
        <v>0</v>
      </c>
      <c r="AA158" s="16">
        <f>VLOOKUP($B158,GD_CHAM_CONG!$C$6:$BF$912,56,FALSE)</f>
        <v>0</v>
      </c>
      <c r="AB158" s="16">
        <f>VLOOKUP($B158,GD_CHAM_CONG!$C$6:$BI$912,57,FALSE)</f>
        <v>0</v>
      </c>
      <c r="AC158" s="16">
        <f>VLOOKUP($B158,GD_CHAM_CONG!$C$6:$BI$912,58,FALSE)</f>
        <v>0</v>
      </c>
      <c r="AD158" s="16">
        <f>VLOOKUP($B158,GD_CHAM_CONG!$C$6:$BI$912,59,FALSE)</f>
        <v>0</v>
      </c>
      <c r="AE158" s="188">
        <f>I158/$H158*VLOOKUP(I$4,DM_TI_LE!$A$5:$B$30,2,FALSE)</f>
        <v>1</v>
      </c>
      <c r="AF158" s="188">
        <f>J158/$H158*VLOOKUP(J$4,DM_TI_LE!$A$5:$B$30,2,FALSE)</f>
        <v>0</v>
      </c>
      <c r="AG158" s="188">
        <f>K158/$H158*VLOOKUP(K$4,DM_TI_LE!$A$5:$B$30,2,FALSE)</f>
        <v>0</v>
      </c>
      <c r="AH158" s="188">
        <f>L158/$H158*VLOOKUP(L$4,DM_TI_LE!$A$5:$B$30,2,FALSE)</f>
        <v>0</v>
      </c>
      <c r="AI158" s="188">
        <f>M158/$H158*VLOOKUP(M$4,DM_TI_LE!$A$5:$B$30,2,FALSE)</f>
        <v>0</v>
      </c>
      <c r="AJ158" s="188">
        <f>N158/$H158*VLOOKUP(N$4,DM_TI_LE!$A$5:$B$30,2,FALSE)</f>
        <v>0</v>
      </c>
      <c r="AK158" s="188">
        <f>O158/$H158*VLOOKUP(O$4,DM_TI_LE!$A$5:$B$30,2,FALSE)</f>
        <v>0</v>
      </c>
      <c r="AL158" s="188">
        <f>P158/$H158*VLOOKUP(P$4,DM_TI_LE!$A$5:$B$30,2,FALSE)</f>
        <v>0</v>
      </c>
      <c r="AM158" s="188">
        <f>Q158/$H158*VLOOKUP(Q$4,DM_TI_LE!$A$5:$B$30,2,FALSE)</f>
        <v>0</v>
      </c>
      <c r="AN158" s="188">
        <f>R158/$H158*VLOOKUP(R$4,DM_TI_LE!$A$5:$B$30,2,FALSE)</f>
        <v>0</v>
      </c>
      <c r="AO158" s="188">
        <f>S158/$H158*VLOOKUP(S$4,DM_TI_LE!$A$5:$B$30,2,FALSE)</f>
        <v>0</v>
      </c>
      <c r="AP158" s="188">
        <f>T158/$H158*VLOOKUP(T$4,DM_TI_LE!$A$5:$B$30,2,FALSE)</f>
        <v>0</v>
      </c>
      <c r="AQ158" s="188">
        <f>U158/$H158*VLOOKUP(U$4,DM_TI_LE!$A$5:$B$30,2,FALSE)</f>
        <v>0</v>
      </c>
      <c r="AR158" s="188">
        <f>V158/$H158*VLOOKUP(V$4,DM_TI_LE!$A$5:$B$30,2,FALSE)</f>
        <v>0</v>
      </c>
      <c r="AS158" s="188">
        <f>W158/$H158*VLOOKUP(W$4,DM_TI_LE!$A$5:$B$30,2,FALSE)</f>
        <v>0</v>
      </c>
      <c r="AT158" s="188">
        <f>X158/$H158*VLOOKUP(X$4,DM_TI_LE!$A$5:$B$30,2,FALSE)</f>
        <v>0</v>
      </c>
      <c r="AU158" s="188">
        <f>Y158/$H158*VLOOKUP(Y$4,DM_TI_LE!$A$5:$B$30,2,FALSE)</f>
        <v>0</v>
      </c>
      <c r="AV158" s="188">
        <f>Z158/$H158*VLOOKUP(Z$4,DM_TI_LE!$A$5:$B$30,2,FALSE)</f>
        <v>0</v>
      </c>
      <c r="AW158" s="188">
        <f>AA158/$H158*VLOOKUP(AA$4,DM_TI_LE!$A$5:$B$30,2,FALSE)</f>
        <v>0</v>
      </c>
      <c r="AX158" s="188">
        <f>AB158/$H158*VLOOKUP(AB$4,DM_TI_LE!$A$5:$B$30,2,FALSE)</f>
        <v>0</v>
      </c>
      <c r="AY158" s="188">
        <f>AC158/$H158*VLOOKUP(AC$4,DM_TI_LE!$A$5:$B$30,2,FALSE)</f>
        <v>0</v>
      </c>
      <c r="AZ158" s="188">
        <f>AD158/$H158*VLOOKUP(AD$4,DM_TI_LE!$A$5:$B$30,2,FALSE)</f>
        <v>0</v>
      </c>
      <c r="BA158" s="231">
        <f>IF(CD158="HDHV",DM_TI_LE!$K$12*I158, SUM(AE158:AW158)*F158*E158*DM_HE_SO_LUONG_NS!$D$1*CE158)</f>
        <v>9297450</v>
      </c>
      <c r="BB158" s="16"/>
      <c r="BC158" s="17">
        <f>VLOOKUP(B158,GD_LCD_HS_LNS!$B$4:$E$914,4,FALSE)</f>
        <v>3875000</v>
      </c>
      <c r="BD158" s="16"/>
      <c r="BE158" s="16">
        <f>I158/26*$BC158*VLOOKUP(BE$4,DM_TI_LE!$A$5:$C$29,3,FALSE)</f>
        <v>0</v>
      </c>
      <c r="BF158" s="16">
        <f>J158/26*$BC158*VLOOKUP(BF$4,DM_TI_LE!$A$5:$C$29,3,FALSE)</f>
        <v>0</v>
      </c>
      <c r="BG158" s="16">
        <f>K158/26*$BC158*VLOOKUP(BG$4,DM_TI_LE!$A$5:$C$29,3,FALSE)</f>
        <v>0</v>
      </c>
      <c r="BH158" s="16">
        <f>L158/26*$BC158*VLOOKUP(BH$4,DM_TI_LE!$A$5:$C$29,3,FALSE)</f>
        <v>0</v>
      </c>
      <c r="BI158" s="16">
        <f>M158/26*$BC158*VLOOKUP(BI$4,DM_TI_LE!$A$5:$C$29,3,FALSE)</f>
        <v>0</v>
      </c>
      <c r="BJ158" s="16">
        <f>N158/26*$BC158*VLOOKUP(BJ$4,DM_TI_LE!$A$5:$C$29,3,FALSE)</f>
        <v>0</v>
      </c>
      <c r="BK158" s="16">
        <f>O158/26*$BC158*VLOOKUP(BK$4,DM_TI_LE!$A$5:$C$29,3,FALSE)</f>
        <v>0</v>
      </c>
      <c r="BL158" s="16">
        <f>P158/26*$BC158*VLOOKUP(BL$4,DM_TI_LE!$A$5:$C$29,3,FALSE)</f>
        <v>0</v>
      </c>
      <c r="BM158" s="16">
        <f>Q158/26*$BC158*VLOOKUP(BM$4,DM_TI_LE!$A$5:$C$29,3,FALSE)</f>
        <v>0</v>
      </c>
      <c r="BN158" s="16">
        <f>R158/26*$BC158*VLOOKUP(BN$4,DM_TI_LE!$A$5:$C$29,3,FALSE)</f>
        <v>0</v>
      </c>
      <c r="BO158" s="16">
        <f>S158/26*$BC158*VLOOKUP(BO$4,DM_TI_LE!$A$5:$C$29,3,FALSE)</f>
        <v>0</v>
      </c>
      <c r="BP158" s="16">
        <f>T158/26*$BC158*VLOOKUP(BP$4,DM_TI_LE!$A$5:$C$29,3,FALSE)</f>
        <v>0</v>
      </c>
      <c r="BQ158" s="16">
        <f>U158/26*$BC158*VLOOKUP(BQ$4,DM_TI_LE!$A$5:$C$29,3,FALSE)</f>
        <v>0</v>
      </c>
      <c r="BR158" s="16">
        <f>V158/26*$BC158*VLOOKUP(BR$4,DM_TI_LE!$A$5:$C$29,3,FALSE)</f>
        <v>0</v>
      </c>
      <c r="BS158" s="16">
        <f>W158/26*$BC158*VLOOKUP(BS$4,DM_TI_LE!$A$5:$C$29,3,FALSE)</f>
        <v>0</v>
      </c>
      <c r="BT158" s="16">
        <f>X158/26*$BC158*VLOOKUP(BT$4,DM_TI_LE!$A$5:$C$29,3,FALSE)</f>
        <v>0</v>
      </c>
      <c r="BU158" s="16">
        <f>Y158/26*$BC158*VLOOKUP(BU$4,DM_TI_LE!$A$5:$C$29,3,FALSE)</f>
        <v>0</v>
      </c>
      <c r="BV158" s="16">
        <f>Z158/26*$BC158*VLOOKUP(BV$4,DM_TI_LE!$A$5:$C$29,3,FALSE)</f>
        <v>0</v>
      </c>
      <c r="BW158" s="16">
        <f>AA158/26*$BC158*VLOOKUP(BW$4,DM_TI_LE!$A$5:$C$29,3,FALSE)</f>
        <v>0</v>
      </c>
      <c r="BX158" s="16">
        <f>AB158/26*$BC158*VLOOKUP(BX$4,DM_TI_LE!$A$5:$C$29,3,FALSE)</f>
        <v>0</v>
      </c>
      <c r="BY158" s="16">
        <f>AC158/26*$BC158*VLOOKUP(BY$4,DM_TI_LE!$A$5:$C$29,3,FALSE)</f>
        <v>0</v>
      </c>
      <c r="BZ158" s="16">
        <f>AD158/26*$BC158*VLOOKUP(BZ$4,DM_TI_LE!$A$5:$C$29,3,FALSE)</f>
        <v>0</v>
      </c>
      <c r="CA158" s="196">
        <f t="shared" si="0"/>
        <v>0</v>
      </c>
      <c r="CB158" s="16"/>
      <c r="CC158" s="197">
        <f t="shared" si="1"/>
        <v>9297450</v>
      </c>
      <c r="CD158" s="145" t="s">
        <v>116</v>
      </c>
      <c r="CE158" s="199">
        <f>VLOOKUP(CD158,DM_TI_LE!$I$12:$J$16,2,FALSE)</f>
        <v>1</v>
      </c>
    </row>
    <row r="159" spans="1:83" ht="12.75">
      <c r="A159" s="36">
        <v>155</v>
      </c>
      <c r="B159" s="38">
        <f>GD_LCD_HS_LNS!B158</f>
        <v>10616</v>
      </c>
      <c r="C159" s="38" t="str">
        <f>GD_LCD_HS_LNS!C158</f>
        <v>Đỗ Thanh Thủy</v>
      </c>
      <c r="D159" s="38" t="str">
        <f>GD_LCD_HS_LNS!D158</f>
        <v>NV PVHK</v>
      </c>
      <c r="E159" s="146">
        <f>VLOOKUP(B159,GD_CHAM_CONG!$C$6:$BJ$912,60,FALSE)</f>
        <v>1</v>
      </c>
      <c r="F159" s="146">
        <f>VLOOKUP(B159,GD_LCD_HS_LNS!$B$4:$F$914,5,FALSE)</f>
        <v>3.27</v>
      </c>
      <c r="G159" s="168"/>
      <c r="H159" s="168">
        <f>VLOOKUP(B159,GD_CHAM_CONG!$C$6:$BD$912,37,FALSE)</f>
        <v>26</v>
      </c>
      <c r="I159" s="16">
        <f>VLOOKUP($B159,GD_CHAM_CONG!$C$6:$BF$912,38,FALSE)</f>
        <v>26</v>
      </c>
      <c r="J159" s="16">
        <f>VLOOKUP($B159,GD_CHAM_CONG!$C$6:$BF$912,39,FALSE)</f>
        <v>0</v>
      </c>
      <c r="K159" s="16">
        <f>VLOOKUP($B159,GD_CHAM_CONG!$C$6:$BF$912,40,FALSE)</f>
        <v>0</v>
      </c>
      <c r="L159" s="16">
        <f>VLOOKUP($B159,GD_CHAM_CONG!$C$6:$BF$912,41,FALSE)</f>
        <v>0</v>
      </c>
      <c r="M159" s="16">
        <f>VLOOKUP($B159,GD_CHAM_CONG!$C$6:$BF$912,42,FALSE)</f>
        <v>0</v>
      </c>
      <c r="N159" s="16">
        <f>VLOOKUP($B159,GD_CHAM_CONG!$C$6:$BF$912,43,FALSE)</f>
        <v>0</v>
      </c>
      <c r="O159" s="16">
        <f>VLOOKUP($B159,GD_CHAM_CONG!$C$6:$BF$912,44,FALSE)</f>
        <v>0</v>
      </c>
      <c r="P159" s="16">
        <f>VLOOKUP($B159,GD_CHAM_CONG!$C$6:$BF$912,45,FALSE)</f>
        <v>0</v>
      </c>
      <c r="Q159" s="16">
        <f>VLOOKUP($B159,GD_CHAM_CONG!$C$6:$BF$912,46,FALSE)</f>
        <v>0</v>
      </c>
      <c r="R159" s="16">
        <f>VLOOKUP($B159,GD_CHAM_CONG!$C$6:$BF$912,47,FALSE)</f>
        <v>0</v>
      </c>
      <c r="S159" s="16">
        <f>VLOOKUP($B159,GD_CHAM_CONG!$C$6:$BF$912,48,FALSE)</f>
        <v>0</v>
      </c>
      <c r="T159" s="16">
        <f>VLOOKUP($B159,GD_CHAM_CONG!$C$6:$BF$912,49,FALSE)</f>
        <v>0</v>
      </c>
      <c r="U159" s="16">
        <f>VLOOKUP($B159,GD_CHAM_CONG!$C$6:$BF$912,50,FALSE)</f>
        <v>0</v>
      </c>
      <c r="V159" s="16">
        <f>VLOOKUP($B159,GD_CHAM_CONG!$C$6:$BF$912,51,FALSE)</f>
        <v>0</v>
      </c>
      <c r="W159" s="16">
        <f>VLOOKUP($B159,GD_CHAM_CONG!$C$6:$BF$912,52,FALSE)</f>
        <v>0</v>
      </c>
      <c r="X159" s="16">
        <f>VLOOKUP($B159,GD_CHAM_CONG!$C$6:$BF$912,53,FALSE)</f>
        <v>0</v>
      </c>
      <c r="Y159" s="16">
        <f>VLOOKUP($B159,GD_CHAM_CONG!$C$6:$BF$912,54,FALSE)</f>
        <v>0</v>
      </c>
      <c r="Z159" s="16">
        <f>VLOOKUP($B159,GD_CHAM_CONG!$C$6:$BF$912,55,FALSE)</f>
        <v>0</v>
      </c>
      <c r="AA159" s="16">
        <f>VLOOKUP($B159,GD_CHAM_CONG!$C$6:$BF$912,56,FALSE)</f>
        <v>0</v>
      </c>
      <c r="AB159" s="16">
        <f>VLOOKUP($B159,GD_CHAM_CONG!$C$6:$BI$912,57,FALSE)</f>
        <v>0</v>
      </c>
      <c r="AC159" s="16">
        <f>VLOOKUP($B159,GD_CHAM_CONG!$C$6:$BI$912,58,FALSE)</f>
        <v>0</v>
      </c>
      <c r="AD159" s="16">
        <f>VLOOKUP($B159,GD_CHAM_CONG!$C$6:$BI$912,59,FALSE)</f>
        <v>0</v>
      </c>
      <c r="AE159" s="188">
        <f>I159/$H159*VLOOKUP(I$4,DM_TI_LE!$A$5:$B$30,2,FALSE)</f>
        <v>1</v>
      </c>
      <c r="AF159" s="188">
        <f>J159/$H159*VLOOKUP(J$4,DM_TI_LE!$A$5:$B$30,2,FALSE)</f>
        <v>0</v>
      </c>
      <c r="AG159" s="188">
        <f>K159/$H159*VLOOKUP(K$4,DM_TI_LE!$A$5:$B$30,2,FALSE)</f>
        <v>0</v>
      </c>
      <c r="AH159" s="188">
        <f>L159/$H159*VLOOKUP(L$4,DM_TI_LE!$A$5:$B$30,2,FALSE)</f>
        <v>0</v>
      </c>
      <c r="AI159" s="188">
        <f>M159/$H159*VLOOKUP(M$4,DM_TI_LE!$A$5:$B$30,2,FALSE)</f>
        <v>0</v>
      </c>
      <c r="AJ159" s="188">
        <f>N159/$H159*VLOOKUP(N$4,DM_TI_LE!$A$5:$B$30,2,FALSE)</f>
        <v>0</v>
      </c>
      <c r="AK159" s="188">
        <f>O159/$H159*VLOOKUP(O$4,DM_TI_LE!$A$5:$B$30,2,FALSE)</f>
        <v>0</v>
      </c>
      <c r="AL159" s="188">
        <f>P159/$H159*VLOOKUP(P$4,DM_TI_LE!$A$5:$B$30,2,FALSE)</f>
        <v>0</v>
      </c>
      <c r="AM159" s="188">
        <f>Q159/$H159*VLOOKUP(Q$4,DM_TI_LE!$A$5:$B$30,2,FALSE)</f>
        <v>0</v>
      </c>
      <c r="AN159" s="188">
        <f>R159/$H159*VLOOKUP(R$4,DM_TI_LE!$A$5:$B$30,2,FALSE)</f>
        <v>0</v>
      </c>
      <c r="AO159" s="188">
        <f>S159/$H159*VLOOKUP(S$4,DM_TI_LE!$A$5:$B$30,2,FALSE)</f>
        <v>0</v>
      </c>
      <c r="AP159" s="188">
        <f>T159/$H159*VLOOKUP(T$4,DM_TI_LE!$A$5:$B$30,2,FALSE)</f>
        <v>0</v>
      </c>
      <c r="AQ159" s="188">
        <f>U159/$H159*VLOOKUP(U$4,DM_TI_LE!$A$5:$B$30,2,FALSE)</f>
        <v>0</v>
      </c>
      <c r="AR159" s="188">
        <f>V159/$H159*VLOOKUP(V$4,DM_TI_LE!$A$5:$B$30,2,FALSE)</f>
        <v>0</v>
      </c>
      <c r="AS159" s="188">
        <f>W159/$H159*VLOOKUP(W$4,DM_TI_LE!$A$5:$B$30,2,FALSE)</f>
        <v>0</v>
      </c>
      <c r="AT159" s="188">
        <f>X159/$H159*VLOOKUP(X$4,DM_TI_LE!$A$5:$B$30,2,FALSE)</f>
        <v>0</v>
      </c>
      <c r="AU159" s="188">
        <f>Y159/$H159*VLOOKUP(Y$4,DM_TI_LE!$A$5:$B$30,2,FALSE)</f>
        <v>0</v>
      </c>
      <c r="AV159" s="188">
        <f>Z159/$H159*VLOOKUP(Z$4,DM_TI_LE!$A$5:$B$30,2,FALSE)</f>
        <v>0</v>
      </c>
      <c r="AW159" s="188">
        <f>AA159/$H159*VLOOKUP(AA$4,DM_TI_LE!$A$5:$B$30,2,FALSE)</f>
        <v>0</v>
      </c>
      <c r="AX159" s="188">
        <f>AB159/$H159*VLOOKUP(AB$4,DM_TI_LE!$A$5:$B$30,2,FALSE)</f>
        <v>0</v>
      </c>
      <c r="AY159" s="188">
        <f>AC159/$H159*VLOOKUP(AC$4,DM_TI_LE!$A$5:$B$30,2,FALSE)</f>
        <v>0</v>
      </c>
      <c r="AZ159" s="188">
        <f>AD159/$H159*VLOOKUP(AD$4,DM_TI_LE!$A$5:$B$30,2,FALSE)</f>
        <v>0</v>
      </c>
      <c r="BA159" s="231">
        <f>IF(CD159="HDHV",DM_TI_LE!$K$12*I159, SUM(AE159:AW159)*F159*E159*DM_HE_SO_LUONG_NS!$D$1*CE159)</f>
        <v>14715000</v>
      </c>
      <c r="BB159" s="16"/>
      <c r="BC159" s="17">
        <f>VLOOKUP(B159,GD_LCD_HS_LNS!$B$4:$E$914,4,FALSE)</f>
        <v>4921000</v>
      </c>
      <c r="BD159" s="16"/>
      <c r="BE159" s="16">
        <f>I159/26*$BC159*VLOOKUP(BE$4,DM_TI_LE!$A$5:$C$29,3,FALSE)</f>
        <v>0</v>
      </c>
      <c r="BF159" s="16">
        <f>J159/26*$BC159*VLOOKUP(BF$4,DM_TI_LE!$A$5:$C$29,3,FALSE)</f>
        <v>0</v>
      </c>
      <c r="BG159" s="16">
        <f>K159/26*$BC159*VLOOKUP(BG$4,DM_TI_LE!$A$5:$C$29,3,FALSE)</f>
        <v>0</v>
      </c>
      <c r="BH159" s="16">
        <f>L159/26*$BC159*VLOOKUP(BH$4,DM_TI_LE!$A$5:$C$29,3,FALSE)</f>
        <v>0</v>
      </c>
      <c r="BI159" s="16">
        <f>M159/26*$BC159*VLOOKUP(BI$4,DM_TI_LE!$A$5:$C$29,3,FALSE)</f>
        <v>0</v>
      </c>
      <c r="BJ159" s="16">
        <f>N159/26*$BC159*VLOOKUP(BJ$4,DM_TI_LE!$A$5:$C$29,3,FALSE)</f>
        <v>0</v>
      </c>
      <c r="BK159" s="16">
        <f>O159/26*$BC159*VLOOKUP(BK$4,DM_TI_LE!$A$5:$C$29,3,FALSE)</f>
        <v>0</v>
      </c>
      <c r="BL159" s="16">
        <f>P159/26*$BC159*VLOOKUP(BL$4,DM_TI_LE!$A$5:$C$29,3,FALSE)</f>
        <v>0</v>
      </c>
      <c r="BM159" s="16">
        <f>Q159/26*$BC159*VLOOKUP(BM$4,DM_TI_LE!$A$5:$C$29,3,FALSE)</f>
        <v>0</v>
      </c>
      <c r="BN159" s="16">
        <f>R159/26*$BC159*VLOOKUP(BN$4,DM_TI_LE!$A$5:$C$29,3,FALSE)</f>
        <v>0</v>
      </c>
      <c r="BO159" s="16">
        <f>S159/26*$BC159*VLOOKUP(BO$4,DM_TI_LE!$A$5:$C$29,3,FALSE)</f>
        <v>0</v>
      </c>
      <c r="BP159" s="16">
        <f>T159/26*$BC159*VLOOKUP(BP$4,DM_TI_LE!$A$5:$C$29,3,FALSE)</f>
        <v>0</v>
      </c>
      <c r="BQ159" s="16">
        <f>U159/26*$BC159*VLOOKUP(BQ$4,DM_TI_LE!$A$5:$C$29,3,FALSE)</f>
        <v>0</v>
      </c>
      <c r="BR159" s="16">
        <f>V159/26*$BC159*VLOOKUP(BR$4,DM_TI_LE!$A$5:$C$29,3,FALSE)</f>
        <v>0</v>
      </c>
      <c r="BS159" s="16">
        <f>W159/26*$BC159*VLOOKUP(BS$4,DM_TI_LE!$A$5:$C$29,3,FALSE)</f>
        <v>0</v>
      </c>
      <c r="BT159" s="16">
        <f>X159/26*$BC159*VLOOKUP(BT$4,DM_TI_LE!$A$5:$C$29,3,FALSE)</f>
        <v>0</v>
      </c>
      <c r="BU159" s="16">
        <f>Y159/26*$BC159*VLOOKUP(BU$4,DM_TI_LE!$A$5:$C$29,3,FALSE)</f>
        <v>0</v>
      </c>
      <c r="BV159" s="16">
        <f>Z159/26*$BC159*VLOOKUP(BV$4,DM_TI_LE!$A$5:$C$29,3,FALSE)</f>
        <v>0</v>
      </c>
      <c r="BW159" s="16">
        <f>AA159/26*$BC159*VLOOKUP(BW$4,DM_TI_LE!$A$5:$C$29,3,FALSE)</f>
        <v>0</v>
      </c>
      <c r="BX159" s="16">
        <f>AB159/26*$BC159*VLOOKUP(BX$4,DM_TI_LE!$A$5:$C$29,3,FALSE)</f>
        <v>0</v>
      </c>
      <c r="BY159" s="16">
        <f>AC159/26*$BC159*VLOOKUP(BY$4,DM_TI_LE!$A$5:$C$29,3,FALSE)</f>
        <v>0</v>
      </c>
      <c r="BZ159" s="16">
        <f>AD159/26*$BC159*VLOOKUP(BZ$4,DM_TI_LE!$A$5:$C$29,3,FALSE)</f>
        <v>0</v>
      </c>
      <c r="CA159" s="196">
        <f t="shared" si="0"/>
        <v>0</v>
      </c>
      <c r="CB159" s="16"/>
      <c r="CC159" s="197">
        <f t="shared" si="1"/>
        <v>14715000</v>
      </c>
      <c r="CD159" s="145" t="s">
        <v>116</v>
      </c>
      <c r="CE159" s="199">
        <f>VLOOKUP(CD159,DM_TI_LE!$I$12:$J$16,2,FALSE)</f>
        <v>1</v>
      </c>
    </row>
    <row r="160" spans="1:83" ht="12.75">
      <c r="A160" s="36">
        <v>156</v>
      </c>
      <c r="B160" s="38">
        <f>GD_LCD_HS_LNS!B159</f>
        <v>10617</v>
      </c>
      <c r="C160" s="38" t="str">
        <f>GD_LCD_HS_LNS!C159</f>
        <v>Ngô Thị Hường</v>
      </c>
      <c r="D160" s="38" t="str">
        <f>GD_LCD_HS_LNS!D159</f>
        <v>NV PVHK</v>
      </c>
      <c r="E160" s="146">
        <f>VLOOKUP(B160,GD_CHAM_CONG!$C$6:$BJ$912,60,FALSE)</f>
        <v>1</v>
      </c>
      <c r="F160" s="146">
        <f>VLOOKUP(B160,GD_LCD_HS_LNS!$B$4:$F$914,5,FALSE)</f>
        <v>2.13</v>
      </c>
      <c r="G160" s="168"/>
      <c r="H160" s="168">
        <f>VLOOKUP(B160,GD_CHAM_CONG!$C$6:$BD$912,37,FALSE)</f>
        <v>26</v>
      </c>
      <c r="I160" s="16">
        <f>VLOOKUP($B160,GD_CHAM_CONG!$C$6:$BF$912,38,FALSE)</f>
        <v>26</v>
      </c>
      <c r="J160" s="16">
        <f>VLOOKUP($B160,GD_CHAM_CONG!$C$6:$BF$912,39,FALSE)</f>
        <v>0</v>
      </c>
      <c r="K160" s="16">
        <f>VLOOKUP($B160,GD_CHAM_CONG!$C$6:$BF$912,40,FALSE)</f>
        <v>0</v>
      </c>
      <c r="L160" s="16">
        <f>VLOOKUP($B160,GD_CHAM_CONG!$C$6:$BF$912,41,FALSE)</f>
        <v>0</v>
      </c>
      <c r="M160" s="16">
        <f>VLOOKUP($B160,GD_CHAM_CONG!$C$6:$BF$912,42,FALSE)</f>
        <v>0</v>
      </c>
      <c r="N160" s="16">
        <f>VLOOKUP($B160,GD_CHAM_CONG!$C$6:$BF$912,43,FALSE)</f>
        <v>0</v>
      </c>
      <c r="O160" s="16">
        <f>VLOOKUP($B160,GD_CHAM_CONG!$C$6:$BF$912,44,FALSE)</f>
        <v>0</v>
      </c>
      <c r="P160" s="16">
        <f>VLOOKUP($B160,GD_CHAM_CONG!$C$6:$BF$912,45,FALSE)</f>
        <v>0</v>
      </c>
      <c r="Q160" s="16">
        <f>VLOOKUP($B160,GD_CHAM_CONG!$C$6:$BF$912,46,FALSE)</f>
        <v>0</v>
      </c>
      <c r="R160" s="16">
        <f>VLOOKUP($B160,GD_CHAM_CONG!$C$6:$BF$912,47,FALSE)</f>
        <v>0</v>
      </c>
      <c r="S160" s="16">
        <f>VLOOKUP($B160,GD_CHAM_CONG!$C$6:$BF$912,48,FALSE)</f>
        <v>0</v>
      </c>
      <c r="T160" s="16">
        <f>VLOOKUP($B160,GD_CHAM_CONG!$C$6:$BF$912,49,FALSE)</f>
        <v>0</v>
      </c>
      <c r="U160" s="16">
        <f>VLOOKUP($B160,GD_CHAM_CONG!$C$6:$BF$912,50,FALSE)</f>
        <v>0</v>
      </c>
      <c r="V160" s="16">
        <f>VLOOKUP($B160,GD_CHAM_CONG!$C$6:$BF$912,51,FALSE)</f>
        <v>0</v>
      </c>
      <c r="W160" s="16">
        <f>VLOOKUP($B160,GD_CHAM_CONG!$C$6:$BF$912,52,FALSE)</f>
        <v>0</v>
      </c>
      <c r="X160" s="16">
        <f>VLOOKUP($B160,GD_CHAM_CONG!$C$6:$BF$912,53,FALSE)</f>
        <v>0</v>
      </c>
      <c r="Y160" s="16">
        <f>VLOOKUP($B160,GD_CHAM_CONG!$C$6:$BF$912,54,FALSE)</f>
        <v>0</v>
      </c>
      <c r="Z160" s="16">
        <f>VLOOKUP($B160,GD_CHAM_CONG!$C$6:$BF$912,55,FALSE)</f>
        <v>0</v>
      </c>
      <c r="AA160" s="16">
        <f>VLOOKUP($B160,GD_CHAM_CONG!$C$6:$BF$912,56,FALSE)</f>
        <v>0</v>
      </c>
      <c r="AB160" s="16">
        <f>VLOOKUP($B160,GD_CHAM_CONG!$C$6:$BI$912,57,FALSE)</f>
        <v>0</v>
      </c>
      <c r="AC160" s="16">
        <f>VLOOKUP($B160,GD_CHAM_CONG!$C$6:$BI$912,58,FALSE)</f>
        <v>0</v>
      </c>
      <c r="AD160" s="16">
        <f>VLOOKUP($B160,GD_CHAM_CONG!$C$6:$BI$912,59,FALSE)</f>
        <v>0</v>
      </c>
      <c r="AE160" s="188">
        <f>I160/$H160*VLOOKUP(I$4,DM_TI_LE!$A$5:$B$30,2,FALSE)</f>
        <v>1</v>
      </c>
      <c r="AF160" s="188">
        <f>J160/$H160*VLOOKUP(J$4,DM_TI_LE!$A$5:$B$30,2,FALSE)</f>
        <v>0</v>
      </c>
      <c r="AG160" s="188">
        <f>K160/$H160*VLOOKUP(K$4,DM_TI_LE!$A$5:$B$30,2,FALSE)</f>
        <v>0</v>
      </c>
      <c r="AH160" s="188">
        <f>L160/$H160*VLOOKUP(L$4,DM_TI_LE!$A$5:$B$30,2,FALSE)</f>
        <v>0</v>
      </c>
      <c r="AI160" s="188">
        <f>M160/$H160*VLOOKUP(M$4,DM_TI_LE!$A$5:$B$30,2,FALSE)</f>
        <v>0</v>
      </c>
      <c r="AJ160" s="188">
        <f>N160/$H160*VLOOKUP(N$4,DM_TI_LE!$A$5:$B$30,2,FALSE)</f>
        <v>0</v>
      </c>
      <c r="AK160" s="188">
        <f>O160/$H160*VLOOKUP(O$4,DM_TI_LE!$A$5:$B$30,2,FALSE)</f>
        <v>0</v>
      </c>
      <c r="AL160" s="188">
        <f>P160/$H160*VLOOKUP(P$4,DM_TI_LE!$A$5:$B$30,2,FALSE)</f>
        <v>0</v>
      </c>
      <c r="AM160" s="188">
        <f>Q160/$H160*VLOOKUP(Q$4,DM_TI_LE!$A$5:$B$30,2,FALSE)</f>
        <v>0</v>
      </c>
      <c r="AN160" s="188">
        <f>R160/$H160*VLOOKUP(R$4,DM_TI_LE!$A$5:$B$30,2,FALSE)</f>
        <v>0</v>
      </c>
      <c r="AO160" s="188">
        <f>S160/$H160*VLOOKUP(S$4,DM_TI_LE!$A$5:$B$30,2,FALSE)</f>
        <v>0</v>
      </c>
      <c r="AP160" s="188">
        <f>T160/$H160*VLOOKUP(T$4,DM_TI_LE!$A$5:$B$30,2,FALSE)</f>
        <v>0</v>
      </c>
      <c r="AQ160" s="188">
        <f>U160/$H160*VLOOKUP(U$4,DM_TI_LE!$A$5:$B$30,2,FALSE)</f>
        <v>0</v>
      </c>
      <c r="AR160" s="188">
        <f>V160/$H160*VLOOKUP(V$4,DM_TI_LE!$A$5:$B$30,2,FALSE)</f>
        <v>0</v>
      </c>
      <c r="AS160" s="188">
        <f>W160/$H160*VLOOKUP(W$4,DM_TI_LE!$A$5:$B$30,2,FALSE)</f>
        <v>0</v>
      </c>
      <c r="AT160" s="188">
        <f>X160/$H160*VLOOKUP(X$4,DM_TI_LE!$A$5:$B$30,2,FALSE)</f>
        <v>0</v>
      </c>
      <c r="AU160" s="188">
        <f>Y160/$H160*VLOOKUP(Y$4,DM_TI_LE!$A$5:$B$30,2,FALSE)</f>
        <v>0</v>
      </c>
      <c r="AV160" s="188">
        <f>Z160/$H160*VLOOKUP(Z$4,DM_TI_LE!$A$5:$B$30,2,FALSE)</f>
        <v>0</v>
      </c>
      <c r="AW160" s="188">
        <f>AA160/$H160*VLOOKUP(AA$4,DM_TI_LE!$A$5:$B$30,2,FALSE)</f>
        <v>0</v>
      </c>
      <c r="AX160" s="188">
        <f>AB160/$H160*VLOOKUP(AB$4,DM_TI_LE!$A$5:$B$30,2,FALSE)</f>
        <v>0</v>
      </c>
      <c r="AY160" s="188">
        <f>AC160/$H160*VLOOKUP(AC$4,DM_TI_LE!$A$5:$B$30,2,FALSE)</f>
        <v>0</v>
      </c>
      <c r="AZ160" s="188">
        <f>AD160/$H160*VLOOKUP(AD$4,DM_TI_LE!$A$5:$B$30,2,FALSE)</f>
        <v>0</v>
      </c>
      <c r="BA160" s="231">
        <f>IF(CD160="HDHV",DM_TI_LE!$K$12*I160, SUM(AE160:AW160)*F160*E160*DM_HE_SO_LUONG_NS!$D$1*CE160)</f>
        <v>9585000</v>
      </c>
      <c r="BB160" s="16"/>
      <c r="BC160" s="17">
        <f>VLOOKUP(B160,GD_LCD_HS_LNS!$B$4:$E$914,4,FALSE)</f>
        <v>3875000</v>
      </c>
      <c r="BD160" s="16"/>
      <c r="BE160" s="16">
        <f>I160/26*$BC160*VLOOKUP(BE$4,DM_TI_LE!$A$5:$C$29,3,FALSE)</f>
        <v>0</v>
      </c>
      <c r="BF160" s="16">
        <f>J160/26*$BC160*VLOOKUP(BF$4,DM_TI_LE!$A$5:$C$29,3,FALSE)</f>
        <v>0</v>
      </c>
      <c r="BG160" s="16">
        <f>K160/26*$BC160*VLOOKUP(BG$4,DM_TI_LE!$A$5:$C$29,3,FALSE)</f>
        <v>0</v>
      </c>
      <c r="BH160" s="16">
        <f>L160/26*$BC160*VLOOKUP(BH$4,DM_TI_LE!$A$5:$C$29,3,FALSE)</f>
        <v>0</v>
      </c>
      <c r="BI160" s="16">
        <f>M160/26*$BC160*VLOOKUP(BI$4,DM_TI_LE!$A$5:$C$29,3,FALSE)</f>
        <v>0</v>
      </c>
      <c r="BJ160" s="16">
        <f>N160/26*$BC160*VLOOKUP(BJ$4,DM_TI_LE!$A$5:$C$29,3,FALSE)</f>
        <v>0</v>
      </c>
      <c r="BK160" s="16">
        <f>O160/26*$BC160*VLOOKUP(BK$4,DM_TI_LE!$A$5:$C$29,3,FALSE)</f>
        <v>0</v>
      </c>
      <c r="BL160" s="16">
        <f>P160/26*$BC160*VLOOKUP(BL$4,DM_TI_LE!$A$5:$C$29,3,FALSE)</f>
        <v>0</v>
      </c>
      <c r="BM160" s="16">
        <f>Q160/26*$BC160*VLOOKUP(BM$4,DM_TI_LE!$A$5:$C$29,3,FALSE)</f>
        <v>0</v>
      </c>
      <c r="BN160" s="16">
        <f>R160/26*$BC160*VLOOKUP(BN$4,DM_TI_LE!$A$5:$C$29,3,FALSE)</f>
        <v>0</v>
      </c>
      <c r="BO160" s="16">
        <f>S160/26*$BC160*VLOOKUP(BO$4,DM_TI_LE!$A$5:$C$29,3,FALSE)</f>
        <v>0</v>
      </c>
      <c r="BP160" s="16">
        <f>T160/26*$BC160*VLOOKUP(BP$4,DM_TI_LE!$A$5:$C$29,3,FALSE)</f>
        <v>0</v>
      </c>
      <c r="BQ160" s="16">
        <f>U160/26*$BC160*VLOOKUP(BQ$4,DM_TI_LE!$A$5:$C$29,3,FALSE)</f>
        <v>0</v>
      </c>
      <c r="BR160" s="16">
        <f>V160/26*$BC160*VLOOKUP(BR$4,DM_TI_LE!$A$5:$C$29,3,FALSE)</f>
        <v>0</v>
      </c>
      <c r="BS160" s="16">
        <f>W160/26*$BC160*VLOOKUP(BS$4,DM_TI_LE!$A$5:$C$29,3,FALSE)</f>
        <v>0</v>
      </c>
      <c r="BT160" s="16">
        <f>X160/26*$BC160*VLOOKUP(BT$4,DM_TI_LE!$A$5:$C$29,3,FALSE)</f>
        <v>0</v>
      </c>
      <c r="BU160" s="16">
        <f>Y160/26*$BC160*VLOOKUP(BU$4,DM_TI_LE!$A$5:$C$29,3,FALSE)</f>
        <v>0</v>
      </c>
      <c r="BV160" s="16">
        <f>Z160/26*$BC160*VLOOKUP(BV$4,DM_TI_LE!$A$5:$C$29,3,FALSE)</f>
        <v>0</v>
      </c>
      <c r="BW160" s="16">
        <f>AA160/26*$BC160*VLOOKUP(BW$4,DM_TI_LE!$A$5:$C$29,3,FALSE)</f>
        <v>0</v>
      </c>
      <c r="BX160" s="16">
        <f>AB160/26*$BC160*VLOOKUP(BX$4,DM_TI_LE!$A$5:$C$29,3,FALSE)</f>
        <v>0</v>
      </c>
      <c r="BY160" s="16">
        <f>AC160/26*$BC160*VLOOKUP(BY$4,DM_TI_LE!$A$5:$C$29,3,FALSE)</f>
        <v>0</v>
      </c>
      <c r="BZ160" s="16">
        <f>AD160/26*$BC160*VLOOKUP(BZ$4,DM_TI_LE!$A$5:$C$29,3,FALSE)</f>
        <v>0</v>
      </c>
      <c r="CA160" s="196">
        <f t="shared" si="0"/>
        <v>0</v>
      </c>
      <c r="CB160" s="16"/>
      <c r="CC160" s="197">
        <f t="shared" si="1"/>
        <v>9585000</v>
      </c>
      <c r="CD160" s="145" t="s">
        <v>116</v>
      </c>
      <c r="CE160" s="199">
        <f>VLOOKUP(CD160,DM_TI_LE!$I$12:$J$16,2,FALSE)</f>
        <v>1</v>
      </c>
    </row>
    <row r="161" spans="1:83" ht="12.75">
      <c r="A161" s="36">
        <v>157</v>
      </c>
      <c r="B161" s="38">
        <f>GD_LCD_HS_LNS!B160</f>
        <v>10627</v>
      </c>
      <c r="C161" s="38" t="str">
        <f>GD_LCD_HS_LNS!C160</f>
        <v>Trần Thị Thu</v>
      </c>
      <c r="D161" s="38" t="str">
        <f>GD_LCD_HS_LNS!D160</f>
        <v>NV PVHK</v>
      </c>
      <c r="E161" s="146">
        <f>VLOOKUP(B161,GD_CHAM_CONG!$C$6:$BJ$912,60,FALSE)</f>
        <v>0.94</v>
      </c>
      <c r="F161" s="146">
        <f>VLOOKUP(B161,GD_LCD_HS_LNS!$B$4:$F$914,5,FALSE)</f>
        <v>2.0099999999999998</v>
      </c>
      <c r="G161" s="168"/>
      <c r="H161" s="168">
        <f>VLOOKUP(B161,GD_CHAM_CONG!$C$6:$BD$912,37,FALSE)</f>
        <v>26</v>
      </c>
      <c r="I161" s="16">
        <f>VLOOKUP($B161,GD_CHAM_CONG!$C$6:$BF$912,38,FALSE)</f>
        <v>26</v>
      </c>
      <c r="J161" s="16">
        <f>VLOOKUP($B161,GD_CHAM_CONG!$C$6:$BF$912,39,FALSE)</f>
        <v>0</v>
      </c>
      <c r="K161" s="16">
        <f>VLOOKUP($B161,GD_CHAM_CONG!$C$6:$BF$912,40,FALSE)</f>
        <v>0</v>
      </c>
      <c r="L161" s="16">
        <f>VLOOKUP($B161,GD_CHAM_CONG!$C$6:$BF$912,41,FALSE)</f>
        <v>0</v>
      </c>
      <c r="M161" s="16">
        <f>VLOOKUP($B161,GD_CHAM_CONG!$C$6:$BF$912,42,FALSE)</f>
        <v>0</v>
      </c>
      <c r="N161" s="16">
        <f>VLOOKUP($B161,GD_CHAM_CONG!$C$6:$BF$912,43,FALSE)</f>
        <v>0</v>
      </c>
      <c r="O161" s="16">
        <f>VLOOKUP($B161,GD_CHAM_CONG!$C$6:$BF$912,44,FALSE)</f>
        <v>0</v>
      </c>
      <c r="P161" s="16">
        <f>VLOOKUP($B161,GD_CHAM_CONG!$C$6:$BF$912,45,FALSE)</f>
        <v>0</v>
      </c>
      <c r="Q161" s="16">
        <f>VLOOKUP($B161,GD_CHAM_CONG!$C$6:$BF$912,46,FALSE)</f>
        <v>0</v>
      </c>
      <c r="R161" s="16">
        <f>VLOOKUP($B161,GD_CHAM_CONG!$C$6:$BF$912,47,FALSE)</f>
        <v>0</v>
      </c>
      <c r="S161" s="16">
        <f>VLOOKUP($B161,GD_CHAM_CONG!$C$6:$BF$912,48,FALSE)</f>
        <v>0</v>
      </c>
      <c r="T161" s="16">
        <f>VLOOKUP($B161,GD_CHAM_CONG!$C$6:$BF$912,49,FALSE)</f>
        <v>0</v>
      </c>
      <c r="U161" s="16">
        <f>VLOOKUP($B161,GD_CHAM_CONG!$C$6:$BF$912,50,FALSE)</f>
        <v>0</v>
      </c>
      <c r="V161" s="16">
        <f>VLOOKUP($B161,GD_CHAM_CONG!$C$6:$BF$912,51,FALSE)</f>
        <v>0</v>
      </c>
      <c r="W161" s="16">
        <f>VLOOKUP($B161,GD_CHAM_CONG!$C$6:$BF$912,52,FALSE)</f>
        <v>0</v>
      </c>
      <c r="X161" s="16">
        <f>VLOOKUP($B161,GD_CHAM_CONG!$C$6:$BF$912,53,FALSE)</f>
        <v>0</v>
      </c>
      <c r="Y161" s="16">
        <f>VLOOKUP($B161,GD_CHAM_CONG!$C$6:$BF$912,54,FALSE)</f>
        <v>0</v>
      </c>
      <c r="Z161" s="16">
        <f>VLOOKUP($B161,GD_CHAM_CONG!$C$6:$BF$912,55,FALSE)</f>
        <v>0</v>
      </c>
      <c r="AA161" s="16">
        <f>VLOOKUP($B161,GD_CHAM_CONG!$C$6:$BF$912,56,FALSE)</f>
        <v>0</v>
      </c>
      <c r="AB161" s="16">
        <f>VLOOKUP($B161,GD_CHAM_CONG!$C$6:$BI$912,57,FALSE)</f>
        <v>0</v>
      </c>
      <c r="AC161" s="16">
        <f>VLOOKUP($B161,GD_CHAM_CONG!$C$6:$BI$912,58,FALSE)</f>
        <v>0</v>
      </c>
      <c r="AD161" s="16">
        <f>VLOOKUP($B161,GD_CHAM_CONG!$C$6:$BI$912,59,FALSE)</f>
        <v>0</v>
      </c>
      <c r="AE161" s="188">
        <f>I161/$H161*VLOOKUP(I$4,DM_TI_LE!$A$5:$B$30,2,FALSE)</f>
        <v>1</v>
      </c>
      <c r="AF161" s="188">
        <f>J161/$H161*VLOOKUP(J$4,DM_TI_LE!$A$5:$B$30,2,FALSE)</f>
        <v>0</v>
      </c>
      <c r="AG161" s="188">
        <f>K161/$H161*VLOOKUP(K$4,DM_TI_LE!$A$5:$B$30,2,FALSE)</f>
        <v>0</v>
      </c>
      <c r="AH161" s="188">
        <f>L161/$H161*VLOOKUP(L$4,DM_TI_LE!$A$5:$B$30,2,FALSE)</f>
        <v>0</v>
      </c>
      <c r="AI161" s="188">
        <f>M161/$H161*VLOOKUP(M$4,DM_TI_LE!$A$5:$B$30,2,FALSE)</f>
        <v>0</v>
      </c>
      <c r="AJ161" s="188">
        <f>N161/$H161*VLOOKUP(N$4,DM_TI_LE!$A$5:$B$30,2,FALSE)</f>
        <v>0</v>
      </c>
      <c r="AK161" s="188">
        <f>O161/$H161*VLOOKUP(O$4,DM_TI_LE!$A$5:$B$30,2,FALSE)</f>
        <v>0</v>
      </c>
      <c r="AL161" s="188">
        <f>P161/$H161*VLOOKUP(P$4,DM_TI_LE!$A$5:$B$30,2,FALSE)</f>
        <v>0</v>
      </c>
      <c r="AM161" s="188">
        <f>Q161/$H161*VLOOKUP(Q$4,DM_TI_LE!$A$5:$B$30,2,FALSE)</f>
        <v>0</v>
      </c>
      <c r="AN161" s="188">
        <f>R161/$H161*VLOOKUP(R$4,DM_TI_LE!$A$5:$B$30,2,FALSE)</f>
        <v>0</v>
      </c>
      <c r="AO161" s="188">
        <f>S161/$H161*VLOOKUP(S$4,DM_TI_LE!$A$5:$B$30,2,FALSE)</f>
        <v>0</v>
      </c>
      <c r="AP161" s="188">
        <f>T161/$H161*VLOOKUP(T$4,DM_TI_LE!$A$5:$B$30,2,FALSE)</f>
        <v>0</v>
      </c>
      <c r="AQ161" s="188">
        <f>U161/$H161*VLOOKUP(U$4,DM_TI_LE!$A$5:$B$30,2,FALSE)</f>
        <v>0</v>
      </c>
      <c r="AR161" s="188">
        <f>V161/$H161*VLOOKUP(V$4,DM_TI_LE!$A$5:$B$30,2,FALSE)</f>
        <v>0</v>
      </c>
      <c r="AS161" s="188">
        <f>W161/$H161*VLOOKUP(W$4,DM_TI_LE!$A$5:$B$30,2,FALSE)</f>
        <v>0</v>
      </c>
      <c r="AT161" s="188">
        <f>X161/$H161*VLOOKUP(X$4,DM_TI_LE!$A$5:$B$30,2,FALSE)</f>
        <v>0</v>
      </c>
      <c r="AU161" s="188">
        <f>Y161/$H161*VLOOKUP(Y$4,DM_TI_LE!$A$5:$B$30,2,FALSE)</f>
        <v>0</v>
      </c>
      <c r="AV161" s="188">
        <f>Z161/$H161*VLOOKUP(Z$4,DM_TI_LE!$A$5:$B$30,2,FALSE)</f>
        <v>0</v>
      </c>
      <c r="AW161" s="188">
        <f>AA161/$H161*VLOOKUP(AA$4,DM_TI_LE!$A$5:$B$30,2,FALSE)</f>
        <v>0</v>
      </c>
      <c r="AX161" s="188">
        <f>AB161/$H161*VLOOKUP(AB$4,DM_TI_LE!$A$5:$B$30,2,FALSE)</f>
        <v>0</v>
      </c>
      <c r="AY161" s="188">
        <f>AC161/$H161*VLOOKUP(AC$4,DM_TI_LE!$A$5:$B$30,2,FALSE)</f>
        <v>0</v>
      </c>
      <c r="AZ161" s="188">
        <f>AD161/$H161*VLOOKUP(AD$4,DM_TI_LE!$A$5:$B$30,2,FALSE)</f>
        <v>0</v>
      </c>
      <c r="BA161" s="231">
        <f>IF(CD161="HDHV",DM_TI_LE!$K$12*I161, SUM(AE161:AW161)*F161*E161*DM_HE_SO_LUONG_NS!$D$1*CE161)</f>
        <v>8502299.9999999981</v>
      </c>
      <c r="BB161" s="16"/>
      <c r="BC161" s="17">
        <f>VLOOKUP(B161,GD_LCD_HS_LNS!$B$4:$E$914,4,FALSE)</f>
        <v>3875000</v>
      </c>
      <c r="BD161" s="16"/>
      <c r="BE161" s="16">
        <f>I161/26*$BC161*VLOOKUP(BE$4,DM_TI_LE!$A$5:$C$29,3,FALSE)</f>
        <v>0</v>
      </c>
      <c r="BF161" s="16">
        <f>J161/26*$BC161*VLOOKUP(BF$4,DM_TI_LE!$A$5:$C$29,3,FALSE)</f>
        <v>0</v>
      </c>
      <c r="BG161" s="16">
        <f>K161/26*$BC161*VLOOKUP(BG$4,DM_TI_LE!$A$5:$C$29,3,FALSE)</f>
        <v>0</v>
      </c>
      <c r="BH161" s="16">
        <f>L161/26*$BC161*VLOOKUP(BH$4,DM_TI_LE!$A$5:$C$29,3,FALSE)</f>
        <v>0</v>
      </c>
      <c r="BI161" s="16">
        <f>M161/26*$BC161*VLOOKUP(BI$4,DM_TI_LE!$A$5:$C$29,3,FALSE)</f>
        <v>0</v>
      </c>
      <c r="BJ161" s="16">
        <f>N161/26*$BC161*VLOOKUP(BJ$4,DM_TI_LE!$A$5:$C$29,3,FALSE)</f>
        <v>0</v>
      </c>
      <c r="BK161" s="16">
        <f>O161/26*$BC161*VLOOKUP(BK$4,DM_TI_LE!$A$5:$C$29,3,FALSE)</f>
        <v>0</v>
      </c>
      <c r="BL161" s="16">
        <f>P161/26*$BC161*VLOOKUP(BL$4,DM_TI_LE!$A$5:$C$29,3,FALSE)</f>
        <v>0</v>
      </c>
      <c r="BM161" s="16">
        <f>Q161/26*$BC161*VLOOKUP(BM$4,DM_TI_LE!$A$5:$C$29,3,FALSE)</f>
        <v>0</v>
      </c>
      <c r="BN161" s="16">
        <f>R161/26*$BC161*VLOOKUP(BN$4,DM_TI_LE!$A$5:$C$29,3,FALSE)</f>
        <v>0</v>
      </c>
      <c r="BO161" s="16">
        <f>S161/26*$BC161*VLOOKUP(BO$4,DM_TI_LE!$A$5:$C$29,3,FALSE)</f>
        <v>0</v>
      </c>
      <c r="BP161" s="16">
        <f>T161/26*$BC161*VLOOKUP(BP$4,DM_TI_LE!$A$5:$C$29,3,FALSE)</f>
        <v>0</v>
      </c>
      <c r="BQ161" s="16">
        <f>U161/26*$BC161*VLOOKUP(BQ$4,DM_TI_LE!$A$5:$C$29,3,FALSE)</f>
        <v>0</v>
      </c>
      <c r="BR161" s="16">
        <f>V161/26*$BC161*VLOOKUP(BR$4,DM_TI_LE!$A$5:$C$29,3,FALSE)</f>
        <v>0</v>
      </c>
      <c r="BS161" s="16">
        <f>W161/26*$BC161*VLOOKUP(BS$4,DM_TI_LE!$A$5:$C$29,3,FALSE)</f>
        <v>0</v>
      </c>
      <c r="BT161" s="16">
        <f>X161/26*$BC161*VLOOKUP(BT$4,DM_TI_LE!$A$5:$C$29,3,FALSE)</f>
        <v>0</v>
      </c>
      <c r="BU161" s="16">
        <f>Y161/26*$BC161*VLOOKUP(BU$4,DM_TI_LE!$A$5:$C$29,3,FALSE)</f>
        <v>0</v>
      </c>
      <c r="BV161" s="16">
        <f>Z161/26*$BC161*VLOOKUP(BV$4,DM_TI_LE!$A$5:$C$29,3,FALSE)</f>
        <v>0</v>
      </c>
      <c r="BW161" s="16">
        <f>AA161/26*$BC161*VLOOKUP(BW$4,DM_TI_LE!$A$5:$C$29,3,FALSE)</f>
        <v>0</v>
      </c>
      <c r="BX161" s="16">
        <f>AB161/26*$BC161*VLOOKUP(BX$4,DM_TI_LE!$A$5:$C$29,3,FALSE)</f>
        <v>0</v>
      </c>
      <c r="BY161" s="16">
        <f>AC161/26*$BC161*VLOOKUP(BY$4,DM_TI_LE!$A$5:$C$29,3,FALSE)</f>
        <v>0</v>
      </c>
      <c r="BZ161" s="16">
        <f>AD161/26*$BC161*VLOOKUP(BZ$4,DM_TI_LE!$A$5:$C$29,3,FALSE)</f>
        <v>0</v>
      </c>
      <c r="CA161" s="196">
        <f t="shared" si="0"/>
        <v>0</v>
      </c>
      <c r="CB161" s="16"/>
      <c r="CC161" s="197">
        <f t="shared" si="1"/>
        <v>8502299.9999999981</v>
      </c>
      <c r="CD161" s="145" t="s">
        <v>116</v>
      </c>
      <c r="CE161" s="199">
        <f>VLOOKUP(CD161,DM_TI_LE!$I$12:$J$16,2,FALSE)</f>
        <v>1</v>
      </c>
    </row>
    <row r="162" spans="1:83" ht="12.75">
      <c r="A162" s="36">
        <v>158</v>
      </c>
      <c r="B162" s="38">
        <f>GD_LCD_HS_LNS!B161</f>
        <v>11110</v>
      </c>
      <c r="C162" s="38" t="str">
        <f>GD_LCD_HS_LNS!C161</f>
        <v>Đinh Thị Vân Anh</v>
      </c>
      <c r="D162" s="38" t="str">
        <f>GD_LCD_HS_LNS!D161</f>
        <v>NV PVHK</v>
      </c>
      <c r="E162" s="146">
        <f>VLOOKUP(B162,GD_CHAM_CONG!$C$6:$BJ$912,60,FALSE)</f>
        <v>1</v>
      </c>
      <c r="F162" s="146">
        <f>VLOOKUP(B162,GD_LCD_HS_LNS!$B$4:$F$914,5,FALSE)</f>
        <v>1.8</v>
      </c>
      <c r="G162" s="168"/>
      <c r="H162" s="168">
        <f>VLOOKUP(B162,GD_CHAM_CONG!$C$6:$BD$912,37,FALSE)</f>
        <v>26</v>
      </c>
      <c r="I162" s="16">
        <f>VLOOKUP($B162,GD_CHAM_CONG!$C$6:$BF$912,38,FALSE)</f>
        <v>26</v>
      </c>
      <c r="J162" s="16">
        <f>VLOOKUP($B162,GD_CHAM_CONG!$C$6:$BF$912,39,FALSE)</f>
        <v>0</v>
      </c>
      <c r="K162" s="16">
        <f>VLOOKUP($B162,GD_CHAM_CONG!$C$6:$BF$912,40,FALSE)</f>
        <v>0</v>
      </c>
      <c r="L162" s="16">
        <f>VLOOKUP($B162,GD_CHAM_CONG!$C$6:$BF$912,41,FALSE)</f>
        <v>0</v>
      </c>
      <c r="M162" s="16">
        <f>VLOOKUP($B162,GD_CHAM_CONG!$C$6:$BF$912,42,FALSE)</f>
        <v>0</v>
      </c>
      <c r="N162" s="16">
        <f>VLOOKUP($B162,GD_CHAM_CONG!$C$6:$BF$912,43,FALSE)</f>
        <v>0</v>
      </c>
      <c r="O162" s="16">
        <f>VLOOKUP($B162,GD_CHAM_CONG!$C$6:$BF$912,44,FALSE)</f>
        <v>0</v>
      </c>
      <c r="P162" s="16">
        <f>VLOOKUP($B162,GD_CHAM_CONG!$C$6:$BF$912,45,FALSE)</f>
        <v>0</v>
      </c>
      <c r="Q162" s="16">
        <f>VLOOKUP($B162,GD_CHAM_CONG!$C$6:$BF$912,46,FALSE)</f>
        <v>0</v>
      </c>
      <c r="R162" s="16">
        <f>VLOOKUP($B162,GD_CHAM_CONG!$C$6:$BF$912,47,FALSE)</f>
        <v>0</v>
      </c>
      <c r="S162" s="16">
        <f>VLOOKUP($B162,GD_CHAM_CONG!$C$6:$BF$912,48,FALSE)</f>
        <v>0</v>
      </c>
      <c r="T162" s="16">
        <f>VLOOKUP($B162,GD_CHAM_CONG!$C$6:$BF$912,49,FALSE)</f>
        <v>0</v>
      </c>
      <c r="U162" s="16">
        <f>VLOOKUP($B162,GD_CHAM_CONG!$C$6:$BF$912,50,FALSE)</f>
        <v>0</v>
      </c>
      <c r="V162" s="16">
        <f>VLOOKUP($B162,GD_CHAM_CONG!$C$6:$BF$912,51,FALSE)</f>
        <v>0</v>
      </c>
      <c r="W162" s="16">
        <f>VLOOKUP($B162,GD_CHAM_CONG!$C$6:$BF$912,52,FALSE)</f>
        <v>0</v>
      </c>
      <c r="X162" s="16">
        <f>VLOOKUP($B162,GD_CHAM_CONG!$C$6:$BF$912,53,FALSE)</f>
        <v>0</v>
      </c>
      <c r="Y162" s="16">
        <f>VLOOKUP($B162,GD_CHAM_CONG!$C$6:$BF$912,54,FALSE)</f>
        <v>0</v>
      </c>
      <c r="Z162" s="16">
        <f>VLOOKUP($B162,GD_CHAM_CONG!$C$6:$BF$912,55,FALSE)</f>
        <v>0</v>
      </c>
      <c r="AA162" s="16">
        <f>VLOOKUP($B162,GD_CHAM_CONG!$C$6:$BF$912,56,FALSE)</f>
        <v>0</v>
      </c>
      <c r="AB162" s="16">
        <f>VLOOKUP($B162,GD_CHAM_CONG!$C$6:$BI$912,57,FALSE)</f>
        <v>0</v>
      </c>
      <c r="AC162" s="16">
        <f>VLOOKUP($B162,GD_CHAM_CONG!$C$6:$BI$912,58,FALSE)</f>
        <v>0</v>
      </c>
      <c r="AD162" s="16">
        <f>VLOOKUP($B162,GD_CHAM_CONG!$C$6:$BI$912,59,FALSE)</f>
        <v>0</v>
      </c>
      <c r="AE162" s="188">
        <f>I162/$H162*VLOOKUP(I$4,DM_TI_LE!$A$5:$B$30,2,FALSE)</f>
        <v>1</v>
      </c>
      <c r="AF162" s="188">
        <f>J162/$H162*VLOOKUP(J$4,DM_TI_LE!$A$5:$B$30,2,FALSE)</f>
        <v>0</v>
      </c>
      <c r="AG162" s="188">
        <f>K162/$H162*VLOOKUP(K$4,DM_TI_LE!$A$5:$B$30,2,FALSE)</f>
        <v>0</v>
      </c>
      <c r="AH162" s="188">
        <f>L162/$H162*VLOOKUP(L$4,DM_TI_LE!$A$5:$B$30,2,FALSE)</f>
        <v>0</v>
      </c>
      <c r="AI162" s="188">
        <f>M162/$H162*VLOOKUP(M$4,DM_TI_LE!$A$5:$B$30,2,FALSE)</f>
        <v>0</v>
      </c>
      <c r="AJ162" s="188">
        <f>N162/$H162*VLOOKUP(N$4,DM_TI_LE!$A$5:$B$30,2,FALSE)</f>
        <v>0</v>
      </c>
      <c r="AK162" s="188">
        <f>O162/$H162*VLOOKUP(O$4,DM_TI_LE!$A$5:$B$30,2,FALSE)</f>
        <v>0</v>
      </c>
      <c r="AL162" s="188">
        <f>P162/$H162*VLOOKUP(P$4,DM_TI_LE!$A$5:$B$30,2,FALSE)</f>
        <v>0</v>
      </c>
      <c r="AM162" s="188">
        <f>Q162/$H162*VLOOKUP(Q$4,DM_TI_LE!$A$5:$B$30,2,FALSE)</f>
        <v>0</v>
      </c>
      <c r="AN162" s="188">
        <f>R162/$H162*VLOOKUP(R$4,DM_TI_LE!$A$5:$B$30,2,FALSE)</f>
        <v>0</v>
      </c>
      <c r="AO162" s="188">
        <f>S162/$H162*VLOOKUP(S$4,DM_TI_LE!$A$5:$B$30,2,FALSE)</f>
        <v>0</v>
      </c>
      <c r="AP162" s="188">
        <f>T162/$H162*VLOOKUP(T$4,DM_TI_LE!$A$5:$B$30,2,FALSE)</f>
        <v>0</v>
      </c>
      <c r="AQ162" s="188">
        <f>U162/$H162*VLOOKUP(U$4,DM_TI_LE!$A$5:$B$30,2,FALSE)</f>
        <v>0</v>
      </c>
      <c r="AR162" s="188">
        <f>V162/$H162*VLOOKUP(V$4,DM_TI_LE!$A$5:$B$30,2,FALSE)</f>
        <v>0</v>
      </c>
      <c r="AS162" s="188">
        <f>W162/$H162*VLOOKUP(W$4,DM_TI_LE!$A$5:$B$30,2,FALSE)</f>
        <v>0</v>
      </c>
      <c r="AT162" s="188">
        <f>X162/$H162*VLOOKUP(X$4,DM_TI_LE!$A$5:$B$30,2,FALSE)</f>
        <v>0</v>
      </c>
      <c r="AU162" s="188">
        <f>Y162/$H162*VLOOKUP(Y$4,DM_TI_LE!$A$5:$B$30,2,FALSE)</f>
        <v>0</v>
      </c>
      <c r="AV162" s="188">
        <f>Z162/$H162*VLOOKUP(Z$4,DM_TI_LE!$A$5:$B$30,2,FALSE)</f>
        <v>0</v>
      </c>
      <c r="AW162" s="188">
        <f>AA162/$H162*VLOOKUP(AA$4,DM_TI_LE!$A$5:$B$30,2,FALSE)</f>
        <v>0</v>
      </c>
      <c r="AX162" s="188">
        <f>AB162/$H162*VLOOKUP(AB$4,DM_TI_LE!$A$5:$B$30,2,FALSE)</f>
        <v>0</v>
      </c>
      <c r="AY162" s="188">
        <f>AC162/$H162*VLOOKUP(AC$4,DM_TI_LE!$A$5:$B$30,2,FALSE)</f>
        <v>0</v>
      </c>
      <c r="AZ162" s="188">
        <f>AD162/$H162*VLOOKUP(AD$4,DM_TI_LE!$A$5:$B$30,2,FALSE)</f>
        <v>0</v>
      </c>
      <c r="BA162" s="231">
        <f>IF(CD162="HDHV",DM_TI_LE!$K$12*I162, SUM(AE162:AW162)*F162*E162*DM_HE_SO_LUONG_NS!$D$1*CE162)</f>
        <v>8100000</v>
      </c>
      <c r="BB162" s="16"/>
      <c r="BC162" s="17">
        <f>VLOOKUP(B162,GD_LCD_HS_LNS!$B$4:$E$914,4,FALSE)</f>
        <v>3875000</v>
      </c>
      <c r="BD162" s="16"/>
      <c r="BE162" s="16">
        <f>I162/26*$BC162*VLOOKUP(BE$4,DM_TI_LE!$A$5:$C$29,3,FALSE)</f>
        <v>0</v>
      </c>
      <c r="BF162" s="16">
        <f>J162/26*$BC162*VLOOKUP(BF$4,DM_TI_LE!$A$5:$C$29,3,FALSE)</f>
        <v>0</v>
      </c>
      <c r="BG162" s="16">
        <f>K162/26*$BC162*VLOOKUP(BG$4,DM_TI_LE!$A$5:$C$29,3,FALSE)</f>
        <v>0</v>
      </c>
      <c r="BH162" s="16">
        <f>L162/26*$BC162*VLOOKUP(BH$4,DM_TI_LE!$A$5:$C$29,3,FALSE)</f>
        <v>0</v>
      </c>
      <c r="BI162" s="16">
        <f>M162/26*$BC162*VLOOKUP(BI$4,DM_TI_LE!$A$5:$C$29,3,FALSE)</f>
        <v>0</v>
      </c>
      <c r="BJ162" s="16">
        <f>N162/26*$BC162*VLOOKUP(BJ$4,DM_TI_LE!$A$5:$C$29,3,FALSE)</f>
        <v>0</v>
      </c>
      <c r="BK162" s="16">
        <f>O162/26*$BC162*VLOOKUP(BK$4,DM_TI_LE!$A$5:$C$29,3,FALSE)</f>
        <v>0</v>
      </c>
      <c r="BL162" s="16">
        <f>P162/26*$BC162*VLOOKUP(BL$4,DM_TI_LE!$A$5:$C$29,3,FALSE)</f>
        <v>0</v>
      </c>
      <c r="BM162" s="16">
        <f>Q162/26*$BC162*VLOOKUP(BM$4,DM_TI_LE!$A$5:$C$29,3,FALSE)</f>
        <v>0</v>
      </c>
      <c r="BN162" s="16">
        <f>R162/26*$BC162*VLOOKUP(BN$4,DM_TI_LE!$A$5:$C$29,3,FALSE)</f>
        <v>0</v>
      </c>
      <c r="BO162" s="16">
        <f>S162/26*$BC162*VLOOKUP(BO$4,DM_TI_LE!$A$5:$C$29,3,FALSE)</f>
        <v>0</v>
      </c>
      <c r="BP162" s="16">
        <f>T162/26*$BC162*VLOOKUP(BP$4,DM_TI_LE!$A$5:$C$29,3,FALSE)</f>
        <v>0</v>
      </c>
      <c r="BQ162" s="16">
        <f>U162/26*$BC162*VLOOKUP(BQ$4,DM_TI_LE!$A$5:$C$29,3,FALSE)</f>
        <v>0</v>
      </c>
      <c r="BR162" s="16">
        <f>V162/26*$BC162*VLOOKUP(BR$4,DM_TI_LE!$A$5:$C$29,3,FALSE)</f>
        <v>0</v>
      </c>
      <c r="BS162" s="16">
        <f>W162/26*$BC162*VLOOKUP(BS$4,DM_TI_LE!$A$5:$C$29,3,FALSE)</f>
        <v>0</v>
      </c>
      <c r="BT162" s="16">
        <f>X162/26*$BC162*VLOOKUP(BT$4,DM_TI_LE!$A$5:$C$29,3,FALSE)</f>
        <v>0</v>
      </c>
      <c r="BU162" s="16">
        <f>Y162/26*$BC162*VLOOKUP(BU$4,DM_TI_LE!$A$5:$C$29,3,FALSE)</f>
        <v>0</v>
      </c>
      <c r="BV162" s="16">
        <f>Z162/26*$BC162*VLOOKUP(BV$4,DM_TI_LE!$A$5:$C$29,3,FALSE)</f>
        <v>0</v>
      </c>
      <c r="BW162" s="16">
        <f>AA162/26*$BC162*VLOOKUP(BW$4,DM_TI_LE!$A$5:$C$29,3,FALSE)</f>
        <v>0</v>
      </c>
      <c r="BX162" s="16">
        <f>AB162/26*$BC162*VLOOKUP(BX$4,DM_TI_LE!$A$5:$C$29,3,FALSE)</f>
        <v>0</v>
      </c>
      <c r="BY162" s="16">
        <f>AC162/26*$BC162*VLOOKUP(BY$4,DM_TI_LE!$A$5:$C$29,3,FALSE)</f>
        <v>0</v>
      </c>
      <c r="BZ162" s="16">
        <f>AD162/26*$BC162*VLOOKUP(BZ$4,DM_TI_LE!$A$5:$C$29,3,FALSE)</f>
        <v>0</v>
      </c>
      <c r="CA162" s="196">
        <f t="shared" si="0"/>
        <v>0</v>
      </c>
      <c r="CB162" s="16"/>
      <c r="CC162" s="197">
        <f t="shared" si="1"/>
        <v>8100000</v>
      </c>
      <c r="CD162" s="145" t="s">
        <v>114</v>
      </c>
      <c r="CE162" s="199">
        <f>VLOOKUP(CD162,DM_TI_LE!$I$12:$J$16,2,FALSE)</f>
        <v>1</v>
      </c>
    </row>
    <row r="163" spans="1:83" ht="12.75">
      <c r="A163" s="36">
        <v>159</v>
      </c>
      <c r="B163" s="38">
        <f>GD_LCD_HS_LNS!B162</f>
        <v>11112</v>
      </c>
      <c r="C163" s="38" t="str">
        <f>GD_LCD_HS_LNS!C162</f>
        <v>Đào Xuân Tuân</v>
      </c>
      <c r="D163" s="38" t="str">
        <f>GD_LCD_HS_LNS!D162</f>
        <v>NV PVHK</v>
      </c>
      <c r="E163" s="146">
        <f>VLOOKUP(B163,GD_CHAM_CONG!$C$6:$BJ$912,60,FALSE)</f>
        <v>1</v>
      </c>
      <c r="F163" s="146">
        <f>VLOOKUP(B163,GD_LCD_HS_LNS!$B$4:$F$914,5,FALSE)</f>
        <v>1.9</v>
      </c>
      <c r="G163" s="168"/>
      <c r="H163" s="168">
        <f>VLOOKUP(B163,GD_CHAM_CONG!$C$6:$BD$912,37,FALSE)</f>
        <v>26</v>
      </c>
      <c r="I163" s="16">
        <f>VLOOKUP($B163,GD_CHAM_CONG!$C$6:$BF$912,38,FALSE)</f>
        <v>25</v>
      </c>
      <c r="J163" s="16">
        <f>VLOOKUP($B163,GD_CHAM_CONG!$C$6:$BF$912,39,FALSE)</f>
        <v>0</v>
      </c>
      <c r="K163" s="16">
        <f>VLOOKUP($B163,GD_CHAM_CONG!$C$6:$BF$912,40,FALSE)</f>
        <v>0</v>
      </c>
      <c r="L163" s="16">
        <f>VLOOKUP($B163,GD_CHAM_CONG!$C$6:$BF$912,41,FALSE)</f>
        <v>0</v>
      </c>
      <c r="M163" s="16">
        <f>VLOOKUP($B163,GD_CHAM_CONG!$C$6:$BF$912,42,FALSE)</f>
        <v>0</v>
      </c>
      <c r="N163" s="16">
        <f>VLOOKUP($B163,GD_CHAM_CONG!$C$6:$BF$912,43,FALSE)</f>
        <v>0</v>
      </c>
      <c r="O163" s="16">
        <f>VLOOKUP($B163,GD_CHAM_CONG!$C$6:$BF$912,44,FALSE)</f>
        <v>0</v>
      </c>
      <c r="P163" s="16">
        <f>VLOOKUP($B163,GD_CHAM_CONG!$C$6:$BF$912,45,FALSE)</f>
        <v>0</v>
      </c>
      <c r="Q163" s="16">
        <f>VLOOKUP($B163,GD_CHAM_CONG!$C$6:$BF$912,46,FALSE)</f>
        <v>0</v>
      </c>
      <c r="R163" s="16">
        <f>VLOOKUP($B163,GD_CHAM_CONG!$C$6:$BF$912,47,FALSE)</f>
        <v>0</v>
      </c>
      <c r="S163" s="16">
        <f>VLOOKUP($B163,GD_CHAM_CONG!$C$6:$BF$912,48,FALSE)</f>
        <v>0</v>
      </c>
      <c r="T163" s="16">
        <f>VLOOKUP($B163,GD_CHAM_CONG!$C$6:$BF$912,49,FALSE)</f>
        <v>0</v>
      </c>
      <c r="U163" s="16">
        <f>VLOOKUP($B163,GD_CHAM_CONG!$C$6:$BF$912,50,FALSE)</f>
        <v>0</v>
      </c>
      <c r="V163" s="16">
        <f>VLOOKUP($B163,GD_CHAM_CONG!$C$6:$BF$912,51,FALSE)</f>
        <v>0</v>
      </c>
      <c r="W163" s="16">
        <f>VLOOKUP($B163,GD_CHAM_CONG!$C$6:$BF$912,52,FALSE)</f>
        <v>0</v>
      </c>
      <c r="X163" s="16">
        <f>VLOOKUP($B163,GD_CHAM_CONG!$C$6:$BF$912,53,FALSE)</f>
        <v>0</v>
      </c>
      <c r="Y163" s="16">
        <f>VLOOKUP($B163,GD_CHAM_CONG!$C$6:$BF$912,54,FALSE)</f>
        <v>0</v>
      </c>
      <c r="Z163" s="16">
        <f>VLOOKUP($B163,GD_CHAM_CONG!$C$6:$BF$912,55,FALSE)</f>
        <v>0</v>
      </c>
      <c r="AA163" s="16">
        <f>VLOOKUP($B163,GD_CHAM_CONG!$C$6:$BF$912,56,FALSE)</f>
        <v>0</v>
      </c>
      <c r="AB163" s="16">
        <f>VLOOKUP($B163,GD_CHAM_CONG!$C$6:$BI$912,57,FALSE)</f>
        <v>0</v>
      </c>
      <c r="AC163" s="16">
        <f>VLOOKUP($B163,GD_CHAM_CONG!$C$6:$BI$912,58,FALSE)</f>
        <v>0</v>
      </c>
      <c r="AD163" s="16">
        <f>VLOOKUP($B163,GD_CHAM_CONG!$C$6:$BI$912,59,FALSE)</f>
        <v>0</v>
      </c>
      <c r="AE163" s="188">
        <f>I163/$H163*VLOOKUP(I$4,DM_TI_LE!$A$5:$B$30,2,FALSE)</f>
        <v>0.96153846153846156</v>
      </c>
      <c r="AF163" s="188">
        <f>J163/$H163*VLOOKUP(J$4,DM_TI_LE!$A$5:$B$30,2,FALSE)</f>
        <v>0</v>
      </c>
      <c r="AG163" s="188">
        <f>K163/$H163*VLOOKUP(K$4,DM_TI_LE!$A$5:$B$30,2,FALSE)</f>
        <v>0</v>
      </c>
      <c r="AH163" s="188">
        <f>L163/$H163*VLOOKUP(L$4,DM_TI_LE!$A$5:$B$30,2,FALSE)</f>
        <v>0</v>
      </c>
      <c r="AI163" s="188">
        <f>M163/$H163*VLOOKUP(M$4,DM_TI_LE!$A$5:$B$30,2,FALSE)</f>
        <v>0</v>
      </c>
      <c r="AJ163" s="188">
        <f>N163/$H163*VLOOKUP(N$4,DM_TI_LE!$A$5:$B$30,2,FALSE)</f>
        <v>0</v>
      </c>
      <c r="AK163" s="188">
        <f>O163/$H163*VLOOKUP(O$4,DM_TI_LE!$A$5:$B$30,2,FALSE)</f>
        <v>0</v>
      </c>
      <c r="AL163" s="188">
        <f>P163/$H163*VLOOKUP(P$4,DM_TI_LE!$A$5:$B$30,2,FALSE)</f>
        <v>0</v>
      </c>
      <c r="AM163" s="188">
        <f>Q163/$H163*VLOOKUP(Q$4,DM_TI_LE!$A$5:$B$30,2,FALSE)</f>
        <v>0</v>
      </c>
      <c r="AN163" s="188">
        <f>R163/$H163*VLOOKUP(R$4,DM_TI_LE!$A$5:$B$30,2,FALSE)</f>
        <v>0</v>
      </c>
      <c r="AO163" s="188">
        <f>S163/$H163*VLOOKUP(S$4,DM_TI_LE!$A$5:$B$30,2,FALSE)</f>
        <v>0</v>
      </c>
      <c r="AP163" s="188">
        <f>T163/$H163*VLOOKUP(T$4,DM_TI_LE!$A$5:$B$30,2,FALSE)</f>
        <v>0</v>
      </c>
      <c r="AQ163" s="188">
        <f>U163/$H163*VLOOKUP(U$4,DM_TI_LE!$A$5:$B$30,2,FALSE)</f>
        <v>0</v>
      </c>
      <c r="AR163" s="188">
        <f>V163/$H163*VLOOKUP(V$4,DM_TI_LE!$A$5:$B$30,2,FALSE)</f>
        <v>0</v>
      </c>
      <c r="AS163" s="188">
        <f>W163/$H163*VLOOKUP(W$4,DM_TI_LE!$A$5:$B$30,2,FALSE)</f>
        <v>0</v>
      </c>
      <c r="AT163" s="188">
        <f>X163/$H163*VLOOKUP(X$4,DM_TI_LE!$A$5:$B$30,2,FALSE)</f>
        <v>0</v>
      </c>
      <c r="AU163" s="188">
        <f>Y163/$H163*VLOOKUP(Y$4,DM_TI_LE!$A$5:$B$30,2,FALSE)</f>
        <v>0</v>
      </c>
      <c r="AV163" s="188">
        <f>Z163/$H163*VLOOKUP(Z$4,DM_TI_LE!$A$5:$B$30,2,FALSE)</f>
        <v>0</v>
      </c>
      <c r="AW163" s="188">
        <f>AA163/$H163*VLOOKUP(AA$4,DM_TI_LE!$A$5:$B$30,2,FALSE)</f>
        <v>0</v>
      </c>
      <c r="AX163" s="188">
        <f>AB163/$H163*VLOOKUP(AB$4,DM_TI_LE!$A$5:$B$30,2,FALSE)</f>
        <v>0</v>
      </c>
      <c r="AY163" s="188">
        <f>AC163/$H163*VLOOKUP(AC$4,DM_TI_LE!$A$5:$B$30,2,FALSE)</f>
        <v>0</v>
      </c>
      <c r="AZ163" s="188">
        <f>AD163/$H163*VLOOKUP(AD$4,DM_TI_LE!$A$5:$B$30,2,FALSE)</f>
        <v>0</v>
      </c>
      <c r="BA163" s="231">
        <f>IF(CD163="HDHV",DM_TI_LE!$K$12*I163, SUM(AE163:AW163)*F163*E163*DM_HE_SO_LUONG_NS!$D$1*CE163)</f>
        <v>8221153.846153846</v>
      </c>
      <c r="BB163" s="16"/>
      <c r="BC163" s="17">
        <f>VLOOKUP(B163,GD_LCD_HS_LNS!$B$4:$E$914,4,FALSE)</f>
        <v>3875000</v>
      </c>
      <c r="BD163" s="16"/>
      <c r="BE163" s="16">
        <f>I163/26*$BC163*VLOOKUP(BE$4,DM_TI_LE!$A$5:$C$29,3,FALSE)</f>
        <v>0</v>
      </c>
      <c r="BF163" s="16">
        <f>J163/26*$BC163*VLOOKUP(BF$4,DM_TI_LE!$A$5:$C$29,3,FALSE)</f>
        <v>0</v>
      </c>
      <c r="BG163" s="16">
        <f>K163/26*$BC163*VLOOKUP(BG$4,DM_TI_LE!$A$5:$C$29,3,FALSE)</f>
        <v>0</v>
      </c>
      <c r="BH163" s="16">
        <f>L163/26*$BC163*VLOOKUP(BH$4,DM_TI_LE!$A$5:$C$29,3,FALSE)</f>
        <v>0</v>
      </c>
      <c r="BI163" s="16">
        <f>M163/26*$BC163*VLOOKUP(BI$4,DM_TI_LE!$A$5:$C$29,3,FALSE)</f>
        <v>0</v>
      </c>
      <c r="BJ163" s="16">
        <f>N163/26*$BC163*VLOOKUP(BJ$4,DM_TI_LE!$A$5:$C$29,3,FALSE)</f>
        <v>0</v>
      </c>
      <c r="BK163" s="16">
        <f>O163/26*$BC163*VLOOKUP(BK$4,DM_TI_LE!$A$5:$C$29,3,FALSE)</f>
        <v>0</v>
      </c>
      <c r="BL163" s="16">
        <f>P163/26*$BC163*VLOOKUP(BL$4,DM_TI_LE!$A$5:$C$29,3,FALSE)</f>
        <v>0</v>
      </c>
      <c r="BM163" s="16">
        <f>Q163/26*$BC163*VLOOKUP(BM$4,DM_TI_LE!$A$5:$C$29,3,FALSE)</f>
        <v>0</v>
      </c>
      <c r="BN163" s="16">
        <f>R163/26*$BC163*VLOOKUP(BN$4,DM_TI_LE!$A$5:$C$29,3,FALSE)</f>
        <v>0</v>
      </c>
      <c r="BO163" s="16">
        <f>S163/26*$BC163*VLOOKUP(BO$4,DM_TI_LE!$A$5:$C$29,3,FALSE)</f>
        <v>0</v>
      </c>
      <c r="BP163" s="16">
        <f>T163/26*$BC163*VLOOKUP(BP$4,DM_TI_LE!$A$5:$C$29,3,FALSE)</f>
        <v>0</v>
      </c>
      <c r="BQ163" s="16">
        <f>U163/26*$BC163*VLOOKUP(BQ$4,DM_TI_LE!$A$5:$C$29,3,FALSE)</f>
        <v>0</v>
      </c>
      <c r="BR163" s="16">
        <f>V163/26*$BC163*VLOOKUP(BR$4,DM_TI_LE!$A$5:$C$29,3,FALSE)</f>
        <v>0</v>
      </c>
      <c r="BS163" s="16">
        <f>W163/26*$BC163*VLOOKUP(BS$4,DM_TI_LE!$A$5:$C$29,3,FALSE)</f>
        <v>0</v>
      </c>
      <c r="BT163" s="16">
        <f>X163/26*$BC163*VLOOKUP(BT$4,DM_TI_LE!$A$5:$C$29,3,FALSE)</f>
        <v>0</v>
      </c>
      <c r="BU163" s="16">
        <f>Y163/26*$BC163*VLOOKUP(BU$4,DM_TI_LE!$A$5:$C$29,3,FALSE)</f>
        <v>0</v>
      </c>
      <c r="BV163" s="16">
        <f>Z163/26*$BC163*VLOOKUP(BV$4,DM_TI_LE!$A$5:$C$29,3,FALSE)</f>
        <v>0</v>
      </c>
      <c r="BW163" s="16">
        <f>AA163/26*$BC163*VLOOKUP(BW$4,DM_TI_LE!$A$5:$C$29,3,FALSE)</f>
        <v>0</v>
      </c>
      <c r="BX163" s="16">
        <f>AB163/26*$BC163*VLOOKUP(BX$4,DM_TI_LE!$A$5:$C$29,3,FALSE)</f>
        <v>0</v>
      </c>
      <c r="BY163" s="16">
        <f>AC163/26*$BC163*VLOOKUP(BY$4,DM_TI_LE!$A$5:$C$29,3,FALSE)</f>
        <v>0</v>
      </c>
      <c r="BZ163" s="16">
        <f>AD163/26*$BC163*VLOOKUP(BZ$4,DM_TI_LE!$A$5:$C$29,3,FALSE)</f>
        <v>0</v>
      </c>
      <c r="CA163" s="196">
        <f t="shared" si="0"/>
        <v>0</v>
      </c>
      <c r="CB163" s="16"/>
      <c r="CC163" s="197">
        <f t="shared" si="1"/>
        <v>8221153.846153846</v>
      </c>
      <c r="CD163" s="145" t="s">
        <v>114</v>
      </c>
      <c r="CE163" s="199">
        <f>VLOOKUP(CD163,DM_TI_LE!$I$12:$J$16,2,FALSE)</f>
        <v>1</v>
      </c>
    </row>
    <row r="164" spans="1:83" ht="12.75">
      <c r="A164" s="36">
        <v>160</v>
      </c>
      <c r="B164" s="38">
        <f>GD_LCD_HS_LNS!B163</f>
        <v>11113</v>
      </c>
      <c r="C164" s="38" t="str">
        <f>GD_LCD_HS_LNS!C163</f>
        <v>Trịnh Thị Hạnh</v>
      </c>
      <c r="D164" s="38" t="str">
        <f>GD_LCD_HS_LNS!D163</f>
        <v>NV PVHK</v>
      </c>
      <c r="E164" s="146">
        <f>VLOOKUP(B164,GD_CHAM_CONG!$C$6:$BJ$912,60,FALSE)</f>
        <v>1</v>
      </c>
      <c r="F164" s="146">
        <f>VLOOKUP(B164,GD_LCD_HS_LNS!$B$4:$F$914,5,FALSE)</f>
        <v>1.8</v>
      </c>
      <c r="G164" s="168"/>
      <c r="H164" s="168">
        <f>VLOOKUP(B164,GD_CHAM_CONG!$C$6:$BD$912,37,FALSE)</f>
        <v>26</v>
      </c>
      <c r="I164" s="16">
        <f>VLOOKUP($B164,GD_CHAM_CONG!$C$6:$BF$912,38,FALSE)</f>
        <v>26</v>
      </c>
      <c r="J164" s="16">
        <f>VLOOKUP($B164,GD_CHAM_CONG!$C$6:$BF$912,39,FALSE)</f>
        <v>0</v>
      </c>
      <c r="K164" s="16">
        <f>VLOOKUP($B164,GD_CHAM_CONG!$C$6:$BF$912,40,FALSE)</f>
        <v>0</v>
      </c>
      <c r="L164" s="16">
        <f>VLOOKUP($B164,GD_CHAM_CONG!$C$6:$BF$912,41,FALSE)</f>
        <v>0</v>
      </c>
      <c r="M164" s="16">
        <f>VLOOKUP($B164,GD_CHAM_CONG!$C$6:$BF$912,42,FALSE)</f>
        <v>0</v>
      </c>
      <c r="N164" s="16">
        <f>VLOOKUP($B164,GD_CHAM_CONG!$C$6:$BF$912,43,FALSE)</f>
        <v>0</v>
      </c>
      <c r="O164" s="16">
        <f>VLOOKUP($B164,GD_CHAM_CONG!$C$6:$BF$912,44,FALSE)</f>
        <v>0</v>
      </c>
      <c r="P164" s="16">
        <f>VLOOKUP($B164,GD_CHAM_CONG!$C$6:$BF$912,45,FALSE)</f>
        <v>0</v>
      </c>
      <c r="Q164" s="16">
        <f>VLOOKUP($B164,GD_CHAM_CONG!$C$6:$BF$912,46,FALSE)</f>
        <v>0</v>
      </c>
      <c r="R164" s="16">
        <f>VLOOKUP($B164,GD_CHAM_CONG!$C$6:$BF$912,47,FALSE)</f>
        <v>0</v>
      </c>
      <c r="S164" s="16">
        <f>VLOOKUP($B164,GD_CHAM_CONG!$C$6:$BF$912,48,FALSE)</f>
        <v>0</v>
      </c>
      <c r="T164" s="16">
        <f>VLOOKUP($B164,GD_CHAM_CONG!$C$6:$BF$912,49,FALSE)</f>
        <v>0</v>
      </c>
      <c r="U164" s="16">
        <f>VLOOKUP($B164,GD_CHAM_CONG!$C$6:$BF$912,50,FALSE)</f>
        <v>0</v>
      </c>
      <c r="V164" s="16">
        <f>VLOOKUP($B164,GD_CHAM_CONG!$C$6:$BF$912,51,FALSE)</f>
        <v>0</v>
      </c>
      <c r="W164" s="16">
        <f>VLOOKUP($B164,GD_CHAM_CONG!$C$6:$BF$912,52,FALSE)</f>
        <v>0</v>
      </c>
      <c r="X164" s="16">
        <f>VLOOKUP($B164,GD_CHAM_CONG!$C$6:$BF$912,53,FALSE)</f>
        <v>0</v>
      </c>
      <c r="Y164" s="16">
        <f>VLOOKUP($B164,GD_CHAM_CONG!$C$6:$BF$912,54,FALSE)</f>
        <v>0</v>
      </c>
      <c r="Z164" s="16">
        <f>VLOOKUP($B164,GD_CHAM_CONG!$C$6:$BF$912,55,FALSE)</f>
        <v>0</v>
      </c>
      <c r="AA164" s="16">
        <f>VLOOKUP($B164,GD_CHAM_CONG!$C$6:$BF$912,56,FALSE)</f>
        <v>0</v>
      </c>
      <c r="AB164" s="16">
        <f>VLOOKUP($B164,GD_CHAM_CONG!$C$6:$BI$912,57,FALSE)</f>
        <v>0</v>
      </c>
      <c r="AC164" s="16">
        <f>VLOOKUP($B164,GD_CHAM_CONG!$C$6:$BI$912,58,FALSE)</f>
        <v>0</v>
      </c>
      <c r="AD164" s="16">
        <f>VLOOKUP($B164,GD_CHAM_CONG!$C$6:$BI$912,59,FALSE)</f>
        <v>0</v>
      </c>
      <c r="AE164" s="188">
        <f>I164/$H164*VLOOKUP(I$4,DM_TI_LE!$A$5:$B$30,2,FALSE)</f>
        <v>1</v>
      </c>
      <c r="AF164" s="188">
        <f>J164/$H164*VLOOKUP(J$4,DM_TI_LE!$A$5:$B$30,2,FALSE)</f>
        <v>0</v>
      </c>
      <c r="AG164" s="188">
        <f>K164/$H164*VLOOKUP(K$4,DM_TI_LE!$A$5:$B$30,2,FALSE)</f>
        <v>0</v>
      </c>
      <c r="AH164" s="188">
        <f>L164/$H164*VLOOKUP(L$4,DM_TI_LE!$A$5:$B$30,2,FALSE)</f>
        <v>0</v>
      </c>
      <c r="AI164" s="188">
        <f>M164/$H164*VLOOKUP(M$4,DM_TI_LE!$A$5:$B$30,2,FALSE)</f>
        <v>0</v>
      </c>
      <c r="AJ164" s="188">
        <f>N164/$H164*VLOOKUP(N$4,DM_TI_LE!$A$5:$B$30,2,FALSE)</f>
        <v>0</v>
      </c>
      <c r="AK164" s="188">
        <f>O164/$H164*VLOOKUP(O$4,DM_TI_LE!$A$5:$B$30,2,FALSE)</f>
        <v>0</v>
      </c>
      <c r="AL164" s="188">
        <f>P164/$H164*VLOOKUP(P$4,DM_TI_LE!$A$5:$B$30,2,FALSE)</f>
        <v>0</v>
      </c>
      <c r="AM164" s="188">
        <f>Q164/$H164*VLOOKUP(Q$4,DM_TI_LE!$A$5:$B$30,2,FALSE)</f>
        <v>0</v>
      </c>
      <c r="AN164" s="188">
        <f>R164/$H164*VLOOKUP(R$4,DM_TI_LE!$A$5:$B$30,2,FALSE)</f>
        <v>0</v>
      </c>
      <c r="AO164" s="188">
        <f>S164/$H164*VLOOKUP(S$4,DM_TI_LE!$A$5:$B$30,2,FALSE)</f>
        <v>0</v>
      </c>
      <c r="AP164" s="188">
        <f>T164/$H164*VLOOKUP(T$4,DM_TI_LE!$A$5:$B$30,2,FALSE)</f>
        <v>0</v>
      </c>
      <c r="AQ164" s="188">
        <f>U164/$H164*VLOOKUP(U$4,DM_TI_LE!$A$5:$B$30,2,FALSE)</f>
        <v>0</v>
      </c>
      <c r="AR164" s="188">
        <f>V164/$H164*VLOOKUP(V$4,DM_TI_LE!$A$5:$B$30,2,FALSE)</f>
        <v>0</v>
      </c>
      <c r="AS164" s="188">
        <f>W164/$H164*VLOOKUP(W$4,DM_TI_LE!$A$5:$B$30,2,FALSE)</f>
        <v>0</v>
      </c>
      <c r="AT164" s="188">
        <f>X164/$H164*VLOOKUP(X$4,DM_TI_LE!$A$5:$B$30,2,FALSE)</f>
        <v>0</v>
      </c>
      <c r="AU164" s="188">
        <f>Y164/$H164*VLOOKUP(Y$4,DM_TI_LE!$A$5:$B$30,2,FALSE)</f>
        <v>0</v>
      </c>
      <c r="AV164" s="188">
        <f>Z164/$H164*VLOOKUP(Z$4,DM_TI_LE!$A$5:$B$30,2,FALSE)</f>
        <v>0</v>
      </c>
      <c r="AW164" s="188">
        <f>AA164/$H164*VLOOKUP(AA$4,DM_TI_LE!$A$5:$B$30,2,FALSE)</f>
        <v>0</v>
      </c>
      <c r="AX164" s="188">
        <f>AB164/$H164*VLOOKUP(AB$4,DM_TI_LE!$A$5:$B$30,2,FALSE)</f>
        <v>0</v>
      </c>
      <c r="AY164" s="188">
        <f>AC164/$H164*VLOOKUP(AC$4,DM_TI_LE!$A$5:$B$30,2,FALSE)</f>
        <v>0</v>
      </c>
      <c r="AZ164" s="188">
        <f>AD164/$H164*VLOOKUP(AD$4,DM_TI_LE!$A$5:$B$30,2,FALSE)</f>
        <v>0</v>
      </c>
      <c r="BA164" s="231">
        <f>IF(CD164="HDHV",DM_TI_LE!$K$12*I164, SUM(AE164:AW164)*F164*E164*DM_HE_SO_LUONG_NS!$D$1*CE164)</f>
        <v>8100000</v>
      </c>
      <c r="BB164" s="16"/>
      <c r="BC164" s="17">
        <f>VLOOKUP(B164,GD_LCD_HS_LNS!$B$4:$E$914,4,FALSE)</f>
        <v>3875000</v>
      </c>
      <c r="BD164" s="16"/>
      <c r="BE164" s="16">
        <f>I164/26*$BC164*VLOOKUP(BE$4,DM_TI_LE!$A$5:$C$29,3,FALSE)</f>
        <v>0</v>
      </c>
      <c r="BF164" s="16">
        <f>J164/26*$BC164*VLOOKUP(BF$4,DM_TI_LE!$A$5:$C$29,3,FALSE)</f>
        <v>0</v>
      </c>
      <c r="BG164" s="16">
        <f>K164/26*$BC164*VLOOKUP(BG$4,DM_TI_LE!$A$5:$C$29,3,FALSE)</f>
        <v>0</v>
      </c>
      <c r="BH164" s="16">
        <f>L164/26*$BC164*VLOOKUP(BH$4,DM_TI_LE!$A$5:$C$29,3,FALSE)</f>
        <v>0</v>
      </c>
      <c r="BI164" s="16">
        <f>M164/26*$BC164*VLOOKUP(BI$4,DM_TI_LE!$A$5:$C$29,3,FALSE)</f>
        <v>0</v>
      </c>
      <c r="BJ164" s="16">
        <f>N164/26*$BC164*VLOOKUP(BJ$4,DM_TI_LE!$A$5:$C$29,3,FALSE)</f>
        <v>0</v>
      </c>
      <c r="BK164" s="16">
        <f>O164/26*$BC164*VLOOKUP(BK$4,DM_TI_LE!$A$5:$C$29,3,FALSE)</f>
        <v>0</v>
      </c>
      <c r="BL164" s="16">
        <f>P164/26*$BC164*VLOOKUP(BL$4,DM_TI_LE!$A$5:$C$29,3,FALSE)</f>
        <v>0</v>
      </c>
      <c r="BM164" s="16">
        <f>Q164/26*$BC164*VLOOKUP(BM$4,DM_TI_LE!$A$5:$C$29,3,FALSE)</f>
        <v>0</v>
      </c>
      <c r="BN164" s="16">
        <f>R164/26*$BC164*VLOOKUP(BN$4,DM_TI_LE!$A$5:$C$29,3,FALSE)</f>
        <v>0</v>
      </c>
      <c r="BO164" s="16">
        <f>S164/26*$BC164*VLOOKUP(BO$4,DM_TI_LE!$A$5:$C$29,3,FALSE)</f>
        <v>0</v>
      </c>
      <c r="BP164" s="16">
        <f>T164/26*$BC164*VLOOKUP(BP$4,DM_TI_LE!$A$5:$C$29,3,FALSE)</f>
        <v>0</v>
      </c>
      <c r="BQ164" s="16">
        <f>U164/26*$BC164*VLOOKUP(BQ$4,DM_TI_LE!$A$5:$C$29,3,FALSE)</f>
        <v>0</v>
      </c>
      <c r="BR164" s="16">
        <f>V164/26*$BC164*VLOOKUP(BR$4,DM_TI_LE!$A$5:$C$29,3,FALSE)</f>
        <v>0</v>
      </c>
      <c r="BS164" s="16">
        <f>W164/26*$BC164*VLOOKUP(BS$4,DM_TI_LE!$A$5:$C$29,3,FALSE)</f>
        <v>0</v>
      </c>
      <c r="BT164" s="16">
        <f>X164/26*$BC164*VLOOKUP(BT$4,DM_TI_LE!$A$5:$C$29,3,FALSE)</f>
        <v>0</v>
      </c>
      <c r="BU164" s="16">
        <f>Y164/26*$BC164*VLOOKUP(BU$4,DM_TI_LE!$A$5:$C$29,3,FALSE)</f>
        <v>0</v>
      </c>
      <c r="BV164" s="16">
        <f>Z164/26*$BC164*VLOOKUP(BV$4,DM_TI_LE!$A$5:$C$29,3,FALSE)</f>
        <v>0</v>
      </c>
      <c r="BW164" s="16">
        <f>AA164/26*$BC164*VLOOKUP(BW$4,DM_TI_LE!$A$5:$C$29,3,FALSE)</f>
        <v>0</v>
      </c>
      <c r="BX164" s="16">
        <f>AB164/26*$BC164*VLOOKUP(BX$4,DM_TI_LE!$A$5:$C$29,3,FALSE)</f>
        <v>0</v>
      </c>
      <c r="BY164" s="16">
        <f>AC164/26*$BC164*VLOOKUP(BY$4,DM_TI_LE!$A$5:$C$29,3,FALSE)</f>
        <v>0</v>
      </c>
      <c r="BZ164" s="16">
        <f>AD164/26*$BC164*VLOOKUP(BZ$4,DM_TI_LE!$A$5:$C$29,3,FALSE)</f>
        <v>0</v>
      </c>
      <c r="CA164" s="196">
        <f t="shared" si="0"/>
        <v>0</v>
      </c>
      <c r="CB164" s="16"/>
      <c r="CC164" s="197">
        <f t="shared" si="1"/>
        <v>8100000</v>
      </c>
      <c r="CD164" s="145" t="s">
        <v>114</v>
      </c>
      <c r="CE164" s="199">
        <f>VLOOKUP(CD164,DM_TI_LE!$I$12:$J$16,2,FALSE)</f>
        <v>1</v>
      </c>
    </row>
    <row r="165" spans="1:83" ht="12.75">
      <c r="A165" s="36">
        <v>161</v>
      </c>
      <c r="B165" s="38">
        <f>GD_LCD_HS_LNS!B164</f>
        <v>11114</v>
      </c>
      <c r="C165" s="38" t="str">
        <f>GD_LCD_HS_LNS!C164</f>
        <v>Đoàn Thu Hoa</v>
      </c>
      <c r="D165" s="38" t="str">
        <f>GD_LCD_HS_LNS!D164</f>
        <v>NV PVHK</v>
      </c>
      <c r="E165" s="146">
        <f>VLOOKUP(B165,GD_CHAM_CONG!$C$6:$BJ$912,60,FALSE)</f>
        <v>0.97</v>
      </c>
      <c r="F165" s="146">
        <f>VLOOKUP(B165,GD_LCD_HS_LNS!$B$4:$F$914,5,FALSE)</f>
        <v>1.9</v>
      </c>
      <c r="G165" s="168"/>
      <c r="H165" s="168">
        <f>VLOOKUP(B165,GD_CHAM_CONG!$C$6:$BD$912,37,FALSE)</f>
        <v>26</v>
      </c>
      <c r="I165" s="16">
        <f>VLOOKUP($B165,GD_CHAM_CONG!$C$6:$BF$912,38,FALSE)</f>
        <v>26</v>
      </c>
      <c r="J165" s="16">
        <f>VLOOKUP($B165,GD_CHAM_CONG!$C$6:$BF$912,39,FALSE)</f>
        <v>0</v>
      </c>
      <c r="K165" s="16">
        <f>VLOOKUP($B165,GD_CHAM_CONG!$C$6:$BF$912,40,FALSE)</f>
        <v>0</v>
      </c>
      <c r="L165" s="16">
        <f>VLOOKUP($B165,GD_CHAM_CONG!$C$6:$BF$912,41,FALSE)</f>
        <v>0</v>
      </c>
      <c r="M165" s="16">
        <f>VLOOKUP($B165,GD_CHAM_CONG!$C$6:$BF$912,42,FALSE)</f>
        <v>0</v>
      </c>
      <c r="N165" s="16">
        <f>VLOOKUP($B165,GD_CHAM_CONG!$C$6:$BF$912,43,FALSE)</f>
        <v>0</v>
      </c>
      <c r="O165" s="16">
        <f>VLOOKUP($B165,GD_CHAM_CONG!$C$6:$BF$912,44,FALSE)</f>
        <v>0</v>
      </c>
      <c r="P165" s="16">
        <f>VLOOKUP($B165,GD_CHAM_CONG!$C$6:$BF$912,45,FALSE)</f>
        <v>0</v>
      </c>
      <c r="Q165" s="16">
        <f>VLOOKUP($B165,GD_CHAM_CONG!$C$6:$BF$912,46,FALSE)</f>
        <v>0</v>
      </c>
      <c r="R165" s="16">
        <f>VLOOKUP($B165,GD_CHAM_CONG!$C$6:$BF$912,47,FALSE)</f>
        <v>0</v>
      </c>
      <c r="S165" s="16">
        <f>VLOOKUP($B165,GD_CHAM_CONG!$C$6:$BF$912,48,FALSE)</f>
        <v>0</v>
      </c>
      <c r="T165" s="16">
        <f>VLOOKUP($B165,GD_CHAM_CONG!$C$6:$BF$912,49,FALSE)</f>
        <v>0</v>
      </c>
      <c r="U165" s="16">
        <f>VLOOKUP($B165,GD_CHAM_CONG!$C$6:$BF$912,50,FALSE)</f>
        <v>0</v>
      </c>
      <c r="V165" s="16">
        <f>VLOOKUP($B165,GD_CHAM_CONG!$C$6:$BF$912,51,FALSE)</f>
        <v>0</v>
      </c>
      <c r="W165" s="16">
        <f>VLOOKUP($B165,GD_CHAM_CONG!$C$6:$BF$912,52,FALSE)</f>
        <v>0</v>
      </c>
      <c r="X165" s="16">
        <f>VLOOKUP($B165,GD_CHAM_CONG!$C$6:$BF$912,53,FALSE)</f>
        <v>0</v>
      </c>
      <c r="Y165" s="16">
        <f>VLOOKUP($B165,GD_CHAM_CONG!$C$6:$BF$912,54,FALSE)</f>
        <v>0</v>
      </c>
      <c r="Z165" s="16">
        <f>VLOOKUP($B165,GD_CHAM_CONG!$C$6:$BF$912,55,FALSE)</f>
        <v>0</v>
      </c>
      <c r="AA165" s="16">
        <f>VLOOKUP($B165,GD_CHAM_CONG!$C$6:$BF$912,56,FALSE)</f>
        <v>0</v>
      </c>
      <c r="AB165" s="16">
        <f>VLOOKUP($B165,GD_CHAM_CONG!$C$6:$BI$912,57,FALSE)</f>
        <v>0</v>
      </c>
      <c r="AC165" s="16">
        <f>VLOOKUP($B165,GD_CHAM_CONG!$C$6:$BI$912,58,FALSE)</f>
        <v>0</v>
      </c>
      <c r="AD165" s="16">
        <f>VLOOKUP($B165,GD_CHAM_CONG!$C$6:$BI$912,59,FALSE)</f>
        <v>0</v>
      </c>
      <c r="AE165" s="188">
        <f>I165/$H165*VLOOKUP(I$4,DM_TI_LE!$A$5:$B$30,2,FALSE)</f>
        <v>1</v>
      </c>
      <c r="AF165" s="188">
        <f>J165/$H165*VLOOKUP(J$4,DM_TI_LE!$A$5:$B$30,2,FALSE)</f>
        <v>0</v>
      </c>
      <c r="AG165" s="188">
        <f>K165/$H165*VLOOKUP(K$4,DM_TI_LE!$A$5:$B$30,2,FALSE)</f>
        <v>0</v>
      </c>
      <c r="AH165" s="188">
        <f>L165/$H165*VLOOKUP(L$4,DM_TI_LE!$A$5:$B$30,2,FALSE)</f>
        <v>0</v>
      </c>
      <c r="AI165" s="188">
        <f>M165/$H165*VLOOKUP(M$4,DM_TI_LE!$A$5:$B$30,2,FALSE)</f>
        <v>0</v>
      </c>
      <c r="AJ165" s="188">
        <f>N165/$H165*VLOOKUP(N$4,DM_TI_LE!$A$5:$B$30,2,FALSE)</f>
        <v>0</v>
      </c>
      <c r="AK165" s="188">
        <f>O165/$H165*VLOOKUP(O$4,DM_TI_LE!$A$5:$B$30,2,FALSE)</f>
        <v>0</v>
      </c>
      <c r="AL165" s="188">
        <f>P165/$H165*VLOOKUP(P$4,DM_TI_LE!$A$5:$B$30,2,FALSE)</f>
        <v>0</v>
      </c>
      <c r="AM165" s="188">
        <f>Q165/$H165*VLOOKUP(Q$4,DM_TI_LE!$A$5:$B$30,2,FALSE)</f>
        <v>0</v>
      </c>
      <c r="AN165" s="188">
        <f>R165/$H165*VLOOKUP(R$4,DM_TI_LE!$A$5:$B$30,2,FALSE)</f>
        <v>0</v>
      </c>
      <c r="AO165" s="188">
        <f>S165/$H165*VLOOKUP(S$4,DM_TI_LE!$A$5:$B$30,2,FALSE)</f>
        <v>0</v>
      </c>
      <c r="AP165" s="188">
        <f>T165/$H165*VLOOKUP(T$4,DM_TI_LE!$A$5:$B$30,2,FALSE)</f>
        <v>0</v>
      </c>
      <c r="AQ165" s="188">
        <f>U165/$H165*VLOOKUP(U$4,DM_TI_LE!$A$5:$B$30,2,FALSE)</f>
        <v>0</v>
      </c>
      <c r="AR165" s="188">
        <f>V165/$H165*VLOOKUP(V$4,DM_TI_LE!$A$5:$B$30,2,FALSE)</f>
        <v>0</v>
      </c>
      <c r="AS165" s="188">
        <f>W165/$H165*VLOOKUP(W$4,DM_TI_LE!$A$5:$B$30,2,FALSE)</f>
        <v>0</v>
      </c>
      <c r="AT165" s="188">
        <f>X165/$H165*VLOOKUP(X$4,DM_TI_LE!$A$5:$B$30,2,FALSE)</f>
        <v>0</v>
      </c>
      <c r="AU165" s="188">
        <f>Y165/$H165*VLOOKUP(Y$4,DM_TI_LE!$A$5:$B$30,2,FALSE)</f>
        <v>0</v>
      </c>
      <c r="AV165" s="188">
        <f>Z165/$H165*VLOOKUP(Z$4,DM_TI_LE!$A$5:$B$30,2,FALSE)</f>
        <v>0</v>
      </c>
      <c r="AW165" s="188">
        <f>AA165/$H165*VLOOKUP(AA$4,DM_TI_LE!$A$5:$B$30,2,FALSE)</f>
        <v>0</v>
      </c>
      <c r="AX165" s="188">
        <f>AB165/$H165*VLOOKUP(AB$4,DM_TI_LE!$A$5:$B$30,2,FALSE)</f>
        <v>0</v>
      </c>
      <c r="AY165" s="188">
        <f>AC165/$H165*VLOOKUP(AC$4,DM_TI_LE!$A$5:$B$30,2,FALSE)</f>
        <v>0</v>
      </c>
      <c r="AZ165" s="188">
        <f>AD165/$H165*VLOOKUP(AD$4,DM_TI_LE!$A$5:$B$30,2,FALSE)</f>
        <v>0</v>
      </c>
      <c r="BA165" s="231">
        <f>IF(CD165="HDHV",DM_TI_LE!$K$12*I165, SUM(AE165:AW165)*F165*E165*DM_HE_SO_LUONG_NS!$D$1*CE165)</f>
        <v>8293500</v>
      </c>
      <c r="BB165" s="16"/>
      <c r="BC165" s="17">
        <f>VLOOKUP(B165,GD_LCD_HS_LNS!$B$4:$E$914,4,FALSE)</f>
        <v>3875000</v>
      </c>
      <c r="BD165" s="16"/>
      <c r="BE165" s="16">
        <f>I165/26*$BC165*VLOOKUP(BE$4,DM_TI_LE!$A$5:$C$29,3,FALSE)</f>
        <v>0</v>
      </c>
      <c r="BF165" s="16">
        <f>J165/26*$BC165*VLOOKUP(BF$4,DM_TI_LE!$A$5:$C$29,3,FALSE)</f>
        <v>0</v>
      </c>
      <c r="BG165" s="16">
        <f>K165/26*$BC165*VLOOKUP(BG$4,DM_TI_LE!$A$5:$C$29,3,FALSE)</f>
        <v>0</v>
      </c>
      <c r="BH165" s="16">
        <f>L165/26*$BC165*VLOOKUP(BH$4,DM_TI_LE!$A$5:$C$29,3,FALSE)</f>
        <v>0</v>
      </c>
      <c r="BI165" s="16">
        <f>M165/26*$BC165*VLOOKUP(BI$4,DM_TI_LE!$A$5:$C$29,3,FALSE)</f>
        <v>0</v>
      </c>
      <c r="BJ165" s="16">
        <f>N165/26*$BC165*VLOOKUP(BJ$4,DM_TI_LE!$A$5:$C$29,3,FALSE)</f>
        <v>0</v>
      </c>
      <c r="BK165" s="16">
        <f>O165/26*$BC165*VLOOKUP(BK$4,DM_TI_LE!$A$5:$C$29,3,FALSE)</f>
        <v>0</v>
      </c>
      <c r="BL165" s="16">
        <f>P165/26*$BC165*VLOOKUP(BL$4,DM_TI_LE!$A$5:$C$29,3,FALSE)</f>
        <v>0</v>
      </c>
      <c r="BM165" s="16">
        <f>Q165/26*$BC165*VLOOKUP(BM$4,DM_TI_LE!$A$5:$C$29,3,FALSE)</f>
        <v>0</v>
      </c>
      <c r="BN165" s="16">
        <f>R165/26*$BC165*VLOOKUP(BN$4,DM_TI_LE!$A$5:$C$29,3,FALSE)</f>
        <v>0</v>
      </c>
      <c r="BO165" s="16">
        <f>S165/26*$BC165*VLOOKUP(BO$4,DM_TI_LE!$A$5:$C$29,3,FALSE)</f>
        <v>0</v>
      </c>
      <c r="BP165" s="16">
        <f>T165/26*$BC165*VLOOKUP(BP$4,DM_TI_LE!$A$5:$C$29,3,FALSE)</f>
        <v>0</v>
      </c>
      <c r="BQ165" s="16">
        <f>U165/26*$BC165*VLOOKUP(BQ$4,DM_TI_LE!$A$5:$C$29,3,FALSE)</f>
        <v>0</v>
      </c>
      <c r="BR165" s="16">
        <f>V165/26*$BC165*VLOOKUP(BR$4,DM_TI_LE!$A$5:$C$29,3,FALSE)</f>
        <v>0</v>
      </c>
      <c r="BS165" s="16">
        <f>W165/26*$BC165*VLOOKUP(BS$4,DM_TI_LE!$A$5:$C$29,3,FALSE)</f>
        <v>0</v>
      </c>
      <c r="BT165" s="16">
        <f>X165/26*$BC165*VLOOKUP(BT$4,DM_TI_LE!$A$5:$C$29,3,FALSE)</f>
        <v>0</v>
      </c>
      <c r="BU165" s="16">
        <f>Y165/26*$BC165*VLOOKUP(BU$4,DM_TI_LE!$A$5:$C$29,3,FALSE)</f>
        <v>0</v>
      </c>
      <c r="BV165" s="16">
        <f>Z165/26*$BC165*VLOOKUP(BV$4,DM_TI_LE!$A$5:$C$29,3,FALSE)</f>
        <v>0</v>
      </c>
      <c r="BW165" s="16">
        <f>AA165/26*$BC165*VLOOKUP(BW$4,DM_TI_LE!$A$5:$C$29,3,FALSE)</f>
        <v>0</v>
      </c>
      <c r="BX165" s="16">
        <f>AB165/26*$BC165*VLOOKUP(BX$4,DM_TI_LE!$A$5:$C$29,3,FALSE)</f>
        <v>0</v>
      </c>
      <c r="BY165" s="16">
        <f>AC165/26*$BC165*VLOOKUP(BY$4,DM_TI_LE!$A$5:$C$29,3,FALSE)</f>
        <v>0</v>
      </c>
      <c r="BZ165" s="16">
        <f>AD165/26*$BC165*VLOOKUP(BZ$4,DM_TI_LE!$A$5:$C$29,3,FALSE)</f>
        <v>0</v>
      </c>
      <c r="CA165" s="196">
        <f t="shared" si="0"/>
        <v>0</v>
      </c>
      <c r="CB165" s="16"/>
      <c r="CC165" s="197">
        <f t="shared" si="1"/>
        <v>8293500</v>
      </c>
      <c r="CD165" s="145" t="s">
        <v>114</v>
      </c>
      <c r="CE165" s="199">
        <f>VLOOKUP(CD165,DM_TI_LE!$I$12:$J$16,2,FALSE)</f>
        <v>1</v>
      </c>
    </row>
    <row r="166" spans="1:83" ht="12.75">
      <c r="A166" s="36">
        <v>162</v>
      </c>
      <c r="B166" s="38">
        <f>GD_LCD_HS_LNS!B165</f>
        <v>11115</v>
      </c>
      <c r="C166" s="38" t="str">
        <f>GD_LCD_HS_LNS!C165</f>
        <v>Mai Thị Ngọc</v>
      </c>
      <c r="D166" s="38" t="str">
        <f>GD_LCD_HS_LNS!D165</f>
        <v>NV PVHK</v>
      </c>
      <c r="E166" s="146">
        <f>VLOOKUP(B166,GD_CHAM_CONG!$C$6:$BJ$912,60,FALSE)</f>
        <v>1</v>
      </c>
      <c r="F166" s="146">
        <f>VLOOKUP(B166,GD_LCD_HS_LNS!$B$4:$F$914,5,FALSE)</f>
        <v>1.8</v>
      </c>
      <c r="G166" s="168"/>
      <c r="H166" s="168">
        <f>VLOOKUP(B166,GD_CHAM_CONG!$C$6:$BD$912,37,FALSE)</f>
        <v>26</v>
      </c>
      <c r="I166" s="16">
        <f>VLOOKUP($B166,GD_CHAM_CONG!$C$6:$BF$912,38,FALSE)</f>
        <v>26</v>
      </c>
      <c r="J166" s="16">
        <f>VLOOKUP($B166,GD_CHAM_CONG!$C$6:$BF$912,39,FALSE)</f>
        <v>0</v>
      </c>
      <c r="K166" s="16">
        <f>VLOOKUP($B166,GD_CHAM_CONG!$C$6:$BF$912,40,FALSE)</f>
        <v>0</v>
      </c>
      <c r="L166" s="16">
        <f>VLOOKUP($B166,GD_CHAM_CONG!$C$6:$BF$912,41,FALSE)</f>
        <v>0</v>
      </c>
      <c r="M166" s="16">
        <f>VLOOKUP($B166,GD_CHAM_CONG!$C$6:$BF$912,42,FALSE)</f>
        <v>0</v>
      </c>
      <c r="N166" s="16">
        <f>VLOOKUP($B166,GD_CHAM_CONG!$C$6:$BF$912,43,FALSE)</f>
        <v>0</v>
      </c>
      <c r="O166" s="16">
        <f>VLOOKUP($B166,GD_CHAM_CONG!$C$6:$BF$912,44,FALSE)</f>
        <v>0</v>
      </c>
      <c r="P166" s="16">
        <f>VLOOKUP($B166,GD_CHAM_CONG!$C$6:$BF$912,45,FALSE)</f>
        <v>0</v>
      </c>
      <c r="Q166" s="16">
        <f>VLOOKUP($B166,GD_CHAM_CONG!$C$6:$BF$912,46,FALSE)</f>
        <v>0</v>
      </c>
      <c r="R166" s="16">
        <f>VLOOKUP($B166,GD_CHAM_CONG!$C$6:$BF$912,47,FALSE)</f>
        <v>0</v>
      </c>
      <c r="S166" s="16">
        <f>VLOOKUP($B166,GD_CHAM_CONG!$C$6:$BF$912,48,FALSE)</f>
        <v>0</v>
      </c>
      <c r="T166" s="16">
        <f>VLOOKUP($B166,GD_CHAM_CONG!$C$6:$BF$912,49,FALSE)</f>
        <v>0</v>
      </c>
      <c r="U166" s="16">
        <f>VLOOKUP($B166,GD_CHAM_CONG!$C$6:$BF$912,50,FALSE)</f>
        <v>0</v>
      </c>
      <c r="V166" s="16">
        <f>VLOOKUP($B166,GD_CHAM_CONG!$C$6:$BF$912,51,FALSE)</f>
        <v>0</v>
      </c>
      <c r="W166" s="16">
        <f>VLOOKUP($B166,GD_CHAM_CONG!$C$6:$BF$912,52,FALSE)</f>
        <v>0</v>
      </c>
      <c r="X166" s="16">
        <f>VLOOKUP($B166,GD_CHAM_CONG!$C$6:$BF$912,53,FALSE)</f>
        <v>0</v>
      </c>
      <c r="Y166" s="16">
        <f>VLOOKUP($B166,GD_CHAM_CONG!$C$6:$BF$912,54,FALSE)</f>
        <v>0</v>
      </c>
      <c r="Z166" s="16">
        <f>VLOOKUP($B166,GD_CHAM_CONG!$C$6:$BF$912,55,FALSE)</f>
        <v>0</v>
      </c>
      <c r="AA166" s="16">
        <f>VLOOKUP($B166,GD_CHAM_CONG!$C$6:$BF$912,56,FALSE)</f>
        <v>0</v>
      </c>
      <c r="AB166" s="16">
        <f>VLOOKUP($B166,GD_CHAM_CONG!$C$6:$BI$912,57,FALSE)</f>
        <v>0</v>
      </c>
      <c r="AC166" s="16">
        <f>VLOOKUP($B166,GD_CHAM_CONG!$C$6:$BI$912,58,FALSE)</f>
        <v>0</v>
      </c>
      <c r="AD166" s="16">
        <f>VLOOKUP($B166,GD_CHAM_CONG!$C$6:$BI$912,59,FALSE)</f>
        <v>0</v>
      </c>
      <c r="AE166" s="188">
        <f>I166/$H166*VLOOKUP(I$4,DM_TI_LE!$A$5:$B$30,2,FALSE)</f>
        <v>1</v>
      </c>
      <c r="AF166" s="188">
        <f>J166/$H166*VLOOKUP(J$4,DM_TI_LE!$A$5:$B$30,2,FALSE)</f>
        <v>0</v>
      </c>
      <c r="AG166" s="188">
        <f>K166/$H166*VLOOKUP(K$4,DM_TI_LE!$A$5:$B$30,2,FALSE)</f>
        <v>0</v>
      </c>
      <c r="AH166" s="188">
        <f>L166/$H166*VLOOKUP(L$4,DM_TI_LE!$A$5:$B$30,2,FALSE)</f>
        <v>0</v>
      </c>
      <c r="AI166" s="188">
        <f>M166/$H166*VLOOKUP(M$4,DM_TI_LE!$A$5:$B$30,2,FALSE)</f>
        <v>0</v>
      </c>
      <c r="AJ166" s="188">
        <f>N166/$H166*VLOOKUP(N$4,DM_TI_LE!$A$5:$B$30,2,FALSE)</f>
        <v>0</v>
      </c>
      <c r="AK166" s="188">
        <f>O166/$H166*VLOOKUP(O$4,DM_TI_LE!$A$5:$B$30,2,FALSE)</f>
        <v>0</v>
      </c>
      <c r="AL166" s="188">
        <f>P166/$H166*VLOOKUP(P$4,DM_TI_LE!$A$5:$B$30,2,FALSE)</f>
        <v>0</v>
      </c>
      <c r="AM166" s="188">
        <f>Q166/$H166*VLOOKUP(Q$4,DM_TI_LE!$A$5:$B$30,2,FALSE)</f>
        <v>0</v>
      </c>
      <c r="AN166" s="188">
        <f>R166/$H166*VLOOKUP(R$4,DM_TI_LE!$A$5:$B$30,2,FALSE)</f>
        <v>0</v>
      </c>
      <c r="AO166" s="188">
        <f>S166/$H166*VLOOKUP(S$4,DM_TI_LE!$A$5:$B$30,2,FALSE)</f>
        <v>0</v>
      </c>
      <c r="AP166" s="188">
        <f>T166/$H166*VLOOKUP(T$4,DM_TI_LE!$A$5:$B$30,2,FALSE)</f>
        <v>0</v>
      </c>
      <c r="AQ166" s="188">
        <f>U166/$H166*VLOOKUP(U$4,DM_TI_LE!$A$5:$B$30,2,FALSE)</f>
        <v>0</v>
      </c>
      <c r="AR166" s="188">
        <f>V166/$H166*VLOOKUP(V$4,DM_TI_LE!$A$5:$B$30,2,FALSE)</f>
        <v>0</v>
      </c>
      <c r="AS166" s="188">
        <f>W166/$H166*VLOOKUP(W$4,DM_TI_LE!$A$5:$B$30,2,FALSE)</f>
        <v>0</v>
      </c>
      <c r="AT166" s="188">
        <f>X166/$H166*VLOOKUP(X$4,DM_TI_LE!$A$5:$B$30,2,FALSE)</f>
        <v>0</v>
      </c>
      <c r="AU166" s="188">
        <f>Y166/$H166*VLOOKUP(Y$4,DM_TI_LE!$A$5:$B$30,2,FALSE)</f>
        <v>0</v>
      </c>
      <c r="AV166" s="188">
        <f>Z166/$H166*VLOOKUP(Z$4,DM_TI_LE!$A$5:$B$30,2,FALSE)</f>
        <v>0</v>
      </c>
      <c r="AW166" s="188">
        <f>AA166/$H166*VLOOKUP(AA$4,DM_TI_LE!$A$5:$B$30,2,FALSE)</f>
        <v>0</v>
      </c>
      <c r="AX166" s="188">
        <f>AB166/$H166*VLOOKUP(AB$4,DM_TI_LE!$A$5:$B$30,2,FALSE)</f>
        <v>0</v>
      </c>
      <c r="AY166" s="188">
        <f>AC166/$H166*VLOOKUP(AC$4,DM_TI_LE!$A$5:$B$30,2,FALSE)</f>
        <v>0</v>
      </c>
      <c r="AZ166" s="188">
        <f>AD166/$H166*VLOOKUP(AD$4,DM_TI_LE!$A$5:$B$30,2,FALSE)</f>
        <v>0</v>
      </c>
      <c r="BA166" s="231">
        <f>IF(CD166="HDHV",DM_TI_LE!$K$12*I166, SUM(AE166:AW166)*F166*E166*DM_HE_SO_LUONG_NS!$D$1*CE166)</f>
        <v>8100000</v>
      </c>
      <c r="BB166" s="16"/>
      <c r="BC166" s="17">
        <f>VLOOKUP(B166,GD_LCD_HS_LNS!$B$4:$E$914,4,FALSE)</f>
        <v>3875000</v>
      </c>
      <c r="BD166" s="16"/>
      <c r="BE166" s="16">
        <f>I166/26*$BC166*VLOOKUP(BE$4,DM_TI_LE!$A$5:$C$29,3,FALSE)</f>
        <v>0</v>
      </c>
      <c r="BF166" s="16">
        <f>J166/26*$BC166*VLOOKUP(BF$4,DM_TI_LE!$A$5:$C$29,3,FALSE)</f>
        <v>0</v>
      </c>
      <c r="BG166" s="16">
        <f>K166/26*$BC166*VLOOKUP(BG$4,DM_TI_LE!$A$5:$C$29,3,FALSE)</f>
        <v>0</v>
      </c>
      <c r="BH166" s="16">
        <f>L166/26*$BC166*VLOOKUP(BH$4,DM_TI_LE!$A$5:$C$29,3,FALSE)</f>
        <v>0</v>
      </c>
      <c r="BI166" s="16">
        <f>M166/26*$BC166*VLOOKUP(BI$4,DM_TI_LE!$A$5:$C$29,3,FALSE)</f>
        <v>0</v>
      </c>
      <c r="BJ166" s="16">
        <f>N166/26*$BC166*VLOOKUP(BJ$4,DM_TI_LE!$A$5:$C$29,3,FALSE)</f>
        <v>0</v>
      </c>
      <c r="BK166" s="16">
        <f>O166/26*$BC166*VLOOKUP(BK$4,DM_TI_LE!$A$5:$C$29,3,FALSE)</f>
        <v>0</v>
      </c>
      <c r="BL166" s="16">
        <f>P166/26*$BC166*VLOOKUP(BL$4,DM_TI_LE!$A$5:$C$29,3,FALSE)</f>
        <v>0</v>
      </c>
      <c r="BM166" s="16">
        <f>Q166/26*$BC166*VLOOKUP(BM$4,DM_TI_LE!$A$5:$C$29,3,FALSE)</f>
        <v>0</v>
      </c>
      <c r="BN166" s="16">
        <f>R166/26*$BC166*VLOOKUP(BN$4,DM_TI_LE!$A$5:$C$29,3,FALSE)</f>
        <v>0</v>
      </c>
      <c r="BO166" s="16">
        <f>S166/26*$BC166*VLOOKUP(BO$4,DM_TI_LE!$A$5:$C$29,3,FALSE)</f>
        <v>0</v>
      </c>
      <c r="BP166" s="16">
        <f>T166/26*$BC166*VLOOKUP(BP$4,DM_TI_LE!$A$5:$C$29,3,FALSE)</f>
        <v>0</v>
      </c>
      <c r="BQ166" s="16">
        <f>U166/26*$BC166*VLOOKUP(BQ$4,DM_TI_LE!$A$5:$C$29,3,FALSE)</f>
        <v>0</v>
      </c>
      <c r="BR166" s="16">
        <f>V166/26*$BC166*VLOOKUP(BR$4,DM_TI_LE!$A$5:$C$29,3,FALSE)</f>
        <v>0</v>
      </c>
      <c r="BS166" s="16">
        <f>W166/26*$BC166*VLOOKUP(BS$4,DM_TI_LE!$A$5:$C$29,3,FALSE)</f>
        <v>0</v>
      </c>
      <c r="BT166" s="16">
        <f>X166/26*$BC166*VLOOKUP(BT$4,DM_TI_LE!$A$5:$C$29,3,FALSE)</f>
        <v>0</v>
      </c>
      <c r="BU166" s="16">
        <f>Y166/26*$BC166*VLOOKUP(BU$4,DM_TI_LE!$A$5:$C$29,3,FALSE)</f>
        <v>0</v>
      </c>
      <c r="BV166" s="16">
        <f>Z166/26*$BC166*VLOOKUP(BV$4,DM_TI_LE!$A$5:$C$29,3,FALSE)</f>
        <v>0</v>
      </c>
      <c r="BW166" s="16">
        <f>AA166/26*$BC166*VLOOKUP(BW$4,DM_TI_LE!$A$5:$C$29,3,FALSE)</f>
        <v>0</v>
      </c>
      <c r="BX166" s="16">
        <f>AB166/26*$BC166*VLOOKUP(BX$4,DM_TI_LE!$A$5:$C$29,3,FALSE)</f>
        <v>0</v>
      </c>
      <c r="BY166" s="16">
        <f>AC166/26*$BC166*VLOOKUP(BY$4,DM_TI_LE!$A$5:$C$29,3,FALSE)</f>
        <v>0</v>
      </c>
      <c r="BZ166" s="16">
        <f>AD166/26*$BC166*VLOOKUP(BZ$4,DM_TI_LE!$A$5:$C$29,3,FALSE)</f>
        <v>0</v>
      </c>
      <c r="CA166" s="196">
        <f t="shared" si="0"/>
        <v>0</v>
      </c>
      <c r="CB166" s="16"/>
      <c r="CC166" s="197">
        <f t="shared" si="1"/>
        <v>8100000</v>
      </c>
      <c r="CD166" s="145" t="s">
        <v>114</v>
      </c>
      <c r="CE166" s="199">
        <f>VLOOKUP(CD166,DM_TI_LE!$I$12:$J$16,2,FALSE)</f>
        <v>1</v>
      </c>
    </row>
    <row r="167" spans="1:83" ht="12.75">
      <c r="A167" s="36">
        <v>163</v>
      </c>
      <c r="B167" s="38">
        <f>GD_LCD_HS_LNS!B166</f>
        <v>11118</v>
      </c>
      <c r="C167" s="38" t="str">
        <f>GD_LCD_HS_LNS!C166</f>
        <v>Lã Thị Thu Hương</v>
      </c>
      <c r="D167" s="38" t="str">
        <f>GD_LCD_HS_LNS!D166</f>
        <v>NV PVHK</v>
      </c>
      <c r="E167" s="146">
        <f>VLOOKUP(B167,GD_CHAM_CONG!$C$6:$BJ$912,60,FALSE)</f>
        <v>1</v>
      </c>
      <c r="F167" s="146">
        <f>VLOOKUP(B167,GD_LCD_HS_LNS!$B$4:$F$914,5,FALSE)</f>
        <v>1.9</v>
      </c>
      <c r="G167" s="168"/>
      <c r="H167" s="168">
        <f>VLOOKUP(B167,GD_CHAM_CONG!$C$6:$BD$912,37,FALSE)</f>
        <v>26</v>
      </c>
      <c r="I167" s="16">
        <f>VLOOKUP($B167,GD_CHAM_CONG!$C$6:$BF$912,38,FALSE)</f>
        <v>8</v>
      </c>
      <c r="J167" s="16">
        <f>VLOOKUP($B167,GD_CHAM_CONG!$C$6:$BF$912,39,FALSE)</f>
        <v>0</v>
      </c>
      <c r="K167" s="16">
        <f>VLOOKUP($B167,GD_CHAM_CONG!$C$6:$BF$912,40,FALSE)</f>
        <v>0</v>
      </c>
      <c r="L167" s="16">
        <f>VLOOKUP($B167,GD_CHAM_CONG!$C$6:$BF$912,41,FALSE)</f>
        <v>0</v>
      </c>
      <c r="M167" s="16">
        <f>VLOOKUP($B167,GD_CHAM_CONG!$C$6:$BF$912,42,FALSE)</f>
        <v>0</v>
      </c>
      <c r="N167" s="16">
        <f>VLOOKUP($B167,GD_CHAM_CONG!$C$6:$BF$912,43,FALSE)</f>
        <v>0</v>
      </c>
      <c r="O167" s="16">
        <f>VLOOKUP($B167,GD_CHAM_CONG!$C$6:$BF$912,44,FALSE)</f>
        <v>12</v>
      </c>
      <c r="P167" s="16">
        <f>VLOOKUP($B167,GD_CHAM_CONG!$C$6:$BF$912,45,FALSE)</f>
        <v>0</v>
      </c>
      <c r="Q167" s="16">
        <f>VLOOKUP($B167,GD_CHAM_CONG!$C$6:$BF$912,46,FALSE)</f>
        <v>0</v>
      </c>
      <c r="R167" s="16">
        <f>VLOOKUP($B167,GD_CHAM_CONG!$C$6:$BF$912,47,FALSE)</f>
        <v>0</v>
      </c>
      <c r="S167" s="16">
        <f>VLOOKUP($B167,GD_CHAM_CONG!$C$6:$BF$912,48,FALSE)</f>
        <v>0</v>
      </c>
      <c r="T167" s="16">
        <f>VLOOKUP($B167,GD_CHAM_CONG!$C$6:$BF$912,49,FALSE)</f>
        <v>0</v>
      </c>
      <c r="U167" s="16">
        <f>VLOOKUP($B167,GD_CHAM_CONG!$C$6:$BF$912,50,FALSE)</f>
        <v>0</v>
      </c>
      <c r="V167" s="16">
        <f>VLOOKUP($B167,GD_CHAM_CONG!$C$6:$BF$912,51,FALSE)</f>
        <v>0</v>
      </c>
      <c r="W167" s="16">
        <f>VLOOKUP($B167,GD_CHAM_CONG!$C$6:$BF$912,52,FALSE)</f>
        <v>0</v>
      </c>
      <c r="X167" s="16">
        <f>VLOOKUP($B167,GD_CHAM_CONG!$C$6:$BF$912,53,FALSE)</f>
        <v>0</v>
      </c>
      <c r="Y167" s="16">
        <f>VLOOKUP($B167,GD_CHAM_CONG!$C$6:$BF$912,54,FALSE)</f>
        <v>0</v>
      </c>
      <c r="Z167" s="16">
        <f>VLOOKUP($B167,GD_CHAM_CONG!$C$6:$BF$912,55,FALSE)</f>
        <v>0</v>
      </c>
      <c r="AA167" s="16">
        <f>VLOOKUP($B167,GD_CHAM_CONG!$C$6:$BF$912,56,FALSE)</f>
        <v>0</v>
      </c>
      <c r="AB167" s="16">
        <f>VLOOKUP($B167,GD_CHAM_CONG!$C$6:$BI$912,57,FALSE)</f>
        <v>0</v>
      </c>
      <c r="AC167" s="16">
        <f>VLOOKUP($B167,GD_CHAM_CONG!$C$6:$BI$912,58,FALSE)</f>
        <v>0</v>
      </c>
      <c r="AD167" s="16">
        <f>VLOOKUP($B167,GD_CHAM_CONG!$C$6:$BI$912,59,FALSE)</f>
        <v>0</v>
      </c>
      <c r="AE167" s="188">
        <f>I167/$H167*VLOOKUP(I$4,DM_TI_LE!$A$5:$B$30,2,FALSE)</f>
        <v>0.30769230769230771</v>
      </c>
      <c r="AF167" s="188">
        <f>J167/$H167*VLOOKUP(J$4,DM_TI_LE!$A$5:$B$30,2,FALSE)</f>
        <v>0</v>
      </c>
      <c r="AG167" s="188">
        <f>K167/$H167*VLOOKUP(K$4,DM_TI_LE!$A$5:$B$30,2,FALSE)</f>
        <v>0</v>
      </c>
      <c r="AH167" s="188">
        <f>L167/$H167*VLOOKUP(L$4,DM_TI_LE!$A$5:$B$30,2,FALSE)</f>
        <v>0</v>
      </c>
      <c r="AI167" s="188">
        <f>M167/$H167*VLOOKUP(M$4,DM_TI_LE!$A$5:$B$30,2,FALSE)</f>
        <v>0</v>
      </c>
      <c r="AJ167" s="188">
        <f>N167/$H167*VLOOKUP(N$4,DM_TI_LE!$A$5:$B$30,2,FALSE)</f>
        <v>0</v>
      </c>
      <c r="AK167" s="188">
        <f>O167/$H167*VLOOKUP(O$4,DM_TI_LE!$A$5:$B$30,2,FALSE)</f>
        <v>4.6153846153846156E-2</v>
      </c>
      <c r="AL167" s="188">
        <f>P167/$H167*VLOOKUP(P$4,DM_TI_LE!$A$5:$B$30,2,FALSE)</f>
        <v>0</v>
      </c>
      <c r="AM167" s="188">
        <f>Q167/$H167*VLOOKUP(Q$4,DM_TI_LE!$A$5:$B$30,2,FALSE)</f>
        <v>0</v>
      </c>
      <c r="AN167" s="188">
        <f>R167/$H167*VLOOKUP(R$4,DM_TI_LE!$A$5:$B$30,2,FALSE)</f>
        <v>0</v>
      </c>
      <c r="AO167" s="188">
        <f>S167/$H167*VLOOKUP(S$4,DM_TI_LE!$A$5:$B$30,2,FALSE)</f>
        <v>0</v>
      </c>
      <c r="AP167" s="188">
        <f>T167/$H167*VLOOKUP(T$4,DM_TI_LE!$A$5:$B$30,2,FALSE)</f>
        <v>0</v>
      </c>
      <c r="AQ167" s="188">
        <f>U167/$H167*VLOOKUP(U$4,DM_TI_LE!$A$5:$B$30,2,FALSE)</f>
        <v>0</v>
      </c>
      <c r="AR167" s="188">
        <f>V167/$H167*VLOOKUP(V$4,DM_TI_LE!$A$5:$B$30,2,FALSE)</f>
        <v>0</v>
      </c>
      <c r="AS167" s="188">
        <f>W167/$H167*VLOOKUP(W$4,DM_TI_LE!$A$5:$B$30,2,FALSE)</f>
        <v>0</v>
      </c>
      <c r="AT167" s="188">
        <f>X167/$H167*VLOOKUP(X$4,DM_TI_LE!$A$5:$B$30,2,FALSE)</f>
        <v>0</v>
      </c>
      <c r="AU167" s="188">
        <f>Y167/$H167*VLOOKUP(Y$4,DM_TI_LE!$A$5:$B$30,2,FALSE)</f>
        <v>0</v>
      </c>
      <c r="AV167" s="188">
        <f>Z167/$H167*VLOOKUP(Z$4,DM_TI_LE!$A$5:$B$30,2,FALSE)</f>
        <v>0</v>
      </c>
      <c r="AW167" s="188">
        <f>AA167/$H167*VLOOKUP(AA$4,DM_TI_LE!$A$5:$B$30,2,FALSE)</f>
        <v>0</v>
      </c>
      <c r="AX167" s="188">
        <f>AB167/$H167*VLOOKUP(AB$4,DM_TI_LE!$A$5:$B$30,2,FALSE)</f>
        <v>0</v>
      </c>
      <c r="AY167" s="188">
        <f>AC167/$H167*VLOOKUP(AC$4,DM_TI_LE!$A$5:$B$30,2,FALSE)</f>
        <v>0</v>
      </c>
      <c r="AZ167" s="188">
        <f>AD167/$H167*VLOOKUP(AD$4,DM_TI_LE!$A$5:$B$30,2,FALSE)</f>
        <v>0</v>
      </c>
      <c r="BA167" s="231">
        <f>IF(CD167="HDHV",DM_TI_LE!$K$12*I167, SUM(AE167:AW167)*F167*E167*DM_HE_SO_LUONG_NS!$D$1*CE167)</f>
        <v>3025384.615384615</v>
      </c>
      <c r="BB167" s="16"/>
      <c r="BC167" s="17">
        <f>VLOOKUP(B167,GD_LCD_HS_LNS!$B$4:$E$914,4,FALSE)</f>
        <v>3875000</v>
      </c>
      <c r="BD167" s="16"/>
      <c r="BE167" s="16">
        <f>I167/26*$BC167*VLOOKUP(BE$4,DM_TI_LE!$A$5:$C$29,3,FALSE)</f>
        <v>0</v>
      </c>
      <c r="BF167" s="16">
        <f>J167/26*$BC167*VLOOKUP(BF$4,DM_TI_LE!$A$5:$C$29,3,FALSE)</f>
        <v>0</v>
      </c>
      <c r="BG167" s="16">
        <f>K167/26*$BC167*VLOOKUP(BG$4,DM_TI_LE!$A$5:$C$29,3,FALSE)</f>
        <v>0</v>
      </c>
      <c r="BH167" s="16">
        <f>L167/26*$BC167*VLOOKUP(BH$4,DM_TI_LE!$A$5:$C$29,3,FALSE)</f>
        <v>0</v>
      </c>
      <c r="BI167" s="16">
        <f>M167/26*$BC167*VLOOKUP(BI$4,DM_TI_LE!$A$5:$C$29,3,FALSE)</f>
        <v>0</v>
      </c>
      <c r="BJ167" s="16">
        <f>N167/26*$BC167*VLOOKUP(BJ$4,DM_TI_LE!$A$5:$C$29,3,FALSE)</f>
        <v>0</v>
      </c>
      <c r="BK167" s="16">
        <f>O167/26*$BC167*VLOOKUP(BK$4,DM_TI_LE!$A$5:$C$29,3,FALSE)</f>
        <v>0</v>
      </c>
      <c r="BL167" s="16">
        <f>P167/26*$BC167*VLOOKUP(BL$4,DM_TI_LE!$A$5:$C$29,3,FALSE)</f>
        <v>0</v>
      </c>
      <c r="BM167" s="16">
        <f>Q167/26*$BC167*VLOOKUP(BM$4,DM_TI_LE!$A$5:$C$29,3,FALSE)</f>
        <v>0</v>
      </c>
      <c r="BN167" s="16">
        <f>R167/26*$BC167*VLOOKUP(BN$4,DM_TI_LE!$A$5:$C$29,3,FALSE)</f>
        <v>0</v>
      </c>
      <c r="BO167" s="16">
        <f>S167/26*$BC167*VLOOKUP(BO$4,DM_TI_LE!$A$5:$C$29,3,FALSE)</f>
        <v>0</v>
      </c>
      <c r="BP167" s="16">
        <f>T167/26*$BC167*VLOOKUP(BP$4,DM_TI_LE!$A$5:$C$29,3,FALSE)</f>
        <v>0</v>
      </c>
      <c r="BQ167" s="16">
        <f>U167/26*$BC167*VLOOKUP(BQ$4,DM_TI_LE!$A$5:$C$29,3,FALSE)</f>
        <v>0</v>
      </c>
      <c r="BR167" s="16">
        <f>V167/26*$BC167*VLOOKUP(BR$4,DM_TI_LE!$A$5:$C$29,3,FALSE)</f>
        <v>0</v>
      </c>
      <c r="BS167" s="16">
        <f>W167/26*$BC167*VLOOKUP(BS$4,DM_TI_LE!$A$5:$C$29,3,FALSE)</f>
        <v>0</v>
      </c>
      <c r="BT167" s="16">
        <f>X167/26*$BC167*VLOOKUP(BT$4,DM_TI_LE!$A$5:$C$29,3,FALSE)</f>
        <v>0</v>
      </c>
      <c r="BU167" s="16">
        <f>Y167/26*$BC167*VLOOKUP(BU$4,DM_TI_LE!$A$5:$C$29,3,FALSE)</f>
        <v>0</v>
      </c>
      <c r="BV167" s="16">
        <f>Z167/26*$BC167*VLOOKUP(BV$4,DM_TI_LE!$A$5:$C$29,3,FALSE)</f>
        <v>0</v>
      </c>
      <c r="BW167" s="16">
        <f>AA167/26*$BC167*VLOOKUP(BW$4,DM_TI_LE!$A$5:$C$29,3,FALSE)</f>
        <v>0</v>
      </c>
      <c r="BX167" s="16">
        <f>AB167/26*$BC167*VLOOKUP(BX$4,DM_TI_LE!$A$5:$C$29,3,FALSE)</f>
        <v>0</v>
      </c>
      <c r="BY167" s="16">
        <f>AC167/26*$BC167*VLOOKUP(BY$4,DM_TI_LE!$A$5:$C$29,3,FALSE)</f>
        <v>0</v>
      </c>
      <c r="BZ167" s="16">
        <f>AD167/26*$BC167*VLOOKUP(BZ$4,DM_TI_LE!$A$5:$C$29,3,FALSE)</f>
        <v>0</v>
      </c>
      <c r="CA167" s="196">
        <f t="shared" si="0"/>
        <v>0</v>
      </c>
      <c r="CB167" s="16"/>
      <c r="CC167" s="197">
        <f t="shared" si="1"/>
        <v>3025384.615384615</v>
      </c>
      <c r="CD167" s="145" t="s">
        <v>114</v>
      </c>
      <c r="CE167" s="199">
        <f>VLOOKUP(CD167,DM_TI_LE!$I$12:$J$16,2,FALSE)</f>
        <v>1</v>
      </c>
    </row>
    <row r="168" spans="1:83" ht="12.75">
      <c r="A168" s="36">
        <v>164</v>
      </c>
      <c r="B168" s="38">
        <f>GD_LCD_HS_LNS!B167</f>
        <v>11120</v>
      </c>
      <c r="C168" s="38" t="str">
        <f>GD_LCD_HS_LNS!C167</f>
        <v>Đỗ Hương Trà</v>
      </c>
      <c r="D168" s="38" t="str">
        <f>GD_LCD_HS_LNS!D167</f>
        <v>NV PVHK</v>
      </c>
      <c r="E168" s="146">
        <f>VLOOKUP(B168,GD_CHAM_CONG!$C$6:$BJ$912,60,FALSE)</f>
        <v>0.92</v>
      </c>
      <c r="F168" s="146">
        <f>VLOOKUP(B168,GD_LCD_HS_LNS!$B$4:$F$914,5,FALSE)</f>
        <v>1.8</v>
      </c>
      <c r="G168" s="168"/>
      <c r="H168" s="168">
        <f>VLOOKUP(B168,GD_CHAM_CONG!$C$6:$BD$912,37,FALSE)</f>
        <v>26</v>
      </c>
      <c r="I168" s="16">
        <f>VLOOKUP($B168,GD_CHAM_CONG!$C$6:$BF$912,38,FALSE)</f>
        <v>25</v>
      </c>
      <c r="J168" s="16">
        <f>VLOOKUP($B168,GD_CHAM_CONG!$C$6:$BF$912,39,FALSE)</f>
        <v>0</v>
      </c>
      <c r="K168" s="16">
        <f>VLOOKUP($B168,GD_CHAM_CONG!$C$6:$BF$912,40,FALSE)</f>
        <v>1</v>
      </c>
      <c r="L168" s="16">
        <f>VLOOKUP($B168,GD_CHAM_CONG!$C$6:$BF$912,41,FALSE)</f>
        <v>0</v>
      </c>
      <c r="M168" s="16">
        <f>VLOOKUP($B168,GD_CHAM_CONG!$C$6:$BF$912,42,FALSE)</f>
        <v>0</v>
      </c>
      <c r="N168" s="16">
        <f>VLOOKUP($B168,GD_CHAM_CONG!$C$6:$BF$912,43,FALSE)</f>
        <v>0</v>
      </c>
      <c r="O168" s="16">
        <f>VLOOKUP($B168,GD_CHAM_CONG!$C$6:$BF$912,44,FALSE)</f>
        <v>0</v>
      </c>
      <c r="P168" s="16">
        <f>VLOOKUP($B168,GD_CHAM_CONG!$C$6:$BF$912,45,FALSE)</f>
        <v>0</v>
      </c>
      <c r="Q168" s="16">
        <f>VLOOKUP($B168,GD_CHAM_CONG!$C$6:$BF$912,46,FALSE)</f>
        <v>0</v>
      </c>
      <c r="R168" s="16">
        <f>VLOOKUP($B168,GD_CHAM_CONG!$C$6:$BF$912,47,FALSE)</f>
        <v>0</v>
      </c>
      <c r="S168" s="16">
        <f>VLOOKUP($B168,GD_CHAM_CONG!$C$6:$BF$912,48,FALSE)</f>
        <v>0</v>
      </c>
      <c r="T168" s="16">
        <f>VLOOKUP($B168,GD_CHAM_CONG!$C$6:$BF$912,49,FALSE)</f>
        <v>0</v>
      </c>
      <c r="U168" s="16">
        <f>VLOOKUP($B168,GD_CHAM_CONG!$C$6:$BF$912,50,FALSE)</f>
        <v>0</v>
      </c>
      <c r="V168" s="16">
        <f>VLOOKUP($B168,GD_CHAM_CONG!$C$6:$BF$912,51,FALSE)</f>
        <v>0</v>
      </c>
      <c r="W168" s="16">
        <f>VLOOKUP($B168,GD_CHAM_CONG!$C$6:$BF$912,52,FALSE)</f>
        <v>0</v>
      </c>
      <c r="X168" s="16">
        <f>VLOOKUP($B168,GD_CHAM_CONG!$C$6:$BF$912,53,FALSE)</f>
        <v>0</v>
      </c>
      <c r="Y168" s="16">
        <f>VLOOKUP($B168,GD_CHAM_CONG!$C$6:$BF$912,54,FALSE)</f>
        <v>0</v>
      </c>
      <c r="Z168" s="16">
        <f>VLOOKUP($B168,GD_CHAM_CONG!$C$6:$BF$912,55,FALSE)</f>
        <v>0</v>
      </c>
      <c r="AA168" s="16">
        <f>VLOOKUP($B168,GD_CHAM_CONG!$C$6:$BF$912,56,FALSE)</f>
        <v>0</v>
      </c>
      <c r="AB168" s="16">
        <f>VLOOKUP($B168,GD_CHAM_CONG!$C$6:$BI$912,57,FALSE)</f>
        <v>0</v>
      </c>
      <c r="AC168" s="16">
        <f>VLOOKUP($B168,GD_CHAM_CONG!$C$6:$BI$912,58,FALSE)</f>
        <v>0</v>
      </c>
      <c r="AD168" s="16">
        <f>VLOOKUP($B168,GD_CHAM_CONG!$C$6:$BI$912,59,FALSE)</f>
        <v>0</v>
      </c>
      <c r="AE168" s="188">
        <f>I168/$H168*VLOOKUP(I$4,DM_TI_LE!$A$5:$B$30,2,FALSE)</f>
        <v>0.96153846153846156</v>
      </c>
      <c r="AF168" s="188">
        <f>J168/$H168*VLOOKUP(J$4,DM_TI_LE!$A$5:$B$30,2,FALSE)</f>
        <v>0</v>
      </c>
      <c r="AG168" s="188">
        <f>K168/$H168*VLOOKUP(K$4,DM_TI_LE!$A$5:$B$30,2,FALSE)</f>
        <v>0</v>
      </c>
      <c r="AH168" s="188">
        <f>L168/$H168*VLOOKUP(L$4,DM_TI_LE!$A$5:$B$30,2,FALSE)</f>
        <v>0</v>
      </c>
      <c r="AI168" s="188">
        <f>M168/$H168*VLOOKUP(M$4,DM_TI_LE!$A$5:$B$30,2,FALSE)</f>
        <v>0</v>
      </c>
      <c r="AJ168" s="188">
        <f>N168/$H168*VLOOKUP(N$4,DM_TI_LE!$A$5:$B$30,2,FALSE)</f>
        <v>0</v>
      </c>
      <c r="AK168" s="188">
        <f>O168/$H168*VLOOKUP(O$4,DM_TI_LE!$A$5:$B$30,2,FALSE)</f>
        <v>0</v>
      </c>
      <c r="AL168" s="188">
        <f>P168/$H168*VLOOKUP(P$4,DM_TI_LE!$A$5:$B$30,2,FALSE)</f>
        <v>0</v>
      </c>
      <c r="AM168" s="188">
        <f>Q168/$H168*VLOOKUP(Q$4,DM_TI_LE!$A$5:$B$30,2,FALSE)</f>
        <v>0</v>
      </c>
      <c r="AN168" s="188">
        <f>R168/$H168*VLOOKUP(R$4,DM_TI_LE!$A$5:$B$30,2,FALSE)</f>
        <v>0</v>
      </c>
      <c r="AO168" s="188">
        <f>S168/$H168*VLOOKUP(S$4,DM_TI_LE!$A$5:$B$30,2,FALSE)</f>
        <v>0</v>
      </c>
      <c r="AP168" s="188">
        <f>T168/$H168*VLOOKUP(T$4,DM_TI_LE!$A$5:$B$30,2,FALSE)</f>
        <v>0</v>
      </c>
      <c r="AQ168" s="188">
        <f>U168/$H168*VLOOKUP(U$4,DM_TI_LE!$A$5:$B$30,2,FALSE)</f>
        <v>0</v>
      </c>
      <c r="AR168" s="188">
        <f>V168/$H168*VLOOKUP(V$4,DM_TI_LE!$A$5:$B$30,2,FALSE)</f>
        <v>0</v>
      </c>
      <c r="AS168" s="188">
        <f>W168/$H168*VLOOKUP(W$4,DM_TI_LE!$A$5:$B$30,2,FALSE)</f>
        <v>0</v>
      </c>
      <c r="AT168" s="188">
        <f>X168/$H168*VLOOKUP(X$4,DM_TI_LE!$A$5:$B$30,2,FALSE)</f>
        <v>0</v>
      </c>
      <c r="AU168" s="188">
        <f>Y168/$H168*VLOOKUP(Y$4,DM_TI_LE!$A$5:$B$30,2,FALSE)</f>
        <v>0</v>
      </c>
      <c r="AV168" s="188">
        <f>Z168/$H168*VLOOKUP(Z$4,DM_TI_LE!$A$5:$B$30,2,FALSE)</f>
        <v>0</v>
      </c>
      <c r="AW168" s="188">
        <f>AA168/$H168*VLOOKUP(AA$4,DM_TI_LE!$A$5:$B$30,2,FALSE)</f>
        <v>0</v>
      </c>
      <c r="AX168" s="188">
        <f>AB168/$H168*VLOOKUP(AB$4,DM_TI_LE!$A$5:$B$30,2,FALSE)</f>
        <v>0</v>
      </c>
      <c r="AY168" s="188">
        <f>AC168/$H168*VLOOKUP(AC$4,DM_TI_LE!$A$5:$B$30,2,FALSE)</f>
        <v>0</v>
      </c>
      <c r="AZ168" s="188">
        <f>AD168/$H168*VLOOKUP(AD$4,DM_TI_LE!$A$5:$B$30,2,FALSE)</f>
        <v>0</v>
      </c>
      <c r="BA168" s="231">
        <f>IF(CD168="HDHV",DM_TI_LE!$K$12*I168, SUM(AE168:AW168)*F168*E168*DM_HE_SO_LUONG_NS!$D$1*CE168)</f>
        <v>7165384.615384616</v>
      </c>
      <c r="BB168" s="16"/>
      <c r="BC168" s="17">
        <f>VLOOKUP(B168,GD_LCD_HS_LNS!$B$4:$E$914,4,FALSE)</f>
        <v>3875000</v>
      </c>
      <c r="BD168" s="16"/>
      <c r="BE168" s="16">
        <f>I168/26*$BC168*VLOOKUP(BE$4,DM_TI_LE!$A$5:$C$29,3,FALSE)</f>
        <v>0</v>
      </c>
      <c r="BF168" s="16">
        <f>J168/26*$BC168*VLOOKUP(BF$4,DM_TI_LE!$A$5:$C$29,3,FALSE)</f>
        <v>0</v>
      </c>
      <c r="BG168" s="16">
        <f>K168/26*$BC168*VLOOKUP(BG$4,DM_TI_LE!$A$5:$C$29,3,FALSE)</f>
        <v>0</v>
      </c>
      <c r="BH168" s="16">
        <f>L168/26*$BC168*VLOOKUP(BH$4,DM_TI_LE!$A$5:$C$29,3,FALSE)</f>
        <v>0</v>
      </c>
      <c r="BI168" s="16">
        <f>M168/26*$BC168*VLOOKUP(BI$4,DM_TI_LE!$A$5:$C$29,3,FALSE)</f>
        <v>0</v>
      </c>
      <c r="BJ168" s="16">
        <f>N168/26*$BC168*VLOOKUP(BJ$4,DM_TI_LE!$A$5:$C$29,3,FALSE)</f>
        <v>0</v>
      </c>
      <c r="BK168" s="16">
        <f>O168/26*$BC168*VLOOKUP(BK$4,DM_TI_LE!$A$5:$C$29,3,FALSE)</f>
        <v>0</v>
      </c>
      <c r="BL168" s="16">
        <f>P168/26*$BC168*VLOOKUP(BL$4,DM_TI_LE!$A$5:$C$29,3,FALSE)</f>
        <v>0</v>
      </c>
      <c r="BM168" s="16">
        <f>Q168/26*$BC168*VLOOKUP(BM$4,DM_TI_LE!$A$5:$C$29,3,FALSE)</f>
        <v>0</v>
      </c>
      <c r="BN168" s="16">
        <f>R168/26*$BC168*VLOOKUP(BN$4,DM_TI_LE!$A$5:$C$29,3,FALSE)</f>
        <v>0</v>
      </c>
      <c r="BO168" s="16">
        <f>S168/26*$BC168*VLOOKUP(BO$4,DM_TI_LE!$A$5:$C$29,3,FALSE)</f>
        <v>0</v>
      </c>
      <c r="BP168" s="16">
        <f>T168/26*$BC168*VLOOKUP(BP$4,DM_TI_LE!$A$5:$C$29,3,FALSE)</f>
        <v>0</v>
      </c>
      <c r="BQ168" s="16">
        <f>U168/26*$BC168*VLOOKUP(BQ$4,DM_TI_LE!$A$5:$C$29,3,FALSE)</f>
        <v>0</v>
      </c>
      <c r="BR168" s="16">
        <f>V168/26*$BC168*VLOOKUP(BR$4,DM_TI_LE!$A$5:$C$29,3,FALSE)</f>
        <v>0</v>
      </c>
      <c r="BS168" s="16">
        <f>W168/26*$BC168*VLOOKUP(BS$4,DM_TI_LE!$A$5:$C$29,3,FALSE)</f>
        <v>0</v>
      </c>
      <c r="BT168" s="16">
        <f>X168/26*$BC168*VLOOKUP(BT$4,DM_TI_LE!$A$5:$C$29,3,FALSE)</f>
        <v>0</v>
      </c>
      <c r="BU168" s="16">
        <f>Y168/26*$BC168*VLOOKUP(BU$4,DM_TI_LE!$A$5:$C$29,3,FALSE)</f>
        <v>0</v>
      </c>
      <c r="BV168" s="16">
        <f>Z168/26*$BC168*VLOOKUP(BV$4,DM_TI_LE!$A$5:$C$29,3,FALSE)</f>
        <v>0</v>
      </c>
      <c r="BW168" s="16">
        <f>AA168/26*$BC168*VLOOKUP(BW$4,DM_TI_LE!$A$5:$C$29,3,FALSE)</f>
        <v>0</v>
      </c>
      <c r="BX168" s="16">
        <f>AB168/26*$BC168*VLOOKUP(BX$4,DM_TI_LE!$A$5:$C$29,3,FALSE)</f>
        <v>0</v>
      </c>
      <c r="BY168" s="16">
        <f>AC168/26*$BC168*VLOOKUP(BY$4,DM_TI_LE!$A$5:$C$29,3,FALSE)</f>
        <v>0</v>
      </c>
      <c r="BZ168" s="16">
        <f>AD168/26*$BC168*VLOOKUP(BZ$4,DM_TI_LE!$A$5:$C$29,3,FALSE)</f>
        <v>0</v>
      </c>
      <c r="CA168" s="196">
        <f t="shared" si="0"/>
        <v>0</v>
      </c>
      <c r="CB168" s="16"/>
      <c r="CC168" s="197">
        <f t="shared" si="1"/>
        <v>7165384.615384616</v>
      </c>
      <c r="CD168" s="145" t="s">
        <v>114</v>
      </c>
      <c r="CE168" s="199">
        <f>VLOOKUP(CD168,DM_TI_LE!$I$12:$J$16,2,FALSE)</f>
        <v>1</v>
      </c>
    </row>
    <row r="169" spans="1:83" ht="12.75">
      <c r="A169" s="36">
        <v>165</v>
      </c>
      <c r="B169" s="38">
        <f>GD_LCD_HS_LNS!B168</f>
        <v>11121</v>
      </c>
      <c r="C169" s="38" t="str">
        <f>GD_LCD_HS_LNS!C168</f>
        <v>Nguyễn Hiền Hạnh</v>
      </c>
      <c r="D169" s="38" t="str">
        <f>GD_LCD_HS_LNS!D168</f>
        <v>NV PVHK</v>
      </c>
      <c r="E169" s="146">
        <f>VLOOKUP(B169,GD_CHAM_CONG!$C$6:$BJ$912,60,FALSE)</f>
        <v>1</v>
      </c>
      <c r="F169" s="146">
        <f>VLOOKUP(B169,GD_LCD_HS_LNS!$B$4:$F$914,5,FALSE)</f>
        <v>1.9</v>
      </c>
      <c r="G169" s="168"/>
      <c r="H169" s="168">
        <f>VLOOKUP(B169,GD_CHAM_CONG!$C$6:$BD$912,37,FALSE)</f>
        <v>26</v>
      </c>
      <c r="I169" s="16">
        <f>VLOOKUP($B169,GD_CHAM_CONG!$C$6:$BF$912,38,FALSE)</f>
        <v>26</v>
      </c>
      <c r="J169" s="16">
        <f>VLOOKUP($B169,GD_CHAM_CONG!$C$6:$BF$912,39,FALSE)</f>
        <v>0</v>
      </c>
      <c r="K169" s="16">
        <f>VLOOKUP($B169,GD_CHAM_CONG!$C$6:$BF$912,40,FALSE)</f>
        <v>0</v>
      </c>
      <c r="L169" s="16">
        <f>VLOOKUP($B169,GD_CHAM_CONG!$C$6:$BF$912,41,FALSE)</f>
        <v>0</v>
      </c>
      <c r="M169" s="16">
        <f>VLOOKUP($B169,GD_CHAM_CONG!$C$6:$BF$912,42,FALSE)</f>
        <v>0</v>
      </c>
      <c r="N169" s="16">
        <f>VLOOKUP($B169,GD_CHAM_CONG!$C$6:$BF$912,43,FALSE)</f>
        <v>0</v>
      </c>
      <c r="O169" s="16">
        <f>VLOOKUP($B169,GD_CHAM_CONG!$C$6:$BF$912,44,FALSE)</f>
        <v>0</v>
      </c>
      <c r="P169" s="16">
        <f>VLOOKUP($B169,GD_CHAM_CONG!$C$6:$BF$912,45,FALSE)</f>
        <v>0</v>
      </c>
      <c r="Q169" s="16">
        <f>VLOOKUP($B169,GD_CHAM_CONG!$C$6:$BF$912,46,FALSE)</f>
        <v>0</v>
      </c>
      <c r="R169" s="16">
        <f>VLOOKUP($B169,GD_CHAM_CONG!$C$6:$BF$912,47,FALSE)</f>
        <v>0</v>
      </c>
      <c r="S169" s="16">
        <f>VLOOKUP($B169,GD_CHAM_CONG!$C$6:$BF$912,48,FALSE)</f>
        <v>0</v>
      </c>
      <c r="T169" s="16">
        <f>VLOOKUP($B169,GD_CHAM_CONG!$C$6:$BF$912,49,FALSE)</f>
        <v>0</v>
      </c>
      <c r="U169" s="16">
        <f>VLOOKUP($B169,GD_CHAM_CONG!$C$6:$BF$912,50,FALSE)</f>
        <v>0</v>
      </c>
      <c r="V169" s="16">
        <f>VLOOKUP($B169,GD_CHAM_CONG!$C$6:$BF$912,51,FALSE)</f>
        <v>0</v>
      </c>
      <c r="W169" s="16">
        <f>VLOOKUP($B169,GD_CHAM_CONG!$C$6:$BF$912,52,FALSE)</f>
        <v>0</v>
      </c>
      <c r="X169" s="16">
        <f>VLOOKUP($B169,GD_CHAM_CONG!$C$6:$BF$912,53,FALSE)</f>
        <v>0</v>
      </c>
      <c r="Y169" s="16">
        <f>VLOOKUP($B169,GD_CHAM_CONG!$C$6:$BF$912,54,FALSE)</f>
        <v>0</v>
      </c>
      <c r="Z169" s="16">
        <f>VLOOKUP($B169,GD_CHAM_CONG!$C$6:$BF$912,55,FALSE)</f>
        <v>0</v>
      </c>
      <c r="AA169" s="16">
        <f>VLOOKUP($B169,GD_CHAM_CONG!$C$6:$BF$912,56,FALSE)</f>
        <v>0</v>
      </c>
      <c r="AB169" s="16">
        <f>VLOOKUP($B169,GD_CHAM_CONG!$C$6:$BI$912,57,FALSE)</f>
        <v>0</v>
      </c>
      <c r="AC169" s="16">
        <f>VLOOKUP($B169,GD_CHAM_CONG!$C$6:$BI$912,58,FALSE)</f>
        <v>0</v>
      </c>
      <c r="AD169" s="16">
        <f>VLOOKUP($B169,GD_CHAM_CONG!$C$6:$BI$912,59,FALSE)</f>
        <v>0</v>
      </c>
      <c r="AE169" s="188">
        <f>I169/$H169*VLOOKUP(I$4,DM_TI_LE!$A$5:$B$30,2,FALSE)</f>
        <v>1</v>
      </c>
      <c r="AF169" s="188">
        <f>J169/$H169*VLOOKUP(J$4,DM_TI_LE!$A$5:$B$30,2,FALSE)</f>
        <v>0</v>
      </c>
      <c r="AG169" s="188">
        <f>K169/$H169*VLOOKUP(K$4,DM_TI_LE!$A$5:$B$30,2,FALSE)</f>
        <v>0</v>
      </c>
      <c r="AH169" s="188">
        <f>L169/$H169*VLOOKUP(L$4,DM_TI_LE!$A$5:$B$30,2,FALSE)</f>
        <v>0</v>
      </c>
      <c r="AI169" s="188">
        <f>M169/$H169*VLOOKUP(M$4,DM_TI_LE!$A$5:$B$30,2,FALSE)</f>
        <v>0</v>
      </c>
      <c r="AJ169" s="188">
        <f>N169/$H169*VLOOKUP(N$4,DM_TI_LE!$A$5:$B$30,2,FALSE)</f>
        <v>0</v>
      </c>
      <c r="AK169" s="188">
        <f>O169/$H169*VLOOKUP(O$4,DM_TI_LE!$A$5:$B$30,2,FALSE)</f>
        <v>0</v>
      </c>
      <c r="AL169" s="188">
        <f>P169/$H169*VLOOKUP(P$4,DM_TI_LE!$A$5:$B$30,2,FALSE)</f>
        <v>0</v>
      </c>
      <c r="AM169" s="188">
        <f>Q169/$H169*VLOOKUP(Q$4,DM_TI_LE!$A$5:$B$30,2,FALSE)</f>
        <v>0</v>
      </c>
      <c r="AN169" s="188">
        <f>R169/$H169*VLOOKUP(R$4,DM_TI_LE!$A$5:$B$30,2,FALSE)</f>
        <v>0</v>
      </c>
      <c r="AO169" s="188">
        <f>S169/$H169*VLOOKUP(S$4,DM_TI_LE!$A$5:$B$30,2,FALSE)</f>
        <v>0</v>
      </c>
      <c r="AP169" s="188">
        <f>T169/$H169*VLOOKUP(T$4,DM_TI_LE!$A$5:$B$30,2,FALSE)</f>
        <v>0</v>
      </c>
      <c r="AQ169" s="188">
        <f>U169/$H169*VLOOKUP(U$4,DM_TI_LE!$A$5:$B$30,2,FALSE)</f>
        <v>0</v>
      </c>
      <c r="AR169" s="188">
        <f>V169/$H169*VLOOKUP(V$4,DM_TI_LE!$A$5:$B$30,2,FALSE)</f>
        <v>0</v>
      </c>
      <c r="AS169" s="188">
        <f>W169/$H169*VLOOKUP(W$4,DM_TI_LE!$A$5:$B$30,2,FALSE)</f>
        <v>0</v>
      </c>
      <c r="AT169" s="188">
        <f>X169/$H169*VLOOKUP(X$4,DM_TI_LE!$A$5:$B$30,2,FALSE)</f>
        <v>0</v>
      </c>
      <c r="AU169" s="188">
        <f>Y169/$H169*VLOOKUP(Y$4,DM_TI_LE!$A$5:$B$30,2,FALSE)</f>
        <v>0</v>
      </c>
      <c r="AV169" s="188">
        <f>Z169/$H169*VLOOKUP(Z$4,DM_TI_LE!$A$5:$B$30,2,FALSE)</f>
        <v>0</v>
      </c>
      <c r="AW169" s="188">
        <f>AA169/$H169*VLOOKUP(AA$4,DM_TI_LE!$A$5:$B$30,2,FALSE)</f>
        <v>0</v>
      </c>
      <c r="AX169" s="188">
        <f>AB169/$H169*VLOOKUP(AB$4,DM_TI_LE!$A$5:$B$30,2,FALSE)</f>
        <v>0</v>
      </c>
      <c r="AY169" s="188">
        <f>AC169/$H169*VLOOKUP(AC$4,DM_TI_LE!$A$5:$B$30,2,FALSE)</f>
        <v>0</v>
      </c>
      <c r="AZ169" s="188">
        <f>AD169/$H169*VLOOKUP(AD$4,DM_TI_LE!$A$5:$B$30,2,FALSE)</f>
        <v>0</v>
      </c>
      <c r="BA169" s="231">
        <f>IF(CD169="HDHV",DM_TI_LE!$K$12*I169, SUM(AE169:AW169)*F169*E169*DM_HE_SO_LUONG_NS!$D$1*CE169)</f>
        <v>8550000</v>
      </c>
      <c r="BB169" s="16"/>
      <c r="BC169" s="17">
        <f>VLOOKUP(B169,GD_LCD_HS_LNS!$B$4:$E$914,4,FALSE)</f>
        <v>3875000</v>
      </c>
      <c r="BD169" s="16"/>
      <c r="BE169" s="16">
        <f>I169/26*$BC169*VLOOKUP(BE$4,DM_TI_LE!$A$5:$C$29,3,FALSE)</f>
        <v>0</v>
      </c>
      <c r="BF169" s="16">
        <f>J169/26*$BC169*VLOOKUP(BF$4,DM_TI_LE!$A$5:$C$29,3,FALSE)</f>
        <v>0</v>
      </c>
      <c r="BG169" s="16">
        <f>K169/26*$BC169*VLOOKUP(BG$4,DM_TI_LE!$A$5:$C$29,3,FALSE)</f>
        <v>0</v>
      </c>
      <c r="BH169" s="16">
        <f>L169/26*$BC169*VLOOKUP(BH$4,DM_TI_LE!$A$5:$C$29,3,FALSE)</f>
        <v>0</v>
      </c>
      <c r="BI169" s="16">
        <f>M169/26*$BC169*VLOOKUP(BI$4,DM_TI_LE!$A$5:$C$29,3,FALSE)</f>
        <v>0</v>
      </c>
      <c r="BJ169" s="16">
        <f>N169/26*$BC169*VLOOKUP(BJ$4,DM_TI_LE!$A$5:$C$29,3,FALSE)</f>
        <v>0</v>
      </c>
      <c r="BK169" s="16">
        <f>O169/26*$BC169*VLOOKUP(BK$4,DM_TI_LE!$A$5:$C$29,3,FALSE)</f>
        <v>0</v>
      </c>
      <c r="BL169" s="16">
        <f>P169/26*$BC169*VLOOKUP(BL$4,DM_TI_LE!$A$5:$C$29,3,FALSE)</f>
        <v>0</v>
      </c>
      <c r="BM169" s="16">
        <f>Q169/26*$BC169*VLOOKUP(BM$4,DM_TI_LE!$A$5:$C$29,3,FALSE)</f>
        <v>0</v>
      </c>
      <c r="BN169" s="16">
        <f>R169/26*$BC169*VLOOKUP(BN$4,DM_TI_LE!$A$5:$C$29,3,FALSE)</f>
        <v>0</v>
      </c>
      <c r="BO169" s="16">
        <f>S169/26*$BC169*VLOOKUP(BO$4,DM_TI_LE!$A$5:$C$29,3,FALSE)</f>
        <v>0</v>
      </c>
      <c r="BP169" s="16">
        <f>T169/26*$BC169*VLOOKUP(BP$4,DM_TI_LE!$A$5:$C$29,3,FALSE)</f>
        <v>0</v>
      </c>
      <c r="BQ169" s="16">
        <f>U169/26*$BC169*VLOOKUP(BQ$4,DM_TI_LE!$A$5:$C$29,3,FALSE)</f>
        <v>0</v>
      </c>
      <c r="BR169" s="16">
        <f>V169/26*$BC169*VLOOKUP(BR$4,DM_TI_LE!$A$5:$C$29,3,FALSE)</f>
        <v>0</v>
      </c>
      <c r="BS169" s="16">
        <f>W169/26*$BC169*VLOOKUP(BS$4,DM_TI_LE!$A$5:$C$29,3,FALSE)</f>
        <v>0</v>
      </c>
      <c r="BT169" s="16">
        <f>X169/26*$BC169*VLOOKUP(BT$4,DM_TI_LE!$A$5:$C$29,3,FALSE)</f>
        <v>0</v>
      </c>
      <c r="BU169" s="16">
        <f>Y169/26*$BC169*VLOOKUP(BU$4,DM_TI_LE!$A$5:$C$29,3,FALSE)</f>
        <v>0</v>
      </c>
      <c r="BV169" s="16">
        <f>Z169/26*$BC169*VLOOKUP(BV$4,DM_TI_LE!$A$5:$C$29,3,FALSE)</f>
        <v>0</v>
      </c>
      <c r="BW169" s="16">
        <f>AA169/26*$BC169*VLOOKUP(BW$4,DM_TI_LE!$A$5:$C$29,3,FALSE)</f>
        <v>0</v>
      </c>
      <c r="BX169" s="16">
        <f>AB169/26*$BC169*VLOOKUP(BX$4,DM_TI_LE!$A$5:$C$29,3,FALSE)</f>
        <v>0</v>
      </c>
      <c r="BY169" s="16">
        <f>AC169/26*$BC169*VLOOKUP(BY$4,DM_TI_LE!$A$5:$C$29,3,FALSE)</f>
        <v>0</v>
      </c>
      <c r="BZ169" s="16">
        <f>AD169/26*$BC169*VLOOKUP(BZ$4,DM_TI_LE!$A$5:$C$29,3,FALSE)</f>
        <v>0</v>
      </c>
      <c r="CA169" s="196">
        <f t="shared" si="0"/>
        <v>0</v>
      </c>
      <c r="CB169" s="16"/>
      <c r="CC169" s="197">
        <f t="shared" si="1"/>
        <v>8550000</v>
      </c>
      <c r="CD169" s="145" t="s">
        <v>114</v>
      </c>
      <c r="CE169" s="199">
        <f>VLOOKUP(CD169,DM_TI_LE!$I$12:$J$16,2,FALSE)</f>
        <v>1</v>
      </c>
    </row>
    <row r="170" spans="1:83" ht="12.75">
      <c r="A170" s="36">
        <v>166</v>
      </c>
      <c r="B170" s="38">
        <f>GD_LCD_HS_LNS!B169</f>
        <v>11122</v>
      </c>
      <c r="C170" s="38" t="str">
        <f>GD_LCD_HS_LNS!C169</f>
        <v>Nguyễn Thị Huyền</v>
      </c>
      <c r="D170" s="38" t="str">
        <f>GD_LCD_HS_LNS!D169</f>
        <v>NV PVHK</v>
      </c>
      <c r="E170" s="146">
        <f>VLOOKUP(B170,GD_CHAM_CONG!$C$6:$BJ$912,60,FALSE)</f>
        <v>1</v>
      </c>
      <c r="F170" s="146">
        <f>VLOOKUP(B170,GD_LCD_HS_LNS!$B$4:$F$914,5,FALSE)</f>
        <v>1.9</v>
      </c>
      <c r="G170" s="168"/>
      <c r="H170" s="168">
        <f>VLOOKUP(B170,GD_CHAM_CONG!$C$6:$BD$912,37,FALSE)</f>
        <v>26</v>
      </c>
      <c r="I170" s="16">
        <f>VLOOKUP($B170,GD_CHAM_CONG!$C$6:$BF$912,38,FALSE)</f>
        <v>22</v>
      </c>
      <c r="J170" s="16">
        <f>VLOOKUP($B170,GD_CHAM_CONG!$C$6:$BF$912,39,FALSE)</f>
        <v>0</v>
      </c>
      <c r="K170" s="16">
        <f>VLOOKUP($B170,GD_CHAM_CONG!$C$6:$BF$912,40,FALSE)</f>
        <v>0</v>
      </c>
      <c r="L170" s="16">
        <f>VLOOKUP($B170,GD_CHAM_CONG!$C$6:$BF$912,41,FALSE)</f>
        <v>0</v>
      </c>
      <c r="M170" s="16">
        <f>VLOOKUP($B170,GD_CHAM_CONG!$C$6:$BF$912,42,FALSE)</f>
        <v>0</v>
      </c>
      <c r="N170" s="16">
        <f>VLOOKUP($B170,GD_CHAM_CONG!$C$6:$BF$912,43,FALSE)</f>
        <v>0</v>
      </c>
      <c r="O170" s="16">
        <f>VLOOKUP($B170,GD_CHAM_CONG!$C$6:$BF$912,44,FALSE)</f>
        <v>0</v>
      </c>
      <c r="P170" s="16">
        <f>VLOOKUP($B170,GD_CHAM_CONG!$C$6:$BF$912,45,FALSE)</f>
        <v>0</v>
      </c>
      <c r="Q170" s="16">
        <f>VLOOKUP($B170,GD_CHAM_CONG!$C$6:$BF$912,46,FALSE)</f>
        <v>0</v>
      </c>
      <c r="R170" s="16">
        <f>VLOOKUP($B170,GD_CHAM_CONG!$C$6:$BF$912,47,FALSE)</f>
        <v>0</v>
      </c>
      <c r="S170" s="16">
        <f>VLOOKUP($B170,GD_CHAM_CONG!$C$6:$BF$912,48,FALSE)</f>
        <v>0</v>
      </c>
      <c r="T170" s="16">
        <f>VLOOKUP($B170,GD_CHAM_CONG!$C$6:$BF$912,49,FALSE)</f>
        <v>0</v>
      </c>
      <c r="U170" s="16">
        <f>VLOOKUP($B170,GD_CHAM_CONG!$C$6:$BF$912,50,FALSE)</f>
        <v>0</v>
      </c>
      <c r="V170" s="16">
        <f>VLOOKUP($B170,GD_CHAM_CONG!$C$6:$BF$912,51,FALSE)</f>
        <v>0</v>
      </c>
      <c r="W170" s="16">
        <f>VLOOKUP($B170,GD_CHAM_CONG!$C$6:$BF$912,52,FALSE)</f>
        <v>0</v>
      </c>
      <c r="X170" s="16">
        <f>VLOOKUP($B170,GD_CHAM_CONG!$C$6:$BF$912,53,FALSE)</f>
        <v>0</v>
      </c>
      <c r="Y170" s="16">
        <f>VLOOKUP($B170,GD_CHAM_CONG!$C$6:$BF$912,54,FALSE)</f>
        <v>0</v>
      </c>
      <c r="Z170" s="16">
        <f>VLOOKUP($B170,GD_CHAM_CONG!$C$6:$BF$912,55,FALSE)</f>
        <v>0</v>
      </c>
      <c r="AA170" s="16">
        <f>VLOOKUP($B170,GD_CHAM_CONG!$C$6:$BF$912,56,FALSE)</f>
        <v>0</v>
      </c>
      <c r="AB170" s="16">
        <f>VLOOKUP($B170,GD_CHAM_CONG!$C$6:$BI$912,57,FALSE)</f>
        <v>0</v>
      </c>
      <c r="AC170" s="16">
        <f>VLOOKUP($B170,GD_CHAM_CONG!$C$6:$BI$912,58,FALSE)</f>
        <v>0</v>
      </c>
      <c r="AD170" s="16">
        <f>VLOOKUP($B170,GD_CHAM_CONG!$C$6:$BI$912,59,FALSE)</f>
        <v>0</v>
      </c>
      <c r="AE170" s="188">
        <f>I170/$H170*VLOOKUP(I$4,DM_TI_LE!$A$5:$B$30,2,FALSE)</f>
        <v>0.84615384615384615</v>
      </c>
      <c r="AF170" s="188">
        <f>J170/$H170*VLOOKUP(J$4,DM_TI_LE!$A$5:$B$30,2,FALSE)</f>
        <v>0</v>
      </c>
      <c r="AG170" s="188">
        <f>K170/$H170*VLOOKUP(K$4,DM_TI_LE!$A$5:$B$30,2,FALSE)</f>
        <v>0</v>
      </c>
      <c r="AH170" s="188">
        <f>L170/$H170*VLOOKUP(L$4,DM_TI_LE!$A$5:$B$30,2,FALSE)</f>
        <v>0</v>
      </c>
      <c r="AI170" s="188">
        <f>M170/$H170*VLOOKUP(M$4,DM_TI_LE!$A$5:$B$30,2,FALSE)</f>
        <v>0</v>
      </c>
      <c r="AJ170" s="188">
        <f>N170/$H170*VLOOKUP(N$4,DM_TI_LE!$A$5:$B$30,2,FALSE)</f>
        <v>0</v>
      </c>
      <c r="AK170" s="188">
        <f>O170/$H170*VLOOKUP(O$4,DM_TI_LE!$A$5:$B$30,2,FALSE)</f>
        <v>0</v>
      </c>
      <c r="AL170" s="188">
        <f>P170/$H170*VLOOKUP(P$4,DM_TI_LE!$A$5:$B$30,2,FALSE)</f>
        <v>0</v>
      </c>
      <c r="AM170" s="188">
        <f>Q170/$H170*VLOOKUP(Q$4,DM_TI_LE!$A$5:$B$30,2,FALSE)</f>
        <v>0</v>
      </c>
      <c r="AN170" s="188">
        <f>R170/$H170*VLOOKUP(R$4,DM_TI_LE!$A$5:$B$30,2,FALSE)</f>
        <v>0</v>
      </c>
      <c r="AO170" s="188">
        <f>S170/$H170*VLOOKUP(S$4,DM_TI_LE!$A$5:$B$30,2,FALSE)</f>
        <v>0</v>
      </c>
      <c r="AP170" s="188">
        <f>T170/$H170*VLOOKUP(T$4,DM_TI_LE!$A$5:$B$30,2,FALSE)</f>
        <v>0</v>
      </c>
      <c r="AQ170" s="188">
        <f>U170/$H170*VLOOKUP(U$4,DM_TI_LE!$A$5:$B$30,2,FALSE)</f>
        <v>0</v>
      </c>
      <c r="AR170" s="188">
        <f>V170/$H170*VLOOKUP(V$4,DM_TI_LE!$A$5:$B$30,2,FALSE)</f>
        <v>0</v>
      </c>
      <c r="AS170" s="188">
        <f>W170/$H170*VLOOKUP(W$4,DM_TI_LE!$A$5:$B$30,2,FALSE)</f>
        <v>0</v>
      </c>
      <c r="AT170" s="188">
        <f>X170/$H170*VLOOKUP(X$4,DM_TI_LE!$A$5:$B$30,2,FALSE)</f>
        <v>0</v>
      </c>
      <c r="AU170" s="188">
        <f>Y170/$H170*VLOOKUP(Y$4,DM_TI_LE!$A$5:$B$30,2,FALSE)</f>
        <v>0</v>
      </c>
      <c r="AV170" s="188">
        <f>Z170/$H170*VLOOKUP(Z$4,DM_TI_LE!$A$5:$B$30,2,FALSE)</f>
        <v>0</v>
      </c>
      <c r="AW170" s="188">
        <f>AA170/$H170*VLOOKUP(AA$4,DM_TI_LE!$A$5:$B$30,2,FALSE)</f>
        <v>0</v>
      </c>
      <c r="AX170" s="188">
        <f>AB170/$H170*VLOOKUP(AB$4,DM_TI_LE!$A$5:$B$30,2,FALSE)</f>
        <v>0</v>
      </c>
      <c r="AY170" s="188">
        <f>AC170/$H170*VLOOKUP(AC$4,DM_TI_LE!$A$5:$B$30,2,FALSE)</f>
        <v>0</v>
      </c>
      <c r="AZ170" s="188">
        <f>AD170/$H170*VLOOKUP(AD$4,DM_TI_LE!$A$5:$B$30,2,FALSE)</f>
        <v>0</v>
      </c>
      <c r="BA170" s="231">
        <f>IF(CD170="HDHV",DM_TI_LE!$K$12*I170, SUM(AE170:AW170)*F170*E170*DM_HE_SO_LUONG_NS!$D$1*CE170)</f>
        <v>7234615.384615384</v>
      </c>
      <c r="BB170" s="16"/>
      <c r="BC170" s="17">
        <f>VLOOKUP(B170,GD_LCD_HS_LNS!$B$4:$E$914,4,FALSE)</f>
        <v>3875000</v>
      </c>
      <c r="BD170" s="16"/>
      <c r="BE170" s="16">
        <f>I170/26*$BC170*VLOOKUP(BE$4,DM_TI_LE!$A$5:$C$29,3,FALSE)</f>
        <v>0</v>
      </c>
      <c r="BF170" s="16">
        <f>J170/26*$BC170*VLOOKUP(BF$4,DM_TI_LE!$A$5:$C$29,3,FALSE)</f>
        <v>0</v>
      </c>
      <c r="BG170" s="16">
        <f>K170/26*$BC170*VLOOKUP(BG$4,DM_TI_LE!$A$5:$C$29,3,FALSE)</f>
        <v>0</v>
      </c>
      <c r="BH170" s="16">
        <f>L170/26*$BC170*VLOOKUP(BH$4,DM_TI_LE!$A$5:$C$29,3,FALSE)</f>
        <v>0</v>
      </c>
      <c r="BI170" s="16">
        <f>M170/26*$BC170*VLOOKUP(BI$4,DM_TI_LE!$A$5:$C$29,3,FALSE)</f>
        <v>0</v>
      </c>
      <c r="BJ170" s="16">
        <f>N170/26*$BC170*VLOOKUP(BJ$4,DM_TI_LE!$A$5:$C$29,3,FALSE)</f>
        <v>0</v>
      </c>
      <c r="BK170" s="16">
        <f>O170/26*$BC170*VLOOKUP(BK$4,DM_TI_LE!$A$5:$C$29,3,FALSE)</f>
        <v>0</v>
      </c>
      <c r="BL170" s="16">
        <f>P170/26*$BC170*VLOOKUP(BL$4,DM_TI_LE!$A$5:$C$29,3,FALSE)</f>
        <v>0</v>
      </c>
      <c r="BM170" s="16">
        <f>Q170/26*$BC170*VLOOKUP(BM$4,DM_TI_LE!$A$5:$C$29,3,FALSE)</f>
        <v>0</v>
      </c>
      <c r="BN170" s="16">
        <f>R170/26*$BC170*VLOOKUP(BN$4,DM_TI_LE!$A$5:$C$29,3,FALSE)</f>
        <v>0</v>
      </c>
      <c r="BO170" s="16">
        <f>S170/26*$BC170*VLOOKUP(BO$4,DM_TI_LE!$A$5:$C$29,3,FALSE)</f>
        <v>0</v>
      </c>
      <c r="BP170" s="16">
        <f>T170/26*$BC170*VLOOKUP(BP$4,DM_TI_LE!$A$5:$C$29,3,FALSE)</f>
        <v>0</v>
      </c>
      <c r="BQ170" s="16">
        <f>U170/26*$BC170*VLOOKUP(BQ$4,DM_TI_LE!$A$5:$C$29,3,FALSE)</f>
        <v>0</v>
      </c>
      <c r="BR170" s="16">
        <f>V170/26*$BC170*VLOOKUP(BR$4,DM_TI_LE!$A$5:$C$29,3,FALSE)</f>
        <v>0</v>
      </c>
      <c r="BS170" s="16">
        <f>W170/26*$BC170*VLOOKUP(BS$4,DM_TI_LE!$A$5:$C$29,3,FALSE)</f>
        <v>0</v>
      </c>
      <c r="BT170" s="16">
        <f>X170/26*$BC170*VLOOKUP(BT$4,DM_TI_LE!$A$5:$C$29,3,FALSE)</f>
        <v>0</v>
      </c>
      <c r="BU170" s="16">
        <f>Y170/26*$BC170*VLOOKUP(BU$4,DM_TI_LE!$A$5:$C$29,3,FALSE)</f>
        <v>0</v>
      </c>
      <c r="BV170" s="16">
        <f>Z170/26*$BC170*VLOOKUP(BV$4,DM_TI_LE!$A$5:$C$29,3,FALSE)</f>
        <v>0</v>
      </c>
      <c r="BW170" s="16">
        <f>AA170/26*$BC170*VLOOKUP(BW$4,DM_TI_LE!$A$5:$C$29,3,FALSE)</f>
        <v>0</v>
      </c>
      <c r="BX170" s="16">
        <f>AB170/26*$BC170*VLOOKUP(BX$4,DM_TI_LE!$A$5:$C$29,3,FALSE)</f>
        <v>0</v>
      </c>
      <c r="BY170" s="16">
        <f>AC170/26*$BC170*VLOOKUP(BY$4,DM_TI_LE!$A$5:$C$29,3,FALSE)</f>
        <v>0</v>
      </c>
      <c r="BZ170" s="16">
        <f>AD170/26*$BC170*VLOOKUP(BZ$4,DM_TI_LE!$A$5:$C$29,3,FALSE)</f>
        <v>0</v>
      </c>
      <c r="CA170" s="196">
        <f t="shared" si="0"/>
        <v>0</v>
      </c>
      <c r="CB170" s="16"/>
      <c r="CC170" s="197">
        <f t="shared" si="1"/>
        <v>7234615.384615384</v>
      </c>
      <c r="CD170" s="145" t="s">
        <v>114</v>
      </c>
      <c r="CE170" s="199">
        <f>VLOOKUP(CD170,DM_TI_LE!$I$12:$J$16,2,FALSE)</f>
        <v>1</v>
      </c>
    </row>
    <row r="171" spans="1:83" ht="12.75">
      <c r="A171" s="36">
        <v>167</v>
      </c>
      <c r="B171" s="38">
        <f>GD_LCD_HS_LNS!B170</f>
        <v>10599</v>
      </c>
      <c r="C171" s="38" t="str">
        <f>GD_LCD_HS_LNS!C170</f>
        <v>Đào Thu Giang</v>
      </c>
      <c r="D171" s="38" t="str">
        <f>GD_LCD_HS_LNS!D170</f>
        <v>NV PVHK</v>
      </c>
      <c r="E171" s="146">
        <f>VLOOKUP(B171,GD_CHAM_CONG!$C$6:$BJ$912,60,FALSE)</f>
        <v>1</v>
      </c>
      <c r="F171" s="146">
        <f>VLOOKUP(B171,GD_LCD_HS_LNS!$B$4:$F$914,5,FALSE)</f>
        <v>1.91</v>
      </c>
      <c r="G171" s="168"/>
      <c r="H171" s="168">
        <f>VLOOKUP(B171,GD_CHAM_CONG!$C$6:$BD$912,37,FALSE)</f>
        <v>26</v>
      </c>
      <c r="I171" s="16">
        <f>VLOOKUP($B171,GD_CHAM_CONG!$C$6:$BF$912,38,FALSE)</f>
        <v>26</v>
      </c>
      <c r="J171" s="16">
        <f>VLOOKUP($B171,GD_CHAM_CONG!$C$6:$BF$912,39,FALSE)</f>
        <v>0</v>
      </c>
      <c r="K171" s="16">
        <f>VLOOKUP($B171,GD_CHAM_CONG!$C$6:$BF$912,40,FALSE)</f>
        <v>0</v>
      </c>
      <c r="L171" s="16">
        <f>VLOOKUP($B171,GD_CHAM_CONG!$C$6:$BF$912,41,FALSE)</f>
        <v>0</v>
      </c>
      <c r="M171" s="16">
        <f>VLOOKUP($B171,GD_CHAM_CONG!$C$6:$BF$912,42,FALSE)</f>
        <v>0</v>
      </c>
      <c r="N171" s="16">
        <f>VLOOKUP($B171,GD_CHAM_CONG!$C$6:$BF$912,43,FALSE)</f>
        <v>0</v>
      </c>
      <c r="O171" s="16">
        <f>VLOOKUP($B171,GD_CHAM_CONG!$C$6:$BF$912,44,FALSE)</f>
        <v>0</v>
      </c>
      <c r="P171" s="16">
        <f>VLOOKUP($B171,GD_CHAM_CONG!$C$6:$BF$912,45,FALSE)</f>
        <v>0</v>
      </c>
      <c r="Q171" s="16">
        <f>VLOOKUP($B171,GD_CHAM_CONG!$C$6:$BF$912,46,FALSE)</f>
        <v>0</v>
      </c>
      <c r="R171" s="16">
        <f>VLOOKUP($B171,GD_CHAM_CONG!$C$6:$BF$912,47,FALSE)</f>
        <v>0</v>
      </c>
      <c r="S171" s="16">
        <f>VLOOKUP($B171,GD_CHAM_CONG!$C$6:$BF$912,48,FALSE)</f>
        <v>0</v>
      </c>
      <c r="T171" s="16">
        <f>VLOOKUP($B171,GD_CHAM_CONG!$C$6:$BF$912,49,FALSE)</f>
        <v>0</v>
      </c>
      <c r="U171" s="16">
        <f>VLOOKUP($B171,GD_CHAM_CONG!$C$6:$BF$912,50,FALSE)</f>
        <v>0</v>
      </c>
      <c r="V171" s="16">
        <f>VLOOKUP($B171,GD_CHAM_CONG!$C$6:$BF$912,51,FALSE)</f>
        <v>0</v>
      </c>
      <c r="W171" s="16">
        <f>VLOOKUP($B171,GD_CHAM_CONG!$C$6:$BF$912,52,FALSE)</f>
        <v>0</v>
      </c>
      <c r="X171" s="16">
        <f>VLOOKUP($B171,GD_CHAM_CONG!$C$6:$BF$912,53,FALSE)</f>
        <v>0</v>
      </c>
      <c r="Y171" s="16">
        <f>VLOOKUP($B171,GD_CHAM_CONG!$C$6:$BF$912,54,FALSE)</f>
        <v>0</v>
      </c>
      <c r="Z171" s="16">
        <f>VLOOKUP($B171,GD_CHAM_CONG!$C$6:$BF$912,55,FALSE)</f>
        <v>0</v>
      </c>
      <c r="AA171" s="16">
        <f>VLOOKUP($B171,GD_CHAM_CONG!$C$6:$BF$912,56,FALSE)</f>
        <v>0</v>
      </c>
      <c r="AB171" s="16">
        <f>VLOOKUP($B171,GD_CHAM_CONG!$C$6:$BI$912,57,FALSE)</f>
        <v>0</v>
      </c>
      <c r="AC171" s="16">
        <f>VLOOKUP($B171,GD_CHAM_CONG!$C$6:$BI$912,58,FALSE)</f>
        <v>0</v>
      </c>
      <c r="AD171" s="16">
        <f>VLOOKUP($B171,GD_CHAM_CONG!$C$6:$BI$912,59,FALSE)</f>
        <v>0</v>
      </c>
      <c r="AE171" s="188">
        <f>I171/$H171*VLOOKUP(I$4,DM_TI_LE!$A$5:$B$30,2,FALSE)</f>
        <v>1</v>
      </c>
      <c r="AF171" s="188">
        <f>J171/$H171*VLOOKUP(J$4,DM_TI_LE!$A$5:$B$30,2,FALSE)</f>
        <v>0</v>
      </c>
      <c r="AG171" s="188">
        <f>K171/$H171*VLOOKUP(K$4,DM_TI_LE!$A$5:$B$30,2,FALSE)</f>
        <v>0</v>
      </c>
      <c r="AH171" s="188">
        <f>L171/$H171*VLOOKUP(L$4,DM_TI_LE!$A$5:$B$30,2,FALSE)</f>
        <v>0</v>
      </c>
      <c r="AI171" s="188">
        <f>M171/$H171*VLOOKUP(M$4,DM_TI_LE!$A$5:$B$30,2,FALSE)</f>
        <v>0</v>
      </c>
      <c r="AJ171" s="188">
        <f>N171/$H171*VLOOKUP(N$4,DM_TI_LE!$A$5:$B$30,2,FALSE)</f>
        <v>0</v>
      </c>
      <c r="AK171" s="188">
        <f>O171/$H171*VLOOKUP(O$4,DM_TI_LE!$A$5:$B$30,2,FALSE)</f>
        <v>0</v>
      </c>
      <c r="AL171" s="188">
        <f>P171/$H171*VLOOKUP(P$4,DM_TI_LE!$A$5:$B$30,2,FALSE)</f>
        <v>0</v>
      </c>
      <c r="AM171" s="188">
        <f>Q171/$H171*VLOOKUP(Q$4,DM_TI_LE!$A$5:$B$30,2,FALSE)</f>
        <v>0</v>
      </c>
      <c r="AN171" s="188">
        <f>R171/$H171*VLOOKUP(R$4,DM_TI_LE!$A$5:$B$30,2,FALSE)</f>
        <v>0</v>
      </c>
      <c r="AO171" s="188">
        <f>S171/$H171*VLOOKUP(S$4,DM_TI_LE!$A$5:$B$30,2,FALSE)</f>
        <v>0</v>
      </c>
      <c r="AP171" s="188">
        <f>T171/$H171*VLOOKUP(T$4,DM_TI_LE!$A$5:$B$30,2,FALSE)</f>
        <v>0</v>
      </c>
      <c r="AQ171" s="188">
        <f>U171/$H171*VLOOKUP(U$4,DM_TI_LE!$A$5:$B$30,2,FALSE)</f>
        <v>0</v>
      </c>
      <c r="AR171" s="188">
        <f>V171/$H171*VLOOKUP(V$4,DM_TI_LE!$A$5:$B$30,2,FALSE)</f>
        <v>0</v>
      </c>
      <c r="AS171" s="188">
        <f>W171/$H171*VLOOKUP(W$4,DM_TI_LE!$A$5:$B$30,2,FALSE)</f>
        <v>0</v>
      </c>
      <c r="AT171" s="188">
        <f>X171/$H171*VLOOKUP(X$4,DM_TI_LE!$A$5:$B$30,2,FALSE)</f>
        <v>0</v>
      </c>
      <c r="AU171" s="188">
        <f>Y171/$H171*VLOOKUP(Y$4,DM_TI_LE!$A$5:$B$30,2,FALSE)</f>
        <v>0</v>
      </c>
      <c r="AV171" s="188">
        <f>Z171/$H171*VLOOKUP(Z$4,DM_TI_LE!$A$5:$B$30,2,FALSE)</f>
        <v>0</v>
      </c>
      <c r="AW171" s="188">
        <f>AA171/$H171*VLOOKUP(AA$4,DM_TI_LE!$A$5:$B$30,2,FALSE)</f>
        <v>0</v>
      </c>
      <c r="AX171" s="188">
        <f>AB171/$H171*VLOOKUP(AB$4,DM_TI_LE!$A$5:$B$30,2,FALSE)</f>
        <v>0</v>
      </c>
      <c r="AY171" s="188">
        <f>AC171/$H171*VLOOKUP(AC$4,DM_TI_LE!$A$5:$B$30,2,FALSE)</f>
        <v>0</v>
      </c>
      <c r="AZ171" s="188">
        <f>AD171/$H171*VLOOKUP(AD$4,DM_TI_LE!$A$5:$B$30,2,FALSE)</f>
        <v>0</v>
      </c>
      <c r="BA171" s="231">
        <f>IF(CD171="HDHV",DM_TI_LE!$K$12*I171, SUM(AE171:AW171)*F171*E171*DM_HE_SO_LUONG_NS!$D$1*CE171)</f>
        <v>8595000</v>
      </c>
      <c r="BB171" s="16"/>
      <c r="BC171" s="17">
        <f>VLOOKUP(B171,GD_LCD_HS_LNS!$B$4:$E$914,4,FALSE)</f>
        <v>3875000</v>
      </c>
      <c r="BD171" s="16"/>
      <c r="BE171" s="16">
        <f>I171/26*$BC171*VLOOKUP(BE$4,DM_TI_LE!$A$5:$C$29,3,FALSE)</f>
        <v>0</v>
      </c>
      <c r="BF171" s="16">
        <f>J171/26*$BC171*VLOOKUP(BF$4,DM_TI_LE!$A$5:$C$29,3,FALSE)</f>
        <v>0</v>
      </c>
      <c r="BG171" s="16">
        <f>K171/26*$BC171*VLOOKUP(BG$4,DM_TI_LE!$A$5:$C$29,3,FALSE)</f>
        <v>0</v>
      </c>
      <c r="BH171" s="16">
        <f>L171/26*$BC171*VLOOKUP(BH$4,DM_TI_LE!$A$5:$C$29,3,FALSE)</f>
        <v>0</v>
      </c>
      <c r="BI171" s="16">
        <f>M171/26*$BC171*VLOOKUP(BI$4,DM_TI_LE!$A$5:$C$29,3,FALSE)</f>
        <v>0</v>
      </c>
      <c r="BJ171" s="16">
        <f>N171/26*$BC171*VLOOKUP(BJ$4,DM_TI_LE!$A$5:$C$29,3,FALSE)</f>
        <v>0</v>
      </c>
      <c r="BK171" s="16">
        <f>O171/26*$BC171*VLOOKUP(BK$4,DM_TI_LE!$A$5:$C$29,3,FALSE)</f>
        <v>0</v>
      </c>
      <c r="BL171" s="16">
        <f>P171/26*$BC171*VLOOKUP(BL$4,DM_TI_LE!$A$5:$C$29,3,FALSE)</f>
        <v>0</v>
      </c>
      <c r="BM171" s="16">
        <f>Q171/26*$BC171*VLOOKUP(BM$4,DM_TI_LE!$A$5:$C$29,3,FALSE)</f>
        <v>0</v>
      </c>
      <c r="BN171" s="16">
        <f>R171/26*$BC171*VLOOKUP(BN$4,DM_TI_LE!$A$5:$C$29,3,FALSE)</f>
        <v>0</v>
      </c>
      <c r="BO171" s="16">
        <f>S171/26*$BC171*VLOOKUP(BO$4,DM_TI_LE!$A$5:$C$29,3,FALSE)</f>
        <v>0</v>
      </c>
      <c r="BP171" s="16">
        <f>T171/26*$BC171*VLOOKUP(BP$4,DM_TI_LE!$A$5:$C$29,3,FALSE)</f>
        <v>0</v>
      </c>
      <c r="BQ171" s="16">
        <f>U171/26*$BC171*VLOOKUP(BQ$4,DM_TI_LE!$A$5:$C$29,3,FALSE)</f>
        <v>0</v>
      </c>
      <c r="BR171" s="16">
        <f>V171/26*$BC171*VLOOKUP(BR$4,DM_TI_LE!$A$5:$C$29,3,FALSE)</f>
        <v>0</v>
      </c>
      <c r="BS171" s="16">
        <f>W171/26*$BC171*VLOOKUP(BS$4,DM_TI_LE!$A$5:$C$29,3,FALSE)</f>
        <v>0</v>
      </c>
      <c r="BT171" s="16">
        <f>X171/26*$BC171*VLOOKUP(BT$4,DM_TI_LE!$A$5:$C$29,3,FALSE)</f>
        <v>0</v>
      </c>
      <c r="BU171" s="16">
        <f>Y171/26*$BC171*VLOOKUP(BU$4,DM_TI_LE!$A$5:$C$29,3,FALSE)</f>
        <v>0</v>
      </c>
      <c r="BV171" s="16">
        <f>Z171/26*$BC171*VLOOKUP(BV$4,DM_TI_LE!$A$5:$C$29,3,FALSE)</f>
        <v>0</v>
      </c>
      <c r="BW171" s="16">
        <f>AA171/26*$BC171*VLOOKUP(BW$4,DM_TI_LE!$A$5:$C$29,3,FALSE)</f>
        <v>0</v>
      </c>
      <c r="BX171" s="16">
        <f>AB171/26*$BC171*VLOOKUP(BX$4,DM_TI_LE!$A$5:$C$29,3,FALSE)</f>
        <v>0</v>
      </c>
      <c r="BY171" s="16">
        <f>AC171/26*$BC171*VLOOKUP(BY$4,DM_TI_LE!$A$5:$C$29,3,FALSE)</f>
        <v>0</v>
      </c>
      <c r="BZ171" s="16">
        <f>AD171/26*$BC171*VLOOKUP(BZ$4,DM_TI_LE!$A$5:$C$29,3,FALSE)</f>
        <v>0</v>
      </c>
      <c r="CA171" s="196">
        <f t="shared" si="0"/>
        <v>0</v>
      </c>
      <c r="CB171" s="16"/>
      <c r="CC171" s="197">
        <f t="shared" si="1"/>
        <v>8595000</v>
      </c>
      <c r="CD171" s="145" t="s">
        <v>114</v>
      </c>
      <c r="CE171" s="199">
        <f>VLOOKUP(CD171,DM_TI_LE!$I$12:$J$16,2,FALSE)</f>
        <v>1</v>
      </c>
    </row>
    <row r="172" spans="1:83" ht="12.75">
      <c r="A172" s="36">
        <v>168</v>
      </c>
      <c r="B172" s="38">
        <f>GD_LCD_HS_LNS!B171</f>
        <v>10765</v>
      </c>
      <c r="C172" s="38" t="str">
        <f>GD_LCD_HS_LNS!C171</f>
        <v>Nguyễn Thị Thuý</v>
      </c>
      <c r="D172" s="38" t="str">
        <f>GD_LCD_HS_LNS!D171</f>
        <v>Nv Thống kê</v>
      </c>
      <c r="E172" s="146">
        <f>VLOOKUP(B172,GD_CHAM_CONG!$C$6:$BJ$912,60,FALSE)</f>
        <v>1</v>
      </c>
      <c r="F172" s="146">
        <f>VLOOKUP(B172,GD_LCD_HS_LNS!$B$4:$F$914,5,FALSE)</f>
        <v>1.9</v>
      </c>
      <c r="G172" s="168"/>
      <c r="H172" s="168">
        <f>VLOOKUP(B172,GD_CHAM_CONG!$C$6:$BD$912,37,FALSE)</f>
        <v>22</v>
      </c>
      <c r="I172" s="16">
        <f>VLOOKUP($B172,GD_CHAM_CONG!$C$6:$BF$912,38,FALSE)</f>
        <v>22</v>
      </c>
      <c r="J172" s="16">
        <f>VLOOKUP($B172,GD_CHAM_CONG!$C$6:$BF$912,39,FALSE)</f>
        <v>0</v>
      </c>
      <c r="K172" s="16">
        <f>VLOOKUP($B172,GD_CHAM_CONG!$C$6:$BF$912,40,FALSE)</f>
        <v>0</v>
      </c>
      <c r="L172" s="16">
        <f>VLOOKUP($B172,GD_CHAM_CONG!$C$6:$BF$912,41,FALSE)</f>
        <v>0</v>
      </c>
      <c r="M172" s="16">
        <f>VLOOKUP($B172,GD_CHAM_CONG!$C$6:$BF$912,42,FALSE)</f>
        <v>0</v>
      </c>
      <c r="N172" s="16">
        <f>VLOOKUP($B172,GD_CHAM_CONG!$C$6:$BF$912,43,FALSE)</f>
        <v>0</v>
      </c>
      <c r="O172" s="16">
        <f>VLOOKUP($B172,GD_CHAM_CONG!$C$6:$BF$912,44,FALSE)</f>
        <v>0</v>
      </c>
      <c r="P172" s="16">
        <f>VLOOKUP($B172,GD_CHAM_CONG!$C$6:$BF$912,45,FALSE)</f>
        <v>0</v>
      </c>
      <c r="Q172" s="16">
        <f>VLOOKUP($B172,GD_CHAM_CONG!$C$6:$BF$912,46,FALSE)</f>
        <v>0</v>
      </c>
      <c r="R172" s="16">
        <f>VLOOKUP($B172,GD_CHAM_CONG!$C$6:$BF$912,47,FALSE)</f>
        <v>0</v>
      </c>
      <c r="S172" s="16">
        <f>VLOOKUP($B172,GD_CHAM_CONG!$C$6:$BF$912,48,FALSE)</f>
        <v>0</v>
      </c>
      <c r="T172" s="16">
        <f>VLOOKUP($B172,GD_CHAM_CONG!$C$6:$BF$912,49,FALSE)</f>
        <v>0</v>
      </c>
      <c r="U172" s="16">
        <f>VLOOKUP($B172,GD_CHAM_CONG!$C$6:$BF$912,50,FALSE)</f>
        <v>0</v>
      </c>
      <c r="V172" s="16">
        <f>VLOOKUP($B172,GD_CHAM_CONG!$C$6:$BF$912,51,FALSE)</f>
        <v>0</v>
      </c>
      <c r="W172" s="16">
        <f>VLOOKUP($B172,GD_CHAM_CONG!$C$6:$BF$912,52,FALSE)</f>
        <v>0</v>
      </c>
      <c r="X172" s="16">
        <f>VLOOKUP($B172,GD_CHAM_CONG!$C$6:$BF$912,53,FALSE)</f>
        <v>0</v>
      </c>
      <c r="Y172" s="16">
        <f>VLOOKUP($B172,GD_CHAM_CONG!$C$6:$BF$912,54,FALSE)</f>
        <v>0</v>
      </c>
      <c r="Z172" s="16">
        <f>VLOOKUP($B172,GD_CHAM_CONG!$C$6:$BF$912,55,FALSE)</f>
        <v>0</v>
      </c>
      <c r="AA172" s="16">
        <f>VLOOKUP($B172,GD_CHAM_CONG!$C$6:$BF$912,56,FALSE)</f>
        <v>0</v>
      </c>
      <c r="AB172" s="16">
        <f>VLOOKUP($B172,GD_CHAM_CONG!$C$6:$BI$912,57,FALSE)</f>
        <v>0</v>
      </c>
      <c r="AC172" s="16">
        <f>VLOOKUP($B172,GD_CHAM_CONG!$C$6:$BI$912,58,FALSE)</f>
        <v>0</v>
      </c>
      <c r="AD172" s="16">
        <f>VLOOKUP($B172,GD_CHAM_CONG!$C$6:$BI$912,59,FALSE)</f>
        <v>0</v>
      </c>
      <c r="AE172" s="188">
        <f>I172/$H172*VLOOKUP(I$4,DM_TI_LE!$A$5:$B$30,2,FALSE)</f>
        <v>1</v>
      </c>
      <c r="AF172" s="188">
        <f>J172/$H172*VLOOKUP(J$4,DM_TI_LE!$A$5:$B$30,2,FALSE)</f>
        <v>0</v>
      </c>
      <c r="AG172" s="188">
        <f>K172/$H172*VLOOKUP(K$4,DM_TI_LE!$A$5:$B$30,2,FALSE)</f>
        <v>0</v>
      </c>
      <c r="AH172" s="188">
        <f>L172/$H172*VLOOKUP(L$4,DM_TI_LE!$A$5:$B$30,2,FALSE)</f>
        <v>0</v>
      </c>
      <c r="AI172" s="188">
        <f>M172/$H172*VLOOKUP(M$4,DM_TI_LE!$A$5:$B$30,2,FALSE)</f>
        <v>0</v>
      </c>
      <c r="AJ172" s="188">
        <f>N172/$H172*VLOOKUP(N$4,DM_TI_LE!$A$5:$B$30,2,FALSE)</f>
        <v>0</v>
      </c>
      <c r="AK172" s="188">
        <f>O172/$H172*VLOOKUP(O$4,DM_TI_LE!$A$5:$B$30,2,FALSE)</f>
        <v>0</v>
      </c>
      <c r="AL172" s="188">
        <f>P172/$H172*VLOOKUP(P$4,DM_TI_LE!$A$5:$B$30,2,FALSE)</f>
        <v>0</v>
      </c>
      <c r="AM172" s="188">
        <f>Q172/$H172*VLOOKUP(Q$4,DM_TI_LE!$A$5:$B$30,2,FALSE)</f>
        <v>0</v>
      </c>
      <c r="AN172" s="188">
        <f>R172/$H172*VLOOKUP(R$4,DM_TI_LE!$A$5:$B$30,2,FALSE)</f>
        <v>0</v>
      </c>
      <c r="AO172" s="188">
        <f>S172/$H172*VLOOKUP(S$4,DM_TI_LE!$A$5:$B$30,2,FALSE)</f>
        <v>0</v>
      </c>
      <c r="AP172" s="188">
        <f>T172/$H172*VLOOKUP(T$4,DM_TI_LE!$A$5:$B$30,2,FALSE)</f>
        <v>0</v>
      </c>
      <c r="AQ172" s="188">
        <f>U172/$H172*VLOOKUP(U$4,DM_TI_LE!$A$5:$B$30,2,FALSE)</f>
        <v>0</v>
      </c>
      <c r="AR172" s="188">
        <f>V172/$H172*VLOOKUP(V$4,DM_TI_LE!$A$5:$B$30,2,FALSE)</f>
        <v>0</v>
      </c>
      <c r="AS172" s="188">
        <f>W172/$H172*VLOOKUP(W$4,DM_TI_LE!$A$5:$B$30,2,FALSE)</f>
        <v>0</v>
      </c>
      <c r="AT172" s="188">
        <f>X172/$H172*VLOOKUP(X$4,DM_TI_LE!$A$5:$B$30,2,FALSE)</f>
        <v>0</v>
      </c>
      <c r="AU172" s="188">
        <f>Y172/$H172*VLOOKUP(Y$4,DM_TI_LE!$A$5:$B$30,2,FALSE)</f>
        <v>0</v>
      </c>
      <c r="AV172" s="188">
        <f>Z172/$H172*VLOOKUP(Z$4,DM_TI_LE!$A$5:$B$30,2,FALSE)</f>
        <v>0</v>
      </c>
      <c r="AW172" s="188">
        <f>AA172/$H172*VLOOKUP(AA$4,DM_TI_LE!$A$5:$B$30,2,FALSE)</f>
        <v>0</v>
      </c>
      <c r="AX172" s="188">
        <f>AB172/$H172*VLOOKUP(AB$4,DM_TI_LE!$A$5:$B$30,2,FALSE)</f>
        <v>0</v>
      </c>
      <c r="AY172" s="188">
        <f>AC172/$H172*VLOOKUP(AC$4,DM_TI_LE!$A$5:$B$30,2,FALSE)</f>
        <v>0</v>
      </c>
      <c r="AZ172" s="188">
        <f>AD172/$H172*VLOOKUP(AD$4,DM_TI_LE!$A$5:$B$30,2,FALSE)</f>
        <v>0</v>
      </c>
      <c r="BA172" s="231">
        <f>IF(CD172="HDHV",DM_TI_LE!$K$12*I172, SUM(AE172:AW172)*F172*E172*DM_HE_SO_LUONG_NS!$D$1*CE172)</f>
        <v>8550000</v>
      </c>
      <c r="BB172" s="16"/>
      <c r="BC172" s="17">
        <f>VLOOKUP(B172,GD_LCD_HS_LNS!$B$4:$E$914,4,FALSE)</f>
        <v>3488000</v>
      </c>
      <c r="BD172" s="16"/>
      <c r="BE172" s="16">
        <f>I172/26*$BC172*VLOOKUP(BE$4,DM_TI_LE!$A$5:$C$29,3,FALSE)</f>
        <v>0</v>
      </c>
      <c r="BF172" s="16">
        <f>J172/26*$BC172*VLOOKUP(BF$4,DM_TI_LE!$A$5:$C$29,3,FALSE)</f>
        <v>0</v>
      </c>
      <c r="BG172" s="16">
        <f>K172/26*$BC172*VLOOKUP(BG$4,DM_TI_LE!$A$5:$C$29,3,FALSE)</f>
        <v>0</v>
      </c>
      <c r="BH172" s="16">
        <f>L172/26*$BC172*VLOOKUP(BH$4,DM_TI_LE!$A$5:$C$29,3,FALSE)</f>
        <v>0</v>
      </c>
      <c r="BI172" s="16">
        <f>M172/26*$BC172*VLOOKUP(BI$4,DM_TI_LE!$A$5:$C$29,3,FALSE)</f>
        <v>0</v>
      </c>
      <c r="BJ172" s="16">
        <f>N172/26*$BC172*VLOOKUP(BJ$4,DM_TI_LE!$A$5:$C$29,3,FALSE)</f>
        <v>0</v>
      </c>
      <c r="BK172" s="16">
        <f>O172/26*$BC172*VLOOKUP(BK$4,DM_TI_LE!$A$5:$C$29,3,FALSE)</f>
        <v>0</v>
      </c>
      <c r="BL172" s="16">
        <f>P172/26*$BC172*VLOOKUP(BL$4,DM_TI_LE!$A$5:$C$29,3,FALSE)</f>
        <v>0</v>
      </c>
      <c r="BM172" s="16">
        <f>Q172/26*$BC172*VLOOKUP(BM$4,DM_TI_LE!$A$5:$C$29,3,FALSE)</f>
        <v>0</v>
      </c>
      <c r="BN172" s="16">
        <f>R172/26*$BC172*VLOOKUP(BN$4,DM_TI_LE!$A$5:$C$29,3,FALSE)</f>
        <v>0</v>
      </c>
      <c r="BO172" s="16">
        <f>S172/26*$BC172*VLOOKUP(BO$4,DM_TI_LE!$A$5:$C$29,3,FALSE)</f>
        <v>0</v>
      </c>
      <c r="BP172" s="16">
        <f>T172/26*$BC172*VLOOKUP(BP$4,DM_TI_LE!$A$5:$C$29,3,FALSE)</f>
        <v>0</v>
      </c>
      <c r="BQ172" s="16">
        <f>U172/26*$BC172*VLOOKUP(BQ$4,DM_TI_LE!$A$5:$C$29,3,FALSE)</f>
        <v>0</v>
      </c>
      <c r="BR172" s="16">
        <f>V172/26*$BC172*VLOOKUP(BR$4,DM_TI_LE!$A$5:$C$29,3,FALSE)</f>
        <v>0</v>
      </c>
      <c r="BS172" s="16">
        <f>W172/26*$BC172*VLOOKUP(BS$4,DM_TI_LE!$A$5:$C$29,3,FALSE)</f>
        <v>0</v>
      </c>
      <c r="BT172" s="16">
        <f>X172/26*$BC172*VLOOKUP(BT$4,DM_TI_LE!$A$5:$C$29,3,FALSE)</f>
        <v>0</v>
      </c>
      <c r="BU172" s="16">
        <f>Y172/26*$BC172*VLOOKUP(BU$4,DM_TI_LE!$A$5:$C$29,3,FALSE)</f>
        <v>0</v>
      </c>
      <c r="BV172" s="16">
        <f>Z172/26*$BC172*VLOOKUP(BV$4,DM_TI_LE!$A$5:$C$29,3,FALSE)</f>
        <v>0</v>
      </c>
      <c r="BW172" s="16">
        <f>AA172/26*$BC172*VLOOKUP(BW$4,DM_TI_LE!$A$5:$C$29,3,FALSE)</f>
        <v>0</v>
      </c>
      <c r="BX172" s="16">
        <f>AB172/26*$BC172*VLOOKUP(BX$4,DM_TI_LE!$A$5:$C$29,3,FALSE)</f>
        <v>0</v>
      </c>
      <c r="BY172" s="16">
        <f>AC172/26*$BC172*VLOOKUP(BY$4,DM_TI_LE!$A$5:$C$29,3,FALSE)</f>
        <v>0</v>
      </c>
      <c r="BZ172" s="16">
        <f>AD172/26*$BC172*VLOOKUP(BZ$4,DM_TI_LE!$A$5:$C$29,3,FALSE)</f>
        <v>0</v>
      </c>
      <c r="CA172" s="196">
        <f t="shared" si="0"/>
        <v>0</v>
      </c>
      <c r="CB172" s="16"/>
      <c r="CC172" s="197">
        <f t="shared" si="1"/>
        <v>8550000</v>
      </c>
      <c r="CD172" s="145" t="s">
        <v>114</v>
      </c>
      <c r="CE172" s="199">
        <f>VLOOKUP(CD172,DM_TI_LE!$I$12:$J$16,2,FALSE)</f>
        <v>1</v>
      </c>
    </row>
    <row r="173" spans="1:83" ht="12.75">
      <c r="A173" s="36">
        <v>169</v>
      </c>
      <c r="B173" s="38">
        <f>GD_LCD_HS_LNS!B172</f>
        <v>10787</v>
      </c>
      <c r="C173" s="38" t="str">
        <f>GD_LCD_HS_LNS!C172</f>
        <v>Lê Đình Tuấn</v>
      </c>
      <c r="D173" s="38" t="str">
        <f>GD_LCD_HS_LNS!D172</f>
        <v>Trưởng phòng</v>
      </c>
      <c r="E173" s="146">
        <f>VLOOKUP(B173,GD_CHAM_CONG!$C$6:$BJ$912,60,FALSE)</f>
        <v>1</v>
      </c>
      <c r="F173" s="146">
        <f>VLOOKUP(B173,GD_LCD_HS_LNS!$B$4:$F$914,5,FALSE)</f>
        <v>6.33</v>
      </c>
      <c r="G173" s="168"/>
      <c r="H173" s="168">
        <f>VLOOKUP(B173,GD_CHAM_CONG!$C$6:$BD$912,37,FALSE)</f>
        <v>22</v>
      </c>
      <c r="I173" s="16">
        <f>VLOOKUP($B173,GD_CHAM_CONG!$C$6:$BF$912,38,FALSE)</f>
        <v>22</v>
      </c>
      <c r="J173" s="16">
        <f>VLOOKUP($B173,GD_CHAM_CONG!$C$6:$BF$912,39,FALSE)</f>
        <v>0</v>
      </c>
      <c r="K173" s="16">
        <f>VLOOKUP($B173,GD_CHAM_CONG!$C$6:$BF$912,40,FALSE)</f>
        <v>0</v>
      </c>
      <c r="L173" s="16">
        <f>VLOOKUP($B173,GD_CHAM_CONG!$C$6:$BF$912,41,FALSE)</f>
        <v>0</v>
      </c>
      <c r="M173" s="16">
        <f>VLOOKUP($B173,GD_CHAM_CONG!$C$6:$BF$912,42,FALSE)</f>
        <v>0</v>
      </c>
      <c r="N173" s="16">
        <f>VLOOKUP($B173,GD_CHAM_CONG!$C$6:$BF$912,43,FALSE)</f>
        <v>0</v>
      </c>
      <c r="O173" s="16">
        <f>VLOOKUP($B173,GD_CHAM_CONG!$C$6:$BF$912,44,FALSE)</f>
        <v>0</v>
      </c>
      <c r="P173" s="16">
        <f>VLOOKUP($B173,GD_CHAM_CONG!$C$6:$BF$912,45,FALSE)</f>
        <v>0</v>
      </c>
      <c r="Q173" s="16">
        <f>VLOOKUP($B173,GD_CHAM_CONG!$C$6:$BF$912,46,FALSE)</f>
        <v>0</v>
      </c>
      <c r="R173" s="16">
        <f>VLOOKUP($B173,GD_CHAM_CONG!$C$6:$BF$912,47,FALSE)</f>
        <v>0</v>
      </c>
      <c r="S173" s="16">
        <f>VLOOKUP($B173,GD_CHAM_CONG!$C$6:$BF$912,48,FALSE)</f>
        <v>0</v>
      </c>
      <c r="T173" s="16">
        <f>VLOOKUP($B173,GD_CHAM_CONG!$C$6:$BF$912,49,FALSE)</f>
        <v>0</v>
      </c>
      <c r="U173" s="16">
        <f>VLOOKUP($B173,GD_CHAM_CONG!$C$6:$BF$912,50,FALSE)</f>
        <v>0</v>
      </c>
      <c r="V173" s="16">
        <f>VLOOKUP($B173,GD_CHAM_CONG!$C$6:$BF$912,51,FALSE)</f>
        <v>0</v>
      </c>
      <c r="W173" s="16">
        <f>VLOOKUP($B173,GD_CHAM_CONG!$C$6:$BF$912,52,FALSE)</f>
        <v>0</v>
      </c>
      <c r="X173" s="16">
        <f>VLOOKUP($B173,GD_CHAM_CONG!$C$6:$BF$912,53,FALSE)</f>
        <v>0</v>
      </c>
      <c r="Y173" s="16">
        <f>VLOOKUP($B173,GD_CHAM_CONG!$C$6:$BF$912,54,FALSE)</f>
        <v>0</v>
      </c>
      <c r="Z173" s="16">
        <f>VLOOKUP($B173,GD_CHAM_CONG!$C$6:$BF$912,55,FALSE)</f>
        <v>0</v>
      </c>
      <c r="AA173" s="16">
        <f>VLOOKUP($B173,GD_CHAM_CONG!$C$6:$BF$912,56,FALSE)</f>
        <v>0</v>
      </c>
      <c r="AB173" s="16">
        <f>VLOOKUP($B173,GD_CHAM_CONG!$C$6:$BI$912,57,FALSE)</f>
        <v>0</v>
      </c>
      <c r="AC173" s="16">
        <f>VLOOKUP($B173,GD_CHAM_CONG!$C$6:$BI$912,58,FALSE)</f>
        <v>0</v>
      </c>
      <c r="AD173" s="16">
        <f>VLOOKUP($B173,GD_CHAM_CONG!$C$6:$BI$912,59,FALSE)</f>
        <v>0</v>
      </c>
      <c r="AE173" s="188">
        <f>I173/$H173*VLOOKUP(I$4,DM_TI_LE!$A$5:$B$30,2,FALSE)</f>
        <v>1</v>
      </c>
      <c r="AF173" s="188">
        <f>J173/$H173*VLOOKUP(J$4,DM_TI_LE!$A$5:$B$30,2,FALSE)</f>
        <v>0</v>
      </c>
      <c r="AG173" s="188">
        <f>K173/$H173*VLOOKUP(K$4,DM_TI_LE!$A$5:$B$30,2,FALSE)</f>
        <v>0</v>
      </c>
      <c r="AH173" s="188">
        <f>L173/$H173*VLOOKUP(L$4,DM_TI_LE!$A$5:$B$30,2,FALSE)</f>
        <v>0</v>
      </c>
      <c r="AI173" s="188">
        <f>M173/$H173*VLOOKUP(M$4,DM_TI_LE!$A$5:$B$30,2,FALSE)</f>
        <v>0</v>
      </c>
      <c r="AJ173" s="188">
        <f>N173/$H173*VLOOKUP(N$4,DM_TI_LE!$A$5:$B$30,2,FALSE)</f>
        <v>0</v>
      </c>
      <c r="AK173" s="188">
        <f>O173/$H173*VLOOKUP(O$4,DM_TI_LE!$A$5:$B$30,2,FALSE)</f>
        <v>0</v>
      </c>
      <c r="AL173" s="188">
        <f>P173/$H173*VLOOKUP(P$4,DM_TI_LE!$A$5:$B$30,2,FALSE)</f>
        <v>0</v>
      </c>
      <c r="AM173" s="188">
        <f>Q173/$H173*VLOOKUP(Q$4,DM_TI_LE!$A$5:$B$30,2,FALSE)</f>
        <v>0</v>
      </c>
      <c r="AN173" s="188">
        <f>R173/$H173*VLOOKUP(R$4,DM_TI_LE!$A$5:$B$30,2,FALSE)</f>
        <v>0</v>
      </c>
      <c r="AO173" s="188">
        <f>S173/$H173*VLOOKUP(S$4,DM_TI_LE!$A$5:$B$30,2,FALSE)</f>
        <v>0</v>
      </c>
      <c r="AP173" s="188">
        <f>T173/$H173*VLOOKUP(T$4,DM_TI_LE!$A$5:$B$30,2,FALSE)</f>
        <v>0</v>
      </c>
      <c r="AQ173" s="188">
        <f>U173/$H173*VLOOKUP(U$4,DM_TI_LE!$A$5:$B$30,2,FALSE)</f>
        <v>0</v>
      </c>
      <c r="AR173" s="188">
        <f>V173/$H173*VLOOKUP(V$4,DM_TI_LE!$A$5:$B$30,2,FALSE)</f>
        <v>0</v>
      </c>
      <c r="AS173" s="188">
        <f>W173/$H173*VLOOKUP(W$4,DM_TI_LE!$A$5:$B$30,2,FALSE)</f>
        <v>0</v>
      </c>
      <c r="AT173" s="188">
        <f>X173/$H173*VLOOKUP(X$4,DM_TI_LE!$A$5:$B$30,2,FALSE)</f>
        <v>0</v>
      </c>
      <c r="AU173" s="188">
        <f>Y173/$H173*VLOOKUP(Y$4,DM_TI_LE!$A$5:$B$30,2,FALSE)</f>
        <v>0</v>
      </c>
      <c r="AV173" s="188">
        <f>Z173/$H173*VLOOKUP(Z$4,DM_TI_LE!$A$5:$B$30,2,FALSE)</f>
        <v>0</v>
      </c>
      <c r="AW173" s="188">
        <f>AA173/$H173*VLOOKUP(AA$4,DM_TI_LE!$A$5:$B$30,2,FALSE)</f>
        <v>0</v>
      </c>
      <c r="AX173" s="188">
        <f>AB173/$H173*VLOOKUP(AB$4,DM_TI_LE!$A$5:$B$30,2,FALSE)</f>
        <v>0</v>
      </c>
      <c r="AY173" s="188">
        <f>AC173/$H173*VLOOKUP(AC$4,DM_TI_LE!$A$5:$B$30,2,FALSE)</f>
        <v>0</v>
      </c>
      <c r="AZ173" s="188">
        <f>AD173/$H173*VLOOKUP(AD$4,DM_TI_LE!$A$5:$B$30,2,FALSE)</f>
        <v>0</v>
      </c>
      <c r="BA173" s="231">
        <f>IF(CD173="HDHV",DM_TI_LE!$K$12*I173, SUM(AE173:AW173)*F173*E173*DM_HE_SO_LUONG_NS!$D$1*CE173)</f>
        <v>28485000</v>
      </c>
      <c r="BB173" s="16"/>
      <c r="BC173" s="17">
        <f>VLOOKUP(B173,GD_LCD_HS_LNS!$B$4:$E$914,4,FALSE)</f>
        <v>5503000</v>
      </c>
      <c r="BD173" s="16"/>
      <c r="BE173" s="16">
        <f>I173/26*$BC173*VLOOKUP(BE$4,DM_TI_LE!$A$5:$C$29,3,FALSE)</f>
        <v>0</v>
      </c>
      <c r="BF173" s="16">
        <f>J173/26*$BC173*VLOOKUP(BF$4,DM_TI_LE!$A$5:$C$29,3,FALSE)</f>
        <v>0</v>
      </c>
      <c r="BG173" s="16">
        <f>K173/26*$BC173*VLOOKUP(BG$4,DM_TI_LE!$A$5:$C$29,3,FALSE)</f>
        <v>0</v>
      </c>
      <c r="BH173" s="16">
        <f>L173/26*$BC173*VLOOKUP(BH$4,DM_TI_LE!$A$5:$C$29,3,FALSE)</f>
        <v>0</v>
      </c>
      <c r="BI173" s="16">
        <f>M173/26*$BC173*VLOOKUP(BI$4,DM_TI_LE!$A$5:$C$29,3,FALSE)</f>
        <v>0</v>
      </c>
      <c r="BJ173" s="16">
        <f>N173/26*$BC173*VLOOKUP(BJ$4,DM_TI_LE!$A$5:$C$29,3,FALSE)</f>
        <v>0</v>
      </c>
      <c r="BK173" s="16">
        <f>O173/26*$BC173*VLOOKUP(BK$4,DM_TI_LE!$A$5:$C$29,3,FALSE)</f>
        <v>0</v>
      </c>
      <c r="BL173" s="16">
        <f>P173/26*$BC173*VLOOKUP(BL$4,DM_TI_LE!$A$5:$C$29,3,FALSE)</f>
        <v>0</v>
      </c>
      <c r="BM173" s="16">
        <f>Q173/26*$BC173*VLOOKUP(BM$4,DM_TI_LE!$A$5:$C$29,3,FALSE)</f>
        <v>0</v>
      </c>
      <c r="BN173" s="16">
        <f>R173/26*$BC173*VLOOKUP(BN$4,DM_TI_LE!$A$5:$C$29,3,FALSE)</f>
        <v>0</v>
      </c>
      <c r="BO173" s="16">
        <f>S173/26*$BC173*VLOOKUP(BO$4,DM_TI_LE!$A$5:$C$29,3,FALSE)</f>
        <v>0</v>
      </c>
      <c r="BP173" s="16">
        <f>T173/26*$BC173*VLOOKUP(BP$4,DM_TI_LE!$A$5:$C$29,3,FALSE)</f>
        <v>0</v>
      </c>
      <c r="BQ173" s="16">
        <f>U173/26*$BC173*VLOOKUP(BQ$4,DM_TI_LE!$A$5:$C$29,3,FALSE)</f>
        <v>0</v>
      </c>
      <c r="BR173" s="16">
        <f>V173/26*$BC173*VLOOKUP(BR$4,DM_TI_LE!$A$5:$C$29,3,FALSE)</f>
        <v>0</v>
      </c>
      <c r="BS173" s="16">
        <f>W173/26*$BC173*VLOOKUP(BS$4,DM_TI_LE!$A$5:$C$29,3,FALSE)</f>
        <v>0</v>
      </c>
      <c r="BT173" s="16">
        <f>X173/26*$BC173*VLOOKUP(BT$4,DM_TI_LE!$A$5:$C$29,3,FALSE)</f>
        <v>0</v>
      </c>
      <c r="BU173" s="16">
        <f>Y173/26*$BC173*VLOOKUP(BU$4,DM_TI_LE!$A$5:$C$29,3,FALSE)</f>
        <v>0</v>
      </c>
      <c r="BV173" s="16">
        <f>Z173/26*$BC173*VLOOKUP(BV$4,DM_TI_LE!$A$5:$C$29,3,FALSE)</f>
        <v>0</v>
      </c>
      <c r="BW173" s="16">
        <f>AA173/26*$BC173*VLOOKUP(BW$4,DM_TI_LE!$A$5:$C$29,3,FALSE)</f>
        <v>0</v>
      </c>
      <c r="BX173" s="16">
        <f>AB173/26*$BC173*VLOOKUP(BX$4,DM_TI_LE!$A$5:$C$29,3,FALSE)</f>
        <v>0</v>
      </c>
      <c r="BY173" s="16">
        <f>AC173/26*$BC173*VLOOKUP(BY$4,DM_TI_LE!$A$5:$C$29,3,FALSE)</f>
        <v>0</v>
      </c>
      <c r="BZ173" s="16">
        <f>AD173/26*$BC173*VLOOKUP(BZ$4,DM_TI_LE!$A$5:$C$29,3,FALSE)</f>
        <v>0</v>
      </c>
      <c r="CA173" s="196">
        <f t="shared" si="0"/>
        <v>0</v>
      </c>
      <c r="CB173" s="16"/>
      <c r="CC173" s="197">
        <f t="shared" si="1"/>
        <v>28485000</v>
      </c>
      <c r="CD173" s="145" t="s">
        <v>116</v>
      </c>
      <c r="CE173" s="199">
        <f>VLOOKUP(CD173,DM_TI_LE!$I$12:$J$16,2,FALSE)</f>
        <v>1</v>
      </c>
    </row>
    <row r="174" spans="1:83" ht="12.75">
      <c r="A174" s="36">
        <v>170</v>
      </c>
      <c r="B174" s="38">
        <f>GD_LCD_HS_LNS!B173</f>
        <v>10753</v>
      </c>
      <c r="C174" s="38" t="str">
        <f>GD_LCD_HS_LNS!C173</f>
        <v>Hoàng Việt Cường</v>
      </c>
      <c r="D174" s="38" t="str">
        <f>GD_LCD_HS_LNS!D173</f>
        <v>Phó Trưởng Phòng</v>
      </c>
      <c r="E174" s="146">
        <f>VLOOKUP(B174,GD_CHAM_CONG!$C$6:$BJ$912,60,FALSE)</f>
        <v>1</v>
      </c>
      <c r="F174" s="146">
        <f>VLOOKUP(B174,GD_LCD_HS_LNS!$B$4:$F$914,5,FALSE)</f>
        <v>5.19</v>
      </c>
      <c r="G174" s="168"/>
      <c r="H174" s="168">
        <f>VLOOKUP(B174,GD_CHAM_CONG!$C$6:$BD$912,37,FALSE)</f>
        <v>22</v>
      </c>
      <c r="I174" s="16">
        <f>VLOOKUP($B174,GD_CHAM_CONG!$C$6:$BF$912,38,FALSE)</f>
        <v>22</v>
      </c>
      <c r="J174" s="16">
        <f>VLOOKUP($B174,GD_CHAM_CONG!$C$6:$BF$912,39,FALSE)</f>
        <v>0</v>
      </c>
      <c r="K174" s="16">
        <f>VLOOKUP($B174,GD_CHAM_CONG!$C$6:$BF$912,40,FALSE)</f>
        <v>0</v>
      </c>
      <c r="L174" s="16">
        <f>VLOOKUP($B174,GD_CHAM_CONG!$C$6:$BF$912,41,FALSE)</f>
        <v>0</v>
      </c>
      <c r="M174" s="16">
        <f>VLOOKUP($B174,GD_CHAM_CONG!$C$6:$BF$912,42,FALSE)</f>
        <v>0</v>
      </c>
      <c r="N174" s="16">
        <f>VLOOKUP($B174,GD_CHAM_CONG!$C$6:$BF$912,43,FALSE)</f>
        <v>0</v>
      </c>
      <c r="O174" s="16">
        <f>VLOOKUP($B174,GD_CHAM_CONG!$C$6:$BF$912,44,FALSE)</f>
        <v>0</v>
      </c>
      <c r="P174" s="16">
        <f>VLOOKUP($B174,GD_CHAM_CONG!$C$6:$BF$912,45,FALSE)</f>
        <v>0</v>
      </c>
      <c r="Q174" s="16">
        <f>VLOOKUP($B174,GD_CHAM_CONG!$C$6:$BF$912,46,FALSE)</f>
        <v>0</v>
      </c>
      <c r="R174" s="16">
        <f>VLOOKUP($B174,GD_CHAM_CONG!$C$6:$BF$912,47,FALSE)</f>
        <v>0</v>
      </c>
      <c r="S174" s="16">
        <f>VLOOKUP($B174,GD_CHAM_CONG!$C$6:$BF$912,48,FALSE)</f>
        <v>0</v>
      </c>
      <c r="T174" s="16">
        <f>VLOOKUP($B174,GD_CHAM_CONG!$C$6:$BF$912,49,FALSE)</f>
        <v>0</v>
      </c>
      <c r="U174" s="16">
        <f>VLOOKUP($B174,GD_CHAM_CONG!$C$6:$BF$912,50,FALSE)</f>
        <v>0</v>
      </c>
      <c r="V174" s="16">
        <f>VLOOKUP($B174,GD_CHAM_CONG!$C$6:$BF$912,51,FALSE)</f>
        <v>0</v>
      </c>
      <c r="W174" s="16">
        <f>VLOOKUP($B174,GD_CHAM_CONG!$C$6:$BF$912,52,FALSE)</f>
        <v>0</v>
      </c>
      <c r="X174" s="16">
        <f>VLOOKUP($B174,GD_CHAM_CONG!$C$6:$BF$912,53,FALSE)</f>
        <v>0</v>
      </c>
      <c r="Y174" s="16">
        <f>VLOOKUP($B174,GD_CHAM_CONG!$C$6:$BF$912,54,FALSE)</f>
        <v>0</v>
      </c>
      <c r="Z174" s="16">
        <f>VLOOKUP($B174,GD_CHAM_CONG!$C$6:$BF$912,55,FALSE)</f>
        <v>0</v>
      </c>
      <c r="AA174" s="16">
        <f>VLOOKUP($B174,GD_CHAM_CONG!$C$6:$BF$912,56,FALSE)</f>
        <v>0</v>
      </c>
      <c r="AB174" s="16">
        <f>VLOOKUP($B174,GD_CHAM_CONG!$C$6:$BI$912,57,FALSE)</f>
        <v>0</v>
      </c>
      <c r="AC174" s="16">
        <f>VLOOKUP($B174,GD_CHAM_CONG!$C$6:$BI$912,58,FALSE)</f>
        <v>0</v>
      </c>
      <c r="AD174" s="16">
        <f>VLOOKUP($B174,GD_CHAM_CONG!$C$6:$BI$912,59,FALSE)</f>
        <v>0</v>
      </c>
      <c r="AE174" s="188">
        <f>I174/$H174*VLOOKUP(I$4,DM_TI_LE!$A$5:$B$30,2,FALSE)</f>
        <v>1</v>
      </c>
      <c r="AF174" s="188">
        <f>J174/$H174*VLOOKUP(J$4,DM_TI_LE!$A$5:$B$30,2,FALSE)</f>
        <v>0</v>
      </c>
      <c r="AG174" s="188">
        <f>K174/$H174*VLOOKUP(K$4,DM_TI_LE!$A$5:$B$30,2,FALSE)</f>
        <v>0</v>
      </c>
      <c r="AH174" s="188">
        <f>L174/$H174*VLOOKUP(L$4,DM_TI_LE!$A$5:$B$30,2,FALSE)</f>
        <v>0</v>
      </c>
      <c r="AI174" s="188">
        <f>M174/$H174*VLOOKUP(M$4,DM_TI_LE!$A$5:$B$30,2,FALSE)</f>
        <v>0</v>
      </c>
      <c r="AJ174" s="188">
        <f>N174/$H174*VLOOKUP(N$4,DM_TI_LE!$A$5:$B$30,2,FALSE)</f>
        <v>0</v>
      </c>
      <c r="AK174" s="188">
        <f>O174/$H174*VLOOKUP(O$4,DM_TI_LE!$A$5:$B$30,2,FALSE)</f>
        <v>0</v>
      </c>
      <c r="AL174" s="188">
        <f>P174/$H174*VLOOKUP(P$4,DM_TI_LE!$A$5:$B$30,2,FALSE)</f>
        <v>0</v>
      </c>
      <c r="AM174" s="188">
        <f>Q174/$H174*VLOOKUP(Q$4,DM_TI_LE!$A$5:$B$30,2,FALSE)</f>
        <v>0</v>
      </c>
      <c r="AN174" s="188">
        <f>R174/$H174*VLOOKUP(R$4,DM_TI_LE!$A$5:$B$30,2,FALSE)</f>
        <v>0</v>
      </c>
      <c r="AO174" s="188">
        <f>S174/$H174*VLOOKUP(S$4,DM_TI_LE!$A$5:$B$30,2,FALSE)</f>
        <v>0</v>
      </c>
      <c r="AP174" s="188">
        <f>T174/$H174*VLOOKUP(T$4,DM_TI_LE!$A$5:$B$30,2,FALSE)</f>
        <v>0</v>
      </c>
      <c r="AQ174" s="188">
        <f>U174/$H174*VLOOKUP(U$4,DM_TI_LE!$A$5:$B$30,2,FALSE)</f>
        <v>0</v>
      </c>
      <c r="AR174" s="188">
        <f>V174/$H174*VLOOKUP(V$4,DM_TI_LE!$A$5:$B$30,2,FALSE)</f>
        <v>0</v>
      </c>
      <c r="AS174" s="188">
        <f>W174/$H174*VLOOKUP(W$4,DM_TI_LE!$A$5:$B$30,2,FALSE)</f>
        <v>0</v>
      </c>
      <c r="AT174" s="188">
        <f>X174/$H174*VLOOKUP(X$4,DM_TI_LE!$A$5:$B$30,2,FALSE)</f>
        <v>0</v>
      </c>
      <c r="AU174" s="188">
        <f>Y174/$H174*VLOOKUP(Y$4,DM_TI_LE!$A$5:$B$30,2,FALSE)</f>
        <v>0</v>
      </c>
      <c r="AV174" s="188">
        <f>Z174/$H174*VLOOKUP(Z$4,DM_TI_LE!$A$5:$B$30,2,FALSE)</f>
        <v>0</v>
      </c>
      <c r="AW174" s="188">
        <f>AA174/$H174*VLOOKUP(AA$4,DM_TI_LE!$A$5:$B$30,2,FALSE)</f>
        <v>0</v>
      </c>
      <c r="AX174" s="188">
        <f>AB174/$H174*VLOOKUP(AB$4,DM_TI_LE!$A$5:$B$30,2,FALSE)</f>
        <v>0</v>
      </c>
      <c r="AY174" s="188">
        <f>AC174/$H174*VLOOKUP(AC$4,DM_TI_LE!$A$5:$B$30,2,FALSE)</f>
        <v>0</v>
      </c>
      <c r="AZ174" s="188">
        <f>AD174/$H174*VLOOKUP(AD$4,DM_TI_LE!$A$5:$B$30,2,FALSE)</f>
        <v>0</v>
      </c>
      <c r="BA174" s="231">
        <f>IF(CD174="HDHV",DM_TI_LE!$K$12*I174, SUM(AE174:AW174)*F174*E174*DM_HE_SO_LUONG_NS!$D$1*CE174)</f>
        <v>23355000</v>
      </c>
      <c r="BB174" s="16"/>
      <c r="BC174" s="17">
        <f>VLOOKUP(B174,GD_LCD_HS_LNS!$B$4:$E$914,4,FALSE)</f>
        <v>5309000</v>
      </c>
      <c r="BD174" s="16"/>
      <c r="BE174" s="16">
        <f>I174/26*$BC174*VLOOKUP(BE$4,DM_TI_LE!$A$5:$C$29,3,FALSE)</f>
        <v>0</v>
      </c>
      <c r="BF174" s="16">
        <f>J174/26*$BC174*VLOOKUP(BF$4,DM_TI_LE!$A$5:$C$29,3,FALSE)</f>
        <v>0</v>
      </c>
      <c r="BG174" s="16">
        <f>K174/26*$BC174*VLOOKUP(BG$4,DM_TI_LE!$A$5:$C$29,3,FALSE)</f>
        <v>0</v>
      </c>
      <c r="BH174" s="16">
        <f>L174/26*$BC174*VLOOKUP(BH$4,DM_TI_LE!$A$5:$C$29,3,FALSE)</f>
        <v>0</v>
      </c>
      <c r="BI174" s="16">
        <f>M174/26*$BC174*VLOOKUP(BI$4,DM_TI_LE!$A$5:$C$29,3,FALSE)</f>
        <v>0</v>
      </c>
      <c r="BJ174" s="16">
        <f>N174/26*$BC174*VLOOKUP(BJ$4,DM_TI_LE!$A$5:$C$29,3,FALSE)</f>
        <v>0</v>
      </c>
      <c r="BK174" s="16">
        <f>O174/26*$BC174*VLOOKUP(BK$4,DM_TI_LE!$A$5:$C$29,3,FALSE)</f>
        <v>0</v>
      </c>
      <c r="BL174" s="16">
        <f>P174/26*$BC174*VLOOKUP(BL$4,DM_TI_LE!$A$5:$C$29,3,FALSE)</f>
        <v>0</v>
      </c>
      <c r="BM174" s="16">
        <f>Q174/26*$BC174*VLOOKUP(BM$4,DM_TI_LE!$A$5:$C$29,3,FALSE)</f>
        <v>0</v>
      </c>
      <c r="BN174" s="16">
        <f>R174/26*$BC174*VLOOKUP(BN$4,DM_TI_LE!$A$5:$C$29,3,FALSE)</f>
        <v>0</v>
      </c>
      <c r="BO174" s="16">
        <f>S174/26*$BC174*VLOOKUP(BO$4,DM_TI_LE!$A$5:$C$29,3,FALSE)</f>
        <v>0</v>
      </c>
      <c r="BP174" s="16">
        <f>T174/26*$BC174*VLOOKUP(BP$4,DM_TI_LE!$A$5:$C$29,3,FALSE)</f>
        <v>0</v>
      </c>
      <c r="BQ174" s="16">
        <f>U174/26*$BC174*VLOOKUP(BQ$4,DM_TI_LE!$A$5:$C$29,3,FALSE)</f>
        <v>0</v>
      </c>
      <c r="BR174" s="16">
        <f>V174/26*$BC174*VLOOKUP(BR$4,DM_TI_LE!$A$5:$C$29,3,FALSE)</f>
        <v>0</v>
      </c>
      <c r="BS174" s="16">
        <f>W174/26*$BC174*VLOOKUP(BS$4,DM_TI_LE!$A$5:$C$29,3,FALSE)</f>
        <v>0</v>
      </c>
      <c r="BT174" s="16">
        <f>X174/26*$BC174*VLOOKUP(BT$4,DM_TI_LE!$A$5:$C$29,3,FALSE)</f>
        <v>0</v>
      </c>
      <c r="BU174" s="16">
        <f>Y174/26*$BC174*VLOOKUP(BU$4,DM_TI_LE!$A$5:$C$29,3,FALSE)</f>
        <v>0</v>
      </c>
      <c r="BV174" s="16">
        <f>Z174/26*$BC174*VLOOKUP(BV$4,DM_TI_LE!$A$5:$C$29,3,FALSE)</f>
        <v>0</v>
      </c>
      <c r="BW174" s="16">
        <f>AA174/26*$BC174*VLOOKUP(BW$4,DM_TI_LE!$A$5:$C$29,3,FALSE)</f>
        <v>0</v>
      </c>
      <c r="BX174" s="16">
        <f>AB174/26*$BC174*VLOOKUP(BX$4,DM_TI_LE!$A$5:$C$29,3,FALSE)</f>
        <v>0</v>
      </c>
      <c r="BY174" s="16">
        <f>AC174/26*$BC174*VLOOKUP(BY$4,DM_TI_LE!$A$5:$C$29,3,FALSE)</f>
        <v>0</v>
      </c>
      <c r="BZ174" s="16">
        <f>AD174/26*$BC174*VLOOKUP(BZ$4,DM_TI_LE!$A$5:$C$29,3,FALSE)</f>
        <v>0</v>
      </c>
      <c r="CA174" s="196">
        <f t="shared" si="0"/>
        <v>0</v>
      </c>
      <c r="CB174" s="16"/>
      <c r="CC174" s="197">
        <f t="shared" si="1"/>
        <v>23355000</v>
      </c>
      <c r="CD174" s="145" t="s">
        <v>116</v>
      </c>
      <c r="CE174" s="199">
        <f>VLOOKUP(CD174,DM_TI_LE!$I$12:$J$16,2,FALSE)</f>
        <v>1</v>
      </c>
    </row>
    <row r="175" spans="1:83" ht="12.75">
      <c r="A175" s="36">
        <v>171</v>
      </c>
      <c r="B175" s="38">
        <f>GD_LCD_HS_LNS!B174</f>
        <v>10785</v>
      </c>
      <c r="C175" s="38" t="str">
        <f>GD_LCD_HS_LNS!C174</f>
        <v>Nguyễn Duy Thái</v>
      </c>
      <c r="D175" s="38" t="str">
        <f>GD_LCD_HS_LNS!D174</f>
        <v>Phó Trưởng Phòng</v>
      </c>
      <c r="E175" s="146">
        <f>VLOOKUP(B175,GD_CHAM_CONG!$C$6:$BJ$912,60,FALSE)</f>
        <v>1</v>
      </c>
      <c r="F175" s="146">
        <f>VLOOKUP(B175,GD_LCD_HS_LNS!$B$4:$F$914,5,FALSE)</f>
        <v>5.19</v>
      </c>
      <c r="G175" s="168"/>
      <c r="H175" s="168">
        <f>VLOOKUP(B175,GD_CHAM_CONG!$C$6:$BD$912,37,FALSE)</f>
        <v>22</v>
      </c>
      <c r="I175" s="16">
        <f>VLOOKUP($B175,GD_CHAM_CONG!$C$6:$BF$912,38,FALSE)</f>
        <v>22</v>
      </c>
      <c r="J175" s="16">
        <f>VLOOKUP($B175,GD_CHAM_CONG!$C$6:$BF$912,39,FALSE)</f>
        <v>0</v>
      </c>
      <c r="K175" s="16">
        <f>VLOOKUP($B175,GD_CHAM_CONG!$C$6:$BF$912,40,FALSE)</f>
        <v>0</v>
      </c>
      <c r="L175" s="16">
        <f>VLOOKUP($B175,GD_CHAM_CONG!$C$6:$BF$912,41,FALSE)</f>
        <v>0</v>
      </c>
      <c r="M175" s="16">
        <f>VLOOKUP($B175,GD_CHAM_CONG!$C$6:$BF$912,42,FALSE)</f>
        <v>0</v>
      </c>
      <c r="N175" s="16">
        <f>VLOOKUP($B175,GD_CHAM_CONG!$C$6:$BF$912,43,FALSE)</f>
        <v>0</v>
      </c>
      <c r="O175" s="16">
        <f>VLOOKUP($B175,GD_CHAM_CONG!$C$6:$BF$912,44,FALSE)</f>
        <v>0</v>
      </c>
      <c r="P175" s="16">
        <f>VLOOKUP($B175,GD_CHAM_CONG!$C$6:$BF$912,45,FALSE)</f>
        <v>0</v>
      </c>
      <c r="Q175" s="16">
        <f>VLOOKUP($B175,GD_CHAM_CONG!$C$6:$BF$912,46,FALSE)</f>
        <v>0</v>
      </c>
      <c r="R175" s="16">
        <f>VLOOKUP($B175,GD_CHAM_CONG!$C$6:$BF$912,47,FALSE)</f>
        <v>0</v>
      </c>
      <c r="S175" s="16">
        <f>VLOOKUP($B175,GD_CHAM_CONG!$C$6:$BF$912,48,FALSE)</f>
        <v>0</v>
      </c>
      <c r="T175" s="16">
        <f>VLOOKUP($B175,GD_CHAM_CONG!$C$6:$BF$912,49,FALSE)</f>
        <v>0</v>
      </c>
      <c r="U175" s="16">
        <f>VLOOKUP($B175,GD_CHAM_CONG!$C$6:$BF$912,50,FALSE)</f>
        <v>0</v>
      </c>
      <c r="V175" s="16">
        <f>VLOOKUP($B175,GD_CHAM_CONG!$C$6:$BF$912,51,FALSE)</f>
        <v>0</v>
      </c>
      <c r="W175" s="16">
        <f>VLOOKUP($B175,GD_CHAM_CONG!$C$6:$BF$912,52,FALSE)</f>
        <v>0</v>
      </c>
      <c r="X175" s="16">
        <f>VLOOKUP($B175,GD_CHAM_CONG!$C$6:$BF$912,53,FALSE)</f>
        <v>0</v>
      </c>
      <c r="Y175" s="16">
        <f>VLOOKUP($B175,GD_CHAM_CONG!$C$6:$BF$912,54,FALSE)</f>
        <v>0</v>
      </c>
      <c r="Z175" s="16">
        <f>VLOOKUP($B175,GD_CHAM_CONG!$C$6:$BF$912,55,FALSE)</f>
        <v>0</v>
      </c>
      <c r="AA175" s="16">
        <f>VLOOKUP($B175,GD_CHAM_CONG!$C$6:$BF$912,56,FALSE)</f>
        <v>0</v>
      </c>
      <c r="AB175" s="16">
        <f>VLOOKUP($B175,GD_CHAM_CONG!$C$6:$BI$912,57,FALSE)</f>
        <v>0</v>
      </c>
      <c r="AC175" s="16">
        <f>VLOOKUP($B175,GD_CHAM_CONG!$C$6:$BI$912,58,FALSE)</f>
        <v>0</v>
      </c>
      <c r="AD175" s="16">
        <f>VLOOKUP($B175,GD_CHAM_CONG!$C$6:$BI$912,59,FALSE)</f>
        <v>0</v>
      </c>
      <c r="AE175" s="188">
        <f>I175/$H175*VLOOKUP(I$4,DM_TI_LE!$A$5:$B$30,2,FALSE)</f>
        <v>1</v>
      </c>
      <c r="AF175" s="188">
        <f>J175/$H175*VLOOKUP(J$4,DM_TI_LE!$A$5:$B$30,2,FALSE)</f>
        <v>0</v>
      </c>
      <c r="AG175" s="188">
        <f>K175/$H175*VLOOKUP(K$4,DM_TI_LE!$A$5:$B$30,2,FALSE)</f>
        <v>0</v>
      </c>
      <c r="AH175" s="188">
        <f>L175/$H175*VLOOKUP(L$4,DM_TI_LE!$A$5:$B$30,2,FALSE)</f>
        <v>0</v>
      </c>
      <c r="AI175" s="188">
        <f>M175/$H175*VLOOKUP(M$4,DM_TI_LE!$A$5:$B$30,2,FALSE)</f>
        <v>0</v>
      </c>
      <c r="AJ175" s="188">
        <f>N175/$H175*VLOOKUP(N$4,DM_TI_LE!$A$5:$B$30,2,FALSE)</f>
        <v>0</v>
      </c>
      <c r="AK175" s="188">
        <f>O175/$H175*VLOOKUP(O$4,DM_TI_LE!$A$5:$B$30,2,FALSE)</f>
        <v>0</v>
      </c>
      <c r="AL175" s="188">
        <f>P175/$H175*VLOOKUP(P$4,DM_TI_LE!$A$5:$B$30,2,FALSE)</f>
        <v>0</v>
      </c>
      <c r="AM175" s="188">
        <f>Q175/$H175*VLOOKUP(Q$4,DM_TI_LE!$A$5:$B$30,2,FALSE)</f>
        <v>0</v>
      </c>
      <c r="AN175" s="188">
        <f>R175/$H175*VLOOKUP(R$4,DM_TI_LE!$A$5:$B$30,2,FALSE)</f>
        <v>0</v>
      </c>
      <c r="AO175" s="188">
        <f>S175/$H175*VLOOKUP(S$4,DM_TI_LE!$A$5:$B$30,2,FALSE)</f>
        <v>0</v>
      </c>
      <c r="AP175" s="188">
        <f>T175/$H175*VLOOKUP(T$4,DM_TI_LE!$A$5:$B$30,2,FALSE)</f>
        <v>0</v>
      </c>
      <c r="AQ175" s="188">
        <f>U175/$H175*VLOOKUP(U$4,DM_TI_LE!$A$5:$B$30,2,FALSE)</f>
        <v>0</v>
      </c>
      <c r="AR175" s="188">
        <f>V175/$H175*VLOOKUP(V$4,DM_TI_LE!$A$5:$B$30,2,FALSE)</f>
        <v>0</v>
      </c>
      <c r="AS175" s="188">
        <f>W175/$H175*VLOOKUP(W$4,DM_TI_LE!$A$5:$B$30,2,FALSE)</f>
        <v>0</v>
      </c>
      <c r="AT175" s="188">
        <f>X175/$H175*VLOOKUP(X$4,DM_TI_LE!$A$5:$B$30,2,FALSE)</f>
        <v>0</v>
      </c>
      <c r="AU175" s="188">
        <f>Y175/$H175*VLOOKUP(Y$4,DM_TI_LE!$A$5:$B$30,2,FALSE)</f>
        <v>0</v>
      </c>
      <c r="AV175" s="188">
        <f>Z175/$H175*VLOOKUP(Z$4,DM_TI_LE!$A$5:$B$30,2,FALSE)</f>
        <v>0</v>
      </c>
      <c r="AW175" s="188">
        <f>AA175/$H175*VLOOKUP(AA$4,DM_TI_LE!$A$5:$B$30,2,FALSE)</f>
        <v>0</v>
      </c>
      <c r="AX175" s="188">
        <f>AB175/$H175*VLOOKUP(AB$4,DM_TI_LE!$A$5:$B$30,2,FALSE)</f>
        <v>0</v>
      </c>
      <c r="AY175" s="188">
        <f>AC175/$H175*VLOOKUP(AC$4,DM_TI_LE!$A$5:$B$30,2,FALSE)</f>
        <v>0</v>
      </c>
      <c r="AZ175" s="188">
        <f>AD175/$H175*VLOOKUP(AD$4,DM_TI_LE!$A$5:$B$30,2,FALSE)</f>
        <v>0</v>
      </c>
      <c r="BA175" s="231">
        <f>IF(CD175="HDHV",DM_TI_LE!$K$12*I175, SUM(AE175:AW175)*F175*E175*DM_HE_SO_LUONG_NS!$D$1*CE175)</f>
        <v>23355000</v>
      </c>
      <c r="BB175" s="16"/>
      <c r="BC175" s="17">
        <f>VLOOKUP(B175,GD_LCD_HS_LNS!$B$4:$E$914,4,FALSE)</f>
        <v>5309000</v>
      </c>
      <c r="BD175" s="16"/>
      <c r="BE175" s="16">
        <f>I175/26*$BC175*VLOOKUP(BE$4,DM_TI_LE!$A$5:$C$29,3,FALSE)</f>
        <v>0</v>
      </c>
      <c r="BF175" s="16">
        <f>J175/26*$BC175*VLOOKUP(BF$4,DM_TI_LE!$A$5:$C$29,3,FALSE)</f>
        <v>0</v>
      </c>
      <c r="BG175" s="16">
        <f>K175/26*$BC175*VLOOKUP(BG$4,DM_TI_LE!$A$5:$C$29,3,FALSE)</f>
        <v>0</v>
      </c>
      <c r="BH175" s="16">
        <f>L175/26*$BC175*VLOOKUP(BH$4,DM_TI_LE!$A$5:$C$29,3,FALSE)</f>
        <v>0</v>
      </c>
      <c r="BI175" s="16">
        <f>M175/26*$BC175*VLOOKUP(BI$4,DM_TI_LE!$A$5:$C$29,3,FALSE)</f>
        <v>0</v>
      </c>
      <c r="BJ175" s="16">
        <f>N175/26*$BC175*VLOOKUP(BJ$4,DM_TI_LE!$A$5:$C$29,3,FALSE)</f>
        <v>0</v>
      </c>
      <c r="BK175" s="16">
        <f>O175/26*$BC175*VLOOKUP(BK$4,DM_TI_LE!$A$5:$C$29,3,FALSE)</f>
        <v>0</v>
      </c>
      <c r="BL175" s="16">
        <f>P175/26*$BC175*VLOOKUP(BL$4,DM_TI_LE!$A$5:$C$29,3,FALSE)</f>
        <v>0</v>
      </c>
      <c r="BM175" s="16">
        <f>Q175/26*$BC175*VLOOKUP(BM$4,DM_TI_LE!$A$5:$C$29,3,FALSE)</f>
        <v>0</v>
      </c>
      <c r="BN175" s="16">
        <f>R175/26*$BC175*VLOOKUP(BN$4,DM_TI_LE!$A$5:$C$29,3,FALSE)</f>
        <v>0</v>
      </c>
      <c r="BO175" s="16">
        <f>S175/26*$BC175*VLOOKUP(BO$4,DM_TI_LE!$A$5:$C$29,3,FALSE)</f>
        <v>0</v>
      </c>
      <c r="BP175" s="16">
        <f>T175/26*$BC175*VLOOKUP(BP$4,DM_TI_LE!$A$5:$C$29,3,FALSE)</f>
        <v>0</v>
      </c>
      <c r="BQ175" s="16">
        <f>U175/26*$BC175*VLOOKUP(BQ$4,DM_TI_LE!$A$5:$C$29,3,FALSE)</f>
        <v>0</v>
      </c>
      <c r="BR175" s="16">
        <f>V175/26*$BC175*VLOOKUP(BR$4,DM_TI_LE!$A$5:$C$29,3,FALSE)</f>
        <v>0</v>
      </c>
      <c r="BS175" s="16">
        <f>W175/26*$BC175*VLOOKUP(BS$4,DM_TI_LE!$A$5:$C$29,3,FALSE)</f>
        <v>0</v>
      </c>
      <c r="BT175" s="16">
        <f>X175/26*$BC175*VLOOKUP(BT$4,DM_TI_LE!$A$5:$C$29,3,FALSE)</f>
        <v>0</v>
      </c>
      <c r="BU175" s="16">
        <f>Y175/26*$BC175*VLOOKUP(BU$4,DM_TI_LE!$A$5:$C$29,3,FALSE)</f>
        <v>0</v>
      </c>
      <c r="BV175" s="16">
        <f>Z175/26*$BC175*VLOOKUP(BV$4,DM_TI_LE!$A$5:$C$29,3,FALSE)</f>
        <v>0</v>
      </c>
      <c r="BW175" s="16">
        <f>AA175/26*$BC175*VLOOKUP(BW$4,DM_TI_LE!$A$5:$C$29,3,FALSE)</f>
        <v>0</v>
      </c>
      <c r="BX175" s="16">
        <f>AB175/26*$BC175*VLOOKUP(BX$4,DM_TI_LE!$A$5:$C$29,3,FALSE)</f>
        <v>0</v>
      </c>
      <c r="BY175" s="16">
        <f>AC175/26*$BC175*VLOOKUP(BY$4,DM_TI_LE!$A$5:$C$29,3,FALSE)</f>
        <v>0</v>
      </c>
      <c r="BZ175" s="16">
        <f>AD175/26*$BC175*VLOOKUP(BZ$4,DM_TI_LE!$A$5:$C$29,3,FALSE)</f>
        <v>0</v>
      </c>
      <c r="CA175" s="196">
        <f t="shared" si="0"/>
        <v>0</v>
      </c>
      <c r="CB175" s="16"/>
      <c r="CC175" s="197">
        <f t="shared" si="1"/>
        <v>23355000</v>
      </c>
      <c r="CD175" s="145" t="s">
        <v>116</v>
      </c>
      <c r="CE175" s="199">
        <f>VLOOKUP(CD175,DM_TI_LE!$I$12:$J$16,2,FALSE)</f>
        <v>1</v>
      </c>
    </row>
    <row r="176" spans="1:83" ht="12.75">
      <c r="A176" s="36">
        <v>172</v>
      </c>
      <c r="B176" s="38">
        <f>GD_LCD_HS_LNS!B175</f>
        <v>10786</v>
      </c>
      <c r="C176" s="38" t="str">
        <f>GD_LCD_HS_LNS!C175</f>
        <v>Nguyễn Hà Thanh</v>
      </c>
      <c r="D176" s="38" t="str">
        <f>GD_LCD_HS_LNS!D175</f>
        <v>Phó Trưởng Phòng</v>
      </c>
      <c r="E176" s="146">
        <f>VLOOKUP(B176,GD_CHAM_CONG!$C$6:$BJ$912,60,FALSE)</f>
        <v>1</v>
      </c>
      <c r="F176" s="146">
        <f>VLOOKUP(B176,GD_LCD_HS_LNS!$B$4:$F$914,5,FALSE)</f>
        <v>5.19</v>
      </c>
      <c r="G176" s="168"/>
      <c r="H176" s="168">
        <f>VLOOKUP(B176,GD_CHAM_CONG!$C$6:$BD$912,37,FALSE)</f>
        <v>22</v>
      </c>
      <c r="I176" s="16">
        <f>VLOOKUP($B176,GD_CHAM_CONG!$C$6:$BF$912,38,FALSE)</f>
        <v>22</v>
      </c>
      <c r="J176" s="16">
        <f>VLOOKUP($B176,GD_CHAM_CONG!$C$6:$BF$912,39,FALSE)</f>
        <v>0</v>
      </c>
      <c r="K176" s="16">
        <f>VLOOKUP($B176,GD_CHAM_CONG!$C$6:$BF$912,40,FALSE)</f>
        <v>0</v>
      </c>
      <c r="L176" s="16">
        <f>VLOOKUP($B176,GD_CHAM_CONG!$C$6:$BF$912,41,FALSE)</f>
        <v>0</v>
      </c>
      <c r="M176" s="16">
        <f>VLOOKUP($B176,GD_CHAM_CONG!$C$6:$BF$912,42,FALSE)</f>
        <v>0</v>
      </c>
      <c r="N176" s="16">
        <f>VLOOKUP($B176,GD_CHAM_CONG!$C$6:$BF$912,43,FALSE)</f>
        <v>0</v>
      </c>
      <c r="O176" s="16">
        <f>VLOOKUP($B176,GD_CHAM_CONG!$C$6:$BF$912,44,FALSE)</f>
        <v>0</v>
      </c>
      <c r="P176" s="16">
        <f>VLOOKUP($B176,GD_CHAM_CONG!$C$6:$BF$912,45,FALSE)</f>
        <v>0</v>
      </c>
      <c r="Q176" s="16">
        <f>VLOOKUP($B176,GD_CHAM_CONG!$C$6:$BF$912,46,FALSE)</f>
        <v>0</v>
      </c>
      <c r="R176" s="16">
        <f>VLOOKUP($B176,GD_CHAM_CONG!$C$6:$BF$912,47,FALSE)</f>
        <v>0</v>
      </c>
      <c r="S176" s="16">
        <f>VLOOKUP($B176,GD_CHAM_CONG!$C$6:$BF$912,48,FALSE)</f>
        <v>0</v>
      </c>
      <c r="T176" s="16">
        <f>VLOOKUP($B176,GD_CHAM_CONG!$C$6:$BF$912,49,FALSE)</f>
        <v>0</v>
      </c>
      <c r="U176" s="16">
        <f>VLOOKUP($B176,GD_CHAM_CONG!$C$6:$BF$912,50,FALSE)</f>
        <v>0</v>
      </c>
      <c r="V176" s="16">
        <f>VLOOKUP($B176,GD_CHAM_CONG!$C$6:$BF$912,51,FALSE)</f>
        <v>0</v>
      </c>
      <c r="W176" s="16">
        <f>VLOOKUP($B176,GD_CHAM_CONG!$C$6:$BF$912,52,FALSE)</f>
        <v>0</v>
      </c>
      <c r="X176" s="16">
        <f>VLOOKUP($B176,GD_CHAM_CONG!$C$6:$BF$912,53,FALSE)</f>
        <v>0</v>
      </c>
      <c r="Y176" s="16">
        <f>VLOOKUP($B176,GD_CHAM_CONG!$C$6:$BF$912,54,FALSE)</f>
        <v>0</v>
      </c>
      <c r="Z176" s="16">
        <f>VLOOKUP($B176,GD_CHAM_CONG!$C$6:$BF$912,55,FALSE)</f>
        <v>0</v>
      </c>
      <c r="AA176" s="16">
        <f>VLOOKUP($B176,GD_CHAM_CONG!$C$6:$BF$912,56,FALSE)</f>
        <v>0</v>
      </c>
      <c r="AB176" s="16">
        <f>VLOOKUP($B176,GD_CHAM_CONG!$C$6:$BI$912,57,FALSE)</f>
        <v>0</v>
      </c>
      <c r="AC176" s="16">
        <f>VLOOKUP($B176,GD_CHAM_CONG!$C$6:$BI$912,58,FALSE)</f>
        <v>0</v>
      </c>
      <c r="AD176" s="16">
        <f>VLOOKUP($B176,GD_CHAM_CONG!$C$6:$BI$912,59,FALSE)</f>
        <v>0</v>
      </c>
      <c r="AE176" s="188">
        <f>I176/$H176*VLOOKUP(I$4,DM_TI_LE!$A$5:$B$30,2,FALSE)</f>
        <v>1</v>
      </c>
      <c r="AF176" s="188">
        <f>J176/$H176*VLOOKUP(J$4,DM_TI_LE!$A$5:$B$30,2,FALSE)</f>
        <v>0</v>
      </c>
      <c r="AG176" s="188">
        <f>K176/$H176*VLOOKUP(K$4,DM_TI_LE!$A$5:$B$30,2,FALSE)</f>
        <v>0</v>
      </c>
      <c r="AH176" s="188">
        <f>L176/$H176*VLOOKUP(L$4,DM_TI_LE!$A$5:$B$30,2,FALSE)</f>
        <v>0</v>
      </c>
      <c r="AI176" s="188">
        <f>M176/$H176*VLOOKUP(M$4,DM_TI_LE!$A$5:$B$30,2,FALSE)</f>
        <v>0</v>
      </c>
      <c r="AJ176" s="188">
        <f>N176/$H176*VLOOKUP(N$4,DM_TI_LE!$A$5:$B$30,2,FALSE)</f>
        <v>0</v>
      </c>
      <c r="AK176" s="188">
        <f>O176/$H176*VLOOKUP(O$4,DM_TI_LE!$A$5:$B$30,2,FALSE)</f>
        <v>0</v>
      </c>
      <c r="AL176" s="188">
        <f>P176/$H176*VLOOKUP(P$4,DM_TI_LE!$A$5:$B$30,2,FALSE)</f>
        <v>0</v>
      </c>
      <c r="AM176" s="188">
        <f>Q176/$H176*VLOOKUP(Q$4,DM_TI_LE!$A$5:$B$30,2,FALSE)</f>
        <v>0</v>
      </c>
      <c r="AN176" s="188">
        <f>R176/$H176*VLOOKUP(R$4,DM_TI_LE!$A$5:$B$30,2,FALSE)</f>
        <v>0</v>
      </c>
      <c r="AO176" s="188">
        <f>S176/$H176*VLOOKUP(S$4,DM_TI_LE!$A$5:$B$30,2,FALSE)</f>
        <v>0</v>
      </c>
      <c r="AP176" s="188">
        <f>T176/$H176*VLOOKUP(T$4,DM_TI_LE!$A$5:$B$30,2,FALSE)</f>
        <v>0</v>
      </c>
      <c r="AQ176" s="188">
        <f>U176/$H176*VLOOKUP(U$4,DM_TI_LE!$A$5:$B$30,2,FALSE)</f>
        <v>0</v>
      </c>
      <c r="AR176" s="188">
        <f>V176/$H176*VLOOKUP(V$4,DM_TI_LE!$A$5:$B$30,2,FALSE)</f>
        <v>0</v>
      </c>
      <c r="AS176" s="188">
        <f>W176/$H176*VLOOKUP(W$4,DM_TI_LE!$A$5:$B$30,2,FALSE)</f>
        <v>0</v>
      </c>
      <c r="AT176" s="188">
        <f>X176/$H176*VLOOKUP(X$4,DM_TI_LE!$A$5:$B$30,2,FALSE)</f>
        <v>0</v>
      </c>
      <c r="AU176" s="188">
        <f>Y176/$H176*VLOOKUP(Y$4,DM_TI_LE!$A$5:$B$30,2,FALSE)</f>
        <v>0</v>
      </c>
      <c r="AV176" s="188">
        <f>Z176/$H176*VLOOKUP(Z$4,DM_TI_LE!$A$5:$B$30,2,FALSE)</f>
        <v>0</v>
      </c>
      <c r="AW176" s="188">
        <f>AA176/$H176*VLOOKUP(AA$4,DM_TI_LE!$A$5:$B$30,2,FALSE)</f>
        <v>0</v>
      </c>
      <c r="AX176" s="188">
        <f>AB176/$H176*VLOOKUP(AB$4,DM_TI_LE!$A$5:$B$30,2,FALSE)</f>
        <v>0</v>
      </c>
      <c r="AY176" s="188">
        <f>AC176/$H176*VLOOKUP(AC$4,DM_TI_LE!$A$5:$B$30,2,FALSE)</f>
        <v>0</v>
      </c>
      <c r="AZ176" s="188">
        <f>AD176/$H176*VLOOKUP(AD$4,DM_TI_LE!$A$5:$B$30,2,FALSE)</f>
        <v>0</v>
      </c>
      <c r="BA176" s="231">
        <f>IF(CD176="HDHV",DM_TI_LE!$K$12*I176, SUM(AE176:AW176)*F176*E176*DM_HE_SO_LUONG_NS!$D$1*CE176)</f>
        <v>23355000</v>
      </c>
      <c r="BB176" s="16"/>
      <c r="BC176" s="17">
        <f>VLOOKUP(B176,GD_LCD_HS_LNS!$B$4:$E$914,4,FALSE)</f>
        <v>5309000</v>
      </c>
      <c r="BD176" s="16"/>
      <c r="BE176" s="16">
        <f>I176/26*$BC176*VLOOKUP(BE$4,DM_TI_LE!$A$5:$C$29,3,FALSE)</f>
        <v>0</v>
      </c>
      <c r="BF176" s="16">
        <f>J176/26*$BC176*VLOOKUP(BF$4,DM_TI_LE!$A$5:$C$29,3,FALSE)</f>
        <v>0</v>
      </c>
      <c r="BG176" s="16">
        <f>K176/26*$BC176*VLOOKUP(BG$4,DM_TI_LE!$A$5:$C$29,3,FALSE)</f>
        <v>0</v>
      </c>
      <c r="BH176" s="16">
        <f>L176/26*$BC176*VLOOKUP(BH$4,DM_TI_LE!$A$5:$C$29,3,FALSE)</f>
        <v>0</v>
      </c>
      <c r="BI176" s="16">
        <f>M176/26*$BC176*VLOOKUP(BI$4,DM_TI_LE!$A$5:$C$29,3,FALSE)</f>
        <v>0</v>
      </c>
      <c r="BJ176" s="16">
        <f>N176/26*$BC176*VLOOKUP(BJ$4,DM_TI_LE!$A$5:$C$29,3,FALSE)</f>
        <v>0</v>
      </c>
      <c r="BK176" s="16">
        <f>O176/26*$BC176*VLOOKUP(BK$4,DM_TI_LE!$A$5:$C$29,3,FALSE)</f>
        <v>0</v>
      </c>
      <c r="BL176" s="16">
        <f>P176/26*$BC176*VLOOKUP(BL$4,DM_TI_LE!$A$5:$C$29,3,FALSE)</f>
        <v>0</v>
      </c>
      <c r="BM176" s="16">
        <f>Q176/26*$BC176*VLOOKUP(BM$4,DM_TI_LE!$A$5:$C$29,3,FALSE)</f>
        <v>0</v>
      </c>
      <c r="BN176" s="16">
        <f>R176/26*$BC176*VLOOKUP(BN$4,DM_TI_LE!$A$5:$C$29,3,FALSE)</f>
        <v>0</v>
      </c>
      <c r="BO176" s="16">
        <f>S176/26*$BC176*VLOOKUP(BO$4,DM_TI_LE!$A$5:$C$29,3,FALSE)</f>
        <v>0</v>
      </c>
      <c r="BP176" s="16">
        <f>T176/26*$BC176*VLOOKUP(BP$4,DM_TI_LE!$A$5:$C$29,3,FALSE)</f>
        <v>0</v>
      </c>
      <c r="BQ176" s="16">
        <f>U176/26*$BC176*VLOOKUP(BQ$4,DM_TI_LE!$A$5:$C$29,3,FALSE)</f>
        <v>0</v>
      </c>
      <c r="BR176" s="16">
        <f>V176/26*$BC176*VLOOKUP(BR$4,DM_TI_LE!$A$5:$C$29,3,FALSE)</f>
        <v>0</v>
      </c>
      <c r="BS176" s="16">
        <f>W176/26*$BC176*VLOOKUP(BS$4,DM_TI_LE!$A$5:$C$29,3,FALSE)</f>
        <v>0</v>
      </c>
      <c r="BT176" s="16">
        <f>X176/26*$BC176*VLOOKUP(BT$4,DM_TI_LE!$A$5:$C$29,3,FALSE)</f>
        <v>0</v>
      </c>
      <c r="BU176" s="16">
        <f>Y176/26*$BC176*VLOOKUP(BU$4,DM_TI_LE!$A$5:$C$29,3,FALSE)</f>
        <v>0</v>
      </c>
      <c r="BV176" s="16">
        <f>Z176/26*$BC176*VLOOKUP(BV$4,DM_TI_LE!$A$5:$C$29,3,FALSE)</f>
        <v>0</v>
      </c>
      <c r="BW176" s="16">
        <f>AA176/26*$BC176*VLOOKUP(BW$4,DM_TI_LE!$A$5:$C$29,3,FALSE)</f>
        <v>0</v>
      </c>
      <c r="BX176" s="16">
        <f>AB176/26*$BC176*VLOOKUP(BX$4,DM_TI_LE!$A$5:$C$29,3,FALSE)</f>
        <v>0</v>
      </c>
      <c r="BY176" s="16">
        <f>AC176/26*$BC176*VLOOKUP(BY$4,DM_TI_LE!$A$5:$C$29,3,FALSE)</f>
        <v>0</v>
      </c>
      <c r="BZ176" s="16">
        <f>AD176/26*$BC176*VLOOKUP(BZ$4,DM_TI_LE!$A$5:$C$29,3,FALSE)</f>
        <v>0</v>
      </c>
      <c r="CA176" s="196">
        <f t="shared" si="0"/>
        <v>0</v>
      </c>
      <c r="CB176" s="16"/>
      <c r="CC176" s="197">
        <f t="shared" si="1"/>
        <v>23355000</v>
      </c>
      <c r="CD176" s="145" t="s">
        <v>116</v>
      </c>
      <c r="CE176" s="199">
        <f>VLOOKUP(CD176,DM_TI_LE!$I$12:$J$16,2,FALSE)</f>
        <v>1</v>
      </c>
    </row>
    <row r="177" spans="1:83" ht="12.75">
      <c r="A177" s="36">
        <v>173</v>
      </c>
      <c r="B177" s="38">
        <f>GD_LCD_HS_LNS!B176</f>
        <v>10704</v>
      </c>
      <c r="C177" s="38" t="str">
        <f>GD_LCD_HS_LNS!C176</f>
        <v>Ngô Quốc Khánh</v>
      </c>
      <c r="D177" s="38" t="str">
        <f>GD_LCD_HS_LNS!D176</f>
        <v>Đội phó</v>
      </c>
      <c r="E177" s="146">
        <f>VLOOKUP(B177,GD_CHAM_CONG!$C$6:$BJ$912,60,FALSE)</f>
        <v>1</v>
      </c>
      <c r="F177" s="146">
        <f>VLOOKUP(B177,GD_LCD_HS_LNS!$B$4:$F$914,5,FALSE)</f>
        <v>3.27</v>
      </c>
      <c r="G177" s="168"/>
      <c r="H177" s="168">
        <f>VLOOKUP(B177,GD_CHAM_CONG!$C$6:$BD$912,37,FALSE)</f>
        <v>26</v>
      </c>
      <c r="I177" s="16">
        <f>VLOOKUP($B177,GD_CHAM_CONG!$C$6:$BF$912,38,FALSE)</f>
        <v>26</v>
      </c>
      <c r="J177" s="16">
        <f>VLOOKUP($B177,GD_CHAM_CONG!$C$6:$BF$912,39,FALSE)</f>
        <v>0</v>
      </c>
      <c r="K177" s="16">
        <f>VLOOKUP($B177,GD_CHAM_CONG!$C$6:$BF$912,40,FALSE)</f>
        <v>0</v>
      </c>
      <c r="L177" s="16">
        <f>VLOOKUP($B177,GD_CHAM_CONG!$C$6:$BF$912,41,FALSE)</f>
        <v>0</v>
      </c>
      <c r="M177" s="16">
        <f>VLOOKUP($B177,GD_CHAM_CONG!$C$6:$BF$912,42,FALSE)</f>
        <v>0</v>
      </c>
      <c r="N177" s="16">
        <f>VLOOKUP($B177,GD_CHAM_CONG!$C$6:$BF$912,43,FALSE)</f>
        <v>0</v>
      </c>
      <c r="O177" s="16">
        <f>VLOOKUP($B177,GD_CHAM_CONG!$C$6:$BF$912,44,FALSE)</f>
        <v>0</v>
      </c>
      <c r="P177" s="16">
        <f>VLOOKUP($B177,GD_CHAM_CONG!$C$6:$BF$912,45,FALSE)</f>
        <v>0</v>
      </c>
      <c r="Q177" s="16">
        <f>VLOOKUP($B177,GD_CHAM_CONG!$C$6:$BF$912,46,FALSE)</f>
        <v>0</v>
      </c>
      <c r="R177" s="16">
        <f>VLOOKUP($B177,GD_CHAM_CONG!$C$6:$BF$912,47,FALSE)</f>
        <v>0</v>
      </c>
      <c r="S177" s="16">
        <f>VLOOKUP($B177,GD_CHAM_CONG!$C$6:$BF$912,48,FALSE)</f>
        <v>0</v>
      </c>
      <c r="T177" s="16">
        <f>VLOOKUP($B177,GD_CHAM_CONG!$C$6:$BF$912,49,FALSE)</f>
        <v>0</v>
      </c>
      <c r="U177" s="16">
        <f>VLOOKUP($B177,GD_CHAM_CONG!$C$6:$BF$912,50,FALSE)</f>
        <v>0</v>
      </c>
      <c r="V177" s="16">
        <f>VLOOKUP($B177,GD_CHAM_CONG!$C$6:$BF$912,51,FALSE)</f>
        <v>0</v>
      </c>
      <c r="W177" s="16">
        <f>VLOOKUP($B177,GD_CHAM_CONG!$C$6:$BF$912,52,FALSE)</f>
        <v>0</v>
      </c>
      <c r="X177" s="16">
        <f>VLOOKUP($B177,GD_CHAM_CONG!$C$6:$BF$912,53,FALSE)</f>
        <v>0</v>
      </c>
      <c r="Y177" s="16">
        <f>VLOOKUP($B177,GD_CHAM_CONG!$C$6:$BF$912,54,FALSE)</f>
        <v>0</v>
      </c>
      <c r="Z177" s="16">
        <f>VLOOKUP($B177,GD_CHAM_CONG!$C$6:$BF$912,55,FALSE)</f>
        <v>0</v>
      </c>
      <c r="AA177" s="16">
        <f>VLOOKUP($B177,GD_CHAM_CONG!$C$6:$BF$912,56,FALSE)</f>
        <v>0</v>
      </c>
      <c r="AB177" s="16">
        <f>VLOOKUP($B177,GD_CHAM_CONG!$C$6:$BI$912,57,FALSE)</f>
        <v>0</v>
      </c>
      <c r="AC177" s="16">
        <f>VLOOKUP($B177,GD_CHAM_CONG!$C$6:$BI$912,58,FALSE)</f>
        <v>0</v>
      </c>
      <c r="AD177" s="16">
        <f>VLOOKUP($B177,GD_CHAM_CONG!$C$6:$BI$912,59,FALSE)</f>
        <v>0</v>
      </c>
      <c r="AE177" s="188">
        <f>I177/$H177*VLOOKUP(I$4,DM_TI_LE!$A$5:$B$30,2,FALSE)</f>
        <v>1</v>
      </c>
      <c r="AF177" s="188">
        <f>J177/$H177*VLOOKUP(J$4,DM_TI_LE!$A$5:$B$30,2,FALSE)</f>
        <v>0</v>
      </c>
      <c r="AG177" s="188">
        <f>K177/$H177*VLOOKUP(K$4,DM_TI_LE!$A$5:$B$30,2,FALSE)</f>
        <v>0</v>
      </c>
      <c r="AH177" s="188">
        <f>L177/$H177*VLOOKUP(L$4,DM_TI_LE!$A$5:$B$30,2,FALSE)</f>
        <v>0</v>
      </c>
      <c r="AI177" s="188">
        <f>M177/$H177*VLOOKUP(M$4,DM_TI_LE!$A$5:$B$30,2,FALSE)</f>
        <v>0</v>
      </c>
      <c r="AJ177" s="188">
        <f>N177/$H177*VLOOKUP(N$4,DM_TI_LE!$A$5:$B$30,2,FALSE)</f>
        <v>0</v>
      </c>
      <c r="AK177" s="188">
        <f>O177/$H177*VLOOKUP(O$4,DM_TI_LE!$A$5:$B$30,2,FALSE)</f>
        <v>0</v>
      </c>
      <c r="AL177" s="188">
        <f>P177/$H177*VLOOKUP(P$4,DM_TI_LE!$A$5:$B$30,2,FALSE)</f>
        <v>0</v>
      </c>
      <c r="AM177" s="188">
        <f>Q177/$H177*VLOOKUP(Q$4,DM_TI_LE!$A$5:$B$30,2,FALSE)</f>
        <v>0</v>
      </c>
      <c r="AN177" s="188">
        <f>R177/$H177*VLOOKUP(R$4,DM_TI_LE!$A$5:$B$30,2,FALSE)</f>
        <v>0</v>
      </c>
      <c r="AO177" s="188">
        <f>S177/$H177*VLOOKUP(S$4,DM_TI_LE!$A$5:$B$30,2,FALSE)</f>
        <v>0</v>
      </c>
      <c r="AP177" s="188">
        <f>T177/$H177*VLOOKUP(T$4,DM_TI_LE!$A$5:$B$30,2,FALSE)</f>
        <v>0</v>
      </c>
      <c r="AQ177" s="188">
        <f>U177/$H177*VLOOKUP(U$4,DM_TI_LE!$A$5:$B$30,2,FALSE)</f>
        <v>0</v>
      </c>
      <c r="AR177" s="188">
        <f>V177/$H177*VLOOKUP(V$4,DM_TI_LE!$A$5:$B$30,2,FALSE)</f>
        <v>0</v>
      </c>
      <c r="AS177" s="188">
        <f>W177/$H177*VLOOKUP(W$4,DM_TI_LE!$A$5:$B$30,2,FALSE)</f>
        <v>0</v>
      </c>
      <c r="AT177" s="188">
        <f>X177/$H177*VLOOKUP(X$4,DM_TI_LE!$A$5:$B$30,2,FALSE)</f>
        <v>0</v>
      </c>
      <c r="AU177" s="188">
        <f>Y177/$H177*VLOOKUP(Y$4,DM_TI_LE!$A$5:$B$30,2,FALSE)</f>
        <v>0</v>
      </c>
      <c r="AV177" s="188">
        <f>Z177/$H177*VLOOKUP(Z$4,DM_TI_LE!$A$5:$B$30,2,FALSE)</f>
        <v>0</v>
      </c>
      <c r="AW177" s="188">
        <f>AA177/$H177*VLOOKUP(AA$4,DM_TI_LE!$A$5:$B$30,2,FALSE)</f>
        <v>0</v>
      </c>
      <c r="AX177" s="188">
        <f>AB177/$H177*VLOOKUP(AB$4,DM_TI_LE!$A$5:$B$30,2,FALSE)</f>
        <v>0</v>
      </c>
      <c r="AY177" s="188">
        <f>AC177/$H177*VLOOKUP(AC$4,DM_TI_LE!$A$5:$B$30,2,FALSE)</f>
        <v>0</v>
      </c>
      <c r="AZ177" s="188">
        <f>AD177/$H177*VLOOKUP(AD$4,DM_TI_LE!$A$5:$B$30,2,FALSE)</f>
        <v>0</v>
      </c>
      <c r="BA177" s="231">
        <f>IF(CD177="HDHV",DM_TI_LE!$K$12*I177, SUM(AE177:AW177)*F177*E177*DM_HE_SO_LUONG_NS!$D$1*CE177)</f>
        <v>14715000</v>
      </c>
      <c r="BB177" s="16"/>
      <c r="BC177" s="17">
        <f>VLOOKUP(B177,GD_LCD_HS_LNS!$B$4:$E$914,4,FALSE)</f>
        <v>5522000</v>
      </c>
      <c r="BD177" s="16"/>
      <c r="BE177" s="16">
        <f>I177/26*$BC177*VLOOKUP(BE$4,DM_TI_LE!$A$5:$C$29,3,FALSE)</f>
        <v>0</v>
      </c>
      <c r="BF177" s="16">
        <f>J177/26*$BC177*VLOOKUP(BF$4,DM_TI_LE!$A$5:$C$29,3,FALSE)</f>
        <v>0</v>
      </c>
      <c r="BG177" s="16">
        <f>K177/26*$BC177*VLOOKUP(BG$4,DM_TI_LE!$A$5:$C$29,3,FALSE)</f>
        <v>0</v>
      </c>
      <c r="BH177" s="16">
        <f>L177/26*$BC177*VLOOKUP(BH$4,DM_TI_LE!$A$5:$C$29,3,FALSE)</f>
        <v>0</v>
      </c>
      <c r="BI177" s="16">
        <f>M177/26*$BC177*VLOOKUP(BI$4,DM_TI_LE!$A$5:$C$29,3,FALSE)</f>
        <v>0</v>
      </c>
      <c r="BJ177" s="16">
        <f>N177/26*$BC177*VLOOKUP(BJ$4,DM_TI_LE!$A$5:$C$29,3,FALSE)</f>
        <v>0</v>
      </c>
      <c r="BK177" s="16">
        <f>O177/26*$BC177*VLOOKUP(BK$4,DM_TI_LE!$A$5:$C$29,3,FALSE)</f>
        <v>0</v>
      </c>
      <c r="BL177" s="16">
        <f>P177/26*$BC177*VLOOKUP(BL$4,DM_TI_LE!$A$5:$C$29,3,FALSE)</f>
        <v>0</v>
      </c>
      <c r="BM177" s="16">
        <f>Q177/26*$BC177*VLOOKUP(BM$4,DM_TI_LE!$A$5:$C$29,3,FALSE)</f>
        <v>0</v>
      </c>
      <c r="BN177" s="16">
        <f>R177/26*$BC177*VLOOKUP(BN$4,DM_TI_LE!$A$5:$C$29,3,FALSE)</f>
        <v>0</v>
      </c>
      <c r="BO177" s="16">
        <f>S177/26*$BC177*VLOOKUP(BO$4,DM_TI_LE!$A$5:$C$29,3,FALSE)</f>
        <v>0</v>
      </c>
      <c r="BP177" s="16">
        <f>T177/26*$BC177*VLOOKUP(BP$4,DM_TI_LE!$A$5:$C$29,3,FALSE)</f>
        <v>0</v>
      </c>
      <c r="BQ177" s="16">
        <f>U177/26*$BC177*VLOOKUP(BQ$4,DM_TI_LE!$A$5:$C$29,3,FALSE)</f>
        <v>0</v>
      </c>
      <c r="BR177" s="16">
        <f>V177/26*$BC177*VLOOKUP(BR$4,DM_TI_LE!$A$5:$C$29,3,FALSE)</f>
        <v>0</v>
      </c>
      <c r="BS177" s="16">
        <f>W177/26*$BC177*VLOOKUP(BS$4,DM_TI_LE!$A$5:$C$29,3,FALSE)</f>
        <v>0</v>
      </c>
      <c r="BT177" s="16">
        <f>X177/26*$BC177*VLOOKUP(BT$4,DM_TI_LE!$A$5:$C$29,3,FALSE)</f>
        <v>0</v>
      </c>
      <c r="BU177" s="16">
        <f>Y177/26*$BC177*VLOOKUP(BU$4,DM_TI_LE!$A$5:$C$29,3,FALSE)</f>
        <v>0</v>
      </c>
      <c r="BV177" s="16">
        <f>Z177/26*$BC177*VLOOKUP(BV$4,DM_TI_LE!$A$5:$C$29,3,FALSE)</f>
        <v>0</v>
      </c>
      <c r="BW177" s="16">
        <f>AA177/26*$BC177*VLOOKUP(BW$4,DM_TI_LE!$A$5:$C$29,3,FALSE)</f>
        <v>0</v>
      </c>
      <c r="BX177" s="16">
        <f>AB177/26*$BC177*VLOOKUP(BX$4,DM_TI_LE!$A$5:$C$29,3,FALSE)</f>
        <v>0</v>
      </c>
      <c r="BY177" s="16">
        <f>AC177/26*$BC177*VLOOKUP(BY$4,DM_TI_LE!$A$5:$C$29,3,FALSE)</f>
        <v>0</v>
      </c>
      <c r="BZ177" s="16">
        <f>AD177/26*$BC177*VLOOKUP(BZ$4,DM_TI_LE!$A$5:$C$29,3,FALSE)</f>
        <v>0</v>
      </c>
      <c r="CA177" s="196">
        <f t="shared" si="0"/>
        <v>0</v>
      </c>
      <c r="CB177" s="16"/>
      <c r="CC177" s="197">
        <f t="shared" si="1"/>
        <v>14715000</v>
      </c>
      <c r="CD177" s="145" t="s">
        <v>116</v>
      </c>
      <c r="CE177" s="199">
        <f>VLOOKUP(CD177,DM_TI_LE!$I$12:$J$16,2,FALSE)</f>
        <v>1</v>
      </c>
    </row>
    <row r="178" spans="1:83" ht="12.75">
      <c r="A178" s="36">
        <v>174</v>
      </c>
      <c r="B178" s="38">
        <f>GD_LCD_HS_LNS!B177</f>
        <v>10686</v>
      </c>
      <c r="C178" s="38" t="str">
        <f>GD_LCD_HS_LNS!C177</f>
        <v>Đỗ Anh Tuấn</v>
      </c>
      <c r="D178" s="38" t="str">
        <f>GD_LCD_HS_LNS!D177</f>
        <v>NV Lái xe - VHTTB</v>
      </c>
      <c r="E178" s="146">
        <f>VLOOKUP(B178,GD_CHAM_CONG!$C$6:$BJ$912,60,FALSE)</f>
        <v>1</v>
      </c>
      <c r="F178" s="146">
        <f>VLOOKUP(B178,GD_LCD_HS_LNS!$B$4:$F$914,5,FALSE)</f>
        <v>2.14</v>
      </c>
      <c r="G178" s="168"/>
      <c r="H178" s="168">
        <f>VLOOKUP(B178,GD_CHAM_CONG!$C$6:$BD$912,37,FALSE)</f>
        <v>26</v>
      </c>
      <c r="I178" s="16">
        <f>VLOOKUP($B178,GD_CHAM_CONG!$C$6:$BF$912,38,FALSE)</f>
        <v>26</v>
      </c>
      <c r="J178" s="16">
        <f>VLOOKUP($B178,GD_CHAM_CONG!$C$6:$BF$912,39,FALSE)</f>
        <v>0</v>
      </c>
      <c r="K178" s="16">
        <f>VLOOKUP($B178,GD_CHAM_CONG!$C$6:$BF$912,40,FALSE)</f>
        <v>0</v>
      </c>
      <c r="L178" s="16">
        <f>VLOOKUP($B178,GD_CHAM_CONG!$C$6:$BF$912,41,FALSE)</f>
        <v>0</v>
      </c>
      <c r="M178" s="16">
        <f>VLOOKUP($B178,GD_CHAM_CONG!$C$6:$BF$912,42,FALSE)</f>
        <v>0</v>
      </c>
      <c r="N178" s="16">
        <f>VLOOKUP($B178,GD_CHAM_CONG!$C$6:$BF$912,43,FALSE)</f>
        <v>0</v>
      </c>
      <c r="O178" s="16">
        <f>VLOOKUP($B178,GD_CHAM_CONG!$C$6:$BF$912,44,FALSE)</f>
        <v>0</v>
      </c>
      <c r="P178" s="16">
        <f>VLOOKUP($B178,GD_CHAM_CONG!$C$6:$BF$912,45,FALSE)</f>
        <v>0</v>
      </c>
      <c r="Q178" s="16">
        <f>VLOOKUP($B178,GD_CHAM_CONG!$C$6:$BF$912,46,FALSE)</f>
        <v>0</v>
      </c>
      <c r="R178" s="16">
        <f>VLOOKUP($B178,GD_CHAM_CONG!$C$6:$BF$912,47,FALSE)</f>
        <v>0</v>
      </c>
      <c r="S178" s="16">
        <f>VLOOKUP($B178,GD_CHAM_CONG!$C$6:$BF$912,48,FALSE)</f>
        <v>0</v>
      </c>
      <c r="T178" s="16">
        <f>VLOOKUP($B178,GD_CHAM_CONG!$C$6:$BF$912,49,FALSE)</f>
        <v>0</v>
      </c>
      <c r="U178" s="16">
        <f>VLOOKUP($B178,GD_CHAM_CONG!$C$6:$BF$912,50,FALSE)</f>
        <v>0</v>
      </c>
      <c r="V178" s="16">
        <f>VLOOKUP($B178,GD_CHAM_CONG!$C$6:$BF$912,51,FALSE)</f>
        <v>0</v>
      </c>
      <c r="W178" s="16">
        <f>VLOOKUP($B178,GD_CHAM_CONG!$C$6:$BF$912,52,FALSE)</f>
        <v>0</v>
      </c>
      <c r="X178" s="16">
        <f>VLOOKUP($B178,GD_CHAM_CONG!$C$6:$BF$912,53,FALSE)</f>
        <v>0</v>
      </c>
      <c r="Y178" s="16">
        <f>VLOOKUP($B178,GD_CHAM_CONG!$C$6:$BF$912,54,FALSE)</f>
        <v>0</v>
      </c>
      <c r="Z178" s="16">
        <f>VLOOKUP($B178,GD_CHAM_CONG!$C$6:$BF$912,55,FALSE)</f>
        <v>0</v>
      </c>
      <c r="AA178" s="16">
        <f>VLOOKUP($B178,GD_CHAM_CONG!$C$6:$BF$912,56,FALSE)</f>
        <v>0</v>
      </c>
      <c r="AB178" s="16">
        <f>VLOOKUP($B178,GD_CHAM_CONG!$C$6:$BI$912,57,FALSE)</f>
        <v>0</v>
      </c>
      <c r="AC178" s="16">
        <f>VLOOKUP($B178,GD_CHAM_CONG!$C$6:$BI$912,58,FALSE)</f>
        <v>0</v>
      </c>
      <c r="AD178" s="16">
        <f>VLOOKUP($B178,GD_CHAM_CONG!$C$6:$BI$912,59,FALSE)</f>
        <v>0</v>
      </c>
      <c r="AE178" s="188">
        <f>I178/$H178*VLOOKUP(I$4,DM_TI_LE!$A$5:$B$30,2,FALSE)</f>
        <v>1</v>
      </c>
      <c r="AF178" s="188">
        <f>J178/$H178*VLOOKUP(J$4,DM_TI_LE!$A$5:$B$30,2,FALSE)</f>
        <v>0</v>
      </c>
      <c r="AG178" s="188">
        <f>K178/$H178*VLOOKUP(K$4,DM_TI_LE!$A$5:$B$30,2,FALSE)</f>
        <v>0</v>
      </c>
      <c r="AH178" s="188">
        <f>L178/$H178*VLOOKUP(L$4,DM_TI_LE!$A$5:$B$30,2,FALSE)</f>
        <v>0</v>
      </c>
      <c r="AI178" s="188">
        <f>M178/$H178*VLOOKUP(M$4,DM_TI_LE!$A$5:$B$30,2,FALSE)</f>
        <v>0</v>
      </c>
      <c r="AJ178" s="188">
        <f>N178/$H178*VLOOKUP(N$4,DM_TI_LE!$A$5:$B$30,2,FALSE)</f>
        <v>0</v>
      </c>
      <c r="AK178" s="188">
        <f>O178/$H178*VLOOKUP(O$4,DM_TI_LE!$A$5:$B$30,2,FALSE)</f>
        <v>0</v>
      </c>
      <c r="AL178" s="188">
        <f>P178/$H178*VLOOKUP(P$4,DM_TI_LE!$A$5:$B$30,2,FALSE)</f>
        <v>0</v>
      </c>
      <c r="AM178" s="188">
        <f>Q178/$H178*VLOOKUP(Q$4,DM_TI_LE!$A$5:$B$30,2,FALSE)</f>
        <v>0</v>
      </c>
      <c r="AN178" s="188">
        <f>R178/$H178*VLOOKUP(R$4,DM_TI_LE!$A$5:$B$30,2,FALSE)</f>
        <v>0</v>
      </c>
      <c r="AO178" s="188">
        <f>S178/$H178*VLOOKUP(S$4,DM_TI_LE!$A$5:$B$30,2,FALSE)</f>
        <v>0</v>
      </c>
      <c r="AP178" s="188">
        <f>T178/$H178*VLOOKUP(T$4,DM_TI_LE!$A$5:$B$30,2,FALSE)</f>
        <v>0</v>
      </c>
      <c r="AQ178" s="188">
        <f>U178/$H178*VLOOKUP(U$4,DM_TI_LE!$A$5:$B$30,2,FALSE)</f>
        <v>0</v>
      </c>
      <c r="AR178" s="188">
        <f>V178/$H178*VLOOKUP(V$4,DM_TI_LE!$A$5:$B$30,2,FALSE)</f>
        <v>0</v>
      </c>
      <c r="AS178" s="188">
        <f>W178/$H178*VLOOKUP(W$4,DM_TI_LE!$A$5:$B$30,2,FALSE)</f>
        <v>0</v>
      </c>
      <c r="AT178" s="188">
        <f>X178/$H178*VLOOKUP(X$4,DM_TI_LE!$A$5:$B$30,2,FALSE)</f>
        <v>0</v>
      </c>
      <c r="AU178" s="188">
        <f>Y178/$H178*VLOOKUP(Y$4,DM_TI_LE!$A$5:$B$30,2,FALSE)</f>
        <v>0</v>
      </c>
      <c r="AV178" s="188">
        <f>Z178/$H178*VLOOKUP(Z$4,DM_TI_LE!$A$5:$B$30,2,FALSE)</f>
        <v>0</v>
      </c>
      <c r="AW178" s="188">
        <f>AA178/$H178*VLOOKUP(AA$4,DM_TI_LE!$A$5:$B$30,2,FALSE)</f>
        <v>0</v>
      </c>
      <c r="AX178" s="188">
        <f>AB178/$H178*VLOOKUP(AB$4,DM_TI_LE!$A$5:$B$30,2,FALSE)</f>
        <v>0</v>
      </c>
      <c r="AY178" s="188">
        <f>AC178/$H178*VLOOKUP(AC$4,DM_TI_LE!$A$5:$B$30,2,FALSE)</f>
        <v>0</v>
      </c>
      <c r="AZ178" s="188">
        <f>AD178/$H178*VLOOKUP(AD$4,DM_TI_LE!$A$5:$B$30,2,FALSE)</f>
        <v>0</v>
      </c>
      <c r="BA178" s="231">
        <f>IF(CD178="HDHV",DM_TI_LE!$K$12*I178, SUM(AE178:AW178)*F178*E178*DM_HE_SO_LUONG_NS!$D$1*CE178)</f>
        <v>9630000</v>
      </c>
      <c r="BB178" s="16"/>
      <c r="BC178" s="17">
        <f>VLOOKUP(B178,GD_LCD_HS_LNS!$B$4:$E$914,4,FALSE)</f>
        <v>4921000</v>
      </c>
      <c r="BD178" s="16"/>
      <c r="BE178" s="16">
        <f>I178/26*$BC178*VLOOKUP(BE$4,DM_TI_LE!$A$5:$C$29,3,FALSE)</f>
        <v>0</v>
      </c>
      <c r="BF178" s="16">
        <f>J178/26*$BC178*VLOOKUP(BF$4,DM_TI_LE!$A$5:$C$29,3,FALSE)</f>
        <v>0</v>
      </c>
      <c r="BG178" s="16">
        <f>K178/26*$BC178*VLOOKUP(BG$4,DM_TI_LE!$A$5:$C$29,3,FALSE)</f>
        <v>0</v>
      </c>
      <c r="BH178" s="16">
        <f>L178/26*$BC178*VLOOKUP(BH$4,DM_TI_LE!$A$5:$C$29,3,FALSE)</f>
        <v>0</v>
      </c>
      <c r="BI178" s="16">
        <f>M178/26*$BC178*VLOOKUP(BI$4,DM_TI_LE!$A$5:$C$29,3,FALSE)</f>
        <v>0</v>
      </c>
      <c r="BJ178" s="16">
        <f>N178/26*$BC178*VLOOKUP(BJ$4,DM_TI_LE!$A$5:$C$29,3,FALSE)</f>
        <v>0</v>
      </c>
      <c r="BK178" s="16">
        <f>O178/26*$BC178*VLOOKUP(BK$4,DM_TI_LE!$A$5:$C$29,3,FALSE)</f>
        <v>0</v>
      </c>
      <c r="BL178" s="16">
        <f>P178/26*$BC178*VLOOKUP(BL$4,DM_TI_LE!$A$5:$C$29,3,FALSE)</f>
        <v>0</v>
      </c>
      <c r="BM178" s="16">
        <f>Q178/26*$BC178*VLOOKUP(BM$4,DM_TI_LE!$A$5:$C$29,3,FALSE)</f>
        <v>0</v>
      </c>
      <c r="BN178" s="16">
        <f>R178/26*$BC178*VLOOKUP(BN$4,DM_TI_LE!$A$5:$C$29,3,FALSE)</f>
        <v>0</v>
      </c>
      <c r="BO178" s="16">
        <f>S178/26*$BC178*VLOOKUP(BO$4,DM_TI_LE!$A$5:$C$29,3,FALSE)</f>
        <v>0</v>
      </c>
      <c r="BP178" s="16">
        <f>T178/26*$BC178*VLOOKUP(BP$4,DM_TI_LE!$A$5:$C$29,3,FALSE)</f>
        <v>0</v>
      </c>
      <c r="BQ178" s="16">
        <f>U178/26*$BC178*VLOOKUP(BQ$4,DM_TI_LE!$A$5:$C$29,3,FALSE)</f>
        <v>0</v>
      </c>
      <c r="BR178" s="16">
        <f>V178/26*$BC178*VLOOKUP(BR$4,DM_TI_LE!$A$5:$C$29,3,FALSE)</f>
        <v>0</v>
      </c>
      <c r="BS178" s="16">
        <f>W178/26*$BC178*VLOOKUP(BS$4,DM_TI_LE!$A$5:$C$29,3,FALSE)</f>
        <v>0</v>
      </c>
      <c r="BT178" s="16">
        <f>X178/26*$BC178*VLOOKUP(BT$4,DM_TI_LE!$A$5:$C$29,3,FALSE)</f>
        <v>0</v>
      </c>
      <c r="BU178" s="16">
        <f>Y178/26*$BC178*VLOOKUP(BU$4,DM_TI_LE!$A$5:$C$29,3,FALSE)</f>
        <v>0</v>
      </c>
      <c r="BV178" s="16">
        <f>Z178/26*$BC178*VLOOKUP(BV$4,DM_TI_LE!$A$5:$C$29,3,FALSE)</f>
        <v>0</v>
      </c>
      <c r="BW178" s="16">
        <f>AA178/26*$BC178*VLOOKUP(BW$4,DM_TI_LE!$A$5:$C$29,3,FALSE)</f>
        <v>0</v>
      </c>
      <c r="BX178" s="16">
        <f>AB178/26*$BC178*VLOOKUP(BX$4,DM_TI_LE!$A$5:$C$29,3,FALSE)</f>
        <v>0</v>
      </c>
      <c r="BY178" s="16">
        <f>AC178/26*$BC178*VLOOKUP(BY$4,DM_TI_LE!$A$5:$C$29,3,FALSE)</f>
        <v>0</v>
      </c>
      <c r="BZ178" s="16">
        <f>AD178/26*$BC178*VLOOKUP(BZ$4,DM_TI_LE!$A$5:$C$29,3,FALSE)</f>
        <v>0</v>
      </c>
      <c r="CA178" s="196">
        <f t="shared" si="0"/>
        <v>0</v>
      </c>
      <c r="CB178" s="16"/>
      <c r="CC178" s="197">
        <f t="shared" si="1"/>
        <v>9630000</v>
      </c>
      <c r="CD178" s="145" t="s">
        <v>116</v>
      </c>
      <c r="CE178" s="199">
        <f>VLOOKUP(CD178,DM_TI_LE!$I$12:$J$16,2,FALSE)</f>
        <v>1</v>
      </c>
    </row>
    <row r="179" spans="1:83" ht="12.75">
      <c r="A179" s="36">
        <v>175</v>
      </c>
      <c r="B179" s="38">
        <f>GD_LCD_HS_LNS!B178</f>
        <v>10687</v>
      </c>
      <c r="C179" s="38" t="str">
        <f>GD_LCD_HS_LNS!C178</f>
        <v>Lê Hồng Nam</v>
      </c>
      <c r="D179" s="38" t="str">
        <f>GD_LCD_HS_LNS!D178</f>
        <v>NV Lái xe - VHTTB</v>
      </c>
      <c r="E179" s="146">
        <f>VLOOKUP(B179,GD_CHAM_CONG!$C$6:$BJ$912,60,FALSE)</f>
        <v>1</v>
      </c>
      <c r="F179" s="146">
        <f>VLOOKUP(B179,GD_LCD_HS_LNS!$B$4:$F$914,5,FALSE)</f>
        <v>2.27</v>
      </c>
      <c r="G179" s="168"/>
      <c r="H179" s="168">
        <f>VLOOKUP(B179,GD_CHAM_CONG!$C$6:$BD$912,37,FALSE)</f>
        <v>26</v>
      </c>
      <c r="I179" s="16">
        <f>VLOOKUP($B179,GD_CHAM_CONG!$C$6:$BF$912,38,FALSE)</f>
        <v>26</v>
      </c>
      <c r="J179" s="16">
        <f>VLOOKUP($B179,GD_CHAM_CONG!$C$6:$BF$912,39,FALSE)</f>
        <v>0</v>
      </c>
      <c r="K179" s="16">
        <f>VLOOKUP($B179,GD_CHAM_CONG!$C$6:$BF$912,40,FALSE)</f>
        <v>0</v>
      </c>
      <c r="L179" s="16">
        <f>VLOOKUP($B179,GD_CHAM_CONG!$C$6:$BF$912,41,FALSE)</f>
        <v>0</v>
      </c>
      <c r="M179" s="16">
        <f>VLOOKUP($B179,GD_CHAM_CONG!$C$6:$BF$912,42,FALSE)</f>
        <v>0</v>
      </c>
      <c r="N179" s="16">
        <f>VLOOKUP($B179,GD_CHAM_CONG!$C$6:$BF$912,43,FALSE)</f>
        <v>0</v>
      </c>
      <c r="O179" s="16">
        <f>VLOOKUP($B179,GD_CHAM_CONG!$C$6:$BF$912,44,FALSE)</f>
        <v>0</v>
      </c>
      <c r="P179" s="16">
        <f>VLOOKUP($B179,GD_CHAM_CONG!$C$6:$BF$912,45,FALSE)</f>
        <v>0</v>
      </c>
      <c r="Q179" s="16">
        <f>VLOOKUP($B179,GD_CHAM_CONG!$C$6:$BF$912,46,FALSE)</f>
        <v>0</v>
      </c>
      <c r="R179" s="16">
        <f>VLOOKUP($B179,GD_CHAM_CONG!$C$6:$BF$912,47,FALSE)</f>
        <v>0</v>
      </c>
      <c r="S179" s="16">
        <f>VLOOKUP($B179,GD_CHAM_CONG!$C$6:$BF$912,48,FALSE)</f>
        <v>0</v>
      </c>
      <c r="T179" s="16">
        <f>VLOOKUP($B179,GD_CHAM_CONG!$C$6:$BF$912,49,FALSE)</f>
        <v>0</v>
      </c>
      <c r="U179" s="16">
        <f>VLOOKUP($B179,GD_CHAM_CONG!$C$6:$BF$912,50,FALSE)</f>
        <v>0</v>
      </c>
      <c r="V179" s="16">
        <f>VLOOKUP($B179,GD_CHAM_CONG!$C$6:$BF$912,51,FALSE)</f>
        <v>0</v>
      </c>
      <c r="W179" s="16">
        <f>VLOOKUP($B179,GD_CHAM_CONG!$C$6:$BF$912,52,FALSE)</f>
        <v>0</v>
      </c>
      <c r="X179" s="16">
        <f>VLOOKUP($B179,GD_CHAM_CONG!$C$6:$BF$912,53,FALSE)</f>
        <v>0</v>
      </c>
      <c r="Y179" s="16">
        <f>VLOOKUP($B179,GD_CHAM_CONG!$C$6:$BF$912,54,FALSE)</f>
        <v>0</v>
      </c>
      <c r="Z179" s="16">
        <f>VLOOKUP($B179,GD_CHAM_CONG!$C$6:$BF$912,55,FALSE)</f>
        <v>0</v>
      </c>
      <c r="AA179" s="16">
        <f>VLOOKUP($B179,GD_CHAM_CONG!$C$6:$BF$912,56,FALSE)</f>
        <v>0</v>
      </c>
      <c r="AB179" s="16">
        <f>VLOOKUP($B179,GD_CHAM_CONG!$C$6:$BI$912,57,FALSE)</f>
        <v>0</v>
      </c>
      <c r="AC179" s="16">
        <f>VLOOKUP($B179,GD_CHAM_CONG!$C$6:$BI$912,58,FALSE)</f>
        <v>0</v>
      </c>
      <c r="AD179" s="16">
        <f>VLOOKUP($B179,GD_CHAM_CONG!$C$6:$BI$912,59,FALSE)</f>
        <v>0</v>
      </c>
      <c r="AE179" s="188">
        <f>I179/$H179*VLOOKUP(I$4,DM_TI_LE!$A$5:$B$30,2,FALSE)</f>
        <v>1</v>
      </c>
      <c r="AF179" s="188">
        <f>J179/$H179*VLOOKUP(J$4,DM_TI_LE!$A$5:$B$30,2,FALSE)</f>
        <v>0</v>
      </c>
      <c r="AG179" s="188">
        <f>K179/$H179*VLOOKUP(K$4,DM_TI_LE!$A$5:$B$30,2,FALSE)</f>
        <v>0</v>
      </c>
      <c r="AH179" s="188">
        <f>L179/$H179*VLOOKUP(L$4,DM_TI_LE!$A$5:$B$30,2,FALSE)</f>
        <v>0</v>
      </c>
      <c r="AI179" s="188">
        <f>M179/$H179*VLOOKUP(M$4,DM_TI_LE!$A$5:$B$30,2,FALSE)</f>
        <v>0</v>
      </c>
      <c r="AJ179" s="188">
        <f>N179/$H179*VLOOKUP(N$4,DM_TI_LE!$A$5:$B$30,2,FALSE)</f>
        <v>0</v>
      </c>
      <c r="AK179" s="188">
        <f>O179/$H179*VLOOKUP(O$4,DM_TI_LE!$A$5:$B$30,2,FALSE)</f>
        <v>0</v>
      </c>
      <c r="AL179" s="188">
        <f>P179/$H179*VLOOKUP(P$4,DM_TI_LE!$A$5:$B$30,2,FALSE)</f>
        <v>0</v>
      </c>
      <c r="AM179" s="188">
        <f>Q179/$H179*VLOOKUP(Q$4,DM_TI_LE!$A$5:$B$30,2,FALSE)</f>
        <v>0</v>
      </c>
      <c r="AN179" s="188">
        <f>R179/$H179*VLOOKUP(R$4,DM_TI_LE!$A$5:$B$30,2,FALSE)</f>
        <v>0</v>
      </c>
      <c r="AO179" s="188">
        <f>S179/$H179*VLOOKUP(S$4,DM_TI_LE!$A$5:$B$30,2,FALSE)</f>
        <v>0</v>
      </c>
      <c r="AP179" s="188">
        <f>T179/$H179*VLOOKUP(T$4,DM_TI_LE!$A$5:$B$30,2,FALSE)</f>
        <v>0</v>
      </c>
      <c r="AQ179" s="188">
        <f>U179/$H179*VLOOKUP(U$4,DM_TI_LE!$A$5:$B$30,2,FALSE)</f>
        <v>0</v>
      </c>
      <c r="AR179" s="188">
        <f>V179/$H179*VLOOKUP(V$4,DM_TI_LE!$A$5:$B$30,2,FALSE)</f>
        <v>0</v>
      </c>
      <c r="AS179" s="188">
        <f>W179/$H179*VLOOKUP(W$4,DM_TI_LE!$A$5:$B$30,2,FALSE)</f>
        <v>0</v>
      </c>
      <c r="AT179" s="188">
        <f>X179/$H179*VLOOKUP(X$4,DM_TI_LE!$A$5:$B$30,2,FALSE)</f>
        <v>0</v>
      </c>
      <c r="AU179" s="188">
        <f>Y179/$H179*VLOOKUP(Y$4,DM_TI_LE!$A$5:$B$30,2,FALSE)</f>
        <v>0</v>
      </c>
      <c r="AV179" s="188">
        <f>Z179/$H179*VLOOKUP(Z$4,DM_TI_LE!$A$5:$B$30,2,FALSE)</f>
        <v>0</v>
      </c>
      <c r="AW179" s="188">
        <f>AA179/$H179*VLOOKUP(AA$4,DM_TI_LE!$A$5:$B$30,2,FALSE)</f>
        <v>0</v>
      </c>
      <c r="AX179" s="188">
        <f>AB179/$H179*VLOOKUP(AB$4,DM_TI_LE!$A$5:$B$30,2,FALSE)</f>
        <v>0</v>
      </c>
      <c r="AY179" s="188">
        <f>AC179/$H179*VLOOKUP(AC$4,DM_TI_LE!$A$5:$B$30,2,FALSE)</f>
        <v>0</v>
      </c>
      <c r="AZ179" s="188">
        <f>AD179/$H179*VLOOKUP(AD$4,DM_TI_LE!$A$5:$B$30,2,FALSE)</f>
        <v>0</v>
      </c>
      <c r="BA179" s="231">
        <f>IF(CD179="HDHV",DM_TI_LE!$K$12*I179, SUM(AE179:AW179)*F179*E179*DM_HE_SO_LUONG_NS!$D$1*CE179)</f>
        <v>10215000</v>
      </c>
      <c r="BB179" s="16"/>
      <c r="BC179" s="17">
        <f>VLOOKUP(B179,GD_LCD_HS_LNS!$B$4:$E$914,4,FALSE)</f>
        <v>4921000</v>
      </c>
      <c r="BD179" s="16"/>
      <c r="BE179" s="16">
        <f>I179/26*$BC179*VLOOKUP(BE$4,DM_TI_LE!$A$5:$C$29,3,FALSE)</f>
        <v>0</v>
      </c>
      <c r="BF179" s="16">
        <f>J179/26*$BC179*VLOOKUP(BF$4,DM_TI_LE!$A$5:$C$29,3,FALSE)</f>
        <v>0</v>
      </c>
      <c r="BG179" s="16">
        <f>K179/26*$BC179*VLOOKUP(BG$4,DM_TI_LE!$A$5:$C$29,3,FALSE)</f>
        <v>0</v>
      </c>
      <c r="BH179" s="16">
        <f>L179/26*$BC179*VLOOKUP(BH$4,DM_TI_LE!$A$5:$C$29,3,FALSE)</f>
        <v>0</v>
      </c>
      <c r="BI179" s="16">
        <f>M179/26*$BC179*VLOOKUP(BI$4,DM_TI_LE!$A$5:$C$29,3,FALSE)</f>
        <v>0</v>
      </c>
      <c r="BJ179" s="16">
        <f>N179/26*$BC179*VLOOKUP(BJ$4,DM_TI_LE!$A$5:$C$29,3,FALSE)</f>
        <v>0</v>
      </c>
      <c r="BK179" s="16">
        <f>O179/26*$BC179*VLOOKUP(BK$4,DM_TI_LE!$A$5:$C$29,3,FALSE)</f>
        <v>0</v>
      </c>
      <c r="BL179" s="16">
        <f>P179/26*$BC179*VLOOKUP(BL$4,DM_TI_LE!$A$5:$C$29,3,FALSE)</f>
        <v>0</v>
      </c>
      <c r="BM179" s="16">
        <f>Q179/26*$BC179*VLOOKUP(BM$4,DM_TI_LE!$A$5:$C$29,3,FALSE)</f>
        <v>0</v>
      </c>
      <c r="BN179" s="16">
        <f>R179/26*$BC179*VLOOKUP(BN$4,DM_TI_LE!$A$5:$C$29,3,FALSE)</f>
        <v>0</v>
      </c>
      <c r="BO179" s="16">
        <f>S179/26*$BC179*VLOOKUP(BO$4,DM_TI_LE!$A$5:$C$29,3,FALSE)</f>
        <v>0</v>
      </c>
      <c r="BP179" s="16">
        <f>T179/26*$BC179*VLOOKUP(BP$4,DM_TI_LE!$A$5:$C$29,3,FALSE)</f>
        <v>0</v>
      </c>
      <c r="BQ179" s="16">
        <f>U179/26*$BC179*VLOOKUP(BQ$4,DM_TI_LE!$A$5:$C$29,3,FALSE)</f>
        <v>0</v>
      </c>
      <c r="BR179" s="16">
        <f>V179/26*$BC179*VLOOKUP(BR$4,DM_TI_LE!$A$5:$C$29,3,FALSE)</f>
        <v>0</v>
      </c>
      <c r="BS179" s="16">
        <f>W179/26*$BC179*VLOOKUP(BS$4,DM_TI_LE!$A$5:$C$29,3,FALSE)</f>
        <v>0</v>
      </c>
      <c r="BT179" s="16">
        <f>X179/26*$BC179*VLOOKUP(BT$4,DM_TI_LE!$A$5:$C$29,3,FALSE)</f>
        <v>0</v>
      </c>
      <c r="BU179" s="16">
        <f>Y179/26*$BC179*VLOOKUP(BU$4,DM_TI_LE!$A$5:$C$29,3,FALSE)</f>
        <v>0</v>
      </c>
      <c r="BV179" s="16">
        <f>Z179/26*$BC179*VLOOKUP(BV$4,DM_TI_LE!$A$5:$C$29,3,FALSE)</f>
        <v>0</v>
      </c>
      <c r="BW179" s="16">
        <f>AA179/26*$BC179*VLOOKUP(BW$4,DM_TI_LE!$A$5:$C$29,3,FALSE)</f>
        <v>0</v>
      </c>
      <c r="BX179" s="16">
        <f>AB179/26*$BC179*VLOOKUP(BX$4,DM_TI_LE!$A$5:$C$29,3,FALSE)</f>
        <v>0</v>
      </c>
      <c r="BY179" s="16">
        <f>AC179/26*$BC179*VLOOKUP(BY$4,DM_TI_LE!$A$5:$C$29,3,FALSE)</f>
        <v>0</v>
      </c>
      <c r="BZ179" s="16">
        <f>AD179/26*$BC179*VLOOKUP(BZ$4,DM_TI_LE!$A$5:$C$29,3,FALSE)</f>
        <v>0</v>
      </c>
      <c r="CA179" s="196">
        <f t="shared" si="0"/>
        <v>0</v>
      </c>
      <c r="CB179" s="16"/>
      <c r="CC179" s="197">
        <f t="shared" si="1"/>
        <v>10215000</v>
      </c>
      <c r="CD179" s="145" t="s">
        <v>116</v>
      </c>
      <c r="CE179" s="199">
        <f>VLOOKUP(CD179,DM_TI_LE!$I$12:$J$16,2,FALSE)</f>
        <v>1</v>
      </c>
    </row>
    <row r="180" spans="1:83" ht="12.75">
      <c r="A180" s="36">
        <v>176</v>
      </c>
      <c r="B180" s="38">
        <f>GD_LCD_HS_LNS!B179</f>
        <v>10688</v>
      </c>
      <c r="C180" s="38" t="str">
        <f>GD_LCD_HS_LNS!C179</f>
        <v>Cao Thế Vinh</v>
      </c>
      <c r="D180" s="38" t="str">
        <f>GD_LCD_HS_LNS!D179</f>
        <v>NV Lái xe - VHTTB</v>
      </c>
      <c r="E180" s="146">
        <f>VLOOKUP(B180,GD_CHAM_CONG!$C$6:$BJ$912,60,FALSE)</f>
        <v>1</v>
      </c>
      <c r="F180" s="146">
        <f>VLOOKUP(B180,GD_LCD_HS_LNS!$B$4:$F$914,5,FALSE)</f>
        <v>2.27</v>
      </c>
      <c r="G180" s="168"/>
      <c r="H180" s="168">
        <f>VLOOKUP(B180,GD_CHAM_CONG!$C$6:$BD$912,37,FALSE)</f>
        <v>26</v>
      </c>
      <c r="I180" s="16">
        <f>VLOOKUP($B180,GD_CHAM_CONG!$C$6:$BF$912,38,FALSE)</f>
        <v>26</v>
      </c>
      <c r="J180" s="16">
        <f>VLOOKUP($B180,GD_CHAM_CONG!$C$6:$BF$912,39,FALSE)</f>
        <v>0</v>
      </c>
      <c r="K180" s="16">
        <f>VLOOKUP($B180,GD_CHAM_CONG!$C$6:$BF$912,40,FALSE)</f>
        <v>0</v>
      </c>
      <c r="L180" s="16">
        <f>VLOOKUP($B180,GD_CHAM_CONG!$C$6:$BF$912,41,FALSE)</f>
        <v>0</v>
      </c>
      <c r="M180" s="16">
        <f>VLOOKUP($B180,GD_CHAM_CONG!$C$6:$BF$912,42,FALSE)</f>
        <v>0</v>
      </c>
      <c r="N180" s="16">
        <f>VLOOKUP($B180,GD_CHAM_CONG!$C$6:$BF$912,43,FALSE)</f>
        <v>0</v>
      </c>
      <c r="O180" s="16">
        <f>VLOOKUP($B180,GD_CHAM_CONG!$C$6:$BF$912,44,FALSE)</f>
        <v>0</v>
      </c>
      <c r="P180" s="16">
        <f>VLOOKUP($B180,GD_CHAM_CONG!$C$6:$BF$912,45,FALSE)</f>
        <v>0</v>
      </c>
      <c r="Q180" s="16">
        <f>VLOOKUP($B180,GD_CHAM_CONG!$C$6:$BF$912,46,FALSE)</f>
        <v>0</v>
      </c>
      <c r="R180" s="16">
        <f>VLOOKUP($B180,GD_CHAM_CONG!$C$6:$BF$912,47,FALSE)</f>
        <v>0</v>
      </c>
      <c r="S180" s="16">
        <f>VLOOKUP($B180,GD_CHAM_CONG!$C$6:$BF$912,48,FALSE)</f>
        <v>0</v>
      </c>
      <c r="T180" s="16">
        <f>VLOOKUP($B180,GD_CHAM_CONG!$C$6:$BF$912,49,FALSE)</f>
        <v>0</v>
      </c>
      <c r="U180" s="16">
        <f>VLOOKUP($B180,GD_CHAM_CONG!$C$6:$BF$912,50,FALSE)</f>
        <v>0</v>
      </c>
      <c r="V180" s="16">
        <f>VLOOKUP($B180,GD_CHAM_CONG!$C$6:$BF$912,51,FALSE)</f>
        <v>0</v>
      </c>
      <c r="W180" s="16">
        <f>VLOOKUP($B180,GD_CHAM_CONG!$C$6:$BF$912,52,FALSE)</f>
        <v>0</v>
      </c>
      <c r="X180" s="16">
        <f>VLOOKUP($B180,GD_CHAM_CONG!$C$6:$BF$912,53,FALSE)</f>
        <v>0</v>
      </c>
      <c r="Y180" s="16">
        <f>VLOOKUP($B180,GD_CHAM_CONG!$C$6:$BF$912,54,FALSE)</f>
        <v>0</v>
      </c>
      <c r="Z180" s="16">
        <f>VLOOKUP($B180,GD_CHAM_CONG!$C$6:$BF$912,55,FALSE)</f>
        <v>0</v>
      </c>
      <c r="AA180" s="16">
        <f>VLOOKUP($B180,GD_CHAM_CONG!$C$6:$BF$912,56,FALSE)</f>
        <v>0</v>
      </c>
      <c r="AB180" s="16">
        <f>VLOOKUP($B180,GD_CHAM_CONG!$C$6:$BI$912,57,FALSE)</f>
        <v>0</v>
      </c>
      <c r="AC180" s="16">
        <f>VLOOKUP($B180,GD_CHAM_CONG!$C$6:$BI$912,58,FALSE)</f>
        <v>0</v>
      </c>
      <c r="AD180" s="16">
        <f>VLOOKUP($B180,GD_CHAM_CONG!$C$6:$BI$912,59,FALSE)</f>
        <v>0</v>
      </c>
      <c r="AE180" s="188">
        <f>I180/$H180*VLOOKUP(I$4,DM_TI_LE!$A$5:$B$30,2,FALSE)</f>
        <v>1</v>
      </c>
      <c r="AF180" s="188">
        <f>J180/$H180*VLOOKUP(J$4,DM_TI_LE!$A$5:$B$30,2,FALSE)</f>
        <v>0</v>
      </c>
      <c r="AG180" s="188">
        <f>K180/$H180*VLOOKUP(K$4,DM_TI_LE!$A$5:$B$30,2,FALSE)</f>
        <v>0</v>
      </c>
      <c r="AH180" s="188">
        <f>L180/$H180*VLOOKUP(L$4,DM_TI_LE!$A$5:$B$30,2,FALSE)</f>
        <v>0</v>
      </c>
      <c r="AI180" s="188">
        <f>M180/$H180*VLOOKUP(M$4,DM_TI_LE!$A$5:$B$30,2,FALSE)</f>
        <v>0</v>
      </c>
      <c r="AJ180" s="188">
        <f>N180/$H180*VLOOKUP(N$4,DM_TI_LE!$A$5:$B$30,2,FALSE)</f>
        <v>0</v>
      </c>
      <c r="AK180" s="188">
        <f>O180/$H180*VLOOKUP(O$4,DM_TI_LE!$A$5:$B$30,2,FALSE)</f>
        <v>0</v>
      </c>
      <c r="AL180" s="188">
        <f>P180/$H180*VLOOKUP(P$4,DM_TI_LE!$A$5:$B$30,2,FALSE)</f>
        <v>0</v>
      </c>
      <c r="AM180" s="188">
        <f>Q180/$H180*VLOOKUP(Q$4,DM_TI_LE!$A$5:$B$30,2,FALSE)</f>
        <v>0</v>
      </c>
      <c r="AN180" s="188">
        <f>R180/$H180*VLOOKUP(R$4,DM_TI_LE!$A$5:$B$30,2,FALSE)</f>
        <v>0</v>
      </c>
      <c r="AO180" s="188">
        <f>S180/$H180*VLOOKUP(S$4,DM_TI_LE!$A$5:$B$30,2,FALSE)</f>
        <v>0</v>
      </c>
      <c r="AP180" s="188">
        <f>T180/$H180*VLOOKUP(T$4,DM_TI_LE!$A$5:$B$30,2,FALSE)</f>
        <v>0</v>
      </c>
      <c r="AQ180" s="188">
        <f>U180/$H180*VLOOKUP(U$4,DM_TI_LE!$A$5:$B$30,2,FALSE)</f>
        <v>0</v>
      </c>
      <c r="AR180" s="188">
        <f>V180/$H180*VLOOKUP(V$4,DM_TI_LE!$A$5:$B$30,2,FALSE)</f>
        <v>0</v>
      </c>
      <c r="AS180" s="188">
        <f>W180/$H180*VLOOKUP(W$4,DM_TI_LE!$A$5:$B$30,2,FALSE)</f>
        <v>0</v>
      </c>
      <c r="AT180" s="188">
        <f>X180/$H180*VLOOKUP(X$4,DM_TI_LE!$A$5:$B$30,2,FALSE)</f>
        <v>0</v>
      </c>
      <c r="AU180" s="188">
        <f>Y180/$H180*VLOOKUP(Y$4,DM_TI_LE!$A$5:$B$30,2,FALSE)</f>
        <v>0</v>
      </c>
      <c r="AV180" s="188">
        <f>Z180/$H180*VLOOKUP(Z$4,DM_TI_LE!$A$5:$B$30,2,FALSE)</f>
        <v>0</v>
      </c>
      <c r="AW180" s="188">
        <f>AA180/$H180*VLOOKUP(AA$4,DM_TI_LE!$A$5:$B$30,2,FALSE)</f>
        <v>0</v>
      </c>
      <c r="AX180" s="188">
        <f>AB180/$H180*VLOOKUP(AB$4,DM_TI_LE!$A$5:$B$30,2,FALSE)</f>
        <v>0</v>
      </c>
      <c r="AY180" s="188">
        <f>AC180/$H180*VLOOKUP(AC$4,DM_TI_LE!$A$5:$B$30,2,FALSE)</f>
        <v>0</v>
      </c>
      <c r="AZ180" s="188">
        <f>AD180/$H180*VLOOKUP(AD$4,DM_TI_LE!$A$5:$B$30,2,FALSE)</f>
        <v>0</v>
      </c>
      <c r="BA180" s="231">
        <f>IF(CD180="HDHV",DM_TI_LE!$K$12*I180, SUM(AE180:AW180)*F180*E180*DM_HE_SO_LUONG_NS!$D$1*CE180)</f>
        <v>10215000</v>
      </c>
      <c r="BB180" s="16"/>
      <c r="BC180" s="17">
        <f>VLOOKUP(B180,GD_LCD_HS_LNS!$B$4:$E$914,4,FALSE)</f>
        <v>4921000</v>
      </c>
      <c r="BD180" s="16"/>
      <c r="BE180" s="16">
        <f>I180/26*$BC180*VLOOKUP(BE$4,DM_TI_LE!$A$5:$C$29,3,FALSE)</f>
        <v>0</v>
      </c>
      <c r="BF180" s="16">
        <f>J180/26*$BC180*VLOOKUP(BF$4,DM_TI_LE!$A$5:$C$29,3,FALSE)</f>
        <v>0</v>
      </c>
      <c r="BG180" s="16">
        <f>K180/26*$BC180*VLOOKUP(BG$4,DM_TI_LE!$A$5:$C$29,3,FALSE)</f>
        <v>0</v>
      </c>
      <c r="BH180" s="16">
        <f>L180/26*$BC180*VLOOKUP(BH$4,DM_TI_LE!$A$5:$C$29,3,FALSE)</f>
        <v>0</v>
      </c>
      <c r="BI180" s="16">
        <f>M180/26*$BC180*VLOOKUP(BI$4,DM_TI_LE!$A$5:$C$29,3,FALSE)</f>
        <v>0</v>
      </c>
      <c r="BJ180" s="16">
        <f>N180/26*$BC180*VLOOKUP(BJ$4,DM_TI_LE!$A$5:$C$29,3,FALSE)</f>
        <v>0</v>
      </c>
      <c r="BK180" s="16">
        <f>O180/26*$BC180*VLOOKUP(BK$4,DM_TI_LE!$A$5:$C$29,3,FALSE)</f>
        <v>0</v>
      </c>
      <c r="BL180" s="16">
        <f>P180/26*$BC180*VLOOKUP(BL$4,DM_TI_LE!$A$5:$C$29,3,FALSE)</f>
        <v>0</v>
      </c>
      <c r="BM180" s="16">
        <f>Q180/26*$BC180*VLOOKUP(BM$4,DM_TI_LE!$A$5:$C$29,3,FALSE)</f>
        <v>0</v>
      </c>
      <c r="BN180" s="16">
        <f>R180/26*$BC180*VLOOKUP(BN$4,DM_TI_LE!$A$5:$C$29,3,FALSE)</f>
        <v>0</v>
      </c>
      <c r="BO180" s="16">
        <f>S180/26*$BC180*VLOOKUP(BO$4,DM_TI_LE!$A$5:$C$29,3,FALSE)</f>
        <v>0</v>
      </c>
      <c r="BP180" s="16">
        <f>T180/26*$BC180*VLOOKUP(BP$4,DM_TI_LE!$A$5:$C$29,3,FALSE)</f>
        <v>0</v>
      </c>
      <c r="BQ180" s="16">
        <f>U180/26*$BC180*VLOOKUP(BQ$4,DM_TI_LE!$A$5:$C$29,3,FALSE)</f>
        <v>0</v>
      </c>
      <c r="BR180" s="16">
        <f>V180/26*$BC180*VLOOKUP(BR$4,DM_TI_LE!$A$5:$C$29,3,FALSE)</f>
        <v>0</v>
      </c>
      <c r="BS180" s="16">
        <f>W180/26*$BC180*VLOOKUP(BS$4,DM_TI_LE!$A$5:$C$29,3,FALSE)</f>
        <v>0</v>
      </c>
      <c r="BT180" s="16">
        <f>X180/26*$BC180*VLOOKUP(BT$4,DM_TI_LE!$A$5:$C$29,3,FALSE)</f>
        <v>0</v>
      </c>
      <c r="BU180" s="16">
        <f>Y180/26*$BC180*VLOOKUP(BU$4,DM_TI_LE!$A$5:$C$29,3,FALSE)</f>
        <v>0</v>
      </c>
      <c r="BV180" s="16">
        <f>Z180/26*$BC180*VLOOKUP(BV$4,DM_TI_LE!$A$5:$C$29,3,FALSE)</f>
        <v>0</v>
      </c>
      <c r="BW180" s="16">
        <f>AA180/26*$BC180*VLOOKUP(BW$4,DM_TI_LE!$A$5:$C$29,3,FALSE)</f>
        <v>0</v>
      </c>
      <c r="BX180" s="16">
        <f>AB180/26*$BC180*VLOOKUP(BX$4,DM_TI_LE!$A$5:$C$29,3,FALSE)</f>
        <v>0</v>
      </c>
      <c r="BY180" s="16">
        <f>AC180/26*$BC180*VLOOKUP(BY$4,DM_TI_LE!$A$5:$C$29,3,FALSE)</f>
        <v>0</v>
      </c>
      <c r="BZ180" s="16">
        <f>AD180/26*$BC180*VLOOKUP(BZ$4,DM_TI_LE!$A$5:$C$29,3,FALSE)</f>
        <v>0</v>
      </c>
      <c r="CA180" s="196">
        <f t="shared" si="0"/>
        <v>0</v>
      </c>
      <c r="CB180" s="16"/>
      <c r="CC180" s="197">
        <f t="shared" si="1"/>
        <v>10215000</v>
      </c>
      <c r="CD180" s="145" t="s">
        <v>116</v>
      </c>
      <c r="CE180" s="199">
        <f>VLOOKUP(CD180,DM_TI_LE!$I$12:$J$16,2,FALSE)</f>
        <v>1</v>
      </c>
    </row>
    <row r="181" spans="1:83" ht="12.75">
      <c r="A181" s="36">
        <v>177</v>
      </c>
      <c r="B181" s="38">
        <f>GD_LCD_HS_LNS!B180</f>
        <v>10689</v>
      </c>
      <c r="C181" s="38" t="str">
        <f>GD_LCD_HS_LNS!C180</f>
        <v>Đỗ Minh Hải</v>
      </c>
      <c r="D181" s="38" t="str">
        <f>GD_LCD_HS_LNS!D180</f>
        <v>NV Lái xe - VHTTB</v>
      </c>
      <c r="E181" s="146">
        <f>VLOOKUP(B181,GD_CHAM_CONG!$C$6:$BJ$912,60,FALSE)</f>
        <v>1</v>
      </c>
      <c r="F181" s="146">
        <f>VLOOKUP(B181,GD_LCD_HS_LNS!$B$4:$F$914,5,FALSE)</f>
        <v>2.27</v>
      </c>
      <c r="G181" s="168"/>
      <c r="H181" s="168">
        <f>VLOOKUP(B181,GD_CHAM_CONG!$C$6:$BD$912,37,FALSE)</f>
        <v>26</v>
      </c>
      <c r="I181" s="16">
        <f>VLOOKUP($B181,GD_CHAM_CONG!$C$6:$BF$912,38,FALSE)</f>
        <v>26</v>
      </c>
      <c r="J181" s="16">
        <f>VLOOKUP($B181,GD_CHAM_CONG!$C$6:$BF$912,39,FALSE)</f>
        <v>0</v>
      </c>
      <c r="K181" s="16">
        <f>VLOOKUP($B181,GD_CHAM_CONG!$C$6:$BF$912,40,FALSE)</f>
        <v>0</v>
      </c>
      <c r="L181" s="16">
        <f>VLOOKUP($B181,GD_CHAM_CONG!$C$6:$BF$912,41,FALSE)</f>
        <v>0</v>
      </c>
      <c r="M181" s="16">
        <f>VLOOKUP($B181,GD_CHAM_CONG!$C$6:$BF$912,42,FALSE)</f>
        <v>0</v>
      </c>
      <c r="N181" s="16">
        <f>VLOOKUP($B181,GD_CHAM_CONG!$C$6:$BF$912,43,FALSE)</f>
        <v>0</v>
      </c>
      <c r="O181" s="16">
        <f>VLOOKUP($B181,GD_CHAM_CONG!$C$6:$BF$912,44,FALSE)</f>
        <v>0</v>
      </c>
      <c r="P181" s="16">
        <f>VLOOKUP($B181,GD_CHAM_CONG!$C$6:$BF$912,45,FALSE)</f>
        <v>0</v>
      </c>
      <c r="Q181" s="16">
        <f>VLOOKUP($B181,GD_CHAM_CONG!$C$6:$BF$912,46,FALSE)</f>
        <v>0</v>
      </c>
      <c r="R181" s="16">
        <f>VLOOKUP($B181,GD_CHAM_CONG!$C$6:$BF$912,47,FALSE)</f>
        <v>0</v>
      </c>
      <c r="S181" s="16">
        <f>VLOOKUP($B181,GD_CHAM_CONG!$C$6:$BF$912,48,FALSE)</f>
        <v>0</v>
      </c>
      <c r="T181" s="16">
        <f>VLOOKUP($B181,GD_CHAM_CONG!$C$6:$BF$912,49,FALSE)</f>
        <v>0</v>
      </c>
      <c r="U181" s="16">
        <f>VLOOKUP($B181,GD_CHAM_CONG!$C$6:$BF$912,50,FALSE)</f>
        <v>0</v>
      </c>
      <c r="V181" s="16">
        <f>VLOOKUP($B181,GD_CHAM_CONG!$C$6:$BF$912,51,FALSE)</f>
        <v>0</v>
      </c>
      <c r="W181" s="16">
        <f>VLOOKUP($B181,GD_CHAM_CONG!$C$6:$BF$912,52,FALSE)</f>
        <v>0</v>
      </c>
      <c r="X181" s="16">
        <f>VLOOKUP($B181,GD_CHAM_CONG!$C$6:$BF$912,53,FALSE)</f>
        <v>0</v>
      </c>
      <c r="Y181" s="16">
        <f>VLOOKUP($B181,GD_CHAM_CONG!$C$6:$BF$912,54,FALSE)</f>
        <v>0</v>
      </c>
      <c r="Z181" s="16">
        <f>VLOOKUP($B181,GD_CHAM_CONG!$C$6:$BF$912,55,FALSE)</f>
        <v>0</v>
      </c>
      <c r="AA181" s="16">
        <f>VLOOKUP($B181,GD_CHAM_CONG!$C$6:$BF$912,56,FALSE)</f>
        <v>0</v>
      </c>
      <c r="AB181" s="16">
        <f>VLOOKUP($B181,GD_CHAM_CONG!$C$6:$BI$912,57,FALSE)</f>
        <v>0</v>
      </c>
      <c r="AC181" s="16">
        <f>VLOOKUP($B181,GD_CHAM_CONG!$C$6:$BI$912,58,FALSE)</f>
        <v>0</v>
      </c>
      <c r="AD181" s="16">
        <f>VLOOKUP($B181,GD_CHAM_CONG!$C$6:$BI$912,59,FALSE)</f>
        <v>0</v>
      </c>
      <c r="AE181" s="188">
        <f>I181/$H181*VLOOKUP(I$4,DM_TI_LE!$A$5:$B$30,2,FALSE)</f>
        <v>1</v>
      </c>
      <c r="AF181" s="188">
        <f>J181/$H181*VLOOKUP(J$4,DM_TI_LE!$A$5:$B$30,2,FALSE)</f>
        <v>0</v>
      </c>
      <c r="AG181" s="188">
        <f>K181/$H181*VLOOKUP(K$4,DM_TI_LE!$A$5:$B$30,2,FALSE)</f>
        <v>0</v>
      </c>
      <c r="AH181" s="188">
        <f>L181/$H181*VLOOKUP(L$4,DM_TI_LE!$A$5:$B$30,2,FALSE)</f>
        <v>0</v>
      </c>
      <c r="AI181" s="188">
        <f>M181/$H181*VLOOKUP(M$4,DM_TI_LE!$A$5:$B$30,2,FALSE)</f>
        <v>0</v>
      </c>
      <c r="AJ181" s="188">
        <f>N181/$H181*VLOOKUP(N$4,DM_TI_LE!$A$5:$B$30,2,FALSE)</f>
        <v>0</v>
      </c>
      <c r="AK181" s="188">
        <f>O181/$H181*VLOOKUP(O$4,DM_TI_LE!$A$5:$B$30,2,FALSE)</f>
        <v>0</v>
      </c>
      <c r="AL181" s="188">
        <f>P181/$H181*VLOOKUP(P$4,DM_TI_LE!$A$5:$B$30,2,FALSE)</f>
        <v>0</v>
      </c>
      <c r="AM181" s="188">
        <f>Q181/$H181*VLOOKUP(Q$4,DM_TI_LE!$A$5:$B$30,2,FALSE)</f>
        <v>0</v>
      </c>
      <c r="AN181" s="188">
        <f>R181/$H181*VLOOKUP(R$4,DM_TI_LE!$A$5:$B$30,2,FALSE)</f>
        <v>0</v>
      </c>
      <c r="AO181" s="188">
        <f>S181/$H181*VLOOKUP(S$4,DM_TI_LE!$A$5:$B$30,2,FALSE)</f>
        <v>0</v>
      </c>
      <c r="AP181" s="188">
        <f>T181/$H181*VLOOKUP(T$4,DM_TI_LE!$A$5:$B$30,2,FALSE)</f>
        <v>0</v>
      </c>
      <c r="AQ181" s="188">
        <f>U181/$H181*VLOOKUP(U$4,DM_TI_LE!$A$5:$B$30,2,FALSE)</f>
        <v>0</v>
      </c>
      <c r="AR181" s="188">
        <f>V181/$H181*VLOOKUP(V$4,DM_TI_LE!$A$5:$B$30,2,FALSE)</f>
        <v>0</v>
      </c>
      <c r="AS181" s="188">
        <f>W181/$H181*VLOOKUP(W$4,DM_TI_LE!$A$5:$B$30,2,FALSE)</f>
        <v>0</v>
      </c>
      <c r="AT181" s="188">
        <f>X181/$H181*VLOOKUP(X$4,DM_TI_LE!$A$5:$B$30,2,FALSE)</f>
        <v>0</v>
      </c>
      <c r="AU181" s="188">
        <f>Y181/$H181*VLOOKUP(Y$4,DM_TI_LE!$A$5:$B$30,2,FALSE)</f>
        <v>0</v>
      </c>
      <c r="AV181" s="188">
        <f>Z181/$H181*VLOOKUP(Z$4,DM_TI_LE!$A$5:$B$30,2,FALSE)</f>
        <v>0</v>
      </c>
      <c r="AW181" s="188">
        <f>AA181/$H181*VLOOKUP(AA$4,DM_TI_LE!$A$5:$B$30,2,FALSE)</f>
        <v>0</v>
      </c>
      <c r="AX181" s="188">
        <f>AB181/$H181*VLOOKUP(AB$4,DM_TI_LE!$A$5:$B$30,2,FALSE)</f>
        <v>0</v>
      </c>
      <c r="AY181" s="188">
        <f>AC181/$H181*VLOOKUP(AC$4,DM_TI_LE!$A$5:$B$30,2,FALSE)</f>
        <v>0</v>
      </c>
      <c r="AZ181" s="188">
        <f>AD181/$H181*VLOOKUP(AD$4,DM_TI_LE!$A$5:$B$30,2,FALSE)</f>
        <v>0</v>
      </c>
      <c r="BA181" s="231">
        <f>IF(CD181="HDHV",DM_TI_LE!$K$12*I181, SUM(AE181:AW181)*F181*E181*DM_HE_SO_LUONG_NS!$D$1*CE181)</f>
        <v>10215000</v>
      </c>
      <c r="BB181" s="16"/>
      <c r="BC181" s="17">
        <f>VLOOKUP(B181,GD_LCD_HS_LNS!$B$4:$E$914,4,FALSE)</f>
        <v>4921000</v>
      </c>
      <c r="BD181" s="16"/>
      <c r="BE181" s="16">
        <f>I181/26*$BC181*VLOOKUP(BE$4,DM_TI_LE!$A$5:$C$29,3,FALSE)</f>
        <v>0</v>
      </c>
      <c r="BF181" s="16">
        <f>J181/26*$BC181*VLOOKUP(BF$4,DM_TI_LE!$A$5:$C$29,3,FALSE)</f>
        <v>0</v>
      </c>
      <c r="BG181" s="16">
        <f>K181/26*$BC181*VLOOKUP(BG$4,DM_TI_LE!$A$5:$C$29,3,FALSE)</f>
        <v>0</v>
      </c>
      <c r="BH181" s="16">
        <f>L181/26*$BC181*VLOOKUP(BH$4,DM_TI_LE!$A$5:$C$29,3,FALSE)</f>
        <v>0</v>
      </c>
      <c r="BI181" s="16">
        <f>M181/26*$BC181*VLOOKUP(BI$4,DM_TI_LE!$A$5:$C$29,3,FALSE)</f>
        <v>0</v>
      </c>
      <c r="BJ181" s="16">
        <f>N181/26*$BC181*VLOOKUP(BJ$4,DM_TI_LE!$A$5:$C$29,3,FALSE)</f>
        <v>0</v>
      </c>
      <c r="BK181" s="16">
        <f>O181/26*$BC181*VLOOKUP(BK$4,DM_TI_LE!$A$5:$C$29,3,FALSE)</f>
        <v>0</v>
      </c>
      <c r="BL181" s="16">
        <f>P181/26*$BC181*VLOOKUP(BL$4,DM_TI_LE!$A$5:$C$29,3,FALSE)</f>
        <v>0</v>
      </c>
      <c r="BM181" s="16">
        <f>Q181/26*$BC181*VLOOKUP(BM$4,DM_TI_LE!$A$5:$C$29,3,FALSE)</f>
        <v>0</v>
      </c>
      <c r="BN181" s="16">
        <f>R181/26*$BC181*VLOOKUP(BN$4,DM_TI_LE!$A$5:$C$29,3,FALSE)</f>
        <v>0</v>
      </c>
      <c r="BO181" s="16">
        <f>S181/26*$BC181*VLOOKUP(BO$4,DM_TI_LE!$A$5:$C$29,3,FALSE)</f>
        <v>0</v>
      </c>
      <c r="BP181" s="16">
        <f>T181/26*$BC181*VLOOKUP(BP$4,DM_TI_LE!$A$5:$C$29,3,FALSE)</f>
        <v>0</v>
      </c>
      <c r="BQ181" s="16">
        <f>U181/26*$BC181*VLOOKUP(BQ$4,DM_TI_LE!$A$5:$C$29,3,FALSE)</f>
        <v>0</v>
      </c>
      <c r="BR181" s="16">
        <f>V181/26*$BC181*VLOOKUP(BR$4,DM_TI_LE!$A$5:$C$29,3,FALSE)</f>
        <v>0</v>
      </c>
      <c r="BS181" s="16">
        <f>W181/26*$BC181*VLOOKUP(BS$4,DM_TI_LE!$A$5:$C$29,3,FALSE)</f>
        <v>0</v>
      </c>
      <c r="BT181" s="16">
        <f>X181/26*$BC181*VLOOKUP(BT$4,DM_TI_LE!$A$5:$C$29,3,FALSE)</f>
        <v>0</v>
      </c>
      <c r="BU181" s="16">
        <f>Y181/26*$BC181*VLOOKUP(BU$4,DM_TI_LE!$A$5:$C$29,3,FALSE)</f>
        <v>0</v>
      </c>
      <c r="BV181" s="16">
        <f>Z181/26*$BC181*VLOOKUP(BV$4,DM_TI_LE!$A$5:$C$29,3,FALSE)</f>
        <v>0</v>
      </c>
      <c r="BW181" s="16">
        <f>AA181/26*$BC181*VLOOKUP(BW$4,DM_TI_LE!$A$5:$C$29,3,FALSE)</f>
        <v>0</v>
      </c>
      <c r="BX181" s="16">
        <f>AB181/26*$BC181*VLOOKUP(BX$4,DM_TI_LE!$A$5:$C$29,3,FALSE)</f>
        <v>0</v>
      </c>
      <c r="BY181" s="16">
        <f>AC181/26*$BC181*VLOOKUP(BY$4,DM_TI_LE!$A$5:$C$29,3,FALSE)</f>
        <v>0</v>
      </c>
      <c r="BZ181" s="16">
        <f>AD181/26*$BC181*VLOOKUP(BZ$4,DM_TI_LE!$A$5:$C$29,3,FALSE)</f>
        <v>0</v>
      </c>
      <c r="CA181" s="196">
        <f t="shared" si="0"/>
        <v>0</v>
      </c>
      <c r="CB181" s="16"/>
      <c r="CC181" s="197">
        <f t="shared" si="1"/>
        <v>10215000</v>
      </c>
      <c r="CD181" s="145" t="s">
        <v>116</v>
      </c>
      <c r="CE181" s="199">
        <f>VLOOKUP(CD181,DM_TI_LE!$I$12:$J$16,2,FALSE)</f>
        <v>1</v>
      </c>
    </row>
    <row r="182" spans="1:83" ht="12.75">
      <c r="A182" s="36">
        <v>178</v>
      </c>
      <c r="B182" s="38">
        <f>GD_LCD_HS_LNS!B181</f>
        <v>10690</v>
      </c>
      <c r="C182" s="38" t="str">
        <f>GD_LCD_HS_LNS!C181</f>
        <v>Phạm Đăng Khoa</v>
      </c>
      <c r="D182" s="38" t="str">
        <f>GD_LCD_HS_LNS!D181</f>
        <v>NV Lái xe - VHTTB</v>
      </c>
      <c r="E182" s="146">
        <f>VLOOKUP(B182,GD_CHAM_CONG!$C$6:$BJ$912,60,FALSE)</f>
        <v>1</v>
      </c>
      <c r="F182" s="146">
        <f>VLOOKUP(B182,GD_LCD_HS_LNS!$B$4:$F$914,5,FALSE)</f>
        <v>2.14</v>
      </c>
      <c r="G182" s="168"/>
      <c r="H182" s="168">
        <f>VLOOKUP(B182,GD_CHAM_CONG!$C$6:$BD$912,37,FALSE)</f>
        <v>26</v>
      </c>
      <c r="I182" s="16">
        <f>VLOOKUP($B182,GD_CHAM_CONG!$C$6:$BF$912,38,FALSE)</f>
        <v>26</v>
      </c>
      <c r="J182" s="16">
        <f>VLOOKUP($B182,GD_CHAM_CONG!$C$6:$BF$912,39,FALSE)</f>
        <v>0</v>
      </c>
      <c r="K182" s="16">
        <f>VLOOKUP($B182,GD_CHAM_CONG!$C$6:$BF$912,40,FALSE)</f>
        <v>0</v>
      </c>
      <c r="L182" s="16">
        <f>VLOOKUP($B182,GD_CHAM_CONG!$C$6:$BF$912,41,FALSE)</f>
        <v>0</v>
      </c>
      <c r="M182" s="16">
        <f>VLOOKUP($B182,GD_CHAM_CONG!$C$6:$BF$912,42,FALSE)</f>
        <v>0</v>
      </c>
      <c r="N182" s="16">
        <f>VLOOKUP($B182,GD_CHAM_CONG!$C$6:$BF$912,43,FALSE)</f>
        <v>0</v>
      </c>
      <c r="O182" s="16">
        <f>VLOOKUP($B182,GD_CHAM_CONG!$C$6:$BF$912,44,FALSE)</f>
        <v>0</v>
      </c>
      <c r="P182" s="16">
        <f>VLOOKUP($B182,GD_CHAM_CONG!$C$6:$BF$912,45,FALSE)</f>
        <v>0</v>
      </c>
      <c r="Q182" s="16">
        <f>VLOOKUP($B182,GD_CHAM_CONG!$C$6:$BF$912,46,FALSE)</f>
        <v>0</v>
      </c>
      <c r="R182" s="16">
        <f>VLOOKUP($B182,GD_CHAM_CONG!$C$6:$BF$912,47,FALSE)</f>
        <v>0</v>
      </c>
      <c r="S182" s="16">
        <f>VLOOKUP($B182,GD_CHAM_CONG!$C$6:$BF$912,48,FALSE)</f>
        <v>0</v>
      </c>
      <c r="T182" s="16">
        <f>VLOOKUP($B182,GD_CHAM_CONG!$C$6:$BF$912,49,FALSE)</f>
        <v>0</v>
      </c>
      <c r="U182" s="16">
        <f>VLOOKUP($B182,GD_CHAM_CONG!$C$6:$BF$912,50,FALSE)</f>
        <v>0</v>
      </c>
      <c r="V182" s="16">
        <f>VLOOKUP($B182,GD_CHAM_CONG!$C$6:$BF$912,51,FALSE)</f>
        <v>0</v>
      </c>
      <c r="W182" s="16">
        <f>VLOOKUP($B182,GD_CHAM_CONG!$C$6:$BF$912,52,FALSE)</f>
        <v>0</v>
      </c>
      <c r="X182" s="16">
        <f>VLOOKUP($B182,GD_CHAM_CONG!$C$6:$BF$912,53,FALSE)</f>
        <v>0</v>
      </c>
      <c r="Y182" s="16">
        <f>VLOOKUP($B182,GD_CHAM_CONG!$C$6:$BF$912,54,FALSE)</f>
        <v>0</v>
      </c>
      <c r="Z182" s="16">
        <f>VLOOKUP($B182,GD_CHAM_CONG!$C$6:$BF$912,55,FALSE)</f>
        <v>0</v>
      </c>
      <c r="AA182" s="16">
        <f>VLOOKUP($B182,GD_CHAM_CONG!$C$6:$BF$912,56,FALSE)</f>
        <v>0</v>
      </c>
      <c r="AB182" s="16">
        <f>VLOOKUP($B182,GD_CHAM_CONG!$C$6:$BI$912,57,FALSE)</f>
        <v>0</v>
      </c>
      <c r="AC182" s="16">
        <f>VLOOKUP($B182,GD_CHAM_CONG!$C$6:$BI$912,58,FALSE)</f>
        <v>0</v>
      </c>
      <c r="AD182" s="16">
        <f>VLOOKUP($B182,GD_CHAM_CONG!$C$6:$BI$912,59,FALSE)</f>
        <v>0</v>
      </c>
      <c r="AE182" s="188">
        <f>I182/$H182*VLOOKUP(I$4,DM_TI_LE!$A$5:$B$30,2,FALSE)</f>
        <v>1</v>
      </c>
      <c r="AF182" s="188">
        <f>J182/$H182*VLOOKUP(J$4,DM_TI_LE!$A$5:$B$30,2,FALSE)</f>
        <v>0</v>
      </c>
      <c r="AG182" s="188">
        <f>K182/$H182*VLOOKUP(K$4,DM_TI_LE!$A$5:$B$30,2,FALSE)</f>
        <v>0</v>
      </c>
      <c r="AH182" s="188">
        <f>L182/$H182*VLOOKUP(L$4,DM_TI_LE!$A$5:$B$30,2,FALSE)</f>
        <v>0</v>
      </c>
      <c r="AI182" s="188">
        <f>M182/$H182*VLOOKUP(M$4,DM_TI_LE!$A$5:$B$30,2,FALSE)</f>
        <v>0</v>
      </c>
      <c r="AJ182" s="188">
        <f>N182/$H182*VLOOKUP(N$4,DM_TI_LE!$A$5:$B$30,2,FALSE)</f>
        <v>0</v>
      </c>
      <c r="AK182" s="188">
        <f>O182/$H182*VLOOKUP(O$4,DM_TI_LE!$A$5:$B$30,2,FALSE)</f>
        <v>0</v>
      </c>
      <c r="AL182" s="188">
        <f>P182/$H182*VLOOKUP(P$4,DM_TI_LE!$A$5:$B$30,2,FALSE)</f>
        <v>0</v>
      </c>
      <c r="AM182" s="188">
        <f>Q182/$H182*VLOOKUP(Q$4,DM_TI_LE!$A$5:$B$30,2,FALSE)</f>
        <v>0</v>
      </c>
      <c r="AN182" s="188">
        <f>R182/$H182*VLOOKUP(R$4,DM_TI_LE!$A$5:$B$30,2,FALSE)</f>
        <v>0</v>
      </c>
      <c r="AO182" s="188">
        <f>S182/$H182*VLOOKUP(S$4,DM_TI_LE!$A$5:$B$30,2,FALSE)</f>
        <v>0</v>
      </c>
      <c r="AP182" s="188">
        <f>T182/$H182*VLOOKUP(T$4,DM_TI_LE!$A$5:$B$30,2,FALSE)</f>
        <v>0</v>
      </c>
      <c r="AQ182" s="188">
        <f>U182/$H182*VLOOKUP(U$4,DM_TI_LE!$A$5:$B$30,2,FALSE)</f>
        <v>0</v>
      </c>
      <c r="AR182" s="188">
        <f>V182/$H182*VLOOKUP(V$4,DM_TI_LE!$A$5:$B$30,2,FALSE)</f>
        <v>0</v>
      </c>
      <c r="AS182" s="188">
        <f>W182/$H182*VLOOKUP(W$4,DM_TI_LE!$A$5:$B$30,2,FALSE)</f>
        <v>0</v>
      </c>
      <c r="AT182" s="188">
        <f>X182/$H182*VLOOKUP(X$4,DM_TI_LE!$A$5:$B$30,2,FALSE)</f>
        <v>0</v>
      </c>
      <c r="AU182" s="188">
        <f>Y182/$H182*VLOOKUP(Y$4,DM_TI_LE!$A$5:$B$30,2,FALSE)</f>
        <v>0</v>
      </c>
      <c r="AV182" s="188">
        <f>Z182/$H182*VLOOKUP(Z$4,DM_TI_LE!$A$5:$B$30,2,FALSE)</f>
        <v>0</v>
      </c>
      <c r="AW182" s="188">
        <f>AA182/$H182*VLOOKUP(AA$4,DM_TI_LE!$A$5:$B$30,2,FALSE)</f>
        <v>0</v>
      </c>
      <c r="AX182" s="188">
        <f>AB182/$H182*VLOOKUP(AB$4,DM_TI_LE!$A$5:$B$30,2,FALSE)</f>
        <v>0</v>
      </c>
      <c r="AY182" s="188">
        <f>AC182/$H182*VLOOKUP(AC$4,DM_TI_LE!$A$5:$B$30,2,FALSE)</f>
        <v>0</v>
      </c>
      <c r="AZ182" s="188">
        <f>AD182/$H182*VLOOKUP(AD$4,DM_TI_LE!$A$5:$B$30,2,FALSE)</f>
        <v>0</v>
      </c>
      <c r="BA182" s="231">
        <f>IF(CD182="HDHV",DM_TI_LE!$K$12*I182, SUM(AE182:AW182)*F182*E182*DM_HE_SO_LUONG_NS!$D$1*CE182)</f>
        <v>9630000</v>
      </c>
      <c r="BB182" s="16"/>
      <c r="BC182" s="17">
        <f>VLOOKUP(B182,GD_LCD_HS_LNS!$B$4:$E$914,4,FALSE)</f>
        <v>4921000</v>
      </c>
      <c r="BD182" s="16"/>
      <c r="BE182" s="16">
        <f>I182/26*$BC182*VLOOKUP(BE$4,DM_TI_LE!$A$5:$C$29,3,FALSE)</f>
        <v>0</v>
      </c>
      <c r="BF182" s="16">
        <f>J182/26*$BC182*VLOOKUP(BF$4,DM_TI_LE!$A$5:$C$29,3,FALSE)</f>
        <v>0</v>
      </c>
      <c r="BG182" s="16">
        <f>K182/26*$BC182*VLOOKUP(BG$4,DM_TI_LE!$A$5:$C$29,3,FALSE)</f>
        <v>0</v>
      </c>
      <c r="BH182" s="16">
        <f>L182/26*$BC182*VLOOKUP(BH$4,DM_TI_LE!$A$5:$C$29,3,FALSE)</f>
        <v>0</v>
      </c>
      <c r="BI182" s="16">
        <f>M182/26*$BC182*VLOOKUP(BI$4,DM_TI_LE!$A$5:$C$29,3,FALSE)</f>
        <v>0</v>
      </c>
      <c r="BJ182" s="16">
        <f>N182/26*$BC182*VLOOKUP(BJ$4,DM_TI_LE!$A$5:$C$29,3,FALSE)</f>
        <v>0</v>
      </c>
      <c r="BK182" s="16">
        <f>O182/26*$BC182*VLOOKUP(BK$4,DM_TI_LE!$A$5:$C$29,3,FALSE)</f>
        <v>0</v>
      </c>
      <c r="BL182" s="16">
        <f>P182/26*$BC182*VLOOKUP(BL$4,DM_TI_LE!$A$5:$C$29,3,FALSE)</f>
        <v>0</v>
      </c>
      <c r="BM182" s="16">
        <f>Q182/26*$BC182*VLOOKUP(BM$4,DM_TI_LE!$A$5:$C$29,3,FALSE)</f>
        <v>0</v>
      </c>
      <c r="BN182" s="16">
        <f>R182/26*$BC182*VLOOKUP(BN$4,DM_TI_LE!$A$5:$C$29,3,FALSE)</f>
        <v>0</v>
      </c>
      <c r="BO182" s="16">
        <f>S182/26*$BC182*VLOOKUP(BO$4,DM_TI_LE!$A$5:$C$29,3,FALSE)</f>
        <v>0</v>
      </c>
      <c r="BP182" s="16">
        <f>T182/26*$BC182*VLOOKUP(BP$4,DM_TI_LE!$A$5:$C$29,3,FALSE)</f>
        <v>0</v>
      </c>
      <c r="BQ182" s="16">
        <f>U182/26*$BC182*VLOOKUP(BQ$4,DM_TI_LE!$A$5:$C$29,3,FALSE)</f>
        <v>0</v>
      </c>
      <c r="BR182" s="16">
        <f>V182/26*$BC182*VLOOKUP(BR$4,DM_TI_LE!$A$5:$C$29,3,FALSE)</f>
        <v>0</v>
      </c>
      <c r="BS182" s="16">
        <f>W182/26*$BC182*VLOOKUP(BS$4,DM_TI_LE!$A$5:$C$29,3,FALSE)</f>
        <v>0</v>
      </c>
      <c r="BT182" s="16">
        <f>X182/26*$BC182*VLOOKUP(BT$4,DM_TI_LE!$A$5:$C$29,3,FALSE)</f>
        <v>0</v>
      </c>
      <c r="BU182" s="16">
        <f>Y182/26*$BC182*VLOOKUP(BU$4,DM_TI_LE!$A$5:$C$29,3,FALSE)</f>
        <v>0</v>
      </c>
      <c r="BV182" s="16">
        <f>Z182/26*$BC182*VLOOKUP(BV$4,DM_TI_LE!$A$5:$C$29,3,FALSE)</f>
        <v>0</v>
      </c>
      <c r="BW182" s="16">
        <f>AA182/26*$BC182*VLOOKUP(BW$4,DM_TI_LE!$A$5:$C$29,3,FALSE)</f>
        <v>0</v>
      </c>
      <c r="BX182" s="16">
        <f>AB182/26*$BC182*VLOOKUP(BX$4,DM_TI_LE!$A$5:$C$29,3,FALSE)</f>
        <v>0</v>
      </c>
      <c r="BY182" s="16">
        <f>AC182/26*$BC182*VLOOKUP(BY$4,DM_TI_LE!$A$5:$C$29,3,FALSE)</f>
        <v>0</v>
      </c>
      <c r="BZ182" s="16">
        <f>AD182/26*$BC182*VLOOKUP(BZ$4,DM_TI_LE!$A$5:$C$29,3,FALSE)</f>
        <v>0</v>
      </c>
      <c r="CA182" s="196">
        <f t="shared" si="0"/>
        <v>0</v>
      </c>
      <c r="CB182" s="16"/>
      <c r="CC182" s="197">
        <f t="shared" si="1"/>
        <v>9630000</v>
      </c>
      <c r="CD182" s="145" t="s">
        <v>116</v>
      </c>
      <c r="CE182" s="199">
        <f>VLOOKUP(CD182,DM_TI_LE!$I$12:$J$16,2,FALSE)</f>
        <v>1</v>
      </c>
    </row>
    <row r="183" spans="1:83" ht="12.75">
      <c r="A183" s="36">
        <v>179</v>
      </c>
      <c r="B183" s="38">
        <f>GD_LCD_HS_LNS!B182</f>
        <v>10691</v>
      </c>
      <c r="C183" s="38" t="str">
        <f>GD_LCD_HS_LNS!C182</f>
        <v>Hoàng Văn Thanh</v>
      </c>
      <c r="D183" s="38" t="str">
        <f>GD_LCD_HS_LNS!D182</f>
        <v>NV Lái xe - VHTTB</v>
      </c>
      <c r="E183" s="146">
        <f>VLOOKUP(B183,GD_CHAM_CONG!$C$6:$BJ$912,60,FALSE)</f>
        <v>1</v>
      </c>
      <c r="F183" s="146">
        <f>VLOOKUP(B183,GD_LCD_HS_LNS!$B$4:$F$914,5,FALSE)</f>
        <v>2.27</v>
      </c>
      <c r="G183" s="168"/>
      <c r="H183" s="168">
        <f>VLOOKUP(B183,GD_CHAM_CONG!$C$6:$BD$912,37,FALSE)</f>
        <v>26</v>
      </c>
      <c r="I183" s="16">
        <f>VLOOKUP($B183,GD_CHAM_CONG!$C$6:$BF$912,38,FALSE)</f>
        <v>26</v>
      </c>
      <c r="J183" s="16">
        <f>VLOOKUP($B183,GD_CHAM_CONG!$C$6:$BF$912,39,FALSE)</f>
        <v>0</v>
      </c>
      <c r="K183" s="16">
        <f>VLOOKUP($B183,GD_CHAM_CONG!$C$6:$BF$912,40,FALSE)</f>
        <v>0</v>
      </c>
      <c r="L183" s="16">
        <f>VLOOKUP($B183,GD_CHAM_CONG!$C$6:$BF$912,41,FALSE)</f>
        <v>0</v>
      </c>
      <c r="M183" s="16">
        <f>VLOOKUP($B183,GD_CHAM_CONG!$C$6:$BF$912,42,FALSE)</f>
        <v>0</v>
      </c>
      <c r="N183" s="16">
        <f>VLOOKUP($B183,GD_CHAM_CONG!$C$6:$BF$912,43,FALSE)</f>
        <v>0</v>
      </c>
      <c r="O183" s="16">
        <f>VLOOKUP($B183,GD_CHAM_CONG!$C$6:$BF$912,44,FALSE)</f>
        <v>0</v>
      </c>
      <c r="P183" s="16">
        <f>VLOOKUP($B183,GD_CHAM_CONG!$C$6:$BF$912,45,FALSE)</f>
        <v>0</v>
      </c>
      <c r="Q183" s="16">
        <f>VLOOKUP($B183,GD_CHAM_CONG!$C$6:$BF$912,46,FALSE)</f>
        <v>0</v>
      </c>
      <c r="R183" s="16">
        <f>VLOOKUP($B183,GD_CHAM_CONG!$C$6:$BF$912,47,FALSE)</f>
        <v>0</v>
      </c>
      <c r="S183" s="16">
        <f>VLOOKUP($B183,GD_CHAM_CONG!$C$6:$BF$912,48,FALSE)</f>
        <v>0</v>
      </c>
      <c r="T183" s="16">
        <f>VLOOKUP($B183,GD_CHAM_CONG!$C$6:$BF$912,49,FALSE)</f>
        <v>0</v>
      </c>
      <c r="U183" s="16">
        <f>VLOOKUP($B183,GD_CHAM_CONG!$C$6:$BF$912,50,FALSE)</f>
        <v>0</v>
      </c>
      <c r="V183" s="16">
        <f>VLOOKUP($B183,GD_CHAM_CONG!$C$6:$BF$912,51,FALSE)</f>
        <v>0</v>
      </c>
      <c r="W183" s="16">
        <f>VLOOKUP($B183,GD_CHAM_CONG!$C$6:$BF$912,52,FALSE)</f>
        <v>0</v>
      </c>
      <c r="X183" s="16">
        <f>VLOOKUP($B183,GD_CHAM_CONG!$C$6:$BF$912,53,FALSE)</f>
        <v>0</v>
      </c>
      <c r="Y183" s="16">
        <f>VLOOKUP($B183,GD_CHAM_CONG!$C$6:$BF$912,54,FALSE)</f>
        <v>0</v>
      </c>
      <c r="Z183" s="16">
        <f>VLOOKUP($B183,GD_CHAM_CONG!$C$6:$BF$912,55,FALSE)</f>
        <v>0</v>
      </c>
      <c r="AA183" s="16">
        <f>VLOOKUP($B183,GD_CHAM_CONG!$C$6:$BF$912,56,FALSE)</f>
        <v>0</v>
      </c>
      <c r="AB183" s="16">
        <f>VLOOKUP($B183,GD_CHAM_CONG!$C$6:$BI$912,57,FALSE)</f>
        <v>0</v>
      </c>
      <c r="AC183" s="16">
        <f>VLOOKUP($B183,GD_CHAM_CONG!$C$6:$BI$912,58,FALSE)</f>
        <v>0</v>
      </c>
      <c r="AD183" s="16">
        <f>VLOOKUP($B183,GD_CHAM_CONG!$C$6:$BI$912,59,FALSE)</f>
        <v>0</v>
      </c>
      <c r="AE183" s="188">
        <f>I183/$H183*VLOOKUP(I$4,DM_TI_LE!$A$5:$B$30,2,FALSE)</f>
        <v>1</v>
      </c>
      <c r="AF183" s="188">
        <f>J183/$H183*VLOOKUP(J$4,DM_TI_LE!$A$5:$B$30,2,FALSE)</f>
        <v>0</v>
      </c>
      <c r="AG183" s="188">
        <f>K183/$H183*VLOOKUP(K$4,DM_TI_LE!$A$5:$B$30,2,FALSE)</f>
        <v>0</v>
      </c>
      <c r="AH183" s="188">
        <f>L183/$H183*VLOOKUP(L$4,DM_TI_LE!$A$5:$B$30,2,FALSE)</f>
        <v>0</v>
      </c>
      <c r="AI183" s="188">
        <f>M183/$H183*VLOOKUP(M$4,DM_TI_LE!$A$5:$B$30,2,FALSE)</f>
        <v>0</v>
      </c>
      <c r="AJ183" s="188">
        <f>N183/$H183*VLOOKUP(N$4,DM_TI_LE!$A$5:$B$30,2,FALSE)</f>
        <v>0</v>
      </c>
      <c r="AK183" s="188">
        <f>O183/$H183*VLOOKUP(O$4,DM_TI_LE!$A$5:$B$30,2,FALSE)</f>
        <v>0</v>
      </c>
      <c r="AL183" s="188">
        <f>P183/$H183*VLOOKUP(P$4,DM_TI_LE!$A$5:$B$30,2,FALSE)</f>
        <v>0</v>
      </c>
      <c r="AM183" s="188">
        <f>Q183/$H183*VLOOKUP(Q$4,DM_TI_LE!$A$5:$B$30,2,FALSE)</f>
        <v>0</v>
      </c>
      <c r="AN183" s="188">
        <f>R183/$H183*VLOOKUP(R$4,DM_TI_LE!$A$5:$B$30,2,FALSE)</f>
        <v>0</v>
      </c>
      <c r="AO183" s="188">
        <f>S183/$H183*VLOOKUP(S$4,DM_TI_LE!$A$5:$B$30,2,FALSE)</f>
        <v>0</v>
      </c>
      <c r="AP183" s="188">
        <f>T183/$H183*VLOOKUP(T$4,DM_TI_LE!$A$5:$B$30,2,FALSE)</f>
        <v>0</v>
      </c>
      <c r="AQ183" s="188">
        <f>U183/$H183*VLOOKUP(U$4,DM_TI_LE!$A$5:$B$30,2,FALSE)</f>
        <v>0</v>
      </c>
      <c r="AR183" s="188">
        <f>V183/$H183*VLOOKUP(V$4,DM_TI_LE!$A$5:$B$30,2,FALSE)</f>
        <v>0</v>
      </c>
      <c r="AS183" s="188">
        <f>W183/$H183*VLOOKUP(W$4,DM_TI_LE!$A$5:$B$30,2,FALSE)</f>
        <v>0</v>
      </c>
      <c r="AT183" s="188">
        <f>X183/$H183*VLOOKUP(X$4,DM_TI_LE!$A$5:$B$30,2,FALSE)</f>
        <v>0</v>
      </c>
      <c r="AU183" s="188">
        <f>Y183/$H183*VLOOKUP(Y$4,DM_TI_LE!$A$5:$B$30,2,FALSE)</f>
        <v>0</v>
      </c>
      <c r="AV183" s="188">
        <f>Z183/$H183*VLOOKUP(Z$4,DM_TI_LE!$A$5:$B$30,2,FALSE)</f>
        <v>0</v>
      </c>
      <c r="AW183" s="188">
        <f>AA183/$H183*VLOOKUP(AA$4,DM_TI_LE!$A$5:$B$30,2,FALSE)</f>
        <v>0</v>
      </c>
      <c r="AX183" s="188">
        <f>AB183/$H183*VLOOKUP(AB$4,DM_TI_LE!$A$5:$B$30,2,FALSE)</f>
        <v>0</v>
      </c>
      <c r="AY183" s="188">
        <f>AC183/$H183*VLOOKUP(AC$4,DM_TI_LE!$A$5:$B$30,2,FALSE)</f>
        <v>0</v>
      </c>
      <c r="AZ183" s="188">
        <f>AD183/$H183*VLOOKUP(AD$4,DM_TI_LE!$A$5:$B$30,2,FALSE)</f>
        <v>0</v>
      </c>
      <c r="BA183" s="231">
        <f>IF(CD183="HDHV",DM_TI_LE!$K$12*I183, SUM(AE183:AW183)*F183*E183*DM_HE_SO_LUONG_NS!$D$1*CE183)</f>
        <v>10215000</v>
      </c>
      <c r="BB183" s="16"/>
      <c r="BC183" s="17">
        <f>VLOOKUP(B183,GD_LCD_HS_LNS!$B$4:$E$914,4,FALSE)</f>
        <v>5541000</v>
      </c>
      <c r="BD183" s="16"/>
      <c r="BE183" s="16">
        <f>I183/26*$BC183*VLOOKUP(BE$4,DM_TI_LE!$A$5:$C$29,3,FALSE)</f>
        <v>0</v>
      </c>
      <c r="BF183" s="16">
        <f>J183/26*$BC183*VLOOKUP(BF$4,DM_TI_LE!$A$5:$C$29,3,FALSE)</f>
        <v>0</v>
      </c>
      <c r="BG183" s="16">
        <f>K183/26*$BC183*VLOOKUP(BG$4,DM_TI_LE!$A$5:$C$29,3,FALSE)</f>
        <v>0</v>
      </c>
      <c r="BH183" s="16">
        <f>L183/26*$BC183*VLOOKUP(BH$4,DM_TI_LE!$A$5:$C$29,3,FALSE)</f>
        <v>0</v>
      </c>
      <c r="BI183" s="16">
        <f>M183/26*$BC183*VLOOKUP(BI$4,DM_TI_LE!$A$5:$C$29,3,FALSE)</f>
        <v>0</v>
      </c>
      <c r="BJ183" s="16">
        <f>N183/26*$BC183*VLOOKUP(BJ$4,DM_TI_LE!$A$5:$C$29,3,FALSE)</f>
        <v>0</v>
      </c>
      <c r="BK183" s="16">
        <f>O183/26*$BC183*VLOOKUP(BK$4,DM_TI_LE!$A$5:$C$29,3,FALSE)</f>
        <v>0</v>
      </c>
      <c r="BL183" s="16">
        <f>P183/26*$BC183*VLOOKUP(BL$4,DM_TI_LE!$A$5:$C$29,3,FALSE)</f>
        <v>0</v>
      </c>
      <c r="BM183" s="16">
        <f>Q183/26*$BC183*VLOOKUP(BM$4,DM_TI_LE!$A$5:$C$29,3,FALSE)</f>
        <v>0</v>
      </c>
      <c r="BN183" s="16">
        <f>R183/26*$BC183*VLOOKUP(BN$4,DM_TI_LE!$A$5:$C$29,3,FALSE)</f>
        <v>0</v>
      </c>
      <c r="BO183" s="16">
        <f>S183/26*$BC183*VLOOKUP(BO$4,DM_TI_LE!$A$5:$C$29,3,FALSE)</f>
        <v>0</v>
      </c>
      <c r="BP183" s="16">
        <f>T183/26*$BC183*VLOOKUP(BP$4,DM_TI_LE!$A$5:$C$29,3,FALSE)</f>
        <v>0</v>
      </c>
      <c r="BQ183" s="16">
        <f>U183/26*$BC183*VLOOKUP(BQ$4,DM_TI_LE!$A$5:$C$29,3,FALSE)</f>
        <v>0</v>
      </c>
      <c r="BR183" s="16">
        <f>V183/26*$BC183*VLOOKUP(BR$4,DM_TI_LE!$A$5:$C$29,3,FALSE)</f>
        <v>0</v>
      </c>
      <c r="BS183" s="16">
        <f>W183/26*$BC183*VLOOKUP(BS$4,DM_TI_LE!$A$5:$C$29,3,FALSE)</f>
        <v>0</v>
      </c>
      <c r="BT183" s="16">
        <f>X183/26*$BC183*VLOOKUP(BT$4,DM_TI_LE!$A$5:$C$29,3,FALSE)</f>
        <v>0</v>
      </c>
      <c r="BU183" s="16">
        <f>Y183/26*$BC183*VLOOKUP(BU$4,DM_TI_LE!$A$5:$C$29,3,FALSE)</f>
        <v>0</v>
      </c>
      <c r="BV183" s="16">
        <f>Z183/26*$BC183*VLOOKUP(BV$4,DM_TI_LE!$A$5:$C$29,3,FALSE)</f>
        <v>0</v>
      </c>
      <c r="BW183" s="16">
        <f>AA183/26*$BC183*VLOOKUP(BW$4,DM_TI_LE!$A$5:$C$29,3,FALSE)</f>
        <v>0</v>
      </c>
      <c r="BX183" s="16">
        <f>AB183/26*$BC183*VLOOKUP(BX$4,DM_TI_LE!$A$5:$C$29,3,FALSE)</f>
        <v>0</v>
      </c>
      <c r="BY183" s="16">
        <f>AC183/26*$BC183*VLOOKUP(BY$4,DM_TI_LE!$A$5:$C$29,3,FALSE)</f>
        <v>0</v>
      </c>
      <c r="BZ183" s="16">
        <f>AD183/26*$BC183*VLOOKUP(BZ$4,DM_TI_LE!$A$5:$C$29,3,FALSE)</f>
        <v>0</v>
      </c>
      <c r="CA183" s="196">
        <f t="shared" si="0"/>
        <v>0</v>
      </c>
      <c r="CB183" s="16"/>
      <c r="CC183" s="197">
        <f t="shared" si="1"/>
        <v>10215000</v>
      </c>
      <c r="CD183" s="145" t="s">
        <v>116</v>
      </c>
      <c r="CE183" s="199">
        <f>VLOOKUP(CD183,DM_TI_LE!$I$12:$J$16,2,FALSE)</f>
        <v>1</v>
      </c>
    </row>
    <row r="184" spans="1:83" ht="12.75">
      <c r="A184" s="36">
        <v>180</v>
      </c>
      <c r="B184" s="38">
        <f>GD_LCD_HS_LNS!B183</f>
        <v>10692</v>
      </c>
      <c r="C184" s="38" t="str">
        <f>GD_LCD_HS_LNS!C183</f>
        <v>Đỗ Quang Tiến</v>
      </c>
      <c r="D184" s="38" t="str">
        <f>GD_LCD_HS_LNS!D183</f>
        <v>NV Lái xe - VHTTB</v>
      </c>
      <c r="E184" s="146">
        <f>VLOOKUP(B184,GD_CHAM_CONG!$C$6:$BJ$912,60,FALSE)</f>
        <v>1.05</v>
      </c>
      <c r="F184" s="146">
        <f>VLOOKUP(B184,GD_LCD_HS_LNS!$B$4:$F$914,5,FALSE)</f>
        <v>2.14</v>
      </c>
      <c r="G184" s="168"/>
      <c r="H184" s="168">
        <f>VLOOKUP(B184,GD_CHAM_CONG!$C$6:$BD$912,37,FALSE)</f>
        <v>26</v>
      </c>
      <c r="I184" s="16">
        <f>VLOOKUP($B184,GD_CHAM_CONG!$C$6:$BF$912,38,FALSE)</f>
        <v>26</v>
      </c>
      <c r="J184" s="16">
        <f>VLOOKUP($B184,GD_CHAM_CONG!$C$6:$BF$912,39,FALSE)</f>
        <v>0</v>
      </c>
      <c r="K184" s="16">
        <f>VLOOKUP($B184,GD_CHAM_CONG!$C$6:$BF$912,40,FALSE)</f>
        <v>0</v>
      </c>
      <c r="L184" s="16">
        <f>VLOOKUP($B184,GD_CHAM_CONG!$C$6:$BF$912,41,FALSE)</f>
        <v>0</v>
      </c>
      <c r="M184" s="16">
        <f>VLOOKUP($B184,GD_CHAM_CONG!$C$6:$BF$912,42,FALSE)</f>
        <v>0</v>
      </c>
      <c r="N184" s="16">
        <f>VLOOKUP($B184,GD_CHAM_CONG!$C$6:$BF$912,43,FALSE)</f>
        <v>0</v>
      </c>
      <c r="O184" s="16">
        <f>VLOOKUP($B184,GD_CHAM_CONG!$C$6:$BF$912,44,FALSE)</f>
        <v>0</v>
      </c>
      <c r="P184" s="16">
        <f>VLOOKUP($B184,GD_CHAM_CONG!$C$6:$BF$912,45,FALSE)</f>
        <v>0</v>
      </c>
      <c r="Q184" s="16">
        <f>VLOOKUP($B184,GD_CHAM_CONG!$C$6:$BF$912,46,FALSE)</f>
        <v>0</v>
      </c>
      <c r="R184" s="16">
        <f>VLOOKUP($B184,GD_CHAM_CONG!$C$6:$BF$912,47,FALSE)</f>
        <v>0</v>
      </c>
      <c r="S184" s="16">
        <f>VLOOKUP($B184,GD_CHAM_CONG!$C$6:$BF$912,48,FALSE)</f>
        <v>0</v>
      </c>
      <c r="T184" s="16">
        <f>VLOOKUP($B184,GD_CHAM_CONG!$C$6:$BF$912,49,FALSE)</f>
        <v>0</v>
      </c>
      <c r="U184" s="16">
        <f>VLOOKUP($B184,GD_CHAM_CONG!$C$6:$BF$912,50,FALSE)</f>
        <v>0</v>
      </c>
      <c r="V184" s="16">
        <f>VLOOKUP($B184,GD_CHAM_CONG!$C$6:$BF$912,51,FALSE)</f>
        <v>0</v>
      </c>
      <c r="W184" s="16">
        <f>VLOOKUP($B184,GD_CHAM_CONG!$C$6:$BF$912,52,FALSE)</f>
        <v>0</v>
      </c>
      <c r="X184" s="16">
        <f>VLOOKUP($B184,GD_CHAM_CONG!$C$6:$BF$912,53,FALSE)</f>
        <v>0</v>
      </c>
      <c r="Y184" s="16">
        <f>VLOOKUP($B184,GD_CHAM_CONG!$C$6:$BF$912,54,FALSE)</f>
        <v>0</v>
      </c>
      <c r="Z184" s="16">
        <f>VLOOKUP($B184,GD_CHAM_CONG!$C$6:$BF$912,55,FALSE)</f>
        <v>0</v>
      </c>
      <c r="AA184" s="16">
        <f>VLOOKUP($B184,GD_CHAM_CONG!$C$6:$BF$912,56,FALSE)</f>
        <v>0</v>
      </c>
      <c r="AB184" s="16">
        <f>VLOOKUP($B184,GD_CHAM_CONG!$C$6:$BI$912,57,FALSE)</f>
        <v>0</v>
      </c>
      <c r="AC184" s="16">
        <f>VLOOKUP($B184,GD_CHAM_CONG!$C$6:$BI$912,58,FALSE)</f>
        <v>0</v>
      </c>
      <c r="AD184" s="16">
        <f>VLOOKUP($B184,GD_CHAM_CONG!$C$6:$BI$912,59,FALSE)</f>
        <v>0</v>
      </c>
      <c r="AE184" s="188">
        <f>I184/$H184*VLOOKUP(I$4,DM_TI_LE!$A$5:$B$30,2,FALSE)</f>
        <v>1</v>
      </c>
      <c r="AF184" s="188">
        <f>J184/$H184*VLOOKUP(J$4,DM_TI_LE!$A$5:$B$30,2,FALSE)</f>
        <v>0</v>
      </c>
      <c r="AG184" s="188">
        <f>K184/$H184*VLOOKUP(K$4,DM_TI_LE!$A$5:$B$30,2,FALSE)</f>
        <v>0</v>
      </c>
      <c r="AH184" s="188">
        <f>L184/$H184*VLOOKUP(L$4,DM_TI_LE!$A$5:$B$30,2,FALSE)</f>
        <v>0</v>
      </c>
      <c r="AI184" s="188">
        <f>M184/$H184*VLOOKUP(M$4,DM_TI_LE!$A$5:$B$30,2,FALSE)</f>
        <v>0</v>
      </c>
      <c r="AJ184" s="188">
        <f>N184/$H184*VLOOKUP(N$4,DM_TI_LE!$A$5:$B$30,2,FALSE)</f>
        <v>0</v>
      </c>
      <c r="AK184" s="188">
        <f>O184/$H184*VLOOKUP(O$4,DM_TI_LE!$A$5:$B$30,2,FALSE)</f>
        <v>0</v>
      </c>
      <c r="AL184" s="188">
        <f>P184/$H184*VLOOKUP(P$4,DM_TI_LE!$A$5:$B$30,2,FALSE)</f>
        <v>0</v>
      </c>
      <c r="AM184" s="188">
        <f>Q184/$H184*VLOOKUP(Q$4,DM_TI_LE!$A$5:$B$30,2,FALSE)</f>
        <v>0</v>
      </c>
      <c r="AN184" s="188">
        <f>R184/$H184*VLOOKUP(R$4,DM_TI_LE!$A$5:$B$30,2,FALSE)</f>
        <v>0</v>
      </c>
      <c r="AO184" s="188">
        <f>S184/$H184*VLOOKUP(S$4,DM_TI_LE!$A$5:$B$30,2,FALSE)</f>
        <v>0</v>
      </c>
      <c r="AP184" s="188">
        <f>T184/$H184*VLOOKUP(T$4,DM_TI_LE!$A$5:$B$30,2,FALSE)</f>
        <v>0</v>
      </c>
      <c r="AQ184" s="188">
        <f>U184/$H184*VLOOKUP(U$4,DM_TI_LE!$A$5:$B$30,2,FALSE)</f>
        <v>0</v>
      </c>
      <c r="AR184" s="188">
        <f>V184/$H184*VLOOKUP(V$4,DM_TI_LE!$A$5:$B$30,2,FALSE)</f>
        <v>0</v>
      </c>
      <c r="AS184" s="188">
        <f>W184/$H184*VLOOKUP(W$4,DM_TI_LE!$A$5:$B$30,2,FALSE)</f>
        <v>0</v>
      </c>
      <c r="AT184" s="188">
        <f>X184/$H184*VLOOKUP(X$4,DM_TI_LE!$A$5:$B$30,2,FALSE)</f>
        <v>0</v>
      </c>
      <c r="AU184" s="188">
        <f>Y184/$H184*VLOOKUP(Y$4,DM_TI_LE!$A$5:$B$30,2,FALSE)</f>
        <v>0</v>
      </c>
      <c r="AV184" s="188">
        <f>Z184/$H184*VLOOKUP(Z$4,DM_TI_LE!$A$5:$B$30,2,FALSE)</f>
        <v>0</v>
      </c>
      <c r="AW184" s="188">
        <f>AA184/$H184*VLOOKUP(AA$4,DM_TI_LE!$A$5:$B$30,2,FALSE)</f>
        <v>0</v>
      </c>
      <c r="AX184" s="188">
        <f>AB184/$H184*VLOOKUP(AB$4,DM_TI_LE!$A$5:$B$30,2,FALSE)</f>
        <v>0</v>
      </c>
      <c r="AY184" s="188">
        <f>AC184/$H184*VLOOKUP(AC$4,DM_TI_LE!$A$5:$B$30,2,FALSE)</f>
        <v>0</v>
      </c>
      <c r="AZ184" s="188">
        <f>AD184/$H184*VLOOKUP(AD$4,DM_TI_LE!$A$5:$B$30,2,FALSE)</f>
        <v>0</v>
      </c>
      <c r="BA184" s="231">
        <f>IF(CD184="HDHV",DM_TI_LE!$K$12*I184, SUM(AE184:AW184)*F184*E184*DM_HE_SO_LUONG_NS!$D$1*CE184)</f>
        <v>10111500.000000002</v>
      </c>
      <c r="BB184" s="16"/>
      <c r="BC184" s="17">
        <f>VLOOKUP(B184,GD_LCD_HS_LNS!$B$4:$E$914,4,FALSE)</f>
        <v>4921000</v>
      </c>
      <c r="BD184" s="16"/>
      <c r="BE184" s="16">
        <f>I184/26*$BC184*VLOOKUP(BE$4,DM_TI_LE!$A$5:$C$29,3,FALSE)</f>
        <v>0</v>
      </c>
      <c r="BF184" s="16">
        <f>J184/26*$BC184*VLOOKUP(BF$4,DM_TI_LE!$A$5:$C$29,3,FALSE)</f>
        <v>0</v>
      </c>
      <c r="BG184" s="16">
        <f>K184/26*$BC184*VLOOKUP(BG$4,DM_TI_LE!$A$5:$C$29,3,FALSE)</f>
        <v>0</v>
      </c>
      <c r="BH184" s="16">
        <f>L184/26*$BC184*VLOOKUP(BH$4,DM_TI_LE!$A$5:$C$29,3,FALSE)</f>
        <v>0</v>
      </c>
      <c r="BI184" s="16">
        <f>M184/26*$BC184*VLOOKUP(BI$4,DM_TI_LE!$A$5:$C$29,3,FALSE)</f>
        <v>0</v>
      </c>
      <c r="BJ184" s="16">
        <f>N184/26*$BC184*VLOOKUP(BJ$4,DM_TI_LE!$A$5:$C$29,3,FALSE)</f>
        <v>0</v>
      </c>
      <c r="BK184" s="16">
        <f>O184/26*$BC184*VLOOKUP(BK$4,DM_TI_LE!$A$5:$C$29,3,FALSE)</f>
        <v>0</v>
      </c>
      <c r="BL184" s="16">
        <f>P184/26*$BC184*VLOOKUP(BL$4,DM_TI_LE!$A$5:$C$29,3,FALSE)</f>
        <v>0</v>
      </c>
      <c r="BM184" s="16">
        <f>Q184/26*$BC184*VLOOKUP(BM$4,DM_TI_LE!$A$5:$C$29,3,FALSE)</f>
        <v>0</v>
      </c>
      <c r="BN184" s="16">
        <f>R184/26*$BC184*VLOOKUP(BN$4,DM_TI_LE!$A$5:$C$29,3,FALSE)</f>
        <v>0</v>
      </c>
      <c r="BO184" s="16">
        <f>S184/26*$BC184*VLOOKUP(BO$4,DM_TI_LE!$A$5:$C$29,3,FALSE)</f>
        <v>0</v>
      </c>
      <c r="BP184" s="16">
        <f>T184/26*$BC184*VLOOKUP(BP$4,DM_TI_LE!$A$5:$C$29,3,FALSE)</f>
        <v>0</v>
      </c>
      <c r="BQ184" s="16">
        <f>U184/26*$BC184*VLOOKUP(BQ$4,DM_TI_LE!$A$5:$C$29,3,FALSE)</f>
        <v>0</v>
      </c>
      <c r="BR184" s="16">
        <f>V184/26*$BC184*VLOOKUP(BR$4,DM_TI_LE!$A$5:$C$29,3,FALSE)</f>
        <v>0</v>
      </c>
      <c r="BS184" s="16">
        <f>W184/26*$BC184*VLOOKUP(BS$4,DM_TI_LE!$A$5:$C$29,3,FALSE)</f>
        <v>0</v>
      </c>
      <c r="BT184" s="16">
        <f>X184/26*$BC184*VLOOKUP(BT$4,DM_TI_LE!$A$5:$C$29,3,FALSE)</f>
        <v>0</v>
      </c>
      <c r="BU184" s="16">
        <f>Y184/26*$BC184*VLOOKUP(BU$4,DM_TI_LE!$A$5:$C$29,3,FALSE)</f>
        <v>0</v>
      </c>
      <c r="BV184" s="16">
        <f>Z184/26*$BC184*VLOOKUP(BV$4,DM_TI_LE!$A$5:$C$29,3,FALSE)</f>
        <v>0</v>
      </c>
      <c r="BW184" s="16">
        <f>AA184/26*$BC184*VLOOKUP(BW$4,DM_TI_LE!$A$5:$C$29,3,FALSE)</f>
        <v>0</v>
      </c>
      <c r="BX184" s="16">
        <f>AB184/26*$BC184*VLOOKUP(BX$4,DM_TI_LE!$A$5:$C$29,3,FALSE)</f>
        <v>0</v>
      </c>
      <c r="BY184" s="16">
        <f>AC184/26*$BC184*VLOOKUP(BY$4,DM_TI_LE!$A$5:$C$29,3,FALSE)</f>
        <v>0</v>
      </c>
      <c r="BZ184" s="16">
        <f>AD184/26*$BC184*VLOOKUP(BZ$4,DM_TI_LE!$A$5:$C$29,3,FALSE)</f>
        <v>0</v>
      </c>
      <c r="CA184" s="196">
        <f t="shared" si="0"/>
        <v>0</v>
      </c>
      <c r="CB184" s="16"/>
      <c r="CC184" s="197">
        <f t="shared" si="1"/>
        <v>10111500.000000002</v>
      </c>
      <c r="CD184" s="145" t="s">
        <v>116</v>
      </c>
      <c r="CE184" s="199">
        <f>VLOOKUP(CD184,DM_TI_LE!$I$12:$J$16,2,FALSE)</f>
        <v>1</v>
      </c>
    </row>
    <row r="185" spans="1:83" ht="12.75">
      <c r="A185" s="36">
        <v>181</v>
      </c>
      <c r="B185" s="38">
        <f>GD_LCD_HS_LNS!B184</f>
        <v>10693</v>
      </c>
      <c r="C185" s="38" t="str">
        <f>GD_LCD_HS_LNS!C184</f>
        <v>Hoàng Sơn</v>
      </c>
      <c r="D185" s="38" t="str">
        <f>GD_LCD_HS_LNS!D184</f>
        <v>NV Lái xe - VHTTB</v>
      </c>
      <c r="E185" s="146">
        <f>VLOOKUP(B185,GD_CHAM_CONG!$C$6:$BJ$912,60,FALSE)</f>
        <v>1.05</v>
      </c>
      <c r="F185" s="146">
        <f>VLOOKUP(B185,GD_LCD_HS_LNS!$B$4:$F$914,5,FALSE)</f>
        <v>1.8</v>
      </c>
      <c r="G185" s="168"/>
      <c r="H185" s="168">
        <f>VLOOKUP(B185,GD_CHAM_CONG!$C$6:$BD$912,37,FALSE)</f>
        <v>26</v>
      </c>
      <c r="I185" s="16">
        <f>VLOOKUP($B185,GD_CHAM_CONG!$C$6:$BF$912,38,FALSE)</f>
        <v>26</v>
      </c>
      <c r="J185" s="16">
        <f>VLOOKUP($B185,GD_CHAM_CONG!$C$6:$BF$912,39,FALSE)</f>
        <v>0</v>
      </c>
      <c r="K185" s="16">
        <f>VLOOKUP($B185,GD_CHAM_CONG!$C$6:$BF$912,40,FALSE)</f>
        <v>0</v>
      </c>
      <c r="L185" s="16">
        <f>VLOOKUP($B185,GD_CHAM_CONG!$C$6:$BF$912,41,FALSE)</f>
        <v>0</v>
      </c>
      <c r="M185" s="16">
        <f>VLOOKUP($B185,GD_CHAM_CONG!$C$6:$BF$912,42,FALSE)</f>
        <v>0</v>
      </c>
      <c r="N185" s="16">
        <f>VLOOKUP($B185,GD_CHAM_CONG!$C$6:$BF$912,43,FALSE)</f>
        <v>0</v>
      </c>
      <c r="O185" s="16">
        <f>VLOOKUP($B185,GD_CHAM_CONG!$C$6:$BF$912,44,FALSE)</f>
        <v>0</v>
      </c>
      <c r="P185" s="16">
        <f>VLOOKUP($B185,GD_CHAM_CONG!$C$6:$BF$912,45,FALSE)</f>
        <v>0</v>
      </c>
      <c r="Q185" s="16">
        <f>VLOOKUP($B185,GD_CHAM_CONG!$C$6:$BF$912,46,FALSE)</f>
        <v>0</v>
      </c>
      <c r="R185" s="16">
        <f>VLOOKUP($B185,GD_CHAM_CONG!$C$6:$BF$912,47,FALSE)</f>
        <v>0</v>
      </c>
      <c r="S185" s="16">
        <f>VLOOKUP($B185,GD_CHAM_CONG!$C$6:$BF$912,48,FALSE)</f>
        <v>0</v>
      </c>
      <c r="T185" s="16">
        <f>VLOOKUP($B185,GD_CHAM_CONG!$C$6:$BF$912,49,FALSE)</f>
        <v>0</v>
      </c>
      <c r="U185" s="16">
        <f>VLOOKUP($B185,GD_CHAM_CONG!$C$6:$BF$912,50,FALSE)</f>
        <v>0</v>
      </c>
      <c r="V185" s="16">
        <f>VLOOKUP($B185,GD_CHAM_CONG!$C$6:$BF$912,51,FALSE)</f>
        <v>0</v>
      </c>
      <c r="W185" s="16">
        <f>VLOOKUP($B185,GD_CHAM_CONG!$C$6:$BF$912,52,FALSE)</f>
        <v>0</v>
      </c>
      <c r="X185" s="16">
        <f>VLOOKUP($B185,GD_CHAM_CONG!$C$6:$BF$912,53,FALSE)</f>
        <v>0</v>
      </c>
      <c r="Y185" s="16">
        <f>VLOOKUP($B185,GD_CHAM_CONG!$C$6:$BF$912,54,FALSE)</f>
        <v>0</v>
      </c>
      <c r="Z185" s="16">
        <f>VLOOKUP($B185,GD_CHAM_CONG!$C$6:$BF$912,55,FALSE)</f>
        <v>0</v>
      </c>
      <c r="AA185" s="16">
        <f>VLOOKUP($B185,GD_CHAM_CONG!$C$6:$BF$912,56,FALSE)</f>
        <v>0</v>
      </c>
      <c r="AB185" s="16">
        <f>VLOOKUP($B185,GD_CHAM_CONG!$C$6:$BI$912,57,FALSE)</f>
        <v>0</v>
      </c>
      <c r="AC185" s="16">
        <f>VLOOKUP($B185,GD_CHAM_CONG!$C$6:$BI$912,58,FALSE)</f>
        <v>0</v>
      </c>
      <c r="AD185" s="16">
        <f>VLOOKUP($B185,GD_CHAM_CONG!$C$6:$BI$912,59,FALSE)</f>
        <v>0</v>
      </c>
      <c r="AE185" s="188">
        <f>I185/$H185*VLOOKUP(I$4,DM_TI_LE!$A$5:$B$30,2,FALSE)</f>
        <v>1</v>
      </c>
      <c r="AF185" s="188">
        <f>J185/$H185*VLOOKUP(J$4,DM_TI_LE!$A$5:$B$30,2,FALSE)</f>
        <v>0</v>
      </c>
      <c r="AG185" s="188">
        <f>K185/$H185*VLOOKUP(K$4,DM_TI_LE!$A$5:$B$30,2,FALSE)</f>
        <v>0</v>
      </c>
      <c r="AH185" s="188">
        <f>L185/$H185*VLOOKUP(L$4,DM_TI_LE!$A$5:$B$30,2,FALSE)</f>
        <v>0</v>
      </c>
      <c r="AI185" s="188">
        <f>M185/$H185*VLOOKUP(M$4,DM_TI_LE!$A$5:$B$30,2,FALSE)</f>
        <v>0</v>
      </c>
      <c r="AJ185" s="188">
        <f>N185/$H185*VLOOKUP(N$4,DM_TI_LE!$A$5:$B$30,2,FALSE)</f>
        <v>0</v>
      </c>
      <c r="AK185" s="188">
        <f>O185/$H185*VLOOKUP(O$4,DM_TI_LE!$A$5:$B$30,2,FALSE)</f>
        <v>0</v>
      </c>
      <c r="AL185" s="188">
        <f>P185/$H185*VLOOKUP(P$4,DM_TI_LE!$A$5:$B$30,2,FALSE)</f>
        <v>0</v>
      </c>
      <c r="AM185" s="188">
        <f>Q185/$H185*VLOOKUP(Q$4,DM_TI_LE!$A$5:$B$30,2,FALSE)</f>
        <v>0</v>
      </c>
      <c r="AN185" s="188">
        <f>R185/$H185*VLOOKUP(R$4,DM_TI_LE!$A$5:$B$30,2,FALSE)</f>
        <v>0</v>
      </c>
      <c r="AO185" s="188">
        <f>S185/$H185*VLOOKUP(S$4,DM_TI_LE!$A$5:$B$30,2,FALSE)</f>
        <v>0</v>
      </c>
      <c r="AP185" s="188">
        <f>T185/$H185*VLOOKUP(T$4,DM_TI_LE!$A$5:$B$30,2,FALSE)</f>
        <v>0</v>
      </c>
      <c r="AQ185" s="188">
        <f>U185/$H185*VLOOKUP(U$4,DM_TI_LE!$A$5:$B$30,2,FALSE)</f>
        <v>0</v>
      </c>
      <c r="AR185" s="188">
        <f>V185/$H185*VLOOKUP(V$4,DM_TI_LE!$A$5:$B$30,2,FALSE)</f>
        <v>0</v>
      </c>
      <c r="AS185" s="188">
        <f>W185/$H185*VLOOKUP(W$4,DM_TI_LE!$A$5:$B$30,2,FALSE)</f>
        <v>0</v>
      </c>
      <c r="AT185" s="188">
        <f>X185/$H185*VLOOKUP(X$4,DM_TI_LE!$A$5:$B$30,2,FALSE)</f>
        <v>0</v>
      </c>
      <c r="AU185" s="188">
        <f>Y185/$H185*VLOOKUP(Y$4,DM_TI_LE!$A$5:$B$30,2,FALSE)</f>
        <v>0</v>
      </c>
      <c r="AV185" s="188">
        <f>Z185/$H185*VLOOKUP(Z$4,DM_TI_LE!$A$5:$B$30,2,FALSE)</f>
        <v>0</v>
      </c>
      <c r="AW185" s="188">
        <f>AA185/$H185*VLOOKUP(AA$4,DM_TI_LE!$A$5:$B$30,2,FALSE)</f>
        <v>0</v>
      </c>
      <c r="AX185" s="188">
        <f>AB185/$H185*VLOOKUP(AB$4,DM_TI_LE!$A$5:$B$30,2,FALSE)</f>
        <v>0</v>
      </c>
      <c r="AY185" s="188">
        <f>AC185/$H185*VLOOKUP(AC$4,DM_TI_LE!$A$5:$B$30,2,FALSE)</f>
        <v>0</v>
      </c>
      <c r="AZ185" s="188">
        <f>AD185/$H185*VLOOKUP(AD$4,DM_TI_LE!$A$5:$B$30,2,FALSE)</f>
        <v>0</v>
      </c>
      <c r="BA185" s="231">
        <f>IF(CD185="HDHV",DM_TI_LE!$K$12*I185, SUM(AE185:AW185)*F185*E185*DM_HE_SO_LUONG_NS!$D$1*CE185)</f>
        <v>8505000</v>
      </c>
      <c r="BB185" s="16"/>
      <c r="BC185" s="17">
        <f>VLOOKUP(B185,GD_LCD_HS_LNS!$B$4:$E$914,4,FALSE)</f>
        <v>4921000</v>
      </c>
      <c r="BD185" s="16"/>
      <c r="BE185" s="16">
        <f>I185/26*$BC185*VLOOKUP(BE$4,DM_TI_LE!$A$5:$C$29,3,FALSE)</f>
        <v>0</v>
      </c>
      <c r="BF185" s="16">
        <f>J185/26*$BC185*VLOOKUP(BF$4,DM_TI_LE!$A$5:$C$29,3,FALSE)</f>
        <v>0</v>
      </c>
      <c r="BG185" s="16">
        <f>K185/26*$BC185*VLOOKUP(BG$4,DM_TI_LE!$A$5:$C$29,3,FALSE)</f>
        <v>0</v>
      </c>
      <c r="BH185" s="16">
        <f>L185/26*$BC185*VLOOKUP(BH$4,DM_TI_LE!$A$5:$C$29,3,FALSE)</f>
        <v>0</v>
      </c>
      <c r="BI185" s="16">
        <f>M185/26*$BC185*VLOOKUP(BI$4,DM_TI_LE!$A$5:$C$29,3,FALSE)</f>
        <v>0</v>
      </c>
      <c r="BJ185" s="16">
        <f>N185/26*$BC185*VLOOKUP(BJ$4,DM_TI_LE!$A$5:$C$29,3,FALSE)</f>
        <v>0</v>
      </c>
      <c r="BK185" s="16">
        <f>O185/26*$BC185*VLOOKUP(BK$4,DM_TI_LE!$A$5:$C$29,3,FALSE)</f>
        <v>0</v>
      </c>
      <c r="BL185" s="16">
        <f>P185/26*$BC185*VLOOKUP(BL$4,DM_TI_LE!$A$5:$C$29,3,FALSE)</f>
        <v>0</v>
      </c>
      <c r="BM185" s="16">
        <f>Q185/26*$BC185*VLOOKUP(BM$4,DM_TI_LE!$A$5:$C$29,3,FALSE)</f>
        <v>0</v>
      </c>
      <c r="BN185" s="16">
        <f>R185/26*$BC185*VLOOKUP(BN$4,DM_TI_LE!$A$5:$C$29,3,FALSE)</f>
        <v>0</v>
      </c>
      <c r="BO185" s="16">
        <f>S185/26*$BC185*VLOOKUP(BO$4,DM_TI_LE!$A$5:$C$29,3,FALSE)</f>
        <v>0</v>
      </c>
      <c r="BP185" s="16">
        <f>T185/26*$BC185*VLOOKUP(BP$4,DM_TI_LE!$A$5:$C$29,3,FALSE)</f>
        <v>0</v>
      </c>
      <c r="BQ185" s="16">
        <f>U185/26*$BC185*VLOOKUP(BQ$4,DM_TI_LE!$A$5:$C$29,3,FALSE)</f>
        <v>0</v>
      </c>
      <c r="BR185" s="16">
        <f>V185/26*$BC185*VLOOKUP(BR$4,DM_TI_LE!$A$5:$C$29,3,FALSE)</f>
        <v>0</v>
      </c>
      <c r="BS185" s="16">
        <f>W185/26*$BC185*VLOOKUP(BS$4,DM_TI_LE!$A$5:$C$29,3,FALSE)</f>
        <v>0</v>
      </c>
      <c r="BT185" s="16">
        <f>X185/26*$BC185*VLOOKUP(BT$4,DM_TI_LE!$A$5:$C$29,3,FALSE)</f>
        <v>0</v>
      </c>
      <c r="BU185" s="16">
        <f>Y185/26*$BC185*VLOOKUP(BU$4,DM_TI_LE!$A$5:$C$29,3,FALSE)</f>
        <v>0</v>
      </c>
      <c r="BV185" s="16">
        <f>Z185/26*$BC185*VLOOKUP(BV$4,DM_TI_LE!$A$5:$C$29,3,FALSE)</f>
        <v>0</v>
      </c>
      <c r="BW185" s="16">
        <f>AA185/26*$BC185*VLOOKUP(BW$4,DM_TI_LE!$A$5:$C$29,3,FALSE)</f>
        <v>0</v>
      </c>
      <c r="BX185" s="16">
        <f>AB185/26*$BC185*VLOOKUP(BX$4,DM_TI_LE!$A$5:$C$29,3,FALSE)</f>
        <v>0</v>
      </c>
      <c r="BY185" s="16">
        <f>AC185/26*$BC185*VLOOKUP(BY$4,DM_TI_LE!$A$5:$C$29,3,FALSE)</f>
        <v>0</v>
      </c>
      <c r="BZ185" s="16">
        <f>AD185/26*$BC185*VLOOKUP(BZ$4,DM_TI_LE!$A$5:$C$29,3,FALSE)</f>
        <v>0</v>
      </c>
      <c r="CA185" s="196">
        <f t="shared" si="0"/>
        <v>0</v>
      </c>
      <c r="CB185" s="16"/>
      <c r="CC185" s="197">
        <f t="shared" si="1"/>
        <v>8505000</v>
      </c>
      <c r="CD185" s="145" t="s">
        <v>116</v>
      </c>
      <c r="CE185" s="199">
        <f>VLOOKUP(CD185,DM_TI_LE!$I$12:$J$16,2,FALSE)</f>
        <v>1</v>
      </c>
    </row>
    <row r="186" spans="1:83" ht="12.75">
      <c r="A186" s="36">
        <v>182</v>
      </c>
      <c r="B186" s="38">
        <f>GD_LCD_HS_LNS!B185</f>
        <v>10694</v>
      </c>
      <c r="C186" s="38" t="str">
        <f>GD_LCD_HS_LNS!C185</f>
        <v>Trần Văn Trà</v>
      </c>
      <c r="D186" s="38" t="str">
        <f>GD_LCD_HS_LNS!D185</f>
        <v>NV Lái xe - VHTTB</v>
      </c>
      <c r="E186" s="146">
        <f>VLOOKUP(B186,GD_CHAM_CONG!$C$6:$BJ$912,60,FALSE)</f>
        <v>1</v>
      </c>
      <c r="F186" s="146">
        <f>VLOOKUP(B186,GD_LCD_HS_LNS!$B$4:$F$914,5,FALSE)</f>
        <v>1.8</v>
      </c>
      <c r="G186" s="168"/>
      <c r="H186" s="168">
        <f>VLOOKUP(B186,GD_CHAM_CONG!$C$6:$BD$912,37,FALSE)</f>
        <v>26</v>
      </c>
      <c r="I186" s="16">
        <f>VLOOKUP($B186,GD_CHAM_CONG!$C$6:$BF$912,38,FALSE)</f>
        <v>26</v>
      </c>
      <c r="J186" s="16">
        <f>VLOOKUP($B186,GD_CHAM_CONG!$C$6:$BF$912,39,FALSE)</f>
        <v>0</v>
      </c>
      <c r="K186" s="16">
        <f>VLOOKUP($B186,GD_CHAM_CONG!$C$6:$BF$912,40,FALSE)</f>
        <v>0</v>
      </c>
      <c r="L186" s="16">
        <f>VLOOKUP($B186,GD_CHAM_CONG!$C$6:$BF$912,41,FALSE)</f>
        <v>0</v>
      </c>
      <c r="M186" s="16">
        <f>VLOOKUP($B186,GD_CHAM_CONG!$C$6:$BF$912,42,FALSE)</f>
        <v>0</v>
      </c>
      <c r="N186" s="16">
        <f>VLOOKUP($B186,GD_CHAM_CONG!$C$6:$BF$912,43,FALSE)</f>
        <v>0</v>
      </c>
      <c r="O186" s="16">
        <f>VLOOKUP($B186,GD_CHAM_CONG!$C$6:$BF$912,44,FALSE)</f>
        <v>0</v>
      </c>
      <c r="P186" s="16">
        <f>VLOOKUP($B186,GD_CHAM_CONG!$C$6:$BF$912,45,FALSE)</f>
        <v>0</v>
      </c>
      <c r="Q186" s="16">
        <f>VLOOKUP($B186,GD_CHAM_CONG!$C$6:$BF$912,46,FALSE)</f>
        <v>0</v>
      </c>
      <c r="R186" s="16">
        <f>VLOOKUP($B186,GD_CHAM_CONG!$C$6:$BF$912,47,FALSE)</f>
        <v>0</v>
      </c>
      <c r="S186" s="16">
        <f>VLOOKUP($B186,GD_CHAM_CONG!$C$6:$BF$912,48,FALSE)</f>
        <v>0</v>
      </c>
      <c r="T186" s="16">
        <f>VLOOKUP($B186,GD_CHAM_CONG!$C$6:$BF$912,49,FALSE)</f>
        <v>0</v>
      </c>
      <c r="U186" s="16">
        <f>VLOOKUP($B186,GD_CHAM_CONG!$C$6:$BF$912,50,FALSE)</f>
        <v>0</v>
      </c>
      <c r="V186" s="16">
        <f>VLOOKUP($B186,GD_CHAM_CONG!$C$6:$BF$912,51,FALSE)</f>
        <v>0</v>
      </c>
      <c r="W186" s="16">
        <f>VLOOKUP($B186,GD_CHAM_CONG!$C$6:$BF$912,52,FALSE)</f>
        <v>0</v>
      </c>
      <c r="X186" s="16">
        <f>VLOOKUP($B186,GD_CHAM_CONG!$C$6:$BF$912,53,FALSE)</f>
        <v>0</v>
      </c>
      <c r="Y186" s="16">
        <f>VLOOKUP($B186,GD_CHAM_CONG!$C$6:$BF$912,54,FALSE)</f>
        <v>0</v>
      </c>
      <c r="Z186" s="16">
        <f>VLOOKUP($B186,GD_CHAM_CONG!$C$6:$BF$912,55,FALSE)</f>
        <v>0</v>
      </c>
      <c r="AA186" s="16">
        <f>VLOOKUP($B186,GD_CHAM_CONG!$C$6:$BF$912,56,FALSE)</f>
        <v>0</v>
      </c>
      <c r="AB186" s="16">
        <f>VLOOKUP($B186,GD_CHAM_CONG!$C$6:$BI$912,57,FALSE)</f>
        <v>0</v>
      </c>
      <c r="AC186" s="16">
        <f>VLOOKUP($B186,GD_CHAM_CONG!$C$6:$BI$912,58,FALSE)</f>
        <v>0</v>
      </c>
      <c r="AD186" s="16">
        <f>VLOOKUP($B186,GD_CHAM_CONG!$C$6:$BI$912,59,FALSE)</f>
        <v>0</v>
      </c>
      <c r="AE186" s="188">
        <f>I186/$H186*VLOOKUP(I$4,DM_TI_LE!$A$5:$B$30,2,FALSE)</f>
        <v>1</v>
      </c>
      <c r="AF186" s="188">
        <f>J186/$H186*VLOOKUP(J$4,DM_TI_LE!$A$5:$B$30,2,FALSE)</f>
        <v>0</v>
      </c>
      <c r="AG186" s="188">
        <f>K186/$H186*VLOOKUP(K$4,DM_TI_LE!$A$5:$B$30,2,FALSE)</f>
        <v>0</v>
      </c>
      <c r="AH186" s="188">
        <f>L186/$H186*VLOOKUP(L$4,DM_TI_LE!$A$5:$B$30,2,FALSE)</f>
        <v>0</v>
      </c>
      <c r="AI186" s="188">
        <f>M186/$H186*VLOOKUP(M$4,DM_TI_LE!$A$5:$B$30,2,FALSE)</f>
        <v>0</v>
      </c>
      <c r="AJ186" s="188">
        <f>N186/$H186*VLOOKUP(N$4,DM_TI_LE!$A$5:$B$30,2,FALSE)</f>
        <v>0</v>
      </c>
      <c r="AK186" s="188">
        <f>O186/$H186*VLOOKUP(O$4,DM_TI_LE!$A$5:$B$30,2,FALSE)</f>
        <v>0</v>
      </c>
      <c r="AL186" s="188">
        <f>P186/$H186*VLOOKUP(P$4,DM_TI_LE!$A$5:$B$30,2,FALSE)</f>
        <v>0</v>
      </c>
      <c r="AM186" s="188">
        <f>Q186/$H186*VLOOKUP(Q$4,DM_TI_LE!$A$5:$B$30,2,FALSE)</f>
        <v>0</v>
      </c>
      <c r="AN186" s="188">
        <f>R186/$H186*VLOOKUP(R$4,DM_TI_LE!$A$5:$B$30,2,FALSE)</f>
        <v>0</v>
      </c>
      <c r="AO186" s="188">
        <f>S186/$H186*VLOOKUP(S$4,DM_TI_LE!$A$5:$B$30,2,FALSE)</f>
        <v>0</v>
      </c>
      <c r="AP186" s="188">
        <f>T186/$H186*VLOOKUP(T$4,DM_TI_LE!$A$5:$B$30,2,FALSE)</f>
        <v>0</v>
      </c>
      <c r="AQ186" s="188">
        <f>U186/$H186*VLOOKUP(U$4,DM_TI_LE!$A$5:$B$30,2,FALSE)</f>
        <v>0</v>
      </c>
      <c r="AR186" s="188">
        <f>V186/$H186*VLOOKUP(V$4,DM_TI_LE!$A$5:$B$30,2,FALSE)</f>
        <v>0</v>
      </c>
      <c r="AS186" s="188">
        <f>W186/$H186*VLOOKUP(W$4,DM_TI_LE!$A$5:$B$30,2,FALSE)</f>
        <v>0</v>
      </c>
      <c r="AT186" s="188">
        <f>X186/$H186*VLOOKUP(X$4,DM_TI_LE!$A$5:$B$30,2,FALSE)</f>
        <v>0</v>
      </c>
      <c r="AU186" s="188">
        <f>Y186/$H186*VLOOKUP(Y$4,DM_TI_LE!$A$5:$B$30,2,FALSE)</f>
        <v>0</v>
      </c>
      <c r="AV186" s="188">
        <f>Z186/$H186*VLOOKUP(Z$4,DM_TI_LE!$A$5:$B$30,2,FALSE)</f>
        <v>0</v>
      </c>
      <c r="AW186" s="188">
        <f>AA186/$H186*VLOOKUP(AA$4,DM_TI_LE!$A$5:$B$30,2,FALSE)</f>
        <v>0</v>
      </c>
      <c r="AX186" s="188">
        <f>AB186/$H186*VLOOKUP(AB$4,DM_TI_LE!$A$5:$B$30,2,FALSE)</f>
        <v>0</v>
      </c>
      <c r="AY186" s="188">
        <f>AC186/$H186*VLOOKUP(AC$4,DM_TI_LE!$A$5:$B$30,2,FALSE)</f>
        <v>0</v>
      </c>
      <c r="AZ186" s="188">
        <f>AD186/$H186*VLOOKUP(AD$4,DM_TI_LE!$A$5:$B$30,2,FALSE)</f>
        <v>0</v>
      </c>
      <c r="BA186" s="231">
        <f>IF(CD186="HDHV",DM_TI_LE!$K$12*I186, SUM(AE186:AW186)*F186*E186*DM_HE_SO_LUONG_NS!$D$1*CE186)</f>
        <v>8100000</v>
      </c>
      <c r="BB186" s="16"/>
      <c r="BC186" s="17">
        <f>VLOOKUP(B186,GD_LCD_HS_LNS!$B$4:$E$914,4,FALSE)</f>
        <v>4921000</v>
      </c>
      <c r="BD186" s="16"/>
      <c r="BE186" s="16">
        <f>I186/26*$BC186*VLOOKUP(BE$4,DM_TI_LE!$A$5:$C$29,3,FALSE)</f>
        <v>0</v>
      </c>
      <c r="BF186" s="16">
        <f>J186/26*$BC186*VLOOKUP(BF$4,DM_TI_LE!$A$5:$C$29,3,FALSE)</f>
        <v>0</v>
      </c>
      <c r="BG186" s="16">
        <f>K186/26*$BC186*VLOOKUP(BG$4,DM_TI_LE!$A$5:$C$29,3,FALSE)</f>
        <v>0</v>
      </c>
      <c r="BH186" s="16">
        <f>L186/26*$BC186*VLOOKUP(BH$4,DM_TI_LE!$A$5:$C$29,3,FALSE)</f>
        <v>0</v>
      </c>
      <c r="BI186" s="16">
        <f>M186/26*$BC186*VLOOKUP(BI$4,DM_TI_LE!$A$5:$C$29,3,FALSE)</f>
        <v>0</v>
      </c>
      <c r="BJ186" s="16">
        <f>N186/26*$BC186*VLOOKUP(BJ$4,DM_TI_LE!$A$5:$C$29,3,FALSE)</f>
        <v>0</v>
      </c>
      <c r="BK186" s="16">
        <f>O186/26*$BC186*VLOOKUP(BK$4,DM_TI_LE!$A$5:$C$29,3,FALSE)</f>
        <v>0</v>
      </c>
      <c r="BL186" s="16">
        <f>P186/26*$BC186*VLOOKUP(BL$4,DM_TI_LE!$A$5:$C$29,3,FALSE)</f>
        <v>0</v>
      </c>
      <c r="BM186" s="16">
        <f>Q186/26*$BC186*VLOOKUP(BM$4,DM_TI_LE!$A$5:$C$29,3,FALSE)</f>
        <v>0</v>
      </c>
      <c r="BN186" s="16">
        <f>R186/26*$BC186*VLOOKUP(BN$4,DM_TI_LE!$A$5:$C$29,3,FALSE)</f>
        <v>0</v>
      </c>
      <c r="BO186" s="16">
        <f>S186/26*$BC186*VLOOKUP(BO$4,DM_TI_LE!$A$5:$C$29,3,FALSE)</f>
        <v>0</v>
      </c>
      <c r="BP186" s="16">
        <f>T186/26*$BC186*VLOOKUP(BP$4,DM_TI_LE!$A$5:$C$29,3,FALSE)</f>
        <v>0</v>
      </c>
      <c r="BQ186" s="16">
        <f>U186/26*$BC186*VLOOKUP(BQ$4,DM_TI_LE!$A$5:$C$29,3,FALSE)</f>
        <v>0</v>
      </c>
      <c r="BR186" s="16">
        <f>V186/26*$BC186*VLOOKUP(BR$4,DM_TI_LE!$A$5:$C$29,3,FALSE)</f>
        <v>0</v>
      </c>
      <c r="BS186" s="16">
        <f>W186/26*$BC186*VLOOKUP(BS$4,DM_TI_LE!$A$5:$C$29,3,FALSE)</f>
        <v>0</v>
      </c>
      <c r="BT186" s="16">
        <f>X186/26*$BC186*VLOOKUP(BT$4,DM_TI_LE!$A$5:$C$29,3,FALSE)</f>
        <v>0</v>
      </c>
      <c r="BU186" s="16">
        <f>Y186/26*$BC186*VLOOKUP(BU$4,DM_TI_LE!$A$5:$C$29,3,FALSE)</f>
        <v>0</v>
      </c>
      <c r="BV186" s="16">
        <f>Z186/26*$BC186*VLOOKUP(BV$4,DM_TI_LE!$A$5:$C$29,3,FALSE)</f>
        <v>0</v>
      </c>
      <c r="BW186" s="16">
        <f>AA186/26*$BC186*VLOOKUP(BW$4,DM_TI_LE!$A$5:$C$29,3,FALSE)</f>
        <v>0</v>
      </c>
      <c r="BX186" s="16">
        <f>AB186/26*$BC186*VLOOKUP(BX$4,DM_TI_LE!$A$5:$C$29,3,FALSE)</f>
        <v>0</v>
      </c>
      <c r="BY186" s="16">
        <f>AC186/26*$BC186*VLOOKUP(BY$4,DM_TI_LE!$A$5:$C$29,3,FALSE)</f>
        <v>0</v>
      </c>
      <c r="BZ186" s="16">
        <f>AD186/26*$BC186*VLOOKUP(BZ$4,DM_TI_LE!$A$5:$C$29,3,FALSE)</f>
        <v>0</v>
      </c>
      <c r="CA186" s="196">
        <f t="shared" si="0"/>
        <v>0</v>
      </c>
      <c r="CB186" s="16"/>
      <c r="CC186" s="197">
        <f t="shared" si="1"/>
        <v>8100000</v>
      </c>
      <c r="CD186" s="145" t="s">
        <v>116</v>
      </c>
      <c r="CE186" s="199">
        <f>VLOOKUP(CD186,DM_TI_LE!$I$12:$J$16,2,FALSE)</f>
        <v>1</v>
      </c>
    </row>
    <row r="187" spans="1:83" ht="12.75">
      <c r="A187" s="36">
        <v>183</v>
      </c>
      <c r="B187" s="38">
        <f>GD_LCD_HS_LNS!B186</f>
        <v>10696</v>
      </c>
      <c r="C187" s="38" t="str">
        <f>GD_LCD_HS_LNS!C186</f>
        <v>Nguyễn Đình Thiện</v>
      </c>
      <c r="D187" s="38" t="str">
        <f>GD_LCD_HS_LNS!D186</f>
        <v>NV Lái xe - VHTTB</v>
      </c>
      <c r="E187" s="146">
        <f>VLOOKUP(B187,GD_CHAM_CONG!$C$6:$BJ$912,60,FALSE)</f>
        <v>0.9</v>
      </c>
      <c r="F187" s="146">
        <f>VLOOKUP(B187,GD_LCD_HS_LNS!$B$4:$F$914,5,FALSE)</f>
        <v>2.14</v>
      </c>
      <c r="G187" s="168"/>
      <c r="H187" s="168">
        <f>VLOOKUP(B187,GD_CHAM_CONG!$C$6:$BD$912,37,FALSE)</f>
        <v>26</v>
      </c>
      <c r="I187" s="16">
        <f>VLOOKUP($B187,GD_CHAM_CONG!$C$6:$BF$912,38,FALSE)</f>
        <v>26</v>
      </c>
      <c r="J187" s="16">
        <f>VLOOKUP($B187,GD_CHAM_CONG!$C$6:$BF$912,39,FALSE)</f>
        <v>0</v>
      </c>
      <c r="K187" s="16">
        <f>VLOOKUP($B187,GD_CHAM_CONG!$C$6:$BF$912,40,FALSE)</f>
        <v>0</v>
      </c>
      <c r="L187" s="16">
        <f>VLOOKUP($B187,GD_CHAM_CONG!$C$6:$BF$912,41,FALSE)</f>
        <v>0</v>
      </c>
      <c r="M187" s="16">
        <f>VLOOKUP($B187,GD_CHAM_CONG!$C$6:$BF$912,42,FALSE)</f>
        <v>0</v>
      </c>
      <c r="N187" s="16">
        <f>VLOOKUP($B187,GD_CHAM_CONG!$C$6:$BF$912,43,FALSE)</f>
        <v>0</v>
      </c>
      <c r="O187" s="16">
        <f>VLOOKUP($B187,GD_CHAM_CONG!$C$6:$BF$912,44,FALSE)</f>
        <v>0</v>
      </c>
      <c r="P187" s="16">
        <f>VLOOKUP($B187,GD_CHAM_CONG!$C$6:$BF$912,45,FALSE)</f>
        <v>0</v>
      </c>
      <c r="Q187" s="16">
        <f>VLOOKUP($B187,GD_CHAM_CONG!$C$6:$BF$912,46,FALSE)</f>
        <v>0</v>
      </c>
      <c r="R187" s="16">
        <f>VLOOKUP($B187,GD_CHAM_CONG!$C$6:$BF$912,47,FALSE)</f>
        <v>0</v>
      </c>
      <c r="S187" s="16">
        <f>VLOOKUP($B187,GD_CHAM_CONG!$C$6:$BF$912,48,FALSE)</f>
        <v>0</v>
      </c>
      <c r="T187" s="16">
        <f>VLOOKUP($B187,GD_CHAM_CONG!$C$6:$BF$912,49,FALSE)</f>
        <v>0</v>
      </c>
      <c r="U187" s="16">
        <f>VLOOKUP($B187,GD_CHAM_CONG!$C$6:$BF$912,50,FALSE)</f>
        <v>0</v>
      </c>
      <c r="V187" s="16">
        <f>VLOOKUP($B187,GD_CHAM_CONG!$C$6:$BF$912,51,FALSE)</f>
        <v>0</v>
      </c>
      <c r="W187" s="16">
        <f>VLOOKUP($B187,GD_CHAM_CONG!$C$6:$BF$912,52,FALSE)</f>
        <v>0</v>
      </c>
      <c r="X187" s="16">
        <f>VLOOKUP($B187,GD_CHAM_CONG!$C$6:$BF$912,53,FALSE)</f>
        <v>0</v>
      </c>
      <c r="Y187" s="16">
        <f>VLOOKUP($B187,GD_CHAM_CONG!$C$6:$BF$912,54,FALSE)</f>
        <v>0</v>
      </c>
      <c r="Z187" s="16">
        <f>VLOOKUP($B187,GD_CHAM_CONG!$C$6:$BF$912,55,FALSE)</f>
        <v>0</v>
      </c>
      <c r="AA187" s="16">
        <f>VLOOKUP($B187,GD_CHAM_CONG!$C$6:$BF$912,56,FALSE)</f>
        <v>0</v>
      </c>
      <c r="AB187" s="16">
        <f>VLOOKUP($B187,GD_CHAM_CONG!$C$6:$BI$912,57,FALSE)</f>
        <v>0</v>
      </c>
      <c r="AC187" s="16">
        <f>VLOOKUP($B187,GD_CHAM_CONG!$C$6:$BI$912,58,FALSE)</f>
        <v>0</v>
      </c>
      <c r="AD187" s="16">
        <f>VLOOKUP($B187,GD_CHAM_CONG!$C$6:$BI$912,59,FALSE)</f>
        <v>0</v>
      </c>
      <c r="AE187" s="188">
        <f>I187/$H187*VLOOKUP(I$4,DM_TI_LE!$A$5:$B$30,2,FALSE)</f>
        <v>1</v>
      </c>
      <c r="AF187" s="188">
        <f>J187/$H187*VLOOKUP(J$4,DM_TI_LE!$A$5:$B$30,2,FALSE)</f>
        <v>0</v>
      </c>
      <c r="AG187" s="188">
        <f>K187/$H187*VLOOKUP(K$4,DM_TI_LE!$A$5:$B$30,2,FALSE)</f>
        <v>0</v>
      </c>
      <c r="AH187" s="188">
        <f>L187/$H187*VLOOKUP(L$4,DM_TI_LE!$A$5:$B$30,2,FALSE)</f>
        <v>0</v>
      </c>
      <c r="AI187" s="188">
        <f>M187/$H187*VLOOKUP(M$4,DM_TI_LE!$A$5:$B$30,2,FALSE)</f>
        <v>0</v>
      </c>
      <c r="AJ187" s="188">
        <f>N187/$H187*VLOOKUP(N$4,DM_TI_LE!$A$5:$B$30,2,FALSE)</f>
        <v>0</v>
      </c>
      <c r="AK187" s="188">
        <f>O187/$H187*VLOOKUP(O$4,DM_TI_LE!$A$5:$B$30,2,FALSE)</f>
        <v>0</v>
      </c>
      <c r="AL187" s="188">
        <f>P187/$H187*VLOOKUP(P$4,DM_TI_LE!$A$5:$B$30,2,FALSE)</f>
        <v>0</v>
      </c>
      <c r="AM187" s="188">
        <f>Q187/$H187*VLOOKUP(Q$4,DM_TI_LE!$A$5:$B$30,2,FALSE)</f>
        <v>0</v>
      </c>
      <c r="AN187" s="188">
        <f>R187/$H187*VLOOKUP(R$4,DM_TI_LE!$A$5:$B$30,2,FALSE)</f>
        <v>0</v>
      </c>
      <c r="AO187" s="188">
        <f>S187/$H187*VLOOKUP(S$4,DM_TI_LE!$A$5:$B$30,2,FALSE)</f>
        <v>0</v>
      </c>
      <c r="AP187" s="188">
        <f>T187/$H187*VLOOKUP(T$4,DM_TI_LE!$A$5:$B$30,2,FALSE)</f>
        <v>0</v>
      </c>
      <c r="AQ187" s="188">
        <f>U187/$H187*VLOOKUP(U$4,DM_TI_LE!$A$5:$B$30,2,FALSE)</f>
        <v>0</v>
      </c>
      <c r="AR187" s="188">
        <f>V187/$H187*VLOOKUP(V$4,DM_TI_LE!$A$5:$B$30,2,FALSE)</f>
        <v>0</v>
      </c>
      <c r="AS187" s="188">
        <f>W187/$H187*VLOOKUP(W$4,DM_TI_LE!$A$5:$B$30,2,FALSE)</f>
        <v>0</v>
      </c>
      <c r="AT187" s="188">
        <f>X187/$H187*VLOOKUP(X$4,DM_TI_LE!$A$5:$B$30,2,FALSE)</f>
        <v>0</v>
      </c>
      <c r="AU187" s="188">
        <f>Y187/$H187*VLOOKUP(Y$4,DM_TI_LE!$A$5:$B$30,2,FALSE)</f>
        <v>0</v>
      </c>
      <c r="AV187" s="188">
        <f>Z187/$H187*VLOOKUP(Z$4,DM_TI_LE!$A$5:$B$30,2,FALSE)</f>
        <v>0</v>
      </c>
      <c r="AW187" s="188">
        <f>AA187/$H187*VLOOKUP(AA$4,DM_TI_LE!$A$5:$B$30,2,FALSE)</f>
        <v>0</v>
      </c>
      <c r="AX187" s="188">
        <f>AB187/$H187*VLOOKUP(AB$4,DM_TI_LE!$A$5:$B$30,2,FALSE)</f>
        <v>0</v>
      </c>
      <c r="AY187" s="188">
        <f>AC187/$H187*VLOOKUP(AC$4,DM_TI_LE!$A$5:$B$30,2,FALSE)</f>
        <v>0</v>
      </c>
      <c r="AZ187" s="188">
        <f>AD187/$H187*VLOOKUP(AD$4,DM_TI_LE!$A$5:$B$30,2,FALSE)</f>
        <v>0</v>
      </c>
      <c r="BA187" s="231">
        <f>IF(CD187="HDHV",DM_TI_LE!$K$12*I187, SUM(AE187:AW187)*F187*E187*DM_HE_SO_LUONG_NS!$D$1*CE187)</f>
        <v>8667000</v>
      </c>
      <c r="BB187" s="16"/>
      <c r="BC187" s="17">
        <f>VLOOKUP(B187,GD_LCD_HS_LNS!$B$4:$E$914,4,FALSE)</f>
        <v>4921000</v>
      </c>
      <c r="BD187" s="16"/>
      <c r="BE187" s="16">
        <f>I187/26*$BC187*VLOOKUP(BE$4,DM_TI_LE!$A$5:$C$29,3,FALSE)</f>
        <v>0</v>
      </c>
      <c r="BF187" s="16">
        <f>J187/26*$BC187*VLOOKUP(BF$4,DM_TI_LE!$A$5:$C$29,3,FALSE)</f>
        <v>0</v>
      </c>
      <c r="BG187" s="16">
        <f>K187/26*$BC187*VLOOKUP(BG$4,DM_TI_LE!$A$5:$C$29,3,FALSE)</f>
        <v>0</v>
      </c>
      <c r="BH187" s="16">
        <f>L187/26*$BC187*VLOOKUP(BH$4,DM_TI_LE!$A$5:$C$29,3,FALSE)</f>
        <v>0</v>
      </c>
      <c r="BI187" s="16">
        <f>M187/26*$BC187*VLOOKUP(BI$4,DM_TI_LE!$A$5:$C$29,3,FALSE)</f>
        <v>0</v>
      </c>
      <c r="BJ187" s="16">
        <f>N187/26*$BC187*VLOOKUP(BJ$4,DM_TI_LE!$A$5:$C$29,3,FALSE)</f>
        <v>0</v>
      </c>
      <c r="BK187" s="16">
        <f>O187/26*$BC187*VLOOKUP(BK$4,DM_TI_LE!$A$5:$C$29,3,FALSE)</f>
        <v>0</v>
      </c>
      <c r="BL187" s="16">
        <f>P187/26*$BC187*VLOOKUP(BL$4,DM_TI_LE!$A$5:$C$29,3,FALSE)</f>
        <v>0</v>
      </c>
      <c r="BM187" s="16">
        <f>Q187/26*$BC187*VLOOKUP(BM$4,DM_TI_LE!$A$5:$C$29,3,FALSE)</f>
        <v>0</v>
      </c>
      <c r="BN187" s="16">
        <f>R187/26*$BC187*VLOOKUP(BN$4,DM_TI_LE!$A$5:$C$29,3,FALSE)</f>
        <v>0</v>
      </c>
      <c r="BO187" s="16">
        <f>S187/26*$BC187*VLOOKUP(BO$4,DM_TI_LE!$A$5:$C$29,3,FALSE)</f>
        <v>0</v>
      </c>
      <c r="BP187" s="16">
        <f>T187/26*$BC187*VLOOKUP(BP$4,DM_TI_LE!$A$5:$C$29,3,FALSE)</f>
        <v>0</v>
      </c>
      <c r="BQ187" s="16">
        <f>U187/26*$BC187*VLOOKUP(BQ$4,DM_TI_LE!$A$5:$C$29,3,FALSE)</f>
        <v>0</v>
      </c>
      <c r="BR187" s="16">
        <f>V187/26*$BC187*VLOOKUP(BR$4,DM_TI_LE!$A$5:$C$29,3,FALSE)</f>
        <v>0</v>
      </c>
      <c r="BS187" s="16">
        <f>W187/26*$BC187*VLOOKUP(BS$4,DM_TI_LE!$A$5:$C$29,3,FALSE)</f>
        <v>0</v>
      </c>
      <c r="BT187" s="16">
        <f>X187/26*$BC187*VLOOKUP(BT$4,DM_TI_LE!$A$5:$C$29,3,FALSE)</f>
        <v>0</v>
      </c>
      <c r="BU187" s="16">
        <f>Y187/26*$BC187*VLOOKUP(BU$4,DM_TI_LE!$A$5:$C$29,3,FALSE)</f>
        <v>0</v>
      </c>
      <c r="BV187" s="16">
        <f>Z187/26*$BC187*VLOOKUP(BV$4,DM_TI_LE!$A$5:$C$29,3,FALSE)</f>
        <v>0</v>
      </c>
      <c r="BW187" s="16">
        <f>AA187/26*$BC187*VLOOKUP(BW$4,DM_TI_LE!$A$5:$C$29,3,FALSE)</f>
        <v>0</v>
      </c>
      <c r="BX187" s="16">
        <f>AB187/26*$BC187*VLOOKUP(BX$4,DM_TI_LE!$A$5:$C$29,3,FALSE)</f>
        <v>0</v>
      </c>
      <c r="BY187" s="16">
        <f>AC187/26*$BC187*VLOOKUP(BY$4,DM_TI_LE!$A$5:$C$29,3,FALSE)</f>
        <v>0</v>
      </c>
      <c r="BZ187" s="16">
        <f>AD187/26*$BC187*VLOOKUP(BZ$4,DM_TI_LE!$A$5:$C$29,3,FALSE)</f>
        <v>0</v>
      </c>
      <c r="CA187" s="196">
        <f t="shared" si="0"/>
        <v>0</v>
      </c>
      <c r="CB187" s="16"/>
      <c r="CC187" s="197">
        <f t="shared" si="1"/>
        <v>8667000</v>
      </c>
      <c r="CD187" s="145" t="s">
        <v>116</v>
      </c>
      <c r="CE187" s="199">
        <f>VLOOKUP(CD187,DM_TI_LE!$I$12:$J$16,2,FALSE)</f>
        <v>1</v>
      </c>
    </row>
    <row r="188" spans="1:83" ht="12.75">
      <c r="A188" s="36">
        <v>184</v>
      </c>
      <c r="B188" s="38">
        <f>GD_LCD_HS_LNS!B187</f>
        <v>10697</v>
      </c>
      <c r="C188" s="38" t="str">
        <f>GD_LCD_HS_LNS!C187</f>
        <v>Trần Hưng Nhân</v>
      </c>
      <c r="D188" s="38" t="str">
        <f>GD_LCD_HS_LNS!D187</f>
        <v>NV Lái xe - VHTTB</v>
      </c>
      <c r="E188" s="146">
        <f>VLOOKUP(B188,GD_CHAM_CONG!$C$6:$BJ$912,60,FALSE)</f>
        <v>1</v>
      </c>
      <c r="F188" s="146">
        <f>VLOOKUP(B188,GD_LCD_HS_LNS!$B$4:$F$914,5,FALSE)</f>
        <v>2.14</v>
      </c>
      <c r="G188" s="168"/>
      <c r="H188" s="168">
        <f>VLOOKUP(B188,GD_CHAM_CONG!$C$6:$BD$912,37,FALSE)</f>
        <v>26</v>
      </c>
      <c r="I188" s="16">
        <f>VLOOKUP($B188,GD_CHAM_CONG!$C$6:$BF$912,38,FALSE)</f>
        <v>26</v>
      </c>
      <c r="J188" s="16">
        <f>VLOOKUP($B188,GD_CHAM_CONG!$C$6:$BF$912,39,FALSE)</f>
        <v>0</v>
      </c>
      <c r="K188" s="16">
        <f>VLOOKUP($B188,GD_CHAM_CONG!$C$6:$BF$912,40,FALSE)</f>
        <v>0</v>
      </c>
      <c r="L188" s="16">
        <f>VLOOKUP($B188,GD_CHAM_CONG!$C$6:$BF$912,41,FALSE)</f>
        <v>0</v>
      </c>
      <c r="M188" s="16">
        <f>VLOOKUP($B188,GD_CHAM_CONG!$C$6:$BF$912,42,FALSE)</f>
        <v>0</v>
      </c>
      <c r="N188" s="16">
        <f>VLOOKUP($B188,GD_CHAM_CONG!$C$6:$BF$912,43,FALSE)</f>
        <v>0</v>
      </c>
      <c r="O188" s="16">
        <f>VLOOKUP($B188,GD_CHAM_CONG!$C$6:$BF$912,44,FALSE)</f>
        <v>0</v>
      </c>
      <c r="P188" s="16">
        <f>VLOOKUP($B188,GD_CHAM_CONG!$C$6:$BF$912,45,FALSE)</f>
        <v>0</v>
      </c>
      <c r="Q188" s="16">
        <f>VLOOKUP($B188,GD_CHAM_CONG!$C$6:$BF$912,46,FALSE)</f>
        <v>0</v>
      </c>
      <c r="R188" s="16">
        <f>VLOOKUP($B188,GD_CHAM_CONG!$C$6:$BF$912,47,FALSE)</f>
        <v>0</v>
      </c>
      <c r="S188" s="16">
        <f>VLOOKUP($B188,GD_CHAM_CONG!$C$6:$BF$912,48,FALSE)</f>
        <v>0</v>
      </c>
      <c r="T188" s="16">
        <f>VLOOKUP($B188,GD_CHAM_CONG!$C$6:$BF$912,49,FALSE)</f>
        <v>0</v>
      </c>
      <c r="U188" s="16">
        <f>VLOOKUP($B188,GD_CHAM_CONG!$C$6:$BF$912,50,FALSE)</f>
        <v>0</v>
      </c>
      <c r="V188" s="16">
        <f>VLOOKUP($B188,GD_CHAM_CONG!$C$6:$BF$912,51,FALSE)</f>
        <v>0</v>
      </c>
      <c r="W188" s="16">
        <f>VLOOKUP($B188,GD_CHAM_CONG!$C$6:$BF$912,52,FALSE)</f>
        <v>0</v>
      </c>
      <c r="X188" s="16">
        <f>VLOOKUP($B188,GD_CHAM_CONG!$C$6:$BF$912,53,FALSE)</f>
        <v>0</v>
      </c>
      <c r="Y188" s="16">
        <f>VLOOKUP($B188,GD_CHAM_CONG!$C$6:$BF$912,54,FALSE)</f>
        <v>0</v>
      </c>
      <c r="Z188" s="16">
        <f>VLOOKUP($B188,GD_CHAM_CONG!$C$6:$BF$912,55,FALSE)</f>
        <v>0</v>
      </c>
      <c r="AA188" s="16">
        <f>VLOOKUP($B188,GD_CHAM_CONG!$C$6:$BF$912,56,FALSE)</f>
        <v>0</v>
      </c>
      <c r="AB188" s="16">
        <f>VLOOKUP($B188,GD_CHAM_CONG!$C$6:$BI$912,57,FALSE)</f>
        <v>0</v>
      </c>
      <c r="AC188" s="16">
        <f>VLOOKUP($B188,GD_CHAM_CONG!$C$6:$BI$912,58,FALSE)</f>
        <v>0</v>
      </c>
      <c r="AD188" s="16">
        <f>VLOOKUP($B188,GD_CHAM_CONG!$C$6:$BI$912,59,FALSE)</f>
        <v>0</v>
      </c>
      <c r="AE188" s="188">
        <f>I188/$H188*VLOOKUP(I$4,DM_TI_LE!$A$5:$B$30,2,FALSE)</f>
        <v>1</v>
      </c>
      <c r="AF188" s="188">
        <f>J188/$H188*VLOOKUP(J$4,DM_TI_LE!$A$5:$B$30,2,FALSE)</f>
        <v>0</v>
      </c>
      <c r="AG188" s="188">
        <f>K188/$H188*VLOOKUP(K$4,DM_TI_LE!$A$5:$B$30,2,FALSE)</f>
        <v>0</v>
      </c>
      <c r="AH188" s="188">
        <f>L188/$H188*VLOOKUP(L$4,DM_TI_LE!$A$5:$B$30,2,FALSE)</f>
        <v>0</v>
      </c>
      <c r="AI188" s="188">
        <f>M188/$H188*VLOOKUP(M$4,DM_TI_LE!$A$5:$B$30,2,FALSE)</f>
        <v>0</v>
      </c>
      <c r="AJ188" s="188">
        <f>N188/$H188*VLOOKUP(N$4,DM_TI_LE!$A$5:$B$30,2,FALSE)</f>
        <v>0</v>
      </c>
      <c r="AK188" s="188">
        <f>O188/$H188*VLOOKUP(O$4,DM_TI_LE!$A$5:$B$30,2,FALSE)</f>
        <v>0</v>
      </c>
      <c r="AL188" s="188">
        <f>P188/$H188*VLOOKUP(P$4,DM_TI_LE!$A$5:$B$30,2,FALSE)</f>
        <v>0</v>
      </c>
      <c r="AM188" s="188">
        <f>Q188/$H188*VLOOKUP(Q$4,DM_TI_LE!$A$5:$B$30,2,FALSE)</f>
        <v>0</v>
      </c>
      <c r="AN188" s="188">
        <f>R188/$H188*VLOOKUP(R$4,DM_TI_LE!$A$5:$B$30,2,FALSE)</f>
        <v>0</v>
      </c>
      <c r="AO188" s="188">
        <f>S188/$H188*VLOOKUP(S$4,DM_TI_LE!$A$5:$B$30,2,FALSE)</f>
        <v>0</v>
      </c>
      <c r="AP188" s="188">
        <f>T188/$H188*VLOOKUP(T$4,DM_TI_LE!$A$5:$B$30,2,FALSE)</f>
        <v>0</v>
      </c>
      <c r="AQ188" s="188">
        <f>U188/$H188*VLOOKUP(U$4,DM_TI_LE!$A$5:$B$30,2,FALSE)</f>
        <v>0</v>
      </c>
      <c r="AR188" s="188">
        <f>V188/$H188*VLOOKUP(V$4,DM_TI_LE!$A$5:$B$30,2,FALSE)</f>
        <v>0</v>
      </c>
      <c r="AS188" s="188">
        <f>W188/$H188*VLOOKUP(W$4,DM_TI_LE!$A$5:$B$30,2,FALSE)</f>
        <v>0</v>
      </c>
      <c r="AT188" s="188">
        <f>X188/$H188*VLOOKUP(X$4,DM_TI_LE!$A$5:$B$30,2,FALSE)</f>
        <v>0</v>
      </c>
      <c r="AU188" s="188">
        <f>Y188/$H188*VLOOKUP(Y$4,DM_TI_LE!$A$5:$B$30,2,FALSE)</f>
        <v>0</v>
      </c>
      <c r="AV188" s="188">
        <f>Z188/$H188*VLOOKUP(Z$4,DM_TI_LE!$A$5:$B$30,2,FALSE)</f>
        <v>0</v>
      </c>
      <c r="AW188" s="188">
        <f>AA188/$H188*VLOOKUP(AA$4,DM_TI_LE!$A$5:$B$30,2,FALSE)</f>
        <v>0</v>
      </c>
      <c r="AX188" s="188">
        <f>AB188/$H188*VLOOKUP(AB$4,DM_TI_LE!$A$5:$B$30,2,FALSE)</f>
        <v>0</v>
      </c>
      <c r="AY188" s="188">
        <f>AC188/$H188*VLOOKUP(AC$4,DM_TI_LE!$A$5:$B$30,2,FALSE)</f>
        <v>0</v>
      </c>
      <c r="AZ188" s="188">
        <f>AD188/$H188*VLOOKUP(AD$4,DM_TI_LE!$A$5:$B$30,2,FALSE)</f>
        <v>0</v>
      </c>
      <c r="BA188" s="231">
        <f>IF(CD188="HDHV",DM_TI_LE!$K$12*I188, SUM(AE188:AW188)*F188*E188*DM_HE_SO_LUONG_NS!$D$1*CE188)</f>
        <v>9630000</v>
      </c>
      <c r="BB188" s="16"/>
      <c r="BC188" s="17">
        <f>VLOOKUP(B188,GD_LCD_HS_LNS!$B$4:$E$914,4,FALSE)</f>
        <v>4921000</v>
      </c>
      <c r="BD188" s="16"/>
      <c r="BE188" s="16">
        <f>I188/26*$BC188*VLOOKUP(BE$4,DM_TI_LE!$A$5:$C$29,3,FALSE)</f>
        <v>0</v>
      </c>
      <c r="BF188" s="16">
        <f>J188/26*$BC188*VLOOKUP(BF$4,DM_TI_LE!$A$5:$C$29,3,FALSE)</f>
        <v>0</v>
      </c>
      <c r="BG188" s="16">
        <f>K188/26*$BC188*VLOOKUP(BG$4,DM_TI_LE!$A$5:$C$29,3,FALSE)</f>
        <v>0</v>
      </c>
      <c r="BH188" s="16">
        <f>L188/26*$BC188*VLOOKUP(BH$4,DM_TI_LE!$A$5:$C$29,3,FALSE)</f>
        <v>0</v>
      </c>
      <c r="BI188" s="16">
        <f>M188/26*$BC188*VLOOKUP(BI$4,DM_TI_LE!$A$5:$C$29,3,FALSE)</f>
        <v>0</v>
      </c>
      <c r="BJ188" s="16">
        <f>N188/26*$BC188*VLOOKUP(BJ$4,DM_TI_LE!$A$5:$C$29,3,FALSE)</f>
        <v>0</v>
      </c>
      <c r="BK188" s="16">
        <f>O188/26*$BC188*VLOOKUP(BK$4,DM_TI_LE!$A$5:$C$29,3,FALSE)</f>
        <v>0</v>
      </c>
      <c r="BL188" s="16">
        <f>P188/26*$BC188*VLOOKUP(BL$4,DM_TI_LE!$A$5:$C$29,3,FALSE)</f>
        <v>0</v>
      </c>
      <c r="BM188" s="16">
        <f>Q188/26*$BC188*VLOOKUP(BM$4,DM_TI_LE!$A$5:$C$29,3,FALSE)</f>
        <v>0</v>
      </c>
      <c r="BN188" s="16">
        <f>R188/26*$BC188*VLOOKUP(BN$4,DM_TI_LE!$A$5:$C$29,3,FALSE)</f>
        <v>0</v>
      </c>
      <c r="BO188" s="16">
        <f>S188/26*$BC188*VLOOKUP(BO$4,DM_TI_LE!$A$5:$C$29,3,FALSE)</f>
        <v>0</v>
      </c>
      <c r="BP188" s="16">
        <f>T188/26*$BC188*VLOOKUP(BP$4,DM_TI_LE!$A$5:$C$29,3,FALSE)</f>
        <v>0</v>
      </c>
      <c r="BQ188" s="16">
        <f>U188/26*$BC188*VLOOKUP(BQ$4,DM_TI_LE!$A$5:$C$29,3,FALSE)</f>
        <v>0</v>
      </c>
      <c r="BR188" s="16">
        <f>V188/26*$BC188*VLOOKUP(BR$4,DM_TI_LE!$A$5:$C$29,3,FALSE)</f>
        <v>0</v>
      </c>
      <c r="BS188" s="16">
        <f>W188/26*$BC188*VLOOKUP(BS$4,DM_TI_LE!$A$5:$C$29,3,FALSE)</f>
        <v>0</v>
      </c>
      <c r="BT188" s="16">
        <f>X188/26*$BC188*VLOOKUP(BT$4,DM_TI_LE!$A$5:$C$29,3,FALSE)</f>
        <v>0</v>
      </c>
      <c r="BU188" s="16">
        <f>Y188/26*$BC188*VLOOKUP(BU$4,DM_TI_LE!$A$5:$C$29,3,FALSE)</f>
        <v>0</v>
      </c>
      <c r="BV188" s="16">
        <f>Z188/26*$BC188*VLOOKUP(BV$4,DM_TI_LE!$A$5:$C$29,3,FALSE)</f>
        <v>0</v>
      </c>
      <c r="BW188" s="16">
        <f>AA188/26*$BC188*VLOOKUP(BW$4,DM_TI_LE!$A$5:$C$29,3,FALSE)</f>
        <v>0</v>
      </c>
      <c r="BX188" s="16">
        <f>AB188/26*$BC188*VLOOKUP(BX$4,DM_TI_LE!$A$5:$C$29,3,FALSE)</f>
        <v>0</v>
      </c>
      <c r="BY188" s="16">
        <f>AC188/26*$BC188*VLOOKUP(BY$4,DM_TI_LE!$A$5:$C$29,3,FALSE)</f>
        <v>0</v>
      </c>
      <c r="BZ188" s="16">
        <f>AD188/26*$BC188*VLOOKUP(BZ$4,DM_TI_LE!$A$5:$C$29,3,FALSE)</f>
        <v>0</v>
      </c>
      <c r="CA188" s="196">
        <f t="shared" si="0"/>
        <v>0</v>
      </c>
      <c r="CB188" s="16"/>
      <c r="CC188" s="197">
        <f t="shared" si="1"/>
        <v>9630000</v>
      </c>
      <c r="CD188" s="145" t="s">
        <v>116</v>
      </c>
      <c r="CE188" s="199">
        <f>VLOOKUP(CD188,DM_TI_LE!$I$12:$J$16,2,FALSE)</f>
        <v>1</v>
      </c>
    </row>
    <row r="189" spans="1:83" ht="12.75">
      <c r="A189" s="36">
        <v>185</v>
      </c>
      <c r="B189" s="38">
        <f>GD_LCD_HS_LNS!B188</f>
        <v>10698</v>
      </c>
      <c r="C189" s="38" t="str">
        <f>GD_LCD_HS_LNS!C188</f>
        <v>Nguyễn Ngọc Toàn</v>
      </c>
      <c r="D189" s="38" t="str">
        <f>GD_LCD_HS_LNS!D188</f>
        <v>NV Lái xe - VHTTB</v>
      </c>
      <c r="E189" s="146">
        <f>VLOOKUP(B189,GD_CHAM_CONG!$C$6:$BJ$912,60,FALSE)</f>
        <v>1</v>
      </c>
      <c r="F189" s="146">
        <f>VLOOKUP(B189,GD_LCD_HS_LNS!$B$4:$F$914,5,FALSE)</f>
        <v>2.14</v>
      </c>
      <c r="G189" s="168"/>
      <c r="H189" s="168">
        <f>VLOOKUP(B189,GD_CHAM_CONG!$C$6:$BD$912,37,FALSE)</f>
        <v>26</v>
      </c>
      <c r="I189" s="16">
        <f>VLOOKUP($B189,GD_CHAM_CONG!$C$6:$BF$912,38,FALSE)</f>
        <v>26</v>
      </c>
      <c r="J189" s="16">
        <f>VLOOKUP($B189,GD_CHAM_CONG!$C$6:$BF$912,39,FALSE)</f>
        <v>0</v>
      </c>
      <c r="K189" s="16">
        <f>VLOOKUP($B189,GD_CHAM_CONG!$C$6:$BF$912,40,FALSE)</f>
        <v>0</v>
      </c>
      <c r="L189" s="16">
        <f>VLOOKUP($B189,GD_CHAM_CONG!$C$6:$BF$912,41,FALSE)</f>
        <v>0</v>
      </c>
      <c r="M189" s="16">
        <f>VLOOKUP($B189,GD_CHAM_CONG!$C$6:$BF$912,42,FALSE)</f>
        <v>0</v>
      </c>
      <c r="N189" s="16">
        <f>VLOOKUP($B189,GD_CHAM_CONG!$C$6:$BF$912,43,FALSE)</f>
        <v>0</v>
      </c>
      <c r="O189" s="16">
        <f>VLOOKUP($B189,GD_CHAM_CONG!$C$6:$BF$912,44,FALSE)</f>
        <v>0</v>
      </c>
      <c r="P189" s="16">
        <f>VLOOKUP($B189,GD_CHAM_CONG!$C$6:$BF$912,45,FALSE)</f>
        <v>0</v>
      </c>
      <c r="Q189" s="16">
        <f>VLOOKUP($B189,GD_CHAM_CONG!$C$6:$BF$912,46,FALSE)</f>
        <v>0</v>
      </c>
      <c r="R189" s="16">
        <f>VLOOKUP($B189,GD_CHAM_CONG!$C$6:$BF$912,47,FALSE)</f>
        <v>0</v>
      </c>
      <c r="S189" s="16">
        <f>VLOOKUP($B189,GD_CHAM_CONG!$C$6:$BF$912,48,FALSE)</f>
        <v>0</v>
      </c>
      <c r="T189" s="16">
        <f>VLOOKUP($B189,GD_CHAM_CONG!$C$6:$BF$912,49,FALSE)</f>
        <v>0</v>
      </c>
      <c r="U189" s="16">
        <f>VLOOKUP($B189,GD_CHAM_CONG!$C$6:$BF$912,50,FALSE)</f>
        <v>0</v>
      </c>
      <c r="V189" s="16">
        <f>VLOOKUP($B189,GD_CHAM_CONG!$C$6:$BF$912,51,FALSE)</f>
        <v>0</v>
      </c>
      <c r="W189" s="16">
        <f>VLOOKUP($B189,GD_CHAM_CONG!$C$6:$BF$912,52,FALSE)</f>
        <v>0</v>
      </c>
      <c r="X189" s="16">
        <f>VLOOKUP($B189,GD_CHAM_CONG!$C$6:$BF$912,53,FALSE)</f>
        <v>0</v>
      </c>
      <c r="Y189" s="16">
        <f>VLOOKUP($B189,GD_CHAM_CONG!$C$6:$BF$912,54,FALSE)</f>
        <v>0</v>
      </c>
      <c r="Z189" s="16">
        <f>VLOOKUP($B189,GD_CHAM_CONG!$C$6:$BF$912,55,FALSE)</f>
        <v>0</v>
      </c>
      <c r="AA189" s="16">
        <f>VLOOKUP($B189,GD_CHAM_CONG!$C$6:$BF$912,56,FALSE)</f>
        <v>0</v>
      </c>
      <c r="AB189" s="16">
        <f>VLOOKUP($B189,GD_CHAM_CONG!$C$6:$BI$912,57,FALSE)</f>
        <v>0</v>
      </c>
      <c r="AC189" s="16">
        <f>VLOOKUP($B189,GD_CHAM_CONG!$C$6:$BI$912,58,FALSE)</f>
        <v>0</v>
      </c>
      <c r="AD189" s="16">
        <f>VLOOKUP($B189,GD_CHAM_CONG!$C$6:$BI$912,59,FALSE)</f>
        <v>0</v>
      </c>
      <c r="AE189" s="188">
        <f>I189/$H189*VLOOKUP(I$4,DM_TI_LE!$A$5:$B$30,2,FALSE)</f>
        <v>1</v>
      </c>
      <c r="AF189" s="188">
        <f>J189/$H189*VLOOKUP(J$4,DM_TI_LE!$A$5:$B$30,2,FALSE)</f>
        <v>0</v>
      </c>
      <c r="AG189" s="188">
        <f>K189/$H189*VLOOKUP(K$4,DM_TI_LE!$A$5:$B$30,2,FALSE)</f>
        <v>0</v>
      </c>
      <c r="AH189" s="188">
        <f>L189/$H189*VLOOKUP(L$4,DM_TI_LE!$A$5:$B$30,2,FALSE)</f>
        <v>0</v>
      </c>
      <c r="AI189" s="188">
        <f>M189/$H189*VLOOKUP(M$4,DM_TI_LE!$A$5:$B$30,2,FALSE)</f>
        <v>0</v>
      </c>
      <c r="AJ189" s="188">
        <f>N189/$H189*VLOOKUP(N$4,DM_TI_LE!$A$5:$B$30,2,FALSE)</f>
        <v>0</v>
      </c>
      <c r="AK189" s="188">
        <f>O189/$H189*VLOOKUP(O$4,DM_TI_LE!$A$5:$B$30,2,FALSE)</f>
        <v>0</v>
      </c>
      <c r="AL189" s="188">
        <f>P189/$H189*VLOOKUP(P$4,DM_TI_LE!$A$5:$B$30,2,FALSE)</f>
        <v>0</v>
      </c>
      <c r="AM189" s="188">
        <f>Q189/$H189*VLOOKUP(Q$4,DM_TI_LE!$A$5:$B$30,2,FALSE)</f>
        <v>0</v>
      </c>
      <c r="AN189" s="188">
        <f>R189/$H189*VLOOKUP(R$4,DM_TI_LE!$A$5:$B$30,2,FALSE)</f>
        <v>0</v>
      </c>
      <c r="AO189" s="188">
        <f>S189/$H189*VLOOKUP(S$4,DM_TI_LE!$A$5:$B$30,2,FALSE)</f>
        <v>0</v>
      </c>
      <c r="AP189" s="188">
        <f>T189/$H189*VLOOKUP(T$4,DM_TI_LE!$A$5:$B$30,2,FALSE)</f>
        <v>0</v>
      </c>
      <c r="AQ189" s="188">
        <f>U189/$H189*VLOOKUP(U$4,DM_TI_LE!$A$5:$B$30,2,FALSE)</f>
        <v>0</v>
      </c>
      <c r="AR189" s="188">
        <f>V189/$H189*VLOOKUP(V$4,DM_TI_LE!$A$5:$B$30,2,FALSE)</f>
        <v>0</v>
      </c>
      <c r="AS189" s="188">
        <f>W189/$H189*VLOOKUP(W$4,DM_TI_LE!$A$5:$B$30,2,FALSE)</f>
        <v>0</v>
      </c>
      <c r="AT189" s="188">
        <f>X189/$H189*VLOOKUP(X$4,DM_TI_LE!$A$5:$B$30,2,FALSE)</f>
        <v>0</v>
      </c>
      <c r="AU189" s="188">
        <f>Y189/$H189*VLOOKUP(Y$4,DM_TI_LE!$A$5:$B$30,2,FALSE)</f>
        <v>0</v>
      </c>
      <c r="AV189" s="188">
        <f>Z189/$H189*VLOOKUP(Z$4,DM_TI_LE!$A$5:$B$30,2,FALSE)</f>
        <v>0</v>
      </c>
      <c r="AW189" s="188">
        <f>AA189/$H189*VLOOKUP(AA$4,DM_TI_LE!$A$5:$B$30,2,FALSE)</f>
        <v>0</v>
      </c>
      <c r="AX189" s="188">
        <f>AB189/$H189*VLOOKUP(AB$4,DM_TI_LE!$A$5:$B$30,2,FALSE)</f>
        <v>0</v>
      </c>
      <c r="AY189" s="188">
        <f>AC189/$H189*VLOOKUP(AC$4,DM_TI_LE!$A$5:$B$30,2,FALSE)</f>
        <v>0</v>
      </c>
      <c r="AZ189" s="188">
        <f>AD189/$H189*VLOOKUP(AD$4,DM_TI_LE!$A$5:$B$30,2,FALSE)</f>
        <v>0</v>
      </c>
      <c r="BA189" s="231">
        <f>IF(CD189="HDHV",DM_TI_LE!$K$12*I189, SUM(AE189:AW189)*F189*E189*DM_HE_SO_LUONG_NS!$D$1*CE189)</f>
        <v>9630000</v>
      </c>
      <c r="BB189" s="16"/>
      <c r="BC189" s="17">
        <f>VLOOKUP(B189,GD_LCD_HS_LNS!$B$4:$E$914,4,FALSE)</f>
        <v>4921000</v>
      </c>
      <c r="BD189" s="16"/>
      <c r="BE189" s="16">
        <f>I189/26*$BC189*VLOOKUP(BE$4,DM_TI_LE!$A$5:$C$29,3,FALSE)</f>
        <v>0</v>
      </c>
      <c r="BF189" s="16">
        <f>J189/26*$BC189*VLOOKUP(BF$4,DM_TI_LE!$A$5:$C$29,3,FALSE)</f>
        <v>0</v>
      </c>
      <c r="BG189" s="16">
        <f>K189/26*$BC189*VLOOKUP(BG$4,DM_TI_LE!$A$5:$C$29,3,FALSE)</f>
        <v>0</v>
      </c>
      <c r="BH189" s="16">
        <f>L189/26*$BC189*VLOOKUP(BH$4,DM_TI_LE!$A$5:$C$29,3,FALSE)</f>
        <v>0</v>
      </c>
      <c r="BI189" s="16">
        <f>M189/26*$BC189*VLOOKUP(BI$4,DM_TI_LE!$A$5:$C$29,3,FALSE)</f>
        <v>0</v>
      </c>
      <c r="BJ189" s="16">
        <f>N189/26*$BC189*VLOOKUP(BJ$4,DM_TI_LE!$A$5:$C$29,3,FALSE)</f>
        <v>0</v>
      </c>
      <c r="BK189" s="16">
        <f>O189/26*$BC189*VLOOKUP(BK$4,DM_TI_LE!$A$5:$C$29,3,FALSE)</f>
        <v>0</v>
      </c>
      <c r="BL189" s="16">
        <f>P189/26*$BC189*VLOOKUP(BL$4,DM_TI_LE!$A$5:$C$29,3,FALSE)</f>
        <v>0</v>
      </c>
      <c r="BM189" s="16">
        <f>Q189/26*$BC189*VLOOKUP(BM$4,DM_TI_LE!$A$5:$C$29,3,FALSE)</f>
        <v>0</v>
      </c>
      <c r="BN189" s="16">
        <f>R189/26*$BC189*VLOOKUP(BN$4,DM_TI_LE!$A$5:$C$29,3,FALSE)</f>
        <v>0</v>
      </c>
      <c r="BO189" s="16">
        <f>S189/26*$BC189*VLOOKUP(BO$4,DM_TI_LE!$A$5:$C$29,3,FALSE)</f>
        <v>0</v>
      </c>
      <c r="BP189" s="16">
        <f>T189/26*$BC189*VLOOKUP(BP$4,DM_TI_LE!$A$5:$C$29,3,FALSE)</f>
        <v>0</v>
      </c>
      <c r="BQ189" s="16">
        <f>U189/26*$BC189*VLOOKUP(BQ$4,DM_TI_LE!$A$5:$C$29,3,FALSE)</f>
        <v>0</v>
      </c>
      <c r="BR189" s="16">
        <f>V189/26*$BC189*VLOOKUP(BR$4,DM_TI_LE!$A$5:$C$29,3,FALSE)</f>
        <v>0</v>
      </c>
      <c r="BS189" s="16">
        <f>W189/26*$BC189*VLOOKUP(BS$4,DM_TI_LE!$A$5:$C$29,3,FALSE)</f>
        <v>0</v>
      </c>
      <c r="BT189" s="16">
        <f>X189/26*$BC189*VLOOKUP(BT$4,DM_TI_LE!$A$5:$C$29,3,FALSE)</f>
        <v>0</v>
      </c>
      <c r="BU189" s="16">
        <f>Y189/26*$BC189*VLOOKUP(BU$4,DM_TI_LE!$A$5:$C$29,3,FALSE)</f>
        <v>0</v>
      </c>
      <c r="BV189" s="16">
        <f>Z189/26*$BC189*VLOOKUP(BV$4,DM_TI_LE!$A$5:$C$29,3,FALSE)</f>
        <v>0</v>
      </c>
      <c r="BW189" s="16">
        <f>AA189/26*$BC189*VLOOKUP(BW$4,DM_TI_LE!$A$5:$C$29,3,FALSE)</f>
        <v>0</v>
      </c>
      <c r="BX189" s="16">
        <f>AB189/26*$BC189*VLOOKUP(BX$4,DM_TI_LE!$A$5:$C$29,3,FALSE)</f>
        <v>0</v>
      </c>
      <c r="BY189" s="16">
        <f>AC189/26*$BC189*VLOOKUP(BY$4,DM_TI_LE!$A$5:$C$29,3,FALSE)</f>
        <v>0</v>
      </c>
      <c r="BZ189" s="16">
        <f>AD189/26*$BC189*VLOOKUP(BZ$4,DM_TI_LE!$A$5:$C$29,3,FALSE)</f>
        <v>0</v>
      </c>
      <c r="CA189" s="196">
        <f t="shared" si="0"/>
        <v>0</v>
      </c>
      <c r="CB189" s="16"/>
      <c r="CC189" s="197">
        <f t="shared" si="1"/>
        <v>9630000</v>
      </c>
      <c r="CD189" s="145" t="s">
        <v>116</v>
      </c>
      <c r="CE189" s="199">
        <f>VLOOKUP(CD189,DM_TI_LE!$I$12:$J$16,2,FALSE)</f>
        <v>1</v>
      </c>
    </row>
    <row r="190" spans="1:83" ht="12.75">
      <c r="A190" s="36">
        <v>186</v>
      </c>
      <c r="B190" s="38">
        <f>GD_LCD_HS_LNS!B189</f>
        <v>10700</v>
      </c>
      <c r="C190" s="38" t="str">
        <f>GD_LCD_HS_LNS!C189</f>
        <v>Đặng Đức Mạnh</v>
      </c>
      <c r="D190" s="38" t="str">
        <f>GD_LCD_HS_LNS!D189</f>
        <v>NV Lái xe - VHTTB</v>
      </c>
      <c r="E190" s="146">
        <f>VLOOKUP(B190,GD_CHAM_CONG!$C$6:$BJ$912,60,FALSE)</f>
        <v>1</v>
      </c>
      <c r="F190" s="146">
        <f>VLOOKUP(B190,GD_LCD_HS_LNS!$B$4:$F$914,5,FALSE)</f>
        <v>2.14</v>
      </c>
      <c r="G190" s="168"/>
      <c r="H190" s="168">
        <f>VLOOKUP(B190,GD_CHAM_CONG!$C$6:$BD$912,37,FALSE)</f>
        <v>26</v>
      </c>
      <c r="I190" s="16">
        <f>VLOOKUP($B190,GD_CHAM_CONG!$C$6:$BF$912,38,FALSE)</f>
        <v>26</v>
      </c>
      <c r="J190" s="16">
        <f>VLOOKUP($B190,GD_CHAM_CONG!$C$6:$BF$912,39,FALSE)</f>
        <v>0</v>
      </c>
      <c r="K190" s="16">
        <f>VLOOKUP($B190,GD_CHAM_CONG!$C$6:$BF$912,40,FALSE)</f>
        <v>0</v>
      </c>
      <c r="L190" s="16">
        <f>VLOOKUP($B190,GD_CHAM_CONG!$C$6:$BF$912,41,FALSE)</f>
        <v>0</v>
      </c>
      <c r="M190" s="16">
        <f>VLOOKUP($B190,GD_CHAM_CONG!$C$6:$BF$912,42,FALSE)</f>
        <v>0</v>
      </c>
      <c r="N190" s="16">
        <f>VLOOKUP($B190,GD_CHAM_CONG!$C$6:$BF$912,43,FALSE)</f>
        <v>0</v>
      </c>
      <c r="O190" s="16">
        <f>VLOOKUP($B190,GD_CHAM_CONG!$C$6:$BF$912,44,FALSE)</f>
        <v>0</v>
      </c>
      <c r="P190" s="16">
        <f>VLOOKUP($B190,GD_CHAM_CONG!$C$6:$BF$912,45,FALSE)</f>
        <v>0</v>
      </c>
      <c r="Q190" s="16">
        <f>VLOOKUP($B190,GD_CHAM_CONG!$C$6:$BF$912,46,FALSE)</f>
        <v>0</v>
      </c>
      <c r="R190" s="16">
        <f>VLOOKUP($B190,GD_CHAM_CONG!$C$6:$BF$912,47,FALSE)</f>
        <v>0</v>
      </c>
      <c r="S190" s="16">
        <f>VLOOKUP($B190,GD_CHAM_CONG!$C$6:$BF$912,48,FALSE)</f>
        <v>0</v>
      </c>
      <c r="T190" s="16">
        <f>VLOOKUP($B190,GD_CHAM_CONG!$C$6:$BF$912,49,FALSE)</f>
        <v>0</v>
      </c>
      <c r="U190" s="16">
        <f>VLOOKUP($B190,GD_CHAM_CONG!$C$6:$BF$912,50,FALSE)</f>
        <v>0</v>
      </c>
      <c r="V190" s="16">
        <f>VLOOKUP($B190,GD_CHAM_CONG!$C$6:$BF$912,51,FALSE)</f>
        <v>0</v>
      </c>
      <c r="W190" s="16">
        <f>VLOOKUP($B190,GD_CHAM_CONG!$C$6:$BF$912,52,FALSE)</f>
        <v>0</v>
      </c>
      <c r="X190" s="16">
        <f>VLOOKUP($B190,GD_CHAM_CONG!$C$6:$BF$912,53,FALSE)</f>
        <v>0</v>
      </c>
      <c r="Y190" s="16">
        <f>VLOOKUP($B190,GD_CHAM_CONG!$C$6:$BF$912,54,FALSE)</f>
        <v>0</v>
      </c>
      <c r="Z190" s="16">
        <f>VLOOKUP($B190,GD_CHAM_CONG!$C$6:$BF$912,55,FALSE)</f>
        <v>0</v>
      </c>
      <c r="AA190" s="16">
        <f>VLOOKUP($B190,GD_CHAM_CONG!$C$6:$BF$912,56,FALSE)</f>
        <v>0</v>
      </c>
      <c r="AB190" s="16">
        <f>VLOOKUP($B190,GD_CHAM_CONG!$C$6:$BI$912,57,FALSE)</f>
        <v>0</v>
      </c>
      <c r="AC190" s="16">
        <f>VLOOKUP($B190,GD_CHAM_CONG!$C$6:$BI$912,58,FALSE)</f>
        <v>0</v>
      </c>
      <c r="AD190" s="16">
        <f>VLOOKUP($B190,GD_CHAM_CONG!$C$6:$BI$912,59,FALSE)</f>
        <v>0</v>
      </c>
      <c r="AE190" s="188">
        <f>I190/$H190*VLOOKUP(I$4,DM_TI_LE!$A$5:$B$30,2,FALSE)</f>
        <v>1</v>
      </c>
      <c r="AF190" s="188">
        <f>J190/$H190*VLOOKUP(J$4,DM_TI_LE!$A$5:$B$30,2,FALSE)</f>
        <v>0</v>
      </c>
      <c r="AG190" s="188">
        <f>K190/$H190*VLOOKUP(K$4,DM_TI_LE!$A$5:$B$30,2,FALSE)</f>
        <v>0</v>
      </c>
      <c r="AH190" s="188">
        <f>L190/$H190*VLOOKUP(L$4,DM_TI_LE!$A$5:$B$30,2,FALSE)</f>
        <v>0</v>
      </c>
      <c r="AI190" s="188">
        <f>M190/$H190*VLOOKUP(M$4,DM_TI_LE!$A$5:$B$30,2,FALSE)</f>
        <v>0</v>
      </c>
      <c r="AJ190" s="188">
        <f>N190/$H190*VLOOKUP(N$4,DM_TI_LE!$A$5:$B$30,2,FALSE)</f>
        <v>0</v>
      </c>
      <c r="AK190" s="188">
        <f>O190/$H190*VLOOKUP(O$4,DM_TI_LE!$A$5:$B$30,2,FALSE)</f>
        <v>0</v>
      </c>
      <c r="AL190" s="188">
        <f>P190/$H190*VLOOKUP(P$4,DM_TI_LE!$A$5:$B$30,2,FALSE)</f>
        <v>0</v>
      </c>
      <c r="AM190" s="188">
        <f>Q190/$H190*VLOOKUP(Q$4,DM_TI_LE!$A$5:$B$30,2,FALSE)</f>
        <v>0</v>
      </c>
      <c r="AN190" s="188">
        <f>R190/$H190*VLOOKUP(R$4,DM_TI_LE!$A$5:$B$30,2,FALSE)</f>
        <v>0</v>
      </c>
      <c r="AO190" s="188">
        <f>S190/$H190*VLOOKUP(S$4,DM_TI_LE!$A$5:$B$30,2,FALSE)</f>
        <v>0</v>
      </c>
      <c r="AP190" s="188">
        <f>T190/$H190*VLOOKUP(T$4,DM_TI_LE!$A$5:$B$30,2,FALSE)</f>
        <v>0</v>
      </c>
      <c r="AQ190" s="188">
        <f>U190/$H190*VLOOKUP(U$4,DM_TI_LE!$A$5:$B$30,2,FALSE)</f>
        <v>0</v>
      </c>
      <c r="AR190" s="188">
        <f>V190/$H190*VLOOKUP(V$4,DM_TI_LE!$A$5:$B$30,2,FALSE)</f>
        <v>0</v>
      </c>
      <c r="AS190" s="188">
        <f>W190/$H190*VLOOKUP(W$4,DM_TI_LE!$A$5:$B$30,2,FALSE)</f>
        <v>0</v>
      </c>
      <c r="AT190" s="188">
        <f>X190/$H190*VLOOKUP(X$4,DM_TI_LE!$A$5:$B$30,2,FALSE)</f>
        <v>0</v>
      </c>
      <c r="AU190" s="188">
        <f>Y190/$H190*VLOOKUP(Y$4,DM_TI_LE!$A$5:$B$30,2,FALSE)</f>
        <v>0</v>
      </c>
      <c r="AV190" s="188">
        <f>Z190/$H190*VLOOKUP(Z$4,DM_TI_LE!$A$5:$B$30,2,FALSE)</f>
        <v>0</v>
      </c>
      <c r="AW190" s="188">
        <f>AA190/$H190*VLOOKUP(AA$4,DM_TI_LE!$A$5:$B$30,2,FALSE)</f>
        <v>0</v>
      </c>
      <c r="AX190" s="188">
        <f>AB190/$H190*VLOOKUP(AB$4,DM_TI_LE!$A$5:$B$30,2,FALSE)</f>
        <v>0</v>
      </c>
      <c r="AY190" s="188">
        <f>AC190/$H190*VLOOKUP(AC$4,DM_TI_LE!$A$5:$B$30,2,FALSE)</f>
        <v>0</v>
      </c>
      <c r="AZ190" s="188">
        <f>AD190/$H190*VLOOKUP(AD$4,DM_TI_LE!$A$5:$B$30,2,FALSE)</f>
        <v>0</v>
      </c>
      <c r="BA190" s="231">
        <f>IF(CD190="HDHV",DM_TI_LE!$K$12*I190, SUM(AE190:AW190)*F190*E190*DM_HE_SO_LUONG_NS!$D$1*CE190)</f>
        <v>9630000</v>
      </c>
      <c r="BB190" s="16"/>
      <c r="BC190" s="17">
        <f>VLOOKUP(B190,GD_LCD_HS_LNS!$B$4:$E$914,4,FALSE)</f>
        <v>4921000</v>
      </c>
      <c r="BD190" s="16"/>
      <c r="BE190" s="16">
        <f>I190/26*$BC190*VLOOKUP(BE$4,DM_TI_LE!$A$5:$C$29,3,FALSE)</f>
        <v>0</v>
      </c>
      <c r="BF190" s="16">
        <f>J190/26*$BC190*VLOOKUP(BF$4,DM_TI_LE!$A$5:$C$29,3,FALSE)</f>
        <v>0</v>
      </c>
      <c r="BG190" s="16">
        <f>K190/26*$BC190*VLOOKUP(BG$4,DM_TI_LE!$A$5:$C$29,3,FALSE)</f>
        <v>0</v>
      </c>
      <c r="BH190" s="16">
        <f>L190/26*$BC190*VLOOKUP(BH$4,DM_TI_LE!$A$5:$C$29,3,FALSE)</f>
        <v>0</v>
      </c>
      <c r="BI190" s="16">
        <f>M190/26*$BC190*VLOOKUP(BI$4,DM_TI_LE!$A$5:$C$29,3,FALSE)</f>
        <v>0</v>
      </c>
      <c r="BJ190" s="16">
        <f>N190/26*$BC190*VLOOKUP(BJ$4,DM_TI_LE!$A$5:$C$29,3,FALSE)</f>
        <v>0</v>
      </c>
      <c r="BK190" s="16">
        <f>O190/26*$BC190*VLOOKUP(BK$4,DM_TI_LE!$A$5:$C$29,3,FALSE)</f>
        <v>0</v>
      </c>
      <c r="BL190" s="16">
        <f>P190/26*$BC190*VLOOKUP(BL$4,DM_TI_LE!$A$5:$C$29,3,FALSE)</f>
        <v>0</v>
      </c>
      <c r="BM190" s="16">
        <f>Q190/26*$BC190*VLOOKUP(BM$4,DM_TI_LE!$A$5:$C$29,3,FALSE)</f>
        <v>0</v>
      </c>
      <c r="BN190" s="16">
        <f>R190/26*$BC190*VLOOKUP(BN$4,DM_TI_LE!$A$5:$C$29,3,FALSE)</f>
        <v>0</v>
      </c>
      <c r="BO190" s="16">
        <f>S190/26*$BC190*VLOOKUP(BO$4,DM_TI_LE!$A$5:$C$29,3,FALSE)</f>
        <v>0</v>
      </c>
      <c r="BP190" s="16">
        <f>T190/26*$BC190*VLOOKUP(BP$4,DM_TI_LE!$A$5:$C$29,3,FALSE)</f>
        <v>0</v>
      </c>
      <c r="BQ190" s="16">
        <f>U190/26*$BC190*VLOOKUP(BQ$4,DM_TI_LE!$A$5:$C$29,3,FALSE)</f>
        <v>0</v>
      </c>
      <c r="BR190" s="16">
        <f>V190/26*$BC190*VLOOKUP(BR$4,DM_TI_LE!$A$5:$C$29,3,FALSE)</f>
        <v>0</v>
      </c>
      <c r="BS190" s="16">
        <f>W190/26*$BC190*VLOOKUP(BS$4,DM_TI_LE!$A$5:$C$29,3,FALSE)</f>
        <v>0</v>
      </c>
      <c r="BT190" s="16">
        <f>X190/26*$BC190*VLOOKUP(BT$4,DM_TI_LE!$A$5:$C$29,3,FALSE)</f>
        <v>0</v>
      </c>
      <c r="BU190" s="16">
        <f>Y190/26*$BC190*VLOOKUP(BU$4,DM_TI_LE!$A$5:$C$29,3,FALSE)</f>
        <v>0</v>
      </c>
      <c r="BV190" s="16">
        <f>Z190/26*$BC190*VLOOKUP(BV$4,DM_TI_LE!$A$5:$C$29,3,FALSE)</f>
        <v>0</v>
      </c>
      <c r="BW190" s="16">
        <f>AA190/26*$BC190*VLOOKUP(BW$4,DM_TI_LE!$A$5:$C$29,3,FALSE)</f>
        <v>0</v>
      </c>
      <c r="BX190" s="16">
        <f>AB190/26*$BC190*VLOOKUP(BX$4,DM_TI_LE!$A$5:$C$29,3,FALSE)</f>
        <v>0</v>
      </c>
      <c r="BY190" s="16">
        <f>AC190/26*$BC190*VLOOKUP(BY$4,DM_TI_LE!$A$5:$C$29,3,FALSE)</f>
        <v>0</v>
      </c>
      <c r="BZ190" s="16">
        <f>AD190/26*$BC190*VLOOKUP(BZ$4,DM_TI_LE!$A$5:$C$29,3,FALSE)</f>
        <v>0</v>
      </c>
      <c r="CA190" s="196">
        <f t="shared" si="0"/>
        <v>0</v>
      </c>
      <c r="CB190" s="16"/>
      <c r="CC190" s="197">
        <f t="shared" si="1"/>
        <v>9630000</v>
      </c>
      <c r="CD190" s="145" t="s">
        <v>116</v>
      </c>
      <c r="CE190" s="199">
        <f>VLOOKUP(CD190,DM_TI_LE!$I$12:$J$16,2,FALSE)</f>
        <v>1</v>
      </c>
    </row>
    <row r="191" spans="1:83" ht="12.75">
      <c r="A191" s="36">
        <v>187</v>
      </c>
      <c r="B191" s="38">
        <f>GD_LCD_HS_LNS!B190</f>
        <v>10701</v>
      </c>
      <c r="C191" s="38" t="str">
        <f>GD_LCD_HS_LNS!C190</f>
        <v>Đỗ Ngọc Lân</v>
      </c>
      <c r="D191" s="38" t="str">
        <f>GD_LCD_HS_LNS!D190</f>
        <v>NV Lái xe - VHTTB</v>
      </c>
      <c r="E191" s="146">
        <f>VLOOKUP(B191,GD_CHAM_CONG!$C$6:$BJ$912,60,FALSE)</f>
        <v>1</v>
      </c>
      <c r="F191" s="146">
        <f>VLOOKUP(B191,GD_LCD_HS_LNS!$B$4:$F$914,5,FALSE)</f>
        <v>2.14</v>
      </c>
      <c r="G191" s="168"/>
      <c r="H191" s="168">
        <f>VLOOKUP(B191,GD_CHAM_CONG!$C$6:$BD$912,37,FALSE)</f>
        <v>26</v>
      </c>
      <c r="I191" s="16">
        <f>VLOOKUP($B191,GD_CHAM_CONG!$C$6:$BF$912,38,FALSE)</f>
        <v>26</v>
      </c>
      <c r="J191" s="16">
        <f>VLOOKUP($B191,GD_CHAM_CONG!$C$6:$BF$912,39,FALSE)</f>
        <v>0</v>
      </c>
      <c r="K191" s="16">
        <f>VLOOKUP($B191,GD_CHAM_CONG!$C$6:$BF$912,40,FALSE)</f>
        <v>0</v>
      </c>
      <c r="L191" s="16">
        <f>VLOOKUP($B191,GD_CHAM_CONG!$C$6:$BF$912,41,FALSE)</f>
        <v>0</v>
      </c>
      <c r="M191" s="16">
        <f>VLOOKUP($B191,GD_CHAM_CONG!$C$6:$BF$912,42,FALSE)</f>
        <v>0</v>
      </c>
      <c r="N191" s="16">
        <f>VLOOKUP($B191,GD_CHAM_CONG!$C$6:$BF$912,43,FALSE)</f>
        <v>0</v>
      </c>
      <c r="O191" s="16">
        <f>VLOOKUP($B191,GD_CHAM_CONG!$C$6:$BF$912,44,FALSE)</f>
        <v>0</v>
      </c>
      <c r="P191" s="16">
        <f>VLOOKUP($B191,GD_CHAM_CONG!$C$6:$BF$912,45,FALSE)</f>
        <v>0</v>
      </c>
      <c r="Q191" s="16">
        <f>VLOOKUP($B191,GD_CHAM_CONG!$C$6:$BF$912,46,FALSE)</f>
        <v>0</v>
      </c>
      <c r="R191" s="16">
        <f>VLOOKUP($B191,GD_CHAM_CONG!$C$6:$BF$912,47,FALSE)</f>
        <v>0</v>
      </c>
      <c r="S191" s="16">
        <f>VLOOKUP($B191,GD_CHAM_CONG!$C$6:$BF$912,48,FALSE)</f>
        <v>0</v>
      </c>
      <c r="T191" s="16">
        <f>VLOOKUP($B191,GD_CHAM_CONG!$C$6:$BF$912,49,FALSE)</f>
        <v>0</v>
      </c>
      <c r="U191" s="16">
        <f>VLOOKUP($B191,GD_CHAM_CONG!$C$6:$BF$912,50,FALSE)</f>
        <v>0</v>
      </c>
      <c r="V191" s="16">
        <f>VLOOKUP($B191,GD_CHAM_CONG!$C$6:$BF$912,51,FALSE)</f>
        <v>0</v>
      </c>
      <c r="W191" s="16">
        <f>VLOOKUP($B191,GD_CHAM_CONG!$C$6:$BF$912,52,FALSE)</f>
        <v>0</v>
      </c>
      <c r="X191" s="16">
        <f>VLOOKUP($B191,GD_CHAM_CONG!$C$6:$BF$912,53,FALSE)</f>
        <v>0</v>
      </c>
      <c r="Y191" s="16">
        <f>VLOOKUP($B191,GD_CHAM_CONG!$C$6:$BF$912,54,FALSE)</f>
        <v>0</v>
      </c>
      <c r="Z191" s="16">
        <f>VLOOKUP($B191,GD_CHAM_CONG!$C$6:$BF$912,55,FALSE)</f>
        <v>0</v>
      </c>
      <c r="AA191" s="16">
        <f>VLOOKUP($B191,GD_CHAM_CONG!$C$6:$BF$912,56,FALSE)</f>
        <v>0</v>
      </c>
      <c r="AB191" s="16">
        <f>VLOOKUP($B191,GD_CHAM_CONG!$C$6:$BI$912,57,FALSE)</f>
        <v>0</v>
      </c>
      <c r="AC191" s="16">
        <f>VLOOKUP($B191,GD_CHAM_CONG!$C$6:$BI$912,58,FALSE)</f>
        <v>0</v>
      </c>
      <c r="AD191" s="16">
        <f>VLOOKUP($B191,GD_CHAM_CONG!$C$6:$BI$912,59,FALSE)</f>
        <v>0</v>
      </c>
      <c r="AE191" s="188">
        <f>I191/$H191*VLOOKUP(I$4,DM_TI_LE!$A$5:$B$30,2,FALSE)</f>
        <v>1</v>
      </c>
      <c r="AF191" s="188">
        <f>J191/$H191*VLOOKUP(J$4,DM_TI_LE!$A$5:$B$30,2,FALSE)</f>
        <v>0</v>
      </c>
      <c r="AG191" s="188">
        <f>K191/$H191*VLOOKUP(K$4,DM_TI_LE!$A$5:$B$30,2,FALSE)</f>
        <v>0</v>
      </c>
      <c r="AH191" s="188">
        <f>L191/$H191*VLOOKUP(L$4,DM_TI_LE!$A$5:$B$30,2,FALSE)</f>
        <v>0</v>
      </c>
      <c r="AI191" s="188">
        <f>M191/$H191*VLOOKUP(M$4,DM_TI_LE!$A$5:$B$30,2,FALSE)</f>
        <v>0</v>
      </c>
      <c r="AJ191" s="188">
        <f>N191/$H191*VLOOKUP(N$4,DM_TI_LE!$A$5:$B$30,2,FALSE)</f>
        <v>0</v>
      </c>
      <c r="AK191" s="188">
        <f>O191/$H191*VLOOKUP(O$4,DM_TI_LE!$A$5:$B$30,2,FALSE)</f>
        <v>0</v>
      </c>
      <c r="AL191" s="188">
        <f>P191/$H191*VLOOKUP(P$4,DM_TI_LE!$A$5:$B$30,2,FALSE)</f>
        <v>0</v>
      </c>
      <c r="AM191" s="188">
        <f>Q191/$H191*VLOOKUP(Q$4,DM_TI_LE!$A$5:$B$30,2,FALSE)</f>
        <v>0</v>
      </c>
      <c r="AN191" s="188">
        <f>R191/$H191*VLOOKUP(R$4,DM_TI_LE!$A$5:$B$30,2,FALSE)</f>
        <v>0</v>
      </c>
      <c r="AO191" s="188">
        <f>S191/$H191*VLOOKUP(S$4,DM_TI_LE!$A$5:$B$30,2,FALSE)</f>
        <v>0</v>
      </c>
      <c r="AP191" s="188">
        <f>T191/$H191*VLOOKUP(T$4,DM_TI_LE!$A$5:$B$30,2,FALSE)</f>
        <v>0</v>
      </c>
      <c r="AQ191" s="188">
        <f>U191/$H191*VLOOKUP(U$4,DM_TI_LE!$A$5:$B$30,2,FALSE)</f>
        <v>0</v>
      </c>
      <c r="AR191" s="188">
        <f>V191/$H191*VLOOKUP(V$4,DM_TI_LE!$A$5:$B$30,2,FALSE)</f>
        <v>0</v>
      </c>
      <c r="AS191" s="188">
        <f>W191/$H191*VLOOKUP(W$4,DM_TI_LE!$A$5:$B$30,2,FALSE)</f>
        <v>0</v>
      </c>
      <c r="AT191" s="188">
        <f>X191/$H191*VLOOKUP(X$4,DM_TI_LE!$A$5:$B$30,2,FALSE)</f>
        <v>0</v>
      </c>
      <c r="AU191" s="188">
        <f>Y191/$H191*VLOOKUP(Y$4,DM_TI_LE!$A$5:$B$30,2,FALSE)</f>
        <v>0</v>
      </c>
      <c r="AV191" s="188">
        <f>Z191/$H191*VLOOKUP(Z$4,DM_TI_LE!$A$5:$B$30,2,FALSE)</f>
        <v>0</v>
      </c>
      <c r="AW191" s="188">
        <f>AA191/$H191*VLOOKUP(AA$4,DM_TI_LE!$A$5:$B$30,2,FALSE)</f>
        <v>0</v>
      </c>
      <c r="AX191" s="188">
        <f>AB191/$H191*VLOOKUP(AB$4,DM_TI_LE!$A$5:$B$30,2,FALSE)</f>
        <v>0</v>
      </c>
      <c r="AY191" s="188">
        <f>AC191/$H191*VLOOKUP(AC$4,DM_TI_LE!$A$5:$B$30,2,FALSE)</f>
        <v>0</v>
      </c>
      <c r="AZ191" s="188">
        <f>AD191/$H191*VLOOKUP(AD$4,DM_TI_LE!$A$5:$B$30,2,FALSE)</f>
        <v>0</v>
      </c>
      <c r="BA191" s="231">
        <f>IF(CD191="HDHV",DM_TI_LE!$K$12*I191, SUM(AE191:AW191)*F191*E191*DM_HE_SO_LUONG_NS!$D$1*CE191)</f>
        <v>9630000</v>
      </c>
      <c r="BB191" s="16"/>
      <c r="BC191" s="17">
        <f>VLOOKUP(B191,GD_LCD_HS_LNS!$B$4:$E$914,4,FALSE)</f>
        <v>4921000</v>
      </c>
      <c r="BD191" s="16"/>
      <c r="BE191" s="16">
        <f>I191/26*$BC191*VLOOKUP(BE$4,DM_TI_LE!$A$5:$C$29,3,FALSE)</f>
        <v>0</v>
      </c>
      <c r="BF191" s="16">
        <f>J191/26*$BC191*VLOOKUP(BF$4,DM_TI_LE!$A$5:$C$29,3,FALSE)</f>
        <v>0</v>
      </c>
      <c r="BG191" s="16">
        <f>K191/26*$BC191*VLOOKUP(BG$4,DM_TI_LE!$A$5:$C$29,3,FALSE)</f>
        <v>0</v>
      </c>
      <c r="BH191" s="16">
        <f>L191/26*$BC191*VLOOKUP(BH$4,DM_TI_LE!$A$5:$C$29,3,FALSE)</f>
        <v>0</v>
      </c>
      <c r="BI191" s="16">
        <f>M191/26*$BC191*VLOOKUP(BI$4,DM_TI_LE!$A$5:$C$29,3,FALSE)</f>
        <v>0</v>
      </c>
      <c r="BJ191" s="16">
        <f>N191/26*$BC191*VLOOKUP(BJ$4,DM_TI_LE!$A$5:$C$29,3,FALSE)</f>
        <v>0</v>
      </c>
      <c r="BK191" s="16">
        <f>O191/26*$BC191*VLOOKUP(BK$4,DM_TI_LE!$A$5:$C$29,3,FALSE)</f>
        <v>0</v>
      </c>
      <c r="BL191" s="16">
        <f>P191/26*$BC191*VLOOKUP(BL$4,DM_TI_LE!$A$5:$C$29,3,FALSE)</f>
        <v>0</v>
      </c>
      <c r="BM191" s="16">
        <f>Q191/26*$BC191*VLOOKUP(BM$4,DM_TI_LE!$A$5:$C$29,3,FALSE)</f>
        <v>0</v>
      </c>
      <c r="BN191" s="16">
        <f>R191/26*$BC191*VLOOKUP(BN$4,DM_TI_LE!$A$5:$C$29,3,FALSE)</f>
        <v>0</v>
      </c>
      <c r="BO191" s="16">
        <f>S191/26*$BC191*VLOOKUP(BO$4,DM_TI_LE!$A$5:$C$29,3,FALSE)</f>
        <v>0</v>
      </c>
      <c r="BP191" s="16">
        <f>T191/26*$BC191*VLOOKUP(BP$4,DM_TI_LE!$A$5:$C$29,3,FALSE)</f>
        <v>0</v>
      </c>
      <c r="BQ191" s="16">
        <f>U191/26*$BC191*VLOOKUP(BQ$4,DM_TI_LE!$A$5:$C$29,3,FALSE)</f>
        <v>0</v>
      </c>
      <c r="BR191" s="16">
        <f>V191/26*$BC191*VLOOKUP(BR$4,DM_TI_LE!$A$5:$C$29,3,FALSE)</f>
        <v>0</v>
      </c>
      <c r="BS191" s="16">
        <f>W191/26*$BC191*VLOOKUP(BS$4,DM_TI_LE!$A$5:$C$29,3,FALSE)</f>
        <v>0</v>
      </c>
      <c r="BT191" s="16">
        <f>X191/26*$BC191*VLOOKUP(BT$4,DM_TI_LE!$A$5:$C$29,3,FALSE)</f>
        <v>0</v>
      </c>
      <c r="BU191" s="16">
        <f>Y191/26*$BC191*VLOOKUP(BU$4,DM_TI_LE!$A$5:$C$29,3,FALSE)</f>
        <v>0</v>
      </c>
      <c r="BV191" s="16">
        <f>Z191/26*$BC191*VLOOKUP(BV$4,DM_TI_LE!$A$5:$C$29,3,FALSE)</f>
        <v>0</v>
      </c>
      <c r="BW191" s="16">
        <f>AA191/26*$BC191*VLOOKUP(BW$4,DM_TI_LE!$A$5:$C$29,3,FALSE)</f>
        <v>0</v>
      </c>
      <c r="BX191" s="16">
        <f>AB191/26*$BC191*VLOOKUP(BX$4,DM_TI_LE!$A$5:$C$29,3,FALSE)</f>
        <v>0</v>
      </c>
      <c r="BY191" s="16">
        <f>AC191/26*$BC191*VLOOKUP(BY$4,DM_TI_LE!$A$5:$C$29,3,FALSE)</f>
        <v>0</v>
      </c>
      <c r="BZ191" s="16">
        <f>AD191/26*$BC191*VLOOKUP(BZ$4,DM_TI_LE!$A$5:$C$29,3,FALSE)</f>
        <v>0</v>
      </c>
      <c r="CA191" s="196">
        <f t="shared" si="0"/>
        <v>0</v>
      </c>
      <c r="CB191" s="16"/>
      <c r="CC191" s="197">
        <f t="shared" si="1"/>
        <v>9630000</v>
      </c>
      <c r="CD191" s="145" t="s">
        <v>116</v>
      </c>
      <c r="CE191" s="199">
        <f>VLOOKUP(CD191,DM_TI_LE!$I$12:$J$16,2,FALSE)</f>
        <v>1</v>
      </c>
    </row>
    <row r="192" spans="1:83" ht="12.75">
      <c r="A192" s="36">
        <v>188</v>
      </c>
      <c r="B192" s="38">
        <f>GD_LCD_HS_LNS!B191</f>
        <v>10702</v>
      </c>
      <c r="C192" s="38" t="str">
        <f>GD_LCD_HS_LNS!C191</f>
        <v>Nguyễn Tuấn Anh</v>
      </c>
      <c r="D192" s="38" t="str">
        <f>GD_LCD_HS_LNS!D191</f>
        <v>NV Lái xe - VHTTB</v>
      </c>
      <c r="E192" s="146">
        <f>VLOOKUP(B192,GD_CHAM_CONG!$C$6:$BJ$912,60,FALSE)</f>
        <v>1</v>
      </c>
      <c r="F192" s="146">
        <f>VLOOKUP(B192,GD_LCD_HS_LNS!$B$4:$F$914,5,FALSE)</f>
        <v>2.14</v>
      </c>
      <c r="G192" s="168"/>
      <c r="H192" s="168">
        <f>VLOOKUP(B192,GD_CHAM_CONG!$C$6:$BD$912,37,FALSE)</f>
        <v>26</v>
      </c>
      <c r="I192" s="16">
        <f>VLOOKUP($B192,GD_CHAM_CONG!$C$6:$BF$912,38,FALSE)</f>
        <v>26</v>
      </c>
      <c r="J192" s="16">
        <f>VLOOKUP($B192,GD_CHAM_CONG!$C$6:$BF$912,39,FALSE)</f>
        <v>0</v>
      </c>
      <c r="K192" s="16">
        <f>VLOOKUP($B192,GD_CHAM_CONG!$C$6:$BF$912,40,FALSE)</f>
        <v>0</v>
      </c>
      <c r="L192" s="16">
        <f>VLOOKUP($B192,GD_CHAM_CONG!$C$6:$BF$912,41,FALSE)</f>
        <v>0</v>
      </c>
      <c r="M192" s="16">
        <f>VLOOKUP($B192,GD_CHAM_CONG!$C$6:$BF$912,42,FALSE)</f>
        <v>0</v>
      </c>
      <c r="N192" s="16">
        <f>VLOOKUP($B192,GD_CHAM_CONG!$C$6:$BF$912,43,FALSE)</f>
        <v>0</v>
      </c>
      <c r="O192" s="16">
        <f>VLOOKUP($B192,GD_CHAM_CONG!$C$6:$BF$912,44,FALSE)</f>
        <v>0</v>
      </c>
      <c r="P192" s="16">
        <f>VLOOKUP($B192,GD_CHAM_CONG!$C$6:$BF$912,45,FALSE)</f>
        <v>0</v>
      </c>
      <c r="Q192" s="16">
        <f>VLOOKUP($B192,GD_CHAM_CONG!$C$6:$BF$912,46,FALSE)</f>
        <v>0</v>
      </c>
      <c r="R192" s="16">
        <f>VLOOKUP($B192,GD_CHAM_CONG!$C$6:$BF$912,47,FALSE)</f>
        <v>0</v>
      </c>
      <c r="S192" s="16">
        <f>VLOOKUP($B192,GD_CHAM_CONG!$C$6:$BF$912,48,FALSE)</f>
        <v>0</v>
      </c>
      <c r="T192" s="16">
        <f>VLOOKUP($B192,GD_CHAM_CONG!$C$6:$BF$912,49,FALSE)</f>
        <v>0</v>
      </c>
      <c r="U192" s="16">
        <f>VLOOKUP($B192,GD_CHAM_CONG!$C$6:$BF$912,50,FALSE)</f>
        <v>0</v>
      </c>
      <c r="V192" s="16">
        <f>VLOOKUP($B192,GD_CHAM_CONG!$C$6:$BF$912,51,FALSE)</f>
        <v>0</v>
      </c>
      <c r="W192" s="16">
        <f>VLOOKUP($B192,GD_CHAM_CONG!$C$6:$BF$912,52,FALSE)</f>
        <v>0</v>
      </c>
      <c r="X192" s="16">
        <f>VLOOKUP($B192,GD_CHAM_CONG!$C$6:$BF$912,53,FALSE)</f>
        <v>0</v>
      </c>
      <c r="Y192" s="16">
        <f>VLOOKUP($B192,GD_CHAM_CONG!$C$6:$BF$912,54,FALSE)</f>
        <v>0</v>
      </c>
      <c r="Z192" s="16">
        <f>VLOOKUP($B192,GD_CHAM_CONG!$C$6:$BF$912,55,FALSE)</f>
        <v>0</v>
      </c>
      <c r="AA192" s="16">
        <f>VLOOKUP($B192,GD_CHAM_CONG!$C$6:$BF$912,56,FALSE)</f>
        <v>0</v>
      </c>
      <c r="AB192" s="16">
        <f>VLOOKUP($B192,GD_CHAM_CONG!$C$6:$BI$912,57,FALSE)</f>
        <v>0</v>
      </c>
      <c r="AC192" s="16">
        <f>VLOOKUP($B192,GD_CHAM_CONG!$C$6:$BI$912,58,FALSE)</f>
        <v>0</v>
      </c>
      <c r="AD192" s="16">
        <f>VLOOKUP($B192,GD_CHAM_CONG!$C$6:$BI$912,59,FALSE)</f>
        <v>0</v>
      </c>
      <c r="AE192" s="188">
        <f>I192/$H192*VLOOKUP(I$4,DM_TI_LE!$A$5:$B$30,2,FALSE)</f>
        <v>1</v>
      </c>
      <c r="AF192" s="188">
        <f>J192/$H192*VLOOKUP(J$4,DM_TI_LE!$A$5:$B$30,2,FALSE)</f>
        <v>0</v>
      </c>
      <c r="AG192" s="188">
        <f>K192/$H192*VLOOKUP(K$4,DM_TI_LE!$A$5:$B$30,2,FALSE)</f>
        <v>0</v>
      </c>
      <c r="AH192" s="188">
        <f>L192/$H192*VLOOKUP(L$4,DM_TI_LE!$A$5:$B$30,2,FALSE)</f>
        <v>0</v>
      </c>
      <c r="AI192" s="188">
        <f>M192/$H192*VLOOKUP(M$4,DM_TI_LE!$A$5:$B$30,2,FALSE)</f>
        <v>0</v>
      </c>
      <c r="AJ192" s="188">
        <f>N192/$H192*VLOOKUP(N$4,DM_TI_LE!$A$5:$B$30,2,FALSE)</f>
        <v>0</v>
      </c>
      <c r="AK192" s="188">
        <f>O192/$H192*VLOOKUP(O$4,DM_TI_LE!$A$5:$B$30,2,FALSE)</f>
        <v>0</v>
      </c>
      <c r="AL192" s="188">
        <f>P192/$H192*VLOOKUP(P$4,DM_TI_LE!$A$5:$B$30,2,FALSE)</f>
        <v>0</v>
      </c>
      <c r="AM192" s="188">
        <f>Q192/$H192*VLOOKUP(Q$4,DM_TI_LE!$A$5:$B$30,2,FALSE)</f>
        <v>0</v>
      </c>
      <c r="AN192" s="188">
        <f>R192/$H192*VLOOKUP(R$4,DM_TI_LE!$A$5:$B$30,2,FALSE)</f>
        <v>0</v>
      </c>
      <c r="AO192" s="188">
        <f>S192/$H192*VLOOKUP(S$4,DM_TI_LE!$A$5:$B$30,2,FALSE)</f>
        <v>0</v>
      </c>
      <c r="AP192" s="188">
        <f>T192/$H192*VLOOKUP(T$4,DM_TI_LE!$A$5:$B$30,2,FALSE)</f>
        <v>0</v>
      </c>
      <c r="AQ192" s="188">
        <f>U192/$H192*VLOOKUP(U$4,DM_TI_LE!$A$5:$B$30,2,FALSE)</f>
        <v>0</v>
      </c>
      <c r="AR192" s="188">
        <f>V192/$H192*VLOOKUP(V$4,DM_TI_LE!$A$5:$B$30,2,FALSE)</f>
        <v>0</v>
      </c>
      <c r="AS192" s="188">
        <f>W192/$H192*VLOOKUP(W$4,DM_TI_LE!$A$5:$B$30,2,FALSE)</f>
        <v>0</v>
      </c>
      <c r="AT192" s="188">
        <f>X192/$H192*VLOOKUP(X$4,DM_TI_LE!$A$5:$B$30,2,FALSE)</f>
        <v>0</v>
      </c>
      <c r="AU192" s="188">
        <f>Y192/$H192*VLOOKUP(Y$4,DM_TI_LE!$A$5:$B$30,2,FALSE)</f>
        <v>0</v>
      </c>
      <c r="AV192" s="188">
        <f>Z192/$H192*VLOOKUP(Z$4,DM_TI_LE!$A$5:$B$30,2,FALSE)</f>
        <v>0</v>
      </c>
      <c r="AW192" s="188">
        <f>AA192/$H192*VLOOKUP(AA$4,DM_TI_LE!$A$5:$B$30,2,FALSE)</f>
        <v>0</v>
      </c>
      <c r="AX192" s="188">
        <f>AB192/$H192*VLOOKUP(AB$4,DM_TI_LE!$A$5:$B$30,2,FALSE)</f>
        <v>0</v>
      </c>
      <c r="AY192" s="188">
        <f>AC192/$H192*VLOOKUP(AC$4,DM_TI_LE!$A$5:$B$30,2,FALSE)</f>
        <v>0</v>
      </c>
      <c r="AZ192" s="188">
        <f>AD192/$H192*VLOOKUP(AD$4,DM_TI_LE!$A$5:$B$30,2,FALSE)</f>
        <v>0</v>
      </c>
      <c r="BA192" s="231">
        <f>IF(CD192="HDHV",DM_TI_LE!$K$12*I192, SUM(AE192:AW192)*F192*E192*DM_HE_SO_LUONG_NS!$D$1*CE192)</f>
        <v>9630000</v>
      </c>
      <c r="BB192" s="16"/>
      <c r="BC192" s="17">
        <f>VLOOKUP(B192,GD_LCD_HS_LNS!$B$4:$E$914,4,FALSE)</f>
        <v>4921000</v>
      </c>
      <c r="BD192" s="16"/>
      <c r="BE192" s="16">
        <f>I192/26*$BC192*VLOOKUP(BE$4,DM_TI_LE!$A$5:$C$29,3,FALSE)</f>
        <v>0</v>
      </c>
      <c r="BF192" s="16">
        <f>J192/26*$BC192*VLOOKUP(BF$4,DM_TI_LE!$A$5:$C$29,3,FALSE)</f>
        <v>0</v>
      </c>
      <c r="BG192" s="16">
        <f>K192/26*$BC192*VLOOKUP(BG$4,DM_TI_LE!$A$5:$C$29,3,FALSE)</f>
        <v>0</v>
      </c>
      <c r="BH192" s="16">
        <f>L192/26*$BC192*VLOOKUP(BH$4,DM_TI_LE!$A$5:$C$29,3,FALSE)</f>
        <v>0</v>
      </c>
      <c r="BI192" s="16">
        <f>M192/26*$BC192*VLOOKUP(BI$4,DM_TI_LE!$A$5:$C$29,3,FALSE)</f>
        <v>0</v>
      </c>
      <c r="BJ192" s="16">
        <f>N192/26*$BC192*VLOOKUP(BJ$4,DM_TI_LE!$A$5:$C$29,3,FALSE)</f>
        <v>0</v>
      </c>
      <c r="BK192" s="16">
        <f>O192/26*$BC192*VLOOKUP(BK$4,DM_TI_LE!$A$5:$C$29,3,FALSE)</f>
        <v>0</v>
      </c>
      <c r="BL192" s="16">
        <f>P192/26*$BC192*VLOOKUP(BL$4,DM_TI_LE!$A$5:$C$29,3,FALSE)</f>
        <v>0</v>
      </c>
      <c r="BM192" s="16">
        <f>Q192/26*$BC192*VLOOKUP(BM$4,DM_TI_LE!$A$5:$C$29,3,FALSE)</f>
        <v>0</v>
      </c>
      <c r="BN192" s="16">
        <f>R192/26*$BC192*VLOOKUP(BN$4,DM_TI_LE!$A$5:$C$29,3,FALSE)</f>
        <v>0</v>
      </c>
      <c r="BO192" s="16">
        <f>S192/26*$BC192*VLOOKUP(BO$4,DM_TI_LE!$A$5:$C$29,3,FALSE)</f>
        <v>0</v>
      </c>
      <c r="BP192" s="16">
        <f>T192/26*$BC192*VLOOKUP(BP$4,DM_TI_LE!$A$5:$C$29,3,FALSE)</f>
        <v>0</v>
      </c>
      <c r="BQ192" s="16">
        <f>U192/26*$BC192*VLOOKUP(BQ$4,DM_TI_LE!$A$5:$C$29,3,FALSE)</f>
        <v>0</v>
      </c>
      <c r="BR192" s="16">
        <f>V192/26*$BC192*VLOOKUP(BR$4,DM_TI_LE!$A$5:$C$29,3,FALSE)</f>
        <v>0</v>
      </c>
      <c r="BS192" s="16">
        <f>W192/26*$BC192*VLOOKUP(BS$4,DM_TI_LE!$A$5:$C$29,3,FALSE)</f>
        <v>0</v>
      </c>
      <c r="BT192" s="16">
        <f>X192/26*$BC192*VLOOKUP(BT$4,DM_TI_LE!$A$5:$C$29,3,FALSE)</f>
        <v>0</v>
      </c>
      <c r="BU192" s="16">
        <f>Y192/26*$BC192*VLOOKUP(BU$4,DM_TI_LE!$A$5:$C$29,3,FALSE)</f>
        <v>0</v>
      </c>
      <c r="BV192" s="16">
        <f>Z192/26*$BC192*VLOOKUP(BV$4,DM_TI_LE!$A$5:$C$29,3,FALSE)</f>
        <v>0</v>
      </c>
      <c r="BW192" s="16">
        <f>AA192/26*$BC192*VLOOKUP(BW$4,DM_TI_LE!$A$5:$C$29,3,FALSE)</f>
        <v>0</v>
      </c>
      <c r="BX192" s="16">
        <f>AB192/26*$BC192*VLOOKUP(BX$4,DM_TI_LE!$A$5:$C$29,3,FALSE)</f>
        <v>0</v>
      </c>
      <c r="BY192" s="16">
        <f>AC192/26*$BC192*VLOOKUP(BY$4,DM_TI_LE!$A$5:$C$29,3,FALSE)</f>
        <v>0</v>
      </c>
      <c r="BZ192" s="16">
        <f>AD192/26*$BC192*VLOOKUP(BZ$4,DM_TI_LE!$A$5:$C$29,3,FALSE)</f>
        <v>0</v>
      </c>
      <c r="CA192" s="196">
        <f t="shared" si="0"/>
        <v>0</v>
      </c>
      <c r="CB192" s="16"/>
      <c r="CC192" s="197">
        <f t="shared" si="1"/>
        <v>9630000</v>
      </c>
      <c r="CD192" s="145" t="s">
        <v>116</v>
      </c>
      <c r="CE192" s="199">
        <f>VLOOKUP(CD192,DM_TI_LE!$I$12:$J$16,2,FALSE)</f>
        <v>1</v>
      </c>
    </row>
    <row r="193" spans="1:83" ht="12.75">
      <c r="A193" s="36">
        <v>189</v>
      </c>
      <c r="B193" s="38">
        <f>GD_LCD_HS_LNS!B192</f>
        <v>10703</v>
      </c>
      <c r="C193" s="38" t="str">
        <f>GD_LCD_HS_LNS!C192</f>
        <v>Trần Văn Dậu</v>
      </c>
      <c r="D193" s="38" t="str">
        <f>GD_LCD_HS_LNS!D192</f>
        <v>NV Lái xe - VHTTB</v>
      </c>
      <c r="E193" s="146">
        <f>VLOOKUP(B193,GD_CHAM_CONG!$C$6:$BJ$912,60,FALSE)</f>
        <v>1</v>
      </c>
      <c r="F193" s="146">
        <f>VLOOKUP(B193,GD_LCD_HS_LNS!$B$4:$F$914,5,FALSE)</f>
        <v>2.14</v>
      </c>
      <c r="G193" s="168"/>
      <c r="H193" s="168">
        <f>VLOOKUP(B193,GD_CHAM_CONG!$C$6:$BD$912,37,FALSE)</f>
        <v>26</v>
      </c>
      <c r="I193" s="16">
        <f>VLOOKUP($B193,GD_CHAM_CONG!$C$6:$BF$912,38,FALSE)</f>
        <v>26</v>
      </c>
      <c r="J193" s="16">
        <f>VLOOKUP($B193,GD_CHAM_CONG!$C$6:$BF$912,39,FALSE)</f>
        <v>0</v>
      </c>
      <c r="K193" s="16">
        <f>VLOOKUP($B193,GD_CHAM_CONG!$C$6:$BF$912,40,FALSE)</f>
        <v>0</v>
      </c>
      <c r="L193" s="16">
        <f>VLOOKUP($B193,GD_CHAM_CONG!$C$6:$BF$912,41,FALSE)</f>
        <v>0</v>
      </c>
      <c r="M193" s="16">
        <f>VLOOKUP($B193,GD_CHAM_CONG!$C$6:$BF$912,42,FALSE)</f>
        <v>0</v>
      </c>
      <c r="N193" s="16">
        <f>VLOOKUP($B193,GD_CHAM_CONG!$C$6:$BF$912,43,FALSE)</f>
        <v>0</v>
      </c>
      <c r="O193" s="16">
        <f>VLOOKUP($B193,GD_CHAM_CONG!$C$6:$BF$912,44,FALSE)</f>
        <v>0</v>
      </c>
      <c r="P193" s="16">
        <f>VLOOKUP($B193,GD_CHAM_CONG!$C$6:$BF$912,45,FALSE)</f>
        <v>0</v>
      </c>
      <c r="Q193" s="16">
        <f>VLOOKUP($B193,GD_CHAM_CONG!$C$6:$BF$912,46,FALSE)</f>
        <v>0</v>
      </c>
      <c r="R193" s="16">
        <f>VLOOKUP($B193,GD_CHAM_CONG!$C$6:$BF$912,47,FALSE)</f>
        <v>0</v>
      </c>
      <c r="S193" s="16">
        <f>VLOOKUP($B193,GD_CHAM_CONG!$C$6:$BF$912,48,FALSE)</f>
        <v>0</v>
      </c>
      <c r="T193" s="16">
        <f>VLOOKUP($B193,GD_CHAM_CONG!$C$6:$BF$912,49,FALSE)</f>
        <v>0</v>
      </c>
      <c r="U193" s="16">
        <f>VLOOKUP($B193,GD_CHAM_CONG!$C$6:$BF$912,50,FALSE)</f>
        <v>0</v>
      </c>
      <c r="V193" s="16">
        <f>VLOOKUP($B193,GD_CHAM_CONG!$C$6:$BF$912,51,FALSE)</f>
        <v>0</v>
      </c>
      <c r="W193" s="16">
        <f>VLOOKUP($B193,GD_CHAM_CONG!$C$6:$BF$912,52,FALSE)</f>
        <v>0</v>
      </c>
      <c r="X193" s="16">
        <f>VLOOKUP($B193,GD_CHAM_CONG!$C$6:$BF$912,53,FALSE)</f>
        <v>0</v>
      </c>
      <c r="Y193" s="16">
        <f>VLOOKUP($B193,GD_CHAM_CONG!$C$6:$BF$912,54,FALSE)</f>
        <v>0</v>
      </c>
      <c r="Z193" s="16">
        <f>VLOOKUP($B193,GD_CHAM_CONG!$C$6:$BF$912,55,FALSE)</f>
        <v>0</v>
      </c>
      <c r="AA193" s="16">
        <f>VLOOKUP($B193,GD_CHAM_CONG!$C$6:$BF$912,56,FALSE)</f>
        <v>0</v>
      </c>
      <c r="AB193" s="16">
        <f>VLOOKUP($B193,GD_CHAM_CONG!$C$6:$BI$912,57,FALSE)</f>
        <v>0</v>
      </c>
      <c r="AC193" s="16">
        <f>VLOOKUP($B193,GD_CHAM_CONG!$C$6:$BI$912,58,FALSE)</f>
        <v>0</v>
      </c>
      <c r="AD193" s="16">
        <f>VLOOKUP($B193,GD_CHAM_CONG!$C$6:$BI$912,59,FALSE)</f>
        <v>0</v>
      </c>
      <c r="AE193" s="188">
        <f>I193/$H193*VLOOKUP(I$4,DM_TI_LE!$A$5:$B$30,2,FALSE)</f>
        <v>1</v>
      </c>
      <c r="AF193" s="188">
        <f>J193/$H193*VLOOKUP(J$4,DM_TI_LE!$A$5:$B$30,2,FALSE)</f>
        <v>0</v>
      </c>
      <c r="AG193" s="188">
        <f>K193/$H193*VLOOKUP(K$4,DM_TI_LE!$A$5:$B$30,2,FALSE)</f>
        <v>0</v>
      </c>
      <c r="AH193" s="188">
        <f>L193/$H193*VLOOKUP(L$4,DM_TI_LE!$A$5:$B$30,2,FALSE)</f>
        <v>0</v>
      </c>
      <c r="AI193" s="188">
        <f>M193/$H193*VLOOKUP(M$4,DM_TI_LE!$A$5:$B$30,2,FALSE)</f>
        <v>0</v>
      </c>
      <c r="AJ193" s="188">
        <f>N193/$H193*VLOOKUP(N$4,DM_TI_LE!$A$5:$B$30,2,FALSE)</f>
        <v>0</v>
      </c>
      <c r="AK193" s="188">
        <f>O193/$H193*VLOOKUP(O$4,DM_TI_LE!$A$5:$B$30,2,FALSE)</f>
        <v>0</v>
      </c>
      <c r="AL193" s="188">
        <f>P193/$H193*VLOOKUP(P$4,DM_TI_LE!$A$5:$B$30,2,FALSE)</f>
        <v>0</v>
      </c>
      <c r="AM193" s="188">
        <f>Q193/$H193*VLOOKUP(Q$4,DM_TI_LE!$A$5:$B$30,2,FALSE)</f>
        <v>0</v>
      </c>
      <c r="AN193" s="188">
        <f>R193/$H193*VLOOKUP(R$4,DM_TI_LE!$A$5:$B$30,2,FALSE)</f>
        <v>0</v>
      </c>
      <c r="AO193" s="188">
        <f>S193/$H193*VLOOKUP(S$4,DM_TI_LE!$A$5:$B$30,2,FALSE)</f>
        <v>0</v>
      </c>
      <c r="AP193" s="188">
        <f>T193/$H193*VLOOKUP(T$4,DM_TI_LE!$A$5:$B$30,2,FALSE)</f>
        <v>0</v>
      </c>
      <c r="AQ193" s="188">
        <f>U193/$H193*VLOOKUP(U$4,DM_TI_LE!$A$5:$B$30,2,FALSE)</f>
        <v>0</v>
      </c>
      <c r="AR193" s="188">
        <f>V193/$H193*VLOOKUP(V$4,DM_TI_LE!$A$5:$B$30,2,FALSE)</f>
        <v>0</v>
      </c>
      <c r="AS193" s="188">
        <f>W193/$H193*VLOOKUP(W$4,DM_TI_LE!$A$5:$B$30,2,FALSE)</f>
        <v>0</v>
      </c>
      <c r="AT193" s="188">
        <f>X193/$H193*VLOOKUP(X$4,DM_TI_LE!$A$5:$B$30,2,FALSE)</f>
        <v>0</v>
      </c>
      <c r="AU193" s="188">
        <f>Y193/$H193*VLOOKUP(Y$4,DM_TI_LE!$A$5:$B$30,2,FALSE)</f>
        <v>0</v>
      </c>
      <c r="AV193" s="188">
        <f>Z193/$H193*VLOOKUP(Z$4,DM_TI_LE!$A$5:$B$30,2,FALSE)</f>
        <v>0</v>
      </c>
      <c r="AW193" s="188">
        <f>AA193/$H193*VLOOKUP(AA$4,DM_TI_LE!$A$5:$B$30,2,FALSE)</f>
        <v>0</v>
      </c>
      <c r="AX193" s="188">
        <f>AB193/$H193*VLOOKUP(AB$4,DM_TI_LE!$A$5:$B$30,2,FALSE)</f>
        <v>0</v>
      </c>
      <c r="AY193" s="188">
        <f>AC193/$H193*VLOOKUP(AC$4,DM_TI_LE!$A$5:$B$30,2,FALSE)</f>
        <v>0</v>
      </c>
      <c r="AZ193" s="188">
        <f>AD193/$H193*VLOOKUP(AD$4,DM_TI_LE!$A$5:$B$30,2,FALSE)</f>
        <v>0</v>
      </c>
      <c r="BA193" s="231">
        <f>IF(CD193="HDHV",DM_TI_LE!$K$12*I193, SUM(AE193:AW193)*F193*E193*DM_HE_SO_LUONG_NS!$D$1*CE193)</f>
        <v>9630000</v>
      </c>
      <c r="BB193" s="16"/>
      <c r="BC193" s="17">
        <f>VLOOKUP(B193,GD_LCD_HS_LNS!$B$4:$E$914,4,FALSE)</f>
        <v>4921000</v>
      </c>
      <c r="BD193" s="16"/>
      <c r="BE193" s="16">
        <f>I193/26*$BC193*VLOOKUP(BE$4,DM_TI_LE!$A$5:$C$29,3,FALSE)</f>
        <v>0</v>
      </c>
      <c r="BF193" s="16">
        <f>J193/26*$BC193*VLOOKUP(BF$4,DM_TI_LE!$A$5:$C$29,3,FALSE)</f>
        <v>0</v>
      </c>
      <c r="BG193" s="16">
        <f>K193/26*$BC193*VLOOKUP(BG$4,DM_TI_LE!$A$5:$C$29,3,FALSE)</f>
        <v>0</v>
      </c>
      <c r="BH193" s="16">
        <f>L193/26*$BC193*VLOOKUP(BH$4,DM_TI_LE!$A$5:$C$29,3,FALSE)</f>
        <v>0</v>
      </c>
      <c r="BI193" s="16">
        <f>M193/26*$BC193*VLOOKUP(BI$4,DM_TI_LE!$A$5:$C$29,3,FALSE)</f>
        <v>0</v>
      </c>
      <c r="BJ193" s="16">
        <f>N193/26*$BC193*VLOOKUP(BJ$4,DM_TI_LE!$A$5:$C$29,3,FALSE)</f>
        <v>0</v>
      </c>
      <c r="BK193" s="16">
        <f>O193/26*$BC193*VLOOKUP(BK$4,DM_TI_LE!$A$5:$C$29,3,FALSE)</f>
        <v>0</v>
      </c>
      <c r="BL193" s="16">
        <f>P193/26*$BC193*VLOOKUP(BL$4,DM_TI_LE!$A$5:$C$29,3,FALSE)</f>
        <v>0</v>
      </c>
      <c r="BM193" s="16">
        <f>Q193/26*$BC193*VLOOKUP(BM$4,DM_TI_LE!$A$5:$C$29,3,FALSE)</f>
        <v>0</v>
      </c>
      <c r="BN193" s="16">
        <f>R193/26*$BC193*VLOOKUP(BN$4,DM_TI_LE!$A$5:$C$29,3,FALSE)</f>
        <v>0</v>
      </c>
      <c r="BO193" s="16">
        <f>S193/26*$BC193*VLOOKUP(BO$4,DM_TI_LE!$A$5:$C$29,3,FALSE)</f>
        <v>0</v>
      </c>
      <c r="BP193" s="16">
        <f>T193/26*$BC193*VLOOKUP(BP$4,DM_TI_LE!$A$5:$C$29,3,FALSE)</f>
        <v>0</v>
      </c>
      <c r="BQ193" s="16">
        <f>U193/26*$BC193*VLOOKUP(BQ$4,DM_TI_LE!$A$5:$C$29,3,FALSE)</f>
        <v>0</v>
      </c>
      <c r="BR193" s="16">
        <f>V193/26*$BC193*VLOOKUP(BR$4,DM_TI_LE!$A$5:$C$29,3,FALSE)</f>
        <v>0</v>
      </c>
      <c r="BS193" s="16">
        <f>W193/26*$BC193*VLOOKUP(BS$4,DM_TI_LE!$A$5:$C$29,3,FALSE)</f>
        <v>0</v>
      </c>
      <c r="BT193" s="16">
        <f>X193/26*$BC193*VLOOKUP(BT$4,DM_TI_LE!$A$5:$C$29,3,FALSE)</f>
        <v>0</v>
      </c>
      <c r="BU193" s="16">
        <f>Y193/26*$BC193*VLOOKUP(BU$4,DM_TI_LE!$A$5:$C$29,3,FALSE)</f>
        <v>0</v>
      </c>
      <c r="BV193" s="16">
        <f>Z193/26*$BC193*VLOOKUP(BV$4,DM_TI_LE!$A$5:$C$29,3,FALSE)</f>
        <v>0</v>
      </c>
      <c r="BW193" s="16">
        <f>AA193/26*$BC193*VLOOKUP(BW$4,DM_TI_LE!$A$5:$C$29,3,FALSE)</f>
        <v>0</v>
      </c>
      <c r="BX193" s="16">
        <f>AB193/26*$BC193*VLOOKUP(BX$4,DM_TI_LE!$A$5:$C$29,3,FALSE)</f>
        <v>0</v>
      </c>
      <c r="BY193" s="16">
        <f>AC193/26*$BC193*VLOOKUP(BY$4,DM_TI_LE!$A$5:$C$29,3,FALSE)</f>
        <v>0</v>
      </c>
      <c r="BZ193" s="16">
        <f>AD193/26*$BC193*VLOOKUP(BZ$4,DM_TI_LE!$A$5:$C$29,3,FALSE)</f>
        <v>0</v>
      </c>
      <c r="CA193" s="196">
        <f t="shared" si="0"/>
        <v>0</v>
      </c>
      <c r="CB193" s="16"/>
      <c r="CC193" s="197">
        <f t="shared" si="1"/>
        <v>9630000</v>
      </c>
      <c r="CD193" s="145" t="s">
        <v>116</v>
      </c>
      <c r="CE193" s="199">
        <f>VLOOKUP(CD193,DM_TI_LE!$I$12:$J$16,2,FALSE)</f>
        <v>1</v>
      </c>
    </row>
    <row r="194" spans="1:83" ht="12.75">
      <c r="A194" s="36">
        <v>190</v>
      </c>
      <c r="B194" s="38">
        <f>GD_LCD_HS_LNS!B193</f>
        <v>11140</v>
      </c>
      <c r="C194" s="38" t="str">
        <f>GD_LCD_HS_LNS!C193</f>
        <v>Nguyễn Chí Công</v>
      </c>
      <c r="D194" s="38" t="str">
        <f>GD_LCD_HS_LNS!D193</f>
        <v>NV Lái xe - VHTTB</v>
      </c>
      <c r="E194" s="146">
        <f>VLOOKUP(B194,GD_CHAM_CONG!$C$6:$BJ$912,60,FALSE)</f>
        <v>1</v>
      </c>
      <c r="F194" s="146">
        <f>VLOOKUP(B194,GD_LCD_HS_LNS!$B$4:$F$914,5,FALSE)</f>
        <v>1.68</v>
      </c>
      <c r="G194" s="168"/>
      <c r="H194" s="168">
        <f>VLOOKUP(B194,GD_CHAM_CONG!$C$6:$BD$912,37,FALSE)</f>
        <v>26</v>
      </c>
      <c r="I194" s="16">
        <f>VLOOKUP($B194,GD_CHAM_CONG!$C$6:$BF$912,38,FALSE)</f>
        <v>26</v>
      </c>
      <c r="J194" s="16">
        <f>VLOOKUP($B194,GD_CHAM_CONG!$C$6:$BF$912,39,FALSE)</f>
        <v>0</v>
      </c>
      <c r="K194" s="16">
        <f>VLOOKUP($B194,GD_CHAM_CONG!$C$6:$BF$912,40,FALSE)</f>
        <v>0</v>
      </c>
      <c r="L194" s="16">
        <f>VLOOKUP($B194,GD_CHAM_CONG!$C$6:$BF$912,41,FALSE)</f>
        <v>0</v>
      </c>
      <c r="M194" s="16">
        <f>VLOOKUP($B194,GD_CHAM_CONG!$C$6:$BF$912,42,FALSE)</f>
        <v>0</v>
      </c>
      <c r="N194" s="16">
        <f>VLOOKUP($B194,GD_CHAM_CONG!$C$6:$BF$912,43,FALSE)</f>
        <v>0</v>
      </c>
      <c r="O194" s="16">
        <f>VLOOKUP($B194,GD_CHAM_CONG!$C$6:$BF$912,44,FALSE)</f>
        <v>0</v>
      </c>
      <c r="P194" s="16">
        <f>VLOOKUP($B194,GD_CHAM_CONG!$C$6:$BF$912,45,FALSE)</f>
        <v>0</v>
      </c>
      <c r="Q194" s="16">
        <f>VLOOKUP($B194,GD_CHAM_CONG!$C$6:$BF$912,46,FALSE)</f>
        <v>0</v>
      </c>
      <c r="R194" s="16">
        <f>VLOOKUP($B194,GD_CHAM_CONG!$C$6:$BF$912,47,FALSE)</f>
        <v>0</v>
      </c>
      <c r="S194" s="16">
        <f>VLOOKUP($B194,GD_CHAM_CONG!$C$6:$BF$912,48,FALSE)</f>
        <v>0</v>
      </c>
      <c r="T194" s="16">
        <f>VLOOKUP($B194,GD_CHAM_CONG!$C$6:$BF$912,49,FALSE)</f>
        <v>0</v>
      </c>
      <c r="U194" s="16">
        <f>VLOOKUP($B194,GD_CHAM_CONG!$C$6:$BF$912,50,FALSE)</f>
        <v>0</v>
      </c>
      <c r="V194" s="16">
        <f>VLOOKUP($B194,GD_CHAM_CONG!$C$6:$BF$912,51,FALSE)</f>
        <v>0</v>
      </c>
      <c r="W194" s="16">
        <f>VLOOKUP($B194,GD_CHAM_CONG!$C$6:$BF$912,52,FALSE)</f>
        <v>0</v>
      </c>
      <c r="X194" s="16">
        <f>VLOOKUP($B194,GD_CHAM_CONG!$C$6:$BF$912,53,FALSE)</f>
        <v>0</v>
      </c>
      <c r="Y194" s="16">
        <f>VLOOKUP($B194,GD_CHAM_CONG!$C$6:$BF$912,54,FALSE)</f>
        <v>0</v>
      </c>
      <c r="Z194" s="16">
        <f>VLOOKUP($B194,GD_CHAM_CONG!$C$6:$BF$912,55,FALSE)</f>
        <v>0</v>
      </c>
      <c r="AA194" s="16">
        <f>VLOOKUP($B194,GD_CHAM_CONG!$C$6:$BF$912,56,FALSE)</f>
        <v>0</v>
      </c>
      <c r="AB194" s="16">
        <f>VLOOKUP($B194,GD_CHAM_CONG!$C$6:$BI$912,57,FALSE)</f>
        <v>0</v>
      </c>
      <c r="AC194" s="16">
        <f>VLOOKUP($B194,GD_CHAM_CONG!$C$6:$BI$912,58,FALSE)</f>
        <v>0</v>
      </c>
      <c r="AD194" s="16">
        <f>VLOOKUP($B194,GD_CHAM_CONG!$C$6:$BI$912,59,FALSE)</f>
        <v>0</v>
      </c>
      <c r="AE194" s="188">
        <f>I194/$H194*VLOOKUP(I$4,DM_TI_LE!$A$5:$B$30,2,FALSE)</f>
        <v>1</v>
      </c>
      <c r="AF194" s="188">
        <f>J194/$H194*VLOOKUP(J$4,DM_TI_LE!$A$5:$B$30,2,FALSE)</f>
        <v>0</v>
      </c>
      <c r="AG194" s="188">
        <f>K194/$H194*VLOOKUP(K$4,DM_TI_LE!$A$5:$B$30,2,FALSE)</f>
        <v>0</v>
      </c>
      <c r="AH194" s="188">
        <f>L194/$H194*VLOOKUP(L$4,DM_TI_LE!$A$5:$B$30,2,FALSE)</f>
        <v>0</v>
      </c>
      <c r="AI194" s="188">
        <f>M194/$H194*VLOOKUP(M$4,DM_TI_LE!$A$5:$B$30,2,FALSE)</f>
        <v>0</v>
      </c>
      <c r="AJ194" s="188">
        <f>N194/$H194*VLOOKUP(N$4,DM_TI_LE!$A$5:$B$30,2,FALSE)</f>
        <v>0</v>
      </c>
      <c r="AK194" s="188">
        <f>O194/$H194*VLOOKUP(O$4,DM_TI_LE!$A$5:$B$30,2,FALSE)</f>
        <v>0</v>
      </c>
      <c r="AL194" s="188">
        <f>P194/$H194*VLOOKUP(P$4,DM_TI_LE!$A$5:$B$30,2,FALSE)</f>
        <v>0</v>
      </c>
      <c r="AM194" s="188">
        <f>Q194/$H194*VLOOKUP(Q$4,DM_TI_LE!$A$5:$B$30,2,FALSE)</f>
        <v>0</v>
      </c>
      <c r="AN194" s="188">
        <f>R194/$H194*VLOOKUP(R$4,DM_TI_LE!$A$5:$B$30,2,FALSE)</f>
        <v>0</v>
      </c>
      <c r="AO194" s="188">
        <f>S194/$H194*VLOOKUP(S$4,DM_TI_LE!$A$5:$B$30,2,FALSE)</f>
        <v>0</v>
      </c>
      <c r="AP194" s="188">
        <f>T194/$H194*VLOOKUP(T$4,DM_TI_LE!$A$5:$B$30,2,FALSE)</f>
        <v>0</v>
      </c>
      <c r="AQ194" s="188">
        <f>U194/$H194*VLOOKUP(U$4,DM_TI_LE!$A$5:$B$30,2,FALSE)</f>
        <v>0</v>
      </c>
      <c r="AR194" s="188">
        <f>V194/$H194*VLOOKUP(V$4,DM_TI_LE!$A$5:$B$30,2,FALSE)</f>
        <v>0</v>
      </c>
      <c r="AS194" s="188">
        <f>W194/$H194*VLOOKUP(W$4,DM_TI_LE!$A$5:$B$30,2,FALSE)</f>
        <v>0</v>
      </c>
      <c r="AT194" s="188">
        <f>X194/$H194*VLOOKUP(X$4,DM_TI_LE!$A$5:$B$30,2,FALSE)</f>
        <v>0</v>
      </c>
      <c r="AU194" s="188">
        <f>Y194/$H194*VLOOKUP(Y$4,DM_TI_LE!$A$5:$B$30,2,FALSE)</f>
        <v>0</v>
      </c>
      <c r="AV194" s="188">
        <f>Z194/$H194*VLOOKUP(Z$4,DM_TI_LE!$A$5:$B$30,2,FALSE)</f>
        <v>0</v>
      </c>
      <c r="AW194" s="188">
        <f>AA194/$H194*VLOOKUP(AA$4,DM_TI_LE!$A$5:$B$30,2,FALSE)</f>
        <v>0</v>
      </c>
      <c r="AX194" s="188">
        <f>AB194/$H194*VLOOKUP(AB$4,DM_TI_LE!$A$5:$B$30,2,FALSE)</f>
        <v>0</v>
      </c>
      <c r="AY194" s="188">
        <f>AC194/$H194*VLOOKUP(AC$4,DM_TI_LE!$A$5:$B$30,2,FALSE)</f>
        <v>0</v>
      </c>
      <c r="AZ194" s="188">
        <f>AD194/$H194*VLOOKUP(AD$4,DM_TI_LE!$A$5:$B$30,2,FALSE)</f>
        <v>0</v>
      </c>
      <c r="BA194" s="231">
        <f>IF(CD194="HDHV",DM_TI_LE!$K$12*I194, SUM(AE194:AW194)*F194*E194*DM_HE_SO_LUONG_NS!$D$1*CE194)</f>
        <v>7560000</v>
      </c>
      <c r="BB194" s="16"/>
      <c r="BC194" s="17">
        <f>VLOOKUP(B194,GD_LCD_HS_LNS!$B$4:$E$914,4,FALSE)</f>
        <v>4166000</v>
      </c>
      <c r="BD194" s="16"/>
      <c r="BE194" s="16">
        <f>I194/26*$BC194*VLOOKUP(BE$4,DM_TI_LE!$A$5:$C$29,3,FALSE)</f>
        <v>0</v>
      </c>
      <c r="BF194" s="16">
        <f>J194/26*$BC194*VLOOKUP(BF$4,DM_TI_LE!$A$5:$C$29,3,FALSE)</f>
        <v>0</v>
      </c>
      <c r="BG194" s="16">
        <f>K194/26*$BC194*VLOOKUP(BG$4,DM_TI_LE!$A$5:$C$29,3,FALSE)</f>
        <v>0</v>
      </c>
      <c r="BH194" s="16">
        <f>L194/26*$BC194*VLOOKUP(BH$4,DM_TI_LE!$A$5:$C$29,3,FALSE)</f>
        <v>0</v>
      </c>
      <c r="BI194" s="16">
        <f>M194/26*$BC194*VLOOKUP(BI$4,DM_TI_LE!$A$5:$C$29,3,FALSE)</f>
        <v>0</v>
      </c>
      <c r="BJ194" s="16">
        <f>N194/26*$BC194*VLOOKUP(BJ$4,DM_TI_LE!$A$5:$C$29,3,FALSE)</f>
        <v>0</v>
      </c>
      <c r="BK194" s="16">
        <f>O194/26*$BC194*VLOOKUP(BK$4,DM_TI_LE!$A$5:$C$29,3,FALSE)</f>
        <v>0</v>
      </c>
      <c r="BL194" s="16">
        <f>P194/26*$BC194*VLOOKUP(BL$4,DM_TI_LE!$A$5:$C$29,3,FALSE)</f>
        <v>0</v>
      </c>
      <c r="BM194" s="16">
        <f>Q194/26*$BC194*VLOOKUP(BM$4,DM_TI_LE!$A$5:$C$29,3,FALSE)</f>
        <v>0</v>
      </c>
      <c r="BN194" s="16">
        <f>R194/26*$BC194*VLOOKUP(BN$4,DM_TI_LE!$A$5:$C$29,3,FALSE)</f>
        <v>0</v>
      </c>
      <c r="BO194" s="16">
        <f>S194/26*$BC194*VLOOKUP(BO$4,DM_TI_LE!$A$5:$C$29,3,FALSE)</f>
        <v>0</v>
      </c>
      <c r="BP194" s="16">
        <f>T194/26*$BC194*VLOOKUP(BP$4,DM_TI_LE!$A$5:$C$29,3,FALSE)</f>
        <v>0</v>
      </c>
      <c r="BQ194" s="16">
        <f>U194/26*$BC194*VLOOKUP(BQ$4,DM_TI_LE!$A$5:$C$29,3,FALSE)</f>
        <v>0</v>
      </c>
      <c r="BR194" s="16">
        <f>V194/26*$BC194*VLOOKUP(BR$4,DM_TI_LE!$A$5:$C$29,3,FALSE)</f>
        <v>0</v>
      </c>
      <c r="BS194" s="16">
        <f>W194/26*$BC194*VLOOKUP(BS$4,DM_TI_LE!$A$5:$C$29,3,FALSE)</f>
        <v>0</v>
      </c>
      <c r="BT194" s="16">
        <f>X194/26*$BC194*VLOOKUP(BT$4,DM_TI_LE!$A$5:$C$29,3,FALSE)</f>
        <v>0</v>
      </c>
      <c r="BU194" s="16">
        <f>Y194/26*$BC194*VLOOKUP(BU$4,DM_TI_LE!$A$5:$C$29,3,FALSE)</f>
        <v>0</v>
      </c>
      <c r="BV194" s="16">
        <f>Z194/26*$BC194*VLOOKUP(BV$4,DM_TI_LE!$A$5:$C$29,3,FALSE)</f>
        <v>0</v>
      </c>
      <c r="BW194" s="16">
        <f>AA194/26*$BC194*VLOOKUP(BW$4,DM_TI_LE!$A$5:$C$29,3,FALSE)</f>
        <v>0</v>
      </c>
      <c r="BX194" s="16">
        <f>AB194/26*$BC194*VLOOKUP(BX$4,DM_TI_LE!$A$5:$C$29,3,FALSE)</f>
        <v>0</v>
      </c>
      <c r="BY194" s="16">
        <f>AC194/26*$BC194*VLOOKUP(BY$4,DM_TI_LE!$A$5:$C$29,3,FALSE)</f>
        <v>0</v>
      </c>
      <c r="BZ194" s="16">
        <f>AD194/26*$BC194*VLOOKUP(BZ$4,DM_TI_LE!$A$5:$C$29,3,FALSE)</f>
        <v>0</v>
      </c>
      <c r="CA194" s="196">
        <f t="shared" si="0"/>
        <v>0</v>
      </c>
      <c r="CB194" s="16"/>
      <c r="CC194" s="197">
        <f t="shared" si="1"/>
        <v>7560000</v>
      </c>
      <c r="CD194" s="145" t="s">
        <v>116</v>
      </c>
      <c r="CE194" s="199">
        <f>VLOOKUP(CD194,DM_TI_LE!$I$12:$J$16,2,FALSE)</f>
        <v>1</v>
      </c>
    </row>
    <row r="195" spans="1:83" ht="12.75">
      <c r="A195" s="36">
        <v>191</v>
      </c>
      <c r="B195" s="38">
        <f>GD_LCD_HS_LNS!B194</f>
        <v>10685</v>
      </c>
      <c r="C195" s="38" t="str">
        <f>GD_LCD_HS_LNS!C194</f>
        <v>Hà Minh Trí</v>
      </c>
      <c r="D195" s="38" t="str">
        <f>GD_LCD_HS_LNS!D194</f>
        <v>Đội trưởng</v>
      </c>
      <c r="E195" s="146">
        <f>VLOOKUP(B195,GD_CHAM_CONG!$C$6:$BJ$912,60,FALSE)</f>
        <v>1</v>
      </c>
      <c r="F195" s="146">
        <f>VLOOKUP(B195,GD_LCD_HS_LNS!$B$4:$F$914,5,FALSE)</f>
        <v>3.99</v>
      </c>
      <c r="G195" s="168"/>
      <c r="H195" s="168">
        <f>VLOOKUP(B195,GD_CHAM_CONG!$C$6:$BD$912,37,FALSE)</f>
        <v>26</v>
      </c>
      <c r="I195" s="16">
        <f>VLOOKUP($B195,GD_CHAM_CONG!$C$6:$BF$912,38,FALSE)</f>
        <v>26</v>
      </c>
      <c r="J195" s="16">
        <f>VLOOKUP($B195,GD_CHAM_CONG!$C$6:$BF$912,39,FALSE)</f>
        <v>0</v>
      </c>
      <c r="K195" s="16">
        <f>VLOOKUP($B195,GD_CHAM_CONG!$C$6:$BF$912,40,FALSE)</f>
        <v>0</v>
      </c>
      <c r="L195" s="16">
        <f>VLOOKUP($B195,GD_CHAM_CONG!$C$6:$BF$912,41,FALSE)</f>
        <v>0</v>
      </c>
      <c r="M195" s="16">
        <f>VLOOKUP($B195,GD_CHAM_CONG!$C$6:$BF$912,42,FALSE)</f>
        <v>0</v>
      </c>
      <c r="N195" s="16">
        <f>VLOOKUP($B195,GD_CHAM_CONG!$C$6:$BF$912,43,FALSE)</f>
        <v>0</v>
      </c>
      <c r="O195" s="16">
        <f>VLOOKUP($B195,GD_CHAM_CONG!$C$6:$BF$912,44,FALSE)</f>
        <v>0</v>
      </c>
      <c r="P195" s="16">
        <f>VLOOKUP($B195,GD_CHAM_CONG!$C$6:$BF$912,45,FALSE)</f>
        <v>0</v>
      </c>
      <c r="Q195" s="16">
        <f>VLOOKUP($B195,GD_CHAM_CONG!$C$6:$BF$912,46,FALSE)</f>
        <v>0</v>
      </c>
      <c r="R195" s="16">
        <f>VLOOKUP($B195,GD_CHAM_CONG!$C$6:$BF$912,47,FALSE)</f>
        <v>0</v>
      </c>
      <c r="S195" s="16">
        <f>VLOOKUP($B195,GD_CHAM_CONG!$C$6:$BF$912,48,FALSE)</f>
        <v>0</v>
      </c>
      <c r="T195" s="16">
        <f>VLOOKUP($B195,GD_CHAM_CONG!$C$6:$BF$912,49,FALSE)</f>
        <v>0</v>
      </c>
      <c r="U195" s="16">
        <f>VLOOKUP($B195,GD_CHAM_CONG!$C$6:$BF$912,50,FALSE)</f>
        <v>0</v>
      </c>
      <c r="V195" s="16">
        <f>VLOOKUP($B195,GD_CHAM_CONG!$C$6:$BF$912,51,FALSE)</f>
        <v>0</v>
      </c>
      <c r="W195" s="16">
        <f>VLOOKUP($B195,GD_CHAM_CONG!$C$6:$BF$912,52,FALSE)</f>
        <v>0</v>
      </c>
      <c r="X195" s="16">
        <f>VLOOKUP($B195,GD_CHAM_CONG!$C$6:$BF$912,53,FALSE)</f>
        <v>0</v>
      </c>
      <c r="Y195" s="16">
        <f>VLOOKUP($B195,GD_CHAM_CONG!$C$6:$BF$912,54,FALSE)</f>
        <v>0</v>
      </c>
      <c r="Z195" s="16">
        <f>VLOOKUP($B195,GD_CHAM_CONG!$C$6:$BF$912,55,FALSE)</f>
        <v>0</v>
      </c>
      <c r="AA195" s="16">
        <f>VLOOKUP($B195,GD_CHAM_CONG!$C$6:$BF$912,56,FALSE)</f>
        <v>0</v>
      </c>
      <c r="AB195" s="16">
        <f>VLOOKUP($B195,GD_CHAM_CONG!$C$6:$BI$912,57,FALSE)</f>
        <v>0</v>
      </c>
      <c r="AC195" s="16">
        <f>VLOOKUP($B195,GD_CHAM_CONG!$C$6:$BI$912,58,FALSE)</f>
        <v>0</v>
      </c>
      <c r="AD195" s="16">
        <f>VLOOKUP($B195,GD_CHAM_CONG!$C$6:$BI$912,59,FALSE)</f>
        <v>0</v>
      </c>
      <c r="AE195" s="188">
        <f>I195/$H195*VLOOKUP(I$4,DM_TI_LE!$A$5:$B$30,2,FALSE)</f>
        <v>1</v>
      </c>
      <c r="AF195" s="188">
        <f>J195/$H195*VLOOKUP(J$4,DM_TI_LE!$A$5:$B$30,2,FALSE)</f>
        <v>0</v>
      </c>
      <c r="AG195" s="188">
        <f>K195/$H195*VLOOKUP(K$4,DM_TI_LE!$A$5:$B$30,2,FALSE)</f>
        <v>0</v>
      </c>
      <c r="AH195" s="188">
        <f>L195/$H195*VLOOKUP(L$4,DM_TI_LE!$A$5:$B$30,2,FALSE)</f>
        <v>0</v>
      </c>
      <c r="AI195" s="188">
        <f>M195/$H195*VLOOKUP(M$4,DM_TI_LE!$A$5:$B$30,2,FALSE)</f>
        <v>0</v>
      </c>
      <c r="AJ195" s="188">
        <f>N195/$H195*VLOOKUP(N$4,DM_TI_LE!$A$5:$B$30,2,FALSE)</f>
        <v>0</v>
      </c>
      <c r="AK195" s="188">
        <f>O195/$H195*VLOOKUP(O$4,DM_TI_LE!$A$5:$B$30,2,FALSE)</f>
        <v>0</v>
      </c>
      <c r="AL195" s="188">
        <f>P195/$H195*VLOOKUP(P$4,DM_TI_LE!$A$5:$B$30,2,FALSE)</f>
        <v>0</v>
      </c>
      <c r="AM195" s="188">
        <f>Q195/$H195*VLOOKUP(Q$4,DM_TI_LE!$A$5:$B$30,2,FALSE)</f>
        <v>0</v>
      </c>
      <c r="AN195" s="188">
        <f>R195/$H195*VLOOKUP(R$4,DM_TI_LE!$A$5:$B$30,2,FALSE)</f>
        <v>0</v>
      </c>
      <c r="AO195" s="188">
        <f>S195/$H195*VLOOKUP(S$4,DM_TI_LE!$A$5:$B$30,2,FALSE)</f>
        <v>0</v>
      </c>
      <c r="AP195" s="188">
        <f>T195/$H195*VLOOKUP(T$4,DM_TI_LE!$A$5:$B$30,2,FALSE)</f>
        <v>0</v>
      </c>
      <c r="AQ195" s="188">
        <f>U195/$H195*VLOOKUP(U$4,DM_TI_LE!$A$5:$B$30,2,FALSE)</f>
        <v>0</v>
      </c>
      <c r="AR195" s="188">
        <f>V195/$H195*VLOOKUP(V$4,DM_TI_LE!$A$5:$B$30,2,FALSE)</f>
        <v>0</v>
      </c>
      <c r="AS195" s="188">
        <f>W195/$H195*VLOOKUP(W$4,DM_TI_LE!$A$5:$B$30,2,FALSE)</f>
        <v>0</v>
      </c>
      <c r="AT195" s="188">
        <f>X195/$H195*VLOOKUP(X$4,DM_TI_LE!$A$5:$B$30,2,FALSE)</f>
        <v>0</v>
      </c>
      <c r="AU195" s="188">
        <f>Y195/$H195*VLOOKUP(Y$4,DM_TI_LE!$A$5:$B$30,2,FALSE)</f>
        <v>0</v>
      </c>
      <c r="AV195" s="188">
        <f>Z195/$H195*VLOOKUP(Z$4,DM_TI_LE!$A$5:$B$30,2,FALSE)</f>
        <v>0</v>
      </c>
      <c r="AW195" s="188">
        <f>AA195/$H195*VLOOKUP(AA$4,DM_TI_LE!$A$5:$B$30,2,FALSE)</f>
        <v>0</v>
      </c>
      <c r="AX195" s="188">
        <f>AB195/$H195*VLOOKUP(AB$4,DM_TI_LE!$A$5:$B$30,2,FALSE)</f>
        <v>0</v>
      </c>
      <c r="AY195" s="188">
        <f>AC195/$H195*VLOOKUP(AC$4,DM_TI_LE!$A$5:$B$30,2,FALSE)</f>
        <v>0</v>
      </c>
      <c r="AZ195" s="188">
        <f>AD195/$H195*VLOOKUP(AD$4,DM_TI_LE!$A$5:$B$30,2,FALSE)</f>
        <v>0</v>
      </c>
      <c r="BA195" s="231">
        <f>IF(CD195="HDHV",DM_TI_LE!$K$12*I195, SUM(AE195:AW195)*F195*E195*DM_HE_SO_LUONG_NS!$D$1*CE195)</f>
        <v>17955000</v>
      </c>
      <c r="BB195" s="16"/>
      <c r="BC195" s="17">
        <f>VLOOKUP(B195,GD_LCD_HS_LNS!$B$4:$E$914,4,FALSE)</f>
        <v>5115000</v>
      </c>
      <c r="BD195" s="16"/>
      <c r="BE195" s="16">
        <f>I195/26*$BC195*VLOOKUP(BE$4,DM_TI_LE!$A$5:$C$29,3,FALSE)</f>
        <v>0</v>
      </c>
      <c r="BF195" s="16">
        <f>J195/26*$BC195*VLOOKUP(BF$4,DM_TI_LE!$A$5:$C$29,3,FALSE)</f>
        <v>0</v>
      </c>
      <c r="BG195" s="16">
        <f>K195/26*$BC195*VLOOKUP(BG$4,DM_TI_LE!$A$5:$C$29,3,FALSE)</f>
        <v>0</v>
      </c>
      <c r="BH195" s="16">
        <f>L195/26*$BC195*VLOOKUP(BH$4,DM_TI_LE!$A$5:$C$29,3,FALSE)</f>
        <v>0</v>
      </c>
      <c r="BI195" s="16">
        <f>M195/26*$BC195*VLOOKUP(BI$4,DM_TI_LE!$A$5:$C$29,3,FALSE)</f>
        <v>0</v>
      </c>
      <c r="BJ195" s="16">
        <f>N195/26*$BC195*VLOOKUP(BJ$4,DM_TI_LE!$A$5:$C$29,3,FALSE)</f>
        <v>0</v>
      </c>
      <c r="BK195" s="16">
        <f>O195/26*$BC195*VLOOKUP(BK$4,DM_TI_LE!$A$5:$C$29,3,FALSE)</f>
        <v>0</v>
      </c>
      <c r="BL195" s="16">
        <f>P195/26*$BC195*VLOOKUP(BL$4,DM_TI_LE!$A$5:$C$29,3,FALSE)</f>
        <v>0</v>
      </c>
      <c r="BM195" s="16">
        <f>Q195/26*$BC195*VLOOKUP(BM$4,DM_TI_LE!$A$5:$C$29,3,FALSE)</f>
        <v>0</v>
      </c>
      <c r="BN195" s="16">
        <f>R195/26*$BC195*VLOOKUP(BN$4,DM_TI_LE!$A$5:$C$29,3,FALSE)</f>
        <v>0</v>
      </c>
      <c r="BO195" s="16">
        <f>S195/26*$BC195*VLOOKUP(BO$4,DM_TI_LE!$A$5:$C$29,3,FALSE)</f>
        <v>0</v>
      </c>
      <c r="BP195" s="16">
        <f>T195/26*$BC195*VLOOKUP(BP$4,DM_TI_LE!$A$5:$C$29,3,FALSE)</f>
        <v>0</v>
      </c>
      <c r="BQ195" s="16">
        <f>U195/26*$BC195*VLOOKUP(BQ$4,DM_TI_LE!$A$5:$C$29,3,FALSE)</f>
        <v>0</v>
      </c>
      <c r="BR195" s="16">
        <f>V195/26*$BC195*VLOOKUP(BR$4,DM_TI_LE!$A$5:$C$29,3,FALSE)</f>
        <v>0</v>
      </c>
      <c r="BS195" s="16">
        <f>W195/26*$BC195*VLOOKUP(BS$4,DM_TI_LE!$A$5:$C$29,3,FALSE)</f>
        <v>0</v>
      </c>
      <c r="BT195" s="16">
        <f>X195/26*$BC195*VLOOKUP(BT$4,DM_TI_LE!$A$5:$C$29,3,FALSE)</f>
        <v>0</v>
      </c>
      <c r="BU195" s="16">
        <f>Y195/26*$BC195*VLOOKUP(BU$4,DM_TI_LE!$A$5:$C$29,3,FALSE)</f>
        <v>0</v>
      </c>
      <c r="BV195" s="16">
        <f>Z195/26*$BC195*VLOOKUP(BV$4,DM_TI_LE!$A$5:$C$29,3,FALSE)</f>
        <v>0</v>
      </c>
      <c r="BW195" s="16">
        <f>AA195/26*$BC195*VLOOKUP(BW$4,DM_TI_LE!$A$5:$C$29,3,FALSE)</f>
        <v>0</v>
      </c>
      <c r="BX195" s="16">
        <f>AB195/26*$BC195*VLOOKUP(BX$4,DM_TI_LE!$A$5:$C$29,3,FALSE)</f>
        <v>0</v>
      </c>
      <c r="BY195" s="16">
        <f>AC195/26*$BC195*VLOOKUP(BY$4,DM_TI_LE!$A$5:$C$29,3,FALSE)</f>
        <v>0</v>
      </c>
      <c r="BZ195" s="16">
        <f>AD195/26*$BC195*VLOOKUP(BZ$4,DM_TI_LE!$A$5:$C$29,3,FALSE)</f>
        <v>0</v>
      </c>
      <c r="CA195" s="196">
        <f t="shared" si="0"/>
        <v>0</v>
      </c>
      <c r="CB195" s="16"/>
      <c r="CC195" s="197">
        <f t="shared" si="1"/>
        <v>17955000</v>
      </c>
      <c r="CD195" s="145" t="s">
        <v>116</v>
      </c>
      <c r="CE195" s="199">
        <f>VLOOKUP(CD195,DM_TI_LE!$I$12:$J$16,2,FALSE)</f>
        <v>1</v>
      </c>
    </row>
    <row r="196" spans="1:83" ht="12.75">
      <c r="A196" s="36">
        <v>192</v>
      </c>
      <c r="B196" s="38">
        <f>GD_LCD_HS_LNS!B195</f>
        <v>10709</v>
      </c>
      <c r="C196" s="38" t="str">
        <f>GD_LCD_HS_LNS!C195</f>
        <v>Lê Hữu Thịnh</v>
      </c>
      <c r="D196" s="38" t="str">
        <f>GD_LCD_HS_LNS!D195</f>
        <v>Đội phó</v>
      </c>
      <c r="E196" s="146">
        <f>VLOOKUP(B196,GD_CHAM_CONG!$C$6:$BJ$912,60,FALSE)</f>
        <v>1</v>
      </c>
      <c r="F196" s="146">
        <f>VLOOKUP(B196,GD_LCD_HS_LNS!$B$4:$F$914,5,FALSE)</f>
        <v>3.27</v>
      </c>
      <c r="G196" s="168"/>
      <c r="H196" s="168">
        <f>VLOOKUP(B196,GD_CHAM_CONG!$C$6:$BD$912,37,FALSE)</f>
        <v>26</v>
      </c>
      <c r="I196" s="16">
        <f>VLOOKUP($B196,GD_CHAM_CONG!$C$6:$BF$912,38,FALSE)</f>
        <v>26</v>
      </c>
      <c r="J196" s="16">
        <f>VLOOKUP($B196,GD_CHAM_CONG!$C$6:$BF$912,39,FALSE)</f>
        <v>0</v>
      </c>
      <c r="K196" s="16">
        <f>VLOOKUP($B196,GD_CHAM_CONG!$C$6:$BF$912,40,FALSE)</f>
        <v>0</v>
      </c>
      <c r="L196" s="16">
        <f>VLOOKUP($B196,GD_CHAM_CONG!$C$6:$BF$912,41,FALSE)</f>
        <v>0</v>
      </c>
      <c r="M196" s="16">
        <f>VLOOKUP($B196,GD_CHAM_CONG!$C$6:$BF$912,42,FALSE)</f>
        <v>0</v>
      </c>
      <c r="N196" s="16">
        <f>VLOOKUP($B196,GD_CHAM_CONG!$C$6:$BF$912,43,FALSE)</f>
        <v>0</v>
      </c>
      <c r="O196" s="16">
        <f>VLOOKUP($B196,GD_CHAM_CONG!$C$6:$BF$912,44,FALSE)</f>
        <v>0</v>
      </c>
      <c r="P196" s="16">
        <f>VLOOKUP($B196,GD_CHAM_CONG!$C$6:$BF$912,45,FALSE)</f>
        <v>0</v>
      </c>
      <c r="Q196" s="16">
        <f>VLOOKUP($B196,GD_CHAM_CONG!$C$6:$BF$912,46,FALSE)</f>
        <v>0</v>
      </c>
      <c r="R196" s="16">
        <f>VLOOKUP($B196,GD_CHAM_CONG!$C$6:$BF$912,47,FALSE)</f>
        <v>0</v>
      </c>
      <c r="S196" s="16">
        <f>VLOOKUP($B196,GD_CHAM_CONG!$C$6:$BF$912,48,FALSE)</f>
        <v>0</v>
      </c>
      <c r="T196" s="16">
        <f>VLOOKUP($B196,GD_CHAM_CONG!$C$6:$BF$912,49,FALSE)</f>
        <v>0</v>
      </c>
      <c r="U196" s="16">
        <f>VLOOKUP($B196,GD_CHAM_CONG!$C$6:$BF$912,50,FALSE)</f>
        <v>0</v>
      </c>
      <c r="V196" s="16">
        <f>VLOOKUP($B196,GD_CHAM_CONG!$C$6:$BF$912,51,FALSE)</f>
        <v>0</v>
      </c>
      <c r="W196" s="16">
        <f>VLOOKUP($B196,GD_CHAM_CONG!$C$6:$BF$912,52,FALSE)</f>
        <v>0</v>
      </c>
      <c r="X196" s="16">
        <f>VLOOKUP($B196,GD_CHAM_CONG!$C$6:$BF$912,53,FALSE)</f>
        <v>0</v>
      </c>
      <c r="Y196" s="16">
        <f>VLOOKUP($B196,GD_CHAM_CONG!$C$6:$BF$912,54,FALSE)</f>
        <v>0</v>
      </c>
      <c r="Z196" s="16">
        <f>VLOOKUP($B196,GD_CHAM_CONG!$C$6:$BF$912,55,FALSE)</f>
        <v>0</v>
      </c>
      <c r="AA196" s="16">
        <f>VLOOKUP($B196,GD_CHAM_CONG!$C$6:$BF$912,56,FALSE)</f>
        <v>0</v>
      </c>
      <c r="AB196" s="16">
        <f>VLOOKUP($B196,GD_CHAM_CONG!$C$6:$BI$912,57,FALSE)</f>
        <v>0</v>
      </c>
      <c r="AC196" s="16">
        <f>VLOOKUP($B196,GD_CHAM_CONG!$C$6:$BI$912,58,FALSE)</f>
        <v>0</v>
      </c>
      <c r="AD196" s="16">
        <f>VLOOKUP($B196,GD_CHAM_CONG!$C$6:$BI$912,59,FALSE)</f>
        <v>0</v>
      </c>
      <c r="AE196" s="188">
        <f>I196/$H196*VLOOKUP(I$4,DM_TI_LE!$A$5:$B$30,2,FALSE)</f>
        <v>1</v>
      </c>
      <c r="AF196" s="188">
        <f>J196/$H196*VLOOKUP(J$4,DM_TI_LE!$A$5:$B$30,2,FALSE)</f>
        <v>0</v>
      </c>
      <c r="AG196" s="188">
        <f>K196/$H196*VLOOKUP(K$4,DM_TI_LE!$A$5:$B$30,2,FALSE)</f>
        <v>0</v>
      </c>
      <c r="AH196" s="188">
        <f>L196/$H196*VLOOKUP(L$4,DM_TI_LE!$A$5:$B$30,2,FALSE)</f>
        <v>0</v>
      </c>
      <c r="AI196" s="188">
        <f>M196/$H196*VLOOKUP(M$4,DM_TI_LE!$A$5:$B$30,2,FALSE)</f>
        <v>0</v>
      </c>
      <c r="AJ196" s="188">
        <f>N196/$H196*VLOOKUP(N$4,DM_TI_LE!$A$5:$B$30,2,FALSE)</f>
        <v>0</v>
      </c>
      <c r="AK196" s="188">
        <f>O196/$H196*VLOOKUP(O$4,DM_TI_LE!$A$5:$B$30,2,FALSE)</f>
        <v>0</v>
      </c>
      <c r="AL196" s="188">
        <f>P196/$H196*VLOOKUP(P$4,DM_TI_LE!$A$5:$B$30,2,FALSE)</f>
        <v>0</v>
      </c>
      <c r="AM196" s="188">
        <f>Q196/$H196*VLOOKUP(Q$4,DM_TI_LE!$A$5:$B$30,2,FALSE)</f>
        <v>0</v>
      </c>
      <c r="AN196" s="188">
        <f>R196/$H196*VLOOKUP(R$4,DM_TI_LE!$A$5:$B$30,2,FALSE)</f>
        <v>0</v>
      </c>
      <c r="AO196" s="188">
        <f>S196/$H196*VLOOKUP(S$4,DM_TI_LE!$A$5:$B$30,2,FALSE)</f>
        <v>0</v>
      </c>
      <c r="AP196" s="188">
        <f>T196/$H196*VLOOKUP(T$4,DM_TI_LE!$A$5:$B$30,2,FALSE)</f>
        <v>0</v>
      </c>
      <c r="AQ196" s="188">
        <f>U196/$H196*VLOOKUP(U$4,DM_TI_LE!$A$5:$B$30,2,FALSE)</f>
        <v>0</v>
      </c>
      <c r="AR196" s="188">
        <f>V196/$H196*VLOOKUP(V$4,DM_TI_LE!$A$5:$B$30,2,FALSE)</f>
        <v>0</v>
      </c>
      <c r="AS196" s="188">
        <f>W196/$H196*VLOOKUP(W$4,DM_TI_LE!$A$5:$B$30,2,FALSE)</f>
        <v>0</v>
      </c>
      <c r="AT196" s="188">
        <f>X196/$H196*VLOOKUP(X$4,DM_TI_LE!$A$5:$B$30,2,FALSE)</f>
        <v>0</v>
      </c>
      <c r="AU196" s="188">
        <f>Y196/$H196*VLOOKUP(Y$4,DM_TI_LE!$A$5:$B$30,2,FALSE)</f>
        <v>0</v>
      </c>
      <c r="AV196" s="188">
        <f>Z196/$H196*VLOOKUP(Z$4,DM_TI_LE!$A$5:$B$30,2,FALSE)</f>
        <v>0</v>
      </c>
      <c r="AW196" s="188">
        <f>AA196/$H196*VLOOKUP(AA$4,DM_TI_LE!$A$5:$B$30,2,FALSE)</f>
        <v>0</v>
      </c>
      <c r="AX196" s="188">
        <f>AB196/$H196*VLOOKUP(AB$4,DM_TI_LE!$A$5:$B$30,2,FALSE)</f>
        <v>0</v>
      </c>
      <c r="AY196" s="188">
        <f>AC196/$H196*VLOOKUP(AC$4,DM_TI_LE!$A$5:$B$30,2,FALSE)</f>
        <v>0</v>
      </c>
      <c r="AZ196" s="188">
        <f>AD196/$H196*VLOOKUP(AD$4,DM_TI_LE!$A$5:$B$30,2,FALSE)</f>
        <v>0</v>
      </c>
      <c r="BA196" s="231">
        <f>IF(CD196="HDHV",DM_TI_LE!$K$12*I196, SUM(AE196:AW196)*F196*E196*DM_HE_SO_LUONG_NS!$D$1*CE196)</f>
        <v>14715000</v>
      </c>
      <c r="BB196" s="16"/>
      <c r="BC196" s="17">
        <f>VLOOKUP(B196,GD_LCD_HS_LNS!$B$4:$E$914,4,FALSE)</f>
        <v>4921000</v>
      </c>
      <c r="BD196" s="16"/>
      <c r="BE196" s="16">
        <f>I196/26*$BC196*VLOOKUP(BE$4,DM_TI_LE!$A$5:$C$29,3,FALSE)</f>
        <v>0</v>
      </c>
      <c r="BF196" s="16">
        <f>J196/26*$BC196*VLOOKUP(BF$4,DM_TI_LE!$A$5:$C$29,3,FALSE)</f>
        <v>0</v>
      </c>
      <c r="BG196" s="16">
        <f>K196/26*$BC196*VLOOKUP(BG$4,DM_TI_LE!$A$5:$C$29,3,FALSE)</f>
        <v>0</v>
      </c>
      <c r="BH196" s="16">
        <f>L196/26*$BC196*VLOOKUP(BH$4,DM_TI_LE!$A$5:$C$29,3,FALSE)</f>
        <v>0</v>
      </c>
      <c r="BI196" s="16">
        <f>M196/26*$BC196*VLOOKUP(BI$4,DM_TI_LE!$A$5:$C$29,3,FALSE)</f>
        <v>0</v>
      </c>
      <c r="BJ196" s="16">
        <f>N196/26*$BC196*VLOOKUP(BJ$4,DM_TI_LE!$A$5:$C$29,3,FALSE)</f>
        <v>0</v>
      </c>
      <c r="BK196" s="16">
        <f>O196/26*$BC196*VLOOKUP(BK$4,DM_TI_LE!$A$5:$C$29,3,FALSE)</f>
        <v>0</v>
      </c>
      <c r="BL196" s="16">
        <f>P196/26*$BC196*VLOOKUP(BL$4,DM_TI_LE!$A$5:$C$29,3,FALSE)</f>
        <v>0</v>
      </c>
      <c r="BM196" s="16">
        <f>Q196/26*$BC196*VLOOKUP(BM$4,DM_TI_LE!$A$5:$C$29,3,FALSE)</f>
        <v>0</v>
      </c>
      <c r="BN196" s="16">
        <f>R196/26*$BC196*VLOOKUP(BN$4,DM_TI_LE!$A$5:$C$29,3,FALSE)</f>
        <v>0</v>
      </c>
      <c r="BO196" s="16">
        <f>S196/26*$BC196*VLOOKUP(BO$4,DM_TI_LE!$A$5:$C$29,3,FALSE)</f>
        <v>0</v>
      </c>
      <c r="BP196" s="16">
        <f>T196/26*$BC196*VLOOKUP(BP$4,DM_TI_LE!$A$5:$C$29,3,FALSE)</f>
        <v>0</v>
      </c>
      <c r="BQ196" s="16">
        <f>U196/26*$BC196*VLOOKUP(BQ$4,DM_TI_LE!$A$5:$C$29,3,FALSE)</f>
        <v>0</v>
      </c>
      <c r="BR196" s="16">
        <f>V196/26*$BC196*VLOOKUP(BR$4,DM_TI_LE!$A$5:$C$29,3,FALSE)</f>
        <v>0</v>
      </c>
      <c r="BS196" s="16">
        <f>W196/26*$BC196*VLOOKUP(BS$4,DM_TI_LE!$A$5:$C$29,3,FALSE)</f>
        <v>0</v>
      </c>
      <c r="BT196" s="16">
        <f>X196/26*$BC196*VLOOKUP(BT$4,DM_TI_LE!$A$5:$C$29,3,FALSE)</f>
        <v>0</v>
      </c>
      <c r="BU196" s="16">
        <f>Y196/26*$BC196*VLOOKUP(BU$4,DM_TI_LE!$A$5:$C$29,3,FALSE)</f>
        <v>0</v>
      </c>
      <c r="BV196" s="16">
        <f>Z196/26*$BC196*VLOOKUP(BV$4,DM_TI_LE!$A$5:$C$29,3,FALSE)</f>
        <v>0</v>
      </c>
      <c r="BW196" s="16">
        <f>AA196/26*$BC196*VLOOKUP(BW$4,DM_TI_LE!$A$5:$C$29,3,FALSE)</f>
        <v>0</v>
      </c>
      <c r="BX196" s="16">
        <f>AB196/26*$BC196*VLOOKUP(BX$4,DM_TI_LE!$A$5:$C$29,3,FALSE)</f>
        <v>0</v>
      </c>
      <c r="BY196" s="16">
        <f>AC196/26*$BC196*VLOOKUP(BY$4,DM_TI_LE!$A$5:$C$29,3,FALSE)</f>
        <v>0</v>
      </c>
      <c r="BZ196" s="16">
        <f>AD196/26*$BC196*VLOOKUP(BZ$4,DM_TI_LE!$A$5:$C$29,3,FALSE)</f>
        <v>0</v>
      </c>
      <c r="CA196" s="196">
        <f t="shared" si="0"/>
        <v>0</v>
      </c>
      <c r="CB196" s="16"/>
      <c r="CC196" s="197">
        <f t="shared" si="1"/>
        <v>14715000</v>
      </c>
      <c r="CD196" s="145" t="s">
        <v>116</v>
      </c>
      <c r="CE196" s="199">
        <f>VLOOKUP(CD196,DM_TI_LE!$I$12:$J$16,2,FALSE)</f>
        <v>1</v>
      </c>
    </row>
    <row r="197" spans="1:83" ht="12.75">
      <c r="A197" s="36">
        <v>193</v>
      </c>
      <c r="B197" s="38">
        <f>GD_LCD_HS_LNS!B196</f>
        <v>10715</v>
      </c>
      <c r="C197" s="38" t="str">
        <f>GD_LCD_HS_LNS!C196</f>
        <v>Trần Văn Lộc</v>
      </c>
      <c r="D197" s="38" t="str">
        <f>GD_LCD_HS_LNS!D196</f>
        <v>Đội phó</v>
      </c>
      <c r="E197" s="146">
        <f>VLOOKUP(B197,GD_CHAM_CONG!$C$6:$BJ$912,60,FALSE)</f>
        <v>1</v>
      </c>
      <c r="F197" s="146">
        <f>VLOOKUP(B197,GD_LCD_HS_LNS!$B$4:$F$914,5,FALSE)</f>
        <v>3.27</v>
      </c>
      <c r="G197" s="168"/>
      <c r="H197" s="168">
        <f>VLOOKUP(B197,GD_CHAM_CONG!$C$6:$BD$912,37,FALSE)</f>
        <v>26</v>
      </c>
      <c r="I197" s="16">
        <f>VLOOKUP($B197,GD_CHAM_CONG!$C$6:$BF$912,38,FALSE)</f>
        <v>26</v>
      </c>
      <c r="J197" s="16">
        <f>VLOOKUP($B197,GD_CHAM_CONG!$C$6:$BF$912,39,FALSE)</f>
        <v>0</v>
      </c>
      <c r="K197" s="16">
        <f>VLOOKUP($B197,GD_CHAM_CONG!$C$6:$BF$912,40,FALSE)</f>
        <v>0</v>
      </c>
      <c r="L197" s="16">
        <f>VLOOKUP($B197,GD_CHAM_CONG!$C$6:$BF$912,41,FALSE)</f>
        <v>0</v>
      </c>
      <c r="M197" s="16">
        <f>VLOOKUP($B197,GD_CHAM_CONG!$C$6:$BF$912,42,FALSE)</f>
        <v>0</v>
      </c>
      <c r="N197" s="16">
        <f>VLOOKUP($B197,GD_CHAM_CONG!$C$6:$BF$912,43,FALSE)</f>
        <v>0</v>
      </c>
      <c r="O197" s="16">
        <f>VLOOKUP($B197,GD_CHAM_CONG!$C$6:$BF$912,44,FALSE)</f>
        <v>0</v>
      </c>
      <c r="P197" s="16">
        <f>VLOOKUP($B197,GD_CHAM_CONG!$C$6:$BF$912,45,FALSE)</f>
        <v>0</v>
      </c>
      <c r="Q197" s="16">
        <f>VLOOKUP($B197,GD_CHAM_CONG!$C$6:$BF$912,46,FALSE)</f>
        <v>0</v>
      </c>
      <c r="R197" s="16">
        <f>VLOOKUP($B197,GD_CHAM_CONG!$C$6:$BF$912,47,FALSE)</f>
        <v>0</v>
      </c>
      <c r="S197" s="16">
        <f>VLOOKUP($B197,GD_CHAM_CONG!$C$6:$BF$912,48,FALSE)</f>
        <v>0</v>
      </c>
      <c r="T197" s="16">
        <f>VLOOKUP($B197,GD_CHAM_CONG!$C$6:$BF$912,49,FALSE)</f>
        <v>0</v>
      </c>
      <c r="U197" s="16">
        <f>VLOOKUP($B197,GD_CHAM_CONG!$C$6:$BF$912,50,FALSE)</f>
        <v>0</v>
      </c>
      <c r="V197" s="16">
        <f>VLOOKUP($B197,GD_CHAM_CONG!$C$6:$BF$912,51,FALSE)</f>
        <v>0</v>
      </c>
      <c r="W197" s="16">
        <f>VLOOKUP($B197,GD_CHAM_CONG!$C$6:$BF$912,52,FALSE)</f>
        <v>0</v>
      </c>
      <c r="X197" s="16">
        <f>VLOOKUP($B197,GD_CHAM_CONG!$C$6:$BF$912,53,FALSE)</f>
        <v>0</v>
      </c>
      <c r="Y197" s="16">
        <f>VLOOKUP($B197,GD_CHAM_CONG!$C$6:$BF$912,54,FALSE)</f>
        <v>0</v>
      </c>
      <c r="Z197" s="16">
        <f>VLOOKUP($B197,GD_CHAM_CONG!$C$6:$BF$912,55,FALSE)</f>
        <v>0</v>
      </c>
      <c r="AA197" s="16">
        <f>VLOOKUP($B197,GD_CHAM_CONG!$C$6:$BF$912,56,FALSE)</f>
        <v>0</v>
      </c>
      <c r="AB197" s="16">
        <f>VLOOKUP($B197,GD_CHAM_CONG!$C$6:$BI$912,57,FALSE)</f>
        <v>0</v>
      </c>
      <c r="AC197" s="16">
        <f>VLOOKUP($B197,GD_CHAM_CONG!$C$6:$BI$912,58,FALSE)</f>
        <v>0</v>
      </c>
      <c r="AD197" s="16">
        <f>VLOOKUP($B197,GD_CHAM_CONG!$C$6:$BI$912,59,FALSE)</f>
        <v>0</v>
      </c>
      <c r="AE197" s="188">
        <f>I197/$H197*VLOOKUP(I$4,DM_TI_LE!$A$5:$B$30,2,FALSE)</f>
        <v>1</v>
      </c>
      <c r="AF197" s="188">
        <f>J197/$H197*VLOOKUP(J$4,DM_TI_LE!$A$5:$B$30,2,FALSE)</f>
        <v>0</v>
      </c>
      <c r="AG197" s="188">
        <f>K197/$H197*VLOOKUP(K$4,DM_TI_LE!$A$5:$B$30,2,FALSE)</f>
        <v>0</v>
      </c>
      <c r="AH197" s="188">
        <f>L197/$H197*VLOOKUP(L$4,DM_TI_LE!$A$5:$B$30,2,FALSE)</f>
        <v>0</v>
      </c>
      <c r="AI197" s="188">
        <f>M197/$H197*VLOOKUP(M$4,DM_TI_LE!$A$5:$B$30,2,FALSE)</f>
        <v>0</v>
      </c>
      <c r="AJ197" s="188">
        <f>N197/$H197*VLOOKUP(N$4,DM_TI_LE!$A$5:$B$30,2,FALSE)</f>
        <v>0</v>
      </c>
      <c r="AK197" s="188">
        <f>O197/$H197*VLOOKUP(O$4,DM_TI_LE!$A$5:$B$30,2,FALSE)</f>
        <v>0</v>
      </c>
      <c r="AL197" s="188">
        <f>P197/$H197*VLOOKUP(P$4,DM_TI_LE!$A$5:$B$30,2,FALSE)</f>
        <v>0</v>
      </c>
      <c r="AM197" s="188">
        <f>Q197/$H197*VLOOKUP(Q$4,DM_TI_LE!$A$5:$B$30,2,FALSE)</f>
        <v>0</v>
      </c>
      <c r="AN197" s="188">
        <f>R197/$H197*VLOOKUP(R$4,DM_TI_LE!$A$5:$B$30,2,FALSE)</f>
        <v>0</v>
      </c>
      <c r="AO197" s="188">
        <f>S197/$H197*VLOOKUP(S$4,DM_TI_LE!$A$5:$B$30,2,FALSE)</f>
        <v>0</v>
      </c>
      <c r="AP197" s="188">
        <f>T197/$H197*VLOOKUP(T$4,DM_TI_LE!$A$5:$B$30,2,FALSE)</f>
        <v>0</v>
      </c>
      <c r="AQ197" s="188">
        <f>U197/$H197*VLOOKUP(U$4,DM_TI_LE!$A$5:$B$30,2,FALSE)</f>
        <v>0</v>
      </c>
      <c r="AR197" s="188">
        <f>V197/$H197*VLOOKUP(V$4,DM_TI_LE!$A$5:$B$30,2,FALSE)</f>
        <v>0</v>
      </c>
      <c r="AS197" s="188">
        <f>W197/$H197*VLOOKUP(W$4,DM_TI_LE!$A$5:$B$30,2,FALSE)</f>
        <v>0</v>
      </c>
      <c r="AT197" s="188">
        <f>X197/$H197*VLOOKUP(X$4,DM_TI_LE!$A$5:$B$30,2,FALSE)</f>
        <v>0</v>
      </c>
      <c r="AU197" s="188">
        <f>Y197/$H197*VLOOKUP(Y$4,DM_TI_LE!$A$5:$B$30,2,FALSE)</f>
        <v>0</v>
      </c>
      <c r="AV197" s="188">
        <f>Z197/$H197*VLOOKUP(Z$4,DM_TI_LE!$A$5:$B$30,2,FALSE)</f>
        <v>0</v>
      </c>
      <c r="AW197" s="188">
        <f>AA197/$H197*VLOOKUP(AA$4,DM_TI_LE!$A$5:$B$30,2,FALSE)</f>
        <v>0</v>
      </c>
      <c r="AX197" s="188">
        <f>AB197/$H197*VLOOKUP(AB$4,DM_TI_LE!$A$5:$B$30,2,FALSE)</f>
        <v>0</v>
      </c>
      <c r="AY197" s="188">
        <f>AC197/$H197*VLOOKUP(AC$4,DM_TI_LE!$A$5:$B$30,2,FALSE)</f>
        <v>0</v>
      </c>
      <c r="AZ197" s="188">
        <f>AD197/$H197*VLOOKUP(AD$4,DM_TI_LE!$A$5:$B$30,2,FALSE)</f>
        <v>0</v>
      </c>
      <c r="BA197" s="231">
        <f>IF(CD197="HDHV",DM_TI_LE!$K$12*I197, SUM(AE197:AW197)*F197*E197*DM_HE_SO_LUONG_NS!$D$1*CE197)</f>
        <v>14715000</v>
      </c>
      <c r="BB197" s="16"/>
      <c r="BC197" s="17">
        <f>VLOOKUP(B197,GD_LCD_HS_LNS!$B$4:$E$914,4,FALSE)</f>
        <v>4921000</v>
      </c>
      <c r="BD197" s="16"/>
      <c r="BE197" s="16">
        <f>I197/26*$BC197*VLOOKUP(BE$4,DM_TI_LE!$A$5:$C$29,3,FALSE)</f>
        <v>0</v>
      </c>
      <c r="BF197" s="16">
        <f>J197/26*$BC197*VLOOKUP(BF$4,DM_TI_LE!$A$5:$C$29,3,FALSE)</f>
        <v>0</v>
      </c>
      <c r="BG197" s="16">
        <f>K197/26*$BC197*VLOOKUP(BG$4,DM_TI_LE!$A$5:$C$29,3,FALSE)</f>
        <v>0</v>
      </c>
      <c r="BH197" s="16">
        <f>L197/26*$BC197*VLOOKUP(BH$4,DM_TI_LE!$A$5:$C$29,3,FALSE)</f>
        <v>0</v>
      </c>
      <c r="BI197" s="16">
        <f>M197/26*$BC197*VLOOKUP(BI$4,DM_TI_LE!$A$5:$C$29,3,FALSE)</f>
        <v>0</v>
      </c>
      <c r="BJ197" s="16">
        <f>N197/26*$BC197*VLOOKUP(BJ$4,DM_TI_LE!$A$5:$C$29,3,FALSE)</f>
        <v>0</v>
      </c>
      <c r="BK197" s="16">
        <f>O197/26*$BC197*VLOOKUP(BK$4,DM_TI_LE!$A$5:$C$29,3,FALSE)</f>
        <v>0</v>
      </c>
      <c r="BL197" s="16">
        <f>P197/26*$BC197*VLOOKUP(BL$4,DM_TI_LE!$A$5:$C$29,3,FALSE)</f>
        <v>0</v>
      </c>
      <c r="BM197" s="16">
        <f>Q197/26*$BC197*VLOOKUP(BM$4,DM_TI_LE!$A$5:$C$29,3,FALSE)</f>
        <v>0</v>
      </c>
      <c r="BN197" s="16">
        <f>R197/26*$BC197*VLOOKUP(BN$4,DM_TI_LE!$A$5:$C$29,3,FALSE)</f>
        <v>0</v>
      </c>
      <c r="BO197" s="16">
        <f>S197/26*$BC197*VLOOKUP(BO$4,DM_TI_LE!$A$5:$C$29,3,FALSE)</f>
        <v>0</v>
      </c>
      <c r="BP197" s="16">
        <f>T197/26*$BC197*VLOOKUP(BP$4,DM_TI_LE!$A$5:$C$29,3,FALSE)</f>
        <v>0</v>
      </c>
      <c r="BQ197" s="16">
        <f>U197/26*$BC197*VLOOKUP(BQ$4,DM_TI_LE!$A$5:$C$29,3,FALSE)</f>
        <v>0</v>
      </c>
      <c r="BR197" s="16">
        <f>V197/26*$BC197*VLOOKUP(BR$4,DM_TI_LE!$A$5:$C$29,3,FALSE)</f>
        <v>0</v>
      </c>
      <c r="BS197" s="16">
        <f>W197/26*$BC197*VLOOKUP(BS$4,DM_TI_LE!$A$5:$C$29,3,FALSE)</f>
        <v>0</v>
      </c>
      <c r="BT197" s="16">
        <f>X197/26*$BC197*VLOOKUP(BT$4,DM_TI_LE!$A$5:$C$29,3,FALSE)</f>
        <v>0</v>
      </c>
      <c r="BU197" s="16">
        <f>Y197/26*$BC197*VLOOKUP(BU$4,DM_TI_LE!$A$5:$C$29,3,FALSE)</f>
        <v>0</v>
      </c>
      <c r="BV197" s="16">
        <f>Z197/26*$BC197*VLOOKUP(BV$4,DM_TI_LE!$A$5:$C$29,3,FALSE)</f>
        <v>0</v>
      </c>
      <c r="BW197" s="16">
        <f>AA197/26*$BC197*VLOOKUP(BW$4,DM_TI_LE!$A$5:$C$29,3,FALSE)</f>
        <v>0</v>
      </c>
      <c r="BX197" s="16">
        <f>AB197/26*$BC197*VLOOKUP(BX$4,DM_TI_LE!$A$5:$C$29,3,FALSE)</f>
        <v>0</v>
      </c>
      <c r="BY197" s="16">
        <f>AC197/26*$BC197*VLOOKUP(BY$4,DM_TI_LE!$A$5:$C$29,3,FALSE)</f>
        <v>0</v>
      </c>
      <c r="BZ197" s="16">
        <f>AD197/26*$BC197*VLOOKUP(BZ$4,DM_TI_LE!$A$5:$C$29,3,FALSE)</f>
        <v>0</v>
      </c>
      <c r="CA197" s="196">
        <f t="shared" si="0"/>
        <v>0</v>
      </c>
      <c r="CB197" s="16"/>
      <c r="CC197" s="197">
        <f t="shared" si="1"/>
        <v>14715000</v>
      </c>
      <c r="CD197" s="145" t="s">
        <v>116</v>
      </c>
      <c r="CE197" s="199">
        <f>VLOOKUP(CD197,DM_TI_LE!$I$12:$J$16,2,FALSE)</f>
        <v>1</v>
      </c>
    </row>
    <row r="198" spans="1:83" ht="12.75">
      <c r="A198" s="36">
        <v>194</v>
      </c>
      <c r="B198" s="38">
        <f>GD_LCD_HS_LNS!B197</f>
        <v>10734</v>
      </c>
      <c r="C198" s="38" t="str">
        <f>GD_LCD_HS_LNS!C197</f>
        <v>Trần Duy Hải</v>
      </c>
      <c r="D198" s="38" t="str">
        <f>GD_LCD_HS_LNS!D197</f>
        <v>Đội phó</v>
      </c>
      <c r="E198" s="146">
        <f>VLOOKUP(B198,GD_CHAM_CONG!$C$6:$BJ$912,60,FALSE)</f>
        <v>1</v>
      </c>
      <c r="F198" s="146">
        <f>VLOOKUP(B198,GD_LCD_HS_LNS!$B$4:$F$914,5,FALSE)</f>
        <v>3.27</v>
      </c>
      <c r="G198" s="168"/>
      <c r="H198" s="168">
        <f>VLOOKUP(B198,GD_CHAM_CONG!$C$6:$BD$912,37,FALSE)</f>
        <v>26</v>
      </c>
      <c r="I198" s="16">
        <f>VLOOKUP($B198,GD_CHAM_CONG!$C$6:$BF$912,38,FALSE)</f>
        <v>26</v>
      </c>
      <c r="J198" s="16">
        <f>VLOOKUP($B198,GD_CHAM_CONG!$C$6:$BF$912,39,FALSE)</f>
        <v>0</v>
      </c>
      <c r="K198" s="16">
        <f>VLOOKUP($B198,GD_CHAM_CONG!$C$6:$BF$912,40,FALSE)</f>
        <v>0</v>
      </c>
      <c r="L198" s="16">
        <f>VLOOKUP($B198,GD_CHAM_CONG!$C$6:$BF$912,41,FALSE)</f>
        <v>0</v>
      </c>
      <c r="M198" s="16">
        <f>VLOOKUP($B198,GD_CHAM_CONG!$C$6:$BF$912,42,FALSE)</f>
        <v>0</v>
      </c>
      <c r="N198" s="16">
        <f>VLOOKUP($B198,GD_CHAM_CONG!$C$6:$BF$912,43,FALSE)</f>
        <v>0</v>
      </c>
      <c r="O198" s="16">
        <f>VLOOKUP($B198,GD_CHAM_CONG!$C$6:$BF$912,44,FALSE)</f>
        <v>0</v>
      </c>
      <c r="P198" s="16">
        <f>VLOOKUP($B198,GD_CHAM_CONG!$C$6:$BF$912,45,FALSE)</f>
        <v>0</v>
      </c>
      <c r="Q198" s="16">
        <f>VLOOKUP($B198,GD_CHAM_CONG!$C$6:$BF$912,46,FALSE)</f>
        <v>0</v>
      </c>
      <c r="R198" s="16">
        <f>VLOOKUP($B198,GD_CHAM_CONG!$C$6:$BF$912,47,FALSE)</f>
        <v>0</v>
      </c>
      <c r="S198" s="16">
        <f>VLOOKUP($B198,GD_CHAM_CONG!$C$6:$BF$912,48,FALSE)</f>
        <v>0</v>
      </c>
      <c r="T198" s="16">
        <f>VLOOKUP($B198,GD_CHAM_CONG!$C$6:$BF$912,49,FALSE)</f>
        <v>0</v>
      </c>
      <c r="U198" s="16">
        <f>VLOOKUP($B198,GD_CHAM_CONG!$C$6:$BF$912,50,FALSE)</f>
        <v>0</v>
      </c>
      <c r="V198" s="16">
        <f>VLOOKUP($B198,GD_CHAM_CONG!$C$6:$BF$912,51,FALSE)</f>
        <v>0</v>
      </c>
      <c r="W198" s="16">
        <f>VLOOKUP($B198,GD_CHAM_CONG!$C$6:$BF$912,52,FALSE)</f>
        <v>0</v>
      </c>
      <c r="X198" s="16">
        <f>VLOOKUP($B198,GD_CHAM_CONG!$C$6:$BF$912,53,FALSE)</f>
        <v>0</v>
      </c>
      <c r="Y198" s="16">
        <f>VLOOKUP($B198,GD_CHAM_CONG!$C$6:$BF$912,54,FALSE)</f>
        <v>0</v>
      </c>
      <c r="Z198" s="16">
        <f>VLOOKUP($B198,GD_CHAM_CONG!$C$6:$BF$912,55,FALSE)</f>
        <v>0</v>
      </c>
      <c r="AA198" s="16">
        <f>VLOOKUP($B198,GD_CHAM_CONG!$C$6:$BF$912,56,FALSE)</f>
        <v>0</v>
      </c>
      <c r="AB198" s="16">
        <f>VLOOKUP($B198,GD_CHAM_CONG!$C$6:$BI$912,57,FALSE)</f>
        <v>0</v>
      </c>
      <c r="AC198" s="16">
        <f>VLOOKUP($B198,GD_CHAM_CONG!$C$6:$BI$912,58,FALSE)</f>
        <v>0</v>
      </c>
      <c r="AD198" s="16">
        <f>VLOOKUP($B198,GD_CHAM_CONG!$C$6:$BI$912,59,FALSE)</f>
        <v>0</v>
      </c>
      <c r="AE198" s="188">
        <f>I198/$H198*VLOOKUP(I$4,DM_TI_LE!$A$5:$B$30,2,FALSE)</f>
        <v>1</v>
      </c>
      <c r="AF198" s="188">
        <f>J198/$H198*VLOOKUP(J$4,DM_TI_LE!$A$5:$B$30,2,FALSE)</f>
        <v>0</v>
      </c>
      <c r="AG198" s="188">
        <f>K198/$H198*VLOOKUP(K$4,DM_TI_LE!$A$5:$B$30,2,FALSE)</f>
        <v>0</v>
      </c>
      <c r="AH198" s="188">
        <f>L198/$H198*VLOOKUP(L$4,DM_TI_LE!$A$5:$B$30,2,FALSE)</f>
        <v>0</v>
      </c>
      <c r="AI198" s="188">
        <f>M198/$H198*VLOOKUP(M$4,DM_TI_LE!$A$5:$B$30,2,FALSE)</f>
        <v>0</v>
      </c>
      <c r="AJ198" s="188">
        <f>N198/$H198*VLOOKUP(N$4,DM_TI_LE!$A$5:$B$30,2,FALSE)</f>
        <v>0</v>
      </c>
      <c r="AK198" s="188">
        <f>O198/$H198*VLOOKUP(O$4,DM_TI_LE!$A$5:$B$30,2,FALSE)</f>
        <v>0</v>
      </c>
      <c r="AL198" s="188">
        <f>P198/$H198*VLOOKUP(P$4,DM_TI_LE!$A$5:$B$30,2,FALSE)</f>
        <v>0</v>
      </c>
      <c r="AM198" s="188">
        <f>Q198/$H198*VLOOKUP(Q$4,DM_TI_LE!$A$5:$B$30,2,FALSE)</f>
        <v>0</v>
      </c>
      <c r="AN198" s="188">
        <f>R198/$H198*VLOOKUP(R$4,DM_TI_LE!$A$5:$B$30,2,FALSE)</f>
        <v>0</v>
      </c>
      <c r="AO198" s="188">
        <f>S198/$H198*VLOOKUP(S$4,DM_TI_LE!$A$5:$B$30,2,FALSE)</f>
        <v>0</v>
      </c>
      <c r="AP198" s="188">
        <f>T198/$H198*VLOOKUP(T$4,DM_TI_LE!$A$5:$B$30,2,FALSE)</f>
        <v>0</v>
      </c>
      <c r="AQ198" s="188">
        <f>U198/$H198*VLOOKUP(U$4,DM_TI_LE!$A$5:$B$30,2,FALSE)</f>
        <v>0</v>
      </c>
      <c r="AR198" s="188">
        <f>V198/$H198*VLOOKUP(V$4,DM_TI_LE!$A$5:$B$30,2,FALSE)</f>
        <v>0</v>
      </c>
      <c r="AS198" s="188">
        <f>W198/$H198*VLOOKUP(W$4,DM_TI_LE!$A$5:$B$30,2,FALSE)</f>
        <v>0</v>
      </c>
      <c r="AT198" s="188">
        <f>X198/$H198*VLOOKUP(X$4,DM_TI_LE!$A$5:$B$30,2,FALSE)</f>
        <v>0</v>
      </c>
      <c r="AU198" s="188">
        <f>Y198/$H198*VLOOKUP(Y$4,DM_TI_LE!$A$5:$B$30,2,FALSE)</f>
        <v>0</v>
      </c>
      <c r="AV198" s="188">
        <f>Z198/$H198*VLOOKUP(Z$4,DM_TI_LE!$A$5:$B$30,2,FALSE)</f>
        <v>0</v>
      </c>
      <c r="AW198" s="188">
        <f>AA198/$H198*VLOOKUP(AA$4,DM_TI_LE!$A$5:$B$30,2,FALSE)</f>
        <v>0</v>
      </c>
      <c r="AX198" s="188">
        <f>AB198/$H198*VLOOKUP(AB$4,DM_TI_LE!$A$5:$B$30,2,FALSE)</f>
        <v>0</v>
      </c>
      <c r="AY198" s="188">
        <f>AC198/$H198*VLOOKUP(AC$4,DM_TI_LE!$A$5:$B$30,2,FALSE)</f>
        <v>0</v>
      </c>
      <c r="AZ198" s="188">
        <f>AD198/$H198*VLOOKUP(AD$4,DM_TI_LE!$A$5:$B$30,2,FALSE)</f>
        <v>0</v>
      </c>
      <c r="BA198" s="231">
        <f>IF(CD198="HDHV",DM_TI_LE!$K$12*I198, SUM(AE198:AW198)*F198*E198*DM_HE_SO_LUONG_NS!$D$1*CE198)</f>
        <v>14715000</v>
      </c>
      <c r="BB198" s="16"/>
      <c r="BC198" s="17">
        <f>VLOOKUP(B198,GD_LCD_HS_LNS!$B$4:$E$914,4,FALSE)</f>
        <v>4921000</v>
      </c>
      <c r="BD198" s="16"/>
      <c r="BE198" s="16">
        <f>I198/26*$BC198*VLOOKUP(BE$4,DM_TI_LE!$A$5:$C$29,3,FALSE)</f>
        <v>0</v>
      </c>
      <c r="BF198" s="16">
        <f>J198/26*$BC198*VLOOKUP(BF$4,DM_TI_LE!$A$5:$C$29,3,FALSE)</f>
        <v>0</v>
      </c>
      <c r="BG198" s="16">
        <f>K198/26*$BC198*VLOOKUP(BG$4,DM_TI_LE!$A$5:$C$29,3,FALSE)</f>
        <v>0</v>
      </c>
      <c r="BH198" s="16">
        <f>L198/26*$BC198*VLOOKUP(BH$4,DM_TI_LE!$A$5:$C$29,3,FALSE)</f>
        <v>0</v>
      </c>
      <c r="BI198" s="16">
        <f>M198/26*$BC198*VLOOKUP(BI$4,DM_TI_LE!$A$5:$C$29,3,FALSE)</f>
        <v>0</v>
      </c>
      <c r="BJ198" s="16">
        <f>N198/26*$BC198*VLOOKUP(BJ$4,DM_TI_LE!$A$5:$C$29,3,FALSE)</f>
        <v>0</v>
      </c>
      <c r="BK198" s="16">
        <f>O198/26*$BC198*VLOOKUP(BK$4,DM_TI_LE!$A$5:$C$29,3,FALSE)</f>
        <v>0</v>
      </c>
      <c r="BL198" s="16">
        <f>P198/26*$BC198*VLOOKUP(BL$4,DM_TI_LE!$A$5:$C$29,3,FALSE)</f>
        <v>0</v>
      </c>
      <c r="BM198" s="16">
        <f>Q198/26*$BC198*VLOOKUP(BM$4,DM_TI_LE!$A$5:$C$29,3,FALSE)</f>
        <v>0</v>
      </c>
      <c r="BN198" s="16">
        <f>R198/26*$BC198*VLOOKUP(BN$4,DM_TI_LE!$A$5:$C$29,3,FALSE)</f>
        <v>0</v>
      </c>
      <c r="BO198" s="16">
        <f>S198/26*$BC198*VLOOKUP(BO$4,DM_TI_LE!$A$5:$C$29,3,FALSE)</f>
        <v>0</v>
      </c>
      <c r="BP198" s="16">
        <f>T198/26*$BC198*VLOOKUP(BP$4,DM_TI_LE!$A$5:$C$29,3,FALSE)</f>
        <v>0</v>
      </c>
      <c r="BQ198" s="16">
        <f>U198/26*$BC198*VLOOKUP(BQ$4,DM_TI_LE!$A$5:$C$29,3,FALSE)</f>
        <v>0</v>
      </c>
      <c r="BR198" s="16">
        <f>V198/26*$BC198*VLOOKUP(BR$4,DM_TI_LE!$A$5:$C$29,3,FALSE)</f>
        <v>0</v>
      </c>
      <c r="BS198" s="16">
        <f>W198/26*$BC198*VLOOKUP(BS$4,DM_TI_LE!$A$5:$C$29,3,FALSE)</f>
        <v>0</v>
      </c>
      <c r="BT198" s="16">
        <f>X198/26*$BC198*VLOOKUP(BT$4,DM_TI_LE!$A$5:$C$29,3,FALSE)</f>
        <v>0</v>
      </c>
      <c r="BU198" s="16">
        <f>Y198/26*$BC198*VLOOKUP(BU$4,DM_TI_LE!$A$5:$C$29,3,FALSE)</f>
        <v>0</v>
      </c>
      <c r="BV198" s="16">
        <f>Z198/26*$BC198*VLOOKUP(BV$4,DM_TI_LE!$A$5:$C$29,3,FALSE)</f>
        <v>0</v>
      </c>
      <c r="BW198" s="16">
        <f>AA198/26*$BC198*VLOOKUP(BW$4,DM_TI_LE!$A$5:$C$29,3,FALSE)</f>
        <v>0</v>
      </c>
      <c r="BX198" s="16">
        <f>AB198/26*$BC198*VLOOKUP(BX$4,DM_TI_LE!$A$5:$C$29,3,FALSE)</f>
        <v>0</v>
      </c>
      <c r="BY198" s="16">
        <f>AC198/26*$BC198*VLOOKUP(BY$4,DM_TI_LE!$A$5:$C$29,3,FALSE)</f>
        <v>0</v>
      </c>
      <c r="BZ198" s="16">
        <f>AD198/26*$BC198*VLOOKUP(BZ$4,DM_TI_LE!$A$5:$C$29,3,FALSE)</f>
        <v>0</v>
      </c>
      <c r="CA198" s="196">
        <f t="shared" si="0"/>
        <v>0</v>
      </c>
      <c r="CB198" s="16"/>
      <c r="CC198" s="197">
        <f t="shared" si="1"/>
        <v>14715000</v>
      </c>
      <c r="CD198" s="145" t="s">
        <v>116</v>
      </c>
      <c r="CE198" s="199">
        <f>VLOOKUP(CD198,DM_TI_LE!$I$12:$J$16,2,FALSE)</f>
        <v>1</v>
      </c>
    </row>
    <row r="199" spans="1:83" ht="12.75">
      <c r="A199" s="36">
        <v>195</v>
      </c>
      <c r="B199" s="38">
        <f>GD_LCD_HS_LNS!B198</f>
        <v>10646</v>
      </c>
      <c r="C199" s="38" t="str">
        <f>GD_LCD_HS_LNS!C198</f>
        <v>Lê Ngọc Cường</v>
      </c>
      <c r="D199" s="38" t="str">
        <f>GD_LCD_HS_LNS!D198</f>
        <v>NV Lái xe - VHTTB</v>
      </c>
      <c r="E199" s="146">
        <f>VLOOKUP(B199,GD_CHAM_CONG!$C$6:$BJ$912,60,FALSE)</f>
        <v>0.9</v>
      </c>
      <c r="F199" s="146">
        <f>VLOOKUP(B199,GD_LCD_HS_LNS!$B$4:$F$914,5,FALSE)</f>
        <v>1.68</v>
      </c>
      <c r="G199" s="168"/>
      <c r="H199" s="168">
        <f>VLOOKUP(B199,GD_CHAM_CONG!$C$6:$BD$912,37,FALSE)</f>
        <v>26</v>
      </c>
      <c r="I199" s="16">
        <f>VLOOKUP($B199,GD_CHAM_CONG!$C$6:$BF$912,38,FALSE)</f>
        <v>26</v>
      </c>
      <c r="J199" s="16">
        <f>VLOOKUP($B199,GD_CHAM_CONG!$C$6:$BF$912,39,FALSE)</f>
        <v>0</v>
      </c>
      <c r="K199" s="16">
        <f>VLOOKUP($B199,GD_CHAM_CONG!$C$6:$BF$912,40,FALSE)</f>
        <v>0</v>
      </c>
      <c r="L199" s="16">
        <f>VLOOKUP($B199,GD_CHAM_CONG!$C$6:$BF$912,41,FALSE)</f>
        <v>0</v>
      </c>
      <c r="M199" s="16">
        <f>VLOOKUP($B199,GD_CHAM_CONG!$C$6:$BF$912,42,FALSE)</f>
        <v>0</v>
      </c>
      <c r="N199" s="16">
        <f>VLOOKUP($B199,GD_CHAM_CONG!$C$6:$BF$912,43,FALSE)</f>
        <v>0</v>
      </c>
      <c r="O199" s="16">
        <f>VLOOKUP($B199,GD_CHAM_CONG!$C$6:$BF$912,44,FALSE)</f>
        <v>0</v>
      </c>
      <c r="P199" s="16">
        <f>VLOOKUP($B199,GD_CHAM_CONG!$C$6:$BF$912,45,FALSE)</f>
        <v>0</v>
      </c>
      <c r="Q199" s="16">
        <f>VLOOKUP($B199,GD_CHAM_CONG!$C$6:$BF$912,46,FALSE)</f>
        <v>0</v>
      </c>
      <c r="R199" s="16">
        <f>VLOOKUP($B199,GD_CHAM_CONG!$C$6:$BF$912,47,FALSE)</f>
        <v>0</v>
      </c>
      <c r="S199" s="16">
        <f>VLOOKUP($B199,GD_CHAM_CONG!$C$6:$BF$912,48,FALSE)</f>
        <v>0</v>
      </c>
      <c r="T199" s="16">
        <f>VLOOKUP($B199,GD_CHAM_CONG!$C$6:$BF$912,49,FALSE)</f>
        <v>0</v>
      </c>
      <c r="U199" s="16">
        <f>VLOOKUP($B199,GD_CHAM_CONG!$C$6:$BF$912,50,FALSE)</f>
        <v>0</v>
      </c>
      <c r="V199" s="16">
        <f>VLOOKUP($B199,GD_CHAM_CONG!$C$6:$BF$912,51,FALSE)</f>
        <v>0</v>
      </c>
      <c r="W199" s="16">
        <f>VLOOKUP($B199,GD_CHAM_CONG!$C$6:$BF$912,52,FALSE)</f>
        <v>0</v>
      </c>
      <c r="X199" s="16">
        <f>VLOOKUP($B199,GD_CHAM_CONG!$C$6:$BF$912,53,FALSE)</f>
        <v>0</v>
      </c>
      <c r="Y199" s="16">
        <f>VLOOKUP($B199,GD_CHAM_CONG!$C$6:$BF$912,54,FALSE)</f>
        <v>0</v>
      </c>
      <c r="Z199" s="16">
        <f>VLOOKUP($B199,GD_CHAM_CONG!$C$6:$BF$912,55,FALSE)</f>
        <v>0</v>
      </c>
      <c r="AA199" s="16">
        <f>VLOOKUP($B199,GD_CHAM_CONG!$C$6:$BF$912,56,FALSE)</f>
        <v>0</v>
      </c>
      <c r="AB199" s="16">
        <f>VLOOKUP($B199,GD_CHAM_CONG!$C$6:$BI$912,57,FALSE)</f>
        <v>0</v>
      </c>
      <c r="AC199" s="16">
        <f>VLOOKUP($B199,GD_CHAM_CONG!$C$6:$BI$912,58,FALSE)</f>
        <v>0</v>
      </c>
      <c r="AD199" s="16">
        <f>VLOOKUP($B199,GD_CHAM_CONG!$C$6:$BI$912,59,FALSE)</f>
        <v>0</v>
      </c>
      <c r="AE199" s="188">
        <f>I199/$H199*VLOOKUP(I$4,DM_TI_LE!$A$5:$B$30,2,FALSE)</f>
        <v>1</v>
      </c>
      <c r="AF199" s="188">
        <f>J199/$H199*VLOOKUP(J$4,DM_TI_LE!$A$5:$B$30,2,FALSE)</f>
        <v>0</v>
      </c>
      <c r="AG199" s="188">
        <f>K199/$H199*VLOOKUP(K$4,DM_TI_LE!$A$5:$B$30,2,FALSE)</f>
        <v>0</v>
      </c>
      <c r="AH199" s="188">
        <f>L199/$H199*VLOOKUP(L$4,DM_TI_LE!$A$5:$B$30,2,FALSE)</f>
        <v>0</v>
      </c>
      <c r="AI199" s="188">
        <f>M199/$H199*VLOOKUP(M$4,DM_TI_LE!$A$5:$B$30,2,FALSE)</f>
        <v>0</v>
      </c>
      <c r="AJ199" s="188">
        <f>N199/$H199*VLOOKUP(N$4,DM_TI_LE!$A$5:$B$30,2,FALSE)</f>
        <v>0</v>
      </c>
      <c r="AK199" s="188">
        <f>O199/$H199*VLOOKUP(O$4,DM_TI_LE!$A$5:$B$30,2,FALSE)</f>
        <v>0</v>
      </c>
      <c r="AL199" s="188">
        <f>P199/$H199*VLOOKUP(P$4,DM_TI_LE!$A$5:$B$30,2,FALSE)</f>
        <v>0</v>
      </c>
      <c r="AM199" s="188">
        <f>Q199/$H199*VLOOKUP(Q$4,DM_TI_LE!$A$5:$B$30,2,FALSE)</f>
        <v>0</v>
      </c>
      <c r="AN199" s="188">
        <f>R199/$H199*VLOOKUP(R$4,DM_TI_LE!$A$5:$B$30,2,FALSE)</f>
        <v>0</v>
      </c>
      <c r="AO199" s="188">
        <f>S199/$H199*VLOOKUP(S$4,DM_TI_LE!$A$5:$B$30,2,FALSE)</f>
        <v>0</v>
      </c>
      <c r="AP199" s="188">
        <f>T199/$H199*VLOOKUP(T$4,DM_TI_LE!$A$5:$B$30,2,FALSE)</f>
        <v>0</v>
      </c>
      <c r="AQ199" s="188">
        <f>U199/$H199*VLOOKUP(U$4,DM_TI_LE!$A$5:$B$30,2,FALSE)</f>
        <v>0</v>
      </c>
      <c r="AR199" s="188">
        <f>V199/$H199*VLOOKUP(V$4,DM_TI_LE!$A$5:$B$30,2,FALSE)</f>
        <v>0</v>
      </c>
      <c r="AS199" s="188">
        <f>W199/$H199*VLOOKUP(W$4,DM_TI_LE!$A$5:$B$30,2,FALSE)</f>
        <v>0</v>
      </c>
      <c r="AT199" s="188">
        <f>X199/$H199*VLOOKUP(X$4,DM_TI_LE!$A$5:$B$30,2,FALSE)</f>
        <v>0</v>
      </c>
      <c r="AU199" s="188">
        <f>Y199/$H199*VLOOKUP(Y$4,DM_TI_LE!$A$5:$B$30,2,FALSE)</f>
        <v>0</v>
      </c>
      <c r="AV199" s="188">
        <f>Z199/$H199*VLOOKUP(Z$4,DM_TI_LE!$A$5:$B$30,2,FALSE)</f>
        <v>0</v>
      </c>
      <c r="AW199" s="188">
        <f>AA199/$H199*VLOOKUP(AA$4,DM_TI_LE!$A$5:$B$30,2,FALSE)</f>
        <v>0</v>
      </c>
      <c r="AX199" s="188">
        <f>AB199/$H199*VLOOKUP(AB$4,DM_TI_LE!$A$5:$B$30,2,FALSE)</f>
        <v>0</v>
      </c>
      <c r="AY199" s="188">
        <f>AC199/$H199*VLOOKUP(AC$4,DM_TI_LE!$A$5:$B$30,2,FALSE)</f>
        <v>0</v>
      </c>
      <c r="AZ199" s="188">
        <f>AD199/$H199*VLOOKUP(AD$4,DM_TI_LE!$A$5:$B$30,2,FALSE)</f>
        <v>0</v>
      </c>
      <c r="BA199" s="231">
        <f>IF(CD199="HDHV",DM_TI_LE!$K$12*I199, SUM(AE199:AW199)*F199*E199*DM_HE_SO_LUONG_NS!$D$1*CE199)</f>
        <v>6804000</v>
      </c>
      <c r="BB199" s="16"/>
      <c r="BC199" s="17">
        <f>VLOOKUP(B199,GD_LCD_HS_LNS!$B$4:$E$914,4,FALSE)</f>
        <v>4166000</v>
      </c>
      <c r="BD199" s="16"/>
      <c r="BE199" s="16">
        <f>I199/26*$BC199*VLOOKUP(BE$4,DM_TI_LE!$A$5:$C$29,3,FALSE)</f>
        <v>0</v>
      </c>
      <c r="BF199" s="16">
        <f>J199/26*$BC199*VLOOKUP(BF$4,DM_TI_LE!$A$5:$C$29,3,FALSE)</f>
        <v>0</v>
      </c>
      <c r="BG199" s="16">
        <f>K199/26*$BC199*VLOOKUP(BG$4,DM_TI_LE!$A$5:$C$29,3,FALSE)</f>
        <v>0</v>
      </c>
      <c r="BH199" s="16">
        <f>L199/26*$BC199*VLOOKUP(BH$4,DM_TI_LE!$A$5:$C$29,3,FALSE)</f>
        <v>0</v>
      </c>
      <c r="BI199" s="16">
        <f>M199/26*$BC199*VLOOKUP(BI$4,DM_TI_LE!$A$5:$C$29,3,FALSE)</f>
        <v>0</v>
      </c>
      <c r="BJ199" s="16">
        <f>N199/26*$BC199*VLOOKUP(BJ$4,DM_TI_LE!$A$5:$C$29,3,FALSE)</f>
        <v>0</v>
      </c>
      <c r="BK199" s="16">
        <f>O199/26*$BC199*VLOOKUP(BK$4,DM_TI_LE!$A$5:$C$29,3,FALSE)</f>
        <v>0</v>
      </c>
      <c r="BL199" s="16">
        <f>P199/26*$BC199*VLOOKUP(BL$4,DM_TI_LE!$A$5:$C$29,3,FALSE)</f>
        <v>0</v>
      </c>
      <c r="BM199" s="16">
        <f>Q199/26*$BC199*VLOOKUP(BM$4,DM_TI_LE!$A$5:$C$29,3,FALSE)</f>
        <v>0</v>
      </c>
      <c r="BN199" s="16">
        <f>R199/26*$BC199*VLOOKUP(BN$4,DM_TI_LE!$A$5:$C$29,3,FALSE)</f>
        <v>0</v>
      </c>
      <c r="BO199" s="16">
        <f>S199/26*$BC199*VLOOKUP(BO$4,DM_TI_LE!$A$5:$C$29,3,FALSE)</f>
        <v>0</v>
      </c>
      <c r="BP199" s="16">
        <f>T199/26*$BC199*VLOOKUP(BP$4,DM_TI_LE!$A$5:$C$29,3,FALSE)</f>
        <v>0</v>
      </c>
      <c r="BQ199" s="16">
        <f>U199/26*$BC199*VLOOKUP(BQ$4,DM_TI_LE!$A$5:$C$29,3,FALSE)</f>
        <v>0</v>
      </c>
      <c r="BR199" s="16">
        <f>V199/26*$BC199*VLOOKUP(BR$4,DM_TI_LE!$A$5:$C$29,3,FALSE)</f>
        <v>0</v>
      </c>
      <c r="BS199" s="16">
        <f>W199/26*$BC199*VLOOKUP(BS$4,DM_TI_LE!$A$5:$C$29,3,FALSE)</f>
        <v>0</v>
      </c>
      <c r="BT199" s="16">
        <f>X199/26*$BC199*VLOOKUP(BT$4,DM_TI_LE!$A$5:$C$29,3,FALSE)</f>
        <v>0</v>
      </c>
      <c r="BU199" s="16">
        <f>Y199/26*$BC199*VLOOKUP(BU$4,DM_TI_LE!$A$5:$C$29,3,FALSE)</f>
        <v>0</v>
      </c>
      <c r="BV199" s="16">
        <f>Z199/26*$BC199*VLOOKUP(BV$4,DM_TI_LE!$A$5:$C$29,3,FALSE)</f>
        <v>0</v>
      </c>
      <c r="BW199" s="16">
        <f>AA199/26*$BC199*VLOOKUP(BW$4,DM_TI_LE!$A$5:$C$29,3,FALSE)</f>
        <v>0</v>
      </c>
      <c r="BX199" s="16">
        <f>AB199/26*$BC199*VLOOKUP(BX$4,DM_TI_LE!$A$5:$C$29,3,FALSE)</f>
        <v>0</v>
      </c>
      <c r="BY199" s="16">
        <f>AC199/26*$BC199*VLOOKUP(BY$4,DM_TI_LE!$A$5:$C$29,3,FALSE)</f>
        <v>0</v>
      </c>
      <c r="BZ199" s="16">
        <f>AD199/26*$BC199*VLOOKUP(BZ$4,DM_TI_LE!$A$5:$C$29,3,FALSE)</f>
        <v>0</v>
      </c>
      <c r="CA199" s="196">
        <f t="shared" si="0"/>
        <v>0</v>
      </c>
      <c r="CB199" s="16"/>
      <c r="CC199" s="197">
        <f t="shared" si="1"/>
        <v>6804000</v>
      </c>
      <c r="CD199" s="145" t="s">
        <v>116</v>
      </c>
      <c r="CE199" s="199">
        <f>VLOOKUP(CD199,DM_TI_LE!$I$12:$J$16,2,FALSE)</f>
        <v>1</v>
      </c>
    </row>
    <row r="200" spans="1:83" ht="12.75">
      <c r="A200" s="36">
        <v>196</v>
      </c>
      <c r="B200" s="38">
        <f>GD_LCD_HS_LNS!B199</f>
        <v>10647</v>
      </c>
      <c r="C200" s="38" t="str">
        <f>GD_LCD_HS_LNS!C199</f>
        <v>Nguyễn Tiến Anh</v>
      </c>
      <c r="D200" s="38" t="str">
        <f>GD_LCD_HS_LNS!D199</f>
        <v>Nhân viên Bốc xếp</v>
      </c>
      <c r="E200" s="146">
        <f>VLOOKUP(B200,GD_CHAM_CONG!$C$6:$BJ$912,60,FALSE)</f>
        <v>1</v>
      </c>
      <c r="F200" s="146">
        <f>VLOOKUP(B200,GD_LCD_HS_LNS!$B$4:$F$914,5,FALSE)</f>
        <v>1.5</v>
      </c>
      <c r="G200" s="168"/>
      <c r="H200" s="168">
        <f>VLOOKUP(B200,GD_CHAM_CONG!$C$6:$BD$912,37,FALSE)</f>
        <v>26</v>
      </c>
      <c r="I200" s="16">
        <f>VLOOKUP($B200,GD_CHAM_CONG!$C$6:$BF$912,38,FALSE)</f>
        <v>20</v>
      </c>
      <c r="J200" s="16">
        <f>VLOOKUP($B200,GD_CHAM_CONG!$C$6:$BF$912,39,FALSE)</f>
        <v>0</v>
      </c>
      <c r="K200" s="16">
        <f>VLOOKUP($B200,GD_CHAM_CONG!$C$6:$BF$912,40,FALSE)</f>
        <v>0</v>
      </c>
      <c r="L200" s="16">
        <f>VLOOKUP($B200,GD_CHAM_CONG!$C$6:$BF$912,41,FALSE)</f>
        <v>0</v>
      </c>
      <c r="M200" s="16">
        <f>VLOOKUP($B200,GD_CHAM_CONG!$C$6:$BF$912,42,FALSE)</f>
        <v>0</v>
      </c>
      <c r="N200" s="16">
        <f>VLOOKUP($B200,GD_CHAM_CONG!$C$6:$BF$912,43,FALSE)</f>
        <v>0</v>
      </c>
      <c r="O200" s="16">
        <f>VLOOKUP($B200,GD_CHAM_CONG!$C$6:$BF$912,44,FALSE)</f>
        <v>0</v>
      </c>
      <c r="P200" s="16">
        <f>VLOOKUP($B200,GD_CHAM_CONG!$C$6:$BF$912,45,FALSE)</f>
        <v>0</v>
      </c>
      <c r="Q200" s="16">
        <f>VLOOKUP($B200,GD_CHAM_CONG!$C$6:$BF$912,46,FALSE)</f>
        <v>0</v>
      </c>
      <c r="R200" s="16">
        <f>VLOOKUP($B200,GD_CHAM_CONG!$C$6:$BF$912,47,FALSE)</f>
        <v>0</v>
      </c>
      <c r="S200" s="16">
        <f>VLOOKUP($B200,GD_CHAM_CONG!$C$6:$BF$912,48,FALSE)</f>
        <v>6</v>
      </c>
      <c r="T200" s="16">
        <f>VLOOKUP($B200,GD_CHAM_CONG!$C$6:$BF$912,49,FALSE)</f>
        <v>0</v>
      </c>
      <c r="U200" s="16">
        <f>VLOOKUP($B200,GD_CHAM_CONG!$C$6:$BF$912,50,FALSE)</f>
        <v>0</v>
      </c>
      <c r="V200" s="16">
        <f>VLOOKUP($B200,GD_CHAM_CONG!$C$6:$BF$912,51,FALSE)</f>
        <v>0</v>
      </c>
      <c r="W200" s="16">
        <f>VLOOKUP($B200,GD_CHAM_CONG!$C$6:$BF$912,52,FALSE)</f>
        <v>0</v>
      </c>
      <c r="X200" s="16">
        <f>VLOOKUP($B200,GD_CHAM_CONG!$C$6:$BF$912,53,FALSE)</f>
        <v>0</v>
      </c>
      <c r="Y200" s="16">
        <f>VLOOKUP($B200,GD_CHAM_CONG!$C$6:$BF$912,54,FALSE)</f>
        <v>0</v>
      </c>
      <c r="Z200" s="16">
        <f>VLOOKUP($B200,GD_CHAM_CONG!$C$6:$BF$912,55,FALSE)</f>
        <v>0</v>
      </c>
      <c r="AA200" s="16">
        <f>VLOOKUP($B200,GD_CHAM_CONG!$C$6:$BF$912,56,FALSE)</f>
        <v>0</v>
      </c>
      <c r="AB200" s="16">
        <f>VLOOKUP($B200,GD_CHAM_CONG!$C$6:$BI$912,57,FALSE)</f>
        <v>0</v>
      </c>
      <c r="AC200" s="16">
        <f>VLOOKUP($B200,GD_CHAM_CONG!$C$6:$BI$912,58,FALSE)</f>
        <v>0</v>
      </c>
      <c r="AD200" s="16">
        <f>VLOOKUP($B200,GD_CHAM_CONG!$C$6:$BI$912,59,FALSE)</f>
        <v>0</v>
      </c>
      <c r="AE200" s="188">
        <f>I200/$H200*VLOOKUP(I$4,DM_TI_LE!$A$5:$B$30,2,FALSE)</f>
        <v>0.76923076923076927</v>
      </c>
      <c r="AF200" s="188">
        <f>J200/$H200*VLOOKUP(J$4,DM_TI_LE!$A$5:$B$30,2,FALSE)</f>
        <v>0</v>
      </c>
      <c r="AG200" s="188">
        <f>K200/$H200*VLOOKUP(K$4,DM_TI_LE!$A$5:$B$30,2,FALSE)</f>
        <v>0</v>
      </c>
      <c r="AH200" s="188">
        <f>L200/$H200*VLOOKUP(L$4,DM_TI_LE!$A$5:$B$30,2,FALSE)</f>
        <v>0</v>
      </c>
      <c r="AI200" s="188">
        <f>M200/$H200*VLOOKUP(M$4,DM_TI_LE!$A$5:$B$30,2,FALSE)</f>
        <v>0</v>
      </c>
      <c r="AJ200" s="188">
        <f>N200/$H200*VLOOKUP(N$4,DM_TI_LE!$A$5:$B$30,2,FALSE)</f>
        <v>0</v>
      </c>
      <c r="AK200" s="188">
        <f>O200/$H200*VLOOKUP(O$4,DM_TI_LE!$A$5:$B$30,2,FALSE)</f>
        <v>0</v>
      </c>
      <c r="AL200" s="188">
        <f>P200/$H200*VLOOKUP(P$4,DM_TI_LE!$A$5:$B$30,2,FALSE)</f>
        <v>0</v>
      </c>
      <c r="AM200" s="188">
        <f>Q200/$H200*VLOOKUP(Q$4,DM_TI_LE!$A$5:$B$30,2,FALSE)</f>
        <v>0</v>
      </c>
      <c r="AN200" s="188">
        <f>R200/$H200*VLOOKUP(R$4,DM_TI_LE!$A$5:$B$30,2,FALSE)</f>
        <v>0</v>
      </c>
      <c r="AO200" s="188">
        <f>S200/$H200*VLOOKUP(S$4,DM_TI_LE!$A$5:$B$30,2,FALSE)</f>
        <v>0</v>
      </c>
      <c r="AP200" s="188">
        <f>T200/$H200*VLOOKUP(T$4,DM_TI_LE!$A$5:$B$30,2,FALSE)</f>
        <v>0</v>
      </c>
      <c r="AQ200" s="188">
        <f>U200/$H200*VLOOKUP(U$4,DM_TI_LE!$A$5:$B$30,2,FALSE)</f>
        <v>0</v>
      </c>
      <c r="AR200" s="188">
        <f>V200/$H200*VLOOKUP(V$4,DM_TI_LE!$A$5:$B$30,2,FALSE)</f>
        <v>0</v>
      </c>
      <c r="AS200" s="188">
        <f>W200/$H200*VLOOKUP(W$4,DM_TI_LE!$A$5:$B$30,2,FALSE)</f>
        <v>0</v>
      </c>
      <c r="AT200" s="188">
        <f>X200/$H200*VLOOKUP(X$4,DM_TI_LE!$A$5:$B$30,2,FALSE)</f>
        <v>0</v>
      </c>
      <c r="AU200" s="188">
        <f>Y200/$H200*VLOOKUP(Y$4,DM_TI_LE!$A$5:$B$30,2,FALSE)</f>
        <v>0</v>
      </c>
      <c r="AV200" s="188">
        <f>Z200/$H200*VLOOKUP(Z$4,DM_TI_LE!$A$5:$B$30,2,FALSE)</f>
        <v>0</v>
      </c>
      <c r="AW200" s="188">
        <f>AA200/$H200*VLOOKUP(AA$4,DM_TI_LE!$A$5:$B$30,2,FALSE)</f>
        <v>0</v>
      </c>
      <c r="AX200" s="188">
        <f>AB200/$H200*VLOOKUP(AB$4,DM_TI_LE!$A$5:$B$30,2,FALSE)</f>
        <v>0</v>
      </c>
      <c r="AY200" s="188">
        <f>AC200/$H200*VLOOKUP(AC$4,DM_TI_LE!$A$5:$B$30,2,FALSE)</f>
        <v>0</v>
      </c>
      <c r="AZ200" s="188">
        <f>AD200/$H200*VLOOKUP(AD$4,DM_TI_LE!$A$5:$B$30,2,FALSE)</f>
        <v>0</v>
      </c>
      <c r="BA200" s="231">
        <f>IF(CD200="HDHV",DM_TI_LE!$K$12*I200, SUM(AE200:AW200)*F200*E200*DM_HE_SO_LUONG_NS!$D$1*CE200)</f>
        <v>5192307.692307693</v>
      </c>
      <c r="BB200" s="16"/>
      <c r="BC200" s="17">
        <f>VLOOKUP(B200,GD_LCD_HS_LNS!$B$4:$E$914,4,FALSE)</f>
        <v>3778000</v>
      </c>
      <c r="BD200" s="16"/>
      <c r="BE200" s="16">
        <f>I200/26*$BC200*VLOOKUP(BE$4,DM_TI_LE!$A$5:$C$29,3,FALSE)</f>
        <v>0</v>
      </c>
      <c r="BF200" s="16">
        <f>J200/26*$BC200*VLOOKUP(BF$4,DM_TI_LE!$A$5:$C$29,3,FALSE)</f>
        <v>0</v>
      </c>
      <c r="BG200" s="16">
        <f>K200/26*$BC200*VLOOKUP(BG$4,DM_TI_LE!$A$5:$C$29,3,FALSE)</f>
        <v>0</v>
      </c>
      <c r="BH200" s="16">
        <f>L200/26*$BC200*VLOOKUP(BH$4,DM_TI_LE!$A$5:$C$29,3,FALSE)</f>
        <v>0</v>
      </c>
      <c r="BI200" s="16">
        <f>M200/26*$BC200*VLOOKUP(BI$4,DM_TI_LE!$A$5:$C$29,3,FALSE)</f>
        <v>0</v>
      </c>
      <c r="BJ200" s="16">
        <f>N200/26*$BC200*VLOOKUP(BJ$4,DM_TI_LE!$A$5:$C$29,3,FALSE)</f>
        <v>0</v>
      </c>
      <c r="BK200" s="16">
        <f>O200/26*$BC200*VLOOKUP(BK$4,DM_TI_LE!$A$5:$C$29,3,FALSE)</f>
        <v>0</v>
      </c>
      <c r="BL200" s="16">
        <f>P200/26*$BC200*VLOOKUP(BL$4,DM_TI_LE!$A$5:$C$29,3,FALSE)</f>
        <v>0</v>
      </c>
      <c r="BM200" s="16">
        <f>Q200/26*$BC200*VLOOKUP(BM$4,DM_TI_LE!$A$5:$C$29,3,FALSE)</f>
        <v>0</v>
      </c>
      <c r="BN200" s="16">
        <f>R200/26*$BC200*VLOOKUP(BN$4,DM_TI_LE!$A$5:$C$29,3,FALSE)</f>
        <v>0</v>
      </c>
      <c r="BO200" s="16">
        <f>S200/26*$BC200*VLOOKUP(BO$4,DM_TI_LE!$A$5:$C$29,3,FALSE)</f>
        <v>871846.15384615387</v>
      </c>
      <c r="BP200" s="16">
        <f>T200/26*$BC200*VLOOKUP(BP$4,DM_TI_LE!$A$5:$C$29,3,FALSE)</f>
        <v>0</v>
      </c>
      <c r="BQ200" s="16">
        <f>U200/26*$BC200*VLOOKUP(BQ$4,DM_TI_LE!$A$5:$C$29,3,FALSE)</f>
        <v>0</v>
      </c>
      <c r="BR200" s="16">
        <f>V200/26*$BC200*VLOOKUP(BR$4,DM_TI_LE!$A$5:$C$29,3,FALSE)</f>
        <v>0</v>
      </c>
      <c r="BS200" s="16">
        <f>W200/26*$BC200*VLOOKUP(BS$4,DM_TI_LE!$A$5:$C$29,3,FALSE)</f>
        <v>0</v>
      </c>
      <c r="BT200" s="16">
        <f>X200/26*$BC200*VLOOKUP(BT$4,DM_TI_LE!$A$5:$C$29,3,FALSE)</f>
        <v>0</v>
      </c>
      <c r="BU200" s="16">
        <f>Y200/26*$BC200*VLOOKUP(BU$4,DM_TI_LE!$A$5:$C$29,3,FALSE)</f>
        <v>0</v>
      </c>
      <c r="BV200" s="16">
        <f>Z200/26*$BC200*VLOOKUP(BV$4,DM_TI_LE!$A$5:$C$29,3,FALSE)</f>
        <v>0</v>
      </c>
      <c r="BW200" s="16">
        <f>AA200/26*$BC200*VLOOKUP(BW$4,DM_TI_LE!$A$5:$C$29,3,FALSE)</f>
        <v>0</v>
      </c>
      <c r="BX200" s="16">
        <f>AB200/26*$BC200*VLOOKUP(BX$4,DM_TI_LE!$A$5:$C$29,3,FALSE)</f>
        <v>0</v>
      </c>
      <c r="BY200" s="16">
        <f>AC200/26*$BC200*VLOOKUP(BY$4,DM_TI_LE!$A$5:$C$29,3,FALSE)</f>
        <v>0</v>
      </c>
      <c r="BZ200" s="16">
        <f>AD200/26*$BC200*VLOOKUP(BZ$4,DM_TI_LE!$A$5:$C$29,3,FALSE)</f>
        <v>0</v>
      </c>
      <c r="CA200" s="196">
        <f t="shared" si="0"/>
        <v>871846.15384615387</v>
      </c>
      <c r="CB200" s="16"/>
      <c r="CC200" s="197">
        <f t="shared" si="1"/>
        <v>6064153.8461538469</v>
      </c>
      <c r="CD200" s="145" t="s">
        <v>114</v>
      </c>
      <c r="CE200" s="199">
        <f>VLOOKUP(CD200,DM_TI_LE!$I$12:$J$16,2,FALSE)</f>
        <v>1</v>
      </c>
    </row>
    <row r="201" spans="1:83" ht="12.75">
      <c r="A201" s="36">
        <v>197</v>
      </c>
      <c r="B201" s="38">
        <f>GD_LCD_HS_LNS!B200</f>
        <v>10650</v>
      </c>
      <c r="C201" s="38" t="str">
        <f>GD_LCD_HS_LNS!C200</f>
        <v>Ngô Ngọc Hảo</v>
      </c>
      <c r="D201" s="38" t="str">
        <f>GD_LCD_HS_LNS!D200</f>
        <v>Nhân viên Bốc xếp</v>
      </c>
      <c r="E201" s="146">
        <f>VLOOKUP(B201,GD_CHAM_CONG!$C$6:$BJ$912,60,FALSE)</f>
        <v>1</v>
      </c>
      <c r="F201" s="146">
        <f>VLOOKUP(B201,GD_LCD_HS_LNS!$B$4:$F$914,5,FALSE)</f>
        <v>1.59</v>
      </c>
      <c r="G201" s="168"/>
      <c r="H201" s="168">
        <f>VLOOKUP(B201,GD_CHAM_CONG!$C$6:$BD$912,37,FALSE)</f>
        <v>26</v>
      </c>
      <c r="I201" s="16">
        <f>VLOOKUP($B201,GD_CHAM_CONG!$C$6:$BF$912,38,FALSE)</f>
        <v>26</v>
      </c>
      <c r="J201" s="16">
        <f>VLOOKUP($B201,GD_CHAM_CONG!$C$6:$BF$912,39,FALSE)</f>
        <v>0</v>
      </c>
      <c r="K201" s="16">
        <f>VLOOKUP($B201,GD_CHAM_CONG!$C$6:$BF$912,40,FALSE)</f>
        <v>0</v>
      </c>
      <c r="L201" s="16">
        <f>VLOOKUP($B201,GD_CHAM_CONG!$C$6:$BF$912,41,FALSE)</f>
        <v>0</v>
      </c>
      <c r="M201" s="16">
        <f>VLOOKUP($B201,GD_CHAM_CONG!$C$6:$BF$912,42,FALSE)</f>
        <v>0</v>
      </c>
      <c r="N201" s="16">
        <f>VLOOKUP($B201,GD_CHAM_CONG!$C$6:$BF$912,43,FALSE)</f>
        <v>0</v>
      </c>
      <c r="O201" s="16">
        <f>VLOOKUP($B201,GD_CHAM_CONG!$C$6:$BF$912,44,FALSE)</f>
        <v>0</v>
      </c>
      <c r="P201" s="16">
        <f>VLOOKUP($B201,GD_CHAM_CONG!$C$6:$BF$912,45,FALSE)</f>
        <v>0</v>
      </c>
      <c r="Q201" s="16">
        <f>VLOOKUP($B201,GD_CHAM_CONG!$C$6:$BF$912,46,FALSE)</f>
        <v>0</v>
      </c>
      <c r="R201" s="16">
        <f>VLOOKUP($B201,GD_CHAM_CONG!$C$6:$BF$912,47,FALSE)</f>
        <v>0</v>
      </c>
      <c r="S201" s="16">
        <f>VLOOKUP($B201,GD_CHAM_CONG!$C$6:$BF$912,48,FALSE)</f>
        <v>0</v>
      </c>
      <c r="T201" s="16">
        <f>VLOOKUP($B201,GD_CHAM_CONG!$C$6:$BF$912,49,FALSE)</f>
        <v>0</v>
      </c>
      <c r="U201" s="16">
        <f>VLOOKUP($B201,GD_CHAM_CONG!$C$6:$BF$912,50,FALSE)</f>
        <v>0</v>
      </c>
      <c r="V201" s="16">
        <f>VLOOKUP($B201,GD_CHAM_CONG!$C$6:$BF$912,51,FALSE)</f>
        <v>0</v>
      </c>
      <c r="W201" s="16">
        <f>VLOOKUP($B201,GD_CHAM_CONG!$C$6:$BF$912,52,FALSE)</f>
        <v>0</v>
      </c>
      <c r="X201" s="16">
        <f>VLOOKUP($B201,GD_CHAM_CONG!$C$6:$BF$912,53,FALSE)</f>
        <v>0</v>
      </c>
      <c r="Y201" s="16">
        <f>VLOOKUP($B201,GD_CHAM_CONG!$C$6:$BF$912,54,FALSE)</f>
        <v>0</v>
      </c>
      <c r="Z201" s="16">
        <f>VLOOKUP($B201,GD_CHAM_CONG!$C$6:$BF$912,55,FALSE)</f>
        <v>0</v>
      </c>
      <c r="AA201" s="16">
        <f>VLOOKUP($B201,GD_CHAM_CONG!$C$6:$BF$912,56,FALSE)</f>
        <v>0</v>
      </c>
      <c r="AB201" s="16">
        <f>VLOOKUP($B201,GD_CHAM_CONG!$C$6:$BI$912,57,FALSE)</f>
        <v>0</v>
      </c>
      <c r="AC201" s="16">
        <f>VLOOKUP($B201,GD_CHAM_CONG!$C$6:$BI$912,58,FALSE)</f>
        <v>0</v>
      </c>
      <c r="AD201" s="16">
        <f>VLOOKUP($B201,GD_CHAM_CONG!$C$6:$BI$912,59,FALSE)</f>
        <v>0</v>
      </c>
      <c r="AE201" s="188">
        <f>I201/$H201*VLOOKUP(I$4,DM_TI_LE!$A$5:$B$30,2,FALSE)</f>
        <v>1</v>
      </c>
      <c r="AF201" s="188">
        <f>J201/$H201*VLOOKUP(J$4,DM_TI_LE!$A$5:$B$30,2,FALSE)</f>
        <v>0</v>
      </c>
      <c r="AG201" s="188">
        <f>K201/$H201*VLOOKUP(K$4,DM_TI_LE!$A$5:$B$30,2,FALSE)</f>
        <v>0</v>
      </c>
      <c r="AH201" s="188">
        <f>L201/$H201*VLOOKUP(L$4,DM_TI_LE!$A$5:$B$30,2,FALSE)</f>
        <v>0</v>
      </c>
      <c r="AI201" s="188">
        <f>M201/$H201*VLOOKUP(M$4,DM_TI_LE!$A$5:$B$30,2,FALSE)</f>
        <v>0</v>
      </c>
      <c r="AJ201" s="188">
        <f>N201/$H201*VLOOKUP(N$4,DM_TI_LE!$A$5:$B$30,2,FALSE)</f>
        <v>0</v>
      </c>
      <c r="AK201" s="188">
        <f>O201/$H201*VLOOKUP(O$4,DM_TI_LE!$A$5:$B$30,2,FALSE)</f>
        <v>0</v>
      </c>
      <c r="AL201" s="188">
        <f>P201/$H201*VLOOKUP(P$4,DM_TI_LE!$A$5:$B$30,2,FALSE)</f>
        <v>0</v>
      </c>
      <c r="AM201" s="188">
        <f>Q201/$H201*VLOOKUP(Q$4,DM_TI_LE!$A$5:$B$30,2,FALSE)</f>
        <v>0</v>
      </c>
      <c r="AN201" s="188">
        <f>R201/$H201*VLOOKUP(R$4,DM_TI_LE!$A$5:$B$30,2,FALSE)</f>
        <v>0</v>
      </c>
      <c r="AO201" s="188">
        <f>S201/$H201*VLOOKUP(S$4,DM_TI_LE!$A$5:$B$30,2,FALSE)</f>
        <v>0</v>
      </c>
      <c r="AP201" s="188">
        <f>T201/$H201*VLOOKUP(T$4,DM_TI_LE!$A$5:$B$30,2,FALSE)</f>
        <v>0</v>
      </c>
      <c r="AQ201" s="188">
        <f>U201/$H201*VLOOKUP(U$4,DM_TI_LE!$A$5:$B$30,2,FALSE)</f>
        <v>0</v>
      </c>
      <c r="AR201" s="188">
        <f>V201/$H201*VLOOKUP(V$4,DM_TI_LE!$A$5:$B$30,2,FALSE)</f>
        <v>0</v>
      </c>
      <c r="AS201" s="188">
        <f>W201/$H201*VLOOKUP(W$4,DM_TI_LE!$A$5:$B$30,2,FALSE)</f>
        <v>0</v>
      </c>
      <c r="AT201" s="188">
        <f>X201/$H201*VLOOKUP(X$4,DM_TI_LE!$A$5:$B$30,2,FALSE)</f>
        <v>0</v>
      </c>
      <c r="AU201" s="188">
        <f>Y201/$H201*VLOOKUP(Y$4,DM_TI_LE!$A$5:$B$30,2,FALSE)</f>
        <v>0</v>
      </c>
      <c r="AV201" s="188">
        <f>Z201/$H201*VLOOKUP(Z$4,DM_TI_LE!$A$5:$B$30,2,FALSE)</f>
        <v>0</v>
      </c>
      <c r="AW201" s="188">
        <f>AA201/$H201*VLOOKUP(AA$4,DM_TI_LE!$A$5:$B$30,2,FALSE)</f>
        <v>0</v>
      </c>
      <c r="AX201" s="188">
        <f>AB201/$H201*VLOOKUP(AB$4,DM_TI_LE!$A$5:$B$30,2,FALSE)</f>
        <v>0</v>
      </c>
      <c r="AY201" s="188">
        <f>AC201/$H201*VLOOKUP(AC$4,DM_TI_LE!$A$5:$B$30,2,FALSE)</f>
        <v>0</v>
      </c>
      <c r="AZ201" s="188">
        <f>AD201/$H201*VLOOKUP(AD$4,DM_TI_LE!$A$5:$B$30,2,FALSE)</f>
        <v>0</v>
      </c>
      <c r="BA201" s="231">
        <f>IF(CD201="HDHV",DM_TI_LE!$K$12*I201, SUM(AE201:AW201)*F201*E201*DM_HE_SO_LUONG_NS!$D$1*CE201)</f>
        <v>7155000</v>
      </c>
      <c r="BB201" s="16"/>
      <c r="BC201" s="17">
        <f>VLOOKUP(B201,GD_LCD_HS_LNS!$B$4:$E$914,4,FALSE)</f>
        <v>3778000</v>
      </c>
      <c r="BD201" s="16"/>
      <c r="BE201" s="16">
        <f>I201/26*$BC201*VLOOKUP(BE$4,DM_TI_LE!$A$5:$C$29,3,FALSE)</f>
        <v>0</v>
      </c>
      <c r="BF201" s="16">
        <f>J201/26*$BC201*VLOOKUP(BF$4,DM_TI_LE!$A$5:$C$29,3,FALSE)</f>
        <v>0</v>
      </c>
      <c r="BG201" s="16">
        <f>K201/26*$BC201*VLOOKUP(BG$4,DM_TI_LE!$A$5:$C$29,3,FALSE)</f>
        <v>0</v>
      </c>
      <c r="BH201" s="16">
        <f>L201/26*$BC201*VLOOKUP(BH$4,DM_TI_LE!$A$5:$C$29,3,FALSE)</f>
        <v>0</v>
      </c>
      <c r="BI201" s="16">
        <f>M201/26*$BC201*VLOOKUP(BI$4,DM_TI_LE!$A$5:$C$29,3,FALSE)</f>
        <v>0</v>
      </c>
      <c r="BJ201" s="16">
        <f>N201/26*$BC201*VLOOKUP(BJ$4,DM_TI_LE!$A$5:$C$29,3,FALSE)</f>
        <v>0</v>
      </c>
      <c r="BK201" s="16">
        <f>O201/26*$BC201*VLOOKUP(BK$4,DM_TI_LE!$A$5:$C$29,3,FALSE)</f>
        <v>0</v>
      </c>
      <c r="BL201" s="16">
        <f>P201/26*$BC201*VLOOKUP(BL$4,DM_TI_LE!$A$5:$C$29,3,FALSE)</f>
        <v>0</v>
      </c>
      <c r="BM201" s="16">
        <f>Q201/26*$BC201*VLOOKUP(BM$4,DM_TI_LE!$A$5:$C$29,3,FALSE)</f>
        <v>0</v>
      </c>
      <c r="BN201" s="16">
        <f>R201/26*$BC201*VLOOKUP(BN$4,DM_TI_LE!$A$5:$C$29,3,FALSE)</f>
        <v>0</v>
      </c>
      <c r="BO201" s="16">
        <f>S201/26*$BC201*VLOOKUP(BO$4,DM_TI_LE!$A$5:$C$29,3,FALSE)</f>
        <v>0</v>
      </c>
      <c r="BP201" s="16">
        <f>T201/26*$BC201*VLOOKUP(BP$4,DM_TI_LE!$A$5:$C$29,3,FALSE)</f>
        <v>0</v>
      </c>
      <c r="BQ201" s="16">
        <f>U201/26*$BC201*VLOOKUP(BQ$4,DM_TI_LE!$A$5:$C$29,3,FALSE)</f>
        <v>0</v>
      </c>
      <c r="BR201" s="16">
        <f>V201/26*$BC201*VLOOKUP(BR$4,DM_TI_LE!$A$5:$C$29,3,FALSE)</f>
        <v>0</v>
      </c>
      <c r="BS201" s="16">
        <f>W201/26*$BC201*VLOOKUP(BS$4,DM_TI_LE!$A$5:$C$29,3,FALSE)</f>
        <v>0</v>
      </c>
      <c r="BT201" s="16">
        <f>X201/26*$BC201*VLOOKUP(BT$4,DM_TI_LE!$A$5:$C$29,3,FALSE)</f>
        <v>0</v>
      </c>
      <c r="BU201" s="16">
        <f>Y201/26*$BC201*VLOOKUP(BU$4,DM_TI_LE!$A$5:$C$29,3,FALSE)</f>
        <v>0</v>
      </c>
      <c r="BV201" s="16">
        <f>Z201/26*$BC201*VLOOKUP(BV$4,DM_TI_LE!$A$5:$C$29,3,FALSE)</f>
        <v>0</v>
      </c>
      <c r="BW201" s="16">
        <f>AA201/26*$BC201*VLOOKUP(BW$4,DM_TI_LE!$A$5:$C$29,3,FALSE)</f>
        <v>0</v>
      </c>
      <c r="BX201" s="16">
        <f>AB201/26*$BC201*VLOOKUP(BX$4,DM_TI_LE!$A$5:$C$29,3,FALSE)</f>
        <v>0</v>
      </c>
      <c r="BY201" s="16">
        <f>AC201/26*$BC201*VLOOKUP(BY$4,DM_TI_LE!$A$5:$C$29,3,FALSE)</f>
        <v>0</v>
      </c>
      <c r="BZ201" s="16">
        <f>AD201/26*$BC201*VLOOKUP(BZ$4,DM_TI_LE!$A$5:$C$29,3,FALSE)</f>
        <v>0</v>
      </c>
      <c r="CA201" s="196">
        <f t="shared" si="0"/>
        <v>0</v>
      </c>
      <c r="CB201" s="16"/>
      <c r="CC201" s="197">
        <f t="shared" si="1"/>
        <v>7155000</v>
      </c>
      <c r="CD201" s="145" t="s">
        <v>114</v>
      </c>
      <c r="CE201" s="199">
        <f>VLOOKUP(CD201,DM_TI_LE!$I$12:$J$16,2,FALSE)</f>
        <v>1</v>
      </c>
    </row>
    <row r="202" spans="1:83" ht="12.75">
      <c r="A202" s="36">
        <v>198</v>
      </c>
      <c r="B202" s="38">
        <f>GD_LCD_HS_LNS!B201</f>
        <v>10652</v>
      </c>
      <c r="C202" s="38" t="str">
        <f>GD_LCD_HS_LNS!C201</f>
        <v>Trương Văn Triệu</v>
      </c>
      <c r="D202" s="38" t="str">
        <f>GD_LCD_HS_LNS!D201</f>
        <v>Nhân viên Bốc xếp</v>
      </c>
      <c r="E202" s="146">
        <f>VLOOKUP(B202,GD_CHAM_CONG!$C$6:$BJ$912,60,FALSE)</f>
        <v>0.95</v>
      </c>
      <c r="F202" s="146">
        <f>VLOOKUP(B202,GD_LCD_HS_LNS!$B$4:$F$914,5,FALSE)</f>
        <v>1.5</v>
      </c>
      <c r="G202" s="168"/>
      <c r="H202" s="168">
        <f>VLOOKUP(B202,GD_CHAM_CONG!$C$6:$BD$912,37,FALSE)</f>
        <v>26</v>
      </c>
      <c r="I202" s="16">
        <f>VLOOKUP($B202,GD_CHAM_CONG!$C$6:$BF$912,38,FALSE)</f>
        <v>20</v>
      </c>
      <c r="J202" s="16">
        <f>VLOOKUP($B202,GD_CHAM_CONG!$C$6:$BF$912,39,FALSE)</f>
        <v>0</v>
      </c>
      <c r="K202" s="16">
        <f>VLOOKUP($B202,GD_CHAM_CONG!$C$6:$BF$912,40,FALSE)</f>
        <v>0</v>
      </c>
      <c r="L202" s="16">
        <f>VLOOKUP($B202,GD_CHAM_CONG!$C$6:$BF$912,41,FALSE)</f>
        <v>0</v>
      </c>
      <c r="M202" s="16">
        <f>VLOOKUP($B202,GD_CHAM_CONG!$C$6:$BF$912,42,FALSE)</f>
        <v>0</v>
      </c>
      <c r="N202" s="16">
        <f>VLOOKUP($B202,GD_CHAM_CONG!$C$6:$BF$912,43,FALSE)</f>
        <v>0</v>
      </c>
      <c r="O202" s="16">
        <f>VLOOKUP($B202,GD_CHAM_CONG!$C$6:$BF$912,44,FALSE)</f>
        <v>0</v>
      </c>
      <c r="P202" s="16">
        <f>VLOOKUP($B202,GD_CHAM_CONG!$C$6:$BF$912,45,FALSE)</f>
        <v>0</v>
      </c>
      <c r="Q202" s="16">
        <f>VLOOKUP($B202,GD_CHAM_CONG!$C$6:$BF$912,46,FALSE)</f>
        <v>0</v>
      </c>
      <c r="R202" s="16">
        <f>VLOOKUP($B202,GD_CHAM_CONG!$C$6:$BF$912,47,FALSE)</f>
        <v>0</v>
      </c>
      <c r="S202" s="16">
        <f>VLOOKUP($B202,GD_CHAM_CONG!$C$6:$BF$912,48,FALSE)</f>
        <v>6</v>
      </c>
      <c r="T202" s="16">
        <f>VLOOKUP($B202,GD_CHAM_CONG!$C$6:$BF$912,49,FALSE)</f>
        <v>0</v>
      </c>
      <c r="U202" s="16">
        <f>VLOOKUP($B202,GD_CHAM_CONG!$C$6:$BF$912,50,FALSE)</f>
        <v>0</v>
      </c>
      <c r="V202" s="16">
        <f>VLOOKUP($B202,GD_CHAM_CONG!$C$6:$BF$912,51,FALSE)</f>
        <v>0</v>
      </c>
      <c r="W202" s="16">
        <f>VLOOKUP($B202,GD_CHAM_CONG!$C$6:$BF$912,52,FALSE)</f>
        <v>0</v>
      </c>
      <c r="X202" s="16">
        <f>VLOOKUP($B202,GD_CHAM_CONG!$C$6:$BF$912,53,FALSE)</f>
        <v>0</v>
      </c>
      <c r="Y202" s="16">
        <f>VLOOKUP($B202,GD_CHAM_CONG!$C$6:$BF$912,54,FALSE)</f>
        <v>0</v>
      </c>
      <c r="Z202" s="16">
        <f>VLOOKUP($B202,GD_CHAM_CONG!$C$6:$BF$912,55,FALSE)</f>
        <v>0</v>
      </c>
      <c r="AA202" s="16">
        <f>VLOOKUP($B202,GD_CHAM_CONG!$C$6:$BF$912,56,FALSE)</f>
        <v>0</v>
      </c>
      <c r="AB202" s="16">
        <f>VLOOKUP($B202,GD_CHAM_CONG!$C$6:$BI$912,57,FALSE)</f>
        <v>0</v>
      </c>
      <c r="AC202" s="16">
        <f>VLOOKUP($B202,GD_CHAM_CONG!$C$6:$BI$912,58,FALSE)</f>
        <v>0</v>
      </c>
      <c r="AD202" s="16">
        <f>VLOOKUP($B202,GD_CHAM_CONG!$C$6:$BI$912,59,FALSE)</f>
        <v>0</v>
      </c>
      <c r="AE202" s="188">
        <f>I202/$H202*VLOOKUP(I$4,DM_TI_LE!$A$5:$B$30,2,FALSE)</f>
        <v>0.76923076923076927</v>
      </c>
      <c r="AF202" s="188">
        <f>J202/$H202*VLOOKUP(J$4,DM_TI_LE!$A$5:$B$30,2,FALSE)</f>
        <v>0</v>
      </c>
      <c r="AG202" s="188">
        <f>K202/$H202*VLOOKUP(K$4,DM_TI_LE!$A$5:$B$30,2,FALSE)</f>
        <v>0</v>
      </c>
      <c r="AH202" s="188">
        <f>L202/$H202*VLOOKUP(L$4,DM_TI_LE!$A$5:$B$30,2,FALSE)</f>
        <v>0</v>
      </c>
      <c r="AI202" s="188">
        <f>M202/$H202*VLOOKUP(M$4,DM_TI_LE!$A$5:$B$30,2,FALSE)</f>
        <v>0</v>
      </c>
      <c r="AJ202" s="188">
        <f>N202/$H202*VLOOKUP(N$4,DM_TI_LE!$A$5:$B$30,2,FALSE)</f>
        <v>0</v>
      </c>
      <c r="AK202" s="188">
        <f>O202/$H202*VLOOKUP(O$4,DM_TI_LE!$A$5:$B$30,2,FALSE)</f>
        <v>0</v>
      </c>
      <c r="AL202" s="188">
        <f>P202/$H202*VLOOKUP(P$4,DM_TI_LE!$A$5:$B$30,2,FALSE)</f>
        <v>0</v>
      </c>
      <c r="AM202" s="188">
        <f>Q202/$H202*VLOOKUP(Q$4,DM_TI_LE!$A$5:$B$30,2,FALSE)</f>
        <v>0</v>
      </c>
      <c r="AN202" s="188">
        <f>R202/$H202*VLOOKUP(R$4,DM_TI_LE!$A$5:$B$30,2,FALSE)</f>
        <v>0</v>
      </c>
      <c r="AO202" s="188">
        <f>S202/$H202*VLOOKUP(S$4,DM_TI_LE!$A$5:$B$30,2,FALSE)</f>
        <v>0</v>
      </c>
      <c r="AP202" s="188">
        <f>T202/$H202*VLOOKUP(T$4,DM_TI_LE!$A$5:$B$30,2,FALSE)</f>
        <v>0</v>
      </c>
      <c r="AQ202" s="188">
        <f>U202/$H202*VLOOKUP(U$4,DM_TI_LE!$A$5:$B$30,2,FALSE)</f>
        <v>0</v>
      </c>
      <c r="AR202" s="188">
        <f>V202/$H202*VLOOKUP(V$4,DM_TI_LE!$A$5:$B$30,2,FALSE)</f>
        <v>0</v>
      </c>
      <c r="AS202" s="188">
        <f>W202/$H202*VLOOKUP(W$4,DM_TI_LE!$A$5:$B$30,2,FALSE)</f>
        <v>0</v>
      </c>
      <c r="AT202" s="188">
        <f>X202/$H202*VLOOKUP(X$4,DM_TI_LE!$A$5:$B$30,2,FALSE)</f>
        <v>0</v>
      </c>
      <c r="AU202" s="188">
        <f>Y202/$H202*VLOOKUP(Y$4,DM_TI_LE!$A$5:$B$30,2,FALSE)</f>
        <v>0</v>
      </c>
      <c r="AV202" s="188">
        <f>Z202/$H202*VLOOKUP(Z$4,DM_TI_LE!$A$5:$B$30,2,FALSE)</f>
        <v>0</v>
      </c>
      <c r="AW202" s="188">
        <f>AA202/$H202*VLOOKUP(AA$4,DM_TI_LE!$A$5:$B$30,2,FALSE)</f>
        <v>0</v>
      </c>
      <c r="AX202" s="188">
        <f>AB202/$H202*VLOOKUP(AB$4,DM_TI_LE!$A$5:$B$30,2,FALSE)</f>
        <v>0</v>
      </c>
      <c r="AY202" s="188">
        <f>AC202/$H202*VLOOKUP(AC$4,DM_TI_LE!$A$5:$B$30,2,FALSE)</f>
        <v>0</v>
      </c>
      <c r="AZ202" s="188">
        <f>AD202/$H202*VLOOKUP(AD$4,DM_TI_LE!$A$5:$B$30,2,FALSE)</f>
        <v>0</v>
      </c>
      <c r="BA202" s="231">
        <f>IF(CD202="HDHV",DM_TI_LE!$K$12*I202, SUM(AE202:AW202)*F202*E202*DM_HE_SO_LUONG_NS!$D$1*CE202)</f>
        <v>4932692.307692308</v>
      </c>
      <c r="BB202" s="16"/>
      <c r="BC202" s="17">
        <f>VLOOKUP(B202,GD_LCD_HS_LNS!$B$4:$E$914,4,FALSE)</f>
        <v>3778000</v>
      </c>
      <c r="BD202" s="16"/>
      <c r="BE202" s="16">
        <f>I202/26*$BC202*VLOOKUP(BE$4,DM_TI_LE!$A$5:$C$29,3,FALSE)</f>
        <v>0</v>
      </c>
      <c r="BF202" s="16">
        <f>J202/26*$BC202*VLOOKUP(BF$4,DM_TI_LE!$A$5:$C$29,3,FALSE)</f>
        <v>0</v>
      </c>
      <c r="BG202" s="16">
        <f>K202/26*$BC202*VLOOKUP(BG$4,DM_TI_LE!$A$5:$C$29,3,FALSE)</f>
        <v>0</v>
      </c>
      <c r="BH202" s="16">
        <f>L202/26*$BC202*VLOOKUP(BH$4,DM_TI_LE!$A$5:$C$29,3,FALSE)</f>
        <v>0</v>
      </c>
      <c r="BI202" s="16">
        <f>M202/26*$BC202*VLOOKUP(BI$4,DM_TI_LE!$A$5:$C$29,3,FALSE)</f>
        <v>0</v>
      </c>
      <c r="BJ202" s="16">
        <f>N202/26*$BC202*VLOOKUP(BJ$4,DM_TI_LE!$A$5:$C$29,3,FALSE)</f>
        <v>0</v>
      </c>
      <c r="BK202" s="16">
        <f>O202/26*$BC202*VLOOKUP(BK$4,DM_TI_LE!$A$5:$C$29,3,FALSE)</f>
        <v>0</v>
      </c>
      <c r="BL202" s="16">
        <f>P202/26*$BC202*VLOOKUP(BL$4,DM_TI_LE!$A$5:$C$29,3,FALSE)</f>
        <v>0</v>
      </c>
      <c r="BM202" s="16">
        <f>Q202/26*$BC202*VLOOKUP(BM$4,DM_TI_LE!$A$5:$C$29,3,FALSE)</f>
        <v>0</v>
      </c>
      <c r="BN202" s="16">
        <f>R202/26*$BC202*VLOOKUP(BN$4,DM_TI_LE!$A$5:$C$29,3,FALSE)</f>
        <v>0</v>
      </c>
      <c r="BO202" s="16">
        <f>S202/26*$BC202*VLOOKUP(BO$4,DM_TI_LE!$A$5:$C$29,3,FALSE)</f>
        <v>871846.15384615387</v>
      </c>
      <c r="BP202" s="16">
        <f>T202/26*$BC202*VLOOKUP(BP$4,DM_TI_LE!$A$5:$C$29,3,FALSE)</f>
        <v>0</v>
      </c>
      <c r="BQ202" s="16">
        <f>U202/26*$BC202*VLOOKUP(BQ$4,DM_TI_LE!$A$5:$C$29,3,FALSE)</f>
        <v>0</v>
      </c>
      <c r="BR202" s="16">
        <f>V202/26*$BC202*VLOOKUP(BR$4,DM_TI_LE!$A$5:$C$29,3,FALSE)</f>
        <v>0</v>
      </c>
      <c r="BS202" s="16">
        <f>W202/26*$BC202*VLOOKUP(BS$4,DM_TI_LE!$A$5:$C$29,3,FALSE)</f>
        <v>0</v>
      </c>
      <c r="BT202" s="16">
        <f>X202/26*$BC202*VLOOKUP(BT$4,DM_TI_LE!$A$5:$C$29,3,FALSE)</f>
        <v>0</v>
      </c>
      <c r="BU202" s="16">
        <f>Y202/26*$BC202*VLOOKUP(BU$4,DM_TI_LE!$A$5:$C$29,3,FALSE)</f>
        <v>0</v>
      </c>
      <c r="BV202" s="16">
        <f>Z202/26*$BC202*VLOOKUP(BV$4,DM_TI_LE!$A$5:$C$29,3,FALSE)</f>
        <v>0</v>
      </c>
      <c r="BW202" s="16">
        <f>AA202/26*$BC202*VLOOKUP(BW$4,DM_TI_LE!$A$5:$C$29,3,FALSE)</f>
        <v>0</v>
      </c>
      <c r="BX202" s="16">
        <f>AB202/26*$BC202*VLOOKUP(BX$4,DM_TI_LE!$A$5:$C$29,3,FALSE)</f>
        <v>0</v>
      </c>
      <c r="BY202" s="16">
        <f>AC202/26*$BC202*VLOOKUP(BY$4,DM_TI_LE!$A$5:$C$29,3,FALSE)</f>
        <v>0</v>
      </c>
      <c r="BZ202" s="16">
        <f>AD202/26*$BC202*VLOOKUP(BZ$4,DM_TI_LE!$A$5:$C$29,3,FALSE)</f>
        <v>0</v>
      </c>
      <c r="CA202" s="196">
        <f t="shared" si="0"/>
        <v>871846.15384615387</v>
      </c>
      <c r="CB202" s="16"/>
      <c r="CC202" s="197">
        <f t="shared" si="1"/>
        <v>5804538.461538462</v>
      </c>
      <c r="CD202" s="145" t="s">
        <v>114</v>
      </c>
      <c r="CE202" s="199">
        <f>VLOOKUP(CD202,DM_TI_LE!$I$12:$J$16,2,FALSE)</f>
        <v>1</v>
      </c>
    </row>
    <row r="203" spans="1:83" ht="12.75">
      <c r="A203" s="36">
        <v>199</v>
      </c>
      <c r="B203" s="38">
        <f>GD_LCD_HS_LNS!B202</f>
        <v>10653</v>
      </c>
      <c r="C203" s="38" t="str">
        <f>GD_LCD_HS_LNS!C202</f>
        <v>Nguyễn Ngọc Nam</v>
      </c>
      <c r="D203" s="38" t="str">
        <f>GD_LCD_HS_LNS!D202</f>
        <v>Nhân viên Bốc xếp</v>
      </c>
      <c r="E203" s="146">
        <f>VLOOKUP(B203,GD_CHAM_CONG!$C$6:$BJ$912,60,FALSE)</f>
        <v>1</v>
      </c>
      <c r="F203" s="146">
        <f>VLOOKUP(B203,GD_LCD_HS_LNS!$B$4:$F$914,5,FALSE)</f>
        <v>1.5</v>
      </c>
      <c r="G203" s="168"/>
      <c r="H203" s="168">
        <f>VLOOKUP(B203,GD_CHAM_CONG!$C$6:$BD$912,37,FALSE)</f>
        <v>26</v>
      </c>
      <c r="I203" s="16">
        <f>VLOOKUP($B203,GD_CHAM_CONG!$C$6:$BF$912,38,FALSE)</f>
        <v>26</v>
      </c>
      <c r="J203" s="16">
        <f>VLOOKUP($B203,GD_CHAM_CONG!$C$6:$BF$912,39,FALSE)</f>
        <v>0</v>
      </c>
      <c r="K203" s="16">
        <f>VLOOKUP($B203,GD_CHAM_CONG!$C$6:$BF$912,40,FALSE)</f>
        <v>0</v>
      </c>
      <c r="L203" s="16">
        <f>VLOOKUP($B203,GD_CHAM_CONG!$C$6:$BF$912,41,FALSE)</f>
        <v>0</v>
      </c>
      <c r="M203" s="16">
        <f>VLOOKUP($B203,GD_CHAM_CONG!$C$6:$BF$912,42,FALSE)</f>
        <v>0</v>
      </c>
      <c r="N203" s="16">
        <f>VLOOKUP($B203,GD_CHAM_CONG!$C$6:$BF$912,43,FALSE)</f>
        <v>0</v>
      </c>
      <c r="O203" s="16">
        <f>VLOOKUP($B203,GD_CHAM_CONG!$C$6:$BF$912,44,FALSE)</f>
        <v>0</v>
      </c>
      <c r="P203" s="16">
        <f>VLOOKUP($B203,GD_CHAM_CONG!$C$6:$BF$912,45,FALSE)</f>
        <v>0</v>
      </c>
      <c r="Q203" s="16">
        <f>VLOOKUP($B203,GD_CHAM_CONG!$C$6:$BF$912,46,FALSE)</f>
        <v>0</v>
      </c>
      <c r="R203" s="16">
        <f>VLOOKUP($B203,GD_CHAM_CONG!$C$6:$BF$912,47,FALSE)</f>
        <v>0</v>
      </c>
      <c r="S203" s="16">
        <f>VLOOKUP($B203,GD_CHAM_CONG!$C$6:$BF$912,48,FALSE)</f>
        <v>0</v>
      </c>
      <c r="T203" s="16">
        <f>VLOOKUP($B203,GD_CHAM_CONG!$C$6:$BF$912,49,FALSE)</f>
        <v>0</v>
      </c>
      <c r="U203" s="16">
        <f>VLOOKUP($B203,GD_CHAM_CONG!$C$6:$BF$912,50,FALSE)</f>
        <v>0</v>
      </c>
      <c r="V203" s="16">
        <f>VLOOKUP($B203,GD_CHAM_CONG!$C$6:$BF$912,51,FALSE)</f>
        <v>0</v>
      </c>
      <c r="W203" s="16">
        <f>VLOOKUP($B203,GD_CHAM_CONG!$C$6:$BF$912,52,FALSE)</f>
        <v>0</v>
      </c>
      <c r="X203" s="16">
        <f>VLOOKUP($B203,GD_CHAM_CONG!$C$6:$BF$912,53,FALSE)</f>
        <v>0</v>
      </c>
      <c r="Y203" s="16">
        <f>VLOOKUP($B203,GD_CHAM_CONG!$C$6:$BF$912,54,FALSE)</f>
        <v>0</v>
      </c>
      <c r="Z203" s="16">
        <f>VLOOKUP($B203,GD_CHAM_CONG!$C$6:$BF$912,55,FALSE)</f>
        <v>0</v>
      </c>
      <c r="AA203" s="16">
        <f>VLOOKUP($B203,GD_CHAM_CONG!$C$6:$BF$912,56,FALSE)</f>
        <v>0</v>
      </c>
      <c r="AB203" s="16">
        <f>VLOOKUP($B203,GD_CHAM_CONG!$C$6:$BI$912,57,FALSE)</f>
        <v>0</v>
      </c>
      <c r="AC203" s="16">
        <f>VLOOKUP($B203,GD_CHAM_CONG!$C$6:$BI$912,58,FALSE)</f>
        <v>0</v>
      </c>
      <c r="AD203" s="16">
        <f>VLOOKUP($B203,GD_CHAM_CONG!$C$6:$BI$912,59,FALSE)</f>
        <v>0</v>
      </c>
      <c r="AE203" s="188">
        <f>I203/$H203*VLOOKUP(I$4,DM_TI_LE!$A$5:$B$30,2,FALSE)</f>
        <v>1</v>
      </c>
      <c r="AF203" s="188">
        <f>J203/$H203*VLOOKUP(J$4,DM_TI_LE!$A$5:$B$30,2,FALSE)</f>
        <v>0</v>
      </c>
      <c r="AG203" s="188">
        <f>K203/$H203*VLOOKUP(K$4,DM_TI_LE!$A$5:$B$30,2,FALSE)</f>
        <v>0</v>
      </c>
      <c r="AH203" s="188">
        <f>L203/$H203*VLOOKUP(L$4,DM_TI_LE!$A$5:$B$30,2,FALSE)</f>
        <v>0</v>
      </c>
      <c r="AI203" s="188">
        <f>M203/$H203*VLOOKUP(M$4,DM_TI_LE!$A$5:$B$30,2,FALSE)</f>
        <v>0</v>
      </c>
      <c r="AJ203" s="188">
        <f>N203/$H203*VLOOKUP(N$4,DM_TI_LE!$A$5:$B$30,2,FALSE)</f>
        <v>0</v>
      </c>
      <c r="AK203" s="188">
        <f>O203/$H203*VLOOKUP(O$4,DM_TI_LE!$A$5:$B$30,2,FALSE)</f>
        <v>0</v>
      </c>
      <c r="AL203" s="188">
        <f>P203/$H203*VLOOKUP(P$4,DM_TI_LE!$A$5:$B$30,2,FALSE)</f>
        <v>0</v>
      </c>
      <c r="AM203" s="188">
        <f>Q203/$H203*VLOOKUP(Q$4,DM_TI_LE!$A$5:$B$30,2,FALSE)</f>
        <v>0</v>
      </c>
      <c r="AN203" s="188">
        <f>R203/$H203*VLOOKUP(R$4,DM_TI_LE!$A$5:$B$30,2,FALSE)</f>
        <v>0</v>
      </c>
      <c r="AO203" s="188">
        <f>S203/$H203*VLOOKUP(S$4,DM_TI_LE!$A$5:$B$30,2,FALSE)</f>
        <v>0</v>
      </c>
      <c r="AP203" s="188">
        <f>T203/$H203*VLOOKUP(T$4,DM_TI_LE!$A$5:$B$30,2,FALSE)</f>
        <v>0</v>
      </c>
      <c r="AQ203" s="188">
        <f>U203/$H203*VLOOKUP(U$4,DM_TI_LE!$A$5:$B$30,2,FALSE)</f>
        <v>0</v>
      </c>
      <c r="AR203" s="188">
        <f>V203/$H203*VLOOKUP(V$4,DM_TI_LE!$A$5:$B$30,2,FALSE)</f>
        <v>0</v>
      </c>
      <c r="AS203" s="188">
        <f>W203/$H203*VLOOKUP(W$4,DM_TI_LE!$A$5:$B$30,2,FALSE)</f>
        <v>0</v>
      </c>
      <c r="AT203" s="188">
        <f>X203/$H203*VLOOKUP(X$4,DM_TI_LE!$A$5:$B$30,2,FALSE)</f>
        <v>0</v>
      </c>
      <c r="AU203" s="188">
        <f>Y203/$H203*VLOOKUP(Y$4,DM_TI_LE!$A$5:$B$30,2,FALSE)</f>
        <v>0</v>
      </c>
      <c r="AV203" s="188">
        <f>Z203/$H203*VLOOKUP(Z$4,DM_TI_LE!$A$5:$B$30,2,FALSE)</f>
        <v>0</v>
      </c>
      <c r="AW203" s="188">
        <f>AA203/$H203*VLOOKUP(AA$4,DM_TI_LE!$A$5:$B$30,2,FALSE)</f>
        <v>0</v>
      </c>
      <c r="AX203" s="188">
        <f>AB203/$H203*VLOOKUP(AB$4,DM_TI_LE!$A$5:$B$30,2,FALSE)</f>
        <v>0</v>
      </c>
      <c r="AY203" s="188">
        <f>AC203/$H203*VLOOKUP(AC$4,DM_TI_LE!$A$5:$B$30,2,FALSE)</f>
        <v>0</v>
      </c>
      <c r="AZ203" s="188">
        <f>AD203/$H203*VLOOKUP(AD$4,DM_TI_LE!$A$5:$B$30,2,FALSE)</f>
        <v>0</v>
      </c>
      <c r="BA203" s="231">
        <f>IF(CD203="HDHV",DM_TI_LE!$K$12*I203, SUM(AE203:AW203)*F203*E203*DM_HE_SO_LUONG_NS!$D$1*CE203)</f>
        <v>6750000</v>
      </c>
      <c r="BB203" s="16"/>
      <c r="BC203" s="17">
        <f>VLOOKUP(B203,GD_LCD_HS_LNS!$B$4:$E$914,4,FALSE)</f>
        <v>3778000</v>
      </c>
      <c r="BD203" s="16"/>
      <c r="BE203" s="16">
        <f>I203/26*$BC203*VLOOKUP(BE$4,DM_TI_LE!$A$5:$C$29,3,FALSE)</f>
        <v>0</v>
      </c>
      <c r="BF203" s="16">
        <f>J203/26*$BC203*VLOOKUP(BF$4,DM_TI_LE!$A$5:$C$29,3,FALSE)</f>
        <v>0</v>
      </c>
      <c r="BG203" s="16">
        <f>K203/26*$BC203*VLOOKUP(BG$4,DM_TI_LE!$A$5:$C$29,3,FALSE)</f>
        <v>0</v>
      </c>
      <c r="BH203" s="16">
        <f>L203/26*$BC203*VLOOKUP(BH$4,DM_TI_LE!$A$5:$C$29,3,FALSE)</f>
        <v>0</v>
      </c>
      <c r="BI203" s="16">
        <f>M203/26*$BC203*VLOOKUP(BI$4,DM_TI_LE!$A$5:$C$29,3,FALSE)</f>
        <v>0</v>
      </c>
      <c r="BJ203" s="16">
        <f>N203/26*$BC203*VLOOKUP(BJ$4,DM_TI_LE!$A$5:$C$29,3,FALSE)</f>
        <v>0</v>
      </c>
      <c r="BK203" s="16">
        <f>O203/26*$BC203*VLOOKUP(BK$4,DM_TI_LE!$A$5:$C$29,3,FALSE)</f>
        <v>0</v>
      </c>
      <c r="BL203" s="16">
        <f>P203/26*$BC203*VLOOKUP(BL$4,DM_TI_LE!$A$5:$C$29,3,FALSE)</f>
        <v>0</v>
      </c>
      <c r="BM203" s="16">
        <f>Q203/26*$BC203*VLOOKUP(BM$4,DM_TI_LE!$A$5:$C$29,3,FALSE)</f>
        <v>0</v>
      </c>
      <c r="BN203" s="16">
        <f>R203/26*$BC203*VLOOKUP(BN$4,DM_TI_LE!$A$5:$C$29,3,FALSE)</f>
        <v>0</v>
      </c>
      <c r="BO203" s="16">
        <f>S203/26*$BC203*VLOOKUP(BO$4,DM_TI_LE!$A$5:$C$29,3,FALSE)</f>
        <v>0</v>
      </c>
      <c r="BP203" s="16">
        <f>T203/26*$BC203*VLOOKUP(BP$4,DM_TI_LE!$A$5:$C$29,3,FALSE)</f>
        <v>0</v>
      </c>
      <c r="BQ203" s="16">
        <f>U203/26*$BC203*VLOOKUP(BQ$4,DM_TI_LE!$A$5:$C$29,3,FALSE)</f>
        <v>0</v>
      </c>
      <c r="BR203" s="16">
        <f>V203/26*$BC203*VLOOKUP(BR$4,DM_TI_LE!$A$5:$C$29,3,FALSE)</f>
        <v>0</v>
      </c>
      <c r="BS203" s="16">
        <f>W203/26*$BC203*VLOOKUP(BS$4,DM_TI_LE!$A$5:$C$29,3,FALSE)</f>
        <v>0</v>
      </c>
      <c r="BT203" s="16">
        <f>X203/26*$BC203*VLOOKUP(BT$4,DM_TI_LE!$A$5:$C$29,3,FALSE)</f>
        <v>0</v>
      </c>
      <c r="BU203" s="16">
        <f>Y203/26*$BC203*VLOOKUP(BU$4,DM_TI_LE!$A$5:$C$29,3,FALSE)</f>
        <v>0</v>
      </c>
      <c r="BV203" s="16">
        <f>Z203/26*$BC203*VLOOKUP(BV$4,DM_TI_LE!$A$5:$C$29,3,FALSE)</f>
        <v>0</v>
      </c>
      <c r="BW203" s="16">
        <f>AA203/26*$BC203*VLOOKUP(BW$4,DM_TI_LE!$A$5:$C$29,3,FALSE)</f>
        <v>0</v>
      </c>
      <c r="BX203" s="16">
        <f>AB203/26*$BC203*VLOOKUP(BX$4,DM_TI_LE!$A$5:$C$29,3,FALSE)</f>
        <v>0</v>
      </c>
      <c r="BY203" s="16">
        <f>AC203/26*$BC203*VLOOKUP(BY$4,DM_TI_LE!$A$5:$C$29,3,FALSE)</f>
        <v>0</v>
      </c>
      <c r="BZ203" s="16">
        <f>AD203/26*$BC203*VLOOKUP(BZ$4,DM_TI_LE!$A$5:$C$29,3,FALSE)</f>
        <v>0</v>
      </c>
      <c r="CA203" s="196">
        <f t="shared" si="0"/>
        <v>0</v>
      </c>
      <c r="CB203" s="16"/>
      <c r="CC203" s="197">
        <f t="shared" si="1"/>
        <v>6750000</v>
      </c>
      <c r="CD203" s="145" t="s">
        <v>114</v>
      </c>
      <c r="CE203" s="199">
        <f>VLOOKUP(CD203,DM_TI_LE!$I$12:$J$16,2,FALSE)</f>
        <v>1</v>
      </c>
    </row>
    <row r="204" spans="1:83" ht="12.75">
      <c r="A204" s="36">
        <v>200</v>
      </c>
      <c r="B204" s="38">
        <f>GD_LCD_HS_LNS!B203</f>
        <v>10655</v>
      </c>
      <c r="C204" s="38" t="str">
        <f>GD_LCD_HS_LNS!C203</f>
        <v>Nguyễn Chiến Thắng</v>
      </c>
      <c r="D204" s="38" t="str">
        <f>GD_LCD_HS_LNS!D203</f>
        <v>Nhân viên Bốc xếp</v>
      </c>
      <c r="E204" s="146">
        <f>VLOOKUP(B204,GD_CHAM_CONG!$C$6:$BJ$912,60,FALSE)</f>
        <v>0.9</v>
      </c>
      <c r="F204" s="146">
        <f>VLOOKUP(B204,GD_LCD_HS_LNS!$B$4:$F$914,5,FALSE)</f>
        <v>1.5</v>
      </c>
      <c r="G204" s="168"/>
      <c r="H204" s="168">
        <f>VLOOKUP(B204,GD_CHAM_CONG!$C$6:$BD$912,37,FALSE)</f>
        <v>26</v>
      </c>
      <c r="I204" s="16">
        <f>VLOOKUP($B204,GD_CHAM_CONG!$C$6:$BF$912,38,FALSE)</f>
        <v>26</v>
      </c>
      <c r="J204" s="16">
        <f>VLOOKUP($B204,GD_CHAM_CONG!$C$6:$BF$912,39,FALSE)</f>
        <v>0</v>
      </c>
      <c r="K204" s="16">
        <f>VLOOKUP($B204,GD_CHAM_CONG!$C$6:$BF$912,40,FALSE)</f>
        <v>0</v>
      </c>
      <c r="L204" s="16">
        <f>VLOOKUP($B204,GD_CHAM_CONG!$C$6:$BF$912,41,FALSE)</f>
        <v>0</v>
      </c>
      <c r="M204" s="16">
        <f>VLOOKUP($B204,GD_CHAM_CONG!$C$6:$BF$912,42,FALSE)</f>
        <v>0</v>
      </c>
      <c r="N204" s="16">
        <f>VLOOKUP($B204,GD_CHAM_CONG!$C$6:$BF$912,43,FALSE)</f>
        <v>0</v>
      </c>
      <c r="O204" s="16">
        <f>VLOOKUP($B204,GD_CHAM_CONG!$C$6:$BF$912,44,FALSE)</f>
        <v>0</v>
      </c>
      <c r="P204" s="16">
        <f>VLOOKUP($B204,GD_CHAM_CONG!$C$6:$BF$912,45,FALSE)</f>
        <v>0</v>
      </c>
      <c r="Q204" s="16">
        <f>VLOOKUP($B204,GD_CHAM_CONG!$C$6:$BF$912,46,FALSE)</f>
        <v>0</v>
      </c>
      <c r="R204" s="16">
        <f>VLOOKUP($B204,GD_CHAM_CONG!$C$6:$BF$912,47,FALSE)</f>
        <v>0</v>
      </c>
      <c r="S204" s="16">
        <f>VLOOKUP($B204,GD_CHAM_CONG!$C$6:$BF$912,48,FALSE)</f>
        <v>0</v>
      </c>
      <c r="T204" s="16">
        <f>VLOOKUP($B204,GD_CHAM_CONG!$C$6:$BF$912,49,FALSE)</f>
        <v>0</v>
      </c>
      <c r="U204" s="16">
        <f>VLOOKUP($B204,GD_CHAM_CONG!$C$6:$BF$912,50,FALSE)</f>
        <v>0</v>
      </c>
      <c r="V204" s="16">
        <f>VLOOKUP($B204,GD_CHAM_CONG!$C$6:$BF$912,51,FALSE)</f>
        <v>0</v>
      </c>
      <c r="W204" s="16">
        <f>VLOOKUP($B204,GD_CHAM_CONG!$C$6:$BF$912,52,FALSE)</f>
        <v>0</v>
      </c>
      <c r="X204" s="16">
        <f>VLOOKUP($B204,GD_CHAM_CONG!$C$6:$BF$912,53,FALSE)</f>
        <v>0</v>
      </c>
      <c r="Y204" s="16">
        <f>VLOOKUP($B204,GD_CHAM_CONG!$C$6:$BF$912,54,FALSE)</f>
        <v>0</v>
      </c>
      <c r="Z204" s="16">
        <f>VLOOKUP($B204,GD_CHAM_CONG!$C$6:$BF$912,55,FALSE)</f>
        <v>0</v>
      </c>
      <c r="AA204" s="16">
        <f>VLOOKUP($B204,GD_CHAM_CONG!$C$6:$BF$912,56,FALSE)</f>
        <v>0</v>
      </c>
      <c r="AB204" s="16">
        <f>VLOOKUP($B204,GD_CHAM_CONG!$C$6:$BI$912,57,FALSE)</f>
        <v>0</v>
      </c>
      <c r="AC204" s="16">
        <f>VLOOKUP($B204,GD_CHAM_CONG!$C$6:$BI$912,58,FALSE)</f>
        <v>0</v>
      </c>
      <c r="AD204" s="16">
        <f>VLOOKUP($B204,GD_CHAM_CONG!$C$6:$BI$912,59,FALSE)</f>
        <v>0</v>
      </c>
      <c r="AE204" s="188">
        <f>I204/$H204*VLOOKUP(I$4,DM_TI_LE!$A$5:$B$30,2,FALSE)</f>
        <v>1</v>
      </c>
      <c r="AF204" s="188">
        <f>J204/$H204*VLOOKUP(J$4,DM_TI_LE!$A$5:$B$30,2,FALSE)</f>
        <v>0</v>
      </c>
      <c r="AG204" s="188">
        <f>K204/$H204*VLOOKUP(K$4,DM_TI_LE!$A$5:$B$30,2,FALSE)</f>
        <v>0</v>
      </c>
      <c r="AH204" s="188">
        <f>L204/$H204*VLOOKUP(L$4,DM_TI_LE!$A$5:$B$30,2,FALSE)</f>
        <v>0</v>
      </c>
      <c r="AI204" s="188">
        <f>M204/$H204*VLOOKUP(M$4,DM_TI_LE!$A$5:$B$30,2,FALSE)</f>
        <v>0</v>
      </c>
      <c r="AJ204" s="188">
        <f>N204/$H204*VLOOKUP(N$4,DM_TI_LE!$A$5:$B$30,2,FALSE)</f>
        <v>0</v>
      </c>
      <c r="AK204" s="188">
        <f>O204/$H204*VLOOKUP(O$4,DM_TI_LE!$A$5:$B$30,2,FALSE)</f>
        <v>0</v>
      </c>
      <c r="AL204" s="188">
        <f>P204/$H204*VLOOKUP(P$4,DM_TI_LE!$A$5:$B$30,2,FALSE)</f>
        <v>0</v>
      </c>
      <c r="AM204" s="188">
        <f>Q204/$H204*VLOOKUP(Q$4,DM_TI_LE!$A$5:$B$30,2,FALSE)</f>
        <v>0</v>
      </c>
      <c r="AN204" s="188">
        <f>R204/$H204*VLOOKUP(R$4,DM_TI_LE!$A$5:$B$30,2,FALSE)</f>
        <v>0</v>
      </c>
      <c r="AO204" s="188">
        <f>S204/$H204*VLOOKUP(S$4,DM_TI_LE!$A$5:$B$30,2,FALSE)</f>
        <v>0</v>
      </c>
      <c r="AP204" s="188">
        <f>T204/$H204*VLOOKUP(T$4,DM_TI_LE!$A$5:$B$30,2,FALSE)</f>
        <v>0</v>
      </c>
      <c r="AQ204" s="188">
        <f>U204/$H204*VLOOKUP(U$4,DM_TI_LE!$A$5:$B$30,2,FALSE)</f>
        <v>0</v>
      </c>
      <c r="AR204" s="188">
        <f>V204/$H204*VLOOKUP(V$4,DM_TI_LE!$A$5:$B$30,2,FALSE)</f>
        <v>0</v>
      </c>
      <c r="AS204" s="188">
        <f>W204/$H204*VLOOKUP(W$4,DM_TI_LE!$A$5:$B$30,2,FALSE)</f>
        <v>0</v>
      </c>
      <c r="AT204" s="188">
        <f>X204/$H204*VLOOKUP(X$4,DM_TI_LE!$A$5:$B$30,2,FALSE)</f>
        <v>0</v>
      </c>
      <c r="AU204" s="188">
        <f>Y204/$H204*VLOOKUP(Y$4,DM_TI_LE!$A$5:$B$30,2,FALSE)</f>
        <v>0</v>
      </c>
      <c r="AV204" s="188">
        <f>Z204/$H204*VLOOKUP(Z$4,DM_TI_LE!$A$5:$B$30,2,FALSE)</f>
        <v>0</v>
      </c>
      <c r="AW204" s="188">
        <f>AA204/$H204*VLOOKUP(AA$4,DM_TI_LE!$A$5:$B$30,2,FALSE)</f>
        <v>0</v>
      </c>
      <c r="AX204" s="188">
        <f>AB204/$H204*VLOOKUP(AB$4,DM_TI_LE!$A$5:$B$30,2,FALSE)</f>
        <v>0</v>
      </c>
      <c r="AY204" s="188">
        <f>AC204/$H204*VLOOKUP(AC$4,DM_TI_LE!$A$5:$B$30,2,FALSE)</f>
        <v>0</v>
      </c>
      <c r="AZ204" s="188">
        <f>AD204/$H204*VLOOKUP(AD$4,DM_TI_LE!$A$5:$B$30,2,FALSE)</f>
        <v>0</v>
      </c>
      <c r="BA204" s="231">
        <f>IF(CD204="HDHV",DM_TI_LE!$K$12*I204, SUM(AE204:AW204)*F204*E204*DM_HE_SO_LUONG_NS!$D$1*CE204)</f>
        <v>6075000</v>
      </c>
      <c r="BB204" s="16"/>
      <c r="BC204" s="17">
        <f>VLOOKUP(B204,GD_LCD_HS_LNS!$B$4:$E$914,4,FALSE)</f>
        <v>3778000</v>
      </c>
      <c r="BD204" s="16"/>
      <c r="BE204" s="16">
        <f>I204/26*$BC204*VLOOKUP(BE$4,DM_TI_LE!$A$5:$C$29,3,FALSE)</f>
        <v>0</v>
      </c>
      <c r="BF204" s="16">
        <f>J204/26*$BC204*VLOOKUP(BF$4,DM_TI_LE!$A$5:$C$29,3,FALSE)</f>
        <v>0</v>
      </c>
      <c r="BG204" s="16">
        <f>K204/26*$BC204*VLOOKUP(BG$4,DM_TI_LE!$A$5:$C$29,3,FALSE)</f>
        <v>0</v>
      </c>
      <c r="BH204" s="16">
        <f>L204/26*$BC204*VLOOKUP(BH$4,DM_TI_LE!$A$5:$C$29,3,FALSE)</f>
        <v>0</v>
      </c>
      <c r="BI204" s="16">
        <f>M204/26*$BC204*VLOOKUP(BI$4,DM_TI_LE!$A$5:$C$29,3,FALSE)</f>
        <v>0</v>
      </c>
      <c r="BJ204" s="16">
        <f>N204/26*$BC204*VLOOKUP(BJ$4,DM_TI_LE!$A$5:$C$29,3,FALSE)</f>
        <v>0</v>
      </c>
      <c r="BK204" s="16">
        <f>O204/26*$BC204*VLOOKUP(BK$4,DM_TI_LE!$A$5:$C$29,3,FALSE)</f>
        <v>0</v>
      </c>
      <c r="BL204" s="16">
        <f>P204/26*$BC204*VLOOKUP(BL$4,DM_TI_LE!$A$5:$C$29,3,FALSE)</f>
        <v>0</v>
      </c>
      <c r="BM204" s="16">
        <f>Q204/26*$BC204*VLOOKUP(BM$4,DM_TI_LE!$A$5:$C$29,3,FALSE)</f>
        <v>0</v>
      </c>
      <c r="BN204" s="16">
        <f>R204/26*$BC204*VLOOKUP(BN$4,DM_TI_LE!$A$5:$C$29,3,FALSE)</f>
        <v>0</v>
      </c>
      <c r="BO204" s="16">
        <f>S204/26*$BC204*VLOOKUP(BO$4,DM_TI_LE!$A$5:$C$29,3,FALSE)</f>
        <v>0</v>
      </c>
      <c r="BP204" s="16">
        <f>T204/26*$BC204*VLOOKUP(BP$4,DM_TI_LE!$A$5:$C$29,3,FALSE)</f>
        <v>0</v>
      </c>
      <c r="BQ204" s="16">
        <f>U204/26*$BC204*VLOOKUP(BQ$4,DM_TI_LE!$A$5:$C$29,3,FALSE)</f>
        <v>0</v>
      </c>
      <c r="BR204" s="16">
        <f>V204/26*$BC204*VLOOKUP(BR$4,DM_TI_LE!$A$5:$C$29,3,FALSE)</f>
        <v>0</v>
      </c>
      <c r="BS204" s="16">
        <f>W204/26*$BC204*VLOOKUP(BS$4,DM_TI_LE!$A$5:$C$29,3,FALSE)</f>
        <v>0</v>
      </c>
      <c r="BT204" s="16">
        <f>X204/26*$BC204*VLOOKUP(BT$4,DM_TI_LE!$A$5:$C$29,3,FALSE)</f>
        <v>0</v>
      </c>
      <c r="BU204" s="16">
        <f>Y204/26*$BC204*VLOOKUP(BU$4,DM_TI_LE!$A$5:$C$29,3,FALSE)</f>
        <v>0</v>
      </c>
      <c r="BV204" s="16">
        <f>Z204/26*$BC204*VLOOKUP(BV$4,DM_TI_LE!$A$5:$C$29,3,FALSE)</f>
        <v>0</v>
      </c>
      <c r="BW204" s="16">
        <f>AA204/26*$BC204*VLOOKUP(BW$4,DM_TI_LE!$A$5:$C$29,3,FALSE)</f>
        <v>0</v>
      </c>
      <c r="BX204" s="16">
        <f>AB204/26*$BC204*VLOOKUP(BX$4,DM_TI_LE!$A$5:$C$29,3,FALSE)</f>
        <v>0</v>
      </c>
      <c r="BY204" s="16">
        <f>AC204/26*$BC204*VLOOKUP(BY$4,DM_TI_LE!$A$5:$C$29,3,FALSE)</f>
        <v>0</v>
      </c>
      <c r="BZ204" s="16">
        <f>AD204/26*$BC204*VLOOKUP(BZ$4,DM_TI_LE!$A$5:$C$29,3,FALSE)</f>
        <v>0</v>
      </c>
      <c r="CA204" s="196">
        <f t="shared" si="0"/>
        <v>0</v>
      </c>
      <c r="CB204" s="16"/>
      <c r="CC204" s="197">
        <f t="shared" si="1"/>
        <v>6075000</v>
      </c>
      <c r="CD204" s="145" t="s">
        <v>114</v>
      </c>
      <c r="CE204" s="199">
        <f>VLOOKUP(CD204,DM_TI_LE!$I$12:$J$16,2,FALSE)</f>
        <v>1</v>
      </c>
    </row>
    <row r="205" spans="1:83" ht="12.75">
      <c r="A205" s="36">
        <v>201</v>
      </c>
      <c r="B205" s="38">
        <f>GD_LCD_HS_LNS!B204</f>
        <v>10659</v>
      </c>
      <c r="C205" s="38" t="str">
        <f>GD_LCD_HS_LNS!C204</f>
        <v>Ngô Ngọc Tiến</v>
      </c>
      <c r="D205" s="38" t="str">
        <f>GD_LCD_HS_LNS!D204</f>
        <v>Nhân viên Bốc xếp</v>
      </c>
      <c r="E205" s="146">
        <f>VLOOKUP(B205,GD_CHAM_CONG!$C$6:$BJ$912,60,FALSE)</f>
        <v>1.05</v>
      </c>
      <c r="F205" s="146">
        <f>VLOOKUP(B205,GD_LCD_HS_LNS!$B$4:$F$914,5,FALSE)</f>
        <v>1.5</v>
      </c>
      <c r="G205" s="168"/>
      <c r="H205" s="168">
        <f>VLOOKUP(B205,GD_CHAM_CONG!$C$6:$BD$912,37,FALSE)</f>
        <v>26</v>
      </c>
      <c r="I205" s="16">
        <f>VLOOKUP($B205,GD_CHAM_CONG!$C$6:$BF$912,38,FALSE)</f>
        <v>26</v>
      </c>
      <c r="J205" s="16">
        <f>VLOOKUP($B205,GD_CHAM_CONG!$C$6:$BF$912,39,FALSE)</f>
        <v>0</v>
      </c>
      <c r="K205" s="16">
        <f>VLOOKUP($B205,GD_CHAM_CONG!$C$6:$BF$912,40,FALSE)</f>
        <v>0</v>
      </c>
      <c r="L205" s="16">
        <f>VLOOKUP($B205,GD_CHAM_CONG!$C$6:$BF$912,41,FALSE)</f>
        <v>0</v>
      </c>
      <c r="M205" s="16">
        <f>VLOOKUP($B205,GD_CHAM_CONG!$C$6:$BF$912,42,FALSE)</f>
        <v>0</v>
      </c>
      <c r="N205" s="16">
        <f>VLOOKUP($B205,GD_CHAM_CONG!$C$6:$BF$912,43,FALSE)</f>
        <v>0</v>
      </c>
      <c r="O205" s="16">
        <f>VLOOKUP($B205,GD_CHAM_CONG!$C$6:$BF$912,44,FALSE)</f>
        <v>0</v>
      </c>
      <c r="P205" s="16">
        <f>VLOOKUP($B205,GD_CHAM_CONG!$C$6:$BF$912,45,FALSE)</f>
        <v>0</v>
      </c>
      <c r="Q205" s="16">
        <f>VLOOKUP($B205,GD_CHAM_CONG!$C$6:$BF$912,46,FALSE)</f>
        <v>0</v>
      </c>
      <c r="R205" s="16">
        <f>VLOOKUP($B205,GD_CHAM_CONG!$C$6:$BF$912,47,FALSE)</f>
        <v>0</v>
      </c>
      <c r="S205" s="16">
        <f>VLOOKUP($B205,GD_CHAM_CONG!$C$6:$BF$912,48,FALSE)</f>
        <v>0</v>
      </c>
      <c r="T205" s="16">
        <f>VLOOKUP($B205,GD_CHAM_CONG!$C$6:$BF$912,49,FALSE)</f>
        <v>0</v>
      </c>
      <c r="U205" s="16">
        <f>VLOOKUP($B205,GD_CHAM_CONG!$C$6:$BF$912,50,FALSE)</f>
        <v>0</v>
      </c>
      <c r="V205" s="16">
        <f>VLOOKUP($B205,GD_CHAM_CONG!$C$6:$BF$912,51,FALSE)</f>
        <v>0</v>
      </c>
      <c r="W205" s="16">
        <f>VLOOKUP($B205,GD_CHAM_CONG!$C$6:$BF$912,52,FALSE)</f>
        <v>0</v>
      </c>
      <c r="X205" s="16">
        <f>VLOOKUP($B205,GD_CHAM_CONG!$C$6:$BF$912,53,FALSE)</f>
        <v>0</v>
      </c>
      <c r="Y205" s="16">
        <f>VLOOKUP($B205,GD_CHAM_CONG!$C$6:$BF$912,54,FALSE)</f>
        <v>0</v>
      </c>
      <c r="Z205" s="16">
        <f>VLOOKUP($B205,GD_CHAM_CONG!$C$6:$BF$912,55,FALSE)</f>
        <v>0</v>
      </c>
      <c r="AA205" s="16">
        <f>VLOOKUP($B205,GD_CHAM_CONG!$C$6:$BF$912,56,FALSE)</f>
        <v>0</v>
      </c>
      <c r="AB205" s="16">
        <f>VLOOKUP($B205,GD_CHAM_CONG!$C$6:$BI$912,57,FALSE)</f>
        <v>0</v>
      </c>
      <c r="AC205" s="16">
        <f>VLOOKUP($B205,GD_CHAM_CONG!$C$6:$BI$912,58,FALSE)</f>
        <v>0</v>
      </c>
      <c r="AD205" s="16">
        <f>VLOOKUP($B205,GD_CHAM_CONG!$C$6:$BI$912,59,FALSE)</f>
        <v>0</v>
      </c>
      <c r="AE205" s="188">
        <f>I205/$H205*VLOOKUP(I$4,DM_TI_LE!$A$5:$B$30,2,FALSE)</f>
        <v>1</v>
      </c>
      <c r="AF205" s="188">
        <f>J205/$H205*VLOOKUP(J$4,DM_TI_LE!$A$5:$B$30,2,FALSE)</f>
        <v>0</v>
      </c>
      <c r="AG205" s="188">
        <f>K205/$H205*VLOOKUP(K$4,DM_TI_LE!$A$5:$B$30,2,FALSE)</f>
        <v>0</v>
      </c>
      <c r="AH205" s="188">
        <f>L205/$H205*VLOOKUP(L$4,DM_TI_LE!$A$5:$B$30,2,FALSE)</f>
        <v>0</v>
      </c>
      <c r="AI205" s="188">
        <f>M205/$H205*VLOOKUP(M$4,DM_TI_LE!$A$5:$B$30,2,FALSE)</f>
        <v>0</v>
      </c>
      <c r="AJ205" s="188">
        <f>N205/$H205*VLOOKUP(N$4,DM_TI_LE!$A$5:$B$30,2,FALSE)</f>
        <v>0</v>
      </c>
      <c r="AK205" s="188">
        <f>O205/$H205*VLOOKUP(O$4,DM_TI_LE!$A$5:$B$30,2,FALSE)</f>
        <v>0</v>
      </c>
      <c r="AL205" s="188">
        <f>P205/$H205*VLOOKUP(P$4,DM_TI_LE!$A$5:$B$30,2,FALSE)</f>
        <v>0</v>
      </c>
      <c r="AM205" s="188">
        <f>Q205/$H205*VLOOKUP(Q$4,DM_TI_LE!$A$5:$B$30,2,FALSE)</f>
        <v>0</v>
      </c>
      <c r="AN205" s="188">
        <f>R205/$H205*VLOOKUP(R$4,DM_TI_LE!$A$5:$B$30,2,FALSE)</f>
        <v>0</v>
      </c>
      <c r="AO205" s="188">
        <f>S205/$H205*VLOOKUP(S$4,DM_TI_LE!$A$5:$B$30,2,FALSE)</f>
        <v>0</v>
      </c>
      <c r="AP205" s="188">
        <f>T205/$H205*VLOOKUP(T$4,DM_TI_LE!$A$5:$B$30,2,FALSE)</f>
        <v>0</v>
      </c>
      <c r="AQ205" s="188">
        <f>U205/$H205*VLOOKUP(U$4,DM_TI_LE!$A$5:$B$30,2,FALSE)</f>
        <v>0</v>
      </c>
      <c r="AR205" s="188">
        <f>V205/$H205*VLOOKUP(V$4,DM_TI_LE!$A$5:$B$30,2,FALSE)</f>
        <v>0</v>
      </c>
      <c r="AS205" s="188">
        <f>W205/$H205*VLOOKUP(W$4,DM_TI_LE!$A$5:$B$30,2,FALSE)</f>
        <v>0</v>
      </c>
      <c r="AT205" s="188">
        <f>X205/$H205*VLOOKUP(X$4,DM_TI_LE!$A$5:$B$30,2,FALSE)</f>
        <v>0</v>
      </c>
      <c r="AU205" s="188">
        <f>Y205/$H205*VLOOKUP(Y$4,DM_TI_LE!$A$5:$B$30,2,FALSE)</f>
        <v>0</v>
      </c>
      <c r="AV205" s="188">
        <f>Z205/$H205*VLOOKUP(Z$4,DM_TI_LE!$A$5:$B$30,2,FALSE)</f>
        <v>0</v>
      </c>
      <c r="AW205" s="188">
        <f>AA205/$H205*VLOOKUP(AA$4,DM_TI_LE!$A$5:$B$30,2,FALSE)</f>
        <v>0</v>
      </c>
      <c r="AX205" s="188">
        <f>AB205/$H205*VLOOKUP(AB$4,DM_TI_LE!$A$5:$B$30,2,FALSE)</f>
        <v>0</v>
      </c>
      <c r="AY205" s="188">
        <f>AC205/$H205*VLOOKUP(AC$4,DM_TI_LE!$A$5:$B$30,2,FALSE)</f>
        <v>0</v>
      </c>
      <c r="AZ205" s="188">
        <f>AD205/$H205*VLOOKUP(AD$4,DM_TI_LE!$A$5:$B$30,2,FALSE)</f>
        <v>0</v>
      </c>
      <c r="BA205" s="231">
        <f>IF(CD205="HDHV",DM_TI_LE!$K$12*I205, SUM(AE205:AW205)*F205*E205*DM_HE_SO_LUONG_NS!$D$1*CE205)</f>
        <v>7087500.0000000009</v>
      </c>
      <c r="BB205" s="16"/>
      <c r="BC205" s="17">
        <f>VLOOKUP(B205,GD_LCD_HS_LNS!$B$4:$E$914,4,FALSE)</f>
        <v>3778000</v>
      </c>
      <c r="BD205" s="16"/>
      <c r="BE205" s="16">
        <f>I205/26*$BC205*VLOOKUP(BE$4,DM_TI_LE!$A$5:$C$29,3,FALSE)</f>
        <v>0</v>
      </c>
      <c r="BF205" s="16">
        <f>J205/26*$BC205*VLOOKUP(BF$4,DM_TI_LE!$A$5:$C$29,3,FALSE)</f>
        <v>0</v>
      </c>
      <c r="BG205" s="16">
        <f>K205/26*$BC205*VLOOKUP(BG$4,DM_TI_LE!$A$5:$C$29,3,FALSE)</f>
        <v>0</v>
      </c>
      <c r="BH205" s="16">
        <f>L205/26*$BC205*VLOOKUP(BH$4,DM_TI_LE!$A$5:$C$29,3,FALSE)</f>
        <v>0</v>
      </c>
      <c r="BI205" s="16">
        <f>M205/26*$BC205*VLOOKUP(BI$4,DM_TI_LE!$A$5:$C$29,3,FALSE)</f>
        <v>0</v>
      </c>
      <c r="BJ205" s="16">
        <f>N205/26*$BC205*VLOOKUP(BJ$4,DM_TI_LE!$A$5:$C$29,3,FALSE)</f>
        <v>0</v>
      </c>
      <c r="BK205" s="16">
        <f>O205/26*$BC205*VLOOKUP(BK$4,DM_TI_LE!$A$5:$C$29,3,FALSE)</f>
        <v>0</v>
      </c>
      <c r="BL205" s="16">
        <f>P205/26*$BC205*VLOOKUP(BL$4,DM_TI_LE!$A$5:$C$29,3,FALSE)</f>
        <v>0</v>
      </c>
      <c r="BM205" s="16">
        <f>Q205/26*$BC205*VLOOKUP(BM$4,DM_TI_LE!$A$5:$C$29,3,FALSE)</f>
        <v>0</v>
      </c>
      <c r="BN205" s="16">
        <f>R205/26*$BC205*VLOOKUP(BN$4,DM_TI_LE!$A$5:$C$29,3,FALSE)</f>
        <v>0</v>
      </c>
      <c r="BO205" s="16">
        <f>S205/26*$BC205*VLOOKUP(BO$4,DM_TI_LE!$A$5:$C$29,3,FALSE)</f>
        <v>0</v>
      </c>
      <c r="BP205" s="16">
        <f>T205/26*$BC205*VLOOKUP(BP$4,DM_TI_LE!$A$5:$C$29,3,FALSE)</f>
        <v>0</v>
      </c>
      <c r="BQ205" s="16">
        <f>U205/26*$BC205*VLOOKUP(BQ$4,DM_TI_LE!$A$5:$C$29,3,FALSE)</f>
        <v>0</v>
      </c>
      <c r="BR205" s="16">
        <f>V205/26*$BC205*VLOOKUP(BR$4,DM_TI_LE!$A$5:$C$29,3,FALSE)</f>
        <v>0</v>
      </c>
      <c r="BS205" s="16">
        <f>W205/26*$BC205*VLOOKUP(BS$4,DM_TI_LE!$A$5:$C$29,3,FALSE)</f>
        <v>0</v>
      </c>
      <c r="BT205" s="16">
        <f>X205/26*$BC205*VLOOKUP(BT$4,DM_TI_LE!$A$5:$C$29,3,FALSE)</f>
        <v>0</v>
      </c>
      <c r="BU205" s="16">
        <f>Y205/26*$BC205*VLOOKUP(BU$4,DM_TI_LE!$A$5:$C$29,3,FALSE)</f>
        <v>0</v>
      </c>
      <c r="BV205" s="16">
        <f>Z205/26*$BC205*VLOOKUP(BV$4,DM_TI_LE!$A$5:$C$29,3,FALSE)</f>
        <v>0</v>
      </c>
      <c r="BW205" s="16">
        <f>AA205/26*$BC205*VLOOKUP(BW$4,DM_TI_LE!$A$5:$C$29,3,FALSE)</f>
        <v>0</v>
      </c>
      <c r="BX205" s="16">
        <f>AB205/26*$BC205*VLOOKUP(BX$4,DM_TI_LE!$A$5:$C$29,3,FALSE)</f>
        <v>0</v>
      </c>
      <c r="BY205" s="16">
        <f>AC205/26*$BC205*VLOOKUP(BY$4,DM_TI_LE!$A$5:$C$29,3,FALSE)</f>
        <v>0</v>
      </c>
      <c r="BZ205" s="16">
        <f>AD205/26*$BC205*VLOOKUP(BZ$4,DM_TI_LE!$A$5:$C$29,3,FALSE)</f>
        <v>0</v>
      </c>
      <c r="CA205" s="196">
        <f t="shared" si="0"/>
        <v>0</v>
      </c>
      <c r="CB205" s="16"/>
      <c r="CC205" s="197">
        <f t="shared" si="1"/>
        <v>7087500.0000000009</v>
      </c>
      <c r="CD205" s="145" t="s">
        <v>114</v>
      </c>
      <c r="CE205" s="199">
        <f>VLOOKUP(CD205,DM_TI_LE!$I$12:$J$16,2,FALSE)</f>
        <v>1</v>
      </c>
    </row>
    <row r="206" spans="1:83" ht="12.75">
      <c r="A206" s="36">
        <v>202</v>
      </c>
      <c r="B206" s="38">
        <f>GD_LCD_HS_LNS!B205</f>
        <v>10662</v>
      </c>
      <c r="C206" s="38" t="str">
        <f>GD_LCD_HS_LNS!C205</f>
        <v>Trần Văn Tĩnh</v>
      </c>
      <c r="D206" s="38" t="str">
        <f>GD_LCD_HS_LNS!D205</f>
        <v>Nhân viên Bốc xếp</v>
      </c>
      <c r="E206" s="146">
        <f>VLOOKUP(B206,GD_CHAM_CONG!$C$6:$BJ$912,60,FALSE)</f>
        <v>1</v>
      </c>
      <c r="F206" s="146">
        <f>VLOOKUP(B206,GD_LCD_HS_LNS!$B$4:$F$914,5,FALSE)</f>
        <v>1.59</v>
      </c>
      <c r="G206" s="168"/>
      <c r="H206" s="168">
        <f>VLOOKUP(B206,GD_CHAM_CONG!$C$6:$BD$912,37,FALSE)</f>
        <v>26</v>
      </c>
      <c r="I206" s="16">
        <f>VLOOKUP($B206,GD_CHAM_CONG!$C$6:$BF$912,38,FALSE)</f>
        <v>26</v>
      </c>
      <c r="J206" s="16">
        <f>VLOOKUP($B206,GD_CHAM_CONG!$C$6:$BF$912,39,FALSE)</f>
        <v>0</v>
      </c>
      <c r="K206" s="16">
        <f>VLOOKUP($B206,GD_CHAM_CONG!$C$6:$BF$912,40,FALSE)</f>
        <v>0</v>
      </c>
      <c r="L206" s="16">
        <f>VLOOKUP($B206,GD_CHAM_CONG!$C$6:$BF$912,41,FALSE)</f>
        <v>0</v>
      </c>
      <c r="M206" s="16">
        <f>VLOOKUP($B206,GD_CHAM_CONG!$C$6:$BF$912,42,FALSE)</f>
        <v>0</v>
      </c>
      <c r="N206" s="16">
        <f>VLOOKUP($B206,GD_CHAM_CONG!$C$6:$BF$912,43,FALSE)</f>
        <v>0</v>
      </c>
      <c r="O206" s="16">
        <f>VLOOKUP($B206,GD_CHAM_CONG!$C$6:$BF$912,44,FALSE)</f>
        <v>0</v>
      </c>
      <c r="P206" s="16">
        <f>VLOOKUP($B206,GD_CHAM_CONG!$C$6:$BF$912,45,FALSE)</f>
        <v>0</v>
      </c>
      <c r="Q206" s="16">
        <f>VLOOKUP($B206,GD_CHAM_CONG!$C$6:$BF$912,46,FALSE)</f>
        <v>0</v>
      </c>
      <c r="R206" s="16">
        <f>VLOOKUP($B206,GD_CHAM_CONG!$C$6:$BF$912,47,FALSE)</f>
        <v>0</v>
      </c>
      <c r="S206" s="16">
        <f>VLOOKUP($B206,GD_CHAM_CONG!$C$6:$BF$912,48,FALSE)</f>
        <v>0</v>
      </c>
      <c r="T206" s="16">
        <f>VLOOKUP($B206,GD_CHAM_CONG!$C$6:$BF$912,49,FALSE)</f>
        <v>0</v>
      </c>
      <c r="U206" s="16">
        <f>VLOOKUP($B206,GD_CHAM_CONG!$C$6:$BF$912,50,FALSE)</f>
        <v>0</v>
      </c>
      <c r="V206" s="16">
        <f>VLOOKUP($B206,GD_CHAM_CONG!$C$6:$BF$912,51,FALSE)</f>
        <v>0</v>
      </c>
      <c r="W206" s="16">
        <f>VLOOKUP($B206,GD_CHAM_CONG!$C$6:$BF$912,52,FALSE)</f>
        <v>0</v>
      </c>
      <c r="X206" s="16">
        <f>VLOOKUP($B206,GD_CHAM_CONG!$C$6:$BF$912,53,FALSE)</f>
        <v>0</v>
      </c>
      <c r="Y206" s="16">
        <f>VLOOKUP($B206,GD_CHAM_CONG!$C$6:$BF$912,54,FALSE)</f>
        <v>0</v>
      </c>
      <c r="Z206" s="16">
        <f>VLOOKUP($B206,GD_CHAM_CONG!$C$6:$BF$912,55,FALSE)</f>
        <v>0</v>
      </c>
      <c r="AA206" s="16">
        <f>VLOOKUP($B206,GD_CHAM_CONG!$C$6:$BF$912,56,FALSE)</f>
        <v>0</v>
      </c>
      <c r="AB206" s="16">
        <f>VLOOKUP($B206,GD_CHAM_CONG!$C$6:$BI$912,57,FALSE)</f>
        <v>0</v>
      </c>
      <c r="AC206" s="16">
        <f>VLOOKUP($B206,GD_CHAM_CONG!$C$6:$BI$912,58,FALSE)</f>
        <v>0</v>
      </c>
      <c r="AD206" s="16">
        <f>VLOOKUP($B206,GD_CHAM_CONG!$C$6:$BI$912,59,FALSE)</f>
        <v>0</v>
      </c>
      <c r="AE206" s="188">
        <f>I206/$H206*VLOOKUP(I$4,DM_TI_LE!$A$5:$B$30,2,FALSE)</f>
        <v>1</v>
      </c>
      <c r="AF206" s="188">
        <f>J206/$H206*VLOOKUP(J$4,DM_TI_LE!$A$5:$B$30,2,FALSE)</f>
        <v>0</v>
      </c>
      <c r="AG206" s="188">
        <f>K206/$H206*VLOOKUP(K$4,DM_TI_LE!$A$5:$B$30,2,FALSE)</f>
        <v>0</v>
      </c>
      <c r="AH206" s="188">
        <f>L206/$H206*VLOOKUP(L$4,DM_TI_LE!$A$5:$B$30,2,FALSE)</f>
        <v>0</v>
      </c>
      <c r="AI206" s="188">
        <f>M206/$H206*VLOOKUP(M$4,DM_TI_LE!$A$5:$B$30,2,FALSE)</f>
        <v>0</v>
      </c>
      <c r="AJ206" s="188">
        <f>N206/$H206*VLOOKUP(N$4,DM_TI_LE!$A$5:$B$30,2,FALSE)</f>
        <v>0</v>
      </c>
      <c r="AK206" s="188">
        <f>O206/$H206*VLOOKUP(O$4,DM_TI_LE!$A$5:$B$30,2,FALSE)</f>
        <v>0</v>
      </c>
      <c r="AL206" s="188">
        <f>P206/$H206*VLOOKUP(P$4,DM_TI_LE!$A$5:$B$30,2,FALSE)</f>
        <v>0</v>
      </c>
      <c r="AM206" s="188">
        <f>Q206/$H206*VLOOKUP(Q$4,DM_TI_LE!$A$5:$B$30,2,FALSE)</f>
        <v>0</v>
      </c>
      <c r="AN206" s="188">
        <f>R206/$H206*VLOOKUP(R$4,DM_TI_LE!$A$5:$B$30,2,FALSE)</f>
        <v>0</v>
      </c>
      <c r="AO206" s="188">
        <f>S206/$H206*VLOOKUP(S$4,DM_TI_LE!$A$5:$B$30,2,FALSE)</f>
        <v>0</v>
      </c>
      <c r="AP206" s="188">
        <f>T206/$H206*VLOOKUP(T$4,DM_TI_LE!$A$5:$B$30,2,FALSE)</f>
        <v>0</v>
      </c>
      <c r="AQ206" s="188">
        <f>U206/$H206*VLOOKUP(U$4,DM_TI_LE!$A$5:$B$30,2,FALSE)</f>
        <v>0</v>
      </c>
      <c r="AR206" s="188">
        <f>V206/$H206*VLOOKUP(V$4,DM_TI_LE!$A$5:$B$30,2,FALSE)</f>
        <v>0</v>
      </c>
      <c r="AS206" s="188">
        <f>W206/$H206*VLOOKUP(W$4,DM_TI_LE!$A$5:$B$30,2,FALSE)</f>
        <v>0</v>
      </c>
      <c r="AT206" s="188">
        <f>X206/$H206*VLOOKUP(X$4,DM_TI_LE!$A$5:$B$30,2,FALSE)</f>
        <v>0</v>
      </c>
      <c r="AU206" s="188">
        <f>Y206/$H206*VLOOKUP(Y$4,DM_TI_LE!$A$5:$B$30,2,FALSE)</f>
        <v>0</v>
      </c>
      <c r="AV206" s="188">
        <f>Z206/$H206*VLOOKUP(Z$4,DM_TI_LE!$A$5:$B$30,2,FALSE)</f>
        <v>0</v>
      </c>
      <c r="AW206" s="188">
        <f>AA206/$H206*VLOOKUP(AA$4,DM_TI_LE!$A$5:$B$30,2,FALSE)</f>
        <v>0</v>
      </c>
      <c r="AX206" s="188">
        <f>AB206/$H206*VLOOKUP(AB$4,DM_TI_LE!$A$5:$B$30,2,FALSE)</f>
        <v>0</v>
      </c>
      <c r="AY206" s="188">
        <f>AC206/$H206*VLOOKUP(AC$4,DM_TI_LE!$A$5:$B$30,2,FALSE)</f>
        <v>0</v>
      </c>
      <c r="AZ206" s="188">
        <f>AD206/$H206*VLOOKUP(AD$4,DM_TI_LE!$A$5:$B$30,2,FALSE)</f>
        <v>0</v>
      </c>
      <c r="BA206" s="231">
        <f>IF(CD206="HDHV",DM_TI_LE!$K$12*I206, SUM(AE206:AW206)*F206*E206*DM_HE_SO_LUONG_NS!$D$1*CE206)</f>
        <v>7155000</v>
      </c>
      <c r="BB206" s="16"/>
      <c r="BC206" s="17">
        <f>VLOOKUP(B206,GD_LCD_HS_LNS!$B$4:$E$914,4,FALSE)</f>
        <v>3778000</v>
      </c>
      <c r="BD206" s="16"/>
      <c r="BE206" s="16">
        <f>I206/26*$BC206*VLOOKUP(BE$4,DM_TI_LE!$A$5:$C$29,3,FALSE)</f>
        <v>0</v>
      </c>
      <c r="BF206" s="16">
        <f>J206/26*$BC206*VLOOKUP(BF$4,DM_TI_LE!$A$5:$C$29,3,FALSE)</f>
        <v>0</v>
      </c>
      <c r="BG206" s="16">
        <f>K206/26*$BC206*VLOOKUP(BG$4,DM_TI_LE!$A$5:$C$29,3,FALSE)</f>
        <v>0</v>
      </c>
      <c r="BH206" s="16">
        <f>L206/26*$BC206*VLOOKUP(BH$4,DM_TI_LE!$A$5:$C$29,3,FALSE)</f>
        <v>0</v>
      </c>
      <c r="BI206" s="16">
        <f>M206/26*$BC206*VLOOKUP(BI$4,DM_TI_LE!$A$5:$C$29,3,FALSE)</f>
        <v>0</v>
      </c>
      <c r="BJ206" s="16">
        <f>N206/26*$BC206*VLOOKUP(BJ$4,DM_TI_LE!$A$5:$C$29,3,FALSE)</f>
        <v>0</v>
      </c>
      <c r="BK206" s="16">
        <f>O206/26*$BC206*VLOOKUP(BK$4,DM_TI_LE!$A$5:$C$29,3,FALSE)</f>
        <v>0</v>
      </c>
      <c r="BL206" s="16">
        <f>P206/26*$BC206*VLOOKUP(BL$4,DM_TI_LE!$A$5:$C$29,3,FALSE)</f>
        <v>0</v>
      </c>
      <c r="BM206" s="16">
        <f>Q206/26*$BC206*VLOOKUP(BM$4,DM_TI_LE!$A$5:$C$29,3,FALSE)</f>
        <v>0</v>
      </c>
      <c r="BN206" s="16">
        <f>R206/26*$BC206*VLOOKUP(BN$4,DM_TI_LE!$A$5:$C$29,3,FALSE)</f>
        <v>0</v>
      </c>
      <c r="BO206" s="16">
        <f>S206/26*$BC206*VLOOKUP(BO$4,DM_TI_LE!$A$5:$C$29,3,FALSE)</f>
        <v>0</v>
      </c>
      <c r="BP206" s="16">
        <f>T206/26*$BC206*VLOOKUP(BP$4,DM_TI_LE!$A$5:$C$29,3,FALSE)</f>
        <v>0</v>
      </c>
      <c r="BQ206" s="16">
        <f>U206/26*$BC206*VLOOKUP(BQ$4,DM_TI_LE!$A$5:$C$29,3,FALSE)</f>
        <v>0</v>
      </c>
      <c r="BR206" s="16">
        <f>V206/26*$BC206*VLOOKUP(BR$4,DM_TI_LE!$A$5:$C$29,3,FALSE)</f>
        <v>0</v>
      </c>
      <c r="BS206" s="16">
        <f>W206/26*$BC206*VLOOKUP(BS$4,DM_TI_LE!$A$5:$C$29,3,FALSE)</f>
        <v>0</v>
      </c>
      <c r="BT206" s="16">
        <f>X206/26*$BC206*VLOOKUP(BT$4,DM_TI_LE!$A$5:$C$29,3,FALSE)</f>
        <v>0</v>
      </c>
      <c r="BU206" s="16">
        <f>Y206/26*$BC206*VLOOKUP(BU$4,DM_TI_LE!$A$5:$C$29,3,FALSE)</f>
        <v>0</v>
      </c>
      <c r="BV206" s="16">
        <f>Z206/26*$BC206*VLOOKUP(BV$4,DM_TI_LE!$A$5:$C$29,3,FALSE)</f>
        <v>0</v>
      </c>
      <c r="BW206" s="16">
        <f>AA206/26*$BC206*VLOOKUP(BW$4,DM_TI_LE!$A$5:$C$29,3,FALSE)</f>
        <v>0</v>
      </c>
      <c r="BX206" s="16">
        <f>AB206/26*$BC206*VLOOKUP(BX$4,DM_TI_LE!$A$5:$C$29,3,FALSE)</f>
        <v>0</v>
      </c>
      <c r="BY206" s="16">
        <f>AC206/26*$BC206*VLOOKUP(BY$4,DM_TI_LE!$A$5:$C$29,3,FALSE)</f>
        <v>0</v>
      </c>
      <c r="BZ206" s="16">
        <f>AD206/26*$BC206*VLOOKUP(BZ$4,DM_TI_LE!$A$5:$C$29,3,FALSE)</f>
        <v>0</v>
      </c>
      <c r="CA206" s="196">
        <f t="shared" si="0"/>
        <v>0</v>
      </c>
      <c r="CB206" s="16"/>
      <c r="CC206" s="197">
        <f t="shared" si="1"/>
        <v>7155000</v>
      </c>
      <c r="CD206" s="145" t="s">
        <v>114</v>
      </c>
      <c r="CE206" s="199">
        <f>VLOOKUP(CD206,DM_TI_LE!$I$12:$J$16,2,FALSE)</f>
        <v>1</v>
      </c>
    </row>
    <row r="207" spans="1:83" ht="12.75">
      <c r="A207" s="36">
        <v>203</v>
      </c>
      <c r="B207" s="38">
        <f>GD_LCD_HS_LNS!B206</f>
        <v>10663</v>
      </c>
      <c r="C207" s="38" t="str">
        <f>GD_LCD_HS_LNS!C206</f>
        <v>Khổng Vũ Hùng</v>
      </c>
      <c r="D207" s="38" t="str">
        <f>GD_LCD_HS_LNS!D206</f>
        <v>Nhân viên Bốc xếp</v>
      </c>
      <c r="E207" s="146">
        <f>VLOOKUP(B207,GD_CHAM_CONG!$C$6:$BJ$912,60,FALSE)</f>
        <v>0.9</v>
      </c>
      <c r="F207" s="146">
        <f>VLOOKUP(B207,GD_LCD_HS_LNS!$B$4:$F$914,5,FALSE)</f>
        <v>1.5</v>
      </c>
      <c r="G207" s="168"/>
      <c r="H207" s="168">
        <f>VLOOKUP(B207,GD_CHAM_CONG!$C$6:$BD$912,37,FALSE)</f>
        <v>26</v>
      </c>
      <c r="I207" s="16">
        <f>VLOOKUP($B207,GD_CHAM_CONG!$C$6:$BF$912,38,FALSE)</f>
        <v>26</v>
      </c>
      <c r="J207" s="16">
        <f>VLOOKUP($B207,GD_CHAM_CONG!$C$6:$BF$912,39,FALSE)</f>
        <v>0</v>
      </c>
      <c r="K207" s="16">
        <f>VLOOKUP($B207,GD_CHAM_CONG!$C$6:$BF$912,40,FALSE)</f>
        <v>0</v>
      </c>
      <c r="L207" s="16">
        <f>VLOOKUP($B207,GD_CHAM_CONG!$C$6:$BF$912,41,FALSE)</f>
        <v>0</v>
      </c>
      <c r="M207" s="16">
        <f>VLOOKUP($B207,GD_CHAM_CONG!$C$6:$BF$912,42,FALSE)</f>
        <v>0</v>
      </c>
      <c r="N207" s="16">
        <f>VLOOKUP($B207,GD_CHAM_CONG!$C$6:$BF$912,43,FALSE)</f>
        <v>0</v>
      </c>
      <c r="O207" s="16">
        <f>VLOOKUP($B207,GD_CHAM_CONG!$C$6:$BF$912,44,FALSE)</f>
        <v>0</v>
      </c>
      <c r="P207" s="16">
        <f>VLOOKUP($B207,GD_CHAM_CONG!$C$6:$BF$912,45,FALSE)</f>
        <v>0</v>
      </c>
      <c r="Q207" s="16">
        <f>VLOOKUP($B207,GD_CHAM_CONG!$C$6:$BF$912,46,FALSE)</f>
        <v>0</v>
      </c>
      <c r="R207" s="16">
        <f>VLOOKUP($B207,GD_CHAM_CONG!$C$6:$BF$912,47,FALSE)</f>
        <v>0</v>
      </c>
      <c r="S207" s="16">
        <f>VLOOKUP($B207,GD_CHAM_CONG!$C$6:$BF$912,48,FALSE)</f>
        <v>0</v>
      </c>
      <c r="T207" s="16">
        <f>VLOOKUP($B207,GD_CHAM_CONG!$C$6:$BF$912,49,FALSE)</f>
        <v>0</v>
      </c>
      <c r="U207" s="16">
        <f>VLOOKUP($B207,GD_CHAM_CONG!$C$6:$BF$912,50,FALSE)</f>
        <v>0</v>
      </c>
      <c r="V207" s="16">
        <f>VLOOKUP($B207,GD_CHAM_CONG!$C$6:$BF$912,51,FALSE)</f>
        <v>0</v>
      </c>
      <c r="W207" s="16">
        <f>VLOOKUP($B207,GD_CHAM_CONG!$C$6:$BF$912,52,FALSE)</f>
        <v>0</v>
      </c>
      <c r="X207" s="16">
        <f>VLOOKUP($B207,GD_CHAM_CONG!$C$6:$BF$912,53,FALSE)</f>
        <v>0</v>
      </c>
      <c r="Y207" s="16">
        <f>VLOOKUP($B207,GD_CHAM_CONG!$C$6:$BF$912,54,FALSE)</f>
        <v>0</v>
      </c>
      <c r="Z207" s="16">
        <f>VLOOKUP($B207,GD_CHAM_CONG!$C$6:$BF$912,55,FALSE)</f>
        <v>0</v>
      </c>
      <c r="AA207" s="16">
        <f>VLOOKUP($B207,GD_CHAM_CONG!$C$6:$BF$912,56,FALSE)</f>
        <v>0</v>
      </c>
      <c r="AB207" s="16">
        <f>VLOOKUP($B207,GD_CHAM_CONG!$C$6:$BI$912,57,FALSE)</f>
        <v>0</v>
      </c>
      <c r="AC207" s="16">
        <f>VLOOKUP($B207,GD_CHAM_CONG!$C$6:$BI$912,58,FALSE)</f>
        <v>0</v>
      </c>
      <c r="AD207" s="16">
        <f>VLOOKUP($B207,GD_CHAM_CONG!$C$6:$BI$912,59,FALSE)</f>
        <v>0</v>
      </c>
      <c r="AE207" s="188">
        <f>I207/$H207*VLOOKUP(I$4,DM_TI_LE!$A$5:$B$30,2,FALSE)</f>
        <v>1</v>
      </c>
      <c r="AF207" s="188">
        <f>J207/$H207*VLOOKUP(J$4,DM_TI_LE!$A$5:$B$30,2,FALSE)</f>
        <v>0</v>
      </c>
      <c r="AG207" s="188">
        <f>K207/$H207*VLOOKUP(K$4,DM_TI_LE!$A$5:$B$30,2,FALSE)</f>
        <v>0</v>
      </c>
      <c r="AH207" s="188">
        <f>L207/$H207*VLOOKUP(L$4,DM_TI_LE!$A$5:$B$30,2,FALSE)</f>
        <v>0</v>
      </c>
      <c r="AI207" s="188">
        <f>M207/$H207*VLOOKUP(M$4,DM_TI_LE!$A$5:$B$30,2,FALSE)</f>
        <v>0</v>
      </c>
      <c r="AJ207" s="188">
        <f>N207/$H207*VLOOKUP(N$4,DM_TI_LE!$A$5:$B$30,2,FALSE)</f>
        <v>0</v>
      </c>
      <c r="AK207" s="188">
        <f>O207/$H207*VLOOKUP(O$4,DM_TI_LE!$A$5:$B$30,2,FALSE)</f>
        <v>0</v>
      </c>
      <c r="AL207" s="188">
        <f>P207/$H207*VLOOKUP(P$4,DM_TI_LE!$A$5:$B$30,2,FALSE)</f>
        <v>0</v>
      </c>
      <c r="AM207" s="188">
        <f>Q207/$H207*VLOOKUP(Q$4,DM_TI_LE!$A$5:$B$30,2,FALSE)</f>
        <v>0</v>
      </c>
      <c r="AN207" s="188">
        <f>R207/$H207*VLOOKUP(R$4,DM_TI_LE!$A$5:$B$30,2,FALSE)</f>
        <v>0</v>
      </c>
      <c r="AO207" s="188">
        <f>S207/$H207*VLOOKUP(S$4,DM_TI_LE!$A$5:$B$30,2,FALSE)</f>
        <v>0</v>
      </c>
      <c r="AP207" s="188">
        <f>T207/$H207*VLOOKUP(T$4,DM_TI_LE!$A$5:$B$30,2,FALSE)</f>
        <v>0</v>
      </c>
      <c r="AQ207" s="188">
        <f>U207/$H207*VLOOKUP(U$4,DM_TI_LE!$A$5:$B$30,2,FALSE)</f>
        <v>0</v>
      </c>
      <c r="AR207" s="188">
        <f>V207/$H207*VLOOKUP(V$4,DM_TI_LE!$A$5:$B$30,2,FALSE)</f>
        <v>0</v>
      </c>
      <c r="AS207" s="188">
        <f>W207/$H207*VLOOKUP(W$4,DM_TI_LE!$A$5:$B$30,2,FALSE)</f>
        <v>0</v>
      </c>
      <c r="AT207" s="188">
        <f>X207/$H207*VLOOKUP(X$4,DM_TI_LE!$A$5:$B$30,2,FALSE)</f>
        <v>0</v>
      </c>
      <c r="AU207" s="188">
        <f>Y207/$H207*VLOOKUP(Y$4,DM_TI_LE!$A$5:$B$30,2,FALSE)</f>
        <v>0</v>
      </c>
      <c r="AV207" s="188">
        <f>Z207/$H207*VLOOKUP(Z$4,DM_TI_LE!$A$5:$B$30,2,FALSE)</f>
        <v>0</v>
      </c>
      <c r="AW207" s="188">
        <f>AA207/$H207*VLOOKUP(AA$4,DM_TI_LE!$A$5:$B$30,2,FALSE)</f>
        <v>0</v>
      </c>
      <c r="AX207" s="188">
        <f>AB207/$H207*VLOOKUP(AB$4,DM_TI_LE!$A$5:$B$30,2,FALSE)</f>
        <v>0</v>
      </c>
      <c r="AY207" s="188">
        <f>AC207/$H207*VLOOKUP(AC$4,DM_TI_LE!$A$5:$B$30,2,FALSE)</f>
        <v>0</v>
      </c>
      <c r="AZ207" s="188">
        <f>AD207/$H207*VLOOKUP(AD$4,DM_TI_LE!$A$5:$B$30,2,FALSE)</f>
        <v>0</v>
      </c>
      <c r="BA207" s="231">
        <f>IF(CD207="HDHV",DM_TI_LE!$K$12*I207, SUM(AE207:AW207)*F207*E207*DM_HE_SO_LUONG_NS!$D$1*CE207)</f>
        <v>6075000</v>
      </c>
      <c r="BB207" s="16"/>
      <c r="BC207" s="17">
        <f>VLOOKUP(B207,GD_LCD_HS_LNS!$B$4:$E$914,4,FALSE)</f>
        <v>3778000</v>
      </c>
      <c r="BD207" s="16"/>
      <c r="BE207" s="16">
        <f>I207/26*$BC207*VLOOKUP(BE$4,DM_TI_LE!$A$5:$C$29,3,FALSE)</f>
        <v>0</v>
      </c>
      <c r="BF207" s="16">
        <f>J207/26*$BC207*VLOOKUP(BF$4,DM_TI_LE!$A$5:$C$29,3,FALSE)</f>
        <v>0</v>
      </c>
      <c r="BG207" s="16">
        <f>K207/26*$BC207*VLOOKUP(BG$4,DM_TI_LE!$A$5:$C$29,3,FALSE)</f>
        <v>0</v>
      </c>
      <c r="BH207" s="16">
        <f>L207/26*$BC207*VLOOKUP(BH$4,DM_TI_LE!$A$5:$C$29,3,FALSE)</f>
        <v>0</v>
      </c>
      <c r="BI207" s="16">
        <f>M207/26*$BC207*VLOOKUP(BI$4,DM_TI_LE!$A$5:$C$29,3,FALSE)</f>
        <v>0</v>
      </c>
      <c r="BJ207" s="16">
        <f>N207/26*$BC207*VLOOKUP(BJ$4,DM_TI_LE!$A$5:$C$29,3,FALSE)</f>
        <v>0</v>
      </c>
      <c r="BK207" s="16">
        <f>O207/26*$BC207*VLOOKUP(BK$4,DM_TI_LE!$A$5:$C$29,3,FALSE)</f>
        <v>0</v>
      </c>
      <c r="BL207" s="16">
        <f>P207/26*$BC207*VLOOKUP(BL$4,DM_TI_LE!$A$5:$C$29,3,FALSE)</f>
        <v>0</v>
      </c>
      <c r="BM207" s="16">
        <f>Q207/26*$BC207*VLOOKUP(BM$4,DM_TI_LE!$A$5:$C$29,3,FALSE)</f>
        <v>0</v>
      </c>
      <c r="BN207" s="16">
        <f>R207/26*$BC207*VLOOKUP(BN$4,DM_TI_LE!$A$5:$C$29,3,FALSE)</f>
        <v>0</v>
      </c>
      <c r="BO207" s="16">
        <f>S207/26*$BC207*VLOOKUP(BO$4,DM_TI_LE!$A$5:$C$29,3,FALSE)</f>
        <v>0</v>
      </c>
      <c r="BP207" s="16">
        <f>T207/26*$BC207*VLOOKUP(BP$4,DM_TI_LE!$A$5:$C$29,3,FALSE)</f>
        <v>0</v>
      </c>
      <c r="BQ207" s="16">
        <f>U207/26*$BC207*VLOOKUP(BQ$4,DM_TI_LE!$A$5:$C$29,3,FALSE)</f>
        <v>0</v>
      </c>
      <c r="BR207" s="16">
        <f>V207/26*$BC207*VLOOKUP(BR$4,DM_TI_LE!$A$5:$C$29,3,FALSE)</f>
        <v>0</v>
      </c>
      <c r="BS207" s="16">
        <f>W207/26*$BC207*VLOOKUP(BS$4,DM_TI_LE!$A$5:$C$29,3,FALSE)</f>
        <v>0</v>
      </c>
      <c r="BT207" s="16">
        <f>X207/26*$BC207*VLOOKUP(BT$4,DM_TI_LE!$A$5:$C$29,3,FALSE)</f>
        <v>0</v>
      </c>
      <c r="BU207" s="16">
        <f>Y207/26*$BC207*VLOOKUP(BU$4,DM_TI_LE!$A$5:$C$29,3,FALSE)</f>
        <v>0</v>
      </c>
      <c r="BV207" s="16">
        <f>Z207/26*$BC207*VLOOKUP(BV$4,DM_TI_LE!$A$5:$C$29,3,FALSE)</f>
        <v>0</v>
      </c>
      <c r="BW207" s="16">
        <f>AA207/26*$BC207*VLOOKUP(BW$4,DM_TI_LE!$A$5:$C$29,3,FALSE)</f>
        <v>0</v>
      </c>
      <c r="BX207" s="16">
        <f>AB207/26*$BC207*VLOOKUP(BX$4,DM_TI_LE!$A$5:$C$29,3,FALSE)</f>
        <v>0</v>
      </c>
      <c r="BY207" s="16">
        <f>AC207/26*$BC207*VLOOKUP(BY$4,DM_TI_LE!$A$5:$C$29,3,FALSE)</f>
        <v>0</v>
      </c>
      <c r="BZ207" s="16">
        <f>AD207/26*$BC207*VLOOKUP(BZ$4,DM_TI_LE!$A$5:$C$29,3,FALSE)</f>
        <v>0</v>
      </c>
      <c r="CA207" s="196">
        <f t="shared" si="0"/>
        <v>0</v>
      </c>
      <c r="CB207" s="16"/>
      <c r="CC207" s="197">
        <f t="shared" si="1"/>
        <v>6075000</v>
      </c>
      <c r="CD207" s="145" t="s">
        <v>114</v>
      </c>
      <c r="CE207" s="199">
        <f>VLOOKUP(CD207,DM_TI_LE!$I$12:$J$16,2,FALSE)</f>
        <v>1</v>
      </c>
    </row>
    <row r="208" spans="1:83" ht="12.75">
      <c r="A208" s="36">
        <v>204</v>
      </c>
      <c r="B208" s="38">
        <f>GD_LCD_HS_LNS!B207</f>
        <v>10664</v>
      </c>
      <c r="C208" s="38" t="str">
        <f>GD_LCD_HS_LNS!C207</f>
        <v>Phan Bá Tráng</v>
      </c>
      <c r="D208" s="38" t="str">
        <f>GD_LCD_HS_LNS!D207</f>
        <v>Nhân viên Bốc xếp</v>
      </c>
      <c r="E208" s="146">
        <f>VLOOKUP(B208,GD_CHAM_CONG!$C$6:$BJ$912,60,FALSE)</f>
        <v>1</v>
      </c>
      <c r="F208" s="146">
        <f>VLOOKUP(B208,GD_LCD_HS_LNS!$B$4:$F$914,5,FALSE)</f>
        <v>1.5</v>
      </c>
      <c r="G208" s="168"/>
      <c r="H208" s="168">
        <f>VLOOKUP(B208,GD_CHAM_CONG!$C$6:$BD$912,37,FALSE)</f>
        <v>26</v>
      </c>
      <c r="I208" s="16">
        <f>VLOOKUP($B208,GD_CHAM_CONG!$C$6:$BF$912,38,FALSE)</f>
        <v>26</v>
      </c>
      <c r="J208" s="16">
        <f>VLOOKUP($B208,GD_CHAM_CONG!$C$6:$BF$912,39,FALSE)</f>
        <v>0</v>
      </c>
      <c r="K208" s="16">
        <f>VLOOKUP($B208,GD_CHAM_CONG!$C$6:$BF$912,40,FALSE)</f>
        <v>0</v>
      </c>
      <c r="L208" s="16">
        <f>VLOOKUP($B208,GD_CHAM_CONG!$C$6:$BF$912,41,FALSE)</f>
        <v>0</v>
      </c>
      <c r="M208" s="16">
        <f>VLOOKUP($B208,GD_CHAM_CONG!$C$6:$BF$912,42,FALSE)</f>
        <v>0</v>
      </c>
      <c r="N208" s="16">
        <f>VLOOKUP($B208,GD_CHAM_CONG!$C$6:$BF$912,43,FALSE)</f>
        <v>0</v>
      </c>
      <c r="O208" s="16">
        <f>VLOOKUP($B208,GD_CHAM_CONG!$C$6:$BF$912,44,FALSE)</f>
        <v>0</v>
      </c>
      <c r="P208" s="16">
        <f>VLOOKUP($B208,GD_CHAM_CONG!$C$6:$BF$912,45,FALSE)</f>
        <v>0</v>
      </c>
      <c r="Q208" s="16">
        <f>VLOOKUP($B208,GD_CHAM_CONG!$C$6:$BF$912,46,FALSE)</f>
        <v>0</v>
      </c>
      <c r="R208" s="16">
        <f>VLOOKUP($B208,GD_CHAM_CONG!$C$6:$BF$912,47,FALSE)</f>
        <v>0</v>
      </c>
      <c r="S208" s="16">
        <f>VLOOKUP($B208,GD_CHAM_CONG!$C$6:$BF$912,48,FALSE)</f>
        <v>0</v>
      </c>
      <c r="T208" s="16">
        <f>VLOOKUP($B208,GD_CHAM_CONG!$C$6:$BF$912,49,FALSE)</f>
        <v>0</v>
      </c>
      <c r="U208" s="16">
        <f>VLOOKUP($B208,GD_CHAM_CONG!$C$6:$BF$912,50,FALSE)</f>
        <v>0</v>
      </c>
      <c r="V208" s="16">
        <f>VLOOKUP($B208,GD_CHAM_CONG!$C$6:$BF$912,51,FALSE)</f>
        <v>0</v>
      </c>
      <c r="W208" s="16">
        <f>VLOOKUP($B208,GD_CHAM_CONG!$C$6:$BF$912,52,FALSE)</f>
        <v>0</v>
      </c>
      <c r="X208" s="16">
        <f>VLOOKUP($B208,GD_CHAM_CONG!$C$6:$BF$912,53,FALSE)</f>
        <v>0</v>
      </c>
      <c r="Y208" s="16">
        <f>VLOOKUP($B208,GD_CHAM_CONG!$C$6:$BF$912,54,FALSE)</f>
        <v>0</v>
      </c>
      <c r="Z208" s="16">
        <f>VLOOKUP($B208,GD_CHAM_CONG!$C$6:$BF$912,55,FALSE)</f>
        <v>0</v>
      </c>
      <c r="AA208" s="16">
        <f>VLOOKUP($B208,GD_CHAM_CONG!$C$6:$BF$912,56,FALSE)</f>
        <v>0</v>
      </c>
      <c r="AB208" s="16">
        <f>VLOOKUP($B208,GD_CHAM_CONG!$C$6:$BI$912,57,FALSE)</f>
        <v>0</v>
      </c>
      <c r="AC208" s="16">
        <f>VLOOKUP($B208,GD_CHAM_CONG!$C$6:$BI$912,58,FALSE)</f>
        <v>0</v>
      </c>
      <c r="AD208" s="16">
        <f>VLOOKUP($B208,GD_CHAM_CONG!$C$6:$BI$912,59,FALSE)</f>
        <v>0</v>
      </c>
      <c r="AE208" s="188">
        <f>I208/$H208*VLOOKUP(I$4,DM_TI_LE!$A$5:$B$30,2,FALSE)</f>
        <v>1</v>
      </c>
      <c r="AF208" s="188">
        <f>J208/$H208*VLOOKUP(J$4,DM_TI_LE!$A$5:$B$30,2,FALSE)</f>
        <v>0</v>
      </c>
      <c r="AG208" s="188">
        <f>K208/$H208*VLOOKUP(K$4,DM_TI_LE!$A$5:$B$30,2,FALSE)</f>
        <v>0</v>
      </c>
      <c r="AH208" s="188">
        <f>L208/$H208*VLOOKUP(L$4,DM_TI_LE!$A$5:$B$30,2,FALSE)</f>
        <v>0</v>
      </c>
      <c r="AI208" s="188">
        <f>M208/$H208*VLOOKUP(M$4,DM_TI_LE!$A$5:$B$30,2,FALSE)</f>
        <v>0</v>
      </c>
      <c r="AJ208" s="188">
        <f>N208/$H208*VLOOKUP(N$4,DM_TI_LE!$A$5:$B$30,2,FALSE)</f>
        <v>0</v>
      </c>
      <c r="AK208" s="188">
        <f>O208/$H208*VLOOKUP(O$4,DM_TI_LE!$A$5:$B$30,2,FALSE)</f>
        <v>0</v>
      </c>
      <c r="AL208" s="188">
        <f>P208/$H208*VLOOKUP(P$4,DM_TI_LE!$A$5:$B$30,2,FALSE)</f>
        <v>0</v>
      </c>
      <c r="AM208" s="188">
        <f>Q208/$H208*VLOOKUP(Q$4,DM_TI_LE!$A$5:$B$30,2,FALSE)</f>
        <v>0</v>
      </c>
      <c r="AN208" s="188">
        <f>R208/$H208*VLOOKUP(R$4,DM_TI_LE!$A$5:$B$30,2,FALSE)</f>
        <v>0</v>
      </c>
      <c r="AO208" s="188">
        <f>S208/$H208*VLOOKUP(S$4,DM_TI_LE!$A$5:$B$30,2,FALSE)</f>
        <v>0</v>
      </c>
      <c r="AP208" s="188">
        <f>T208/$H208*VLOOKUP(T$4,DM_TI_LE!$A$5:$B$30,2,FALSE)</f>
        <v>0</v>
      </c>
      <c r="AQ208" s="188">
        <f>U208/$H208*VLOOKUP(U$4,DM_TI_LE!$A$5:$B$30,2,FALSE)</f>
        <v>0</v>
      </c>
      <c r="AR208" s="188">
        <f>V208/$H208*VLOOKUP(V$4,DM_TI_LE!$A$5:$B$30,2,FALSE)</f>
        <v>0</v>
      </c>
      <c r="AS208" s="188">
        <f>W208/$H208*VLOOKUP(W$4,DM_TI_LE!$A$5:$B$30,2,FALSE)</f>
        <v>0</v>
      </c>
      <c r="AT208" s="188">
        <f>X208/$H208*VLOOKUP(X$4,DM_TI_LE!$A$5:$B$30,2,FALSE)</f>
        <v>0</v>
      </c>
      <c r="AU208" s="188">
        <f>Y208/$H208*VLOOKUP(Y$4,DM_TI_LE!$A$5:$B$30,2,FALSE)</f>
        <v>0</v>
      </c>
      <c r="AV208" s="188">
        <f>Z208/$H208*VLOOKUP(Z$4,DM_TI_LE!$A$5:$B$30,2,FALSE)</f>
        <v>0</v>
      </c>
      <c r="AW208" s="188">
        <f>AA208/$H208*VLOOKUP(AA$4,DM_TI_LE!$A$5:$B$30,2,FALSE)</f>
        <v>0</v>
      </c>
      <c r="AX208" s="188">
        <f>AB208/$H208*VLOOKUP(AB$4,DM_TI_LE!$A$5:$B$30,2,FALSE)</f>
        <v>0</v>
      </c>
      <c r="AY208" s="188">
        <f>AC208/$H208*VLOOKUP(AC$4,DM_TI_LE!$A$5:$B$30,2,FALSE)</f>
        <v>0</v>
      </c>
      <c r="AZ208" s="188">
        <f>AD208/$H208*VLOOKUP(AD$4,DM_TI_LE!$A$5:$B$30,2,FALSE)</f>
        <v>0</v>
      </c>
      <c r="BA208" s="231">
        <f>IF(CD208="HDHV",DM_TI_LE!$K$12*I208, SUM(AE208:AW208)*F208*E208*DM_HE_SO_LUONG_NS!$D$1*CE208)</f>
        <v>6750000</v>
      </c>
      <c r="BB208" s="16"/>
      <c r="BC208" s="17">
        <f>VLOOKUP(B208,GD_LCD_HS_LNS!$B$4:$E$914,4,FALSE)</f>
        <v>3778000</v>
      </c>
      <c r="BD208" s="16"/>
      <c r="BE208" s="16">
        <f>I208/26*$BC208*VLOOKUP(BE$4,DM_TI_LE!$A$5:$C$29,3,FALSE)</f>
        <v>0</v>
      </c>
      <c r="BF208" s="16">
        <f>J208/26*$BC208*VLOOKUP(BF$4,DM_TI_LE!$A$5:$C$29,3,FALSE)</f>
        <v>0</v>
      </c>
      <c r="BG208" s="16">
        <f>K208/26*$BC208*VLOOKUP(BG$4,DM_TI_LE!$A$5:$C$29,3,FALSE)</f>
        <v>0</v>
      </c>
      <c r="BH208" s="16">
        <f>L208/26*$BC208*VLOOKUP(BH$4,DM_TI_LE!$A$5:$C$29,3,FALSE)</f>
        <v>0</v>
      </c>
      <c r="BI208" s="16">
        <f>M208/26*$BC208*VLOOKUP(BI$4,DM_TI_LE!$A$5:$C$29,3,FALSE)</f>
        <v>0</v>
      </c>
      <c r="BJ208" s="16">
        <f>N208/26*$BC208*VLOOKUP(BJ$4,DM_TI_LE!$A$5:$C$29,3,FALSE)</f>
        <v>0</v>
      </c>
      <c r="BK208" s="16">
        <f>O208/26*$BC208*VLOOKUP(BK$4,DM_TI_LE!$A$5:$C$29,3,FALSE)</f>
        <v>0</v>
      </c>
      <c r="BL208" s="16">
        <f>P208/26*$BC208*VLOOKUP(BL$4,DM_TI_LE!$A$5:$C$29,3,FALSE)</f>
        <v>0</v>
      </c>
      <c r="BM208" s="16">
        <f>Q208/26*$BC208*VLOOKUP(BM$4,DM_TI_LE!$A$5:$C$29,3,FALSE)</f>
        <v>0</v>
      </c>
      <c r="BN208" s="16">
        <f>R208/26*$BC208*VLOOKUP(BN$4,DM_TI_LE!$A$5:$C$29,3,FALSE)</f>
        <v>0</v>
      </c>
      <c r="BO208" s="16">
        <f>S208/26*$BC208*VLOOKUP(BO$4,DM_TI_LE!$A$5:$C$29,3,FALSE)</f>
        <v>0</v>
      </c>
      <c r="BP208" s="16">
        <f>T208/26*$BC208*VLOOKUP(BP$4,DM_TI_LE!$A$5:$C$29,3,FALSE)</f>
        <v>0</v>
      </c>
      <c r="BQ208" s="16">
        <f>U208/26*$BC208*VLOOKUP(BQ$4,DM_TI_LE!$A$5:$C$29,3,FALSE)</f>
        <v>0</v>
      </c>
      <c r="BR208" s="16">
        <f>V208/26*$BC208*VLOOKUP(BR$4,DM_TI_LE!$A$5:$C$29,3,FALSE)</f>
        <v>0</v>
      </c>
      <c r="BS208" s="16">
        <f>W208/26*$BC208*VLOOKUP(BS$4,DM_TI_LE!$A$5:$C$29,3,FALSE)</f>
        <v>0</v>
      </c>
      <c r="BT208" s="16">
        <f>X208/26*$BC208*VLOOKUP(BT$4,DM_TI_LE!$A$5:$C$29,3,FALSE)</f>
        <v>0</v>
      </c>
      <c r="BU208" s="16">
        <f>Y208/26*$BC208*VLOOKUP(BU$4,DM_TI_LE!$A$5:$C$29,3,FALSE)</f>
        <v>0</v>
      </c>
      <c r="BV208" s="16">
        <f>Z208/26*$BC208*VLOOKUP(BV$4,DM_TI_LE!$A$5:$C$29,3,FALSE)</f>
        <v>0</v>
      </c>
      <c r="BW208" s="16">
        <f>AA208/26*$BC208*VLOOKUP(BW$4,DM_TI_LE!$A$5:$C$29,3,FALSE)</f>
        <v>0</v>
      </c>
      <c r="BX208" s="16">
        <f>AB208/26*$BC208*VLOOKUP(BX$4,DM_TI_LE!$A$5:$C$29,3,FALSE)</f>
        <v>0</v>
      </c>
      <c r="BY208" s="16">
        <f>AC208/26*$BC208*VLOOKUP(BY$4,DM_TI_LE!$A$5:$C$29,3,FALSE)</f>
        <v>0</v>
      </c>
      <c r="BZ208" s="16">
        <f>AD208/26*$BC208*VLOOKUP(BZ$4,DM_TI_LE!$A$5:$C$29,3,FALSE)</f>
        <v>0</v>
      </c>
      <c r="CA208" s="196">
        <f t="shared" si="0"/>
        <v>0</v>
      </c>
      <c r="CB208" s="16"/>
      <c r="CC208" s="197">
        <f t="shared" si="1"/>
        <v>6750000</v>
      </c>
      <c r="CD208" s="145" t="s">
        <v>114</v>
      </c>
      <c r="CE208" s="199">
        <f>VLOOKUP(CD208,DM_TI_LE!$I$12:$J$16,2,FALSE)</f>
        <v>1</v>
      </c>
    </row>
    <row r="209" spans="1:83" ht="12.75">
      <c r="A209" s="36">
        <v>205</v>
      </c>
      <c r="B209" s="38">
        <f>GD_LCD_HS_LNS!B208</f>
        <v>10666</v>
      </c>
      <c r="C209" s="38" t="str">
        <f>GD_LCD_HS_LNS!C208</f>
        <v>Phạm Quang Trung</v>
      </c>
      <c r="D209" s="38" t="str">
        <f>GD_LCD_HS_LNS!D208</f>
        <v>Nhân viên Bốc xếp</v>
      </c>
      <c r="E209" s="146">
        <f>VLOOKUP(B209,GD_CHAM_CONG!$C$6:$BJ$912,60,FALSE)</f>
        <v>1</v>
      </c>
      <c r="F209" s="146">
        <f>VLOOKUP(B209,GD_LCD_HS_LNS!$B$4:$F$914,5,FALSE)</f>
        <v>1.5</v>
      </c>
      <c r="G209" s="168"/>
      <c r="H209" s="168">
        <f>VLOOKUP(B209,GD_CHAM_CONG!$C$6:$BD$912,37,FALSE)</f>
        <v>26</v>
      </c>
      <c r="I209" s="16">
        <f>VLOOKUP($B209,GD_CHAM_CONG!$C$6:$BF$912,38,FALSE)</f>
        <v>23</v>
      </c>
      <c r="J209" s="16">
        <f>VLOOKUP($B209,GD_CHAM_CONG!$C$6:$BF$912,39,FALSE)</f>
        <v>0</v>
      </c>
      <c r="K209" s="16">
        <f>VLOOKUP($B209,GD_CHAM_CONG!$C$6:$BF$912,40,FALSE)</f>
        <v>0</v>
      </c>
      <c r="L209" s="16">
        <f>VLOOKUP($B209,GD_CHAM_CONG!$C$6:$BF$912,41,FALSE)</f>
        <v>0</v>
      </c>
      <c r="M209" s="16">
        <f>VLOOKUP($B209,GD_CHAM_CONG!$C$6:$BF$912,42,FALSE)</f>
        <v>0</v>
      </c>
      <c r="N209" s="16">
        <f>VLOOKUP($B209,GD_CHAM_CONG!$C$6:$BF$912,43,FALSE)</f>
        <v>0</v>
      </c>
      <c r="O209" s="16">
        <f>VLOOKUP($B209,GD_CHAM_CONG!$C$6:$BF$912,44,FALSE)</f>
        <v>0</v>
      </c>
      <c r="P209" s="16">
        <f>VLOOKUP($B209,GD_CHAM_CONG!$C$6:$BF$912,45,FALSE)</f>
        <v>0</v>
      </c>
      <c r="Q209" s="16">
        <f>VLOOKUP($B209,GD_CHAM_CONG!$C$6:$BF$912,46,FALSE)</f>
        <v>0</v>
      </c>
      <c r="R209" s="16">
        <f>VLOOKUP($B209,GD_CHAM_CONG!$C$6:$BF$912,47,FALSE)</f>
        <v>0</v>
      </c>
      <c r="S209" s="16">
        <f>VLOOKUP($B209,GD_CHAM_CONG!$C$6:$BF$912,48,FALSE)</f>
        <v>3</v>
      </c>
      <c r="T209" s="16">
        <f>VLOOKUP($B209,GD_CHAM_CONG!$C$6:$BF$912,49,FALSE)</f>
        <v>0</v>
      </c>
      <c r="U209" s="16">
        <f>VLOOKUP($B209,GD_CHAM_CONG!$C$6:$BF$912,50,FALSE)</f>
        <v>0</v>
      </c>
      <c r="V209" s="16">
        <f>VLOOKUP($B209,GD_CHAM_CONG!$C$6:$BF$912,51,FALSE)</f>
        <v>0</v>
      </c>
      <c r="W209" s="16">
        <f>VLOOKUP($B209,GD_CHAM_CONG!$C$6:$BF$912,52,FALSE)</f>
        <v>0</v>
      </c>
      <c r="X209" s="16">
        <f>VLOOKUP($B209,GD_CHAM_CONG!$C$6:$BF$912,53,FALSE)</f>
        <v>0</v>
      </c>
      <c r="Y209" s="16">
        <f>VLOOKUP($B209,GD_CHAM_CONG!$C$6:$BF$912,54,FALSE)</f>
        <v>0</v>
      </c>
      <c r="Z209" s="16">
        <f>VLOOKUP($B209,GD_CHAM_CONG!$C$6:$BF$912,55,FALSE)</f>
        <v>0</v>
      </c>
      <c r="AA209" s="16">
        <f>VLOOKUP($B209,GD_CHAM_CONG!$C$6:$BF$912,56,FALSE)</f>
        <v>0</v>
      </c>
      <c r="AB209" s="16">
        <f>VLOOKUP($B209,GD_CHAM_CONG!$C$6:$BI$912,57,FALSE)</f>
        <v>0</v>
      </c>
      <c r="AC209" s="16">
        <f>VLOOKUP($B209,GD_CHAM_CONG!$C$6:$BI$912,58,FALSE)</f>
        <v>0</v>
      </c>
      <c r="AD209" s="16">
        <f>VLOOKUP($B209,GD_CHAM_CONG!$C$6:$BI$912,59,FALSE)</f>
        <v>0</v>
      </c>
      <c r="AE209" s="188">
        <f>I209/$H209*VLOOKUP(I$4,DM_TI_LE!$A$5:$B$30,2,FALSE)</f>
        <v>0.88461538461538458</v>
      </c>
      <c r="AF209" s="188">
        <f>J209/$H209*VLOOKUP(J$4,DM_TI_LE!$A$5:$B$30,2,FALSE)</f>
        <v>0</v>
      </c>
      <c r="AG209" s="188">
        <f>K209/$H209*VLOOKUP(K$4,DM_TI_LE!$A$5:$B$30,2,FALSE)</f>
        <v>0</v>
      </c>
      <c r="AH209" s="188">
        <f>L209/$H209*VLOOKUP(L$4,DM_TI_LE!$A$5:$B$30,2,FALSE)</f>
        <v>0</v>
      </c>
      <c r="AI209" s="188">
        <f>M209/$H209*VLOOKUP(M$4,DM_TI_LE!$A$5:$B$30,2,FALSE)</f>
        <v>0</v>
      </c>
      <c r="AJ209" s="188">
        <f>N209/$H209*VLOOKUP(N$4,DM_TI_LE!$A$5:$B$30,2,FALSE)</f>
        <v>0</v>
      </c>
      <c r="AK209" s="188">
        <f>O209/$H209*VLOOKUP(O$4,DM_TI_LE!$A$5:$B$30,2,FALSE)</f>
        <v>0</v>
      </c>
      <c r="AL209" s="188">
        <f>P209/$H209*VLOOKUP(P$4,DM_TI_LE!$A$5:$B$30,2,FALSE)</f>
        <v>0</v>
      </c>
      <c r="AM209" s="188">
        <f>Q209/$H209*VLOOKUP(Q$4,DM_TI_LE!$A$5:$B$30,2,FALSE)</f>
        <v>0</v>
      </c>
      <c r="AN209" s="188">
        <f>R209/$H209*VLOOKUP(R$4,DM_TI_LE!$A$5:$B$30,2,FALSE)</f>
        <v>0</v>
      </c>
      <c r="AO209" s="188">
        <f>S209/$H209*VLOOKUP(S$4,DM_TI_LE!$A$5:$B$30,2,FALSE)</f>
        <v>0</v>
      </c>
      <c r="AP209" s="188">
        <f>T209/$H209*VLOOKUP(T$4,DM_TI_LE!$A$5:$B$30,2,FALSE)</f>
        <v>0</v>
      </c>
      <c r="AQ209" s="188">
        <f>U209/$H209*VLOOKUP(U$4,DM_TI_LE!$A$5:$B$30,2,FALSE)</f>
        <v>0</v>
      </c>
      <c r="AR209" s="188">
        <f>V209/$H209*VLOOKUP(V$4,DM_TI_LE!$A$5:$B$30,2,FALSE)</f>
        <v>0</v>
      </c>
      <c r="AS209" s="188">
        <f>W209/$H209*VLOOKUP(W$4,DM_TI_LE!$A$5:$B$30,2,FALSE)</f>
        <v>0</v>
      </c>
      <c r="AT209" s="188">
        <f>X209/$H209*VLOOKUP(X$4,DM_TI_LE!$A$5:$B$30,2,FALSE)</f>
        <v>0</v>
      </c>
      <c r="AU209" s="188">
        <f>Y209/$H209*VLOOKUP(Y$4,DM_TI_LE!$A$5:$B$30,2,FALSE)</f>
        <v>0</v>
      </c>
      <c r="AV209" s="188">
        <f>Z209/$H209*VLOOKUP(Z$4,DM_TI_LE!$A$5:$B$30,2,FALSE)</f>
        <v>0</v>
      </c>
      <c r="AW209" s="188">
        <f>AA209/$H209*VLOOKUP(AA$4,DM_TI_LE!$A$5:$B$30,2,FALSE)</f>
        <v>0</v>
      </c>
      <c r="AX209" s="188">
        <f>AB209/$H209*VLOOKUP(AB$4,DM_TI_LE!$A$5:$B$30,2,FALSE)</f>
        <v>0</v>
      </c>
      <c r="AY209" s="188">
        <f>AC209/$H209*VLOOKUP(AC$4,DM_TI_LE!$A$5:$B$30,2,FALSE)</f>
        <v>0</v>
      </c>
      <c r="AZ209" s="188">
        <f>AD209/$H209*VLOOKUP(AD$4,DM_TI_LE!$A$5:$B$30,2,FALSE)</f>
        <v>0</v>
      </c>
      <c r="BA209" s="231">
        <f>IF(CD209="HDHV",DM_TI_LE!$K$12*I209, SUM(AE209:AW209)*F209*E209*DM_HE_SO_LUONG_NS!$D$1*CE209)</f>
        <v>5971153.846153846</v>
      </c>
      <c r="BB209" s="16"/>
      <c r="BC209" s="17">
        <f>VLOOKUP(B209,GD_LCD_HS_LNS!$B$4:$E$914,4,FALSE)</f>
        <v>3778000</v>
      </c>
      <c r="BD209" s="16"/>
      <c r="BE209" s="16">
        <f>I209/26*$BC209*VLOOKUP(BE$4,DM_TI_LE!$A$5:$C$29,3,FALSE)</f>
        <v>0</v>
      </c>
      <c r="BF209" s="16">
        <f>J209/26*$BC209*VLOOKUP(BF$4,DM_TI_LE!$A$5:$C$29,3,FALSE)</f>
        <v>0</v>
      </c>
      <c r="BG209" s="16">
        <f>K209/26*$BC209*VLOOKUP(BG$4,DM_TI_LE!$A$5:$C$29,3,FALSE)</f>
        <v>0</v>
      </c>
      <c r="BH209" s="16">
        <f>L209/26*$BC209*VLOOKUP(BH$4,DM_TI_LE!$A$5:$C$29,3,FALSE)</f>
        <v>0</v>
      </c>
      <c r="BI209" s="16">
        <f>M209/26*$BC209*VLOOKUP(BI$4,DM_TI_LE!$A$5:$C$29,3,FALSE)</f>
        <v>0</v>
      </c>
      <c r="BJ209" s="16">
        <f>N209/26*$BC209*VLOOKUP(BJ$4,DM_TI_LE!$A$5:$C$29,3,FALSE)</f>
        <v>0</v>
      </c>
      <c r="BK209" s="16">
        <f>O209/26*$BC209*VLOOKUP(BK$4,DM_TI_LE!$A$5:$C$29,3,FALSE)</f>
        <v>0</v>
      </c>
      <c r="BL209" s="16">
        <f>P209/26*$BC209*VLOOKUP(BL$4,DM_TI_LE!$A$5:$C$29,3,FALSE)</f>
        <v>0</v>
      </c>
      <c r="BM209" s="16">
        <f>Q209/26*$BC209*VLOOKUP(BM$4,DM_TI_LE!$A$5:$C$29,3,FALSE)</f>
        <v>0</v>
      </c>
      <c r="BN209" s="16">
        <f>R209/26*$BC209*VLOOKUP(BN$4,DM_TI_LE!$A$5:$C$29,3,FALSE)</f>
        <v>0</v>
      </c>
      <c r="BO209" s="16">
        <f>S209/26*$BC209*VLOOKUP(BO$4,DM_TI_LE!$A$5:$C$29,3,FALSE)</f>
        <v>435923.07692307694</v>
      </c>
      <c r="BP209" s="16">
        <f>T209/26*$BC209*VLOOKUP(BP$4,DM_TI_LE!$A$5:$C$29,3,FALSE)</f>
        <v>0</v>
      </c>
      <c r="BQ209" s="16">
        <f>U209/26*$BC209*VLOOKUP(BQ$4,DM_TI_LE!$A$5:$C$29,3,FALSE)</f>
        <v>0</v>
      </c>
      <c r="BR209" s="16">
        <f>V209/26*$BC209*VLOOKUP(BR$4,DM_TI_LE!$A$5:$C$29,3,FALSE)</f>
        <v>0</v>
      </c>
      <c r="BS209" s="16">
        <f>W209/26*$BC209*VLOOKUP(BS$4,DM_TI_LE!$A$5:$C$29,3,FALSE)</f>
        <v>0</v>
      </c>
      <c r="BT209" s="16">
        <f>X209/26*$BC209*VLOOKUP(BT$4,DM_TI_LE!$A$5:$C$29,3,FALSE)</f>
        <v>0</v>
      </c>
      <c r="BU209" s="16">
        <f>Y209/26*$BC209*VLOOKUP(BU$4,DM_TI_LE!$A$5:$C$29,3,FALSE)</f>
        <v>0</v>
      </c>
      <c r="BV209" s="16">
        <f>Z209/26*$BC209*VLOOKUP(BV$4,DM_TI_LE!$A$5:$C$29,3,FALSE)</f>
        <v>0</v>
      </c>
      <c r="BW209" s="16">
        <f>AA209/26*$BC209*VLOOKUP(BW$4,DM_TI_LE!$A$5:$C$29,3,FALSE)</f>
        <v>0</v>
      </c>
      <c r="BX209" s="16">
        <f>AB209/26*$BC209*VLOOKUP(BX$4,DM_TI_LE!$A$5:$C$29,3,FALSE)</f>
        <v>0</v>
      </c>
      <c r="BY209" s="16">
        <f>AC209/26*$BC209*VLOOKUP(BY$4,DM_TI_LE!$A$5:$C$29,3,FALSE)</f>
        <v>0</v>
      </c>
      <c r="BZ209" s="16">
        <f>AD209/26*$BC209*VLOOKUP(BZ$4,DM_TI_LE!$A$5:$C$29,3,FALSE)</f>
        <v>0</v>
      </c>
      <c r="CA209" s="196">
        <f t="shared" si="0"/>
        <v>435923.07692307694</v>
      </c>
      <c r="CB209" s="16"/>
      <c r="CC209" s="197">
        <f t="shared" si="1"/>
        <v>6407076.923076923</v>
      </c>
      <c r="CD209" s="145" t="s">
        <v>114</v>
      </c>
      <c r="CE209" s="199">
        <f>VLOOKUP(CD209,DM_TI_LE!$I$12:$J$16,2,FALSE)</f>
        <v>1</v>
      </c>
    </row>
    <row r="210" spans="1:83" ht="12.75">
      <c r="A210" s="36">
        <v>206</v>
      </c>
      <c r="B210" s="38">
        <f>GD_LCD_HS_LNS!B209</f>
        <v>10667</v>
      </c>
      <c r="C210" s="38" t="str">
        <f>GD_LCD_HS_LNS!C209</f>
        <v>Nguyễn Phi Trường</v>
      </c>
      <c r="D210" s="38" t="str">
        <f>GD_LCD_HS_LNS!D209</f>
        <v>Nhân viên Bốc xếp</v>
      </c>
      <c r="E210" s="146">
        <f>VLOOKUP(B210,GD_CHAM_CONG!$C$6:$BJ$912,60,FALSE)</f>
        <v>1</v>
      </c>
      <c r="F210" s="146">
        <f>VLOOKUP(B210,GD_LCD_HS_LNS!$B$4:$F$914,5,FALSE)</f>
        <v>1.5</v>
      </c>
      <c r="G210" s="168"/>
      <c r="H210" s="168">
        <f>VLOOKUP(B210,GD_CHAM_CONG!$C$6:$BD$912,37,FALSE)</f>
        <v>26</v>
      </c>
      <c r="I210" s="16">
        <f>VLOOKUP($B210,GD_CHAM_CONG!$C$6:$BF$912,38,FALSE)</f>
        <v>26</v>
      </c>
      <c r="J210" s="16">
        <f>VLOOKUP($B210,GD_CHAM_CONG!$C$6:$BF$912,39,FALSE)</f>
        <v>0</v>
      </c>
      <c r="K210" s="16">
        <f>VLOOKUP($B210,GD_CHAM_CONG!$C$6:$BF$912,40,FALSE)</f>
        <v>0</v>
      </c>
      <c r="L210" s="16">
        <f>VLOOKUP($B210,GD_CHAM_CONG!$C$6:$BF$912,41,FALSE)</f>
        <v>0</v>
      </c>
      <c r="M210" s="16">
        <f>VLOOKUP($B210,GD_CHAM_CONG!$C$6:$BF$912,42,FALSE)</f>
        <v>0</v>
      </c>
      <c r="N210" s="16">
        <f>VLOOKUP($B210,GD_CHAM_CONG!$C$6:$BF$912,43,FALSE)</f>
        <v>0</v>
      </c>
      <c r="O210" s="16">
        <f>VLOOKUP($B210,GD_CHAM_CONG!$C$6:$BF$912,44,FALSE)</f>
        <v>0</v>
      </c>
      <c r="P210" s="16">
        <f>VLOOKUP($B210,GD_CHAM_CONG!$C$6:$BF$912,45,FALSE)</f>
        <v>0</v>
      </c>
      <c r="Q210" s="16">
        <f>VLOOKUP($B210,GD_CHAM_CONG!$C$6:$BF$912,46,FALSE)</f>
        <v>0</v>
      </c>
      <c r="R210" s="16">
        <f>VLOOKUP($B210,GD_CHAM_CONG!$C$6:$BF$912,47,FALSE)</f>
        <v>0</v>
      </c>
      <c r="S210" s="16">
        <f>VLOOKUP($B210,GD_CHAM_CONG!$C$6:$BF$912,48,FALSE)</f>
        <v>0</v>
      </c>
      <c r="T210" s="16">
        <f>VLOOKUP($B210,GD_CHAM_CONG!$C$6:$BF$912,49,FALSE)</f>
        <v>0</v>
      </c>
      <c r="U210" s="16">
        <f>VLOOKUP($B210,GD_CHAM_CONG!$C$6:$BF$912,50,FALSE)</f>
        <v>0</v>
      </c>
      <c r="V210" s="16">
        <f>VLOOKUP($B210,GD_CHAM_CONG!$C$6:$BF$912,51,FALSE)</f>
        <v>0</v>
      </c>
      <c r="W210" s="16">
        <f>VLOOKUP($B210,GD_CHAM_CONG!$C$6:$BF$912,52,FALSE)</f>
        <v>0</v>
      </c>
      <c r="X210" s="16">
        <f>VLOOKUP($B210,GD_CHAM_CONG!$C$6:$BF$912,53,FALSE)</f>
        <v>0</v>
      </c>
      <c r="Y210" s="16">
        <f>VLOOKUP($B210,GD_CHAM_CONG!$C$6:$BF$912,54,FALSE)</f>
        <v>0</v>
      </c>
      <c r="Z210" s="16">
        <f>VLOOKUP($B210,GD_CHAM_CONG!$C$6:$BF$912,55,FALSE)</f>
        <v>0</v>
      </c>
      <c r="AA210" s="16">
        <f>VLOOKUP($B210,GD_CHAM_CONG!$C$6:$BF$912,56,FALSE)</f>
        <v>0</v>
      </c>
      <c r="AB210" s="16">
        <f>VLOOKUP($B210,GD_CHAM_CONG!$C$6:$BI$912,57,FALSE)</f>
        <v>0</v>
      </c>
      <c r="AC210" s="16">
        <f>VLOOKUP($B210,GD_CHAM_CONG!$C$6:$BI$912,58,FALSE)</f>
        <v>0</v>
      </c>
      <c r="AD210" s="16">
        <f>VLOOKUP($B210,GD_CHAM_CONG!$C$6:$BI$912,59,FALSE)</f>
        <v>0</v>
      </c>
      <c r="AE210" s="188">
        <f>I210/$H210*VLOOKUP(I$4,DM_TI_LE!$A$5:$B$30,2,FALSE)</f>
        <v>1</v>
      </c>
      <c r="AF210" s="188">
        <f>J210/$H210*VLOOKUP(J$4,DM_TI_LE!$A$5:$B$30,2,FALSE)</f>
        <v>0</v>
      </c>
      <c r="AG210" s="188">
        <f>K210/$H210*VLOOKUP(K$4,DM_TI_LE!$A$5:$B$30,2,FALSE)</f>
        <v>0</v>
      </c>
      <c r="AH210" s="188">
        <f>L210/$H210*VLOOKUP(L$4,DM_TI_LE!$A$5:$B$30,2,FALSE)</f>
        <v>0</v>
      </c>
      <c r="AI210" s="188">
        <f>M210/$H210*VLOOKUP(M$4,DM_TI_LE!$A$5:$B$30,2,FALSE)</f>
        <v>0</v>
      </c>
      <c r="AJ210" s="188">
        <f>N210/$H210*VLOOKUP(N$4,DM_TI_LE!$A$5:$B$30,2,FALSE)</f>
        <v>0</v>
      </c>
      <c r="AK210" s="188">
        <f>O210/$H210*VLOOKUP(O$4,DM_TI_LE!$A$5:$B$30,2,FALSE)</f>
        <v>0</v>
      </c>
      <c r="AL210" s="188">
        <f>P210/$H210*VLOOKUP(P$4,DM_TI_LE!$A$5:$B$30,2,FALSE)</f>
        <v>0</v>
      </c>
      <c r="AM210" s="188">
        <f>Q210/$H210*VLOOKUP(Q$4,DM_TI_LE!$A$5:$B$30,2,FALSE)</f>
        <v>0</v>
      </c>
      <c r="AN210" s="188">
        <f>R210/$H210*VLOOKUP(R$4,DM_TI_LE!$A$5:$B$30,2,FALSE)</f>
        <v>0</v>
      </c>
      <c r="AO210" s="188">
        <f>S210/$H210*VLOOKUP(S$4,DM_TI_LE!$A$5:$B$30,2,FALSE)</f>
        <v>0</v>
      </c>
      <c r="AP210" s="188">
        <f>T210/$H210*VLOOKUP(T$4,DM_TI_LE!$A$5:$B$30,2,FALSE)</f>
        <v>0</v>
      </c>
      <c r="AQ210" s="188">
        <f>U210/$H210*VLOOKUP(U$4,DM_TI_LE!$A$5:$B$30,2,FALSE)</f>
        <v>0</v>
      </c>
      <c r="AR210" s="188">
        <f>V210/$H210*VLOOKUP(V$4,DM_TI_LE!$A$5:$B$30,2,FALSE)</f>
        <v>0</v>
      </c>
      <c r="AS210" s="188">
        <f>W210/$H210*VLOOKUP(W$4,DM_TI_LE!$A$5:$B$30,2,FALSE)</f>
        <v>0</v>
      </c>
      <c r="AT210" s="188">
        <f>X210/$H210*VLOOKUP(X$4,DM_TI_LE!$A$5:$B$30,2,FALSE)</f>
        <v>0</v>
      </c>
      <c r="AU210" s="188">
        <f>Y210/$H210*VLOOKUP(Y$4,DM_TI_LE!$A$5:$B$30,2,FALSE)</f>
        <v>0</v>
      </c>
      <c r="AV210" s="188">
        <f>Z210/$H210*VLOOKUP(Z$4,DM_TI_LE!$A$5:$B$30,2,FALSE)</f>
        <v>0</v>
      </c>
      <c r="AW210" s="188">
        <f>AA210/$H210*VLOOKUP(AA$4,DM_TI_LE!$A$5:$B$30,2,FALSE)</f>
        <v>0</v>
      </c>
      <c r="AX210" s="188">
        <f>AB210/$H210*VLOOKUP(AB$4,DM_TI_LE!$A$5:$B$30,2,FALSE)</f>
        <v>0</v>
      </c>
      <c r="AY210" s="188">
        <f>AC210/$H210*VLOOKUP(AC$4,DM_TI_LE!$A$5:$B$30,2,FALSE)</f>
        <v>0</v>
      </c>
      <c r="AZ210" s="188">
        <f>AD210/$H210*VLOOKUP(AD$4,DM_TI_LE!$A$5:$B$30,2,FALSE)</f>
        <v>0</v>
      </c>
      <c r="BA210" s="231">
        <f>IF(CD210="HDHV",DM_TI_LE!$K$12*I210, SUM(AE210:AW210)*F210*E210*DM_HE_SO_LUONG_NS!$D$1*CE210)</f>
        <v>6750000</v>
      </c>
      <c r="BB210" s="16"/>
      <c r="BC210" s="17">
        <f>VLOOKUP(B210,GD_LCD_HS_LNS!$B$4:$E$914,4,FALSE)</f>
        <v>3778000</v>
      </c>
      <c r="BD210" s="16"/>
      <c r="BE210" s="16">
        <f>I210/26*$BC210*VLOOKUP(BE$4,DM_TI_LE!$A$5:$C$29,3,FALSE)</f>
        <v>0</v>
      </c>
      <c r="BF210" s="16">
        <f>J210/26*$BC210*VLOOKUP(BF$4,DM_TI_LE!$A$5:$C$29,3,FALSE)</f>
        <v>0</v>
      </c>
      <c r="BG210" s="16">
        <f>K210/26*$BC210*VLOOKUP(BG$4,DM_TI_LE!$A$5:$C$29,3,FALSE)</f>
        <v>0</v>
      </c>
      <c r="BH210" s="16">
        <f>L210/26*$BC210*VLOOKUP(BH$4,DM_TI_LE!$A$5:$C$29,3,FALSE)</f>
        <v>0</v>
      </c>
      <c r="BI210" s="16">
        <f>M210/26*$BC210*VLOOKUP(BI$4,DM_TI_LE!$A$5:$C$29,3,FALSE)</f>
        <v>0</v>
      </c>
      <c r="BJ210" s="16">
        <f>N210/26*$BC210*VLOOKUP(BJ$4,DM_TI_LE!$A$5:$C$29,3,FALSE)</f>
        <v>0</v>
      </c>
      <c r="BK210" s="16">
        <f>O210/26*$BC210*VLOOKUP(BK$4,DM_TI_LE!$A$5:$C$29,3,FALSE)</f>
        <v>0</v>
      </c>
      <c r="BL210" s="16">
        <f>P210/26*$BC210*VLOOKUP(BL$4,DM_TI_LE!$A$5:$C$29,3,FALSE)</f>
        <v>0</v>
      </c>
      <c r="BM210" s="16">
        <f>Q210/26*$BC210*VLOOKUP(BM$4,DM_TI_LE!$A$5:$C$29,3,FALSE)</f>
        <v>0</v>
      </c>
      <c r="BN210" s="16">
        <f>R210/26*$BC210*VLOOKUP(BN$4,DM_TI_LE!$A$5:$C$29,3,FALSE)</f>
        <v>0</v>
      </c>
      <c r="BO210" s="16">
        <f>S210/26*$BC210*VLOOKUP(BO$4,DM_TI_LE!$A$5:$C$29,3,FALSE)</f>
        <v>0</v>
      </c>
      <c r="BP210" s="16">
        <f>T210/26*$BC210*VLOOKUP(BP$4,DM_TI_LE!$A$5:$C$29,3,FALSE)</f>
        <v>0</v>
      </c>
      <c r="BQ210" s="16">
        <f>U210/26*$BC210*VLOOKUP(BQ$4,DM_TI_LE!$A$5:$C$29,3,FALSE)</f>
        <v>0</v>
      </c>
      <c r="BR210" s="16">
        <f>V210/26*$BC210*VLOOKUP(BR$4,DM_TI_LE!$A$5:$C$29,3,FALSE)</f>
        <v>0</v>
      </c>
      <c r="BS210" s="16">
        <f>W210/26*$BC210*VLOOKUP(BS$4,DM_TI_LE!$A$5:$C$29,3,FALSE)</f>
        <v>0</v>
      </c>
      <c r="BT210" s="16">
        <f>X210/26*$BC210*VLOOKUP(BT$4,DM_TI_LE!$A$5:$C$29,3,FALSE)</f>
        <v>0</v>
      </c>
      <c r="BU210" s="16">
        <f>Y210/26*$BC210*VLOOKUP(BU$4,DM_TI_LE!$A$5:$C$29,3,FALSE)</f>
        <v>0</v>
      </c>
      <c r="BV210" s="16">
        <f>Z210/26*$BC210*VLOOKUP(BV$4,DM_TI_LE!$A$5:$C$29,3,FALSE)</f>
        <v>0</v>
      </c>
      <c r="BW210" s="16">
        <f>AA210/26*$BC210*VLOOKUP(BW$4,DM_TI_LE!$A$5:$C$29,3,FALSE)</f>
        <v>0</v>
      </c>
      <c r="BX210" s="16">
        <f>AB210/26*$BC210*VLOOKUP(BX$4,DM_TI_LE!$A$5:$C$29,3,FALSE)</f>
        <v>0</v>
      </c>
      <c r="BY210" s="16">
        <f>AC210/26*$BC210*VLOOKUP(BY$4,DM_TI_LE!$A$5:$C$29,3,FALSE)</f>
        <v>0</v>
      </c>
      <c r="BZ210" s="16">
        <f>AD210/26*$BC210*VLOOKUP(BZ$4,DM_TI_LE!$A$5:$C$29,3,FALSE)</f>
        <v>0</v>
      </c>
      <c r="CA210" s="196">
        <f t="shared" si="0"/>
        <v>0</v>
      </c>
      <c r="CB210" s="16"/>
      <c r="CC210" s="197">
        <f t="shared" si="1"/>
        <v>6750000</v>
      </c>
      <c r="CD210" s="145" t="s">
        <v>114</v>
      </c>
      <c r="CE210" s="199">
        <f>VLOOKUP(CD210,DM_TI_LE!$I$12:$J$16,2,FALSE)</f>
        <v>1</v>
      </c>
    </row>
    <row r="211" spans="1:83" ht="12.75">
      <c r="A211" s="36">
        <v>207</v>
      </c>
      <c r="B211" s="38">
        <f>GD_LCD_HS_LNS!B210</f>
        <v>10668</v>
      </c>
      <c r="C211" s="38" t="str">
        <f>GD_LCD_HS_LNS!C210</f>
        <v>Đới Minh Khoa</v>
      </c>
      <c r="D211" s="38" t="str">
        <f>GD_LCD_HS_LNS!D210</f>
        <v>Nhân viên Bốc xếp</v>
      </c>
      <c r="E211" s="146">
        <f>VLOOKUP(B211,GD_CHAM_CONG!$C$6:$BJ$912,60,FALSE)</f>
        <v>1</v>
      </c>
      <c r="F211" s="146">
        <f>VLOOKUP(B211,GD_LCD_HS_LNS!$B$4:$F$914,5,FALSE)</f>
        <v>1.59</v>
      </c>
      <c r="G211" s="168"/>
      <c r="H211" s="168">
        <f>VLOOKUP(B211,GD_CHAM_CONG!$C$6:$BD$912,37,FALSE)</f>
        <v>26</v>
      </c>
      <c r="I211" s="16">
        <f>VLOOKUP($B211,GD_CHAM_CONG!$C$6:$BF$912,38,FALSE)</f>
        <v>26</v>
      </c>
      <c r="J211" s="16">
        <f>VLOOKUP($B211,GD_CHAM_CONG!$C$6:$BF$912,39,FALSE)</f>
        <v>0</v>
      </c>
      <c r="K211" s="16">
        <f>VLOOKUP($B211,GD_CHAM_CONG!$C$6:$BF$912,40,FALSE)</f>
        <v>0</v>
      </c>
      <c r="L211" s="16">
        <f>VLOOKUP($B211,GD_CHAM_CONG!$C$6:$BF$912,41,FALSE)</f>
        <v>0</v>
      </c>
      <c r="M211" s="16">
        <f>VLOOKUP($B211,GD_CHAM_CONG!$C$6:$BF$912,42,FALSE)</f>
        <v>0</v>
      </c>
      <c r="N211" s="16">
        <f>VLOOKUP($B211,GD_CHAM_CONG!$C$6:$BF$912,43,FALSE)</f>
        <v>0</v>
      </c>
      <c r="O211" s="16">
        <f>VLOOKUP($B211,GD_CHAM_CONG!$C$6:$BF$912,44,FALSE)</f>
        <v>0</v>
      </c>
      <c r="P211" s="16">
        <f>VLOOKUP($B211,GD_CHAM_CONG!$C$6:$BF$912,45,FALSE)</f>
        <v>0</v>
      </c>
      <c r="Q211" s="16">
        <f>VLOOKUP($B211,GD_CHAM_CONG!$C$6:$BF$912,46,FALSE)</f>
        <v>0</v>
      </c>
      <c r="R211" s="16">
        <f>VLOOKUP($B211,GD_CHAM_CONG!$C$6:$BF$912,47,FALSE)</f>
        <v>0</v>
      </c>
      <c r="S211" s="16">
        <f>VLOOKUP($B211,GD_CHAM_CONG!$C$6:$BF$912,48,FALSE)</f>
        <v>0</v>
      </c>
      <c r="T211" s="16">
        <f>VLOOKUP($B211,GD_CHAM_CONG!$C$6:$BF$912,49,FALSE)</f>
        <v>0</v>
      </c>
      <c r="U211" s="16">
        <f>VLOOKUP($B211,GD_CHAM_CONG!$C$6:$BF$912,50,FALSE)</f>
        <v>0</v>
      </c>
      <c r="V211" s="16">
        <f>VLOOKUP($B211,GD_CHAM_CONG!$C$6:$BF$912,51,FALSE)</f>
        <v>0</v>
      </c>
      <c r="W211" s="16">
        <f>VLOOKUP($B211,GD_CHAM_CONG!$C$6:$BF$912,52,FALSE)</f>
        <v>0</v>
      </c>
      <c r="X211" s="16">
        <f>VLOOKUP($B211,GD_CHAM_CONG!$C$6:$BF$912,53,FALSE)</f>
        <v>0</v>
      </c>
      <c r="Y211" s="16">
        <f>VLOOKUP($B211,GD_CHAM_CONG!$C$6:$BF$912,54,FALSE)</f>
        <v>0</v>
      </c>
      <c r="Z211" s="16">
        <f>VLOOKUP($B211,GD_CHAM_CONG!$C$6:$BF$912,55,FALSE)</f>
        <v>0</v>
      </c>
      <c r="AA211" s="16">
        <f>VLOOKUP($B211,GD_CHAM_CONG!$C$6:$BF$912,56,FALSE)</f>
        <v>0</v>
      </c>
      <c r="AB211" s="16">
        <f>VLOOKUP($B211,GD_CHAM_CONG!$C$6:$BI$912,57,FALSE)</f>
        <v>0</v>
      </c>
      <c r="AC211" s="16">
        <f>VLOOKUP($B211,GD_CHAM_CONG!$C$6:$BI$912,58,FALSE)</f>
        <v>0</v>
      </c>
      <c r="AD211" s="16">
        <f>VLOOKUP($B211,GD_CHAM_CONG!$C$6:$BI$912,59,FALSE)</f>
        <v>0</v>
      </c>
      <c r="AE211" s="188">
        <f>I211/$H211*VLOOKUP(I$4,DM_TI_LE!$A$5:$B$30,2,FALSE)</f>
        <v>1</v>
      </c>
      <c r="AF211" s="188">
        <f>J211/$H211*VLOOKUP(J$4,DM_TI_LE!$A$5:$B$30,2,FALSE)</f>
        <v>0</v>
      </c>
      <c r="AG211" s="188">
        <f>K211/$H211*VLOOKUP(K$4,DM_TI_LE!$A$5:$B$30,2,FALSE)</f>
        <v>0</v>
      </c>
      <c r="AH211" s="188">
        <f>L211/$H211*VLOOKUP(L$4,DM_TI_LE!$A$5:$B$30,2,FALSE)</f>
        <v>0</v>
      </c>
      <c r="AI211" s="188">
        <f>M211/$H211*VLOOKUP(M$4,DM_TI_LE!$A$5:$B$30,2,FALSE)</f>
        <v>0</v>
      </c>
      <c r="AJ211" s="188">
        <f>N211/$H211*VLOOKUP(N$4,DM_TI_LE!$A$5:$B$30,2,FALSE)</f>
        <v>0</v>
      </c>
      <c r="AK211" s="188">
        <f>O211/$H211*VLOOKUP(O$4,DM_TI_LE!$A$5:$B$30,2,FALSE)</f>
        <v>0</v>
      </c>
      <c r="AL211" s="188">
        <f>P211/$H211*VLOOKUP(P$4,DM_TI_LE!$A$5:$B$30,2,FALSE)</f>
        <v>0</v>
      </c>
      <c r="AM211" s="188">
        <f>Q211/$H211*VLOOKUP(Q$4,DM_TI_LE!$A$5:$B$30,2,FALSE)</f>
        <v>0</v>
      </c>
      <c r="AN211" s="188">
        <f>R211/$H211*VLOOKUP(R$4,DM_TI_LE!$A$5:$B$30,2,FALSE)</f>
        <v>0</v>
      </c>
      <c r="AO211" s="188">
        <f>S211/$H211*VLOOKUP(S$4,DM_TI_LE!$A$5:$B$30,2,FALSE)</f>
        <v>0</v>
      </c>
      <c r="AP211" s="188">
        <f>T211/$H211*VLOOKUP(T$4,DM_TI_LE!$A$5:$B$30,2,FALSE)</f>
        <v>0</v>
      </c>
      <c r="AQ211" s="188">
        <f>U211/$H211*VLOOKUP(U$4,DM_TI_LE!$A$5:$B$30,2,FALSE)</f>
        <v>0</v>
      </c>
      <c r="AR211" s="188">
        <f>V211/$H211*VLOOKUP(V$4,DM_TI_LE!$A$5:$B$30,2,FALSE)</f>
        <v>0</v>
      </c>
      <c r="AS211" s="188">
        <f>W211/$H211*VLOOKUP(W$4,DM_TI_LE!$A$5:$B$30,2,FALSE)</f>
        <v>0</v>
      </c>
      <c r="AT211" s="188">
        <f>X211/$H211*VLOOKUP(X$4,DM_TI_LE!$A$5:$B$30,2,FALSE)</f>
        <v>0</v>
      </c>
      <c r="AU211" s="188">
        <f>Y211/$H211*VLOOKUP(Y$4,DM_TI_LE!$A$5:$B$30,2,FALSE)</f>
        <v>0</v>
      </c>
      <c r="AV211" s="188">
        <f>Z211/$H211*VLOOKUP(Z$4,DM_TI_LE!$A$5:$B$30,2,FALSE)</f>
        <v>0</v>
      </c>
      <c r="AW211" s="188">
        <f>AA211/$H211*VLOOKUP(AA$4,DM_TI_LE!$A$5:$B$30,2,FALSE)</f>
        <v>0</v>
      </c>
      <c r="AX211" s="188">
        <f>AB211/$H211*VLOOKUP(AB$4,DM_TI_LE!$A$5:$B$30,2,FALSE)</f>
        <v>0</v>
      </c>
      <c r="AY211" s="188">
        <f>AC211/$H211*VLOOKUP(AC$4,DM_TI_LE!$A$5:$B$30,2,FALSE)</f>
        <v>0</v>
      </c>
      <c r="AZ211" s="188">
        <f>AD211/$H211*VLOOKUP(AD$4,DM_TI_LE!$A$5:$B$30,2,FALSE)</f>
        <v>0</v>
      </c>
      <c r="BA211" s="231">
        <f>IF(CD211="HDHV",DM_TI_LE!$K$12*I211, SUM(AE211:AW211)*F211*E211*DM_HE_SO_LUONG_NS!$D$1*CE211)</f>
        <v>7155000</v>
      </c>
      <c r="BB211" s="16"/>
      <c r="BC211" s="17">
        <f>VLOOKUP(B211,GD_LCD_HS_LNS!$B$4:$E$914,4,FALSE)</f>
        <v>3778000</v>
      </c>
      <c r="BD211" s="16"/>
      <c r="BE211" s="16">
        <f>I211/26*$BC211*VLOOKUP(BE$4,DM_TI_LE!$A$5:$C$29,3,FALSE)</f>
        <v>0</v>
      </c>
      <c r="BF211" s="16">
        <f>J211/26*$BC211*VLOOKUP(BF$4,DM_TI_LE!$A$5:$C$29,3,FALSE)</f>
        <v>0</v>
      </c>
      <c r="BG211" s="16">
        <f>K211/26*$BC211*VLOOKUP(BG$4,DM_TI_LE!$A$5:$C$29,3,FALSE)</f>
        <v>0</v>
      </c>
      <c r="BH211" s="16">
        <f>L211/26*$BC211*VLOOKUP(BH$4,DM_TI_LE!$A$5:$C$29,3,FALSE)</f>
        <v>0</v>
      </c>
      <c r="BI211" s="16">
        <f>M211/26*$BC211*VLOOKUP(BI$4,DM_TI_LE!$A$5:$C$29,3,FALSE)</f>
        <v>0</v>
      </c>
      <c r="BJ211" s="16">
        <f>N211/26*$BC211*VLOOKUP(BJ$4,DM_TI_LE!$A$5:$C$29,3,FALSE)</f>
        <v>0</v>
      </c>
      <c r="BK211" s="16">
        <f>O211/26*$BC211*VLOOKUP(BK$4,DM_TI_LE!$A$5:$C$29,3,FALSE)</f>
        <v>0</v>
      </c>
      <c r="BL211" s="16">
        <f>P211/26*$BC211*VLOOKUP(BL$4,DM_TI_LE!$A$5:$C$29,3,FALSE)</f>
        <v>0</v>
      </c>
      <c r="BM211" s="16">
        <f>Q211/26*$BC211*VLOOKUP(BM$4,DM_TI_LE!$A$5:$C$29,3,FALSE)</f>
        <v>0</v>
      </c>
      <c r="BN211" s="16">
        <f>R211/26*$BC211*VLOOKUP(BN$4,DM_TI_LE!$A$5:$C$29,3,FALSE)</f>
        <v>0</v>
      </c>
      <c r="BO211" s="16">
        <f>S211/26*$BC211*VLOOKUP(BO$4,DM_TI_LE!$A$5:$C$29,3,FALSE)</f>
        <v>0</v>
      </c>
      <c r="BP211" s="16">
        <f>T211/26*$BC211*VLOOKUP(BP$4,DM_TI_LE!$A$5:$C$29,3,FALSE)</f>
        <v>0</v>
      </c>
      <c r="BQ211" s="16">
        <f>U211/26*$BC211*VLOOKUP(BQ$4,DM_TI_LE!$A$5:$C$29,3,FALSE)</f>
        <v>0</v>
      </c>
      <c r="BR211" s="16">
        <f>V211/26*$BC211*VLOOKUP(BR$4,DM_TI_LE!$A$5:$C$29,3,FALSE)</f>
        <v>0</v>
      </c>
      <c r="BS211" s="16">
        <f>W211/26*$BC211*VLOOKUP(BS$4,DM_TI_LE!$A$5:$C$29,3,FALSE)</f>
        <v>0</v>
      </c>
      <c r="BT211" s="16">
        <f>X211/26*$BC211*VLOOKUP(BT$4,DM_TI_LE!$A$5:$C$29,3,FALSE)</f>
        <v>0</v>
      </c>
      <c r="BU211" s="16">
        <f>Y211/26*$BC211*VLOOKUP(BU$4,DM_TI_LE!$A$5:$C$29,3,FALSE)</f>
        <v>0</v>
      </c>
      <c r="BV211" s="16">
        <f>Z211/26*$BC211*VLOOKUP(BV$4,DM_TI_LE!$A$5:$C$29,3,FALSE)</f>
        <v>0</v>
      </c>
      <c r="BW211" s="16">
        <f>AA211/26*$BC211*VLOOKUP(BW$4,DM_TI_LE!$A$5:$C$29,3,FALSE)</f>
        <v>0</v>
      </c>
      <c r="BX211" s="16">
        <f>AB211/26*$BC211*VLOOKUP(BX$4,DM_TI_LE!$A$5:$C$29,3,FALSE)</f>
        <v>0</v>
      </c>
      <c r="BY211" s="16">
        <f>AC211/26*$BC211*VLOOKUP(BY$4,DM_TI_LE!$A$5:$C$29,3,FALSE)</f>
        <v>0</v>
      </c>
      <c r="BZ211" s="16">
        <f>AD211/26*$BC211*VLOOKUP(BZ$4,DM_TI_LE!$A$5:$C$29,3,FALSE)</f>
        <v>0</v>
      </c>
      <c r="CA211" s="196">
        <f t="shared" si="0"/>
        <v>0</v>
      </c>
      <c r="CB211" s="16"/>
      <c r="CC211" s="197">
        <f t="shared" si="1"/>
        <v>7155000</v>
      </c>
      <c r="CD211" s="145" t="s">
        <v>114</v>
      </c>
      <c r="CE211" s="199">
        <f>VLOOKUP(CD211,DM_TI_LE!$I$12:$J$16,2,FALSE)</f>
        <v>1</v>
      </c>
    </row>
    <row r="212" spans="1:83" ht="12.75">
      <c r="A212" s="36">
        <v>208</v>
      </c>
      <c r="B212" s="38">
        <f>GD_LCD_HS_LNS!B211</f>
        <v>10669</v>
      </c>
      <c r="C212" s="38" t="str">
        <f>GD_LCD_HS_LNS!C211</f>
        <v>Nguyễn Xuân Tân</v>
      </c>
      <c r="D212" s="38" t="str">
        <f>GD_LCD_HS_LNS!D211</f>
        <v>Nhân viên Bốc xếp</v>
      </c>
      <c r="E212" s="146">
        <f>VLOOKUP(B212,GD_CHAM_CONG!$C$6:$BJ$912,60,FALSE)</f>
        <v>1</v>
      </c>
      <c r="F212" s="146">
        <f>VLOOKUP(B212,GD_LCD_HS_LNS!$B$4:$F$914,5,FALSE)</f>
        <v>1.5</v>
      </c>
      <c r="G212" s="168"/>
      <c r="H212" s="168">
        <f>VLOOKUP(B212,GD_CHAM_CONG!$C$6:$BD$912,37,FALSE)</f>
        <v>26</v>
      </c>
      <c r="I212" s="16">
        <f>VLOOKUP($B212,GD_CHAM_CONG!$C$6:$BF$912,38,FALSE)</f>
        <v>26</v>
      </c>
      <c r="J212" s="16">
        <f>VLOOKUP($B212,GD_CHAM_CONG!$C$6:$BF$912,39,FALSE)</f>
        <v>0</v>
      </c>
      <c r="K212" s="16">
        <f>VLOOKUP($B212,GD_CHAM_CONG!$C$6:$BF$912,40,FALSE)</f>
        <v>0</v>
      </c>
      <c r="L212" s="16">
        <f>VLOOKUP($B212,GD_CHAM_CONG!$C$6:$BF$912,41,FALSE)</f>
        <v>0</v>
      </c>
      <c r="M212" s="16">
        <f>VLOOKUP($B212,GD_CHAM_CONG!$C$6:$BF$912,42,FALSE)</f>
        <v>0</v>
      </c>
      <c r="N212" s="16">
        <f>VLOOKUP($B212,GD_CHAM_CONG!$C$6:$BF$912,43,FALSE)</f>
        <v>0</v>
      </c>
      <c r="O212" s="16">
        <f>VLOOKUP($B212,GD_CHAM_CONG!$C$6:$BF$912,44,FALSE)</f>
        <v>0</v>
      </c>
      <c r="P212" s="16">
        <f>VLOOKUP($B212,GD_CHAM_CONG!$C$6:$BF$912,45,FALSE)</f>
        <v>0</v>
      </c>
      <c r="Q212" s="16">
        <f>VLOOKUP($B212,GD_CHAM_CONG!$C$6:$BF$912,46,FALSE)</f>
        <v>0</v>
      </c>
      <c r="R212" s="16">
        <f>VLOOKUP($B212,GD_CHAM_CONG!$C$6:$BF$912,47,FALSE)</f>
        <v>0</v>
      </c>
      <c r="S212" s="16">
        <f>VLOOKUP($B212,GD_CHAM_CONG!$C$6:$BF$912,48,FALSE)</f>
        <v>0</v>
      </c>
      <c r="T212" s="16">
        <f>VLOOKUP($B212,GD_CHAM_CONG!$C$6:$BF$912,49,FALSE)</f>
        <v>0</v>
      </c>
      <c r="U212" s="16">
        <f>VLOOKUP($B212,GD_CHAM_CONG!$C$6:$BF$912,50,FALSE)</f>
        <v>0</v>
      </c>
      <c r="V212" s="16">
        <f>VLOOKUP($B212,GD_CHAM_CONG!$C$6:$BF$912,51,FALSE)</f>
        <v>0</v>
      </c>
      <c r="W212" s="16">
        <f>VLOOKUP($B212,GD_CHAM_CONG!$C$6:$BF$912,52,FALSE)</f>
        <v>0</v>
      </c>
      <c r="X212" s="16">
        <f>VLOOKUP($B212,GD_CHAM_CONG!$C$6:$BF$912,53,FALSE)</f>
        <v>0</v>
      </c>
      <c r="Y212" s="16">
        <f>VLOOKUP($B212,GD_CHAM_CONG!$C$6:$BF$912,54,FALSE)</f>
        <v>0</v>
      </c>
      <c r="Z212" s="16">
        <f>VLOOKUP($B212,GD_CHAM_CONG!$C$6:$BF$912,55,FALSE)</f>
        <v>0</v>
      </c>
      <c r="AA212" s="16">
        <f>VLOOKUP($B212,GD_CHAM_CONG!$C$6:$BF$912,56,FALSE)</f>
        <v>0</v>
      </c>
      <c r="AB212" s="16">
        <f>VLOOKUP($B212,GD_CHAM_CONG!$C$6:$BI$912,57,FALSE)</f>
        <v>0</v>
      </c>
      <c r="AC212" s="16">
        <f>VLOOKUP($B212,GD_CHAM_CONG!$C$6:$BI$912,58,FALSE)</f>
        <v>0</v>
      </c>
      <c r="AD212" s="16">
        <f>VLOOKUP($B212,GD_CHAM_CONG!$C$6:$BI$912,59,FALSE)</f>
        <v>0</v>
      </c>
      <c r="AE212" s="188">
        <f>I212/$H212*VLOOKUP(I$4,DM_TI_LE!$A$5:$B$30,2,FALSE)</f>
        <v>1</v>
      </c>
      <c r="AF212" s="188">
        <f>J212/$H212*VLOOKUP(J$4,DM_TI_LE!$A$5:$B$30,2,FALSE)</f>
        <v>0</v>
      </c>
      <c r="AG212" s="188">
        <f>K212/$H212*VLOOKUP(K$4,DM_TI_LE!$A$5:$B$30,2,FALSE)</f>
        <v>0</v>
      </c>
      <c r="AH212" s="188">
        <f>L212/$H212*VLOOKUP(L$4,DM_TI_LE!$A$5:$B$30,2,FALSE)</f>
        <v>0</v>
      </c>
      <c r="AI212" s="188">
        <f>M212/$H212*VLOOKUP(M$4,DM_TI_LE!$A$5:$B$30,2,FALSE)</f>
        <v>0</v>
      </c>
      <c r="AJ212" s="188">
        <f>N212/$H212*VLOOKUP(N$4,DM_TI_LE!$A$5:$B$30,2,FALSE)</f>
        <v>0</v>
      </c>
      <c r="AK212" s="188">
        <f>O212/$H212*VLOOKUP(O$4,DM_TI_LE!$A$5:$B$30,2,FALSE)</f>
        <v>0</v>
      </c>
      <c r="AL212" s="188">
        <f>P212/$H212*VLOOKUP(P$4,DM_TI_LE!$A$5:$B$30,2,FALSE)</f>
        <v>0</v>
      </c>
      <c r="AM212" s="188">
        <f>Q212/$H212*VLOOKUP(Q$4,DM_TI_LE!$A$5:$B$30,2,FALSE)</f>
        <v>0</v>
      </c>
      <c r="AN212" s="188">
        <f>R212/$H212*VLOOKUP(R$4,DM_TI_LE!$A$5:$B$30,2,FALSE)</f>
        <v>0</v>
      </c>
      <c r="AO212" s="188">
        <f>S212/$H212*VLOOKUP(S$4,DM_TI_LE!$A$5:$B$30,2,FALSE)</f>
        <v>0</v>
      </c>
      <c r="AP212" s="188">
        <f>T212/$H212*VLOOKUP(T$4,DM_TI_LE!$A$5:$B$30,2,FALSE)</f>
        <v>0</v>
      </c>
      <c r="AQ212" s="188">
        <f>U212/$H212*VLOOKUP(U$4,DM_TI_LE!$A$5:$B$30,2,FALSE)</f>
        <v>0</v>
      </c>
      <c r="AR212" s="188">
        <f>V212/$H212*VLOOKUP(V$4,DM_TI_LE!$A$5:$B$30,2,FALSE)</f>
        <v>0</v>
      </c>
      <c r="AS212" s="188">
        <f>W212/$H212*VLOOKUP(W$4,DM_TI_LE!$A$5:$B$30,2,FALSE)</f>
        <v>0</v>
      </c>
      <c r="AT212" s="188">
        <f>X212/$H212*VLOOKUP(X$4,DM_TI_LE!$A$5:$B$30,2,FALSE)</f>
        <v>0</v>
      </c>
      <c r="AU212" s="188">
        <f>Y212/$H212*VLOOKUP(Y$4,DM_TI_LE!$A$5:$B$30,2,FALSE)</f>
        <v>0</v>
      </c>
      <c r="AV212" s="188">
        <f>Z212/$H212*VLOOKUP(Z$4,DM_TI_LE!$A$5:$B$30,2,FALSE)</f>
        <v>0</v>
      </c>
      <c r="AW212" s="188">
        <f>AA212/$H212*VLOOKUP(AA$4,DM_TI_LE!$A$5:$B$30,2,FALSE)</f>
        <v>0</v>
      </c>
      <c r="AX212" s="188">
        <f>AB212/$H212*VLOOKUP(AB$4,DM_TI_LE!$A$5:$B$30,2,FALSE)</f>
        <v>0</v>
      </c>
      <c r="AY212" s="188">
        <f>AC212/$H212*VLOOKUP(AC$4,DM_TI_LE!$A$5:$B$30,2,FALSE)</f>
        <v>0</v>
      </c>
      <c r="AZ212" s="188">
        <f>AD212/$H212*VLOOKUP(AD$4,DM_TI_LE!$A$5:$B$30,2,FALSE)</f>
        <v>0</v>
      </c>
      <c r="BA212" s="231">
        <f>IF(CD212="HDHV",DM_TI_LE!$K$12*I212, SUM(AE212:AW212)*F212*E212*DM_HE_SO_LUONG_NS!$D$1*CE212)</f>
        <v>6750000</v>
      </c>
      <c r="BB212" s="16"/>
      <c r="BC212" s="17">
        <f>VLOOKUP(B212,GD_LCD_HS_LNS!$B$4:$E$914,4,FALSE)</f>
        <v>3778000</v>
      </c>
      <c r="BD212" s="16"/>
      <c r="BE212" s="16">
        <f>I212/26*$BC212*VLOOKUP(BE$4,DM_TI_LE!$A$5:$C$29,3,FALSE)</f>
        <v>0</v>
      </c>
      <c r="BF212" s="16">
        <f>J212/26*$BC212*VLOOKUP(BF$4,DM_TI_LE!$A$5:$C$29,3,FALSE)</f>
        <v>0</v>
      </c>
      <c r="BG212" s="16">
        <f>K212/26*$BC212*VLOOKUP(BG$4,DM_TI_LE!$A$5:$C$29,3,FALSE)</f>
        <v>0</v>
      </c>
      <c r="BH212" s="16">
        <f>L212/26*$BC212*VLOOKUP(BH$4,DM_TI_LE!$A$5:$C$29,3,FALSE)</f>
        <v>0</v>
      </c>
      <c r="BI212" s="16">
        <f>M212/26*$BC212*VLOOKUP(BI$4,DM_TI_LE!$A$5:$C$29,3,FALSE)</f>
        <v>0</v>
      </c>
      <c r="BJ212" s="16">
        <f>N212/26*$BC212*VLOOKUP(BJ$4,DM_TI_LE!$A$5:$C$29,3,FALSE)</f>
        <v>0</v>
      </c>
      <c r="BK212" s="16">
        <f>O212/26*$BC212*VLOOKUP(BK$4,DM_TI_LE!$A$5:$C$29,3,FALSE)</f>
        <v>0</v>
      </c>
      <c r="BL212" s="16">
        <f>P212/26*$BC212*VLOOKUP(BL$4,DM_TI_LE!$A$5:$C$29,3,FALSE)</f>
        <v>0</v>
      </c>
      <c r="BM212" s="16">
        <f>Q212/26*$BC212*VLOOKUP(BM$4,DM_TI_LE!$A$5:$C$29,3,FALSE)</f>
        <v>0</v>
      </c>
      <c r="BN212" s="16">
        <f>R212/26*$BC212*VLOOKUP(BN$4,DM_TI_LE!$A$5:$C$29,3,FALSE)</f>
        <v>0</v>
      </c>
      <c r="BO212" s="16">
        <f>S212/26*$BC212*VLOOKUP(BO$4,DM_TI_LE!$A$5:$C$29,3,FALSE)</f>
        <v>0</v>
      </c>
      <c r="BP212" s="16">
        <f>T212/26*$BC212*VLOOKUP(BP$4,DM_TI_LE!$A$5:$C$29,3,FALSE)</f>
        <v>0</v>
      </c>
      <c r="BQ212" s="16">
        <f>U212/26*$BC212*VLOOKUP(BQ$4,DM_TI_LE!$A$5:$C$29,3,FALSE)</f>
        <v>0</v>
      </c>
      <c r="BR212" s="16">
        <f>V212/26*$BC212*VLOOKUP(BR$4,DM_TI_LE!$A$5:$C$29,3,FALSE)</f>
        <v>0</v>
      </c>
      <c r="BS212" s="16">
        <f>W212/26*$BC212*VLOOKUP(BS$4,DM_TI_LE!$A$5:$C$29,3,FALSE)</f>
        <v>0</v>
      </c>
      <c r="BT212" s="16">
        <f>X212/26*$BC212*VLOOKUP(BT$4,DM_TI_LE!$A$5:$C$29,3,FALSE)</f>
        <v>0</v>
      </c>
      <c r="BU212" s="16">
        <f>Y212/26*$BC212*VLOOKUP(BU$4,DM_TI_LE!$A$5:$C$29,3,FALSE)</f>
        <v>0</v>
      </c>
      <c r="BV212" s="16">
        <f>Z212/26*$BC212*VLOOKUP(BV$4,DM_TI_LE!$A$5:$C$29,3,FALSE)</f>
        <v>0</v>
      </c>
      <c r="BW212" s="16">
        <f>AA212/26*$BC212*VLOOKUP(BW$4,DM_TI_LE!$A$5:$C$29,3,FALSE)</f>
        <v>0</v>
      </c>
      <c r="BX212" s="16">
        <f>AB212/26*$BC212*VLOOKUP(BX$4,DM_TI_LE!$A$5:$C$29,3,FALSE)</f>
        <v>0</v>
      </c>
      <c r="BY212" s="16">
        <f>AC212/26*$BC212*VLOOKUP(BY$4,DM_TI_LE!$A$5:$C$29,3,FALSE)</f>
        <v>0</v>
      </c>
      <c r="BZ212" s="16">
        <f>AD212/26*$BC212*VLOOKUP(BZ$4,DM_TI_LE!$A$5:$C$29,3,FALSE)</f>
        <v>0</v>
      </c>
      <c r="CA212" s="196">
        <f t="shared" si="0"/>
        <v>0</v>
      </c>
      <c r="CB212" s="16"/>
      <c r="CC212" s="197">
        <f t="shared" si="1"/>
        <v>6750000</v>
      </c>
      <c r="CD212" s="145" t="s">
        <v>114</v>
      </c>
      <c r="CE212" s="199">
        <f>VLOOKUP(CD212,DM_TI_LE!$I$12:$J$16,2,FALSE)</f>
        <v>1</v>
      </c>
    </row>
    <row r="213" spans="1:83" ht="12.75">
      <c r="A213" s="36">
        <v>209</v>
      </c>
      <c r="B213" s="38">
        <f>GD_LCD_HS_LNS!B212</f>
        <v>10670</v>
      </c>
      <c r="C213" s="38" t="str">
        <f>GD_LCD_HS_LNS!C212</f>
        <v>Nguyễn Văn Toàn</v>
      </c>
      <c r="D213" s="38" t="str">
        <f>GD_LCD_HS_LNS!D212</f>
        <v>Nhân viên Bốc xếp</v>
      </c>
      <c r="E213" s="146">
        <f>VLOOKUP(B213,GD_CHAM_CONG!$C$6:$BJ$912,60,FALSE)</f>
        <v>1</v>
      </c>
      <c r="F213" s="146">
        <f>VLOOKUP(B213,GD_LCD_HS_LNS!$B$4:$F$914,5,FALSE)</f>
        <v>1.79</v>
      </c>
      <c r="G213" s="168"/>
      <c r="H213" s="168">
        <f>VLOOKUP(B213,GD_CHAM_CONG!$C$6:$BD$912,37,FALSE)</f>
        <v>26</v>
      </c>
      <c r="I213" s="16">
        <f>VLOOKUP($B213,GD_CHAM_CONG!$C$6:$BF$912,38,FALSE)</f>
        <v>26</v>
      </c>
      <c r="J213" s="16">
        <f>VLOOKUP($B213,GD_CHAM_CONG!$C$6:$BF$912,39,FALSE)</f>
        <v>0</v>
      </c>
      <c r="K213" s="16">
        <f>VLOOKUP($B213,GD_CHAM_CONG!$C$6:$BF$912,40,FALSE)</f>
        <v>0</v>
      </c>
      <c r="L213" s="16">
        <f>VLOOKUP($B213,GD_CHAM_CONG!$C$6:$BF$912,41,FALSE)</f>
        <v>0</v>
      </c>
      <c r="M213" s="16">
        <f>VLOOKUP($B213,GD_CHAM_CONG!$C$6:$BF$912,42,FALSE)</f>
        <v>0</v>
      </c>
      <c r="N213" s="16">
        <f>VLOOKUP($B213,GD_CHAM_CONG!$C$6:$BF$912,43,FALSE)</f>
        <v>0</v>
      </c>
      <c r="O213" s="16">
        <f>VLOOKUP($B213,GD_CHAM_CONG!$C$6:$BF$912,44,FALSE)</f>
        <v>0</v>
      </c>
      <c r="P213" s="16">
        <f>VLOOKUP($B213,GD_CHAM_CONG!$C$6:$BF$912,45,FALSE)</f>
        <v>0</v>
      </c>
      <c r="Q213" s="16">
        <f>VLOOKUP($B213,GD_CHAM_CONG!$C$6:$BF$912,46,FALSE)</f>
        <v>0</v>
      </c>
      <c r="R213" s="16">
        <f>VLOOKUP($B213,GD_CHAM_CONG!$C$6:$BF$912,47,FALSE)</f>
        <v>0</v>
      </c>
      <c r="S213" s="16">
        <f>VLOOKUP($B213,GD_CHAM_CONG!$C$6:$BF$912,48,FALSE)</f>
        <v>0</v>
      </c>
      <c r="T213" s="16">
        <f>VLOOKUP($B213,GD_CHAM_CONG!$C$6:$BF$912,49,FALSE)</f>
        <v>0</v>
      </c>
      <c r="U213" s="16">
        <f>VLOOKUP($B213,GD_CHAM_CONG!$C$6:$BF$912,50,FALSE)</f>
        <v>0</v>
      </c>
      <c r="V213" s="16">
        <f>VLOOKUP($B213,GD_CHAM_CONG!$C$6:$BF$912,51,FALSE)</f>
        <v>0</v>
      </c>
      <c r="W213" s="16">
        <f>VLOOKUP($B213,GD_CHAM_CONG!$C$6:$BF$912,52,FALSE)</f>
        <v>0</v>
      </c>
      <c r="X213" s="16">
        <f>VLOOKUP($B213,GD_CHAM_CONG!$C$6:$BF$912,53,FALSE)</f>
        <v>0</v>
      </c>
      <c r="Y213" s="16">
        <f>VLOOKUP($B213,GD_CHAM_CONG!$C$6:$BF$912,54,FALSE)</f>
        <v>0</v>
      </c>
      <c r="Z213" s="16">
        <f>VLOOKUP($B213,GD_CHAM_CONG!$C$6:$BF$912,55,FALSE)</f>
        <v>0</v>
      </c>
      <c r="AA213" s="16">
        <f>VLOOKUP($B213,GD_CHAM_CONG!$C$6:$BF$912,56,FALSE)</f>
        <v>0</v>
      </c>
      <c r="AB213" s="16">
        <f>VLOOKUP($B213,GD_CHAM_CONG!$C$6:$BI$912,57,FALSE)</f>
        <v>0</v>
      </c>
      <c r="AC213" s="16">
        <f>VLOOKUP($B213,GD_CHAM_CONG!$C$6:$BI$912,58,FALSE)</f>
        <v>0</v>
      </c>
      <c r="AD213" s="16">
        <f>VLOOKUP($B213,GD_CHAM_CONG!$C$6:$BI$912,59,FALSE)</f>
        <v>0</v>
      </c>
      <c r="AE213" s="188">
        <f>I213/$H213*VLOOKUP(I$4,DM_TI_LE!$A$5:$B$30,2,FALSE)</f>
        <v>1</v>
      </c>
      <c r="AF213" s="188">
        <f>J213/$H213*VLOOKUP(J$4,DM_TI_LE!$A$5:$B$30,2,FALSE)</f>
        <v>0</v>
      </c>
      <c r="AG213" s="188">
        <f>K213/$H213*VLOOKUP(K$4,DM_TI_LE!$A$5:$B$30,2,FALSE)</f>
        <v>0</v>
      </c>
      <c r="AH213" s="188">
        <f>L213/$H213*VLOOKUP(L$4,DM_TI_LE!$A$5:$B$30,2,FALSE)</f>
        <v>0</v>
      </c>
      <c r="AI213" s="188">
        <f>M213/$H213*VLOOKUP(M$4,DM_TI_LE!$A$5:$B$30,2,FALSE)</f>
        <v>0</v>
      </c>
      <c r="AJ213" s="188">
        <f>N213/$H213*VLOOKUP(N$4,DM_TI_LE!$A$5:$B$30,2,FALSE)</f>
        <v>0</v>
      </c>
      <c r="AK213" s="188">
        <f>O213/$H213*VLOOKUP(O$4,DM_TI_LE!$A$5:$B$30,2,FALSE)</f>
        <v>0</v>
      </c>
      <c r="AL213" s="188">
        <f>P213/$H213*VLOOKUP(P$4,DM_TI_LE!$A$5:$B$30,2,FALSE)</f>
        <v>0</v>
      </c>
      <c r="AM213" s="188">
        <f>Q213/$H213*VLOOKUP(Q$4,DM_TI_LE!$A$5:$B$30,2,FALSE)</f>
        <v>0</v>
      </c>
      <c r="AN213" s="188">
        <f>R213/$H213*VLOOKUP(R$4,DM_TI_LE!$A$5:$B$30,2,FALSE)</f>
        <v>0</v>
      </c>
      <c r="AO213" s="188">
        <f>S213/$H213*VLOOKUP(S$4,DM_TI_LE!$A$5:$B$30,2,FALSE)</f>
        <v>0</v>
      </c>
      <c r="AP213" s="188">
        <f>T213/$H213*VLOOKUP(T$4,DM_TI_LE!$A$5:$B$30,2,FALSE)</f>
        <v>0</v>
      </c>
      <c r="AQ213" s="188">
        <f>U213/$H213*VLOOKUP(U$4,DM_TI_LE!$A$5:$B$30,2,FALSE)</f>
        <v>0</v>
      </c>
      <c r="AR213" s="188">
        <f>V213/$H213*VLOOKUP(V$4,DM_TI_LE!$A$5:$B$30,2,FALSE)</f>
        <v>0</v>
      </c>
      <c r="AS213" s="188">
        <f>W213/$H213*VLOOKUP(W$4,DM_TI_LE!$A$5:$B$30,2,FALSE)</f>
        <v>0</v>
      </c>
      <c r="AT213" s="188">
        <f>X213/$H213*VLOOKUP(X$4,DM_TI_LE!$A$5:$B$30,2,FALSE)</f>
        <v>0</v>
      </c>
      <c r="AU213" s="188">
        <f>Y213/$H213*VLOOKUP(Y$4,DM_TI_LE!$A$5:$B$30,2,FALSE)</f>
        <v>0</v>
      </c>
      <c r="AV213" s="188">
        <f>Z213/$H213*VLOOKUP(Z$4,DM_TI_LE!$A$5:$B$30,2,FALSE)</f>
        <v>0</v>
      </c>
      <c r="AW213" s="188">
        <f>AA213/$H213*VLOOKUP(AA$4,DM_TI_LE!$A$5:$B$30,2,FALSE)</f>
        <v>0</v>
      </c>
      <c r="AX213" s="188">
        <f>AB213/$H213*VLOOKUP(AB$4,DM_TI_LE!$A$5:$B$30,2,FALSE)</f>
        <v>0</v>
      </c>
      <c r="AY213" s="188">
        <f>AC213/$H213*VLOOKUP(AC$4,DM_TI_LE!$A$5:$B$30,2,FALSE)</f>
        <v>0</v>
      </c>
      <c r="AZ213" s="188">
        <f>AD213/$H213*VLOOKUP(AD$4,DM_TI_LE!$A$5:$B$30,2,FALSE)</f>
        <v>0</v>
      </c>
      <c r="BA213" s="231">
        <f>IF(CD213="HDHV",DM_TI_LE!$K$12*I213, SUM(AE213:AW213)*F213*E213*DM_HE_SO_LUONG_NS!$D$1*CE213)</f>
        <v>8055000</v>
      </c>
      <c r="BB213" s="16"/>
      <c r="BC213" s="17">
        <f>VLOOKUP(B213,GD_LCD_HS_LNS!$B$4:$E$914,4,FALSE)</f>
        <v>3778000</v>
      </c>
      <c r="BD213" s="16"/>
      <c r="BE213" s="16">
        <f>I213/26*$BC213*VLOOKUP(BE$4,DM_TI_LE!$A$5:$C$29,3,FALSE)</f>
        <v>0</v>
      </c>
      <c r="BF213" s="16">
        <f>J213/26*$BC213*VLOOKUP(BF$4,DM_TI_LE!$A$5:$C$29,3,FALSE)</f>
        <v>0</v>
      </c>
      <c r="BG213" s="16">
        <f>K213/26*$BC213*VLOOKUP(BG$4,DM_TI_LE!$A$5:$C$29,3,FALSE)</f>
        <v>0</v>
      </c>
      <c r="BH213" s="16">
        <f>L213/26*$BC213*VLOOKUP(BH$4,DM_TI_LE!$A$5:$C$29,3,FALSE)</f>
        <v>0</v>
      </c>
      <c r="BI213" s="16">
        <f>M213/26*$BC213*VLOOKUP(BI$4,DM_TI_LE!$A$5:$C$29,3,FALSE)</f>
        <v>0</v>
      </c>
      <c r="BJ213" s="16">
        <f>N213/26*$BC213*VLOOKUP(BJ$4,DM_TI_LE!$A$5:$C$29,3,FALSE)</f>
        <v>0</v>
      </c>
      <c r="BK213" s="16">
        <f>O213/26*$BC213*VLOOKUP(BK$4,DM_TI_LE!$A$5:$C$29,3,FALSE)</f>
        <v>0</v>
      </c>
      <c r="BL213" s="16">
        <f>P213/26*$BC213*VLOOKUP(BL$4,DM_TI_LE!$A$5:$C$29,3,FALSE)</f>
        <v>0</v>
      </c>
      <c r="BM213" s="16">
        <f>Q213/26*$BC213*VLOOKUP(BM$4,DM_TI_LE!$A$5:$C$29,3,FALSE)</f>
        <v>0</v>
      </c>
      <c r="BN213" s="16">
        <f>R213/26*$BC213*VLOOKUP(BN$4,DM_TI_LE!$A$5:$C$29,3,FALSE)</f>
        <v>0</v>
      </c>
      <c r="BO213" s="16">
        <f>S213/26*$BC213*VLOOKUP(BO$4,DM_TI_LE!$A$5:$C$29,3,FALSE)</f>
        <v>0</v>
      </c>
      <c r="BP213" s="16">
        <f>T213/26*$BC213*VLOOKUP(BP$4,DM_TI_LE!$A$5:$C$29,3,FALSE)</f>
        <v>0</v>
      </c>
      <c r="BQ213" s="16">
        <f>U213/26*$BC213*VLOOKUP(BQ$4,DM_TI_LE!$A$5:$C$29,3,FALSE)</f>
        <v>0</v>
      </c>
      <c r="BR213" s="16">
        <f>V213/26*$BC213*VLOOKUP(BR$4,DM_TI_LE!$A$5:$C$29,3,FALSE)</f>
        <v>0</v>
      </c>
      <c r="BS213" s="16">
        <f>W213/26*$BC213*VLOOKUP(BS$4,DM_TI_LE!$A$5:$C$29,3,FALSE)</f>
        <v>0</v>
      </c>
      <c r="BT213" s="16">
        <f>X213/26*$BC213*VLOOKUP(BT$4,DM_TI_LE!$A$5:$C$29,3,FALSE)</f>
        <v>0</v>
      </c>
      <c r="BU213" s="16">
        <f>Y213/26*$BC213*VLOOKUP(BU$4,DM_TI_LE!$A$5:$C$29,3,FALSE)</f>
        <v>0</v>
      </c>
      <c r="BV213" s="16">
        <f>Z213/26*$BC213*VLOOKUP(BV$4,DM_TI_LE!$A$5:$C$29,3,FALSE)</f>
        <v>0</v>
      </c>
      <c r="BW213" s="16">
        <f>AA213/26*$BC213*VLOOKUP(BW$4,DM_TI_LE!$A$5:$C$29,3,FALSE)</f>
        <v>0</v>
      </c>
      <c r="BX213" s="16">
        <f>AB213/26*$BC213*VLOOKUP(BX$4,DM_TI_LE!$A$5:$C$29,3,FALSE)</f>
        <v>0</v>
      </c>
      <c r="BY213" s="16">
        <f>AC213/26*$BC213*VLOOKUP(BY$4,DM_TI_LE!$A$5:$C$29,3,FALSE)</f>
        <v>0</v>
      </c>
      <c r="BZ213" s="16">
        <f>AD213/26*$BC213*VLOOKUP(BZ$4,DM_TI_LE!$A$5:$C$29,3,FALSE)</f>
        <v>0</v>
      </c>
      <c r="CA213" s="196">
        <f t="shared" si="0"/>
        <v>0</v>
      </c>
      <c r="CB213" s="16"/>
      <c r="CC213" s="197">
        <f t="shared" si="1"/>
        <v>8055000</v>
      </c>
      <c r="CD213" s="145" t="s">
        <v>116</v>
      </c>
      <c r="CE213" s="199">
        <f>VLOOKUP(CD213,DM_TI_LE!$I$12:$J$16,2,FALSE)</f>
        <v>1</v>
      </c>
    </row>
    <row r="214" spans="1:83" ht="12.75">
      <c r="A214" s="36">
        <v>210</v>
      </c>
      <c r="B214" s="38">
        <f>GD_LCD_HS_LNS!B213</f>
        <v>10672</v>
      </c>
      <c r="C214" s="38" t="str">
        <f>GD_LCD_HS_LNS!C213</f>
        <v>Triệu Tuấn Anh</v>
      </c>
      <c r="D214" s="38" t="str">
        <f>GD_LCD_HS_LNS!D213</f>
        <v>Nhân viên Bốc xếp</v>
      </c>
      <c r="E214" s="146">
        <f>VLOOKUP(B214,GD_CHAM_CONG!$C$6:$BJ$912,60,FALSE)</f>
        <v>1</v>
      </c>
      <c r="F214" s="146">
        <f>VLOOKUP(B214,GD_LCD_HS_LNS!$B$4:$F$914,5,FALSE)</f>
        <v>1.68</v>
      </c>
      <c r="G214" s="168"/>
      <c r="H214" s="168">
        <f>VLOOKUP(B214,GD_CHAM_CONG!$C$6:$BD$912,37,FALSE)</f>
        <v>26</v>
      </c>
      <c r="I214" s="16">
        <f>VLOOKUP($B214,GD_CHAM_CONG!$C$6:$BF$912,38,FALSE)</f>
        <v>26</v>
      </c>
      <c r="J214" s="16">
        <f>VLOOKUP($B214,GD_CHAM_CONG!$C$6:$BF$912,39,FALSE)</f>
        <v>0</v>
      </c>
      <c r="K214" s="16">
        <f>VLOOKUP($B214,GD_CHAM_CONG!$C$6:$BF$912,40,FALSE)</f>
        <v>0</v>
      </c>
      <c r="L214" s="16">
        <f>VLOOKUP($B214,GD_CHAM_CONG!$C$6:$BF$912,41,FALSE)</f>
        <v>0</v>
      </c>
      <c r="M214" s="16">
        <f>VLOOKUP($B214,GD_CHAM_CONG!$C$6:$BF$912,42,FALSE)</f>
        <v>0</v>
      </c>
      <c r="N214" s="16">
        <f>VLOOKUP($B214,GD_CHAM_CONG!$C$6:$BF$912,43,FALSE)</f>
        <v>0</v>
      </c>
      <c r="O214" s="16">
        <f>VLOOKUP($B214,GD_CHAM_CONG!$C$6:$BF$912,44,FALSE)</f>
        <v>0</v>
      </c>
      <c r="P214" s="16">
        <f>VLOOKUP($B214,GD_CHAM_CONG!$C$6:$BF$912,45,FALSE)</f>
        <v>0</v>
      </c>
      <c r="Q214" s="16">
        <f>VLOOKUP($B214,GD_CHAM_CONG!$C$6:$BF$912,46,FALSE)</f>
        <v>0</v>
      </c>
      <c r="R214" s="16">
        <f>VLOOKUP($B214,GD_CHAM_CONG!$C$6:$BF$912,47,FALSE)</f>
        <v>0</v>
      </c>
      <c r="S214" s="16">
        <f>VLOOKUP($B214,GD_CHAM_CONG!$C$6:$BF$912,48,FALSE)</f>
        <v>0</v>
      </c>
      <c r="T214" s="16">
        <f>VLOOKUP($B214,GD_CHAM_CONG!$C$6:$BF$912,49,FALSE)</f>
        <v>0</v>
      </c>
      <c r="U214" s="16">
        <f>VLOOKUP($B214,GD_CHAM_CONG!$C$6:$BF$912,50,FALSE)</f>
        <v>0</v>
      </c>
      <c r="V214" s="16">
        <f>VLOOKUP($B214,GD_CHAM_CONG!$C$6:$BF$912,51,FALSE)</f>
        <v>0</v>
      </c>
      <c r="W214" s="16">
        <f>VLOOKUP($B214,GD_CHAM_CONG!$C$6:$BF$912,52,FALSE)</f>
        <v>0</v>
      </c>
      <c r="X214" s="16">
        <f>VLOOKUP($B214,GD_CHAM_CONG!$C$6:$BF$912,53,FALSE)</f>
        <v>0</v>
      </c>
      <c r="Y214" s="16">
        <f>VLOOKUP($B214,GD_CHAM_CONG!$C$6:$BF$912,54,FALSE)</f>
        <v>0</v>
      </c>
      <c r="Z214" s="16">
        <f>VLOOKUP($B214,GD_CHAM_CONG!$C$6:$BF$912,55,FALSE)</f>
        <v>0</v>
      </c>
      <c r="AA214" s="16">
        <f>VLOOKUP($B214,GD_CHAM_CONG!$C$6:$BF$912,56,FALSE)</f>
        <v>0</v>
      </c>
      <c r="AB214" s="16">
        <f>VLOOKUP($B214,GD_CHAM_CONG!$C$6:$BI$912,57,FALSE)</f>
        <v>0</v>
      </c>
      <c r="AC214" s="16">
        <f>VLOOKUP($B214,GD_CHAM_CONG!$C$6:$BI$912,58,FALSE)</f>
        <v>0</v>
      </c>
      <c r="AD214" s="16">
        <f>VLOOKUP($B214,GD_CHAM_CONG!$C$6:$BI$912,59,FALSE)</f>
        <v>0</v>
      </c>
      <c r="AE214" s="188">
        <f>I214/$H214*VLOOKUP(I$4,DM_TI_LE!$A$5:$B$30,2,FALSE)</f>
        <v>1</v>
      </c>
      <c r="AF214" s="188">
        <f>J214/$H214*VLOOKUP(J$4,DM_TI_LE!$A$5:$B$30,2,FALSE)</f>
        <v>0</v>
      </c>
      <c r="AG214" s="188">
        <f>K214/$H214*VLOOKUP(K$4,DM_TI_LE!$A$5:$B$30,2,FALSE)</f>
        <v>0</v>
      </c>
      <c r="AH214" s="188">
        <f>L214/$H214*VLOOKUP(L$4,DM_TI_LE!$A$5:$B$30,2,FALSE)</f>
        <v>0</v>
      </c>
      <c r="AI214" s="188">
        <f>M214/$H214*VLOOKUP(M$4,DM_TI_LE!$A$5:$B$30,2,FALSE)</f>
        <v>0</v>
      </c>
      <c r="AJ214" s="188">
        <f>N214/$H214*VLOOKUP(N$4,DM_TI_LE!$A$5:$B$30,2,FALSE)</f>
        <v>0</v>
      </c>
      <c r="AK214" s="188">
        <f>O214/$H214*VLOOKUP(O$4,DM_TI_LE!$A$5:$B$30,2,FALSE)</f>
        <v>0</v>
      </c>
      <c r="AL214" s="188">
        <f>P214/$H214*VLOOKUP(P$4,DM_TI_LE!$A$5:$B$30,2,FALSE)</f>
        <v>0</v>
      </c>
      <c r="AM214" s="188">
        <f>Q214/$H214*VLOOKUP(Q$4,DM_TI_LE!$A$5:$B$30,2,FALSE)</f>
        <v>0</v>
      </c>
      <c r="AN214" s="188">
        <f>R214/$H214*VLOOKUP(R$4,DM_TI_LE!$A$5:$B$30,2,FALSE)</f>
        <v>0</v>
      </c>
      <c r="AO214" s="188">
        <f>S214/$H214*VLOOKUP(S$4,DM_TI_LE!$A$5:$B$30,2,FALSE)</f>
        <v>0</v>
      </c>
      <c r="AP214" s="188">
        <f>T214/$H214*VLOOKUP(T$4,DM_TI_LE!$A$5:$B$30,2,FALSE)</f>
        <v>0</v>
      </c>
      <c r="AQ214" s="188">
        <f>U214/$H214*VLOOKUP(U$4,DM_TI_LE!$A$5:$B$30,2,FALSE)</f>
        <v>0</v>
      </c>
      <c r="AR214" s="188">
        <f>V214/$H214*VLOOKUP(V$4,DM_TI_LE!$A$5:$B$30,2,FALSE)</f>
        <v>0</v>
      </c>
      <c r="AS214" s="188">
        <f>W214/$H214*VLOOKUP(W$4,DM_TI_LE!$A$5:$B$30,2,FALSE)</f>
        <v>0</v>
      </c>
      <c r="AT214" s="188">
        <f>X214/$H214*VLOOKUP(X$4,DM_TI_LE!$A$5:$B$30,2,FALSE)</f>
        <v>0</v>
      </c>
      <c r="AU214" s="188">
        <f>Y214/$H214*VLOOKUP(Y$4,DM_TI_LE!$A$5:$B$30,2,FALSE)</f>
        <v>0</v>
      </c>
      <c r="AV214" s="188">
        <f>Z214/$H214*VLOOKUP(Z$4,DM_TI_LE!$A$5:$B$30,2,FALSE)</f>
        <v>0</v>
      </c>
      <c r="AW214" s="188">
        <f>AA214/$H214*VLOOKUP(AA$4,DM_TI_LE!$A$5:$B$30,2,FALSE)</f>
        <v>0</v>
      </c>
      <c r="AX214" s="188">
        <f>AB214/$H214*VLOOKUP(AB$4,DM_TI_LE!$A$5:$B$30,2,FALSE)</f>
        <v>0</v>
      </c>
      <c r="AY214" s="188">
        <f>AC214/$H214*VLOOKUP(AC$4,DM_TI_LE!$A$5:$B$30,2,FALSE)</f>
        <v>0</v>
      </c>
      <c r="AZ214" s="188">
        <f>AD214/$H214*VLOOKUP(AD$4,DM_TI_LE!$A$5:$B$30,2,FALSE)</f>
        <v>0</v>
      </c>
      <c r="BA214" s="231">
        <f>IF(CD214="HDHV",DM_TI_LE!$K$12*I214, SUM(AE214:AW214)*F214*E214*DM_HE_SO_LUONG_NS!$D$1*CE214)</f>
        <v>7560000</v>
      </c>
      <c r="BB214" s="16"/>
      <c r="BC214" s="17">
        <f>VLOOKUP(B214,GD_LCD_HS_LNS!$B$4:$E$914,4,FALSE)</f>
        <v>4166000</v>
      </c>
      <c r="BD214" s="16"/>
      <c r="BE214" s="16">
        <f>I214/26*$BC214*VLOOKUP(BE$4,DM_TI_LE!$A$5:$C$29,3,FALSE)</f>
        <v>0</v>
      </c>
      <c r="BF214" s="16">
        <f>J214/26*$BC214*VLOOKUP(BF$4,DM_TI_LE!$A$5:$C$29,3,FALSE)</f>
        <v>0</v>
      </c>
      <c r="BG214" s="16">
        <f>K214/26*$BC214*VLOOKUP(BG$4,DM_TI_LE!$A$5:$C$29,3,FALSE)</f>
        <v>0</v>
      </c>
      <c r="BH214" s="16">
        <f>L214/26*$BC214*VLOOKUP(BH$4,DM_TI_LE!$A$5:$C$29,3,FALSE)</f>
        <v>0</v>
      </c>
      <c r="BI214" s="16">
        <f>M214/26*$BC214*VLOOKUP(BI$4,DM_TI_LE!$A$5:$C$29,3,FALSE)</f>
        <v>0</v>
      </c>
      <c r="BJ214" s="16">
        <f>N214/26*$BC214*VLOOKUP(BJ$4,DM_TI_LE!$A$5:$C$29,3,FALSE)</f>
        <v>0</v>
      </c>
      <c r="BK214" s="16">
        <f>O214/26*$BC214*VLOOKUP(BK$4,DM_TI_LE!$A$5:$C$29,3,FALSE)</f>
        <v>0</v>
      </c>
      <c r="BL214" s="16">
        <f>P214/26*$BC214*VLOOKUP(BL$4,DM_TI_LE!$A$5:$C$29,3,FALSE)</f>
        <v>0</v>
      </c>
      <c r="BM214" s="16">
        <f>Q214/26*$BC214*VLOOKUP(BM$4,DM_TI_LE!$A$5:$C$29,3,FALSE)</f>
        <v>0</v>
      </c>
      <c r="BN214" s="16">
        <f>R214/26*$BC214*VLOOKUP(BN$4,DM_TI_LE!$A$5:$C$29,3,FALSE)</f>
        <v>0</v>
      </c>
      <c r="BO214" s="16">
        <f>S214/26*$BC214*VLOOKUP(BO$4,DM_TI_LE!$A$5:$C$29,3,FALSE)</f>
        <v>0</v>
      </c>
      <c r="BP214" s="16">
        <f>T214/26*$BC214*VLOOKUP(BP$4,DM_TI_LE!$A$5:$C$29,3,FALSE)</f>
        <v>0</v>
      </c>
      <c r="BQ214" s="16">
        <f>U214/26*$BC214*VLOOKUP(BQ$4,DM_TI_LE!$A$5:$C$29,3,FALSE)</f>
        <v>0</v>
      </c>
      <c r="BR214" s="16">
        <f>V214/26*$BC214*VLOOKUP(BR$4,DM_TI_LE!$A$5:$C$29,3,FALSE)</f>
        <v>0</v>
      </c>
      <c r="BS214" s="16">
        <f>W214/26*$BC214*VLOOKUP(BS$4,DM_TI_LE!$A$5:$C$29,3,FALSE)</f>
        <v>0</v>
      </c>
      <c r="BT214" s="16">
        <f>X214/26*$BC214*VLOOKUP(BT$4,DM_TI_LE!$A$5:$C$29,3,FALSE)</f>
        <v>0</v>
      </c>
      <c r="BU214" s="16">
        <f>Y214/26*$BC214*VLOOKUP(BU$4,DM_TI_LE!$A$5:$C$29,3,FALSE)</f>
        <v>0</v>
      </c>
      <c r="BV214" s="16">
        <f>Z214/26*$BC214*VLOOKUP(BV$4,DM_TI_LE!$A$5:$C$29,3,FALSE)</f>
        <v>0</v>
      </c>
      <c r="BW214" s="16">
        <f>AA214/26*$BC214*VLOOKUP(BW$4,DM_TI_LE!$A$5:$C$29,3,FALSE)</f>
        <v>0</v>
      </c>
      <c r="BX214" s="16">
        <f>AB214/26*$BC214*VLOOKUP(BX$4,DM_TI_LE!$A$5:$C$29,3,FALSE)</f>
        <v>0</v>
      </c>
      <c r="BY214" s="16">
        <f>AC214/26*$BC214*VLOOKUP(BY$4,DM_TI_LE!$A$5:$C$29,3,FALSE)</f>
        <v>0</v>
      </c>
      <c r="BZ214" s="16">
        <f>AD214/26*$BC214*VLOOKUP(BZ$4,DM_TI_LE!$A$5:$C$29,3,FALSE)</f>
        <v>0</v>
      </c>
      <c r="CA214" s="196">
        <f t="shared" si="0"/>
        <v>0</v>
      </c>
      <c r="CB214" s="16"/>
      <c r="CC214" s="197">
        <f t="shared" si="1"/>
        <v>7560000</v>
      </c>
      <c r="CD214" s="145" t="s">
        <v>116</v>
      </c>
      <c r="CE214" s="199">
        <f>VLOOKUP(CD214,DM_TI_LE!$I$12:$J$16,2,FALSE)</f>
        <v>1</v>
      </c>
    </row>
    <row r="215" spans="1:83" ht="12.75">
      <c r="A215" s="36">
        <v>211</v>
      </c>
      <c r="B215" s="38">
        <f>GD_LCD_HS_LNS!B214</f>
        <v>10674</v>
      </c>
      <c r="C215" s="38" t="str">
        <f>GD_LCD_HS_LNS!C214</f>
        <v>Nguyễn Văn Tuế</v>
      </c>
      <c r="D215" s="38" t="str">
        <f>GD_LCD_HS_LNS!D214</f>
        <v>Nhân viên Bốc xếp</v>
      </c>
      <c r="E215" s="146">
        <f>VLOOKUP(B215,GD_CHAM_CONG!$C$6:$BJ$912,60,FALSE)</f>
        <v>1</v>
      </c>
      <c r="F215" s="146">
        <f>VLOOKUP(B215,GD_LCD_HS_LNS!$B$4:$F$914,5,FALSE)</f>
        <v>1.59</v>
      </c>
      <c r="G215" s="168"/>
      <c r="H215" s="168">
        <f>VLOOKUP(B215,GD_CHAM_CONG!$C$6:$BD$912,37,FALSE)</f>
        <v>26</v>
      </c>
      <c r="I215" s="16">
        <f>VLOOKUP($B215,GD_CHAM_CONG!$C$6:$BF$912,38,FALSE)</f>
        <v>20</v>
      </c>
      <c r="J215" s="16">
        <f>VLOOKUP($B215,GD_CHAM_CONG!$C$6:$BF$912,39,FALSE)</f>
        <v>0</v>
      </c>
      <c r="K215" s="16">
        <f>VLOOKUP($B215,GD_CHAM_CONG!$C$6:$BF$912,40,FALSE)</f>
        <v>0</v>
      </c>
      <c r="L215" s="16">
        <f>VLOOKUP($B215,GD_CHAM_CONG!$C$6:$BF$912,41,FALSE)</f>
        <v>0</v>
      </c>
      <c r="M215" s="16">
        <f>VLOOKUP($B215,GD_CHAM_CONG!$C$6:$BF$912,42,FALSE)</f>
        <v>0</v>
      </c>
      <c r="N215" s="16">
        <f>VLOOKUP($B215,GD_CHAM_CONG!$C$6:$BF$912,43,FALSE)</f>
        <v>0</v>
      </c>
      <c r="O215" s="16">
        <f>VLOOKUP($B215,GD_CHAM_CONG!$C$6:$BF$912,44,FALSE)</f>
        <v>0</v>
      </c>
      <c r="P215" s="16">
        <f>VLOOKUP($B215,GD_CHAM_CONG!$C$6:$BF$912,45,FALSE)</f>
        <v>0</v>
      </c>
      <c r="Q215" s="16">
        <f>VLOOKUP($B215,GD_CHAM_CONG!$C$6:$BF$912,46,FALSE)</f>
        <v>0</v>
      </c>
      <c r="R215" s="16">
        <f>VLOOKUP($B215,GD_CHAM_CONG!$C$6:$BF$912,47,FALSE)</f>
        <v>0</v>
      </c>
      <c r="S215" s="16">
        <f>VLOOKUP($B215,GD_CHAM_CONG!$C$6:$BF$912,48,FALSE)</f>
        <v>6</v>
      </c>
      <c r="T215" s="16">
        <f>VLOOKUP($B215,GD_CHAM_CONG!$C$6:$BF$912,49,FALSE)</f>
        <v>0</v>
      </c>
      <c r="U215" s="16">
        <f>VLOOKUP($B215,GD_CHAM_CONG!$C$6:$BF$912,50,FALSE)</f>
        <v>0</v>
      </c>
      <c r="V215" s="16">
        <f>VLOOKUP($B215,GD_CHAM_CONG!$C$6:$BF$912,51,FALSE)</f>
        <v>0</v>
      </c>
      <c r="W215" s="16">
        <f>VLOOKUP($B215,GD_CHAM_CONG!$C$6:$BF$912,52,FALSE)</f>
        <v>0</v>
      </c>
      <c r="X215" s="16">
        <f>VLOOKUP($B215,GD_CHAM_CONG!$C$6:$BF$912,53,FALSE)</f>
        <v>0</v>
      </c>
      <c r="Y215" s="16">
        <f>VLOOKUP($B215,GD_CHAM_CONG!$C$6:$BF$912,54,FALSE)</f>
        <v>0</v>
      </c>
      <c r="Z215" s="16">
        <f>VLOOKUP($B215,GD_CHAM_CONG!$C$6:$BF$912,55,FALSE)</f>
        <v>0</v>
      </c>
      <c r="AA215" s="16">
        <f>VLOOKUP($B215,GD_CHAM_CONG!$C$6:$BF$912,56,FALSE)</f>
        <v>0</v>
      </c>
      <c r="AB215" s="16">
        <f>VLOOKUP($B215,GD_CHAM_CONG!$C$6:$BI$912,57,FALSE)</f>
        <v>0</v>
      </c>
      <c r="AC215" s="16">
        <f>VLOOKUP($B215,GD_CHAM_CONG!$C$6:$BI$912,58,FALSE)</f>
        <v>0</v>
      </c>
      <c r="AD215" s="16">
        <f>VLOOKUP($B215,GD_CHAM_CONG!$C$6:$BI$912,59,FALSE)</f>
        <v>0</v>
      </c>
      <c r="AE215" s="188">
        <f>I215/$H215*VLOOKUP(I$4,DM_TI_LE!$A$5:$B$30,2,FALSE)</f>
        <v>0.76923076923076927</v>
      </c>
      <c r="AF215" s="188">
        <f>J215/$H215*VLOOKUP(J$4,DM_TI_LE!$A$5:$B$30,2,FALSE)</f>
        <v>0</v>
      </c>
      <c r="AG215" s="188">
        <f>K215/$H215*VLOOKUP(K$4,DM_TI_LE!$A$5:$B$30,2,FALSE)</f>
        <v>0</v>
      </c>
      <c r="AH215" s="188">
        <f>L215/$H215*VLOOKUP(L$4,DM_TI_LE!$A$5:$B$30,2,FALSE)</f>
        <v>0</v>
      </c>
      <c r="AI215" s="188">
        <f>M215/$H215*VLOOKUP(M$4,DM_TI_LE!$A$5:$B$30,2,FALSE)</f>
        <v>0</v>
      </c>
      <c r="AJ215" s="188">
        <f>N215/$H215*VLOOKUP(N$4,DM_TI_LE!$A$5:$B$30,2,FALSE)</f>
        <v>0</v>
      </c>
      <c r="AK215" s="188">
        <f>O215/$H215*VLOOKUP(O$4,DM_TI_LE!$A$5:$B$30,2,FALSE)</f>
        <v>0</v>
      </c>
      <c r="AL215" s="188">
        <f>P215/$H215*VLOOKUP(P$4,DM_TI_LE!$A$5:$B$30,2,FALSE)</f>
        <v>0</v>
      </c>
      <c r="AM215" s="188">
        <f>Q215/$H215*VLOOKUP(Q$4,DM_TI_LE!$A$5:$B$30,2,FALSE)</f>
        <v>0</v>
      </c>
      <c r="AN215" s="188">
        <f>R215/$H215*VLOOKUP(R$4,DM_TI_LE!$A$5:$B$30,2,FALSE)</f>
        <v>0</v>
      </c>
      <c r="AO215" s="188">
        <f>S215/$H215*VLOOKUP(S$4,DM_TI_LE!$A$5:$B$30,2,FALSE)</f>
        <v>0</v>
      </c>
      <c r="AP215" s="188">
        <f>T215/$H215*VLOOKUP(T$4,DM_TI_LE!$A$5:$B$30,2,FALSE)</f>
        <v>0</v>
      </c>
      <c r="AQ215" s="188">
        <f>U215/$H215*VLOOKUP(U$4,DM_TI_LE!$A$5:$B$30,2,FALSE)</f>
        <v>0</v>
      </c>
      <c r="AR215" s="188">
        <f>V215/$H215*VLOOKUP(V$4,DM_TI_LE!$A$5:$B$30,2,FALSE)</f>
        <v>0</v>
      </c>
      <c r="AS215" s="188">
        <f>W215/$H215*VLOOKUP(W$4,DM_TI_LE!$A$5:$B$30,2,FALSE)</f>
        <v>0</v>
      </c>
      <c r="AT215" s="188">
        <f>X215/$H215*VLOOKUP(X$4,DM_TI_LE!$A$5:$B$30,2,FALSE)</f>
        <v>0</v>
      </c>
      <c r="AU215" s="188">
        <f>Y215/$H215*VLOOKUP(Y$4,DM_TI_LE!$A$5:$B$30,2,FALSE)</f>
        <v>0</v>
      </c>
      <c r="AV215" s="188">
        <f>Z215/$H215*VLOOKUP(Z$4,DM_TI_LE!$A$5:$B$30,2,FALSE)</f>
        <v>0</v>
      </c>
      <c r="AW215" s="188">
        <f>AA215/$H215*VLOOKUP(AA$4,DM_TI_LE!$A$5:$B$30,2,FALSE)</f>
        <v>0</v>
      </c>
      <c r="AX215" s="188">
        <f>AB215/$H215*VLOOKUP(AB$4,DM_TI_LE!$A$5:$B$30,2,FALSE)</f>
        <v>0</v>
      </c>
      <c r="AY215" s="188">
        <f>AC215/$H215*VLOOKUP(AC$4,DM_TI_LE!$A$5:$B$30,2,FALSE)</f>
        <v>0</v>
      </c>
      <c r="AZ215" s="188">
        <f>AD215/$H215*VLOOKUP(AD$4,DM_TI_LE!$A$5:$B$30,2,FALSE)</f>
        <v>0</v>
      </c>
      <c r="BA215" s="231">
        <f>IF(CD215="HDHV",DM_TI_LE!$K$12*I215, SUM(AE215:AW215)*F215*E215*DM_HE_SO_LUONG_NS!$D$1*CE215)</f>
        <v>5503846.153846154</v>
      </c>
      <c r="BB215" s="16"/>
      <c r="BC215" s="17">
        <f>VLOOKUP(B215,GD_LCD_HS_LNS!$B$4:$E$914,4,FALSE)</f>
        <v>3778000</v>
      </c>
      <c r="BD215" s="16"/>
      <c r="BE215" s="16">
        <f>I215/26*$BC215*VLOOKUP(BE$4,DM_TI_LE!$A$5:$C$29,3,FALSE)</f>
        <v>0</v>
      </c>
      <c r="BF215" s="16">
        <f>J215/26*$BC215*VLOOKUP(BF$4,DM_TI_LE!$A$5:$C$29,3,FALSE)</f>
        <v>0</v>
      </c>
      <c r="BG215" s="16">
        <f>K215/26*$BC215*VLOOKUP(BG$4,DM_TI_LE!$A$5:$C$29,3,FALSE)</f>
        <v>0</v>
      </c>
      <c r="BH215" s="16">
        <f>L215/26*$BC215*VLOOKUP(BH$4,DM_TI_LE!$A$5:$C$29,3,FALSE)</f>
        <v>0</v>
      </c>
      <c r="BI215" s="16">
        <f>M215/26*$BC215*VLOOKUP(BI$4,DM_TI_LE!$A$5:$C$29,3,FALSE)</f>
        <v>0</v>
      </c>
      <c r="BJ215" s="16">
        <f>N215/26*$BC215*VLOOKUP(BJ$4,DM_TI_LE!$A$5:$C$29,3,FALSE)</f>
        <v>0</v>
      </c>
      <c r="BK215" s="16">
        <f>O215/26*$BC215*VLOOKUP(BK$4,DM_TI_LE!$A$5:$C$29,3,FALSE)</f>
        <v>0</v>
      </c>
      <c r="BL215" s="16">
        <f>P215/26*$BC215*VLOOKUP(BL$4,DM_TI_LE!$A$5:$C$29,3,FALSE)</f>
        <v>0</v>
      </c>
      <c r="BM215" s="16">
        <f>Q215/26*$BC215*VLOOKUP(BM$4,DM_TI_LE!$A$5:$C$29,3,FALSE)</f>
        <v>0</v>
      </c>
      <c r="BN215" s="16">
        <f>R215/26*$BC215*VLOOKUP(BN$4,DM_TI_LE!$A$5:$C$29,3,FALSE)</f>
        <v>0</v>
      </c>
      <c r="BO215" s="16">
        <f>S215/26*$BC215*VLOOKUP(BO$4,DM_TI_LE!$A$5:$C$29,3,FALSE)</f>
        <v>871846.15384615387</v>
      </c>
      <c r="BP215" s="16">
        <f>T215/26*$BC215*VLOOKUP(BP$4,DM_TI_LE!$A$5:$C$29,3,FALSE)</f>
        <v>0</v>
      </c>
      <c r="BQ215" s="16">
        <f>U215/26*$BC215*VLOOKUP(BQ$4,DM_TI_LE!$A$5:$C$29,3,FALSE)</f>
        <v>0</v>
      </c>
      <c r="BR215" s="16">
        <f>V215/26*$BC215*VLOOKUP(BR$4,DM_TI_LE!$A$5:$C$29,3,FALSE)</f>
        <v>0</v>
      </c>
      <c r="BS215" s="16">
        <f>W215/26*$BC215*VLOOKUP(BS$4,DM_TI_LE!$A$5:$C$29,3,FALSE)</f>
        <v>0</v>
      </c>
      <c r="BT215" s="16">
        <f>X215/26*$BC215*VLOOKUP(BT$4,DM_TI_LE!$A$5:$C$29,3,FALSE)</f>
        <v>0</v>
      </c>
      <c r="BU215" s="16">
        <f>Y215/26*$BC215*VLOOKUP(BU$4,DM_TI_LE!$A$5:$C$29,3,FALSE)</f>
        <v>0</v>
      </c>
      <c r="BV215" s="16">
        <f>Z215/26*$BC215*VLOOKUP(BV$4,DM_TI_LE!$A$5:$C$29,3,FALSE)</f>
        <v>0</v>
      </c>
      <c r="BW215" s="16">
        <f>AA215/26*$BC215*VLOOKUP(BW$4,DM_TI_LE!$A$5:$C$29,3,FALSE)</f>
        <v>0</v>
      </c>
      <c r="BX215" s="16">
        <f>AB215/26*$BC215*VLOOKUP(BX$4,DM_TI_LE!$A$5:$C$29,3,FALSE)</f>
        <v>0</v>
      </c>
      <c r="BY215" s="16">
        <f>AC215/26*$BC215*VLOOKUP(BY$4,DM_TI_LE!$A$5:$C$29,3,FALSE)</f>
        <v>0</v>
      </c>
      <c r="BZ215" s="16">
        <f>AD215/26*$BC215*VLOOKUP(BZ$4,DM_TI_LE!$A$5:$C$29,3,FALSE)</f>
        <v>0</v>
      </c>
      <c r="CA215" s="196">
        <f t="shared" si="0"/>
        <v>871846.15384615387</v>
      </c>
      <c r="CB215" s="16"/>
      <c r="CC215" s="197">
        <f t="shared" si="1"/>
        <v>6375692.307692308</v>
      </c>
      <c r="CD215" s="145" t="s">
        <v>114</v>
      </c>
      <c r="CE215" s="199">
        <f>VLOOKUP(CD215,DM_TI_LE!$I$12:$J$16,2,FALSE)</f>
        <v>1</v>
      </c>
    </row>
    <row r="216" spans="1:83" ht="12.75">
      <c r="A216" s="36">
        <v>212</v>
      </c>
      <c r="B216" s="38">
        <f>GD_LCD_HS_LNS!B215</f>
        <v>10675</v>
      </c>
      <c r="C216" s="38" t="str">
        <f>GD_LCD_HS_LNS!C215</f>
        <v>Phạm Văn Bảy</v>
      </c>
      <c r="D216" s="38" t="str">
        <f>GD_LCD_HS_LNS!D215</f>
        <v>Nhân viên Bốc xếp</v>
      </c>
      <c r="E216" s="146">
        <f>VLOOKUP(B216,GD_CHAM_CONG!$C$6:$BJ$912,60,FALSE)</f>
        <v>1</v>
      </c>
      <c r="F216" s="146">
        <f>VLOOKUP(B216,GD_LCD_HS_LNS!$B$4:$F$914,5,FALSE)</f>
        <v>1.59</v>
      </c>
      <c r="G216" s="168"/>
      <c r="H216" s="168">
        <f>VLOOKUP(B216,GD_CHAM_CONG!$C$6:$BD$912,37,FALSE)</f>
        <v>26</v>
      </c>
      <c r="I216" s="16">
        <f>VLOOKUP($B216,GD_CHAM_CONG!$C$6:$BF$912,38,FALSE)</f>
        <v>26</v>
      </c>
      <c r="J216" s="16">
        <f>VLOOKUP($B216,GD_CHAM_CONG!$C$6:$BF$912,39,FALSE)</f>
        <v>0</v>
      </c>
      <c r="K216" s="16">
        <f>VLOOKUP($B216,GD_CHAM_CONG!$C$6:$BF$912,40,FALSE)</f>
        <v>0</v>
      </c>
      <c r="L216" s="16">
        <f>VLOOKUP($B216,GD_CHAM_CONG!$C$6:$BF$912,41,FALSE)</f>
        <v>0</v>
      </c>
      <c r="M216" s="16">
        <f>VLOOKUP($B216,GD_CHAM_CONG!$C$6:$BF$912,42,FALSE)</f>
        <v>0</v>
      </c>
      <c r="N216" s="16">
        <f>VLOOKUP($B216,GD_CHAM_CONG!$C$6:$BF$912,43,FALSE)</f>
        <v>0</v>
      </c>
      <c r="O216" s="16">
        <f>VLOOKUP($B216,GD_CHAM_CONG!$C$6:$BF$912,44,FALSE)</f>
        <v>0</v>
      </c>
      <c r="P216" s="16">
        <f>VLOOKUP($B216,GD_CHAM_CONG!$C$6:$BF$912,45,FALSE)</f>
        <v>0</v>
      </c>
      <c r="Q216" s="16">
        <f>VLOOKUP($B216,GD_CHAM_CONG!$C$6:$BF$912,46,FALSE)</f>
        <v>0</v>
      </c>
      <c r="R216" s="16">
        <f>VLOOKUP($B216,GD_CHAM_CONG!$C$6:$BF$912,47,FALSE)</f>
        <v>0</v>
      </c>
      <c r="S216" s="16">
        <f>VLOOKUP($B216,GD_CHAM_CONG!$C$6:$BF$912,48,FALSE)</f>
        <v>0</v>
      </c>
      <c r="T216" s="16">
        <f>VLOOKUP($B216,GD_CHAM_CONG!$C$6:$BF$912,49,FALSE)</f>
        <v>0</v>
      </c>
      <c r="U216" s="16">
        <f>VLOOKUP($B216,GD_CHAM_CONG!$C$6:$BF$912,50,FALSE)</f>
        <v>0</v>
      </c>
      <c r="V216" s="16">
        <f>VLOOKUP($B216,GD_CHAM_CONG!$C$6:$BF$912,51,FALSE)</f>
        <v>0</v>
      </c>
      <c r="W216" s="16">
        <f>VLOOKUP($B216,GD_CHAM_CONG!$C$6:$BF$912,52,FALSE)</f>
        <v>0</v>
      </c>
      <c r="X216" s="16">
        <f>VLOOKUP($B216,GD_CHAM_CONG!$C$6:$BF$912,53,FALSE)</f>
        <v>0</v>
      </c>
      <c r="Y216" s="16">
        <f>VLOOKUP($B216,GD_CHAM_CONG!$C$6:$BF$912,54,FALSE)</f>
        <v>0</v>
      </c>
      <c r="Z216" s="16">
        <f>VLOOKUP($B216,GD_CHAM_CONG!$C$6:$BF$912,55,FALSE)</f>
        <v>0</v>
      </c>
      <c r="AA216" s="16">
        <f>VLOOKUP($B216,GD_CHAM_CONG!$C$6:$BF$912,56,FALSE)</f>
        <v>0</v>
      </c>
      <c r="AB216" s="16">
        <f>VLOOKUP($B216,GD_CHAM_CONG!$C$6:$BI$912,57,FALSE)</f>
        <v>0</v>
      </c>
      <c r="AC216" s="16">
        <f>VLOOKUP($B216,GD_CHAM_CONG!$C$6:$BI$912,58,FALSE)</f>
        <v>0</v>
      </c>
      <c r="AD216" s="16">
        <f>VLOOKUP($B216,GD_CHAM_CONG!$C$6:$BI$912,59,FALSE)</f>
        <v>0</v>
      </c>
      <c r="AE216" s="188">
        <f>I216/$H216*VLOOKUP(I$4,DM_TI_LE!$A$5:$B$30,2,FALSE)</f>
        <v>1</v>
      </c>
      <c r="AF216" s="188">
        <f>J216/$H216*VLOOKUP(J$4,DM_TI_LE!$A$5:$B$30,2,FALSE)</f>
        <v>0</v>
      </c>
      <c r="AG216" s="188">
        <f>K216/$H216*VLOOKUP(K$4,DM_TI_LE!$A$5:$B$30,2,FALSE)</f>
        <v>0</v>
      </c>
      <c r="AH216" s="188">
        <f>L216/$H216*VLOOKUP(L$4,DM_TI_LE!$A$5:$B$30,2,FALSE)</f>
        <v>0</v>
      </c>
      <c r="AI216" s="188">
        <f>M216/$H216*VLOOKUP(M$4,DM_TI_LE!$A$5:$B$30,2,FALSE)</f>
        <v>0</v>
      </c>
      <c r="AJ216" s="188">
        <f>N216/$H216*VLOOKUP(N$4,DM_TI_LE!$A$5:$B$30,2,FALSE)</f>
        <v>0</v>
      </c>
      <c r="AK216" s="188">
        <f>O216/$H216*VLOOKUP(O$4,DM_TI_LE!$A$5:$B$30,2,FALSE)</f>
        <v>0</v>
      </c>
      <c r="AL216" s="188">
        <f>P216/$H216*VLOOKUP(P$4,DM_TI_LE!$A$5:$B$30,2,FALSE)</f>
        <v>0</v>
      </c>
      <c r="AM216" s="188">
        <f>Q216/$H216*VLOOKUP(Q$4,DM_TI_LE!$A$5:$B$30,2,FALSE)</f>
        <v>0</v>
      </c>
      <c r="AN216" s="188">
        <f>R216/$H216*VLOOKUP(R$4,DM_TI_LE!$A$5:$B$30,2,FALSE)</f>
        <v>0</v>
      </c>
      <c r="AO216" s="188">
        <f>S216/$H216*VLOOKUP(S$4,DM_TI_LE!$A$5:$B$30,2,FALSE)</f>
        <v>0</v>
      </c>
      <c r="AP216" s="188">
        <f>T216/$H216*VLOOKUP(T$4,DM_TI_LE!$A$5:$B$30,2,FALSE)</f>
        <v>0</v>
      </c>
      <c r="AQ216" s="188">
        <f>U216/$H216*VLOOKUP(U$4,DM_TI_LE!$A$5:$B$30,2,FALSE)</f>
        <v>0</v>
      </c>
      <c r="AR216" s="188">
        <f>V216/$H216*VLOOKUP(V$4,DM_TI_LE!$A$5:$B$30,2,FALSE)</f>
        <v>0</v>
      </c>
      <c r="AS216" s="188">
        <f>W216/$H216*VLOOKUP(W$4,DM_TI_LE!$A$5:$B$30,2,FALSE)</f>
        <v>0</v>
      </c>
      <c r="AT216" s="188">
        <f>X216/$H216*VLOOKUP(X$4,DM_TI_LE!$A$5:$B$30,2,FALSE)</f>
        <v>0</v>
      </c>
      <c r="AU216" s="188">
        <f>Y216/$H216*VLOOKUP(Y$4,DM_TI_LE!$A$5:$B$30,2,FALSE)</f>
        <v>0</v>
      </c>
      <c r="AV216" s="188">
        <f>Z216/$H216*VLOOKUP(Z$4,DM_TI_LE!$A$5:$B$30,2,FALSE)</f>
        <v>0</v>
      </c>
      <c r="AW216" s="188">
        <f>AA216/$H216*VLOOKUP(AA$4,DM_TI_LE!$A$5:$B$30,2,FALSE)</f>
        <v>0</v>
      </c>
      <c r="AX216" s="188">
        <f>AB216/$H216*VLOOKUP(AB$4,DM_TI_LE!$A$5:$B$30,2,FALSE)</f>
        <v>0</v>
      </c>
      <c r="AY216" s="188">
        <f>AC216/$H216*VLOOKUP(AC$4,DM_TI_LE!$A$5:$B$30,2,FALSE)</f>
        <v>0</v>
      </c>
      <c r="AZ216" s="188">
        <f>AD216/$H216*VLOOKUP(AD$4,DM_TI_LE!$A$5:$B$30,2,FALSE)</f>
        <v>0</v>
      </c>
      <c r="BA216" s="231">
        <f>IF(CD216="HDHV",DM_TI_LE!$K$12*I216, SUM(AE216:AW216)*F216*E216*DM_HE_SO_LUONG_NS!$D$1*CE216)</f>
        <v>7155000</v>
      </c>
      <c r="BB216" s="16"/>
      <c r="BC216" s="17">
        <f>VLOOKUP(B216,GD_LCD_HS_LNS!$B$4:$E$914,4,FALSE)</f>
        <v>3778000</v>
      </c>
      <c r="BD216" s="16"/>
      <c r="BE216" s="16">
        <f>I216/26*$BC216*VLOOKUP(BE$4,DM_TI_LE!$A$5:$C$29,3,FALSE)</f>
        <v>0</v>
      </c>
      <c r="BF216" s="16">
        <f>J216/26*$BC216*VLOOKUP(BF$4,DM_TI_LE!$A$5:$C$29,3,FALSE)</f>
        <v>0</v>
      </c>
      <c r="BG216" s="16">
        <f>K216/26*$BC216*VLOOKUP(BG$4,DM_TI_LE!$A$5:$C$29,3,FALSE)</f>
        <v>0</v>
      </c>
      <c r="BH216" s="16">
        <f>L216/26*$BC216*VLOOKUP(BH$4,DM_TI_LE!$A$5:$C$29,3,FALSE)</f>
        <v>0</v>
      </c>
      <c r="BI216" s="16">
        <f>M216/26*$BC216*VLOOKUP(BI$4,DM_TI_LE!$A$5:$C$29,3,FALSE)</f>
        <v>0</v>
      </c>
      <c r="BJ216" s="16">
        <f>N216/26*$BC216*VLOOKUP(BJ$4,DM_TI_LE!$A$5:$C$29,3,FALSE)</f>
        <v>0</v>
      </c>
      <c r="BK216" s="16">
        <f>O216/26*$BC216*VLOOKUP(BK$4,DM_TI_LE!$A$5:$C$29,3,FALSE)</f>
        <v>0</v>
      </c>
      <c r="BL216" s="16">
        <f>P216/26*$BC216*VLOOKUP(BL$4,DM_TI_LE!$A$5:$C$29,3,FALSE)</f>
        <v>0</v>
      </c>
      <c r="BM216" s="16">
        <f>Q216/26*$BC216*VLOOKUP(BM$4,DM_TI_LE!$A$5:$C$29,3,FALSE)</f>
        <v>0</v>
      </c>
      <c r="BN216" s="16">
        <f>R216/26*$BC216*VLOOKUP(BN$4,DM_TI_LE!$A$5:$C$29,3,FALSE)</f>
        <v>0</v>
      </c>
      <c r="BO216" s="16">
        <f>S216/26*$BC216*VLOOKUP(BO$4,DM_TI_LE!$A$5:$C$29,3,FALSE)</f>
        <v>0</v>
      </c>
      <c r="BP216" s="16">
        <f>T216/26*$BC216*VLOOKUP(BP$4,DM_TI_LE!$A$5:$C$29,3,FALSE)</f>
        <v>0</v>
      </c>
      <c r="BQ216" s="16">
        <f>U216/26*$BC216*VLOOKUP(BQ$4,DM_TI_LE!$A$5:$C$29,3,FALSE)</f>
        <v>0</v>
      </c>
      <c r="BR216" s="16">
        <f>V216/26*$BC216*VLOOKUP(BR$4,DM_TI_LE!$A$5:$C$29,3,FALSE)</f>
        <v>0</v>
      </c>
      <c r="BS216" s="16">
        <f>W216/26*$BC216*VLOOKUP(BS$4,DM_TI_LE!$A$5:$C$29,3,FALSE)</f>
        <v>0</v>
      </c>
      <c r="BT216" s="16">
        <f>X216/26*$BC216*VLOOKUP(BT$4,DM_TI_LE!$A$5:$C$29,3,FALSE)</f>
        <v>0</v>
      </c>
      <c r="BU216" s="16">
        <f>Y216/26*$BC216*VLOOKUP(BU$4,DM_TI_LE!$A$5:$C$29,3,FALSE)</f>
        <v>0</v>
      </c>
      <c r="BV216" s="16">
        <f>Z216/26*$BC216*VLOOKUP(BV$4,DM_TI_LE!$A$5:$C$29,3,FALSE)</f>
        <v>0</v>
      </c>
      <c r="BW216" s="16">
        <f>AA216/26*$BC216*VLOOKUP(BW$4,DM_TI_LE!$A$5:$C$29,3,FALSE)</f>
        <v>0</v>
      </c>
      <c r="BX216" s="16">
        <f>AB216/26*$BC216*VLOOKUP(BX$4,DM_TI_LE!$A$5:$C$29,3,FALSE)</f>
        <v>0</v>
      </c>
      <c r="BY216" s="16">
        <f>AC216/26*$BC216*VLOOKUP(BY$4,DM_TI_LE!$A$5:$C$29,3,FALSE)</f>
        <v>0</v>
      </c>
      <c r="BZ216" s="16">
        <f>AD216/26*$BC216*VLOOKUP(BZ$4,DM_TI_LE!$A$5:$C$29,3,FALSE)</f>
        <v>0</v>
      </c>
      <c r="CA216" s="196">
        <f t="shared" si="0"/>
        <v>0</v>
      </c>
      <c r="CB216" s="16"/>
      <c r="CC216" s="197">
        <f t="shared" si="1"/>
        <v>7155000</v>
      </c>
      <c r="CD216" s="145" t="s">
        <v>114</v>
      </c>
      <c r="CE216" s="199">
        <f>VLOOKUP(CD216,DM_TI_LE!$I$12:$J$16,2,FALSE)</f>
        <v>1</v>
      </c>
    </row>
    <row r="217" spans="1:83" ht="12.75">
      <c r="A217" s="36">
        <v>213</v>
      </c>
      <c r="B217" s="38">
        <f>GD_LCD_HS_LNS!B216</f>
        <v>10676</v>
      </c>
      <c r="C217" s="38" t="str">
        <f>GD_LCD_HS_LNS!C216</f>
        <v>Vương Khắc Hòa</v>
      </c>
      <c r="D217" s="38" t="str">
        <f>GD_LCD_HS_LNS!D216</f>
        <v>NV Lái xe - VHTTB</v>
      </c>
      <c r="E217" s="146">
        <f>VLOOKUP(B217,GD_CHAM_CONG!$C$6:$BJ$912,60,FALSE)</f>
        <v>1.05</v>
      </c>
      <c r="F217" s="146">
        <f>VLOOKUP(B217,GD_LCD_HS_LNS!$B$4:$F$914,5,FALSE)</f>
        <v>1.68</v>
      </c>
      <c r="G217" s="168"/>
      <c r="H217" s="168">
        <f>VLOOKUP(B217,GD_CHAM_CONG!$C$6:$BD$912,37,FALSE)</f>
        <v>26</v>
      </c>
      <c r="I217" s="16">
        <f>VLOOKUP($B217,GD_CHAM_CONG!$C$6:$BF$912,38,FALSE)</f>
        <v>26</v>
      </c>
      <c r="J217" s="16">
        <f>VLOOKUP($B217,GD_CHAM_CONG!$C$6:$BF$912,39,FALSE)</f>
        <v>0</v>
      </c>
      <c r="K217" s="16">
        <f>VLOOKUP($B217,GD_CHAM_CONG!$C$6:$BF$912,40,FALSE)</f>
        <v>0</v>
      </c>
      <c r="L217" s="16">
        <f>VLOOKUP($B217,GD_CHAM_CONG!$C$6:$BF$912,41,FALSE)</f>
        <v>0</v>
      </c>
      <c r="M217" s="16">
        <f>VLOOKUP($B217,GD_CHAM_CONG!$C$6:$BF$912,42,FALSE)</f>
        <v>0</v>
      </c>
      <c r="N217" s="16">
        <f>VLOOKUP($B217,GD_CHAM_CONG!$C$6:$BF$912,43,FALSE)</f>
        <v>0</v>
      </c>
      <c r="O217" s="16">
        <f>VLOOKUP($B217,GD_CHAM_CONG!$C$6:$BF$912,44,FALSE)</f>
        <v>0</v>
      </c>
      <c r="P217" s="16">
        <f>VLOOKUP($B217,GD_CHAM_CONG!$C$6:$BF$912,45,FALSE)</f>
        <v>0</v>
      </c>
      <c r="Q217" s="16">
        <f>VLOOKUP($B217,GD_CHAM_CONG!$C$6:$BF$912,46,FALSE)</f>
        <v>0</v>
      </c>
      <c r="R217" s="16">
        <f>VLOOKUP($B217,GD_CHAM_CONG!$C$6:$BF$912,47,FALSE)</f>
        <v>0</v>
      </c>
      <c r="S217" s="16">
        <f>VLOOKUP($B217,GD_CHAM_CONG!$C$6:$BF$912,48,FALSE)</f>
        <v>0</v>
      </c>
      <c r="T217" s="16">
        <f>VLOOKUP($B217,GD_CHAM_CONG!$C$6:$BF$912,49,FALSE)</f>
        <v>0</v>
      </c>
      <c r="U217" s="16">
        <f>VLOOKUP($B217,GD_CHAM_CONG!$C$6:$BF$912,50,FALSE)</f>
        <v>0</v>
      </c>
      <c r="V217" s="16">
        <f>VLOOKUP($B217,GD_CHAM_CONG!$C$6:$BF$912,51,FALSE)</f>
        <v>0</v>
      </c>
      <c r="W217" s="16">
        <f>VLOOKUP($B217,GD_CHAM_CONG!$C$6:$BF$912,52,FALSE)</f>
        <v>0</v>
      </c>
      <c r="X217" s="16">
        <f>VLOOKUP($B217,GD_CHAM_CONG!$C$6:$BF$912,53,FALSE)</f>
        <v>0</v>
      </c>
      <c r="Y217" s="16">
        <f>VLOOKUP($B217,GD_CHAM_CONG!$C$6:$BF$912,54,FALSE)</f>
        <v>0</v>
      </c>
      <c r="Z217" s="16">
        <f>VLOOKUP($B217,GD_CHAM_CONG!$C$6:$BF$912,55,FALSE)</f>
        <v>0</v>
      </c>
      <c r="AA217" s="16">
        <f>VLOOKUP($B217,GD_CHAM_CONG!$C$6:$BF$912,56,FALSE)</f>
        <v>0</v>
      </c>
      <c r="AB217" s="16">
        <f>VLOOKUP($B217,GD_CHAM_CONG!$C$6:$BI$912,57,FALSE)</f>
        <v>0</v>
      </c>
      <c r="AC217" s="16">
        <f>VLOOKUP($B217,GD_CHAM_CONG!$C$6:$BI$912,58,FALSE)</f>
        <v>0</v>
      </c>
      <c r="AD217" s="16">
        <f>VLOOKUP($B217,GD_CHAM_CONG!$C$6:$BI$912,59,FALSE)</f>
        <v>0</v>
      </c>
      <c r="AE217" s="188">
        <f>I217/$H217*VLOOKUP(I$4,DM_TI_LE!$A$5:$B$30,2,FALSE)</f>
        <v>1</v>
      </c>
      <c r="AF217" s="188">
        <f>J217/$H217*VLOOKUP(J$4,DM_TI_LE!$A$5:$B$30,2,FALSE)</f>
        <v>0</v>
      </c>
      <c r="AG217" s="188">
        <f>K217/$H217*VLOOKUP(K$4,DM_TI_LE!$A$5:$B$30,2,FALSE)</f>
        <v>0</v>
      </c>
      <c r="AH217" s="188">
        <f>L217/$H217*VLOOKUP(L$4,DM_TI_LE!$A$5:$B$30,2,FALSE)</f>
        <v>0</v>
      </c>
      <c r="AI217" s="188">
        <f>M217/$H217*VLOOKUP(M$4,DM_TI_LE!$A$5:$B$30,2,FALSE)</f>
        <v>0</v>
      </c>
      <c r="AJ217" s="188">
        <f>N217/$H217*VLOOKUP(N$4,DM_TI_LE!$A$5:$B$30,2,FALSE)</f>
        <v>0</v>
      </c>
      <c r="AK217" s="188">
        <f>O217/$H217*VLOOKUP(O$4,DM_TI_LE!$A$5:$B$30,2,FALSE)</f>
        <v>0</v>
      </c>
      <c r="AL217" s="188">
        <f>P217/$H217*VLOOKUP(P$4,DM_TI_LE!$A$5:$B$30,2,FALSE)</f>
        <v>0</v>
      </c>
      <c r="AM217" s="188">
        <f>Q217/$H217*VLOOKUP(Q$4,DM_TI_LE!$A$5:$B$30,2,FALSE)</f>
        <v>0</v>
      </c>
      <c r="AN217" s="188">
        <f>R217/$H217*VLOOKUP(R$4,DM_TI_LE!$A$5:$B$30,2,FALSE)</f>
        <v>0</v>
      </c>
      <c r="AO217" s="188">
        <f>S217/$H217*VLOOKUP(S$4,DM_TI_LE!$A$5:$B$30,2,FALSE)</f>
        <v>0</v>
      </c>
      <c r="AP217" s="188">
        <f>T217/$H217*VLOOKUP(T$4,DM_TI_LE!$A$5:$B$30,2,FALSE)</f>
        <v>0</v>
      </c>
      <c r="AQ217" s="188">
        <f>U217/$H217*VLOOKUP(U$4,DM_TI_LE!$A$5:$B$30,2,FALSE)</f>
        <v>0</v>
      </c>
      <c r="AR217" s="188">
        <f>V217/$H217*VLOOKUP(V$4,DM_TI_LE!$A$5:$B$30,2,FALSE)</f>
        <v>0</v>
      </c>
      <c r="AS217" s="188">
        <f>W217/$H217*VLOOKUP(W$4,DM_TI_LE!$A$5:$B$30,2,FALSE)</f>
        <v>0</v>
      </c>
      <c r="AT217" s="188">
        <f>X217/$H217*VLOOKUP(X$4,DM_TI_LE!$A$5:$B$30,2,FALSE)</f>
        <v>0</v>
      </c>
      <c r="AU217" s="188">
        <f>Y217/$H217*VLOOKUP(Y$4,DM_TI_LE!$A$5:$B$30,2,FALSE)</f>
        <v>0</v>
      </c>
      <c r="AV217" s="188">
        <f>Z217/$H217*VLOOKUP(Z$4,DM_TI_LE!$A$5:$B$30,2,FALSE)</f>
        <v>0</v>
      </c>
      <c r="AW217" s="188">
        <f>AA217/$H217*VLOOKUP(AA$4,DM_TI_LE!$A$5:$B$30,2,FALSE)</f>
        <v>0</v>
      </c>
      <c r="AX217" s="188">
        <f>AB217/$H217*VLOOKUP(AB$4,DM_TI_LE!$A$5:$B$30,2,FALSE)</f>
        <v>0</v>
      </c>
      <c r="AY217" s="188">
        <f>AC217/$H217*VLOOKUP(AC$4,DM_TI_LE!$A$5:$B$30,2,FALSE)</f>
        <v>0</v>
      </c>
      <c r="AZ217" s="188">
        <f>AD217/$H217*VLOOKUP(AD$4,DM_TI_LE!$A$5:$B$30,2,FALSE)</f>
        <v>0</v>
      </c>
      <c r="BA217" s="231">
        <f>IF(CD217="HDHV",DM_TI_LE!$K$12*I217, SUM(AE217:AW217)*F217*E217*DM_HE_SO_LUONG_NS!$D$1*CE217)</f>
        <v>7938000</v>
      </c>
      <c r="BB217" s="16"/>
      <c r="BC217" s="17">
        <f>VLOOKUP(B217,GD_LCD_HS_LNS!$B$4:$E$914,4,FALSE)</f>
        <v>4166000</v>
      </c>
      <c r="BD217" s="16"/>
      <c r="BE217" s="16">
        <f>I217/26*$BC217*VLOOKUP(BE$4,DM_TI_LE!$A$5:$C$29,3,FALSE)</f>
        <v>0</v>
      </c>
      <c r="BF217" s="16">
        <f>J217/26*$BC217*VLOOKUP(BF$4,DM_TI_LE!$A$5:$C$29,3,FALSE)</f>
        <v>0</v>
      </c>
      <c r="BG217" s="16">
        <f>K217/26*$BC217*VLOOKUP(BG$4,DM_TI_LE!$A$5:$C$29,3,FALSE)</f>
        <v>0</v>
      </c>
      <c r="BH217" s="16">
        <f>L217/26*$BC217*VLOOKUP(BH$4,DM_TI_LE!$A$5:$C$29,3,FALSE)</f>
        <v>0</v>
      </c>
      <c r="BI217" s="16">
        <f>M217/26*$BC217*VLOOKUP(BI$4,DM_TI_LE!$A$5:$C$29,3,FALSE)</f>
        <v>0</v>
      </c>
      <c r="BJ217" s="16">
        <f>N217/26*$BC217*VLOOKUP(BJ$4,DM_TI_LE!$A$5:$C$29,3,FALSE)</f>
        <v>0</v>
      </c>
      <c r="BK217" s="16">
        <f>O217/26*$BC217*VLOOKUP(BK$4,DM_TI_LE!$A$5:$C$29,3,FALSE)</f>
        <v>0</v>
      </c>
      <c r="BL217" s="16">
        <f>P217/26*$BC217*VLOOKUP(BL$4,DM_TI_LE!$A$5:$C$29,3,FALSE)</f>
        <v>0</v>
      </c>
      <c r="BM217" s="16">
        <f>Q217/26*$BC217*VLOOKUP(BM$4,DM_TI_LE!$A$5:$C$29,3,FALSE)</f>
        <v>0</v>
      </c>
      <c r="BN217" s="16">
        <f>R217/26*$BC217*VLOOKUP(BN$4,DM_TI_LE!$A$5:$C$29,3,FALSE)</f>
        <v>0</v>
      </c>
      <c r="BO217" s="16">
        <f>S217/26*$BC217*VLOOKUP(BO$4,DM_TI_LE!$A$5:$C$29,3,FALSE)</f>
        <v>0</v>
      </c>
      <c r="BP217" s="16">
        <f>T217/26*$BC217*VLOOKUP(BP$4,DM_TI_LE!$A$5:$C$29,3,FALSE)</f>
        <v>0</v>
      </c>
      <c r="BQ217" s="16">
        <f>U217/26*$BC217*VLOOKUP(BQ$4,DM_TI_LE!$A$5:$C$29,3,FALSE)</f>
        <v>0</v>
      </c>
      <c r="BR217" s="16">
        <f>V217/26*$BC217*VLOOKUP(BR$4,DM_TI_LE!$A$5:$C$29,3,FALSE)</f>
        <v>0</v>
      </c>
      <c r="BS217" s="16">
        <f>W217/26*$BC217*VLOOKUP(BS$4,DM_TI_LE!$A$5:$C$29,3,FALSE)</f>
        <v>0</v>
      </c>
      <c r="BT217" s="16">
        <f>X217/26*$BC217*VLOOKUP(BT$4,DM_TI_LE!$A$5:$C$29,3,FALSE)</f>
        <v>0</v>
      </c>
      <c r="BU217" s="16">
        <f>Y217/26*$BC217*VLOOKUP(BU$4,DM_TI_LE!$A$5:$C$29,3,FALSE)</f>
        <v>0</v>
      </c>
      <c r="BV217" s="16">
        <f>Z217/26*$BC217*VLOOKUP(BV$4,DM_TI_LE!$A$5:$C$29,3,FALSE)</f>
        <v>0</v>
      </c>
      <c r="BW217" s="16">
        <f>AA217/26*$BC217*VLOOKUP(BW$4,DM_TI_LE!$A$5:$C$29,3,FALSE)</f>
        <v>0</v>
      </c>
      <c r="BX217" s="16">
        <f>AB217/26*$BC217*VLOOKUP(BX$4,DM_TI_LE!$A$5:$C$29,3,FALSE)</f>
        <v>0</v>
      </c>
      <c r="BY217" s="16">
        <f>AC217/26*$BC217*VLOOKUP(BY$4,DM_TI_LE!$A$5:$C$29,3,FALSE)</f>
        <v>0</v>
      </c>
      <c r="BZ217" s="16">
        <f>AD217/26*$BC217*VLOOKUP(BZ$4,DM_TI_LE!$A$5:$C$29,3,FALSE)</f>
        <v>0</v>
      </c>
      <c r="CA217" s="196">
        <f t="shared" si="0"/>
        <v>0</v>
      </c>
      <c r="CB217" s="16"/>
      <c r="CC217" s="197">
        <f t="shared" si="1"/>
        <v>7938000</v>
      </c>
      <c r="CD217" s="145" t="s">
        <v>116</v>
      </c>
      <c r="CE217" s="199">
        <f>VLOOKUP(CD217,DM_TI_LE!$I$12:$J$16,2,FALSE)</f>
        <v>1</v>
      </c>
    </row>
    <row r="218" spans="1:83" ht="12.75">
      <c r="A218" s="36">
        <v>214</v>
      </c>
      <c r="B218" s="38">
        <f>GD_LCD_HS_LNS!B217</f>
        <v>10677</v>
      </c>
      <c r="C218" s="38" t="str">
        <f>GD_LCD_HS_LNS!C217</f>
        <v>Vũ Văn Thành</v>
      </c>
      <c r="D218" s="38" t="str">
        <f>GD_LCD_HS_LNS!D217</f>
        <v>Nhân viên Bốc xếp</v>
      </c>
      <c r="E218" s="146">
        <f>VLOOKUP(B218,GD_CHAM_CONG!$C$6:$BJ$912,60,FALSE)</f>
        <v>1</v>
      </c>
      <c r="F218" s="146">
        <f>VLOOKUP(B218,GD_LCD_HS_LNS!$B$4:$F$914,5,FALSE)</f>
        <v>1.59</v>
      </c>
      <c r="G218" s="168"/>
      <c r="H218" s="168">
        <f>VLOOKUP(B218,GD_CHAM_CONG!$C$6:$BD$912,37,FALSE)</f>
        <v>26</v>
      </c>
      <c r="I218" s="16">
        <f>VLOOKUP($B218,GD_CHAM_CONG!$C$6:$BF$912,38,FALSE)</f>
        <v>26</v>
      </c>
      <c r="J218" s="16">
        <f>VLOOKUP($B218,GD_CHAM_CONG!$C$6:$BF$912,39,FALSE)</f>
        <v>0</v>
      </c>
      <c r="K218" s="16">
        <f>VLOOKUP($B218,GD_CHAM_CONG!$C$6:$BF$912,40,FALSE)</f>
        <v>0</v>
      </c>
      <c r="L218" s="16">
        <f>VLOOKUP($B218,GD_CHAM_CONG!$C$6:$BF$912,41,FALSE)</f>
        <v>0</v>
      </c>
      <c r="M218" s="16">
        <f>VLOOKUP($B218,GD_CHAM_CONG!$C$6:$BF$912,42,FALSE)</f>
        <v>0</v>
      </c>
      <c r="N218" s="16">
        <f>VLOOKUP($B218,GD_CHAM_CONG!$C$6:$BF$912,43,FALSE)</f>
        <v>0</v>
      </c>
      <c r="O218" s="16">
        <f>VLOOKUP($B218,GD_CHAM_CONG!$C$6:$BF$912,44,FALSE)</f>
        <v>0</v>
      </c>
      <c r="P218" s="16">
        <f>VLOOKUP($B218,GD_CHAM_CONG!$C$6:$BF$912,45,FALSE)</f>
        <v>0</v>
      </c>
      <c r="Q218" s="16">
        <f>VLOOKUP($B218,GD_CHAM_CONG!$C$6:$BF$912,46,FALSE)</f>
        <v>0</v>
      </c>
      <c r="R218" s="16">
        <f>VLOOKUP($B218,GD_CHAM_CONG!$C$6:$BF$912,47,FALSE)</f>
        <v>0</v>
      </c>
      <c r="S218" s="16">
        <f>VLOOKUP($B218,GD_CHAM_CONG!$C$6:$BF$912,48,FALSE)</f>
        <v>0</v>
      </c>
      <c r="T218" s="16">
        <f>VLOOKUP($B218,GD_CHAM_CONG!$C$6:$BF$912,49,FALSE)</f>
        <v>0</v>
      </c>
      <c r="U218" s="16">
        <f>VLOOKUP($B218,GD_CHAM_CONG!$C$6:$BF$912,50,FALSE)</f>
        <v>0</v>
      </c>
      <c r="V218" s="16">
        <f>VLOOKUP($B218,GD_CHAM_CONG!$C$6:$BF$912,51,FALSE)</f>
        <v>0</v>
      </c>
      <c r="W218" s="16">
        <f>VLOOKUP($B218,GD_CHAM_CONG!$C$6:$BF$912,52,FALSE)</f>
        <v>0</v>
      </c>
      <c r="X218" s="16">
        <f>VLOOKUP($B218,GD_CHAM_CONG!$C$6:$BF$912,53,FALSE)</f>
        <v>0</v>
      </c>
      <c r="Y218" s="16">
        <f>VLOOKUP($B218,GD_CHAM_CONG!$C$6:$BF$912,54,FALSE)</f>
        <v>0</v>
      </c>
      <c r="Z218" s="16">
        <f>VLOOKUP($B218,GD_CHAM_CONG!$C$6:$BF$912,55,FALSE)</f>
        <v>0</v>
      </c>
      <c r="AA218" s="16">
        <f>VLOOKUP($B218,GD_CHAM_CONG!$C$6:$BF$912,56,FALSE)</f>
        <v>0</v>
      </c>
      <c r="AB218" s="16">
        <f>VLOOKUP($B218,GD_CHAM_CONG!$C$6:$BI$912,57,FALSE)</f>
        <v>0</v>
      </c>
      <c r="AC218" s="16">
        <f>VLOOKUP($B218,GD_CHAM_CONG!$C$6:$BI$912,58,FALSE)</f>
        <v>0</v>
      </c>
      <c r="AD218" s="16">
        <f>VLOOKUP($B218,GD_CHAM_CONG!$C$6:$BI$912,59,FALSE)</f>
        <v>0</v>
      </c>
      <c r="AE218" s="188">
        <f>I218/$H218*VLOOKUP(I$4,DM_TI_LE!$A$5:$B$30,2,FALSE)</f>
        <v>1</v>
      </c>
      <c r="AF218" s="188">
        <f>J218/$H218*VLOOKUP(J$4,DM_TI_LE!$A$5:$B$30,2,FALSE)</f>
        <v>0</v>
      </c>
      <c r="AG218" s="188">
        <f>K218/$H218*VLOOKUP(K$4,DM_TI_LE!$A$5:$B$30,2,FALSE)</f>
        <v>0</v>
      </c>
      <c r="AH218" s="188">
        <f>L218/$H218*VLOOKUP(L$4,DM_TI_LE!$A$5:$B$30,2,FALSE)</f>
        <v>0</v>
      </c>
      <c r="AI218" s="188">
        <f>M218/$H218*VLOOKUP(M$4,DM_TI_LE!$A$5:$B$30,2,FALSE)</f>
        <v>0</v>
      </c>
      <c r="AJ218" s="188">
        <f>N218/$H218*VLOOKUP(N$4,DM_TI_LE!$A$5:$B$30,2,FALSE)</f>
        <v>0</v>
      </c>
      <c r="AK218" s="188">
        <f>O218/$H218*VLOOKUP(O$4,DM_TI_LE!$A$5:$B$30,2,FALSE)</f>
        <v>0</v>
      </c>
      <c r="AL218" s="188">
        <f>P218/$H218*VLOOKUP(P$4,DM_TI_LE!$A$5:$B$30,2,FALSE)</f>
        <v>0</v>
      </c>
      <c r="AM218" s="188">
        <f>Q218/$H218*VLOOKUP(Q$4,DM_TI_LE!$A$5:$B$30,2,FALSE)</f>
        <v>0</v>
      </c>
      <c r="AN218" s="188">
        <f>R218/$H218*VLOOKUP(R$4,DM_TI_LE!$A$5:$B$30,2,FALSE)</f>
        <v>0</v>
      </c>
      <c r="AO218" s="188">
        <f>S218/$H218*VLOOKUP(S$4,DM_TI_LE!$A$5:$B$30,2,FALSE)</f>
        <v>0</v>
      </c>
      <c r="AP218" s="188">
        <f>T218/$H218*VLOOKUP(T$4,DM_TI_LE!$A$5:$B$30,2,FALSE)</f>
        <v>0</v>
      </c>
      <c r="AQ218" s="188">
        <f>U218/$H218*VLOOKUP(U$4,DM_TI_LE!$A$5:$B$30,2,FALSE)</f>
        <v>0</v>
      </c>
      <c r="AR218" s="188">
        <f>V218/$H218*VLOOKUP(V$4,DM_TI_LE!$A$5:$B$30,2,FALSE)</f>
        <v>0</v>
      </c>
      <c r="AS218" s="188">
        <f>W218/$H218*VLOOKUP(W$4,DM_TI_LE!$A$5:$B$30,2,FALSE)</f>
        <v>0</v>
      </c>
      <c r="AT218" s="188">
        <f>X218/$H218*VLOOKUP(X$4,DM_TI_LE!$A$5:$B$30,2,FALSE)</f>
        <v>0</v>
      </c>
      <c r="AU218" s="188">
        <f>Y218/$H218*VLOOKUP(Y$4,DM_TI_LE!$A$5:$B$30,2,FALSE)</f>
        <v>0</v>
      </c>
      <c r="AV218" s="188">
        <f>Z218/$H218*VLOOKUP(Z$4,DM_TI_LE!$A$5:$B$30,2,FALSE)</f>
        <v>0</v>
      </c>
      <c r="AW218" s="188">
        <f>AA218/$H218*VLOOKUP(AA$4,DM_TI_LE!$A$5:$B$30,2,FALSE)</f>
        <v>0</v>
      </c>
      <c r="AX218" s="188">
        <f>AB218/$H218*VLOOKUP(AB$4,DM_TI_LE!$A$5:$B$30,2,FALSE)</f>
        <v>0</v>
      </c>
      <c r="AY218" s="188">
        <f>AC218/$H218*VLOOKUP(AC$4,DM_TI_LE!$A$5:$B$30,2,FALSE)</f>
        <v>0</v>
      </c>
      <c r="AZ218" s="188">
        <f>AD218/$H218*VLOOKUP(AD$4,DM_TI_LE!$A$5:$B$30,2,FALSE)</f>
        <v>0</v>
      </c>
      <c r="BA218" s="231">
        <f>IF(CD218="HDHV",DM_TI_LE!$K$12*I218, SUM(AE218:AW218)*F218*E218*DM_HE_SO_LUONG_NS!$D$1*CE218)</f>
        <v>7155000</v>
      </c>
      <c r="BB218" s="16"/>
      <c r="BC218" s="17">
        <f>VLOOKUP(B218,GD_LCD_HS_LNS!$B$4:$E$914,4,FALSE)</f>
        <v>3778000</v>
      </c>
      <c r="BD218" s="16"/>
      <c r="BE218" s="16">
        <f>I218/26*$BC218*VLOOKUP(BE$4,DM_TI_LE!$A$5:$C$29,3,FALSE)</f>
        <v>0</v>
      </c>
      <c r="BF218" s="16">
        <f>J218/26*$BC218*VLOOKUP(BF$4,DM_TI_LE!$A$5:$C$29,3,FALSE)</f>
        <v>0</v>
      </c>
      <c r="BG218" s="16">
        <f>K218/26*$BC218*VLOOKUP(BG$4,DM_TI_LE!$A$5:$C$29,3,FALSE)</f>
        <v>0</v>
      </c>
      <c r="BH218" s="16">
        <f>L218/26*$BC218*VLOOKUP(BH$4,DM_TI_LE!$A$5:$C$29,3,FALSE)</f>
        <v>0</v>
      </c>
      <c r="BI218" s="16">
        <f>M218/26*$BC218*VLOOKUP(BI$4,DM_TI_LE!$A$5:$C$29,3,FALSE)</f>
        <v>0</v>
      </c>
      <c r="BJ218" s="16">
        <f>N218/26*$BC218*VLOOKUP(BJ$4,DM_TI_LE!$A$5:$C$29,3,FALSE)</f>
        <v>0</v>
      </c>
      <c r="BK218" s="16">
        <f>O218/26*$BC218*VLOOKUP(BK$4,DM_TI_LE!$A$5:$C$29,3,FALSE)</f>
        <v>0</v>
      </c>
      <c r="BL218" s="16">
        <f>P218/26*$BC218*VLOOKUP(BL$4,DM_TI_LE!$A$5:$C$29,3,FALSE)</f>
        <v>0</v>
      </c>
      <c r="BM218" s="16">
        <f>Q218/26*$BC218*VLOOKUP(BM$4,DM_TI_LE!$A$5:$C$29,3,FALSE)</f>
        <v>0</v>
      </c>
      <c r="BN218" s="16">
        <f>R218/26*$BC218*VLOOKUP(BN$4,DM_TI_LE!$A$5:$C$29,3,FALSE)</f>
        <v>0</v>
      </c>
      <c r="BO218" s="16">
        <f>S218/26*$BC218*VLOOKUP(BO$4,DM_TI_LE!$A$5:$C$29,3,FALSE)</f>
        <v>0</v>
      </c>
      <c r="BP218" s="16">
        <f>T218/26*$BC218*VLOOKUP(BP$4,DM_TI_LE!$A$5:$C$29,3,FALSE)</f>
        <v>0</v>
      </c>
      <c r="BQ218" s="16">
        <f>U218/26*$BC218*VLOOKUP(BQ$4,DM_TI_LE!$A$5:$C$29,3,FALSE)</f>
        <v>0</v>
      </c>
      <c r="BR218" s="16">
        <f>V218/26*$BC218*VLOOKUP(BR$4,DM_TI_LE!$A$5:$C$29,3,FALSE)</f>
        <v>0</v>
      </c>
      <c r="BS218" s="16">
        <f>W218/26*$BC218*VLOOKUP(BS$4,DM_TI_LE!$A$5:$C$29,3,FALSE)</f>
        <v>0</v>
      </c>
      <c r="BT218" s="16">
        <f>X218/26*$BC218*VLOOKUP(BT$4,DM_TI_LE!$A$5:$C$29,3,FALSE)</f>
        <v>0</v>
      </c>
      <c r="BU218" s="16">
        <f>Y218/26*$BC218*VLOOKUP(BU$4,DM_TI_LE!$A$5:$C$29,3,FALSE)</f>
        <v>0</v>
      </c>
      <c r="BV218" s="16">
        <f>Z218/26*$BC218*VLOOKUP(BV$4,DM_TI_LE!$A$5:$C$29,3,FALSE)</f>
        <v>0</v>
      </c>
      <c r="BW218" s="16">
        <f>AA218/26*$BC218*VLOOKUP(BW$4,DM_TI_LE!$A$5:$C$29,3,FALSE)</f>
        <v>0</v>
      </c>
      <c r="BX218" s="16">
        <f>AB218/26*$BC218*VLOOKUP(BX$4,DM_TI_LE!$A$5:$C$29,3,FALSE)</f>
        <v>0</v>
      </c>
      <c r="BY218" s="16">
        <f>AC218/26*$BC218*VLOOKUP(BY$4,DM_TI_LE!$A$5:$C$29,3,FALSE)</f>
        <v>0</v>
      </c>
      <c r="BZ218" s="16">
        <f>AD218/26*$BC218*VLOOKUP(BZ$4,DM_TI_LE!$A$5:$C$29,3,FALSE)</f>
        <v>0</v>
      </c>
      <c r="CA218" s="196">
        <f t="shared" si="0"/>
        <v>0</v>
      </c>
      <c r="CB218" s="16"/>
      <c r="CC218" s="197">
        <f t="shared" si="1"/>
        <v>7155000</v>
      </c>
      <c r="CD218" s="145" t="s">
        <v>114</v>
      </c>
      <c r="CE218" s="199">
        <f>VLOOKUP(CD218,DM_TI_LE!$I$12:$J$16,2,FALSE)</f>
        <v>1</v>
      </c>
    </row>
    <row r="219" spans="1:83" ht="12.75">
      <c r="A219" s="36">
        <v>215</v>
      </c>
      <c r="B219" s="38">
        <f>GD_LCD_HS_LNS!B218</f>
        <v>10678</v>
      </c>
      <c r="C219" s="38" t="str">
        <f>GD_LCD_HS_LNS!C218</f>
        <v>Phạm Thanh Quang</v>
      </c>
      <c r="D219" s="38" t="str">
        <f>GD_LCD_HS_LNS!D218</f>
        <v>Nhân viên Bốc xếp</v>
      </c>
      <c r="E219" s="146">
        <f>VLOOKUP(B219,GD_CHAM_CONG!$C$6:$BJ$912,60,FALSE)</f>
        <v>1</v>
      </c>
      <c r="F219" s="146">
        <f>VLOOKUP(B219,GD_LCD_HS_LNS!$B$4:$F$914,5,FALSE)</f>
        <v>1.5</v>
      </c>
      <c r="G219" s="168"/>
      <c r="H219" s="168">
        <f>VLOOKUP(B219,GD_CHAM_CONG!$C$6:$BD$912,37,FALSE)</f>
        <v>26</v>
      </c>
      <c r="I219" s="16">
        <f>VLOOKUP($B219,GD_CHAM_CONG!$C$6:$BF$912,38,FALSE)</f>
        <v>26</v>
      </c>
      <c r="J219" s="16">
        <f>VLOOKUP($B219,GD_CHAM_CONG!$C$6:$BF$912,39,FALSE)</f>
        <v>0</v>
      </c>
      <c r="K219" s="16">
        <f>VLOOKUP($B219,GD_CHAM_CONG!$C$6:$BF$912,40,FALSE)</f>
        <v>0</v>
      </c>
      <c r="L219" s="16">
        <f>VLOOKUP($B219,GD_CHAM_CONG!$C$6:$BF$912,41,FALSE)</f>
        <v>0</v>
      </c>
      <c r="M219" s="16">
        <f>VLOOKUP($B219,GD_CHAM_CONG!$C$6:$BF$912,42,FALSE)</f>
        <v>0</v>
      </c>
      <c r="N219" s="16">
        <f>VLOOKUP($B219,GD_CHAM_CONG!$C$6:$BF$912,43,FALSE)</f>
        <v>0</v>
      </c>
      <c r="O219" s="16">
        <f>VLOOKUP($B219,GD_CHAM_CONG!$C$6:$BF$912,44,FALSE)</f>
        <v>0</v>
      </c>
      <c r="P219" s="16">
        <f>VLOOKUP($B219,GD_CHAM_CONG!$C$6:$BF$912,45,FALSE)</f>
        <v>0</v>
      </c>
      <c r="Q219" s="16">
        <f>VLOOKUP($B219,GD_CHAM_CONG!$C$6:$BF$912,46,FALSE)</f>
        <v>0</v>
      </c>
      <c r="R219" s="16">
        <f>VLOOKUP($B219,GD_CHAM_CONG!$C$6:$BF$912,47,FALSE)</f>
        <v>0</v>
      </c>
      <c r="S219" s="16">
        <f>VLOOKUP($B219,GD_CHAM_CONG!$C$6:$BF$912,48,FALSE)</f>
        <v>0</v>
      </c>
      <c r="T219" s="16">
        <f>VLOOKUP($B219,GD_CHAM_CONG!$C$6:$BF$912,49,FALSE)</f>
        <v>0</v>
      </c>
      <c r="U219" s="16">
        <f>VLOOKUP($B219,GD_CHAM_CONG!$C$6:$BF$912,50,FALSE)</f>
        <v>0</v>
      </c>
      <c r="V219" s="16">
        <f>VLOOKUP($B219,GD_CHAM_CONG!$C$6:$BF$912,51,FALSE)</f>
        <v>0</v>
      </c>
      <c r="W219" s="16">
        <f>VLOOKUP($B219,GD_CHAM_CONG!$C$6:$BF$912,52,FALSE)</f>
        <v>0</v>
      </c>
      <c r="X219" s="16">
        <f>VLOOKUP($B219,GD_CHAM_CONG!$C$6:$BF$912,53,FALSE)</f>
        <v>0</v>
      </c>
      <c r="Y219" s="16">
        <f>VLOOKUP($B219,GD_CHAM_CONG!$C$6:$BF$912,54,FALSE)</f>
        <v>0</v>
      </c>
      <c r="Z219" s="16">
        <f>VLOOKUP($B219,GD_CHAM_CONG!$C$6:$BF$912,55,FALSE)</f>
        <v>0</v>
      </c>
      <c r="AA219" s="16">
        <f>VLOOKUP($B219,GD_CHAM_CONG!$C$6:$BF$912,56,FALSE)</f>
        <v>0</v>
      </c>
      <c r="AB219" s="16">
        <f>VLOOKUP($B219,GD_CHAM_CONG!$C$6:$BI$912,57,FALSE)</f>
        <v>0</v>
      </c>
      <c r="AC219" s="16">
        <f>VLOOKUP($B219,GD_CHAM_CONG!$C$6:$BI$912,58,FALSE)</f>
        <v>0</v>
      </c>
      <c r="AD219" s="16">
        <f>VLOOKUP($B219,GD_CHAM_CONG!$C$6:$BI$912,59,FALSE)</f>
        <v>0</v>
      </c>
      <c r="AE219" s="188">
        <f>I219/$H219*VLOOKUP(I$4,DM_TI_LE!$A$5:$B$30,2,FALSE)</f>
        <v>1</v>
      </c>
      <c r="AF219" s="188">
        <f>J219/$H219*VLOOKUP(J$4,DM_TI_LE!$A$5:$B$30,2,FALSE)</f>
        <v>0</v>
      </c>
      <c r="AG219" s="188">
        <f>K219/$H219*VLOOKUP(K$4,DM_TI_LE!$A$5:$B$30,2,FALSE)</f>
        <v>0</v>
      </c>
      <c r="AH219" s="188">
        <f>L219/$H219*VLOOKUP(L$4,DM_TI_LE!$A$5:$B$30,2,FALSE)</f>
        <v>0</v>
      </c>
      <c r="AI219" s="188">
        <f>M219/$H219*VLOOKUP(M$4,DM_TI_LE!$A$5:$B$30,2,FALSE)</f>
        <v>0</v>
      </c>
      <c r="AJ219" s="188">
        <f>N219/$H219*VLOOKUP(N$4,DM_TI_LE!$A$5:$B$30,2,FALSE)</f>
        <v>0</v>
      </c>
      <c r="AK219" s="188">
        <f>O219/$H219*VLOOKUP(O$4,DM_TI_LE!$A$5:$B$30,2,FALSE)</f>
        <v>0</v>
      </c>
      <c r="AL219" s="188">
        <f>P219/$H219*VLOOKUP(P$4,DM_TI_LE!$A$5:$B$30,2,FALSE)</f>
        <v>0</v>
      </c>
      <c r="AM219" s="188">
        <f>Q219/$H219*VLOOKUP(Q$4,DM_TI_LE!$A$5:$B$30,2,FALSE)</f>
        <v>0</v>
      </c>
      <c r="AN219" s="188">
        <f>R219/$H219*VLOOKUP(R$4,DM_TI_LE!$A$5:$B$30,2,FALSE)</f>
        <v>0</v>
      </c>
      <c r="AO219" s="188">
        <f>S219/$H219*VLOOKUP(S$4,DM_TI_LE!$A$5:$B$30,2,FALSE)</f>
        <v>0</v>
      </c>
      <c r="AP219" s="188">
        <f>T219/$H219*VLOOKUP(T$4,DM_TI_LE!$A$5:$B$30,2,FALSE)</f>
        <v>0</v>
      </c>
      <c r="AQ219" s="188">
        <f>U219/$H219*VLOOKUP(U$4,DM_TI_LE!$A$5:$B$30,2,FALSE)</f>
        <v>0</v>
      </c>
      <c r="AR219" s="188">
        <f>V219/$H219*VLOOKUP(V$4,DM_TI_LE!$A$5:$B$30,2,FALSE)</f>
        <v>0</v>
      </c>
      <c r="AS219" s="188">
        <f>W219/$H219*VLOOKUP(W$4,DM_TI_LE!$A$5:$B$30,2,FALSE)</f>
        <v>0</v>
      </c>
      <c r="AT219" s="188">
        <f>X219/$H219*VLOOKUP(X$4,DM_TI_LE!$A$5:$B$30,2,FALSE)</f>
        <v>0</v>
      </c>
      <c r="AU219" s="188">
        <f>Y219/$H219*VLOOKUP(Y$4,DM_TI_LE!$A$5:$B$30,2,FALSE)</f>
        <v>0</v>
      </c>
      <c r="AV219" s="188">
        <f>Z219/$H219*VLOOKUP(Z$4,DM_TI_LE!$A$5:$B$30,2,FALSE)</f>
        <v>0</v>
      </c>
      <c r="AW219" s="188">
        <f>AA219/$H219*VLOOKUP(AA$4,DM_TI_LE!$A$5:$B$30,2,FALSE)</f>
        <v>0</v>
      </c>
      <c r="AX219" s="188">
        <f>AB219/$H219*VLOOKUP(AB$4,DM_TI_LE!$A$5:$B$30,2,FALSE)</f>
        <v>0</v>
      </c>
      <c r="AY219" s="188">
        <f>AC219/$H219*VLOOKUP(AC$4,DM_TI_LE!$A$5:$B$30,2,FALSE)</f>
        <v>0</v>
      </c>
      <c r="AZ219" s="188">
        <f>AD219/$H219*VLOOKUP(AD$4,DM_TI_LE!$A$5:$B$30,2,FALSE)</f>
        <v>0</v>
      </c>
      <c r="BA219" s="231">
        <f>IF(CD219="HDHV",DM_TI_LE!$K$12*I219, SUM(AE219:AW219)*F219*E219*DM_HE_SO_LUONG_NS!$D$1*CE219)</f>
        <v>6750000</v>
      </c>
      <c r="BB219" s="16"/>
      <c r="BC219" s="17">
        <f>VLOOKUP(B219,GD_LCD_HS_LNS!$B$4:$E$914,4,FALSE)</f>
        <v>3778000</v>
      </c>
      <c r="BD219" s="16"/>
      <c r="BE219" s="16">
        <f>I219/26*$BC219*VLOOKUP(BE$4,DM_TI_LE!$A$5:$C$29,3,FALSE)</f>
        <v>0</v>
      </c>
      <c r="BF219" s="16">
        <f>J219/26*$BC219*VLOOKUP(BF$4,DM_TI_LE!$A$5:$C$29,3,FALSE)</f>
        <v>0</v>
      </c>
      <c r="BG219" s="16">
        <f>K219/26*$BC219*VLOOKUP(BG$4,DM_TI_LE!$A$5:$C$29,3,FALSE)</f>
        <v>0</v>
      </c>
      <c r="BH219" s="16">
        <f>L219/26*$BC219*VLOOKUP(BH$4,DM_TI_LE!$A$5:$C$29,3,FALSE)</f>
        <v>0</v>
      </c>
      <c r="BI219" s="16">
        <f>M219/26*$BC219*VLOOKUP(BI$4,DM_TI_LE!$A$5:$C$29,3,FALSE)</f>
        <v>0</v>
      </c>
      <c r="BJ219" s="16">
        <f>N219/26*$BC219*VLOOKUP(BJ$4,DM_TI_LE!$A$5:$C$29,3,FALSE)</f>
        <v>0</v>
      </c>
      <c r="BK219" s="16">
        <f>O219/26*$BC219*VLOOKUP(BK$4,DM_TI_LE!$A$5:$C$29,3,FALSE)</f>
        <v>0</v>
      </c>
      <c r="BL219" s="16">
        <f>P219/26*$BC219*VLOOKUP(BL$4,DM_TI_LE!$A$5:$C$29,3,FALSE)</f>
        <v>0</v>
      </c>
      <c r="BM219" s="16">
        <f>Q219/26*$BC219*VLOOKUP(BM$4,DM_TI_LE!$A$5:$C$29,3,FALSE)</f>
        <v>0</v>
      </c>
      <c r="BN219" s="16">
        <f>R219/26*$BC219*VLOOKUP(BN$4,DM_TI_LE!$A$5:$C$29,3,FALSE)</f>
        <v>0</v>
      </c>
      <c r="BO219" s="16">
        <f>S219/26*$BC219*VLOOKUP(BO$4,DM_TI_LE!$A$5:$C$29,3,FALSE)</f>
        <v>0</v>
      </c>
      <c r="BP219" s="16">
        <f>T219/26*$BC219*VLOOKUP(BP$4,DM_TI_LE!$A$5:$C$29,3,FALSE)</f>
        <v>0</v>
      </c>
      <c r="BQ219" s="16">
        <f>U219/26*$BC219*VLOOKUP(BQ$4,DM_TI_LE!$A$5:$C$29,3,FALSE)</f>
        <v>0</v>
      </c>
      <c r="BR219" s="16">
        <f>V219/26*$BC219*VLOOKUP(BR$4,DM_TI_LE!$A$5:$C$29,3,FALSE)</f>
        <v>0</v>
      </c>
      <c r="BS219" s="16">
        <f>W219/26*$BC219*VLOOKUP(BS$4,DM_TI_LE!$A$5:$C$29,3,FALSE)</f>
        <v>0</v>
      </c>
      <c r="BT219" s="16">
        <f>X219/26*$BC219*VLOOKUP(BT$4,DM_TI_LE!$A$5:$C$29,3,FALSE)</f>
        <v>0</v>
      </c>
      <c r="BU219" s="16">
        <f>Y219/26*$BC219*VLOOKUP(BU$4,DM_TI_LE!$A$5:$C$29,3,FALSE)</f>
        <v>0</v>
      </c>
      <c r="BV219" s="16">
        <f>Z219/26*$BC219*VLOOKUP(BV$4,DM_TI_LE!$A$5:$C$29,3,FALSE)</f>
        <v>0</v>
      </c>
      <c r="BW219" s="16">
        <f>AA219/26*$BC219*VLOOKUP(BW$4,DM_TI_LE!$A$5:$C$29,3,FALSE)</f>
        <v>0</v>
      </c>
      <c r="BX219" s="16">
        <f>AB219/26*$BC219*VLOOKUP(BX$4,DM_TI_LE!$A$5:$C$29,3,FALSE)</f>
        <v>0</v>
      </c>
      <c r="BY219" s="16">
        <f>AC219/26*$BC219*VLOOKUP(BY$4,DM_TI_LE!$A$5:$C$29,3,FALSE)</f>
        <v>0</v>
      </c>
      <c r="BZ219" s="16">
        <f>AD219/26*$BC219*VLOOKUP(BZ$4,DM_TI_LE!$A$5:$C$29,3,FALSE)</f>
        <v>0</v>
      </c>
      <c r="CA219" s="196">
        <f t="shared" si="0"/>
        <v>0</v>
      </c>
      <c r="CB219" s="16"/>
      <c r="CC219" s="197">
        <f t="shared" si="1"/>
        <v>6750000</v>
      </c>
      <c r="CD219" s="145" t="s">
        <v>114</v>
      </c>
      <c r="CE219" s="199">
        <f>VLOOKUP(CD219,DM_TI_LE!$I$12:$J$16,2,FALSE)</f>
        <v>1</v>
      </c>
    </row>
    <row r="220" spans="1:83" ht="12.75">
      <c r="A220" s="36">
        <v>216</v>
      </c>
      <c r="B220" s="38">
        <f>GD_LCD_HS_LNS!B219</f>
        <v>10679</v>
      </c>
      <c r="C220" s="38" t="str">
        <f>GD_LCD_HS_LNS!C219</f>
        <v>Lã Văn Thảo</v>
      </c>
      <c r="D220" s="38" t="str">
        <f>GD_LCD_HS_LNS!D219</f>
        <v>Nhân viên Bốc xếp</v>
      </c>
      <c r="E220" s="146">
        <f>VLOOKUP(B220,GD_CHAM_CONG!$C$6:$BJ$912,60,FALSE)</f>
        <v>1</v>
      </c>
      <c r="F220" s="146">
        <f>VLOOKUP(B220,GD_LCD_HS_LNS!$B$4:$F$914,5,FALSE)</f>
        <v>1.59</v>
      </c>
      <c r="G220" s="168"/>
      <c r="H220" s="168">
        <f>VLOOKUP(B220,GD_CHAM_CONG!$C$6:$BD$912,37,FALSE)</f>
        <v>26</v>
      </c>
      <c r="I220" s="16">
        <f>VLOOKUP($B220,GD_CHAM_CONG!$C$6:$BF$912,38,FALSE)</f>
        <v>24</v>
      </c>
      <c r="J220" s="16">
        <f>VLOOKUP($B220,GD_CHAM_CONG!$C$6:$BF$912,39,FALSE)</f>
        <v>0</v>
      </c>
      <c r="K220" s="16">
        <f>VLOOKUP($B220,GD_CHAM_CONG!$C$6:$BF$912,40,FALSE)</f>
        <v>2</v>
      </c>
      <c r="L220" s="16">
        <f>VLOOKUP($B220,GD_CHAM_CONG!$C$6:$BF$912,41,FALSE)</f>
        <v>0</v>
      </c>
      <c r="M220" s="16">
        <f>VLOOKUP($B220,GD_CHAM_CONG!$C$6:$BF$912,42,FALSE)</f>
        <v>0</v>
      </c>
      <c r="N220" s="16">
        <f>VLOOKUP($B220,GD_CHAM_CONG!$C$6:$BF$912,43,FALSE)</f>
        <v>0</v>
      </c>
      <c r="O220" s="16">
        <f>VLOOKUP($B220,GD_CHAM_CONG!$C$6:$BF$912,44,FALSE)</f>
        <v>0</v>
      </c>
      <c r="P220" s="16">
        <f>VLOOKUP($B220,GD_CHAM_CONG!$C$6:$BF$912,45,FALSE)</f>
        <v>0</v>
      </c>
      <c r="Q220" s="16">
        <f>VLOOKUP($B220,GD_CHAM_CONG!$C$6:$BF$912,46,FALSE)</f>
        <v>0</v>
      </c>
      <c r="R220" s="16">
        <f>VLOOKUP($B220,GD_CHAM_CONG!$C$6:$BF$912,47,FALSE)</f>
        <v>0</v>
      </c>
      <c r="S220" s="16">
        <f>VLOOKUP($B220,GD_CHAM_CONG!$C$6:$BF$912,48,FALSE)</f>
        <v>0</v>
      </c>
      <c r="T220" s="16">
        <f>VLOOKUP($B220,GD_CHAM_CONG!$C$6:$BF$912,49,FALSE)</f>
        <v>0</v>
      </c>
      <c r="U220" s="16">
        <f>VLOOKUP($B220,GD_CHAM_CONG!$C$6:$BF$912,50,FALSE)</f>
        <v>0</v>
      </c>
      <c r="V220" s="16">
        <f>VLOOKUP($B220,GD_CHAM_CONG!$C$6:$BF$912,51,FALSE)</f>
        <v>0</v>
      </c>
      <c r="W220" s="16">
        <f>VLOOKUP($B220,GD_CHAM_CONG!$C$6:$BF$912,52,FALSE)</f>
        <v>0</v>
      </c>
      <c r="X220" s="16">
        <f>VLOOKUP($B220,GD_CHAM_CONG!$C$6:$BF$912,53,FALSE)</f>
        <v>0</v>
      </c>
      <c r="Y220" s="16">
        <f>VLOOKUP($B220,GD_CHAM_CONG!$C$6:$BF$912,54,FALSE)</f>
        <v>0</v>
      </c>
      <c r="Z220" s="16">
        <f>VLOOKUP($B220,GD_CHAM_CONG!$C$6:$BF$912,55,FALSE)</f>
        <v>0</v>
      </c>
      <c r="AA220" s="16">
        <f>VLOOKUP($B220,GD_CHAM_CONG!$C$6:$BF$912,56,FALSE)</f>
        <v>0</v>
      </c>
      <c r="AB220" s="16">
        <f>VLOOKUP($B220,GD_CHAM_CONG!$C$6:$BI$912,57,FALSE)</f>
        <v>0</v>
      </c>
      <c r="AC220" s="16">
        <f>VLOOKUP($B220,GD_CHAM_CONG!$C$6:$BI$912,58,FALSE)</f>
        <v>0</v>
      </c>
      <c r="AD220" s="16">
        <f>VLOOKUP($B220,GD_CHAM_CONG!$C$6:$BI$912,59,FALSE)</f>
        <v>0</v>
      </c>
      <c r="AE220" s="188">
        <f>I220/$H220*VLOOKUP(I$4,DM_TI_LE!$A$5:$B$30,2,FALSE)</f>
        <v>0.92307692307692313</v>
      </c>
      <c r="AF220" s="188">
        <f>J220/$H220*VLOOKUP(J$4,DM_TI_LE!$A$5:$B$30,2,FALSE)</f>
        <v>0</v>
      </c>
      <c r="AG220" s="188">
        <f>K220/$H220*VLOOKUP(K$4,DM_TI_LE!$A$5:$B$30,2,FALSE)</f>
        <v>0</v>
      </c>
      <c r="AH220" s="188">
        <f>L220/$H220*VLOOKUP(L$4,DM_TI_LE!$A$5:$B$30,2,FALSE)</f>
        <v>0</v>
      </c>
      <c r="AI220" s="188">
        <f>M220/$H220*VLOOKUP(M$4,DM_TI_LE!$A$5:$B$30,2,FALSE)</f>
        <v>0</v>
      </c>
      <c r="AJ220" s="188">
        <f>N220/$H220*VLOOKUP(N$4,DM_TI_LE!$A$5:$B$30,2,FALSE)</f>
        <v>0</v>
      </c>
      <c r="AK220" s="188">
        <f>O220/$H220*VLOOKUP(O$4,DM_TI_LE!$A$5:$B$30,2,FALSE)</f>
        <v>0</v>
      </c>
      <c r="AL220" s="188">
        <f>P220/$H220*VLOOKUP(P$4,DM_TI_LE!$A$5:$B$30,2,FALSE)</f>
        <v>0</v>
      </c>
      <c r="AM220" s="188">
        <f>Q220/$H220*VLOOKUP(Q$4,DM_TI_LE!$A$5:$B$30,2,FALSE)</f>
        <v>0</v>
      </c>
      <c r="AN220" s="188">
        <f>R220/$H220*VLOOKUP(R$4,DM_TI_LE!$A$5:$B$30,2,FALSE)</f>
        <v>0</v>
      </c>
      <c r="AO220" s="188">
        <f>S220/$H220*VLOOKUP(S$4,DM_TI_LE!$A$5:$B$30,2,FALSE)</f>
        <v>0</v>
      </c>
      <c r="AP220" s="188">
        <f>T220/$H220*VLOOKUP(T$4,DM_TI_LE!$A$5:$B$30,2,FALSE)</f>
        <v>0</v>
      </c>
      <c r="AQ220" s="188">
        <f>U220/$H220*VLOOKUP(U$4,DM_TI_LE!$A$5:$B$30,2,FALSE)</f>
        <v>0</v>
      </c>
      <c r="AR220" s="188">
        <f>V220/$H220*VLOOKUP(V$4,DM_TI_LE!$A$5:$B$30,2,FALSE)</f>
        <v>0</v>
      </c>
      <c r="AS220" s="188">
        <f>W220/$H220*VLOOKUP(W$4,DM_TI_LE!$A$5:$B$30,2,FALSE)</f>
        <v>0</v>
      </c>
      <c r="AT220" s="188">
        <f>X220/$H220*VLOOKUP(X$4,DM_TI_LE!$A$5:$B$30,2,FALSE)</f>
        <v>0</v>
      </c>
      <c r="AU220" s="188">
        <f>Y220/$H220*VLOOKUP(Y$4,DM_TI_LE!$A$5:$B$30,2,FALSE)</f>
        <v>0</v>
      </c>
      <c r="AV220" s="188">
        <f>Z220/$H220*VLOOKUP(Z$4,DM_TI_LE!$A$5:$B$30,2,FALSE)</f>
        <v>0</v>
      </c>
      <c r="AW220" s="188">
        <f>AA220/$H220*VLOOKUP(AA$4,DM_TI_LE!$A$5:$B$30,2,FALSE)</f>
        <v>0</v>
      </c>
      <c r="AX220" s="188">
        <f>AB220/$H220*VLOOKUP(AB$4,DM_TI_LE!$A$5:$B$30,2,FALSE)</f>
        <v>0</v>
      </c>
      <c r="AY220" s="188">
        <f>AC220/$H220*VLOOKUP(AC$4,DM_TI_LE!$A$5:$B$30,2,FALSE)</f>
        <v>0</v>
      </c>
      <c r="AZ220" s="188">
        <f>AD220/$H220*VLOOKUP(AD$4,DM_TI_LE!$A$5:$B$30,2,FALSE)</f>
        <v>0</v>
      </c>
      <c r="BA220" s="231">
        <f>IF(CD220="HDHV",DM_TI_LE!$K$12*I220, SUM(AE220:AW220)*F220*E220*DM_HE_SO_LUONG_NS!$D$1*CE220)</f>
        <v>6604615.384615385</v>
      </c>
      <c r="BB220" s="16"/>
      <c r="BC220" s="17">
        <f>VLOOKUP(B220,GD_LCD_HS_LNS!$B$4:$E$914,4,FALSE)</f>
        <v>3778000</v>
      </c>
      <c r="BD220" s="16"/>
      <c r="BE220" s="16">
        <f>I220/26*$BC220*VLOOKUP(BE$4,DM_TI_LE!$A$5:$C$29,3,FALSE)</f>
        <v>0</v>
      </c>
      <c r="BF220" s="16">
        <f>J220/26*$BC220*VLOOKUP(BF$4,DM_TI_LE!$A$5:$C$29,3,FALSE)</f>
        <v>0</v>
      </c>
      <c r="BG220" s="16">
        <f>K220/26*$BC220*VLOOKUP(BG$4,DM_TI_LE!$A$5:$C$29,3,FALSE)</f>
        <v>0</v>
      </c>
      <c r="BH220" s="16">
        <f>L220/26*$BC220*VLOOKUP(BH$4,DM_TI_LE!$A$5:$C$29,3,FALSE)</f>
        <v>0</v>
      </c>
      <c r="BI220" s="16">
        <f>M220/26*$BC220*VLOOKUP(BI$4,DM_TI_LE!$A$5:$C$29,3,FALSE)</f>
        <v>0</v>
      </c>
      <c r="BJ220" s="16">
        <f>N220/26*$BC220*VLOOKUP(BJ$4,DM_TI_LE!$A$5:$C$29,3,FALSE)</f>
        <v>0</v>
      </c>
      <c r="BK220" s="16">
        <f>O220/26*$BC220*VLOOKUP(BK$4,DM_TI_LE!$A$5:$C$29,3,FALSE)</f>
        <v>0</v>
      </c>
      <c r="BL220" s="16">
        <f>P220/26*$BC220*VLOOKUP(BL$4,DM_TI_LE!$A$5:$C$29,3,FALSE)</f>
        <v>0</v>
      </c>
      <c r="BM220" s="16">
        <f>Q220/26*$BC220*VLOOKUP(BM$4,DM_TI_LE!$A$5:$C$29,3,FALSE)</f>
        <v>0</v>
      </c>
      <c r="BN220" s="16">
        <f>R220/26*$BC220*VLOOKUP(BN$4,DM_TI_LE!$A$5:$C$29,3,FALSE)</f>
        <v>0</v>
      </c>
      <c r="BO220" s="16">
        <f>S220/26*$BC220*VLOOKUP(BO$4,DM_TI_LE!$A$5:$C$29,3,FALSE)</f>
        <v>0</v>
      </c>
      <c r="BP220" s="16">
        <f>T220/26*$BC220*VLOOKUP(BP$4,DM_TI_LE!$A$5:$C$29,3,FALSE)</f>
        <v>0</v>
      </c>
      <c r="BQ220" s="16">
        <f>U220/26*$BC220*VLOOKUP(BQ$4,DM_TI_LE!$A$5:$C$29,3,FALSE)</f>
        <v>0</v>
      </c>
      <c r="BR220" s="16">
        <f>V220/26*$BC220*VLOOKUP(BR$4,DM_TI_LE!$A$5:$C$29,3,FALSE)</f>
        <v>0</v>
      </c>
      <c r="BS220" s="16">
        <f>W220/26*$BC220*VLOOKUP(BS$4,DM_TI_LE!$A$5:$C$29,3,FALSE)</f>
        <v>0</v>
      </c>
      <c r="BT220" s="16">
        <f>X220/26*$BC220*VLOOKUP(BT$4,DM_TI_LE!$A$5:$C$29,3,FALSE)</f>
        <v>0</v>
      </c>
      <c r="BU220" s="16">
        <f>Y220/26*$BC220*VLOOKUP(BU$4,DM_TI_LE!$A$5:$C$29,3,FALSE)</f>
        <v>0</v>
      </c>
      <c r="BV220" s="16">
        <f>Z220/26*$BC220*VLOOKUP(BV$4,DM_TI_LE!$A$5:$C$29,3,FALSE)</f>
        <v>0</v>
      </c>
      <c r="BW220" s="16">
        <f>AA220/26*$BC220*VLOOKUP(BW$4,DM_TI_LE!$A$5:$C$29,3,FALSE)</f>
        <v>0</v>
      </c>
      <c r="BX220" s="16">
        <f>AB220/26*$BC220*VLOOKUP(BX$4,DM_TI_LE!$A$5:$C$29,3,FALSE)</f>
        <v>0</v>
      </c>
      <c r="BY220" s="16">
        <f>AC220/26*$BC220*VLOOKUP(BY$4,DM_TI_LE!$A$5:$C$29,3,FALSE)</f>
        <v>0</v>
      </c>
      <c r="BZ220" s="16">
        <f>AD220/26*$BC220*VLOOKUP(BZ$4,DM_TI_LE!$A$5:$C$29,3,FALSE)</f>
        <v>0</v>
      </c>
      <c r="CA220" s="196">
        <f t="shared" si="0"/>
        <v>0</v>
      </c>
      <c r="CB220" s="16"/>
      <c r="CC220" s="197">
        <f t="shared" si="1"/>
        <v>6604615.384615385</v>
      </c>
      <c r="CD220" s="145" t="s">
        <v>114</v>
      </c>
      <c r="CE220" s="199">
        <f>VLOOKUP(CD220,DM_TI_LE!$I$12:$J$16,2,FALSE)</f>
        <v>1</v>
      </c>
    </row>
    <row r="221" spans="1:83" ht="12.75">
      <c r="A221" s="36">
        <v>217</v>
      </c>
      <c r="B221" s="38">
        <f>GD_LCD_HS_LNS!B220</f>
        <v>10680</v>
      </c>
      <c r="C221" s="38" t="str">
        <f>GD_LCD_HS_LNS!C220</f>
        <v>Nguyễn Thanh Bình</v>
      </c>
      <c r="D221" s="38" t="str">
        <f>GD_LCD_HS_LNS!D220</f>
        <v>Nhân viên Bốc xếp</v>
      </c>
      <c r="E221" s="146">
        <f>VLOOKUP(B221,GD_CHAM_CONG!$C$6:$BJ$912,60,FALSE)</f>
        <v>1.05</v>
      </c>
      <c r="F221" s="146">
        <f>VLOOKUP(B221,GD_LCD_HS_LNS!$B$4:$F$914,5,FALSE)</f>
        <v>1.79</v>
      </c>
      <c r="G221" s="168"/>
      <c r="H221" s="168">
        <f>VLOOKUP(B221,GD_CHAM_CONG!$C$6:$BD$912,37,FALSE)</f>
        <v>26</v>
      </c>
      <c r="I221" s="16">
        <f>VLOOKUP($B221,GD_CHAM_CONG!$C$6:$BF$912,38,FALSE)</f>
        <v>26</v>
      </c>
      <c r="J221" s="16">
        <f>VLOOKUP($B221,GD_CHAM_CONG!$C$6:$BF$912,39,FALSE)</f>
        <v>0</v>
      </c>
      <c r="K221" s="16">
        <f>VLOOKUP($B221,GD_CHAM_CONG!$C$6:$BF$912,40,FALSE)</f>
        <v>0</v>
      </c>
      <c r="L221" s="16">
        <f>VLOOKUP($B221,GD_CHAM_CONG!$C$6:$BF$912,41,FALSE)</f>
        <v>0</v>
      </c>
      <c r="M221" s="16">
        <f>VLOOKUP($B221,GD_CHAM_CONG!$C$6:$BF$912,42,FALSE)</f>
        <v>0</v>
      </c>
      <c r="N221" s="16">
        <f>VLOOKUP($B221,GD_CHAM_CONG!$C$6:$BF$912,43,FALSE)</f>
        <v>0</v>
      </c>
      <c r="O221" s="16">
        <f>VLOOKUP($B221,GD_CHAM_CONG!$C$6:$BF$912,44,FALSE)</f>
        <v>0</v>
      </c>
      <c r="P221" s="16">
        <f>VLOOKUP($B221,GD_CHAM_CONG!$C$6:$BF$912,45,FALSE)</f>
        <v>0</v>
      </c>
      <c r="Q221" s="16">
        <f>VLOOKUP($B221,GD_CHAM_CONG!$C$6:$BF$912,46,FALSE)</f>
        <v>0</v>
      </c>
      <c r="R221" s="16">
        <f>VLOOKUP($B221,GD_CHAM_CONG!$C$6:$BF$912,47,FALSE)</f>
        <v>0</v>
      </c>
      <c r="S221" s="16">
        <f>VLOOKUP($B221,GD_CHAM_CONG!$C$6:$BF$912,48,FALSE)</f>
        <v>0</v>
      </c>
      <c r="T221" s="16">
        <f>VLOOKUP($B221,GD_CHAM_CONG!$C$6:$BF$912,49,FALSE)</f>
        <v>0</v>
      </c>
      <c r="U221" s="16">
        <f>VLOOKUP($B221,GD_CHAM_CONG!$C$6:$BF$912,50,FALSE)</f>
        <v>0</v>
      </c>
      <c r="V221" s="16">
        <f>VLOOKUP($B221,GD_CHAM_CONG!$C$6:$BF$912,51,FALSE)</f>
        <v>0</v>
      </c>
      <c r="W221" s="16">
        <f>VLOOKUP($B221,GD_CHAM_CONG!$C$6:$BF$912,52,FALSE)</f>
        <v>0</v>
      </c>
      <c r="X221" s="16">
        <f>VLOOKUP($B221,GD_CHAM_CONG!$C$6:$BF$912,53,FALSE)</f>
        <v>0</v>
      </c>
      <c r="Y221" s="16">
        <f>VLOOKUP($B221,GD_CHAM_CONG!$C$6:$BF$912,54,FALSE)</f>
        <v>0</v>
      </c>
      <c r="Z221" s="16">
        <f>VLOOKUP($B221,GD_CHAM_CONG!$C$6:$BF$912,55,FALSE)</f>
        <v>0</v>
      </c>
      <c r="AA221" s="16">
        <f>VLOOKUP($B221,GD_CHAM_CONG!$C$6:$BF$912,56,FALSE)</f>
        <v>0</v>
      </c>
      <c r="AB221" s="16">
        <f>VLOOKUP($B221,GD_CHAM_CONG!$C$6:$BI$912,57,FALSE)</f>
        <v>0</v>
      </c>
      <c r="AC221" s="16">
        <f>VLOOKUP($B221,GD_CHAM_CONG!$C$6:$BI$912,58,FALSE)</f>
        <v>0</v>
      </c>
      <c r="AD221" s="16">
        <f>VLOOKUP($B221,GD_CHAM_CONG!$C$6:$BI$912,59,FALSE)</f>
        <v>0</v>
      </c>
      <c r="AE221" s="188">
        <f>I221/$H221*VLOOKUP(I$4,DM_TI_LE!$A$5:$B$30,2,FALSE)</f>
        <v>1</v>
      </c>
      <c r="AF221" s="188">
        <f>J221/$H221*VLOOKUP(J$4,DM_TI_LE!$A$5:$B$30,2,FALSE)</f>
        <v>0</v>
      </c>
      <c r="AG221" s="188">
        <f>K221/$H221*VLOOKUP(K$4,DM_TI_LE!$A$5:$B$30,2,FALSE)</f>
        <v>0</v>
      </c>
      <c r="AH221" s="188">
        <f>L221/$H221*VLOOKUP(L$4,DM_TI_LE!$A$5:$B$30,2,FALSE)</f>
        <v>0</v>
      </c>
      <c r="AI221" s="188">
        <f>M221/$H221*VLOOKUP(M$4,DM_TI_LE!$A$5:$B$30,2,FALSE)</f>
        <v>0</v>
      </c>
      <c r="AJ221" s="188">
        <f>N221/$H221*VLOOKUP(N$4,DM_TI_LE!$A$5:$B$30,2,FALSE)</f>
        <v>0</v>
      </c>
      <c r="AK221" s="188">
        <f>O221/$H221*VLOOKUP(O$4,DM_TI_LE!$A$5:$B$30,2,FALSE)</f>
        <v>0</v>
      </c>
      <c r="AL221" s="188">
        <f>P221/$H221*VLOOKUP(P$4,DM_TI_LE!$A$5:$B$30,2,FALSE)</f>
        <v>0</v>
      </c>
      <c r="AM221" s="188">
        <f>Q221/$H221*VLOOKUP(Q$4,DM_TI_LE!$A$5:$B$30,2,FALSE)</f>
        <v>0</v>
      </c>
      <c r="AN221" s="188">
        <f>R221/$H221*VLOOKUP(R$4,DM_TI_LE!$A$5:$B$30,2,FALSE)</f>
        <v>0</v>
      </c>
      <c r="AO221" s="188">
        <f>S221/$H221*VLOOKUP(S$4,DM_TI_LE!$A$5:$B$30,2,FALSE)</f>
        <v>0</v>
      </c>
      <c r="AP221" s="188">
        <f>T221/$H221*VLOOKUP(T$4,DM_TI_LE!$A$5:$B$30,2,FALSE)</f>
        <v>0</v>
      </c>
      <c r="AQ221" s="188">
        <f>U221/$H221*VLOOKUP(U$4,DM_TI_LE!$A$5:$B$30,2,FALSE)</f>
        <v>0</v>
      </c>
      <c r="AR221" s="188">
        <f>V221/$H221*VLOOKUP(V$4,DM_TI_LE!$A$5:$B$30,2,FALSE)</f>
        <v>0</v>
      </c>
      <c r="AS221" s="188">
        <f>W221/$H221*VLOOKUP(W$4,DM_TI_LE!$A$5:$B$30,2,FALSE)</f>
        <v>0</v>
      </c>
      <c r="AT221" s="188">
        <f>X221/$H221*VLOOKUP(X$4,DM_TI_LE!$A$5:$B$30,2,FALSE)</f>
        <v>0</v>
      </c>
      <c r="AU221" s="188">
        <f>Y221/$H221*VLOOKUP(Y$4,DM_TI_LE!$A$5:$B$30,2,FALSE)</f>
        <v>0</v>
      </c>
      <c r="AV221" s="188">
        <f>Z221/$H221*VLOOKUP(Z$4,DM_TI_LE!$A$5:$B$30,2,FALSE)</f>
        <v>0</v>
      </c>
      <c r="AW221" s="188">
        <f>AA221/$H221*VLOOKUP(AA$4,DM_TI_LE!$A$5:$B$30,2,FALSE)</f>
        <v>0</v>
      </c>
      <c r="AX221" s="188">
        <f>AB221/$H221*VLOOKUP(AB$4,DM_TI_LE!$A$5:$B$30,2,FALSE)</f>
        <v>0</v>
      </c>
      <c r="AY221" s="188">
        <f>AC221/$H221*VLOOKUP(AC$4,DM_TI_LE!$A$5:$B$30,2,FALSE)</f>
        <v>0</v>
      </c>
      <c r="AZ221" s="188">
        <f>AD221/$H221*VLOOKUP(AD$4,DM_TI_LE!$A$5:$B$30,2,FALSE)</f>
        <v>0</v>
      </c>
      <c r="BA221" s="231">
        <f>IF(CD221="HDHV",DM_TI_LE!$K$12*I221, SUM(AE221:AW221)*F221*E221*DM_HE_SO_LUONG_NS!$D$1*CE221)</f>
        <v>8457750</v>
      </c>
      <c r="BB221" s="16"/>
      <c r="BC221" s="17">
        <f>VLOOKUP(B221,GD_LCD_HS_LNS!$B$4:$E$914,4,FALSE)</f>
        <v>3778000</v>
      </c>
      <c r="BD221" s="16"/>
      <c r="BE221" s="16">
        <f>I221/26*$BC221*VLOOKUP(BE$4,DM_TI_LE!$A$5:$C$29,3,FALSE)</f>
        <v>0</v>
      </c>
      <c r="BF221" s="16">
        <f>J221/26*$BC221*VLOOKUP(BF$4,DM_TI_LE!$A$5:$C$29,3,FALSE)</f>
        <v>0</v>
      </c>
      <c r="BG221" s="16">
        <f>K221/26*$BC221*VLOOKUP(BG$4,DM_TI_LE!$A$5:$C$29,3,FALSE)</f>
        <v>0</v>
      </c>
      <c r="BH221" s="16">
        <f>L221/26*$BC221*VLOOKUP(BH$4,DM_TI_LE!$A$5:$C$29,3,FALSE)</f>
        <v>0</v>
      </c>
      <c r="BI221" s="16">
        <f>M221/26*$BC221*VLOOKUP(BI$4,DM_TI_LE!$A$5:$C$29,3,FALSE)</f>
        <v>0</v>
      </c>
      <c r="BJ221" s="16">
        <f>N221/26*$BC221*VLOOKUP(BJ$4,DM_TI_LE!$A$5:$C$29,3,FALSE)</f>
        <v>0</v>
      </c>
      <c r="BK221" s="16">
        <f>O221/26*$BC221*VLOOKUP(BK$4,DM_TI_LE!$A$5:$C$29,3,FALSE)</f>
        <v>0</v>
      </c>
      <c r="BL221" s="16">
        <f>P221/26*$BC221*VLOOKUP(BL$4,DM_TI_LE!$A$5:$C$29,3,FALSE)</f>
        <v>0</v>
      </c>
      <c r="BM221" s="16">
        <f>Q221/26*$BC221*VLOOKUP(BM$4,DM_TI_LE!$A$5:$C$29,3,FALSE)</f>
        <v>0</v>
      </c>
      <c r="BN221" s="16">
        <f>R221/26*$BC221*VLOOKUP(BN$4,DM_TI_LE!$A$5:$C$29,3,FALSE)</f>
        <v>0</v>
      </c>
      <c r="BO221" s="16">
        <f>S221/26*$BC221*VLOOKUP(BO$4,DM_TI_LE!$A$5:$C$29,3,FALSE)</f>
        <v>0</v>
      </c>
      <c r="BP221" s="16">
        <f>T221/26*$BC221*VLOOKUP(BP$4,DM_TI_LE!$A$5:$C$29,3,FALSE)</f>
        <v>0</v>
      </c>
      <c r="BQ221" s="16">
        <f>U221/26*$BC221*VLOOKUP(BQ$4,DM_TI_LE!$A$5:$C$29,3,FALSE)</f>
        <v>0</v>
      </c>
      <c r="BR221" s="16">
        <f>V221/26*$BC221*VLOOKUP(BR$4,DM_TI_LE!$A$5:$C$29,3,FALSE)</f>
        <v>0</v>
      </c>
      <c r="BS221" s="16">
        <f>W221/26*$BC221*VLOOKUP(BS$4,DM_TI_LE!$A$5:$C$29,3,FALSE)</f>
        <v>0</v>
      </c>
      <c r="BT221" s="16">
        <f>X221/26*$BC221*VLOOKUP(BT$4,DM_TI_LE!$A$5:$C$29,3,FALSE)</f>
        <v>0</v>
      </c>
      <c r="BU221" s="16">
        <f>Y221/26*$BC221*VLOOKUP(BU$4,DM_TI_LE!$A$5:$C$29,3,FALSE)</f>
        <v>0</v>
      </c>
      <c r="BV221" s="16">
        <f>Z221/26*$BC221*VLOOKUP(BV$4,DM_TI_LE!$A$5:$C$29,3,FALSE)</f>
        <v>0</v>
      </c>
      <c r="BW221" s="16">
        <f>AA221/26*$BC221*VLOOKUP(BW$4,DM_TI_LE!$A$5:$C$29,3,FALSE)</f>
        <v>0</v>
      </c>
      <c r="BX221" s="16">
        <f>AB221/26*$BC221*VLOOKUP(BX$4,DM_TI_LE!$A$5:$C$29,3,FALSE)</f>
        <v>0</v>
      </c>
      <c r="BY221" s="16">
        <f>AC221/26*$BC221*VLOOKUP(BY$4,DM_TI_LE!$A$5:$C$29,3,FALSE)</f>
        <v>0</v>
      </c>
      <c r="BZ221" s="16">
        <f>AD221/26*$BC221*VLOOKUP(BZ$4,DM_TI_LE!$A$5:$C$29,3,FALSE)</f>
        <v>0</v>
      </c>
      <c r="CA221" s="196">
        <f t="shared" si="0"/>
        <v>0</v>
      </c>
      <c r="CB221" s="16"/>
      <c r="CC221" s="197">
        <f t="shared" si="1"/>
        <v>8457750</v>
      </c>
      <c r="CD221" s="145" t="s">
        <v>116</v>
      </c>
      <c r="CE221" s="199">
        <f>VLOOKUP(CD221,DM_TI_LE!$I$12:$J$16,2,FALSE)</f>
        <v>1</v>
      </c>
    </row>
    <row r="222" spans="1:83" ht="12.75">
      <c r="A222" s="36">
        <v>218</v>
      </c>
      <c r="B222" s="38">
        <f>GD_LCD_HS_LNS!B221</f>
        <v>11086</v>
      </c>
      <c r="C222" s="38" t="str">
        <f>GD_LCD_HS_LNS!C221</f>
        <v>Nguyễn Quốc Dũng</v>
      </c>
      <c r="D222" s="38" t="str">
        <f>GD_LCD_HS_LNS!D221</f>
        <v>Nhân viên Bốc xếp</v>
      </c>
      <c r="E222" s="146">
        <f>VLOOKUP(B222,GD_CHAM_CONG!$C$6:$BJ$912,60,FALSE)</f>
        <v>1</v>
      </c>
      <c r="F222" s="146">
        <f>VLOOKUP(B222,GD_LCD_HS_LNS!$B$4:$F$914,5,FALSE)</f>
        <v>1.5</v>
      </c>
      <c r="G222" s="168"/>
      <c r="H222" s="168">
        <f>VLOOKUP(B222,GD_CHAM_CONG!$C$6:$BD$912,37,FALSE)</f>
        <v>26</v>
      </c>
      <c r="I222" s="16">
        <f>VLOOKUP($B222,GD_CHAM_CONG!$C$6:$BF$912,38,FALSE)</f>
        <v>26</v>
      </c>
      <c r="J222" s="16">
        <f>VLOOKUP($B222,GD_CHAM_CONG!$C$6:$BF$912,39,FALSE)</f>
        <v>0</v>
      </c>
      <c r="K222" s="16">
        <f>VLOOKUP($B222,GD_CHAM_CONG!$C$6:$BF$912,40,FALSE)</f>
        <v>0</v>
      </c>
      <c r="L222" s="16">
        <f>VLOOKUP($B222,GD_CHAM_CONG!$C$6:$BF$912,41,FALSE)</f>
        <v>0</v>
      </c>
      <c r="M222" s="16">
        <f>VLOOKUP($B222,GD_CHAM_CONG!$C$6:$BF$912,42,FALSE)</f>
        <v>0</v>
      </c>
      <c r="N222" s="16">
        <f>VLOOKUP($B222,GD_CHAM_CONG!$C$6:$BF$912,43,FALSE)</f>
        <v>0</v>
      </c>
      <c r="O222" s="16">
        <f>VLOOKUP($B222,GD_CHAM_CONG!$C$6:$BF$912,44,FALSE)</f>
        <v>0</v>
      </c>
      <c r="P222" s="16">
        <f>VLOOKUP($B222,GD_CHAM_CONG!$C$6:$BF$912,45,FALSE)</f>
        <v>0</v>
      </c>
      <c r="Q222" s="16">
        <f>VLOOKUP($B222,GD_CHAM_CONG!$C$6:$BF$912,46,FALSE)</f>
        <v>0</v>
      </c>
      <c r="R222" s="16">
        <f>VLOOKUP($B222,GD_CHAM_CONG!$C$6:$BF$912,47,FALSE)</f>
        <v>0</v>
      </c>
      <c r="S222" s="16">
        <f>VLOOKUP($B222,GD_CHAM_CONG!$C$6:$BF$912,48,FALSE)</f>
        <v>0</v>
      </c>
      <c r="T222" s="16">
        <f>VLOOKUP($B222,GD_CHAM_CONG!$C$6:$BF$912,49,FALSE)</f>
        <v>0</v>
      </c>
      <c r="U222" s="16">
        <f>VLOOKUP($B222,GD_CHAM_CONG!$C$6:$BF$912,50,FALSE)</f>
        <v>0</v>
      </c>
      <c r="V222" s="16">
        <f>VLOOKUP($B222,GD_CHAM_CONG!$C$6:$BF$912,51,FALSE)</f>
        <v>0</v>
      </c>
      <c r="W222" s="16">
        <f>VLOOKUP($B222,GD_CHAM_CONG!$C$6:$BF$912,52,FALSE)</f>
        <v>0</v>
      </c>
      <c r="X222" s="16">
        <f>VLOOKUP($B222,GD_CHAM_CONG!$C$6:$BF$912,53,FALSE)</f>
        <v>0</v>
      </c>
      <c r="Y222" s="16">
        <f>VLOOKUP($B222,GD_CHAM_CONG!$C$6:$BF$912,54,FALSE)</f>
        <v>0</v>
      </c>
      <c r="Z222" s="16">
        <f>VLOOKUP($B222,GD_CHAM_CONG!$C$6:$BF$912,55,FALSE)</f>
        <v>0</v>
      </c>
      <c r="AA222" s="16">
        <f>VLOOKUP($B222,GD_CHAM_CONG!$C$6:$BF$912,56,FALSE)</f>
        <v>0</v>
      </c>
      <c r="AB222" s="16">
        <f>VLOOKUP($B222,GD_CHAM_CONG!$C$6:$BI$912,57,FALSE)</f>
        <v>0</v>
      </c>
      <c r="AC222" s="16">
        <f>VLOOKUP($B222,GD_CHAM_CONG!$C$6:$BI$912,58,FALSE)</f>
        <v>0</v>
      </c>
      <c r="AD222" s="16">
        <f>VLOOKUP($B222,GD_CHAM_CONG!$C$6:$BI$912,59,FALSE)</f>
        <v>0</v>
      </c>
      <c r="AE222" s="188">
        <f>I222/$H222*VLOOKUP(I$4,DM_TI_LE!$A$5:$B$30,2,FALSE)</f>
        <v>1</v>
      </c>
      <c r="AF222" s="188">
        <f>J222/$H222*VLOOKUP(J$4,DM_TI_LE!$A$5:$B$30,2,FALSE)</f>
        <v>0</v>
      </c>
      <c r="AG222" s="188">
        <f>K222/$H222*VLOOKUP(K$4,DM_TI_LE!$A$5:$B$30,2,FALSE)</f>
        <v>0</v>
      </c>
      <c r="AH222" s="188">
        <f>L222/$H222*VLOOKUP(L$4,DM_TI_LE!$A$5:$B$30,2,FALSE)</f>
        <v>0</v>
      </c>
      <c r="AI222" s="188">
        <f>M222/$H222*VLOOKUP(M$4,DM_TI_LE!$A$5:$B$30,2,FALSE)</f>
        <v>0</v>
      </c>
      <c r="AJ222" s="188">
        <f>N222/$H222*VLOOKUP(N$4,DM_TI_LE!$A$5:$B$30,2,FALSE)</f>
        <v>0</v>
      </c>
      <c r="AK222" s="188">
        <f>O222/$H222*VLOOKUP(O$4,DM_TI_LE!$A$5:$B$30,2,FALSE)</f>
        <v>0</v>
      </c>
      <c r="AL222" s="188">
        <f>P222/$H222*VLOOKUP(P$4,DM_TI_LE!$A$5:$B$30,2,FALSE)</f>
        <v>0</v>
      </c>
      <c r="AM222" s="188">
        <f>Q222/$H222*VLOOKUP(Q$4,DM_TI_LE!$A$5:$B$30,2,FALSE)</f>
        <v>0</v>
      </c>
      <c r="AN222" s="188">
        <f>R222/$H222*VLOOKUP(R$4,DM_TI_LE!$A$5:$B$30,2,FALSE)</f>
        <v>0</v>
      </c>
      <c r="AO222" s="188">
        <f>S222/$H222*VLOOKUP(S$4,DM_TI_LE!$A$5:$B$30,2,FALSE)</f>
        <v>0</v>
      </c>
      <c r="AP222" s="188">
        <f>T222/$H222*VLOOKUP(T$4,DM_TI_LE!$A$5:$B$30,2,FALSE)</f>
        <v>0</v>
      </c>
      <c r="AQ222" s="188">
        <f>U222/$H222*VLOOKUP(U$4,DM_TI_LE!$A$5:$B$30,2,FALSE)</f>
        <v>0</v>
      </c>
      <c r="AR222" s="188">
        <f>V222/$H222*VLOOKUP(V$4,DM_TI_LE!$A$5:$B$30,2,FALSE)</f>
        <v>0</v>
      </c>
      <c r="AS222" s="188">
        <f>W222/$H222*VLOOKUP(W$4,DM_TI_LE!$A$5:$B$30,2,FALSE)</f>
        <v>0</v>
      </c>
      <c r="AT222" s="188">
        <f>X222/$H222*VLOOKUP(X$4,DM_TI_LE!$A$5:$B$30,2,FALSE)</f>
        <v>0</v>
      </c>
      <c r="AU222" s="188">
        <f>Y222/$H222*VLOOKUP(Y$4,DM_TI_LE!$A$5:$B$30,2,FALSE)</f>
        <v>0</v>
      </c>
      <c r="AV222" s="188">
        <f>Z222/$H222*VLOOKUP(Z$4,DM_TI_LE!$A$5:$B$30,2,FALSE)</f>
        <v>0</v>
      </c>
      <c r="AW222" s="188">
        <f>AA222/$H222*VLOOKUP(AA$4,DM_TI_LE!$A$5:$B$30,2,FALSE)</f>
        <v>0</v>
      </c>
      <c r="AX222" s="188">
        <f>AB222/$H222*VLOOKUP(AB$4,DM_TI_LE!$A$5:$B$30,2,FALSE)</f>
        <v>0</v>
      </c>
      <c r="AY222" s="188">
        <f>AC222/$H222*VLOOKUP(AC$4,DM_TI_LE!$A$5:$B$30,2,FALSE)</f>
        <v>0</v>
      </c>
      <c r="AZ222" s="188">
        <f>AD222/$H222*VLOOKUP(AD$4,DM_TI_LE!$A$5:$B$30,2,FALSE)</f>
        <v>0</v>
      </c>
      <c r="BA222" s="231">
        <f>IF(CD222="HDHV",DM_TI_LE!$K$12*I222, SUM(AE222:AW222)*F222*E222*DM_HE_SO_LUONG_NS!$D$1*CE222)</f>
        <v>6750000</v>
      </c>
      <c r="BB222" s="16"/>
      <c r="BC222" s="17">
        <f>VLOOKUP(B222,GD_LCD_HS_LNS!$B$4:$E$914,4,FALSE)</f>
        <v>3778000</v>
      </c>
      <c r="BD222" s="16"/>
      <c r="BE222" s="16">
        <f>I222/26*$BC222*VLOOKUP(BE$4,DM_TI_LE!$A$5:$C$29,3,FALSE)</f>
        <v>0</v>
      </c>
      <c r="BF222" s="16">
        <f>J222/26*$BC222*VLOOKUP(BF$4,DM_TI_LE!$A$5:$C$29,3,FALSE)</f>
        <v>0</v>
      </c>
      <c r="BG222" s="16">
        <f>K222/26*$BC222*VLOOKUP(BG$4,DM_TI_LE!$A$5:$C$29,3,FALSE)</f>
        <v>0</v>
      </c>
      <c r="BH222" s="16">
        <f>L222/26*$BC222*VLOOKUP(BH$4,DM_TI_LE!$A$5:$C$29,3,FALSE)</f>
        <v>0</v>
      </c>
      <c r="BI222" s="16">
        <f>M222/26*$BC222*VLOOKUP(BI$4,DM_TI_LE!$A$5:$C$29,3,FALSE)</f>
        <v>0</v>
      </c>
      <c r="BJ222" s="16">
        <f>N222/26*$BC222*VLOOKUP(BJ$4,DM_TI_LE!$A$5:$C$29,3,FALSE)</f>
        <v>0</v>
      </c>
      <c r="BK222" s="16">
        <f>O222/26*$BC222*VLOOKUP(BK$4,DM_TI_LE!$A$5:$C$29,3,FALSE)</f>
        <v>0</v>
      </c>
      <c r="BL222" s="16">
        <f>P222/26*$BC222*VLOOKUP(BL$4,DM_TI_LE!$A$5:$C$29,3,FALSE)</f>
        <v>0</v>
      </c>
      <c r="BM222" s="16">
        <f>Q222/26*$BC222*VLOOKUP(BM$4,DM_TI_LE!$A$5:$C$29,3,FALSE)</f>
        <v>0</v>
      </c>
      <c r="BN222" s="16">
        <f>R222/26*$BC222*VLOOKUP(BN$4,DM_TI_LE!$A$5:$C$29,3,FALSE)</f>
        <v>0</v>
      </c>
      <c r="BO222" s="16">
        <f>S222/26*$BC222*VLOOKUP(BO$4,DM_TI_LE!$A$5:$C$29,3,FALSE)</f>
        <v>0</v>
      </c>
      <c r="BP222" s="16">
        <f>T222/26*$BC222*VLOOKUP(BP$4,DM_TI_LE!$A$5:$C$29,3,FALSE)</f>
        <v>0</v>
      </c>
      <c r="BQ222" s="16">
        <f>U222/26*$BC222*VLOOKUP(BQ$4,DM_TI_LE!$A$5:$C$29,3,FALSE)</f>
        <v>0</v>
      </c>
      <c r="BR222" s="16">
        <f>V222/26*$BC222*VLOOKUP(BR$4,DM_TI_LE!$A$5:$C$29,3,FALSE)</f>
        <v>0</v>
      </c>
      <c r="BS222" s="16">
        <f>W222/26*$BC222*VLOOKUP(BS$4,DM_TI_LE!$A$5:$C$29,3,FALSE)</f>
        <v>0</v>
      </c>
      <c r="BT222" s="16">
        <f>X222/26*$BC222*VLOOKUP(BT$4,DM_TI_LE!$A$5:$C$29,3,FALSE)</f>
        <v>0</v>
      </c>
      <c r="BU222" s="16">
        <f>Y222/26*$BC222*VLOOKUP(BU$4,DM_TI_LE!$A$5:$C$29,3,FALSE)</f>
        <v>0</v>
      </c>
      <c r="BV222" s="16">
        <f>Z222/26*$BC222*VLOOKUP(BV$4,DM_TI_LE!$A$5:$C$29,3,FALSE)</f>
        <v>0</v>
      </c>
      <c r="BW222" s="16">
        <f>AA222/26*$BC222*VLOOKUP(BW$4,DM_TI_LE!$A$5:$C$29,3,FALSE)</f>
        <v>0</v>
      </c>
      <c r="BX222" s="16">
        <f>AB222/26*$BC222*VLOOKUP(BX$4,DM_TI_LE!$A$5:$C$29,3,FALSE)</f>
        <v>0</v>
      </c>
      <c r="BY222" s="16">
        <f>AC222/26*$BC222*VLOOKUP(BY$4,DM_TI_LE!$A$5:$C$29,3,FALSE)</f>
        <v>0</v>
      </c>
      <c r="BZ222" s="16">
        <f>AD222/26*$BC222*VLOOKUP(BZ$4,DM_TI_LE!$A$5:$C$29,3,FALSE)</f>
        <v>0</v>
      </c>
      <c r="CA222" s="196">
        <f t="shared" si="0"/>
        <v>0</v>
      </c>
      <c r="CB222" s="16"/>
      <c r="CC222" s="197">
        <f t="shared" si="1"/>
        <v>6750000</v>
      </c>
      <c r="CD222" s="145" t="s">
        <v>114</v>
      </c>
      <c r="CE222" s="199">
        <f>VLOOKUP(CD222,DM_TI_LE!$I$12:$J$16,2,FALSE)</f>
        <v>1</v>
      </c>
    </row>
    <row r="223" spans="1:83" ht="12.75">
      <c r="A223" s="36">
        <v>219</v>
      </c>
      <c r="B223" s="38">
        <f>GD_LCD_HS_LNS!B222</f>
        <v>11092</v>
      </c>
      <c r="C223" s="38" t="str">
        <f>GD_LCD_HS_LNS!C222</f>
        <v>Nguyễn Thành Long</v>
      </c>
      <c r="D223" s="38" t="str">
        <f>GD_LCD_HS_LNS!D222</f>
        <v>Nhân viên Bốc xếp</v>
      </c>
      <c r="E223" s="146">
        <f>VLOOKUP(B223,GD_CHAM_CONG!$C$6:$BJ$912,60,FALSE)</f>
        <v>1</v>
      </c>
      <c r="F223" s="146">
        <f>VLOOKUP(B223,GD_LCD_HS_LNS!$B$4:$F$914,5,FALSE)</f>
        <v>1.5</v>
      </c>
      <c r="G223" s="168"/>
      <c r="H223" s="168">
        <f>VLOOKUP(B223,GD_CHAM_CONG!$C$6:$BD$912,37,FALSE)</f>
        <v>26</v>
      </c>
      <c r="I223" s="16">
        <f>VLOOKUP($B223,GD_CHAM_CONG!$C$6:$BF$912,38,FALSE)</f>
        <v>26</v>
      </c>
      <c r="J223" s="16">
        <f>VLOOKUP($B223,GD_CHAM_CONG!$C$6:$BF$912,39,FALSE)</f>
        <v>0</v>
      </c>
      <c r="K223" s="16">
        <f>VLOOKUP($B223,GD_CHAM_CONG!$C$6:$BF$912,40,FALSE)</f>
        <v>0</v>
      </c>
      <c r="L223" s="16">
        <f>VLOOKUP($B223,GD_CHAM_CONG!$C$6:$BF$912,41,FALSE)</f>
        <v>0</v>
      </c>
      <c r="M223" s="16">
        <f>VLOOKUP($B223,GD_CHAM_CONG!$C$6:$BF$912,42,FALSE)</f>
        <v>0</v>
      </c>
      <c r="N223" s="16">
        <f>VLOOKUP($B223,GD_CHAM_CONG!$C$6:$BF$912,43,FALSE)</f>
        <v>0</v>
      </c>
      <c r="O223" s="16">
        <f>VLOOKUP($B223,GD_CHAM_CONG!$C$6:$BF$912,44,FALSE)</f>
        <v>0</v>
      </c>
      <c r="P223" s="16">
        <f>VLOOKUP($B223,GD_CHAM_CONG!$C$6:$BF$912,45,FALSE)</f>
        <v>0</v>
      </c>
      <c r="Q223" s="16">
        <f>VLOOKUP($B223,GD_CHAM_CONG!$C$6:$BF$912,46,FALSE)</f>
        <v>0</v>
      </c>
      <c r="R223" s="16">
        <f>VLOOKUP($B223,GD_CHAM_CONG!$C$6:$BF$912,47,FALSE)</f>
        <v>0</v>
      </c>
      <c r="S223" s="16">
        <f>VLOOKUP($B223,GD_CHAM_CONG!$C$6:$BF$912,48,FALSE)</f>
        <v>0</v>
      </c>
      <c r="T223" s="16">
        <f>VLOOKUP($B223,GD_CHAM_CONG!$C$6:$BF$912,49,FALSE)</f>
        <v>0</v>
      </c>
      <c r="U223" s="16">
        <f>VLOOKUP($B223,GD_CHAM_CONG!$C$6:$BF$912,50,FALSE)</f>
        <v>0</v>
      </c>
      <c r="V223" s="16">
        <f>VLOOKUP($B223,GD_CHAM_CONG!$C$6:$BF$912,51,FALSE)</f>
        <v>0</v>
      </c>
      <c r="W223" s="16">
        <f>VLOOKUP($B223,GD_CHAM_CONG!$C$6:$BF$912,52,FALSE)</f>
        <v>0</v>
      </c>
      <c r="X223" s="16">
        <f>VLOOKUP($B223,GD_CHAM_CONG!$C$6:$BF$912,53,FALSE)</f>
        <v>0</v>
      </c>
      <c r="Y223" s="16">
        <f>VLOOKUP($B223,GD_CHAM_CONG!$C$6:$BF$912,54,FALSE)</f>
        <v>0</v>
      </c>
      <c r="Z223" s="16">
        <f>VLOOKUP($B223,GD_CHAM_CONG!$C$6:$BF$912,55,FALSE)</f>
        <v>0</v>
      </c>
      <c r="AA223" s="16">
        <f>VLOOKUP($B223,GD_CHAM_CONG!$C$6:$BF$912,56,FALSE)</f>
        <v>0</v>
      </c>
      <c r="AB223" s="16">
        <f>VLOOKUP($B223,GD_CHAM_CONG!$C$6:$BI$912,57,FALSE)</f>
        <v>0</v>
      </c>
      <c r="AC223" s="16">
        <f>VLOOKUP($B223,GD_CHAM_CONG!$C$6:$BI$912,58,FALSE)</f>
        <v>0</v>
      </c>
      <c r="AD223" s="16">
        <f>VLOOKUP($B223,GD_CHAM_CONG!$C$6:$BI$912,59,FALSE)</f>
        <v>0</v>
      </c>
      <c r="AE223" s="188">
        <f>I223/$H223*VLOOKUP(I$4,DM_TI_LE!$A$5:$B$30,2,FALSE)</f>
        <v>1</v>
      </c>
      <c r="AF223" s="188">
        <f>J223/$H223*VLOOKUP(J$4,DM_TI_LE!$A$5:$B$30,2,FALSE)</f>
        <v>0</v>
      </c>
      <c r="AG223" s="188">
        <f>K223/$H223*VLOOKUP(K$4,DM_TI_LE!$A$5:$B$30,2,FALSE)</f>
        <v>0</v>
      </c>
      <c r="AH223" s="188">
        <f>L223/$H223*VLOOKUP(L$4,DM_TI_LE!$A$5:$B$30,2,FALSE)</f>
        <v>0</v>
      </c>
      <c r="AI223" s="188">
        <f>M223/$H223*VLOOKUP(M$4,DM_TI_LE!$A$5:$B$30,2,FALSE)</f>
        <v>0</v>
      </c>
      <c r="AJ223" s="188">
        <f>N223/$H223*VLOOKUP(N$4,DM_TI_LE!$A$5:$B$30,2,FALSE)</f>
        <v>0</v>
      </c>
      <c r="AK223" s="188">
        <f>O223/$H223*VLOOKUP(O$4,DM_TI_LE!$A$5:$B$30,2,FALSE)</f>
        <v>0</v>
      </c>
      <c r="AL223" s="188">
        <f>P223/$H223*VLOOKUP(P$4,DM_TI_LE!$A$5:$B$30,2,FALSE)</f>
        <v>0</v>
      </c>
      <c r="AM223" s="188">
        <f>Q223/$H223*VLOOKUP(Q$4,DM_TI_LE!$A$5:$B$30,2,FALSE)</f>
        <v>0</v>
      </c>
      <c r="AN223" s="188">
        <f>R223/$H223*VLOOKUP(R$4,DM_TI_LE!$A$5:$B$30,2,FALSE)</f>
        <v>0</v>
      </c>
      <c r="AO223" s="188">
        <f>S223/$H223*VLOOKUP(S$4,DM_TI_LE!$A$5:$B$30,2,FALSE)</f>
        <v>0</v>
      </c>
      <c r="AP223" s="188">
        <f>T223/$H223*VLOOKUP(T$4,DM_TI_LE!$A$5:$B$30,2,FALSE)</f>
        <v>0</v>
      </c>
      <c r="AQ223" s="188">
        <f>U223/$H223*VLOOKUP(U$4,DM_TI_LE!$A$5:$B$30,2,FALSE)</f>
        <v>0</v>
      </c>
      <c r="AR223" s="188">
        <f>V223/$H223*VLOOKUP(V$4,DM_TI_LE!$A$5:$B$30,2,FALSE)</f>
        <v>0</v>
      </c>
      <c r="AS223" s="188">
        <f>W223/$H223*VLOOKUP(W$4,DM_TI_LE!$A$5:$B$30,2,FALSE)</f>
        <v>0</v>
      </c>
      <c r="AT223" s="188">
        <f>X223/$H223*VLOOKUP(X$4,DM_TI_LE!$A$5:$B$30,2,FALSE)</f>
        <v>0</v>
      </c>
      <c r="AU223" s="188">
        <f>Y223/$H223*VLOOKUP(Y$4,DM_TI_LE!$A$5:$B$30,2,FALSE)</f>
        <v>0</v>
      </c>
      <c r="AV223" s="188">
        <f>Z223/$H223*VLOOKUP(Z$4,DM_TI_LE!$A$5:$B$30,2,FALSE)</f>
        <v>0</v>
      </c>
      <c r="AW223" s="188">
        <f>AA223/$H223*VLOOKUP(AA$4,DM_TI_LE!$A$5:$B$30,2,FALSE)</f>
        <v>0</v>
      </c>
      <c r="AX223" s="188">
        <f>AB223/$H223*VLOOKUP(AB$4,DM_TI_LE!$A$5:$B$30,2,FALSE)</f>
        <v>0</v>
      </c>
      <c r="AY223" s="188">
        <f>AC223/$H223*VLOOKUP(AC$4,DM_TI_LE!$A$5:$B$30,2,FALSE)</f>
        <v>0</v>
      </c>
      <c r="AZ223" s="188">
        <f>AD223/$H223*VLOOKUP(AD$4,DM_TI_LE!$A$5:$B$30,2,FALSE)</f>
        <v>0</v>
      </c>
      <c r="BA223" s="231">
        <f>IF(CD223="HDHV",DM_TI_LE!$K$12*I223, SUM(AE223:AW223)*F223*E223*DM_HE_SO_LUONG_NS!$D$1*CE223)</f>
        <v>6750000</v>
      </c>
      <c r="BB223" s="16"/>
      <c r="BC223" s="17">
        <f>VLOOKUP(B223,GD_LCD_HS_LNS!$B$4:$E$914,4,FALSE)</f>
        <v>3778000</v>
      </c>
      <c r="BD223" s="16"/>
      <c r="BE223" s="16">
        <f>I223/26*$BC223*VLOOKUP(BE$4,DM_TI_LE!$A$5:$C$29,3,FALSE)</f>
        <v>0</v>
      </c>
      <c r="BF223" s="16">
        <f>J223/26*$BC223*VLOOKUP(BF$4,DM_TI_LE!$A$5:$C$29,3,FALSE)</f>
        <v>0</v>
      </c>
      <c r="BG223" s="16">
        <f>K223/26*$BC223*VLOOKUP(BG$4,DM_TI_LE!$A$5:$C$29,3,FALSE)</f>
        <v>0</v>
      </c>
      <c r="BH223" s="16">
        <f>L223/26*$BC223*VLOOKUP(BH$4,DM_TI_LE!$A$5:$C$29,3,FALSE)</f>
        <v>0</v>
      </c>
      <c r="BI223" s="16">
        <f>M223/26*$BC223*VLOOKUP(BI$4,DM_TI_LE!$A$5:$C$29,3,FALSE)</f>
        <v>0</v>
      </c>
      <c r="BJ223" s="16">
        <f>N223/26*$BC223*VLOOKUP(BJ$4,DM_TI_LE!$A$5:$C$29,3,FALSE)</f>
        <v>0</v>
      </c>
      <c r="BK223" s="16">
        <f>O223/26*$BC223*VLOOKUP(BK$4,DM_TI_LE!$A$5:$C$29,3,FALSE)</f>
        <v>0</v>
      </c>
      <c r="BL223" s="16">
        <f>P223/26*$BC223*VLOOKUP(BL$4,DM_TI_LE!$A$5:$C$29,3,FALSE)</f>
        <v>0</v>
      </c>
      <c r="BM223" s="16">
        <f>Q223/26*$BC223*VLOOKUP(BM$4,DM_TI_LE!$A$5:$C$29,3,FALSE)</f>
        <v>0</v>
      </c>
      <c r="BN223" s="16">
        <f>R223/26*$BC223*VLOOKUP(BN$4,DM_TI_LE!$A$5:$C$29,3,FALSE)</f>
        <v>0</v>
      </c>
      <c r="BO223" s="16">
        <f>S223/26*$BC223*VLOOKUP(BO$4,DM_TI_LE!$A$5:$C$29,3,FALSE)</f>
        <v>0</v>
      </c>
      <c r="BP223" s="16">
        <f>T223/26*$BC223*VLOOKUP(BP$4,DM_TI_LE!$A$5:$C$29,3,FALSE)</f>
        <v>0</v>
      </c>
      <c r="BQ223" s="16">
        <f>U223/26*$BC223*VLOOKUP(BQ$4,DM_TI_LE!$A$5:$C$29,3,FALSE)</f>
        <v>0</v>
      </c>
      <c r="BR223" s="16">
        <f>V223/26*$BC223*VLOOKUP(BR$4,DM_TI_LE!$A$5:$C$29,3,FALSE)</f>
        <v>0</v>
      </c>
      <c r="BS223" s="16">
        <f>W223/26*$BC223*VLOOKUP(BS$4,DM_TI_LE!$A$5:$C$29,3,FALSE)</f>
        <v>0</v>
      </c>
      <c r="BT223" s="16">
        <f>X223/26*$BC223*VLOOKUP(BT$4,DM_TI_LE!$A$5:$C$29,3,FALSE)</f>
        <v>0</v>
      </c>
      <c r="BU223" s="16">
        <f>Y223/26*$BC223*VLOOKUP(BU$4,DM_TI_LE!$A$5:$C$29,3,FALSE)</f>
        <v>0</v>
      </c>
      <c r="BV223" s="16">
        <f>Z223/26*$BC223*VLOOKUP(BV$4,DM_TI_LE!$A$5:$C$29,3,FALSE)</f>
        <v>0</v>
      </c>
      <c r="BW223" s="16">
        <f>AA223/26*$BC223*VLOOKUP(BW$4,DM_TI_LE!$A$5:$C$29,3,FALSE)</f>
        <v>0</v>
      </c>
      <c r="BX223" s="16">
        <f>AB223/26*$BC223*VLOOKUP(BX$4,DM_TI_LE!$A$5:$C$29,3,FALSE)</f>
        <v>0</v>
      </c>
      <c r="BY223" s="16">
        <f>AC223/26*$BC223*VLOOKUP(BY$4,DM_TI_LE!$A$5:$C$29,3,FALSE)</f>
        <v>0</v>
      </c>
      <c r="BZ223" s="16">
        <f>AD223/26*$BC223*VLOOKUP(BZ$4,DM_TI_LE!$A$5:$C$29,3,FALSE)</f>
        <v>0</v>
      </c>
      <c r="CA223" s="196">
        <f t="shared" si="0"/>
        <v>0</v>
      </c>
      <c r="CB223" s="16"/>
      <c r="CC223" s="197">
        <f t="shared" si="1"/>
        <v>6750000</v>
      </c>
      <c r="CD223" s="145" t="s">
        <v>114</v>
      </c>
      <c r="CE223" s="199">
        <f>VLOOKUP(CD223,DM_TI_LE!$I$12:$J$16,2,FALSE)</f>
        <v>1</v>
      </c>
    </row>
    <row r="224" spans="1:83" ht="12.75">
      <c r="A224" s="36">
        <v>220</v>
      </c>
      <c r="B224" s="38">
        <f>GD_LCD_HS_LNS!B223</f>
        <v>11094</v>
      </c>
      <c r="C224" s="38" t="str">
        <f>GD_LCD_HS_LNS!C223</f>
        <v>Nguyễn Xuân Đỏ</v>
      </c>
      <c r="D224" s="38" t="str">
        <f>GD_LCD_HS_LNS!D223</f>
        <v>Nhân viên Bốc xếp</v>
      </c>
      <c r="E224" s="146">
        <f>VLOOKUP(B224,GD_CHAM_CONG!$C$6:$BJ$912,60,FALSE)</f>
        <v>1</v>
      </c>
      <c r="F224" s="146">
        <f>VLOOKUP(B224,GD_LCD_HS_LNS!$B$4:$F$914,5,FALSE)</f>
        <v>1.5</v>
      </c>
      <c r="G224" s="168"/>
      <c r="H224" s="168">
        <f>VLOOKUP(B224,GD_CHAM_CONG!$C$6:$BD$912,37,FALSE)</f>
        <v>26</v>
      </c>
      <c r="I224" s="16">
        <f>VLOOKUP($B224,GD_CHAM_CONG!$C$6:$BF$912,38,FALSE)</f>
        <v>26</v>
      </c>
      <c r="J224" s="16">
        <f>VLOOKUP($B224,GD_CHAM_CONG!$C$6:$BF$912,39,FALSE)</f>
        <v>0</v>
      </c>
      <c r="K224" s="16">
        <f>VLOOKUP($B224,GD_CHAM_CONG!$C$6:$BF$912,40,FALSE)</f>
        <v>0</v>
      </c>
      <c r="L224" s="16">
        <f>VLOOKUP($B224,GD_CHAM_CONG!$C$6:$BF$912,41,FALSE)</f>
        <v>0</v>
      </c>
      <c r="M224" s="16">
        <f>VLOOKUP($B224,GD_CHAM_CONG!$C$6:$BF$912,42,FALSE)</f>
        <v>0</v>
      </c>
      <c r="N224" s="16">
        <f>VLOOKUP($B224,GD_CHAM_CONG!$C$6:$BF$912,43,FALSE)</f>
        <v>0</v>
      </c>
      <c r="O224" s="16">
        <f>VLOOKUP($B224,GD_CHAM_CONG!$C$6:$BF$912,44,FALSE)</f>
        <v>0</v>
      </c>
      <c r="P224" s="16">
        <f>VLOOKUP($B224,GD_CHAM_CONG!$C$6:$BF$912,45,FALSE)</f>
        <v>0</v>
      </c>
      <c r="Q224" s="16">
        <f>VLOOKUP($B224,GD_CHAM_CONG!$C$6:$BF$912,46,FALSE)</f>
        <v>0</v>
      </c>
      <c r="R224" s="16">
        <f>VLOOKUP($B224,GD_CHAM_CONG!$C$6:$BF$912,47,FALSE)</f>
        <v>0</v>
      </c>
      <c r="S224" s="16">
        <f>VLOOKUP($B224,GD_CHAM_CONG!$C$6:$BF$912,48,FALSE)</f>
        <v>0</v>
      </c>
      <c r="T224" s="16">
        <f>VLOOKUP($B224,GD_CHAM_CONG!$C$6:$BF$912,49,FALSE)</f>
        <v>0</v>
      </c>
      <c r="U224" s="16">
        <f>VLOOKUP($B224,GD_CHAM_CONG!$C$6:$BF$912,50,FALSE)</f>
        <v>0</v>
      </c>
      <c r="V224" s="16">
        <f>VLOOKUP($B224,GD_CHAM_CONG!$C$6:$BF$912,51,FALSE)</f>
        <v>0</v>
      </c>
      <c r="W224" s="16">
        <f>VLOOKUP($B224,GD_CHAM_CONG!$C$6:$BF$912,52,FALSE)</f>
        <v>0</v>
      </c>
      <c r="X224" s="16">
        <f>VLOOKUP($B224,GD_CHAM_CONG!$C$6:$BF$912,53,FALSE)</f>
        <v>0</v>
      </c>
      <c r="Y224" s="16">
        <f>VLOOKUP($B224,GD_CHAM_CONG!$C$6:$BF$912,54,FALSE)</f>
        <v>0</v>
      </c>
      <c r="Z224" s="16">
        <f>VLOOKUP($B224,GD_CHAM_CONG!$C$6:$BF$912,55,FALSE)</f>
        <v>0</v>
      </c>
      <c r="AA224" s="16">
        <f>VLOOKUP($B224,GD_CHAM_CONG!$C$6:$BF$912,56,FALSE)</f>
        <v>0</v>
      </c>
      <c r="AB224" s="16">
        <f>VLOOKUP($B224,GD_CHAM_CONG!$C$6:$BI$912,57,FALSE)</f>
        <v>0</v>
      </c>
      <c r="AC224" s="16">
        <f>VLOOKUP($B224,GD_CHAM_CONG!$C$6:$BI$912,58,FALSE)</f>
        <v>0</v>
      </c>
      <c r="AD224" s="16">
        <f>VLOOKUP($B224,GD_CHAM_CONG!$C$6:$BI$912,59,FALSE)</f>
        <v>0</v>
      </c>
      <c r="AE224" s="188">
        <f>I224/$H224*VLOOKUP(I$4,DM_TI_LE!$A$5:$B$30,2,FALSE)</f>
        <v>1</v>
      </c>
      <c r="AF224" s="188">
        <f>J224/$H224*VLOOKUP(J$4,DM_TI_LE!$A$5:$B$30,2,FALSE)</f>
        <v>0</v>
      </c>
      <c r="AG224" s="188">
        <f>K224/$H224*VLOOKUP(K$4,DM_TI_LE!$A$5:$B$30,2,FALSE)</f>
        <v>0</v>
      </c>
      <c r="AH224" s="188">
        <f>L224/$H224*VLOOKUP(L$4,DM_TI_LE!$A$5:$B$30,2,FALSE)</f>
        <v>0</v>
      </c>
      <c r="AI224" s="188">
        <f>M224/$H224*VLOOKUP(M$4,DM_TI_LE!$A$5:$B$30,2,FALSE)</f>
        <v>0</v>
      </c>
      <c r="AJ224" s="188">
        <f>N224/$H224*VLOOKUP(N$4,DM_TI_LE!$A$5:$B$30,2,FALSE)</f>
        <v>0</v>
      </c>
      <c r="AK224" s="188">
        <f>O224/$H224*VLOOKUP(O$4,DM_TI_LE!$A$5:$B$30,2,FALSE)</f>
        <v>0</v>
      </c>
      <c r="AL224" s="188">
        <f>P224/$H224*VLOOKUP(P$4,DM_TI_LE!$A$5:$B$30,2,FALSE)</f>
        <v>0</v>
      </c>
      <c r="AM224" s="188">
        <f>Q224/$H224*VLOOKUP(Q$4,DM_TI_LE!$A$5:$B$30,2,FALSE)</f>
        <v>0</v>
      </c>
      <c r="AN224" s="188">
        <f>R224/$H224*VLOOKUP(R$4,DM_TI_LE!$A$5:$B$30,2,FALSE)</f>
        <v>0</v>
      </c>
      <c r="AO224" s="188">
        <f>S224/$H224*VLOOKUP(S$4,DM_TI_LE!$A$5:$B$30,2,FALSE)</f>
        <v>0</v>
      </c>
      <c r="AP224" s="188">
        <f>T224/$H224*VLOOKUP(T$4,DM_TI_LE!$A$5:$B$30,2,FALSE)</f>
        <v>0</v>
      </c>
      <c r="AQ224" s="188">
        <f>U224/$H224*VLOOKUP(U$4,DM_TI_LE!$A$5:$B$30,2,FALSE)</f>
        <v>0</v>
      </c>
      <c r="AR224" s="188">
        <f>V224/$H224*VLOOKUP(V$4,DM_TI_LE!$A$5:$B$30,2,FALSE)</f>
        <v>0</v>
      </c>
      <c r="AS224" s="188">
        <f>W224/$H224*VLOOKUP(W$4,DM_TI_LE!$A$5:$B$30,2,FALSE)</f>
        <v>0</v>
      </c>
      <c r="AT224" s="188">
        <f>X224/$H224*VLOOKUP(X$4,DM_TI_LE!$A$5:$B$30,2,FALSE)</f>
        <v>0</v>
      </c>
      <c r="AU224" s="188">
        <f>Y224/$H224*VLOOKUP(Y$4,DM_TI_LE!$A$5:$B$30,2,FALSE)</f>
        <v>0</v>
      </c>
      <c r="AV224" s="188">
        <f>Z224/$H224*VLOOKUP(Z$4,DM_TI_LE!$A$5:$B$30,2,FALSE)</f>
        <v>0</v>
      </c>
      <c r="AW224" s="188">
        <f>AA224/$H224*VLOOKUP(AA$4,DM_TI_LE!$A$5:$B$30,2,FALSE)</f>
        <v>0</v>
      </c>
      <c r="AX224" s="188">
        <f>AB224/$H224*VLOOKUP(AB$4,DM_TI_LE!$A$5:$B$30,2,FALSE)</f>
        <v>0</v>
      </c>
      <c r="AY224" s="188">
        <f>AC224/$H224*VLOOKUP(AC$4,DM_TI_LE!$A$5:$B$30,2,FALSE)</f>
        <v>0</v>
      </c>
      <c r="AZ224" s="188">
        <f>AD224/$H224*VLOOKUP(AD$4,DM_TI_LE!$A$5:$B$30,2,FALSE)</f>
        <v>0</v>
      </c>
      <c r="BA224" s="231">
        <f>IF(CD224="HDHV",DM_TI_LE!$K$12*I224, SUM(AE224:AW224)*F224*E224*DM_HE_SO_LUONG_NS!$D$1*CE224)</f>
        <v>6750000</v>
      </c>
      <c r="BB224" s="16"/>
      <c r="BC224" s="17">
        <f>VLOOKUP(B224,GD_LCD_HS_LNS!$B$4:$E$914,4,FALSE)</f>
        <v>3778000</v>
      </c>
      <c r="BD224" s="16"/>
      <c r="BE224" s="16">
        <f>I224/26*$BC224*VLOOKUP(BE$4,DM_TI_LE!$A$5:$C$29,3,FALSE)</f>
        <v>0</v>
      </c>
      <c r="BF224" s="16">
        <f>J224/26*$BC224*VLOOKUP(BF$4,DM_TI_LE!$A$5:$C$29,3,FALSE)</f>
        <v>0</v>
      </c>
      <c r="BG224" s="16">
        <f>K224/26*$BC224*VLOOKUP(BG$4,DM_TI_LE!$A$5:$C$29,3,FALSE)</f>
        <v>0</v>
      </c>
      <c r="BH224" s="16">
        <f>L224/26*$BC224*VLOOKUP(BH$4,DM_TI_LE!$A$5:$C$29,3,FALSE)</f>
        <v>0</v>
      </c>
      <c r="BI224" s="16">
        <f>M224/26*$BC224*VLOOKUP(BI$4,DM_TI_LE!$A$5:$C$29,3,FALSE)</f>
        <v>0</v>
      </c>
      <c r="BJ224" s="16">
        <f>N224/26*$BC224*VLOOKUP(BJ$4,DM_TI_LE!$A$5:$C$29,3,FALSE)</f>
        <v>0</v>
      </c>
      <c r="BK224" s="16">
        <f>O224/26*$BC224*VLOOKUP(BK$4,DM_TI_LE!$A$5:$C$29,3,FALSE)</f>
        <v>0</v>
      </c>
      <c r="BL224" s="16">
        <f>P224/26*$BC224*VLOOKUP(BL$4,DM_TI_LE!$A$5:$C$29,3,FALSE)</f>
        <v>0</v>
      </c>
      <c r="BM224" s="16">
        <f>Q224/26*$BC224*VLOOKUP(BM$4,DM_TI_LE!$A$5:$C$29,3,FALSE)</f>
        <v>0</v>
      </c>
      <c r="BN224" s="16">
        <f>R224/26*$BC224*VLOOKUP(BN$4,DM_TI_LE!$A$5:$C$29,3,FALSE)</f>
        <v>0</v>
      </c>
      <c r="BO224" s="16">
        <f>S224/26*$BC224*VLOOKUP(BO$4,DM_TI_LE!$A$5:$C$29,3,FALSE)</f>
        <v>0</v>
      </c>
      <c r="BP224" s="16">
        <f>T224/26*$BC224*VLOOKUP(BP$4,DM_TI_LE!$A$5:$C$29,3,FALSE)</f>
        <v>0</v>
      </c>
      <c r="BQ224" s="16">
        <f>U224/26*$BC224*VLOOKUP(BQ$4,DM_TI_LE!$A$5:$C$29,3,FALSE)</f>
        <v>0</v>
      </c>
      <c r="BR224" s="16">
        <f>V224/26*$BC224*VLOOKUP(BR$4,DM_TI_LE!$A$5:$C$29,3,FALSE)</f>
        <v>0</v>
      </c>
      <c r="BS224" s="16">
        <f>W224/26*$BC224*VLOOKUP(BS$4,DM_TI_LE!$A$5:$C$29,3,FALSE)</f>
        <v>0</v>
      </c>
      <c r="BT224" s="16">
        <f>X224/26*$BC224*VLOOKUP(BT$4,DM_TI_LE!$A$5:$C$29,3,FALSE)</f>
        <v>0</v>
      </c>
      <c r="BU224" s="16">
        <f>Y224/26*$BC224*VLOOKUP(BU$4,DM_TI_LE!$A$5:$C$29,3,FALSE)</f>
        <v>0</v>
      </c>
      <c r="BV224" s="16">
        <f>Z224/26*$BC224*VLOOKUP(BV$4,DM_TI_LE!$A$5:$C$29,3,FALSE)</f>
        <v>0</v>
      </c>
      <c r="BW224" s="16">
        <f>AA224/26*$BC224*VLOOKUP(BW$4,DM_TI_LE!$A$5:$C$29,3,FALSE)</f>
        <v>0</v>
      </c>
      <c r="BX224" s="16">
        <f>AB224/26*$BC224*VLOOKUP(BX$4,DM_TI_LE!$A$5:$C$29,3,FALSE)</f>
        <v>0</v>
      </c>
      <c r="BY224" s="16">
        <f>AC224/26*$BC224*VLOOKUP(BY$4,DM_TI_LE!$A$5:$C$29,3,FALSE)</f>
        <v>0</v>
      </c>
      <c r="BZ224" s="16">
        <f>AD224/26*$BC224*VLOOKUP(BZ$4,DM_TI_LE!$A$5:$C$29,3,FALSE)</f>
        <v>0</v>
      </c>
      <c r="CA224" s="196">
        <f t="shared" si="0"/>
        <v>0</v>
      </c>
      <c r="CB224" s="16"/>
      <c r="CC224" s="197">
        <f t="shared" si="1"/>
        <v>6750000</v>
      </c>
      <c r="CD224" s="145" t="s">
        <v>114</v>
      </c>
      <c r="CE224" s="199">
        <f>VLOOKUP(CD224,DM_TI_LE!$I$12:$J$16,2,FALSE)</f>
        <v>1</v>
      </c>
    </row>
    <row r="225" spans="1:83" ht="12.75">
      <c r="A225" s="36">
        <v>221</v>
      </c>
      <c r="B225" s="38">
        <f>GD_LCD_HS_LNS!B224</f>
        <v>11095</v>
      </c>
      <c r="C225" s="38" t="str">
        <f>GD_LCD_HS_LNS!C224</f>
        <v>Đỗ Văn Phụng</v>
      </c>
      <c r="D225" s="38" t="str">
        <f>GD_LCD_HS_LNS!D224</f>
        <v>Nhân viên Bốc xếp</v>
      </c>
      <c r="E225" s="146">
        <f>VLOOKUP(B225,GD_CHAM_CONG!$C$6:$BJ$912,60,FALSE)</f>
        <v>1</v>
      </c>
      <c r="F225" s="146">
        <f>VLOOKUP(B225,GD_LCD_HS_LNS!$B$4:$F$914,5,FALSE)</f>
        <v>1.5</v>
      </c>
      <c r="G225" s="168"/>
      <c r="H225" s="168">
        <f>VLOOKUP(B225,GD_CHAM_CONG!$C$6:$BD$912,37,FALSE)</f>
        <v>26</v>
      </c>
      <c r="I225" s="16">
        <f>VLOOKUP($B225,GD_CHAM_CONG!$C$6:$BF$912,38,FALSE)</f>
        <v>26</v>
      </c>
      <c r="J225" s="16">
        <f>VLOOKUP($B225,GD_CHAM_CONG!$C$6:$BF$912,39,FALSE)</f>
        <v>0</v>
      </c>
      <c r="K225" s="16">
        <f>VLOOKUP($B225,GD_CHAM_CONG!$C$6:$BF$912,40,FALSE)</f>
        <v>0</v>
      </c>
      <c r="L225" s="16">
        <f>VLOOKUP($B225,GD_CHAM_CONG!$C$6:$BF$912,41,FALSE)</f>
        <v>0</v>
      </c>
      <c r="M225" s="16">
        <f>VLOOKUP($B225,GD_CHAM_CONG!$C$6:$BF$912,42,FALSE)</f>
        <v>0</v>
      </c>
      <c r="N225" s="16">
        <f>VLOOKUP($B225,GD_CHAM_CONG!$C$6:$BF$912,43,FALSE)</f>
        <v>0</v>
      </c>
      <c r="O225" s="16">
        <f>VLOOKUP($B225,GD_CHAM_CONG!$C$6:$BF$912,44,FALSE)</f>
        <v>0</v>
      </c>
      <c r="P225" s="16">
        <f>VLOOKUP($B225,GD_CHAM_CONG!$C$6:$BF$912,45,FALSE)</f>
        <v>0</v>
      </c>
      <c r="Q225" s="16">
        <f>VLOOKUP($B225,GD_CHAM_CONG!$C$6:$BF$912,46,FALSE)</f>
        <v>0</v>
      </c>
      <c r="R225" s="16">
        <f>VLOOKUP($B225,GD_CHAM_CONG!$C$6:$BF$912,47,FALSE)</f>
        <v>0</v>
      </c>
      <c r="S225" s="16">
        <f>VLOOKUP($B225,GD_CHAM_CONG!$C$6:$BF$912,48,FALSE)</f>
        <v>0</v>
      </c>
      <c r="T225" s="16">
        <f>VLOOKUP($B225,GD_CHAM_CONG!$C$6:$BF$912,49,FALSE)</f>
        <v>0</v>
      </c>
      <c r="U225" s="16">
        <f>VLOOKUP($B225,GD_CHAM_CONG!$C$6:$BF$912,50,FALSE)</f>
        <v>0</v>
      </c>
      <c r="V225" s="16">
        <f>VLOOKUP($B225,GD_CHAM_CONG!$C$6:$BF$912,51,FALSE)</f>
        <v>0</v>
      </c>
      <c r="W225" s="16">
        <f>VLOOKUP($B225,GD_CHAM_CONG!$C$6:$BF$912,52,FALSE)</f>
        <v>0</v>
      </c>
      <c r="X225" s="16">
        <f>VLOOKUP($B225,GD_CHAM_CONG!$C$6:$BF$912,53,FALSE)</f>
        <v>0</v>
      </c>
      <c r="Y225" s="16">
        <f>VLOOKUP($B225,GD_CHAM_CONG!$C$6:$BF$912,54,FALSE)</f>
        <v>0</v>
      </c>
      <c r="Z225" s="16">
        <f>VLOOKUP($B225,GD_CHAM_CONG!$C$6:$BF$912,55,FALSE)</f>
        <v>0</v>
      </c>
      <c r="AA225" s="16">
        <f>VLOOKUP($B225,GD_CHAM_CONG!$C$6:$BF$912,56,FALSE)</f>
        <v>0</v>
      </c>
      <c r="AB225" s="16">
        <f>VLOOKUP($B225,GD_CHAM_CONG!$C$6:$BI$912,57,FALSE)</f>
        <v>0</v>
      </c>
      <c r="AC225" s="16">
        <f>VLOOKUP($B225,GD_CHAM_CONG!$C$6:$BI$912,58,FALSE)</f>
        <v>0</v>
      </c>
      <c r="AD225" s="16">
        <f>VLOOKUP($B225,GD_CHAM_CONG!$C$6:$BI$912,59,FALSE)</f>
        <v>0</v>
      </c>
      <c r="AE225" s="188">
        <f>I225/$H225*VLOOKUP(I$4,DM_TI_LE!$A$5:$B$30,2,FALSE)</f>
        <v>1</v>
      </c>
      <c r="AF225" s="188">
        <f>J225/$H225*VLOOKUP(J$4,DM_TI_LE!$A$5:$B$30,2,FALSE)</f>
        <v>0</v>
      </c>
      <c r="AG225" s="188">
        <f>K225/$H225*VLOOKUP(K$4,DM_TI_LE!$A$5:$B$30,2,FALSE)</f>
        <v>0</v>
      </c>
      <c r="AH225" s="188">
        <f>L225/$H225*VLOOKUP(L$4,DM_TI_LE!$A$5:$B$30,2,FALSE)</f>
        <v>0</v>
      </c>
      <c r="AI225" s="188">
        <f>M225/$H225*VLOOKUP(M$4,DM_TI_LE!$A$5:$B$30,2,FALSE)</f>
        <v>0</v>
      </c>
      <c r="AJ225" s="188">
        <f>N225/$H225*VLOOKUP(N$4,DM_TI_LE!$A$5:$B$30,2,FALSE)</f>
        <v>0</v>
      </c>
      <c r="AK225" s="188">
        <f>O225/$H225*VLOOKUP(O$4,DM_TI_LE!$A$5:$B$30,2,FALSE)</f>
        <v>0</v>
      </c>
      <c r="AL225" s="188">
        <f>P225/$H225*VLOOKUP(P$4,DM_TI_LE!$A$5:$B$30,2,FALSE)</f>
        <v>0</v>
      </c>
      <c r="AM225" s="188">
        <f>Q225/$H225*VLOOKUP(Q$4,DM_TI_LE!$A$5:$B$30,2,FALSE)</f>
        <v>0</v>
      </c>
      <c r="AN225" s="188">
        <f>R225/$H225*VLOOKUP(R$4,DM_TI_LE!$A$5:$B$30,2,FALSE)</f>
        <v>0</v>
      </c>
      <c r="AO225" s="188">
        <f>S225/$H225*VLOOKUP(S$4,DM_TI_LE!$A$5:$B$30,2,FALSE)</f>
        <v>0</v>
      </c>
      <c r="AP225" s="188">
        <f>T225/$H225*VLOOKUP(T$4,DM_TI_LE!$A$5:$B$30,2,FALSE)</f>
        <v>0</v>
      </c>
      <c r="AQ225" s="188">
        <f>U225/$H225*VLOOKUP(U$4,DM_TI_LE!$A$5:$B$30,2,FALSE)</f>
        <v>0</v>
      </c>
      <c r="AR225" s="188">
        <f>V225/$H225*VLOOKUP(V$4,DM_TI_LE!$A$5:$B$30,2,FALSE)</f>
        <v>0</v>
      </c>
      <c r="AS225" s="188">
        <f>W225/$H225*VLOOKUP(W$4,DM_TI_LE!$A$5:$B$30,2,FALSE)</f>
        <v>0</v>
      </c>
      <c r="AT225" s="188">
        <f>X225/$H225*VLOOKUP(X$4,DM_TI_LE!$A$5:$B$30,2,FALSE)</f>
        <v>0</v>
      </c>
      <c r="AU225" s="188">
        <f>Y225/$H225*VLOOKUP(Y$4,DM_TI_LE!$A$5:$B$30,2,FALSE)</f>
        <v>0</v>
      </c>
      <c r="AV225" s="188">
        <f>Z225/$H225*VLOOKUP(Z$4,DM_TI_LE!$A$5:$B$30,2,FALSE)</f>
        <v>0</v>
      </c>
      <c r="AW225" s="188">
        <f>AA225/$H225*VLOOKUP(AA$4,DM_TI_LE!$A$5:$B$30,2,FALSE)</f>
        <v>0</v>
      </c>
      <c r="AX225" s="188">
        <f>AB225/$H225*VLOOKUP(AB$4,DM_TI_LE!$A$5:$B$30,2,FALSE)</f>
        <v>0</v>
      </c>
      <c r="AY225" s="188">
        <f>AC225/$H225*VLOOKUP(AC$4,DM_TI_LE!$A$5:$B$30,2,FALSE)</f>
        <v>0</v>
      </c>
      <c r="AZ225" s="188">
        <f>AD225/$H225*VLOOKUP(AD$4,DM_TI_LE!$A$5:$B$30,2,FALSE)</f>
        <v>0</v>
      </c>
      <c r="BA225" s="231">
        <f>IF(CD225="HDHV",DM_TI_LE!$K$12*I225, SUM(AE225:AW225)*F225*E225*DM_HE_SO_LUONG_NS!$D$1*CE225)</f>
        <v>6750000</v>
      </c>
      <c r="BB225" s="16"/>
      <c r="BC225" s="17">
        <f>VLOOKUP(B225,GD_LCD_HS_LNS!$B$4:$E$914,4,FALSE)</f>
        <v>3778000</v>
      </c>
      <c r="BD225" s="16"/>
      <c r="BE225" s="16">
        <f>I225/26*$BC225*VLOOKUP(BE$4,DM_TI_LE!$A$5:$C$29,3,FALSE)</f>
        <v>0</v>
      </c>
      <c r="BF225" s="16">
        <f>J225/26*$BC225*VLOOKUP(BF$4,DM_TI_LE!$A$5:$C$29,3,FALSE)</f>
        <v>0</v>
      </c>
      <c r="BG225" s="16">
        <f>K225/26*$BC225*VLOOKUP(BG$4,DM_TI_LE!$A$5:$C$29,3,FALSE)</f>
        <v>0</v>
      </c>
      <c r="BH225" s="16">
        <f>L225/26*$BC225*VLOOKUP(BH$4,DM_TI_LE!$A$5:$C$29,3,FALSE)</f>
        <v>0</v>
      </c>
      <c r="BI225" s="16">
        <f>M225/26*$BC225*VLOOKUP(BI$4,DM_TI_LE!$A$5:$C$29,3,FALSE)</f>
        <v>0</v>
      </c>
      <c r="BJ225" s="16">
        <f>N225/26*$BC225*VLOOKUP(BJ$4,DM_TI_LE!$A$5:$C$29,3,FALSE)</f>
        <v>0</v>
      </c>
      <c r="BK225" s="16">
        <f>O225/26*$BC225*VLOOKUP(BK$4,DM_TI_LE!$A$5:$C$29,3,FALSE)</f>
        <v>0</v>
      </c>
      <c r="BL225" s="16">
        <f>P225/26*$BC225*VLOOKUP(BL$4,DM_TI_LE!$A$5:$C$29,3,FALSE)</f>
        <v>0</v>
      </c>
      <c r="BM225" s="16">
        <f>Q225/26*$BC225*VLOOKUP(BM$4,DM_TI_LE!$A$5:$C$29,3,FALSE)</f>
        <v>0</v>
      </c>
      <c r="BN225" s="16">
        <f>R225/26*$BC225*VLOOKUP(BN$4,DM_TI_LE!$A$5:$C$29,3,FALSE)</f>
        <v>0</v>
      </c>
      <c r="BO225" s="16">
        <f>S225/26*$BC225*VLOOKUP(BO$4,DM_TI_LE!$A$5:$C$29,3,FALSE)</f>
        <v>0</v>
      </c>
      <c r="BP225" s="16">
        <f>T225/26*$BC225*VLOOKUP(BP$4,DM_TI_LE!$A$5:$C$29,3,FALSE)</f>
        <v>0</v>
      </c>
      <c r="BQ225" s="16">
        <f>U225/26*$BC225*VLOOKUP(BQ$4,DM_TI_LE!$A$5:$C$29,3,FALSE)</f>
        <v>0</v>
      </c>
      <c r="BR225" s="16">
        <f>V225/26*$BC225*VLOOKUP(BR$4,DM_TI_LE!$A$5:$C$29,3,FALSE)</f>
        <v>0</v>
      </c>
      <c r="BS225" s="16">
        <f>W225/26*$BC225*VLOOKUP(BS$4,DM_TI_LE!$A$5:$C$29,3,FALSE)</f>
        <v>0</v>
      </c>
      <c r="BT225" s="16">
        <f>X225/26*$BC225*VLOOKUP(BT$4,DM_TI_LE!$A$5:$C$29,3,FALSE)</f>
        <v>0</v>
      </c>
      <c r="BU225" s="16">
        <f>Y225/26*$BC225*VLOOKUP(BU$4,DM_TI_LE!$A$5:$C$29,3,FALSE)</f>
        <v>0</v>
      </c>
      <c r="BV225" s="16">
        <f>Z225/26*$BC225*VLOOKUP(BV$4,DM_TI_LE!$A$5:$C$29,3,FALSE)</f>
        <v>0</v>
      </c>
      <c r="BW225" s="16">
        <f>AA225/26*$BC225*VLOOKUP(BW$4,DM_TI_LE!$A$5:$C$29,3,FALSE)</f>
        <v>0</v>
      </c>
      <c r="BX225" s="16">
        <f>AB225/26*$BC225*VLOOKUP(BX$4,DM_TI_LE!$A$5:$C$29,3,FALSE)</f>
        <v>0</v>
      </c>
      <c r="BY225" s="16">
        <f>AC225/26*$BC225*VLOOKUP(BY$4,DM_TI_LE!$A$5:$C$29,3,FALSE)</f>
        <v>0</v>
      </c>
      <c r="BZ225" s="16">
        <f>AD225/26*$BC225*VLOOKUP(BZ$4,DM_TI_LE!$A$5:$C$29,3,FALSE)</f>
        <v>0</v>
      </c>
      <c r="CA225" s="196">
        <f t="shared" si="0"/>
        <v>0</v>
      </c>
      <c r="CB225" s="16"/>
      <c r="CC225" s="197">
        <f t="shared" si="1"/>
        <v>6750000</v>
      </c>
      <c r="CD225" s="145" t="s">
        <v>114</v>
      </c>
      <c r="CE225" s="199">
        <f>VLOOKUP(CD225,DM_TI_LE!$I$12:$J$16,2,FALSE)</f>
        <v>1</v>
      </c>
    </row>
    <row r="226" spans="1:83" ht="12.75">
      <c r="A226" s="36">
        <v>222</v>
      </c>
      <c r="B226" s="38">
        <f>GD_LCD_HS_LNS!B225</f>
        <v>11097</v>
      </c>
      <c r="C226" s="38" t="str">
        <f>GD_LCD_HS_LNS!C225</f>
        <v>Trần Đình Thăng</v>
      </c>
      <c r="D226" s="38" t="str">
        <f>GD_LCD_HS_LNS!D225</f>
        <v>Nhân viên Bốc xếp</v>
      </c>
      <c r="E226" s="146">
        <f>VLOOKUP(B226,GD_CHAM_CONG!$C$6:$BJ$912,60,FALSE)</f>
        <v>1.05</v>
      </c>
      <c r="F226" s="146">
        <f>VLOOKUP(B226,GD_LCD_HS_LNS!$B$4:$F$914,5,FALSE)</f>
        <v>1.5</v>
      </c>
      <c r="G226" s="168"/>
      <c r="H226" s="168">
        <f>VLOOKUP(B226,GD_CHAM_CONG!$C$6:$BD$912,37,FALSE)</f>
        <v>26</v>
      </c>
      <c r="I226" s="16">
        <f>VLOOKUP($B226,GD_CHAM_CONG!$C$6:$BF$912,38,FALSE)</f>
        <v>26</v>
      </c>
      <c r="J226" s="16">
        <f>VLOOKUP($B226,GD_CHAM_CONG!$C$6:$BF$912,39,FALSE)</f>
        <v>0</v>
      </c>
      <c r="K226" s="16">
        <f>VLOOKUP($B226,GD_CHAM_CONG!$C$6:$BF$912,40,FALSE)</f>
        <v>0</v>
      </c>
      <c r="L226" s="16">
        <f>VLOOKUP($B226,GD_CHAM_CONG!$C$6:$BF$912,41,FALSE)</f>
        <v>0</v>
      </c>
      <c r="M226" s="16">
        <f>VLOOKUP($B226,GD_CHAM_CONG!$C$6:$BF$912,42,FALSE)</f>
        <v>0</v>
      </c>
      <c r="N226" s="16">
        <f>VLOOKUP($B226,GD_CHAM_CONG!$C$6:$BF$912,43,FALSE)</f>
        <v>0</v>
      </c>
      <c r="O226" s="16">
        <f>VLOOKUP($B226,GD_CHAM_CONG!$C$6:$BF$912,44,FALSE)</f>
        <v>0</v>
      </c>
      <c r="P226" s="16">
        <f>VLOOKUP($B226,GD_CHAM_CONG!$C$6:$BF$912,45,FALSE)</f>
        <v>0</v>
      </c>
      <c r="Q226" s="16">
        <f>VLOOKUP($B226,GD_CHAM_CONG!$C$6:$BF$912,46,FALSE)</f>
        <v>0</v>
      </c>
      <c r="R226" s="16">
        <f>VLOOKUP($B226,GD_CHAM_CONG!$C$6:$BF$912,47,FALSE)</f>
        <v>0</v>
      </c>
      <c r="S226" s="16">
        <f>VLOOKUP($B226,GD_CHAM_CONG!$C$6:$BF$912,48,FALSE)</f>
        <v>0</v>
      </c>
      <c r="T226" s="16">
        <f>VLOOKUP($B226,GD_CHAM_CONG!$C$6:$BF$912,49,FALSE)</f>
        <v>0</v>
      </c>
      <c r="U226" s="16">
        <f>VLOOKUP($B226,GD_CHAM_CONG!$C$6:$BF$912,50,FALSE)</f>
        <v>0</v>
      </c>
      <c r="V226" s="16">
        <f>VLOOKUP($B226,GD_CHAM_CONG!$C$6:$BF$912,51,FALSE)</f>
        <v>0</v>
      </c>
      <c r="W226" s="16">
        <f>VLOOKUP($B226,GD_CHAM_CONG!$C$6:$BF$912,52,FALSE)</f>
        <v>0</v>
      </c>
      <c r="X226" s="16">
        <f>VLOOKUP($B226,GD_CHAM_CONG!$C$6:$BF$912,53,FALSE)</f>
        <v>0</v>
      </c>
      <c r="Y226" s="16">
        <f>VLOOKUP($B226,GD_CHAM_CONG!$C$6:$BF$912,54,FALSE)</f>
        <v>0</v>
      </c>
      <c r="Z226" s="16">
        <f>VLOOKUP($B226,GD_CHAM_CONG!$C$6:$BF$912,55,FALSE)</f>
        <v>0</v>
      </c>
      <c r="AA226" s="16">
        <f>VLOOKUP($B226,GD_CHAM_CONG!$C$6:$BF$912,56,FALSE)</f>
        <v>0</v>
      </c>
      <c r="AB226" s="16">
        <f>VLOOKUP($B226,GD_CHAM_CONG!$C$6:$BI$912,57,FALSE)</f>
        <v>0</v>
      </c>
      <c r="AC226" s="16">
        <f>VLOOKUP($B226,GD_CHAM_CONG!$C$6:$BI$912,58,FALSE)</f>
        <v>0</v>
      </c>
      <c r="AD226" s="16">
        <f>VLOOKUP($B226,GD_CHAM_CONG!$C$6:$BI$912,59,FALSE)</f>
        <v>0</v>
      </c>
      <c r="AE226" s="188">
        <f>I226/$H226*VLOOKUP(I$4,DM_TI_LE!$A$5:$B$30,2,FALSE)</f>
        <v>1</v>
      </c>
      <c r="AF226" s="188">
        <f>J226/$H226*VLOOKUP(J$4,DM_TI_LE!$A$5:$B$30,2,FALSE)</f>
        <v>0</v>
      </c>
      <c r="AG226" s="188">
        <f>K226/$H226*VLOOKUP(K$4,DM_TI_LE!$A$5:$B$30,2,FALSE)</f>
        <v>0</v>
      </c>
      <c r="AH226" s="188">
        <f>L226/$H226*VLOOKUP(L$4,DM_TI_LE!$A$5:$B$30,2,FALSE)</f>
        <v>0</v>
      </c>
      <c r="AI226" s="188">
        <f>M226/$H226*VLOOKUP(M$4,DM_TI_LE!$A$5:$B$30,2,FALSE)</f>
        <v>0</v>
      </c>
      <c r="AJ226" s="188">
        <f>N226/$H226*VLOOKUP(N$4,DM_TI_LE!$A$5:$B$30,2,FALSE)</f>
        <v>0</v>
      </c>
      <c r="AK226" s="188">
        <f>O226/$H226*VLOOKUP(O$4,DM_TI_LE!$A$5:$B$30,2,FALSE)</f>
        <v>0</v>
      </c>
      <c r="AL226" s="188">
        <f>P226/$H226*VLOOKUP(P$4,DM_TI_LE!$A$5:$B$30,2,FALSE)</f>
        <v>0</v>
      </c>
      <c r="AM226" s="188">
        <f>Q226/$H226*VLOOKUP(Q$4,DM_TI_LE!$A$5:$B$30,2,FALSE)</f>
        <v>0</v>
      </c>
      <c r="AN226" s="188">
        <f>R226/$H226*VLOOKUP(R$4,DM_TI_LE!$A$5:$B$30,2,FALSE)</f>
        <v>0</v>
      </c>
      <c r="AO226" s="188">
        <f>S226/$H226*VLOOKUP(S$4,DM_TI_LE!$A$5:$B$30,2,FALSE)</f>
        <v>0</v>
      </c>
      <c r="AP226" s="188">
        <f>T226/$H226*VLOOKUP(T$4,DM_TI_LE!$A$5:$B$30,2,FALSE)</f>
        <v>0</v>
      </c>
      <c r="AQ226" s="188">
        <f>U226/$H226*VLOOKUP(U$4,DM_TI_LE!$A$5:$B$30,2,FALSE)</f>
        <v>0</v>
      </c>
      <c r="AR226" s="188">
        <f>V226/$H226*VLOOKUP(V$4,DM_TI_LE!$A$5:$B$30,2,FALSE)</f>
        <v>0</v>
      </c>
      <c r="AS226" s="188">
        <f>W226/$H226*VLOOKUP(W$4,DM_TI_LE!$A$5:$B$30,2,FALSE)</f>
        <v>0</v>
      </c>
      <c r="AT226" s="188">
        <f>X226/$H226*VLOOKUP(X$4,DM_TI_LE!$A$5:$B$30,2,FALSE)</f>
        <v>0</v>
      </c>
      <c r="AU226" s="188">
        <f>Y226/$H226*VLOOKUP(Y$4,DM_TI_LE!$A$5:$B$30,2,FALSE)</f>
        <v>0</v>
      </c>
      <c r="AV226" s="188">
        <f>Z226/$H226*VLOOKUP(Z$4,DM_TI_LE!$A$5:$B$30,2,FALSE)</f>
        <v>0</v>
      </c>
      <c r="AW226" s="188">
        <f>AA226/$H226*VLOOKUP(AA$4,DM_TI_LE!$A$5:$B$30,2,FALSE)</f>
        <v>0</v>
      </c>
      <c r="AX226" s="188">
        <f>AB226/$H226*VLOOKUP(AB$4,DM_TI_LE!$A$5:$B$30,2,FALSE)</f>
        <v>0</v>
      </c>
      <c r="AY226" s="188">
        <f>AC226/$H226*VLOOKUP(AC$4,DM_TI_LE!$A$5:$B$30,2,FALSE)</f>
        <v>0</v>
      </c>
      <c r="AZ226" s="188">
        <f>AD226/$H226*VLOOKUP(AD$4,DM_TI_LE!$A$5:$B$30,2,FALSE)</f>
        <v>0</v>
      </c>
      <c r="BA226" s="231">
        <f>IF(CD226="HDHV",DM_TI_LE!$K$12*I226, SUM(AE226:AW226)*F226*E226*DM_HE_SO_LUONG_NS!$D$1*CE226)</f>
        <v>7087500.0000000009</v>
      </c>
      <c r="BB226" s="16"/>
      <c r="BC226" s="17">
        <f>VLOOKUP(B226,GD_LCD_HS_LNS!$B$4:$E$914,4,FALSE)</f>
        <v>3778000</v>
      </c>
      <c r="BD226" s="16"/>
      <c r="BE226" s="16">
        <f>I226/26*$BC226*VLOOKUP(BE$4,DM_TI_LE!$A$5:$C$29,3,FALSE)</f>
        <v>0</v>
      </c>
      <c r="BF226" s="16">
        <f>J226/26*$BC226*VLOOKUP(BF$4,DM_TI_LE!$A$5:$C$29,3,FALSE)</f>
        <v>0</v>
      </c>
      <c r="BG226" s="16">
        <f>K226/26*$BC226*VLOOKUP(BG$4,DM_TI_LE!$A$5:$C$29,3,FALSE)</f>
        <v>0</v>
      </c>
      <c r="BH226" s="16">
        <f>L226/26*$BC226*VLOOKUP(BH$4,DM_TI_LE!$A$5:$C$29,3,FALSE)</f>
        <v>0</v>
      </c>
      <c r="BI226" s="16">
        <f>M226/26*$BC226*VLOOKUP(BI$4,DM_TI_LE!$A$5:$C$29,3,FALSE)</f>
        <v>0</v>
      </c>
      <c r="BJ226" s="16">
        <f>N226/26*$BC226*VLOOKUP(BJ$4,DM_TI_LE!$A$5:$C$29,3,FALSE)</f>
        <v>0</v>
      </c>
      <c r="BK226" s="16">
        <f>O226/26*$BC226*VLOOKUP(BK$4,DM_TI_LE!$A$5:$C$29,3,FALSE)</f>
        <v>0</v>
      </c>
      <c r="BL226" s="16">
        <f>P226/26*$BC226*VLOOKUP(BL$4,DM_TI_LE!$A$5:$C$29,3,FALSE)</f>
        <v>0</v>
      </c>
      <c r="BM226" s="16">
        <f>Q226/26*$BC226*VLOOKUP(BM$4,DM_TI_LE!$A$5:$C$29,3,FALSE)</f>
        <v>0</v>
      </c>
      <c r="BN226" s="16">
        <f>R226/26*$BC226*VLOOKUP(BN$4,DM_TI_LE!$A$5:$C$29,3,FALSE)</f>
        <v>0</v>
      </c>
      <c r="BO226" s="16">
        <f>S226/26*$BC226*VLOOKUP(BO$4,DM_TI_LE!$A$5:$C$29,3,FALSE)</f>
        <v>0</v>
      </c>
      <c r="BP226" s="16">
        <f>T226/26*$BC226*VLOOKUP(BP$4,DM_TI_LE!$A$5:$C$29,3,FALSE)</f>
        <v>0</v>
      </c>
      <c r="BQ226" s="16">
        <f>U226/26*$BC226*VLOOKUP(BQ$4,DM_TI_LE!$A$5:$C$29,3,FALSE)</f>
        <v>0</v>
      </c>
      <c r="BR226" s="16">
        <f>V226/26*$BC226*VLOOKUP(BR$4,DM_TI_LE!$A$5:$C$29,3,FALSE)</f>
        <v>0</v>
      </c>
      <c r="BS226" s="16">
        <f>W226/26*$BC226*VLOOKUP(BS$4,DM_TI_LE!$A$5:$C$29,3,FALSE)</f>
        <v>0</v>
      </c>
      <c r="BT226" s="16">
        <f>X226/26*$BC226*VLOOKUP(BT$4,DM_TI_LE!$A$5:$C$29,3,FALSE)</f>
        <v>0</v>
      </c>
      <c r="BU226" s="16">
        <f>Y226/26*$BC226*VLOOKUP(BU$4,DM_TI_LE!$A$5:$C$29,3,FALSE)</f>
        <v>0</v>
      </c>
      <c r="BV226" s="16">
        <f>Z226/26*$BC226*VLOOKUP(BV$4,DM_TI_LE!$A$5:$C$29,3,FALSE)</f>
        <v>0</v>
      </c>
      <c r="BW226" s="16">
        <f>AA226/26*$BC226*VLOOKUP(BW$4,DM_TI_LE!$A$5:$C$29,3,FALSE)</f>
        <v>0</v>
      </c>
      <c r="BX226" s="16">
        <f>AB226/26*$BC226*VLOOKUP(BX$4,DM_TI_LE!$A$5:$C$29,3,FALSE)</f>
        <v>0</v>
      </c>
      <c r="BY226" s="16">
        <f>AC226/26*$BC226*VLOOKUP(BY$4,DM_TI_LE!$A$5:$C$29,3,FALSE)</f>
        <v>0</v>
      </c>
      <c r="BZ226" s="16">
        <f>AD226/26*$BC226*VLOOKUP(BZ$4,DM_TI_LE!$A$5:$C$29,3,FALSE)</f>
        <v>0</v>
      </c>
      <c r="CA226" s="196">
        <f t="shared" si="0"/>
        <v>0</v>
      </c>
      <c r="CB226" s="16"/>
      <c r="CC226" s="197">
        <f t="shared" si="1"/>
        <v>7087500.0000000009</v>
      </c>
      <c r="CD226" s="145" t="s">
        <v>114</v>
      </c>
      <c r="CE226" s="199">
        <f>VLOOKUP(CD226,DM_TI_LE!$I$12:$J$16,2,FALSE)</f>
        <v>1</v>
      </c>
    </row>
    <row r="227" spans="1:83" ht="12.75">
      <c r="A227" s="36">
        <v>223</v>
      </c>
      <c r="B227" s="38">
        <f>GD_LCD_HS_LNS!B226</f>
        <v>11098</v>
      </c>
      <c r="C227" s="38" t="str">
        <f>GD_LCD_HS_LNS!C226</f>
        <v>Lương Bá Huỳnh</v>
      </c>
      <c r="D227" s="38" t="str">
        <f>GD_LCD_HS_LNS!D226</f>
        <v>Nhân viên Bốc xếp</v>
      </c>
      <c r="E227" s="146">
        <f>VLOOKUP(B227,GD_CHAM_CONG!$C$6:$BJ$912,60,FALSE)</f>
        <v>1</v>
      </c>
      <c r="F227" s="146">
        <f>VLOOKUP(B227,GD_LCD_HS_LNS!$B$4:$F$914,5,FALSE)</f>
        <v>1.5</v>
      </c>
      <c r="G227" s="168"/>
      <c r="H227" s="168">
        <f>VLOOKUP(B227,GD_CHAM_CONG!$C$6:$BD$912,37,FALSE)</f>
        <v>26</v>
      </c>
      <c r="I227" s="16">
        <f>VLOOKUP($B227,GD_CHAM_CONG!$C$6:$BF$912,38,FALSE)</f>
        <v>26</v>
      </c>
      <c r="J227" s="16">
        <f>VLOOKUP($B227,GD_CHAM_CONG!$C$6:$BF$912,39,FALSE)</f>
        <v>0</v>
      </c>
      <c r="K227" s="16">
        <f>VLOOKUP($B227,GD_CHAM_CONG!$C$6:$BF$912,40,FALSE)</f>
        <v>0</v>
      </c>
      <c r="L227" s="16">
        <f>VLOOKUP($B227,GD_CHAM_CONG!$C$6:$BF$912,41,FALSE)</f>
        <v>0</v>
      </c>
      <c r="M227" s="16">
        <f>VLOOKUP($B227,GD_CHAM_CONG!$C$6:$BF$912,42,FALSE)</f>
        <v>0</v>
      </c>
      <c r="N227" s="16">
        <f>VLOOKUP($B227,GD_CHAM_CONG!$C$6:$BF$912,43,FALSE)</f>
        <v>0</v>
      </c>
      <c r="O227" s="16">
        <f>VLOOKUP($B227,GD_CHAM_CONG!$C$6:$BF$912,44,FALSE)</f>
        <v>0</v>
      </c>
      <c r="P227" s="16">
        <f>VLOOKUP($B227,GD_CHAM_CONG!$C$6:$BF$912,45,FALSE)</f>
        <v>0</v>
      </c>
      <c r="Q227" s="16">
        <f>VLOOKUP($B227,GD_CHAM_CONG!$C$6:$BF$912,46,FALSE)</f>
        <v>0</v>
      </c>
      <c r="R227" s="16">
        <f>VLOOKUP($B227,GD_CHAM_CONG!$C$6:$BF$912,47,FALSE)</f>
        <v>0</v>
      </c>
      <c r="S227" s="16">
        <f>VLOOKUP($B227,GD_CHAM_CONG!$C$6:$BF$912,48,FALSE)</f>
        <v>0</v>
      </c>
      <c r="T227" s="16">
        <f>VLOOKUP($B227,GD_CHAM_CONG!$C$6:$BF$912,49,FALSE)</f>
        <v>0</v>
      </c>
      <c r="U227" s="16">
        <f>VLOOKUP($B227,GD_CHAM_CONG!$C$6:$BF$912,50,FALSE)</f>
        <v>0</v>
      </c>
      <c r="V227" s="16">
        <f>VLOOKUP($B227,GD_CHAM_CONG!$C$6:$BF$912,51,FALSE)</f>
        <v>0</v>
      </c>
      <c r="W227" s="16">
        <f>VLOOKUP($B227,GD_CHAM_CONG!$C$6:$BF$912,52,FALSE)</f>
        <v>0</v>
      </c>
      <c r="X227" s="16">
        <f>VLOOKUP($B227,GD_CHAM_CONG!$C$6:$BF$912,53,FALSE)</f>
        <v>0</v>
      </c>
      <c r="Y227" s="16">
        <f>VLOOKUP($B227,GD_CHAM_CONG!$C$6:$BF$912,54,FALSE)</f>
        <v>0</v>
      </c>
      <c r="Z227" s="16">
        <f>VLOOKUP($B227,GD_CHAM_CONG!$C$6:$BF$912,55,FALSE)</f>
        <v>0</v>
      </c>
      <c r="AA227" s="16">
        <f>VLOOKUP($B227,GD_CHAM_CONG!$C$6:$BF$912,56,FALSE)</f>
        <v>0</v>
      </c>
      <c r="AB227" s="16">
        <f>VLOOKUP($B227,GD_CHAM_CONG!$C$6:$BI$912,57,FALSE)</f>
        <v>0</v>
      </c>
      <c r="AC227" s="16">
        <f>VLOOKUP($B227,GD_CHAM_CONG!$C$6:$BI$912,58,FALSE)</f>
        <v>0</v>
      </c>
      <c r="AD227" s="16">
        <f>VLOOKUP($B227,GD_CHAM_CONG!$C$6:$BI$912,59,FALSE)</f>
        <v>0</v>
      </c>
      <c r="AE227" s="188">
        <f>I227/$H227*VLOOKUP(I$4,DM_TI_LE!$A$5:$B$30,2,FALSE)</f>
        <v>1</v>
      </c>
      <c r="AF227" s="188">
        <f>J227/$H227*VLOOKUP(J$4,DM_TI_LE!$A$5:$B$30,2,FALSE)</f>
        <v>0</v>
      </c>
      <c r="AG227" s="188">
        <f>K227/$H227*VLOOKUP(K$4,DM_TI_LE!$A$5:$B$30,2,FALSE)</f>
        <v>0</v>
      </c>
      <c r="AH227" s="188">
        <f>L227/$H227*VLOOKUP(L$4,DM_TI_LE!$A$5:$B$30,2,FALSE)</f>
        <v>0</v>
      </c>
      <c r="AI227" s="188">
        <f>M227/$H227*VLOOKUP(M$4,DM_TI_LE!$A$5:$B$30,2,FALSE)</f>
        <v>0</v>
      </c>
      <c r="AJ227" s="188">
        <f>N227/$H227*VLOOKUP(N$4,DM_TI_LE!$A$5:$B$30,2,FALSE)</f>
        <v>0</v>
      </c>
      <c r="AK227" s="188">
        <f>O227/$H227*VLOOKUP(O$4,DM_TI_LE!$A$5:$B$30,2,FALSE)</f>
        <v>0</v>
      </c>
      <c r="AL227" s="188">
        <f>P227/$H227*VLOOKUP(P$4,DM_TI_LE!$A$5:$B$30,2,FALSE)</f>
        <v>0</v>
      </c>
      <c r="AM227" s="188">
        <f>Q227/$H227*VLOOKUP(Q$4,DM_TI_LE!$A$5:$B$30,2,FALSE)</f>
        <v>0</v>
      </c>
      <c r="AN227" s="188">
        <f>R227/$H227*VLOOKUP(R$4,DM_TI_LE!$A$5:$B$30,2,FALSE)</f>
        <v>0</v>
      </c>
      <c r="AO227" s="188">
        <f>S227/$H227*VLOOKUP(S$4,DM_TI_LE!$A$5:$B$30,2,FALSE)</f>
        <v>0</v>
      </c>
      <c r="AP227" s="188">
        <f>T227/$H227*VLOOKUP(T$4,DM_TI_LE!$A$5:$B$30,2,FALSE)</f>
        <v>0</v>
      </c>
      <c r="AQ227" s="188">
        <f>U227/$H227*VLOOKUP(U$4,DM_TI_LE!$A$5:$B$30,2,FALSE)</f>
        <v>0</v>
      </c>
      <c r="AR227" s="188">
        <f>V227/$H227*VLOOKUP(V$4,DM_TI_LE!$A$5:$B$30,2,FALSE)</f>
        <v>0</v>
      </c>
      <c r="AS227" s="188">
        <f>W227/$H227*VLOOKUP(W$4,DM_TI_LE!$A$5:$B$30,2,FALSE)</f>
        <v>0</v>
      </c>
      <c r="AT227" s="188">
        <f>X227/$H227*VLOOKUP(X$4,DM_TI_LE!$A$5:$B$30,2,FALSE)</f>
        <v>0</v>
      </c>
      <c r="AU227" s="188">
        <f>Y227/$H227*VLOOKUP(Y$4,DM_TI_LE!$A$5:$B$30,2,FALSE)</f>
        <v>0</v>
      </c>
      <c r="AV227" s="188">
        <f>Z227/$H227*VLOOKUP(Z$4,DM_TI_LE!$A$5:$B$30,2,FALSE)</f>
        <v>0</v>
      </c>
      <c r="AW227" s="188">
        <f>AA227/$H227*VLOOKUP(AA$4,DM_TI_LE!$A$5:$B$30,2,FALSE)</f>
        <v>0</v>
      </c>
      <c r="AX227" s="188">
        <f>AB227/$H227*VLOOKUP(AB$4,DM_TI_LE!$A$5:$B$30,2,FALSE)</f>
        <v>0</v>
      </c>
      <c r="AY227" s="188">
        <f>AC227/$H227*VLOOKUP(AC$4,DM_TI_LE!$A$5:$B$30,2,FALSE)</f>
        <v>0</v>
      </c>
      <c r="AZ227" s="188">
        <f>AD227/$H227*VLOOKUP(AD$4,DM_TI_LE!$A$5:$B$30,2,FALSE)</f>
        <v>0</v>
      </c>
      <c r="BA227" s="231">
        <f>IF(CD227="HDHV",DM_TI_LE!$K$12*I227, SUM(AE227:AW227)*F227*E227*DM_HE_SO_LUONG_NS!$D$1*CE227)</f>
        <v>6750000</v>
      </c>
      <c r="BB227" s="16"/>
      <c r="BC227" s="17">
        <f>VLOOKUP(B227,GD_LCD_HS_LNS!$B$4:$E$914,4,FALSE)</f>
        <v>3778000</v>
      </c>
      <c r="BD227" s="16"/>
      <c r="BE227" s="16">
        <f>I227/26*$BC227*VLOOKUP(BE$4,DM_TI_LE!$A$5:$C$29,3,FALSE)</f>
        <v>0</v>
      </c>
      <c r="BF227" s="16">
        <f>J227/26*$BC227*VLOOKUP(BF$4,DM_TI_LE!$A$5:$C$29,3,FALSE)</f>
        <v>0</v>
      </c>
      <c r="BG227" s="16">
        <f>K227/26*$BC227*VLOOKUP(BG$4,DM_TI_LE!$A$5:$C$29,3,FALSE)</f>
        <v>0</v>
      </c>
      <c r="BH227" s="16">
        <f>L227/26*$BC227*VLOOKUP(BH$4,DM_TI_LE!$A$5:$C$29,3,FALSE)</f>
        <v>0</v>
      </c>
      <c r="BI227" s="16">
        <f>M227/26*$BC227*VLOOKUP(BI$4,DM_TI_LE!$A$5:$C$29,3,FALSE)</f>
        <v>0</v>
      </c>
      <c r="BJ227" s="16">
        <f>N227/26*$BC227*VLOOKUP(BJ$4,DM_TI_LE!$A$5:$C$29,3,FALSE)</f>
        <v>0</v>
      </c>
      <c r="BK227" s="16">
        <f>O227/26*$BC227*VLOOKUP(BK$4,DM_TI_LE!$A$5:$C$29,3,FALSE)</f>
        <v>0</v>
      </c>
      <c r="BL227" s="16">
        <f>P227/26*$BC227*VLOOKUP(BL$4,DM_TI_LE!$A$5:$C$29,3,FALSE)</f>
        <v>0</v>
      </c>
      <c r="BM227" s="16">
        <f>Q227/26*$BC227*VLOOKUP(BM$4,DM_TI_LE!$A$5:$C$29,3,FALSE)</f>
        <v>0</v>
      </c>
      <c r="BN227" s="16">
        <f>R227/26*$BC227*VLOOKUP(BN$4,DM_TI_LE!$A$5:$C$29,3,FALSE)</f>
        <v>0</v>
      </c>
      <c r="BO227" s="16">
        <f>S227/26*$BC227*VLOOKUP(BO$4,DM_TI_LE!$A$5:$C$29,3,FALSE)</f>
        <v>0</v>
      </c>
      <c r="BP227" s="16">
        <f>T227/26*$BC227*VLOOKUP(BP$4,DM_TI_LE!$A$5:$C$29,3,FALSE)</f>
        <v>0</v>
      </c>
      <c r="BQ227" s="16">
        <f>U227/26*$BC227*VLOOKUP(BQ$4,DM_TI_LE!$A$5:$C$29,3,FALSE)</f>
        <v>0</v>
      </c>
      <c r="BR227" s="16">
        <f>V227/26*$BC227*VLOOKUP(BR$4,DM_TI_LE!$A$5:$C$29,3,FALSE)</f>
        <v>0</v>
      </c>
      <c r="BS227" s="16">
        <f>W227/26*$BC227*VLOOKUP(BS$4,DM_TI_LE!$A$5:$C$29,3,FALSE)</f>
        <v>0</v>
      </c>
      <c r="BT227" s="16">
        <f>X227/26*$BC227*VLOOKUP(BT$4,DM_TI_LE!$A$5:$C$29,3,FALSE)</f>
        <v>0</v>
      </c>
      <c r="BU227" s="16">
        <f>Y227/26*$BC227*VLOOKUP(BU$4,DM_TI_LE!$A$5:$C$29,3,FALSE)</f>
        <v>0</v>
      </c>
      <c r="BV227" s="16">
        <f>Z227/26*$BC227*VLOOKUP(BV$4,DM_TI_LE!$A$5:$C$29,3,FALSE)</f>
        <v>0</v>
      </c>
      <c r="BW227" s="16">
        <f>AA227/26*$BC227*VLOOKUP(BW$4,DM_TI_LE!$A$5:$C$29,3,FALSE)</f>
        <v>0</v>
      </c>
      <c r="BX227" s="16">
        <f>AB227/26*$BC227*VLOOKUP(BX$4,DM_TI_LE!$A$5:$C$29,3,FALSE)</f>
        <v>0</v>
      </c>
      <c r="BY227" s="16">
        <f>AC227/26*$BC227*VLOOKUP(BY$4,DM_TI_LE!$A$5:$C$29,3,FALSE)</f>
        <v>0</v>
      </c>
      <c r="BZ227" s="16">
        <f>AD227/26*$BC227*VLOOKUP(BZ$4,DM_TI_LE!$A$5:$C$29,3,FALSE)</f>
        <v>0</v>
      </c>
      <c r="CA227" s="196">
        <f t="shared" si="0"/>
        <v>0</v>
      </c>
      <c r="CB227" s="16"/>
      <c r="CC227" s="197">
        <f t="shared" si="1"/>
        <v>6750000</v>
      </c>
      <c r="CD227" s="145" t="s">
        <v>114</v>
      </c>
      <c r="CE227" s="199">
        <f>VLOOKUP(CD227,DM_TI_LE!$I$12:$J$16,2,FALSE)</f>
        <v>1</v>
      </c>
    </row>
    <row r="228" spans="1:83" ht="12.75">
      <c r="A228" s="36">
        <v>224</v>
      </c>
      <c r="B228" s="38">
        <f>GD_LCD_HS_LNS!B227</f>
        <v>12574</v>
      </c>
      <c r="C228" s="38" t="str">
        <f>GD_LCD_HS_LNS!C227</f>
        <v>Lê Văn Hùng</v>
      </c>
      <c r="D228" s="38" t="str">
        <f>GD_LCD_HS_LNS!D227</f>
        <v>Nhân viên Bốc xếp</v>
      </c>
      <c r="E228" s="146">
        <f>VLOOKUP(B228,GD_CHAM_CONG!$C$6:$BJ$912,60,FALSE)</f>
        <v>1</v>
      </c>
      <c r="F228" s="146">
        <f>VLOOKUP(B228,GD_LCD_HS_LNS!$B$4:$F$914,5,FALSE)</f>
        <v>1.5</v>
      </c>
      <c r="G228" s="168"/>
      <c r="H228" s="168">
        <f>VLOOKUP(B228,GD_CHAM_CONG!$C$6:$BD$912,37,FALSE)</f>
        <v>26</v>
      </c>
      <c r="I228" s="16">
        <f>VLOOKUP($B228,GD_CHAM_CONG!$C$6:$BF$912,38,FALSE)</f>
        <v>26</v>
      </c>
      <c r="J228" s="16">
        <f>VLOOKUP($B228,GD_CHAM_CONG!$C$6:$BF$912,39,FALSE)</f>
        <v>0</v>
      </c>
      <c r="K228" s="16">
        <f>VLOOKUP($B228,GD_CHAM_CONG!$C$6:$BF$912,40,FALSE)</f>
        <v>0</v>
      </c>
      <c r="L228" s="16">
        <f>VLOOKUP($B228,GD_CHAM_CONG!$C$6:$BF$912,41,FALSE)</f>
        <v>0</v>
      </c>
      <c r="M228" s="16">
        <f>VLOOKUP($B228,GD_CHAM_CONG!$C$6:$BF$912,42,FALSE)</f>
        <v>0</v>
      </c>
      <c r="N228" s="16">
        <f>VLOOKUP($B228,GD_CHAM_CONG!$C$6:$BF$912,43,FALSE)</f>
        <v>0</v>
      </c>
      <c r="O228" s="16">
        <f>VLOOKUP($B228,GD_CHAM_CONG!$C$6:$BF$912,44,FALSE)</f>
        <v>0</v>
      </c>
      <c r="P228" s="16">
        <f>VLOOKUP($B228,GD_CHAM_CONG!$C$6:$BF$912,45,FALSE)</f>
        <v>0</v>
      </c>
      <c r="Q228" s="16">
        <f>VLOOKUP($B228,GD_CHAM_CONG!$C$6:$BF$912,46,FALSE)</f>
        <v>0</v>
      </c>
      <c r="R228" s="16">
        <f>VLOOKUP($B228,GD_CHAM_CONG!$C$6:$BF$912,47,FALSE)</f>
        <v>0</v>
      </c>
      <c r="S228" s="16">
        <f>VLOOKUP($B228,GD_CHAM_CONG!$C$6:$BF$912,48,FALSE)</f>
        <v>0</v>
      </c>
      <c r="T228" s="16">
        <f>VLOOKUP($B228,GD_CHAM_CONG!$C$6:$BF$912,49,FALSE)</f>
        <v>0</v>
      </c>
      <c r="U228" s="16">
        <f>VLOOKUP($B228,GD_CHAM_CONG!$C$6:$BF$912,50,FALSE)</f>
        <v>0</v>
      </c>
      <c r="V228" s="16">
        <f>VLOOKUP($B228,GD_CHAM_CONG!$C$6:$BF$912,51,FALSE)</f>
        <v>0</v>
      </c>
      <c r="W228" s="16">
        <f>VLOOKUP($B228,GD_CHAM_CONG!$C$6:$BF$912,52,FALSE)</f>
        <v>0</v>
      </c>
      <c r="X228" s="16">
        <f>VLOOKUP($B228,GD_CHAM_CONG!$C$6:$BF$912,53,FALSE)</f>
        <v>0</v>
      </c>
      <c r="Y228" s="16">
        <f>VLOOKUP($B228,GD_CHAM_CONG!$C$6:$BF$912,54,FALSE)</f>
        <v>0</v>
      </c>
      <c r="Z228" s="16">
        <f>VLOOKUP($B228,GD_CHAM_CONG!$C$6:$BF$912,55,FALSE)</f>
        <v>0</v>
      </c>
      <c r="AA228" s="16">
        <f>VLOOKUP($B228,GD_CHAM_CONG!$C$6:$BF$912,56,FALSE)</f>
        <v>0</v>
      </c>
      <c r="AB228" s="16">
        <f>VLOOKUP($B228,GD_CHAM_CONG!$C$6:$BI$912,57,FALSE)</f>
        <v>0</v>
      </c>
      <c r="AC228" s="16">
        <f>VLOOKUP($B228,GD_CHAM_CONG!$C$6:$BI$912,58,FALSE)</f>
        <v>0</v>
      </c>
      <c r="AD228" s="16">
        <f>VLOOKUP($B228,GD_CHAM_CONG!$C$6:$BI$912,59,FALSE)</f>
        <v>0</v>
      </c>
      <c r="AE228" s="188">
        <f>I228/$H228*VLOOKUP(I$4,DM_TI_LE!$A$5:$B$30,2,FALSE)</f>
        <v>1</v>
      </c>
      <c r="AF228" s="188">
        <f>J228/$H228*VLOOKUP(J$4,DM_TI_LE!$A$5:$B$30,2,FALSE)</f>
        <v>0</v>
      </c>
      <c r="AG228" s="188">
        <f>K228/$H228*VLOOKUP(K$4,DM_TI_LE!$A$5:$B$30,2,FALSE)</f>
        <v>0</v>
      </c>
      <c r="AH228" s="188">
        <f>L228/$H228*VLOOKUP(L$4,DM_TI_LE!$A$5:$B$30,2,FALSE)</f>
        <v>0</v>
      </c>
      <c r="AI228" s="188">
        <f>M228/$H228*VLOOKUP(M$4,DM_TI_LE!$A$5:$B$30,2,FALSE)</f>
        <v>0</v>
      </c>
      <c r="AJ228" s="188">
        <f>N228/$H228*VLOOKUP(N$4,DM_TI_LE!$A$5:$B$30,2,FALSE)</f>
        <v>0</v>
      </c>
      <c r="AK228" s="188">
        <f>O228/$H228*VLOOKUP(O$4,DM_TI_LE!$A$5:$B$30,2,FALSE)</f>
        <v>0</v>
      </c>
      <c r="AL228" s="188">
        <f>P228/$H228*VLOOKUP(P$4,DM_TI_LE!$A$5:$B$30,2,FALSE)</f>
        <v>0</v>
      </c>
      <c r="AM228" s="188">
        <f>Q228/$H228*VLOOKUP(Q$4,DM_TI_LE!$A$5:$B$30,2,FALSE)</f>
        <v>0</v>
      </c>
      <c r="AN228" s="188">
        <f>R228/$H228*VLOOKUP(R$4,DM_TI_LE!$A$5:$B$30,2,FALSE)</f>
        <v>0</v>
      </c>
      <c r="AO228" s="188">
        <f>S228/$H228*VLOOKUP(S$4,DM_TI_LE!$A$5:$B$30,2,FALSE)</f>
        <v>0</v>
      </c>
      <c r="AP228" s="188">
        <f>T228/$H228*VLOOKUP(T$4,DM_TI_LE!$A$5:$B$30,2,FALSE)</f>
        <v>0</v>
      </c>
      <c r="AQ228" s="188">
        <f>U228/$H228*VLOOKUP(U$4,DM_TI_LE!$A$5:$B$30,2,FALSE)</f>
        <v>0</v>
      </c>
      <c r="AR228" s="188">
        <f>V228/$H228*VLOOKUP(V$4,DM_TI_LE!$A$5:$B$30,2,FALSE)</f>
        <v>0</v>
      </c>
      <c r="AS228" s="188">
        <f>W228/$H228*VLOOKUP(W$4,DM_TI_LE!$A$5:$B$30,2,FALSE)</f>
        <v>0</v>
      </c>
      <c r="AT228" s="188">
        <f>X228/$H228*VLOOKUP(X$4,DM_TI_LE!$A$5:$B$30,2,FALSE)</f>
        <v>0</v>
      </c>
      <c r="AU228" s="188">
        <f>Y228/$H228*VLOOKUP(Y$4,DM_TI_LE!$A$5:$B$30,2,FALSE)</f>
        <v>0</v>
      </c>
      <c r="AV228" s="188">
        <f>Z228/$H228*VLOOKUP(Z$4,DM_TI_LE!$A$5:$B$30,2,FALSE)</f>
        <v>0</v>
      </c>
      <c r="AW228" s="188">
        <f>AA228/$H228*VLOOKUP(AA$4,DM_TI_LE!$A$5:$B$30,2,FALSE)</f>
        <v>0</v>
      </c>
      <c r="AX228" s="188">
        <f>AB228/$H228*VLOOKUP(AB$4,DM_TI_LE!$A$5:$B$30,2,FALSE)</f>
        <v>0</v>
      </c>
      <c r="AY228" s="188">
        <f>AC228/$H228*VLOOKUP(AC$4,DM_TI_LE!$A$5:$B$30,2,FALSE)</f>
        <v>0</v>
      </c>
      <c r="AZ228" s="188">
        <f>AD228/$H228*VLOOKUP(AD$4,DM_TI_LE!$A$5:$B$30,2,FALSE)</f>
        <v>0</v>
      </c>
      <c r="BA228" s="231">
        <f>IF(CD228="HDHV",DM_TI_LE!$K$12*I228, SUM(AE228:AW228)*F228*E228*DM_HE_SO_LUONG_NS!$D$1*CE228)</f>
        <v>6750000</v>
      </c>
      <c r="BB228" s="16"/>
      <c r="BC228" s="17">
        <f>VLOOKUP(B228,GD_LCD_HS_LNS!$B$4:$E$914,4,FALSE)</f>
        <v>3778000</v>
      </c>
      <c r="BD228" s="16"/>
      <c r="BE228" s="16">
        <f>I228/26*$BC228*VLOOKUP(BE$4,DM_TI_LE!$A$5:$C$29,3,FALSE)</f>
        <v>0</v>
      </c>
      <c r="BF228" s="16">
        <f>J228/26*$BC228*VLOOKUP(BF$4,DM_TI_LE!$A$5:$C$29,3,FALSE)</f>
        <v>0</v>
      </c>
      <c r="BG228" s="16">
        <f>K228/26*$BC228*VLOOKUP(BG$4,DM_TI_LE!$A$5:$C$29,3,FALSE)</f>
        <v>0</v>
      </c>
      <c r="BH228" s="16">
        <f>L228/26*$BC228*VLOOKUP(BH$4,DM_TI_LE!$A$5:$C$29,3,FALSE)</f>
        <v>0</v>
      </c>
      <c r="BI228" s="16">
        <f>M228/26*$BC228*VLOOKUP(BI$4,DM_TI_LE!$A$5:$C$29,3,FALSE)</f>
        <v>0</v>
      </c>
      <c r="BJ228" s="16">
        <f>N228/26*$BC228*VLOOKUP(BJ$4,DM_TI_LE!$A$5:$C$29,3,FALSE)</f>
        <v>0</v>
      </c>
      <c r="BK228" s="16">
        <f>O228/26*$BC228*VLOOKUP(BK$4,DM_TI_LE!$A$5:$C$29,3,FALSE)</f>
        <v>0</v>
      </c>
      <c r="BL228" s="16">
        <f>P228/26*$BC228*VLOOKUP(BL$4,DM_TI_LE!$A$5:$C$29,3,FALSE)</f>
        <v>0</v>
      </c>
      <c r="BM228" s="16">
        <f>Q228/26*$BC228*VLOOKUP(BM$4,DM_TI_LE!$A$5:$C$29,3,FALSE)</f>
        <v>0</v>
      </c>
      <c r="BN228" s="16">
        <f>R228/26*$BC228*VLOOKUP(BN$4,DM_TI_LE!$A$5:$C$29,3,FALSE)</f>
        <v>0</v>
      </c>
      <c r="BO228" s="16">
        <f>S228/26*$BC228*VLOOKUP(BO$4,DM_TI_LE!$A$5:$C$29,3,FALSE)</f>
        <v>0</v>
      </c>
      <c r="BP228" s="16">
        <f>T228/26*$BC228*VLOOKUP(BP$4,DM_TI_LE!$A$5:$C$29,3,FALSE)</f>
        <v>0</v>
      </c>
      <c r="BQ228" s="16">
        <f>U228/26*$BC228*VLOOKUP(BQ$4,DM_TI_LE!$A$5:$C$29,3,FALSE)</f>
        <v>0</v>
      </c>
      <c r="BR228" s="16">
        <f>V228/26*$BC228*VLOOKUP(BR$4,DM_TI_LE!$A$5:$C$29,3,FALSE)</f>
        <v>0</v>
      </c>
      <c r="BS228" s="16">
        <f>W228/26*$BC228*VLOOKUP(BS$4,DM_TI_LE!$A$5:$C$29,3,FALSE)</f>
        <v>0</v>
      </c>
      <c r="BT228" s="16">
        <f>X228/26*$BC228*VLOOKUP(BT$4,DM_TI_LE!$A$5:$C$29,3,FALSE)</f>
        <v>0</v>
      </c>
      <c r="BU228" s="16">
        <f>Y228/26*$BC228*VLOOKUP(BU$4,DM_TI_LE!$A$5:$C$29,3,FALSE)</f>
        <v>0</v>
      </c>
      <c r="BV228" s="16">
        <f>Z228/26*$BC228*VLOOKUP(BV$4,DM_TI_LE!$A$5:$C$29,3,FALSE)</f>
        <v>0</v>
      </c>
      <c r="BW228" s="16">
        <f>AA228/26*$BC228*VLOOKUP(BW$4,DM_TI_LE!$A$5:$C$29,3,FALSE)</f>
        <v>0</v>
      </c>
      <c r="BX228" s="16">
        <f>AB228/26*$BC228*VLOOKUP(BX$4,DM_TI_LE!$A$5:$C$29,3,FALSE)</f>
        <v>0</v>
      </c>
      <c r="BY228" s="16">
        <f>AC228/26*$BC228*VLOOKUP(BY$4,DM_TI_LE!$A$5:$C$29,3,FALSE)</f>
        <v>0</v>
      </c>
      <c r="BZ228" s="16">
        <f>AD228/26*$BC228*VLOOKUP(BZ$4,DM_TI_LE!$A$5:$C$29,3,FALSE)</f>
        <v>0</v>
      </c>
      <c r="CA228" s="196">
        <f t="shared" si="0"/>
        <v>0</v>
      </c>
      <c r="CB228" s="16"/>
      <c r="CC228" s="197">
        <f t="shared" si="1"/>
        <v>6750000</v>
      </c>
      <c r="CD228" s="145" t="s">
        <v>114</v>
      </c>
      <c r="CE228" s="199">
        <f>VLOOKUP(CD228,DM_TI_LE!$I$12:$J$16,2,FALSE)</f>
        <v>1</v>
      </c>
    </row>
    <row r="229" spans="1:83" ht="12.75">
      <c r="A229" s="36">
        <v>225</v>
      </c>
      <c r="B229" s="38">
        <f>GD_LCD_HS_LNS!B228</f>
        <v>12576</v>
      </c>
      <c r="C229" s="38" t="str">
        <f>GD_LCD_HS_LNS!C228</f>
        <v>Nguyễn Tùng Giang</v>
      </c>
      <c r="D229" s="38" t="str">
        <f>GD_LCD_HS_LNS!D228</f>
        <v>Nhân viên Bốc xếp</v>
      </c>
      <c r="E229" s="146">
        <f>VLOOKUP(B229,GD_CHAM_CONG!$C$6:$BJ$912,60,FALSE)</f>
        <v>1</v>
      </c>
      <c r="F229" s="146">
        <f>VLOOKUP(B229,GD_LCD_HS_LNS!$B$4:$F$914,5,FALSE)</f>
        <v>1.5</v>
      </c>
      <c r="G229" s="168"/>
      <c r="H229" s="168">
        <f>VLOOKUP(B229,GD_CHAM_CONG!$C$6:$BD$912,37,FALSE)</f>
        <v>26</v>
      </c>
      <c r="I229" s="16">
        <f>VLOOKUP($B229,GD_CHAM_CONG!$C$6:$BF$912,38,FALSE)</f>
        <v>26</v>
      </c>
      <c r="J229" s="16">
        <f>VLOOKUP($B229,GD_CHAM_CONG!$C$6:$BF$912,39,FALSE)</f>
        <v>0</v>
      </c>
      <c r="K229" s="16">
        <f>VLOOKUP($B229,GD_CHAM_CONG!$C$6:$BF$912,40,FALSE)</f>
        <v>0</v>
      </c>
      <c r="L229" s="16">
        <f>VLOOKUP($B229,GD_CHAM_CONG!$C$6:$BF$912,41,FALSE)</f>
        <v>0</v>
      </c>
      <c r="M229" s="16">
        <f>VLOOKUP($B229,GD_CHAM_CONG!$C$6:$BF$912,42,FALSE)</f>
        <v>0</v>
      </c>
      <c r="N229" s="16">
        <f>VLOOKUP($B229,GD_CHAM_CONG!$C$6:$BF$912,43,FALSE)</f>
        <v>0</v>
      </c>
      <c r="O229" s="16">
        <f>VLOOKUP($B229,GD_CHAM_CONG!$C$6:$BF$912,44,FALSE)</f>
        <v>0</v>
      </c>
      <c r="P229" s="16">
        <f>VLOOKUP($B229,GD_CHAM_CONG!$C$6:$BF$912,45,FALSE)</f>
        <v>0</v>
      </c>
      <c r="Q229" s="16">
        <f>VLOOKUP($B229,GD_CHAM_CONG!$C$6:$BF$912,46,FALSE)</f>
        <v>0</v>
      </c>
      <c r="R229" s="16">
        <f>VLOOKUP($B229,GD_CHAM_CONG!$C$6:$BF$912,47,FALSE)</f>
        <v>0</v>
      </c>
      <c r="S229" s="16">
        <f>VLOOKUP($B229,GD_CHAM_CONG!$C$6:$BF$912,48,FALSE)</f>
        <v>0</v>
      </c>
      <c r="T229" s="16">
        <f>VLOOKUP($B229,GD_CHAM_CONG!$C$6:$BF$912,49,FALSE)</f>
        <v>0</v>
      </c>
      <c r="U229" s="16">
        <f>VLOOKUP($B229,GD_CHAM_CONG!$C$6:$BF$912,50,FALSE)</f>
        <v>0</v>
      </c>
      <c r="V229" s="16">
        <f>VLOOKUP($B229,GD_CHAM_CONG!$C$6:$BF$912,51,FALSE)</f>
        <v>0</v>
      </c>
      <c r="W229" s="16">
        <f>VLOOKUP($B229,GD_CHAM_CONG!$C$6:$BF$912,52,FALSE)</f>
        <v>0</v>
      </c>
      <c r="X229" s="16">
        <f>VLOOKUP($B229,GD_CHAM_CONG!$C$6:$BF$912,53,FALSE)</f>
        <v>0</v>
      </c>
      <c r="Y229" s="16">
        <f>VLOOKUP($B229,GD_CHAM_CONG!$C$6:$BF$912,54,FALSE)</f>
        <v>0</v>
      </c>
      <c r="Z229" s="16">
        <f>VLOOKUP($B229,GD_CHAM_CONG!$C$6:$BF$912,55,FALSE)</f>
        <v>0</v>
      </c>
      <c r="AA229" s="16">
        <f>VLOOKUP($B229,GD_CHAM_CONG!$C$6:$BF$912,56,FALSE)</f>
        <v>0</v>
      </c>
      <c r="AB229" s="16">
        <f>VLOOKUP($B229,GD_CHAM_CONG!$C$6:$BI$912,57,FALSE)</f>
        <v>0</v>
      </c>
      <c r="AC229" s="16">
        <f>VLOOKUP($B229,GD_CHAM_CONG!$C$6:$BI$912,58,FALSE)</f>
        <v>0</v>
      </c>
      <c r="AD229" s="16">
        <f>VLOOKUP($B229,GD_CHAM_CONG!$C$6:$BI$912,59,FALSE)</f>
        <v>0</v>
      </c>
      <c r="AE229" s="188">
        <f>I229/$H229*VLOOKUP(I$4,DM_TI_LE!$A$5:$B$30,2,FALSE)</f>
        <v>1</v>
      </c>
      <c r="AF229" s="188">
        <f>J229/$H229*VLOOKUP(J$4,DM_TI_LE!$A$5:$B$30,2,FALSE)</f>
        <v>0</v>
      </c>
      <c r="AG229" s="188">
        <f>K229/$H229*VLOOKUP(K$4,DM_TI_LE!$A$5:$B$30,2,FALSE)</f>
        <v>0</v>
      </c>
      <c r="AH229" s="188">
        <f>L229/$H229*VLOOKUP(L$4,DM_TI_LE!$A$5:$B$30,2,FALSE)</f>
        <v>0</v>
      </c>
      <c r="AI229" s="188">
        <f>M229/$H229*VLOOKUP(M$4,DM_TI_LE!$A$5:$B$30,2,FALSE)</f>
        <v>0</v>
      </c>
      <c r="AJ229" s="188">
        <f>N229/$H229*VLOOKUP(N$4,DM_TI_LE!$A$5:$B$30,2,FALSE)</f>
        <v>0</v>
      </c>
      <c r="AK229" s="188">
        <f>O229/$H229*VLOOKUP(O$4,DM_TI_LE!$A$5:$B$30,2,FALSE)</f>
        <v>0</v>
      </c>
      <c r="AL229" s="188">
        <f>P229/$H229*VLOOKUP(P$4,DM_TI_LE!$A$5:$B$30,2,FALSE)</f>
        <v>0</v>
      </c>
      <c r="AM229" s="188">
        <f>Q229/$H229*VLOOKUP(Q$4,DM_TI_LE!$A$5:$B$30,2,FALSE)</f>
        <v>0</v>
      </c>
      <c r="AN229" s="188">
        <f>R229/$H229*VLOOKUP(R$4,DM_TI_LE!$A$5:$B$30,2,FALSE)</f>
        <v>0</v>
      </c>
      <c r="AO229" s="188">
        <f>S229/$H229*VLOOKUP(S$4,DM_TI_LE!$A$5:$B$30,2,FALSE)</f>
        <v>0</v>
      </c>
      <c r="AP229" s="188">
        <f>T229/$H229*VLOOKUP(T$4,DM_TI_LE!$A$5:$B$30,2,FALSE)</f>
        <v>0</v>
      </c>
      <c r="AQ229" s="188">
        <f>U229/$H229*VLOOKUP(U$4,DM_TI_LE!$A$5:$B$30,2,FALSE)</f>
        <v>0</v>
      </c>
      <c r="AR229" s="188">
        <f>V229/$H229*VLOOKUP(V$4,DM_TI_LE!$A$5:$B$30,2,FALSE)</f>
        <v>0</v>
      </c>
      <c r="AS229" s="188">
        <f>W229/$H229*VLOOKUP(W$4,DM_TI_LE!$A$5:$B$30,2,FALSE)</f>
        <v>0</v>
      </c>
      <c r="AT229" s="188">
        <f>X229/$H229*VLOOKUP(X$4,DM_TI_LE!$A$5:$B$30,2,FALSE)</f>
        <v>0</v>
      </c>
      <c r="AU229" s="188">
        <f>Y229/$H229*VLOOKUP(Y$4,DM_TI_LE!$A$5:$B$30,2,FALSE)</f>
        <v>0</v>
      </c>
      <c r="AV229" s="188">
        <f>Z229/$H229*VLOOKUP(Z$4,DM_TI_LE!$A$5:$B$30,2,FALSE)</f>
        <v>0</v>
      </c>
      <c r="AW229" s="188">
        <f>AA229/$H229*VLOOKUP(AA$4,DM_TI_LE!$A$5:$B$30,2,FALSE)</f>
        <v>0</v>
      </c>
      <c r="AX229" s="188">
        <f>AB229/$H229*VLOOKUP(AB$4,DM_TI_LE!$A$5:$B$30,2,FALSE)</f>
        <v>0</v>
      </c>
      <c r="AY229" s="188">
        <f>AC229/$H229*VLOOKUP(AC$4,DM_TI_LE!$A$5:$B$30,2,FALSE)</f>
        <v>0</v>
      </c>
      <c r="AZ229" s="188">
        <f>AD229/$H229*VLOOKUP(AD$4,DM_TI_LE!$A$5:$B$30,2,FALSE)</f>
        <v>0</v>
      </c>
      <c r="BA229" s="231">
        <f>IF(CD229="HDHV",DM_TI_LE!$K$12*I229, SUM(AE229:AW229)*F229*E229*DM_HE_SO_LUONG_NS!$D$1*CE229)</f>
        <v>6750000</v>
      </c>
      <c r="BB229" s="16"/>
      <c r="BC229" s="17">
        <f>VLOOKUP(B229,GD_LCD_HS_LNS!$B$4:$E$914,4,FALSE)</f>
        <v>3778000</v>
      </c>
      <c r="BD229" s="16"/>
      <c r="BE229" s="16">
        <f>I229/26*$BC229*VLOOKUP(BE$4,DM_TI_LE!$A$5:$C$29,3,FALSE)</f>
        <v>0</v>
      </c>
      <c r="BF229" s="16">
        <f>J229/26*$BC229*VLOOKUP(BF$4,DM_TI_LE!$A$5:$C$29,3,FALSE)</f>
        <v>0</v>
      </c>
      <c r="BG229" s="16">
        <f>K229/26*$BC229*VLOOKUP(BG$4,DM_TI_LE!$A$5:$C$29,3,FALSE)</f>
        <v>0</v>
      </c>
      <c r="BH229" s="16">
        <f>L229/26*$BC229*VLOOKUP(BH$4,DM_TI_LE!$A$5:$C$29,3,FALSE)</f>
        <v>0</v>
      </c>
      <c r="BI229" s="16">
        <f>M229/26*$BC229*VLOOKUP(BI$4,DM_TI_LE!$A$5:$C$29,3,FALSE)</f>
        <v>0</v>
      </c>
      <c r="BJ229" s="16">
        <f>N229/26*$BC229*VLOOKUP(BJ$4,DM_TI_LE!$A$5:$C$29,3,FALSE)</f>
        <v>0</v>
      </c>
      <c r="BK229" s="16">
        <f>O229/26*$BC229*VLOOKUP(BK$4,DM_TI_LE!$A$5:$C$29,3,FALSE)</f>
        <v>0</v>
      </c>
      <c r="BL229" s="16">
        <f>P229/26*$BC229*VLOOKUP(BL$4,DM_TI_LE!$A$5:$C$29,3,FALSE)</f>
        <v>0</v>
      </c>
      <c r="BM229" s="16">
        <f>Q229/26*$BC229*VLOOKUP(BM$4,DM_TI_LE!$A$5:$C$29,3,FALSE)</f>
        <v>0</v>
      </c>
      <c r="BN229" s="16">
        <f>R229/26*$BC229*VLOOKUP(BN$4,DM_TI_LE!$A$5:$C$29,3,FALSE)</f>
        <v>0</v>
      </c>
      <c r="BO229" s="16">
        <f>S229/26*$BC229*VLOOKUP(BO$4,DM_TI_LE!$A$5:$C$29,3,FALSE)</f>
        <v>0</v>
      </c>
      <c r="BP229" s="16">
        <f>T229/26*$BC229*VLOOKUP(BP$4,DM_TI_LE!$A$5:$C$29,3,FALSE)</f>
        <v>0</v>
      </c>
      <c r="BQ229" s="16">
        <f>U229/26*$BC229*VLOOKUP(BQ$4,DM_TI_LE!$A$5:$C$29,3,FALSE)</f>
        <v>0</v>
      </c>
      <c r="BR229" s="16">
        <f>V229/26*$BC229*VLOOKUP(BR$4,DM_TI_LE!$A$5:$C$29,3,FALSE)</f>
        <v>0</v>
      </c>
      <c r="BS229" s="16">
        <f>W229/26*$BC229*VLOOKUP(BS$4,DM_TI_LE!$A$5:$C$29,3,FALSE)</f>
        <v>0</v>
      </c>
      <c r="BT229" s="16">
        <f>X229/26*$BC229*VLOOKUP(BT$4,DM_TI_LE!$A$5:$C$29,3,FALSE)</f>
        <v>0</v>
      </c>
      <c r="BU229" s="16">
        <f>Y229/26*$BC229*VLOOKUP(BU$4,DM_TI_LE!$A$5:$C$29,3,FALSE)</f>
        <v>0</v>
      </c>
      <c r="BV229" s="16">
        <f>Z229/26*$BC229*VLOOKUP(BV$4,DM_TI_LE!$A$5:$C$29,3,FALSE)</f>
        <v>0</v>
      </c>
      <c r="BW229" s="16">
        <f>AA229/26*$BC229*VLOOKUP(BW$4,DM_TI_LE!$A$5:$C$29,3,FALSE)</f>
        <v>0</v>
      </c>
      <c r="BX229" s="16">
        <f>AB229/26*$BC229*VLOOKUP(BX$4,DM_TI_LE!$A$5:$C$29,3,FALSE)</f>
        <v>0</v>
      </c>
      <c r="BY229" s="16">
        <f>AC229/26*$BC229*VLOOKUP(BY$4,DM_TI_LE!$A$5:$C$29,3,FALSE)</f>
        <v>0</v>
      </c>
      <c r="BZ229" s="16">
        <f>AD229/26*$BC229*VLOOKUP(BZ$4,DM_TI_LE!$A$5:$C$29,3,FALSE)</f>
        <v>0</v>
      </c>
      <c r="CA229" s="196">
        <f t="shared" si="0"/>
        <v>0</v>
      </c>
      <c r="CB229" s="16"/>
      <c r="CC229" s="197">
        <f t="shared" si="1"/>
        <v>6750000</v>
      </c>
      <c r="CD229" s="145" t="s">
        <v>114</v>
      </c>
      <c r="CE229" s="199">
        <f>VLOOKUP(CD229,DM_TI_LE!$I$12:$J$16,2,FALSE)</f>
        <v>1</v>
      </c>
    </row>
    <row r="230" spans="1:83" ht="12.75">
      <c r="A230" s="36">
        <v>226</v>
      </c>
      <c r="B230" s="38">
        <f>GD_LCD_HS_LNS!B229</f>
        <v>12578</v>
      </c>
      <c r="C230" s="38" t="str">
        <f>GD_LCD_HS_LNS!C229</f>
        <v>Bùi Bảo Long</v>
      </c>
      <c r="D230" s="38" t="str">
        <f>GD_LCD_HS_LNS!D229</f>
        <v>Nhân viên Bốc xếp</v>
      </c>
      <c r="E230" s="146">
        <f>VLOOKUP(B230,GD_CHAM_CONG!$C$6:$BJ$912,60,FALSE)</f>
        <v>1</v>
      </c>
      <c r="F230" s="146">
        <f>VLOOKUP(B230,GD_LCD_HS_LNS!$B$4:$F$914,5,FALSE)</f>
        <v>1.5</v>
      </c>
      <c r="G230" s="168"/>
      <c r="H230" s="168">
        <f>VLOOKUP(B230,GD_CHAM_CONG!$C$6:$BD$912,37,FALSE)</f>
        <v>26</v>
      </c>
      <c r="I230" s="16">
        <f>VLOOKUP($B230,GD_CHAM_CONG!$C$6:$BF$912,38,FALSE)</f>
        <v>26</v>
      </c>
      <c r="J230" s="16">
        <f>VLOOKUP($B230,GD_CHAM_CONG!$C$6:$BF$912,39,FALSE)</f>
        <v>0</v>
      </c>
      <c r="K230" s="16">
        <f>VLOOKUP($B230,GD_CHAM_CONG!$C$6:$BF$912,40,FALSE)</f>
        <v>0</v>
      </c>
      <c r="L230" s="16">
        <f>VLOOKUP($B230,GD_CHAM_CONG!$C$6:$BF$912,41,FALSE)</f>
        <v>0</v>
      </c>
      <c r="M230" s="16">
        <f>VLOOKUP($B230,GD_CHAM_CONG!$C$6:$BF$912,42,FALSE)</f>
        <v>0</v>
      </c>
      <c r="N230" s="16">
        <f>VLOOKUP($B230,GD_CHAM_CONG!$C$6:$BF$912,43,FALSE)</f>
        <v>0</v>
      </c>
      <c r="O230" s="16">
        <f>VLOOKUP($B230,GD_CHAM_CONG!$C$6:$BF$912,44,FALSE)</f>
        <v>0</v>
      </c>
      <c r="P230" s="16">
        <f>VLOOKUP($B230,GD_CHAM_CONG!$C$6:$BF$912,45,FALSE)</f>
        <v>0</v>
      </c>
      <c r="Q230" s="16">
        <f>VLOOKUP($B230,GD_CHAM_CONG!$C$6:$BF$912,46,FALSE)</f>
        <v>0</v>
      </c>
      <c r="R230" s="16">
        <f>VLOOKUP($B230,GD_CHAM_CONG!$C$6:$BF$912,47,FALSE)</f>
        <v>0</v>
      </c>
      <c r="S230" s="16">
        <f>VLOOKUP($B230,GD_CHAM_CONG!$C$6:$BF$912,48,FALSE)</f>
        <v>0</v>
      </c>
      <c r="T230" s="16">
        <f>VLOOKUP($B230,GD_CHAM_CONG!$C$6:$BF$912,49,FALSE)</f>
        <v>0</v>
      </c>
      <c r="U230" s="16">
        <f>VLOOKUP($B230,GD_CHAM_CONG!$C$6:$BF$912,50,FALSE)</f>
        <v>0</v>
      </c>
      <c r="V230" s="16">
        <f>VLOOKUP($B230,GD_CHAM_CONG!$C$6:$BF$912,51,FALSE)</f>
        <v>0</v>
      </c>
      <c r="W230" s="16">
        <f>VLOOKUP($B230,GD_CHAM_CONG!$C$6:$BF$912,52,FALSE)</f>
        <v>0</v>
      </c>
      <c r="X230" s="16">
        <f>VLOOKUP($B230,GD_CHAM_CONG!$C$6:$BF$912,53,FALSE)</f>
        <v>0</v>
      </c>
      <c r="Y230" s="16">
        <f>VLOOKUP($B230,GD_CHAM_CONG!$C$6:$BF$912,54,FALSE)</f>
        <v>0</v>
      </c>
      <c r="Z230" s="16">
        <f>VLOOKUP($B230,GD_CHAM_CONG!$C$6:$BF$912,55,FALSE)</f>
        <v>0</v>
      </c>
      <c r="AA230" s="16">
        <f>VLOOKUP($B230,GD_CHAM_CONG!$C$6:$BF$912,56,FALSE)</f>
        <v>0</v>
      </c>
      <c r="AB230" s="16">
        <f>VLOOKUP($B230,GD_CHAM_CONG!$C$6:$BI$912,57,FALSE)</f>
        <v>0</v>
      </c>
      <c r="AC230" s="16">
        <f>VLOOKUP($B230,GD_CHAM_CONG!$C$6:$BI$912,58,FALSE)</f>
        <v>0</v>
      </c>
      <c r="AD230" s="16">
        <f>VLOOKUP($B230,GD_CHAM_CONG!$C$6:$BI$912,59,FALSE)</f>
        <v>0</v>
      </c>
      <c r="AE230" s="188">
        <f>I230/$H230*VLOOKUP(I$4,DM_TI_LE!$A$5:$B$30,2,FALSE)</f>
        <v>1</v>
      </c>
      <c r="AF230" s="188">
        <f>J230/$H230*VLOOKUP(J$4,DM_TI_LE!$A$5:$B$30,2,FALSE)</f>
        <v>0</v>
      </c>
      <c r="AG230" s="188">
        <f>K230/$H230*VLOOKUP(K$4,DM_TI_LE!$A$5:$B$30,2,FALSE)</f>
        <v>0</v>
      </c>
      <c r="AH230" s="188">
        <f>L230/$H230*VLOOKUP(L$4,DM_TI_LE!$A$5:$B$30,2,FALSE)</f>
        <v>0</v>
      </c>
      <c r="AI230" s="188">
        <f>M230/$H230*VLOOKUP(M$4,DM_TI_LE!$A$5:$B$30,2,FALSE)</f>
        <v>0</v>
      </c>
      <c r="AJ230" s="188">
        <f>N230/$H230*VLOOKUP(N$4,DM_TI_LE!$A$5:$B$30,2,FALSE)</f>
        <v>0</v>
      </c>
      <c r="AK230" s="188">
        <f>O230/$H230*VLOOKUP(O$4,DM_TI_LE!$A$5:$B$30,2,FALSE)</f>
        <v>0</v>
      </c>
      <c r="AL230" s="188">
        <f>P230/$H230*VLOOKUP(P$4,DM_TI_LE!$A$5:$B$30,2,FALSE)</f>
        <v>0</v>
      </c>
      <c r="AM230" s="188">
        <f>Q230/$H230*VLOOKUP(Q$4,DM_TI_LE!$A$5:$B$30,2,FALSE)</f>
        <v>0</v>
      </c>
      <c r="AN230" s="188">
        <f>R230/$H230*VLOOKUP(R$4,DM_TI_LE!$A$5:$B$30,2,FALSE)</f>
        <v>0</v>
      </c>
      <c r="AO230" s="188">
        <f>S230/$H230*VLOOKUP(S$4,DM_TI_LE!$A$5:$B$30,2,FALSE)</f>
        <v>0</v>
      </c>
      <c r="AP230" s="188">
        <f>T230/$H230*VLOOKUP(T$4,DM_TI_LE!$A$5:$B$30,2,FALSE)</f>
        <v>0</v>
      </c>
      <c r="AQ230" s="188">
        <f>U230/$H230*VLOOKUP(U$4,DM_TI_LE!$A$5:$B$30,2,FALSE)</f>
        <v>0</v>
      </c>
      <c r="AR230" s="188">
        <f>V230/$H230*VLOOKUP(V$4,DM_TI_LE!$A$5:$B$30,2,FALSE)</f>
        <v>0</v>
      </c>
      <c r="AS230" s="188">
        <f>W230/$H230*VLOOKUP(W$4,DM_TI_LE!$A$5:$B$30,2,FALSE)</f>
        <v>0</v>
      </c>
      <c r="AT230" s="188">
        <f>X230/$H230*VLOOKUP(X$4,DM_TI_LE!$A$5:$B$30,2,FALSE)</f>
        <v>0</v>
      </c>
      <c r="AU230" s="188">
        <f>Y230/$H230*VLOOKUP(Y$4,DM_TI_LE!$A$5:$B$30,2,FALSE)</f>
        <v>0</v>
      </c>
      <c r="AV230" s="188">
        <f>Z230/$H230*VLOOKUP(Z$4,DM_TI_LE!$A$5:$B$30,2,FALSE)</f>
        <v>0</v>
      </c>
      <c r="AW230" s="188">
        <f>AA230/$H230*VLOOKUP(AA$4,DM_TI_LE!$A$5:$B$30,2,FALSE)</f>
        <v>0</v>
      </c>
      <c r="AX230" s="188">
        <f>AB230/$H230*VLOOKUP(AB$4,DM_TI_LE!$A$5:$B$30,2,FALSE)</f>
        <v>0</v>
      </c>
      <c r="AY230" s="188">
        <f>AC230/$H230*VLOOKUP(AC$4,DM_TI_LE!$A$5:$B$30,2,FALSE)</f>
        <v>0</v>
      </c>
      <c r="AZ230" s="188">
        <f>AD230/$H230*VLOOKUP(AD$4,DM_TI_LE!$A$5:$B$30,2,FALSE)</f>
        <v>0</v>
      </c>
      <c r="BA230" s="231">
        <f>IF(CD230="HDHV",DM_TI_LE!$K$12*I230, SUM(AE230:AW230)*F230*E230*DM_HE_SO_LUONG_NS!$D$1*CE230)</f>
        <v>6750000</v>
      </c>
      <c r="BB230" s="16"/>
      <c r="BC230" s="17">
        <f>VLOOKUP(B230,GD_LCD_HS_LNS!$B$4:$E$914,4,FALSE)</f>
        <v>3778000</v>
      </c>
      <c r="BD230" s="16"/>
      <c r="BE230" s="16">
        <f>I230/26*$BC230*VLOOKUP(BE$4,DM_TI_LE!$A$5:$C$29,3,FALSE)</f>
        <v>0</v>
      </c>
      <c r="BF230" s="16">
        <f>J230/26*$BC230*VLOOKUP(BF$4,DM_TI_LE!$A$5:$C$29,3,FALSE)</f>
        <v>0</v>
      </c>
      <c r="BG230" s="16">
        <f>K230/26*$BC230*VLOOKUP(BG$4,DM_TI_LE!$A$5:$C$29,3,FALSE)</f>
        <v>0</v>
      </c>
      <c r="BH230" s="16">
        <f>L230/26*$BC230*VLOOKUP(BH$4,DM_TI_LE!$A$5:$C$29,3,FALSE)</f>
        <v>0</v>
      </c>
      <c r="BI230" s="16">
        <f>M230/26*$BC230*VLOOKUP(BI$4,DM_TI_LE!$A$5:$C$29,3,FALSE)</f>
        <v>0</v>
      </c>
      <c r="BJ230" s="16">
        <f>N230/26*$BC230*VLOOKUP(BJ$4,DM_TI_LE!$A$5:$C$29,3,FALSE)</f>
        <v>0</v>
      </c>
      <c r="BK230" s="16">
        <f>O230/26*$BC230*VLOOKUP(BK$4,DM_TI_LE!$A$5:$C$29,3,FALSE)</f>
        <v>0</v>
      </c>
      <c r="BL230" s="16">
        <f>P230/26*$BC230*VLOOKUP(BL$4,DM_TI_LE!$A$5:$C$29,3,FALSE)</f>
        <v>0</v>
      </c>
      <c r="BM230" s="16">
        <f>Q230/26*$BC230*VLOOKUP(BM$4,DM_TI_LE!$A$5:$C$29,3,FALSE)</f>
        <v>0</v>
      </c>
      <c r="BN230" s="16">
        <f>R230/26*$BC230*VLOOKUP(BN$4,DM_TI_LE!$A$5:$C$29,3,FALSE)</f>
        <v>0</v>
      </c>
      <c r="BO230" s="16">
        <f>S230/26*$BC230*VLOOKUP(BO$4,DM_TI_LE!$A$5:$C$29,3,FALSE)</f>
        <v>0</v>
      </c>
      <c r="BP230" s="16">
        <f>T230/26*$BC230*VLOOKUP(BP$4,DM_TI_LE!$A$5:$C$29,3,FALSE)</f>
        <v>0</v>
      </c>
      <c r="BQ230" s="16">
        <f>U230/26*$BC230*VLOOKUP(BQ$4,DM_TI_LE!$A$5:$C$29,3,FALSE)</f>
        <v>0</v>
      </c>
      <c r="BR230" s="16">
        <f>V230/26*$BC230*VLOOKUP(BR$4,DM_TI_LE!$A$5:$C$29,3,FALSE)</f>
        <v>0</v>
      </c>
      <c r="BS230" s="16">
        <f>W230/26*$BC230*VLOOKUP(BS$4,DM_TI_LE!$A$5:$C$29,3,FALSE)</f>
        <v>0</v>
      </c>
      <c r="BT230" s="16">
        <f>X230/26*$BC230*VLOOKUP(BT$4,DM_TI_LE!$A$5:$C$29,3,FALSE)</f>
        <v>0</v>
      </c>
      <c r="BU230" s="16">
        <f>Y230/26*$BC230*VLOOKUP(BU$4,DM_TI_LE!$A$5:$C$29,3,FALSE)</f>
        <v>0</v>
      </c>
      <c r="BV230" s="16">
        <f>Z230/26*$BC230*VLOOKUP(BV$4,DM_TI_LE!$A$5:$C$29,3,FALSE)</f>
        <v>0</v>
      </c>
      <c r="BW230" s="16">
        <f>AA230/26*$BC230*VLOOKUP(BW$4,DM_TI_LE!$A$5:$C$29,3,FALSE)</f>
        <v>0</v>
      </c>
      <c r="BX230" s="16">
        <f>AB230/26*$BC230*VLOOKUP(BX$4,DM_TI_LE!$A$5:$C$29,3,FALSE)</f>
        <v>0</v>
      </c>
      <c r="BY230" s="16">
        <f>AC230/26*$BC230*VLOOKUP(BY$4,DM_TI_LE!$A$5:$C$29,3,FALSE)</f>
        <v>0</v>
      </c>
      <c r="BZ230" s="16">
        <f>AD230/26*$BC230*VLOOKUP(BZ$4,DM_TI_LE!$A$5:$C$29,3,FALSE)</f>
        <v>0</v>
      </c>
      <c r="CA230" s="196">
        <f t="shared" si="0"/>
        <v>0</v>
      </c>
      <c r="CB230" s="16"/>
      <c r="CC230" s="197">
        <f t="shared" si="1"/>
        <v>6750000</v>
      </c>
      <c r="CD230" s="145" t="s">
        <v>114</v>
      </c>
      <c r="CE230" s="199">
        <f>VLOOKUP(CD230,DM_TI_LE!$I$12:$J$16,2,FALSE)</f>
        <v>1</v>
      </c>
    </row>
    <row r="231" spans="1:83" ht="12.75">
      <c r="A231" s="36">
        <v>227</v>
      </c>
      <c r="B231" s="38">
        <f>GD_LCD_HS_LNS!B230</f>
        <v>12580</v>
      </c>
      <c r="C231" s="38" t="str">
        <f>GD_LCD_HS_LNS!C230</f>
        <v>Đào Công Duẩn</v>
      </c>
      <c r="D231" s="38" t="str">
        <f>GD_LCD_HS_LNS!D230</f>
        <v>Nhân viên Bốc xếp</v>
      </c>
      <c r="E231" s="146">
        <f>VLOOKUP(B231,GD_CHAM_CONG!$C$6:$BJ$912,60,FALSE)</f>
        <v>1</v>
      </c>
      <c r="F231" s="146">
        <f>VLOOKUP(B231,GD_LCD_HS_LNS!$B$4:$F$914,5,FALSE)</f>
        <v>1.5</v>
      </c>
      <c r="G231" s="168"/>
      <c r="H231" s="168">
        <f>VLOOKUP(B231,GD_CHAM_CONG!$C$6:$BD$912,37,FALSE)</f>
        <v>26</v>
      </c>
      <c r="I231" s="16">
        <f>VLOOKUP($B231,GD_CHAM_CONG!$C$6:$BF$912,38,FALSE)</f>
        <v>23</v>
      </c>
      <c r="J231" s="16">
        <f>VLOOKUP($B231,GD_CHAM_CONG!$C$6:$BF$912,39,FALSE)</f>
        <v>0</v>
      </c>
      <c r="K231" s="16">
        <f>VLOOKUP($B231,GD_CHAM_CONG!$C$6:$BF$912,40,FALSE)</f>
        <v>3</v>
      </c>
      <c r="L231" s="16">
        <f>VLOOKUP($B231,GD_CHAM_CONG!$C$6:$BF$912,41,FALSE)</f>
        <v>0</v>
      </c>
      <c r="M231" s="16">
        <f>VLOOKUP($B231,GD_CHAM_CONG!$C$6:$BF$912,42,FALSE)</f>
        <v>0</v>
      </c>
      <c r="N231" s="16">
        <f>VLOOKUP($B231,GD_CHAM_CONG!$C$6:$BF$912,43,FALSE)</f>
        <v>0</v>
      </c>
      <c r="O231" s="16">
        <f>VLOOKUP($B231,GD_CHAM_CONG!$C$6:$BF$912,44,FALSE)</f>
        <v>0</v>
      </c>
      <c r="P231" s="16">
        <f>VLOOKUP($B231,GD_CHAM_CONG!$C$6:$BF$912,45,FALSE)</f>
        <v>0</v>
      </c>
      <c r="Q231" s="16">
        <f>VLOOKUP($B231,GD_CHAM_CONG!$C$6:$BF$912,46,FALSE)</f>
        <v>0</v>
      </c>
      <c r="R231" s="16">
        <f>VLOOKUP($B231,GD_CHAM_CONG!$C$6:$BF$912,47,FALSE)</f>
        <v>0</v>
      </c>
      <c r="S231" s="16">
        <f>VLOOKUP($B231,GD_CHAM_CONG!$C$6:$BF$912,48,FALSE)</f>
        <v>0</v>
      </c>
      <c r="T231" s="16">
        <f>VLOOKUP($B231,GD_CHAM_CONG!$C$6:$BF$912,49,FALSE)</f>
        <v>0</v>
      </c>
      <c r="U231" s="16">
        <f>VLOOKUP($B231,GD_CHAM_CONG!$C$6:$BF$912,50,FALSE)</f>
        <v>0</v>
      </c>
      <c r="V231" s="16">
        <f>VLOOKUP($B231,GD_CHAM_CONG!$C$6:$BF$912,51,FALSE)</f>
        <v>0</v>
      </c>
      <c r="W231" s="16">
        <f>VLOOKUP($B231,GD_CHAM_CONG!$C$6:$BF$912,52,FALSE)</f>
        <v>0</v>
      </c>
      <c r="X231" s="16">
        <f>VLOOKUP($B231,GD_CHAM_CONG!$C$6:$BF$912,53,FALSE)</f>
        <v>0</v>
      </c>
      <c r="Y231" s="16">
        <f>VLOOKUP($B231,GD_CHAM_CONG!$C$6:$BF$912,54,FALSE)</f>
        <v>0</v>
      </c>
      <c r="Z231" s="16">
        <f>VLOOKUP($B231,GD_CHAM_CONG!$C$6:$BF$912,55,FALSE)</f>
        <v>0</v>
      </c>
      <c r="AA231" s="16">
        <f>VLOOKUP($B231,GD_CHAM_CONG!$C$6:$BF$912,56,FALSE)</f>
        <v>0</v>
      </c>
      <c r="AB231" s="16">
        <f>VLOOKUP($B231,GD_CHAM_CONG!$C$6:$BI$912,57,FALSE)</f>
        <v>0</v>
      </c>
      <c r="AC231" s="16">
        <f>VLOOKUP($B231,GD_CHAM_CONG!$C$6:$BI$912,58,FALSE)</f>
        <v>0</v>
      </c>
      <c r="AD231" s="16">
        <f>VLOOKUP($B231,GD_CHAM_CONG!$C$6:$BI$912,59,FALSE)</f>
        <v>0</v>
      </c>
      <c r="AE231" s="188">
        <f>I231/$H231*VLOOKUP(I$4,DM_TI_LE!$A$5:$B$30,2,FALSE)</f>
        <v>0.88461538461538458</v>
      </c>
      <c r="AF231" s="188">
        <f>J231/$H231*VLOOKUP(J$4,DM_TI_LE!$A$5:$B$30,2,FALSE)</f>
        <v>0</v>
      </c>
      <c r="AG231" s="188">
        <f>K231/$H231*VLOOKUP(K$4,DM_TI_LE!$A$5:$B$30,2,FALSE)</f>
        <v>0</v>
      </c>
      <c r="AH231" s="188">
        <f>L231/$H231*VLOOKUP(L$4,DM_TI_LE!$A$5:$B$30,2,FALSE)</f>
        <v>0</v>
      </c>
      <c r="AI231" s="188">
        <f>M231/$H231*VLOOKUP(M$4,DM_TI_LE!$A$5:$B$30,2,FALSE)</f>
        <v>0</v>
      </c>
      <c r="AJ231" s="188">
        <f>N231/$H231*VLOOKUP(N$4,DM_TI_LE!$A$5:$B$30,2,FALSE)</f>
        <v>0</v>
      </c>
      <c r="AK231" s="188">
        <f>O231/$H231*VLOOKUP(O$4,DM_TI_LE!$A$5:$B$30,2,FALSE)</f>
        <v>0</v>
      </c>
      <c r="AL231" s="188">
        <f>P231/$H231*VLOOKUP(P$4,DM_TI_LE!$A$5:$B$30,2,FALSE)</f>
        <v>0</v>
      </c>
      <c r="AM231" s="188">
        <f>Q231/$H231*VLOOKUP(Q$4,DM_TI_LE!$A$5:$B$30,2,FALSE)</f>
        <v>0</v>
      </c>
      <c r="AN231" s="188">
        <f>R231/$H231*VLOOKUP(R$4,DM_TI_LE!$A$5:$B$30,2,FALSE)</f>
        <v>0</v>
      </c>
      <c r="AO231" s="188">
        <f>S231/$H231*VLOOKUP(S$4,DM_TI_LE!$A$5:$B$30,2,FALSE)</f>
        <v>0</v>
      </c>
      <c r="AP231" s="188">
        <f>T231/$H231*VLOOKUP(T$4,DM_TI_LE!$A$5:$B$30,2,FALSE)</f>
        <v>0</v>
      </c>
      <c r="AQ231" s="188">
        <f>U231/$H231*VLOOKUP(U$4,DM_TI_LE!$A$5:$B$30,2,FALSE)</f>
        <v>0</v>
      </c>
      <c r="AR231" s="188">
        <f>V231/$H231*VLOOKUP(V$4,DM_TI_LE!$A$5:$B$30,2,FALSE)</f>
        <v>0</v>
      </c>
      <c r="AS231" s="188">
        <f>W231/$H231*VLOOKUP(W$4,DM_TI_LE!$A$5:$B$30,2,FALSE)</f>
        <v>0</v>
      </c>
      <c r="AT231" s="188">
        <f>X231/$H231*VLOOKUP(X$4,DM_TI_LE!$A$5:$B$30,2,FALSE)</f>
        <v>0</v>
      </c>
      <c r="AU231" s="188">
        <f>Y231/$H231*VLOOKUP(Y$4,DM_TI_LE!$A$5:$B$30,2,FALSE)</f>
        <v>0</v>
      </c>
      <c r="AV231" s="188">
        <f>Z231/$H231*VLOOKUP(Z$4,DM_TI_LE!$A$5:$B$30,2,FALSE)</f>
        <v>0</v>
      </c>
      <c r="AW231" s="188">
        <f>AA231/$H231*VLOOKUP(AA$4,DM_TI_LE!$A$5:$B$30,2,FALSE)</f>
        <v>0</v>
      </c>
      <c r="AX231" s="188">
        <f>AB231/$H231*VLOOKUP(AB$4,DM_TI_LE!$A$5:$B$30,2,FALSE)</f>
        <v>0</v>
      </c>
      <c r="AY231" s="188">
        <f>AC231/$H231*VLOOKUP(AC$4,DM_TI_LE!$A$5:$B$30,2,FALSE)</f>
        <v>0</v>
      </c>
      <c r="AZ231" s="188">
        <f>AD231/$H231*VLOOKUP(AD$4,DM_TI_LE!$A$5:$B$30,2,FALSE)</f>
        <v>0</v>
      </c>
      <c r="BA231" s="231">
        <f>IF(CD231="HDHV",DM_TI_LE!$K$12*I231, SUM(AE231:AW231)*F231*E231*DM_HE_SO_LUONG_NS!$D$1*CE231)</f>
        <v>5971153.846153846</v>
      </c>
      <c r="BB231" s="16"/>
      <c r="BC231" s="17">
        <f>VLOOKUP(B231,GD_LCD_HS_LNS!$B$4:$E$914,4,FALSE)</f>
        <v>3778000</v>
      </c>
      <c r="BD231" s="16"/>
      <c r="BE231" s="16">
        <f>I231/26*$BC231*VLOOKUP(BE$4,DM_TI_LE!$A$5:$C$29,3,FALSE)</f>
        <v>0</v>
      </c>
      <c r="BF231" s="16">
        <f>J231/26*$BC231*VLOOKUP(BF$4,DM_TI_LE!$A$5:$C$29,3,FALSE)</f>
        <v>0</v>
      </c>
      <c r="BG231" s="16">
        <f>K231/26*$BC231*VLOOKUP(BG$4,DM_TI_LE!$A$5:$C$29,3,FALSE)</f>
        <v>0</v>
      </c>
      <c r="BH231" s="16">
        <f>L231/26*$BC231*VLOOKUP(BH$4,DM_TI_LE!$A$5:$C$29,3,FALSE)</f>
        <v>0</v>
      </c>
      <c r="BI231" s="16">
        <f>M231/26*$BC231*VLOOKUP(BI$4,DM_TI_LE!$A$5:$C$29,3,FALSE)</f>
        <v>0</v>
      </c>
      <c r="BJ231" s="16">
        <f>N231/26*$BC231*VLOOKUP(BJ$4,DM_TI_LE!$A$5:$C$29,3,FALSE)</f>
        <v>0</v>
      </c>
      <c r="BK231" s="16">
        <f>O231/26*$BC231*VLOOKUP(BK$4,DM_TI_LE!$A$5:$C$29,3,FALSE)</f>
        <v>0</v>
      </c>
      <c r="BL231" s="16">
        <f>P231/26*$BC231*VLOOKUP(BL$4,DM_TI_LE!$A$5:$C$29,3,FALSE)</f>
        <v>0</v>
      </c>
      <c r="BM231" s="16">
        <f>Q231/26*$BC231*VLOOKUP(BM$4,DM_TI_LE!$A$5:$C$29,3,FALSE)</f>
        <v>0</v>
      </c>
      <c r="BN231" s="16">
        <f>R231/26*$BC231*VLOOKUP(BN$4,DM_TI_LE!$A$5:$C$29,3,FALSE)</f>
        <v>0</v>
      </c>
      <c r="BO231" s="16">
        <f>S231/26*$BC231*VLOOKUP(BO$4,DM_TI_LE!$A$5:$C$29,3,FALSE)</f>
        <v>0</v>
      </c>
      <c r="BP231" s="16">
        <f>T231/26*$BC231*VLOOKUP(BP$4,DM_TI_LE!$A$5:$C$29,3,FALSE)</f>
        <v>0</v>
      </c>
      <c r="BQ231" s="16">
        <f>U231/26*$BC231*VLOOKUP(BQ$4,DM_TI_LE!$A$5:$C$29,3,FALSE)</f>
        <v>0</v>
      </c>
      <c r="BR231" s="16">
        <f>V231/26*$BC231*VLOOKUP(BR$4,DM_TI_LE!$A$5:$C$29,3,FALSE)</f>
        <v>0</v>
      </c>
      <c r="BS231" s="16">
        <f>W231/26*$BC231*VLOOKUP(BS$4,DM_TI_LE!$A$5:$C$29,3,FALSE)</f>
        <v>0</v>
      </c>
      <c r="BT231" s="16">
        <f>X231/26*$BC231*VLOOKUP(BT$4,DM_TI_LE!$A$5:$C$29,3,FALSE)</f>
        <v>0</v>
      </c>
      <c r="BU231" s="16">
        <f>Y231/26*$BC231*VLOOKUP(BU$4,DM_TI_LE!$A$5:$C$29,3,FALSE)</f>
        <v>0</v>
      </c>
      <c r="BV231" s="16">
        <f>Z231/26*$BC231*VLOOKUP(BV$4,DM_TI_LE!$A$5:$C$29,3,FALSE)</f>
        <v>0</v>
      </c>
      <c r="BW231" s="16">
        <f>AA231/26*$BC231*VLOOKUP(BW$4,DM_TI_LE!$A$5:$C$29,3,FALSE)</f>
        <v>0</v>
      </c>
      <c r="BX231" s="16">
        <f>AB231/26*$BC231*VLOOKUP(BX$4,DM_TI_LE!$A$5:$C$29,3,FALSE)</f>
        <v>0</v>
      </c>
      <c r="BY231" s="16">
        <f>AC231/26*$BC231*VLOOKUP(BY$4,DM_TI_LE!$A$5:$C$29,3,FALSE)</f>
        <v>0</v>
      </c>
      <c r="BZ231" s="16">
        <f>AD231/26*$BC231*VLOOKUP(BZ$4,DM_TI_LE!$A$5:$C$29,3,FALSE)</f>
        <v>0</v>
      </c>
      <c r="CA231" s="196">
        <f t="shared" si="0"/>
        <v>0</v>
      </c>
      <c r="CB231" s="16"/>
      <c r="CC231" s="197">
        <f t="shared" si="1"/>
        <v>5971153.846153846</v>
      </c>
      <c r="CD231" s="145" t="s">
        <v>114</v>
      </c>
      <c r="CE231" s="199">
        <f>VLOOKUP(CD231,DM_TI_LE!$I$12:$J$16,2,FALSE)</f>
        <v>1</v>
      </c>
    </row>
    <row r="232" spans="1:83" ht="12.75">
      <c r="A232" s="36">
        <v>228</v>
      </c>
      <c r="B232" s="38">
        <f>GD_LCD_HS_LNS!B231</f>
        <v>12581</v>
      </c>
      <c r="C232" s="38" t="str">
        <f>GD_LCD_HS_LNS!C231</f>
        <v>Nguyễn Gia Thắng</v>
      </c>
      <c r="D232" s="38" t="str">
        <f>GD_LCD_HS_LNS!D231</f>
        <v>Nhân viên Bốc xếp</v>
      </c>
      <c r="E232" s="146">
        <f>VLOOKUP(B232,GD_CHAM_CONG!$C$6:$BJ$912,60,FALSE)</f>
        <v>1</v>
      </c>
      <c r="F232" s="146">
        <f>VLOOKUP(B232,GD_LCD_HS_LNS!$B$4:$F$914,5,FALSE)</f>
        <v>1.5</v>
      </c>
      <c r="G232" s="168"/>
      <c r="H232" s="168">
        <f>VLOOKUP(B232,GD_CHAM_CONG!$C$6:$BD$912,37,FALSE)</f>
        <v>26</v>
      </c>
      <c r="I232" s="16">
        <f>VLOOKUP($B232,GD_CHAM_CONG!$C$6:$BF$912,38,FALSE)</f>
        <v>26</v>
      </c>
      <c r="J232" s="16">
        <f>VLOOKUP($B232,GD_CHAM_CONG!$C$6:$BF$912,39,FALSE)</f>
        <v>0</v>
      </c>
      <c r="K232" s="16">
        <f>VLOOKUP($B232,GD_CHAM_CONG!$C$6:$BF$912,40,FALSE)</f>
        <v>0</v>
      </c>
      <c r="L232" s="16">
        <f>VLOOKUP($B232,GD_CHAM_CONG!$C$6:$BF$912,41,FALSE)</f>
        <v>0</v>
      </c>
      <c r="M232" s="16">
        <f>VLOOKUP($B232,GD_CHAM_CONG!$C$6:$BF$912,42,FALSE)</f>
        <v>0</v>
      </c>
      <c r="N232" s="16">
        <f>VLOOKUP($B232,GD_CHAM_CONG!$C$6:$BF$912,43,FALSE)</f>
        <v>0</v>
      </c>
      <c r="O232" s="16">
        <f>VLOOKUP($B232,GD_CHAM_CONG!$C$6:$BF$912,44,FALSE)</f>
        <v>0</v>
      </c>
      <c r="P232" s="16">
        <f>VLOOKUP($B232,GD_CHAM_CONG!$C$6:$BF$912,45,FALSE)</f>
        <v>0</v>
      </c>
      <c r="Q232" s="16">
        <f>VLOOKUP($B232,GD_CHAM_CONG!$C$6:$BF$912,46,FALSE)</f>
        <v>0</v>
      </c>
      <c r="R232" s="16">
        <f>VLOOKUP($B232,GD_CHAM_CONG!$C$6:$BF$912,47,FALSE)</f>
        <v>0</v>
      </c>
      <c r="S232" s="16">
        <f>VLOOKUP($B232,GD_CHAM_CONG!$C$6:$BF$912,48,FALSE)</f>
        <v>0</v>
      </c>
      <c r="T232" s="16">
        <f>VLOOKUP($B232,GD_CHAM_CONG!$C$6:$BF$912,49,FALSE)</f>
        <v>0</v>
      </c>
      <c r="U232" s="16">
        <f>VLOOKUP($B232,GD_CHAM_CONG!$C$6:$BF$912,50,FALSE)</f>
        <v>0</v>
      </c>
      <c r="V232" s="16">
        <f>VLOOKUP($B232,GD_CHAM_CONG!$C$6:$BF$912,51,FALSE)</f>
        <v>0</v>
      </c>
      <c r="W232" s="16">
        <f>VLOOKUP($B232,GD_CHAM_CONG!$C$6:$BF$912,52,FALSE)</f>
        <v>0</v>
      </c>
      <c r="X232" s="16">
        <f>VLOOKUP($B232,GD_CHAM_CONG!$C$6:$BF$912,53,FALSE)</f>
        <v>0</v>
      </c>
      <c r="Y232" s="16">
        <f>VLOOKUP($B232,GD_CHAM_CONG!$C$6:$BF$912,54,FALSE)</f>
        <v>0</v>
      </c>
      <c r="Z232" s="16">
        <f>VLOOKUP($B232,GD_CHAM_CONG!$C$6:$BF$912,55,FALSE)</f>
        <v>0</v>
      </c>
      <c r="AA232" s="16">
        <f>VLOOKUP($B232,GD_CHAM_CONG!$C$6:$BF$912,56,FALSE)</f>
        <v>0</v>
      </c>
      <c r="AB232" s="16">
        <f>VLOOKUP($B232,GD_CHAM_CONG!$C$6:$BI$912,57,FALSE)</f>
        <v>0</v>
      </c>
      <c r="AC232" s="16">
        <f>VLOOKUP($B232,GD_CHAM_CONG!$C$6:$BI$912,58,FALSE)</f>
        <v>0</v>
      </c>
      <c r="AD232" s="16">
        <f>VLOOKUP($B232,GD_CHAM_CONG!$C$6:$BI$912,59,FALSE)</f>
        <v>0</v>
      </c>
      <c r="AE232" s="188">
        <f>I232/$H232*VLOOKUP(I$4,DM_TI_LE!$A$5:$B$30,2,FALSE)</f>
        <v>1</v>
      </c>
      <c r="AF232" s="188">
        <f>J232/$H232*VLOOKUP(J$4,DM_TI_LE!$A$5:$B$30,2,FALSE)</f>
        <v>0</v>
      </c>
      <c r="AG232" s="188">
        <f>K232/$H232*VLOOKUP(K$4,DM_TI_LE!$A$5:$B$30,2,FALSE)</f>
        <v>0</v>
      </c>
      <c r="AH232" s="188">
        <f>L232/$H232*VLOOKUP(L$4,DM_TI_LE!$A$5:$B$30,2,FALSE)</f>
        <v>0</v>
      </c>
      <c r="AI232" s="188">
        <f>M232/$H232*VLOOKUP(M$4,DM_TI_LE!$A$5:$B$30,2,FALSE)</f>
        <v>0</v>
      </c>
      <c r="AJ232" s="188">
        <f>N232/$H232*VLOOKUP(N$4,DM_TI_LE!$A$5:$B$30,2,FALSE)</f>
        <v>0</v>
      </c>
      <c r="AK232" s="188">
        <f>O232/$H232*VLOOKUP(O$4,DM_TI_LE!$A$5:$B$30,2,FALSE)</f>
        <v>0</v>
      </c>
      <c r="AL232" s="188">
        <f>P232/$H232*VLOOKUP(P$4,DM_TI_LE!$A$5:$B$30,2,FALSE)</f>
        <v>0</v>
      </c>
      <c r="AM232" s="188">
        <f>Q232/$H232*VLOOKUP(Q$4,DM_TI_LE!$A$5:$B$30,2,FALSE)</f>
        <v>0</v>
      </c>
      <c r="AN232" s="188">
        <f>R232/$H232*VLOOKUP(R$4,DM_TI_LE!$A$5:$B$30,2,FALSE)</f>
        <v>0</v>
      </c>
      <c r="AO232" s="188">
        <f>S232/$H232*VLOOKUP(S$4,DM_TI_LE!$A$5:$B$30,2,FALSE)</f>
        <v>0</v>
      </c>
      <c r="AP232" s="188">
        <f>T232/$H232*VLOOKUP(T$4,DM_TI_LE!$A$5:$B$30,2,FALSE)</f>
        <v>0</v>
      </c>
      <c r="AQ232" s="188">
        <f>U232/$H232*VLOOKUP(U$4,DM_TI_LE!$A$5:$B$30,2,FALSE)</f>
        <v>0</v>
      </c>
      <c r="AR232" s="188">
        <f>V232/$H232*VLOOKUP(V$4,DM_TI_LE!$A$5:$B$30,2,FALSE)</f>
        <v>0</v>
      </c>
      <c r="AS232" s="188">
        <f>W232/$H232*VLOOKUP(W$4,DM_TI_LE!$A$5:$B$30,2,FALSE)</f>
        <v>0</v>
      </c>
      <c r="AT232" s="188">
        <f>X232/$H232*VLOOKUP(X$4,DM_TI_LE!$A$5:$B$30,2,FALSE)</f>
        <v>0</v>
      </c>
      <c r="AU232" s="188">
        <f>Y232/$H232*VLOOKUP(Y$4,DM_TI_LE!$A$5:$B$30,2,FALSE)</f>
        <v>0</v>
      </c>
      <c r="AV232" s="188">
        <f>Z232/$H232*VLOOKUP(Z$4,DM_TI_LE!$A$5:$B$30,2,FALSE)</f>
        <v>0</v>
      </c>
      <c r="AW232" s="188">
        <f>AA232/$H232*VLOOKUP(AA$4,DM_TI_LE!$A$5:$B$30,2,FALSE)</f>
        <v>0</v>
      </c>
      <c r="AX232" s="188">
        <f>AB232/$H232*VLOOKUP(AB$4,DM_TI_LE!$A$5:$B$30,2,FALSE)</f>
        <v>0</v>
      </c>
      <c r="AY232" s="188">
        <f>AC232/$H232*VLOOKUP(AC$4,DM_TI_LE!$A$5:$B$30,2,FALSE)</f>
        <v>0</v>
      </c>
      <c r="AZ232" s="188">
        <f>AD232/$H232*VLOOKUP(AD$4,DM_TI_LE!$A$5:$B$30,2,FALSE)</f>
        <v>0</v>
      </c>
      <c r="BA232" s="231">
        <f>IF(CD232="HDHV",DM_TI_LE!$K$12*I232, SUM(AE232:AW232)*F232*E232*DM_HE_SO_LUONG_NS!$D$1*CE232)</f>
        <v>6750000</v>
      </c>
      <c r="BB232" s="16"/>
      <c r="BC232" s="17">
        <f>VLOOKUP(B232,GD_LCD_HS_LNS!$B$4:$E$914,4,FALSE)</f>
        <v>3778000</v>
      </c>
      <c r="BD232" s="16"/>
      <c r="BE232" s="16">
        <f>I232/26*$BC232*VLOOKUP(BE$4,DM_TI_LE!$A$5:$C$29,3,FALSE)</f>
        <v>0</v>
      </c>
      <c r="BF232" s="16">
        <f>J232/26*$BC232*VLOOKUP(BF$4,DM_TI_LE!$A$5:$C$29,3,FALSE)</f>
        <v>0</v>
      </c>
      <c r="BG232" s="16">
        <f>K232/26*$BC232*VLOOKUP(BG$4,DM_TI_LE!$A$5:$C$29,3,FALSE)</f>
        <v>0</v>
      </c>
      <c r="BH232" s="16">
        <f>L232/26*$BC232*VLOOKUP(BH$4,DM_TI_LE!$A$5:$C$29,3,FALSE)</f>
        <v>0</v>
      </c>
      <c r="BI232" s="16">
        <f>M232/26*$BC232*VLOOKUP(BI$4,DM_TI_LE!$A$5:$C$29,3,FALSE)</f>
        <v>0</v>
      </c>
      <c r="BJ232" s="16">
        <f>N232/26*$BC232*VLOOKUP(BJ$4,DM_TI_LE!$A$5:$C$29,3,FALSE)</f>
        <v>0</v>
      </c>
      <c r="BK232" s="16">
        <f>O232/26*$BC232*VLOOKUP(BK$4,DM_TI_LE!$A$5:$C$29,3,FALSE)</f>
        <v>0</v>
      </c>
      <c r="BL232" s="16">
        <f>P232/26*$BC232*VLOOKUP(BL$4,DM_TI_LE!$A$5:$C$29,3,FALSE)</f>
        <v>0</v>
      </c>
      <c r="BM232" s="16">
        <f>Q232/26*$BC232*VLOOKUP(BM$4,DM_TI_LE!$A$5:$C$29,3,FALSE)</f>
        <v>0</v>
      </c>
      <c r="BN232" s="16">
        <f>R232/26*$BC232*VLOOKUP(BN$4,DM_TI_LE!$A$5:$C$29,3,FALSE)</f>
        <v>0</v>
      </c>
      <c r="BO232" s="16">
        <f>S232/26*$BC232*VLOOKUP(BO$4,DM_TI_LE!$A$5:$C$29,3,FALSE)</f>
        <v>0</v>
      </c>
      <c r="BP232" s="16">
        <f>T232/26*$BC232*VLOOKUP(BP$4,DM_TI_LE!$A$5:$C$29,3,FALSE)</f>
        <v>0</v>
      </c>
      <c r="BQ232" s="16">
        <f>U232/26*$BC232*VLOOKUP(BQ$4,DM_TI_LE!$A$5:$C$29,3,FALSE)</f>
        <v>0</v>
      </c>
      <c r="BR232" s="16">
        <f>V232/26*$BC232*VLOOKUP(BR$4,DM_TI_LE!$A$5:$C$29,3,FALSE)</f>
        <v>0</v>
      </c>
      <c r="BS232" s="16">
        <f>W232/26*$BC232*VLOOKUP(BS$4,DM_TI_LE!$A$5:$C$29,3,FALSE)</f>
        <v>0</v>
      </c>
      <c r="BT232" s="16">
        <f>X232/26*$BC232*VLOOKUP(BT$4,DM_TI_LE!$A$5:$C$29,3,FALSE)</f>
        <v>0</v>
      </c>
      <c r="BU232" s="16">
        <f>Y232/26*$BC232*VLOOKUP(BU$4,DM_TI_LE!$A$5:$C$29,3,FALSE)</f>
        <v>0</v>
      </c>
      <c r="BV232" s="16">
        <f>Z232/26*$BC232*VLOOKUP(BV$4,DM_TI_LE!$A$5:$C$29,3,FALSE)</f>
        <v>0</v>
      </c>
      <c r="BW232" s="16">
        <f>AA232/26*$BC232*VLOOKUP(BW$4,DM_TI_LE!$A$5:$C$29,3,FALSE)</f>
        <v>0</v>
      </c>
      <c r="BX232" s="16">
        <f>AB232/26*$BC232*VLOOKUP(BX$4,DM_TI_LE!$A$5:$C$29,3,FALSE)</f>
        <v>0</v>
      </c>
      <c r="BY232" s="16">
        <f>AC232/26*$BC232*VLOOKUP(BY$4,DM_TI_LE!$A$5:$C$29,3,FALSE)</f>
        <v>0</v>
      </c>
      <c r="BZ232" s="16">
        <f>AD232/26*$BC232*VLOOKUP(BZ$4,DM_TI_LE!$A$5:$C$29,3,FALSE)</f>
        <v>0</v>
      </c>
      <c r="CA232" s="196">
        <f t="shared" si="0"/>
        <v>0</v>
      </c>
      <c r="CB232" s="16"/>
      <c r="CC232" s="197">
        <f t="shared" si="1"/>
        <v>6750000</v>
      </c>
      <c r="CD232" s="145" t="s">
        <v>114</v>
      </c>
      <c r="CE232" s="199">
        <f>VLOOKUP(CD232,DM_TI_LE!$I$12:$J$16,2,FALSE)</f>
        <v>1</v>
      </c>
    </row>
    <row r="233" spans="1:83" ht="12.75">
      <c r="A233" s="36">
        <v>229</v>
      </c>
      <c r="B233" s="38">
        <f>GD_LCD_HS_LNS!B232</f>
        <v>12583</v>
      </c>
      <c r="C233" s="38" t="str">
        <f>GD_LCD_HS_LNS!C232</f>
        <v>Nguyễn Huy Đáp</v>
      </c>
      <c r="D233" s="38" t="str">
        <f>GD_LCD_HS_LNS!D232</f>
        <v>Nhân viên Bốc xếp</v>
      </c>
      <c r="E233" s="146">
        <f>VLOOKUP(B233,GD_CHAM_CONG!$C$6:$BJ$912,60,FALSE)</f>
        <v>1</v>
      </c>
      <c r="F233" s="146">
        <f>VLOOKUP(B233,GD_LCD_HS_LNS!$B$4:$F$914,5,FALSE)</f>
        <v>1.5</v>
      </c>
      <c r="G233" s="168"/>
      <c r="H233" s="168">
        <f>VLOOKUP(B233,GD_CHAM_CONG!$C$6:$BD$912,37,FALSE)</f>
        <v>26</v>
      </c>
      <c r="I233" s="16">
        <f>VLOOKUP($B233,GD_CHAM_CONG!$C$6:$BF$912,38,FALSE)</f>
        <v>26</v>
      </c>
      <c r="J233" s="16">
        <f>VLOOKUP($B233,GD_CHAM_CONG!$C$6:$BF$912,39,FALSE)</f>
        <v>0</v>
      </c>
      <c r="K233" s="16">
        <f>VLOOKUP($B233,GD_CHAM_CONG!$C$6:$BF$912,40,FALSE)</f>
        <v>0</v>
      </c>
      <c r="L233" s="16">
        <f>VLOOKUP($B233,GD_CHAM_CONG!$C$6:$BF$912,41,FALSE)</f>
        <v>0</v>
      </c>
      <c r="M233" s="16">
        <f>VLOOKUP($B233,GD_CHAM_CONG!$C$6:$BF$912,42,FALSE)</f>
        <v>0</v>
      </c>
      <c r="N233" s="16">
        <f>VLOOKUP($B233,GD_CHAM_CONG!$C$6:$BF$912,43,FALSE)</f>
        <v>0</v>
      </c>
      <c r="O233" s="16">
        <f>VLOOKUP($B233,GD_CHAM_CONG!$C$6:$BF$912,44,FALSE)</f>
        <v>0</v>
      </c>
      <c r="P233" s="16">
        <f>VLOOKUP($B233,GD_CHAM_CONG!$C$6:$BF$912,45,FALSE)</f>
        <v>0</v>
      </c>
      <c r="Q233" s="16">
        <f>VLOOKUP($B233,GD_CHAM_CONG!$C$6:$BF$912,46,FALSE)</f>
        <v>0</v>
      </c>
      <c r="R233" s="16">
        <f>VLOOKUP($B233,GD_CHAM_CONG!$C$6:$BF$912,47,FALSE)</f>
        <v>0</v>
      </c>
      <c r="S233" s="16">
        <f>VLOOKUP($B233,GD_CHAM_CONG!$C$6:$BF$912,48,FALSE)</f>
        <v>0</v>
      </c>
      <c r="T233" s="16">
        <f>VLOOKUP($B233,GD_CHAM_CONG!$C$6:$BF$912,49,FALSE)</f>
        <v>0</v>
      </c>
      <c r="U233" s="16">
        <f>VLOOKUP($B233,GD_CHAM_CONG!$C$6:$BF$912,50,FALSE)</f>
        <v>0</v>
      </c>
      <c r="V233" s="16">
        <f>VLOOKUP($B233,GD_CHAM_CONG!$C$6:$BF$912,51,FALSE)</f>
        <v>0</v>
      </c>
      <c r="W233" s="16">
        <f>VLOOKUP($B233,GD_CHAM_CONG!$C$6:$BF$912,52,FALSE)</f>
        <v>0</v>
      </c>
      <c r="X233" s="16">
        <f>VLOOKUP($B233,GD_CHAM_CONG!$C$6:$BF$912,53,FALSE)</f>
        <v>0</v>
      </c>
      <c r="Y233" s="16">
        <f>VLOOKUP($B233,GD_CHAM_CONG!$C$6:$BF$912,54,FALSE)</f>
        <v>0</v>
      </c>
      <c r="Z233" s="16">
        <f>VLOOKUP($B233,GD_CHAM_CONG!$C$6:$BF$912,55,FALSE)</f>
        <v>0</v>
      </c>
      <c r="AA233" s="16">
        <f>VLOOKUP($B233,GD_CHAM_CONG!$C$6:$BF$912,56,FALSE)</f>
        <v>0</v>
      </c>
      <c r="AB233" s="16">
        <f>VLOOKUP($B233,GD_CHAM_CONG!$C$6:$BI$912,57,FALSE)</f>
        <v>0</v>
      </c>
      <c r="AC233" s="16">
        <f>VLOOKUP($B233,GD_CHAM_CONG!$C$6:$BI$912,58,FALSE)</f>
        <v>0</v>
      </c>
      <c r="AD233" s="16">
        <f>VLOOKUP($B233,GD_CHAM_CONG!$C$6:$BI$912,59,FALSE)</f>
        <v>0</v>
      </c>
      <c r="AE233" s="188">
        <f>I233/$H233*VLOOKUP(I$4,DM_TI_LE!$A$5:$B$30,2,FALSE)</f>
        <v>1</v>
      </c>
      <c r="AF233" s="188">
        <f>J233/$H233*VLOOKUP(J$4,DM_TI_LE!$A$5:$B$30,2,FALSE)</f>
        <v>0</v>
      </c>
      <c r="AG233" s="188">
        <f>K233/$H233*VLOOKUP(K$4,DM_TI_LE!$A$5:$B$30,2,FALSE)</f>
        <v>0</v>
      </c>
      <c r="AH233" s="188">
        <f>L233/$H233*VLOOKUP(L$4,DM_TI_LE!$A$5:$B$30,2,FALSE)</f>
        <v>0</v>
      </c>
      <c r="AI233" s="188">
        <f>M233/$H233*VLOOKUP(M$4,DM_TI_LE!$A$5:$B$30,2,FALSE)</f>
        <v>0</v>
      </c>
      <c r="AJ233" s="188">
        <f>N233/$H233*VLOOKUP(N$4,DM_TI_LE!$A$5:$B$30,2,FALSE)</f>
        <v>0</v>
      </c>
      <c r="AK233" s="188">
        <f>O233/$H233*VLOOKUP(O$4,DM_TI_LE!$A$5:$B$30,2,FALSE)</f>
        <v>0</v>
      </c>
      <c r="AL233" s="188">
        <f>P233/$H233*VLOOKUP(P$4,DM_TI_LE!$A$5:$B$30,2,FALSE)</f>
        <v>0</v>
      </c>
      <c r="AM233" s="188">
        <f>Q233/$H233*VLOOKUP(Q$4,DM_TI_LE!$A$5:$B$30,2,FALSE)</f>
        <v>0</v>
      </c>
      <c r="AN233" s="188">
        <f>R233/$H233*VLOOKUP(R$4,DM_TI_LE!$A$5:$B$30,2,FALSE)</f>
        <v>0</v>
      </c>
      <c r="AO233" s="188">
        <f>S233/$H233*VLOOKUP(S$4,DM_TI_LE!$A$5:$B$30,2,FALSE)</f>
        <v>0</v>
      </c>
      <c r="AP233" s="188">
        <f>T233/$H233*VLOOKUP(T$4,DM_TI_LE!$A$5:$B$30,2,FALSE)</f>
        <v>0</v>
      </c>
      <c r="AQ233" s="188">
        <f>U233/$H233*VLOOKUP(U$4,DM_TI_LE!$A$5:$B$30,2,FALSE)</f>
        <v>0</v>
      </c>
      <c r="AR233" s="188">
        <f>V233/$H233*VLOOKUP(V$4,DM_TI_LE!$A$5:$B$30,2,FALSE)</f>
        <v>0</v>
      </c>
      <c r="AS233" s="188">
        <f>W233/$H233*VLOOKUP(W$4,DM_TI_LE!$A$5:$B$30,2,FALSE)</f>
        <v>0</v>
      </c>
      <c r="AT233" s="188">
        <f>X233/$H233*VLOOKUP(X$4,DM_TI_LE!$A$5:$B$30,2,FALSE)</f>
        <v>0</v>
      </c>
      <c r="AU233" s="188">
        <f>Y233/$H233*VLOOKUP(Y$4,DM_TI_LE!$A$5:$B$30,2,FALSE)</f>
        <v>0</v>
      </c>
      <c r="AV233" s="188">
        <f>Z233/$H233*VLOOKUP(Z$4,DM_TI_LE!$A$5:$B$30,2,FALSE)</f>
        <v>0</v>
      </c>
      <c r="AW233" s="188">
        <f>AA233/$H233*VLOOKUP(AA$4,DM_TI_LE!$A$5:$B$30,2,FALSE)</f>
        <v>0</v>
      </c>
      <c r="AX233" s="188">
        <f>AB233/$H233*VLOOKUP(AB$4,DM_TI_LE!$A$5:$B$30,2,FALSE)</f>
        <v>0</v>
      </c>
      <c r="AY233" s="188">
        <f>AC233/$H233*VLOOKUP(AC$4,DM_TI_LE!$A$5:$B$30,2,FALSE)</f>
        <v>0</v>
      </c>
      <c r="AZ233" s="188">
        <f>AD233/$H233*VLOOKUP(AD$4,DM_TI_LE!$A$5:$B$30,2,FALSE)</f>
        <v>0</v>
      </c>
      <c r="BA233" s="231">
        <f>IF(CD233="HDHV",DM_TI_LE!$K$12*I233, SUM(AE233:AW233)*F233*E233*DM_HE_SO_LUONG_NS!$D$1*CE233)</f>
        <v>6750000</v>
      </c>
      <c r="BB233" s="16"/>
      <c r="BC233" s="17">
        <f>VLOOKUP(B233,GD_LCD_HS_LNS!$B$4:$E$914,4,FALSE)</f>
        <v>3778000</v>
      </c>
      <c r="BD233" s="16"/>
      <c r="BE233" s="16">
        <f>I233/26*$BC233*VLOOKUP(BE$4,DM_TI_LE!$A$5:$C$29,3,FALSE)</f>
        <v>0</v>
      </c>
      <c r="BF233" s="16">
        <f>J233/26*$BC233*VLOOKUP(BF$4,DM_TI_LE!$A$5:$C$29,3,FALSE)</f>
        <v>0</v>
      </c>
      <c r="BG233" s="16">
        <f>K233/26*$BC233*VLOOKUP(BG$4,DM_TI_LE!$A$5:$C$29,3,FALSE)</f>
        <v>0</v>
      </c>
      <c r="BH233" s="16">
        <f>L233/26*$BC233*VLOOKUP(BH$4,DM_TI_LE!$A$5:$C$29,3,FALSE)</f>
        <v>0</v>
      </c>
      <c r="BI233" s="16">
        <f>M233/26*$BC233*VLOOKUP(BI$4,DM_TI_LE!$A$5:$C$29,3,FALSE)</f>
        <v>0</v>
      </c>
      <c r="BJ233" s="16">
        <f>N233/26*$BC233*VLOOKUP(BJ$4,DM_TI_LE!$A$5:$C$29,3,FALSE)</f>
        <v>0</v>
      </c>
      <c r="BK233" s="16">
        <f>O233/26*$BC233*VLOOKUP(BK$4,DM_TI_LE!$A$5:$C$29,3,FALSE)</f>
        <v>0</v>
      </c>
      <c r="BL233" s="16">
        <f>P233/26*$BC233*VLOOKUP(BL$4,DM_TI_LE!$A$5:$C$29,3,FALSE)</f>
        <v>0</v>
      </c>
      <c r="BM233" s="16">
        <f>Q233/26*$BC233*VLOOKUP(BM$4,DM_TI_LE!$A$5:$C$29,3,FALSE)</f>
        <v>0</v>
      </c>
      <c r="BN233" s="16">
        <f>R233/26*$BC233*VLOOKUP(BN$4,DM_TI_LE!$A$5:$C$29,3,FALSE)</f>
        <v>0</v>
      </c>
      <c r="BO233" s="16">
        <f>S233/26*$BC233*VLOOKUP(BO$4,DM_TI_LE!$A$5:$C$29,3,FALSE)</f>
        <v>0</v>
      </c>
      <c r="BP233" s="16">
        <f>T233/26*$BC233*VLOOKUP(BP$4,DM_TI_LE!$A$5:$C$29,3,FALSE)</f>
        <v>0</v>
      </c>
      <c r="BQ233" s="16">
        <f>U233/26*$BC233*VLOOKUP(BQ$4,DM_TI_LE!$A$5:$C$29,3,FALSE)</f>
        <v>0</v>
      </c>
      <c r="BR233" s="16">
        <f>V233/26*$BC233*VLOOKUP(BR$4,DM_TI_LE!$A$5:$C$29,3,FALSE)</f>
        <v>0</v>
      </c>
      <c r="BS233" s="16">
        <f>W233/26*$BC233*VLOOKUP(BS$4,DM_TI_LE!$A$5:$C$29,3,FALSE)</f>
        <v>0</v>
      </c>
      <c r="BT233" s="16">
        <f>X233/26*$BC233*VLOOKUP(BT$4,DM_TI_LE!$A$5:$C$29,3,FALSE)</f>
        <v>0</v>
      </c>
      <c r="BU233" s="16">
        <f>Y233/26*$BC233*VLOOKUP(BU$4,DM_TI_LE!$A$5:$C$29,3,FALSE)</f>
        <v>0</v>
      </c>
      <c r="BV233" s="16">
        <f>Z233/26*$BC233*VLOOKUP(BV$4,DM_TI_LE!$A$5:$C$29,3,FALSE)</f>
        <v>0</v>
      </c>
      <c r="BW233" s="16">
        <f>AA233/26*$BC233*VLOOKUP(BW$4,DM_TI_LE!$A$5:$C$29,3,FALSE)</f>
        <v>0</v>
      </c>
      <c r="BX233" s="16">
        <f>AB233/26*$BC233*VLOOKUP(BX$4,DM_TI_LE!$A$5:$C$29,3,FALSE)</f>
        <v>0</v>
      </c>
      <c r="BY233" s="16">
        <f>AC233/26*$BC233*VLOOKUP(BY$4,DM_TI_LE!$A$5:$C$29,3,FALSE)</f>
        <v>0</v>
      </c>
      <c r="BZ233" s="16">
        <f>AD233/26*$BC233*VLOOKUP(BZ$4,DM_TI_LE!$A$5:$C$29,3,FALSE)</f>
        <v>0</v>
      </c>
      <c r="CA233" s="196">
        <f t="shared" si="0"/>
        <v>0</v>
      </c>
      <c r="CB233" s="16"/>
      <c r="CC233" s="197">
        <f t="shared" si="1"/>
        <v>6750000</v>
      </c>
      <c r="CD233" s="145" t="s">
        <v>114</v>
      </c>
      <c r="CE233" s="199">
        <f>VLOOKUP(CD233,DM_TI_LE!$I$12:$J$16,2,FALSE)</f>
        <v>1</v>
      </c>
    </row>
    <row r="234" spans="1:83" ht="12.75">
      <c r="A234" s="36">
        <v>230</v>
      </c>
      <c r="B234" s="38">
        <f>GD_LCD_HS_LNS!B233</f>
        <v>12584</v>
      </c>
      <c r="C234" s="38" t="str">
        <f>GD_LCD_HS_LNS!C233</f>
        <v>Lê Văn Thịnh</v>
      </c>
      <c r="D234" s="38" t="str">
        <f>GD_LCD_HS_LNS!D233</f>
        <v>Nhân viên Bốc xếp</v>
      </c>
      <c r="E234" s="146">
        <f>VLOOKUP(B234,GD_CHAM_CONG!$C$6:$BJ$912,60,FALSE)</f>
        <v>1</v>
      </c>
      <c r="F234" s="146">
        <f>VLOOKUP(B234,GD_LCD_HS_LNS!$B$4:$F$914,5,FALSE)</f>
        <v>1.5</v>
      </c>
      <c r="G234" s="168"/>
      <c r="H234" s="168">
        <f>VLOOKUP(B234,GD_CHAM_CONG!$C$6:$BD$912,37,FALSE)</f>
        <v>26</v>
      </c>
      <c r="I234" s="16">
        <f>VLOOKUP($B234,GD_CHAM_CONG!$C$6:$BF$912,38,FALSE)</f>
        <v>26</v>
      </c>
      <c r="J234" s="16">
        <f>VLOOKUP($B234,GD_CHAM_CONG!$C$6:$BF$912,39,FALSE)</f>
        <v>0</v>
      </c>
      <c r="K234" s="16">
        <f>VLOOKUP($B234,GD_CHAM_CONG!$C$6:$BF$912,40,FALSE)</f>
        <v>0</v>
      </c>
      <c r="L234" s="16">
        <f>VLOOKUP($B234,GD_CHAM_CONG!$C$6:$BF$912,41,FALSE)</f>
        <v>0</v>
      </c>
      <c r="M234" s="16">
        <f>VLOOKUP($B234,GD_CHAM_CONG!$C$6:$BF$912,42,FALSE)</f>
        <v>0</v>
      </c>
      <c r="N234" s="16">
        <f>VLOOKUP($B234,GD_CHAM_CONG!$C$6:$BF$912,43,FALSE)</f>
        <v>0</v>
      </c>
      <c r="O234" s="16">
        <f>VLOOKUP($B234,GD_CHAM_CONG!$C$6:$BF$912,44,FALSE)</f>
        <v>0</v>
      </c>
      <c r="P234" s="16">
        <f>VLOOKUP($B234,GD_CHAM_CONG!$C$6:$BF$912,45,FALSE)</f>
        <v>0</v>
      </c>
      <c r="Q234" s="16">
        <f>VLOOKUP($B234,GD_CHAM_CONG!$C$6:$BF$912,46,FALSE)</f>
        <v>0</v>
      </c>
      <c r="R234" s="16">
        <f>VLOOKUP($B234,GD_CHAM_CONG!$C$6:$BF$912,47,FALSE)</f>
        <v>0</v>
      </c>
      <c r="S234" s="16">
        <f>VLOOKUP($B234,GD_CHAM_CONG!$C$6:$BF$912,48,FALSE)</f>
        <v>0</v>
      </c>
      <c r="T234" s="16">
        <f>VLOOKUP($B234,GD_CHAM_CONG!$C$6:$BF$912,49,FALSE)</f>
        <v>0</v>
      </c>
      <c r="U234" s="16">
        <f>VLOOKUP($B234,GD_CHAM_CONG!$C$6:$BF$912,50,FALSE)</f>
        <v>0</v>
      </c>
      <c r="V234" s="16">
        <f>VLOOKUP($B234,GD_CHAM_CONG!$C$6:$BF$912,51,FALSE)</f>
        <v>0</v>
      </c>
      <c r="W234" s="16">
        <f>VLOOKUP($B234,GD_CHAM_CONG!$C$6:$BF$912,52,FALSE)</f>
        <v>0</v>
      </c>
      <c r="X234" s="16">
        <f>VLOOKUP($B234,GD_CHAM_CONG!$C$6:$BF$912,53,FALSE)</f>
        <v>0</v>
      </c>
      <c r="Y234" s="16">
        <f>VLOOKUP($B234,GD_CHAM_CONG!$C$6:$BF$912,54,FALSE)</f>
        <v>0</v>
      </c>
      <c r="Z234" s="16">
        <f>VLOOKUP($B234,GD_CHAM_CONG!$C$6:$BF$912,55,FALSE)</f>
        <v>0</v>
      </c>
      <c r="AA234" s="16">
        <f>VLOOKUP($B234,GD_CHAM_CONG!$C$6:$BF$912,56,FALSE)</f>
        <v>0</v>
      </c>
      <c r="AB234" s="16">
        <f>VLOOKUP($B234,GD_CHAM_CONG!$C$6:$BI$912,57,FALSE)</f>
        <v>0</v>
      </c>
      <c r="AC234" s="16">
        <f>VLOOKUP($B234,GD_CHAM_CONG!$C$6:$BI$912,58,FALSE)</f>
        <v>0</v>
      </c>
      <c r="AD234" s="16">
        <f>VLOOKUP($B234,GD_CHAM_CONG!$C$6:$BI$912,59,FALSE)</f>
        <v>0</v>
      </c>
      <c r="AE234" s="188">
        <f>I234/$H234*VLOOKUP(I$4,DM_TI_LE!$A$5:$B$30,2,FALSE)</f>
        <v>1</v>
      </c>
      <c r="AF234" s="188">
        <f>J234/$H234*VLOOKUP(J$4,DM_TI_LE!$A$5:$B$30,2,FALSE)</f>
        <v>0</v>
      </c>
      <c r="AG234" s="188">
        <f>K234/$H234*VLOOKUP(K$4,DM_TI_LE!$A$5:$B$30,2,FALSE)</f>
        <v>0</v>
      </c>
      <c r="AH234" s="188">
        <f>L234/$H234*VLOOKUP(L$4,DM_TI_LE!$A$5:$B$30,2,FALSE)</f>
        <v>0</v>
      </c>
      <c r="AI234" s="188">
        <f>M234/$H234*VLOOKUP(M$4,DM_TI_LE!$A$5:$B$30,2,FALSE)</f>
        <v>0</v>
      </c>
      <c r="AJ234" s="188">
        <f>N234/$H234*VLOOKUP(N$4,DM_TI_LE!$A$5:$B$30,2,FALSE)</f>
        <v>0</v>
      </c>
      <c r="AK234" s="188">
        <f>O234/$H234*VLOOKUP(O$4,DM_TI_LE!$A$5:$B$30,2,FALSE)</f>
        <v>0</v>
      </c>
      <c r="AL234" s="188">
        <f>P234/$H234*VLOOKUP(P$4,DM_TI_LE!$A$5:$B$30,2,FALSE)</f>
        <v>0</v>
      </c>
      <c r="AM234" s="188">
        <f>Q234/$H234*VLOOKUP(Q$4,DM_TI_LE!$A$5:$B$30,2,FALSE)</f>
        <v>0</v>
      </c>
      <c r="AN234" s="188">
        <f>R234/$H234*VLOOKUP(R$4,DM_TI_LE!$A$5:$B$30,2,FALSE)</f>
        <v>0</v>
      </c>
      <c r="AO234" s="188">
        <f>S234/$H234*VLOOKUP(S$4,DM_TI_LE!$A$5:$B$30,2,FALSE)</f>
        <v>0</v>
      </c>
      <c r="AP234" s="188">
        <f>T234/$H234*VLOOKUP(T$4,DM_TI_LE!$A$5:$B$30,2,FALSE)</f>
        <v>0</v>
      </c>
      <c r="AQ234" s="188">
        <f>U234/$H234*VLOOKUP(U$4,DM_TI_LE!$A$5:$B$30,2,FALSE)</f>
        <v>0</v>
      </c>
      <c r="AR234" s="188">
        <f>V234/$H234*VLOOKUP(V$4,DM_TI_LE!$A$5:$B$30,2,FALSE)</f>
        <v>0</v>
      </c>
      <c r="AS234" s="188">
        <f>W234/$H234*VLOOKUP(W$4,DM_TI_LE!$A$5:$B$30,2,FALSE)</f>
        <v>0</v>
      </c>
      <c r="AT234" s="188">
        <f>X234/$H234*VLOOKUP(X$4,DM_TI_LE!$A$5:$B$30,2,FALSE)</f>
        <v>0</v>
      </c>
      <c r="AU234" s="188">
        <f>Y234/$H234*VLOOKUP(Y$4,DM_TI_LE!$A$5:$B$30,2,FALSE)</f>
        <v>0</v>
      </c>
      <c r="AV234" s="188">
        <f>Z234/$H234*VLOOKUP(Z$4,DM_TI_LE!$A$5:$B$30,2,FALSE)</f>
        <v>0</v>
      </c>
      <c r="AW234" s="188">
        <f>AA234/$H234*VLOOKUP(AA$4,DM_TI_LE!$A$5:$B$30,2,FALSE)</f>
        <v>0</v>
      </c>
      <c r="AX234" s="188">
        <f>AB234/$H234*VLOOKUP(AB$4,DM_TI_LE!$A$5:$B$30,2,FALSE)</f>
        <v>0</v>
      </c>
      <c r="AY234" s="188">
        <f>AC234/$H234*VLOOKUP(AC$4,DM_TI_LE!$A$5:$B$30,2,FALSE)</f>
        <v>0</v>
      </c>
      <c r="AZ234" s="188">
        <f>AD234/$H234*VLOOKUP(AD$4,DM_TI_LE!$A$5:$B$30,2,FALSE)</f>
        <v>0</v>
      </c>
      <c r="BA234" s="231">
        <f>IF(CD234="HDHV",DM_TI_LE!$K$12*I234, SUM(AE234:AW234)*F234*E234*DM_HE_SO_LUONG_NS!$D$1*CE234)</f>
        <v>6750000</v>
      </c>
      <c r="BB234" s="16"/>
      <c r="BC234" s="17">
        <f>VLOOKUP(B234,GD_LCD_HS_LNS!$B$4:$E$914,4,FALSE)</f>
        <v>3778000</v>
      </c>
      <c r="BD234" s="16"/>
      <c r="BE234" s="16">
        <f>I234/26*$BC234*VLOOKUP(BE$4,DM_TI_LE!$A$5:$C$29,3,FALSE)</f>
        <v>0</v>
      </c>
      <c r="BF234" s="16">
        <f>J234/26*$BC234*VLOOKUP(BF$4,DM_TI_LE!$A$5:$C$29,3,FALSE)</f>
        <v>0</v>
      </c>
      <c r="BG234" s="16">
        <f>K234/26*$BC234*VLOOKUP(BG$4,DM_TI_LE!$A$5:$C$29,3,FALSE)</f>
        <v>0</v>
      </c>
      <c r="BH234" s="16">
        <f>L234/26*$BC234*VLOOKUP(BH$4,DM_TI_LE!$A$5:$C$29,3,FALSE)</f>
        <v>0</v>
      </c>
      <c r="BI234" s="16">
        <f>M234/26*$BC234*VLOOKUP(BI$4,DM_TI_LE!$A$5:$C$29,3,FALSE)</f>
        <v>0</v>
      </c>
      <c r="BJ234" s="16">
        <f>N234/26*$BC234*VLOOKUP(BJ$4,DM_TI_LE!$A$5:$C$29,3,FALSE)</f>
        <v>0</v>
      </c>
      <c r="BK234" s="16">
        <f>O234/26*$BC234*VLOOKUP(BK$4,DM_TI_LE!$A$5:$C$29,3,FALSE)</f>
        <v>0</v>
      </c>
      <c r="BL234" s="16">
        <f>P234/26*$BC234*VLOOKUP(BL$4,DM_TI_LE!$A$5:$C$29,3,FALSE)</f>
        <v>0</v>
      </c>
      <c r="BM234" s="16">
        <f>Q234/26*$BC234*VLOOKUP(BM$4,DM_TI_LE!$A$5:$C$29,3,FALSE)</f>
        <v>0</v>
      </c>
      <c r="BN234" s="16">
        <f>R234/26*$BC234*VLOOKUP(BN$4,DM_TI_LE!$A$5:$C$29,3,FALSE)</f>
        <v>0</v>
      </c>
      <c r="BO234" s="16">
        <f>S234/26*$BC234*VLOOKUP(BO$4,DM_TI_LE!$A$5:$C$29,3,FALSE)</f>
        <v>0</v>
      </c>
      <c r="BP234" s="16">
        <f>T234/26*$BC234*VLOOKUP(BP$4,DM_TI_LE!$A$5:$C$29,3,FALSE)</f>
        <v>0</v>
      </c>
      <c r="BQ234" s="16">
        <f>U234/26*$BC234*VLOOKUP(BQ$4,DM_TI_LE!$A$5:$C$29,3,FALSE)</f>
        <v>0</v>
      </c>
      <c r="BR234" s="16">
        <f>V234/26*$BC234*VLOOKUP(BR$4,DM_TI_LE!$A$5:$C$29,3,FALSE)</f>
        <v>0</v>
      </c>
      <c r="BS234" s="16">
        <f>W234/26*$BC234*VLOOKUP(BS$4,DM_TI_LE!$A$5:$C$29,3,FALSE)</f>
        <v>0</v>
      </c>
      <c r="BT234" s="16">
        <f>X234/26*$BC234*VLOOKUP(BT$4,DM_TI_LE!$A$5:$C$29,3,FALSE)</f>
        <v>0</v>
      </c>
      <c r="BU234" s="16">
        <f>Y234/26*$BC234*VLOOKUP(BU$4,DM_TI_LE!$A$5:$C$29,3,FALSE)</f>
        <v>0</v>
      </c>
      <c r="BV234" s="16">
        <f>Z234/26*$BC234*VLOOKUP(BV$4,DM_TI_LE!$A$5:$C$29,3,FALSE)</f>
        <v>0</v>
      </c>
      <c r="BW234" s="16">
        <f>AA234/26*$BC234*VLOOKUP(BW$4,DM_TI_LE!$A$5:$C$29,3,FALSE)</f>
        <v>0</v>
      </c>
      <c r="BX234" s="16">
        <f>AB234/26*$BC234*VLOOKUP(BX$4,DM_TI_LE!$A$5:$C$29,3,FALSE)</f>
        <v>0</v>
      </c>
      <c r="BY234" s="16">
        <f>AC234/26*$BC234*VLOOKUP(BY$4,DM_TI_LE!$A$5:$C$29,3,FALSE)</f>
        <v>0</v>
      </c>
      <c r="BZ234" s="16">
        <f>AD234/26*$BC234*VLOOKUP(BZ$4,DM_TI_LE!$A$5:$C$29,3,FALSE)</f>
        <v>0</v>
      </c>
      <c r="CA234" s="196">
        <f t="shared" si="0"/>
        <v>0</v>
      </c>
      <c r="CB234" s="16"/>
      <c r="CC234" s="197">
        <f t="shared" si="1"/>
        <v>6750000</v>
      </c>
      <c r="CD234" s="145" t="s">
        <v>114</v>
      </c>
      <c r="CE234" s="199">
        <f>VLOOKUP(CD234,DM_TI_LE!$I$12:$J$16,2,FALSE)</f>
        <v>1</v>
      </c>
    </row>
    <row r="235" spans="1:83" ht="12.75">
      <c r="A235" s="36">
        <v>231</v>
      </c>
      <c r="B235" s="38">
        <f>GD_LCD_HS_LNS!B234</f>
        <v>12585</v>
      </c>
      <c r="C235" s="38" t="str">
        <f>GD_LCD_HS_LNS!C234</f>
        <v>Nguyễn Tuấn Anh</v>
      </c>
      <c r="D235" s="38" t="str">
        <f>GD_LCD_HS_LNS!D234</f>
        <v>Nhân viên Bốc xếp</v>
      </c>
      <c r="E235" s="146">
        <f>VLOOKUP(B235,GD_CHAM_CONG!$C$6:$BJ$912,60,FALSE)</f>
        <v>0.95</v>
      </c>
      <c r="F235" s="146">
        <f>VLOOKUP(B235,GD_LCD_HS_LNS!$B$4:$F$914,5,FALSE)</f>
        <v>1.5</v>
      </c>
      <c r="G235" s="168"/>
      <c r="H235" s="168">
        <f>VLOOKUP(B235,GD_CHAM_CONG!$C$6:$BD$912,37,FALSE)</f>
        <v>26</v>
      </c>
      <c r="I235" s="16">
        <f>VLOOKUP($B235,GD_CHAM_CONG!$C$6:$BF$912,38,FALSE)</f>
        <v>26</v>
      </c>
      <c r="J235" s="16">
        <f>VLOOKUP($B235,GD_CHAM_CONG!$C$6:$BF$912,39,FALSE)</f>
        <v>0</v>
      </c>
      <c r="K235" s="16">
        <f>VLOOKUP($B235,GD_CHAM_CONG!$C$6:$BF$912,40,FALSE)</f>
        <v>0</v>
      </c>
      <c r="L235" s="16">
        <f>VLOOKUP($B235,GD_CHAM_CONG!$C$6:$BF$912,41,FALSE)</f>
        <v>0</v>
      </c>
      <c r="M235" s="16">
        <f>VLOOKUP($B235,GD_CHAM_CONG!$C$6:$BF$912,42,FALSE)</f>
        <v>0</v>
      </c>
      <c r="N235" s="16">
        <f>VLOOKUP($B235,GD_CHAM_CONG!$C$6:$BF$912,43,FALSE)</f>
        <v>0</v>
      </c>
      <c r="O235" s="16">
        <f>VLOOKUP($B235,GD_CHAM_CONG!$C$6:$BF$912,44,FALSE)</f>
        <v>0</v>
      </c>
      <c r="P235" s="16">
        <f>VLOOKUP($B235,GD_CHAM_CONG!$C$6:$BF$912,45,FALSE)</f>
        <v>0</v>
      </c>
      <c r="Q235" s="16">
        <f>VLOOKUP($B235,GD_CHAM_CONG!$C$6:$BF$912,46,FALSE)</f>
        <v>0</v>
      </c>
      <c r="R235" s="16">
        <f>VLOOKUP($B235,GD_CHAM_CONG!$C$6:$BF$912,47,FALSE)</f>
        <v>0</v>
      </c>
      <c r="S235" s="16">
        <f>VLOOKUP($B235,GD_CHAM_CONG!$C$6:$BF$912,48,FALSE)</f>
        <v>0</v>
      </c>
      <c r="T235" s="16">
        <f>VLOOKUP($B235,GD_CHAM_CONG!$C$6:$BF$912,49,FALSE)</f>
        <v>0</v>
      </c>
      <c r="U235" s="16">
        <f>VLOOKUP($B235,GD_CHAM_CONG!$C$6:$BF$912,50,FALSE)</f>
        <v>0</v>
      </c>
      <c r="V235" s="16">
        <f>VLOOKUP($B235,GD_CHAM_CONG!$C$6:$BF$912,51,FALSE)</f>
        <v>0</v>
      </c>
      <c r="W235" s="16">
        <f>VLOOKUP($B235,GD_CHAM_CONG!$C$6:$BF$912,52,FALSE)</f>
        <v>0</v>
      </c>
      <c r="X235" s="16">
        <f>VLOOKUP($B235,GD_CHAM_CONG!$C$6:$BF$912,53,FALSE)</f>
        <v>0</v>
      </c>
      <c r="Y235" s="16">
        <f>VLOOKUP($B235,GD_CHAM_CONG!$C$6:$BF$912,54,FALSE)</f>
        <v>0</v>
      </c>
      <c r="Z235" s="16">
        <f>VLOOKUP($B235,GD_CHAM_CONG!$C$6:$BF$912,55,FALSE)</f>
        <v>0</v>
      </c>
      <c r="AA235" s="16">
        <f>VLOOKUP($B235,GD_CHAM_CONG!$C$6:$BF$912,56,FALSE)</f>
        <v>0</v>
      </c>
      <c r="AB235" s="16">
        <f>VLOOKUP($B235,GD_CHAM_CONG!$C$6:$BI$912,57,FALSE)</f>
        <v>0</v>
      </c>
      <c r="AC235" s="16">
        <f>VLOOKUP($B235,GD_CHAM_CONG!$C$6:$BI$912,58,FALSE)</f>
        <v>0</v>
      </c>
      <c r="AD235" s="16">
        <f>VLOOKUP($B235,GD_CHAM_CONG!$C$6:$BI$912,59,FALSE)</f>
        <v>0</v>
      </c>
      <c r="AE235" s="188">
        <f>I235/$H235*VLOOKUP(I$4,DM_TI_LE!$A$5:$B$30,2,FALSE)</f>
        <v>1</v>
      </c>
      <c r="AF235" s="188">
        <f>J235/$H235*VLOOKUP(J$4,DM_TI_LE!$A$5:$B$30,2,FALSE)</f>
        <v>0</v>
      </c>
      <c r="AG235" s="188">
        <f>K235/$H235*VLOOKUP(K$4,DM_TI_LE!$A$5:$B$30,2,FALSE)</f>
        <v>0</v>
      </c>
      <c r="AH235" s="188">
        <f>L235/$H235*VLOOKUP(L$4,DM_TI_LE!$A$5:$B$30,2,FALSE)</f>
        <v>0</v>
      </c>
      <c r="AI235" s="188">
        <f>M235/$H235*VLOOKUP(M$4,DM_TI_LE!$A$5:$B$30,2,FALSE)</f>
        <v>0</v>
      </c>
      <c r="AJ235" s="188">
        <f>N235/$H235*VLOOKUP(N$4,DM_TI_LE!$A$5:$B$30,2,FALSE)</f>
        <v>0</v>
      </c>
      <c r="AK235" s="188">
        <f>O235/$H235*VLOOKUP(O$4,DM_TI_LE!$A$5:$B$30,2,FALSE)</f>
        <v>0</v>
      </c>
      <c r="AL235" s="188">
        <f>P235/$H235*VLOOKUP(P$4,DM_TI_LE!$A$5:$B$30,2,FALSE)</f>
        <v>0</v>
      </c>
      <c r="AM235" s="188">
        <f>Q235/$H235*VLOOKUP(Q$4,DM_TI_LE!$A$5:$B$30,2,FALSE)</f>
        <v>0</v>
      </c>
      <c r="AN235" s="188">
        <f>R235/$H235*VLOOKUP(R$4,DM_TI_LE!$A$5:$B$30,2,FALSE)</f>
        <v>0</v>
      </c>
      <c r="AO235" s="188">
        <f>S235/$H235*VLOOKUP(S$4,DM_TI_LE!$A$5:$B$30,2,FALSE)</f>
        <v>0</v>
      </c>
      <c r="AP235" s="188">
        <f>T235/$H235*VLOOKUP(T$4,DM_TI_LE!$A$5:$B$30,2,FALSE)</f>
        <v>0</v>
      </c>
      <c r="AQ235" s="188">
        <f>U235/$H235*VLOOKUP(U$4,DM_TI_LE!$A$5:$B$30,2,FALSE)</f>
        <v>0</v>
      </c>
      <c r="AR235" s="188">
        <f>V235/$H235*VLOOKUP(V$4,DM_TI_LE!$A$5:$B$30,2,FALSE)</f>
        <v>0</v>
      </c>
      <c r="AS235" s="188">
        <f>W235/$H235*VLOOKUP(W$4,DM_TI_LE!$A$5:$B$30,2,FALSE)</f>
        <v>0</v>
      </c>
      <c r="AT235" s="188">
        <f>X235/$H235*VLOOKUP(X$4,DM_TI_LE!$A$5:$B$30,2,FALSE)</f>
        <v>0</v>
      </c>
      <c r="AU235" s="188">
        <f>Y235/$H235*VLOOKUP(Y$4,DM_TI_LE!$A$5:$B$30,2,FALSE)</f>
        <v>0</v>
      </c>
      <c r="AV235" s="188">
        <f>Z235/$H235*VLOOKUP(Z$4,DM_TI_LE!$A$5:$B$30,2,FALSE)</f>
        <v>0</v>
      </c>
      <c r="AW235" s="188">
        <f>AA235/$H235*VLOOKUP(AA$4,DM_TI_LE!$A$5:$B$30,2,FALSE)</f>
        <v>0</v>
      </c>
      <c r="AX235" s="188">
        <f>AB235/$H235*VLOOKUP(AB$4,DM_TI_LE!$A$5:$B$30,2,FALSE)</f>
        <v>0</v>
      </c>
      <c r="AY235" s="188">
        <f>AC235/$H235*VLOOKUP(AC$4,DM_TI_LE!$A$5:$B$30,2,FALSE)</f>
        <v>0</v>
      </c>
      <c r="AZ235" s="188">
        <f>AD235/$H235*VLOOKUP(AD$4,DM_TI_LE!$A$5:$B$30,2,FALSE)</f>
        <v>0</v>
      </c>
      <c r="BA235" s="231">
        <f>IF(CD235="HDHV",DM_TI_LE!$K$12*I235, SUM(AE235:AW235)*F235*E235*DM_HE_SO_LUONG_NS!$D$1*CE235)</f>
        <v>6412499.9999999991</v>
      </c>
      <c r="BB235" s="16"/>
      <c r="BC235" s="17">
        <f>VLOOKUP(B235,GD_LCD_HS_LNS!$B$4:$E$914,4,FALSE)</f>
        <v>3778000</v>
      </c>
      <c r="BD235" s="16"/>
      <c r="BE235" s="16">
        <f>I235/26*$BC235*VLOOKUP(BE$4,DM_TI_LE!$A$5:$C$29,3,FALSE)</f>
        <v>0</v>
      </c>
      <c r="BF235" s="16">
        <f>J235/26*$BC235*VLOOKUP(BF$4,DM_TI_LE!$A$5:$C$29,3,FALSE)</f>
        <v>0</v>
      </c>
      <c r="BG235" s="16">
        <f>K235/26*$BC235*VLOOKUP(BG$4,DM_TI_LE!$A$5:$C$29,3,FALSE)</f>
        <v>0</v>
      </c>
      <c r="BH235" s="16">
        <f>L235/26*$BC235*VLOOKUP(BH$4,DM_TI_LE!$A$5:$C$29,3,FALSE)</f>
        <v>0</v>
      </c>
      <c r="BI235" s="16">
        <f>M235/26*$BC235*VLOOKUP(BI$4,DM_TI_LE!$A$5:$C$29,3,FALSE)</f>
        <v>0</v>
      </c>
      <c r="BJ235" s="16">
        <f>N235/26*$BC235*VLOOKUP(BJ$4,DM_TI_LE!$A$5:$C$29,3,FALSE)</f>
        <v>0</v>
      </c>
      <c r="BK235" s="16">
        <f>O235/26*$BC235*VLOOKUP(BK$4,DM_TI_LE!$A$5:$C$29,3,FALSE)</f>
        <v>0</v>
      </c>
      <c r="BL235" s="16">
        <f>P235/26*$BC235*VLOOKUP(BL$4,DM_TI_LE!$A$5:$C$29,3,FALSE)</f>
        <v>0</v>
      </c>
      <c r="BM235" s="16">
        <f>Q235/26*$BC235*VLOOKUP(BM$4,DM_TI_LE!$A$5:$C$29,3,FALSE)</f>
        <v>0</v>
      </c>
      <c r="BN235" s="16">
        <f>R235/26*$BC235*VLOOKUP(BN$4,DM_TI_LE!$A$5:$C$29,3,FALSE)</f>
        <v>0</v>
      </c>
      <c r="BO235" s="16">
        <f>S235/26*$BC235*VLOOKUP(BO$4,DM_TI_LE!$A$5:$C$29,3,FALSE)</f>
        <v>0</v>
      </c>
      <c r="BP235" s="16">
        <f>T235/26*$BC235*VLOOKUP(BP$4,DM_TI_LE!$A$5:$C$29,3,FALSE)</f>
        <v>0</v>
      </c>
      <c r="BQ235" s="16">
        <f>U235/26*$BC235*VLOOKUP(BQ$4,DM_TI_LE!$A$5:$C$29,3,FALSE)</f>
        <v>0</v>
      </c>
      <c r="BR235" s="16">
        <f>V235/26*$BC235*VLOOKUP(BR$4,DM_TI_LE!$A$5:$C$29,3,FALSE)</f>
        <v>0</v>
      </c>
      <c r="BS235" s="16">
        <f>W235/26*$BC235*VLOOKUP(BS$4,DM_TI_LE!$A$5:$C$29,3,FALSE)</f>
        <v>0</v>
      </c>
      <c r="BT235" s="16">
        <f>X235/26*$BC235*VLOOKUP(BT$4,DM_TI_LE!$A$5:$C$29,3,FALSE)</f>
        <v>0</v>
      </c>
      <c r="BU235" s="16">
        <f>Y235/26*$BC235*VLOOKUP(BU$4,DM_TI_LE!$A$5:$C$29,3,FALSE)</f>
        <v>0</v>
      </c>
      <c r="BV235" s="16">
        <f>Z235/26*$BC235*VLOOKUP(BV$4,DM_TI_LE!$A$5:$C$29,3,FALSE)</f>
        <v>0</v>
      </c>
      <c r="BW235" s="16">
        <f>AA235/26*$BC235*VLOOKUP(BW$4,DM_TI_LE!$A$5:$C$29,3,FALSE)</f>
        <v>0</v>
      </c>
      <c r="BX235" s="16">
        <f>AB235/26*$BC235*VLOOKUP(BX$4,DM_TI_LE!$A$5:$C$29,3,FALSE)</f>
        <v>0</v>
      </c>
      <c r="BY235" s="16">
        <f>AC235/26*$BC235*VLOOKUP(BY$4,DM_TI_LE!$A$5:$C$29,3,FALSE)</f>
        <v>0</v>
      </c>
      <c r="BZ235" s="16">
        <f>AD235/26*$BC235*VLOOKUP(BZ$4,DM_TI_LE!$A$5:$C$29,3,FALSE)</f>
        <v>0</v>
      </c>
      <c r="CA235" s="196">
        <f t="shared" si="0"/>
        <v>0</v>
      </c>
      <c r="CB235" s="16"/>
      <c r="CC235" s="197">
        <f t="shared" si="1"/>
        <v>6412499.9999999991</v>
      </c>
      <c r="CD235" s="145" t="s">
        <v>114</v>
      </c>
      <c r="CE235" s="199">
        <f>VLOOKUP(CD235,DM_TI_LE!$I$12:$J$16,2,FALSE)</f>
        <v>1</v>
      </c>
    </row>
    <row r="236" spans="1:83" ht="12.75">
      <c r="A236" s="36">
        <v>232</v>
      </c>
      <c r="B236" s="38">
        <f>GD_LCD_HS_LNS!B235</f>
        <v>12586</v>
      </c>
      <c r="C236" s="38" t="str">
        <f>GD_LCD_HS_LNS!C235</f>
        <v>Phạm Văn Trường</v>
      </c>
      <c r="D236" s="38" t="str">
        <f>GD_LCD_HS_LNS!D235</f>
        <v>Nhân viên Bốc xếp</v>
      </c>
      <c r="E236" s="146">
        <f>VLOOKUP(B236,GD_CHAM_CONG!$C$6:$BJ$912,60,FALSE)</f>
        <v>1</v>
      </c>
      <c r="F236" s="146">
        <f>VLOOKUP(B236,GD_LCD_HS_LNS!$B$4:$F$914,5,FALSE)</f>
        <v>1.5</v>
      </c>
      <c r="G236" s="168"/>
      <c r="H236" s="168">
        <f>VLOOKUP(B236,GD_CHAM_CONG!$C$6:$BD$912,37,FALSE)</f>
        <v>26</v>
      </c>
      <c r="I236" s="16">
        <f>VLOOKUP($B236,GD_CHAM_CONG!$C$6:$BF$912,38,FALSE)</f>
        <v>23</v>
      </c>
      <c r="J236" s="16">
        <f>VLOOKUP($B236,GD_CHAM_CONG!$C$6:$BF$912,39,FALSE)</f>
        <v>0</v>
      </c>
      <c r="K236" s="16">
        <f>VLOOKUP($B236,GD_CHAM_CONG!$C$6:$BF$912,40,FALSE)</f>
        <v>0</v>
      </c>
      <c r="L236" s="16">
        <f>VLOOKUP($B236,GD_CHAM_CONG!$C$6:$BF$912,41,FALSE)</f>
        <v>0</v>
      </c>
      <c r="M236" s="16">
        <f>VLOOKUP($B236,GD_CHAM_CONG!$C$6:$BF$912,42,FALSE)</f>
        <v>0</v>
      </c>
      <c r="N236" s="16">
        <f>VLOOKUP($B236,GD_CHAM_CONG!$C$6:$BF$912,43,FALSE)</f>
        <v>0</v>
      </c>
      <c r="O236" s="16">
        <f>VLOOKUP($B236,GD_CHAM_CONG!$C$6:$BF$912,44,FALSE)</f>
        <v>0</v>
      </c>
      <c r="P236" s="16">
        <f>VLOOKUP($B236,GD_CHAM_CONG!$C$6:$BF$912,45,FALSE)</f>
        <v>0</v>
      </c>
      <c r="Q236" s="16">
        <f>VLOOKUP($B236,GD_CHAM_CONG!$C$6:$BF$912,46,FALSE)</f>
        <v>0</v>
      </c>
      <c r="R236" s="16">
        <f>VLOOKUP($B236,GD_CHAM_CONG!$C$6:$BF$912,47,FALSE)</f>
        <v>0</v>
      </c>
      <c r="S236" s="16">
        <f>VLOOKUP($B236,GD_CHAM_CONG!$C$6:$BF$912,48,FALSE)</f>
        <v>3</v>
      </c>
      <c r="T236" s="16">
        <f>VLOOKUP($B236,GD_CHAM_CONG!$C$6:$BF$912,49,FALSE)</f>
        <v>0</v>
      </c>
      <c r="U236" s="16">
        <f>VLOOKUP($B236,GD_CHAM_CONG!$C$6:$BF$912,50,FALSE)</f>
        <v>0</v>
      </c>
      <c r="V236" s="16">
        <f>VLOOKUP($B236,GD_CHAM_CONG!$C$6:$BF$912,51,FALSE)</f>
        <v>0</v>
      </c>
      <c r="W236" s="16">
        <f>VLOOKUP($B236,GD_CHAM_CONG!$C$6:$BF$912,52,FALSE)</f>
        <v>0</v>
      </c>
      <c r="X236" s="16">
        <f>VLOOKUP($B236,GD_CHAM_CONG!$C$6:$BF$912,53,FALSE)</f>
        <v>0</v>
      </c>
      <c r="Y236" s="16">
        <f>VLOOKUP($B236,GD_CHAM_CONG!$C$6:$BF$912,54,FALSE)</f>
        <v>0</v>
      </c>
      <c r="Z236" s="16">
        <f>VLOOKUP($B236,GD_CHAM_CONG!$C$6:$BF$912,55,FALSE)</f>
        <v>0</v>
      </c>
      <c r="AA236" s="16">
        <f>VLOOKUP($B236,GD_CHAM_CONG!$C$6:$BF$912,56,FALSE)</f>
        <v>0</v>
      </c>
      <c r="AB236" s="16">
        <f>VLOOKUP($B236,GD_CHAM_CONG!$C$6:$BI$912,57,FALSE)</f>
        <v>0</v>
      </c>
      <c r="AC236" s="16">
        <f>VLOOKUP($B236,GD_CHAM_CONG!$C$6:$BI$912,58,FALSE)</f>
        <v>0</v>
      </c>
      <c r="AD236" s="16">
        <f>VLOOKUP($B236,GD_CHAM_CONG!$C$6:$BI$912,59,FALSE)</f>
        <v>0</v>
      </c>
      <c r="AE236" s="188">
        <f>I236/$H236*VLOOKUP(I$4,DM_TI_LE!$A$5:$B$30,2,FALSE)</f>
        <v>0.88461538461538458</v>
      </c>
      <c r="AF236" s="188">
        <f>J236/$H236*VLOOKUP(J$4,DM_TI_LE!$A$5:$B$30,2,FALSE)</f>
        <v>0</v>
      </c>
      <c r="AG236" s="188">
        <f>K236/$H236*VLOOKUP(K$4,DM_TI_LE!$A$5:$B$30,2,FALSE)</f>
        <v>0</v>
      </c>
      <c r="AH236" s="188">
        <f>L236/$H236*VLOOKUP(L$4,DM_TI_LE!$A$5:$B$30,2,FALSE)</f>
        <v>0</v>
      </c>
      <c r="AI236" s="188">
        <f>M236/$H236*VLOOKUP(M$4,DM_TI_LE!$A$5:$B$30,2,FALSE)</f>
        <v>0</v>
      </c>
      <c r="AJ236" s="188">
        <f>N236/$H236*VLOOKUP(N$4,DM_TI_LE!$A$5:$B$30,2,FALSE)</f>
        <v>0</v>
      </c>
      <c r="AK236" s="188">
        <f>O236/$H236*VLOOKUP(O$4,DM_TI_LE!$A$5:$B$30,2,FALSE)</f>
        <v>0</v>
      </c>
      <c r="AL236" s="188">
        <f>P236/$H236*VLOOKUP(P$4,DM_TI_LE!$A$5:$B$30,2,FALSE)</f>
        <v>0</v>
      </c>
      <c r="AM236" s="188">
        <f>Q236/$H236*VLOOKUP(Q$4,DM_TI_LE!$A$5:$B$30,2,FALSE)</f>
        <v>0</v>
      </c>
      <c r="AN236" s="188">
        <f>R236/$H236*VLOOKUP(R$4,DM_TI_LE!$A$5:$B$30,2,FALSE)</f>
        <v>0</v>
      </c>
      <c r="AO236" s="188">
        <f>S236/$H236*VLOOKUP(S$4,DM_TI_LE!$A$5:$B$30,2,FALSE)</f>
        <v>0</v>
      </c>
      <c r="AP236" s="188">
        <f>T236/$H236*VLOOKUP(T$4,DM_TI_LE!$A$5:$B$30,2,FALSE)</f>
        <v>0</v>
      </c>
      <c r="AQ236" s="188">
        <f>U236/$H236*VLOOKUP(U$4,DM_TI_LE!$A$5:$B$30,2,FALSE)</f>
        <v>0</v>
      </c>
      <c r="AR236" s="188">
        <f>V236/$H236*VLOOKUP(V$4,DM_TI_LE!$A$5:$B$30,2,FALSE)</f>
        <v>0</v>
      </c>
      <c r="AS236" s="188">
        <f>W236/$H236*VLOOKUP(W$4,DM_TI_LE!$A$5:$B$30,2,FALSE)</f>
        <v>0</v>
      </c>
      <c r="AT236" s="188">
        <f>X236/$H236*VLOOKUP(X$4,DM_TI_LE!$A$5:$B$30,2,FALSE)</f>
        <v>0</v>
      </c>
      <c r="AU236" s="188">
        <f>Y236/$H236*VLOOKUP(Y$4,DM_TI_LE!$A$5:$B$30,2,FALSE)</f>
        <v>0</v>
      </c>
      <c r="AV236" s="188">
        <f>Z236/$H236*VLOOKUP(Z$4,DM_TI_LE!$A$5:$B$30,2,FALSE)</f>
        <v>0</v>
      </c>
      <c r="AW236" s="188">
        <f>AA236/$H236*VLOOKUP(AA$4,DM_TI_LE!$A$5:$B$30,2,FALSE)</f>
        <v>0</v>
      </c>
      <c r="AX236" s="188">
        <f>AB236/$H236*VLOOKUP(AB$4,DM_TI_LE!$A$5:$B$30,2,FALSE)</f>
        <v>0</v>
      </c>
      <c r="AY236" s="188">
        <f>AC236/$H236*VLOOKUP(AC$4,DM_TI_LE!$A$5:$B$30,2,FALSE)</f>
        <v>0</v>
      </c>
      <c r="AZ236" s="188">
        <f>AD236/$H236*VLOOKUP(AD$4,DM_TI_LE!$A$5:$B$30,2,FALSE)</f>
        <v>0</v>
      </c>
      <c r="BA236" s="231">
        <f>IF(CD236="HDHV",DM_TI_LE!$K$12*I236, SUM(AE236:AW236)*F236*E236*DM_HE_SO_LUONG_NS!$D$1*CE236)</f>
        <v>5971153.846153846</v>
      </c>
      <c r="BB236" s="16"/>
      <c r="BC236" s="17">
        <f>VLOOKUP(B236,GD_LCD_HS_LNS!$B$4:$E$914,4,FALSE)</f>
        <v>3778000</v>
      </c>
      <c r="BD236" s="16"/>
      <c r="BE236" s="16">
        <f>I236/26*$BC236*VLOOKUP(BE$4,DM_TI_LE!$A$5:$C$29,3,FALSE)</f>
        <v>0</v>
      </c>
      <c r="BF236" s="16">
        <f>J236/26*$BC236*VLOOKUP(BF$4,DM_TI_LE!$A$5:$C$29,3,FALSE)</f>
        <v>0</v>
      </c>
      <c r="BG236" s="16">
        <f>K236/26*$BC236*VLOOKUP(BG$4,DM_TI_LE!$A$5:$C$29,3,FALSE)</f>
        <v>0</v>
      </c>
      <c r="BH236" s="16">
        <f>L236/26*$BC236*VLOOKUP(BH$4,DM_TI_LE!$A$5:$C$29,3,FALSE)</f>
        <v>0</v>
      </c>
      <c r="BI236" s="16">
        <f>M236/26*$BC236*VLOOKUP(BI$4,DM_TI_LE!$A$5:$C$29,3,FALSE)</f>
        <v>0</v>
      </c>
      <c r="BJ236" s="16">
        <f>N236/26*$BC236*VLOOKUP(BJ$4,DM_TI_LE!$A$5:$C$29,3,FALSE)</f>
        <v>0</v>
      </c>
      <c r="BK236" s="16">
        <f>O236/26*$BC236*VLOOKUP(BK$4,DM_TI_LE!$A$5:$C$29,3,FALSE)</f>
        <v>0</v>
      </c>
      <c r="BL236" s="16">
        <f>P236/26*$BC236*VLOOKUP(BL$4,DM_TI_LE!$A$5:$C$29,3,FALSE)</f>
        <v>0</v>
      </c>
      <c r="BM236" s="16">
        <f>Q236/26*$BC236*VLOOKUP(BM$4,DM_TI_LE!$A$5:$C$29,3,FALSE)</f>
        <v>0</v>
      </c>
      <c r="BN236" s="16">
        <f>R236/26*$BC236*VLOOKUP(BN$4,DM_TI_LE!$A$5:$C$29,3,FALSE)</f>
        <v>0</v>
      </c>
      <c r="BO236" s="16">
        <f>S236/26*$BC236*VLOOKUP(BO$4,DM_TI_LE!$A$5:$C$29,3,FALSE)</f>
        <v>435923.07692307694</v>
      </c>
      <c r="BP236" s="16">
        <f>T236/26*$BC236*VLOOKUP(BP$4,DM_TI_LE!$A$5:$C$29,3,FALSE)</f>
        <v>0</v>
      </c>
      <c r="BQ236" s="16">
        <f>U236/26*$BC236*VLOOKUP(BQ$4,DM_TI_LE!$A$5:$C$29,3,FALSE)</f>
        <v>0</v>
      </c>
      <c r="BR236" s="16">
        <f>V236/26*$BC236*VLOOKUP(BR$4,DM_TI_LE!$A$5:$C$29,3,FALSE)</f>
        <v>0</v>
      </c>
      <c r="BS236" s="16">
        <f>W236/26*$BC236*VLOOKUP(BS$4,DM_TI_LE!$A$5:$C$29,3,FALSE)</f>
        <v>0</v>
      </c>
      <c r="BT236" s="16">
        <f>X236/26*$BC236*VLOOKUP(BT$4,DM_TI_LE!$A$5:$C$29,3,FALSE)</f>
        <v>0</v>
      </c>
      <c r="BU236" s="16">
        <f>Y236/26*$BC236*VLOOKUP(BU$4,DM_TI_LE!$A$5:$C$29,3,FALSE)</f>
        <v>0</v>
      </c>
      <c r="BV236" s="16">
        <f>Z236/26*$BC236*VLOOKUP(BV$4,DM_TI_LE!$A$5:$C$29,3,FALSE)</f>
        <v>0</v>
      </c>
      <c r="BW236" s="16">
        <f>AA236/26*$BC236*VLOOKUP(BW$4,DM_TI_LE!$A$5:$C$29,3,FALSE)</f>
        <v>0</v>
      </c>
      <c r="BX236" s="16">
        <f>AB236/26*$BC236*VLOOKUP(BX$4,DM_TI_LE!$A$5:$C$29,3,FALSE)</f>
        <v>0</v>
      </c>
      <c r="BY236" s="16">
        <f>AC236/26*$BC236*VLOOKUP(BY$4,DM_TI_LE!$A$5:$C$29,3,FALSE)</f>
        <v>0</v>
      </c>
      <c r="BZ236" s="16">
        <f>AD236/26*$BC236*VLOOKUP(BZ$4,DM_TI_LE!$A$5:$C$29,3,FALSE)</f>
        <v>0</v>
      </c>
      <c r="CA236" s="196">
        <f t="shared" si="0"/>
        <v>435923.07692307694</v>
      </c>
      <c r="CB236" s="16"/>
      <c r="CC236" s="197">
        <f t="shared" si="1"/>
        <v>6407076.923076923</v>
      </c>
      <c r="CD236" s="145" t="s">
        <v>114</v>
      </c>
      <c r="CE236" s="199">
        <f>VLOOKUP(CD236,DM_TI_LE!$I$12:$J$16,2,FALSE)</f>
        <v>1</v>
      </c>
    </row>
    <row r="237" spans="1:83" ht="12.75">
      <c r="A237" s="36">
        <v>233</v>
      </c>
      <c r="B237" s="38">
        <f>GD_LCD_HS_LNS!B236</f>
        <v>12587</v>
      </c>
      <c r="C237" s="38" t="str">
        <f>GD_LCD_HS_LNS!C236</f>
        <v>Nguyễn Minh Dũng</v>
      </c>
      <c r="D237" s="38" t="str">
        <f>GD_LCD_HS_LNS!D236</f>
        <v>Nhân viên Bốc xếp</v>
      </c>
      <c r="E237" s="146">
        <f>VLOOKUP(B237,GD_CHAM_CONG!$C$6:$BJ$912,60,FALSE)</f>
        <v>1</v>
      </c>
      <c r="F237" s="146">
        <f>VLOOKUP(B237,GD_LCD_HS_LNS!$B$4:$F$914,5,FALSE)</f>
        <v>1.5</v>
      </c>
      <c r="G237" s="168"/>
      <c r="H237" s="168">
        <f>VLOOKUP(B237,GD_CHAM_CONG!$C$6:$BD$912,37,FALSE)</f>
        <v>26</v>
      </c>
      <c r="I237" s="16">
        <f>VLOOKUP($B237,GD_CHAM_CONG!$C$6:$BF$912,38,FALSE)</f>
        <v>26</v>
      </c>
      <c r="J237" s="16">
        <f>VLOOKUP($B237,GD_CHAM_CONG!$C$6:$BF$912,39,FALSE)</f>
        <v>0</v>
      </c>
      <c r="K237" s="16">
        <f>VLOOKUP($B237,GD_CHAM_CONG!$C$6:$BF$912,40,FALSE)</f>
        <v>0</v>
      </c>
      <c r="L237" s="16">
        <f>VLOOKUP($B237,GD_CHAM_CONG!$C$6:$BF$912,41,FALSE)</f>
        <v>0</v>
      </c>
      <c r="M237" s="16">
        <f>VLOOKUP($B237,GD_CHAM_CONG!$C$6:$BF$912,42,FALSE)</f>
        <v>0</v>
      </c>
      <c r="N237" s="16">
        <f>VLOOKUP($B237,GD_CHAM_CONG!$C$6:$BF$912,43,FALSE)</f>
        <v>0</v>
      </c>
      <c r="O237" s="16">
        <f>VLOOKUP($B237,GD_CHAM_CONG!$C$6:$BF$912,44,FALSE)</f>
        <v>0</v>
      </c>
      <c r="P237" s="16">
        <f>VLOOKUP($B237,GD_CHAM_CONG!$C$6:$BF$912,45,FALSE)</f>
        <v>0</v>
      </c>
      <c r="Q237" s="16">
        <f>VLOOKUP($B237,GD_CHAM_CONG!$C$6:$BF$912,46,FALSE)</f>
        <v>0</v>
      </c>
      <c r="R237" s="16">
        <f>VLOOKUP($B237,GD_CHAM_CONG!$C$6:$BF$912,47,FALSE)</f>
        <v>0</v>
      </c>
      <c r="S237" s="16">
        <f>VLOOKUP($B237,GD_CHAM_CONG!$C$6:$BF$912,48,FALSE)</f>
        <v>0</v>
      </c>
      <c r="T237" s="16">
        <f>VLOOKUP($B237,GD_CHAM_CONG!$C$6:$BF$912,49,FALSE)</f>
        <v>0</v>
      </c>
      <c r="U237" s="16">
        <f>VLOOKUP($B237,GD_CHAM_CONG!$C$6:$BF$912,50,FALSE)</f>
        <v>0</v>
      </c>
      <c r="V237" s="16">
        <f>VLOOKUP($B237,GD_CHAM_CONG!$C$6:$BF$912,51,FALSE)</f>
        <v>0</v>
      </c>
      <c r="W237" s="16">
        <f>VLOOKUP($B237,GD_CHAM_CONG!$C$6:$BF$912,52,FALSE)</f>
        <v>0</v>
      </c>
      <c r="X237" s="16">
        <f>VLOOKUP($B237,GD_CHAM_CONG!$C$6:$BF$912,53,FALSE)</f>
        <v>0</v>
      </c>
      <c r="Y237" s="16">
        <f>VLOOKUP($B237,GD_CHAM_CONG!$C$6:$BF$912,54,FALSE)</f>
        <v>0</v>
      </c>
      <c r="Z237" s="16">
        <f>VLOOKUP($B237,GD_CHAM_CONG!$C$6:$BF$912,55,FALSE)</f>
        <v>0</v>
      </c>
      <c r="AA237" s="16">
        <f>VLOOKUP($B237,GD_CHAM_CONG!$C$6:$BF$912,56,FALSE)</f>
        <v>0</v>
      </c>
      <c r="AB237" s="16">
        <f>VLOOKUP($B237,GD_CHAM_CONG!$C$6:$BI$912,57,FALSE)</f>
        <v>0</v>
      </c>
      <c r="AC237" s="16">
        <f>VLOOKUP($B237,GD_CHAM_CONG!$C$6:$BI$912,58,FALSE)</f>
        <v>0</v>
      </c>
      <c r="AD237" s="16">
        <f>VLOOKUP($B237,GD_CHAM_CONG!$C$6:$BI$912,59,FALSE)</f>
        <v>0</v>
      </c>
      <c r="AE237" s="188">
        <f>I237/$H237*VLOOKUP(I$4,DM_TI_LE!$A$5:$B$30,2,FALSE)</f>
        <v>1</v>
      </c>
      <c r="AF237" s="188">
        <f>J237/$H237*VLOOKUP(J$4,DM_TI_LE!$A$5:$B$30,2,FALSE)</f>
        <v>0</v>
      </c>
      <c r="AG237" s="188">
        <f>K237/$H237*VLOOKUP(K$4,DM_TI_LE!$A$5:$B$30,2,FALSE)</f>
        <v>0</v>
      </c>
      <c r="AH237" s="188">
        <f>L237/$H237*VLOOKUP(L$4,DM_TI_LE!$A$5:$B$30,2,FALSE)</f>
        <v>0</v>
      </c>
      <c r="AI237" s="188">
        <f>M237/$H237*VLOOKUP(M$4,DM_TI_LE!$A$5:$B$30,2,FALSE)</f>
        <v>0</v>
      </c>
      <c r="AJ237" s="188">
        <f>N237/$H237*VLOOKUP(N$4,DM_TI_LE!$A$5:$B$30,2,FALSE)</f>
        <v>0</v>
      </c>
      <c r="AK237" s="188">
        <f>O237/$H237*VLOOKUP(O$4,DM_TI_LE!$A$5:$B$30,2,FALSE)</f>
        <v>0</v>
      </c>
      <c r="AL237" s="188">
        <f>P237/$H237*VLOOKUP(P$4,DM_TI_LE!$A$5:$B$30,2,FALSE)</f>
        <v>0</v>
      </c>
      <c r="AM237" s="188">
        <f>Q237/$H237*VLOOKUP(Q$4,DM_TI_LE!$A$5:$B$30,2,FALSE)</f>
        <v>0</v>
      </c>
      <c r="AN237" s="188">
        <f>R237/$H237*VLOOKUP(R$4,DM_TI_LE!$A$5:$B$30,2,FALSE)</f>
        <v>0</v>
      </c>
      <c r="AO237" s="188">
        <f>S237/$H237*VLOOKUP(S$4,DM_TI_LE!$A$5:$B$30,2,FALSE)</f>
        <v>0</v>
      </c>
      <c r="AP237" s="188">
        <f>T237/$H237*VLOOKUP(T$4,DM_TI_LE!$A$5:$B$30,2,FALSE)</f>
        <v>0</v>
      </c>
      <c r="AQ237" s="188">
        <f>U237/$H237*VLOOKUP(U$4,DM_TI_LE!$A$5:$B$30,2,FALSE)</f>
        <v>0</v>
      </c>
      <c r="AR237" s="188">
        <f>V237/$H237*VLOOKUP(V$4,DM_TI_LE!$A$5:$B$30,2,FALSE)</f>
        <v>0</v>
      </c>
      <c r="AS237" s="188">
        <f>W237/$H237*VLOOKUP(W$4,DM_TI_LE!$A$5:$B$30,2,FALSE)</f>
        <v>0</v>
      </c>
      <c r="AT237" s="188">
        <f>X237/$H237*VLOOKUP(X$4,DM_TI_LE!$A$5:$B$30,2,FALSE)</f>
        <v>0</v>
      </c>
      <c r="AU237" s="188">
        <f>Y237/$H237*VLOOKUP(Y$4,DM_TI_LE!$A$5:$B$30,2,FALSE)</f>
        <v>0</v>
      </c>
      <c r="AV237" s="188">
        <f>Z237/$H237*VLOOKUP(Z$4,DM_TI_LE!$A$5:$B$30,2,FALSE)</f>
        <v>0</v>
      </c>
      <c r="AW237" s="188">
        <f>AA237/$H237*VLOOKUP(AA$4,DM_TI_LE!$A$5:$B$30,2,FALSE)</f>
        <v>0</v>
      </c>
      <c r="AX237" s="188">
        <f>AB237/$H237*VLOOKUP(AB$4,DM_TI_LE!$A$5:$B$30,2,FALSE)</f>
        <v>0</v>
      </c>
      <c r="AY237" s="188">
        <f>AC237/$H237*VLOOKUP(AC$4,DM_TI_LE!$A$5:$B$30,2,FALSE)</f>
        <v>0</v>
      </c>
      <c r="AZ237" s="188">
        <f>AD237/$H237*VLOOKUP(AD$4,DM_TI_LE!$A$5:$B$30,2,FALSE)</f>
        <v>0</v>
      </c>
      <c r="BA237" s="231">
        <f>IF(CD237="HDHV",DM_TI_LE!$K$12*I237, SUM(AE237:AW237)*F237*E237*DM_HE_SO_LUONG_NS!$D$1*CE237)</f>
        <v>6750000</v>
      </c>
      <c r="BB237" s="16"/>
      <c r="BC237" s="17">
        <f>VLOOKUP(B237,GD_LCD_HS_LNS!$B$4:$E$914,4,FALSE)</f>
        <v>3778000</v>
      </c>
      <c r="BD237" s="16"/>
      <c r="BE237" s="16">
        <f>I237/26*$BC237*VLOOKUP(BE$4,DM_TI_LE!$A$5:$C$29,3,FALSE)</f>
        <v>0</v>
      </c>
      <c r="BF237" s="16">
        <f>J237/26*$BC237*VLOOKUP(BF$4,DM_TI_LE!$A$5:$C$29,3,FALSE)</f>
        <v>0</v>
      </c>
      <c r="BG237" s="16">
        <f>K237/26*$BC237*VLOOKUP(BG$4,DM_TI_LE!$A$5:$C$29,3,FALSE)</f>
        <v>0</v>
      </c>
      <c r="BH237" s="16">
        <f>L237/26*$BC237*VLOOKUP(BH$4,DM_TI_LE!$A$5:$C$29,3,FALSE)</f>
        <v>0</v>
      </c>
      <c r="BI237" s="16">
        <f>M237/26*$BC237*VLOOKUP(BI$4,DM_TI_LE!$A$5:$C$29,3,FALSE)</f>
        <v>0</v>
      </c>
      <c r="BJ237" s="16">
        <f>N237/26*$BC237*VLOOKUP(BJ$4,DM_TI_LE!$A$5:$C$29,3,FALSE)</f>
        <v>0</v>
      </c>
      <c r="BK237" s="16">
        <f>O237/26*$BC237*VLOOKUP(BK$4,DM_TI_LE!$A$5:$C$29,3,FALSE)</f>
        <v>0</v>
      </c>
      <c r="BL237" s="16">
        <f>P237/26*$BC237*VLOOKUP(BL$4,DM_TI_LE!$A$5:$C$29,3,FALSE)</f>
        <v>0</v>
      </c>
      <c r="BM237" s="16">
        <f>Q237/26*$BC237*VLOOKUP(BM$4,DM_TI_LE!$A$5:$C$29,3,FALSE)</f>
        <v>0</v>
      </c>
      <c r="BN237" s="16">
        <f>R237/26*$BC237*VLOOKUP(BN$4,DM_TI_LE!$A$5:$C$29,3,FALSE)</f>
        <v>0</v>
      </c>
      <c r="BO237" s="16">
        <f>S237/26*$BC237*VLOOKUP(BO$4,DM_TI_LE!$A$5:$C$29,3,FALSE)</f>
        <v>0</v>
      </c>
      <c r="BP237" s="16">
        <f>T237/26*$BC237*VLOOKUP(BP$4,DM_TI_LE!$A$5:$C$29,3,FALSE)</f>
        <v>0</v>
      </c>
      <c r="BQ237" s="16">
        <f>U237/26*$BC237*VLOOKUP(BQ$4,DM_TI_LE!$A$5:$C$29,3,FALSE)</f>
        <v>0</v>
      </c>
      <c r="BR237" s="16">
        <f>V237/26*$BC237*VLOOKUP(BR$4,DM_TI_LE!$A$5:$C$29,3,FALSE)</f>
        <v>0</v>
      </c>
      <c r="BS237" s="16">
        <f>W237/26*$BC237*VLOOKUP(BS$4,DM_TI_LE!$A$5:$C$29,3,FALSE)</f>
        <v>0</v>
      </c>
      <c r="BT237" s="16">
        <f>X237/26*$BC237*VLOOKUP(BT$4,DM_TI_LE!$A$5:$C$29,3,FALSE)</f>
        <v>0</v>
      </c>
      <c r="BU237" s="16">
        <f>Y237/26*$BC237*VLOOKUP(BU$4,DM_TI_LE!$A$5:$C$29,3,FALSE)</f>
        <v>0</v>
      </c>
      <c r="BV237" s="16">
        <f>Z237/26*$BC237*VLOOKUP(BV$4,DM_TI_LE!$A$5:$C$29,3,FALSE)</f>
        <v>0</v>
      </c>
      <c r="BW237" s="16">
        <f>AA237/26*$BC237*VLOOKUP(BW$4,DM_TI_LE!$A$5:$C$29,3,FALSE)</f>
        <v>0</v>
      </c>
      <c r="BX237" s="16">
        <f>AB237/26*$BC237*VLOOKUP(BX$4,DM_TI_LE!$A$5:$C$29,3,FALSE)</f>
        <v>0</v>
      </c>
      <c r="BY237" s="16">
        <f>AC237/26*$BC237*VLOOKUP(BY$4,DM_TI_LE!$A$5:$C$29,3,FALSE)</f>
        <v>0</v>
      </c>
      <c r="BZ237" s="16">
        <f>AD237/26*$BC237*VLOOKUP(BZ$4,DM_TI_LE!$A$5:$C$29,3,FALSE)</f>
        <v>0</v>
      </c>
      <c r="CA237" s="196">
        <f t="shared" si="0"/>
        <v>0</v>
      </c>
      <c r="CB237" s="16"/>
      <c r="CC237" s="197">
        <f t="shared" si="1"/>
        <v>6750000</v>
      </c>
      <c r="CD237" s="145" t="s">
        <v>114</v>
      </c>
      <c r="CE237" s="199">
        <f>VLOOKUP(CD237,DM_TI_LE!$I$12:$J$16,2,FALSE)</f>
        <v>1</v>
      </c>
    </row>
    <row r="238" spans="1:83" ht="12.75">
      <c r="A238" s="36">
        <v>234</v>
      </c>
      <c r="B238" s="38">
        <f>GD_LCD_HS_LNS!B237</f>
        <v>12588</v>
      </c>
      <c r="C238" s="38" t="str">
        <f>GD_LCD_HS_LNS!C237</f>
        <v>Đào Huy Phong</v>
      </c>
      <c r="D238" s="38" t="str">
        <f>GD_LCD_HS_LNS!D237</f>
        <v>Nhân viên Bốc xếp</v>
      </c>
      <c r="E238" s="146">
        <f>VLOOKUP(B238,GD_CHAM_CONG!$C$6:$BJ$912,60,FALSE)</f>
        <v>1</v>
      </c>
      <c r="F238" s="146">
        <f>VLOOKUP(B238,GD_LCD_HS_LNS!$B$4:$F$914,5,FALSE)</f>
        <v>1.5</v>
      </c>
      <c r="G238" s="168"/>
      <c r="H238" s="168">
        <f>VLOOKUP(B238,GD_CHAM_CONG!$C$6:$BD$912,37,FALSE)</f>
        <v>26</v>
      </c>
      <c r="I238" s="16">
        <f>VLOOKUP($B238,GD_CHAM_CONG!$C$6:$BF$912,38,FALSE)</f>
        <v>26</v>
      </c>
      <c r="J238" s="16">
        <f>VLOOKUP($B238,GD_CHAM_CONG!$C$6:$BF$912,39,FALSE)</f>
        <v>0</v>
      </c>
      <c r="K238" s="16">
        <f>VLOOKUP($B238,GD_CHAM_CONG!$C$6:$BF$912,40,FALSE)</f>
        <v>0</v>
      </c>
      <c r="L238" s="16">
        <f>VLOOKUP($B238,GD_CHAM_CONG!$C$6:$BF$912,41,FALSE)</f>
        <v>0</v>
      </c>
      <c r="M238" s="16">
        <f>VLOOKUP($B238,GD_CHAM_CONG!$C$6:$BF$912,42,FALSE)</f>
        <v>0</v>
      </c>
      <c r="N238" s="16">
        <f>VLOOKUP($B238,GD_CHAM_CONG!$C$6:$BF$912,43,FALSE)</f>
        <v>0</v>
      </c>
      <c r="O238" s="16">
        <f>VLOOKUP($B238,GD_CHAM_CONG!$C$6:$BF$912,44,FALSE)</f>
        <v>0</v>
      </c>
      <c r="P238" s="16">
        <f>VLOOKUP($B238,GD_CHAM_CONG!$C$6:$BF$912,45,FALSE)</f>
        <v>0</v>
      </c>
      <c r="Q238" s="16">
        <f>VLOOKUP($B238,GD_CHAM_CONG!$C$6:$BF$912,46,FALSE)</f>
        <v>0</v>
      </c>
      <c r="R238" s="16">
        <f>VLOOKUP($B238,GD_CHAM_CONG!$C$6:$BF$912,47,FALSE)</f>
        <v>0</v>
      </c>
      <c r="S238" s="16">
        <f>VLOOKUP($B238,GD_CHAM_CONG!$C$6:$BF$912,48,FALSE)</f>
        <v>0</v>
      </c>
      <c r="T238" s="16">
        <f>VLOOKUP($B238,GD_CHAM_CONG!$C$6:$BF$912,49,FALSE)</f>
        <v>0</v>
      </c>
      <c r="U238" s="16">
        <f>VLOOKUP($B238,GD_CHAM_CONG!$C$6:$BF$912,50,FALSE)</f>
        <v>0</v>
      </c>
      <c r="V238" s="16">
        <f>VLOOKUP($B238,GD_CHAM_CONG!$C$6:$BF$912,51,FALSE)</f>
        <v>0</v>
      </c>
      <c r="W238" s="16">
        <f>VLOOKUP($B238,GD_CHAM_CONG!$C$6:$BF$912,52,FALSE)</f>
        <v>0</v>
      </c>
      <c r="X238" s="16">
        <f>VLOOKUP($B238,GD_CHAM_CONG!$C$6:$BF$912,53,FALSE)</f>
        <v>0</v>
      </c>
      <c r="Y238" s="16">
        <f>VLOOKUP($B238,GD_CHAM_CONG!$C$6:$BF$912,54,FALSE)</f>
        <v>0</v>
      </c>
      <c r="Z238" s="16">
        <f>VLOOKUP($B238,GD_CHAM_CONG!$C$6:$BF$912,55,FALSE)</f>
        <v>0</v>
      </c>
      <c r="AA238" s="16">
        <f>VLOOKUP($B238,GD_CHAM_CONG!$C$6:$BF$912,56,FALSE)</f>
        <v>0</v>
      </c>
      <c r="AB238" s="16">
        <f>VLOOKUP($B238,GD_CHAM_CONG!$C$6:$BI$912,57,FALSE)</f>
        <v>0</v>
      </c>
      <c r="AC238" s="16">
        <f>VLOOKUP($B238,GD_CHAM_CONG!$C$6:$BI$912,58,FALSE)</f>
        <v>0</v>
      </c>
      <c r="AD238" s="16">
        <f>VLOOKUP($B238,GD_CHAM_CONG!$C$6:$BI$912,59,FALSE)</f>
        <v>0</v>
      </c>
      <c r="AE238" s="188">
        <f>I238/$H238*VLOOKUP(I$4,DM_TI_LE!$A$5:$B$30,2,FALSE)</f>
        <v>1</v>
      </c>
      <c r="AF238" s="188">
        <f>J238/$H238*VLOOKUP(J$4,DM_TI_LE!$A$5:$B$30,2,FALSE)</f>
        <v>0</v>
      </c>
      <c r="AG238" s="188">
        <f>K238/$H238*VLOOKUP(K$4,DM_TI_LE!$A$5:$B$30,2,FALSE)</f>
        <v>0</v>
      </c>
      <c r="AH238" s="188">
        <f>L238/$H238*VLOOKUP(L$4,DM_TI_LE!$A$5:$B$30,2,FALSE)</f>
        <v>0</v>
      </c>
      <c r="AI238" s="188">
        <f>M238/$H238*VLOOKUP(M$4,DM_TI_LE!$A$5:$B$30,2,FALSE)</f>
        <v>0</v>
      </c>
      <c r="AJ238" s="188">
        <f>N238/$H238*VLOOKUP(N$4,DM_TI_LE!$A$5:$B$30,2,FALSE)</f>
        <v>0</v>
      </c>
      <c r="AK238" s="188">
        <f>O238/$H238*VLOOKUP(O$4,DM_TI_LE!$A$5:$B$30,2,FALSE)</f>
        <v>0</v>
      </c>
      <c r="AL238" s="188">
        <f>P238/$H238*VLOOKUP(P$4,DM_TI_LE!$A$5:$B$30,2,FALSE)</f>
        <v>0</v>
      </c>
      <c r="AM238" s="188">
        <f>Q238/$H238*VLOOKUP(Q$4,DM_TI_LE!$A$5:$B$30,2,FALSE)</f>
        <v>0</v>
      </c>
      <c r="AN238" s="188">
        <f>R238/$H238*VLOOKUP(R$4,DM_TI_LE!$A$5:$B$30,2,FALSE)</f>
        <v>0</v>
      </c>
      <c r="AO238" s="188">
        <f>S238/$H238*VLOOKUP(S$4,DM_TI_LE!$A$5:$B$30,2,FALSE)</f>
        <v>0</v>
      </c>
      <c r="AP238" s="188">
        <f>T238/$H238*VLOOKUP(T$4,DM_TI_LE!$A$5:$B$30,2,FALSE)</f>
        <v>0</v>
      </c>
      <c r="AQ238" s="188">
        <f>U238/$H238*VLOOKUP(U$4,DM_TI_LE!$A$5:$B$30,2,FALSE)</f>
        <v>0</v>
      </c>
      <c r="AR238" s="188">
        <f>V238/$H238*VLOOKUP(V$4,DM_TI_LE!$A$5:$B$30,2,FALSE)</f>
        <v>0</v>
      </c>
      <c r="AS238" s="188">
        <f>W238/$H238*VLOOKUP(W$4,DM_TI_LE!$A$5:$B$30,2,FALSE)</f>
        <v>0</v>
      </c>
      <c r="AT238" s="188">
        <f>X238/$H238*VLOOKUP(X$4,DM_TI_LE!$A$5:$B$30,2,FALSE)</f>
        <v>0</v>
      </c>
      <c r="AU238" s="188">
        <f>Y238/$H238*VLOOKUP(Y$4,DM_TI_LE!$A$5:$B$30,2,FALSE)</f>
        <v>0</v>
      </c>
      <c r="AV238" s="188">
        <f>Z238/$H238*VLOOKUP(Z$4,DM_TI_LE!$A$5:$B$30,2,FALSE)</f>
        <v>0</v>
      </c>
      <c r="AW238" s="188">
        <f>AA238/$H238*VLOOKUP(AA$4,DM_TI_LE!$A$5:$B$30,2,FALSE)</f>
        <v>0</v>
      </c>
      <c r="AX238" s="188">
        <f>AB238/$H238*VLOOKUP(AB$4,DM_TI_LE!$A$5:$B$30,2,FALSE)</f>
        <v>0</v>
      </c>
      <c r="AY238" s="188">
        <f>AC238/$H238*VLOOKUP(AC$4,DM_TI_LE!$A$5:$B$30,2,FALSE)</f>
        <v>0</v>
      </c>
      <c r="AZ238" s="188">
        <f>AD238/$H238*VLOOKUP(AD$4,DM_TI_LE!$A$5:$B$30,2,FALSE)</f>
        <v>0</v>
      </c>
      <c r="BA238" s="231">
        <f>IF(CD238="HDHV",DM_TI_LE!$K$12*I238, SUM(AE238:AW238)*F238*E238*DM_HE_SO_LUONG_NS!$D$1*CE238)</f>
        <v>6750000</v>
      </c>
      <c r="BB238" s="16"/>
      <c r="BC238" s="17">
        <f>VLOOKUP(B238,GD_LCD_HS_LNS!$B$4:$E$914,4,FALSE)</f>
        <v>3778000</v>
      </c>
      <c r="BD238" s="16"/>
      <c r="BE238" s="16">
        <f>I238/26*$BC238*VLOOKUP(BE$4,DM_TI_LE!$A$5:$C$29,3,FALSE)</f>
        <v>0</v>
      </c>
      <c r="BF238" s="16">
        <f>J238/26*$BC238*VLOOKUP(BF$4,DM_TI_LE!$A$5:$C$29,3,FALSE)</f>
        <v>0</v>
      </c>
      <c r="BG238" s="16">
        <f>K238/26*$BC238*VLOOKUP(BG$4,DM_TI_LE!$A$5:$C$29,3,FALSE)</f>
        <v>0</v>
      </c>
      <c r="BH238" s="16">
        <f>L238/26*$BC238*VLOOKUP(BH$4,DM_TI_LE!$A$5:$C$29,3,FALSE)</f>
        <v>0</v>
      </c>
      <c r="BI238" s="16">
        <f>M238/26*$BC238*VLOOKUP(BI$4,DM_TI_LE!$A$5:$C$29,3,FALSE)</f>
        <v>0</v>
      </c>
      <c r="BJ238" s="16">
        <f>N238/26*$BC238*VLOOKUP(BJ$4,DM_TI_LE!$A$5:$C$29,3,FALSE)</f>
        <v>0</v>
      </c>
      <c r="BK238" s="16">
        <f>O238/26*$BC238*VLOOKUP(BK$4,DM_TI_LE!$A$5:$C$29,3,FALSE)</f>
        <v>0</v>
      </c>
      <c r="BL238" s="16">
        <f>P238/26*$BC238*VLOOKUP(BL$4,DM_TI_LE!$A$5:$C$29,3,FALSE)</f>
        <v>0</v>
      </c>
      <c r="BM238" s="16">
        <f>Q238/26*$BC238*VLOOKUP(BM$4,DM_TI_LE!$A$5:$C$29,3,FALSE)</f>
        <v>0</v>
      </c>
      <c r="BN238" s="16">
        <f>R238/26*$BC238*VLOOKUP(BN$4,DM_TI_LE!$A$5:$C$29,3,FALSE)</f>
        <v>0</v>
      </c>
      <c r="BO238" s="16">
        <f>S238/26*$BC238*VLOOKUP(BO$4,DM_TI_LE!$A$5:$C$29,3,FALSE)</f>
        <v>0</v>
      </c>
      <c r="BP238" s="16">
        <f>T238/26*$BC238*VLOOKUP(BP$4,DM_TI_LE!$A$5:$C$29,3,FALSE)</f>
        <v>0</v>
      </c>
      <c r="BQ238" s="16">
        <f>U238/26*$BC238*VLOOKUP(BQ$4,DM_TI_LE!$A$5:$C$29,3,FALSE)</f>
        <v>0</v>
      </c>
      <c r="BR238" s="16">
        <f>V238/26*$BC238*VLOOKUP(BR$4,DM_TI_LE!$A$5:$C$29,3,FALSE)</f>
        <v>0</v>
      </c>
      <c r="BS238" s="16">
        <f>W238/26*$BC238*VLOOKUP(BS$4,DM_TI_LE!$A$5:$C$29,3,FALSE)</f>
        <v>0</v>
      </c>
      <c r="BT238" s="16">
        <f>X238/26*$BC238*VLOOKUP(BT$4,DM_TI_LE!$A$5:$C$29,3,FALSE)</f>
        <v>0</v>
      </c>
      <c r="BU238" s="16">
        <f>Y238/26*$BC238*VLOOKUP(BU$4,DM_TI_LE!$A$5:$C$29,3,FALSE)</f>
        <v>0</v>
      </c>
      <c r="BV238" s="16">
        <f>Z238/26*$BC238*VLOOKUP(BV$4,DM_TI_LE!$A$5:$C$29,3,FALSE)</f>
        <v>0</v>
      </c>
      <c r="BW238" s="16">
        <f>AA238/26*$BC238*VLOOKUP(BW$4,DM_TI_LE!$A$5:$C$29,3,FALSE)</f>
        <v>0</v>
      </c>
      <c r="BX238" s="16">
        <f>AB238/26*$BC238*VLOOKUP(BX$4,DM_TI_LE!$A$5:$C$29,3,FALSE)</f>
        <v>0</v>
      </c>
      <c r="BY238" s="16">
        <f>AC238/26*$BC238*VLOOKUP(BY$4,DM_TI_LE!$A$5:$C$29,3,FALSE)</f>
        <v>0</v>
      </c>
      <c r="BZ238" s="16">
        <f>AD238/26*$BC238*VLOOKUP(BZ$4,DM_TI_LE!$A$5:$C$29,3,FALSE)</f>
        <v>0</v>
      </c>
      <c r="CA238" s="196">
        <f t="shared" si="0"/>
        <v>0</v>
      </c>
      <c r="CB238" s="16"/>
      <c r="CC238" s="197">
        <f t="shared" si="1"/>
        <v>6750000</v>
      </c>
      <c r="CD238" s="145" t="s">
        <v>114</v>
      </c>
      <c r="CE238" s="199">
        <f>VLOOKUP(CD238,DM_TI_LE!$I$12:$J$16,2,FALSE)</f>
        <v>1</v>
      </c>
    </row>
    <row r="239" spans="1:83" ht="12.75">
      <c r="A239" s="36">
        <v>235</v>
      </c>
      <c r="B239" s="38">
        <f>GD_LCD_HS_LNS!B238</f>
        <v>12589</v>
      </c>
      <c r="C239" s="38" t="str">
        <f>GD_LCD_HS_LNS!C238</f>
        <v>Lê Văn Thiện</v>
      </c>
      <c r="D239" s="38" t="str">
        <f>GD_LCD_HS_LNS!D238</f>
        <v>Nhân viên Bốc xếp</v>
      </c>
      <c r="E239" s="146">
        <f>VLOOKUP(B239,GD_CHAM_CONG!$C$6:$BJ$912,60,FALSE)</f>
        <v>1</v>
      </c>
      <c r="F239" s="146">
        <f>VLOOKUP(B239,GD_LCD_HS_LNS!$B$4:$F$914,5,FALSE)</f>
        <v>1.5</v>
      </c>
      <c r="G239" s="168"/>
      <c r="H239" s="168">
        <f>VLOOKUP(B239,GD_CHAM_CONG!$C$6:$BD$912,37,FALSE)</f>
        <v>26</v>
      </c>
      <c r="I239" s="16">
        <f>VLOOKUP($B239,GD_CHAM_CONG!$C$6:$BF$912,38,FALSE)</f>
        <v>26</v>
      </c>
      <c r="J239" s="16">
        <f>VLOOKUP($B239,GD_CHAM_CONG!$C$6:$BF$912,39,FALSE)</f>
        <v>0</v>
      </c>
      <c r="K239" s="16">
        <f>VLOOKUP($B239,GD_CHAM_CONG!$C$6:$BF$912,40,FALSE)</f>
        <v>0</v>
      </c>
      <c r="L239" s="16">
        <f>VLOOKUP($B239,GD_CHAM_CONG!$C$6:$BF$912,41,FALSE)</f>
        <v>0</v>
      </c>
      <c r="M239" s="16">
        <f>VLOOKUP($B239,GD_CHAM_CONG!$C$6:$BF$912,42,FALSE)</f>
        <v>0</v>
      </c>
      <c r="N239" s="16">
        <f>VLOOKUP($B239,GD_CHAM_CONG!$C$6:$BF$912,43,FALSE)</f>
        <v>0</v>
      </c>
      <c r="O239" s="16">
        <f>VLOOKUP($B239,GD_CHAM_CONG!$C$6:$BF$912,44,FALSE)</f>
        <v>0</v>
      </c>
      <c r="P239" s="16">
        <f>VLOOKUP($B239,GD_CHAM_CONG!$C$6:$BF$912,45,FALSE)</f>
        <v>0</v>
      </c>
      <c r="Q239" s="16">
        <f>VLOOKUP($B239,GD_CHAM_CONG!$C$6:$BF$912,46,FALSE)</f>
        <v>0</v>
      </c>
      <c r="R239" s="16">
        <f>VLOOKUP($B239,GD_CHAM_CONG!$C$6:$BF$912,47,FALSE)</f>
        <v>0</v>
      </c>
      <c r="S239" s="16">
        <f>VLOOKUP($B239,GD_CHAM_CONG!$C$6:$BF$912,48,FALSE)</f>
        <v>0</v>
      </c>
      <c r="T239" s="16">
        <f>VLOOKUP($B239,GD_CHAM_CONG!$C$6:$BF$912,49,FALSE)</f>
        <v>0</v>
      </c>
      <c r="U239" s="16">
        <f>VLOOKUP($B239,GD_CHAM_CONG!$C$6:$BF$912,50,FALSE)</f>
        <v>0</v>
      </c>
      <c r="V239" s="16">
        <f>VLOOKUP($B239,GD_CHAM_CONG!$C$6:$BF$912,51,FALSE)</f>
        <v>0</v>
      </c>
      <c r="W239" s="16">
        <f>VLOOKUP($B239,GD_CHAM_CONG!$C$6:$BF$912,52,FALSE)</f>
        <v>0</v>
      </c>
      <c r="X239" s="16">
        <f>VLOOKUP($B239,GD_CHAM_CONG!$C$6:$BF$912,53,FALSE)</f>
        <v>0</v>
      </c>
      <c r="Y239" s="16">
        <f>VLOOKUP($B239,GD_CHAM_CONG!$C$6:$BF$912,54,FALSE)</f>
        <v>0</v>
      </c>
      <c r="Z239" s="16">
        <f>VLOOKUP($B239,GD_CHAM_CONG!$C$6:$BF$912,55,FALSE)</f>
        <v>0</v>
      </c>
      <c r="AA239" s="16">
        <f>VLOOKUP($B239,GD_CHAM_CONG!$C$6:$BF$912,56,FALSE)</f>
        <v>0</v>
      </c>
      <c r="AB239" s="16">
        <f>VLOOKUP($B239,GD_CHAM_CONG!$C$6:$BI$912,57,FALSE)</f>
        <v>0</v>
      </c>
      <c r="AC239" s="16">
        <f>VLOOKUP($B239,GD_CHAM_CONG!$C$6:$BI$912,58,FALSE)</f>
        <v>0</v>
      </c>
      <c r="AD239" s="16">
        <f>VLOOKUP($B239,GD_CHAM_CONG!$C$6:$BI$912,59,FALSE)</f>
        <v>0</v>
      </c>
      <c r="AE239" s="188">
        <f>I239/$H239*VLOOKUP(I$4,DM_TI_LE!$A$5:$B$30,2,FALSE)</f>
        <v>1</v>
      </c>
      <c r="AF239" s="188">
        <f>J239/$H239*VLOOKUP(J$4,DM_TI_LE!$A$5:$B$30,2,FALSE)</f>
        <v>0</v>
      </c>
      <c r="AG239" s="188">
        <f>K239/$H239*VLOOKUP(K$4,DM_TI_LE!$A$5:$B$30,2,FALSE)</f>
        <v>0</v>
      </c>
      <c r="AH239" s="188">
        <f>L239/$H239*VLOOKUP(L$4,DM_TI_LE!$A$5:$B$30,2,FALSE)</f>
        <v>0</v>
      </c>
      <c r="AI239" s="188">
        <f>M239/$H239*VLOOKUP(M$4,DM_TI_LE!$A$5:$B$30,2,FALSE)</f>
        <v>0</v>
      </c>
      <c r="AJ239" s="188">
        <f>N239/$H239*VLOOKUP(N$4,DM_TI_LE!$A$5:$B$30,2,FALSE)</f>
        <v>0</v>
      </c>
      <c r="AK239" s="188">
        <f>O239/$H239*VLOOKUP(O$4,DM_TI_LE!$A$5:$B$30,2,FALSE)</f>
        <v>0</v>
      </c>
      <c r="AL239" s="188">
        <f>P239/$H239*VLOOKUP(P$4,DM_TI_LE!$A$5:$B$30,2,FALSE)</f>
        <v>0</v>
      </c>
      <c r="AM239" s="188">
        <f>Q239/$H239*VLOOKUP(Q$4,DM_TI_LE!$A$5:$B$30,2,FALSE)</f>
        <v>0</v>
      </c>
      <c r="AN239" s="188">
        <f>R239/$H239*VLOOKUP(R$4,DM_TI_LE!$A$5:$B$30,2,FALSE)</f>
        <v>0</v>
      </c>
      <c r="AO239" s="188">
        <f>S239/$H239*VLOOKUP(S$4,DM_TI_LE!$A$5:$B$30,2,FALSE)</f>
        <v>0</v>
      </c>
      <c r="AP239" s="188">
        <f>T239/$H239*VLOOKUP(T$4,DM_TI_LE!$A$5:$B$30,2,FALSE)</f>
        <v>0</v>
      </c>
      <c r="AQ239" s="188">
        <f>U239/$H239*VLOOKUP(U$4,DM_TI_LE!$A$5:$B$30,2,FALSE)</f>
        <v>0</v>
      </c>
      <c r="AR239" s="188">
        <f>V239/$H239*VLOOKUP(V$4,DM_TI_LE!$A$5:$B$30,2,FALSE)</f>
        <v>0</v>
      </c>
      <c r="AS239" s="188">
        <f>W239/$H239*VLOOKUP(W$4,DM_TI_LE!$A$5:$B$30,2,FALSE)</f>
        <v>0</v>
      </c>
      <c r="AT239" s="188">
        <f>X239/$H239*VLOOKUP(X$4,DM_TI_LE!$A$5:$B$30,2,FALSE)</f>
        <v>0</v>
      </c>
      <c r="AU239" s="188">
        <f>Y239/$H239*VLOOKUP(Y$4,DM_TI_LE!$A$5:$B$30,2,FALSE)</f>
        <v>0</v>
      </c>
      <c r="AV239" s="188">
        <f>Z239/$H239*VLOOKUP(Z$4,DM_TI_LE!$A$5:$B$30,2,FALSE)</f>
        <v>0</v>
      </c>
      <c r="AW239" s="188">
        <f>AA239/$H239*VLOOKUP(AA$4,DM_TI_LE!$A$5:$B$30,2,FALSE)</f>
        <v>0</v>
      </c>
      <c r="AX239" s="188">
        <f>AB239/$H239*VLOOKUP(AB$4,DM_TI_LE!$A$5:$B$30,2,FALSE)</f>
        <v>0</v>
      </c>
      <c r="AY239" s="188">
        <f>AC239/$H239*VLOOKUP(AC$4,DM_TI_LE!$A$5:$B$30,2,FALSE)</f>
        <v>0</v>
      </c>
      <c r="AZ239" s="188">
        <f>AD239/$H239*VLOOKUP(AD$4,DM_TI_LE!$A$5:$B$30,2,FALSE)</f>
        <v>0</v>
      </c>
      <c r="BA239" s="231">
        <f>IF(CD239="HDHV",DM_TI_LE!$K$12*I239, SUM(AE239:AW239)*F239*E239*DM_HE_SO_LUONG_NS!$D$1*CE239)</f>
        <v>6750000</v>
      </c>
      <c r="BB239" s="16"/>
      <c r="BC239" s="17">
        <f>VLOOKUP(B239,GD_LCD_HS_LNS!$B$4:$E$914,4,FALSE)</f>
        <v>3778000</v>
      </c>
      <c r="BD239" s="16"/>
      <c r="BE239" s="16">
        <f>I239/26*$BC239*VLOOKUP(BE$4,DM_TI_LE!$A$5:$C$29,3,FALSE)</f>
        <v>0</v>
      </c>
      <c r="BF239" s="16">
        <f>J239/26*$BC239*VLOOKUP(BF$4,DM_TI_LE!$A$5:$C$29,3,FALSE)</f>
        <v>0</v>
      </c>
      <c r="BG239" s="16">
        <f>K239/26*$BC239*VLOOKUP(BG$4,DM_TI_LE!$A$5:$C$29,3,FALSE)</f>
        <v>0</v>
      </c>
      <c r="BH239" s="16">
        <f>L239/26*$BC239*VLOOKUP(BH$4,DM_TI_LE!$A$5:$C$29,3,FALSE)</f>
        <v>0</v>
      </c>
      <c r="BI239" s="16">
        <f>M239/26*$BC239*VLOOKUP(BI$4,DM_TI_LE!$A$5:$C$29,3,FALSE)</f>
        <v>0</v>
      </c>
      <c r="BJ239" s="16">
        <f>N239/26*$BC239*VLOOKUP(BJ$4,DM_TI_LE!$A$5:$C$29,3,FALSE)</f>
        <v>0</v>
      </c>
      <c r="BK239" s="16">
        <f>O239/26*$BC239*VLOOKUP(BK$4,DM_TI_LE!$A$5:$C$29,3,FALSE)</f>
        <v>0</v>
      </c>
      <c r="BL239" s="16">
        <f>P239/26*$BC239*VLOOKUP(BL$4,DM_TI_LE!$A$5:$C$29,3,FALSE)</f>
        <v>0</v>
      </c>
      <c r="BM239" s="16">
        <f>Q239/26*$BC239*VLOOKUP(BM$4,DM_TI_LE!$A$5:$C$29,3,FALSE)</f>
        <v>0</v>
      </c>
      <c r="BN239" s="16">
        <f>R239/26*$BC239*VLOOKUP(BN$4,DM_TI_LE!$A$5:$C$29,3,FALSE)</f>
        <v>0</v>
      </c>
      <c r="BO239" s="16">
        <f>S239/26*$BC239*VLOOKUP(BO$4,DM_TI_LE!$A$5:$C$29,3,FALSE)</f>
        <v>0</v>
      </c>
      <c r="BP239" s="16">
        <f>T239/26*$BC239*VLOOKUP(BP$4,DM_TI_LE!$A$5:$C$29,3,FALSE)</f>
        <v>0</v>
      </c>
      <c r="BQ239" s="16">
        <f>U239/26*$BC239*VLOOKUP(BQ$4,DM_TI_LE!$A$5:$C$29,3,FALSE)</f>
        <v>0</v>
      </c>
      <c r="BR239" s="16">
        <f>V239/26*$BC239*VLOOKUP(BR$4,DM_TI_LE!$A$5:$C$29,3,FALSE)</f>
        <v>0</v>
      </c>
      <c r="BS239" s="16">
        <f>W239/26*$BC239*VLOOKUP(BS$4,DM_TI_LE!$A$5:$C$29,3,FALSE)</f>
        <v>0</v>
      </c>
      <c r="BT239" s="16">
        <f>X239/26*$BC239*VLOOKUP(BT$4,DM_TI_LE!$A$5:$C$29,3,FALSE)</f>
        <v>0</v>
      </c>
      <c r="BU239" s="16">
        <f>Y239/26*$BC239*VLOOKUP(BU$4,DM_TI_LE!$A$5:$C$29,3,FALSE)</f>
        <v>0</v>
      </c>
      <c r="BV239" s="16">
        <f>Z239/26*$BC239*VLOOKUP(BV$4,DM_TI_LE!$A$5:$C$29,3,FALSE)</f>
        <v>0</v>
      </c>
      <c r="BW239" s="16">
        <f>AA239/26*$BC239*VLOOKUP(BW$4,DM_TI_LE!$A$5:$C$29,3,FALSE)</f>
        <v>0</v>
      </c>
      <c r="BX239" s="16">
        <f>AB239/26*$BC239*VLOOKUP(BX$4,DM_TI_LE!$A$5:$C$29,3,FALSE)</f>
        <v>0</v>
      </c>
      <c r="BY239" s="16">
        <f>AC239/26*$BC239*VLOOKUP(BY$4,DM_TI_LE!$A$5:$C$29,3,FALSE)</f>
        <v>0</v>
      </c>
      <c r="BZ239" s="16">
        <f>AD239/26*$BC239*VLOOKUP(BZ$4,DM_TI_LE!$A$5:$C$29,3,FALSE)</f>
        <v>0</v>
      </c>
      <c r="CA239" s="196">
        <f t="shared" si="0"/>
        <v>0</v>
      </c>
      <c r="CB239" s="16"/>
      <c r="CC239" s="197">
        <f t="shared" si="1"/>
        <v>6750000</v>
      </c>
      <c r="CD239" s="145" t="s">
        <v>114</v>
      </c>
      <c r="CE239" s="199">
        <f>VLOOKUP(CD239,DM_TI_LE!$I$12:$J$16,2,FALSE)</f>
        <v>1</v>
      </c>
    </row>
    <row r="240" spans="1:83" ht="12.75">
      <c r="A240" s="36">
        <v>236</v>
      </c>
      <c r="B240" s="38">
        <f>GD_LCD_HS_LNS!B239</f>
        <v>12591</v>
      </c>
      <c r="C240" s="38" t="str">
        <f>GD_LCD_HS_LNS!C239</f>
        <v>Nguyễn Xuân Quý</v>
      </c>
      <c r="D240" s="38" t="str">
        <f>GD_LCD_HS_LNS!D239</f>
        <v>Nhân viên Bốc xếp</v>
      </c>
      <c r="E240" s="146">
        <f>VLOOKUP(B240,GD_CHAM_CONG!$C$6:$BJ$912,60,FALSE)</f>
        <v>1</v>
      </c>
      <c r="F240" s="146">
        <f>VLOOKUP(B240,GD_LCD_HS_LNS!$B$4:$F$914,5,FALSE)</f>
        <v>1.5</v>
      </c>
      <c r="G240" s="168"/>
      <c r="H240" s="168">
        <f>VLOOKUP(B240,GD_CHAM_CONG!$C$6:$BD$912,37,FALSE)</f>
        <v>26</v>
      </c>
      <c r="I240" s="16">
        <f>VLOOKUP($B240,GD_CHAM_CONG!$C$6:$BF$912,38,FALSE)</f>
        <v>26</v>
      </c>
      <c r="J240" s="16">
        <f>VLOOKUP($B240,GD_CHAM_CONG!$C$6:$BF$912,39,FALSE)</f>
        <v>0</v>
      </c>
      <c r="K240" s="16">
        <f>VLOOKUP($B240,GD_CHAM_CONG!$C$6:$BF$912,40,FALSE)</f>
        <v>0</v>
      </c>
      <c r="L240" s="16">
        <f>VLOOKUP($B240,GD_CHAM_CONG!$C$6:$BF$912,41,FALSE)</f>
        <v>0</v>
      </c>
      <c r="M240" s="16">
        <f>VLOOKUP($B240,GD_CHAM_CONG!$C$6:$BF$912,42,FALSE)</f>
        <v>0</v>
      </c>
      <c r="N240" s="16">
        <f>VLOOKUP($B240,GD_CHAM_CONG!$C$6:$BF$912,43,FALSE)</f>
        <v>0</v>
      </c>
      <c r="O240" s="16">
        <f>VLOOKUP($B240,GD_CHAM_CONG!$C$6:$BF$912,44,FALSE)</f>
        <v>0</v>
      </c>
      <c r="P240" s="16">
        <f>VLOOKUP($B240,GD_CHAM_CONG!$C$6:$BF$912,45,FALSE)</f>
        <v>0</v>
      </c>
      <c r="Q240" s="16">
        <f>VLOOKUP($B240,GD_CHAM_CONG!$C$6:$BF$912,46,FALSE)</f>
        <v>0</v>
      </c>
      <c r="R240" s="16">
        <f>VLOOKUP($B240,GD_CHAM_CONG!$C$6:$BF$912,47,FALSE)</f>
        <v>0</v>
      </c>
      <c r="S240" s="16">
        <f>VLOOKUP($B240,GD_CHAM_CONG!$C$6:$BF$912,48,FALSE)</f>
        <v>0</v>
      </c>
      <c r="T240" s="16">
        <f>VLOOKUP($B240,GD_CHAM_CONG!$C$6:$BF$912,49,FALSE)</f>
        <v>0</v>
      </c>
      <c r="U240" s="16">
        <f>VLOOKUP($B240,GD_CHAM_CONG!$C$6:$BF$912,50,FALSE)</f>
        <v>0</v>
      </c>
      <c r="V240" s="16">
        <f>VLOOKUP($B240,GD_CHAM_CONG!$C$6:$BF$912,51,FALSE)</f>
        <v>0</v>
      </c>
      <c r="W240" s="16">
        <f>VLOOKUP($B240,GD_CHAM_CONG!$C$6:$BF$912,52,FALSE)</f>
        <v>0</v>
      </c>
      <c r="X240" s="16">
        <f>VLOOKUP($B240,GD_CHAM_CONG!$C$6:$BF$912,53,FALSE)</f>
        <v>0</v>
      </c>
      <c r="Y240" s="16">
        <f>VLOOKUP($B240,GD_CHAM_CONG!$C$6:$BF$912,54,FALSE)</f>
        <v>0</v>
      </c>
      <c r="Z240" s="16">
        <f>VLOOKUP($B240,GD_CHAM_CONG!$C$6:$BF$912,55,FALSE)</f>
        <v>0</v>
      </c>
      <c r="AA240" s="16">
        <f>VLOOKUP($B240,GD_CHAM_CONG!$C$6:$BF$912,56,FALSE)</f>
        <v>0</v>
      </c>
      <c r="AB240" s="16">
        <f>VLOOKUP($B240,GD_CHAM_CONG!$C$6:$BI$912,57,FALSE)</f>
        <v>0</v>
      </c>
      <c r="AC240" s="16">
        <f>VLOOKUP($B240,GD_CHAM_CONG!$C$6:$BI$912,58,FALSE)</f>
        <v>0</v>
      </c>
      <c r="AD240" s="16">
        <f>VLOOKUP($B240,GD_CHAM_CONG!$C$6:$BI$912,59,FALSE)</f>
        <v>0</v>
      </c>
      <c r="AE240" s="188">
        <f>I240/$H240*VLOOKUP(I$4,DM_TI_LE!$A$5:$B$30,2,FALSE)</f>
        <v>1</v>
      </c>
      <c r="AF240" s="188">
        <f>J240/$H240*VLOOKUP(J$4,DM_TI_LE!$A$5:$B$30,2,FALSE)</f>
        <v>0</v>
      </c>
      <c r="AG240" s="188">
        <f>K240/$H240*VLOOKUP(K$4,DM_TI_LE!$A$5:$B$30,2,FALSE)</f>
        <v>0</v>
      </c>
      <c r="AH240" s="188">
        <f>L240/$H240*VLOOKUP(L$4,DM_TI_LE!$A$5:$B$30,2,FALSE)</f>
        <v>0</v>
      </c>
      <c r="AI240" s="188">
        <f>M240/$H240*VLOOKUP(M$4,DM_TI_LE!$A$5:$B$30,2,FALSE)</f>
        <v>0</v>
      </c>
      <c r="AJ240" s="188">
        <f>N240/$H240*VLOOKUP(N$4,DM_TI_LE!$A$5:$B$30,2,FALSE)</f>
        <v>0</v>
      </c>
      <c r="AK240" s="188">
        <f>O240/$H240*VLOOKUP(O$4,DM_TI_LE!$A$5:$B$30,2,FALSE)</f>
        <v>0</v>
      </c>
      <c r="AL240" s="188">
        <f>P240/$H240*VLOOKUP(P$4,DM_TI_LE!$A$5:$B$30,2,FALSE)</f>
        <v>0</v>
      </c>
      <c r="AM240" s="188">
        <f>Q240/$H240*VLOOKUP(Q$4,DM_TI_LE!$A$5:$B$30,2,FALSE)</f>
        <v>0</v>
      </c>
      <c r="AN240" s="188">
        <f>R240/$H240*VLOOKUP(R$4,DM_TI_LE!$A$5:$B$30,2,FALSE)</f>
        <v>0</v>
      </c>
      <c r="AO240" s="188">
        <f>S240/$H240*VLOOKUP(S$4,DM_TI_LE!$A$5:$B$30,2,FALSE)</f>
        <v>0</v>
      </c>
      <c r="AP240" s="188">
        <f>T240/$H240*VLOOKUP(T$4,DM_TI_LE!$A$5:$B$30,2,FALSE)</f>
        <v>0</v>
      </c>
      <c r="AQ240" s="188">
        <f>U240/$H240*VLOOKUP(U$4,DM_TI_LE!$A$5:$B$30,2,FALSE)</f>
        <v>0</v>
      </c>
      <c r="AR240" s="188">
        <f>V240/$H240*VLOOKUP(V$4,DM_TI_LE!$A$5:$B$30,2,FALSE)</f>
        <v>0</v>
      </c>
      <c r="AS240" s="188">
        <f>W240/$H240*VLOOKUP(W$4,DM_TI_LE!$A$5:$B$30,2,FALSE)</f>
        <v>0</v>
      </c>
      <c r="AT240" s="188">
        <f>X240/$H240*VLOOKUP(X$4,DM_TI_LE!$A$5:$B$30,2,FALSE)</f>
        <v>0</v>
      </c>
      <c r="AU240" s="188">
        <f>Y240/$H240*VLOOKUP(Y$4,DM_TI_LE!$A$5:$B$30,2,FALSE)</f>
        <v>0</v>
      </c>
      <c r="AV240" s="188">
        <f>Z240/$H240*VLOOKUP(Z$4,DM_TI_LE!$A$5:$B$30,2,FALSE)</f>
        <v>0</v>
      </c>
      <c r="AW240" s="188">
        <f>AA240/$H240*VLOOKUP(AA$4,DM_TI_LE!$A$5:$B$30,2,FALSE)</f>
        <v>0</v>
      </c>
      <c r="AX240" s="188">
        <f>AB240/$H240*VLOOKUP(AB$4,DM_TI_LE!$A$5:$B$30,2,FALSE)</f>
        <v>0</v>
      </c>
      <c r="AY240" s="188">
        <f>AC240/$H240*VLOOKUP(AC$4,DM_TI_LE!$A$5:$B$30,2,FALSE)</f>
        <v>0</v>
      </c>
      <c r="AZ240" s="188">
        <f>AD240/$H240*VLOOKUP(AD$4,DM_TI_LE!$A$5:$B$30,2,FALSE)</f>
        <v>0</v>
      </c>
      <c r="BA240" s="231">
        <f>IF(CD240="HDHV",DM_TI_LE!$K$12*I240, SUM(AE240:AW240)*F240*E240*DM_HE_SO_LUONG_NS!$D$1*CE240)</f>
        <v>6750000</v>
      </c>
      <c r="BB240" s="16"/>
      <c r="BC240" s="17">
        <f>VLOOKUP(B240,GD_LCD_HS_LNS!$B$4:$E$914,4,FALSE)</f>
        <v>3778000</v>
      </c>
      <c r="BD240" s="16"/>
      <c r="BE240" s="16">
        <f>I240/26*$BC240*VLOOKUP(BE$4,DM_TI_LE!$A$5:$C$29,3,FALSE)</f>
        <v>0</v>
      </c>
      <c r="BF240" s="16">
        <f>J240/26*$BC240*VLOOKUP(BF$4,DM_TI_LE!$A$5:$C$29,3,FALSE)</f>
        <v>0</v>
      </c>
      <c r="BG240" s="16">
        <f>K240/26*$BC240*VLOOKUP(BG$4,DM_TI_LE!$A$5:$C$29,3,FALSE)</f>
        <v>0</v>
      </c>
      <c r="BH240" s="16">
        <f>L240/26*$BC240*VLOOKUP(BH$4,DM_TI_LE!$A$5:$C$29,3,FALSE)</f>
        <v>0</v>
      </c>
      <c r="BI240" s="16">
        <f>M240/26*$BC240*VLOOKUP(BI$4,DM_TI_LE!$A$5:$C$29,3,FALSE)</f>
        <v>0</v>
      </c>
      <c r="BJ240" s="16">
        <f>N240/26*$BC240*VLOOKUP(BJ$4,DM_TI_LE!$A$5:$C$29,3,FALSE)</f>
        <v>0</v>
      </c>
      <c r="BK240" s="16">
        <f>O240/26*$BC240*VLOOKUP(BK$4,DM_TI_LE!$A$5:$C$29,3,FALSE)</f>
        <v>0</v>
      </c>
      <c r="BL240" s="16">
        <f>P240/26*$BC240*VLOOKUP(BL$4,DM_TI_LE!$A$5:$C$29,3,FALSE)</f>
        <v>0</v>
      </c>
      <c r="BM240" s="16">
        <f>Q240/26*$BC240*VLOOKUP(BM$4,DM_TI_LE!$A$5:$C$29,3,FALSE)</f>
        <v>0</v>
      </c>
      <c r="BN240" s="16">
        <f>R240/26*$BC240*VLOOKUP(BN$4,DM_TI_LE!$A$5:$C$29,3,FALSE)</f>
        <v>0</v>
      </c>
      <c r="BO240" s="16">
        <f>S240/26*$BC240*VLOOKUP(BO$4,DM_TI_LE!$A$5:$C$29,3,FALSE)</f>
        <v>0</v>
      </c>
      <c r="BP240" s="16">
        <f>T240/26*$BC240*VLOOKUP(BP$4,DM_TI_LE!$A$5:$C$29,3,FALSE)</f>
        <v>0</v>
      </c>
      <c r="BQ240" s="16">
        <f>U240/26*$BC240*VLOOKUP(BQ$4,DM_TI_LE!$A$5:$C$29,3,FALSE)</f>
        <v>0</v>
      </c>
      <c r="BR240" s="16">
        <f>V240/26*$BC240*VLOOKUP(BR$4,DM_TI_LE!$A$5:$C$29,3,FALSE)</f>
        <v>0</v>
      </c>
      <c r="BS240" s="16">
        <f>W240/26*$BC240*VLOOKUP(BS$4,DM_TI_LE!$A$5:$C$29,3,FALSE)</f>
        <v>0</v>
      </c>
      <c r="BT240" s="16">
        <f>X240/26*$BC240*VLOOKUP(BT$4,DM_TI_LE!$A$5:$C$29,3,FALSE)</f>
        <v>0</v>
      </c>
      <c r="BU240" s="16">
        <f>Y240/26*$BC240*VLOOKUP(BU$4,DM_TI_LE!$A$5:$C$29,3,FALSE)</f>
        <v>0</v>
      </c>
      <c r="BV240" s="16">
        <f>Z240/26*$BC240*VLOOKUP(BV$4,DM_TI_LE!$A$5:$C$29,3,FALSE)</f>
        <v>0</v>
      </c>
      <c r="BW240" s="16">
        <f>AA240/26*$BC240*VLOOKUP(BW$4,DM_TI_LE!$A$5:$C$29,3,FALSE)</f>
        <v>0</v>
      </c>
      <c r="BX240" s="16">
        <f>AB240/26*$BC240*VLOOKUP(BX$4,DM_TI_LE!$A$5:$C$29,3,FALSE)</f>
        <v>0</v>
      </c>
      <c r="BY240" s="16">
        <f>AC240/26*$BC240*VLOOKUP(BY$4,DM_TI_LE!$A$5:$C$29,3,FALSE)</f>
        <v>0</v>
      </c>
      <c r="BZ240" s="16">
        <f>AD240/26*$BC240*VLOOKUP(BZ$4,DM_TI_LE!$A$5:$C$29,3,FALSE)</f>
        <v>0</v>
      </c>
      <c r="CA240" s="196">
        <f t="shared" si="0"/>
        <v>0</v>
      </c>
      <c r="CB240" s="16"/>
      <c r="CC240" s="197">
        <f t="shared" si="1"/>
        <v>6750000</v>
      </c>
      <c r="CD240" s="145" t="s">
        <v>114</v>
      </c>
      <c r="CE240" s="199">
        <f>VLOOKUP(CD240,DM_TI_LE!$I$12:$J$16,2,FALSE)</f>
        <v>1</v>
      </c>
    </row>
    <row r="241" spans="1:83" ht="12.75">
      <c r="A241" s="36">
        <v>237</v>
      </c>
      <c r="B241" s="38">
        <f>GD_LCD_HS_LNS!B240</f>
        <v>12592</v>
      </c>
      <c r="C241" s="38" t="str">
        <f>GD_LCD_HS_LNS!C240</f>
        <v>Lê Minh Huy</v>
      </c>
      <c r="D241" s="38" t="str">
        <f>GD_LCD_HS_LNS!D240</f>
        <v>Nhân viên Bốc xếp</v>
      </c>
      <c r="E241" s="146">
        <f>VLOOKUP(B241,GD_CHAM_CONG!$C$6:$BJ$912,60,FALSE)</f>
        <v>1</v>
      </c>
      <c r="F241" s="146">
        <f>VLOOKUP(B241,GD_LCD_HS_LNS!$B$4:$F$914,5,FALSE)</f>
        <v>1.5</v>
      </c>
      <c r="G241" s="168"/>
      <c r="H241" s="168">
        <f>VLOOKUP(B241,GD_CHAM_CONG!$C$6:$BD$912,37,FALSE)</f>
        <v>26</v>
      </c>
      <c r="I241" s="16">
        <f>VLOOKUP($B241,GD_CHAM_CONG!$C$6:$BF$912,38,FALSE)</f>
        <v>26</v>
      </c>
      <c r="J241" s="16">
        <f>VLOOKUP($B241,GD_CHAM_CONG!$C$6:$BF$912,39,FALSE)</f>
        <v>0</v>
      </c>
      <c r="K241" s="16">
        <f>VLOOKUP($B241,GD_CHAM_CONG!$C$6:$BF$912,40,FALSE)</f>
        <v>0</v>
      </c>
      <c r="L241" s="16">
        <f>VLOOKUP($B241,GD_CHAM_CONG!$C$6:$BF$912,41,FALSE)</f>
        <v>0</v>
      </c>
      <c r="M241" s="16">
        <f>VLOOKUP($B241,GD_CHAM_CONG!$C$6:$BF$912,42,FALSE)</f>
        <v>0</v>
      </c>
      <c r="N241" s="16">
        <f>VLOOKUP($B241,GD_CHAM_CONG!$C$6:$BF$912,43,FALSE)</f>
        <v>0</v>
      </c>
      <c r="O241" s="16">
        <f>VLOOKUP($B241,GD_CHAM_CONG!$C$6:$BF$912,44,FALSE)</f>
        <v>0</v>
      </c>
      <c r="P241" s="16">
        <f>VLOOKUP($B241,GD_CHAM_CONG!$C$6:$BF$912,45,FALSE)</f>
        <v>0</v>
      </c>
      <c r="Q241" s="16">
        <f>VLOOKUP($B241,GD_CHAM_CONG!$C$6:$BF$912,46,FALSE)</f>
        <v>0</v>
      </c>
      <c r="R241" s="16">
        <f>VLOOKUP($B241,GD_CHAM_CONG!$C$6:$BF$912,47,FALSE)</f>
        <v>0</v>
      </c>
      <c r="S241" s="16">
        <f>VLOOKUP($B241,GD_CHAM_CONG!$C$6:$BF$912,48,FALSE)</f>
        <v>0</v>
      </c>
      <c r="T241" s="16">
        <f>VLOOKUP($B241,GD_CHAM_CONG!$C$6:$BF$912,49,FALSE)</f>
        <v>0</v>
      </c>
      <c r="U241" s="16">
        <f>VLOOKUP($B241,GD_CHAM_CONG!$C$6:$BF$912,50,FALSE)</f>
        <v>0</v>
      </c>
      <c r="V241" s="16">
        <f>VLOOKUP($B241,GD_CHAM_CONG!$C$6:$BF$912,51,FALSE)</f>
        <v>0</v>
      </c>
      <c r="W241" s="16">
        <f>VLOOKUP($B241,GD_CHAM_CONG!$C$6:$BF$912,52,FALSE)</f>
        <v>0</v>
      </c>
      <c r="X241" s="16">
        <f>VLOOKUP($B241,GD_CHAM_CONG!$C$6:$BF$912,53,FALSE)</f>
        <v>0</v>
      </c>
      <c r="Y241" s="16">
        <f>VLOOKUP($B241,GD_CHAM_CONG!$C$6:$BF$912,54,FALSE)</f>
        <v>0</v>
      </c>
      <c r="Z241" s="16">
        <f>VLOOKUP($B241,GD_CHAM_CONG!$C$6:$BF$912,55,FALSE)</f>
        <v>0</v>
      </c>
      <c r="AA241" s="16">
        <f>VLOOKUP($B241,GD_CHAM_CONG!$C$6:$BF$912,56,FALSE)</f>
        <v>0</v>
      </c>
      <c r="AB241" s="16">
        <f>VLOOKUP($B241,GD_CHAM_CONG!$C$6:$BI$912,57,FALSE)</f>
        <v>0</v>
      </c>
      <c r="AC241" s="16">
        <f>VLOOKUP($B241,GD_CHAM_CONG!$C$6:$BI$912,58,FALSE)</f>
        <v>0</v>
      </c>
      <c r="AD241" s="16">
        <f>VLOOKUP($B241,GD_CHAM_CONG!$C$6:$BI$912,59,FALSE)</f>
        <v>0</v>
      </c>
      <c r="AE241" s="188">
        <f>I241/$H241*VLOOKUP(I$4,DM_TI_LE!$A$5:$B$30,2,FALSE)</f>
        <v>1</v>
      </c>
      <c r="AF241" s="188">
        <f>J241/$H241*VLOOKUP(J$4,DM_TI_LE!$A$5:$B$30,2,FALSE)</f>
        <v>0</v>
      </c>
      <c r="AG241" s="188">
        <f>K241/$H241*VLOOKUP(K$4,DM_TI_LE!$A$5:$B$30,2,FALSE)</f>
        <v>0</v>
      </c>
      <c r="AH241" s="188">
        <f>L241/$H241*VLOOKUP(L$4,DM_TI_LE!$A$5:$B$30,2,FALSE)</f>
        <v>0</v>
      </c>
      <c r="AI241" s="188">
        <f>M241/$H241*VLOOKUP(M$4,DM_TI_LE!$A$5:$B$30,2,FALSE)</f>
        <v>0</v>
      </c>
      <c r="AJ241" s="188">
        <f>N241/$H241*VLOOKUP(N$4,DM_TI_LE!$A$5:$B$30,2,FALSE)</f>
        <v>0</v>
      </c>
      <c r="AK241" s="188">
        <f>O241/$H241*VLOOKUP(O$4,DM_TI_LE!$A$5:$B$30,2,FALSE)</f>
        <v>0</v>
      </c>
      <c r="AL241" s="188">
        <f>P241/$H241*VLOOKUP(P$4,DM_TI_LE!$A$5:$B$30,2,FALSE)</f>
        <v>0</v>
      </c>
      <c r="AM241" s="188">
        <f>Q241/$H241*VLOOKUP(Q$4,DM_TI_LE!$A$5:$B$30,2,FALSE)</f>
        <v>0</v>
      </c>
      <c r="AN241" s="188">
        <f>R241/$H241*VLOOKUP(R$4,DM_TI_LE!$A$5:$B$30,2,FALSE)</f>
        <v>0</v>
      </c>
      <c r="AO241" s="188">
        <f>S241/$H241*VLOOKUP(S$4,DM_TI_LE!$A$5:$B$30,2,FALSE)</f>
        <v>0</v>
      </c>
      <c r="AP241" s="188">
        <f>T241/$H241*VLOOKUP(T$4,DM_TI_LE!$A$5:$B$30,2,FALSE)</f>
        <v>0</v>
      </c>
      <c r="AQ241" s="188">
        <f>U241/$H241*VLOOKUP(U$4,DM_TI_LE!$A$5:$B$30,2,FALSE)</f>
        <v>0</v>
      </c>
      <c r="AR241" s="188">
        <f>V241/$H241*VLOOKUP(V$4,DM_TI_LE!$A$5:$B$30,2,FALSE)</f>
        <v>0</v>
      </c>
      <c r="AS241" s="188">
        <f>W241/$H241*VLOOKUP(W$4,DM_TI_LE!$A$5:$B$30,2,FALSE)</f>
        <v>0</v>
      </c>
      <c r="AT241" s="188">
        <f>X241/$H241*VLOOKUP(X$4,DM_TI_LE!$A$5:$B$30,2,FALSE)</f>
        <v>0</v>
      </c>
      <c r="AU241" s="188">
        <f>Y241/$H241*VLOOKUP(Y$4,DM_TI_LE!$A$5:$B$30,2,FALSE)</f>
        <v>0</v>
      </c>
      <c r="AV241" s="188">
        <f>Z241/$H241*VLOOKUP(Z$4,DM_TI_LE!$A$5:$B$30,2,FALSE)</f>
        <v>0</v>
      </c>
      <c r="AW241" s="188">
        <f>AA241/$H241*VLOOKUP(AA$4,DM_TI_LE!$A$5:$B$30,2,FALSE)</f>
        <v>0</v>
      </c>
      <c r="AX241" s="188">
        <f>AB241/$H241*VLOOKUP(AB$4,DM_TI_LE!$A$5:$B$30,2,FALSE)</f>
        <v>0</v>
      </c>
      <c r="AY241" s="188">
        <f>AC241/$H241*VLOOKUP(AC$4,DM_TI_LE!$A$5:$B$30,2,FALSE)</f>
        <v>0</v>
      </c>
      <c r="AZ241" s="188">
        <f>AD241/$H241*VLOOKUP(AD$4,DM_TI_LE!$A$5:$B$30,2,FALSE)</f>
        <v>0</v>
      </c>
      <c r="BA241" s="231">
        <f>IF(CD241="HDHV",DM_TI_LE!$K$12*I241, SUM(AE241:AW241)*F241*E241*DM_HE_SO_LUONG_NS!$D$1*CE241)</f>
        <v>6750000</v>
      </c>
      <c r="BB241" s="16"/>
      <c r="BC241" s="17">
        <f>VLOOKUP(B241,GD_LCD_HS_LNS!$B$4:$E$914,4,FALSE)</f>
        <v>3778000</v>
      </c>
      <c r="BD241" s="16"/>
      <c r="BE241" s="16">
        <f>I241/26*$BC241*VLOOKUP(BE$4,DM_TI_LE!$A$5:$C$29,3,FALSE)</f>
        <v>0</v>
      </c>
      <c r="BF241" s="16">
        <f>J241/26*$BC241*VLOOKUP(BF$4,DM_TI_LE!$A$5:$C$29,3,FALSE)</f>
        <v>0</v>
      </c>
      <c r="BG241" s="16">
        <f>K241/26*$BC241*VLOOKUP(BG$4,DM_TI_LE!$A$5:$C$29,3,FALSE)</f>
        <v>0</v>
      </c>
      <c r="BH241" s="16">
        <f>L241/26*$BC241*VLOOKUP(BH$4,DM_TI_LE!$A$5:$C$29,3,FALSE)</f>
        <v>0</v>
      </c>
      <c r="BI241" s="16">
        <f>M241/26*$BC241*VLOOKUP(BI$4,DM_TI_LE!$A$5:$C$29,3,FALSE)</f>
        <v>0</v>
      </c>
      <c r="BJ241" s="16">
        <f>N241/26*$BC241*VLOOKUP(BJ$4,DM_TI_LE!$A$5:$C$29,3,FALSE)</f>
        <v>0</v>
      </c>
      <c r="BK241" s="16">
        <f>O241/26*$BC241*VLOOKUP(BK$4,DM_TI_LE!$A$5:$C$29,3,FALSE)</f>
        <v>0</v>
      </c>
      <c r="BL241" s="16">
        <f>P241/26*$BC241*VLOOKUP(BL$4,DM_TI_LE!$A$5:$C$29,3,FALSE)</f>
        <v>0</v>
      </c>
      <c r="BM241" s="16">
        <f>Q241/26*$BC241*VLOOKUP(BM$4,DM_TI_LE!$A$5:$C$29,3,FALSE)</f>
        <v>0</v>
      </c>
      <c r="BN241" s="16">
        <f>R241/26*$BC241*VLOOKUP(BN$4,DM_TI_LE!$A$5:$C$29,3,FALSE)</f>
        <v>0</v>
      </c>
      <c r="BO241" s="16">
        <f>S241/26*$BC241*VLOOKUP(BO$4,DM_TI_LE!$A$5:$C$29,3,FALSE)</f>
        <v>0</v>
      </c>
      <c r="BP241" s="16">
        <f>T241/26*$BC241*VLOOKUP(BP$4,DM_TI_LE!$A$5:$C$29,3,FALSE)</f>
        <v>0</v>
      </c>
      <c r="BQ241" s="16">
        <f>U241/26*$BC241*VLOOKUP(BQ$4,DM_TI_LE!$A$5:$C$29,3,FALSE)</f>
        <v>0</v>
      </c>
      <c r="BR241" s="16">
        <f>V241/26*$BC241*VLOOKUP(BR$4,DM_TI_LE!$A$5:$C$29,3,FALSE)</f>
        <v>0</v>
      </c>
      <c r="BS241" s="16">
        <f>W241/26*$BC241*VLOOKUP(BS$4,DM_TI_LE!$A$5:$C$29,3,FALSE)</f>
        <v>0</v>
      </c>
      <c r="BT241" s="16">
        <f>X241/26*$BC241*VLOOKUP(BT$4,DM_TI_LE!$A$5:$C$29,3,FALSE)</f>
        <v>0</v>
      </c>
      <c r="BU241" s="16">
        <f>Y241/26*$BC241*VLOOKUP(BU$4,DM_TI_LE!$A$5:$C$29,3,FALSE)</f>
        <v>0</v>
      </c>
      <c r="BV241" s="16">
        <f>Z241/26*$BC241*VLOOKUP(BV$4,DM_TI_LE!$A$5:$C$29,3,FALSE)</f>
        <v>0</v>
      </c>
      <c r="BW241" s="16">
        <f>AA241/26*$BC241*VLOOKUP(BW$4,DM_TI_LE!$A$5:$C$29,3,FALSE)</f>
        <v>0</v>
      </c>
      <c r="BX241" s="16">
        <f>AB241/26*$BC241*VLOOKUP(BX$4,DM_TI_LE!$A$5:$C$29,3,FALSE)</f>
        <v>0</v>
      </c>
      <c r="BY241" s="16">
        <f>AC241/26*$BC241*VLOOKUP(BY$4,DM_TI_LE!$A$5:$C$29,3,FALSE)</f>
        <v>0</v>
      </c>
      <c r="BZ241" s="16">
        <f>AD241/26*$BC241*VLOOKUP(BZ$4,DM_TI_LE!$A$5:$C$29,3,FALSE)</f>
        <v>0</v>
      </c>
      <c r="CA241" s="196">
        <f t="shared" si="0"/>
        <v>0</v>
      </c>
      <c r="CB241" s="16"/>
      <c r="CC241" s="197">
        <f t="shared" si="1"/>
        <v>6750000</v>
      </c>
      <c r="CD241" s="145" t="s">
        <v>114</v>
      </c>
      <c r="CE241" s="199">
        <f>VLOOKUP(CD241,DM_TI_LE!$I$12:$J$16,2,FALSE)</f>
        <v>1</v>
      </c>
    </row>
    <row r="242" spans="1:83" ht="12.75">
      <c r="A242" s="36">
        <v>238</v>
      </c>
      <c r="B242" s="38">
        <f>GD_LCD_HS_LNS!B241</f>
        <v>13424</v>
      </c>
      <c r="C242" s="38" t="str">
        <f>GD_LCD_HS_LNS!C241</f>
        <v>Bùi Tuấn Anh</v>
      </c>
      <c r="D242" s="38" t="str">
        <f>GD_LCD_HS_LNS!D241</f>
        <v>Nhân viên Bốc xếp</v>
      </c>
      <c r="E242" s="146">
        <f>VLOOKUP(B242,GD_CHAM_CONG!$C$6:$BJ$912,60,FALSE)</f>
        <v>1.05</v>
      </c>
      <c r="F242" s="146">
        <f>VLOOKUP(B242,GD_LCD_HS_LNS!$B$4:$F$914,5,FALSE)</f>
        <v>1.5</v>
      </c>
      <c r="G242" s="168"/>
      <c r="H242" s="168">
        <f>VLOOKUP(B242,GD_CHAM_CONG!$C$6:$BD$912,37,FALSE)</f>
        <v>26</v>
      </c>
      <c r="I242" s="16">
        <f>VLOOKUP($B242,GD_CHAM_CONG!$C$6:$BF$912,38,FALSE)</f>
        <v>26</v>
      </c>
      <c r="J242" s="16">
        <f>VLOOKUP($B242,GD_CHAM_CONG!$C$6:$BF$912,39,FALSE)</f>
        <v>0</v>
      </c>
      <c r="K242" s="16">
        <f>VLOOKUP($B242,GD_CHAM_CONG!$C$6:$BF$912,40,FALSE)</f>
        <v>0</v>
      </c>
      <c r="L242" s="16">
        <f>VLOOKUP($B242,GD_CHAM_CONG!$C$6:$BF$912,41,FALSE)</f>
        <v>0</v>
      </c>
      <c r="M242" s="16">
        <f>VLOOKUP($B242,GD_CHAM_CONG!$C$6:$BF$912,42,FALSE)</f>
        <v>0</v>
      </c>
      <c r="N242" s="16">
        <f>VLOOKUP($B242,GD_CHAM_CONG!$C$6:$BF$912,43,FALSE)</f>
        <v>0</v>
      </c>
      <c r="O242" s="16">
        <f>VLOOKUP($B242,GD_CHAM_CONG!$C$6:$BF$912,44,FALSE)</f>
        <v>0</v>
      </c>
      <c r="P242" s="16">
        <f>VLOOKUP($B242,GD_CHAM_CONG!$C$6:$BF$912,45,FALSE)</f>
        <v>0</v>
      </c>
      <c r="Q242" s="16">
        <f>VLOOKUP($B242,GD_CHAM_CONG!$C$6:$BF$912,46,FALSE)</f>
        <v>0</v>
      </c>
      <c r="R242" s="16">
        <f>VLOOKUP($B242,GD_CHAM_CONG!$C$6:$BF$912,47,FALSE)</f>
        <v>0</v>
      </c>
      <c r="S242" s="16">
        <f>VLOOKUP($B242,GD_CHAM_CONG!$C$6:$BF$912,48,FALSE)</f>
        <v>0</v>
      </c>
      <c r="T242" s="16">
        <f>VLOOKUP($B242,GD_CHAM_CONG!$C$6:$BF$912,49,FALSE)</f>
        <v>0</v>
      </c>
      <c r="U242" s="16">
        <f>VLOOKUP($B242,GD_CHAM_CONG!$C$6:$BF$912,50,FALSE)</f>
        <v>0</v>
      </c>
      <c r="V242" s="16">
        <f>VLOOKUP($B242,GD_CHAM_CONG!$C$6:$BF$912,51,FALSE)</f>
        <v>0</v>
      </c>
      <c r="W242" s="16">
        <f>VLOOKUP($B242,GD_CHAM_CONG!$C$6:$BF$912,52,FALSE)</f>
        <v>0</v>
      </c>
      <c r="X242" s="16">
        <f>VLOOKUP($B242,GD_CHAM_CONG!$C$6:$BF$912,53,FALSE)</f>
        <v>0</v>
      </c>
      <c r="Y242" s="16">
        <f>VLOOKUP($B242,GD_CHAM_CONG!$C$6:$BF$912,54,FALSE)</f>
        <v>0</v>
      </c>
      <c r="Z242" s="16">
        <f>VLOOKUP($B242,GD_CHAM_CONG!$C$6:$BF$912,55,FALSE)</f>
        <v>0</v>
      </c>
      <c r="AA242" s="16">
        <f>VLOOKUP($B242,GD_CHAM_CONG!$C$6:$BF$912,56,FALSE)</f>
        <v>0</v>
      </c>
      <c r="AB242" s="16">
        <f>VLOOKUP($B242,GD_CHAM_CONG!$C$6:$BI$912,57,FALSE)</f>
        <v>0</v>
      </c>
      <c r="AC242" s="16">
        <f>VLOOKUP($B242,GD_CHAM_CONG!$C$6:$BI$912,58,FALSE)</f>
        <v>0</v>
      </c>
      <c r="AD242" s="16">
        <f>VLOOKUP($B242,GD_CHAM_CONG!$C$6:$BI$912,59,FALSE)</f>
        <v>0</v>
      </c>
      <c r="AE242" s="188">
        <f>I242/$H242*VLOOKUP(I$4,DM_TI_LE!$A$5:$B$30,2,FALSE)</f>
        <v>1</v>
      </c>
      <c r="AF242" s="188">
        <f>J242/$H242*VLOOKUP(J$4,DM_TI_LE!$A$5:$B$30,2,FALSE)</f>
        <v>0</v>
      </c>
      <c r="AG242" s="188">
        <f>K242/$H242*VLOOKUP(K$4,DM_TI_LE!$A$5:$B$30,2,FALSE)</f>
        <v>0</v>
      </c>
      <c r="AH242" s="188">
        <f>L242/$H242*VLOOKUP(L$4,DM_TI_LE!$A$5:$B$30,2,FALSE)</f>
        <v>0</v>
      </c>
      <c r="AI242" s="188">
        <f>M242/$H242*VLOOKUP(M$4,DM_TI_LE!$A$5:$B$30,2,FALSE)</f>
        <v>0</v>
      </c>
      <c r="AJ242" s="188">
        <f>N242/$H242*VLOOKUP(N$4,DM_TI_LE!$A$5:$B$30,2,FALSE)</f>
        <v>0</v>
      </c>
      <c r="AK242" s="188">
        <f>O242/$H242*VLOOKUP(O$4,DM_TI_LE!$A$5:$B$30,2,FALSE)</f>
        <v>0</v>
      </c>
      <c r="AL242" s="188">
        <f>P242/$H242*VLOOKUP(P$4,DM_TI_LE!$A$5:$B$30,2,FALSE)</f>
        <v>0</v>
      </c>
      <c r="AM242" s="188">
        <f>Q242/$H242*VLOOKUP(Q$4,DM_TI_LE!$A$5:$B$30,2,FALSE)</f>
        <v>0</v>
      </c>
      <c r="AN242" s="188">
        <f>R242/$H242*VLOOKUP(R$4,DM_TI_LE!$A$5:$B$30,2,FALSE)</f>
        <v>0</v>
      </c>
      <c r="AO242" s="188">
        <f>S242/$H242*VLOOKUP(S$4,DM_TI_LE!$A$5:$B$30,2,FALSE)</f>
        <v>0</v>
      </c>
      <c r="AP242" s="188">
        <f>T242/$H242*VLOOKUP(T$4,DM_TI_LE!$A$5:$B$30,2,FALSE)</f>
        <v>0</v>
      </c>
      <c r="AQ242" s="188">
        <f>U242/$H242*VLOOKUP(U$4,DM_TI_LE!$A$5:$B$30,2,FALSE)</f>
        <v>0</v>
      </c>
      <c r="AR242" s="188">
        <f>V242/$H242*VLOOKUP(V$4,DM_TI_LE!$A$5:$B$30,2,FALSE)</f>
        <v>0</v>
      </c>
      <c r="AS242" s="188">
        <f>W242/$H242*VLOOKUP(W$4,DM_TI_LE!$A$5:$B$30,2,FALSE)</f>
        <v>0</v>
      </c>
      <c r="AT242" s="188">
        <f>X242/$H242*VLOOKUP(X$4,DM_TI_LE!$A$5:$B$30,2,FALSE)</f>
        <v>0</v>
      </c>
      <c r="AU242" s="188">
        <f>Y242/$H242*VLOOKUP(Y$4,DM_TI_LE!$A$5:$B$30,2,FALSE)</f>
        <v>0</v>
      </c>
      <c r="AV242" s="188">
        <f>Z242/$H242*VLOOKUP(Z$4,DM_TI_LE!$A$5:$B$30,2,FALSE)</f>
        <v>0</v>
      </c>
      <c r="AW242" s="188">
        <f>AA242/$H242*VLOOKUP(AA$4,DM_TI_LE!$A$5:$B$30,2,FALSE)</f>
        <v>0</v>
      </c>
      <c r="AX242" s="188">
        <f>AB242/$H242*VLOOKUP(AB$4,DM_TI_LE!$A$5:$B$30,2,FALSE)</f>
        <v>0</v>
      </c>
      <c r="AY242" s="188">
        <f>AC242/$H242*VLOOKUP(AC$4,DM_TI_LE!$A$5:$B$30,2,FALSE)</f>
        <v>0</v>
      </c>
      <c r="AZ242" s="188">
        <f>AD242/$H242*VLOOKUP(AD$4,DM_TI_LE!$A$5:$B$30,2,FALSE)</f>
        <v>0</v>
      </c>
      <c r="BA242" s="231">
        <f>IF(CD242="HDHV",DM_TI_LE!$K$12*I242, SUM(AE242:AW242)*F242*E242*DM_HE_SO_LUONG_NS!$D$1*CE242)</f>
        <v>7087500.0000000009</v>
      </c>
      <c r="BB242" s="16"/>
      <c r="BC242" s="17">
        <f>VLOOKUP(B242,GD_LCD_HS_LNS!$B$4:$E$914,4,FALSE)</f>
        <v>3778000</v>
      </c>
      <c r="BD242" s="16"/>
      <c r="BE242" s="16">
        <f>I242/26*$BC242*VLOOKUP(BE$4,DM_TI_LE!$A$5:$C$29,3,FALSE)</f>
        <v>0</v>
      </c>
      <c r="BF242" s="16">
        <f>J242/26*$BC242*VLOOKUP(BF$4,DM_TI_LE!$A$5:$C$29,3,FALSE)</f>
        <v>0</v>
      </c>
      <c r="BG242" s="16">
        <f>K242/26*$BC242*VLOOKUP(BG$4,DM_TI_LE!$A$5:$C$29,3,FALSE)</f>
        <v>0</v>
      </c>
      <c r="BH242" s="16">
        <f>L242/26*$BC242*VLOOKUP(BH$4,DM_TI_LE!$A$5:$C$29,3,FALSE)</f>
        <v>0</v>
      </c>
      <c r="BI242" s="16">
        <f>M242/26*$BC242*VLOOKUP(BI$4,DM_TI_LE!$A$5:$C$29,3,FALSE)</f>
        <v>0</v>
      </c>
      <c r="BJ242" s="16">
        <f>N242/26*$BC242*VLOOKUP(BJ$4,DM_TI_LE!$A$5:$C$29,3,FALSE)</f>
        <v>0</v>
      </c>
      <c r="BK242" s="16">
        <f>O242/26*$BC242*VLOOKUP(BK$4,DM_TI_LE!$A$5:$C$29,3,FALSE)</f>
        <v>0</v>
      </c>
      <c r="BL242" s="16">
        <f>P242/26*$BC242*VLOOKUP(BL$4,DM_TI_LE!$A$5:$C$29,3,FALSE)</f>
        <v>0</v>
      </c>
      <c r="BM242" s="16">
        <f>Q242/26*$BC242*VLOOKUP(BM$4,DM_TI_LE!$A$5:$C$29,3,FALSE)</f>
        <v>0</v>
      </c>
      <c r="BN242" s="16">
        <f>R242/26*$BC242*VLOOKUP(BN$4,DM_TI_LE!$A$5:$C$29,3,FALSE)</f>
        <v>0</v>
      </c>
      <c r="BO242" s="16">
        <f>S242/26*$BC242*VLOOKUP(BO$4,DM_TI_LE!$A$5:$C$29,3,FALSE)</f>
        <v>0</v>
      </c>
      <c r="BP242" s="16">
        <f>T242/26*$BC242*VLOOKUP(BP$4,DM_TI_LE!$A$5:$C$29,3,FALSE)</f>
        <v>0</v>
      </c>
      <c r="BQ242" s="16">
        <f>U242/26*$BC242*VLOOKUP(BQ$4,DM_TI_LE!$A$5:$C$29,3,FALSE)</f>
        <v>0</v>
      </c>
      <c r="BR242" s="16">
        <f>V242/26*$BC242*VLOOKUP(BR$4,DM_TI_LE!$A$5:$C$29,3,FALSE)</f>
        <v>0</v>
      </c>
      <c r="BS242" s="16">
        <f>W242/26*$BC242*VLOOKUP(BS$4,DM_TI_LE!$A$5:$C$29,3,FALSE)</f>
        <v>0</v>
      </c>
      <c r="BT242" s="16">
        <f>X242/26*$BC242*VLOOKUP(BT$4,DM_TI_LE!$A$5:$C$29,3,FALSE)</f>
        <v>0</v>
      </c>
      <c r="BU242" s="16">
        <f>Y242/26*$BC242*VLOOKUP(BU$4,DM_TI_LE!$A$5:$C$29,3,FALSE)</f>
        <v>0</v>
      </c>
      <c r="BV242" s="16">
        <f>Z242/26*$BC242*VLOOKUP(BV$4,DM_TI_LE!$A$5:$C$29,3,FALSE)</f>
        <v>0</v>
      </c>
      <c r="BW242" s="16">
        <f>AA242/26*$BC242*VLOOKUP(BW$4,DM_TI_LE!$A$5:$C$29,3,FALSE)</f>
        <v>0</v>
      </c>
      <c r="BX242" s="16">
        <f>AB242/26*$BC242*VLOOKUP(BX$4,DM_TI_LE!$A$5:$C$29,3,FALSE)</f>
        <v>0</v>
      </c>
      <c r="BY242" s="16">
        <f>AC242/26*$BC242*VLOOKUP(BY$4,DM_TI_LE!$A$5:$C$29,3,FALSE)</f>
        <v>0</v>
      </c>
      <c r="BZ242" s="16">
        <f>AD242/26*$BC242*VLOOKUP(BZ$4,DM_TI_LE!$A$5:$C$29,3,FALSE)</f>
        <v>0</v>
      </c>
      <c r="CA242" s="196">
        <f t="shared" si="0"/>
        <v>0</v>
      </c>
      <c r="CB242" s="16"/>
      <c r="CC242" s="197">
        <f t="shared" si="1"/>
        <v>7087500.0000000009</v>
      </c>
      <c r="CD242" s="145" t="s">
        <v>114</v>
      </c>
      <c r="CE242" s="199">
        <f>VLOOKUP(CD242,DM_TI_LE!$I$12:$J$16,2,FALSE)</f>
        <v>1</v>
      </c>
    </row>
    <row r="243" spans="1:83" ht="12.75">
      <c r="A243" s="36">
        <v>239</v>
      </c>
      <c r="B243" s="38">
        <f>GD_LCD_HS_LNS!B242</f>
        <v>13425</v>
      </c>
      <c r="C243" s="38" t="str">
        <f>GD_LCD_HS_LNS!C242</f>
        <v>Nguyễn Duy Trinh</v>
      </c>
      <c r="D243" s="38" t="str">
        <f>GD_LCD_HS_LNS!D242</f>
        <v>Nhân viên Bốc xếp</v>
      </c>
      <c r="E243" s="146">
        <f>VLOOKUP(B243,GD_CHAM_CONG!$C$6:$BJ$912,60,FALSE)</f>
        <v>1.05</v>
      </c>
      <c r="F243" s="146">
        <f>VLOOKUP(B243,GD_LCD_HS_LNS!$B$4:$F$914,5,FALSE)</f>
        <v>1.5</v>
      </c>
      <c r="G243" s="168"/>
      <c r="H243" s="168">
        <f>VLOOKUP(B243,GD_CHAM_CONG!$C$6:$BD$912,37,FALSE)</f>
        <v>26</v>
      </c>
      <c r="I243" s="16">
        <f>VLOOKUP($B243,GD_CHAM_CONG!$C$6:$BF$912,38,FALSE)</f>
        <v>26</v>
      </c>
      <c r="J243" s="16">
        <f>VLOOKUP($B243,GD_CHAM_CONG!$C$6:$BF$912,39,FALSE)</f>
        <v>0</v>
      </c>
      <c r="K243" s="16">
        <f>VLOOKUP($B243,GD_CHAM_CONG!$C$6:$BF$912,40,FALSE)</f>
        <v>0</v>
      </c>
      <c r="L243" s="16">
        <f>VLOOKUP($B243,GD_CHAM_CONG!$C$6:$BF$912,41,FALSE)</f>
        <v>0</v>
      </c>
      <c r="M243" s="16">
        <f>VLOOKUP($B243,GD_CHAM_CONG!$C$6:$BF$912,42,FALSE)</f>
        <v>0</v>
      </c>
      <c r="N243" s="16">
        <f>VLOOKUP($B243,GD_CHAM_CONG!$C$6:$BF$912,43,FALSE)</f>
        <v>0</v>
      </c>
      <c r="O243" s="16">
        <f>VLOOKUP($B243,GD_CHAM_CONG!$C$6:$BF$912,44,FALSE)</f>
        <v>0</v>
      </c>
      <c r="P243" s="16">
        <f>VLOOKUP($B243,GD_CHAM_CONG!$C$6:$BF$912,45,FALSE)</f>
        <v>0</v>
      </c>
      <c r="Q243" s="16">
        <f>VLOOKUP($B243,GD_CHAM_CONG!$C$6:$BF$912,46,FALSE)</f>
        <v>0</v>
      </c>
      <c r="R243" s="16">
        <f>VLOOKUP($B243,GD_CHAM_CONG!$C$6:$BF$912,47,FALSE)</f>
        <v>0</v>
      </c>
      <c r="S243" s="16">
        <f>VLOOKUP($B243,GD_CHAM_CONG!$C$6:$BF$912,48,FALSE)</f>
        <v>0</v>
      </c>
      <c r="T243" s="16">
        <f>VLOOKUP($B243,GD_CHAM_CONG!$C$6:$BF$912,49,FALSE)</f>
        <v>0</v>
      </c>
      <c r="U243" s="16">
        <f>VLOOKUP($B243,GD_CHAM_CONG!$C$6:$BF$912,50,FALSE)</f>
        <v>0</v>
      </c>
      <c r="V243" s="16">
        <f>VLOOKUP($B243,GD_CHAM_CONG!$C$6:$BF$912,51,FALSE)</f>
        <v>0</v>
      </c>
      <c r="W243" s="16">
        <f>VLOOKUP($B243,GD_CHAM_CONG!$C$6:$BF$912,52,FALSE)</f>
        <v>0</v>
      </c>
      <c r="X243" s="16">
        <f>VLOOKUP($B243,GD_CHAM_CONG!$C$6:$BF$912,53,FALSE)</f>
        <v>0</v>
      </c>
      <c r="Y243" s="16">
        <f>VLOOKUP($B243,GD_CHAM_CONG!$C$6:$BF$912,54,FALSE)</f>
        <v>0</v>
      </c>
      <c r="Z243" s="16">
        <f>VLOOKUP($B243,GD_CHAM_CONG!$C$6:$BF$912,55,FALSE)</f>
        <v>0</v>
      </c>
      <c r="AA243" s="16">
        <f>VLOOKUP($B243,GD_CHAM_CONG!$C$6:$BF$912,56,FALSE)</f>
        <v>0</v>
      </c>
      <c r="AB243" s="16">
        <f>VLOOKUP($B243,GD_CHAM_CONG!$C$6:$BI$912,57,FALSE)</f>
        <v>0</v>
      </c>
      <c r="AC243" s="16">
        <f>VLOOKUP($B243,GD_CHAM_CONG!$C$6:$BI$912,58,FALSE)</f>
        <v>0</v>
      </c>
      <c r="AD243" s="16">
        <f>VLOOKUP($B243,GD_CHAM_CONG!$C$6:$BI$912,59,FALSE)</f>
        <v>0</v>
      </c>
      <c r="AE243" s="188">
        <f>I243/$H243*VLOOKUP(I$4,DM_TI_LE!$A$5:$B$30,2,FALSE)</f>
        <v>1</v>
      </c>
      <c r="AF243" s="188">
        <f>J243/$H243*VLOOKUP(J$4,DM_TI_LE!$A$5:$B$30,2,FALSE)</f>
        <v>0</v>
      </c>
      <c r="AG243" s="188">
        <f>K243/$H243*VLOOKUP(K$4,DM_TI_LE!$A$5:$B$30,2,FALSE)</f>
        <v>0</v>
      </c>
      <c r="AH243" s="188">
        <f>L243/$H243*VLOOKUP(L$4,DM_TI_LE!$A$5:$B$30,2,FALSE)</f>
        <v>0</v>
      </c>
      <c r="AI243" s="188">
        <f>M243/$H243*VLOOKUP(M$4,DM_TI_LE!$A$5:$B$30,2,FALSE)</f>
        <v>0</v>
      </c>
      <c r="AJ243" s="188">
        <f>N243/$H243*VLOOKUP(N$4,DM_TI_LE!$A$5:$B$30,2,FALSE)</f>
        <v>0</v>
      </c>
      <c r="AK243" s="188">
        <f>O243/$H243*VLOOKUP(O$4,DM_TI_LE!$A$5:$B$30,2,FALSE)</f>
        <v>0</v>
      </c>
      <c r="AL243" s="188">
        <f>P243/$H243*VLOOKUP(P$4,DM_TI_LE!$A$5:$B$30,2,FALSE)</f>
        <v>0</v>
      </c>
      <c r="AM243" s="188">
        <f>Q243/$H243*VLOOKUP(Q$4,DM_TI_LE!$A$5:$B$30,2,FALSE)</f>
        <v>0</v>
      </c>
      <c r="AN243" s="188">
        <f>R243/$H243*VLOOKUP(R$4,DM_TI_LE!$A$5:$B$30,2,FALSE)</f>
        <v>0</v>
      </c>
      <c r="AO243" s="188">
        <f>S243/$H243*VLOOKUP(S$4,DM_TI_LE!$A$5:$B$30,2,FALSE)</f>
        <v>0</v>
      </c>
      <c r="AP243" s="188">
        <f>T243/$H243*VLOOKUP(T$4,DM_TI_LE!$A$5:$B$30,2,FALSE)</f>
        <v>0</v>
      </c>
      <c r="AQ243" s="188">
        <f>U243/$H243*VLOOKUP(U$4,DM_TI_LE!$A$5:$B$30,2,FALSE)</f>
        <v>0</v>
      </c>
      <c r="AR243" s="188">
        <f>V243/$H243*VLOOKUP(V$4,DM_TI_LE!$A$5:$B$30,2,FALSE)</f>
        <v>0</v>
      </c>
      <c r="AS243" s="188">
        <f>W243/$H243*VLOOKUP(W$4,DM_TI_LE!$A$5:$B$30,2,FALSE)</f>
        <v>0</v>
      </c>
      <c r="AT243" s="188">
        <f>X243/$H243*VLOOKUP(X$4,DM_TI_LE!$A$5:$B$30,2,FALSE)</f>
        <v>0</v>
      </c>
      <c r="AU243" s="188">
        <f>Y243/$H243*VLOOKUP(Y$4,DM_TI_LE!$A$5:$B$30,2,FALSE)</f>
        <v>0</v>
      </c>
      <c r="AV243" s="188">
        <f>Z243/$H243*VLOOKUP(Z$4,DM_TI_LE!$A$5:$B$30,2,FALSE)</f>
        <v>0</v>
      </c>
      <c r="AW243" s="188">
        <f>AA243/$H243*VLOOKUP(AA$4,DM_TI_LE!$A$5:$B$30,2,FALSE)</f>
        <v>0</v>
      </c>
      <c r="AX243" s="188">
        <f>AB243/$H243*VLOOKUP(AB$4,DM_TI_LE!$A$5:$B$30,2,FALSE)</f>
        <v>0</v>
      </c>
      <c r="AY243" s="188">
        <f>AC243/$H243*VLOOKUP(AC$4,DM_TI_LE!$A$5:$B$30,2,FALSE)</f>
        <v>0</v>
      </c>
      <c r="AZ243" s="188">
        <f>AD243/$H243*VLOOKUP(AD$4,DM_TI_LE!$A$5:$B$30,2,FALSE)</f>
        <v>0</v>
      </c>
      <c r="BA243" s="231">
        <f>IF(CD243="HDHV",DM_TI_LE!$K$12*I243, SUM(AE243:AW243)*F243*E243*DM_HE_SO_LUONG_NS!$D$1*CE243)</f>
        <v>7087500.0000000009</v>
      </c>
      <c r="BB243" s="16"/>
      <c r="BC243" s="17">
        <f>VLOOKUP(B243,GD_LCD_HS_LNS!$B$4:$E$914,4,FALSE)</f>
        <v>3778000</v>
      </c>
      <c r="BD243" s="16"/>
      <c r="BE243" s="16">
        <f>I243/26*$BC243*VLOOKUP(BE$4,DM_TI_LE!$A$5:$C$29,3,FALSE)</f>
        <v>0</v>
      </c>
      <c r="BF243" s="16">
        <f>J243/26*$BC243*VLOOKUP(BF$4,DM_TI_LE!$A$5:$C$29,3,FALSE)</f>
        <v>0</v>
      </c>
      <c r="BG243" s="16">
        <f>K243/26*$BC243*VLOOKUP(BG$4,DM_TI_LE!$A$5:$C$29,3,FALSE)</f>
        <v>0</v>
      </c>
      <c r="BH243" s="16">
        <f>L243/26*$BC243*VLOOKUP(BH$4,DM_TI_LE!$A$5:$C$29,3,FALSE)</f>
        <v>0</v>
      </c>
      <c r="BI243" s="16">
        <f>M243/26*$BC243*VLOOKUP(BI$4,DM_TI_LE!$A$5:$C$29,3,FALSE)</f>
        <v>0</v>
      </c>
      <c r="BJ243" s="16">
        <f>N243/26*$BC243*VLOOKUP(BJ$4,DM_TI_LE!$A$5:$C$29,3,FALSE)</f>
        <v>0</v>
      </c>
      <c r="BK243" s="16">
        <f>O243/26*$BC243*VLOOKUP(BK$4,DM_TI_LE!$A$5:$C$29,3,FALSE)</f>
        <v>0</v>
      </c>
      <c r="BL243" s="16">
        <f>P243/26*$BC243*VLOOKUP(BL$4,DM_TI_LE!$A$5:$C$29,3,FALSE)</f>
        <v>0</v>
      </c>
      <c r="BM243" s="16">
        <f>Q243/26*$BC243*VLOOKUP(BM$4,DM_TI_LE!$A$5:$C$29,3,FALSE)</f>
        <v>0</v>
      </c>
      <c r="BN243" s="16">
        <f>R243/26*$BC243*VLOOKUP(BN$4,DM_TI_LE!$A$5:$C$29,3,FALSE)</f>
        <v>0</v>
      </c>
      <c r="BO243" s="16">
        <f>S243/26*$BC243*VLOOKUP(BO$4,DM_TI_LE!$A$5:$C$29,3,FALSE)</f>
        <v>0</v>
      </c>
      <c r="BP243" s="16">
        <f>T243/26*$BC243*VLOOKUP(BP$4,DM_TI_LE!$A$5:$C$29,3,FALSE)</f>
        <v>0</v>
      </c>
      <c r="BQ243" s="16">
        <f>U243/26*$BC243*VLOOKUP(BQ$4,DM_TI_LE!$A$5:$C$29,3,FALSE)</f>
        <v>0</v>
      </c>
      <c r="BR243" s="16">
        <f>V243/26*$BC243*VLOOKUP(BR$4,DM_TI_LE!$A$5:$C$29,3,FALSE)</f>
        <v>0</v>
      </c>
      <c r="BS243" s="16">
        <f>W243/26*$BC243*VLOOKUP(BS$4,DM_TI_LE!$A$5:$C$29,3,FALSE)</f>
        <v>0</v>
      </c>
      <c r="BT243" s="16">
        <f>X243/26*$BC243*VLOOKUP(BT$4,DM_TI_LE!$A$5:$C$29,3,FALSE)</f>
        <v>0</v>
      </c>
      <c r="BU243" s="16">
        <f>Y243/26*$BC243*VLOOKUP(BU$4,DM_TI_LE!$A$5:$C$29,3,FALSE)</f>
        <v>0</v>
      </c>
      <c r="BV243" s="16">
        <f>Z243/26*$BC243*VLOOKUP(BV$4,DM_TI_LE!$A$5:$C$29,3,FALSE)</f>
        <v>0</v>
      </c>
      <c r="BW243" s="16">
        <f>AA243/26*$BC243*VLOOKUP(BW$4,DM_TI_LE!$A$5:$C$29,3,FALSE)</f>
        <v>0</v>
      </c>
      <c r="BX243" s="16">
        <f>AB243/26*$BC243*VLOOKUP(BX$4,DM_TI_LE!$A$5:$C$29,3,FALSE)</f>
        <v>0</v>
      </c>
      <c r="BY243" s="16">
        <f>AC243/26*$BC243*VLOOKUP(BY$4,DM_TI_LE!$A$5:$C$29,3,FALSE)</f>
        <v>0</v>
      </c>
      <c r="BZ243" s="16">
        <f>AD243/26*$BC243*VLOOKUP(BZ$4,DM_TI_LE!$A$5:$C$29,3,FALSE)</f>
        <v>0</v>
      </c>
      <c r="CA243" s="196">
        <f t="shared" si="0"/>
        <v>0</v>
      </c>
      <c r="CB243" s="16"/>
      <c r="CC243" s="197">
        <f t="shared" si="1"/>
        <v>7087500.0000000009</v>
      </c>
      <c r="CD243" s="145" t="s">
        <v>114</v>
      </c>
      <c r="CE243" s="199">
        <f>VLOOKUP(CD243,DM_TI_LE!$I$12:$J$16,2,FALSE)</f>
        <v>1</v>
      </c>
    </row>
    <row r="244" spans="1:83" ht="12.75">
      <c r="A244" s="36">
        <v>240</v>
      </c>
      <c r="B244" s="38">
        <f>GD_LCD_HS_LNS!B243</f>
        <v>13436</v>
      </c>
      <c r="C244" s="38" t="str">
        <f>GD_LCD_HS_LNS!C243</f>
        <v>Lê Văn Thư</v>
      </c>
      <c r="D244" s="38" t="str">
        <f>GD_LCD_HS_LNS!D243</f>
        <v>Nhân viên Bốc xếp</v>
      </c>
      <c r="E244" s="146">
        <f>VLOOKUP(B244,GD_CHAM_CONG!$C$6:$BJ$912,60,FALSE)</f>
        <v>1</v>
      </c>
      <c r="F244" s="146">
        <f>VLOOKUP(B244,GD_LCD_HS_LNS!$B$4:$F$914,5,FALSE)</f>
        <v>1.5</v>
      </c>
      <c r="G244" s="168"/>
      <c r="H244" s="168">
        <f>VLOOKUP(B244,GD_CHAM_CONG!$C$6:$BD$912,37,FALSE)</f>
        <v>26</v>
      </c>
      <c r="I244" s="16">
        <f>VLOOKUP($B244,GD_CHAM_CONG!$C$6:$BF$912,38,FALSE)</f>
        <v>26</v>
      </c>
      <c r="J244" s="16">
        <f>VLOOKUP($B244,GD_CHAM_CONG!$C$6:$BF$912,39,FALSE)</f>
        <v>0</v>
      </c>
      <c r="K244" s="16">
        <f>VLOOKUP($B244,GD_CHAM_CONG!$C$6:$BF$912,40,FALSE)</f>
        <v>0</v>
      </c>
      <c r="L244" s="16">
        <f>VLOOKUP($B244,GD_CHAM_CONG!$C$6:$BF$912,41,FALSE)</f>
        <v>0</v>
      </c>
      <c r="M244" s="16">
        <f>VLOOKUP($B244,GD_CHAM_CONG!$C$6:$BF$912,42,FALSE)</f>
        <v>0</v>
      </c>
      <c r="N244" s="16">
        <f>VLOOKUP($B244,GD_CHAM_CONG!$C$6:$BF$912,43,FALSE)</f>
        <v>0</v>
      </c>
      <c r="O244" s="16">
        <f>VLOOKUP($B244,GD_CHAM_CONG!$C$6:$BF$912,44,FALSE)</f>
        <v>0</v>
      </c>
      <c r="P244" s="16">
        <f>VLOOKUP($B244,GD_CHAM_CONG!$C$6:$BF$912,45,FALSE)</f>
        <v>0</v>
      </c>
      <c r="Q244" s="16">
        <f>VLOOKUP($B244,GD_CHAM_CONG!$C$6:$BF$912,46,FALSE)</f>
        <v>0</v>
      </c>
      <c r="R244" s="16">
        <f>VLOOKUP($B244,GD_CHAM_CONG!$C$6:$BF$912,47,FALSE)</f>
        <v>0</v>
      </c>
      <c r="S244" s="16">
        <f>VLOOKUP($B244,GD_CHAM_CONG!$C$6:$BF$912,48,FALSE)</f>
        <v>0</v>
      </c>
      <c r="T244" s="16">
        <f>VLOOKUP($B244,GD_CHAM_CONG!$C$6:$BF$912,49,FALSE)</f>
        <v>0</v>
      </c>
      <c r="U244" s="16">
        <f>VLOOKUP($B244,GD_CHAM_CONG!$C$6:$BF$912,50,FALSE)</f>
        <v>0</v>
      </c>
      <c r="V244" s="16">
        <f>VLOOKUP($B244,GD_CHAM_CONG!$C$6:$BF$912,51,FALSE)</f>
        <v>0</v>
      </c>
      <c r="W244" s="16">
        <f>VLOOKUP($B244,GD_CHAM_CONG!$C$6:$BF$912,52,FALSE)</f>
        <v>0</v>
      </c>
      <c r="X244" s="16">
        <f>VLOOKUP($B244,GD_CHAM_CONG!$C$6:$BF$912,53,FALSE)</f>
        <v>0</v>
      </c>
      <c r="Y244" s="16">
        <f>VLOOKUP($B244,GD_CHAM_CONG!$C$6:$BF$912,54,FALSE)</f>
        <v>0</v>
      </c>
      <c r="Z244" s="16">
        <f>VLOOKUP($B244,GD_CHAM_CONG!$C$6:$BF$912,55,FALSE)</f>
        <v>0</v>
      </c>
      <c r="AA244" s="16">
        <f>VLOOKUP($B244,GD_CHAM_CONG!$C$6:$BF$912,56,FALSE)</f>
        <v>0</v>
      </c>
      <c r="AB244" s="16">
        <f>VLOOKUP($B244,GD_CHAM_CONG!$C$6:$BI$912,57,FALSE)</f>
        <v>0</v>
      </c>
      <c r="AC244" s="16">
        <f>VLOOKUP($B244,GD_CHAM_CONG!$C$6:$BI$912,58,FALSE)</f>
        <v>0</v>
      </c>
      <c r="AD244" s="16">
        <f>VLOOKUP($B244,GD_CHAM_CONG!$C$6:$BI$912,59,FALSE)</f>
        <v>0</v>
      </c>
      <c r="AE244" s="188">
        <f>I244/$H244*VLOOKUP(I$4,DM_TI_LE!$A$5:$B$30,2,FALSE)</f>
        <v>1</v>
      </c>
      <c r="AF244" s="188">
        <f>J244/$H244*VLOOKUP(J$4,DM_TI_LE!$A$5:$B$30,2,FALSE)</f>
        <v>0</v>
      </c>
      <c r="AG244" s="188">
        <f>K244/$H244*VLOOKUP(K$4,DM_TI_LE!$A$5:$B$30,2,FALSE)</f>
        <v>0</v>
      </c>
      <c r="AH244" s="188">
        <f>L244/$H244*VLOOKUP(L$4,DM_TI_LE!$A$5:$B$30,2,FALSE)</f>
        <v>0</v>
      </c>
      <c r="AI244" s="188">
        <f>M244/$H244*VLOOKUP(M$4,DM_TI_LE!$A$5:$B$30,2,FALSE)</f>
        <v>0</v>
      </c>
      <c r="AJ244" s="188">
        <f>N244/$H244*VLOOKUP(N$4,DM_TI_LE!$A$5:$B$30,2,FALSE)</f>
        <v>0</v>
      </c>
      <c r="AK244" s="188">
        <f>O244/$H244*VLOOKUP(O$4,DM_TI_LE!$A$5:$B$30,2,FALSE)</f>
        <v>0</v>
      </c>
      <c r="AL244" s="188">
        <f>P244/$H244*VLOOKUP(P$4,DM_TI_LE!$A$5:$B$30,2,FALSE)</f>
        <v>0</v>
      </c>
      <c r="AM244" s="188">
        <f>Q244/$H244*VLOOKUP(Q$4,DM_TI_LE!$A$5:$B$30,2,FALSE)</f>
        <v>0</v>
      </c>
      <c r="AN244" s="188">
        <f>R244/$H244*VLOOKUP(R$4,DM_TI_LE!$A$5:$B$30,2,FALSE)</f>
        <v>0</v>
      </c>
      <c r="AO244" s="188">
        <f>S244/$H244*VLOOKUP(S$4,DM_TI_LE!$A$5:$B$30,2,FALSE)</f>
        <v>0</v>
      </c>
      <c r="AP244" s="188">
        <f>T244/$H244*VLOOKUP(T$4,DM_TI_LE!$A$5:$B$30,2,FALSE)</f>
        <v>0</v>
      </c>
      <c r="AQ244" s="188">
        <f>U244/$H244*VLOOKUP(U$4,DM_TI_LE!$A$5:$B$30,2,FALSE)</f>
        <v>0</v>
      </c>
      <c r="AR244" s="188">
        <f>V244/$H244*VLOOKUP(V$4,DM_TI_LE!$A$5:$B$30,2,FALSE)</f>
        <v>0</v>
      </c>
      <c r="AS244" s="188">
        <f>W244/$H244*VLOOKUP(W$4,DM_TI_LE!$A$5:$B$30,2,FALSE)</f>
        <v>0</v>
      </c>
      <c r="AT244" s="188">
        <f>X244/$H244*VLOOKUP(X$4,DM_TI_LE!$A$5:$B$30,2,FALSE)</f>
        <v>0</v>
      </c>
      <c r="AU244" s="188">
        <f>Y244/$H244*VLOOKUP(Y$4,DM_TI_LE!$A$5:$B$30,2,FALSE)</f>
        <v>0</v>
      </c>
      <c r="AV244" s="188">
        <f>Z244/$H244*VLOOKUP(Z$4,DM_TI_LE!$A$5:$B$30,2,FALSE)</f>
        <v>0</v>
      </c>
      <c r="AW244" s="188">
        <f>AA244/$H244*VLOOKUP(AA$4,DM_TI_LE!$A$5:$B$30,2,FALSE)</f>
        <v>0</v>
      </c>
      <c r="AX244" s="188">
        <f>AB244/$H244*VLOOKUP(AB$4,DM_TI_LE!$A$5:$B$30,2,FALSE)</f>
        <v>0</v>
      </c>
      <c r="AY244" s="188">
        <f>AC244/$H244*VLOOKUP(AC$4,DM_TI_LE!$A$5:$B$30,2,FALSE)</f>
        <v>0</v>
      </c>
      <c r="AZ244" s="188">
        <f>AD244/$H244*VLOOKUP(AD$4,DM_TI_LE!$A$5:$B$30,2,FALSE)</f>
        <v>0</v>
      </c>
      <c r="BA244" s="231">
        <f>IF(CD244="HDHV",DM_TI_LE!$K$12*I244, SUM(AE244:AW244)*F244*E244*DM_HE_SO_LUONG_NS!$D$1*CE244)</f>
        <v>6750000</v>
      </c>
      <c r="BB244" s="16"/>
      <c r="BC244" s="17">
        <f>VLOOKUP(B244,GD_LCD_HS_LNS!$B$4:$E$914,4,FALSE)</f>
        <v>3778000</v>
      </c>
      <c r="BD244" s="16"/>
      <c r="BE244" s="16">
        <f>I244/26*$BC244*VLOOKUP(BE$4,DM_TI_LE!$A$5:$C$29,3,FALSE)</f>
        <v>0</v>
      </c>
      <c r="BF244" s="16">
        <f>J244/26*$BC244*VLOOKUP(BF$4,DM_TI_LE!$A$5:$C$29,3,FALSE)</f>
        <v>0</v>
      </c>
      <c r="BG244" s="16">
        <f>K244/26*$BC244*VLOOKUP(BG$4,DM_TI_LE!$A$5:$C$29,3,FALSE)</f>
        <v>0</v>
      </c>
      <c r="BH244" s="16">
        <f>L244/26*$BC244*VLOOKUP(BH$4,DM_TI_LE!$A$5:$C$29,3,FALSE)</f>
        <v>0</v>
      </c>
      <c r="BI244" s="16">
        <f>M244/26*$BC244*VLOOKUP(BI$4,DM_TI_LE!$A$5:$C$29,3,FALSE)</f>
        <v>0</v>
      </c>
      <c r="BJ244" s="16">
        <f>N244/26*$BC244*VLOOKUP(BJ$4,DM_TI_LE!$A$5:$C$29,3,FALSE)</f>
        <v>0</v>
      </c>
      <c r="BK244" s="16">
        <f>O244/26*$BC244*VLOOKUP(BK$4,DM_TI_LE!$A$5:$C$29,3,FALSE)</f>
        <v>0</v>
      </c>
      <c r="BL244" s="16">
        <f>P244/26*$BC244*VLOOKUP(BL$4,DM_TI_LE!$A$5:$C$29,3,FALSE)</f>
        <v>0</v>
      </c>
      <c r="BM244" s="16">
        <f>Q244/26*$BC244*VLOOKUP(BM$4,DM_TI_LE!$A$5:$C$29,3,FALSE)</f>
        <v>0</v>
      </c>
      <c r="BN244" s="16">
        <f>R244/26*$BC244*VLOOKUP(BN$4,DM_TI_LE!$A$5:$C$29,3,FALSE)</f>
        <v>0</v>
      </c>
      <c r="BO244" s="16">
        <f>S244/26*$BC244*VLOOKUP(BO$4,DM_TI_LE!$A$5:$C$29,3,FALSE)</f>
        <v>0</v>
      </c>
      <c r="BP244" s="16">
        <f>T244/26*$BC244*VLOOKUP(BP$4,DM_TI_LE!$A$5:$C$29,3,FALSE)</f>
        <v>0</v>
      </c>
      <c r="BQ244" s="16">
        <f>U244/26*$BC244*VLOOKUP(BQ$4,DM_TI_LE!$A$5:$C$29,3,FALSE)</f>
        <v>0</v>
      </c>
      <c r="BR244" s="16">
        <f>V244/26*$BC244*VLOOKUP(BR$4,DM_TI_LE!$A$5:$C$29,3,FALSE)</f>
        <v>0</v>
      </c>
      <c r="BS244" s="16">
        <f>W244/26*$BC244*VLOOKUP(BS$4,DM_TI_LE!$A$5:$C$29,3,FALSE)</f>
        <v>0</v>
      </c>
      <c r="BT244" s="16">
        <f>X244/26*$BC244*VLOOKUP(BT$4,DM_TI_LE!$A$5:$C$29,3,FALSE)</f>
        <v>0</v>
      </c>
      <c r="BU244" s="16">
        <f>Y244/26*$BC244*VLOOKUP(BU$4,DM_TI_LE!$A$5:$C$29,3,FALSE)</f>
        <v>0</v>
      </c>
      <c r="BV244" s="16">
        <f>Z244/26*$BC244*VLOOKUP(BV$4,DM_TI_LE!$A$5:$C$29,3,FALSE)</f>
        <v>0</v>
      </c>
      <c r="BW244" s="16">
        <f>AA244/26*$BC244*VLOOKUP(BW$4,DM_TI_LE!$A$5:$C$29,3,FALSE)</f>
        <v>0</v>
      </c>
      <c r="BX244" s="16">
        <f>AB244/26*$BC244*VLOOKUP(BX$4,DM_TI_LE!$A$5:$C$29,3,FALSE)</f>
        <v>0</v>
      </c>
      <c r="BY244" s="16">
        <f>AC244/26*$BC244*VLOOKUP(BY$4,DM_TI_LE!$A$5:$C$29,3,FALSE)</f>
        <v>0</v>
      </c>
      <c r="BZ244" s="16">
        <f>AD244/26*$BC244*VLOOKUP(BZ$4,DM_TI_LE!$A$5:$C$29,3,FALSE)</f>
        <v>0</v>
      </c>
      <c r="CA244" s="196">
        <f t="shared" si="0"/>
        <v>0</v>
      </c>
      <c r="CB244" s="16"/>
      <c r="CC244" s="197">
        <f t="shared" si="1"/>
        <v>6750000</v>
      </c>
      <c r="CD244" s="145" t="s">
        <v>114</v>
      </c>
      <c r="CE244" s="199">
        <f>VLOOKUP(CD244,DM_TI_LE!$I$12:$J$16,2,FALSE)</f>
        <v>1</v>
      </c>
    </row>
    <row r="245" spans="1:83" ht="12.75">
      <c r="A245" s="36">
        <v>241</v>
      </c>
      <c r="B245" s="38">
        <f>GD_LCD_HS_LNS!B244</f>
        <v>13437</v>
      </c>
      <c r="C245" s="38" t="str">
        <f>GD_LCD_HS_LNS!C244</f>
        <v>Phạm Ngọc Huấn</v>
      </c>
      <c r="D245" s="38" t="str">
        <f>GD_LCD_HS_LNS!D244</f>
        <v>Nhân viên Bốc xếp</v>
      </c>
      <c r="E245" s="146">
        <f>VLOOKUP(B245,GD_CHAM_CONG!$C$6:$BJ$912,60,FALSE)</f>
        <v>1.05</v>
      </c>
      <c r="F245" s="146">
        <f>VLOOKUP(B245,GD_LCD_HS_LNS!$B$4:$F$914,5,FALSE)</f>
        <v>1.5</v>
      </c>
      <c r="G245" s="168"/>
      <c r="H245" s="168">
        <f>VLOOKUP(B245,GD_CHAM_CONG!$C$6:$BD$912,37,FALSE)</f>
        <v>26</v>
      </c>
      <c r="I245" s="16">
        <f>VLOOKUP($B245,GD_CHAM_CONG!$C$6:$BF$912,38,FALSE)</f>
        <v>26</v>
      </c>
      <c r="J245" s="16">
        <f>VLOOKUP($B245,GD_CHAM_CONG!$C$6:$BF$912,39,FALSE)</f>
        <v>0</v>
      </c>
      <c r="K245" s="16">
        <f>VLOOKUP($B245,GD_CHAM_CONG!$C$6:$BF$912,40,FALSE)</f>
        <v>0</v>
      </c>
      <c r="L245" s="16">
        <f>VLOOKUP($B245,GD_CHAM_CONG!$C$6:$BF$912,41,FALSE)</f>
        <v>0</v>
      </c>
      <c r="M245" s="16">
        <f>VLOOKUP($B245,GD_CHAM_CONG!$C$6:$BF$912,42,FALSE)</f>
        <v>0</v>
      </c>
      <c r="N245" s="16">
        <f>VLOOKUP($B245,GD_CHAM_CONG!$C$6:$BF$912,43,FALSE)</f>
        <v>0</v>
      </c>
      <c r="O245" s="16">
        <f>VLOOKUP($B245,GD_CHAM_CONG!$C$6:$BF$912,44,FALSE)</f>
        <v>0</v>
      </c>
      <c r="P245" s="16">
        <f>VLOOKUP($B245,GD_CHAM_CONG!$C$6:$BF$912,45,FALSE)</f>
        <v>0</v>
      </c>
      <c r="Q245" s="16">
        <f>VLOOKUP($B245,GD_CHAM_CONG!$C$6:$BF$912,46,FALSE)</f>
        <v>0</v>
      </c>
      <c r="R245" s="16">
        <f>VLOOKUP($B245,GD_CHAM_CONG!$C$6:$BF$912,47,FALSE)</f>
        <v>0</v>
      </c>
      <c r="S245" s="16">
        <f>VLOOKUP($B245,GD_CHAM_CONG!$C$6:$BF$912,48,FALSE)</f>
        <v>0</v>
      </c>
      <c r="T245" s="16">
        <f>VLOOKUP($B245,GD_CHAM_CONG!$C$6:$BF$912,49,FALSE)</f>
        <v>0</v>
      </c>
      <c r="U245" s="16">
        <f>VLOOKUP($B245,GD_CHAM_CONG!$C$6:$BF$912,50,FALSE)</f>
        <v>0</v>
      </c>
      <c r="V245" s="16">
        <f>VLOOKUP($B245,GD_CHAM_CONG!$C$6:$BF$912,51,FALSE)</f>
        <v>0</v>
      </c>
      <c r="W245" s="16">
        <f>VLOOKUP($B245,GD_CHAM_CONG!$C$6:$BF$912,52,FALSE)</f>
        <v>0</v>
      </c>
      <c r="X245" s="16">
        <f>VLOOKUP($B245,GD_CHAM_CONG!$C$6:$BF$912,53,FALSE)</f>
        <v>0</v>
      </c>
      <c r="Y245" s="16">
        <f>VLOOKUP($B245,GD_CHAM_CONG!$C$6:$BF$912,54,FALSE)</f>
        <v>0</v>
      </c>
      <c r="Z245" s="16">
        <f>VLOOKUP($B245,GD_CHAM_CONG!$C$6:$BF$912,55,FALSE)</f>
        <v>0</v>
      </c>
      <c r="AA245" s="16">
        <f>VLOOKUP($B245,GD_CHAM_CONG!$C$6:$BF$912,56,FALSE)</f>
        <v>0</v>
      </c>
      <c r="AB245" s="16">
        <f>VLOOKUP($B245,GD_CHAM_CONG!$C$6:$BI$912,57,FALSE)</f>
        <v>0</v>
      </c>
      <c r="AC245" s="16">
        <f>VLOOKUP($B245,GD_CHAM_CONG!$C$6:$BI$912,58,FALSE)</f>
        <v>0</v>
      </c>
      <c r="AD245" s="16">
        <f>VLOOKUP($B245,GD_CHAM_CONG!$C$6:$BI$912,59,FALSE)</f>
        <v>0</v>
      </c>
      <c r="AE245" s="188">
        <f>I245/$H245*VLOOKUP(I$4,DM_TI_LE!$A$5:$B$30,2,FALSE)</f>
        <v>1</v>
      </c>
      <c r="AF245" s="188">
        <f>J245/$H245*VLOOKUP(J$4,DM_TI_LE!$A$5:$B$30,2,FALSE)</f>
        <v>0</v>
      </c>
      <c r="AG245" s="188">
        <f>K245/$H245*VLOOKUP(K$4,DM_TI_LE!$A$5:$B$30,2,FALSE)</f>
        <v>0</v>
      </c>
      <c r="AH245" s="188">
        <f>L245/$H245*VLOOKUP(L$4,DM_TI_LE!$A$5:$B$30,2,FALSE)</f>
        <v>0</v>
      </c>
      <c r="AI245" s="188">
        <f>M245/$H245*VLOOKUP(M$4,DM_TI_LE!$A$5:$B$30,2,FALSE)</f>
        <v>0</v>
      </c>
      <c r="AJ245" s="188">
        <f>N245/$H245*VLOOKUP(N$4,DM_TI_LE!$A$5:$B$30,2,FALSE)</f>
        <v>0</v>
      </c>
      <c r="AK245" s="188">
        <f>O245/$H245*VLOOKUP(O$4,DM_TI_LE!$A$5:$B$30,2,FALSE)</f>
        <v>0</v>
      </c>
      <c r="AL245" s="188">
        <f>P245/$H245*VLOOKUP(P$4,DM_TI_LE!$A$5:$B$30,2,FALSE)</f>
        <v>0</v>
      </c>
      <c r="AM245" s="188">
        <f>Q245/$H245*VLOOKUP(Q$4,DM_TI_LE!$A$5:$B$30,2,FALSE)</f>
        <v>0</v>
      </c>
      <c r="AN245" s="188">
        <f>R245/$H245*VLOOKUP(R$4,DM_TI_LE!$A$5:$B$30,2,FALSE)</f>
        <v>0</v>
      </c>
      <c r="AO245" s="188">
        <f>S245/$H245*VLOOKUP(S$4,DM_TI_LE!$A$5:$B$30,2,FALSE)</f>
        <v>0</v>
      </c>
      <c r="AP245" s="188">
        <f>T245/$H245*VLOOKUP(T$4,DM_TI_LE!$A$5:$B$30,2,FALSE)</f>
        <v>0</v>
      </c>
      <c r="AQ245" s="188">
        <f>U245/$H245*VLOOKUP(U$4,DM_TI_LE!$A$5:$B$30,2,FALSE)</f>
        <v>0</v>
      </c>
      <c r="AR245" s="188">
        <f>V245/$H245*VLOOKUP(V$4,DM_TI_LE!$A$5:$B$30,2,FALSE)</f>
        <v>0</v>
      </c>
      <c r="AS245" s="188">
        <f>W245/$H245*VLOOKUP(W$4,DM_TI_LE!$A$5:$B$30,2,FALSE)</f>
        <v>0</v>
      </c>
      <c r="AT245" s="188">
        <f>X245/$H245*VLOOKUP(X$4,DM_TI_LE!$A$5:$B$30,2,FALSE)</f>
        <v>0</v>
      </c>
      <c r="AU245" s="188">
        <f>Y245/$H245*VLOOKUP(Y$4,DM_TI_LE!$A$5:$B$30,2,FALSE)</f>
        <v>0</v>
      </c>
      <c r="AV245" s="188">
        <f>Z245/$H245*VLOOKUP(Z$4,DM_TI_LE!$A$5:$B$30,2,FALSE)</f>
        <v>0</v>
      </c>
      <c r="AW245" s="188">
        <f>AA245/$H245*VLOOKUP(AA$4,DM_TI_LE!$A$5:$B$30,2,FALSE)</f>
        <v>0</v>
      </c>
      <c r="AX245" s="188">
        <f>AB245/$H245*VLOOKUP(AB$4,DM_TI_LE!$A$5:$B$30,2,FALSE)</f>
        <v>0</v>
      </c>
      <c r="AY245" s="188">
        <f>AC245/$H245*VLOOKUP(AC$4,DM_TI_LE!$A$5:$B$30,2,FALSE)</f>
        <v>0</v>
      </c>
      <c r="AZ245" s="188">
        <f>AD245/$H245*VLOOKUP(AD$4,DM_TI_LE!$A$5:$B$30,2,FALSE)</f>
        <v>0</v>
      </c>
      <c r="BA245" s="231">
        <f>IF(CD245="HDHV",DM_TI_LE!$K$12*I245, SUM(AE245:AW245)*F245*E245*DM_HE_SO_LUONG_NS!$D$1*CE245)</f>
        <v>7087500.0000000009</v>
      </c>
      <c r="BB245" s="16"/>
      <c r="BC245" s="17">
        <f>VLOOKUP(B245,GD_LCD_HS_LNS!$B$4:$E$914,4,FALSE)</f>
        <v>3778000</v>
      </c>
      <c r="BD245" s="16"/>
      <c r="BE245" s="16">
        <f>I245/26*$BC245*VLOOKUP(BE$4,DM_TI_LE!$A$5:$C$29,3,FALSE)</f>
        <v>0</v>
      </c>
      <c r="BF245" s="16">
        <f>J245/26*$BC245*VLOOKUP(BF$4,DM_TI_LE!$A$5:$C$29,3,FALSE)</f>
        <v>0</v>
      </c>
      <c r="BG245" s="16">
        <f>K245/26*$BC245*VLOOKUP(BG$4,DM_TI_LE!$A$5:$C$29,3,FALSE)</f>
        <v>0</v>
      </c>
      <c r="BH245" s="16">
        <f>L245/26*$BC245*VLOOKUP(BH$4,DM_TI_LE!$A$5:$C$29,3,FALSE)</f>
        <v>0</v>
      </c>
      <c r="BI245" s="16">
        <f>M245/26*$BC245*VLOOKUP(BI$4,DM_TI_LE!$A$5:$C$29,3,FALSE)</f>
        <v>0</v>
      </c>
      <c r="BJ245" s="16">
        <f>N245/26*$BC245*VLOOKUP(BJ$4,DM_TI_LE!$A$5:$C$29,3,FALSE)</f>
        <v>0</v>
      </c>
      <c r="BK245" s="16">
        <f>O245/26*$BC245*VLOOKUP(BK$4,DM_TI_LE!$A$5:$C$29,3,FALSE)</f>
        <v>0</v>
      </c>
      <c r="BL245" s="16">
        <f>P245/26*$BC245*VLOOKUP(BL$4,DM_TI_LE!$A$5:$C$29,3,FALSE)</f>
        <v>0</v>
      </c>
      <c r="BM245" s="16">
        <f>Q245/26*$BC245*VLOOKUP(BM$4,DM_TI_LE!$A$5:$C$29,3,FALSE)</f>
        <v>0</v>
      </c>
      <c r="BN245" s="16">
        <f>R245/26*$BC245*VLOOKUP(BN$4,DM_TI_LE!$A$5:$C$29,3,FALSE)</f>
        <v>0</v>
      </c>
      <c r="BO245" s="16">
        <f>S245/26*$BC245*VLOOKUP(BO$4,DM_TI_LE!$A$5:$C$29,3,FALSE)</f>
        <v>0</v>
      </c>
      <c r="BP245" s="16">
        <f>T245/26*$BC245*VLOOKUP(BP$4,DM_TI_LE!$A$5:$C$29,3,FALSE)</f>
        <v>0</v>
      </c>
      <c r="BQ245" s="16">
        <f>U245/26*$BC245*VLOOKUP(BQ$4,DM_TI_LE!$A$5:$C$29,3,FALSE)</f>
        <v>0</v>
      </c>
      <c r="BR245" s="16">
        <f>V245/26*$BC245*VLOOKUP(BR$4,DM_TI_LE!$A$5:$C$29,3,FALSE)</f>
        <v>0</v>
      </c>
      <c r="BS245" s="16">
        <f>W245/26*$BC245*VLOOKUP(BS$4,DM_TI_LE!$A$5:$C$29,3,FALSE)</f>
        <v>0</v>
      </c>
      <c r="BT245" s="16">
        <f>X245/26*$BC245*VLOOKUP(BT$4,DM_TI_LE!$A$5:$C$29,3,FALSE)</f>
        <v>0</v>
      </c>
      <c r="BU245" s="16">
        <f>Y245/26*$BC245*VLOOKUP(BU$4,DM_TI_LE!$A$5:$C$29,3,FALSE)</f>
        <v>0</v>
      </c>
      <c r="BV245" s="16">
        <f>Z245/26*$BC245*VLOOKUP(BV$4,DM_TI_LE!$A$5:$C$29,3,FALSE)</f>
        <v>0</v>
      </c>
      <c r="BW245" s="16">
        <f>AA245/26*$BC245*VLOOKUP(BW$4,DM_TI_LE!$A$5:$C$29,3,FALSE)</f>
        <v>0</v>
      </c>
      <c r="BX245" s="16">
        <f>AB245/26*$BC245*VLOOKUP(BX$4,DM_TI_LE!$A$5:$C$29,3,FALSE)</f>
        <v>0</v>
      </c>
      <c r="BY245" s="16">
        <f>AC245/26*$BC245*VLOOKUP(BY$4,DM_TI_LE!$A$5:$C$29,3,FALSE)</f>
        <v>0</v>
      </c>
      <c r="BZ245" s="16">
        <f>AD245/26*$BC245*VLOOKUP(BZ$4,DM_TI_LE!$A$5:$C$29,3,FALSE)</f>
        <v>0</v>
      </c>
      <c r="CA245" s="196">
        <f t="shared" si="0"/>
        <v>0</v>
      </c>
      <c r="CB245" s="16"/>
      <c r="CC245" s="197">
        <f t="shared" si="1"/>
        <v>7087500.0000000009</v>
      </c>
      <c r="CD245" s="145" t="s">
        <v>114</v>
      </c>
      <c r="CE245" s="199">
        <f>VLOOKUP(CD245,DM_TI_LE!$I$12:$J$16,2,FALSE)</f>
        <v>1</v>
      </c>
    </row>
    <row r="246" spans="1:83" ht="12.75">
      <c r="A246" s="36">
        <v>242</v>
      </c>
      <c r="B246" s="38">
        <f>GD_LCD_HS_LNS!B245</f>
        <v>13446</v>
      </c>
      <c r="C246" s="38" t="str">
        <f>GD_LCD_HS_LNS!C245</f>
        <v>Dương Công Tú</v>
      </c>
      <c r="D246" s="38" t="str">
        <f>GD_LCD_HS_LNS!D245</f>
        <v>Nhân viên Bốc xếp</v>
      </c>
      <c r="E246" s="146">
        <f>VLOOKUP(B246,GD_CHAM_CONG!$C$6:$BJ$912,60,FALSE)</f>
        <v>0.95</v>
      </c>
      <c r="F246" s="146">
        <f>VLOOKUP(B246,GD_LCD_HS_LNS!$B$4:$F$914,5,FALSE)</f>
        <v>1.5</v>
      </c>
      <c r="G246" s="168"/>
      <c r="H246" s="168">
        <f>VLOOKUP(B246,GD_CHAM_CONG!$C$6:$BD$912,37,FALSE)</f>
        <v>26</v>
      </c>
      <c r="I246" s="16">
        <f>VLOOKUP($B246,GD_CHAM_CONG!$C$6:$BF$912,38,FALSE)</f>
        <v>26</v>
      </c>
      <c r="J246" s="16">
        <f>VLOOKUP($B246,GD_CHAM_CONG!$C$6:$BF$912,39,FALSE)</f>
        <v>0</v>
      </c>
      <c r="K246" s="16">
        <f>VLOOKUP($B246,GD_CHAM_CONG!$C$6:$BF$912,40,FALSE)</f>
        <v>0</v>
      </c>
      <c r="L246" s="16">
        <f>VLOOKUP($B246,GD_CHAM_CONG!$C$6:$BF$912,41,FALSE)</f>
        <v>0</v>
      </c>
      <c r="M246" s="16">
        <f>VLOOKUP($B246,GD_CHAM_CONG!$C$6:$BF$912,42,FALSE)</f>
        <v>0</v>
      </c>
      <c r="N246" s="16">
        <f>VLOOKUP($B246,GD_CHAM_CONG!$C$6:$BF$912,43,FALSE)</f>
        <v>0</v>
      </c>
      <c r="O246" s="16">
        <f>VLOOKUP($B246,GD_CHAM_CONG!$C$6:$BF$912,44,FALSE)</f>
        <v>0</v>
      </c>
      <c r="P246" s="16">
        <f>VLOOKUP($B246,GD_CHAM_CONG!$C$6:$BF$912,45,FALSE)</f>
        <v>0</v>
      </c>
      <c r="Q246" s="16">
        <f>VLOOKUP($B246,GD_CHAM_CONG!$C$6:$BF$912,46,FALSE)</f>
        <v>0</v>
      </c>
      <c r="R246" s="16">
        <f>VLOOKUP($B246,GD_CHAM_CONG!$C$6:$BF$912,47,FALSE)</f>
        <v>0</v>
      </c>
      <c r="S246" s="16">
        <f>VLOOKUP($B246,GD_CHAM_CONG!$C$6:$BF$912,48,FALSE)</f>
        <v>0</v>
      </c>
      <c r="T246" s="16">
        <f>VLOOKUP($B246,GD_CHAM_CONG!$C$6:$BF$912,49,FALSE)</f>
        <v>0</v>
      </c>
      <c r="U246" s="16">
        <f>VLOOKUP($B246,GD_CHAM_CONG!$C$6:$BF$912,50,FALSE)</f>
        <v>0</v>
      </c>
      <c r="V246" s="16">
        <f>VLOOKUP($B246,GD_CHAM_CONG!$C$6:$BF$912,51,FALSE)</f>
        <v>0</v>
      </c>
      <c r="W246" s="16">
        <f>VLOOKUP($B246,GD_CHAM_CONG!$C$6:$BF$912,52,FALSE)</f>
        <v>0</v>
      </c>
      <c r="X246" s="16">
        <f>VLOOKUP($B246,GD_CHAM_CONG!$C$6:$BF$912,53,FALSE)</f>
        <v>0</v>
      </c>
      <c r="Y246" s="16">
        <f>VLOOKUP($B246,GD_CHAM_CONG!$C$6:$BF$912,54,FALSE)</f>
        <v>0</v>
      </c>
      <c r="Z246" s="16">
        <f>VLOOKUP($B246,GD_CHAM_CONG!$C$6:$BF$912,55,FALSE)</f>
        <v>0</v>
      </c>
      <c r="AA246" s="16">
        <f>VLOOKUP($B246,GD_CHAM_CONG!$C$6:$BF$912,56,FALSE)</f>
        <v>0</v>
      </c>
      <c r="AB246" s="16">
        <f>VLOOKUP($B246,GD_CHAM_CONG!$C$6:$BI$912,57,FALSE)</f>
        <v>0</v>
      </c>
      <c r="AC246" s="16">
        <f>VLOOKUP($B246,GD_CHAM_CONG!$C$6:$BI$912,58,FALSE)</f>
        <v>0</v>
      </c>
      <c r="AD246" s="16">
        <f>VLOOKUP($B246,GD_CHAM_CONG!$C$6:$BI$912,59,FALSE)</f>
        <v>0</v>
      </c>
      <c r="AE246" s="188">
        <f>I246/$H246*VLOOKUP(I$4,DM_TI_LE!$A$5:$B$30,2,FALSE)</f>
        <v>1</v>
      </c>
      <c r="AF246" s="188">
        <f>J246/$H246*VLOOKUP(J$4,DM_TI_LE!$A$5:$B$30,2,FALSE)</f>
        <v>0</v>
      </c>
      <c r="AG246" s="188">
        <f>K246/$H246*VLOOKUP(K$4,DM_TI_LE!$A$5:$B$30,2,FALSE)</f>
        <v>0</v>
      </c>
      <c r="AH246" s="188">
        <f>L246/$H246*VLOOKUP(L$4,DM_TI_LE!$A$5:$B$30,2,FALSE)</f>
        <v>0</v>
      </c>
      <c r="AI246" s="188">
        <f>M246/$H246*VLOOKUP(M$4,DM_TI_LE!$A$5:$B$30,2,FALSE)</f>
        <v>0</v>
      </c>
      <c r="AJ246" s="188">
        <f>N246/$H246*VLOOKUP(N$4,DM_TI_LE!$A$5:$B$30,2,FALSE)</f>
        <v>0</v>
      </c>
      <c r="AK246" s="188">
        <f>O246/$H246*VLOOKUP(O$4,DM_TI_LE!$A$5:$B$30,2,FALSE)</f>
        <v>0</v>
      </c>
      <c r="AL246" s="188">
        <f>P246/$H246*VLOOKUP(P$4,DM_TI_LE!$A$5:$B$30,2,FALSE)</f>
        <v>0</v>
      </c>
      <c r="AM246" s="188">
        <f>Q246/$H246*VLOOKUP(Q$4,DM_TI_LE!$A$5:$B$30,2,FALSE)</f>
        <v>0</v>
      </c>
      <c r="AN246" s="188">
        <f>R246/$H246*VLOOKUP(R$4,DM_TI_LE!$A$5:$B$30,2,FALSE)</f>
        <v>0</v>
      </c>
      <c r="AO246" s="188">
        <f>S246/$H246*VLOOKUP(S$4,DM_TI_LE!$A$5:$B$30,2,FALSE)</f>
        <v>0</v>
      </c>
      <c r="AP246" s="188">
        <f>T246/$H246*VLOOKUP(T$4,DM_TI_LE!$A$5:$B$30,2,FALSE)</f>
        <v>0</v>
      </c>
      <c r="AQ246" s="188">
        <f>U246/$H246*VLOOKUP(U$4,DM_TI_LE!$A$5:$B$30,2,FALSE)</f>
        <v>0</v>
      </c>
      <c r="AR246" s="188">
        <f>V246/$H246*VLOOKUP(V$4,DM_TI_LE!$A$5:$B$30,2,FALSE)</f>
        <v>0</v>
      </c>
      <c r="AS246" s="188">
        <f>W246/$H246*VLOOKUP(W$4,DM_TI_LE!$A$5:$B$30,2,FALSE)</f>
        <v>0</v>
      </c>
      <c r="AT246" s="188">
        <f>X246/$H246*VLOOKUP(X$4,DM_TI_LE!$A$5:$B$30,2,FALSE)</f>
        <v>0</v>
      </c>
      <c r="AU246" s="188">
        <f>Y246/$H246*VLOOKUP(Y$4,DM_TI_LE!$A$5:$B$30,2,FALSE)</f>
        <v>0</v>
      </c>
      <c r="AV246" s="188">
        <f>Z246/$H246*VLOOKUP(Z$4,DM_TI_LE!$A$5:$B$30,2,FALSE)</f>
        <v>0</v>
      </c>
      <c r="AW246" s="188">
        <f>AA246/$H246*VLOOKUP(AA$4,DM_TI_LE!$A$5:$B$30,2,FALSE)</f>
        <v>0</v>
      </c>
      <c r="AX246" s="188">
        <f>AB246/$H246*VLOOKUP(AB$4,DM_TI_LE!$A$5:$B$30,2,FALSE)</f>
        <v>0</v>
      </c>
      <c r="AY246" s="188">
        <f>AC246/$H246*VLOOKUP(AC$4,DM_TI_LE!$A$5:$B$30,2,FALSE)</f>
        <v>0</v>
      </c>
      <c r="AZ246" s="188">
        <f>AD246/$H246*VLOOKUP(AD$4,DM_TI_LE!$A$5:$B$30,2,FALSE)</f>
        <v>0</v>
      </c>
      <c r="BA246" s="231">
        <f>IF(CD246="HDHV",DM_TI_LE!$K$12*I246, SUM(AE246:AW246)*F246*E246*DM_HE_SO_LUONG_NS!$D$1*CE246)</f>
        <v>6412499.9999999991</v>
      </c>
      <c r="BB246" s="16"/>
      <c r="BC246" s="17">
        <f>VLOOKUP(B246,GD_LCD_HS_LNS!$B$4:$E$914,4,FALSE)</f>
        <v>3778000</v>
      </c>
      <c r="BD246" s="16"/>
      <c r="BE246" s="16">
        <f>I246/26*$BC246*VLOOKUP(BE$4,DM_TI_LE!$A$5:$C$29,3,FALSE)</f>
        <v>0</v>
      </c>
      <c r="BF246" s="16">
        <f>J246/26*$BC246*VLOOKUP(BF$4,DM_TI_LE!$A$5:$C$29,3,FALSE)</f>
        <v>0</v>
      </c>
      <c r="BG246" s="16">
        <f>K246/26*$BC246*VLOOKUP(BG$4,DM_TI_LE!$A$5:$C$29,3,FALSE)</f>
        <v>0</v>
      </c>
      <c r="BH246" s="16">
        <f>L246/26*$BC246*VLOOKUP(BH$4,DM_TI_LE!$A$5:$C$29,3,FALSE)</f>
        <v>0</v>
      </c>
      <c r="BI246" s="16">
        <f>M246/26*$BC246*VLOOKUP(BI$4,DM_TI_LE!$A$5:$C$29,3,FALSE)</f>
        <v>0</v>
      </c>
      <c r="BJ246" s="16">
        <f>N246/26*$BC246*VLOOKUP(BJ$4,DM_TI_LE!$A$5:$C$29,3,FALSE)</f>
        <v>0</v>
      </c>
      <c r="BK246" s="16">
        <f>O246/26*$BC246*VLOOKUP(BK$4,DM_TI_LE!$A$5:$C$29,3,FALSE)</f>
        <v>0</v>
      </c>
      <c r="BL246" s="16">
        <f>P246/26*$BC246*VLOOKUP(BL$4,DM_TI_LE!$A$5:$C$29,3,FALSE)</f>
        <v>0</v>
      </c>
      <c r="BM246" s="16">
        <f>Q246/26*$BC246*VLOOKUP(BM$4,DM_TI_LE!$A$5:$C$29,3,FALSE)</f>
        <v>0</v>
      </c>
      <c r="BN246" s="16">
        <f>R246/26*$BC246*VLOOKUP(BN$4,DM_TI_LE!$A$5:$C$29,3,FALSE)</f>
        <v>0</v>
      </c>
      <c r="BO246" s="16">
        <f>S246/26*$BC246*VLOOKUP(BO$4,DM_TI_LE!$A$5:$C$29,3,FALSE)</f>
        <v>0</v>
      </c>
      <c r="BP246" s="16">
        <f>T246/26*$BC246*VLOOKUP(BP$4,DM_TI_LE!$A$5:$C$29,3,FALSE)</f>
        <v>0</v>
      </c>
      <c r="BQ246" s="16">
        <f>U246/26*$BC246*VLOOKUP(BQ$4,DM_TI_LE!$A$5:$C$29,3,FALSE)</f>
        <v>0</v>
      </c>
      <c r="BR246" s="16">
        <f>V246/26*$BC246*VLOOKUP(BR$4,DM_TI_LE!$A$5:$C$29,3,FALSE)</f>
        <v>0</v>
      </c>
      <c r="BS246" s="16">
        <f>W246/26*$BC246*VLOOKUP(BS$4,DM_TI_LE!$A$5:$C$29,3,FALSE)</f>
        <v>0</v>
      </c>
      <c r="BT246" s="16">
        <f>X246/26*$BC246*VLOOKUP(BT$4,DM_TI_LE!$A$5:$C$29,3,FALSE)</f>
        <v>0</v>
      </c>
      <c r="BU246" s="16">
        <f>Y246/26*$BC246*VLOOKUP(BU$4,DM_TI_LE!$A$5:$C$29,3,FALSE)</f>
        <v>0</v>
      </c>
      <c r="BV246" s="16">
        <f>Z246/26*$BC246*VLOOKUP(BV$4,DM_TI_LE!$A$5:$C$29,3,FALSE)</f>
        <v>0</v>
      </c>
      <c r="BW246" s="16">
        <f>AA246/26*$BC246*VLOOKUP(BW$4,DM_TI_LE!$A$5:$C$29,3,FALSE)</f>
        <v>0</v>
      </c>
      <c r="BX246" s="16">
        <f>AB246/26*$BC246*VLOOKUP(BX$4,DM_TI_LE!$A$5:$C$29,3,FALSE)</f>
        <v>0</v>
      </c>
      <c r="BY246" s="16">
        <f>AC246/26*$BC246*VLOOKUP(BY$4,DM_TI_LE!$A$5:$C$29,3,FALSE)</f>
        <v>0</v>
      </c>
      <c r="BZ246" s="16">
        <f>AD246/26*$BC246*VLOOKUP(BZ$4,DM_TI_LE!$A$5:$C$29,3,FALSE)</f>
        <v>0</v>
      </c>
      <c r="CA246" s="196">
        <f t="shared" si="0"/>
        <v>0</v>
      </c>
      <c r="CB246" s="16"/>
      <c r="CC246" s="197">
        <f t="shared" si="1"/>
        <v>6412499.9999999991</v>
      </c>
      <c r="CD246" s="145" t="s">
        <v>114</v>
      </c>
      <c r="CE246" s="199">
        <f>VLOOKUP(CD246,DM_TI_LE!$I$12:$J$16,2,FALSE)</f>
        <v>1</v>
      </c>
    </row>
    <row r="247" spans="1:83" ht="12.75">
      <c r="A247" s="36">
        <v>243</v>
      </c>
      <c r="B247" s="38">
        <f>GD_LCD_HS_LNS!B246</f>
        <v>13448</v>
      </c>
      <c r="C247" s="38" t="str">
        <f>GD_LCD_HS_LNS!C246</f>
        <v>Nguyễn Hùng Anh</v>
      </c>
      <c r="D247" s="38" t="str">
        <f>GD_LCD_HS_LNS!D246</f>
        <v>Nhân viên Bốc xếp</v>
      </c>
      <c r="E247" s="146">
        <f>VLOOKUP(B247,GD_CHAM_CONG!$C$6:$BJ$912,60,FALSE)</f>
        <v>1</v>
      </c>
      <c r="F247" s="146">
        <f>VLOOKUP(B247,GD_LCD_HS_LNS!$B$4:$F$914,5,FALSE)</f>
        <v>1.5</v>
      </c>
      <c r="G247" s="168"/>
      <c r="H247" s="168">
        <f>VLOOKUP(B247,GD_CHAM_CONG!$C$6:$BD$912,37,FALSE)</f>
        <v>26</v>
      </c>
      <c r="I247" s="16">
        <f>VLOOKUP($B247,GD_CHAM_CONG!$C$6:$BF$912,38,FALSE)</f>
        <v>26</v>
      </c>
      <c r="J247" s="16">
        <f>VLOOKUP($B247,GD_CHAM_CONG!$C$6:$BF$912,39,FALSE)</f>
        <v>0</v>
      </c>
      <c r="K247" s="16">
        <f>VLOOKUP($B247,GD_CHAM_CONG!$C$6:$BF$912,40,FALSE)</f>
        <v>0</v>
      </c>
      <c r="L247" s="16">
        <f>VLOOKUP($B247,GD_CHAM_CONG!$C$6:$BF$912,41,FALSE)</f>
        <v>0</v>
      </c>
      <c r="M247" s="16">
        <f>VLOOKUP($B247,GD_CHAM_CONG!$C$6:$BF$912,42,FALSE)</f>
        <v>0</v>
      </c>
      <c r="N247" s="16">
        <f>VLOOKUP($B247,GD_CHAM_CONG!$C$6:$BF$912,43,FALSE)</f>
        <v>0</v>
      </c>
      <c r="O247" s="16">
        <f>VLOOKUP($B247,GD_CHAM_CONG!$C$6:$BF$912,44,FALSE)</f>
        <v>0</v>
      </c>
      <c r="P247" s="16">
        <f>VLOOKUP($B247,GD_CHAM_CONG!$C$6:$BF$912,45,FALSE)</f>
        <v>0</v>
      </c>
      <c r="Q247" s="16">
        <f>VLOOKUP($B247,GD_CHAM_CONG!$C$6:$BF$912,46,FALSE)</f>
        <v>0</v>
      </c>
      <c r="R247" s="16">
        <f>VLOOKUP($B247,GD_CHAM_CONG!$C$6:$BF$912,47,FALSE)</f>
        <v>0</v>
      </c>
      <c r="S247" s="16">
        <f>VLOOKUP($B247,GD_CHAM_CONG!$C$6:$BF$912,48,FALSE)</f>
        <v>0</v>
      </c>
      <c r="T247" s="16">
        <f>VLOOKUP($B247,GD_CHAM_CONG!$C$6:$BF$912,49,FALSE)</f>
        <v>0</v>
      </c>
      <c r="U247" s="16">
        <f>VLOOKUP($B247,GD_CHAM_CONG!$C$6:$BF$912,50,FALSE)</f>
        <v>0</v>
      </c>
      <c r="V247" s="16">
        <f>VLOOKUP($B247,GD_CHAM_CONG!$C$6:$BF$912,51,FALSE)</f>
        <v>0</v>
      </c>
      <c r="W247" s="16">
        <f>VLOOKUP($B247,GD_CHAM_CONG!$C$6:$BF$912,52,FALSE)</f>
        <v>0</v>
      </c>
      <c r="X247" s="16">
        <f>VLOOKUP($B247,GD_CHAM_CONG!$C$6:$BF$912,53,FALSE)</f>
        <v>0</v>
      </c>
      <c r="Y247" s="16">
        <f>VLOOKUP($B247,GD_CHAM_CONG!$C$6:$BF$912,54,FALSE)</f>
        <v>0</v>
      </c>
      <c r="Z247" s="16">
        <f>VLOOKUP($B247,GD_CHAM_CONG!$C$6:$BF$912,55,FALSE)</f>
        <v>0</v>
      </c>
      <c r="AA247" s="16">
        <f>VLOOKUP($B247,GD_CHAM_CONG!$C$6:$BF$912,56,FALSE)</f>
        <v>0</v>
      </c>
      <c r="AB247" s="16">
        <f>VLOOKUP($B247,GD_CHAM_CONG!$C$6:$BI$912,57,FALSE)</f>
        <v>0</v>
      </c>
      <c r="AC247" s="16">
        <f>VLOOKUP($B247,GD_CHAM_CONG!$C$6:$BI$912,58,FALSE)</f>
        <v>0</v>
      </c>
      <c r="AD247" s="16">
        <f>VLOOKUP($B247,GD_CHAM_CONG!$C$6:$BI$912,59,FALSE)</f>
        <v>0</v>
      </c>
      <c r="AE247" s="188">
        <f>I247/$H247*VLOOKUP(I$4,DM_TI_LE!$A$5:$B$30,2,FALSE)</f>
        <v>1</v>
      </c>
      <c r="AF247" s="188">
        <f>J247/$H247*VLOOKUP(J$4,DM_TI_LE!$A$5:$B$30,2,FALSE)</f>
        <v>0</v>
      </c>
      <c r="AG247" s="188">
        <f>K247/$H247*VLOOKUP(K$4,DM_TI_LE!$A$5:$B$30,2,FALSE)</f>
        <v>0</v>
      </c>
      <c r="AH247" s="188">
        <f>L247/$H247*VLOOKUP(L$4,DM_TI_LE!$A$5:$B$30,2,FALSE)</f>
        <v>0</v>
      </c>
      <c r="AI247" s="188">
        <f>M247/$H247*VLOOKUP(M$4,DM_TI_LE!$A$5:$B$30,2,FALSE)</f>
        <v>0</v>
      </c>
      <c r="AJ247" s="188">
        <f>N247/$H247*VLOOKUP(N$4,DM_TI_LE!$A$5:$B$30,2,FALSE)</f>
        <v>0</v>
      </c>
      <c r="AK247" s="188">
        <f>O247/$H247*VLOOKUP(O$4,DM_TI_LE!$A$5:$B$30,2,FALSE)</f>
        <v>0</v>
      </c>
      <c r="AL247" s="188">
        <f>P247/$H247*VLOOKUP(P$4,DM_TI_LE!$A$5:$B$30,2,FALSE)</f>
        <v>0</v>
      </c>
      <c r="AM247" s="188">
        <f>Q247/$H247*VLOOKUP(Q$4,DM_TI_LE!$A$5:$B$30,2,FALSE)</f>
        <v>0</v>
      </c>
      <c r="AN247" s="188">
        <f>R247/$H247*VLOOKUP(R$4,DM_TI_LE!$A$5:$B$30,2,FALSE)</f>
        <v>0</v>
      </c>
      <c r="AO247" s="188">
        <f>S247/$H247*VLOOKUP(S$4,DM_TI_LE!$A$5:$B$30,2,FALSE)</f>
        <v>0</v>
      </c>
      <c r="AP247" s="188">
        <f>T247/$H247*VLOOKUP(T$4,DM_TI_LE!$A$5:$B$30,2,FALSE)</f>
        <v>0</v>
      </c>
      <c r="AQ247" s="188">
        <f>U247/$H247*VLOOKUP(U$4,DM_TI_LE!$A$5:$B$30,2,FALSE)</f>
        <v>0</v>
      </c>
      <c r="AR247" s="188">
        <f>V247/$H247*VLOOKUP(V$4,DM_TI_LE!$A$5:$B$30,2,FALSE)</f>
        <v>0</v>
      </c>
      <c r="AS247" s="188">
        <f>W247/$H247*VLOOKUP(W$4,DM_TI_LE!$A$5:$B$30,2,FALSE)</f>
        <v>0</v>
      </c>
      <c r="AT247" s="188">
        <f>X247/$H247*VLOOKUP(X$4,DM_TI_LE!$A$5:$B$30,2,FALSE)</f>
        <v>0</v>
      </c>
      <c r="AU247" s="188">
        <f>Y247/$H247*VLOOKUP(Y$4,DM_TI_LE!$A$5:$B$30,2,FALSE)</f>
        <v>0</v>
      </c>
      <c r="AV247" s="188">
        <f>Z247/$H247*VLOOKUP(Z$4,DM_TI_LE!$A$5:$B$30,2,FALSE)</f>
        <v>0</v>
      </c>
      <c r="AW247" s="188">
        <f>AA247/$H247*VLOOKUP(AA$4,DM_TI_LE!$A$5:$B$30,2,FALSE)</f>
        <v>0</v>
      </c>
      <c r="AX247" s="188">
        <f>AB247/$H247*VLOOKUP(AB$4,DM_TI_LE!$A$5:$B$30,2,FALSE)</f>
        <v>0</v>
      </c>
      <c r="AY247" s="188">
        <f>AC247/$H247*VLOOKUP(AC$4,DM_TI_LE!$A$5:$B$30,2,FALSE)</f>
        <v>0</v>
      </c>
      <c r="AZ247" s="188">
        <f>AD247/$H247*VLOOKUP(AD$4,DM_TI_LE!$A$5:$B$30,2,FALSE)</f>
        <v>0</v>
      </c>
      <c r="BA247" s="231">
        <f>IF(CD247="HDHV",DM_TI_LE!$K$12*I247, SUM(AE247:AW247)*F247*E247*DM_HE_SO_LUONG_NS!$D$1*CE247)</f>
        <v>6750000</v>
      </c>
      <c r="BB247" s="16"/>
      <c r="BC247" s="17">
        <f>VLOOKUP(B247,GD_LCD_HS_LNS!$B$4:$E$914,4,FALSE)</f>
        <v>3778000</v>
      </c>
      <c r="BD247" s="16"/>
      <c r="BE247" s="16">
        <f>I247/26*$BC247*VLOOKUP(BE$4,DM_TI_LE!$A$5:$C$29,3,FALSE)</f>
        <v>0</v>
      </c>
      <c r="BF247" s="16">
        <f>J247/26*$BC247*VLOOKUP(BF$4,DM_TI_LE!$A$5:$C$29,3,FALSE)</f>
        <v>0</v>
      </c>
      <c r="BG247" s="16">
        <f>K247/26*$BC247*VLOOKUP(BG$4,DM_TI_LE!$A$5:$C$29,3,FALSE)</f>
        <v>0</v>
      </c>
      <c r="BH247" s="16">
        <f>L247/26*$BC247*VLOOKUP(BH$4,DM_TI_LE!$A$5:$C$29,3,FALSE)</f>
        <v>0</v>
      </c>
      <c r="BI247" s="16">
        <f>M247/26*$BC247*VLOOKUP(BI$4,DM_TI_LE!$A$5:$C$29,3,FALSE)</f>
        <v>0</v>
      </c>
      <c r="BJ247" s="16">
        <f>N247/26*$BC247*VLOOKUP(BJ$4,DM_TI_LE!$A$5:$C$29,3,FALSE)</f>
        <v>0</v>
      </c>
      <c r="BK247" s="16">
        <f>O247/26*$BC247*VLOOKUP(BK$4,DM_TI_LE!$A$5:$C$29,3,FALSE)</f>
        <v>0</v>
      </c>
      <c r="BL247" s="16">
        <f>P247/26*$BC247*VLOOKUP(BL$4,DM_TI_LE!$A$5:$C$29,3,FALSE)</f>
        <v>0</v>
      </c>
      <c r="BM247" s="16">
        <f>Q247/26*$BC247*VLOOKUP(BM$4,DM_TI_LE!$A$5:$C$29,3,FALSE)</f>
        <v>0</v>
      </c>
      <c r="BN247" s="16">
        <f>R247/26*$BC247*VLOOKUP(BN$4,DM_TI_LE!$A$5:$C$29,3,FALSE)</f>
        <v>0</v>
      </c>
      <c r="BO247" s="16">
        <f>S247/26*$BC247*VLOOKUP(BO$4,DM_TI_LE!$A$5:$C$29,3,FALSE)</f>
        <v>0</v>
      </c>
      <c r="BP247" s="16">
        <f>T247/26*$BC247*VLOOKUP(BP$4,DM_TI_LE!$A$5:$C$29,3,FALSE)</f>
        <v>0</v>
      </c>
      <c r="BQ247" s="16">
        <f>U247/26*$BC247*VLOOKUP(BQ$4,DM_TI_LE!$A$5:$C$29,3,FALSE)</f>
        <v>0</v>
      </c>
      <c r="BR247" s="16">
        <f>V247/26*$BC247*VLOOKUP(BR$4,DM_TI_LE!$A$5:$C$29,3,FALSE)</f>
        <v>0</v>
      </c>
      <c r="BS247" s="16">
        <f>W247/26*$BC247*VLOOKUP(BS$4,DM_TI_LE!$A$5:$C$29,3,FALSE)</f>
        <v>0</v>
      </c>
      <c r="BT247" s="16">
        <f>X247/26*$BC247*VLOOKUP(BT$4,DM_TI_LE!$A$5:$C$29,3,FALSE)</f>
        <v>0</v>
      </c>
      <c r="BU247" s="16">
        <f>Y247/26*$BC247*VLOOKUP(BU$4,DM_TI_LE!$A$5:$C$29,3,FALSE)</f>
        <v>0</v>
      </c>
      <c r="BV247" s="16">
        <f>Z247/26*$BC247*VLOOKUP(BV$4,DM_TI_LE!$A$5:$C$29,3,FALSE)</f>
        <v>0</v>
      </c>
      <c r="BW247" s="16">
        <f>AA247/26*$BC247*VLOOKUP(BW$4,DM_TI_LE!$A$5:$C$29,3,FALSE)</f>
        <v>0</v>
      </c>
      <c r="BX247" s="16">
        <f>AB247/26*$BC247*VLOOKUP(BX$4,DM_TI_LE!$A$5:$C$29,3,FALSE)</f>
        <v>0</v>
      </c>
      <c r="BY247" s="16">
        <f>AC247/26*$BC247*VLOOKUP(BY$4,DM_TI_LE!$A$5:$C$29,3,FALSE)</f>
        <v>0</v>
      </c>
      <c r="BZ247" s="16">
        <f>AD247/26*$BC247*VLOOKUP(BZ$4,DM_TI_LE!$A$5:$C$29,3,FALSE)</f>
        <v>0</v>
      </c>
      <c r="CA247" s="196">
        <f t="shared" si="0"/>
        <v>0</v>
      </c>
      <c r="CB247" s="16"/>
      <c r="CC247" s="197">
        <f t="shared" si="1"/>
        <v>6750000</v>
      </c>
      <c r="CD247" s="145" t="s">
        <v>114</v>
      </c>
      <c r="CE247" s="199">
        <f>VLOOKUP(CD247,DM_TI_LE!$I$12:$J$16,2,FALSE)</f>
        <v>1</v>
      </c>
    </row>
    <row r="248" spans="1:83" ht="12.75">
      <c r="A248" s="36">
        <v>244</v>
      </c>
      <c r="B248" s="38">
        <f>GD_LCD_HS_LNS!B247</f>
        <v>13450</v>
      </c>
      <c r="C248" s="38" t="str">
        <f>GD_LCD_HS_LNS!C247</f>
        <v>Phạm Văn Mạnh</v>
      </c>
      <c r="D248" s="38" t="str">
        <f>GD_LCD_HS_LNS!D247</f>
        <v>Nhân viên Bốc xếp</v>
      </c>
      <c r="E248" s="146">
        <f>VLOOKUP(B248,GD_CHAM_CONG!$C$6:$BJ$912,60,FALSE)</f>
        <v>1</v>
      </c>
      <c r="F248" s="146">
        <f>VLOOKUP(B248,GD_LCD_HS_LNS!$B$4:$F$914,5,FALSE)</f>
        <v>1.5</v>
      </c>
      <c r="G248" s="168"/>
      <c r="H248" s="168">
        <f>VLOOKUP(B248,GD_CHAM_CONG!$C$6:$BD$912,37,FALSE)</f>
        <v>26</v>
      </c>
      <c r="I248" s="16">
        <f>VLOOKUP($B248,GD_CHAM_CONG!$C$6:$BF$912,38,FALSE)</f>
        <v>26</v>
      </c>
      <c r="J248" s="16">
        <f>VLOOKUP($B248,GD_CHAM_CONG!$C$6:$BF$912,39,FALSE)</f>
        <v>0</v>
      </c>
      <c r="K248" s="16">
        <f>VLOOKUP($B248,GD_CHAM_CONG!$C$6:$BF$912,40,FALSE)</f>
        <v>0</v>
      </c>
      <c r="L248" s="16">
        <f>VLOOKUP($B248,GD_CHAM_CONG!$C$6:$BF$912,41,FALSE)</f>
        <v>0</v>
      </c>
      <c r="M248" s="16">
        <f>VLOOKUP($B248,GD_CHAM_CONG!$C$6:$BF$912,42,FALSE)</f>
        <v>0</v>
      </c>
      <c r="N248" s="16">
        <f>VLOOKUP($B248,GD_CHAM_CONG!$C$6:$BF$912,43,FALSE)</f>
        <v>0</v>
      </c>
      <c r="O248" s="16">
        <f>VLOOKUP($B248,GD_CHAM_CONG!$C$6:$BF$912,44,FALSE)</f>
        <v>0</v>
      </c>
      <c r="P248" s="16">
        <f>VLOOKUP($B248,GD_CHAM_CONG!$C$6:$BF$912,45,FALSE)</f>
        <v>0</v>
      </c>
      <c r="Q248" s="16">
        <f>VLOOKUP($B248,GD_CHAM_CONG!$C$6:$BF$912,46,FALSE)</f>
        <v>0</v>
      </c>
      <c r="R248" s="16">
        <f>VLOOKUP($B248,GD_CHAM_CONG!$C$6:$BF$912,47,FALSE)</f>
        <v>0</v>
      </c>
      <c r="S248" s="16">
        <f>VLOOKUP($B248,GD_CHAM_CONG!$C$6:$BF$912,48,FALSE)</f>
        <v>0</v>
      </c>
      <c r="T248" s="16">
        <f>VLOOKUP($B248,GD_CHAM_CONG!$C$6:$BF$912,49,FALSE)</f>
        <v>0</v>
      </c>
      <c r="U248" s="16">
        <f>VLOOKUP($B248,GD_CHAM_CONG!$C$6:$BF$912,50,FALSE)</f>
        <v>0</v>
      </c>
      <c r="V248" s="16">
        <f>VLOOKUP($B248,GD_CHAM_CONG!$C$6:$BF$912,51,FALSE)</f>
        <v>0</v>
      </c>
      <c r="W248" s="16">
        <f>VLOOKUP($B248,GD_CHAM_CONG!$C$6:$BF$912,52,FALSE)</f>
        <v>0</v>
      </c>
      <c r="X248" s="16">
        <f>VLOOKUP($B248,GD_CHAM_CONG!$C$6:$BF$912,53,FALSE)</f>
        <v>0</v>
      </c>
      <c r="Y248" s="16">
        <f>VLOOKUP($B248,GD_CHAM_CONG!$C$6:$BF$912,54,FALSE)</f>
        <v>0</v>
      </c>
      <c r="Z248" s="16">
        <f>VLOOKUP($B248,GD_CHAM_CONG!$C$6:$BF$912,55,FALSE)</f>
        <v>0</v>
      </c>
      <c r="AA248" s="16">
        <f>VLOOKUP($B248,GD_CHAM_CONG!$C$6:$BF$912,56,FALSE)</f>
        <v>0</v>
      </c>
      <c r="AB248" s="16">
        <f>VLOOKUP($B248,GD_CHAM_CONG!$C$6:$BI$912,57,FALSE)</f>
        <v>0</v>
      </c>
      <c r="AC248" s="16">
        <f>VLOOKUP($B248,GD_CHAM_CONG!$C$6:$BI$912,58,FALSE)</f>
        <v>0</v>
      </c>
      <c r="AD248" s="16">
        <f>VLOOKUP($B248,GD_CHAM_CONG!$C$6:$BI$912,59,FALSE)</f>
        <v>0</v>
      </c>
      <c r="AE248" s="188">
        <f>I248/$H248*VLOOKUP(I$4,DM_TI_LE!$A$5:$B$30,2,FALSE)</f>
        <v>1</v>
      </c>
      <c r="AF248" s="188">
        <f>J248/$H248*VLOOKUP(J$4,DM_TI_LE!$A$5:$B$30,2,FALSE)</f>
        <v>0</v>
      </c>
      <c r="AG248" s="188">
        <f>K248/$H248*VLOOKUP(K$4,DM_TI_LE!$A$5:$B$30,2,FALSE)</f>
        <v>0</v>
      </c>
      <c r="AH248" s="188">
        <f>L248/$H248*VLOOKUP(L$4,DM_TI_LE!$A$5:$B$30,2,FALSE)</f>
        <v>0</v>
      </c>
      <c r="AI248" s="188">
        <f>M248/$H248*VLOOKUP(M$4,DM_TI_LE!$A$5:$B$30,2,FALSE)</f>
        <v>0</v>
      </c>
      <c r="AJ248" s="188">
        <f>N248/$H248*VLOOKUP(N$4,DM_TI_LE!$A$5:$B$30,2,FALSE)</f>
        <v>0</v>
      </c>
      <c r="AK248" s="188">
        <f>O248/$H248*VLOOKUP(O$4,DM_TI_LE!$A$5:$B$30,2,FALSE)</f>
        <v>0</v>
      </c>
      <c r="AL248" s="188">
        <f>P248/$H248*VLOOKUP(P$4,DM_TI_LE!$A$5:$B$30,2,FALSE)</f>
        <v>0</v>
      </c>
      <c r="AM248" s="188">
        <f>Q248/$H248*VLOOKUP(Q$4,DM_TI_LE!$A$5:$B$30,2,FALSE)</f>
        <v>0</v>
      </c>
      <c r="AN248" s="188">
        <f>R248/$H248*VLOOKUP(R$4,DM_TI_LE!$A$5:$B$30,2,FALSE)</f>
        <v>0</v>
      </c>
      <c r="AO248" s="188">
        <f>S248/$H248*VLOOKUP(S$4,DM_TI_LE!$A$5:$B$30,2,FALSE)</f>
        <v>0</v>
      </c>
      <c r="AP248" s="188">
        <f>T248/$H248*VLOOKUP(T$4,DM_TI_LE!$A$5:$B$30,2,FALSE)</f>
        <v>0</v>
      </c>
      <c r="AQ248" s="188">
        <f>U248/$H248*VLOOKUP(U$4,DM_TI_LE!$A$5:$B$30,2,FALSE)</f>
        <v>0</v>
      </c>
      <c r="AR248" s="188">
        <f>V248/$H248*VLOOKUP(V$4,DM_TI_LE!$A$5:$B$30,2,FALSE)</f>
        <v>0</v>
      </c>
      <c r="AS248" s="188">
        <f>W248/$H248*VLOOKUP(W$4,DM_TI_LE!$A$5:$B$30,2,FALSE)</f>
        <v>0</v>
      </c>
      <c r="AT248" s="188">
        <f>X248/$H248*VLOOKUP(X$4,DM_TI_LE!$A$5:$B$30,2,FALSE)</f>
        <v>0</v>
      </c>
      <c r="AU248" s="188">
        <f>Y248/$H248*VLOOKUP(Y$4,DM_TI_LE!$A$5:$B$30,2,FALSE)</f>
        <v>0</v>
      </c>
      <c r="AV248" s="188">
        <f>Z248/$H248*VLOOKUP(Z$4,DM_TI_LE!$A$5:$B$30,2,FALSE)</f>
        <v>0</v>
      </c>
      <c r="AW248" s="188">
        <f>AA248/$H248*VLOOKUP(AA$4,DM_TI_LE!$A$5:$B$30,2,FALSE)</f>
        <v>0</v>
      </c>
      <c r="AX248" s="188">
        <f>AB248/$H248*VLOOKUP(AB$4,DM_TI_LE!$A$5:$B$30,2,FALSE)</f>
        <v>0</v>
      </c>
      <c r="AY248" s="188">
        <f>AC248/$H248*VLOOKUP(AC$4,DM_TI_LE!$A$5:$B$30,2,FALSE)</f>
        <v>0</v>
      </c>
      <c r="AZ248" s="188">
        <f>AD248/$H248*VLOOKUP(AD$4,DM_TI_LE!$A$5:$B$30,2,FALSE)</f>
        <v>0</v>
      </c>
      <c r="BA248" s="231">
        <f>IF(CD248="HDHV",DM_TI_LE!$K$12*I248, SUM(AE248:AW248)*F248*E248*DM_HE_SO_LUONG_NS!$D$1*CE248)</f>
        <v>6750000</v>
      </c>
      <c r="BB248" s="16"/>
      <c r="BC248" s="17">
        <f>VLOOKUP(B248,GD_LCD_HS_LNS!$B$4:$E$914,4,FALSE)</f>
        <v>3778000</v>
      </c>
      <c r="BD248" s="16"/>
      <c r="BE248" s="16">
        <f>I248/26*$BC248*VLOOKUP(BE$4,DM_TI_LE!$A$5:$C$29,3,FALSE)</f>
        <v>0</v>
      </c>
      <c r="BF248" s="16">
        <f>J248/26*$BC248*VLOOKUP(BF$4,DM_TI_LE!$A$5:$C$29,3,FALSE)</f>
        <v>0</v>
      </c>
      <c r="BG248" s="16">
        <f>K248/26*$BC248*VLOOKUP(BG$4,DM_TI_LE!$A$5:$C$29,3,FALSE)</f>
        <v>0</v>
      </c>
      <c r="BH248" s="16">
        <f>L248/26*$BC248*VLOOKUP(BH$4,DM_TI_LE!$A$5:$C$29,3,FALSE)</f>
        <v>0</v>
      </c>
      <c r="BI248" s="16">
        <f>M248/26*$BC248*VLOOKUP(BI$4,DM_TI_LE!$A$5:$C$29,3,FALSE)</f>
        <v>0</v>
      </c>
      <c r="BJ248" s="16">
        <f>N248/26*$BC248*VLOOKUP(BJ$4,DM_TI_LE!$A$5:$C$29,3,FALSE)</f>
        <v>0</v>
      </c>
      <c r="BK248" s="16">
        <f>O248/26*$BC248*VLOOKUP(BK$4,DM_TI_LE!$A$5:$C$29,3,FALSE)</f>
        <v>0</v>
      </c>
      <c r="BL248" s="16">
        <f>P248/26*$BC248*VLOOKUP(BL$4,DM_TI_LE!$A$5:$C$29,3,FALSE)</f>
        <v>0</v>
      </c>
      <c r="BM248" s="16">
        <f>Q248/26*$BC248*VLOOKUP(BM$4,DM_TI_LE!$A$5:$C$29,3,FALSE)</f>
        <v>0</v>
      </c>
      <c r="BN248" s="16">
        <f>R248/26*$BC248*VLOOKUP(BN$4,DM_TI_LE!$A$5:$C$29,3,FALSE)</f>
        <v>0</v>
      </c>
      <c r="BO248" s="16">
        <f>S248/26*$BC248*VLOOKUP(BO$4,DM_TI_LE!$A$5:$C$29,3,FALSE)</f>
        <v>0</v>
      </c>
      <c r="BP248" s="16">
        <f>T248/26*$BC248*VLOOKUP(BP$4,DM_TI_LE!$A$5:$C$29,3,FALSE)</f>
        <v>0</v>
      </c>
      <c r="BQ248" s="16">
        <f>U248/26*$BC248*VLOOKUP(BQ$4,DM_TI_LE!$A$5:$C$29,3,FALSE)</f>
        <v>0</v>
      </c>
      <c r="BR248" s="16">
        <f>V248/26*$BC248*VLOOKUP(BR$4,DM_TI_LE!$A$5:$C$29,3,FALSE)</f>
        <v>0</v>
      </c>
      <c r="BS248" s="16">
        <f>W248/26*$BC248*VLOOKUP(BS$4,DM_TI_LE!$A$5:$C$29,3,FALSE)</f>
        <v>0</v>
      </c>
      <c r="BT248" s="16">
        <f>X248/26*$BC248*VLOOKUP(BT$4,DM_TI_LE!$A$5:$C$29,3,FALSE)</f>
        <v>0</v>
      </c>
      <c r="BU248" s="16">
        <f>Y248/26*$BC248*VLOOKUP(BU$4,DM_TI_LE!$A$5:$C$29,3,FALSE)</f>
        <v>0</v>
      </c>
      <c r="BV248" s="16">
        <f>Z248/26*$BC248*VLOOKUP(BV$4,DM_TI_LE!$A$5:$C$29,3,FALSE)</f>
        <v>0</v>
      </c>
      <c r="BW248" s="16">
        <f>AA248/26*$BC248*VLOOKUP(BW$4,DM_TI_LE!$A$5:$C$29,3,FALSE)</f>
        <v>0</v>
      </c>
      <c r="BX248" s="16">
        <f>AB248/26*$BC248*VLOOKUP(BX$4,DM_TI_LE!$A$5:$C$29,3,FALSE)</f>
        <v>0</v>
      </c>
      <c r="BY248" s="16">
        <f>AC248/26*$BC248*VLOOKUP(BY$4,DM_TI_LE!$A$5:$C$29,3,FALSE)</f>
        <v>0</v>
      </c>
      <c r="BZ248" s="16">
        <f>AD248/26*$BC248*VLOOKUP(BZ$4,DM_TI_LE!$A$5:$C$29,3,FALSE)</f>
        <v>0</v>
      </c>
      <c r="CA248" s="196">
        <f t="shared" si="0"/>
        <v>0</v>
      </c>
      <c r="CB248" s="16"/>
      <c r="CC248" s="197">
        <f t="shared" si="1"/>
        <v>6750000</v>
      </c>
      <c r="CD248" s="145" t="s">
        <v>114</v>
      </c>
      <c r="CE248" s="199">
        <f>VLOOKUP(CD248,DM_TI_LE!$I$12:$J$16,2,FALSE)</f>
        <v>1</v>
      </c>
    </row>
    <row r="249" spans="1:83" ht="12.75">
      <c r="A249" s="36">
        <v>245</v>
      </c>
      <c r="B249" s="38">
        <f>GD_LCD_HS_LNS!B248</f>
        <v>13451</v>
      </c>
      <c r="C249" s="38" t="str">
        <f>GD_LCD_HS_LNS!C248</f>
        <v>Vũ Minh Tiến</v>
      </c>
      <c r="D249" s="38" t="str">
        <f>GD_LCD_HS_LNS!D248</f>
        <v>Nhân viên Bốc xếp</v>
      </c>
      <c r="E249" s="146">
        <f>VLOOKUP(B249,GD_CHAM_CONG!$C$6:$BJ$912,60,FALSE)</f>
        <v>1</v>
      </c>
      <c r="F249" s="146">
        <f>VLOOKUP(B249,GD_LCD_HS_LNS!$B$4:$F$914,5,FALSE)</f>
        <v>1.5</v>
      </c>
      <c r="G249" s="168"/>
      <c r="H249" s="168">
        <f>VLOOKUP(B249,GD_CHAM_CONG!$C$6:$BD$912,37,FALSE)</f>
        <v>26</v>
      </c>
      <c r="I249" s="16">
        <f>VLOOKUP($B249,GD_CHAM_CONG!$C$6:$BF$912,38,FALSE)</f>
        <v>26</v>
      </c>
      <c r="J249" s="16">
        <f>VLOOKUP($B249,GD_CHAM_CONG!$C$6:$BF$912,39,FALSE)</f>
        <v>0</v>
      </c>
      <c r="K249" s="16">
        <f>VLOOKUP($B249,GD_CHAM_CONG!$C$6:$BF$912,40,FALSE)</f>
        <v>0</v>
      </c>
      <c r="L249" s="16">
        <f>VLOOKUP($B249,GD_CHAM_CONG!$C$6:$BF$912,41,FALSE)</f>
        <v>0</v>
      </c>
      <c r="M249" s="16">
        <f>VLOOKUP($B249,GD_CHAM_CONG!$C$6:$BF$912,42,FALSE)</f>
        <v>0</v>
      </c>
      <c r="N249" s="16">
        <f>VLOOKUP($B249,GD_CHAM_CONG!$C$6:$BF$912,43,FALSE)</f>
        <v>0</v>
      </c>
      <c r="O249" s="16">
        <f>VLOOKUP($B249,GD_CHAM_CONG!$C$6:$BF$912,44,FALSE)</f>
        <v>0</v>
      </c>
      <c r="P249" s="16">
        <f>VLOOKUP($B249,GD_CHAM_CONG!$C$6:$BF$912,45,FALSE)</f>
        <v>0</v>
      </c>
      <c r="Q249" s="16">
        <f>VLOOKUP($B249,GD_CHAM_CONG!$C$6:$BF$912,46,FALSE)</f>
        <v>0</v>
      </c>
      <c r="R249" s="16">
        <f>VLOOKUP($B249,GD_CHAM_CONG!$C$6:$BF$912,47,FALSE)</f>
        <v>0</v>
      </c>
      <c r="S249" s="16">
        <f>VLOOKUP($B249,GD_CHAM_CONG!$C$6:$BF$912,48,FALSE)</f>
        <v>0</v>
      </c>
      <c r="T249" s="16">
        <f>VLOOKUP($B249,GD_CHAM_CONG!$C$6:$BF$912,49,FALSE)</f>
        <v>0</v>
      </c>
      <c r="U249" s="16">
        <f>VLOOKUP($B249,GD_CHAM_CONG!$C$6:$BF$912,50,FALSE)</f>
        <v>0</v>
      </c>
      <c r="V249" s="16">
        <f>VLOOKUP($B249,GD_CHAM_CONG!$C$6:$BF$912,51,FALSE)</f>
        <v>0</v>
      </c>
      <c r="W249" s="16">
        <f>VLOOKUP($B249,GD_CHAM_CONG!$C$6:$BF$912,52,FALSE)</f>
        <v>0</v>
      </c>
      <c r="X249" s="16">
        <f>VLOOKUP($B249,GD_CHAM_CONG!$C$6:$BF$912,53,FALSE)</f>
        <v>0</v>
      </c>
      <c r="Y249" s="16">
        <f>VLOOKUP($B249,GD_CHAM_CONG!$C$6:$BF$912,54,FALSE)</f>
        <v>0</v>
      </c>
      <c r="Z249" s="16">
        <f>VLOOKUP($B249,GD_CHAM_CONG!$C$6:$BF$912,55,FALSE)</f>
        <v>0</v>
      </c>
      <c r="AA249" s="16">
        <f>VLOOKUP($B249,GD_CHAM_CONG!$C$6:$BF$912,56,FALSE)</f>
        <v>0</v>
      </c>
      <c r="AB249" s="16">
        <f>VLOOKUP($B249,GD_CHAM_CONG!$C$6:$BI$912,57,FALSE)</f>
        <v>0</v>
      </c>
      <c r="AC249" s="16">
        <f>VLOOKUP($B249,GD_CHAM_CONG!$C$6:$BI$912,58,FALSE)</f>
        <v>0</v>
      </c>
      <c r="AD249" s="16">
        <f>VLOOKUP($B249,GD_CHAM_CONG!$C$6:$BI$912,59,FALSE)</f>
        <v>0</v>
      </c>
      <c r="AE249" s="188">
        <f>I249/$H249*VLOOKUP(I$4,DM_TI_LE!$A$5:$B$30,2,FALSE)</f>
        <v>1</v>
      </c>
      <c r="AF249" s="188">
        <f>J249/$H249*VLOOKUP(J$4,DM_TI_LE!$A$5:$B$30,2,FALSE)</f>
        <v>0</v>
      </c>
      <c r="AG249" s="188">
        <f>K249/$H249*VLOOKUP(K$4,DM_TI_LE!$A$5:$B$30,2,FALSE)</f>
        <v>0</v>
      </c>
      <c r="AH249" s="188">
        <f>L249/$H249*VLOOKUP(L$4,DM_TI_LE!$A$5:$B$30,2,FALSE)</f>
        <v>0</v>
      </c>
      <c r="AI249" s="188">
        <f>M249/$H249*VLOOKUP(M$4,DM_TI_LE!$A$5:$B$30,2,FALSE)</f>
        <v>0</v>
      </c>
      <c r="AJ249" s="188">
        <f>N249/$H249*VLOOKUP(N$4,DM_TI_LE!$A$5:$B$30,2,FALSE)</f>
        <v>0</v>
      </c>
      <c r="AK249" s="188">
        <f>O249/$H249*VLOOKUP(O$4,DM_TI_LE!$A$5:$B$30,2,FALSE)</f>
        <v>0</v>
      </c>
      <c r="AL249" s="188">
        <f>P249/$H249*VLOOKUP(P$4,DM_TI_LE!$A$5:$B$30,2,FALSE)</f>
        <v>0</v>
      </c>
      <c r="AM249" s="188">
        <f>Q249/$H249*VLOOKUP(Q$4,DM_TI_LE!$A$5:$B$30,2,FALSE)</f>
        <v>0</v>
      </c>
      <c r="AN249" s="188">
        <f>R249/$H249*VLOOKUP(R$4,DM_TI_LE!$A$5:$B$30,2,FALSE)</f>
        <v>0</v>
      </c>
      <c r="AO249" s="188">
        <f>S249/$H249*VLOOKUP(S$4,DM_TI_LE!$A$5:$B$30,2,FALSE)</f>
        <v>0</v>
      </c>
      <c r="AP249" s="188">
        <f>T249/$H249*VLOOKUP(T$4,DM_TI_LE!$A$5:$B$30,2,FALSE)</f>
        <v>0</v>
      </c>
      <c r="AQ249" s="188">
        <f>U249/$H249*VLOOKUP(U$4,DM_TI_LE!$A$5:$B$30,2,FALSE)</f>
        <v>0</v>
      </c>
      <c r="AR249" s="188">
        <f>V249/$H249*VLOOKUP(V$4,DM_TI_LE!$A$5:$B$30,2,FALSE)</f>
        <v>0</v>
      </c>
      <c r="AS249" s="188">
        <f>W249/$H249*VLOOKUP(W$4,DM_TI_LE!$A$5:$B$30,2,FALSE)</f>
        <v>0</v>
      </c>
      <c r="AT249" s="188">
        <f>X249/$H249*VLOOKUP(X$4,DM_TI_LE!$A$5:$B$30,2,FALSE)</f>
        <v>0</v>
      </c>
      <c r="AU249" s="188">
        <f>Y249/$H249*VLOOKUP(Y$4,DM_TI_LE!$A$5:$B$30,2,FALSE)</f>
        <v>0</v>
      </c>
      <c r="AV249" s="188">
        <f>Z249/$H249*VLOOKUP(Z$4,DM_TI_LE!$A$5:$B$30,2,FALSE)</f>
        <v>0</v>
      </c>
      <c r="AW249" s="188">
        <f>AA249/$H249*VLOOKUP(AA$4,DM_TI_LE!$A$5:$B$30,2,FALSE)</f>
        <v>0</v>
      </c>
      <c r="AX249" s="188">
        <f>AB249/$H249*VLOOKUP(AB$4,DM_TI_LE!$A$5:$B$30,2,FALSE)</f>
        <v>0</v>
      </c>
      <c r="AY249" s="188">
        <f>AC249/$H249*VLOOKUP(AC$4,DM_TI_LE!$A$5:$B$30,2,FALSE)</f>
        <v>0</v>
      </c>
      <c r="AZ249" s="188">
        <f>AD249/$H249*VLOOKUP(AD$4,DM_TI_LE!$A$5:$B$30,2,FALSE)</f>
        <v>0</v>
      </c>
      <c r="BA249" s="231">
        <f>IF(CD249="HDHV",DM_TI_LE!$K$12*I249, SUM(AE249:AW249)*F249*E249*DM_HE_SO_LUONG_NS!$D$1*CE249)</f>
        <v>6750000</v>
      </c>
      <c r="BB249" s="16"/>
      <c r="BC249" s="17">
        <f>VLOOKUP(B249,GD_LCD_HS_LNS!$B$4:$E$914,4,FALSE)</f>
        <v>3778000</v>
      </c>
      <c r="BD249" s="16"/>
      <c r="BE249" s="16">
        <f>I249/26*$BC249*VLOOKUP(BE$4,DM_TI_LE!$A$5:$C$29,3,FALSE)</f>
        <v>0</v>
      </c>
      <c r="BF249" s="16">
        <f>J249/26*$BC249*VLOOKUP(BF$4,DM_TI_LE!$A$5:$C$29,3,FALSE)</f>
        <v>0</v>
      </c>
      <c r="BG249" s="16">
        <f>K249/26*$BC249*VLOOKUP(BG$4,DM_TI_LE!$A$5:$C$29,3,FALSE)</f>
        <v>0</v>
      </c>
      <c r="BH249" s="16">
        <f>L249/26*$BC249*VLOOKUP(BH$4,DM_TI_LE!$A$5:$C$29,3,FALSE)</f>
        <v>0</v>
      </c>
      <c r="BI249" s="16">
        <f>M249/26*$BC249*VLOOKUP(BI$4,DM_TI_LE!$A$5:$C$29,3,FALSE)</f>
        <v>0</v>
      </c>
      <c r="BJ249" s="16">
        <f>N249/26*$BC249*VLOOKUP(BJ$4,DM_TI_LE!$A$5:$C$29,3,FALSE)</f>
        <v>0</v>
      </c>
      <c r="BK249" s="16">
        <f>O249/26*$BC249*VLOOKUP(BK$4,DM_TI_LE!$A$5:$C$29,3,FALSE)</f>
        <v>0</v>
      </c>
      <c r="BL249" s="16">
        <f>P249/26*$BC249*VLOOKUP(BL$4,DM_TI_LE!$A$5:$C$29,3,FALSE)</f>
        <v>0</v>
      </c>
      <c r="BM249" s="16">
        <f>Q249/26*$BC249*VLOOKUP(BM$4,DM_TI_LE!$A$5:$C$29,3,FALSE)</f>
        <v>0</v>
      </c>
      <c r="BN249" s="16">
        <f>R249/26*$BC249*VLOOKUP(BN$4,DM_TI_LE!$A$5:$C$29,3,FALSE)</f>
        <v>0</v>
      </c>
      <c r="BO249" s="16">
        <f>S249/26*$BC249*VLOOKUP(BO$4,DM_TI_LE!$A$5:$C$29,3,FALSE)</f>
        <v>0</v>
      </c>
      <c r="BP249" s="16">
        <f>T249/26*$BC249*VLOOKUP(BP$4,DM_TI_LE!$A$5:$C$29,3,FALSE)</f>
        <v>0</v>
      </c>
      <c r="BQ249" s="16">
        <f>U249/26*$BC249*VLOOKUP(BQ$4,DM_TI_LE!$A$5:$C$29,3,FALSE)</f>
        <v>0</v>
      </c>
      <c r="BR249" s="16">
        <f>V249/26*$BC249*VLOOKUP(BR$4,DM_TI_LE!$A$5:$C$29,3,FALSE)</f>
        <v>0</v>
      </c>
      <c r="BS249" s="16">
        <f>W249/26*$BC249*VLOOKUP(BS$4,DM_TI_LE!$A$5:$C$29,3,FALSE)</f>
        <v>0</v>
      </c>
      <c r="BT249" s="16">
        <f>X249/26*$BC249*VLOOKUP(BT$4,DM_TI_LE!$A$5:$C$29,3,FALSE)</f>
        <v>0</v>
      </c>
      <c r="BU249" s="16">
        <f>Y249/26*$BC249*VLOOKUP(BU$4,DM_TI_LE!$A$5:$C$29,3,FALSE)</f>
        <v>0</v>
      </c>
      <c r="BV249" s="16">
        <f>Z249/26*$BC249*VLOOKUP(BV$4,DM_TI_LE!$A$5:$C$29,3,FALSE)</f>
        <v>0</v>
      </c>
      <c r="BW249" s="16">
        <f>AA249/26*$BC249*VLOOKUP(BW$4,DM_TI_LE!$A$5:$C$29,3,FALSE)</f>
        <v>0</v>
      </c>
      <c r="BX249" s="16">
        <f>AB249/26*$BC249*VLOOKUP(BX$4,DM_TI_LE!$A$5:$C$29,3,FALSE)</f>
        <v>0</v>
      </c>
      <c r="BY249" s="16">
        <f>AC249/26*$BC249*VLOOKUP(BY$4,DM_TI_LE!$A$5:$C$29,3,FALSE)</f>
        <v>0</v>
      </c>
      <c r="BZ249" s="16">
        <f>AD249/26*$BC249*VLOOKUP(BZ$4,DM_TI_LE!$A$5:$C$29,3,FALSE)</f>
        <v>0</v>
      </c>
      <c r="CA249" s="196">
        <f t="shared" si="0"/>
        <v>0</v>
      </c>
      <c r="CB249" s="16"/>
      <c r="CC249" s="197">
        <f t="shared" si="1"/>
        <v>6750000</v>
      </c>
      <c r="CD249" s="145" t="s">
        <v>114</v>
      </c>
      <c r="CE249" s="199">
        <f>VLOOKUP(CD249,DM_TI_LE!$I$12:$J$16,2,FALSE)</f>
        <v>1</v>
      </c>
    </row>
    <row r="250" spans="1:83" ht="12.75">
      <c r="A250" s="36">
        <v>246</v>
      </c>
      <c r="B250" s="38">
        <f>GD_LCD_HS_LNS!B249</f>
        <v>13453</v>
      </c>
      <c r="C250" s="38" t="str">
        <f>GD_LCD_HS_LNS!C249</f>
        <v>Nguyễn Văn Khiêm</v>
      </c>
      <c r="D250" s="38" t="str">
        <f>GD_LCD_HS_LNS!D249</f>
        <v>Nhân viên Bốc xếp</v>
      </c>
      <c r="E250" s="146">
        <f>VLOOKUP(B250,GD_CHAM_CONG!$C$6:$BJ$912,60,FALSE)</f>
        <v>1</v>
      </c>
      <c r="F250" s="146">
        <f>VLOOKUP(B250,GD_LCD_HS_LNS!$B$4:$F$914,5,FALSE)</f>
        <v>1.5</v>
      </c>
      <c r="G250" s="168"/>
      <c r="H250" s="168">
        <f>VLOOKUP(B250,GD_CHAM_CONG!$C$6:$BD$912,37,FALSE)</f>
        <v>26</v>
      </c>
      <c r="I250" s="16">
        <f>VLOOKUP($B250,GD_CHAM_CONG!$C$6:$BF$912,38,FALSE)</f>
        <v>26</v>
      </c>
      <c r="J250" s="16">
        <f>VLOOKUP($B250,GD_CHAM_CONG!$C$6:$BF$912,39,FALSE)</f>
        <v>0</v>
      </c>
      <c r="K250" s="16">
        <f>VLOOKUP($B250,GD_CHAM_CONG!$C$6:$BF$912,40,FALSE)</f>
        <v>0</v>
      </c>
      <c r="L250" s="16">
        <f>VLOOKUP($B250,GD_CHAM_CONG!$C$6:$BF$912,41,FALSE)</f>
        <v>0</v>
      </c>
      <c r="M250" s="16">
        <f>VLOOKUP($B250,GD_CHAM_CONG!$C$6:$BF$912,42,FALSE)</f>
        <v>0</v>
      </c>
      <c r="N250" s="16">
        <f>VLOOKUP($B250,GD_CHAM_CONG!$C$6:$BF$912,43,FALSE)</f>
        <v>0</v>
      </c>
      <c r="O250" s="16">
        <f>VLOOKUP($B250,GD_CHAM_CONG!$C$6:$BF$912,44,FALSE)</f>
        <v>0</v>
      </c>
      <c r="P250" s="16">
        <f>VLOOKUP($B250,GD_CHAM_CONG!$C$6:$BF$912,45,FALSE)</f>
        <v>0</v>
      </c>
      <c r="Q250" s="16">
        <f>VLOOKUP($B250,GD_CHAM_CONG!$C$6:$BF$912,46,FALSE)</f>
        <v>0</v>
      </c>
      <c r="R250" s="16">
        <f>VLOOKUP($B250,GD_CHAM_CONG!$C$6:$BF$912,47,FALSE)</f>
        <v>0</v>
      </c>
      <c r="S250" s="16">
        <f>VLOOKUP($B250,GD_CHAM_CONG!$C$6:$BF$912,48,FALSE)</f>
        <v>0</v>
      </c>
      <c r="T250" s="16">
        <f>VLOOKUP($B250,GD_CHAM_CONG!$C$6:$BF$912,49,FALSE)</f>
        <v>0</v>
      </c>
      <c r="U250" s="16">
        <f>VLOOKUP($B250,GD_CHAM_CONG!$C$6:$BF$912,50,FALSE)</f>
        <v>0</v>
      </c>
      <c r="V250" s="16">
        <f>VLOOKUP($B250,GD_CHAM_CONG!$C$6:$BF$912,51,FALSE)</f>
        <v>0</v>
      </c>
      <c r="W250" s="16">
        <f>VLOOKUP($B250,GD_CHAM_CONG!$C$6:$BF$912,52,FALSE)</f>
        <v>0</v>
      </c>
      <c r="X250" s="16">
        <f>VLOOKUP($B250,GD_CHAM_CONG!$C$6:$BF$912,53,FALSE)</f>
        <v>0</v>
      </c>
      <c r="Y250" s="16">
        <f>VLOOKUP($B250,GD_CHAM_CONG!$C$6:$BF$912,54,FALSE)</f>
        <v>0</v>
      </c>
      <c r="Z250" s="16">
        <f>VLOOKUP($B250,GD_CHAM_CONG!$C$6:$BF$912,55,FALSE)</f>
        <v>0</v>
      </c>
      <c r="AA250" s="16">
        <f>VLOOKUP($B250,GD_CHAM_CONG!$C$6:$BF$912,56,FALSE)</f>
        <v>0</v>
      </c>
      <c r="AB250" s="16">
        <f>VLOOKUP($B250,GD_CHAM_CONG!$C$6:$BI$912,57,FALSE)</f>
        <v>0</v>
      </c>
      <c r="AC250" s="16">
        <f>VLOOKUP($B250,GD_CHAM_CONG!$C$6:$BI$912,58,FALSE)</f>
        <v>0</v>
      </c>
      <c r="AD250" s="16">
        <f>VLOOKUP($B250,GD_CHAM_CONG!$C$6:$BI$912,59,FALSE)</f>
        <v>0</v>
      </c>
      <c r="AE250" s="188">
        <f>I250/$H250*VLOOKUP(I$4,DM_TI_LE!$A$5:$B$30,2,FALSE)</f>
        <v>1</v>
      </c>
      <c r="AF250" s="188">
        <f>J250/$H250*VLOOKUP(J$4,DM_TI_LE!$A$5:$B$30,2,FALSE)</f>
        <v>0</v>
      </c>
      <c r="AG250" s="188">
        <f>K250/$H250*VLOOKUP(K$4,DM_TI_LE!$A$5:$B$30,2,FALSE)</f>
        <v>0</v>
      </c>
      <c r="AH250" s="188">
        <f>L250/$H250*VLOOKUP(L$4,DM_TI_LE!$A$5:$B$30,2,FALSE)</f>
        <v>0</v>
      </c>
      <c r="AI250" s="188">
        <f>M250/$H250*VLOOKUP(M$4,DM_TI_LE!$A$5:$B$30,2,FALSE)</f>
        <v>0</v>
      </c>
      <c r="AJ250" s="188">
        <f>N250/$H250*VLOOKUP(N$4,DM_TI_LE!$A$5:$B$30,2,FALSE)</f>
        <v>0</v>
      </c>
      <c r="AK250" s="188">
        <f>O250/$H250*VLOOKUP(O$4,DM_TI_LE!$A$5:$B$30,2,FALSE)</f>
        <v>0</v>
      </c>
      <c r="AL250" s="188">
        <f>P250/$H250*VLOOKUP(P$4,DM_TI_LE!$A$5:$B$30,2,FALSE)</f>
        <v>0</v>
      </c>
      <c r="AM250" s="188">
        <f>Q250/$H250*VLOOKUP(Q$4,DM_TI_LE!$A$5:$B$30,2,FALSE)</f>
        <v>0</v>
      </c>
      <c r="AN250" s="188">
        <f>R250/$H250*VLOOKUP(R$4,DM_TI_LE!$A$5:$B$30,2,FALSE)</f>
        <v>0</v>
      </c>
      <c r="AO250" s="188">
        <f>S250/$H250*VLOOKUP(S$4,DM_TI_LE!$A$5:$B$30,2,FALSE)</f>
        <v>0</v>
      </c>
      <c r="AP250" s="188">
        <f>T250/$H250*VLOOKUP(T$4,DM_TI_LE!$A$5:$B$30,2,FALSE)</f>
        <v>0</v>
      </c>
      <c r="AQ250" s="188">
        <f>U250/$H250*VLOOKUP(U$4,DM_TI_LE!$A$5:$B$30,2,FALSE)</f>
        <v>0</v>
      </c>
      <c r="AR250" s="188">
        <f>V250/$H250*VLOOKUP(V$4,DM_TI_LE!$A$5:$B$30,2,FALSE)</f>
        <v>0</v>
      </c>
      <c r="AS250" s="188">
        <f>W250/$H250*VLOOKUP(W$4,DM_TI_LE!$A$5:$B$30,2,FALSE)</f>
        <v>0</v>
      </c>
      <c r="AT250" s="188">
        <f>X250/$H250*VLOOKUP(X$4,DM_TI_LE!$A$5:$B$30,2,FALSE)</f>
        <v>0</v>
      </c>
      <c r="AU250" s="188">
        <f>Y250/$H250*VLOOKUP(Y$4,DM_TI_LE!$A$5:$B$30,2,FALSE)</f>
        <v>0</v>
      </c>
      <c r="AV250" s="188">
        <f>Z250/$H250*VLOOKUP(Z$4,DM_TI_LE!$A$5:$B$30,2,FALSE)</f>
        <v>0</v>
      </c>
      <c r="AW250" s="188">
        <f>AA250/$H250*VLOOKUP(AA$4,DM_TI_LE!$A$5:$B$30,2,FALSE)</f>
        <v>0</v>
      </c>
      <c r="AX250" s="188">
        <f>AB250/$H250*VLOOKUP(AB$4,DM_TI_LE!$A$5:$B$30,2,FALSE)</f>
        <v>0</v>
      </c>
      <c r="AY250" s="188">
        <f>AC250/$H250*VLOOKUP(AC$4,DM_TI_LE!$A$5:$B$30,2,FALSE)</f>
        <v>0</v>
      </c>
      <c r="AZ250" s="188">
        <f>AD250/$H250*VLOOKUP(AD$4,DM_TI_LE!$A$5:$B$30,2,FALSE)</f>
        <v>0</v>
      </c>
      <c r="BA250" s="231">
        <f>IF(CD250="HDHV",DM_TI_LE!$K$12*I250, SUM(AE250:AW250)*F250*E250*DM_HE_SO_LUONG_NS!$D$1*CE250)</f>
        <v>6750000</v>
      </c>
      <c r="BB250" s="16"/>
      <c r="BC250" s="17">
        <f>VLOOKUP(B250,GD_LCD_HS_LNS!$B$4:$E$914,4,FALSE)</f>
        <v>3778000</v>
      </c>
      <c r="BD250" s="16"/>
      <c r="BE250" s="16">
        <f>I250/26*$BC250*VLOOKUP(BE$4,DM_TI_LE!$A$5:$C$29,3,FALSE)</f>
        <v>0</v>
      </c>
      <c r="BF250" s="16">
        <f>J250/26*$BC250*VLOOKUP(BF$4,DM_TI_LE!$A$5:$C$29,3,FALSE)</f>
        <v>0</v>
      </c>
      <c r="BG250" s="16">
        <f>K250/26*$BC250*VLOOKUP(BG$4,DM_TI_LE!$A$5:$C$29,3,FALSE)</f>
        <v>0</v>
      </c>
      <c r="BH250" s="16">
        <f>L250/26*$BC250*VLOOKUP(BH$4,DM_TI_LE!$A$5:$C$29,3,FALSE)</f>
        <v>0</v>
      </c>
      <c r="BI250" s="16">
        <f>M250/26*$BC250*VLOOKUP(BI$4,DM_TI_LE!$A$5:$C$29,3,FALSE)</f>
        <v>0</v>
      </c>
      <c r="BJ250" s="16">
        <f>N250/26*$BC250*VLOOKUP(BJ$4,DM_TI_LE!$A$5:$C$29,3,FALSE)</f>
        <v>0</v>
      </c>
      <c r="BK250" s="16">
        <f>O250/26*$BC250*VLOOKUP(BK$4,DM_TI_LE!$A$5:$C$29,3,FALSE)</f>
        <v>0</v>
      </c>
      <c r="BL250" s="16">
        <f>P250/26*$BC250*VLOOKUP(BL$4,DM_TI_LE!$A$5:$C$29,3,FALSE)</f>
        <v>0</v>
      </c>
      <c r="BM250" s="16">
        <f>Q250/26*$BC250*VLOOKUP(BM$4,DM_TI_LE!$A$5:$C$29,3,FALSE)</f>
        <v>0</v>
      </c>
      <c r="BN250" s="16">
        <f>R250/26*$BC250*VLOOKUP(BN$4,DM_TI_LE!$A$5:$C$29,3,FALSE)</f>
        <v>0</v>
      </c>
      <c r="BO250" s="16">
        <f>S250/26*$BC250*VLOOKUP(BO$4,DM_TI_LE!$A$5:$C$29,3,FALSE)</f>
        <v>0</v>
      </c>
      <c r="BP250" s="16">
        <f>T250/26*$BC250*VLOOKUP(BP$4,DM_TI_LE!$A$5:$C$29,3,FALSE)</f>
        <v>0</v>
      </c>
      <c r="BQ250" s="16">
        <f>U250/26*$BC250*VLOOKUP(BQ$4,DM_TI_LE!$A$5:$C$29,3,FALSE)</f>
        <v>0</v>
      </c>
      <c r="BR250" s="16">
        <f>V250/26*$BC250*VLOOKUP(BR$4,DM_TI_LE!$A$5:$C$29,3,FALSE)</f>
        <v>0</v>
      </c>
      <c r="BS250" s="16">
        <f>W250/26*$BC250*VLOOKUP(BS$4,DM_TI_LE!$A$5:$C$29,3,FALSE)</f>
        <v>0</v>
      </c>
      <c r="BT250" s="16">
        <f>X250/26*$BC250*VLOOKUP(BT$4,DM_TI_LE!$A$5:$C$29,3,FALSE)</f>
        <v>0</v>
      </c>
      <c r="BU250" s="16">
        <f>Y250/26*$BC250*VLOOKUP(BU$4,DM_TI_LE!$A$5:$C$29,3,FALSE)</f>
        <v>0</v>
      </c>
      <c r="BV250" s="16">
        <f>Z250/26*$BC250*VLOOKUP(BV$4,DM_TI_LE!$A$5:$C$29,3,FALSE)</f>
        <v>0</v>
      </c>
      <c r="BW250" s="16">
        <f>AA250/26*$BC250*VLOOKUP(BW$4,DM_TI_LE!$A$5:$C$29,3,FALSE)</f>
        <v>0</v>
      </c>
      <c r="BX250" s="16">
        <f>AB250/26*$BC250*VLOOKUP(BX$4,DM_TI_LE!$A$5:$C$29,3,FALSE)</f>
        <v>0</v>
      </c>
      <c r="BY250" s="16">
        <f>AC250/26*$BC250*VLOOKUP(BY$4,DM_TI_LE!$A$5:$C$29,3,FALSE)</f>
        <v>0</v>
      </c>
      <c r="BZ250" s="16">
        <f>AD250/26*$BC250*VLOOKUP(BZ$4,DM_TI_LE!$A$5:$C$29,3,FALSE)</f>
        <v>0</v>
      </c>
      <c r="CA250" s="196">
        <f t="shared" si="0"/>
        <v>0</v>
      </c>
      <c r="CB250" s="16"/>
      <c r="CC250" s="197">
        <f t="shared" si="1"/>
        <v>6750000</v>
      </c>
      <c r="CD250" s="145" t="s">
        <v>114</v>
      </c>
      <c r="CE250" s="199">
        <f>VLOOKUP(CD250,DM_TI_LE!$I$12:$J$16,2,FALSE)</f>
        <v>1</v>
      </c>
    </row>
    <row r="251" spans="1:83" ht="12.75">
      <c r="A251" s="36">
        <v>247</v>
      </c>
      <c r="B251" s="38">
        <f>GD_LCD_HS_LNS!B250</f>
        <v>13454</v>
      </c>
      <c r="C251" s="38" t="str">
        <f>GD_LCD_HS_LNS!C250</f>
        <v>Nguyễn Xuân Hải</v>
      </c>
      <c r="D251" s="38" t="str">
        <f>GD_LCD_HS_LNS!D250</f>
        <v>Nhân viên Bốc xếp</v>
      </c>
      <c r="E251" s="146">
        <f>VLOOKUP(B251,GD_CHAM_CONG!$C$6:$BJ$912,60,FALSE)</f>
        <v>1</v>
      </c>
      <c r="F251" s="146">
        <f>VLOOKUP(B251,GD_LCD_HS_LNS!$B$4:$F$914,5,FALSE)</f>
        <v>1.5</v>
      </c>
      <c r="G251" s="168"/>
      <c r="H251" s="168">
        <f>VLOOKUP(B251,GD_CHAM_CONG!$C$6:$BD$912,37,FALSE)</f>
        <v>26</v>
      </c>
      <c r="I251" s="16">
        <f>VLOOKUP($B251,GD_CHAM_CONG!$C$6:$BF$912,38,FALSE)</f>
        <v>26</v>
      </c>
      <c r="J251" s="16">
        <f>VLOOKUP($B251,GD_CHAM_CONG!$C$6:$BF$912,39,FALSE)</f>
        <v>0</v>
      </c>
      <c r="K251" s="16">
        <f>VLOOKUP($B251,GD_CHAM_CONG!$C$6:$BF$912,40,FALSE)</f>
        <v>0</v>
      </c>
      <c r="L251" s="16">
        <f>VLOOKUP($B251,GD_CHAM_CONG!$C$6:$BF$912,41,FALSE)</f>
        <v>0</v>
      </c>
      <c r="M251" s="16">
        <f>VLOOKUP($B251,GD_CHAM_CONG!$C$6:$BF$912,42,FALSE)</f>
        <v>0</v>
      </c>
      <c r="N251" s="16">
        <f>VLOOKUP($B251,GD_CHAM_CONG!$C$6:$BF$912,43,FALSE)</f>
        <v>0</v>
      </c>
      <c r="O251" s="16">
        <f>VLOOKUP($B251,GD_CHAM_CONG!$C$6:$BF$912,44,FALSE)</f>
        <v>0</v>
      </c>
      <c r="P251" s="16">
        <f>VLOOKUP($B251,GD_CHAM_CONG!$C$6:$BF$912,45,FALSE)</f>
        <v>0</v>
      </c>
      <c r="Q251" s="16">
        <f>VLOOKUP($B251,GD_CHAM_CONG!$C$6:$BF$912,46,FALSE)</f>
        <v>0</v>
      </c>
      <c r="R251" s="16">
        <f>VLOOKUP($B251,GD_CHAM_CONG!$C$6:$BF$912,47,FALSE)</f>
        <v>0</v>
      </c>
      <c r="S251" s="16">
        <f>VLOOKUP($B251,GD_CHAM_CONG!$C$6:$BF$912,48,FALSE)</f>
        <v>0</v>
      </c>
      <c r="T251" s="16">
        <f>VLOOKUP($B251,GD_CHAM_CONG!$C$6:$BF$912,49,FALSE)</f>
        <v>0</v>
      </c>
      <c r="U251" s="16">
        <f>VLOOKUP($B251,GD_CHAM_CONG!$C$6:$BF$912,50,FALSE)</f>
        <v>0</v>
      </c>
      <c r="V251" s="16">
        <f>VLOOKUP($B251,GD_CHAM_CONG!$C$6:$BF$912,51,FALSE)</f>
        <v>0</v>
      </c>
      <c r="W251" s="16">
        <f>VLOOKUP($B251,GD_CHAM_CONG!$C$6:$BF$912,52,FALSE)</f>
        <v>0</v>
      </c>
      <c r="X251" s="16">
        <f>VLOOKUP($B251,GD_CHAM_CONG!$C$6:$BF$912,53,FALSE)</f>
        <v>0</v>
      </c>
      <c r="Y251" s="16">
        <f>VLOOKUP($B251,GD_CHAM_CONG!$C$6:$BF$912,54,FALSE)</f>
        <v>0</v>
      </c>
      <c r="Z251" s="16">
        <f>VLOOKUP($B251,GD_CHAM_CONG!$C$6:$BF$912,55,FALSE)</f>
        <v>0</v>
      </c>
      <c r="AA251" s="16">
        <f>VLOOKUP($B251,GD_CHAM_CONG!$C$6:$BF$912,56,FALSE)</f>
        <v>0</v>
      </c>
      <c r="AB251" s="16">
        <f>VLOOKUP($B251,GD_CHAM_CONG!$C$6:$BI$912,57,FALSE)</f>
        <v>0</v>
      </c>
      <c r="AC251" s="16">
        <f>VLOOKUP($B251,GD_CHAM_CONG!$C$6:$BI$912,58,FALSE)</f>
        <v>0</v>
      </c>
      <c r="AD251" s="16">
        <f>VLOOKUP($B251,GD_CHAM_CONG!$C$6:$BI$912,59,FALSE)</f>
        <v>0</v>
      </c>
      <c r="AE251" s="188">
        <f>I251/$H251*VLOOKUP(I$4,DM_TI_LE!$A$5:$B$30,2,FALSE)</f>
        <v>1</v>
      </c>
      <c r="AF251" s="188">
        <f>J251/$H251*VLOOKUP(J$4,DM_TI_LE!$A$5:$B$30,2,FALSE)</f>
        <v>0</v>
      </c>
      <c r="AG251" s="188">
        <f>K251/$H251*VLOOKUP(K$4,DM_TI_LE!$A$5:$B$30,2,FALSE)</f>
        <v>0</v>
      </c>
      <c r="AH251" s="188">
        <f>L251/$H251*VLOOKUP(L$4,DM_TI_LE!$A$5:$B$30,2,FALSE)</f>
        <v>0</v>
      </c>
      <c r="AI251" s="188">
        <f>M251/$H251*VLOOKUP(M$4,DM_TI_LE!$A$5:$B$30,2,FALSE)</f>
        <v>0</v>
      </c>
      <c r="AJ251" s="188">
        <f>N251/$H251*VLOOKUP(N$4,DM_TI_LE!$A$5:$B$30,2,FALSE)</f>
        <v>0</v>
      </c>
      <c r="AK251" s="188">
        <f>O251/$H251*VLOOKUP(O$4,DM_TI_LE!$A$5:$B$30,2,FALSE)</f>
        <v>0</v>
      </c>
      <c r="AL251" s="188">
        <f>P251/$H251*VLOOKUP(P$4,DM_TI_LE!$A$5:$B$30,2,FALSE)</f>
        <v>0</v>
      </c>
      <c r="AM251" s="188">
        <f>Q251/$H251*VLOOKUP(Q$4,DM_TI_LE!$A$5:$B$30,2,FALSE)</f>
        <v>0</v>
      </c>
      <c r="AN251" s="188">
        <f>R251/$H251*VLOOKUP(R$4,DM_TI_LE!$A$5:$B$30,2,FALSE)</f>
        <v>0</v>
      </c>
      <c r="AO251" s="188">
        <f>S251/$H251*VLOOKUP(S$4,DM_TI_LE!$A$5:$B$30,2,FALSE)</f>
        <v>0</v>
      </c>
      <c r="AP251" s="188">
        <f>T251/$H251*VLOOKUP(T$4,DM_TI_LE!$A$5:$B$30,2,FALSE)</f>
        <v>0</v>
      </c>
      <c r="AQ251" s="188">
        <f>U251/$H251*VLOOKUP(U$4,DM_TI_LE!$A$5:$B$30,2,FALSE)</f>
        <v>0</v>
      </c>
      <c r="AR251" s="188">
        <f>V251/$H251*VLOOKUP(V$4,DM_TI_LE!$A$5:$B$30,2,FALSE)</f>
        <v>0</v>
      </c>
      <c r="AS251" s="188">
        <f>W251/$H251*VLOOKUP(W$4,DM_TI_LE!$A$5:$B$30,2,FALSE)</f>
        <v>0</v>
      </c>
      <c r="AT251" s="188">
        <f>X251/$H251*VLOOKUP(X$4,DM_TI_LE!$A$5:$B$30,2,FALSE)</f>
        <v>0</v>
      </c>
      <c r="AU251" s="188">
        <f>Y251/$H251*VLOOKUP(Y$4,DM_TI_LE!$A$5:$B$30,2,FALSE)</f>
        <v>0</v>
      </c>
      <c r="AV251" s="188">
        <f>Z251/$H251*VLOOKUP(Z$4,DM_TI_LE!$A$5:$B$30,2,FALSE)</f>
        <v>0</v>
      </c>
      <c r="AW251" s="188">
        <f>AA251/$H251*VLOOKUP(AA$4,DM_TI_LE!$A$5:$B$30,2,FALSE)</f>
        <v>0</v>
      </c>
      <c r="AX251" s="188">
        <f>AB251/$H251*VLOOKUP(AB$4,DM_TI_LE!$A$5:$B$30,2,FALSE)</f>
        <v>0</v>
      </c>
      <c r="AY251" s="188">
        <f>AC251/$H251*VLOOKUP(AC$4,DM_TI_LE!$A$5:$B$30,2,FALSE)</f>
        <v>0</v>
      </c>
      <c r="AZ251" s="188">
        <f>AD251/$H251*VLOOKUP(AD$4,DM_TI_LE!$A$5:$B$30,2,FALSE)</f>
        <v>0</v>
      </c>
      <c r="BA251" s="231">
        <f>IF(CD251="HDHV",DM_TI_LE!$K$12*I251, SUM(AE251:AW251)*F251*E251*DM_HE_SO_LUONG_NS!$D$1*CE251)</f>
        <v>6750000</v>
      </c>
      <c r="BB251" s="16"/>
      <c r="BC251" s="17">
        <f>VLOOKUP(B251,GD_LCD_HS_LNS!$B$4:$E$914,4,FALSE)</f>
        <v>3778000</v>
      </c>
      <c r="BD251" s="16"/>
      <c r="BE251" s="16">
        <f>I251/26*$BC251*VLOOKUP(BE$4,DM_TI_LE!$A$5:$C$29,3,FALSE)</f>
        <v>0</v>
      </c>
      <c r="BF251" s="16">
        <f>J251/26*$BC251*VLOOKUP(BF$4,DM_TI_LE!$A$5:$C$29,3,FALSE)</f>
        <v>0</v>
      </c>
      <c r="BG251" s="16">
        <f>K251/26*$BC251*VLOOKUP(BG$4,DM_TI_LE!$A$5:$C$29,3,FALSE)</f>
        <v>0</v>
      </c>
      <c r="BH251" s="16">
        <f>L251/26*$BC251*VLOOKUP(BH$4,DM_TI_LE!$A$5:$C$29,3,FALSE)</f>
        <v>0</v>
      </c>
      <c r="BI251" s="16">
        <f>M251/26*$BC251*VLOOKUP(BI$4,DM_TI_LE!$A$5:$C$29,3,FALSE)</f>
        <v>0</v>
      </c>
      <c r="BJ251" s="16">
        <f>N251/26*$BC251*VLOOKUP(BJ$4,DM_TI_LE!$A$5:$C$29,3,FALSE)</f>
        <v>0</v>
      </c>
      <c r="BK251" s="16">
        <f>O251/26*$BC251*VLOOKUP(BK$4,DM_TI_LE!$A$5:$C$29,3,FALSE)</f>
        <v>0</v>
      </c>
      <c r="BL251" s="16">
        <f>P251/26*$BC251*VLOOKUP(BL$4,DM_TI_LE!$A$5:$C$29,3,FALSE)</f>
        <v>0</v>
      </c>
      <c r="BM251" s="16">
        <f>Q251/26*$BC251*VLOOKUP(BM$4,DM_TI_LE!$A$5:$C$29,3,FALSE)</f>
        <v>0</v>
      </c>
      <c r="BN251" s="16">
        <f>R251/26*$BC251*VLOOKUP(BN$4,DM_TI_LE!$A$5:$C$29,3,FALSE)</f>
        <v>0</v>
      </c>
      <c r="BO251" s="16">
        <f>S251/26*$BC251*VLOOKUP(BO$4,DM_TI_LE!$A$5:$C$29,3,FALSE)</f>
        <v>0</v>
      </c>
      <c r="BP251" s="16">
        <f>T251/26*$BC251*VLOOKUP(BP$4,DM_TI_LE!$A$5:$C$29,3,FALSE)</f>
        <v>0</v>
      </c>
      <c r="BQ251" s="16">
        <f>U251/26*$BC251*VLOOKUP(BQ$4,DM_TI_LE!$A$5:$C$29,3,FALSE)</f>
        <v>0</v>
      </c>
      <c r="BR251" s="16">
        <f>V251/26*$BC251*VLOOKUP(BR$4,DM_TI_LE!$A$5:$C$29,3,FALSE)</f>
        <v>0</v>
      </c>
      <c r="BS251" s="16">
        <f>W251/26*$BC251*VLOOKUP(BS$4,DM_TI_LE!$A$5:$C$29,3,FALSE)</f>
        <v>0</v>
      </c>
      <c r="BT251" s="16">
        <f>X251/26*$BC251*VLOOKUP(BT$4,DM_TI_LE!$A$5:$C$29,3,FALSE)</f>
        <v>0</v>
      </c>
      <c r="BU251" s="16">
        <f>Y251/26*$BC251*VLOOKUP(BU$4,DM_TI_LE!$A$5:$C$29,3,FALSE)</f>
        <v>0</v>
      </c>
      <c r="BV251" s="16">
        <f>Z251/26*$BC251*VLOOKUP(BV$4,DM_TI_LE!$A$5:$C$29,3,FALSE)</f>
        <v>0</v>
      </c>
      <c r="BW251" s="16">
        <f>AA251/26*$BC251*VLOOKUP(BW$4,DM_TI_LE!$A$5:$C$29,3,FALSE)</f>
        <v>0</v>
      </c>
      <c r="BX251" s="16">
        <f>AB251/26*$BC251*VLOOKUP(BX$4,DM_TI_LE!$A$5:$C$29,3,FALSE)</f>
        <v>0</v>
      </c>
      <c r="BY251" s="16">
        <f>AC251/26*$BC251*VLOOKUP(BY$4,DM_TI_LE!$A$5:$C$29,3,FALSE)</f>
        <v>0</v>
      </c>
      <c r="BZ251" s="16">
        <f>AD251/26*$BC251*VLOOKUP(BZ$4,DM_TI_LE!$A$5:$C$29,3,FALSE)</f>
        <v>0</v>
      </c>
      <c r="CA251" s="196">
        <f t="shared" si="0"/>
        <v>0</v>
      </c>
      <c r="CB251" s="16"/>
      <c r="CC251" s="197">
        <f t="shared" si="1"/>
        <v>6750000</v>
      </c>
      <c r="CD251" s="145" t="s">
        <v>114</v>
      </c>
      <c r="CE251" s="199">
        <f>VLOOKUP(CD251,DM_TI_LE!$I$12:$J$16,2,FALSE)</f>
        <v>1</v>
      </c>
    </row>
    <row r="252" spans="1:83" ht="12.75">
      <c r="A252" s="36">
        <v>248</v>
      </c>
      <c r="B252" s="38">
        <f>GD_LCD_HS_LNS!B251</f>
        <v>13455</v>
      </c>
      <c r="C252" s="38" t="str">
        <f>GD_LCD_HS_LNS!C251</f>
        <v>Nguyễn Như Tuấn</v>
      </c>
      <c r="D252" s="38" t="str">
        <f>GD_LCD_HS_LNS!D251</f>
        <v>Nhân viên Bốc xếp</v>
      </c>
      <c r="E252" s="146">
        <f>VLOOKUP(B252,GD_CHAM_CONG!$C$6:$BJ$912,60,FALSE)</f>
        <v>1</v>
      </c>
      <c r="F252" s="146">
        <f>VLOOKUP(B252,GD_LCD_HS_LNS!$B$4:$F$914,5,FALSE)</f>
        <v>1.5</v>
      </c>
      <c r="G252" s="168"/>
      <c r="H252" s="168">
        <f>VLOOKUP(B252,GD_CHAM_CONG!$C$6:$BD$912,37,FALSE)</f>
        <v>26</v>
      </c>
      <c r="I252" s="16">
        <f>VLOOKUP($B252,GD_CHAM_CONG!$C$6:$BF$912,38,FALSE)</f>
        <v>26</v>
      </c>
      <c r="J252" s="16">
        <f>VLOOKUP($B252,GD_CHAM_CONG!$C$6:$BF$912,39,FALSE)</f>
        <v>0</v>
      </c>
      <c r="K252" s="16">
        <f>VLOOKUP($B252,GD_CHAM_CONG!$C$6:$BF$912,40,FALSE)</f>
        <v>0</v>
      </c>
      <c r="L252" s="16">
        <f>VLOOKUP($B252,GD_CHAM_CONG!$C$6:$BF$912,41,FALSE)</f>
        <v>0</v>
      </c>
      <c r="M252" s="16">
        <f>VLOOKUP($B252,GD_CHAM_CONG!$C$6:$BF$912,42,FALSE)</f>
        <v>0</v>
      </c>
      <c r="N252" s="16">
        <f>VLOOKUP($B252,GD_CHAM_CONG!$C$6:$BF$912,43,FALSE)</f>
        <v>0</v>
      </c>
      <c r="O252" s="16">
        <f>VLOOKUP($B252,GD_CHAM_CONG!$C$6:$BF$912,44,FALSE)</f>
        <v>0</v>
      </c>
      <c r="P252" s="16">
        <f>VLOOKUP($B252,GD_CHAM_CONG!$C$6:$BF$912,45,FALSE)</f>
        <v>0</v>
      </c>
      <c r="Q252" s="16">
        <f>VLOOKUP($B252,GD_CHAM_CONG!$C$6:$BF$912,46,FALSE)</f>
        <v>0</v>
      </c>
      <c r="R252" s="16">
        <f>VLOOKUP($B252,GD_CHAM_CONG!$C$6:$BF$912,47,FALSE)</f>
        <v>0</v>
      </c>
      <c r="S252" s="16">
        <f>VLOOKUP($B252,GD_CHAM_CONG!$C$6:$BF$912,48,FALSE)</f>
        <v>0</v>
      </c>
      <c r="T252" s="16">
        <f>VLOOKUP($B252,GD_CHAM_CONG!$C$6:$BF$912,49,FALSE)</f>
        <v>0</v>
      </c>
      <c r="U252" s="16">
        <f>VLOOKUP($B252,GD_CHAM_CONG!$C$6:$BF$912,50,FALSE)</f>
        <v>0</v>
      </c>
      <c r="V252" s="16">
        <f>VLOOKUP($B252,GD_CHAM_CONG!$C$6:$BF$912,51,FALSE)</f>
        <v>0</v>
      </c>
      <c r="W252" s="16">
        <f>VLOOKUP($B252,GD_CHAM_CONG!$C$6:$BF$912,52,FALSE)</f>
        <v>0</v>
      </c>
      <c r="X252" s="16">
        <f>VLOOKUP($B252,GD_CHAM_CONG!$C$6:$BF$912,53,FALSE)</f>
        <v>0</v>
      </c>
      <c r="Y252" s="16">
        <f>VLOOKUP($B252,GD_CHAM_CONG!$C$6:$BF$912,54,FALSE)</f>
        <v>0</v>
      </c>
      <c r="Z252" s="16">
        <f>VLOOKUP($B252,GD_CHAM_CONG!$C$6:$BF$912,55,FALSE)</f>
        <v>0</v>
      </c>
      <c r="AA252" s="16">
        <f>VLOOKUP($B252,GD_CHAM_CONG!$C$6:$BF$912,56,FALSE)</f>
        <v>0</v>
      </c>
      <c r="AB252" s="16">
        <f>VLOOKUP($B252,GD_CHAM_CONG!$C$6:$BI$912,57,FALSE)</f>
        <v>0</v>
      </c>
      <c r="AC252" s="16">
        <f>VLOOKUP($B252,GD_CHAM_CONG!$C$6:$BI$912,58,FALSE)</f>
        <v>0</v>
      </c>
      <c r="AD252" s="16">
        <f>VLOOKUP($B252,GD_CHAM_CONG!$C$6:$BI$912,59,FALSE)</f>
        <v>0</v>
      </c>
      <c r="AE252" s="188">
        <f>I252/$H252*VLOOKUP(I$4,DM_TI_LE!$A$5:$B$30,2,FALSE)</f>
        <v>1</v>
      </c>
      <c r="AF252" s="188">
        <f>J252/$H252*VLOOKUP(J$4,DM_TI_LE!$A$5:$B$30,2,FALSE)</f>
        <v>0</v>
      </c>
      <c r="AG252" s="188">
        <f>K252/$H252*VLOOKUP(K$4,DM_TI_LE!$A$5:$B$30,2,FALSE)</f>
        <v>0</v>
      </c>
      <c r="AH252" s="188">
        <f>L252/$H252*VLOOKUP(L$4,DM_TI_LE!$A$5:$B$30,2,FALSE)</f>
        <v>0</v>
      </c>
      <c r="AI252" s="188">
        <f>M252/$H252*VLOOKUP(M$4,DM_TI_LE!$A$5:$B$30,2,FALSE)</f>
        <v>0</v>
      </c>
      <c r="AJ252" s="188">
        <f>N252/$H252*VLOOKUP(N$4,DM_TI_LE!$A$5:$B$30,2,FALSE)</f>
        <v>0</v>
      </c>
      <c r="AK252" s="188">
        <f>O252/$H252*VLOOKUP(O$4,DM_TI_LE!$A$5:$B$30,2,FALSE)</f>
        <v>0</v>
      </c>
      <c r="AL252" s="188">
        <f>P252/$H252*VLOOKUP(P$4,DM_TI_LE!$A$5:$B$30,2,FALSE)</f>
        <v>0</v>
      </c>
      <c r="AM252" s="188">
        <f>Q252/$H252*VLOOKUP(Q$4,DM_TI_LE!$A$5:$B$30,2,FALSE)</f>
        <v>0</v>
      </c>
      <c r="AN252" s="188">
        <f>R252/$H252*VLOOKUP(R$4,DM_TI_LE!$A$5:$B$30,2,FALSE)</f>
        <v>0</v>
      </c>
      <c r="AO252" s="188">
        <f>S252/$H252*VLOOKUP(S$4,DM_TI_LE!$A$5:$B$30,2,FALSE)</f>
        <v>0</v>
      </c>
      <c r="AP252" s="188">
        <f>T252/$H252*VLOOKUP(T$4,DM_TI_LE!$A$5:$B$30,2,FALSE)</f>
        <v>0</v>
      </c>
      <c r="AQ252" s="188">
        <f>U252/$H252*VLOOKUP(U$4,DM_TI_LE!$A$5:$B$30,2,FALSE)</f>
        <v>0</v>
      </c>
      <c r="AR252" s="188">
        <f>V252/$H252*VLOOKUP(V$4,DM_TI_LE!$A$5:$B$30,2,FALSE)</f>
        <v>0</v>
      </c>
      <c r="AS252" s="188">
        <f>W252/$H252*VLOOKUP(W$4,DM_TI_LE!$A$5:$B$30,2,FALSE)</f>
        <v>0</v>
      </c>
      <c r="AT252" s="188">
        <f>X252/$H252*VLOOKUP(X$4,DM_TI_LE!$A$5:$B$30,2,FALSE)</f>
        <v>0</v>
      </c>
      <c r="AU252" s="188">
        <f>Y252/$H252*VLOOKUP(Y$4,DM_TI_LE!$A$5:$B$30,2,FALSE)</f>
        <v>0</v>
      </c>
      <c r="AV252" s="188">
        <f>Z252/$H252*VLOOKUP(Z$4,DM_TI_LE!$A$5:$B$30,2,FALSE)</f>
        <v>0</v>
      </c>
      <c r="AW252" s="188">
        <f>AA252/$H252*VLOOKUP(AA$4,DM_TI_LE!$A$5:$B$30,2,FALSE)</f>
        <v>0</v>
      </c>
      <c r="AX252" s="188">
        <f>AB252/$H252*VLOOKUP(AB$4,DM_TI_LE!$A$5:$B$30,2,FALSE)</f>
        <v>0</v>
      </c>
      <c r="AY252" s="188">
        <f>AC252/$H252*VLOOKUP(AC$4,DM_TI_LE!$A$5:$B$30,2,FALSE)</f>
        <v>0</v>
      </c>
      <c r="AZ252" s="188">
        <f>AD252/$H252*VLOOKUP(AD$4,DM_TI_LE!$A$5:$B$30,2,FALSE)</f>
        <v>0</v>
      </c>
      <c r="BA252" s="231">
        <f>IF(CD252="HDHV",DM_TI_LE!$K$12*I252, SUM(AE252:AW252)*F252*E252*DM_HE_SO_LUONG_NS!$D$1*CE252)</f>
        <v>6750000</v>
      </c>
      <c r="BB252" s="16"/>
      <c r="BC252" s="17">
        <f>VLOOKUP(B252,GD_LCD_HS_LNS!$B$4:$E$914,4,FALSE)</f>
        <v>3778000</v>
      </c>
      <c r="BD252" s="16"/>
      <c r="BE252" s="16">
        <f>I252/26*$BC252*VLOOKUP(BE$4,DM_TI_LE!$A$5:$C$29,3,FALSE)</f>
        <v>0</v>
      </c>
      <c r="BF252" s="16">
        <f>J252/26*$BC252*VLOOKUP(BF$4,DM_TI_LE!$A$5:$C$29,3,FALSE)</f>
        <v>0</v>
      </c>
      <c r="BG252" s="16">
        <f>K252/26*$BC252*VLOOKUP(BG$4,DM_TI_LE!$A$5:$C$29,3,FALSE)</f>
        <v>0</v>
      </c>
      <c r="BH252" s="16">
        <f>L252/26*$BC252*VLOOKUP(BH$4,DM_TI_LE!$A$5:$C$29,3,FALSE)</f>
        <v>0</v>
      </c>
      <c r="BI252" s="16">
        <f>M252/26*$BC252*VLOOKUP(BI$4,DM_TI_LE!$A$5:$C$29,3,FALSE)</f>
        <v>0</v>
      </c>
      <c r="BJ252" s="16">
        <f>N252/26*$BC252*VLOOKUP(BJ$4,DM_TI_LE!$A$5:$C$29,3,FALSE)</f>
        <v>0</v>
      </c>
      <c r="BK252" s="16">
        <f>O252/26*$BC252*VLOOKUP(BK$4,DM_TI_LE!$A$5:$C$29,3,FALSE)</f>
        <v>0</v>
      </c>
      <c r="BL252" s="16">
        <f>P252/26*$BC252*VLOOKUP(BL$4,DM_TI_LE!$A$5:$C$29,3,FALSE)</f>
        <v>0</v>
      </c>
      <c r="BM252" s="16">
        <f>Q252/26*$BC252*VLOOKUP(BM$4,DM_TI_LE!$A$5:$C$29,3,FALSE)</f>
        <v>0</v>
      </c>
      <c r="BN252" s="16">
        <f>R252/26*$BC252*VLOOKUP(BN$4,DM_TI_LE!$A$5:$C$29,3,FALSE)</f>
        <v>0</v>
      </c>
      <c r="BO252" s="16">
        <f>S252/26*$BC252*VLOOKUP(BO$4,DM_TI_LE!$A$5:$C$29,3,FALSE)</f>
        <v>0</v>
      </c>
      <c r="BP252" s="16">
        <f>T252/26*$BC252*VLOOKUP(BP$4,DM_TI_LE!$A$5:$C$29,3,FALSE)</f>
        <v>0</v>
      </c>
      <c r="BQ252" s="16">
        <f>U252/26*$BC252*VLOOKUP(BQ$4,DM_TI_LE!$A$5:$C$29,3,FALSE)</f>
        <v>0</v>
      </c>
      <c r="BR252" s="16">
        <f>V252/26*$BC252*VLOOKUP(BR$4,DM_TI_LE!$A$5:$C$29,3,FALSE)</f>
        <v>0</v>
      </c>
      <c r="BS252" s="16">
        <f>W252/26*$BC252*VLOOKUP(BS$4,DM_TI_LE!$A$5:$C$29,3,FALSE)</f>
        <v>0</v>
      </c>
      <c r="BT252" s="16">
        <f>X252/26*$BC252*VLOOKUP(BT$4,DM_TI_LE!$A$5:$C$29,3,FALSE)</f>
        <v>0</v>
      </c>
      <c r="BU252" s="16">
        <f>Y252/26*$BC252*VLOOKUP(BU$4,DM_TI_LE!$A$5:$C$29,3,FALSE)</f>
        <v>0</v>
      </c>
      <c r="BV252" s="16">
        <f>Z252/26*$BC252*VLOOKUP(BV$4,DM_TI_LE!$A$5:$C$29,3,FALSE)</f>
        <v>0</v>
      </c>
      <c r="BW252" s="16">
        <f>AA252/26*$BC252*VLOOKUP(BW$4,DM_TI_LE!$A$5:$C$29,3,FALSE)</f>
        <v>0</v>
      </c>
      <c r="BX252" s="16">
        <f>AB252/26*$BC252*VLOOKUP(BX$4,DM_TI_LE!$A$5:$C$29,3,FALSE)</f>
        <v>0</v>
      </c>
      <c r="BY252" s="16">
        <f>AC252/26*$BC252*VLOOKUP(BY$4,DM_TI_LE!$A$5:$C$29,3,FALSE)</f>
        <v>0</v>
      </c>
      <c r="BZ252" s="16">
        <f>AD252/26*$BC252*VLOOKUP(BZ$4,DM_TI_LE!$A$5:$C$29,3,FALSE)</f>
        <v>0</v>
      </c>
      <c r="CA252" s="196">
        <f t="shared" si="0"/>
        <v>0</v>
      </c>
      <c r="CB252" s="16"/>
      <c r="CC252" s="197">
        <f t="shared" si="1"/>
        <v>6750000</v>
      </c>
      <c r="CD252" s="145" t="s">
        <v>114</v>
      </c>
      <c r="CE252" s="199">
        <f>VLOOKUP(CD252,DM_TI_LE!$I$12:$J$16,2,FALSE)</f>
        <v>1</v>
      </c>
    </row>
    <row r="253" spans="1:83" ht="12.75">
      <c r="A253" s="36">
        <v>249</v>
      </c>
      <c r="B253" s="38">
        <f>GD_LCD_HS_LNS!B252</f>
        <v>13457</v>
      </c>
      <c r="C253" s="38" t="str">
        <f>GD_LCD_HS_LNS!C252</f>
        <v>Trần Thanh Tuấn</v>
      </c>
      <c r="D253" s="38" t="str">
        <f>GD_LCD_HS_LNS!D252</f>
        <v>Nhân viên Bốc xếp</v>
      </c>
      <c r="E253" s="146">
        <f>VLOOKUP(B253,GD_CHAM_CONG!$C$6:$BJ$912,60,FALSE)</f>
        <v>1</v>
      </c>
      <c r="F253" s="146">
        <f>VLOOKUP(B253,GD_LCD_HS_LNS!$B$4:$F$914,5,FALSE)</f>
        <v>1.5</v>
      </c>
      <c r="G253" s="168"/>
      <c r="H253" s="168">
        <f>VLOOKUP(B253,GD_CHAM_CONG!$C$6:$BD$912,37,FALSE)</f>
        <v>26</v>
      </c>
      <c r="I253" s="16">
        <f>VLOOKUP($B253,GD_CHAM_CONG!$C$6:$BF$912,38,FALSE)</f>
        <v>26</v>
      </c>
      <c r="J253" s="16">
        <f>VLOOKUP($B253,GD_CHAM_CONG!$C$6:$BF$912,39,FALSE)</f>
        <v>0</v>
      </c>
      <c r="K253" s="16">
        <f>VLOOKUP($B253,GD_CHAM_CONG!$C$6:$BF$912,40,FALSE)</f>
        <v>0</v>
      </c>
      <c r="L253" s="16">
        <f>VLOOKUP($B253,GD_CHAM_CONG!$C$6:$BF$912,41,FALSE)</f>
        <v>0</v>
      </c>
      <c r="M253" s="16">
        <f>VLOOKUP($B253,GD_CHAM_CONG!$C$6:$BF$912,42,FALSE)</f>
        <v>0</v>
      </c>
      <c r="N253" s="16">
        <f>VLOOKUP($B253,GD_CHAM_CONG!$C$6:$BF$912,43,FALSE)</f>
        <v>0</v>
      </c>
      <c r="O253" s="16">
        <f>VLOOKUP($B253,GD_CHAM_CONG!$C$6:$BF$912,44,FALSE)</f>
        <v>0</v>
      </c>
      <c r="P253" s="16">
        <f>VLOOKUP($B253,GD_CHAM_CONG!$C$6:$BF$912,45,FALSE)</f>
        <v>0</v>
      </c>
      <c r="Q253" s="16">
        <f>VLOOKUP($B253,GD_CHAM_CONG!$C$6:$BF$912,46,FALSE)</f>
        <v>0</v>
      </c>
      <c r="R253" s="16">
        <f>VLOOKUP($B253,GD_CHAM_CONG!$C$6:$BF$912,47,FALSE)</f>
        <v>0</v>
      </c>
      <c r="S253" s="16">
        <f>VLOOKUP($B253,GD_CHAM_CONG!$C$6:$BF$912,48,FALSE)</f>
        <v>0</v>
      </c>
      <c r="T253" s="16">
        <f>VLOOKUP($B253,GD_CHAM_CONG!$C$6:$BF$912,49,FALSE)</f>
        <v>0</v>
      </c>
      <c r="U253" s="16">
        <f>VLOOKUP($B253,GD_CHAM_CONG!$C$6:$BF$912,50,FALSE)</f>
        <v>0</v>
      </c>
      <c r="V253" s="16">
        <f>VLOOKUP($B253,GD_CHAM_CONG!$C$6:$BF$912,51,FALSE)</f>
        <v>0</v>
      </c>
      <c r="W253" s="16">
        <f>VLOOKUP($B253,GD_CHAM_CONG!$C$6:$BF$912,52,FALSE)</f>
        <v>0</v>
      </c>
      <c r="X253" s="16">
        <f>VLOOKUP($B253,GD_CHAM_CONG!$C$6:$BF$912,53,FALSE)</f>
        <v>0</v>
      </c>
      <c r="Y253" s="16">
        <f>VLOOKUP($B253,GD_CHAM_CONG!$C$6:$BF$912,54,FALSE)</f>
        <v>0</v>
      </c>
      <c r="Z253" s="16">
        <f>VLOOKUP($B253,GD_CHAM_CONG!$C$6:$BF$912,55,FALSE)</f>
        <v>0</v>
      </c>
      <c r="AA253" s="16">
        <f>VLOOKUP($B253,GD_CHAM_CONG!$C$6:$BF$912,56,FALSE)</f>
        <v>0</v>
      </c>
      <c r="AB253" s="16">
        <f>VLOOKUP($B253,GD_CHAM_CONG!$C$6:$BI$912,57,FALSE)</f>
        <v>0</v>
      </c>
      <c r="AC253" s="16">
        <f>VLOOKUP($B253,GD_CHAM_CONG!$C$6:$BI$912,58,FALSE)</f>
        <v>0</v>
      </c>
      <c r="AD253" s="16">
        <f>VLOOKUP($B253,GD_CHAM_CONG!$C$6:$BI$912,59,FALSE)</f>
        <v>0</v>
      </c>
      <c r="AE253" s="188">
        <f>I253/$H253*VLOOKUP(I$4,DM_TI_LE!$A$5:$B$30,2,FALSE)</f>
        <v>1</v>
      </c>
      <c r="AF253" s="188">
        <f>J253/$H253*VLOOKUP(J$4,DM_TI_LE!$A$5:$B$30,2,FALSE)</f>
        <v>0</v>
      </c>
      <c r="AG253" s="188">
        <f>K253/$H253*VLOOKUP(K$4,DM_TI_LE!$A$5:$B$30,2,FALSE)</f>
        <v>0</v>
      </c>
      <c r="AH253" s="188">
        <f>L253/$H253*VLOOKUP(L$4,DM_TI_LE!$A$5:$B$30,2,FALSE)</f>
        <v>0</v>
      </c>
      <c r="AI253" s="188">
        <f>M253/$H253*VLOOKUP(M$4,DM_TI_LE!$A$5:$B$30,2,FALSE)</f>
        <v>0</v>
      </c>
      <c r="AJ253" s="188">
        <f>N253/$H253*VLOOKUP(N$4,DM_TI_LE!$A$5:$B$30,2,FALSE)</f>
        <v>0</v>
      </c>
      <c r="AK253" s="188">
        <f>O253/$H253*VLOOKUP(O$4,DM_TI_LE!$A$5:$B$30,2,FALSE)</f>
        <v>0</v>
      </c>
      <c r="AL253" s="188">
        <f>P253/$H253*VLOOKUP(P$4,DM_TI_LE!$A$5:$B$30,2,FALSE)</f>
        <v>0</v>
      </c>
      <c r="AM253" s="188">
        <f>Q253/$H253*VLOOKUP(Q$4,DM_TI_LE!$A$5:$B$30,2,FALSE)</f>
        <v>0</v>
      </c>
      <c r="AN253" s="188">
        <f>R253/$H253*VLOOKUP(R$4,DM_TI_LE!$A$5:$B$30,2,FALSE)</f>
        <v>0</v>
      </c>
      <c r="AO253" s="188">
        <f>S253/$H253*VLOOKUP(S$4,DM_TI_LE!$A$5:$B$30,2,FALSE)</f>
        <v>0</v>
      </c>
      <c r="AP253" s="188">
        <f>T253/$H253*VLOOKUP(T$4,DM_TI_LE!$A$5:$B$30,2,FALSE)</f>
        <v>0</v>
      </c>
      <c r="AQ253" s="188">
        <f>U253/$H253*VLOOKUP(U$4,DM_TI_LE!$A$5:$B$30,2,FALSE)</f>
        <v>0</v>
      </c>
      <c r="AR253" s="188">
        <f>V253/$H253*VLOOKUP(V$4,DM_TI_LE!$A$5:$B$30,2,FALSE)</f>
        <v>0</v>
      </c>
      <c r="AS253" s="188">
        <f>W253/$H253*VLOOKUP(W$4,DM_TI_LE!$A$5:$B$30,2,FALSE)</f>
        <v>0</v>
      </c>
      <c r="AT253" s="188">
        <f>X253/$H253*VLOOKUP(X$4,DM_TI_LE!$A$5:$B$30,2,FALSE)</f>
        <v>0</v>
      </c>
      <c r="AU253" s="188">
        <f>Y253/$H253*VLOOKUP(Y$4,DM_TI_LE!$A$5:$B$30,2,FALSE)</f>
        <v>0</v>
      </c>
      <c r="AV253" s="188">
        <f>Z253/$H253*VLOOKUP(Z$4,DM_TI_LE!$A$5:$B$30,2,FALSE)</f>
        <v>0</v>
      </c>
      <c r="AW253" s="188">
        <f>AA253/$H253*VLOOKUP(AA$4,DM_TI_LE!$A$5:$B$30,2,FALSE)</f>
        <v>0</v>
      </c>
      <c r="AX253" s="188">
        <f>AB253/$H253*VLOOKUP(AB$4,DM_TI_LE!$A$5:$B$30,2,FALSE)</f>
        <v>0</v>
      </c>
      <c r="AY253" s="188">
        <f>AC253/$H253*VLOOKUP(AC$4,DM_TI_LE!$A$5:$B$30,2,FALSE)</f>
        <v>0</v>
      </c>
      <c r="AZ253" s="188">
        <f>AD253/$H253*VLOOKUP(AD$4,DM_TI_LE!$A$5:$B$30,2,FALSE)</f>
        <v>0</v>
      </c>
      <c r="BA253" s="231">
        <f>IF(CD253="HDHV",DM_TI_LE!$K$12*I253, SUM(AE253:AW253)*F253*E253*DM_HE_SO_LUONG_NS!$D$1*CE253)</f>
        <v>6750000</v>
      </c>
      <c r="BB253" s="16"/>
      <c r="BC253" s="17">
        <f>VLOOKUP(B253,GD_LCD_HS_LNS!$B$4:$E$914,4,FALSE)</f>
        <v>3778000</v>
      </c>
      <c r="BD253" s="16"/>
      <c r="BE253" s="16">
        <f>I253/26*$BC253*VLOOKUP(BE$4,DM_TI_LE!$A$5:$C$29,3,FALSE)</f>
        <v>0</v>
      </c>
      <c r="BF253" s="16">
        <f>J253/26*$BC253*VLOOKUP(BF$4,DM_TI_LE!$A$5:$C$29,3,FALSE)</f>
        <v>0</v>
      </c>
      <c r="BG253" s="16">
        <f>K253/26*$BC253*VLOOKUP(BG$4,DM_TI_LE!$A$5:$C$29,3,FALSE)</f>
        <v>0</v>
      </c>
      <c r="BH253" s="16">
        <f>L253/26*$BC253*VLOOKUP(BH$4,DM_TI_LE!$A$5:$C$29,3,FALSE)</f>
        <v>0</v>
      </c>
      <c r="BI253" s="16">
        <f>M253/26*$BC253*VLOOKUP(BI$4,DM_TI_LE!$A$5:$C$29,3,FALSE)</f>
        <v>0</v>
      </c>
      <c r="BJ253" s="16">
        <f>N253/26*$BC253*VLOOKUP(BJ$4,DM_TI_LE!$A$5:$C$29,3,FALSE)</f>
        <v>0</v>
      </c>
      <c r="BK253" s="16">
        <f>O253/26*$BC253*VLOOKUP(BK$4,DM_TI_LE!$A$5:$C$29,3,FALSE)</f>
        <v>0</v>
      </c>
      <c r="BL253" s="16">
        <f>P253/26*$BC253*VLOOKUP(BL$4,DM_TI_LE!$A$5:$C$29,3,FALSE)</f>
        <v>0</v>
      </c>
      <c r="BM253" s="16">
        <f>Q253/26*$BC253*VLOOKUP(BM$4,DM_TI_LE!$A$5:$C$29,3,FALSE)</f>
        <v>0</v>
      </c>
      <c r="BN253" s="16">
        <f>R253/26*$BC253*VLOOKUP(BN$4,DM_TI_LE!$A$5:$C$29,3,FALSE)</f>
        <v>0</v>
      </c>
      <c r="BO253" s="16">
        <f>S253/26*$BC253*VLOOKUP(BO$4,DM_TI_LE!$A$5:$C$29,3,FALSE)</f>
        <v>0</v>
      </c>
      <c r="BP253" s="16">
        <f>T253/26*$BC253*VLOOKUP(BP$4,DM_TI_LE!$A$5:$C$29,3,FALSE)</f>
        <v>0</v>
      </c>
      <c r="BQ253" s="16">
        <f>U253/26*$BC253*VLOOKUP(BQ$4,DM_TI_LE!$A$5:$C$29,3,FALSE)</f>
        <v>0</v>
      </c>
      <c r="BR253" s="16">
        <f>V253/26*$BC253*VLOOKUP(BR$4,DM_TI_LE!$A$5:$C$29,3,FALSE)</f>
        <v>0</v>
      </c>
      <c r="BS253" s="16">
        <f>W253/26*$BC253*VLOOKUP(BS$4,DM_TI_LE!$A$5:$C$29,3,FALSE)</f>
        <v>0</v>
      </c>
      <c r="BT253" s="16">
        <f>X253/26*$BC253*VLOOKUP(BT$4,DM_TI_LE!$A$5:$C$29,3,FALSE)</f>
        <v>0</v>
      </c>
      <c r="BU253" s="16">
        <f>Y253/26*$BC253*VLOOKUP(BU$4,DM_TI_LE!$A$5:$C$29,3,FALSE)</f>
        <v>0</v>
      </c>
      <c r="BV253" s="16">
        <f>Z253/26*$BC253*VLOOKUP(BV$4,DM_TI_LE!$A$5:$C$29,3,FALSE)</f>
        <v>0</v>
      </c>
      <c r="BW253" s="16">
        <f>AA253/26*$BC253*VLOOKUP(BW$4,DM_TI_LE!$A$5:$C$29,3,FALSE)</f>
        <v>0</v>
      </c>
      <c r="BX253" s="16">
        <f>AB253/26*$BC253*VLOOKUP(BX$4,DM_TI_LE!$A$5:$C$29,3,FALSE)</f>
        <v>0</v>
      </c>
      <c r="BY253" s="16">
        <f>AC253/26*$BC253*VLOOKUP(BY$4,DM_TI_LE!$A$5:$C$29,3,FALSE)</f>
        <v>0</v>
      </c>
      <c r="BZ253" s="16">
        <f>AD253/26*$BC253*VLOOKUP(BZ$4,DM_TI_LE!$A$5:$C$29,3,FALSE)</f>
        <v>0</v>
      </c>
      <c r="CA253" s="196">
        <f t="shared" si="0"/>
        <v>0</v>
      </c>
      <c r="CB253" s="16"/>
      <c r="CC253" s="197">
        <f t="shared" si="1"/>
        <v>6750000</v>
      </c>
      <c r="CD253" s="145" t="s">
        <v>114</v>
      </c>
      <c r="CE253" s="199">
        <f>VLOOKUP(CD253,DM_TI_LE!$I$12:$J$16,2,FALSE)</f>
        <v>1</v>
      </c>
    </row>
    <row r="254" spans="1:83" ht="12.75">
      <c r="A254" s="36">
        <v>250</v>
      </c>
      <c r="B254" s="38">
        <f>GD_LCD_HS_LNS!B253</f>
        <v>13458</v>
      </c>
      <c r="C254" s="38" t="str">
        <f>GD_LCD_HS_LNS!C253</f>
        <v>Nguyễn Việt Hải</v>
      </c>
      <c r="D254" s="38" t="str">
        <f>GD_LCD_HS_LNS!D253</f>
        <v>Nhân viên Bốc xếp</v>
      </c>
      <c r="E254" s="146">
        <f>VLOOKUP(B254,GD_CHAM_CONG!$C$6:$BJ$912,60,FALSE)</f>
        <v>1</v>
      </c>
      <c r="F254" s="146">
        <f>VLOOKUP(B254,GD_LCD_HS_LNS!$B$4:$F$914,5,FALSE)</f>
        <v>1.5</v>
      </c>
      <c r="G254" s="168"/>
      <c r="H254" s="168">
        <f>VLOOKUP(B254,GD_CHAM_CONG!$C$6:$BD$912,37,FALSE)</f>
        <v>26</v>
      </c>
      <c r="I254" s="16">
        <f>VLOOKUP($B254,GD_CHAM_CONG!$C$6:$BF$912,38,FALSE)</f>
        <v>26</v>
      </c>
      <c r="J254" s="16">
        <f>VLOOKUP($B254,GD_CHAM_CONG!$C$6:$BF$912,39,FALSE)</f>
        <v>0</v>
      </c>
      <c r="K254" s="16">
        <f>VLOOKUP($B254,GD_CHAM_CONG!$C$6:$BF$912,40,FALSE)</f>
        <v>0</v>
      </c>
      <c r="L254" s="16">
        <f>VLOOKUP($B254,GD_CHAM_CONG!$C$6:$BF$912,41,FALSE)</f>
        <v>0</v>
      </c>
      <c r="M254" s="16">
        <f>VLOOKUP($B254,GD_CHAM_CONG!$C$6:$BF$912,42,FALSE)</f>
        <v>0</v>
      </c>
      <c r="N254" s="16">
        <f>VLOOKUP($B254,GD_CHAM_CONG!$C$6:$BF$912,43,FALSE)</f>
        <v>0</v>
      </c>
      <c r="O254" s="16">
        <f>VLOOKUP($B254,GD_CHAM_CONG!$C$6:$BF$912,44,FALSE)</f>
        <v>0</v>
      </c>
      <c r="P254" s="16">
        <f>VLOOKUP($B254,GD_CHAM_CONG!$C$6:$BF$912,45,FALSE)</f>
        <v>0</v>
      </c>
      <c r="Q254" s="16">
        <f>VLOOKUP($B254,GD_CHAM_CONG!$C$6:$BF$912,46,FALSE)</f>
        <v>0</v>
      </c>
      <c r="R254" s="16">
        <f>VLOOKUP($B254,GD_CHAM_CONG!$C$6:$BF$912,47,FALSE)</f>
        <v>0</v>
      </c>
      <c r="S254" s="16">
        <f>VLOOKUP($B254,GD_CHAM_CONG!$C$6:$BF$912,48,FALSE)</f>
        <v>0</v>
      </c>
      <c r="T254" s="16">
        <f>VLOOKUP($B254,GD_CHAM_CONG!$C$6:$BF$912,49,FALSE)</f>
        <v>0</v>
      </c>
      <c r="U254" s="16">
        <f>VLOOKUP($B254,GD_CHAM_CONG!$C$6:$BF$912,50,FALSE)</f>
        <v>0</v>
      </c>
      <c r="V254" s="16">
        <f>VLOOKUP($B254,GD_CHAM_CONG!$C$6:$BF$912,51,FALSE)</f>
        <v>0</v>
      </c>
      <c r="W254" s="16">
        <f>VLOOKUP($B254,GD_CHAM_CONG!$C$6:$BF$912,52,FALSE)</f>
        <v>0</v>
      </c>
      <c r="X254" s="16">
        <f>VLOOKUP($B254,GD_CHAM_CONG!$C$6:$BF$912,53,FALSE)</f>
        <v>0</v>
      </c>
      <c r="Y254" s="16">
        <f>VLOOKUP($B254,GD_CHAM_CONG!$C$6:$BF$912,54,FALSE)</f>
        <v>0</v>
      </c>
      <c r="Z254" s="16">
        <f>VLOOKUP($B254,GD_CHAM_CONG!$C$6:$BF$912,55,FALSE)</f>
        <v>0</v>
      </c>
      <c r="AA254" s="16">
        <f>VLOOKUP($B254,GD_CHAM_CONG!$C$6:$BF$912,56,FALSE)</f>
        <v>0</v>
      </c>
      <c r="AB254" s="16">
        <f>VLOOKUP($B254,GD_CHAM_CONG!$C$6:$BI$912,57,FALSE)</f>
        <v>0</v>
      </c>
      <c r="AC254" s="16">
        <f>VLOOKUP($B254,GD_CHAM_CONG!$C$6:$BI$912,58,FALSE)</f>
        <v>0</v>
      </c>
      <c r="AD254" s="16">
        <f>VLOOKUP($B254,GD_CHAM_CONG!$C$6:$BI$912,59,FALSE)</f>
        <v>0</v>
      </c>
      <c r="AE254" s="188">
        <f>I254/$H254*VLOOKUP(I$4,DM_TI_LE!$A$5:$B$30,2,FALSE)</f>
        <v>1</v>
      </c>
      <c r="AF254" s="188">
        <f>J254/$H254*VLOOKUP(J$4,DM_TI_LE!$A$5:$B$30,2,FALSE)</f>
        <v>0</v>
      </c>
      <c r="AG254" s="188">
        <f>K254/$H254*VLOOKUP(K$4,DM_TI_LE!$A$5:$B$30,2,FALSE)</f>
        <v>0</v>
      </c>
      <c r="AH254" s="188">
        <f>L254/$H254*VLOOKUP(L$4,DM_TI_LE!$A$5:$B$30,2,FALSE)</f>
        <v>0</v>
      </c>
      <c r="AI254" s="188">
        <f>M254/$H254*VLOOKUP(M$4,DM_TI_LE!$A$5:$B$30,2,FALSE)</f>
        <v>0</v>
      </c>
      <c r="AJ254" s="188">
        <f>N254/$H254*VLOOKUP(N$4,DM_TI_LE!$A$5:$B$30,2,FALSE)</f>
        <v>0</v>
      </c>
      <c r="AK254" s="188">
        <f>O254/$H254*VLOOKUP(O$4,DM_TI_LE!$A$5:$B$30,2,FALSE)</f>
        <v>0</v>
      </c>
      <c r="AL254" s="188">
        <f>P254/$H254*VLOOKUP(P$4,DM_TI_LE!$A$5:$B$30,2,FALSE)</f>
        <v>0</v>
      </c>
      <c r="AM254" s="188">
        <f>Q254/$H254*VLOOKUP(Q$4,DM_TI_LE!$A$5:$B$30,2,FALSE)</f>
        <v>0</v>
      </c>
      <c r="AN254" s="188">
        <f>R254/$H254*VLOOKUP(R$4,DM_TI_LE!$A$5:$B$30,2,FALSE)</f>
        <v>0</v>
      </c>
      <c r="AO254" s="188">
        <f>S254/$H254*VLOOKUP(S$4,DM_TI_LE!$A$5:$B$30,2,FALSE)</f>
        <v>0</v>
      </c>
      <c r="AP254" s="188">
        <f>T254/$H254*VLOOKUP(T$4,DM_TI_LE!$A$5:$B$30,2,FALSE)</f>
        <v>0</v>
      </c>
      <c r="AQ254" s="188">
        <f>U254/$H254*VLOOKUP(U$4,DM_TI_LE!$A$5:$B$30,2,FALSE)</f>
        <v>0</v>
      </c>
      <c r="AR254" s="188">
        <f>V254/$H254*VLOOKUP(V$4,DM_TI_LE!$A$5:$B$30,2,FALSE)</f>
        <v>0</v>
      </c>
      <c r="AS254" s="188">
        <f>W254/$H254*VLOOKUP(W$4,DM_TI_LE!$A$5:$B$30,2,FALSE)</f>
        <v>0</v>
      </c>
      <c r="AT254" s="188">
        <f>X254/$H254*VLOOKUP(X$4,DM_TI_LE!$A$5:$B$30,2,FALSE)</f>
        <v>0</v>
      </c>
      <c r="AU254" s="188">
        <f>Y254/$H254*VLOOKUP(Y$4,DM_TI_LE!$A$5:$B$30,2,FALSE)</f>
        <v>0</v>
      </c>
      <c r="AV254" s="188">
        <f>Z254/$H254*VLOOKUP(Z$4,DM_TI_LE!$A$5:$B$30,2,FALSE)</f>
        <v>0</v>
      </c>
      <c r="AW254" s="188">
        <f>AA254/$H254*VLOOKUP(AA$4,DM_TI_LE!$A$5:$B$30,2,FALSE)</f>
        <v>0</v>
      </c>
      <c r="AX254" s="188">
        <f>AB254/$H254*VLOOKUP(AB$4,DM_TI_LE!$A$5:$B$30,2,FALSE)</f>
        <v>0</v>
      </c>
      <c r="AY254" s="188">
        <f>AC254/$H254*VLOOKUP(AC$4,DM_TI_LE!$A$5:$B$30,2,FALSE)</f>
        <v>0</v>
      </c>
      <c r="AZ254" s="188">
        <f>AD254/$H254*VLOOKUP(AD$4,DM_TI_LE!$A$5:$B$30,2,FALSE)</f>
        <v>0</v>
      </c>
      <c r="BA254" s="231">
        <f>IF(CD254="HDHV",DM_TI_LE!$K$12*I254, SUM(AE254:AW254)*F254*E254*DM_HE_SO_LUONG_NS!$D$1*CE254)</f>
        <v>6750000</v>
      </c>
      <c r="BB254" s="16"/>
      <c r="BC254" s="17">
        <f>VLOOKUP(B254,GD_LCD_HS_LNS!$B$4:$E$914,4,FALSE)</f>
        <v>3778000</v>
      </c>
      <c r="BD254" s="16"/>
      <c r="BE254" s="16">
        <f>I254/26*$BC254*VLOOKUP(BE$4,DM_TI_LE!$A$5:$C$29,3,FALSE)</f>
        <v>0</v>
      </c>
      <c r="BF254" s="16">
        <f>J254/26*$BC254*VLOOKUP(BF$4,DM_TI_LE!$A$5:$C$29,3,FALSE)</f>
        <v>0</v>
      </c>
      <c r="BG254" s="16">
        <f>K254/26*$BC254*VLOOKUP(BG$4,DM_TI_LE!$A$5:$C$29,3,FALSE)</f>
        <v>0</v>
      </c>
      <c r="BH254" s="16">
        <f>L254/26*$BC254*VLOOKUP(BH$4,DM_TI_LE!$A$5:$C$29,3,FALSE)</f>
        <v>0</v>
      </c>
      <c r="BI254" s="16">
        <f>M254/26*$BC254*VLOOKUP(BI$4,DM_TI_LE!$A$5:$C$29,3,FALSE)</f>
        <v>0</v>
      </c>
      <c r="BJ254" s="16">
        <f>N254/26*$BC254*VLOOKUP(BJ$4,DM_TI_LE!$A$5:$C$29,3,FALSE)</f>
        <v>0</v>
      </c>
      <c r="BK254" s="16">
        <f>O254/26*$BC254*VLOOKUP(BK$4,DM_TI_LE!$A$5:$C$29,3,FALSE)</f>
        <v>0</v>
      </c>
      <c r="BL254" s="16">
        <f>P254/26*$BC254*VLOOKUP(BL$4,DM_TI_LE!$A$5:$C$29,3,FALSE)</f>
        <v>0</v>
      </c>
      <c r="BM254" s="16">
        <f>Q254/26*$BC254*VLOOKUP(BM$4,DM_TI_LE!$A$5:$C$29,3,FALSE)</f>
        <v>0</v>
      </c>
      <c r="BN254" s="16">
        <f>R254/26*$BC254*VLOOKUP(BN$4,DM_TI_LE!$A$5:$C$29,3,FALSE)</f>
        <v>0</v>
      </c>
      <c r="BO254" s="16">
        <f>S254/26*$BC254*VLOOKUP(BO$4,DM_TI_LE!$A$5:$C$29,3,FALSE)</f>
        <v>0</v>
      </c>
      <c r="BP254" s="16">
        <f>T254/26*$BC254*VLOOKUP(BP$4,DM_TI_LE!$A$5:$C$29,3,FALSE)</f>
        <v>0</v>
      </c>
      <c r="BQ254" s="16">
        <f>U254/26*$BC254*VLOOKUP(BQ$4,DM_TI_LE!$A$5:$C$29,3,FALSE)</f>
        <v>0</v>
      </c>
      <c r="BR254" s="16">
        <f>V254/26*$BC254*VLOOKUP(BR$4,DM_TI_LE!$A$5:$C$29,3,FALSE)</f>
        <v>0</v>
      </c>
      <c r="BS254" s="16">
        <f>W254/26*$BC254*VLOOKUP(BS$4,DM_TI_LE!$A$5:$C$29,3,FALSE)</f>
        <v>0</v>
      </c>
      <c r="BT254" s="16">
        <f>X254/26*$BC254*VLOOKUP(BT$4,DM_TI_LE!$A$5:$C$29,3,FALSE)</f>
        <v>0</v>
      </c>
      <c r="BU254" s="16">
        <f>Y254/26*$BC254*VLOOKUP(BU$4,DM_TI_LE!$A$5:$C$29,3,FALSE)</f>
        <v>0</v>
      </c>
      <c r="BV254" s="16">
        <f>Z254/26*$BC254*VLOOKUP(BV$4,DM_TI_LE!$A$5:$C$29,3,FALSE)</f>
        <v>0</v>
      </c>
      <c r="BW254" s="16">
        <f>AA254/26*$BC254*VLOOKUP(BW$4,DM_TI_LE!$A$5:$C$29,3,FALSE)</f>
        <v>0</v>
      </c>
      <c r="BX254" s="16">
        <f>AB254/26*$BC254*VLOOKUP(BX$4,DM_TI_LE!$A$5:$C$29,3,FALSE)</f>
        <v>0</v>
      </c>
      <c r="BY254" s="16">
        <f>AC254/26*$BC254*VLOOKUP(BY$4,DM_TI_LE!$A$5:$C$29,3,FALSE)</f>
        <v>0</v>
      </c>
      <c r="BZ254" s="16">
        <f>AD254/26*$BC254*VLOOKUP(BZ$4,DM_TI_LE!$A$5:$C$29,3,FALSE)</f>
        <v>0</v>
      </c>
      <c r="CA254" s="196">
        <f t="shared" si="0"/>
        <v>0</v>
      </c>
      <c r="CB254" s="16"/>
      <c r="CC254" s="197">
        <f t="shared" si="1"/>
        <v>6750000</v>
      </c>
      <c r="CD254" s="145" t="s">
        <v>114</v>
      </c>
      <c r="CE254" s="199">
        <f>VLOOKUP(CD254,DM_TI_LE!$I$12:$J$16,2,FALSE)</f>
        <v>1</v>
      </c>
    </row>
    <row r="255" spans="1:83" ht="12.75">
      <c r="A255" s="36">
        <v>251</v>
      </c>
      <c r="B255" s="38">
        <f>GD_LCD_HS_LNS!B254</f>
        <v>13461</v>
      </c>
      <c r="C255" s="38" t="str">
        <f>GD_LCD_HS_LNS!C254</f>
        <v>Cao Văn Mạnh</v>
      </c>
      <c r="D255" s="38" t="str">
        <f>GD_LCD_HS_LNS!D254</f>
        <v>Nhân viên Bốc xếp</v>
      </c>
      <c r="E255" s="146">
        <f>VLOOKUP(B255,GD_CHAM_CONG!$C$6:$BJ$912,60,FALSE)</f>
        <v>1</v>
      </c>
      <c r="F255" s="146">
        <f>VLOOKUP(B255,GD_LCD_HS_LNS!$B$4:$F$914,5,FALSE)</f>
        <v>1.5</v>
      </c>
      <c r="G255" s="168"/>
      <c r="H255" s="168">
        <f>VLOOKUP(B255,GD_CHAM_CONG!$C$6:$BD$912,37,FALSE)</f>
        <v>26</v>
      </c>
      <c r="I255" s="16">
        <f>VLOOKUP($B255,GD_CHAM_CONG!$C$6:$BF$912,38,FALSE)</f>
        <v>26</v>
      </c>
      <c r="J255" s="16">
        <f>VLOOKUP($B255,GD_CHAM_CONG!$C$6:$BF$912,39,FALSE)</f>
        <v>0</v>
      </c>
      <c r="K255" s="16">
        <f>VLOOKUP($B255,GD_CHAM_CONG!$C$6:$BF$912,40,FALSE)</f>
        <v>0</v>
      </c>
      <c r="L255" s="16">
        <f>VLOOKUP($B255,GD_CHAM_CONG!$C$6:$BF$912,41,FALSE)</f>
        <v>0</v>
      </c>
      <c r="M255" s="16">
        <f>VLOOKUP($B255,GD_CHAM_CONG!$C$6:$BF$912,42,FALSE)</f>
        <v>0</v>
      </c>
      <c r="N255" s="16">
        <f>VLOOKUP($B255,GD_CHAM_CONG!$C$6:$BF$912,43,FALSE)</f>
        <v>0</v>
      </c>
      <c r="O255" s="16">
        <f>VLOOKUP($B255,GD_CHAM_CONG!$C$6:$BF$912,44,FALSE)</f>
        <v>0</v>
      </c>
      <c r="P255" s="16">
        <f>VLOOKUP($B255,GD_CHAM_CONG!$C$6:$BF$912,45,FALSE)</f>
        <v>0</v>
      </c>
      <c r="Q255" s="16">
        <f>VLOOKUP($B255,GD_CHAM_CONG!$C$6:$BF$912,46,FALSE)</f>
        <v>0</v>
      </c>
      <c r="R255" s="16">
        <f>VLOOKUP($B255,GD_CHAM_CONG!$C$6:$BF$912,47,FALSE)</f>
        <v>0</v>
      </c>
      <c r="S255" s="16">
        <f>VLOOKUP($B255,GD_CHAM_CONG!$C$6:$BF$912,48,FALSE)</f>
        <v>0</v>
      </c>
      <c r="T255" s="16">
        <f>VLOOKUP($B255,GD_CHAM_CONG!$C$6:$BF$912,49,FALSE)</f>
        <v>0</v>
      </c>
      <c r="U255" s="16">
        <f>VLOOKUP($B255,GD_CHAM_CONG!$C$6:$BF$912,50,FALSE)</f>
        <v>0</v>
      </c>
      <c r="V255" s="16">
        <f>VLOOKUP($B255,GD_CHAM_CONG!$C$6:$BF$912,51,FALSE)</f>
        <v>0</v>
      </c>
      <c r="W255" s="16">
        <f>VLOOKUP($B255,GD_CHAM_CONG!$C$6:$BF$912,52,FALSE)</f>
        <v>0</v>
      </c>
      <c r="X255" s="16">
        <f>VLOOKUP($B255,GD_CHAM_CONG!$C$6:$BF$912,53,FALSE)</f>
        <v>0</v>
      </c>
      <c r="Y255" s="16">
        <f>VLOOKUP($B255,GD_CHAM_CONG!$C$6:$BF$912,54,FALSE)</f>
        <v>0</v>
      </c>
      <c r="Z255" s="16">
        <f>VLOOKUP($B255,GD_CHAM_CONG!$C$6:$BF$912,55,FALSE)</f>
        <v>0</v>
      </c>
      <c r="AA255" s="16">
        <f>VLOOKUP($B255,GD_CHAM_CONG!$C$6:$BF$912,56,FALSE)</f>
        <v>0</v>
      </c>
      <c r="AB255" s="16">
        <f>VLOOKUP($B255,GD_CHAM_CONG!$C$6:$BI$912,57,FALSE)</f>
        <v>0</v>
      </c>
      <c r="AC255" s="16">
        <f>VLOOKUP($B255,GD_CHAM_CONG!$C$6:$BI$912,58,FALSE)</f>
        <v>0</v>
      </c>
      <c r="AD255" s="16">
        <f>VLOOKUP($B255,GD_CHAM_CONG!$C$6:$BI$912,59,FALSE)</f>
        <v>0</v>
      </c>
      <c r="AE255" s="188">
        <f>I255/$H255*VLOOKUP(I$4,DM_TI_LE!$A$5:$B$30,2,FALSE)</f>
        <v>1</v>
      </c>
      <c r="AF255" s="188">
        <f>J255/$H255*VLOOKUP(J$4,DM_TI_LE!$A$5:$B$30,2,FALSE)</f>
        <v>0</v>
      </c>
      <c r="AG255" s="188">
        <f>K255/$H255*VLOOKUP(K$4,DM_TI_LE!$A$5:$B$30,2,FALSE)</f>
        <v>0</v>
      </c>
      <c r="AH255" s="188">
        <f>L255/$H255*VLOOKUP(L$4,DM_TI_LE!$A$5:$B$30,2,FALSE)</f>
        <v>0</v>
      </c>
      <c r="AI255" s="188">
        <f>M255/$H255*VLOOKUP(M$4,DM_TI_LE!$A$5:$B$30,2,FALSE)</f>
        <v>0</v>
      </c>
      <c r="AJ255" s="188">
        <f>N255/$H255*VLOOKUP(N$4,DM_TI_LE!$A$5:$B$30,2,FALSE)</f>
        <v>0</v>
      </c>
      <c r="AK255" s="188">
        <f>O255/$H255*VLOOKUP(O$4,DM_TI_LE!$A$5:$B$30,2,FALSE)</f>
        <v>0</v>
      </c>
      <c r="AL255" s="188">
        <f>P255/$H255*VLOOKUP(P$4,DM_TI_LE!$A$5:$B$30,2,FALSE)</f>
        <v>0</v>
      </c>
      <c r="AM255" s="188">
        <f>Q255/$H255*VLOOKUP(Q$4,DM_TI_LE!$A$5:$B$30,2,FALSE)</f>
        <v>0</v>
      </c>
      <c r="AN255" s="188">
        <f>R255/$H255*VLOOKUP(R$4,DM_TI_LE!$A$5:$B$30,2,FALSE)</f>
        <v>0</v>
      </c>
      <c r="AO255" s="188">
        <f>S255/$H255*VLOOKUP(S$4,DM_TI_LE!$A$5:$B$30,2,FALSE)</f>
        <v>0</v>
      </c>
      <c r="AP255" s="188">
        <f>T255/$H255*VLOOKUP(T$4,DM_TI_LE!$A$5:$B$30,2,FALSE)</f>
        <v>0</v>
      </c>
      <c r="AQ255" s="188">
        <f>U255/$H255*VLOOKUP(U$4,DM_TI_LE!$A$5:$B$30,2,FALSE)</f>
        <v>0</v>
      </c>
      <c r="AR255" s="188">
        <f>V255/$H255*VLOOKUP(V$4,DM_TI_LE!$A$5:$B$30,2,FALSE)</f>
        <v>0</v>
      </c>
      <c r="AS255" s="188">
        <f>W255/$H255*VLOOKUP(W$4,DM_TI_LE!$A$5:$B$30,2,FALSE)</f>
        <v>0</v>
      </c>
      <c r="AT255" s="188">
        <f>X255/$H255*VLOOKUP(X$4,DM_TI_LE!$A$5:$B$30,2,FALSE)</f>
        <v>0</v>
      </c>
      <c r="AU255" s="188">
        <f>Y255/$H255*VLOOKUP(Y$4,DM_TI_LE!$A$5:$B$30,2,FALSE)</f>
        <v>0</v>
      </c>
      <c r="AV255" s="188">
        <f>Z255/$H255*VLOOKUP(Z$4,DM_TI_LE!$A$5:$B$30,2,FALSE)</f>
        <v>0</v>
      </c>
      <c r="AW255" s="188">
        <f>AA255/$H255*VLOOKUP(AA$4,DM_TI_LE!$A$5:$B$30,2,FALSE)</f>
        <v>0</v>
      </c>
      <c r="AX255" s="188">
        <f>AB255/$H255*VLOOKUP(AB$4,DM_TI_LE!$A$5:$B$30,2,FALSE)</f>
        <v>0</v>
      </c>
      <c r="AY255" s="188">
        <f>AC255/$H255*VLOOKUP(AC$4,DM_TI_LE!$A$5:$B$30,2,FALSE)</f>
        <v>0</v>
      </c>
      <c r="AZ255" s="188">
        <f>AD255/$H255*VLOOKUP(AD$4,DM_TI_LE!$A$5:$B$30,2,FALSE)</f>
        <v>0</v>
      </c>
      <c r="BA255" s="231">
        <f>IF(CD255="HDHV",DM_TI_LE!$K$12*I255, SUM(AE255:AW255)*F255*E255*DM_HE_SO_LUONG_NS!$D$1*CE255)</f>
        <v>6750000</v>
      </c>
      <c r="BB255" s="16"/>
      <c r="BC255" s="17">
        <f>VLOOKUP(B255,GD_LCD_HS_LNS!$B$4:$E$914,4,FALSE)</f>
        <v>3778000</v>
      </c>
      <c r="BD255" s="16"/>
      <c r="BE255" s="16">
        <f>I255/26*$BC255*VLOOKUP(BE$4,DM_TI_LE!$A$5:$C$29,3,FALSE)</f>
        <v>0</v>
      </c>
      <c r="BF255" s="16">
        <f>J255/26*$BC255*VLOOKUP(BF$4,DM_TI_LE!$A$5:$C$29,3,FALSE)</f>
        <v>0</v>
      </c>
      <c r="BG255" s="16">
        <f>K255/26*$BC255*VLOOKUP(BG$4,DM_TI_LE!$A$5:$C$29,3,FALSE)</f>
        <v>0</v>
      </c>
      <c r="BH255" s="16">
        <f>L255/26*$BC255*VLOOKUP(BH$4,DM_TI_LE!$A$5:$C$29,3,FALSE)</f>
        <v>0</v>
      </c>
      <c r="BI255" s="16">
        <f>M255/26*$BC255*VLOOKUP(BI$4,DM_TI_LE!$A$5:$C$29,3,FALSE)</f>
        <v>0</v>
      </c>
      <c r="BJ255" s="16">
        <f>N255/26*$BC255*VLOOKUP(BJ$4,DM_TI_LE!$A$5:$C$29,3,FALSE)</f>
        <v>0</v>
      </c>
      <c r="BK255" s="16">
        <f>O255/26*$BC255*VLOOKUP(BK$4,DM_TI_LE!$A$5:$C$29,3,FALSE)</f>
        <v>0</v>
      </c>
      <c r="BL255" s="16">
        <f>P255/26*$BC255*VLOOKUP(BL$4,DM_TI_LE!$A$5:$C$29,3,FALSE)</f>
        <v>0</v>
      </c>
      <c r="BM255" s="16">
        <f>Q255/26*$BC255*VLOOKUP(BM$4,DM_TI_LE!$A$5:$C$29,3,FALSE)</f>
        <v>0</v>
      </c>
      <c r="BN255" s="16">
        <f>R255/26*$BC255*VLOOKUP(BN$4,DM_TI_LE!$A$5:$C$29,3,FALSE)</f>
        <v>0</v>
      </c>
      <c r="BO255" s="16">
        <f>S255/26*$BC255*VLOOKUP(BO$4,DM_TI_LE!$A$5:$C$29,3,FALSE)</f>
        <v>0</v>
      </c>
      <c r="BP255" s="16">
        <f>T255/26*$BC255*VLOOKUP(BP$4,DM_TI_LE!$A$5:$C$29,3,FALSE)</f>
        <v>0</v>
      </c>
      <c r="BQ255" s="16">
        <f>U255/26*$BC255*VLOOKUP(BQ$4,DM_TI_LE!$A$5:$C$29,3,FALSE)</f>
        <v>0</v>
      </c>
      <c r="BR255" s="16">
        <f>V255/26*$BC255*VLOOKUP(BR$4,DM_TI_LE!$A$5:$C$29,3,FALSE)</f>
        <v>0</v>
      </c>
      <c r="BS255" s="16">
        <f>W255/26*$BC255*VLOOKUP(BS$4,DM_TI_LE!$A$5:$C$29,3,FALSE)</f>
        <v>0</v>
      </c>
      <c r="BT255" s="16">
        <f>X255/26*$BC255*VLOOKUP(BT$4,DM_TI_LE!$A$5:$C$29,3,FALSE)</f>
        <v>0</v>
      </c>
      <c r="BU255" s="16">
        <f>Y255/26*$BC255*VLOOKUP(BU$4,DM_TI_LE!$A$5:$C$29,3,FALSE)</f>
        <v>0</v>
      </c>
      <c r="BV255" s="16">
        <f>Z255/26*$BC255*VLOOKUP(BV$4,DM_TI_LE!$A$5:$C$29,3,FALSE)</f>
        <v>0</v>
      </c>
      <c r="BW255" s="16">
        <f>AA255/26*$BC255*VLOOKUP(BW$4,DM_TI_LE!$A$5:$C$29,3,FALSE)</f>
        <v>0</v>
      </c>
      <c r="BX255" s="16">
        <f>AB255/26*$BC255*VLOOKUP(BX$4,DM_TI_LE!$A$5:$C$29,3,FALSE)</f>
        <v>0</v>
      </c>
      <c r="BY255" s="16">
        <f>AC255/26*$BC255*VLOOKUP(BY$4,DM_TI_LE!$A$5:$C$29,3,FALSE)</f>
        <v>0</v>
      </c>
      <c r="BZ255" s="16">
        <f>AD255/26*$BC255*VLOOKUP(BZ$4,DM_TI_LE!$A$5:$C$29,3,FALSE)</f>
        <v>0</v>
      </c>
      <c r="CA255" s="196">
        <f t="shared" si="0"/>
        <v>0</v>
      </c>
      <c r="CB255" s="16"/>
      <c r="CC255" s="197">
        <f t="shared" si="1"/>
        <v>6750000</v>
      </c>
      <c r="CD255" s="145" t="s">
        <v>114</v>
      </c>
      <c r="CE255" s="199">
        <f>VLOOKUP(CD255,DM_TI_LE!$I$12:$J$16,2,FALSE)</f>
        <v>1</v>
      </c>
    </row>
    <row r="256" spans="1:83" ht="12.75">
      <c r="A256" s="36">
        <v>252</v>
      </c>
      <c r="B256" s="38">
        <f>GD_LCD_HS_LNS!B255</f>
        <v>13464</v>
      </c>
      <c r="C256" s="38" t="str">
        <f>GD_LCD_HS_LNS!C255</f>
        <v>Phạm Văn Dũng</v>
      </c>
      <c r="D256" s="38" t="str">
        <f>GD_LCD_HS_LNS!D255</f>
        <v>Nhân viên Bốc xếp</v>
      </c>
      <c r="E256" s="146">
        <f>VLOOKUP(B256,GD_CHAM_CONG!$C$6:$BJ$912,60,FALSE)</f>
        <v>0.9</v>
      </c>
      <c r="F256" s="146">
        <f>VLOOKUP(B256,GD_LCD_HS_LNS!$B$4:$F$914,5,FALSE)</f>
        <v>1.5</v>
      </c>
      <c r="G256" s="168"/>
      <c r="H256" s="168">
        <f>VLOOKUP(B256,GD_CHAM_CONG!$C$6:$BD$912,37,FALSE)</f>
        <v>26</v>
      </c>
      <c r="I256" s="16">
        <f>VLOOKUP($B256,GD_CHAM_CONG!$C$6:$BF$912,38,FALSE)</f>
        <v>26</v>
      </c>
      <c r="J256" s="16">
        <f>VLOOKUP($B256,GD_CHAM_CONG!$C$6:$BF$912,39,FALSE)</f>
        <v>0</v>
      </c>
      <c r="K256" s="16">
        <f>VLOOKUP($B256,GD_CHAM_CONG!$C$6:$BF$912,40,FALSE)</f>
        <v>0</v>
      </c>
      <c r="L256" s="16">
        <f>VLOOKUP($B256,GD_CHAM_CONG!$C$6:$BF$912,41,FALSE)</f>
        <v>0</v>
      </c>
      <c r="M256" s="16">
        <f>VLOOKUP($B256,GD_CHAM_CONG!$C$6:$BF$912,42,FALSE)</f>
        <v>0</v>
      </c>
      <c r="N256" s="16">
        <f>VLOOKUP($B256,GD_CHAM_CONG!$C$6:$BF$912,43,FALSE)</f>
        <v>0</v>
      </c>
      <c r="O256" s="16">
        <f>VLOOKUP($B256,GD_CHAM_CONG!$C$6:$BF$912,44,FALSE)</f>
        <v>0</v>
      </c>
      <c r="P256" s="16">
        <f>VLOOKUP($B256,GD_CHAM_CONG!$C$6:$BF$912,45,FALSE)</f>
        <v>0</v>
      </c>
      <c r="Q256" s="16">
        <f>VLOOKUP($B256,GD_CHAM_CONG!$C$6:$BF$912,46,FALSE)</f>
        <v>0</v>
      </c>
      <c r="R256" s="16">
        <f>VLOOKUP($B256,GD_CHAM_CONG!$C$6:$BF$912,47,FALSE)</f>
        <v>0</v>
      </c>
      <c r="S256" s="16">
        <f>VLOOKUP($B256,GD_CHAM_CONG!$C$6:$BF$912,48,FALSE)</f>
        <v>0</v>
      </c>
      <c r="T256" s="16">
        <f>VLOOKUP($B256,GD_CHAM_CONG!$C$6:$BF$912,49,FALSE)</f>
        <v>0</v>
      </c>
      <c r="U256" s="16">
        <f>VLOOKUP($B256,GD_CHAM_CONG!$C$6:$BF$912,50,FALSE)</f>
        <v>0</v>
      </c>
      <c r="V256" s="16">
        <f>VLOOKUP($B256,GD_CHAM_CONG!$C$6:$BF$912,51,FALSE)</f>
        <v>0</v>
      </c>
      <c r="W256" s="16">
        <f>VLOOKUP($B256,GD_CHAM_CONG!$C$6:$BF$912,52,FALSE)</f>
        <v>0</v>
      </c>
      <c r="X256" s="16">
        <f>VLOOKUP($B256,GD_CHAM_CONG!$C$6:$BF$912,53,FALSE)</f>
        <v>0</v>
      </c>
      <c r="Y256" s="16">
        <f>VLOOKUP($B256,GD_CHAM_CONG!$C$6:$BF$912,54,FALSE)</f>
        <v>0</v>
      </c>
      <c r="Z256" s="16">
        <f>VLOOKUP($B256,GD_CHAM_CONG!$C$6:$BF$912,55,FALSE)</f>
        <v>0</v>
      </c>
      <c r="AA256" s="16">
        <f>VLOOKUP($B256,GD_CHAM_CONG!$C$6:$BF$912,56,FALSE)</f>
        <v>0</v>
      </c>
      <c r="AB256" s="16">
        <f>VLOOKUP($B256,GD_CHAM_CONG!$C$6:$BI$912,57,FALSE)</f>
        <v>0</v>
      </c>
      <c r="AC256" s="16">
        <f>VLOOKUP($B256,GD_CHAM_CONG!$C$6:$BI$912,58,FALSE)</f>
        <v>0</v>
      </c>
      <c r="AD256" s="16">
        <f>VLOOKUP($B256,GD_CHAM_CONG!$C$6:$BI$912,59,FALSE)</f>
        <v>0</v>
      </c>
      <c r="AE256" s="188">
        <f>I256/$H256*VLOOKUP(I$4,DM_TI_LE!$A$5:$B$30,2,FALSE)</f>
        <v>1</v>
      </c>
      <c r="AF256" s="188">
        <f>J256/$H256*VLOOKUP(J$4,DM_TI_LE!$A$5:$B$30,2,FALSE)</f>
        <v>0</v>
      </c>
      <c r="AG256" s="188">
        <f>K256/$H256*VLOOKUP(K$4,DM_TI_LE!$A$5:$B$30,2,FALSE)</f>
        <v>0</v>
      </c>
      <c r="AH256" s="188">
        <f>L256/$H256*VLOOKUP(L$4,DM_TI_LE!$A$5:$B$30,2,FALSE)</f>
        <v>0</v>
      </c>
      <c r="AI256" s="188">
        <f>M256/$H256*VLOOKUP(M$4,DM_TI_LE!$A$5:$B$30,2,FALSE)</f>
        <v>0</v>
      </c>
      <c r="AJ256" s="188">
        <f>N256/$H256*VLOOKUP(N$4,DM_TI_LE!$A$5:$B$30,2,FALSE)</f>
        <v>0</v>
      </c>
      <c r="AK256" s="188">
        <f>O256/$H256*VLOOKUP(O$4,DM_TI_LE!$A$5:$B$30,2,FALSE)</f>
        <v>0</v>
      </c>
      <c r="AL256" s="188">
        <f>P256/$H256*VLOOKUP(P$4,DM_TI_LE!$A$5:$B$30,2,FALSE)</f>
        <v>0</v>
      </c>
      <c r="AM256" s="188">
        <f>Q256/$H256*VLOOKUP(Q$4,DM_TI_LE!$A$5:$B$30,2,FALSE)</f>
        <v>0</v>
      </c>
      <c r="AN256" s="188">
        <f>R256/$H256*VLOOKUP(R$4,DM_TI_LE!$A$5:$B$30,2,FALSE)</f>
        <v>0</v>
      </c>
      <c r="AO256" s="188">
        <f>S256/$H256*VLOOKUP(S$4,DM_TI_LE!$A$5:$B$30,2,FALSE)</f>
        <v>0</v>
      </c>
      <c r="AP256" s="188">
        <f>T256/$H256*VLOOKUP(T$4,DM_TI_LE!$A$5:$B$30,2,FALSE)</f>
        <v>0</v>
      </c>
      <c r="AQ256" s="188">
        <f>U256/$H256*VLOOKUP(U$4,DM_TI_LE!$A$5:$B$30,2,FALSE)</f>
        <v>0</v>
      </c>
      <c r="AR256" s="188">
        <f>V256/$H256*VLOOKUP(V$4,DM_TI_LE!$A$5:$B$30,2,FALSE)</f>
        <v>0</v>
      </c>
      <c r="AS256" s="188">
        <f>W256/$H256*VLOOKUP(W$4,DM_TI_LE!$A$5:$B$30,2,FALSE)</f>
        <v>0</v>
      </c>
      <c r="AT256" s="188">
        <f>X256/$H256*VLOOKUP(X$4,DM_TI_LE!$A$5:$B$30,2,FALSE)</f>
        <v>0</v>
      </c>
      <c r="AU256" s="188">
        <f>Y256/$H256*VLOOKUP(Y$4,DM_TI_LE!$A$5:$B$30,2,FALSE)</f>
        <v>0</v>
      </c>
      <c r="AV256" s="188">
        <f>Z256/$H256*VLOOKUP(Z$4,DM_TI_LE!$A$5:$B$30,2,FALSE)</f>
        <v>0</v>
      </c>
      <c r="AW256" s="188">
        <f>AA256/$H256*VLOOKUP(AA$4,DM_TI_LE!$A$5:$B$30,2,FALSE)</f>
        <v>0</v>
      </c>
      <c r="AX256" s="188">
        <f>AB256/$H256*VLOOKUP(AB$4,DM_TI_LE!$A$5:$B$30,2,FALSE)</f>
        <v>0</v>
      </c>
      <c r="AY256" s="188">
        <f>AC256/$H256*VLOOKUP(AC$4,DM_TI_LE!$A$5:$B$30,2,FALSE)</f>
        <v>0</v>
      </c>
      <c r="AZ256" s="188">
        <f>AD256/$H256*VLOOKUP(AD$4,DM_TI_LE!$A$5:$B$30,2,FALSE)</f>
        <v>0</v>
      </c>
      <c r="BA256" s="231">
        <f>IF(CD256="HDHV",DM_TI_LE!$K$12*I256, SUM(AE256:AW256)*F256*E256*DM_HE_SO_LUONG_NS!$D$1*CE256)</f>
        <v>6075000</v>
      </c>
      <c r="BB256" s="16"/>
      <c r="BC256" s="17">
        <f>VLOOKUP(B256,GD_LCD_HS_LNS!$B$4:$E$914,4,FALSE)</f>
        <v>3778000</v>
      </c>
      <c r="BD256" s="16"/>
      <c r="BE256" s="16">
        <f>I256/26*$BC256*VLOOKUP(BE$4,DM_TI_LE!$A$5:$C$29,3,FALSE)</f>
        <v>0</v>
      </c>
      <c r="BF256" s="16">
        <f>J256/26*$BC256*VLOOKUP(BF$4,DM_TI_LE!$A$5:$C$29,3,FALSE)</f>
        <v>0</v>
      </c>
      <c r="BG256" s="16">
        <f>K256/26*$BC256*VLOOKUP(BG$4,DM_TI_LE!$A$5:$C$29,3,FALSE)</f>
        <v>0</v>
      </c>
      <c r="BH256" s="16">
        <f>L256/26*$BC256*VLOOKUP(BH$4,DM_TI_LE!$A$5:$C$29,3,FALSE)</f>
        <v>0</v>
      </c>
      <c r="BI256" s="16">
        <f>M256/26*$BC256*VLOOKUP(BI$4,DM_TI_LE!$A$5:$C$29,3,FALSE)</f>
        <v>0</v>
      </c>
      <c r="BJ256" s="16">
        <f>N256/26*$BC256*VLOOKUP(BJ$4,DM_TI_LE!$A$5:$C$29,3,FALSE)</f>
        <v>0</v>
      </c>
      <c r="BK256" s="16">
        <f>O256/26*$BC256*VLOOKUP(BK$4,DM_TI_LE!$A$5:$C$29,3,FALSE)</f>
        <v>0</v>
      </c>
      <c r="BL256" s="16">
        <f>P256/26*$BC256*VLOOKUP(BL$4,DM_TI_LE!$A$5:$C$29,3,FALSE)</f>
        <v>0</v>
      </c>
      <c r="BM256" s="16">
        <f>Q256/26*$BC256*VLOOKUP(BM$4,DM_TI_LE!$A$5:$C$29,3,FALSE)</f>
        <v>0</v>
      </c>
      <c r="BN256" s="16">
        <f>R256/26*$BC256*VLOOKUP(BN$4,DM_TI_LE!$A$5:$C$29,3,FALSE)</f>
        <v>0</v>
      </c>
      <c r="BO256" s="16">
        <f>S256/26*$BC256*VLOOKUP(BO$4,DM_TI_LE!$A$5:$C$29,3,FALSE)</f>
        <v>0</v>
      </c>
      <c r="BP256" s="16">
        <f>T256/26*$BC256*VLOOKUP(BP$4,DM_TI_LE!$A$5:$C$29,3,FALSE)</f>
        <v>0</v>
      </c>
      <c r="BQ256" s="16">
        <f>U256/26*$BC256*VLOOKUP(BQ$4,DM_TI_LE!$A$5:$C$29,3,FALSE)</f>
        <v>0</v>
      </c>
      <c r="BR256" s="16">
        <f>V256/26*$BC256*VLOOKUP(BR$4,DM_TI_LE!$A$5:$C$29,3,FALSE)</f>
        <v>0</v>
      </c>
      <c r="BS256" s="16">
        <f>W256/26*$BC256*VLOOKUP(BS$4,DM_TI_LE!$A$5:$C$29,3,FALSE)</f>
        <v>0</v>
      </c>
      <c r="BT256" s="16">
        <f>X256/26*$BC256*VLOOKUP(BT$4,DM_TI_LE!$A$5:$C$29,3,FALSE)</f>
        <v>0</v>
      </c>
      <c r="BU256" s="16">
        <f>Y256/26*$BC256*VLOOKUP(BU$4,DM_TI_LE!$A$5:$C$29,3,FALSE)</f>
        <v>0</v>
      </c>
      <c r="BV256" s="16">
        <f>Z256/26*$BC256*VLOOKUP(BV$4,DM_TI_LE!$A$5:$C$29,3,FALSE)</f>
        <v>0</v>
      </c>
      <c r="BW256" s="16">
        <f>AA256/26*$BC256*VLOOKUP(BW$4,DM_TI_LE!$A$5:$C$29,3,FALSE)</f>
        <v>0</v>
      </c>
      <c r="BX256" s="16">
        <f>AB256/26*$BC256*VLOOKUP(BX$4,DM_TI_LE!$A$5:$C$29,3,FALSE)</f>
        <v>0</v>
      </c>
      <c r="BY256" s="16">
        <f>AC256/26*$BC256*VLOOKUP(BY$4,DM_TI_LE!$A$5:$C$29,3,FALSE)</f>
        <v>0</v>
      </c>
      <c r="BZ256" s="16">
        <f>AD256/26*$BC256*VLOOKUP(BZ$4,DM_TI_LE!$A$5:$C$29,3,FALSE)</f>
        <v>0</v>
      </c>
      <c r="CA256" s="196">
        <f t="shared" si="0"/>
        <v>0</v>
      </c>
      <c r="CB256" s="16"/>
      <c r="CC256" s="197">
        <f t="shared" si="1"/>
        <v>6075000</v>
      </c>
      <c r="CD256" s="145" t="s">
        <v>114</v>
      </c>
      <c r="CE256" s="199">
        <f>VLOOKUP(CD256,DM_TI_LE!$I$12:$J$16,2,FALSE)</f>
        <v>1</v>
      </c>
    </row>
    <row r="257" spans="1:83" ht="12.75">
      <c r="A257" s="36">
        <v>253</v>
      </c>
      <c r="B257" s="38">
        <f>GD_LCD_HS_LNS!B256</f>
        <v>13465</v>
      </c>
      <c r="C257" s="38" t="str">
        <f>GD_LCD_HS_LNS!C256</f>
        <v>Vũ Văn Tuyền</v>
      </c>
      <c r="D257" s="38" t="str">
        <f>GD_LCD_HS_LNS!D256</f>
        <v>Nhân viên Bốc xếp</v>
      </c>
      <c r="E257" s="146">
        <f>VLOOKUP(B257,GD_CHAM_CONG!$C$6:$BJ$912,60,FALSE)</f>
        <v>1.05</v>
      </c>
      <c r="F257" s="146">
        <f>VLOOKUP(B257,GD_LCD_HS_LNS!$B$4:$F$914,5,FALSE)</f>
        <v>1.5</v>
      </c>
      <c r="G257" s="168"/>
      <c r="H257" s="168">
        <f>VLOOKUP(B257,GD_CHAM_CONG!$C$6:$BD$912,37,FALSE)</f>
        <v>26</v>
      </c>
      <c r="I257" s="16">
        <f>VLOOKUP($B257,GD_CHAM_CONG!$C$6:$BF$912,38,FALSE)</f>
        <v>26</v>
      </c>
      <c r="J257" s="16">
        <f>VLOOKUP($B257,GD_CHAM_CONG!$C$6:$BF$912,39,FALSE)</f>
        <v>0</v>
      </c>
      <c r="K257" s="16">
        <f>VLOOKUP($B257,GD_CHAM_CONG!$C$6:$BF$912,40,FALSE)</f>
        <v>0</v>
      </c>
      <c r="L257" s="16">
        <f>VLOOKUP($B257,GD_CHAM_CONG!$C$6:$BF$912,41,FALSE)</f>
        <v>0</v>
      </c>
      <c r="M257" s="16">
        <f>VLOOKUP($B257,GD_CHAM_CONG!$C$6:$BF$912,42,FALSE)</f>
        <v>0</v>
      </c>
      <c r="N257" s="16">
        <f>VLOOKUP($B257,GD_CHAM_CONG!$C$6:$BF$912,43,FALSE)</f>
        <v>0</v>
      </c>
      <c r="O257" s="16">
        <f>VLOOKUP($B257,GD_CHAM_CONG!$C$6:$BF$912,44,FALSE)</f>
        <v>0</v>
      </c>
      <c r="P257" s="16">
        <f>VLOOKUP($B257,GD_CHAM_CONG!$C$6:$BF$912,45,FALSE)</f>
        <v>0</v>
      </c>
      <c r="Q257" s="16">
        <f>VLOOKUP($B257,GD_CHAM_CONG!$C$6:$BF$912,46,FALSE)</f>
        <v>0</v>
      </c>
      <c r="R257" s="16">
        <f>VLOOKUP($B257,GD_CHAM_CONG!$C$6:$BF$912,47,FALSE)</f>
        <v>0</v>
      </c>
      <c r="S257" s="16">
        <f>VLOOKUP($B257,GD_CHAM_CONG!$C$6:$BF$912,48,FALSE)</f>
        <v>0</v>
      </c>
      <c r="T257" s="16">
        <f>VLOOKUP($B257,GD_CHAM_CONG!$C$6:$BF$912,49,FALSE)</f>
        <v>0</v>
      </c>
      <c r="U257" s="16">
        <f>VLOOKUP($B257,GD_CHAM_CONG!$C$6:$BF$912,50,FALSE)</f>
        <v>0</v>
      </c>
      <c r="V257" s="16">
        <f>VLOOKUP($B257,GD_CHAM_CONG!$C$6:$BF$912,51,FALSE)</f>
        <v>0</v>
      </c>
      <c r="W257" s="16">
        <f>VLOOKUP($B257,GD_CHAM_CONG!$C$6:$BF$912,52,FALSE)</f>
        <v>0</v>
      </c>
      <c r="X257" s="16">
        <f>VLOOKUP($B257,GD_CHAM_CONG!$C$6:$BF$912,53,FALSE)</f>
        <v>0</v>
      </c>
      <c r="Y257" s="16">
        <f>VLOOKUP($B257,GD_CHAM_CONG!$C$6:$BF$912,54,FALSE)</f>
        <v>0</v>
      </c>
      <c r="Z257" s="16">
        <f>VLOOKUP($B257,GD_CHAM_CONG!$C$6:$BF$912,55,FALSE)</f>
        <v>0</v>
      </c>
      <c r="AA257" s="16">
        <f>VLOOKUP($B257,GD_CHAM_CONG!$C$6:$BF$912,56,FALSE)</f>
        <v>0</v>
      </c>
      <c r="AB257" s="16">
        <f>VLOOKUP($B257,GD_CHAM_CONG!$C$6:$BI$912,57,FALSE)</f>
        <v>0</v>
      </c>
      <c r="AC257" s="16">
        <f>VLOOKUP($B257,GD_CHAM_CONG!$C$6:$BI$912,58,FALSE)</f>
        <v>0</v>
      </c>
      <c r="AD257" s="16">
        <f>VLOOKUP($B257,GD_CHAM_CONG!$C$6:$BI$912,59,FALSE)</f>
        <v>0</v>
      </c>
      <c r="AE257" s="188">
        <f>I257/$H257*VLOOKUP(I$4,DM_TI_LE!$A$5:$B$30,2,FALSE)</f>
        <v>1</v>
      </c>
      <c r="AF257" s="188">
        <f>J257/$H257*VLOOKUP(J$4,DM_TI_LE!$A$5:$B$30,2,FALSE)</f>
        <v>0</v>
      </c>
      <c r="AG257" s="188">
        <f>K257/$H257*VLOOKUP(K$4,DM_TI_LE!$A$5:$B$30,2,FALSE)</f>
        <v>0</v>
      </c>
      <c r="AH257" s="188">
        <f>L257/$H257*VLOOKUP(L$4,DM_TI_LE!$A$5:$B$30,2,FALSE)</f>
        <v>0</v>
      </c>
      <c r="AI257" s="188">
        <f>M257/$H257*VLOOKUP(M$4,DM_TI_LE!$A$5:$B$30,2,FALSE)</f>
        <v>0</v>
      </c>
      <c r="AJ257" s="188">
        <f>N257/$H257*VLOOKUP(N$4,DM_TI_LE!$A$5:$B$30,2,FALSE)</f>
        <v>0</v>
      </c>
      <c r="AK257" s="188">
        <f>O257/$H257*VLOOKUP(O$4,DM_TI_LE!$A$5:$B$30,2,FALSE)</f>
        <v>0</v>
      </c>
      <c r="AL257" s="188">
        <f>P257/$H257*VLOOKUP(P$4,DM_TI_LE!$A$5:$B$30,2,FALSE)</f>
        <v>0</v>
      </c>
      <c r="AM257" s="188">
        <f>Q257/$H257*VLOOKUP(Q$4,DM_TI_LE!$A$5:$B$30,2,FALSE)</f>
        <v>0</v>
      </c>
      <c r="AN257" s="188">
        <f>R257/$H257*VLOOKUP(R$4,DM_TI_LE!$A$5:$B$30,2,FALSE)</f>
        <v>0</v>
      </c>
      <c r="AO257" s="188">
        <f>S257/$H257*VLOOKUP(S$4,DM_TI_LE!$A$5:$B$30,2,FALSE)</f>
        <v>0</v>
      </c>
      <c r="AP257" s="188">
        <f>T257/$H257*VLOOKUP(T$4,DM_TI_LE!$A$5:$B$30,2,FALSE)</f>
        <v>0</v>
      </c>
      <c r="AQ257" s="188">
        <f>U257/$H257*VLOOKUP(U$4,DM_TI_LE!$A$5:$B$30,2,FALSE)</f>
        <v>0</v>
      </c>
      <c r="AR257" s="188">
        <f>V257/$H257*VLOOKUP(V$4,DM_TI_LE!$A$5:$B$30,2,FALSE)</f>
        <v>0</v>
      </c>
      <c r="AS257" s="188">
        <f>W257/$H257*VLOOKUP(W$4,DM_TI_LE!$A$5:$B$30,2,FALSE)</f>
        <v>0</v>
      </c>
      <c r="AT257" s="188">
        <f>X257/$H257*VLOOKUP(X$4,DM_TI_LE!$A$5:$B$30,2,FALSE)</f>
        <v>0</v>
      </c>
      <c r="AU257" s="188">
        <f>Y257/$H257*VLOOKUP(Y$4,DM_TI_LE!$A$5:$B$30,2,FALSE)</f>
        <v>0</v>
      </c>
      <c r="AV257" s="188">
        <f>Z257/$H257*VLOOKUP(Z$4,DM_TI_LE!$A$5:$B$30,2,FALSE)</f>
        <v>0</v>
      </c>
      <c r="AW257" s="188">
        <f>AA257/$H257*VLOOKUP(AA$4,DM_TI_LE!$A$5:$B$30,2,FALSE)</f>
        <v>0</v>
      </c>
      <c r="AX257" s="188">
        <f>AB257/$H257*VLOOKUP(AB$4,DM_TI_LE!$A$5:$B$30,2,FALSE)</f>
        <v>0</v>
      </c>
      <c r="AY257" s="188">
        <f>AC257/$H257*VLOOKUP(AC$4,DM_TI_LE!$A$5:$B$30,2,FALSE)</f>
        <v>0</v>
      </c>
      <c r="AZ257" s="188">
        <f>AD257/$H257*VLOOKUP(AD$4,DM_TI_LE!$A$5:$B$30,2,FALSE)</f>
        <v>0</v>
      </c>
      <c r="BA257" s="231">
        <f>IF(CD257="HDHV",DM_TI_LE!$K$12*I257, SUM(AE257:AW257)*F257*E257*DM_HE_SO_LUONG_NS!$D$1*CE257)</f>
        <v>7087500.0000000009</v>
      </c>
      <c r="BB257" s="16"/>
      <c r="BC257" s="17">
        <f>VLOOKUP(B257,GD_LCD_HS_LNS!$B$4:$E$914,4,FALSE)</f>
        <v>3778000</v>
      </c>
      <c r="BD257" s="16"/>
      <c r="BE257" s="16">
        <f>I257/26*$BC257*VLOOKUP(BE$4,DM_TI_LE!$A$5:$C$29,3,FALSE)</f>
        <v>0</v>
      </c>
      <c r="BF257" s="16">
        <f>J257/26*$BC257*VLOOKUP(BF$4,DM_TI_LE!$A$5:$C$29,3,FALSE)</f>
        <v>0</v>
      </c>
      <c r="BG257" s="16">
        <f>K257/26*$BC257*VLOOKUP(BG$4,DM_TI_LE!$A$5:$C$29,3,FALSE)</f>
        <v>0</v>
      </c>
      <c r="BH257" s="16">
        <f>L257/26*$BC257*VLOOKUP(BH$4,DM_TI_LE!$A$5:$C$29,3,FALSE)</f>
        <v>0</v>
      </c>
      <c r="BI257" s="16">
        <f>M257/26*$BC257*VLOOKUP(BI$4,DM_TI_LE!$A$5:$C$29,3,FALSE)</f>
        <v>0</v>
      </c>
      <c r="BJ257" s="16">
        <f>N257/26*$BC257*VLOOKUP(BJ$4,DM_TI_LE!$A$5:$C$29,3,FALSE)</f>
        <v>0</v>
      </c>
      <c r="BK257" s="16">
        <f>O257/26*$BC257*VLOOKUP(BK$4,DM_TI_LE!$A$5:$C$29,3,FALSE)</f>
        <v>0</v>
      </c>
      <c r="BL257" s="16">
        <f>P257/26*$BC257*VLOOKUP(BL$4,DM_TI_LE!$A$5:$C$29,3,FALSE)</f>
        <v>0</v>
      </c>
      <c r="BM257" s="16">
        <f>Q257/26*$BC257*VLOOKUP(BM$4,DM_TI_LE!$A$5:$C$29,3,FALSE)</f>
        <v>0</v>
      </c>
      <c r="BN257" s="16">
        <f>R257/26*$BC257*VLOOKUP(BN$4,DM_TI_LE!$A$5:$C$29,3,FALSE)</f>
        <v>0</v>
      </c>
      <c r="BO257" s="16">
        <f>S257/26*$BC257*VLOOKUP(BO$4,DM_TI_LE!$A$5:$C$29,3,FALSE)</f>
        <v>0</v>
      </c>
      <c r="BP257" s="16">
        <f>T257/26*$BC257*VLOOKUP(BP$4,DM_TI_LE!$A$5:$C$29,3,FALSE)</f>
        <v>0</v>
      </c>
      <c r="BQ257" s="16">
        <f>U257/26*$BC257*VLOOKUP(BQ$4,DM_TI_LE!$A$5:$C$29,3,FALSE)</f>
        <v>0</v>
      </c>
      <c r="BR257" s="16">
        <f>V257/26*$BC257*VLOOKUP(BR$4,DM_TI_LE!$A$5:$C$29,3,FALSE)</f>
        <v>0</v>
      </c>
      <c r="BS257" s="16">
        <f>W257/26*$BC257*VLOOKUP(BS$4,DM_TI_LE!$A$5:$C$29,3,FALSE)</f>
        <v>0</v>
      </c>
      <c r="BT257" s="16">
        <f>X257/26*$BC257*VLOOKUP(BT$4,DM_TI_LE!$A$5:$C$29,3,FALSE)</f>
        <v>0</v>
      </c>
      <c r="BU257" s="16">
        <f>Y257/26*$BC257*VLOOKUP(BU$4,DM_TI_LE!$A$5:$C$29,3,FALSE)</f>
        <v>0</v>
      </c>
      <c r="BV257" s="16">
        <f>Z257/26*$BC257*VLOOKUP(BV$4,DM_TI_LE!$A$5:$C$29,3,FALSE)</f>
        <v>0</v>
      </c>
      <c r="BW257" s="16">
        <f>AA257/26*$BC257*VLOOKUP(BW$4,DM_TI_LE!$A$5:$C$29,3,FALSE)</f>
        <v>0</v>
      </c>
      <c r="BX257" s="16">
        <f>AB257/26*$BC257*VLOOKUP(BX$4,DM_TI_LE!$A$5:$C$29,3,FALSE)</f>
        <v>0</v>
      </c>
      <c r="BY257" s="16">
        <f>AC257/26*$BC257*VLOOKUP(BY$4,DM_TI_LE!$A$5:$C$29,3,FALSE)</f>
        <v>0</v>
      </c>
      <c r="BZ257" s="16">
        <f>AD257/26*$BC257*VLOOKUP(BZ$4,DM_TI_LE!$A$5:$C$29,3,FALSE)</f>
        <v>0</v>
      </c>
      <c r="CA257" s="196">
        <f t="shared" si="0"/>
        <v>0</v>
      </c>
      <c r="CB257" s="16"/>
      <c r="CC257" s="197">
        <f t="shared" si="1"/>
        <v>7087500.0000000009</v>
      </c>
      <c r="CD257" s="145" t="s">
        <v>114</v>
      </c>
      <c r="CE257" s="199">
        <f>VLOOKUP(CD257,DM_TI_LE!$I$12:$J$16,2,FALSE)</f>
        <v>1</v>
      </c>
    </row>
    <row r="258" spans="1:83" ht="12.75">
      <c r="A258" s="36">
        <v>254</v>
      </c>
      <c r="B258" s="38">
        <f>GD_LCD_HS_LNS!B257</f>
        <v>13466</v>
      </c>
      <c r="C258" s="38" t="str">
        <f>GD_LCD_HS_LNS!C257</f>
        <v>Nguyễn Viết Phi</v>
      </c>
      <c r="D258" s="38" t="str">
        <f>GD_LCD_HS_LNS!D257</f>
        <v>Nhân viên Bốc xếp</v>
      </c>
      <c r="E258" s="146">
        <f>VLOOKUP(B258,GD_CHAM_CONG!$C$6:$BJ$912,60,FALSE)</f>
        <v>1</v>
      </c>
      <c r="F258" s="146">
        <f>VLOOKUP(B258,GD_LCD_HS_LNS!$B$4:$F$914,5,FALSE)</f>
        <v>1.5</v>
      </c>
      <c r="G258" s="168"/>
      <c r="H258" s="168">
        <f>VLOOKUP(B258,GD_CHAM_CONG!$C$6:$BD$912,37,FALSE)</f>
        <v>26</v>
      </c>
      <c r="I258" s="16">
        <f>VLOOKUP($B258,GD_CHAM_CONG!$C$6:$BF$912,38,FALSE)</f>
        <v>26</v>
      </c>
      <c r="J258" s="16">
        <f>VLOOKUP($B258,GD_CHAM_CONG!$C$6:$BF$912,39,FALSE)</f>
        <v>0</v>
      </c>
      <c r="K258" s="16">
        <f>VLOOKUP($B258,GD_CHAM_CONG!$C$6:$BF$912,40,FALSE)</f>
        <v>0</v>
      </c>
      <c r="L258" s="16">
        <f>VLOOKUP($B258,GD_CHAM_CONG!$C$6:$BF$912,41,FALSE)</f>
        <v>0</v>
      </c>
      <c r="M258" s="16">
        <f>VLOOKUP($B258,GD_CHAM_CONG!$C$6:$BF$912,42,FALSE)</f>
        <v>0</v>
      </c>
      <c r="N258" s="16">
        <f>VLOOKUP($B258,GD_CHAM_CONG!$C$6:$BF$912,43,FALSE)</f>
        <v>0</v>
      </c>
      <c r="O258" s="16">
        <f>VLOOKUP($B258,GD_CHAM_CONG!$C$6:$BF$912,44,FALSE)</f>
        <v>0</v>
      </c>
      <c r="P258" s="16">
        <f>VLOOKUP($B258,GD_CHAM_CONG!$C$6:$BF$912,45,FALSE)</f>
        <v>0</v>
      </c>
      <c r="Q258" s="16">
        <f>VLOOKUP($B258,GD_CHAM_CONG!$C$6:$BF$912,46,FALSE)</f>
        <v>0</v>
      </c>
      <c r="R258" s="16">
        <f>VLOOKUP($B258,GD_CHAM_CONG!$C$6:$BF$912,47,FALSE)</f>
        <v>0</v>
      </c>
      <c r="S258" s="16">
        <f>VLOOKUP($B258,GD_CHAM_CONG!$C$6:$BF$912,48,FALSE)</f>
        <v>0</v>
      </c>
      <c r="T258" s="16">
        <f>VLOOKUP($B258,GD_CHAM_CONG!$C$6:$BF$912,49,FALSE)</f>
        <v>0</v>
      </c>
      <c r="U258" s="16">
        <f>VLOOKUP($B258,GD_CHAM_CONG!$C$6:$BF$912,50,FALSE)</f>
        <v>0</v>
      </c>
      <c r="V258" s="16">
        <f>VLOOKUP($B258,GD_CHAM_CONG!$C$6:$BF$912,51,FALSE)</f>
        <v>0</v>
      </c>
      <c r="W258" s="16">
        <f>VLOOKUP($B258,GD_CHAM_CONG!$C$6:$BF$912,52,FALSE)</f>
        <v>0</v>
      </c>
      <c r="X258" s="16">
        <f>VLOOKUP($B258,GD_CHAM_CONG!$C$6:$BF$912,53,FALSE)</f>
        <v>0</v>
      </c>
      <c r="Y258" s="16">
        <f>VLOOKUP($B258,GD_CHAM_CONG!$C$6:$BF$912,54,FALSE)</f>
        <v>0</v>
      </c>
      <c r="Z258" s="16">
        <f>VLOOKUP($B258,GD_CHAM_CONG!$C$6:$BF$912,55,FALSE)</f>
        <v>0</v>
      </c>
      <c r="AA258" s="16">
        <f>VLOOKUP($B258,GD_CHAM_CONG!$C$6:$BF$912,56,FALSE)</f>
        <v>0</v>
      </c>
      <c r="AB258" s="16">
        <f>VLOOKUP($B258,GD_CHAM_CONG!$C$6:$BI$912,57,FALSE)</f>
        <v>0</v>
      </c>
      <c r="AC258" s="16">
        <f>VLOOKUP($B258,GD_CHAM_CONG!$C$6:$BI$912,58,FALSE)</f>
        <v>0</v>
      </c>
      <c r="AD258" s="16">
        <f>VLOOKUP($B258,GD_CHAM_CONG!$C$6:$BI$912,59,FALSE)</f>
        <v>0</v>
      </c>
      <c r="AE258" s="188">
        <f>I258/$H258*VLOOKUP(I$4,DM_TI_LE!$A$5:$B$30,2,FALSE)</f>
        <v>1</v>
      </c>
      <c r="AF258" s="188">
        <f>J258/$H258*VLOOKUP(J$4,DM_TI_LE!$A$5:$B$30,2,FALSE)</f>
        <v>0</v>
      </c>
      <c r="AG258" s="188">
        <f>K258/$H258*VLOOKUP(K$4,DM_TI_LE!$A$5:$B$30,2,FALSE)</f>
        <v>0</v>
      </c>
      <c r="AH258" s="188">
        <f>L258/$H258*VLOOKUP(L$4,DM_TI_LE!$A$5:$B$30,2,FALSE)</f>
        <v>0</v>
      </c>
      <c r="AI258" s="188">
        <f>M258/$H258*VLOOKUP(M$4,DM_TI_LE!$A$5:$B$30,2,FALSE)</f>
        <v>0</v>
      </c>
      <c r="AJ258" s="188">
        <f>N258/$H258*VLOOKUP(N$4,DM_TI_LE!$A$5:$B$30,2,FALSE)</f>
        <v>0</v>
      </c>
      <c r="AK258" s="188">
        <f>O258/$H258*VLOOKUP(O$4,DM_TI_LE!$A$5:$B$30,2,FALSE)</f>
        <v>0</v>
      </c>
      <c r="AL258" s="188">
        <f>P258/$H258*VLOOKUP(P$4,DM_TI_LE!$A$5:$B$30,2,FALSE)</f>
        <v>0</v>
      </c>
      <c r="AM258" s="188">
        <f>Q258/$H258*VLOOKUP(Q$4,DM_TI_LE!$A$5:$B$30,2,FALSE)</f>
        <v>0</v>
      </c>
      <c r="AN258" s="188">
        <f>R258/$H258*VLOOKUP(R$4,DM_TI_LE!$A$5:$B$30,2,FALSE)</f>
        <v>0</v>
      </c>
      <c r="AO258" s="188">
        <f>S258/$H258*VLOOKUP(S$4,DM_TI_LE!$A$5:$B$30,2,FALSE)</f>
        <v>0</v>
      </c>
      <c r="AP258" s="188">
        <f>T258/$H258*VLOOKUP(T$4,DM_TI_LE!$A$5:$B$30,2,FALSE)</f>
        <v>0</v>
      </c>
      <c r="AQ258" s="188">
        <f>U258/$H258*VLOOKUP(U$4,DM_TI_LE!$A$5:$B$30,2,FALSE)</f>
        <v>0</v>
      </c>
      <c r="AR258" s="188">
        <f>V258/$H258*VLOOKUP(V$4,DM_TI_LE!$A$5:$B$30,2,FALSE)</f>
        <v>0</v>
      </c>
      <c r="AS258" s="188">
        <f>W258/$H258*VLOOKUP(W$4,DM_TI_LE!$A$5:$B$30,2,FALSE)</f>
        <v>0</v>
      </c>
      <c r="AT258" s="188">
        <f>X258/$H258*VLOOKUP(X$4,DM_TI_LE!$A$5:$B$30,2,FALSE)</f>
        <v>0</v>
      </c>
      <c r="AU258" s="188">
        <f>Y258/$H258*VLOOKUP(Y$4,DM_TI_LE!$A$5:$B$30,2,FALSE)</f>
        <v>0</v>
      </c>
      <c r="AV258" s="188">
        <f>Z258/$H258*VLOOKUP(Z$4,DM_TI_LE!$A$5:$B$30,2,FALSE)</f>
        <v>0</v>
      </c>
      <c r="AW258" s="188">
        <f>AA258/$H258*VLOOKUP(AA$4,DM_TI_LE!$A$5:$B$30,2,FALSE)</f>
        <v>0</v>
      </c>
      <c r="AX258" s="188">
        <f>AB258/$H258*VLOOKUP(AB$4,DM_TI_LE!$A$5:$B$30,2,FALSE)</f>
        <v>0</v>
      </c>
      <c r="AY258" s="188">
        <f>AC258/$H258*VLOOKUP(AC$4,DM_TI_LE!$A$5:$B$30,2,FALSE)</f>
        <v>0</v>
      </c>
      <c r="AZ258" s="188">
        <f>AD258/$H258*VLOOKUP(AD$4,DM_TI_LE!$A$5:$B$30,2,FALSE)</f>
        <v>0</v>
      </c>
      <c r="BA258" s="231">
        <f>IF(CD258="HDHV",DM_TI_LE!$K$12*I258, SUM(AE258:AW258)*F258*E258*DM_HE_SO_LUONG_NS!$D$1*CE258)</f>
        <v>6750000</v>
      </c>
      <c r="BB258" s="16"/>
      <c r="BC258" s="17">
        <f>VLOOKUP(B258,GD_LCD_HS_LNS!$B$4:$E$914,4,FALSE)</f>
        <v>3778000</v>
      </c>
      <c r="BD258" s="16"/>
      <c r="BE258" s="16">
        <f>I258/26*$BC258*VLOOKUP(BE$4,DM_TI_LE!$A$5:$C$29,3,FALSE)</f>
        <v>0</v>
      </c>
      <c r="BF258" s="16">
        <f>J258/26*$BC258*VLOOKUP(BF$4,DM_TI_LE!$A$5:$C$29,3,FALSE)</f>
        <v>0</v>
      </c>
      <c r="BG258" s="16">
        <f>K258/26*$BC258*VLOOKUP(BG$4,DM_TI_LE!$A$5:$C$29,3,FALSE)</f>
        <v>0</v>
      </c>
      <c r="BH258" s="16">
        <f>L258/26*$BC258*VLOOKUP(BH$4,DM_TI_LE!$A$5:$C$29,3,FALSE)</f>
        <v>0</v>
      </c>
      <c r="BI258" s="16">
        <f>M258/26*$BC258*VLOOKUP(BI$4,DM_TI_LE!$A$5:$C$29,3,FALSE)</f>
        <v>0</v>
      </c>
      <c r="BJ258" s="16">
        <f>N258/26*$BC258*VLOOKUP(BJ$4,DM_TI_LE!$A$5:$C$29,3,FALSE)</f>
        <v>0</v>
      </c>
      <c r="BK258" s="16">
        <f>O258/26*$BC258*VLOOKUP(BK$4,DM_TI_LE!$A$5:$C$29,3,FALSE)</f>
        <v>0</v>
      </c>
      <c r="BL258" s="16">
        <f>P258/26*$BC258*VLOOKUP(BL$4,DM_TI_LE!$A$5:$C$29,3,FALSE)</f>
        <v>0</v>
      </c>
      <c r="BM258" s="16">
        <f>Q258/26*$BC258*VLOOKUP(BM$4,DM_TI_LE!$A$5:$C$29,3,FALSE)</f>
        <v>0</v>
      </c>
      <c r="BN258" s="16">
        <f>R258/26*$BC258*VLOOKUP(BN$4,DM_TI_LE!$A$5:$C$29,3,FALSE)</f>
        <v>0</v>
      </c>
      <c r="BO258" s="16">
        <f>S258/26*$BC258*VLOOKUP(BO$4,DM_TI_LE!$A$5:$C$29,3,FALSE)</f>
        <v>0</v>
      </c>
      <c r="BP258" s="16">
        <f>T258/26*$BC258*VLOOKUP(BP$4,DM_TI_LE!$A$5:$C$29,3,FALSE)</f>
        <v>0</v>
      </c>
      <c r="BQ258" s="16">
        <f>U258/26*$BC258*VLOOKUP(BQ$4,DM_TI_LE!$A$5:$C$29,3,FALSE)</f>
        <v>0</v>
      </c>
      <c r="BR258" s="16">
        <f>V258/26*$BC258*VLOOKUP(BR$4,DM_TI_LE!$A$5:$C$29,3,FALSE)</f>
        <v>0</v>
      </c>
      <c r="BS258" s="16">
        <f>W258/26*$BC258*VLOOKUP(BS$4,DM_TI_LE!$A$5:$C$29,3,FALSE)</f>
        <v>0</v>
      </c>
      <c r="BT258" s="16">
        <f>X258/26*$BC258*VLOOKUP(BT$4,DM_TI_LE!$A$5:$C$29,3,FALSE)</f>
        <v>0</v>
      </c>
      <c r="BU258" s="16">
        <f>Y258/26*$BC258*VLOOKUP(BU$4,DM_TI_LE!$A$5:$C$29,3,FALSE)</f>
        <v>0</v>
      </c>
      <c r="BV258" s="16">
        <f>Z258/26*$BC258*VLOOKUP(BV$4,DM_TI_LE!$A$5:$C$29,3,FALSE)</f>
        <v>0</v>
      </c>
      <c r="BW258" s="16">
        <f>AA258/26*$BC258*VLOOKUP(BW$4,DM_TI_LE!$A$5:$C$29,3,FALSE)</f>
        <v>0</v>
      </c>
      <c r="BX258" s="16">
        <f>AB258/26*$BC258*VLOOKUP(BX$4,DM_TI_LE!$A$5:$C$29,3,FALSE)</f>
        <v>0</v>
      </c>
      <c r="BY258" s="16">
        <f>AC258/26*$BC258*VLOOKUP(BY$4,DM_TI_LE!$A$5:$C$29,3,FALSE)</f>
        <v>0</v>
      </c>
      <c r="BZ258" s="16">
        <f>AD258/26*$BC258*VLOOKUP(BZ$4,DM_TI_LE!$A$5:$C$29,3,FALSE)</f>
        <v>0</v>
      </c>
      <c r="CA258" s="196">
        <f t="shared" si="0"/>
        <v>0</v>
      </c>
      <c r="CB258" s="16"/>
      <c r="CC258" s="197">
        <f t="shared" si="1"/>
        <v>6750000</v>
      </c>
      <c r="CD258" s="145" t="s">
        <v>114</v>
      </c>
      <c r="CE258" s="199">
        <f>VLOOKUP(CD258,DM_TI_LE!$I$12:$J$16,2,FALSE)</f>
        <v>1</v>
      </c>
    </row>
    <row r="259" spans="1:83" ht="12.75">
      <c r="A259" s="36">
        <v>255</v>
      </c>
      <c r="B259" s="38">
        <f>GD_LCD_HS_LNS!B258</f>
        <v>13467</v>
      </c>
      <c r="C259" s="38" t="str">
        <f>GD_LCD_HS_LNS!C258</f>
        <v>Tăng Văn Hải</v>
      </c>
      <c r="D259" s="38" t="str">
        <f>GD_LCD_HS_LNS!D258</f>
        <v>Nhân viên Bốc xếp</v>
      </c>
      <c r="E259" s="146">
        <f>VLOOKUP(B259,GD_CHAM_CONG!$C$6:$BJ$912,60,FALSE)</f>
        <v>1</v>
      </c>
      <c r="F259" s="146">
        <f>VLOOKUP(B259,GD_LCD_HS_LNS!$B$4:$F$914,5,FALSE)</f>
        <v>1.5</v>
      </c>
      <c r="G259" s="168"/>
      <c r="H259" s="168">
        <f>VLOOKUP(B259,GD_CHAM_CONG!$C$6:$BD$912,37,FALSE)</f>
        <v>26</v>
      </c>
      <c r="I259" s="16">
        <f>VLOOKUP($B259,GD_CHAM_CONG!$C$6:$BF$912,38,FALSE)</f>
        <v>26</v>
      </c>
      <c r="J259" s="16">
        <f>VLOOKUP($B259,GD_CHAM_CONG!$C$6:$BF$912,39,FALSE)</f>
        <v>0</v>
      </c>
      <c r="K259" s="16">
        <f>VLOOKUP($B259,GD_CHAM_CONG!$C$6:$BF$912,40,FALSE)</f>
        <v>0</v>
      </c>
      <c r="L259" s="16">
        <f>VLOOKUP($B259,GD_CHAM_CONG!$C$6:$BF$912,41,FALSE)</f>
        <v>0</v>
      </c>
      <c r="M259" s="16">
        <f>VLOOKUP($B259,GD_CHAM_CONG!$C$6:$BF$912,42,FALSE)</f>
        <v>0</v>
      </c>
      <c r="N259" s="16">
        <f>VLOOKUP($B259,GD_CHAM_CONG!$C$6:$BF$912,43,FALSE)</f>
        <v>0</v>
      </c>
      <c r="O259" s="16">
        <f>VLOOKUP($B259,GD_CHAM_CONG!$C$6:$BF$912,44,FALSE)</f>
        <v>0</v>
      </c>
      <c r="P259" s="16">
        <f>VLOOKUP($B259,GD_CHAM_CONG!$C$6:$BF$912,45,FALSE)</f>
        <v>0</v>
      </c>
      <c r="Q259" s="16">
        <f>VLOOKUP($B259,GD_CHAM_CONG!$C$6:$BF$912,46,FALSE)</f>
        <v>0</v>
      </c>
      <c r="R259" s="16">
        <f>VLOOKUP($B259,GD_CHAM_CONG!$C$6:$BF$912,47,FALSE)</f>
        <v>0</v>
      </c>
      <c r="S259" s="16">
        <f>VLOOKUP($B259,GD_CHAM_CONG!$C$6:$BF$912,48,FALSE)</f>
        <v>0</v>
      </c>
      <c r="T259" s="16">
        <f>VLOOKUP($B259,GD_CHAM_CONG!$C$6:$BF$912,49,FALSE)</f>
        <v>0</v>
      </c>
      <c r="U259" s="16">
        <f>VLOOKUP($B259,GD_CHAM_CONG!$C$6:$BF$912,50,FALSE)</f>
        <v>0</v>
      </c>
      <c r="V259" s="16">
        <f>VLOOKUP($B259,GD_CHAM_CONG!$C$6:$BF$912,51,FALSE)</f>
        <v>0</v>
      </c>
      <c r="W259" s="16">
        <f>VLOOKUP($B259,GD_CHAM_CONG!$C$6:$BF$912,52,FALSE)</f>
        <v>0</v>
      </c>
      <c r="X259" s="16">
        <f>VLOOKUP($B259,GD_CHAM_CONG!$C$6:$BF$912,53,FALSE)</f>
        <v>0</v>
      </c>
      <c r="Y259" s="16">
        <f>VLOOKUP($B259,GD_CHAM_CONG!$C$6:$BF$912,54,FALSE)</f>
        <v>0</v>
      </c>
      <c r="Z259" s="16">
        <f>VLOOKUP($B259,GD_CHAM_CONG!$C$6:$BF$912,55,FALSE)</f>
        <v>0</v>
      </c>
      <c r="AA259" s="16">
        <f>VLOOKUP($B259,GD_CHAM_CONG!$C$6:$BF$912,56,FALSE)</f>
        <v>0</v>
      </c>
      <c r="AB259" s="16">
        <f>VLOOKUP($B259,GD_CHAM_CONG!$C$6:$BI$912,57,FALSE)</f>
        <v>0</v>
      </c>
      <c r="AC259" s="16">
        <f>VLOOKUP($B259,GD_CHAM_CONG!$C$6:$BI$912,58,FALSE)</f>
        <v>0</v>
      </c>
      <c r="AD259" s="16">
        <f>VLOOKUP($B259,GD_CHAM_CONG!$C$6:$BI$912,59,FALSE)</f>
        <v>0</v>
      </c>
      <c r="AE259" s="188">
        <f>I259/$H259*VLOOKUP(I$4,DM_TI_LE!$A$5:$B$30,2,FALSE)</f>
        <v>1</v>
      </c>
      <c r="AF259" s="188">
        <f>J259/$H259*VLOOKUP(J$4,DM_TI_LE!$A$5:$B$30,2,FALSE)</f>
        <v>0</v>
      </c>
      <c r="AG259" s="188">
        <f>K259/$H259*VLOOKUP(K$4,DM_TI_LE!$A$5:$B$30,2,FALSE)</f>
        <v>0</v>
      </c>
      <c r="AH259" s="188">
        <f>L259/$H259*VLOOKUP(L$4,DM_TI_LE!$A$5:$B$30,2,FALSE)</f>
        <v>0</v>
      </c>
      <c r="AI259" s="188">
        <f>M259/$H259*VLOOKUP(M$4,DM_TI_LE!$A$5:$B$30,2,FALSE)</f>
        <v>0</v>
      </c>
      <c r="AJ259" s="188">
        <f>N259/$H259*VLOOKUP(N$4,DM_TI_LE!$A$5:$B$30,2,FALSE)</f>
        <v>0</v>
      </c>
      <c r="AK259" s="188">
        <f>O259/$H259*VLOOKUP(O$4,DM_TI_LE!$A$5:$B$30,2,FALSE)</f>
        <v>0</v>
      </c>
      <c r="AL259" s="188">
        <f>P259/$H259*VLOOKUP(P$4,DM_TI_LE!$A$5:$B$30,2,FALSE)</f>
        <v>0</v>
      </c>
      <c r="AM259" s="188">
        <f>Q259/$H259*VLOOKUP(Q$4,DM_TI_LE!$A$5:$B$30,2,FALSE)</f>
        <v>0</v>
      </c>
      <c r="AN259" s="188">
        <f>R259/$H259*VLOOKUP(R$4,DM_TI_LE!$A$5:$B$30,2,FALSE)</f>
        <v>0</v>
      </c>
      <c r="AO259" s="188">
        <f>S259/$H259*VLOOKUP(S$4,DM_TI_LE!$A$5:$B$30,2,FALSE)</f>
        <v>0</v>
      </c>
      <c r="AP259" s="188">
        <f>T259/$H259*VLOOKUP(T$4,DM_TI_LE!$A$5:$B$30,2,FALSE)</f>
        <v>0</v>
      </c>
      <c r="AQ259" s="188">
        <f>U259/$H259*VLOOKUP(U$4,DM_TI_LE!$A$5:$B$30,2,FALSE)</f>
        <v>0</v>
      </c>
      <c r="AR259" s="188">
        <f>V259/$H259*VLOOKUP(V$4,DM_TI_LE!$A$5:$B$30,2,FALSE)</f>
        <v>0</v>
      </c>
      <c r="AS259" s="188">
        <f>W259/$H259*VLOOKUP(W$4,DM_TI_LE!$A$5:$B$30,2,FALSE)</f>
        <v>0</v>
      </c>
      <c r="AT259" s="188">
        <f>X259/$H259*VLOOKUP(X$4,DM_TI_LE!$A$5:$B$30,2,FALSE)</f>
        <v>0</v>
      </c>
      <c r="AU259" s="188">
        <f>Y259/$H259*VLOOKUP(Y$4,DM_TI_LE!$A$5:$B$30,2,FALSE)</f>
        <v>0</v>
      </c>
      <c r="AV259" s="188">
        <f>Z259/$H259*VLOOKUP(Z$4,DM_TI_LE!$A$5:$B$30,2,FALSE)</f>
        <v>0</v>
      </c>
      <c r="AW259" s="188">
        <f>AA259/$H259*VLOOKUP(AA$4,DM_TI_LE!$A$5:$B$30,2,FALSE)</f>
        <v>0</v>
      </c>
      <c r="AX259" s="188">
        <f>AB259/$H259*VLOOKUP(AB$4,DM_TI_LE!$A$5:$B$30,2,FALSE)</f>
        <v>0</v>
      </c>
      <c r="AY259" s="188">
        <f>AC259/$H259*VLOOKUP(AC$4,DM_TI_LE!$A$5:$B$30,2,FALSE)</f>
        <v>0</v>
      </c>
      <c r="AZ259" s="188">
        <f>AD259/$H259*VLOOKUP(AD$4,DM_TI_LE!$A$5:$B$30,2,FALSE)</f>
        <v>0</v>
      </c>
      <c r="BA259" s="231">
        <f>IF(CD259="HDHV",DM_TI_LE!$K$12*I259, SUM(AE259:AW259)*F259*E259*DM_HE_SO_LUONG_NS!$D$1*CE259)</f>
        <v>6750000</v>
      </c>
      <c r="BB259" s="16"/>
      <c r="BC259" s="17">
        <f>VLOOKUP(B259,GD_LCD_HS_LNS!$B$4:$E$914,4,FALSE)</f>
        <v>3778000</v>
      </c>
      <c r="BD259" s="16"/>
      <c r="BE259" s="16">
        <f>I259/26*$BC259*VLOOKUP(BE$4,DM_TI_LE!$A$5:$C$29,3,FALSE)</f>
        <v>0</v>
      </c>
      <c r="BF259" s="16">
        <f>J259/26*$BC259*VLOOKUP(BF$4,DM_TI_LE!$A$5:$C$29,3,FALSE)</f>
        <v>0</v>
      </c>
      <c r="BG259" s="16">
        <f>K259/26*$BC259*VLOOKUP(BG$4,DM_TI_LE!$A$5:$C$29,3,FALSE)</f>
        <v>0</v>
      </c>
      <c r="BH259" s="16">
        <f>L259/26*$BC259*VLOOKUP(BH$4,DM_TI_LE!$A$5:$C$29,3,FALSE)</f>
        <v>0</v>
      </c>
      <c r="BI259" s="16">
        <f>M259/26*$BC259*VLOOKUP(BI$4,DM_TI_LE!$A$5:$C$29,3,FALSE)</f>
        <v>0</v>
      </c>
      <c r="BJ259" s="16">
        <f>N259/26*$BC259*VLOOKUP(BJ$4,DM_TI_LE!$A$5:$C$29,3,FALSE)</f>
        <v>0</v>
      </c>
      <c r="BK259" s="16">
        <f>O259/26*$BC259*VLOOKUP(BK$4,DM_TI_LE!$A$5:$C$29,3,FALSE)</f>
        <v>0</v>
      </c>
      <c r="BL259" s="16">
        <f>P259/26*$BC259*VLOOKUP(BL$4,DM_TI_LE!$A$5:$C$29,3,FALSE)</f>
        <v>0</v>
      </c>
      <c r="BM259" s="16">
        <f>Q259/26*$BC259*VLOOKUP(BM$4,DM_TI_LE!$A$5:$C$29,3,FALSE)</f>
        <v>0</v>
      </c>
      <c r="BN259" s="16">
        <f>R259/26*$BC259*VLOOKUP(BN$4,DM_TI_LE!$A$5:$C$29,3,FALSE)</f>
        <v>0</v>
      </c>
      <c r="BO259" s="16">
        <f>S259/26*$BC259*VLOOKUP(BO$4,DM_TI_LE!$A$5:$C$29,3,FALSE)</f>
        <v>0</v>
      </c>
      <c r="BP259" s="16">
        <f>T259/26*$BC259*VLOOKUP(BP$4,DM_TI_LE!$A$5:$C$29,3,FALSE)</f>
        <v>0</v>
      </c>
      <c r="BQ259" s="16">
        <f>U259/26*$BC259*VLOOKUP(BQ$4,DM_TI_LE!$A$5:$C$29,3,FALSE)</f>
        <v>0</v>
      </c>
      <c r="BR259" s="16">
        <f>V259/26*$BC259*VLOOKUP(BR$4,DM_TI_LE!$A$5:$C$29,3,FALSE)</f>
        <v>0</v>
      </c>
      <c r="BS259" s="16">
        <f>W259/26*$BC259*VLOOKUP(BS$4,DM_TI_LE!$A$5:$C$29,3,FALSE)</f>
        <v>0</v>
      </c>
      <c r="BT259" s="16">
        <f>X259/26*$BC259*VLOOKUP(BT$4,DM_TI_LE!$A$5:$C$29,3,FALSE)</f>
        <v>0</v>
      </c>
      <c r="BU259" s="16">
        <f>Y259/26*$BC259*VLOOKUP(BU$4,DM_TI_LE!$A$5:$C$29,3,FALSE)</f>
        <v>0</v>
      </c>
      <c r="BV259" s="16">
        <f>Z259/26*$BC259*VLOOKUP(BV$4,DM_TI_LE!$A$5:$C$29,3,FALSE)</f>
        <v>0</v>
      </c>
      <c r="BW259" s="16">
        <f>AA259/26*$BC259*VLOOKUP(BW$4,DM_TI_LE!$A$5:$C$29,3,FALSE)</f>
        <v>0</v>
      </c>
      <c r="BX259" s="16">
        <f>AB259/26*$BC259*VLOOKUP(BX$4,DM_TI_LE!$A$5:$C$29,3,FALSE)</f>
        <v>0</v>
      </c>
      <c r="BY259" s="16">
        <f>AC259/26*$BC259*VLOOKUP(BY$4,DM_TI_LE!$A$5:$C$29,3,FALSE)</f>
        <v>0</v>
      </c>
      <c r="BZ259" s="16">
        <f>AD259/26*$BC259*VLOOKUP(BZ$4,DM_TI_LE!$A$5:$C$29,3,FALSE)</f>
        <v>0</v>
      </c>
      <c r="CA259" s="196">
        <f t="shared" si="0"/>
        <v>0</v>
      </c>
      <c r="CB259" s="16"/>
      <c r="CC259" s="197">
        <f t="shared" si="1"/>
        <v>6750000</v>
      </c>
      <c r="CD259" s="145" t="s">
        <v>114</v>
      </c>
      <c r="CE259" s="199">
        <f>VLOOKUP(CD259,DM_TI_LE!$I$12:$J$16,2,FALSE)</f>
        <v>1</v>
      </c>
    </row>
    <row r="260" spans="1:83" ht="12.75">
      <c r="A260" s="36">
        <v>256</v>
      </c>
      <c r="B260" s="38">
        <f>GD_LCD_HS_LNS!B259</f>
        <v>13468</v>
      </c>
      <c r="C260" s="38" t="str">
        <f>GD_LCD_HS_LNS!C259</f>
        <v>Lê Trọng Tài</v>
      </c>
      <c r="D260" s="38" t="str">
        <f>GD_LCD_HS_LNS!D259</f>
        <v>Nhân viên Bốc xếp</v>
      </c>
      <c r="E260" s="146">
        <f>VLOOKUP(B260,GD_CHAM_CONG!$C$6:$BJ$912,60,FALSE)</f>
        <v>1</v>
      </c>
      <c r="F260" s="146">
        <f>VLOOKUP(B260,GD_LCD_HS_LNS!$B$4:$F$914,5,FALSE)</f>
        <v>1.5</v>
      </c>
      <c r="G260" s="168"/>
      <c r="H260" s="168">
        <f>VLOOKUP(B260,GD_CHAM_CONG!$C$6:$BD$912,37,FALSE)</f>
        <v>26</v>
      </c>
      <c r="I260" s="16">
        <f>VLOOKUP($B260,GD_CHAM_CONG!$C$6:$BF$912,38,FALSE)</f>
        <v>26</v>
      </c>
      <c r="J260" s="16">
        <f>VLOOKUP($B260,GD_CHAM_CONG!$C$6:$BF$912,39,FALSE)</f>
        <v>0</v>
      </c>
      <c r="K260" s="16">
        <f>VLOOKUP($B260,GD_CHAM_CONG!$C$6:$BF$912,40,FALSE)</f>
        <v>0</v>
      </c>
      <c r="L260" s="16">
        <f>VLOOKUP($B260,GD_CHAM_CONG!$C$6:$BF$912,41,FALSE)</f>
        <v>0</v>
      </c>
      <c r="M260" s="16">
        <f>VLOOKUP($B260,GD_CHAM_CONG!$C$6:$BF$912,42,FALSE)</f>
        <v>0</v>
      </c>
      <c r="N260" s="16">
        <f>VLOOKUP($B260,GD_CHAM_CONG!$C$6:$BF$912,43,FALSE)</f>
        <v>0</v>
      </c>
      <c r="O260" s="16">
        <f>VLOOKUP($B260,GD_CHAM_CONG!$C$6:$BF$912,44,FALSE)</f>
        <v>0</v>
      </c>
      <c r="P260" s="16">
        <f>VLOOKUP($B260,GD_CHAM_CONG!$C$6:$BF$912,45,FALSE)</f>
        <v>0</v>
      </c>
      <c r="Q260" s="16">
        <f>VLOOKUP($B260,GD_CHAM_CONG!$C$6:$BF$912,46,FALSE)</f>
        <v>0</v>
      </c>
      <c r="R260" s="16">
        <f>VLOOKUP($B260,GD_CHAM_CONG!$C$6:$BF$912,47,FALSE)</f>
        <v>0</v>
      </c>
      <c r="S260" s="16">
        <f>VLOOKUP($B260,GD_CHAM_CONG!$C$6:$BF$912,48,FALSE)</f>
        <v>0</v>
      </c>
      <c r="T260" s="16">
        <f>VLOOKUP($B260,GD_CHAM_CONG!$C$6:$BF$912,49,FALSE)</f>
        <v>0</v>
      </c>
      <c r="U260" s="16">
        <f>VLOOKUP($B260,GD_CHAM_CONG!$C$6:$BF$912,50,FALSE)</f>
        <v>0</v>
      </c>
      <c r="V260" s="16">
        <f>VLOOKUP($B260,GD_CHAM_CONG!$C$6:$BF$912,51,FALSE)</f>
        <v>0</v>
      </c>
      <c r="W260" s="16">
        <f>VLOOKUP($B260,GD_CHAM_CONG!$C$6:$BF$912,52,FALSE)</f>
        <v>0</v>
      </c>
      <c r="X260" s="16">
        <f>VLOOKUP($B260,GD_CHAM_CONG!$C$6:$BF$912,53,FALSE)</f>
        <v>0</v>
      </c>
      <c r="Y260" s="16">
        <f>VLOOKUP($B260,GD_CHAM_CONG!$C$6:$BF$912,54,FALSE)</f>
        <v>0</v>
      </c>
      <c r="Z260" s="16">
        <f>VLOOKUP($B260,GD_CHAM_CONG!$C$6:$BF$912,55,FALSE)</f>
        <v>0</v>
      </c>
      <c r="AA260" s="16">
        <f>VLOOKUP($B260,GD_CHAM_CONG!$C$6:$BF$912,56,FALSE)</f>
        <v>0</v>
      </c>
      <c r="AB260" s="16">
        <f>VLOOKUP($B260,GD_CHAM_CONG!$C$6:$BI$912,57,FALSE)</f>
        <v>0</v>
      </c>
      <c r="AC260" s="16">
        <f>VLOOKUP($B260,GD_CHAM_CONG!$C$6:$BI$912,58,FALSE)</f>
        <v>0</v>
      </c>
      <c r="AD260" s="16">
        <f>VLOOKUP($B260,GD_CHAM_CONG!$C$6:$BI$912,59,FALSE)</f>
        <v>0</v>
      </c>
      <c r="AE260" s="188">
        <f>I260/$H260*VLOOKUP(I$4,DM_TI_LE!$A$5:$B$30,2,FALSE)</f>
        <v>1</v>
      </c>
      <c r="AF260" s="188">
        <f>J260/$H260*VLOOKUP(J$4,DM_TI_LE!$A$5:$B$30,2,FALSE)</f>
        <v>0</v>
      </c>
      <c r="AG260" s="188">
        <f>K260/$H260*VLOOKUP(K$4,DM_TI_LE!$A$5:$B$30,2,FALSE)</f>
        <v>0</v>
      </c>
      <c r="AH260" s="188">
        <f>L260/$H260*VLOOKUP(L$4,DM_TI_LE!$A$5:$B$30,2,FALSE)</f>
        <v>0</v>
      </c>
      <c r="AI260" s="188">
        <f>M260/$H260*VLOOKUP(M$4,DM_TI_LE!$A$5:$B$30,2,FALSE)</f>
        <v>0</v>
      </c>
      <c r="AJ260" s="188">
        <f>N260/$H260*VLOOKUP(N$4,DM_TI_LE!$A$5:$B$30,2,FALSE)</f>
        <v>0</v>
      </c>
      <c r="AK260" s="188">
        <f>O260/$H260*VLOOKUP(O$4,DM_TI_LE!$A$5:$B$30,2,FALSE)</f>
        <v>0</v>
      </c>
      <c r="AL260" s="188">
        <f>P260/$H260*VLOOKUP(P$4,DM_TI_LE!$A$5:$B$30,2,FALSE)</f>
        <v>0</v>
      </c>
      <c r="AM260" s="188">
        <f>Q260/$H260*VLOOKUP(Q$4,DM_TI_LE!$A$5:$B$30,2,FALSE)</f>
        <v>0</v>
      </c>
      <c r="AN260" s="188">
        <f>R260/$H260*VLOOKUP(R$4,DM_TI_LE!$A$5:$B$30,2,FALSE)</f>
        <v>0</v>
      </c>
      <c r="AO260" s="188">
        <f>S260/$H260*VLOOKUP(S$4,DM_TI_LE!$A$5:$B$30,2,FALSE)</f>
        <v>0</v>
      </c>
      <c r="AP260" s="188">
        <f>T260/$H260*VLOOKUP(T$4,DM_TI_LE!$A$5:$B$30,2,FALSE)</f>
        <v>0</v>
      </c>
      <c r="AQ260" s="188">
        <f>U260/$H260*VLOOKUP(U$4,DM_TI_LE!$A$5:$B$30,2,FALSE)</f>
        <v>0</v>
      </c>
      <c r="AR260" s="188">
        <f>V260/$H260*VLOOKUP(V$4,DM_TI_LE!$A$5:$B$30,2,FALSE)</f>
        <v>0</v>
      </c>
      <c r="AS260" s="188">
        <f>W260/$H260*VLOOKUP(W$4,DM_TI_LE!$A$5:$B$30,2,FALSE)</f>
        <v>0</v>
      </c>
      <c r="AT260" s="188">
        <f>X260/$H260*VLOOKUP(X$4,DM_TI_LE!$A$5:$B$30,2,FALSE)</f>
        <v>0</v>
      </c>
      <c r="AU260" s="188">
        <f>Y260/$H260*VLOOKUP(Y$4,DM_TI_LE!$A$5:$B$30,2,FALSE)</f>
        <v>0</v>
      </c>
      <c r="AV260" s="188">
        <f>Z260/$H260*VLOOKUP(Z$4,DM_TI_LE!$A$5:$B$30,2,FALSE)</f>
        <v>0</v>
      </c>
      <c r="AW260" s="188">
        <f>AA260/$H260*VLOOKUP(AA$4,DM_TI_LE!$A$5:$B$30,2,FALSE)</f>
        <v>0</v>
      </c>
      <c r="AX260" s="188">
        <f>AB260/$H260*VLOOKUP(AB$4,DM_TI_LE!$A$5:$B$30,2,FALSE)</f>
        <v>0</v>
      </c>
      <c r="AY260" s="188">
        <f>AC260/$H260*VLOOKUP(AC$4,DM_TI_LE!$A$5:$B$30,2,FALSE)</f>
        <v>0</v>
      </c>
      <c r="AZ260" s="188">
        <f>AD260/$H260*VLOOKUP(AD$4,DM_TI_LE!$A$5:$B$30,2,FALSE)</f>
        <v>0</v>
      </c>
      <c r="BA260" s="231">
        <f>IF(CD260="HDHV",DM_TI_LE!$K$12*I260, SUM(AE260:AW260)*F260*E260*DM_HE_SO_LUONG_NS!$D$1*CE260)</f>
        <v>6750000</v>
      </c>
      <c r="BB260" s="16"/>
      <c r="BC260" s="17">
        <f>VLOOKUP(B260,GD_LCD_HS_LNS!$B$4:$E$914,4,FALSE)</f>
        <v>3778000</v>
      </c>
      <c r="BD260" s="16"/>
      <c r="BE260" s="16">
        <f>I260/26*$BC260*VLOOKUP(BE$4,DM_TI_LE!$A$5:$C$29,3,FALSE)</f>
        <v>0</v>
      </c>
      <c r="BF260" s="16">
        <f>J260/26*$BC260*VLOOKUP(BF$4,DM_TI_LE!$A$5:$C$29,3,FALSE)</f>
        <v>0</v>
      </c>
      <c r="BG260" s="16">
        <f>K260/26*$BC260*VLOOKUP(BG$4,DM_TI_LE!$A$5:$C$29,3,FALSE)</f>
        <v>0</v>
      </c>
      <c r="BH260" s="16">
        <f>L260/26*$BC260*VLOOKUP(BH$4,DM_TI_LE!$A$5:$C$29,3,FALSE)</f>
        <v>0</v>
      </c>
      <c r="BI260" s="16">
        <f>M260/26*$BC260*VLOOKUP(BI$4,DM_TI_LE!$A$5:$C$29,3,FALSE)</f>
        <v>0</v>
      </c>
      <c r="BJ260" s="16">
        <f>N260/26*$BC260*VLOOKUP(BJ$4,DM_TI_LE!$A$5:$C$29,3,FALSE)</f>
        <v>0</v>
      </c>
      <c r="BK260" s="16">
        <f>O260/26*$BC260*VLOOKUP(BK$4,DM_TI_LE!$A$5:$C$29,3,FALSE)</f>
        <v>0</v>
      </c>
      <c r="BL260" s="16">
        <f>P260/26*$BC260*VLOOKUP(BL$4,DM_TI_LE!$A$5:$C$29,3,FALSE)</f>
        <v>0</v>
      </c>
      <c r="BM260" s="16">
        <f>Q260/26*$BC260*VLOOKUP(BM$4,DM_TI_LE!$A$5:$C$29,3,FALSE)</f>
        <v>0</v>
      </c>
      <c r="BN260" s="16">
        <f>R260/26*$BC260*VLOOKUP(BN$4,DM_TI_LE!$A$5:$C$29,3,FALSE)</f>
        <v>0</v>
      </c>
      <c r="BO260" s="16">
        <f>S260/26*$BC260*VLOOKUP(BO$4,DM_TI_LE!$A$5:$C$29,3,FALSE)</f>
        <v>0</v>
      </c>
      <c r="BP260" s="16">
        <f>T260/26*$BC260*VLOOKUP(BP$4,DM_TI_LE!$A$5:$C$29,3,FALSE)</f>
        <v>0</v>
      </c>
      <c r="BQ260" s="16">
        <f>U260/26*$BC260*VLOOKUP(BQ$4,DM_TI_LE!$A$5:$C$29,3,FALSE)</f>
        <v>0</v>
      </c>
      <c r="BR260" s="16">
        <f>V260/26*$BC260*VLOOKUP(BR$4,DM_TI_LE!$A$5:$C$29,3,FALSE)</f>
        <v>0</v>
      </c>
      <c r="BS260" s="16">
        <f>W260/26*$BC260*VLOOKUP(BS$4,DM_TI_LE!$A$5:$C$29,3,FALSE)</f>
        <v>0</v>
      </c>
      <c r="BT260" s="16">
        <f>X260/26*$BC260*VLOOKUP(BT$4,DM_TI_LE!$A$5:$C$29,3,FALSE)</f>
        <v>0</v>
      </c>
      <c r="BU260" s="16">
        <f>Y260/26*$BC260*VLOOKUP(BU$4,DM_TI_LE!$A$5:$C$29,3,FALSE)</f>
        <v>0</v>
      </c>
      <c r="BV260" s="16">
        <f>Z260/26*$BC260*VLOOKUP(BV$4,DM_TI_LE!$A$5:$C$29,3,FALSE)</f>
        <v>0</v>
      </c>
      <c r="BW260" s="16">
        <f>AA260/26*$BC260*VLOOKUP(BW$4,DM_TI_LE!$A$5:$C$29,3,FALSE)</f>
        <v>0</v>
      </c>
      <c r="BX260" s="16">
        <f>AB260/26*$BC260*VLOOKUP(BX$4,DM_TI_LE!$A$5:$C$29,3,FALSE)</f>
        <v>0</v>
      </c>
      <c r="BY260" s="16">
        <f>AC260/26*$BC260*VLOOKUP(BY$4,DM_TI_LE!$A$5:$C$29,3,FALSE)</f>
        <v>0</v>
      </c>
      <c r="BZ260" s="16">
        <f>AD260/26*$BC260*VLOOKUP(BZ$4,DM_TI_LE!$A$5:$C$29,3,FALSE)</f>
        <v>0</v>
      </c>
      <c r="CA260" s="196">
        <f t="shared" si="0"/>
        <v>0</v>
      </c>
      <c r="CB260" s="16"/>
      <c r="CC260" s="197">
        <f t="shared" si="1"/>
        <v>6750000</v>
      </c>
      <c r="CD260" s="145" t="s">
        <v>114</v>
      </c>
      <c r="CE260" s="199">
        <f>VLOOKUP(CD260,DM_TI_LE!$I$12:$J$16,2,FALSE)</f>
        <v>1</v>
      </c>
    </row>
    <row r="261" spans="1:83" ht="12.75">
      <c r="A261" s="36">
        <v>257</v>
      </c>
      <c r="B261" s="38">
        <f>GD_LCD_HS_LNS!B260</f>
        <v>11141</v>
      </c>
      <c r="C261" s="38" t="str">
        <f>GD_LCD_HS_LNS!C260</f>
        <v>Lê Trọng Lệ</v>
      </c>
      <c r="D261" s="38" t="str">
        <f>GD_LCD_HS_LNS!D260</f>
        <v>Nhân viên Bốc xếp</v>
      </c>
      <c r="E261" s="146">
        <f>VLOOKUP(B261,GD_CHAM_CONG!$C$6:$BJ$912,60,FALSE)</f>
        <v>1</v>
      </c>
      <c r="F261" s="146">
        <f>VLOOKUP(B261,GD_LCD_HS_LNS!$B$4:$F$914,5,FALSE)</f>
        <v>1.5</v>
      </c>
      <c r="G261" s="168"/>
      <c r="H261" s="168">
        <f>VLOOKUP(B261,GD_CHAM_CONG!$C$6:$BD$912,37,FALSE)</f>
        <v>26</v>
      </c>
      <c r="I261" s="16">
        <f>VLOOKUP($B261,GD_CHAM_CONG!$C$6:$BF$912,38,FALSE)</f>
        <v>26</v>
      </c>
      <c r="J261" s="16">
        <f>VLOOKUP($B261,GD_CHAM_CONG!$C$6:$BF$912,39,FALSE)</f>
        <v>0</v>
      </c>
      <c r="K261" s="16">
        <f>VLOOKUP($B261,GD_CHAM_CONG!$C$6:$BF$912,40,FALSE)</f>
        <v>0</v>
      </c>
      <c r="L261" s="16">
        <f>VLOOKUP($B261,GD_CHAM_CONG!$C$6:$BF$912,41,FALSE)</f>
        <v>0</v>
      </c>
      <c r="M261" s="16">
        <f>VLOOKUP($B261,GD_CHAM_CONG!$C$6:$BF$912,42,FALSE)</f>
        <v>0</v>
      </c>
      <c r="N261" s="16">
        <f>VLOOKUP($B261,GD_CHAM_CONG!$C$6:$BF$912,43,FALSE)</f>
        <v>0</v>
      </c>
      <c r="O261" s="16">
        <f>VLOOKUP($B261,GD_CHAM_CONG!$C$6:$BF$912,44,FALSE)</f>
        <v>0</v>
      </c>
      <c r="P261" s="16">
        <f>VLOOKUP($B261,GD_CHAM_CONG!$C$6:$BF$912,45,FALSE)</f>
        <v>0</v>
      </c>
      <c r="Q261" s="16">
        <f>VLOOKUP($B261,GD_CHAM_CONG!$C$6:$BF$912,46,FALSE)</f>
        <v>0</v>
      </c>
      <c r="R261" s="16">
        <f>VLOOKUP($B261,GD_CHAM_CONG!$C$6:$BF$912,47,FALSE)</f>
        <v>0</v>
      </c>
      <c r="S261" s="16">
        <f>VLOOKUP($B261,GD_CHAM_CONG!$C$6:$BF$912,48,FALSE)</f>
        <v>0</v>
      </c>
      <c r="T261" s="16">
        <f>VLOOKUP($B261,GD_CHAM_CONG!$C$6:$BF$912,49,FALSE)</f>
        <v>0</v>
      </c>
      <c r="U261" s="16">
        <f>VLOOKUP($B261,GD_CHAM_CONG!$C$6:$BF$912,50,FALSE)</f>
        <v>0</v>
      </c>
      <c r="V261" s="16">
        <f>VLOOKUP($B261,GD_CHAM_CONG!$C$6:$BF$912,51,FALSE)</f>
        <v>0</v>
      </c>
      <c r="W261" s="16">
        <f>VLOOKUP($B261,GD_CHAM_CONG!$C$6:$BF$912,52,FALSE)</f>
        <v>0</v>
      </c>
      <c r="X261" s="16">
        <f>VLOOKUP($B261,GD_CHAM_CONG!$C$6:$BF$912,53,FALSE)</f>
        <v>0</v>
      </c>
      <c r="Y261" s="16">
        <f>VLOOKUP($B261,GD_CHAM_CONG!$C$6:$BF$912,54,FALSE)</f>
        <v>0</v>
      </c>
      <c r="Z261" s="16">
        <f>VLOOKUP($B261,GD_CHAM_CONG!$C$6:$BF$912,55,FALSE)</f>
        <v>0</v>
      </c>
      <c r="AA261" s="16">
        <f>VLOOKUP($B261,GD_CHAM_CONG!$C$6:$BF$912,56,FALSE)</f>
        <v>0</v>
      </c>
      <c r="AB261" s="16">
        <f>VLOOKUP($B261,GD_CHAM_CONG!$C$6:$BI$912,57,FALSE)</f>
        <v>0</v>
      </c>
      <c r="AC261" s="16">
        <f>VLOOKUP($B261,GD_CHAM_CONG!$C$6:$BI$912,58,FALSE)</f>
        <v>0</v>
      </c>
      <c r="AD261" s="16">
        <f>VLOOKUP($B261,GD_CHAM_CONG!$C$6:$BI$912,59,FALSE)</f>
        <v>0</v>
      </c>
      <c r="AE261" s="188">
        <f>I261/$H261*VLOOKUP(I$4,DM_TI_LE!$A$5:$B$30,2,FALSE)</f>
        <v>1</v>
      </c>
      <c r="AF261" s="188">
        <f>J261/$H261*VLOOKUP(J$4,DM_TI_LE!$A$5:$B$30,2,FALSE)</f>
        <v>0</v>
      </c>
      <c r="AG261" s="188">
        <f>K261/$H261*VLOOKUP(K$4,DM_TI_LE!$A$5:$B$30,2,FALSE)</f>
        <v>0</v>
      </c>
      <c r="AH261" s="188">
        <f>L261/$H261*VLOOKUP(L$4,DM_TI_LE!$A$5:$B$30,2,FALSE)</f>
        <v>0</v>
      </c>
      <c r="AI261" s="188">
        <f>M261/$H261*VLOOKUP(M$4,DM_TI_LE!$A$5:$B$30,2,FALSE)</f>
        <v>0</v>
      </c>
      <c r="AJ261" s="188">
        <f>N261/$H261*VLOOKUP(N$4,DM_TI_LE!$A$5:$B$30,2,FALSE)</f>
        <v>0</v>
      </c>
      <c r="AK261" s="188">
        <f>O261/$H261*VLOOKUP(O$4,DM_TI_LE!$A$5:$B$30,2,FALSE)</f>
        <v>0</v>
      </c>
      <c r="AL261" s="188">
        <f>P261/$H261*VLOOKUP(P$4,DM_TI_LE!$A$5:$B$30,2,FALSE)</f>
        <v>0</v>
      </c>
      <c r="AM261" s="188">
        <f>Q261/$H261*VLOOKUP(Q$4,DM_TI_LE!$A$5:$B$30,2,FALSE)</f>
        <v>0</v>
      </c>
      <c r="AN261" s="188">
        <f>R261/$H261*VLOOKUP(R$4,DM_TI_LE!$A$5:$B$30,2,FALSE)</f>
        <v>0</v>
      </c>
      <c r="AO261" s="188">
        <f>S261/$H261*VLOOKUP(S$4,DM_TI_LE!$A$5:$B$30,2,FALSE)</f>
        <v>0</v>
      </c>
      <c r="AP261" s="188">
        <f>T261/$H261*VLOOKUP(T$4,DM_TI_LE!$A$5:$B$30,2,FALSE)</f>
        <v>0</v>
      </c>
      <c r="AQ261" s="188">
        <f>U261/$H261*VLOOKUP(U$4,DM_TI_LE!$A$5:$B$30,2,FALSE)</f>
        <v>0</v>
      </c>
      <c r="AR261" s="188">
        <f>V261/$H261*VLOOKUP(V$4,DM_TI_LE!$A$5:$B$30,2,FALSE)</f>
        <v>0</v>
      </c>
      <c r="AS261" s="188">
        <f>W261/$H261*VLOOKUP(W$4,DM_TI_LE!$A$5:$B$30,2,FALSE)</f>
        <v>0</v>
      </c>
      <c r="AT261" s="188">
        <f>X261/$H261*VLOOKUP(X$4,DM_TI_LE!$A$5:$B$30,2,FALSE)</f>
        <v>0</v>
      </c>
      <c r="AU261" s="188">
        <f>Y261/$H261*VLOOKUP(Y$4,DM_TI_LE!$A$5:$B$30,2,FALSE)</f>
        <v>0</v>
      </c>
      <c r="AV261" s="188">
        <f>Z261/$H261*VLOOKUP(Z$4,DM_TI_LE!$A$5:$B$30,2,FALSE)</f>
        <v>0</v>
      </c>
      <c r="AW261" s="188">
        <f>AA261/$H261*VLOOKUP(AA$4,DM_TI_LE!$A$5:$B$30,2,FALSE)</f>
        <v>0</v>
      </c>
      <c r="AX261" s="188">
        <f>AB261/$H261*VLOOKUP(AB$4,DM_TI_LE!$A$5:$B$30,2,FALSE)</f>
        <v>0</v>
      </c>
      <c r="AY261" s="188">
        <f>AC261/$H261*VLOOKUP(AC$4,DM_TI_LE!$A$5:$B$30,2,FALSE)</f>
        <v>0</v>
      </c>
      <c r="AZ261" s="188">
        <f>AD261/$H261*VLOOKUP(AD$4,DM_TI_LE!$A$5:$B$30,2,FALSE)</f>
        <v>0</v>
      </c>
      <c r="BA261" s="231">
        <f>IF(CD261="HDHV",DM_TI_LE!$K$12*I261, SUM(AE261:AW261)*F261*E261*DM_HE_SO_LUONG_NS!$D$1*CE261)</f>
        <v>6750000</v>
      </c>
      <c r="BB261" s="16"/>
      <c r="BC261" s="17">
        <f>VLOOKUP(B261,GD_LCD_HS_LNS!$B$4:$E$914,4,FALSE)</f>
        <v>3778000</v>
      </c>
      <c r="BD261" s="16"/>
      <c r="BE261" s="16">
        <f>I261/26*$BC261*VLOOKUP(BE$4,DM_TI_LE!$A$5:$C$29,3,FALSE)</f>
        <v>0</v>
      </c>
      <c r="BF261" s="16">
        <f>J261/26*$BC261*VLOOKUP(BF$4,DM_TI_LE!$A$5:$C$29,3,FALSE)</f>
        <v>0</v>
      </c>
      <c r="BG261" s="16">
        <f>K261/26*$BC261*VLOOKUP(BG$4,DM_TI_LE!$A$5:$C$29,3,FALSE)</f>
        <v>0</v>
      </c>
      <c r="BH261" s="16">
        <f>L261/26*$BC261*VLOOKUP(BH$4,DM_TI_LE!$A$5:$C$29,3,FALSE)</f>
        <v>0</v>
      </c>
      <c r="BI261" s="16">
        <f>M261/26*$BC261*VLOOKUP(BI$4,DM_TI_LE!$A$5:$C$29,3,FALSE)</f>
        <v>0</v>
      </c>
      <c r="BJ261" s="16">
        <f>N261/26*$BC261*VLOOKUP(BJ$4,DM_TI_LE!$A$5:$C$29,3,FALSE)</f>
        <v>0</v>
      </c>
      <c r="BK261" s="16">
        <f>O261/26*$BC261*VLOOKUP(BK$4,DM_TI_LE!$A$5:$C$29,3,FALSE)</f>
        <v>0</v>
      </c>
      <c r="BL261" s="16">
        <f>P261/26*$BC261*VLOOKUP(BL$4,DM_TI_LE!$A$5:$C$29,3,FALSE)</f>
        <v>0</v>
      </c>
      <c r="BM261" s="16">
        <f>Q261/26*$BC261*VLOOKUP(BM$4,DM_TI_LE!$A$5:$C$29,3,FALSE)</f>
        <v>0</v>
      </c>
      <c r="BN261" s="16">
        <f>R261/26*$BC261*VLOOKUP(BN$4,DM_TI_LE!$A$5:$C$29,3,FALSE)</f>
        <v>0</v>
      </c>
      <c r="BO261" s="16">
        <f>S261/26*$BC261*VLOOKUP(BO$4,DM_TI_LE!$A$5:$C$29,3,FALSE)</f>
        <v>0</v>
      </c>
      <c r="BP261" s="16">
        <f>T261/26*$BC261*VLOOKUP(BP$4,DM_TI_LE!$A$5:$C$29,3,FALSE)</f>
        <v>0</v>
      </c>
      <c r="BQ261" s="16">
        <f>U261/26*$BC261*VLOOKUP(BQ$4,DM_TI_LE!$A$5:$C$29,3,FALSE)</f>
        <v>0</v>
      </c>
      <c r="BR261" s="16">
        <f>V261/26*$BC261*VLOOKUP(BR$4,DM_TI_LE!$A$5:$C$29,3,FALSE)</f>
        <v>0</v>
      </c>
      <c r="BS261" s="16">
        <f>W261/26*$BC261*VLOOKUP(BS$4,DM_TI_LE!$A$5:$C$29,3,FALSE)</f>
        <v>0</v>
      </c>
      <c r="BT261" s="16">
        <f>X261/26*$BC261*VLOOKUP(BT$4,DM_TI_LE!$A$5:$C$29,3,FALSE)</f>
        <v>0</v>
      </c>
      <c r="BU261" s="16">
        <f>Y261/26*$BC261*VLOOKUP(BU$4,DM_TI_LE!$A$5:$C$29,3,FALSE)</f>
        <v>0</v>
      </c>
      <c r="BV261" s="16">
        <f>Z261/26*$BC261*VLOOKUP(BV$4,DM_TI_LE!$A$5:$C$29,3,FALSE)</f>
        <v>0</v>
      </c>
      <c r="BW261" s="16">
        <f>AA261/26*$BC261*VLOOKUP(BW$4,DM_TI_LE!$A$5:$C$29,3,FALSE)</f>
        <v>0</v>
      </c>
      <c r="BX261" s="16">
        <f>AB261/26*$BC261*VLOOKUP(BX$4,DM_TI_LE!$A$5:$C$29,3,FALSE)</f>
        <v>0</v>
      </c>
      <c r="BY261" s="16">
        <f>AC261/26*$BC261*VLOOKUP(BY$4,DM_TI_LE!$A$5:$C$29,3,FALSE)</f>
        <v>0</v>
      </c>
      <c r="BZ261" s="16">
        <f>AD261/26*$BC261*VLOOKUP(BZ$4,DM_TI_LE!$A$5:$C$29,3,FALSE)</f>
        <v>0</v>
      </c>
      <c r="CA261" s="196">
        <f t="shared" si="0"/>
        <v>0</v>
      </c>
      <c r="CB261" s="16"/>
      <c r="CC261" s="197">
        <f t="shared" si="1"/>
        <v>6750000</v>
      </c>
      <c r="CD261" s="145" t="s">
        <v>114</v>
      </c>
      <c r="CE261" s="199">
        <f>VLOOKUP(CD261,DM_TI_LE!$I$12:$J$16,2,FALSE)</f>
        <v>1</v>
      </c>
    </row>
    <row r="262" spans="1:83" ht="12.75">
      <c r="A262" s="36">
        <v>258</v>
      </c>
      <c r="B262" s="38">
        <f>GD_LCD_HS_LNS!B261</f>
        <v>10681</v>
      </c>
      <c r="C262" s="38" t="str">
        <f>GD_LCD_HS_LNS!C261</f>
        <v>Trần Văn Minh</v>
      </c>
      <c r="D262" s="38" t="str">
        <f>GD_LCD_HS_LNS!D261</f>
        <v>NV Lái xe - VHTTB</v>
      </c>
      <c r="E262" s="146">
        <f>VLOOKUP(B262,GD_CHAM_CONG!$C$6:$BJ$912,60,FALSE)</f>
        <v>1</v>
      </c>
      <c r="F262" s="146">
        <f>VLOOKUP(B262,GD_LCD_HS_LNS!$B$4:$F$914,5,FALSE)</f>
        <v>2.02</v>
      </c>
      <c r="G262" s="168"/>
      <c r="H262" s="168">
        <f>VLOOKUP(B262,GD_CHAM_CONG!$C$6:$BD$912,37,FALSE)</f>
        <v>26</v>
      </c>
      <c r="I262" s="16">
        <f>VLOOKUP($B262,GD_CHAM_CONG!$C$6:$BF$912,38,FALSE)</f>
        <v>26</v>
      </c>
      <c r="J262" s="16">
        <f>VLOOKUP($B262,GD_CHAM_CONG!$C$6:$BF$912,39,FALSE)</f>
        <v>0</v>
      </c>
      <c r="K262" s="16">
        <f>VLOOKUP($B262,GD_CHAM_CONG!$C$6:$BF$912,40,FALSE)</f>
        <v>0</v>
      </c>
      <c r="L262" s="16">
        <f>VLOOKUP($B262,GD_CHAM_CONG!$C$6:$BF$912,41,FALSE)</f>
        <v>0</v>
      </c>
      <c r="M262" s="16">
        <f>VLOOKUP($B262,GD_CHAM_CONG!$C$6:$BF$912,42,FALSE)</f>
        <v>0</v>
      </c>
      <c r="N262" s="16">
        <f>VLOOKUP($B262,GD_CHAM_CONG!$C$6:$BF$912,43,FALSE)</f>
        <v>0</v>
      </c>
      <c r="O262" s="16">
        <f>VLOOKUP($B262,GD_CHAM_CONG!$C$6:$BF$912,44,FALSE)</f>
        <v>0</v>
      </c>
      <c r="P262" s="16">
        <f>VLOOKUP($B262,GD_CHAM_CONG!$C$6:$BF$912,45,FALSE)</f>
        <v>0</v>
      </c>
      <c r="Q262" s="16">
        <f>VLOOKUP($B262,GD_CHAM_CONG!$C$6:$BF$912,46,FALSE)</f>
        <v>0</v>
      </c>
      <c r="R262" s="16">
        <f>VLOOKUP($B262,GD_CHAM_CONG!$C$6:$BF$912,47,FALSE)</f>
        <v>0</v>
      </c>
      <c r="S262" s="16">
        <f>VLOOKUP($B262,GD_CHAM_CONG!$C$6:$BF$912,48,FALSE)</f>
        <v>0</v>
      </c>
      <c r="T262" s="16">
        <f>VLOOKUP($B262,GD_CHAM_CONG!$C$6:$BF$912,49,FALSE)</f>
        <v>0</v>
      </c>
      <c r="U262" s="16">
        <f>VLOOKUP($B262,GD_CHAM_CONG!$C$6:$BF$912,50,FALSE)</f>
        <v>0</v>
      </c>
      <c r="V262" s="16">
        <f>VLOOKUP($B262,GD_CHAM_CONG!$C$6:$BF$912,51,FALSE)</f>
        <v>0</v>
      </c>
      <c r="W262" s="16">
        <f>VLOOKUP($B262,GD_CHAM_CONG!$C$6:$BF$912,52,FALSE)</f>
        <v>0</v>
      </c>
      <c r="X262" s="16">
        <f>VLOOKUP($B262,GD_CHAM_CONG!$C$6:$BF$912,53,FALSE)</f>
        <v>0</v>
      </c>
      <c r="Y262" s="16">
        <f>VLOOKUP($B262,GD_CHAM_CONG!$C$6:$BF$912,54,FALSE)</f>
        <v>0</v>
      </c>
      <c r="Z262" s="16">
        <f>VLOOKUP($B262,GD_CHAM_CONG!$C$6:$BF$912,55,FALSE)</f>
        <v>0</v>
      </c>
      <c r="AA262" s="16">
        <f>VLOOKUP($B262,GD_CHAM_CONG!$C$6:$BF$912,56,FALSE)</f>
        <v>0</v>
      </c>
      <c r="AB262" s="16">
        <f>VLOOKUP($B262,GD_CHAM_CONG!$C$6:$BI$912,57,FALSE)</f>
        <v>0</v>
      </c>
      <c r="AC262" s="16">
        <f>VLOOKUP($B262,GD_CHAM_CONG!$C$6:$BI$912,58,FALSE)</f>
        <v>0</v>
      </c>
      <c r="AD262" s="16">
        <f>VLOOKUP($B262,GD_CHAM_CONG!$C$6:$BI$912,59,FALSE)</f>
        <v>0</v>
      </c>
      <c r="AE262" s="188">
        <f>I262/$H262*VLOOKUP(I$4,DM_TI_LE!$A$5:$B$30,2,FALSE)</f>
        <v>1</v>
      </c>
      <c r="AF262" s="188">
        <f>J262/$H262*VLOOKUP(J$4,DM_TI_LE!$A$5:$B$30,2,FALSE)</f>
        <v>0</v>
      </c>
      <c r="AG262" s="188">
        <f>K262/$H262*VLOOKUP(K$4,DM_TI_LE!$A$5:$B$30,2,FALSE)</f>
        <v>0</v>
      </c>
      <c r="AH262" s="188">
        <f>L262/$H262*VLOOKUP(L$4,DM_TI_LE!$A$5:$B$30,2,FALSE)</f>
        <v>0</v>
      </c>
      <c r="AI262" s="188">
        <f>M262/$H262*VLOOKUP(M$4,DM_TI_LE!$A$5:$B$30,2,FALSE)</f>
        <v>0</v>
      </c>
      <c r="AJ262" s="188">
        <f>N262/$H262*VLOOKUP(N$4,DM_TI_LE!$A$5:$B$30,2,FALSE)</f>
        <v>0</v>
      </c>
      <c r="AK262" s="188">
        <f>O262/$H262*VLOOKUP(O$4,DM_TI_LE!$A$5:$B$30,2,FALSE)</f>
        <v>0</v>
      </c>
      <c r="AL262" s="188">
        <f>P262/$H262*VLOOKUP(P$4,DM_TI_LE!$A$5:$B$30,2,FALSE)</f>
        <v>0</v>
      </c>
      <c r="AM262" s="188">
        <f>Q262/$H262*VLOOKUP(Q$4,DM_TI_LE!$A$5:$B$30,2,FALSE)</f>
        <v>0</v>
      </c>
      <c r="AN262" s="188">
        <f>R262/$H262*VLOOKUP(R$4,DM_TI_LE!$A$5:$B$30,2,FALSE)</f>
        <v>0</v>
      </c>
      <c r="AO262" s="188">
        <f>S262/$H262*VLOOKUP(S$4,DM_TI_LE!$A$5:$B$30,2,FALSE)</f>
        <v>0</v>
      </c>
      <c r="AP262" s="188">
        <f>T262/$H262*VLOOKUP(T$4,DM_TI_LE!$A$5:$B$30,2,FALSE)</f>
        <v>0</v>
      </c>
      <c r="AQ262" s="188">
        <f>U262/$H262*VLOOKUP(U$4,DM_TI_LE!$A$5:$B$30,2,FALSE)</f>
        <v>0</v>
      </c>
      <c r="AR262" s="188">
        <f>V262/$H262*VLOOKUP(V$4,DM_TI_LE!$A$5:$B$30,2,FALSE)</f>
        <v>0</v>
      </c>
      <c r="AS262" s="188">
        <f>W262/$H262*VLOOKUP(W$4,DM_TI_LE!$A$5:$B$30,2,FALSE)</f>
        <v>0</v>
      </c>
      <c r="AT262" s="188">
        <f>X262/$H262*VLOOKUP(X$4,DM_TI_LE!$A$5:$B$30,2,FALSE)</f>
        <v>0</v>
      </c>
      <c r="AU262" s="188">
        <f>Y262/$H262*VLOOKUP(Y$4,DM_TI_LE!$A$5:$B$30,2,FALSE)</f>
        <v>0</v>
      </c>
      <c r="AV262" s="188">
        <f>Z262/$H262*VLOOKUP(Z$4,DM_TI_LE!$A$5:$B$30,2,FALSE)</f>
        <v>0</v>
      </c>
      <c r="AW262" s="188">
        <f>AA262/$H262*VLOOKUP(AA$4,DM_TI_LE!$A$5:$B$30,2,FALSE)</f>
        <v>0</v>
      </c>
      <c r="AX262" s="188">
        <f>AB262/$H262*VLOOKUP(AB$4,DM_TI_LE!$A$5:$B$30,2,FALSE)</f>
        <v>0</v>
      </c>
      <c r="AY262" s="188">
        <f>AC262/$H262*VLOOKUP(AC$4,DM_TI_LE!$A$5:$B$30,2,FALSE)</f>
        <v>0</v>
      </c>
      <c r="AZ262" s="188">
        <f>AD262/$H262*VLOOKUP(AD$4,DM_TI_LE!$A$5:$B$30,2,FALSE)</f>
        <v>0</v>
      </c>
      <c r="BA262" s="231">
        <f>IF(CD262="HDHV",DM_TI_LE!$K$12*I262, SUM(AE262:AW262)*F262*E262*DM_HE_SO_LUONG_NS!$D$1*CE262)</f>
        <v>9090000</v>
      </c>
      <c r="BB262" s="16"/>
      <c r="BC262" s="17">
        <f>VLOOKUP(B262,GD_LCD_HS_LNS!$B$4:$E$914,4,FALSE)</f>
        <v>4921000</v>
      </c>
      <c r="BD262" s="16"/>
      <c r="BE262" s="16">
        <f>I262/26*$BC262*VLOOKUP(BE$4,DM_TI_LE!$A$5:$C$29,3,FALSE)</f>
        <v>0</v>
      </c>
      <c r="BF262" s="16">
        <f>J262/26*$BC262*VLOOKUP(BF$4,DM_TI_LE!$A$5:$C$29,3,FALSE)</f>
        <v>0</v>
      </c>
      <c r="BG262" s="16">
        <f>K262/26*$BC262*VLOOKUP(BG$4,DM_TI_LE!$A$5:$C$29,3,FALSE)</f>
        <v>0</v>
      </c>
      <c r="BH262" s="16">
        <f>L262/26*$BC262*VLOOKUP(BH$4,DM_TI_LE!$A$5:$C$29,3,FALSE)</f>
        <v>0</v>
      </c>
      <c r="BI262" s="16">
        <f>M262/26*$BC262*VLOOKUP(BI$4,DM_TI_LE!$A$5:$C$29,3,FALSE)</f>
        <v>0</v>
      </c>
      <c r="BJ262" s="16">
        <f>N262/26*$BC262*VLOOKUP(BJ$4,DM_TI_LE!$A$5:$C$29,3,FALSE)</f>
        <v>0</v>
      </c>
      <c r="BK262" s="16">
        <f>O262/26*$BC262*VLOOKUP(BK$4,DM_TI_LE!$A$5:$C$29,3,FALSE)</f>
        <v>0</v>
      </c>
      <c r="BL262" s="16">
        <f>P262/26*$BC262*VLOOKUP(BL$4,DM_TI_LE!$A$5:$C$29,3,FALSE)</f>
        <v>0</v>
      </c>
      <c r="BM262" s="16">
        <f>Q262/26*$BC262*VLOOKUP(BM$4,DM_TI_LE!$A$5:$C$29,3,FALSE)</f>
        <v>0</v>
      </c>
      <c r="BN262" s="16">
        <f>R262/26*$BC262*VLOOKUP(BN$4,DM_TI_LE!$A$5:$C$29,3,FALSE)</f>
        <v>0</v>
      </c>
      <c r="BO262" s="16">
        <f>S262/26*$BC262*VLOOKUP(BO$4,DM_TI_LE!$A$5:$C$29,3,FALSE)</f>
        <v>0</v>
      </c>
      <c r="BP262" s="16">
        <f>T262/26*$BC262*VLOOKUP(BP$4,DM_TI_LE!$A$5:$C$29,3,FALSE)</f>
        <v>0</v>
      </c>
      <c r="BQ262" s="16">
        <f>U262/26*$BC262*VLOOKUP(BQ$4,DM_TI_LE!$A$5:$C$29,3,FALSE)</f>
        <v>0</v>
      </c>
      <c r="BR262" s="16">
        <f>V262/26*$BC262*VLOOKUP(BR$4,DM_TI_LE!$A$5:$C$29,3,FALSE)</f>
        <v>0</v>
      </c>
      <c r="BS262" s="16">
        <f>W262/26*$BC262*VLOOKUP(BS$4,DM_TI_LE!$A$5:$C$29,3,FALSE)</f>
        <v>0</v>
      </c>
      <c r="BT262" s="16">
        <f>X262/26*$BC262*VLOOKUP(BT$4,DM_TI_LE!$A$5:$C$29,3,FALSE)</f>
        <v>0</v>
      </c>
      <c r="BU262" s="16">
        <f>Y262/26*$BC262*VLOOKUP(BU$4,DM_TI_LE!$A$5:$C$29,3,FALSE)</f>
        <v>0</v>
      </c>
      <c r="BV262" s="16">
        <f>Z262/26*$BC262*VLOOKUP(BV$4,DM_TI_LE!$A$5:$C$29,3,FALSE)</f>
        <v>0</v>
      </c>
      <c r="BW262" s="16">
        <f>AA262/26*$BC262*VLOOKUP(BW$4,DM_TI_LE!$A$5:$C$29,3,FALSE)</f>
        <v>0</v>
      </c>
      <c r="BX262" s="16">
        <f>AB262/26*$BC262*VLOOKUP(BX$4,DM_TI_LE!$A$5:$C$29,3,FALSE)</f>
        <v>0</v>
      </c>
      <c r="BY262" s="16">
        <f>AC262/26*$BC262*VLOOKUP(BY$4,DM_TI_LE!$A$5:$C$29,3,FALSE)</f>
        <v>0</v>
      </c>
      <c r="BZ262" s="16">
        <f>AD262/26*$BC262*VLOOKUP(BZ$4,DM_TI_LE!$A$5:$C$29,3,FALSE)</f>
        <v>0</v>
      </c>
      <c r="CA262" s="196">
        <f t="shared" si="0"/>
        <v>0</v>
      </c>
      <c r="CB262" s="16"/>
      <c r="CC262" s="197">
        <f t="shared" si="1"/>
        <v>9090000</v>
      </c>
      <c r="CD262" s="145" t="s">
        <v>116</v>
      </c>
      <c r="CE262" s="199">
        <f>VLOOKUP(CD262,DM_TI_LE!$I$12:$J$16,2,FALSE)</f>
        <v>1</v>
      </c>
    </row>
    <row r="263" spans="1:83" ht="12.75">
      <c r="A263" s="36">
        <v>259</v>
      </c>
      <c r="B263" s="38">
        <f>GD_LCD_HS_LNS!B262</f>
        <v>10682</v>
      </c>
      <c r="C263" s="38" t="str">
        <f>GD_LCD_HS_LNS!C262</f>
        <v>Nguyễn Gia Chiến</v>
      </c>
      <c r="D263" s="38" t="str">
        <f>GD_LCD_HS_LNS!D262</f>
        <v>NV Lái xe - VHTTB</v>
      </c>
      <c r="E263" s="146">
        <f>VLOOKUP(B263,GD_CHAM_CONG!$C$6:$BJ$912,60,FALSE)</f>
        <v>1</v>
      </c>
      <c r="F263" s="146">
        <f>VLOOKUP(B263,GD_LCD_HS_LNS!$B$4:$F$914,5,FALSE)</f>
        <v>2.12</v>
      </c>
      <c r="G263" s="168"/>
      <c r="H263" s="168">
        <f>VLOOKUP(B263,GD_CHAM_CONG!$C$6:$BD$912,37,FALSE)</f>
        <v>26</v>
      </c>
      <c r="I263" s="16">
        <f>VLOOKUP($B263,GD_CHAM_CONG!$C$6:$BF$912,38,FALSE)</f>
        <v>21</v>
      </c>
      <c r="J263" s="16">
        <f>VLOOKUP($B263,GD_CHAM_CONG!$C$6:$BF$912,39,FALSE)</f>
        <v>0</v>
      </c>
      <c r="K263" s="16">
        <f>VLOOKUP($B263,GD_CHAM_CONG!$C$6:$BF$912,40,FALSE)</f>
        <v>0</v>
      </c>
      <c r="L263" s="16">
        <f>VLOOKUP($B263,GD_CHAM_CONG!$C$6:$BF$912,41,FALSE)</f>
        <v>0</v>
      </c>
      <c r="M263" s="16">
        <f>VLOOKUP($B263,GD_CHAM_CONG!$C$6:$BF$912,42,FALSE)</f>
        <v>0</v>
      </c>
      <c r="N263" s="16">
        <f>VLOOKUP($B263,GD_CHAM_CONG!$C$6:$BF$912,43,FALSE)</f>
        <v>0</v>
      </c>
      <c r="O263" s="16">
        <f>VLOOKUP($B263,GD_CHAM_CONG!$C$6:$BF$912,44,FALSE)</f>
        <v>0</v>
      </c>
      <c r="P263" s="16">
        <f>VLOOKUP($B263,GD_CHAM_CONG!$C$6:$BF$912,45,FALSE)</f>
        <v>0</v>
      </c>
      <c r="Q263" s="16">
        <f>VLOOKUP($B263,GD_CHAM_CONG!$C$6:$BF$912,46,FALSE)</f>
        <v>0</v>
      </c>
      <c r="R263" s="16">
        <f>VLOOKUP($B263,GD_CHAM_CONG!$C$6:$BF$912,47,FALSE)</f>
        <v>0</v>
      </c>
      <c r="S263" s="16">
        <f>VLOOKUP($B263,GD_CHAM_CONG!$C$6:$BF$912,48,FALSE)</f>
        <v>5</v>
      </c>
      <c r="T263" s="16">
        <f>VLOOKUP($B263,GD_CHAM_CONG!$C$6:$BF$912,49,FALSE)</f>
        <v>0</v>
      </c>
      <c r="U263" s="16">
        <f>VLOOKUP($B263,GD_CHAM_CONG!$C$6:$BF$912,50,FALSE)</f>
        <v>0</v>
      </c>
      <c r="V263" s="16">
        <f>VLOOKUP($B263,GD_CHAM_CONG!$C$6:$BF$912,51,FALSE)</f>
        <v>0</v>
      </c>
      <c r="W263" s="16">
        <f>VLOOKUP($B263,GD_CHAM_CONG!$C$6:$BF$912,52,FALSE)</f>
        <v>0</v>
      </c>
      <c r="X263" s="16">
        <f>VLOOKUP($B263,GD_CHAM_CONG!$C$6:$BF$912,53,FALSE)</f>
        <v>0</v>
      </c>
      <c r="Y263" s="16">
        <f>VLOOKUP($B263,GD_CHAM_CONG!$C$6:$BF$912,54,FALSE)</f>
        <v>0</v>
      </c>
      <c r="Z263" s="16">
        <f>VLOOKUP($B263,GD_CHAM_CONG!$C$6:$BF$912,55,FALSE)</f>
        <v>0</v>
      </c>
      <c r="AA263" s="16">
        <f>VLOOKUP($B263,GD_CHAM_CONG!$C$6:$BF$912,56,FALSE)</f>
        <v>0</v>
      </c>
      <c r="AB263" s="16">
        <f>VLOOKUP($B263,GD_CHAM_CONG!$C$6:$BI$912,57,FALSE)</f>
        <v>0</v>
      </c>
      <c r="AC263" s="16">
        <f>VLOOKUP($B263,GD_CHAM_CONG!$C$6:$BI$912,58,FALSE)</f>
        <v>0</v>
      </c>
      <c r="AD263" s="16">
        <f>VLOOKUP($B263,GD_CHAM_CONG!$C$6:$BI$912,59,FALSE)</f>
        <v>0</v>
      </c>
      <c r="AE263" s="188">
        <f>I263/$H263*VLOOKUP(I$4,DM_TI_LE!$A$5:$B$30,2,FALSE)</f>
        <v>0.80769230769230771</v>
      </c>
      <c r="AF263" s="188">
        <f>J263/$H263*VLOOKUP(J$4,DM_TI_LE!$A$5:$B$30,2,FALSE)</f>
        <v>0</v>
      </c>
      <c r="AG263" s="188">
        <f>K263/$H263*VLOOKUP(K$4,DM_TI_LE!$A$5:$B$30,2,FALSE)</f>
        <v>0</v>
      </c>
      <c r="AH263" s="188">
        <f>L263/$H263*VLOOKUP(L$4,DM_TI_LE!$A$5:$B$30,2,FALSE)</f>
        <v>0</v>
      </c>
      <c r="AI263" s="188">
        <f>M263/$H263*VLOOKUP(M$4,DM_TI_LE!$A$5:$B$30,2,FALSE)</f>
        <v>0</v>
      </c>
      <c r="AJ263" s="188">
        <f>N263/$H263*VLOOKUP(N$4,DM_TI_LE!$A$5:$B$30,2,FALSE)</f>
        <v>0</v>
      </c>
      <c r="AK263" s="188">
        <f>O263/$H263*VLOOKUP(O$4,DM_TI_LE!$A$5:$B$30,2,FALSE)</f>
        <v>0</v>
      </c>
      <c r="AL263" s="188">
        <f>P263/$H263*VLOOKUP(P$4,DM_TI_LE!$A$5:$B$30,2,FALSE)</f>
        <v>0</v>
      </c>
      <c r="AM263" s="188">
        <f>Q263/$H263*VLOOKUP(Q$4,DM_TI_LE!$A$5:$B$30,2,FALSE)</f>
        <v>0</v>
      </c>
      <c r="AN263" s="188">
        <f>R263/$H263*VLOOKUP(R$4,DM_TI_LE!$A$5:$B$30,2,FALSE)</f>
        <v>0</v>
      </c>
      <c r="AO263" s="188">
        <f>S263/$H263*VLOOKUP(S$4,DM_TI_LE!$A$5:$B$30,2,FALSE)</f>
        <v>0</v>
      </c>
      <c r="AP263" s="188">
        <f>T263/$H263*VLOOKUP(T$4,DM_TI_LE!$A$5:$B$30,2,FALSE)</f>
        <v>0</v>
      </c>
      <c r="AQ263" s="188">
        <f>U263/$H263*VLOOKUP(U$4,DM_TI_LE!$A$5:$B$30,2,FALSE)</f>
        <v>0</v>
      </c>
      <c r="AR263" s="188">
        <f>V263/$H263*VLOOKUP(V$4,DM_TI_LE!$A$5:$B$30,2,FALSE)</f>
        <v>0</v>
      </c>
      <c r="AS263" s="188">
        <f>W263/$H263*VLOOKUP(W$4,DM_TI_LE!$A$5:$B$30,2,FALSE)</f>
        <v>0</v>
      </c>
      <c r="AT263" s="188">
        <f>X263/$H263*VLOOKUP(X$4,DM_TI_LE!$A$5:$B$30,2,FALSE)</f>
        <v>0</v>
      </c>
      <c r="AU263" s="188">
        <f>Y263/$H263*VLOOKUP(Y$4,DM_TI_LE!$A$5:$B$30,2,FALSE)</f>
        <v>0</v>
      </c>
      <c r="AV263" s="188">
        <f>Z263/$H263*VLOOKUP(Z$4,DM_TI_LE!$A$5:$B$30,2,FALSE)</f>
        <v>0</v>
      </c>
      <c r="AW263" s="188">
        <f>AA263/$H263*VLOOKUP(AA$4,DM_TI_LE!$A$5:$B$30,2,FALSE)</f>
        <v>0</v>
      </c>
      <c r="AX263" s="188">
        <f>AB263/$H263*VLOOKUP(AB$4,DM_TI_LE!$A$5:$B$30,2,FALSE)</f>
        <v>0</v>
      </c>
      <c r="AY263" s="188">
        <f>AC263/$H263*VLOOKUP(AC$4,DM_TI_LE!$A$5:$B$30,2,FALSE)</f>
        <v>0</v>
      </c>
      <c r="AZ263" s="188">
        <f>AD263/$H263*VLOOKUP(AD$4,DM_TI_LE!$A$5:$B$30,2,FALSE)</f>
        <v>0</v>
      </c>
      <c r="BA263" s="231">
        <f>IF(CD263="HDHV",DM_TI_LE!$K$12*I263, SUM(AE263:AW263)*F263*E263*DM_HE_SO_LUONG_NS!$D$1*CE263)</f>
        <v>7705384.615384616</v>
      </c>
      <c r="BB263" s="16"/>
      <c r="BC263" s="17">
        <f>VLOOKUP(B263,GD_LCD_HS_LNS!$B$4:$E$914,4,FALSE)</f>
        <v>4921000</v>
      </c>
      <c r="BD263" s="16"/>
      <c r="BE263" s="16">
        <f>I263/26*$BC263*VLOOKUP(BE$4,DM_TI_LE!$A$5:$C$29,3,FALSE)</f>
        <v>0</v>
      </c>
      <c r="BF263" s="16">
        <f>J263/26*$BC263*VLOOKUP(BF$4,DM_TI_LE!$A$5:$C$29,3,FALSE)</f>
        <v>0</v>
      </c>
      <c r="BG263" s="16">
        <f>K263/26*$BC263*VLOOKUP(BG$4,DM_TI_LE!$A$5:$C$29,3,FALSE)</f>
        <v>0</v>
      </c>
      <c r="BH263" s="16">
        <f>L263/26*$BC263*VLOOKUP(BH$4,DM_TI_LE!$A$5:$C$29,3,FALSE)</f>
        <v>0</v>
      </c>
      <c r="BI263" s="16">
        <f>M263/26*$BC263*VLOOKUP(BI$4,DM_TI_LE!$A$5:$C$29,3,FALSE)</f>
        <v>0</v>
      </c>
      <c r="BJ263" s="16">
        <f>N263/26*$BC263*VLOOKUP(BJ$4,DM_TI_LE!$A$5:$C$29,3,FALSE)</f>
        <v>0</v>
      </c>
      <c r="BK263" s="16">
        <f>O263/26*$BC263*VLOOKUP(BK$4,DM_TI_LE!$A$5:$C$29,3,FALSE)</f>
        <v>0</v>
      </c>
      <c r="BL263" s="16">
        <f>P263/26*$BC263*VLOOKUP(BL$4,DM_TI_LE!$A$5:$C$29,3,FALSE)</f>
        <v>0</v>
      </c>
      <c r="BM263" s="16">
        <f>Q263/26*$BC263*VLOOKUP(BM$4,DM_TI_LE!$A$5:$C$29,3,FALSE)</f>
        <v>0</v>
      </c>
      <c r="BN263" s="16">
        <f>R263/26*$BC263*VLOOKUP(BN$4,DM_TI_LE!$A$5:$C$29,3,FALSE)</f>
        <v>0</v>
      </c>
      <c r="BO263" s="16">
        <f>S263/26*$BC263*VLOOKUP(BO$4,DM_TI_LE!$A$5:$C$29,3,FALSE)</f>
        <v>946346.15384615387</v>
      </c>
      <c r="BP263" s="16">
        <f>T263/26*$BC263*VLOOKUP(BP$4,DM_TI_LE!$A$5:$C$29,3,FALSE)</f>
        <v>0</v>
      </c>
      <c r="BQ263" s="16">
        <f>U263/26*$BC263*VLOOKUP(BQ$4,DM_TI_LE!$A$5:$C$29,3,FALSE)</f>
        <v>0</v>
      </c>
      <c r="BR263" s="16">
        <f>V263/26*$BC263*VLOOKUP(BR$4,DM_TI_LE!$A$5:$C$29,3,FALSE)</f>
        <v>0</v>
      </c>
      <c r="BS263" s="16">
        <f>W263/26*$BC263*VLOOKUP(BS$4,DM_TI_LE!$A$5:$C$29,3,FALSE)</f>
        <v>0</v>
      </c>
      <c r="BT263" s="16">
        <f>X263/26*$BC263*VLOOKUP(BT$4,DM_TI_LE!$A$5:$C$29,3,FALSE)</f>
        <v>0</v>
      </c>
      <c r="BU263" s="16">
        <f>Y263/26*$BC263*VLOOKUP(BU$4,DM_TI_LE!$A$5:$C$29,3,FALSE)</f>
        <v>0</v>
      </c>
      <c r="BV263" s="16">
        <f>Z263/26*$BC263*VLOOKUP(BV$4,DM_TI_LE!$A$5:$C$29,3,FALSE)</f>
        <v>0</v>
      </c>
      <c r="BW263" s="16">
        <f>AA263/26*$BC263*VLOOKUP(BW$4,DM_TI_LE!$A$5:$C$29,3,FALSE)</f>
        <v>0</v>
      </c>
      <c r="BX263" s="16">
        <f>AB263/26*$BC263*VLOOKUP(BX$4,DM_TI_LE!$A$5:$C$29,3,FALSE)</f>
        <v>0</v>
      </c>
      <c r="BY263" s="16">
        <f>AC263/26*$BC263*VLOOKUP(BY$4,DM_TI_LE!$A$5:$C$29,3,FALSE)</f>
        <v>0</v>
      </c>
      <c r="BZ263" s="16">
        <f>AD263/26*$BC263*VLOOKUP(BZ$4,DM_TI_LE!$A$5:$C$29,3,FALSE)</f>
        <v>0</v>
      </c>
      <c r="CA263" s="196">
        <f t="shared" si="0"/>
        <v>946346.15384615387</v>
      </c>
      <c r="CB263" s="16"/>
      <c r="CC263" s="197">
        <f t="shared" si="1"/>
        <v>8651730.7692307699</v>
      </c>
      <c r="CD263" s="145" t="s">
        <v>116</v>
      </c>
      <c r="CE263" s="199">
        <f>VLOOKUP(CD263,DM_TI_LE!$I$12:$J$16,2,FALSE)</f>
        <v>1</v>
      </c>
    </row>
    <row r="264" spans="1:83" ht="12.75">
      <c r="A264" s="36">
        <v>260</v>
      </c>
      <c r="B264" s="38">
        <f>GD_LCD_HS_LNS!B263</f>
        <v>10683</v>
      </c>
      <c r="C264" s="38" t="str">
        <f>GD_LCD_HS_LNS!C263</f>
        <v>Nguyễn Trung Sơn</v>
      </c>
      <c r="D264" s="38" t="str">
        <f>GD_LCD_HS_LNS!D263</f>
        <v>NV Lái xe - VHTTB</v>
      </c>
      <c r="E264" s="146">
        <f>VLOOKUP(B264,GD_CHAM_CONG!$C$6:$BJ$912,60,FALSE)</f>
        <v>1</v>
      </c>
      <c r="F264" s="146">
        <f>VLOOKUP(B264,GD_LCD_HS_LNS!$B$4:$F$914,5,FALSE)</f>
        <v>2.02</v>
      </c>
      <c r="G264" s="168"/>
      <c r="H264" s="168">
        <f>VLOOKUP(B264,GD_CHAM_CONG!$C$6:$BD$912,37,FALSE)</f>
        <v>26</v>
      </c>
      <c r="I264" s="16">
        <f>VLOOKUP($B264,GD_CHAM_CONG!$C$6:$BF$912,38,FALSE)</f>
        <v>26</v>
      </c>
      <c r="J264" s="16">
        <f>VLOOKUP($B264,GD_CHAM_CONG!$C$6:$BF$912,39,FALSE)</f>
        <v>0</v>
      </c>
      <c r="K264" s="16">
        <f>VLOOKUP($B264,GD_CHAM_CONG!$C$6:$BF$912,40,FALSE)</f>
        <v>0</v>
      </c>
      <c r="L264" s="16">
        <f>VLOOKUP($B264,GD_CHAM_CONG!$C$6:$BF$912,41,FALSE)</f>
        <v>0</v>
      </c>
      <c r="M264" s="16">
        <f>VLOOKUP($B264,GD_CHAM_CONG!$C$6:$BF$912,42,FALSE)</f>
        <v>0</v>
      </c>
      <c r="N264" s="16">
        <f>VLOOKUP($B264,GD_CHAM_CONG!$C$6:$BF$912,43,FALSE)</f>
        <v>0</v>
      </c>
      <c r="O264" s="16">
        <f>VLOOKUP($B264,GD_CHAM_CONG!$C$6:$BF$912,44,FALSE)</f>
        <v>0</v>
      </c>
      <c r="P264" s="16">
        <f>VLOOKUP($B264,GD_CHAM_CONG!$C$6:$BF$912,45,FALSE)</f>
        <v>0</v>
      </c>
      <c r="Q264" s="16">
        <f>VLOOKUP($B264,GD_CHAM_CONG!$C$6:$BF$912,46,FALSE)</f>
        <v>0</v>
      </c>
      <c r="R264" s="16">
        <f>VLOOKUP($B264,GD_CHAM_CONG!$C$6:$BF$912,47,FALSE)</f>
        <v>0</v>
      </c>
      <c r="S264" s="16">
        <f>VLOOKUP($B264,GD_CHAM_CONG!$C$6:$BF$912,48,FALSE)</f>
        <v>0</v>
      </c>
      <c r="T264" s="16">
        <f>VLOOKUP($B264,GD_CHAM_CONG!$C$6:$BF$912,49,FALSE)</f>
        <v>0</v>
      </c>
      <c r="U264" s="16">
        <f>VLOOKUP($B264,GD_CHAM_CONG!$C$6:$BF$912,50,FALSE)</f>
        <v>0</v>
      </c>
      <c r="V264" s="16">
        <f>VLOOKUP($B264,GD_CHAM_CONG!$C$6:$BF$912,51,FALSE)</f>
        <v>0</v>
      </c>
      <c r="W264" s="16">
        <f>VLOOKUP($B264,GD_CHAM_CONG!$C$6:$BF$912,52,FALSE)</f>
        <v>0</v>
      </c>
      <c r="X264" s="16">
        <f>VLOOKUP($B264,GD_CHAM_CONG!$C$6:$BF$912,53,FALSE)</f>
        <v>0</v>
      </c>
      <c r="Y264" s="16">
        <f>VLOOKUP($B264,GD_CHAM_CONG!$C$6:$BF$912,54,FALSE)</f>
        <v>0</v>
      </c>
      <c r="Z264" s="16">
        <f>VLOOKUP($B264,GD_CHAM_CONG!$C$6:$BF$912,55,FALSE)</f>
        <v>0</v>
      </c>
      <c r="AA264" s="16">
        <f>VLOOKUP($B264,GD_CHAM_CONG!$C$6:$BF$912,56,FALSE)</f>
        <v>0</v>
      </c>
      <c r="AB264" s="16">
        <f>VLOOKUP($B264,GD_CHAM_CONG!$C$6:$BI$912,57,FALSE)</f>
        <v>0</v>
      </c>
      <c r="AC264" s="16">
        <f>VLOOKUP($B264,GD_CHAM_CONG!$C$6:$BI$912,58,FALSE)</f>
        <v>0</v>
      </c>
      <c r="AD264" s="16">
        <f>VLOOKUP($B264,GD_CHAM_CONG!$C$6:$BI$912,59,FALSE)</f>
        <v>0</v>
      </c>
      <c r="AE264" s="188">
        <f>I264/$H264*VLOOKUP(I$4,DM_TI_LE!$A$5:$B$30,2,FALSE)</f>
        <v>1</v>
      </c>
      <c r="AF264" s="188">
        <f>J264/$H264*VLOOKUP(J$4,DM_TI_LE!$A$5:$B$30,2,FALSE)</f>
        <v>0</v>
      </c>
      <c r="AG264" s="188">
        <f>K264/$H264*VLOOKUP(K$4,DM_TI_LE!$A$5:$B$30,2,FALSE)</f>
        <v>0</v>
      </c>
      <c r="AH264" s="188">
        <f>L264/$H264*VLOOKUP(L$4,DM_TI_LE!$A$5:$B$30,2,FALSE)</f>
        <v>0</v>
      </c>
      <c r="AI264" s="188">
        <f>M264/$H264*VLOOKUP(M$4,DM_TI_LE!$A$5:$B$30,2,FALSE)</f>
        <v>0</v>
      </c>
      <c r="AJ264" s="188">
        <f>N264/$H264*VLOOKUP(N$4,DM_TI_LE!$A$5:$B$30,2,FALSE)</f>
        <v>0</v>
      </c>
      <c r="AK264" s="188">
        <f>O264/$H264*VLOOKUP(O$4,DM_TI_LE!$A$5:$B$30,2,FALSE)</f>
        <v>0</v>
      </c>
      <c r="AL264" s="188">
        <f>P264/$H264*VLOOKUP(P$4,DM_TI_LE!$A$5:$B$30,2,FALSE)</f>
        <v>0</v>
      </c>
      <c r="AM264" s="188">
        <f>Q264/$H264*VLOOKUP(Q$4,DM_TI_LE!$A$5:$B$30,2,FALSE)</f>
        <v>0</v>
      </c>
      <c r="AN264" s="188">
        <f>R264/$H264*VLOOKUP(R$4,DM_TI_LE!$A$5:$B$30,2,FALSE)</f>
        <v>0</v>
      </c>
      <c r="AO264" s="188">
        <f>S264/$H264*VLOOKUP(S$4,DM_TI_LE!$A$5:$B$30,2,FALSE)</f>
        <v>0</v>
      </c>
      <c r="AP264" s="188">
        <f>T264/$H264*VLOOKUP(T$4,DM_TI_LE!$A$5:$B$30,2,FALSE)</f>
        <v>0</v>
      </c>
      <c r="AQ264" s="188">
        <f>U264/$H264*VLOOKUP(U$4,DM_TI_LE!$A$5:$B$30,2,FALSE)</f>
        <v>0</v>
      </c>
      <c r="AR264" s="188">
        <f>V264/$H264*VLOOKUP(V$4,DM_TI_LE!$A$5:$B$30,2,FALSE)</f>
        <v>0</v>
      </c>
      <c r="AS264" s="188">
        <f>W264/$H264*VLOOKUP(W$4,DM_TI_LE!$A$5:$B$30,2,FALSE)</f>
        <v>0</v>
      </c>
      <c r="AT264" s="188">
        <f>X264/$H264*VLOOKUP(X$4,DM_TI_LE!$A$5:$B$30,2,FALSE)</f>
        <v>0</v>
      </c>
      <c r="AU264" s="188">
        <f>Y264/$H264*VLOOKUP(Y$4,DM_TI_LE!$A$5:$B$30,2,FALSE)</f>
        <v>0</v>
      </c>
      <c r="AV264" s="188">
        <f>Z264/$H264*VLOOKUP(Z$4,DM_TI_LE!$A$5:$B$30,2,FALSE)</f>
        <v>0</v>
      </c>
      <c r="AW264" s="188">
        <f>AA264/$H264*VLOOKUP(AA$4,DM_TI_LE!$A$5:$B$30,2,FALSE)</f>
        <v>0</v>
      </c>
      <c r="AX264" s="188">
        <f>AB264/$H264*VLOOKUP(AB$4,DM_TI_LE!$A$5:$B$30,2,FALSE)</f>
        <v>0</v>
      </c>
      <c r="AY264" s="188">
        <f>AC264/$H264*VLOOKUP(AC$4,DM_TI_LE!$A$5:$B$30,2,FALSE)</f>
        <v>0</v>
      </c>
      <c r="AZ264" s="188">
        <f>AD264/$H264*VLOOKUP(AD$4,DM_TI_LE!$A$5:$B$30,2,FALSE)</f>
        <v>0</v>
      </c>
      <c r="BA264" s="231">
        <f>IF(CD264="HDHV",DM_TI_LE!$K$12*I264, SUM(AE264:AW264)*F264*E264*DM_HE_SO_LUONG_NS!$D$1*CE264)</f>
        <v>9090000</v>
      </c>
      <c r="BB264" s="16"/>
      <c r="BC264" s="17">
        <f>VLOOKUP(B264,GD_LCD_HS_LNS!$B$4:$E$914,4,FALSE)</f>
        <v>4921000</v>
      </c>
      <c r="BD264" s="16"/>
      <c r="BE264" s="16">
        <f>I264/26*$BC264*VLOOKUP(BE$4,DM_TI_LE!$A$5:$C$29,3,FALSE)</f>
        <v>0</v>
      </c>
      <c r="BF264" s="16">
        <f>J264/26*$BC264*VLOOKUP(BF$4,DM_TI_LE!$A$5:$C$29,3,FALSE)</f>
        <v>0</v>
      </c>
      <c r="BG264" s="16">
        <f>K264/26*$BC264*VLOOKUP(BG$4,DM_TI_LE!$A$5:$C$29,3,FALSE)</f>
        <v>0</v>
      </c>
      <c r="BH264" s="16">
        <f>L264/26*$BC264*VLOOKUP(BH$4,DM_TI_LE!$A$5:$C$29,3,FALSE)</f>
        <v>0</v>
      </c>
      <c r="BI264" s="16">
        <f>M264/26*$BC264*VLOOKUP(BI$4,DM_TI_LE!$A$5:$C$29,3,FALSE)</f>
        <v>0</v>
      </c>
      <c r="BJ264" s="16">
        <f>N264/26*$BC264*VLOOKUP(BJ$4,DM_TI_LE!$A$5:$C$29,3,FALSE)</f>
        <v>0</v>
      </c>
      <c r="BK264" s="16">
        <f>O264/26*$BC264*VLOOKUP(BK$4,DM_TI_LE!$A$5:$C$29,3,FALSE)</f>
        <v>0</v>
      </c>
      <c r="BL264" s="16">
        <f>P264/26*$BC264*VLOOKUP(BL$4,DM_TI_LE!$A$5:$C$29,3,FALSE)</f>
        <v>0</v>
      </c>
      <c r="BM264" s="16">
        <f>Q264/26*$BC264*VLOOKUP(BM$4,DM_TI_LE!$A$5:$C$29,3,FALSE)</f>
        <v>0</v>
      </c>
      <c r="BN264" s="16">
        <f>R264/26*$BC264*VLOOKUP(BN$4,DM_TI_LE!$A$5:$C$29,3,FALSE)</f>
        <v>0</v>
      </c>
      <c r="BO264" s="16">
        <f>S264/26*$BC264*VLOOKUP(BO$4,DM_TI_LE!$A$5:$C$29,3,FALSE)</f>
        <v>0</v>
      </c>
      <c r="BP264" s="16">
        <f>T264/26*$BC264*VLOOKUP(BP$4,DM_TI_LE!$A$5:$C$29,3,FALSE)</f>
        <v>0</v>
      </c>
      <c r="BQ264" s="16">
        <f>U264/26*$BC264*VLOOKUP(BQ$4,DM_TI_LE!$A$5:$C$29,3,FALSE)</f>
        <v>0</v>
      </c>
      <c r="BR264" s="16">
        <f>V264/26*$BC264*VLOOKUP(BR$4,DM_TI_LE!$A$5:$C$29,3,FALSE)</f>
        <v>0</v>
      </c>
      <c r="BS264" s="16">
        <f>W264/26*$BC264*VLOOKUP(BS$4,DM_TI_LE!$A$5:$C$29,3,FALSE)</f>
        <v>0</v>
      </c>
      <c r="BT264" s="16">
        <f>X264/26*$BC264*VLOOKUP(BT$4,DM_TI_LE!$A$5:$C$29,3,FALSE)</f>
        <v>0</v>
      </c>
      <c r="BU264" s="16">
        <f>Y264/26*$BC264*VLOOKUP(BU$4,DM_TI_LE!$A$5:$C$29,3,FALSE)</f>
        <v>0</v>
      </c>
      <c r="BV264" s="16">
        <f>Z264/26*$BC264*VLOOKUP(BV$4,DM_TI_LE!$A$5:$C$29,3,FALSE)</f>
        <v>0</v>
      </c>
      <c r="BW264" s="16">
        <f>AA264/26*$BC264*VLOOKUP(BW$4,DM_TI_LE!$A$5:$C$29,3,FALSE)</f>
        <v>0</v>
      </c>
      <c r="BX264" s="16">
        <f>AB264/26*$BC264*VLOOKUP(BX$4,DM_TI_LE!$A$5:$C$29,3,FALSE)</f>
        <v>0</v>
      </c>
      <c r="BY264" s="16">
        <f>AC264/26*$BC264*VLOOKUP(BY$4,DM_TI_LE!$A$5:$C$29,3,FALSE)</f>
        <v>0</v>
      </c>
      <c r="BZ264" s="16">
        <f>AD264/26*$BC264*VLOOKUP(BZ$4,DM_TI_LE!$A$5:$C$29,3,FALSE)</f>
        <v>0</v>
      </c>
      <c r="CA264" s="196">
        <f t="shared" si="0"/>
        <v>0</v>
      </c>
      <c r="CB264" s="16"/>
      <c r="CC264" s="197">
        <f t="shared" si="1"/>
        <v>9090000</v>
      </c>
      <c r="CD264" s="145" t="s">
        <v>116</v>
      </c>
      <c r="CE264" s="199">
        <f>VLOOKUP(CD264,DM_TI_LE!$I$12:$J$16,2,FALSE)</f>
        <v>1</v>
      </c>
    </row>
    <row r="265" spans="1:83" ht="12.75">
      <c r="A265" s="36">
        <v>261</v>
      </c>
      <c r="B265" s="38">
        <f>GD_LCD_HS_LNS!B264</f>
        <v>10684</v>
      </c>
      <c r="C265" s="38" t="str">
        <f>GD_LCD_HS_LNS!C264</f>
        <v>Lê Quang Hợp</v>
      </c>
      <c r="D265" s="38" t="str">
        <f>GD_LCD_HS_LNS!D264</f>
        <v>NV Lái xe - VHTTB</v>
      </c>
      <c r="E265" s="146">
        <f>VLOOKUP(B265,GD_CHAM_CONG!$C$6:$BJ$912,60,FALSE)</f>
        <v>0.97</v>
      </c>
      <c r="F265" s="146">
        <f>VLOOKUP(B265,GD_LCD_HS_LNS!$B$4:$F$914,5,FALSE)</f>
        <v>2.02</v>
      </c>
      <c r="G265" s="168"/>
      <c r="H265" s="168">
        <f>VLOOKUP(B265,GD_CHAM_CONG!$C$6:$BD$912,37,FALSE)</f>
        <v>26</v>
      </c>
      <c r="I265" s="16">
        <f>VLOOKUP($B265,GD_CHAM_CONG!$C$6:$BF$912,38,FALSE)</f>
        <v>26</v>
      </c>
      <c r="J265" s="16">
        <f>VLOOKUP($B265,GD_CHAM_CONG!$C$6:$BF$912,39,FALSE)</f>
        <v>0</v>
      </c>
      <c r="K265" s="16">
        <f>VLOOKUP($B265,GD_CHAM_CONG!$C$6:$BF$912,40,FALSE)</f>
        <v>0</v>
      </c>
      <c r="L265" s="16">
        <f>VLOOKUP($B265,GD_CHAM_CONG!$C$6:$BF$912,41,FALSE)</f>
        <v>0</v>
      </c>
      <c r="M265" s="16">
        <f>VLOOKUP($B265,GD_CHAM_CONG!$C$6:$BF$912,42,FALSE)</f>
        <v>0</v>
      </c>
      <c r="N265" s="16">
        <f>VLOOKUP($B265,GD_CHAM_CONG!$C$6:$BF$912,43,FALSE)</f>
        <v>0</v>
      </c>
      <c r="O265" s="16">
        <f>VLOOKUP($B265,GD_CHAM_CONG!$C$6:$BF$912,44,FALSE)</f>
        <v>0</v>
      </c>
      <c r="P265" s="16">
        <f>VLOOKUP($B265,GD_CHAM_CONG!$C$6:$BF$912,45,FALSE)</f>
        <v>0</v>
      </c>
      <c r="Q265" s="16">
        <f>VLOOKUP($B265,GD_CHAM_CONG!$C$6:$BF$912,46,FALSE)</f>
        <v>0</v>
      </c>
      <c r="R265" s="16">
        <f>VLOOKUP($B265,GD_CHAM_CONG!$C$6:$BF$912,47,FALSE)</f>
        <v>0</v>
      </c>
      <c r="S265" s="16">
        <f>VLOOKUP($B265,GD_CHAM_CONG!$C$6:$BF$912,48,FALSE)</f>
        <v>0</v>
      </c>
      <c r="T265" s="16">
        <f>VLOOKUP($B265,GD_CHAM_CONG!$C$6:$BF$912,49,FALSE)</f>
        <v>0</v>
      </c>
      <c r="U265" s="16">
        <f>VLOOKUP($B265,GD_CHAM_CONG!$C$6:$BF$912,50,FALSE)</f>
        <v>0</v>
      </c>
      <c r="V265" s="16">
        <f>VLOOKUP($B265,GD_CHAM_CONG!$C$6:$BF$912,51,FALSE)</f>
        <v>0</v>
      </c>
      <c r="W265" s="16">
        <f>VLOOKUP($B265,GD_CHAM_CONG!$C$6:$BF$912,52,FALSE)</f>
        <v>0</v>
      </c>
      <c r="X265" s="16">
        <f>VLOOKUP($B265,GD_CHAM_CONG!$C$6:$BF$912,53,FALSE)</f>
        <v>0</v>
      </c>
      <c r="Y265" s="16">
        <f>VLOOKUP($B265,GD_CHAM_CONG!$C$6:$BF$912,54,FALSE)</f>
        <v>0</v>
      </c>
      <c r="Z265" s="16">
        <f>VLOOKUP($B265,GD_CHAM_CONG!$C$6:$BF$912,55,FALSE)</f>
        <v>0</v>
      </c>
      <c r="AA265" s="16">
        <f>VLOOKUP($B265,GD_CHAM_CONG!$C$6:$BF$912,56,FALSE)</f>
        <v>0</v>
      </c>
      <c r="AB265" s="16">
        <f>VLOOKUP($B265,GD_CHAM_CONG!$C$6:$BI$912,57,FALSE)</f>
        <v>0</v>
      </c>
      <c r="AC265" s="16">
        <f>VLOOKUP($B265,GD_CHAM_CONG!$C$6:$BI$912,58,FALSE)</f>
        <v>0</v>
      </c>
      <c r="AD265" s="16">
        <f>VLOOKUP($B265,GD_CHAM_CONG!$C$6:$BI$912,59,FALSE)</f>
        <v>0</v>
      </c>
      <c r="AE265" s="188">
        <f>I265/$H265*VLOOKUP(I$4,DM_TI_LE!$A$5:$B$30,2,FALSE)</f>
        <v>1</v>
      </c>
      <c r="AF265" s="188">
        <f>J265/$H265*VLOOKUP(J$4,DM_TI_LE!$A$5:$B$30,2,FALSE)</f>
        <v>0</v>
      </c>
      <c r="AG265" s="188">
        <f>K265/$H265*VLOOKUP(K$4,DM_TI_LE!$A$5:$B$30,2,FALSE)</f>
        <v>0</v>
      </c>
      <c r="AH265" s="188">
        <f>L265/$H265*VLOOKUP(L$4,DM_TI_LE!$A$5:$B$30,2,FALSE)</f>
        <v>0</v>
      </c>
      <c r="AI265" s="188">
        <f>M265/$H265*VLOOKUP(M$4,DM_TI_LE!$A$5:$B$30,2,FALSE)</f>
        <v>0</v>
      </c>
      <c r="AJ265" s="188">
        <f>N265/$H265*VLOOKUP(N$4,DM_TI_LE!$A$5:$B$30,2,FALSE)</f>
        <v>0</v>
      </c>
      <c r="AK265" s="188">
        <f>O265/$H265*VLOOKUP(O$4,DM_TI_LE!$A$5:$B$30,2,FALSE)</f>
        <v>0</v>
      </c>
      <c r="AL265" s="188">
        <f>P265/$H265*VLOOKUP(P$4,DM_TI_LE!$A$5:$B$30,2,FALSE)</f>
        <v>0</v>
      </c>
      <c r="AM265" s="188">
        <f>Q265/$H265*VLOOKUP(Q$4,DM_TI_LE!$A$5:$B$30,2,FALSE)</f>
        <v>0</v>
      </c>
      <c r="AN265" s="188">
        <f>R265/$H265*VLOOKUP(R$4,DM_TI_LE!$A$5:$B$30,2,FALSE)</f>
        <v>0</v>
      </c>
      <c r="AO265" s="188">
        <f>S265/$H265*VLOOKUP(S$4,DM_TI_LE!$A$5:$B$30,2,FALSE)</f>
        <v>0</v>
      </c>
      <c r="AP265" s="188">
        <f>T265/$H265*VLOOKUP(T$4,DM_TI_LE!$A$5:$B$30,2,FALSE)</f>
        <v>0</v>
      </c>
      <c r="AQ265" s="188">
        <f>U265/$H265*VLOOKUP(U$4,DM_TI_LE!$A$5:$B$30,2,FALSE)</f>
        <v>0</v>
      </c>
      <c r="AR265" s="188">
        <f>V265/$H265*VLOOKUP(V$4,DM_TI_LE!$A$5:$B$30,2,FALSE)</f>
        <v>0</v>
      </c>
      <c r="AS265" s="188">
        <f>W265/$H265*VLOOKUP(W$4,DM_TI_LE!$A$5:$B$30,2,FALSE)</f>
        <v>0</v>
      </c>
      <c r="AT265" s="188">
        <f>X265/$H265*VLOOKUP(X$4,DM_TI_LE!$A$5:$B$30,2,FALSE)</f>
        <v>0</v>
      </c>
      <c r="AU265" s="188">
        <f>Y265/$H265*VLOOKUP(Y$4,DM_TI_LE!$A$5:$B$30,2,FALSE)</f>
        <v>0</v>
      </c>
      <c r="AV265" s="188">
        <f>Z265/$H265*VLOOKUP(Z$4,DM_TI_LE!$A$5:$B$30,2,FALSE)</f>
        <v>0</v>
      </c>
      <c r="AW265" s="188">
        <f>AA265/$H265*VLOOKUP(AA$4,DM_TI_LE!$A$5:$B$30,2,FALSE)</f>
        <v>0</v>
      </c>
      <c r="AX265" s="188">
        <f>AB265/$H265*VLOOKUP(AB$4,DM_TI_LE!$A$5:$B$30,2,FALSE)</f>
        <v>0</v>
      </c>
      <c r="AY265" s="188">
        <f>AC265/$H265*VLOOKUP(AC$4,DM_TI_LE!$A$5:$B$30,2,FALSE)</f>
        <v>0</v>
      </c>
      <c r="AZ265" s="188">
        <f>AD265/$H265*VLOOKUP(AD$4,DM_TI_LE!$A$5:$B$30,2,FALSE)</f>
        <v>0</v>
      </c>
      <c r="BA265" s="231">
        <f>IF(CD265="HDHV",DM_TI_LE!$K$12*I265, SUM(AE265:AW265)*F265*E265*DM_HE_SO_LUONG_NS!$D$1*CE265)</f>
        <v>8817300</v>
      </c>
      <c r="BB265" s="16"/>
      <c r="BC265" s="17">
        <f>VLOOKUP(B265,GD_LCD_HS_LNS!$B$4:$E$914,4,FALSE)</f>
        <v>4921000</v>
      </c>
      <c r="BD265" s="16"/>
      <c r="BE265" s="16">
        <f>I265/26*$BC265*VLOOKUP(BE$4,DM_TI_LE!$A$5:$C$29,3,FALSE)</f>
        <v>0</v>
      </c>
      <c r="BF265" s="16">
        <f>J265/26*$BC265*VLOOKUP(BF$4,DM_TI_LE!$A$5:$C$29,3,FALSE)</f>
        <v>0</v>
      </c>
      <c r="BG265" s="16">
        <f>K265/26*$BC265*VLOOKUP(BG$4,DM_TI_LE!$A$5:$C$29,3,FALSE)</f>
        <v>0</v>
      </c>
      <c r="BH265" s="16">
        <f>L265/26*$BC265*VLOOKUP(BH$4,DM_TI_LE!$A$5:$C$29,3,FALSE)</f>
        <v>0</v>
      </c>
      <c r="BI265" s="16">
        <f>M265/26*$BC265*VLOOKUP(BI$4,DM_TI_LE!$A$5:$C$29,3,FALSE)</f>
        <v>0</v>
      </c>
      <c r="BJ265" s="16">
        <f>N265/26*$BC265*VLOOKUP(BJ$4,DM_TI_LE!$A$5:$C$29,3,FALSE)</f>
        <v>0</v>
      </c>
      <c r="BK265" s="16">
        <f>O265/26*$BC265*VLOOKUP(BK$4,DM_TI_LE!$A$5:$C$29,3,FALSE)</f>
        <v>0</v>
      </c>
      <c r="BL265" s="16">
        <f>P265/26*$BC265*VLOOKUP(BL$4,DM_TI_LE!$A$5:$C$29,3,FALSE)</f>
        <v>0</v>
      </c>
      <c r="BM265" s="16">
        <f>Q265/26*$BC265*VLOOKUP(BM$4,DM_TI_LE!$A$5:$C$29,3,FALSE)</f>
        <v>0</v>
      </c>
      <c r="BN265" s="16">
        <f>R265/26*$BC265*VLOOKUP(BN$4,DM_TI_LE!$A$5:$C$29,3,FALSE)</f>
        <v>0</v>
      </c>
      <c r="BO265" s="16">
        <f>S265/26*$BC265*VLOOKUP(BO$4,DM_TI_LE!$A$5:$C$29,3,FALSE)</f>
        <v>0</v>
      </c>
      <c r="BP265" s="16">
        <f>T265/26*$BC265*VLOOKUP(BP$4,DM_TI_LE!$A$5:$C$29,3,FALSE)</f>
        <v>0</v>
      </c>
      <c r="BQ265" s="16">
        <f>U265/26*$BC265*VLOOKUP(BQ$4,DM_TI_LE!$A$5:$C$29,3,FALSE)</f>
        <v>0</v>
      </c>
      <c r="BR265" s="16">
        <f>V265/26*$BC265*VLOOKUP(BR$4,DM_TI_LE!$A$5:$C$29,3,FALSE)</f>
        <v>0</v>
      </c>
      <c r="BS265" s="16">
        <f>W265/26*$BC265*VLOOKUP(BS$4,DM_TI_LE!$A$5:$C$29,3,FALSE)</f>
        <v>0</v>
      </c>
      <c r="BT265" s="16">
        <f>X265/26*$BC265*VLOOKUP(BT$4,DM_TI_LE!$A$5:$C$29,3,FALSE)</f>
        <v>0</v>
      </c>
      <c r="BU265" s="16">
        <f>Y265/26*$BC265*VLOOKUP(BU$4,DM_TI_LE!$A$5:$C$29,3,FALSE)</f>
        <v>0</v>
      </c>
      <c r="BV265" s="16">
        <f>Z265/26*$BC265*VLOOKUP(BV$4,DM_TI_LE!$A$5:$C$29,3,FALSE)</f>
        <v>0</v>
      </c>
      <c r="BW265" s="16">
        <f>AA265/26*$BC265*VLOOKUP(BW$4,DM_TI_LE!$A$5:$C$29,3,FALSE)</f>
        <v>0</v>
      </c>
      <c r="BX265" s="16">
        <f>AB265/26*$BC265*VLOOKUP(BX$4,DM_TI_LE!$A$5:$C$29,3,FALSE)</f>
        <v>0</v>
      </c>
      <c r="BY265" s="16">
        <f>AC265/26*$BC265*VLOOKUP(BY$4,DM_TI_LE!$A$5:$C$29,3,FALSE)</f>
        <v>0</v>
      </c>
      <c r="BZ265" s="16">
        <f>AD265/26*$BC265*VLOOKUP(BZ$4,DM_TI_LE!$A$5:$C$29,3,FALSE)</f>
        <v>0</v>
      </c>
      <c r="CA265" s="196">
        <f t="shared" si="0"/>
        <v>0</v>
      </c>
      <c r="CB265" s="16"/>
      <c r="CC265" s="197">
        <f t="shared" si="1"/>
        <v>8817300</v>
      </c>
      <c r="CD265" s="145" t="s">
        <v>116</v>
      </c>
      <c r="CE265" s="199">
        <f>VLOOKUP(CD265,DM_TI_LE!$I$12:$J$16,2,FALSE)</f>
        <v>1</v>
      </c>
    </row>
    <row r="266" spans="1:83" ht="12.75">
      <c r="A266" s="36">
        <v>262</v>
      </c>
      <c r="B266" s="38">
        <f>GD_LCD_HS_LNS!B265</f>
        <v>10705</v>
      </c>
      <c r="C266" s="38" t="str">
        <f>GD_LCD_HS_LNS!C265</f>
        <v>Nguyễn Hữu Nam</v>
      </c>
      <c r="D266" s="38" t="str">
        <f>GD_LCD_HS_LNS!D265</f>
        <v>NV Lái xe - VHTTB</v>
      </c>
      <c r="E266" s="146">
        <f>VLOOKUP(B266,GD_CHAM_CONG!$C$6:$BJ$912,60,FALSE)</f>
        <v>1</v>
      </c>
      <c r="F266" s="146">
        <f>VLOOKUP(B266,GD_LCD_HS_LNS!$B$4:$F$914,5,FALSE)</f>
        <v>2.02</v>
      </c>
      <c r="G266" s="168"/>
      <c r="H266" s="168">
        <f>VLOOKUP(B266,GD_CHAM_CONG!$C$6:$BD$912,37,FALSE)</f>
        <v>26</v>
      </c>
      <c r="I266" s="16">
        <f>VLOOKUP($B266,GD_CHAM_CONG!$C$6:$BF$912,38,FALSE)</f>
        <v>26</v>
      </c>
      <c r="J266" s="16">
        <f>VLOOKUP($B266,GD_CHAM_CONG!$C$6:$BF$912,39,FALSE)</f>
        <v>0</v>
      </c>
      <c r="K266" s="16">
        <f>VLOOKUP($B266,GD_CHAM_CONG!$C$6:$BF$912,40,FALSE)</f>
        <v>0</v>
      </c>
      <c r="L266" s="16">
        <f>VLOOKUP($B266,GD_CHAM_CONG!$C$6:$BF$912,41,FALSE)</f>
        <v>0</v>
      </c>
      <c r="M266" s="16">
        <f>VLOOKUP($B266,GD_CHAM_CONG!$C$6:$BF$912,42,FALSE)</f>
        <v>0</v>
      </c>
      <c r="N266" s="16">
        <f>VLOOKUP($B266,GD_CHAM_CONG!$C$6:$BF$912,43,FALSE)</f>
        <v>0</v>
      </c>
      <c r="O266" s="16">
        <f>VLOOKUP($B266,GD_CHAM_CONG!$C$6:$BF$912,44,FALSE)</f>
        <v>0</v>
      </c>
      <c r="P266" s="16">
        <f>VLOOKUP($B266,GD_CHAM_CONG!$C$6:$BF$912,45,FALSE)</f>
        <v>0</v>
      </c>
      <c r="Q266" s="16">
        <f>VLOOKUP($B266,GD_CHAM_CONG!$C$6:$BF$912,46,FALSE)</f>
        <v>0</v>
      </c>
      <c r="R266" s="16">
        <f>VLOOKUP($B266,GD_CHAM_CONG!$C$6:$BF$912,47,FALSE)</f>
        <v>0</v>
      </c>
      <c r="S266" s="16">
        <f>VLOOKUP($B266,GD_CHAM_CONG!$C$6:$BF$912,48,FALSE)</f>
        <v>0</v>
      </c>
      <c r="T266" s="16">
        <f>VLOOKUP($B266,GD_CHAM_CONG!$C$6:$BF$912,49,FALSE)</f>
        <v>0</v>
      </c>
      <c r="U266" s="16">
        <f>VLOOKUP($B266,GD_CHAM_CONG!$C$6:$BF$912,50,FALSE)</f>
        <v>0</v>
      </c>
      <c r="V266" s="16">
        <f>VLOOKUP($B266,GD_CHAM_CONG!$C$6:$BF$912,51,FALSE)</f>
        <v>0</v>
      </c>
      <c r="W266" s="16">
        <f>VLOOKUP($B266,GD_CHAM_CONG!$C$6:$BF$912,52,FALSE)</f>
        <v>0</v>
      </c>
      <c r="X266" s="16">
        <f>VLOOKUP($B266,GD_CHAM_CONG!$C$6:$BF$912,53,FALSE)</f>
        <v>0</v>
      </c>
      <c r="Y266" s="16">
        <f>VLOOKUP($B266,GD_CHAM_CONG!$C$6:$BF$912,54,FALSE)</f>
        <v>0</v>
      </c>
      <c r="Z266" s="16">
        <f>VLOOKUP($B266,GD_CHAM_CONG!$C$6:$BF$912,55,FALSE)</f>
        <v>0</v>
      </c>
      <c r="AA266" s="16">
        <f>VLOOKUP($B266,GD_CHAM_CONG!$C$6:$BF$912,56,FALSE)</f>
        <v>0</v>
      </c>
      <c r="AB266" s="16">
        <f>VLOOKUP($B266,GD_CHAM_CONG!$C$6:$BI$912,57,FALSE)</f>
        <v>0</v>
      </c>
      <c r="AC266" s="16">
        <f>VLOOKUP($B266,GD_CHAM_CONG!$C$6:$BI$912,58,FALSE)</f>
        <v>0</v>
      </c>
      <c r="AD266" s="16">
        <f>VLOOKUP($B266,GD_CHAM_CONG!$C$6:$BI$912,59,FALSE)</f>
        <v>0</v>
      </c>
      <c r="AE266" s="188">
        <f>I266/$H266*VLOOKUP(I$4,DM_TI_LE!$A$5:$B$30,2,FALSE)</f>
        <v>1</v>
      </c>
      <c r="AF266" s="188">
        <f>J266/$H266*VLOOKUP(J$4,DM_TI_LE!$A$5:$B$30,2,FALSE)</f>
        <v>0</v>
      </c>
      <c r="AG266" s="188">
        <f>K266/$H266*VLOOKUP(K$4,DM_TI_LE!$A$5:$B$30,2,FALSE)</f>
        <v>0</v>
      </c>
      <c r="AH266" s="188">
        <f>L266/$H266*VLOOKUP(L$4,DM_TI_LE!$A$5:$B$30,2,FALSE)</f>
        <v>0</v>
      </c>
      <c r="AI266" s="188">
        <f>M266/$H266*VLOOKUP(M$4,DM_TI_LE!$A$5:$B$30,2,FALSE)</f>
        <v>0</v>
      </c>
      <c r="AJ266" s="188">
        <f>N266/$H266*VLOOKUP(N$4,DM_TI_LE!$A$5:$B$30,2,FALSE)</f>
        <v>0</v>
      </c>
      <c r="AK266" s="188">
        <f>O266/$H266*VLOOKUP(O$4,DM_TI_LE!$A$5:$B$30,2,FALSE)</f>
        <v>0</v>
      </c>
      <c r="AL266" s="188">
        <f>P266/$H266*VLOOKUP(P$4,DM_TI_LE!$A$5:$B$30,2,FALSE)</f>
        <v>0</v>
      </c>
      <c r="AM266" s="188">
        <f>Q266/$H266*VLOOKUP(Q$4,DM_TI_LE!$A$5:$B$30,2,FALSE)</f>
        <v>0</v>
      </c>
      <c r="AN266" s="188">
        <f>R266/$H266*VLOOKUP(R$4,DM_TI_LE!$A$5:$B$30,2,FALSE)</f>
        <v>0</v>
      </c>
      <c r="AO266" s="188">
        <f>S266/$H266*VLOOKUP(S$4,DM_TI_LE!$A$5:$B$30,2,FALSE)</f>
        <v>0</v>
      </c>
      <c r="AP266" s="188">
        <f>T266/$H266*VLOOKUP(T$4,DM_TI_LE!$A$5:$B$30,2,FALSE)</f>
        <v>0</v>
      </c>
      <c r="AQ266" s="188">
        <f>U266/$H266*VLOOKUP(U$4,DM_TI_LE!$A$5:$B$30,2,FALSE)</f>
        <v>0</v>
      </c>
      <c r="AR266" s="188">
        <f>V266/$H266*VLOOKUP(V$4,DM_TI_LE!$A$5:$B$30,2,FALSE)</f>
        <v>0</v>
      </c>
      <c r="AS266" s="188">
        <f>W266/$H266*VLOOKUP(W$4,DM_TI_LE!$A$5:$B$30,2,FALSE)</f>
        <v>0</v>
      </c>
      <c r="AT266" s="188">
        <f>X266/$H266*VLOOKUP(X$4,DM_TI_LE!$A$5:$B$30,2,FALSE)</f>
        <v>0</v>
      </c>
      <c r="AU266" s="188">
        <f>Y266/$H266*VLOOKUP(Y$4,DM_TI_LE!$A$5:$B$30,2,FALSE)</f>
        <v>0</v>
      </c>
      <c r="AV266" s="188">
        <f>Z266/$H266*VLOOKUP(Z$4,DM_TI_LE!$A$5:$B$30,2,FALSE)</f>
        <v>0</v>
      </c>
      <c r="AW266" s="188">
        <f>AA266/$H266*VLOOKUP(AA$4,DM_TI_LE!$A$5:$B$30,2,FALSE)</f>
        <v>0</v>
      </c>
      <c r="AX266" s="188">
        <f>AB266/$H266*VLOOKUP(AB$4,DM_TI_LE!$A$5:$B$30,2,FALSE)</f>
        <v>0</v>
      </c>
      <c r="AY266" s="188">
        <f>AC266/$H266*VLOOKUP(AC$4,DM_TI_LE!$A$5:$B$30,2,FALSE)</f>
        <v>0</v>
      </c>
      <c r="AZ266" s="188">
        <f>AD266/$H266*VLOOKUP(AD$4,DM_TI_LE!$A$5:$B$30,2,FALSE)</f>
        <v>0</v>
      </c>
      <c r="BA266" s="231">
        <f>IF(CD266="HDHV",DM_TI_LE!$K$12*I266, SUM(AE266:AW266)*F266*E266*DM_HE_SO_LUONG_NS!$D$1*CE266)</f>
        <v>9090000</v>
      </c>
      <c r="BB266" s="16"/>
      <c r="BC266" s="17">
        <f>VLOOKUP(B266,GD_LCD_HS_LNS!$B$4:$E$914,4,FALSE)</f>
        <v>4921000</v>
      </c>
      <c r="BD266" s="16"/>
      <c r="BE266" s="16">
        <f>I266/26*$BC266*VLOOKUP(BE$4,DM_TI_LE!$A$5:$C$29,3,FALSE)</f>
        <v>0</v>
      </c>
      <c r="BF266" s="16">
        <f>J266/26*$BC266*VLOOKUP(BF$4,DM_TI_LE!$A$5:$C$29,3,FALSE)</f>
        <v>0</v>
      </c>
      <c r="BG266" s="16">
        <f>K266/26*$BC266*VLOOKUP(BG$4,DM_TI_LE!$A$5:$C$29,3,FALSE)</f>
        <v>0</v>
      </c>
      <c r="BH266" s="16">
        <f>L266/26*$BC266*VLOOKUP(BH$4,DM_TI_LE!$A$5:$C$29,3,FALSE)</f>
        <v>0</v>
      </c>
      <c r="BI266" s="16">
        <f>M266/26*$BC266*VLOOKUP(BI$4,DM_TI_LE!$A$5:$C$29,3,FALSE)</f>
        <v>0</v>
      </c>
      <c r="BJ266" s="16">
        <f>N266/26*$BC266*VLOOKUP(BJ$4,DM_TI_LE!$A$5:$C$29,3,FALSE)</f>
        <v>0</v>
      </c>
      <c r="BK266" s="16">
        <f>O266/26*$BC266*VLOOKUP(BK$4,DM_TI_LE!$A$5:$C$29,3,FALSE)</f>
        <v>0</v>
      </c>
      <c r="BL266" s="16">
        <f>P266/26*$BC266*VLOOKUP(BL$4,DM_TI_LE!$A$5:$C$29,3,FALSE)</f>
        <v>0</v>
      </c>
      <c r="BM266" s="16">
        <f>Q266/26*$BC266*VLOOKUP(BM$4,DM_TI_LE!$A$5:$C$29,3,FALSE)</f>
        <v>0</v>
      </c>
      <c r="BN266" s="16">
        <f>R266/26*$BC266*VLOOKUP(BN$4,DM_TI_LE!$A$5:$C$29,3,FALSE)</f>
        <v>0</v>
      </c>
      <c r="BO266" s="16">
        <f>S266/26*$BC266*VLOOKUP(BO$4,DM_TI_LE!$A$5:$C$29,3,FALSE)</f>
        <v>0</v>
      </c>
      <c r="BP266" s="16">
        <f>T266/26*$BC266*VLOOKUP(BP$4,DM_TI_LE!$A$5:$C$29,3,FALSE)</f>
        <v>0</v>
      </c>
      <c r="BQ266" s="16">
        <f>U266/26*$BC266*VLOOKUP(BQ$4,DM_TI_LE!$A$5:$C$29,3,FALSE)</f>
        <v>0</v>
      </c>
      <c r="BR266" s="16">
        <f>V266/26*$BC266*VLOOKUP(BR$4,DM_TI_LE!$A$5:$C$29,3,FALSE)</f>
        <v>0</v>
      </c>
      <c r="BS266" s="16">
        <f>W266/26*$BC266*VLOOKUP(BS$4,DM_TI_LE!$A$5:$C$29,3,FALSE)</f>
        <v>0</v>
      </c>
      <c r="BT266" s="16">
        <f>X266/26*$BC266*VLOOKUP(BT$4,DM_TI_LE!$A$5:$C$29,3,FALSE)</f>
        <v>0</v>
      </c>
      <c r="BU266" s="16">
        <f>Y266/26*$BC266*VLOOKUP(BU$4,DM_TI_LE!$A$5:$C$29,3,FALSE)</f>
        <v>0</v>
      </c>
      <c r="BV266" s="16">
        <f>Z266/26*$BC266*VLOOKUP(BV$4,DM_TI_LE!$A$5:$C$29,3,FALSE)</f>
        <v>0</v>
      </c>
      <c r="BW266" s="16">
        <f>AA266/26*$BC266*VLOOKUP(BW$4,DM_TI_LE!$A$5:$C$29,3,FALSE)</f>
        <v>0</v>
      </c>
      <c r="BX266" s="16">
        <f>AB266/26*$BC266*VLOOKUP(BX$4,DM_TI_LE!$A$5:$C$29,3,FALSE)</f>
        <v>0</v>
      </c>
      <c r="BY266" s="16">
        <f>AC266/26*$BC266*VLOOKUP(BY$4,DM_TI_LE!$A$5:$C$29,3,FALSE)</f>
        <v>0</v>
      </c>
      <c r="BZ266" s="16">
        <f>AD266/26*$BC266*VLOOKUP(BZ$4,DM_TI_LE!$A$5:$C$29,3,FALSE)</f>
        <v>0</v>
      </c>
      <c r="CA266" s="196">
        <f t="shared" si="0"/>
        <v>0</v>
      </c>
      <c r="CB266" s="16"/>
      <c r="CC266" s="197">
        <f t="shared" si="1"/>
        <v>9090000</v>
      </c>
      <c r="CD266" s="145" t="s">
        <v>116</v>
      </c>
      <c r="CE266" s="199">
        <f>VLOOKUP(CD266,DM_TI_LE!$I$12:$J$16,2,FALSE)</f>
        <v>1</v>
      </c>
    </row>
    <row r="267" spans="1:83" ht="12.75">
      <c r="A267" s="36">
        <v>263</v>
      </c>
      <c r="B267" s="38">
        <f>GD_LCD_HS_LNS!B266</f>
        <v>10706</v>
      </c>
      <c r="C267" s="38" t="str">
        <f>GD_LCD_HS_LNS!C266</f>
        <v>Đặng Đình Phương</v>
      </c>
      <c r="D267" s="38" t="str">
        <f>GD_LCD_HS_LNS!D266</f>
        <v>NV Lái xe - VHTTB</v>
      </c>
      <c r="E267" s="146">
        <f>VLOOKUP(B267,GD_CHAM_CONG!$C$6:$BJ$912,60,FALSE)</f>
        <v>1.05</v>
      </c>
      <c r="F267" s="146">
        <f>VLOOKUP(B267,GD_LCD_HS_LNS!$B$4:$F$914,5,FALSE)</f>
        <v>2.14</v>
      </c>
      <c r="G267" s="168"/>
      <c r="H267" s="168">
        <f>VLOOKUP(B267,GD_CHAM_CONG!$C$6:$BD$912,37,FALSE)</f>
        <v>26</v>
      </c>
      <c r="I267" s="16">
        <f>VLOOKUP($B267,GD_CHAM_CONG!$C$6:$BF$912,38,FALSE)</f>
        <v>26</v>
      </c>
      <c r="J267" s="16">
        <f>VLOOKUP($B267,GD_CHAM_CONG!$C$6:$BF$912,39,FALSE)</f>
        <v>0</v>
      </c>
      <c r="K267" s="16">
        <f>VLOOKUP($B267,GD_CHAM_CONG!$C$6:$BF$912,40,FALSE)</f>
        <v>0</v>
      </c>
      <c r="L267" s="16">
        <f>VLOOKUP($B267,GD_CHAM_CONG!$C$6:$BF$912,41,FALSE)</f>
        <v>0</v>
      </c>
      <c r="M267" s="16">
        <f>VLOOKUP($B267,GD_CHAM_CONG!$C$6:$BF$912,42,FALSE)</f>
        <v>0</v>
      </c>
      <c r="N267" s="16">
        <f>VLOOKUP($B267,GD_CHAM_CONG!$C$6:$BF$912,43,FALSE)</f>
        <v>0</v>
      </c>
      <c r="O267" s="16">
        <f>VLOOKUP($B267,GD_CHAM_CONG!$C$6:$BF$912,44,FALSE)</f>
        <v>0</v>
      </c>
      <c r="P267" s="16">
        <f>VLOOKUP($B267,GD_CHAM_CONG!$C$6:$BF$912,45,FALSE)</f>
        <v>0</v>
      </c>
      <c r="Q267" s="16">
        <f>VLOOKUP($B267,GD_CHAM_CONG!$C$6:$BF$912,46,FALSE)</f>
        <v>0</v>
      </c>
      <c r="R267" s="16">
        <f>VLOOKUP($B267,GD_CHAM_CONG!$C$6:$BF$912,47,FALSE)</f>
        <v>0</v>
      </c>
      <c r="S267" s="16">
        <f>VLOOKUP($B267,GD_CHAM_CONG!$C$6:$BF$912,48,FALSE)</f>
        <v>0</v>
      </c>
      <c r="T267" s="16">
        <f>VLOOKUP($B267,GD_CHAM_CONG!$C$6:$BF$912,49,FALSE)</f>
        <v>0</v>
      </c>
      <c r="U267" s="16">
        <f>VLOOKUP($B267,GD_CHAM_CONG!$C$6:$BF$912,50,FALSE)</f>
        <v>0</v>
      </c>
      <c r="V267" s="16">
        <f>VLOOKUP($B267,GD_CHAM_CONG!$C$6:$BF$912,51,FALSE)</f>
        <v>0</v>
      </c>
      <c r="W267" s="16">
        <f>VLOOKUP($B267,GD_CHAM_CONG!$C$6:$BF$912,52,FALSE)</f>
        <v>0</v>
      </c>
      <c r="X267" s="16">
        <f>VLOOKUP($B267,GD_CHAM_CONG!$C$6:$BF$912,53,FALSE)</f>
        <v>0</v>
      </c>
      <c r="Y267" s="16">
        <f>VLOOKUP($B267,GD_CHAM_CONG!$C$6:$BF$912,54,FALSE)</f>
        <v>0</v>
      </c>
      <c r="Z267" s="16">
        <f>VLOOKUP($B267,GD_CHAM_CONG!$C$6:$BF$912,55,FALSE)</f>
        <v>0</v>
      </c>
      <c r="AA267" s="16">
        <f>VLOOKUP($B267,GD_CHAM_CONG!$C$6:$BF$912,56,FALSE)</f>
        <v>0</v>
      </c>
      <c r="AB267" s="16">
        <f>VLOOKUP($B267,GD_CHAM_CONG!$C$6:$BI$912,57,FALSE)</f>
        <v>0</v>
      </c>
      <c r="AC267" s="16">
        <f>VLOOKUP($B267,GD_CHAM_CONG!$C$6:$BI$912,58,FALSE)</f>
        <v>0</v>
      </c>
      <c r="AD267" s="16">
        <f>VLOOKUP($B267,GD_CHAM_CONG!$C$6:$BI$912,59,FALSE)</f>
        <v>0</v>
      </c>
      <c r="AE267" s="188">
        <f>I267/$H267*VLOOKUP(I$4,DM_TI_LE!$A$5:$B$30,2,FALSE)</f>
        <v>1</v>
      </c>
      <c r="AF267" s="188">
        <f>J267/$H267*VLOOKUP(J$4,DM_TI_LE!$A$5:$B$30,2,FALSE)</f>
        <v>0</v>
      </c>
      <c r="AG267" s="188">
        <f>K267/$H267*VLOOKUP(K$4,DM_TI_LE!$A$5:$B$30,2,FALSE)</f>
        <v>0</v>
      </c>
      <c r="AH267" s="188">
        <f>L267/$H267*VLOOKUP(L$4,DM_TI_LE!$A$5:$B$30,2,FALSE)</f>
        <v>0</v>
      </c>
      <c r="AI267" s="188">
        <f>M267/$H267*VLOOKUP(M$4,DM_TI_LE!$A$5:$B$30,2,FALSE)</f>
        <v>0</v>
      </c>
      <c r="AJ267" s="188">
        <f>N267/$H267*VLOOKUP(N$4,DM_TI_LE!$A$5:$B$30,2,FALSE)</f>
        <v>0</v>
      </c>
      <c r="AK267" s="188">
        <f>O267/$H267*VLOOKUP(O$4,DM_TI_LE!$A$5:$B$30,2,FALSE)</f>
        <v>0</v>
      </c>
      <c r="AL267" s="188">
        <f>P267/$H267*VLOOKUP(P$4,DM_TI_LE!$A$5:$B$30,2,FALSE)</f>
        <v>0</v>
      </c>
      <c r="AM267" s="188">
        <f>Q267/$H267*VLOOKUP(Q$4,DM_TI_LE!$A$5:$B$30,2,FALSE)</f>
        <v>0</v>
      </c>
      <c r="AN267" s="188">
        <f>R267/$H267*VLOOKUP(R$4,DM_TI_LE!$A$5:$B$30,2,FALSE)</f>
        <v>0</v>
      </c>
      <c r="AO267" s="188">
        <f>S267/$H267*VLOOKUP(S$4,DM_TI_LE!$A$5:$B$30,2,FALSE)</f>
        <v>0</v>
      </c>
      <c r="AP267" s="188">
        <f>T267/$H267*VLOOKUP(T$4,DM_TI_LE!$A$5:$B$30,2,FALSE)</f>
        <v>0</v>
      </c>
      <c r="AQ267" s="188">
        <f>U267/$H267*VLOOKUP(U$4,DM_TI_LE!$A$5:$B$30,2,FALSE)</f>
        <v>0</v>
      </c>
      <c r="AR267" s="188">
        <f>V267/$H267*VLOOKUP(V$4,DM_TI_LE!$A$5:$B$30,2,FALSE)</f>
        <v>0</v>
      </c>
      <c r="AS267" s="188">
        <f>W267/$H267*VLOOKUP(W$4,DM_TI_LE!$A$5:$B$30,2,FALSE)</f>
        <v>0</v>
      </c>
      <c r="AT267" s="188">
        <f>X267/$H267*VLOOKUP(X$4,DM_TI_LE!$A$5:$B$30,2,FALSE)</f>
        <v>0</v>
      </c>
      <c r="AU267" s="188">
        <f>Y267/$H267*VLOOKUP(Y$4,DM_TI_LE!$A$5:$B$30,2,FALSE)</f>
        <v>0</v>
      </c>
      <c r="AV267" s="188">
        <f>Z267/$H267*VLOOKUP(Z$4,DM_TI_LE!$A$5:$B$30,2,FALSE)</f>
        <v>0</v>
      </c>
      <c r="AW267" s="188">
        <f>AA267/$H267*VLOOKUP(AA$4,DM_TI_LE!$A$5:$B$30,2,FALSE)</f>
        <v>0</v>
      </c>
      <c r="AX267" s="188">
        <f>AB267/$H267*VLOOKUP(AB$4,DM_TI_LE!$A$5:$B$30,2,FALSE)</f>
        <v>0</v>
      </c>
      <c r="AY267" s="188">
        <f>AC267/$H267*VLOOKUP(AC$4,DM_TI_LE!$A$5:$B$30,2,FALSE)</f>
        <v>0</v>
      </c>
      <c r="AZ267" s="188">
        <f>AD267/$H267*VLOOKUP(AD$4,DM_TI_LE!$A$5:$B$30,2,FALSE)</f>
        <v>0</v>
      </c>
      <c r="BA267" s="231">
        <f>IF(CD267="HDHV",DM_TI_LE!$K$12*I267, SUM(AE267:AW267)*F267*E267*DM_HE_SO_LUONG_NS!$D$1*CE267)</f>
        <v>10111500.000000002</v>
      </c>
      <c r="BB267" s="16"/>
      <c r="BC267" s="17">
        <f>VLOOKUP(B267,GD_LCD_HS_LNS!$B$4:$E$914,4,FALSE)</f>
        <v>4166000</v>
      </c>
      <c r="BD267" s="16"/>
      <c r="BE267" s="16">
        <f>I267/26*$BC267*VLOOKUP(BE$4,DM_TI_LE!$A$5:$C$29,3,FALSE)</f>
        <v>0</v>
      </c>
      <c r="BF267" s="16">
        <f>J267/26*$BC267*VLOOKUP(BF$4,DM_TI_LE!$A$5:$C$29,3,FALSE)</f>
        <v>0</v>
      </c>
      <c r="BG267" s="16">
        <f>K267/26*$BC267*VLOOKUP(BG$4,DM_TI_LE!$A$5:$C$29,3,FALSE)</f>
        <v>0</v>
      </c>
      <c r="BH267" s="16">
        <f>L267/26*$BC267*VLOOKUP(BH$4,DM_TI_LE!$A$5:$C$29,3,FALSE)</f>
        <v>0</v>
      </c>
      <c r="BI267" s="16">
        <f>M267/26*$BC267*VLOOKUP(BI$4,DM_TI_LE!$A$5:$C$29,3,FALSE)</f>
        <v>0</v>
      </c>
      <c r="BJ267" s="16">
        <f>N267/26*$BC267*VLOOKUP(BJ$4,DM_TI_LE!$A$5:$C$29,3,FALSE)</f>
        <v>0</v>
      </c>
      <c r="BK267" s="16">
        <f>O267/26*$BC267*VLOOKUP(BK$4,DM_TI_LE!$A$5:$C$29,3,FALSE)</f>
        <v>0</v>
      </c>
      <c r="BL267" s="16">
        <f>P267/26*$BC267*VLOOKUP(BL$4,DM_TI_LE!$A$5:$C$29,3,FALSE)</f>
        <v>0</v>
      </c>
      <c r="BM267" s="16">
        <f>Q267/26*$BC267*VLOOKUP(BM$4,DM_TI_LE!$A$5:$C$29,3,FALSE)</f>
        <v>0</v>
      </c>
      <c r="BN267" s="16">
        <f>R267/26*$BC267*VLOOKUP(BN$4,DM_TI_LE!$A$5:$C$29,3,FALSE)</f>
        <v>0</v>
      </c>
      <c r="BO267" s="16">
        <f>S267/26*$BC267*VLOOKUP(BO$4,DM_TI_LE!$A$5:$C$29,3,FALSE)</f>
        <v>0</v>
      </c>
      <c r="BP267" s="16">
        <f>T267/26*$BC267*VLOOKUP(BP$4,DM_TI_LE!$A$5:$C$29,3,FALSE)</f>
        <v>0</v>
      </c>
      <c r="BQ267" s="16">
        <f>U267/26*$BC267*VLOOKUP(BQ$4,DM_TI_LE!$A$5:$C$29,3,FALSE)</f>
        <v>0</v>
      </c>
      <c r="BR267" s="16">
        <f>V267/26*$BC267*VLOOKUP(BR$4,DM_TI_LE!$A$5:$C$29,3,FALSE)</f>
        <v>0</v>
      </c>
      <c r="BS267" s="16">
        <f>W267/26*$BC267*VLOOKUP(BS$4,DM_TI_LE!$A$5:$C$29,3,FALSE)</f>
        <v>0</v>
      </c>
      <c r="BT267" s="16">
        <f>X267/26*$BC267*VLOOKUP(BT$4,DM_TI_LE!$A$5:$C$29,3,FALSE)</f>
        <v>0</v>
      </c>
      <c r="BU267" s="16">
        <f>Y267/26*$BC267*VLOOKUP(BU$4,DM_TI_LE!$A$5:$C$29,3,FALSE)</f>
        <v>0</v>
      </c>
      <c r="BV267" s="16">
        <f>Z267/26*$BC267*VLOOKUP(BV$4,DM_TI_LE!$A$5:$C$29,3,FALSE)</f>
        <v>0</v>
      </c>
      <c r="BW267" s="16">
        <f>AA267/26*$BC267*VLOOKUP(BW$4,DM_TI_LE!$A$5:$C$29,3,FALSE)</f>
        <v>0</v>
      </c>
      <c r="BX267" s="16">
        <f>AB267/26*$BC267*VLOOKUP(BX$4,DM_TI_LE!$A$5:$C$29,3,FALSE)</f>
        <v>0</v>
      </c>
      <c r="BY267" s="16">
        <f>AC267/26*$BC267*VLOOKUP(BY$4,DM_TI_LE!$A$5:$C$29,3,FALSE)</f>
        <v>0</v>
      </c>
      <c r="BZ267" s="16">
        <f>AD267/26*$BC267*VLOOKUP(BZ$4,DM_TI_LE!$A$5:$C$29,3,FALSE)</f>
        <v>0</v>
      </c>
      <c r="CA267" s="196">
        <f t="shared" si="0"/>
        <v>0</v>
      </c>
      <c r="CB267" s="16"/>
      <c r="CC267" s="197">
        <f t="shared" si="1"/>
        <v>10111500.000000002</v>
      </c>
      <c r="CD267" s="145" t="s">
        <v>116</v>
      </c>
      <c r="CE267" s="199">
        <f>VLOOKUP(CD267,DM_TI_LE!$I$12:$J$16,2,FALSE)</f>
        <v>1</v>
      </c>
    </row>
    <row r="268" spans="1:83" ht="12.75">
      <c r="A268" s="36">
        <v>264</v>
      </c>
      <c r="B268" s="38">
        <f>GD_LCD_HS_LNS!B267</f>
        <v>10707</v>
      </c>
      <c r="C268" s="38" t="str">
        <f>GD_LCD_HS_LNS!C267</f>
        <v>Phù Trung Ninh</v>
      </c>
      <c r="D268" s="38" t="str">
        <f>GD_LCD_HS_LNS!D267</f>
        <v>NV Lái xe - VHTTB</v>
      </c>
      <c r="E268" s="146">
        <f>VLOOKUP(B268,GD_CHAM_CONG!$C$6:$BJ$912,60,FALSE)</f>
        <v>1.05</v>
      </c>
      <c r="F268" s="146">
        <f>VLOOKUP(B268,GD_LCD_HS_LNS!$B$4:$F$914,5,FALSE)</f>
        <v>2.14</v>
      </c>
      <c r="G268" s="168"/>
      <c r="H268" s="168">
        <f>VLOOKUP(B268,GD_CHAM_CONG!$C$6:$BD$912,37,FALSE)</f>
        <v>26</v>
      </c>
      <c r="I268" s="16">
        <f>VLOOKUP($B268,GD_CHAM_CONG!$C$6:$BF$912,38,FALSE)</f>
        <v>26</v>
      </c>
      <c r="J268" s="16">
        <f>VLOOKUP($B268,GD_CHAM_CONG!$C$6:$BF$912,39,FALSE)</f>
        <v>0</v>
      </c>
      <c r="K268" s="16">
        <f>VLOOKUP($B268,GD_CHAM_CONG!$C$6:$BF$912,40,FALSE)</f>
        <v>0</v>
      </c>
      <c r="L268" s="16">
        <f>VLOOKUP($B268,GD_CHAM_CONG!$C$6:$BF$912,41,FALSE)</f>
        <v>0</v>
      </c>
      <c r="M268" s="16">
        <f>VLOOKUP($B268,GD_CHAM_CONG!$C$6:$BF$912,42,FALSE)</f>
        <v>0</v>
      </c>
      <c r="N268" s="16">
        <f>VLOOKUP($B268,GD_CHAM_CONG!$C$6:$BF$912,43,FALSE)</f>
        <v>0</v>
      </c>
      <c r="O268" s="16">
        <f>VLOOKUP($B268,GD_CHAM_CONG!$C$6:$BF$912,44,FALSE)</f>
        <v>0</v>
      </c>
      <c r="P268" s="16">
        <f>VLOOKUP($B268,GD_CHAM_CONG!$C$6:$BF$912,45,FALSE)</f>
        <v>0</v>
      </c>
      <c r="Q268" s="16">
        <f>VLOOKUP($B268,GD_CHAM_CONG!$C$6:$BF$912,46,FALSE)</f>
        <v>0</v>
      </c>
      <c r="R268" s="16">
        <f>VLOOKUP($B268,GD_CHAM_CONG!$C$6:$BF$912,47,FALSE)</f>
        <v>0</v>
      </c>
      <c r="S268" s="16">
        <f>VLOOKUP($B268,GD_CHAM_CONG!$C$6:$BF$912,48,FALSE)</f>
        <v>0</v>
      </c>
      <c r="T268" s="16">
        <f>VLOOKUP($B268,GD_CHAM_CONG!$C$6:$BF$912,49,FALSE)</f>
        <v>0</v>
      </c>
      <c r="U268" s="16">
        <f>VLOOKUP($B268,GD_CHAM_CONG!$C$6:$BF$912,50,FALSE)</f>
        <v>0</v>
      </c>
      <c r="V268" s="16">
        <f>VLOOKUP($B268,GD_CHAM_CONG!$C$6:$BF$912,51,FALSE)</f>
        <v>0</v>
      </c>
      <c r="W268" s="16">
        <f>VLOOKUP($B268,GD_CHAM_CONG!$C$6:$BF$912,52,FALSE)</f>
        <v>0</v>
      </c>
      <c r="X268" s="16">
        <f>VLOOKUP($B268,GD_CHAM_CONG!$C$6:$BF$912,53,FALSE)</f>
        <v>0</v>
      </c>
      <c r="Y268" s="16">
        <f>VLOOKUP($B268,GD_CHAM_CONG!$C$6:$BF$912,54,FALSE)</f>
        <v>0</v>
      </c>
      <c r="Z268" s="16">
        <f>VLOOKUP($B268,GD_CHAM_CONG!$C$6:$BF$912,55,FALSE)</f>
        <v>0</v>
      </c>
      <c r="AA268" s="16">
        <f>VLOOKUP($B268,GD_CHAM_CONG!$C$6:$BF$912,56,FALSE)</f>
        <v>0</v>
      </c>
      <c r="AB268" s="16">
        <f>VLOOKUP($B268,GD_CHAM_CONG!$C$6:$BI$912,57,FALSE)</f>
        <v>0</v>
      </c>
      <c r="AC268" s="16">
        <f>VLOOKUP($B268,GD_CHAM_CONG!$C$6:$BI$912,58,FALSE)</f>
        <v>0</v>
      </c>
      <c r="AD268" s="16">
        <f>VLOOKUP($B268,GD_CHAM_CONG!$C$6:$BI$912,59,FALSE)</f>
        <v>0</v>
      </c>
      <c r="AE268" s="188">
        <f>I268/$H268*VLOOKUP(I$4,DM_TI_LE!$A$5:$B$30,2,FALSE)</f>
        <v>1</v>
      </c>
      <c r="AF268" s="188">
        <f>J268/$H268*VLOOKUP(J$4,DM_TI_LE!$A$5:$B$30,2,FALSE)</f>
        <v>0</v>
      </c>
      <c r="AG268" s="188">
        <f>K268/$H268*VLOOKUP(K$4,DM_TI_LE!$A$5:$B$30,2,FALSE)</f>
        <v>0</v>
      </c>
      <c r="AH268" s="188">
        <f>L268/$H268*VLOOKUP(L$4,DM_TI_LE!$A$5:$B$30,2,FALSE)</f>
        <v>0</v>
      </c>
      <c r="AI268" s="188">
        <f>M268/$H268*VLOOKUP(M$4,DM_TI_LE!$A$5:$B$30,2,FALSE)</f>
        <v>0</v>
      </c>
      <c r="AJ268" s="188">
        <f>N268/$H268*VLOOKUP(N$4,DM_TI_LE!$A$5:$B$30,2,FALSE)</f>
        <v>0</v>
      </c>
      <c r="AK268" s="188">
        <f>O268/$H268*VLOOKUP(O$4,DM_TI_LE!$A$5:$B$30,2,FALSE)</f>
        <v>0</v>
      </c>
      <c r="AL268" s="188">
        <f>P268/$H268*VLOOKUP(P$4,DM_TI_LE!$A$5:$B$30,2,FALSE)</f>
        <v>0</v>
      </c>
      <c r="AM268" s="188">
        <f>Q268/$H268*VLOOKUP(Q$4,DM_TI_LE!$A$5:$B$30,2,FALSE)</f>
        <v>0</v>
      </c>
      <c r="AN268" s="188">
        <f>R268/$H268*VLOOKUP(R$4,DM_TI_LE!$A$5:$B$30,2,FALSE)</f>
        <v>0</v>
      </c>
      <c r="AO268" s="188">
        <f>S268/$H268*VLOOKUP(S$4,DM_TI_LE!$A$5:$B$30,2,FALSE)</f>
        <v>0</v>
      </c>
      <c r="AP268" s="188">
        <f>T268/$H268*VLOOKUP(T$4,DM_TI_LE!$A$5:$B$30,2,FALSE)</f>
        <v>0</v>
      </c>
      <c r="AQ268" s="188">
        <f>U268/$H268*VLOOKUP(U$4,DM_TI_LE!$A$5:$B$30,2,FALSE)</f>
        <v>0</v>
      </c>
      <c r="AR268" s="188">
        <f>V268/$H268*VLOOKUP(V$4,DM_TI_LE!$A$5:$B$30,2,FALSE)</f>
        <v>0</v>
      </c>
      <c r="AS268" s="188">
        <f>W268/$H268*VLOOKUP(W$4,DM_TI_LE!$A$5:$B$30,2,FALSE)</f>
        <v>0</v>
      </c>
      <c r="AT268" s="188">
        <f>X268/$H268*VLOOKUP(X$4,DM_TI_LE!$A$5:$B$30,2,FALSE)</f>
        <v>0</v>
      </c>
      <c r="AU268" s="188">
        <f>Y268/$H268*VLOOKUP(Y$4,DM_TI_LE!$A$5:$B$30,2,FALSE)</f>
        <v>0</v>
      </c>
      <c r="AV268" s="188">
        <f>Z268/$H268*VLOOKUP(Z$4,DM_TI_LE!$A$5:$B$30,2,FALSE)</f>
        <v>0</v>
      </c>
      <c r="AW268" s="188">
        <f>AA268/$H268*VLOOKUP(AA$4,DM_TI_LE!$A$5:$B$30,2,FALSE)</f>
        <v>0</v>
      </c>
      <c r="AX268" s="188">
        <f>AB268/$H268*VLOOKUP(AB$4,DM_TI_LE!$A$5:$B$30,2,FALSE)</f>
        <v>0</v>
      </c>
      <c r="AY268" s="188">
        <f>AC268/$H268*VLOOKUP(AC$4,DM_TI_LE!$A$5:$B$30,2,FALSE)</f>
        <v>0</v>
      </c>
      <c r="AZ268" s="188">
        <f>AD268/$H268*VLOOKUP(AD$4,DM_TI_LE!$A$5:$B$30,2,FALSE)</f>
        <v>0</v>
      </c>
      <c r="BA268" s="231">
        <f>IF(CD268="HDHV",DM_TI_LE!$K$12*I268, SUM(AE268:AW268)*F268*E268*DM_HE_SO_LUONG_NS!$D$1*CE268)</f>
        <v>10111500.000000002</v>
      </c>
      <c r="BB268" s="16"/>
      <c r="BC268" s="17">
        <f>VLOOKUP(B268,GD_LCD_HS_LNS!$B$4:$E$914,4,FALSE)</f>
        <v>4166000</v>
      </c>
      <c r="BD268" s="16"/>
      <c r="BE268" s="16">
        <f>I268/26*$BC268*VLOOKUP(BE$4,DM_TI_LE!$A$5:$C$29,3,FALSE)</f>
        <v>0</v>
      </c>
      <c r="BF268" s="16">
        <f>J268/26*$BC268*VLOOKUP(BF$4,DM_TI_LE!$A$5:$C$29,3,FALSE)</f>
        <v>0</v>
      </c>
      <c r="BG268" s="16">
        <f>K268/26*$BC268*VLOOKUP(BG$4,DM_TI_LE!$A$5:$C$29,3,FALSE)</f>
        <v>0</v>
      </c>
      <c r="BH268" s="16">
        <f>L268/26*$BC268*VLOOKUP(BH$4,DM_TI_LE!$A$5:$C$29,3,FALSE)</f>
        <v>0</v>
      </c>
      <c r="BI268" s="16">
        <f>M268/26*$BC268*VLOOKUP(BI$4,DM_TI_LE!$A$5:$C$29,3,FALSE)</f>
        <v>0</v>
      </c>
      <c r="BJ268" s="16">
        <f>N268/26*$BC268*VLOOKUP(BJ$4,DM_TI_LE!$A$5:$C$29,3,FALSE)</f>
        <v>0</v>
      </c>
      <c r="BK268" s="16">
        <f>O268/26*$BC268*VLOOKUP(BK$4,DM_TI_LE!$A$5:$C$29,3,FALSE)</f>
        <v>0</v>
      </c>
      <c r="BL268" s="16">
        <f>P268/26*$BC268*VLOOKUP(BL$4,DM_TI_LE!$A$5:$C$29,3,FALSE)</f>
        <v>0</v>
      </c>
      <c r="BM268" s="16">
        <f>Q268/26*$BC268*VLOOKUP(BM$4,DM_TI_LE!$A$5:$C$29,3,FALSE)</f>
        <v>0</v>
      </c>
      <c r="BN268" s="16">
        <f>R268/26*$BC268*VLOOKUP(BN$4,DM_TI_LE!$A$5:$C$29,3,FALSE)</f>
        <v>0</v>
      </c>
      <c r="BO268" s="16">
        <f>S268/26*$BC268*VLOOKUP(BO$4,DM_TI_LE!$A$5:$C$29,3,FALSE)</f>
        <v>0</v>
      </c>
      <c r="BP268" s="16">
        <f>T268/26*$BC268*VLOOKUP(BP$4,DM_TI_LE!$A$5:$C$29,3,FALSE)</f>
        <v>0</v>
      </c>
      <c r="BQ268" s="16">
        <f>U268/26*$BC268*VLOOKUP(BQ$4,DM_TI_LE!$A$5:$C$29,3,FALSE)</f>
        <v>0</v>
      </c>
      <c r="BR268" s="16">
        <f>V268/26*$BC268*VLOOKUP(BR$4,DM_TI_LE!$A$5:$C$29,3,FALSE)</f>
        <v>0</v>
      </c>
      <c r="BS268" s="16">
        <f>W268/26*$BC268*VLOOKUP(BS$4,DM_TI_LE!$A$5:$C$29,3,FALSE)</f>
        <v>0</v>
      </c>
      <c r="BT268" s="16">
        <f>X268/26*$BC268*VLOOKUP(BT$4,DM_TI_LE!$A$5:$C$29,3,FALSE)</f>
        <v>0</v>
      </c>
      <c r="BU268" s="16">
        <f>Y268/26*$BC268*VLOOKUP(BU$4,DM_TI_LE!$A$5:$C$29,3,FALSE)</f>
        <v>0</v>
      </c>
      <c r="BV268" s="16">
        <f>Z268/26*$BC268*VLOOKUP(BV$4,DM_TI_LE!$A$5:$C$29,3,FALSE)</f>
        <v>0</v>
      </c>
      <c r="BW268" s="16">
        <f>AA268/26*$BC268*VLOOKUP(BW$4,DM_TI_LE!$A$5:$C$29,3,FALSE)</f>
        <v>0</v>
      </c>
      <c r="BX268" s="16">
        <f>AB268/26*$BC268*VLOOKUP(BX$4,DM_TI_LE!$A$5:$C$29,3,FALSE)</f>
        <v>0</v>
      </c>
      <c r="BY268" s="16">
        <f>AC268/26*$BC268*VLOOKUP(BY$4,DM_TI_LE!$A$5:$C$29,3,FALSE)</f>
        <v>0</v>
      </c>
      <c r="BZ268" s="16">
        <f>AD268/26*$BC268*VLOOKUP(BZ$4,DM_TI_LE!$A$5:$C$29,3,FALSE)</f>
        <v>0</v>
      </c>
      <c r="CA268" s="196">
        <f t="shared" si="0"/>
        <v>0</v>
      </c>
      <c r="CB268" s="16"/>
      <c r="CC268" s="197">
        <f t="shared" si="1"/>
        <v>10111500.000000002</v>
      </c>
      <c r="CD268" s="145" t="s">
        <v>116</v>
      </c>
      <c r="CE268" s="199">
        <f>VLOOKUP(CD268,DM_TI_LE!$I$12:$J$16,2,FALSE)</f>
        <v>1</v>
      </c>
    </row>
    <row r="269" spans="1:83" ht="12.75">
      <c r="A269" s="36">
        <v>265</v>
      </c>
      <c r="B269" s="38">
        <f>GD_LCD_HS_LNS!B268</f>
        <v>10708</v>
      </c>
      <c r="C269" s="38" t="str">
        <f>GD_LCD_HS_LNS!C268</f>
        <v>Phạm Đình Thuần</v>
      </c>
      <c r="D269" s="38" t="str">
        <f>GD_LCD_HS_LNS!D268</f>
        <v>NV Lái xe - VHTTB</v>
      </c>
      <c r="E269" s="146">
        <f>VLOOKUP(B269,GD_CHAM_CONG!$C$6:$BJ$912,60,FALSE)</f>
        <v>1.05</v>
      </c>
      <c r="F269" s="146">
        <f>VLOOKUP(B269,GD_LCD_HS_LNS!$B$4:$F$914,5,FALSE)</f>
        <v>2.14</v>
      </c>
      <c r="G269" s="168"/>
      <c r="H269" s="168">
        <f>VLOOKUP(B269,GD_CHAM_CONG!$C$6:$BD$912,37,FALSE)</f>
        <v>26</v>
      </c>
      <c r="I269" s="16">
        <f>VLOOKUP($B269,GD_CHAM_CONG!$C$6:$BF$912,38,FALSE)</f>
        <v>26</v>
      </c>
      <c r="J269" s="16">
        <f>VLOOKUP($B269,GD_CHAM_CONG!$C$6:$BF$912,39,FALSE)</f>
        <v>0</v>
      </c>
      <c r="K269" s="16">
        <f>VLOOKUP($B269,GD_CHAM_CONG!$C$6:$BF$912,40,FALSE)</f>
        <v>0</v>
      </c>
      <c r="L269" s="16">
        <f>VLOOKUP($B269,GD_CHAM_CONG!$C$6:$BF$912,41,FALSE)</f>
        <v>0</v>
      </c>
      <c r="M269" s="16">
        <f>VLOOKUP($B269,GD_CHAM_CONG!$C$6:$BF$912,42,FALSE)</f>
        <v>0</v>
      </c>
      <c r="N269" s="16">
        <f>VLOOKUP($B269,GD_CHAM_CONG!$C$6:$BF$912,43,FALSE)</f>
        <v>0</v>
      </c>
      <c r="O269" s="16">
        <f>VLOOKUP($B269,GD_CHAM_CONG!$C$6:$BF$912,44,FALSE)</f>
        <v>0</v>
      </c>
      <c r="P269" s="16">
        <f>VLOOKUP($B269,GD_CHAM_CONG!$C$6:$BF$912,45,FALSE)</f>
        <v>0</v>
      </c>
      <c r="Q269" s="16">
        <f>VLOOKUP($B269,GD_CHAM_CONG!$C$6:$BF$912,46,FALSE)</f>
        <v>0</v>
      </c>
      <c r="R269" s="16">
        <f>VLOOKUP($B269,GD_CHAM_CONG!$C$6:$BF$912,47,FALSE)</f>
        <v>0</v>
      </c>
      <c r="S269" s="16">
        <f>VLOOKUP($B269,GD_CHAM_CONG!$C$6:$BF$912,48,FALSE)</f>
        <v>0</v>
      </c>
      <c r="T269" s="16">
        <f>VLOOKUP($B269,GD_CHAM_CONG!$C$6:$BF$912,49,FALSE)</f>
        <v>0</v>
      </c>
      <c r="U269" s="16">
        <f>VLOOKUP($B269,GD_CHAM_CONG!$C$6:$BF$912,50,FALSE)</f>
        <v>0</v>
      </c>
      <c r="V269" s="16">
        <f>VLOOKUP($B269,GD_CHAM_CONG!$C$6:$BF$912,51,FALSE)</f>
        <v>0</v>
      </c>
      <c r="W269" s="16">
        <f>VLOOKUP($B269,GD_CHAM_CONG!$C$6:$BF$912,52,FALSE)</f>
        <v>0</v>
      </c>
      <c r="X269" s="16">
        <f>VLOOKUP($B269,GD_CHAM_CONG!$C$6:$BF$912,53,FALSE)</f>
        <v>0</v>
      </c>
      <c r="Y269" s="16">
        <f>VLOOKUP($B269,GD_CHAM_CONG!$C$6:$BF$912,54,FALSE)</f>
        <v>0</v>
      </c>
      <c r="Z269" s="16">
        <f>VLOOKUP($B269,GD_CHAM_CONG!$C$6:$BF$912,55,FALSE)</f>
        <v>0</v>
      </c>
      <c r="AA269" s="16">
        <f>VLOOKUP($B269,GD_CHAM_CONG!$C$6:$BF$912,56,FALSE)</f>
        <v>0</v>
      </c>
      <c r="AB269" s="16">
        <f>VLOOKUP($B269,GD_CHAM_CONG!$C$6:$BI$912,57,FALSE)</f>
        <v>0</v>
      </c>
      <c r="AC269" s="16">
        <f>VLOOKUP($B269,GD_CHAM_CONG!$C$6:$BI$912,58,FALSE)</f>
        <v>0</v>
      </c>
      <c r="AD269" s="16">
        <f>VLOOKUP($B269,GD_CHAM_CONG!$C$6:$BI$912,59,FALSE)</f>
        <v>0</v>
      </c>
      <c r="AE269" s="188">
        <f>I269/$H269*VLOOKUP(I$4,DM_TI_LE!$A$5:$B$30,2,FALSE)</f>
        <v>1</v>
      </c>
      <c r="AF269" s="188">
        <f>J269/$H269*VLOOKUP(J$4,DM_TI_LE!$A$5:$B$30,2,FALSE)</f>
        <v>0</v>
      </c>
      <c r="AG269" s="188">
        <f>K269/$H269*VLOOKUP(K$4,DM_TI_LE!$A$5:$B$30,2,FALSE)</f>
        <v>0</v>
      </c>
      <c r="AH269" s="188">
        <f>L269/$H269*VLOOKUP(L$4,DM_TI_LE!$A$5:$B$30,2,FALSE)</f>
        <v>0</v>
      </c>
      <c r="AI269" s="188">
        <f>M269/$H269*VLOOKUP(M$4,DM_TI_LE!$A$5:$B$30,2,FALSE)</f>
        <v>0</v>
      </c>
      <c r="AJ269" s="188">
        <f>N269/$H269*VLOOKUP(N$4,DM_TI_LE!$A$5:$B$30,2,FALSE)</f>
        <v>0</v>
      </c>
      <c r="AK269" s="188">
        <f>O269/$H269*VLOOKUP(O$4,DM_TI_LE!$A$5:$B$30,2,FALSE)</f>
        <v>0</v>
      </c>
      <c r="AL269" s="188">
        <f>P269/$H269*VLOOKUP(P$4,DM_TI_LE!$A$5:$B$30,2,FALSE)</f>
        <v>0</v>
      </c>
      <c r="AM269" s="188">
        <f>Q269/$H269*VLOOKUP(Q$4,DM_TI_LE!$A$5:$B$30,2,FALSE)</f>
        <v>0</v>
      </c>
      <c r="AN269" s="188">
        <f>R269/$H269*VLOOKUP(R$4,DM_TI_LE!$A$5:$B$30,2,FALSE)</f>
        <v>0</v>
      </c>
      <c r="AO269" s="188">
        <f>S269/$H269*VLOOKUP(S$4,DM_TI_LE!$A$5:$B$30,2,FALSE)</f>
        <v>0</v>
      </c>
      <c r="AP269" s="188">
        <f>T269/$H269*VLOOKUP(T$4,DM_TI_LE!$A$5:$B$30,2,FALSE)</f>
        <v>0</v>
      </c>
      <c r="AQ269" s="188">
        <f>U269/$H269*VLOOKUP(U$4,DM_TI_LE!$A$5:$B$30,2,FALSE)</f>
        <v>0</v>
      </c>
      <c r="AR269" s="188">
        <f>V269/$H269*VLOOKUP(V$4,DM_TI_LE!$A$5:$B$30,2,FALSE)</f>
        <v>0</v>
      </c>
      <c r="AS269" s="188">
        <f>W269/$H269*VLOOKUP(W$4,DM_TI_LE!$A$5:$B$30,2,FALSE)</f>
        <v>0</v>
      </c>
      <c r="AT269" s="188">
        <f>X269/$H269*VLOOKUP(X$4,DM_TI_LE!$A$5:$B$30,2,FALSE)</f>
        <v>0</v>
      </c>
      <c r="AU269" s="188">
        <f>Y269/$H269*VLOOKUP(Y$4,DM_TI_LE!$A$5:$B$30,2,FALSE)</f>
        <v>0</v>
      </c>
      <c r="AV269" s="188">
        <f>Z269/$H269*VLOOKUP(Z$4,DM_TI_LE!$A$5:$B$30,2,FALSE)</f>
        <v>0</v>
      </c>
      <c r="AW269" s="188">
        <f>AA269/$H269*VLOOKUP(AA$4,DM_TI_LE!$A$5:$B$30,2,FALSE)</f>
        <v>0</v>
      </c>
      <c r="AX269" s="188">
        <f>AB269/$H269*VLOOKUP(AB$4,DM_TI_LE!$A$5:$B$30,2,FALSE)</f>
        <v>0</v>
      </c>
      <c r="AY269" s="188">
        <f>AC269/$H269*VLOOKUP(AC$4,DM_TI_LE!$A$5:$B$30,2,FALSE)</f>
        <v>0</v>
      </c>
      <c r="AZ269" s="188">
        <f>AD269/$H269*VLOOKUP(AD$4,DM_TI_LE!$A$5:$B$30,2,FALSE)</f>
        <v>0</v>
      </c>
      <c r="BA269" s="231">
        <f>IF(CD269="HDHV",DM_TI_LE!$K$12*I269, SUM(AE269:AW269)*F269*E269*DM_HE_SO_LUONG_NS!$D$1*CE269)</f>
        <v>10111500.000000002</v>
      </c>
      <c r="BB269" s="16"/>
      <c r="BC269" s="17">
        <f>VLOOKUP(B269,GD_LCD_HS_LNS!$B$4:$E$914,4,FALSE)</f>
        <v>4921000</v>
      </c>
      <c r="BD269" s="16"/>
      <c r="BE269" s="16">
        <f>I269/26*$BC269*VLOOKUP(BE$4,DM_TI_LE!$A$5:$C$29,3,FALSE)</f>
        <v>0</v>
      </c>
      <c r="BF269" s="16">
        <f>J269/26*$BC269*VLOOKUP(BF$4,DM_TI_LE!$A$5:$C$29,3,FALSE)</f>
        <v>0</v>
      </c>
      <c r="BG269" s="16">
        <f>K269/26*$BC269*VLOOKUP(BG$4,DM_TI_LE!$A$5:$C$29,3,FALSE)</f>
        <v>0</v>
      </c>
      <c r="BH269" s="16">
        <f>L269/26*$BC269*VLOOKUP(BH$4,DM_TI_LE!$A$5:$C$29,3,FALSE)</f>
        <v>0</v>
      </c>
      <c r="BI269" s="16">
        <f>M269/26*$BC269*VLOOKUP(BI$4,DM_TI_LE!$A$5:$C$29,3,FALSE)</f>
        <v>0</v>
      </c>
      <c r="BJ269" s="16">
        <f>N269/26*$BC269*VLOOKUP(BJ$4,DM_TI_LE!$A$5:$C$29,3,FALSE)</f>
        <v>0</v>
      </c>
      <c r="BK269" s="16">
        <f>O269/26*$BC269*VLOOKUP(BK$4,DM_TI_LE!$A$5:$C$29,3,FALSE)</f>
        <v>0</v>
      </c>
      <c r="BL269" s="16">
        <f>P269/26*$BC269*VLOOKUP(BL$4,DM_TI_LE!$A$5:$C$29,3,FALSE)</f>
        <v>0</v>
      </c>
      <c r="BM269" s="16">
        <f>Q269/26*$BC269*VLOOKUP(BM$4,DM_TI_LE!$A$5:$C$29,3,FALSE)</f>
        <v>0</v>
      </c>
      <c r="BN269" s="16">
        <f>R269/26*$BC269*VLOOKUP(BN$4,DM_TI_LE!$A$5:$C$29,3,FALSE)</f>
        <v>0</v>
      </c>
      <c r="BO269" s="16">
        <f>S269/26*$BC269*VLOOKUP(BO$4,DM_TI_LE!$A$5:$C$29,3,FALSE)</f>
        <v>0</v>
      </c>
      <c r="BP269" s="16">
        <f>T269/26*$BC269*VLOOKUP(BP$4,DM_TI_LE!$A$5:$C$29,3,FALSE)</f>
        <v>0</v>
      </c>
      <c r="BQ269" s="16">
        <f>U269/26*$BC269*VLOOKUP(BQ$4,DM_TI_LE!$A$5:$C$29,3,FALSE)</f>
        <v>0</v>
      </c>
      <c r="BR269" s="16">
        <f>V269/26*$BC269*VLOOKUP(BR$4,DM_TI_LE!$A$5:$C$29,3,FALSE)</f>
        <v>0</v>
      </c>
      <c r="BS269" s="16">
        <f>W269/26*$BC269*VLOOKUP(BS$4,DM_TI_LE!$A$5:$C$29,3,FALSE)</f>
        <v>0</v>
      </c>
      <c r="BT269" s="16">
        <f>X269/26*$BC269*VLOOKUP(BT$4,DM_TI_LE!$A$5:$C$29,3,FALSE)</f>
        <v>0</v>
      </c>
      <c r="BU269" s="16">
        <f>Y269/26*$BC269*VLOOKUP(BU$4,DM_TI_LE!$A$5:$C$29,3,FALSE)</f>
        <v>0</v>
      </c>
      <c r="BV269" s="16">
        <f>Z269/26*$BC269*VLOOKUP(BV$4,DM_TI_LE!$A$5:$C$29,3,FALSE)</f>
        <v>0</v>
      </c>
      <c r="BW269" s="16">
        <f>AA269/26*$BC269*VLOOKUP(BW$4,DM_TI_LE!$A$5:$C$29,3,FALSE)</f>
        <v>0</v>
      </c>
      <c r="BX269" s="16">
        <f>AB269/26*$BC269*VLOOKUP(BX$4,DM_TI_LE!$A$5:$C$29,3,FALSE)</f>
        <v>0</v>
      </c>
      <c r="BY269" s="16">
        <f>AC269/26*$BC269*VLOOKUP(BY$4,DM_TI_LE!$A$5:$C$29,3,FALSE)</f>
        <v>0</v>
      </c>
      <c r="BZ269" s="16">
        <f>AD269/26*$BC269*VLOOKUP(BZ$4,DM_TI_LE!$A$5:$C$29,3,FALSE)</f>
        <v>0</v>
      </c>
      <c r="CA269" s="196">
        <f t="shared" si="0"/>
        <v>0</v>
      </c>
      <c r="CB269" s="16"/>
      <c r="CC269" s="197">
        <f t="shared" si="1"/>
        <v>10111500.000000002</v>
      </c>
      <c r="CD269" s="145" t="s">
        <v>116</v>
      </c>
      <c r="CE269" s="199">
        <f>VLOOKUP(CD269,DM_TI_LE!$I$12:$J$16,2,FALSE)</f>
        <v>1</v>
      </c>
    </row>
    <row r="270" spans="1:83" ht="12.75">
      <c r="A270" s="36">
        <v>266</v>
      </c>
      <c r="B270" s="38">
        <f>GD_LCD_HS_LNS!B269</f>
        <v>10710</v>
      </c>
      <c r="C270" s="38" t="str">
        <f>GD_LCD_HS_LNS!C269</f>
        <v>Nguyễn Anh Dũng</v>
      </c>
      <c r="D270" s="38" t="str">
        <f>GD_LCD_HS_LNS!D269</f>
        <v>NV Lái xe - VHTTB</v>
      </c>
      <c r="E270" s="146">
        <f>VLOOKUP(B270,GD_CHAM_CONG!$C$6:$BJ$912,60,FALSE)</f>
        <v>1</v>
      </c>
      <c r="F270" s="146">
        <f>VLOOKUP(B270,GD_LCD_HS_LNS!$B$4:$F$914,5,FALSE)</f>
        <v>2.14</v>
      </c>
      <c r="G270" s="168"/>
      <c r="H270" s="168">
        <f>VLOOKUP(B270,GD_CHAM_CONG!$C$6:$BD$912,37,FALSE)</f>
        <v>26</v>
      </c>
      <c r="I270" s="16">
        <f>VLOOKUP($B270,GD_CHAM_CONG!$C$6:$BF$912,38,FALSE)</f>
        <v>26</v>
      </c>
      <c r="J270" s="16">
        <f>VLOOKUP($B270,GD_CHAM_CONG!$C$6:$BF$912,39,FALSE)</f>
        <v>0</v>
      </c>
      <c r="K270" s="16">
        <f>VLOOKUP($B270,GD_CHAM_CONG!$C$6:$BF$912,40,FALSE)</f>
        <v>0</v>
      </c>
      <c r="L270" s="16">
        <f>VLOOKUP($B270,GD_CHAM_CONG!$C$6:$BF$912,41,FALSE)</f>
        <v>0</v>
      </c>
      <c r="M270" s="16">
        <f>VLOOKUP($B270,GD_CHAM_CONG!$C$6:$BF$912,42,FALSE)</f>
        <v>0</v>
      </c>
      <c r="N270" s="16">
        <f>VLOOKUP($B270,GD_CHAM_CONG!$C$6:$BF$912,43,FALSE)</f>
        <v>0</v>
      </c>
      <c r="O270" s="16">
        <f>VLOOKUP($B270,GD_CHAM_CONG!$C$6:$BF$912,44,FALSE)</f>
        <v>0</v>
      </c>
      <c r="P270" s="16">
        <f>VLOOKUP($B270,GD_CHAM_CONG!$C$6:$BF$912,45,FALSE)</f>
        <v>0</v>
      </c>
      <c r="Q270" s="16">
        <f>VLOOKUP($B270,GD_CHAM_CONG!$C$6:$BF$912,46,FALSE)</f>
        <v>0</v>
      </c>
      <c r="R270" s="16">
        <f>VLOOKUP($B270,GD_CHAM_CONG!$C$6:$BF$912,47,FALSE)</f>
        <v>0</v>
      </c>
      <c r="S270" s="16">
        <f>VLOOKUP($B270,GD_CHAM_CONG!$C$6:$BF$912,48,FALSE)</f>
        <v>0</v>
      </c>
      <c r="T270" s="16">
        <f>VLOOKUP($B270,GD_CHAM_CONG!$C$6:$BF$912,49,FALSE)</f>
        <v>0</v>
      </c>
      <c r="U270" s="16">
        <f>VLOOKUP($B270,GD_CHAM_CONG!$C$6:$BF$912,50,FALSE)</f>
        <v>0</v>
      </c>
      <c r="V270" s="16">
        <f>VLOOKUP($B270,GD_CHAM_CONG!$C$6:$BF$912,51,FALSE)</f>
        <v>0</v>
      </c>
      <c r="W270" s="16">
        <f>VLOOKUP($B270,GD_CHAM_CONG!$C$6:$BF$912,52,FALSE)</f>
        <v>0</v>
      </c>
      <c r="X270" s="16">
        <f>VLOOKUP($B270,GD_CHAM_CONG!$C$6:$BF$912,53,FALSE)</f>
        <v>0</v>
      </c>
      <c r="Y270" s="16">
        <f>VLOOKUP($B270,GD_CHAM_CONG!$C$6:$BF$912,54,FALSE)</f>
        <v>0</v>
      </c>
      <c r="Z270" s="16">
        <f>VLOOKUP($B270,GD_CHAM_CONG!$C$6:$BF$912,55,FALSE)</f>
        <v>0</v>
      </c>
      <c r="AA270" s="16">
        <f>VLOOKUP($B270,GD_CHAM_CONG!$C$6:$BF$912,56,FALSE)</f>
        <v>0</v>
      </c>
      <c r="AB270" s="16">
        <f>VLOOKUP($B270,GD_CHAM_CONG!$C$6:$BI$912,57,FALSE)</f>
        <v>0</v>
      </c>
      <c r="AC270" s="16">
        <f>VLOOKUP($B270,GD_CHAM_CONG!$C$6:$BI$912,58,FALSE)</f>
        <v>0</v>
      </c>
      <c r="AD270" s="16">
        <f>VLOOKUP($B270,GD_CHAM_CONG!$C$6:$BI$912,59,FALSE)</f>
        <v>0</v>
      </c>
      <c r="AE270" s="188">
        <f>I270/$H270*VLOOKUP(I$4,DM_TI_LE!$A$5:$B$30,2,FALSE)</f>
        <v>1</v>
      </c>
      <c r="AF270" s="188">
        <f>J270/$H270*VLOOKUP(J$4,DM_TI_LE!$A$5:$B$30,2,FALSE)</f>
        <v>0</v>
      </c>
      <c r="AG270" s="188">
        <f>K270/$H270*VLOOKUP(K$4,DM_TI_LE!$A$5:$B$30,2,FALSE)</f>
        <v>0</v>
      </c>
      <c r="AH270" s="188">
        <f>L270/$H270*VLOOKUP(L$4,DM_TI_LE!$A$5:$B$30,2,FALSE)</f>
        <v>0</v>
      </c>
      <c r="AI270" s="188">
        <f>M270/$H270*VLOOKUP(M$4,DM_TI_LE!$A$5:$B$30,2,FALSE)</f>
        <v>0</v>
      </c>
      <c r="AJ270" s="188">
        <f>N270/$H270*VLOOKUP(N$4,DM_TI_LE!$A$5:$B$30,2,FALSE)</f>
        <v>0</v>
      </c>
      <c r="AK270" s="188">
        <f>O270/$H270*VLOOKUP(O$4,DM_TI_LE!$A$5:$B$30,2,FALSE)</f>
        <v>0</v>
      </c>
      <c r="AL270" s="188">
        <f>P270/$H270*VLOOKUP(P$4,DM_TI_LE!$A$5:$B$30,2,FALSE)</f>
        <v>0</v>
      </c>
      <c r="AM270" s="188">
        <f>Q270/$H270*VLOOKUP(Q$4,DM_TI_LE!$A$5:$B$30,2,FALSE)</f>
        <v>0</v>
      </c>
      <c r="AN270" s="188">
        <f>R270/$H270*VLOOKUP(R$4,DM_TI_LE!$A$5:$B$30,2,FALSE)</f>
        <v>0</v>
      </c>
      <c r="AO270" s="188">
        <f>S270/$H270*VLOOKUP(S$4,DM_TI_LE!$A$5:$B$30,2,FALSE)</f>
        <v>0</v>
      </c>
      <c r="AP270" s="188">
        <f>T270/$H270*VLOOKUP(T$4,DM_TI_LE!$A$5:$B$30,2,FALSE)</f>
        <v>0</v>
      </c>
      <c r="AQ270" s="188">
        <f>U270/$H270*VLOOKUP(U$4,DM_TI_LE!$A$5:$B$30,2,FALSE)</f>
        <v>0</v>
      </c>
      <c r="AR270" s="188">
        <f>V270/$H270*VLOOKUP(V$4,DM_TI_LE!$A$5:$B$30,2,FALSE)</f>
        <v>0</v>
      </c>
      <c r="AS270" s="188">
        <f>W270/$H270*VLOOKUP(W$4,DM_TI_LE!$A$5:$B$30,2,FALSE)</f>
        <v>0</v>
      </c>
      <c r="AT270" s="188">
        <f>X270/$H270*VLOOKUP(X$4,DM_TI_LE!$A$5:$B$30,2,FALSE)</f>
        <v>0</v>
      </c>
      <c r="AU270" s="188">
        <f>Y270/$H270*VLOOKUP(Y$4,DM_TI_LE!$A$5:$B$30,2,FALSE)</f>
        <v>0</v>
      </c>
      <c r="AV270" s="188">
        <f>Z270/$H270*VLOOKUP(Z$4,DM_TI_LE!$A$5:$B$30,2,FALSE)</f>
        <v>0</v>
      </c>
      <c r="AW270" s="188">
        <f>AA270/$H270*VLOOKUP(AA$4,DM_TI_LE!$A$5:$B$30,2,FALSE)</f>
        <v>0</v>
      </c>
      <c r="AX270" s="188">
        <f>AB270/$H270*VLOOKUP(AB$4,DM_TI_LE!$A$5:$B$30,2,FALSE)</f>
        <v>0</v>
      </c>
      <c r="AY270" s="188">
        <f>AC270/$H270*VLOOKUP(AC$4,DM_TI_LE!$A$5:$B$30,2,FALSE)</f>
        <v>0</v>
      </c>
      <c r="AZ270" s="188">
        <f>AD270/$H270*VLOOKUP(AD$4,DM_TI_LE!$A$5:$B$30,2,FALSE)</f>
        <v>0</v>
      </c>
      <c r="BA270" s="231">
        <f>IF(CD270="HDHV",DM_TI_LE!$K$12*I270, SUM(AE270:AW270)*F270*E270*DM_HE_SO_LUONG_NS!$D$1*CE270)</f>
        <v>9630000</v>
      </c>
      <c r="BB270" s="16"/>
      <c r="BC270" s="17">
        <f>VLOOKUP(B270,GD_LCD_HS_LNS!$B$4:$E$914,4,FALSE)</f>
        <v>4166000</v>
      </c>
      <c r="BD270" s="16"/>
      <c r="BE270" s="16">
        <f>I270/26*$BC270*VLOOKUP(BE$4,DM_TI_LE!$A$5:$C$29,3,FALSE)</f>
        <v>0</v>
      </c>
      <c r="BF270" s="16">
        <f>J270/26*$BC270*VLOOKUP(BF$4,DM_TI_LE!$A$5:$C$29,3,FALSE)</f>
        <v>0</v>
      </c>
      <c r="BG270" s="16">
        <f>K270/26*$BC270*VLOOKUP(BG$4,DM_TI_LE!$A$5:$C$29,3,FALSE)</f>
        <v>0</v>
      </c>
      <c r="BH270" s="16">
        <f>L270/26*$BC270*VLOOKUP(BH$4,DM_TI_LE!$A$5:$C$29,3,FALSE)</f>
        <v>0</v>
      </c>
      <c r="BI270" s="16">
        <f>M270/26*$BC270*VLOOKUP(BI$4,DM_TI_LE!$A$5:$C$29,3,FALSE)</f>
        <v>0</v>
      </c>
      <c r="BJ270" s="16">
        <f>N270/26*$BC270*VLOOKUP(BJ$4,DM_TI_LE!$A$5:$C$29,3,FALSE)</f>
        <v>0</v>
      </c>
      <c r="BK270" s="16">
        <f>O270/26*$BC270*VLOOKUP(BK$4,DM_TI_LE!$A$5:$C$29,3,FALSE)</f>
        <v>0</v>
      </c>
      <c r="BL270" s="16">
        <f>P270/26*$BC270*VLOOKUP(BL$4,DM_TI_LE!$A$5:$C$29,3,FALSE)</f>
        <v>0</v>
      </c>
      <c r="BM270" s="16">
        <f>Q270/26*$BC270*VLOOKUP(BM$4,DM_TI_LE!$A$5:$C$29,3,FALSE)</f>
        <v>0</v>
      </c>
      <c r="BN270" s="16">
        <f>R270/26*$BC270*VLOOKUP(BN$4,DM_TI_LE!$A$5:$C$29,3,FALSE)</f>
        <v>0</v>
      </c>
      <c r="BO270" s="16">
        <f>S270/26*$BC270*VLOOKUP(BO$4,DM_TI_LE!$A$5:$C$29,3,FALSE)</f>
        <v>0</v>
      </c>
      <c r="BP270" s="16">
        <f>T270/26*$BC270*VLOOKUP(BP$4,DM_TI_LE!$A$5:$C$29,3,FALSE)</f>
        <v>0</v>
      </c>
      <c r="BQ270" s="16">
        <f>U270/26*$BC270*VLOOKUP(BQ$4,DM_TI_LE!$A$5:$C$29,3,FALSE)</f>
        <v>0</v>
      </c>
      <c r="BR270" s="16">
        <f>V270/26*$BC270*VLOOKUP(BR$4,DM_TI_LE!$A$5:$C$29,3,FALSE)</f>
        <v>0</v>
      </c>
      <c r="BS270" s="16">
        <f>W270/26*$BC270*VLOOKUP(BS$4,DM_TI_LE!$A$5:$C$29,3,FALSE)</f>
        <v>0</v>
      </c>
      <c r="BT270" s="16">
        <f>X270/26*$BC270*VLOOKUP(BT$4,DM_TI_LE!$A$5:$C$29,3,FALSE)</f>
        <v>0</v>
      </c>
      <c r="BU270" s="16">
        <f>Y270/26*$BC270*VLOOKUP(BU$4,DM_TI_LE!$A$5:$C$29,3,FALSE)</f>
        <v>0</v>
      </c>
      <c r="BV270" s="16">
        <f>Z270/26*$BC270*VLOOKUP(BV$4,DM_TI_LE!$A$5:$C$29,3,FALSE)</f>
        <v>0</v>
      </c>
      <c r="BW270" s="16">
        <f>AA270/26*$BC270*VLOOKUP(BW$4,DM_TI_LE!$A$5:$C$29,3,FALSE)</f>
        <v>0</v>
      </c>
      <c r="BX270" s="16">
        <f>AB270/26*$BC270*VLOOKUP(BX$4,DM_TI_LE!$A$5:$C$29,3,FALSE)</f>
        <v>0</v>
      </c>
      <c r="BY270" s="16">
        <f>AC270/26*$BC270*VLOOKUP(BY$4,DM_TI_LE!$A$5:$C$29,3,FALSE)</f>
        <v>0</v>
      </c>
      <c r="BZ270" s="16">
        <f>AD270/26*$BC270*VLOOKUP(BZ$4,DM_TI_LE!$A$5:$C$29,3,FALSE)</f>
        <v>0</v>
      </c>
      <c r="CA270" s="196">
        <f t="shared" si="0"/>
        <v>0</v>
      </c>
      <c r="CB270" s="16"/>
      <c r="CC270" s="197">
        <f t="shared" si="1"/>
        <v>9630000</v>
      </c>
      <c r="CD270" s="145" t="s">
        <v>116</v>
      </c>
      <c r="CE270" s="199">
        <f>VLOOKUP(CD270,DM_TI_LE!$I$12:$J$16,2,FALSE)</f>
        <v>1</v>
      </c>
    </row>
    <row r="271" spans="1:83" ht="12.75">
      <c r="A271" s="36">
        <v>267</v>
      </c>
      <c r="B271" s="38">
        <f>GD_LCD_HS_LNS!B270</f>
        <v>10711</v>
      </c>
      <c r="C271" s="38" t="str">
        <f>GD_LCD_HS_LNS!C270</f>
        <v>Nguyễn Ngọc Hà</v>
      </c>
      <c r="D271" s="38" t="str">
        <f>GD_LCD_HS_LNS!D270</f>
        <v>NV Lái xe - VHTTB</v>
      </c>
      <c r="E271" s="146">
        <f>VLOOKUP(B271,GD_CHAM_CONG!$C$6:$BJ$912,60,FALSE)</f>
        <v>1</v>
      </c>
      <c r="F271" s="146">
        <f>VLOOKUP(B271,GD_LCD_HS_LNS!$B$4:$F$914,5,FALSE)</f>
        <v>2.02</v>
      </c>
      <c r="G271" s="168"/>
      <c r="H271" s="168">
        <f>VLOOKUP(B271,GD_CHAM_CONG!$C$6:$BD$912,37,FALSE)</f>
        <v>26</v>
      </c>
      <c r="I271" s="16">
        <f>VLOOKUP($B271,GD_CHAM_CONG!$C$6:$BF$912,38,FALSE)</f>
        <v>20</v>
      </c>
      <c r="J271" s="16">
        <f>VLOOKUP($B271,GD_CHAM_CONG!$C$6:$BF$912,39,FALSE)</f>
        <v>0</v>
      </c>
      <c r="K271" s="16">
        <f>VLOOKUP($B271,GD_CHAM_CONG!$C$6:$BF$912,40,FALSE)</f>
        <v>0</v>
      </c>
      <c r="L271" s="16">
        <f>VLOOKUP($B271,GD_CHAM_CONG!$C$6:$BF$912,41,FALSE)</f>
        <v>0</v>
      </c>
      <c r="M271" s="16">
        <f>VLOOKUP($B271,GD_CHAM_CONG!$C$6:$BF$912,42,FALSE)</f>
        <v>0</v>
      </c>
      <c r="N271" s="16">
        <f>VLOOKUP($B271,GD_CHAM_CONG!$C$6:$BF$912,43,FALSE)</f>
        <v>0</v>
      </c>
      <c r="O271" s="16">
        <f>VLOOKUP($B271,GD_CHAM_CONG!$C$6:$BF$912,44,FALSE)</f>
        <v>0</v>
      </c>
      <c r="P271" s="16">
        <f>VLOOKUP($B271,GD_CHAM_CONG!$C$6:$BF$912,45,FALSE)</f>
        <v>0</v>
      </c>
      <c r="Q271" s="16">
        <f>VLOOKUP($B271,GD_CHAM_CONG!$C$6:$BF$912,46,FALSE)</f>
        <v>0</v>
      </c>
      <c r="R271" s="16">
        <f>VLOOKUP($B271,GD_CHAM_CONG!$C$6:$BF$912,47,FALSE)</f>
        <v>0</v>
      </c>
      <c r="S271" s="16">
        <f>VLOOKUP($B271,GD_CHAM_CONG!$C$6:$BF$912,48,FALSE)</f>
        <v>6</v>
      </c>
      <c r="T271" s="16">
        <f>VLOOKUP($B271,GD_CHAM_CONG!$C$6:$BF$912,49,FALSE)</f>
        <v>0</v>
      </c>
      <c r="U271" s="16">
        <f>VLOOKUP($B271,GD_CHAM_CONG!$C$6:$BF$912,50,FALSE)</f>
        <v>0</v>
      </c>
      <c r="V271" s="16">
        <f>VLOOKUP($B271,GD_CHAM_CONG!$C$6:$BF$912,51,FALSE)</f>
        <v>0</v>
      </c>
      <c r="W271" s="16">
        <f>VLOOKUP($B271,GD_CHAM_CONG!$C$6:$BF$912,52,FALSE)</f>
        <v>0</v>
      </c>
      <c r="X271" s="16">
        <f>VLOOKUP($B271,GD_CHAM_CONG!$C$6:$BF$912,53,FALSE)</f>
        <v>0</v>
      </c>
      <c r="Y271" s="16">
        <f>VLOOKUP($B271,GD_CHAM_CONG!$C$6:$BF$912,54,FALSE)</f>
        <v>0</v>
      </c>
      <c r="Z271" s="16">
        <f>VLOOKUP($B271,GD_CHAM_CONG!$C$6:$BF$912,55,FALSE)</f>
        <v>0</v>
      </c>
      <c r="AA271" s="16">
        <f>VLOOKUP($B271,GD_CHAM_CONG!$C$6:$BF$912,56,FALSE)</f>
        <v>0</v>
      </c>
      <c r="AB271" s="16">
        <f>VLOOKUP($B271,GD_CHAM_CONG!$C$6:$BI$912,57,FALSE)</f>
        <v>0</v>
      </c>
      <c r="AC271" s="16">
        <f>VLOOKUP($B271,GD_CHAM_CONG!$C$6:$BI$912,58,FALSE)</f>
        <v>0</v>
      </c>
      <c r="AD271" s="16">
        <f>VLOOKUP($B271,GD_CHAM_CONG!$C$6:$BI$912,59,FALSE)</f>
        <v>0</v>
      </c>
      <c r="AE271" s="188">
        <f>I271/$H271*VLOOKUP(I$4,DM_TI_LE!$A$5:$B$30,2,FALSE)</f>
        <v>0.76923076923076927</v>
      </c>
      <c r="AF271" s="188">
        <f>J271/$H271*VLOOKUP(J$4,DM_TI_LE!$A$5:$B$30,2,FALSE)</f>
        <v>0</v>
      </c>
      <c r="AG271" s="188">
        <f>K271/$H271*VLOOKUP(K$4,DM_TI_LE!$A$5:$B$30,2,FALSE)</f>
        <v>0</v>
      </c>
      <c r="AH271" s="188">
        <f>L271/$H271*VLOOKUP(L$4,DM_TI_LE!$A$5:$B$30,2,FALSE)</f>
        <v>0</v>
      </c>
      <c r="AI271" s="188">
        <f>M271/$H271*VLOOKUP(M$4,DM_TI_LE!$A$5:$B$30,2,FALSE)</f>
        <v>0</v>
      </c>
      <c r="AJ271" s="188">
        <f>N271/$H271*VLOOKUP(N$4,DM_TI_LE!$A$5:$B$30,2,FALSE)</f>
        <v>0</v>
      </c>
      <c r="AK271" s="188">
        <f>O271/$H271*VLOOKUP(O$4,DM_TI_LE!$A$5:$B$30,2,FALSE)</f>
        <v>0</v>
      </c>
      <c r="AL271" s="188">
        <f>P271/$H271*VLOOKUP(P$4,DM_TI_LE!$A$5:$B$30,2,FALSE)</f>
        <v>0</v>
      </c>
      <c r="AM271" s="188">
        <f>Q271/$H271*VLOOKUP(Q$4,DM_TI_LE!$A$5:$B$30,2,FALSE)</f>
        <v>0</v>
      </c>
      <c r="AN271" s="188">
        <f>R271/$H271*VLOOKUP(R$4,DM_TI_LE!$A$5:$B$30,2,FALSE)</f>
        <v>0</v>
      </c>
      <c r="AO271" s="188">
        <f>S271/$H271*VLOOKUP(S$4,DM_TI_LE!$A$5:$B$30,2,FALSE)</f>
        <v>0</v>
      </c>
      <c r="AP271" s="188">
        <f>T271/$H271*VLOOKUP(T$4,DM_TI_LE!$A$5:$B$30,2,FALSE)</f>
        <v>0</v>
      </c>
      <c r="AQ271" s="188">
        <f>U271/$H271*VLOOKUP(U$4,DM_TI_LE!$A$5:$B$30,2,FALSE)</f>
        <v>0</v>
      </c>
      <c r="AR271" s="188">
        <f>V271/$H271*VLOOKUP(V$4,DM_TI_LE!$A$5:$B$30,2,FALSE)</f>
        <v>0</v>
      </c>
      <c r="AS271" s="188">
        <f>W271/$H271*VLOOKUP(W$4,DM_TI_LE!$A$5:$B$30,2,FALSE)</f>
        <v>0</v>
      </c>
      <c r="AT271" s="188">
        <f>X271/$H271*VLOOKUP(X$4,DM_TI_LE!$A$5:$B$30,2,FALSE)</f>
        <v>0</v>
      </c>
      <c r="AU271" s="188">
        <f>Y271/$H271*VLOOKUP(Y$4,DM_TI_LE!$A$5:$B$30,2,FALSE)</f>
        <v>0</v>
      </c>
      <c r="AV271" s="188">
        <f>Z271/$H271*VLOOKUP(Z$4,DM_TI_LE!$A$5:$B$30,2,FALSE)</f>
        <v>0</v>
      </c>
      <c r="AW271" s="188">
        <f>AA271/$H271*VLOOKUP(AA$4,DM_TI_LE!$A$5:$B$30,2,FALSE)</f>
        <v>0</v>
      </c>
      <c r="AX271" s="188">
        <f>AB271/$H271*VLOOKUP(AB$4,DM_TI_LE!$A$5:$B$30,2,FALSE)</f>
        <v>0</v>
      </c>
      <c r="AY271" s="188">
        <f>AC271/$H271*VLOOKUP(AC$4,DM_TI_LE!$A$5:$B$30,2,FALSE)</f>
        <v>0</v>
      </c>
      <c r="AZ271" s="188">
        <f>AD271/$H271*VLOOKUP(AD$4,DM_TI_LE!$A$5:$B$30,2,FALSE)</f>
        <v>0</v>
      </c>
      <c r="BA271" s="231">
        <f>IF(CD271="HDHV",DM_TI_LE!$K$12*I271, SUM(AE271:AW271)*F271*E271*DM_HE_SO_LUONG_NS!$D$1*CE271)</f>
        <v>6992307.692307692</v>
      </c>
      <c r="BB271" s="16"/>
      <c r="BC271" s="17">
        <f>VLOOKUP(B271,GD_LCD_HS_LNS!$B$4:$E$914,4,FALSE)</f>
        <v>4166000</v>
      </c>
      <c r="BD271" s="16"/>
      <c r="BE271" s="16">
        <f>I271/26*$BC271*VLOOKUP(BE$4,DM_TI_LE!$A$5:$C$29,3,FALSE)</f>
        <v>0</v>
      </c>
      <c r="BF271" s="16">
        <f>J271/26*$BC271*VLOOKUP(BF$4,DM_TI_LE!$A$5:$C$29,3,FALSE)</f>
        <v>0</v>
      </c>
      <c r="BG271" s="16">
        <f>K271/26*$BC271*VLOOKUP(BG$4,DM_TI_LE!$A$5:$C$29,3,FALSE)</f>
        <v>0</v>
      </c>
      <c r="BH271" s="16">
        <f>L271/26*$BC271*VLOOKUP(BH$4,DM_TI_LE!$A$5:$C$29,3,FALSE)</f>
        <v>0</v>
      </c>
      <c r="BI271" s="16">
        <f>M271/26*$BC271*VLOOKUP(BI$4,DM_TI_LE!$A$5:$C$29,3,FALSE)</f>
        <v>0</v>
      </c>
      <c r="BJ271" s="16">
        <f>N271/26*$BC271*VLOOKUP(BJ$4,DM_TI_LE!$A$5:$C$29,3,FALSE)</f>
        <v>0</v>
      </c>
      <c r="BK271" s="16">
        <f>O271/26*$BC271*VLOOKUP(BK$4,DM_TI_LE!$A$5:$C$29,3,FALSE)</f>
        <v>0</v>
      </c>
      <c r="BL271" s="16">
        <f>P271/26*$BC271*VLOOKUP(BL$4,DM_TI_LE!$A$5:$C$29,3,FALSE)</f>
        <v>0</v>
      </c>
      <c r="BM271" s="16">
        <f>Q271/26*$BC271*VLOOKUP(BM$4,DM_TI_LE!$A$5:$C$29,3,FALSE)</f>
        <v>0</v>
      </c>
      <c r="BN271" s="16">
        <f>R271/26*$BC271*VLOOKUP(BN$4,DM_TI_LE!$A$5:$C$29,3,FALSE)</f>
        <v>0</v>
      </c>
      <c r="BO271" s="16">
        <f>S271/26*$BC271*VLOOKUP(BO$4,DM_TI_LE!$A$5:$C$29,3,FALSE)</f>
        <v>961384.61538461549</v>
      </c>
      <c r="BP271" s="16">
        <f>T271/26*$BC271*VLOOKUP(BP$4,DM_TI_LE!$A$5:$C$29,3,FALSE)</f>
        <v>0</v>
      </c>
      <c r="BQ271" s="16">
        <f>U271/26*$BC271*VLOOKUP(BQ$4,DM_TI_LE!$A$5:$C$29,3,FALSE)</f>
        <v>0</v>
      </c>
      <c r="BR271" s="16">
        <f>V271/26*$BC271*VLOOKUP(BR$4,DM_TI_LE!$A$5:$C$29,3,FALSE)</f>
        <v>0</v>
      </c>
      <c r="BS271" s="16">
        <f>W271/26*$BC271*VLOOKUP(BS$4,DM_TI_LE!$A$5:$C$29,3,FALSE)</f>
        <v>0</v>
      </c>
      <c r="BT271" s="16">
        <f>X271/26*$BC271*VLOOKUP(BT$4,DM_TI_LE!$A$5:$C$29,3,FALSE)</f>
        <v>0</v>
      </c>
      <c r="BU271" s="16">
        <f>Y271/26*$BC271*VLOOKUP(BU$4,DM_TI_LE!$A$5:$C$29,3,FALSE)</f>
        <v>0</v>
      </c>
      <c r="BV271" s="16">
        <f>Z271/26*$BC271*VLOOKUP(BV$4,DM_TI_LE!$A$5:$C$29,3,FALSE)</f>
        <v>0</v>
      </c>
      <c r="BW271" s="16">
        <f>AA271/26*$BC271*VLOOKUP(BW$4,DM_TI_LE!$A$5:$C$29,3,FALSE)</f>
        <v>0</v>
      </c>
      <c r="BX271" s="16">
        <f>AB271/26*$BC271*VLOOKUP(BX$4,DM_TI_LE!$A$5:$C$29,3,FALSE)</f>
        <v>0</v>
      </c>
      <c r="BY271" s="16">
        <f>AC271/26*$BC271*VLOOKUP(BY$4,DM_TI_LE!$A$5:$C$29,3,FALSE)</f>
        <v>0</v>
      </c>
      <c r="BZ271" s="16">
        <f>AD271/26*$BC271*VLOOKUP(BZ$4,DM_TI_LE!$A$5:$C$29,3,FALSE)</f>
        <v>0</v>
      </c>
      <c r="CA271" s="196">
        <f t="shared" si="0"/>
        <v>961384.61538461549</v>
      </c>
      <c r="CB271" s="16"/>
      <c r="CC271" s="197">
        <f t="shared" si="1"/>
        <v>7953692.307692308</v>
      </c>
      <c r="CD271" s="145" t="s">
        <v>116</v>
      </c>
      <c r="CE271" s="199">
        <f>VLOOKUP(CD271,DM_TI_LE!$I$12:$J$16,2,FALSE)</f>
        <v>1</v>
      </c>
    </row>
    <row r="272" spans="1:83" ht="12.75">
      <c r="A272" s="36">
        <v>268</v>
      </c>
      <c r="B272" s="38">
        <f>GD_LCD_HS_LNS!B271</f>
        <v>10712</v>
      </c>
      <c r="C272" s="38" t="str">
        <f>GD_LCD_HS_LNS!C271</f>
        <v>Phạm Đức Long</v>
      </c>
      <c r="D272" s="38" t="str">
        <f>GD_LCD_HS_LNS!D271</f>
        <v>NV Lái xe - VHTTB</v>
      </c>
      <c r="E272" s="146">
        <f>VLOOKUP(B272,GD_CHAM_CONG!$C$6:$BJ$912,60,FALSE)</f>
        <v>0.95</v>
      </c>
      <c r="F272" s="146">
        <f>VLOOKUP(B272,GD_LCD_HS_LNS!$B$4:$F$914,5,FALSE)</f>
        <v>2.02</v>
      </c>
      <c r="G272" s="168"/>
      <c r="H272" s="168">
        <f>VLOOKUP(B272,GD_CHAM_CONG!$C$6:$BD$912,37,FALSE)</f>
        <v>26</v>
      </c>
      <c r="I272" s="16">
        <f>VLOOKUP($B272,GD_CHAM_CONG!$C$6:$BF$912,38,FALSE)</f>
        <v>26</v>
      </c>
      <c r="J272" s="16">
        <f>VLOOKUP($B272,GD_CHAM_CONG!$C$6:$BF$912,39,FALSE)</f>
        <v>0</v>
      </c>
      <c r="K272" s="16">
        <f>VLOOKUP($B272,GD_CHAM_CONG!$C$6:$BF$912,40,FALSE)</f>
        <v>0</v>
      </c>
      <c r="L272" s="16">
        <f>VLOOKUP($B272,GD_CHAM_CONG!$C$6:$BF$912,41,FALSE)</f>
        <v>0</v>
      </c>
      <c r="M272" s="16">
        <f>VLOOKUP($B272,GD_CHAM_CONG!$C$6:$BF$912,42,FALSE)</f>
        <v>0</v>
      </c>
      <c r="N272" s="16">
        <f>VLOOKUP($B272,GD_CHAM_CONG!$C$6:$BF$912,43,FALSE)</f>
        <v>0</v>
      </c>
      <c r="O272" s="16">
        <f>VLOOKUP($B272,GD_CHAM_CONG!$C$6:$BF$912,44,FALSE)</f>
        <v>0</v>
      </c>
      <c r="P272" s="16">
        <f>VLOOKUP($B272,GD_CHAM_CONG!$C$6:$BF$912,45,FALSE)</f>
        <v>0</v>
      </c>
      <c r="Q272" s="16">
        <f>VLOOKUP($B272,GD_CHAM_CONG!$C$6:$BF$912,46,FALSE)</f>
        <v>0</v>
      </c>
      <c r="R272" s="16">
        <f>VLOOKUP($B272,GD_CHAM_CONG!$C$6:$BF$912,47,FALSE)</f>
        <v>0</v>
      </c>
      <c r="S272" s="16">
        <f>VLOOKUP($B272,GD_CHAM_CONG!$C$6:$BF$912,48,FALSE)</f>
        <v>0</v>
      </c>
      <c r="T272" s="16">
        <f>VLOOKUP($B272,GD_CHAM_CONG!$C$6:$BF$912,49,FALSE)</f>
        <v>0</v>
      </c>
      <c r="U272" s="16">
        <f>VLOOKUP($B272,GD_CHAM_CONG!$C$6:$BF$912,50,FALSE)</f>
        <v>0</v>
      </c>
      <c r="V272" s="16">
        <f>VLOOKUP($B272,GD_CHAM_CONG!$C$6:$BF$912,51,FALSE)</f>
        <v>0</v>
      </c>
      <c r="W272" s="16">
        <f>VLOOKUP($B272,GD_CHAM_CONG!$C$6:$BF$912,52,FALSE)</f>
        <v>0</v>
      </c>
      <c r="X272" s="16">
        <f>VLOOKUP($B272,GD_CHAM_CONG!$C$6:$BF$912,53,FALSE)</f>
        <v>0</v>
      </c>
      <c r="Y272" s="16">
        <f>VLOOKUP($B272,GD_CHAM_CONG!$C$6:$BF$912,54,FALSE)</f>
        <v>0</v>
      </c>
      <c r="Z272" s="16">
        <f>VLOOKUP($B272,GD_CHAM_CONG!$C$6:$BF$912,55,FALSE)</f>
        <v>0</v>
      </c>
      <c r="AA272" s="16">
        <f>VLOOKUP($B272,GD_CHAM_CONG!$C$6:$BF$912,56,FALSE)</f>
        <v>0</v>
      </c>
      <c r="AB272" s="16">
        <f>VLOOKUP($B272,GD_CHAM_CONG!$C$6:$BI$912,57,FALSE)</f>
        <v>0</v>
      </c>
      <c r="AC272" s="16">
        <f>VLOOKUP($B272,GD_CHAM_CONG!$C$6:$BI$912,58,FALSE)</f>
        <v>0</v>
      </c>
      <c r="AD272" s="16">
        <f>VLOOKUP($B272,GD_CHAM_CONG!$C$6:$BI$912,59,FALSE)</f>
        <v>0</v>
      </c>
      <c r="AE272" s="188">
        <f>I272/$H272*VLOOKUP(I$4,DM_TI_LE!$A$5:$B$30,2,FALSE)</f>
        <v>1</v>
      </c>
      <c r="AF272" s="188">
        <f>J272/$H272*VLOOKUP(J$4,DM_TI_LE!$A$5:$B$30,2,FALSE)</f>
        <v>0</v>
      </c>
      <c r="AG272" s="188">
        <f>K272/$H272*VLOOKUP(K$4,DM_TI_LE!$A$5:$B$30,2,FALSE)</f>
        <v>0</v>
      </c>
      <c r="AH272" s="188">
        <f>L272/$H272*VLOOKUP(L$4,DM_TI_LE!$A$5:$B$30,2,FALSE)</f>
        <v>0</v>
      </c>
      <c r="AI272" s="188">
        <f>M272/$H272*VLOOKUP(M$4,DM_TI_LE!$A$5:$B$30,2,FALSE)</f>
        <v>0</v>
      </c>
      <c r="AJ272" s="188">
        <f>N272/$H272*VLOOKUP(N$4,DM_TI_LE!$A$5:$B$30,2,FALSE)</f>
        <v>0</v>
      </c>
      <c r="AK272" s="188">
        <f>O272/$H272*VLOOKUP(O$4,DM_TI_LE!$A$5:$B$30,2,FALSE)</f>
        <v>0</v>
      </c>
      <c r="AL272" s="188">
        <f>P272/$H272*VLOOKUP(P$4,DM_TI_LE!$A$5:$B$30,2,FALSE)</f>
        <v>0</v>
      </c>
      <c r="AM272" s="188">
        <f>Q272/$H272*VLOOKUP(Q$4,DM_TI_LE!$A$5:$B$30,2,FALSE)</f>
        <v>0</v>
      </c>
      <c r="AN272" s="188">
        <f>R272/$H272*VLOOKUP(R$4,DM_TI_LE!$A$5:$B$30,2,FALSE)</f>
        <v>0</v>
      </c>
      <c r="AO272" s="188">
        <f>S272/$H272*VLOOKUP(S$4,DM_TI_LE!$A$5:$B$30,2,FALSE)</f>
        <v>0</v>
      </c>
      <c r="AP272" s="188">
        <f>T272/$H272*VLOOKUP(T$4,DM_TI_LE!$A$5:$B$30,2,FALSE)</f>
        <v>0</v>
      </c>
      <c r="AQ272" s="188">
        <f>U272/$H272*VLOOKUP(U$4,DM_TI_LE!$A$5:$B$30,2,FALSE)</f>
        <v>0</v>
      </c>
      <c r="AR272" s="188">
        <f>V272/$H272*VLOOKUP(V$4,DM_TI_LE!$A$5:$B$30,2,FALSE)</f>
        <v>0</v>
      </c>
      <c r="AS272" s="188">
        <f>W272/$H272*VLOOKUP(W$4,DM_TI_LE!$A$5:$B$30,2,FALSE)</f>
        <v>0</v>
      </c>
      <c r="AT272" s="188">
        <f>X272/$H272*VLOOKUP(X$4,DM_TI_LE!$A$5:$B$30,2,FALSE)</f>
        <v>0</v>
      </c>
      <c r="AU272" s="188">
        <f>Y272/$H272*VLOOKUP(Y$4,DM_TI_LE!$A$5:$B$30,2,FALSE)</f>
        <v>0</v>
      </c>
      <c r="AV272" s="188">
        <f>Z272/$H272*VLOOKUP(Z$4,DM_TI_LE!$A$5:$B$30,2,FALSE)</f>
        <v>0</v>
      </c>
      <c r="AW272" s="188">
        <f>AA272/$H272*VLOOKUP(AA$4,DM_TI_LE!$A$5:$B$30,2,FALSE)</f>
        <v>0</v>
      </c>
      <c r="AX272" s="188">
        <f>AB272/$H272*VLOOKUP(AB$4,DM_TI_LE!$A$5:$B$30,2,FALSE)</f>
        <v>0</v>
      </c>
      <c r="AY272" s="188">
        <f>AC272/$H272*VLOOKUP(AC$4,DM_TI_LE!$A$5:$B$30,2,FALSE)</f>
        <v>0</v>
      </c>
      <c r="AZ272" s="188">
        <f>AD272/$H272*VLOOKUP(AD$4,DM_TI_LE!$A$5:$B$30,2,FALSE)</f>
        <v>0</v>
      </c>
      <c r="BA272" s="231">
        <f>IF(CD272="HDHV",DM_TI_LE!$K$12*I272, SUM(AE272:AW272)*F272*E272*DM_HE_SO_LUONG_NS!$D$1*CE272)</f>
        <v>8635500</v>
      </c>
      <c r="BB272" s="16"/>
      <c r="BC272" s="17">
        <f>VLOOKUP(B272,GD_LCD_HS_LNS!$B$4:$E$914,4,FALSE)</f>
        <v>4166000</v>
      </c>
      <c r="BD272" s="16"/>
      <c r="BE272" s="16">
        <f>I272/26*$BC272*VLOOKUP(BE$4,DM_TI_LE!$A$5:$C$29,3,FALSE)</f>
        <v>0</v>
      </c>
      <c r="BF272" s="16">
        <f>J272/26*$BC272*VLOOKUP(BF$4,DM_TI_LE!$A$5:$C$29,3,FALSE)</f>
        <v>0</v>
      </c>
      <c r="BG272" s="16">
        <f>K272/26*$BC272*VLOOKUP(BG$4,DM_TI_LE!$A$5:$C$29,3,FALSE)</f>
        <v>0</v>
      </c>
      <c r="BH272" s="16">
        <f>L272/26*$BC272*VLOOKUP(BH$4,DM_TI_LE!$A$5:$C$29,3,FALSE)</f>
        <v>0</v>
      </c>
      <c r="BI272" s="16">
        <f>M272/26*$BC272*VLOOKUP(BI$4,DM_TI_LE!$A$5:$C$29,3,FALSE)</f>
        <v>0</v>
      </c>
      <c r="BJ272" s="16">
        <f>N272/26*$BC272*VLOOKUP(BJ$4,DM_TI_LE!$A$5:$C$29,3,FALSE)</f>
        <v>0</v>
      </c>
      <c r="BK272" s="16">
        <f>O272/26*$BC272*VLOOKUP(BK$4,DM_TI_LE!$A$5:$C$29,3,FALSE)</f>
        <v>0</v>
      </c>
      <c r="BL272" s="16">
        <f>P272/26*$BC272*VLOOKUP(BL$4,DM_TI_LE!$A$5:$C$29,3,FALSE)</f>
        <v>0</v>
      </c>
      <c r="BM272" s="16">
        <f>Q272/26*$BC272*VLOOKUP(BM$4,DM_TI_LE!$A$5:$C$29,3,FALSE)</f>
        <v>0</v>
      </c>
      <c r="BN272" s="16">
        <f>R272/26*$BC272*VLOOKUP(BN$4,DM_TI_LE!$A$5:$C$29,3,FALSE)</f>
        <v>0</v>
      </c>
      <c r="BO272" s="16">
        <f>S272/26*$BC272*VLOOKUP(BO$4,DM_TI_LE!$A$5:$C$29,3,FALSE)</f>
        <v>0</v>
      </c>
      <c r="BP272" s="16">
        <f>T272/26*$BC272*VLOOKUP(BP$4,DM_TI_LE!$A$5:$C$29,3,FALSE)</f>
        <v>0</v>
      </c>
      <c r="BQ272" s="16">
        <f>U272/26*$BC272*VLOOKUP(BQ$4,DM_TI_LE!$A$5:$C$29,3,FALSE)</f>
        <v>0</v>
      </c>
      <c r="BR272" s="16">
        <f>V272/26*$BC272*VLOOKUP(BR$4,DM_TI_LE!$A$5:$C$29,3,FALSE)</f>
        <v>0</v>
      </c>
      <c r="BS272" s="16">
        <f>W272/26*$BC272*VLOOKUP(BS$4,DM_TI_LE!$A$5:$C$29,3,FALSE)</f>
        <v>0</v>
      </c>
      <c r="BT272" s="16">
        <f>X272/26*$BC272*VLOOKUP(BT$4,DM_TI_LE!$A$5:$C$29,3,FALSE)</f>
        <v>0</v>
      </c>
      <c r="BU272" s="16">
        <f>Y272/26*$BC272*VLOOKUP(BU$4,DM_TI_LE!$A$5:$C$29,3,FALSE)</f>
        <v>0</v>
      </c>
      <c r="BV272" s="16">
        <f>Z272/26*$BC272*VLOOKUP(BV$4,DM_TI_LE!$A$5:$C$29,3,FALSE)</f>
        <v>0</v>
      </c>
      <c r="BW272" s="16">
        <f>AA272/26*$BC272*VLOOKUP(BW$4,DM_TI_LE!$A$5:$C$29,3,FALSE)</f>
        <v>0</v>
      </c>
      <c r="BX272" s="16">
        <f>AB272/26*$BC272*VLOOKUP(BX$4,DM_TI_LE!$A$5:$C$29,3,FALSE)</f>
        <v>0</v>
      </c>
      <c r="BY272" s="16">
        <f>AC272/26*$BC272*VLOOKUP(BY$4,DM_TI_LE!$A$5:$C$29,3,FALSE)</f>
        <v>0</v>
      </c>
      <c r="BZ272" s="16">
        <f>AD272/26*$BC272*VLOOKUP(BZ$4,DM_TI_LE!$A$5:$C$29,3,FALSE)</f>
        <v>0</v>
      </c>
      <c r="CA272" s="196">
        <f t="shared" si="0"/>
        <v>0</v>
      </c>
      <c r="CB272" s="16"/>
      <c r="CC272" s="197">
        <f t="shared" si="1"/>
        <v>8635500</v>
      </c>
      <c r="CD272" s="145" t="s">
        <v>116</v>
      </c>
      <c r="CE272" s="199">
        <f>VLOOKUP(CD272,DM_TI_LE!$I$12:$J$16,2,FALSE)</f>
        <v>1</v>
      </c>
    </row>
    <row r="273" spans="1:83" ht="12.75">
      <c r="A273" s="36">
        <v>269</v>
      </c>
      <c r="B273" s="38">
        <f>GD_LCD_HS_LNS!B272</f>
        <v>10713</v>
      </c>
      <c r="C273" s="38" t="str">
        <f>GD_LCD_HS_LNS!C272</f>
        <v>Trịnh Văn Mạnh</v>
      </c>
      <c r="D273" s="38" t="str">
        <f>GD_LCD_HS_LNS!D272</f>
        <v>NV Lái xe - VHTTB</v>
      </c>
      <c r="E273" s="146">
        <f>VLOOKUP(B273,GD_CHAM_CONG!$C$6:$BJ$912,60,FALSE)</f>
        <v>1.05</v>
      </c>
      <c r="F273" s="146">
        <f>VLOOKUP(B273,GD_LCD_HS_LNS!$B$4:$F$914,5,FALSE)</f>
        <v>2.14</v>
      </c>
      <c r="G273" s="168"/>
      <c r="H273" s="168">
        <f>VLOOKUP(B273,GD_CHAM_CONG!$C$6:$BD$912,37,FALSE)</f>
        <v>26</v>
      </c>
      <c r="I273" s="16">
        <f>VLOOKUP($B273,GD_CHAM_CONG!$C$6:$BF$912,38,FALSE)</f>
        <v>26</v>
      </c>
      <c r="J273" s="16">
        <f>VLOOKUP($B273,GD_CHAM_CONG!$C$6:$BF$912,39,FALSE)</f>
        <v>0</v>
      </c>
      <c r="K273" s="16">
        <f>VLOOKUP($B273,GD_CHAM_CONG!$C$6:$BF$912,40,FALSE)</f>
        <v>0</v>
      </c>
      <c r="L273" s="16">
        <f>VLOOKUP($B273,GD_CHAM_CONG!$C$6:$BF$912,41,FALSE)</f>
        <v>0</v>
      </c>
      <c r="M273" s="16">
        <f>VLOOKUP($B273,GD_CHAM_CONG!$C$6:$BF$912,42,FALSE)</f>
        <v>0</v>
      </c>
      <c r="N273" s="16">
        <f>VLOOKUP($B273,GD_CHAM_CONG!$C$6:$BF$912,43,FALSE)</f>
        <v>0</v>
      </c>
      <c r="O273" s="16">
        <f>VLOOKUP($B273,GD_CHAM_CONG!$C$6:$BF$912,44,FALSE)</f>
        <v>0</v>
      </c>
      <c r="P273" s="16">
        <f>VLOOKUP($B273,GD_CHAM_CONG!$C$6:$BF$912,45,FALSE)</f>
        <v>0</v>
      </c>
      <c r="Q273" s="16">
        <f>VLOOKUP($B273,GD_CHAM_CONG!$C$6:$BF$912,46,FALSE)</f>
        <v>0</v>
      </c>
      <c r="R273" s="16">
        <f>VLOOKUP($B273,GD_CHAM_CONG!$C$6:$BF$912,47,FALSE)</f>
        <v>0</v>
      </c>
      <c r="S273" s="16">
        <f>VLOOKUP($B273,GD_CHAM_CONG!$C$6:$BF$912,48,FALSE)</f>
        <v>0</v>
      </c>
      <c r="T273" s="16">
        <f>VLOOKUP($B273,GD_CHAM_CONG!$C$6:$BF$912,49,FALSE)</f>
        <v>0</v>
      </c>
      <c r="U273" s="16">
        <f>VLOOKUP($B273,GD_CHAM_CONG!$C$6:$BF$912,50,FALSE)</f>
        <v>0</v>
      </c>
      <c r="V273" s="16">
        <f>VLOOKUP($B273,GD_CHAM_CONG!$C$6:$BF$912,51,FALSE)</f>
        <v>0</v>
      </c>
      <c r="W273" s="16">
        <f>VLOOKUP($B273,GD_CHAM_CONG!$C$6:$BF$912,52,FALSE)</f>
        <v>0</v>
      </c>
      <c r="X273" s="16">
        <f>VLOOKUP($B273,GD_CHAM_CONG!$C$6:$BF$912,53,FALSE)</f>
        <v>0</v>
      </c>
      <c r="Y273" s="16">
        <f>VLOOKUP($B273,GD_CHAM_CONG!$C$6:$BF$912,54,FALSE)</f>
        <v>0</v>
      </c>
      <c r="Z273" s="16">
        <f>VLOOKUP($B273,GD_CHAM_CONG!$C$6:$BF$912,55,FALSE)</f>
        <v>0</v>
      </c>
      <c r="AA273" s="16">
        <f>VLOOKUP($B273,GD_CHAM_CONG!$C$6:$BF$912,56,FALSE)</f>
        <v>0</v>
      </c>
      <c r="AB273" s="16">
        <f>VLOOKUP($B273,GD_CHAM_CONG!$C$6:$BI$912,57,FALSE)</f>
        <v>0</v>
      </c>
      <c r="AC273" s="16">
        <f>VLOOKUP($B273,GD_CHAM_CONG!$C$6:$BI$912,58,FALSE)</f>
        <v>0</v>
      </c>
      <c r="AD273" s="16">
        <f>VLOOKUP($B273,GD_CHAM_CONG!$C$6:$BI$912,59,FALSE)</f>
        <v>0</v>
      </c>
      <c r="AE273" s="188">
        <f>I273/$H273*VLOOKUP(I$4,DM_TI_LE!$A$5:$B$30,2,FALSE)</f>
        <v>1</v>
      </c>
      <c r="AF273" s="188">
        <f>J273/$H273*VLOOKUP(J$4,DM_TI_LE!$A$5:$B$30,2,FALSE)</f>
        <v>0</v>
      </c>
      <c r="AG273" s="188">
        <f>K273/$H273*VLOOKUP(K$4,DM_TI_LE!$A$5:$B$30,2,FALSE)</f>
        <v>0</v>
      </c>
      <c r="AH273" s="188">
        <f>L273/$H273*VLOOKUP(L$4,DM_TI_LE!$A$5:$B$30,2,FALSE)</f>
        <v>0</v>
      </c>
      <c r="AI273" s="188">
        <f>M273/$H273*VLOOKUP(M$4,DM_TI_LE!$A$5:$B$30,2,FALSE)</f>
        <v>0</v>
      </c>
      <c r="AJ273" s="188">
        <f>N273/$H273*VLOOKUP(N$4,DM_TI_LE!$A$5:$B$30,2,FALSE)</f>
        <v>0</v>
      </c>
      <c r="AK273" s="188">
        <f>O273/$H273*VLOOKUP(O$4,DM_TI_LE!$A$5:$B$30,2,FALSE)</f>
        <v>0</v>
      </c>
      <c r="AL273" s="188">
        <f>P273/$H273*VLOOKUP(P$4,DM_TI_LE!$A$5:$B$30,2,FALSE)</f>
        <v>0</v>
      </c>
      <c r="AM273" s="188">
        <f>Q273/$H273*VLOOKUP(Q$4,DM_TI_LE!$A$5:$B$30,2,FALSE)</f>
        <v>0</v>
      </c>
      <c r="AN273" s="188">
        <f>R273/$H273*VLOOKUP(R$4,DM_TI_LE!$A$5:$B$30,2,FALSE)</f>
        <v>0</v>
      </c>
      <c r="AO273" s="188">
        <f>S273/$H273*VLOOKUP(S$4,DM_TI_LE!$A$5:$B$30,2,FALSE)</f>
        <v>0</v>
      </c>
      <c r="AP273" s="188">
        <f>T273/$H273*VLOOKUP(T$4,DM_TI_LE!$A$5:$B$30,2,FALSE)</f>
        <v>0</v>
      </c>
      <c r="AQ273" s="188">
        <f>U273/$H273*VLOOKUP(U$4,DM_TI_LE!$A$5:$B$30,2,FALSE)</f>
        <v>0</v>
      </c>
      <c r="AR273" s="188">
        <f>V273/$H273*VLOOKUP(V$4,DM_TI_LE!$A$5:$B$30,2,FALSE)</f>
        <v>0</v>
      </c>
      <c r="AS273" s="188">
        <f>W273/$H273*VLOOKUP(W$4,DM_TI_LE!$A$5:$B$30,2,FALSE)</f>
        <v>0</v>
      </c>
      <c r="AT273" s="188">
        <f>X273/$H273*VLOOKUP(X$4,DM_TI_LE!$A$5:$B$30,2,FALSE)</f>
        <v>0</v>
      </c>
      <c r="AU273" s="188">
        <f>Y273/$H273*VLOOKUP(Y$4,DM_TI_LE!$A$5:$B$30,2,FALSE)</f>
        <v>0</v>
      </c>
      <c r="AV273" s="188">
        <f>Z273/$H273*VLOOKUP(Z$4,DM_TI_LE!$A$5:$B$30,2,FALSE)</f>
        <v>0</v>
      </c>
      <c r="AW273" s="188">
        <f>AA273/$H273*VLOOKUP(AA$4,DM_TI_LE!$A$5:$B$30,2,FALSE)</f>
        <v>0</v>
      </c>
      <c r="AX273" s="188">
        <f>AB273/$H273*VLOOKUP(AB$4,DM_TI_LE!$A$5:$B$30,2,FALSE)</f>
        <v>0</v>
      </c>
      <c r="AY273" s="188">
        <f>AC273/$H273*VLOOKUP(AC$4,DM_TI_LE!$A$5:$B$30,2,FALSE)</f>
        <v>0</v>
      </c>
      <c r="AZ273" s="188">
        <f>AD273/$H273*VLOOKUP(AD$4,DM_TI_LE!$A$5:$B$30,2,FALSE)</f>
        <v>0</v>
      </c>
      <c r="BA273" s="231">
        <f>IF(CD273="HDHV",DM_TI_LE!$K$12*I273, SUM(AE273:AW273)*F273*E273*DM_HE_SO_LUONG_NS!$D$1*CE273)</f>
        <v>10111500.000000002</v>
      </c>
      <c r="BB273" s="16"/>
      <c r="BC273" s="17">
        <f>VLOOKUP(B273,GD_LCD_HS_LNS!$B$4:$E$914,4,FALSE)</f>
        <v>4166000</v>
      </c>
      <c r="BD273" s="16"/>
      <c r="BE273" s="16">
        <f>I273/26*$BC273*VLOOKUP(BE$4,DM_TI_LE!$A$5:$C$29,3,FALSE)</f>
        <v>0</v>
      </c>
      <c r="BF273" s="16">
        <f>J273/26*$BC273*VLOOKUP(BF$4,DM_TI_LE!$A$5:$C$29,3,FALSE)</f>
        <v>0</v>
      </c>
      <c r="BG273" s="16">
        <f>K273/26*$BC273*VLOOKUP(BG$4,DM_TI_LE!$A$5:$C$29,3,FALSE)</f>
        <v>0</v>
      </c>
      <c r="BH273" s="16">
        <f>L273/26*$BC273*VLOOKUP(BH$4,DM_TI_LE!$A$5:$C$29,3,FALSE)</f>
        <v>0</v>
      </c>
      <c r="BI273" s="16">
        <f>M273/26*$BC273*VLOOKUP(BI$4,DM_TI_LE!$A$5:$C$29,3,FALSE)</f>
        <v>0</v>
      </c>
      <c r="BJ273" s="16">
        <f>N273/26*$BC273*VLOOKUP(BJ$4,DM_TI_LE!$A$5:$C$29,3,FALSE)</f>
        <v>0</v>
      </c>
      <c r="BK273" s="16">
        <f>O273/26*$BC273*VLOOKUP(BK$4,DM_TI_LE!$A$5:$C$29,3,FALSE)</f>
        <v>0</v>
      </c>
      <c r="BL273" s="16">
        <f>P273/26*$BC273*VLOOKUP(BL$4,DM_TI_LE!$A$5:$C$29,3,FALSE)</f>
        <v>0</v>
      </c>
      <c r="BM273" s="16">
        <f>Q273/26*$BC273*VLOOKUP(BM$4,DM_TI_LE!$A$5:$C$29,3,FALSE)</f>
        <v>0</v>
      </c>
      <c r="BN273" s="16">
        <f>R273/26*$BC273*VLOOKUP(BN$4,DM_TI_LE!$A$5:$C$29,3,FALSE)</f>
        <v>0</v>
      </c>
      <c r="BO273" s="16">
        <f>S273/26*$BC273*VLOOKUP(BO$4,DM_TI_LE!$A$5:$C$29,3,FALSE)</f>
        <v>0</v>
      </c>
      <c r="BP273" s="16">
        <f>T273/26*$BC273*VLOOKUP(BP$4,DM_TI_LE!$A$5:$C$29,3,FALSE)</f>
        <v>0</v>
      </c>
      <c r="BQ273" s="16">
        <f>U273/26*$BC273*VLOOKUP(BQ$4,DM_TI_LE!$A$5:$C$29,3,FALSE)</f>
        <v>0</v>
      </c>
      <c r="BR273" s="16">
        <f>V273/26*$BC273*VLOOKUP(BR$4,DM_TI_LE!$A$5:$C$29,3,FALSE)</f>
        <v>0</v>
      </c>
      <c r="BS273" s="16">
        <f>W273/26*$BC273*VLOOKUP(BS$4,DM_TI_LE!$A$5:$C$29,3,FALSE)</f>
        <v>0</v>
      </c>
      <c r="BT273" s="16">
        <f>X273/26*$BC273*VLOOKUP(BT$4,DM_TI_LE!$A$5:$C$29,3,FALSE)</f>
        <v>0</v>
      </c>
      <c r="BU273" s="16">
        <f>Y273/26*$BC273*VLOOKUP(BU$4,DM_TI_LE!$A$5:$C$29,3,FALSE)</f>
        <v>0</v>
      </c>
      <c r="BV273" s="16">
        <f>Z273/26*$BC273*VLOOKUP(BV$4,DM_TI_LE!$A$5:$C$29,3,FALSE)</f>
        <v>0</v>
      </c>
      <c r="BW273" s="16">
        <f>AA273/26*$BC273*VLOOKUP(BW$4,DM_TI_LE!$A$5:$C$29,3,FALSE)</f>
        <v>0</v>
      </c>
      <c r="BX273" s="16">
        <f>AB273/26*$BC273*VLOOKUP(BX$4,DM_TI_LE!$A$5:$C$29,3,FALSE)</f>
        <v>0</v>
      </c>
      <c r="BY273" s="16">
        <f>AC273/26*$BC273*VLOOKUP(BY$4,DM_TI_LE!$A$5:$C$29,3,FALSE)</f>
        <v>0</v>
      </c>
      <c r="BZ273" s="16">
        <f>AD273/26*$BC273*VLOOKUP(BZ$4,DM_TI_LE!$A$5:$C$29,3,FALSE)</f>
        <v>0</v>
      </c>
      <c r="CA273" s="196">
        <f t="shared" si="0"/>
        <v>0</v>
      </c>
      <c r="CB273" s="16"/>
      <c r="CC273" s="197">
        <f t="shared" si="1"/>
        <v>10111500.000000002</v>
      </c>
      <c r="CD273" s="145" t="s">
        <v>116</v>
      </c>
      <c r="CE273" s="199">
        <f>VLOOKUP(CD273,DM_TI_LE!$I$12:$J$16,2,FALSE)</f>
        <v>1</v>
      </c>
    </row>
    <row r="274" spans="1:83" ht="12.75">
      <c r="A274" s="36">
        <v>270</v>
      </c>
      <c r="B274" s="38">
        <f>GD_LCD_HS_LNS!B273</f>
        <v>10714</v>
      </c>
      <c r="C274" s="38" t="str">
        <f>GD_LCD_HS_LNS!C273</f>
        <v>Phạm Văn Hải</v>
      </c>
      <c r="D274" s="38" t="str">
        <f>GD_LCD_HS_LNS!D273</f>
        <v>NV Lái xe - VHTTB</v>
      </c>
      <c r="E274" s="146">
        <f>VLOOKUP(B274,GD_CHAM_CONG!$C$6:$BJ$912,60,FALSE)</f>
        <v>1</v>
      </c>
      <c r="F274" s="146">
        <f>VLOOKUP(B274,GD_LCD_HS_LNS!$B$4:$F$914,5,FALSE)</f>
        <v>2.14</v>
      </c>
      <c r="G274" s="168"/>
      <c r="H274" s="168">
        <f>VLOOKUP(B274,GD_CHAM_CONG!$C$6:$BD$912,37,FALSE)</f>
        <v>26</v>
      </c>
      <c r="I274" s="16">
        <f>VLOOKUP($B274,GD_CHAM_CONG!$C$6:$BF$912,38,FALSE)</f>
        <v>26</v>
      </c>
      <c r="J274" s="16">
        <f>VLOOKUP($B274,GD_CHAM_CONG!$C$6:$BF$912,39,FALSE)</f>
        <v>0</v>
      </c>
      <c r="K274" s="16">
        <f>VLOOKUP($B274,GD_CHAM_CONG!$C$6:$BF$912,40,FALSE)</f>
        <v>0</v>
      </c>
      <c r="L274" s="16">
        <f>VLOOKUP($B274,GD_CHAM_CONG!$C$6:$BF$912,41,FALSE)</f>
        <v>0</v>
      </c>
      <c r="M274" s="16">
        <f>VLOOKUP($B274,GD_CHAM_CONG!$C$6:$BF$912,42,FALSE)</f>
        <v>0</v>
      </c>
      <c r="N274" s="16">
        <f>VLOOKUP($B274,GD_CHAM_CONG!$C$6:$BF$912,43,FALSE)</f>
        <v>0</v>
      </c>
      <c r="O274" s="16">
        <f>VLOOKUP($B274,GD_CHAM_CONG!$C$6:$BF$912,44,FALSE)</f>
        <v>0</v>
      </c>
      <c r="P274" s="16">
        <f>VLOOKUP($B274,GD_CHAM_CONG!$C$6:$BF$912,45,FALSE)</f>
        <v>0</v>
      </c>
      <c r="Q274" s="16">
        <f>VLOOKUP($B274,GD_CHAM_CONG!$C$6:$BF$912,46,FALSE)</f>
        <v>0</v>
      </c>
      <c r="R274" s="16">
        <f>VLOOKUP($B274,GD_CHAM_CONG!$C$6:$BF$912,47,FALSE)</f>
        <v>0</v>
      </c>
      <c r="S274" s="16">
        <f>VLOOKUP($B274,GD_CHAM_CONG!$C$6:$BF$912,48,FALSE)</f>
        <v>0</v>
      </c>
      <c r="T274" s="16">
        <f>VLOOKUP($B274,GD_CHAM_CONG!$C$6:$BF$912,49,FALSE)</f>
        <v>0</v>
      </c>
      <c r="U274" s="16">
        <f>VLOOKUP($B274,GD_CHAM_CONG!$C$6:$BF$912,50,FALSE)</f>
        <v>0</v>
      </c>
      <c r="V274" s="16">
        <f>VLOOKUP($B274,GD_CHAM_CONG!$C$6:$BF$912,51,FALSE)</f>
        <v>0</v>
      </c>
      <c r="W274" s="16">
        <f>VLOOKUP($B274,GD_CHAM_CONG!$C$6:$BF$912,52,FALSE)</f>
        <v>0</v>
      </c>
      <c r="X274" s="16">
        <f>VLOOKUP($B274,GD_CHAM_CONG!$C$6:$BF$912,53,FALSE)</f>
        <v>0</v>
      </c>
      <c r="Y274" s="16">
        <f>VLOOKUP($B274,GD_CHAM_CONG!$C$6:$BF$912,54,FALSE)</f>
        <v>0</v>
      </c>
      <c r="Z274" s="16">
        <f>VLOOKUP($B274,GD_CHAM_CONG!$C$6:$BF$912,55,FALSE)</f>
        <v>0</v>
      </c>
      <c r="AA274" s="16">
        <f>VLOOKUP($B274,GD_CHAM_CONG!$C$6:$BF$912,56,FALSE)</f>
        <v>0</v>
      </c>
      <c r="AB274" s="16">
        <f>VLOOKUP($B274,GD_CHAM_CONG!$C$6:$BI$912,57,FALSE)</f>
        <v>0</v>
      </c>
      <c r="AC274" s="16">
        <f>VLOOKUP($B274,GD_CHAM_CONG!$C$6:$BI$912,58,FALSE)</f>
        <v>0</v>
      </c>
      <c r="AD274" s="16">
        <f>VLOOKUP($B274,GD_CHAM_CONG!$C$6:$BI$912,59,FALSE)</f>
        <v>0</v>
      </c>
      <c r="AE274" s="188">
        <f>I274/$H274*VLOOKUP(I$4,DM_TI_LE!$A$5:$B$30,2,FALSE)</f>
        <v>1</v>
      </c>
      <c r="AF274" s="188">
        <f>J274/$H274*VLOOKUP(J$4,DM_TI_LE!$A$5:$B$30,2,FALSE)</f>
        <v>0</v>
      </c>
      <c r="AG274" s="188">
        <f>K274/$H274*VLOOKUP(K$4,DM_TI_LE!$A$5:$B$30,2,FALSE)</f>
        <v>0</v>
      </c>
      <c r="AH274" s="188">
        <f>L274/$H274*VLOOKUP(L$4,DM_TI_LE!$A$5:$B$30,2,FALSE)</f>
        <v>0</v>
      </c>
      <c r="AI274" s="188">
        <f>M274/$H274*VLOOKUP(M$4,DM_TI_LE!$A$5:$B$30,2,FALSE)</f>
        <v>0</v>
      </c>
      <c r="AJ274" s="188">
        <f>N274/$H274*VLOOKUP(N$4,DM_TI_LE!$A$5:$B$30,2,FALSE)</f>
        <v>0</v>
      </c>
      <c r="AK274" s="188">
        <f>O274/$H274*VLOOKUP(O$4,DM_TI_LE!$A$5:$B$30,2,FALSE)</f>
        <v>0</v>
      </c>
      <c r="AL274" s="188">
        <f>P274/$H274*VLOOKUP(P$4,DM_TI_LE!$A$5:$B$30,2,FALSE)</f>
        <v>0</v>
      </c>
      <c r="AM274" s="188">
        <f>Q274/$H274*VLOOKUP(Q$4,DM_TI_LE!$A$5:$B$30,2,FALSE)</f>
        <v>0</v>
      </c>
      <c r="AN274" s="188">
        <f>R274/$H274*VLOOKUP(R$4,DM_TI_LE!$A$5:$B$30,2,FALSE)</f>
        <v>0</v>
      </c>
      <c r="AO274" s="188">
        <f>S274/$H274*VLOOKUP(S$4,DM_TI_LE!$A$5:$B$30,2,FALSE)</f>
        <v>0</v>
      </c>
      <c r="AP274" s="188">
        <f>T274/$H274*VLOOKUP(T$4,DM_TI_LE!$A$5:$B$30,2,FALSE)</f>
        <v>0</v>
      </c>
      <c r="AQ274" s="188">
        <f>U274/$H274*VLOOKUP(U$4,DM_TI_LE!$A$5:$B$30,2,FALSE)</f>
        <v>0</v>
      </c>
      <c r="AR274" s="188">
        <f>V274/$H274*VLOOKUP(V$4,DM_TI_LE!$A$5:$B$30,2,FALSE)</f>
        <v>0</v>
      </c>
      <c r="AS274" s="188">
        <f>W274/$H274*VLOOKUP(W$4,DM_TI_LE!$A$5:$B$30,2,FALSE)</f>
        <v>0</v>
      </c>
      <c r="AT274" s="188">
        <f>X274/$H274*VLOOKUP(X$4,DM_TI_LE!$A$5:$B$30,2,FALSE)</f>
        <v>0</v>
      </c>
      <c r="AU274" s="188">
        <f>Y274/$H274*VLOOKUP(Y$4,DM_TI_LE!$A$5:$B$30,2,FALSE)</f>
        <v>0</v>
      </c>
      <c r="AV274" s="188">
        <f>Z274/$H274*VLOOKUP(Z$4,DM_TI_LE!$A$5:$B$30,2,FALSE)</f>
        <v>0</v>
      </c>
      <c r="AW274" s="188">
        <f>AA274/$H274*VLOOKUP(AA$4,DM_TI_LE!$A$5:$B$30,2,FALSE)</f>
        <v>0</v>
      </c>
      <c r="AX274" s="188">
        <f>AB274/$H274*VLOOKUP(AB$4,DM_TI_LE!$A$5:$B$30,2,FALSE)</f>
        <v>0</v>
      </c>
      <c r="AY274" s="188">
        <f>AC274/$H274*VLOOKUP(AC$4,DM_TI_LE!$A$5:$B$30,2,FALSE)</f>
        <v>0</v>
      </c>
      <c r="AZ274" s="188">
        <f>AD274/$H274*VLOOKUP(AD$4,DM_TI_LE!$A$5:$B$30,2,FALSE)</f>
        <v>0</v>
      </c>
      <c r="BA274" s="231">
        <f>IF(CD274="HDHV",DM_TI_LE!$K$12*I274, SUM(AE274:AW274)*F274*E274*DM_HE_SO_LUONG_NS!$D$1*CE274)</f>
        <v>9630000</v>
      </c>
      <c r="BB274" s="16"/>
      <c r="BC274" s="17">
        <f>VLOOKUP(B274,GD_LCD_HS_LNS!$B$4:$E$914,4,FALSE)</f>
        <v>4786000</v>
      </c>
      <c r="BD274" s="16"/>
      <c r="BE274" s="16">
        <f>I274/26*$BC274*VLOOKUP(BE$4,DM_TI_LE!$A$5:$C$29,3,FALSE)</f>
        <v>0</v>
      </c>
      <c r="BF274" s="16">
        <f>J274/26*$BC274*VLOOKUP(BF$4,DM_TI_LE!$A$5:$C$29,3,FALSE)</f>
        <v>0</v>
      </c>
      <c r="BG274" s="16">
        <f>K274/26*$BC274*VLOOKUP(BG$4,DM_TI_LE!$A$5:$C$29,3,FALSE)</f>
        <v>0</v>
      </c>
      <c r="BH274" s="16">
        <f>L274/26*$BC274*VLOOKUP(BH$4,DM_TI_LE!$A$5:$C$29,3,FALSE)</f>
        <v>0</v>
      </c>
      <c r="BI274" s="16">
        <f>M274/26*$BC274*VLOOKUP(BI$4,DM_TI_LE!$A$5:$C$29,3,FALSE)</f>
        <v>0</v>
      </c>
      <c r="BJ274" s="16">
        <f>N274/26*$BC274*VLOOKUP(BJ$4,DM_TI_LE!$A$5:$C$29,3,FALSE)</f>
        <v>0</v>
      </c>
      <c r="BK274" s="16">
        <f>O274/26*$BC274*VLOOKUP(BK$4,DM_TI_LE!$A$5:$C$29,3,FALSE)</f>
        <v>0</v>
      </c>
      <c r="BL274" s="16">
        <f>P274/26*$BC274*VLOOKUP(BL$4,DM_TI_LE!$A$5:$C$29,3,FALSE)</f>
        <v>0</v>
      </c>
      <c r="BM274" s="16">
        <f>Q274/26*$BC274*VLOOKUP(BM$4,DM_TI_LE!$A$5:$C$29,3,FALSE)</f>
        <v>0</v>
      </c>
      <c r="BN274" s="16">
        <f>R274/26*$BC274*VLOOKUP(BN$4,DM_TI_LE!$A$5:$C$29,3,FALSE)</f>
        <v>0</v>
      </c>
      <c r="BO274" s="16">
        <f>S274/26*$BC274*VLOOKUP(BO$4,DM_TI_LE!$A$5:$C$29,3,FALSE)</f>
        <v>0</v>
      </c>
      <c r="BP274" s="16">
        <f>T274/26*$BC274*VLOOKUP(BP$4,DM_TI_LE!$A$5:$C$29,3,FALSE)</f>
        <v>0</v>
      </c>
      <c r="BQ274" s="16">
        <f>U274/26*$BC274*VLOOKUP(BQ$4,DM_TI_LE!$A$5:$C$29,3,FALSE)</f>
        <v>0</v>
      </c>
      <c r="BR274" s="16">
        <f>V274/26*$BC274*VLOOKUP(BR$4,DM_TI_LE!$A$5:$C$29,3,FALSE)</f>
        <v>0</v>
      </c>
      <c r="BS274" s="16">
        <f>W274/26*$BC274*VLOOKUP(BS$4,DM_TI_LE!$A$5:$C$29,3,FALSE)</f>
        <v>0</v>
      </c>
      <c r="BT274" s="16">
        <f>X274/26*$BC274*VLOOKUP(BT$4,DM_TI_LE!$A$5:$C$29,3,FALSE)</f>
        <v>0</v>
      </c>
      <c r="BU274" s="16">
        <f>Y274/26*$BC274*VLOOKUP(BU$4,DM_TI_LE!$A$5:$C$29,3,FALSE)</f>
        <v>0</v>
      </c>
      <c r="BV274" s="16">
        <f>Z274/26*$BC274*VLOOKUP(BV$4,DM_TI_LE!$A$5:$C$29,3,FALSE)</f>
        <v>0</v>
      </c>
      <c r="BW274" s="16">
        <f>AA274/26*$BC274*VLOOKUP(BW$4,DM_TI_LE!$A$5:$C$29,3,FALSE)</f>
        <v>0</v>
      </c>
      <c r="BX274" s="16">
        <f>AB274/26*$BC274*VLOOKUP(BX$4,DM_TI_LE!$A$5:$C$29,3,FALSE)</f>
        <v>0</v>
      </c>
      <c r="BY274" s="16">
        <f>AC274/26*$BC274*VLOOKUP(BY$4,DM_TI_LE!$A$5:$C$29,3,FALSE)</f>
        <v>0</v>
      </c>
      <c r="BZ274" s="16">
        <f>AD274/26*$BC274*VLOOKUP(BZ$4,DM_TI_LE!$A$5:$C$29,3,FALSE)</f>
        <v>0</v>
      </c>
      <c r="CA274" s="196">
        <f t="shared" si="0"/>
        <v>0</v>
      </c>
      <c r="CB274" s="16"/>
      <c r="CC274" s="197">
        <f t="shared" si="1"/>
        <v>9630000</v>
      </c>
      <c r="CD274" s="145" t="s">
        <v>116</v>
      </c>
      <c r="CE274" s="199">
        <f>VLOOKUP(CD274,DM_TI_LE!$I$12:$J$16,2,FALSE)</f>
        <v>1</v>
      </c>
    </row>
    <row r="275" spans="1:83" ht="12.75">
      <c r="A275" s="36">
        <v>271</v>
      </c>
      <c r="B275" s="38">
        <f>GD_LCD_HS_LNS!B274</f>
        <v>10716</v>
      </c>
      <c r="C275" s="38" t="str">
        <f>GD_LCD_HS_LNS!C274</f>
        <v>Bùi Văn Thành</v>
      </c>
      <c r="D275" s="38" t="str">
        <f>GD_LCD_HS_LNS!D274</f>
        <v>NV Lái xe - VHTTB</v>
      </c>
      <c r="E275" s="146">
        <f>VLOOKUP(B275,GD_CHAM_CONG!$C$6:$BJ$912,60,FALSE)</f>
        <v>0.9</v>
      </c>
      <c r="F275" s="146">
        <f>VLOOKUP(B275,GD_LCD_HS_LNS!$B$4:$F$914,5,FALSE)</f>
        <v>1.91</v>
      </c>
      <c r="G275" s="168"/>
      <c r="H275" s="168">
        <f>VLOOKUP(B275,GD_CHAM_CONG!$C$6:$BD$912,37,FALSE)</f>
        <v>26</v>
      </c>
      <c r="I275" s="16">
        <f>VLOOKUP($B275,GD_CHAM_CONG!$C$6:$BF$912,38,FALSE)</f>
        <v>26</v>
      </c>
      <c r="J275" s="16">
        <f>VLOOKUP($B275,GD_CHAM_CONG!$C$6:$BF$912,39,FALSE)</f>
        <v>0</v>
      </c>
      <c r="K275" s="16">
        <f>VLOOKUP($B275,GD_CHAM_CONG!$C$6:$BF$912,40,FALSE)</f>
        <v>0</v>
      </c>
      <c r="L275" s="16">
        <f>VLOOKUP($B275,GD_CHAM_CONG!$C$6:$BF$912,41,FALSE)</f>
        <v>0</v>
      </c>
      <c r="M275" s="16">
        <f>VLOOKUP($B275,GD_CHAM_CONG!$C$6:$BF$912,42,FALSE)</f>
        <v>0</v>
      </c>
      <c r="N275" s="16">
        <f>VLOOKUP($B275,GD_CHAM_CONG!$C$6:$BF$912,43,FALSE)</f>
        <v>0</v>
      </c>
      <c r="O275" s="16">
        <f>VLOOKUP($B275,GD_CHAM_CONG!$C$6:$BF$912,44,FALSE)</f>
        <v>0</v>
      </c>
      <c r="P275" s="16">
        <f>VLOOKUP($B275,GD_CHAM_CONG!$C$6:$BF$912,45,FALSE)</f>
        <v>0</v>
      </c>
      <c r="Q275" s="16">
        <f>VLOOKUP($B275,GD_CHAM_CONG!$C$6:$BF$912,46,FALSE)</f>
        <v>0</v>
      </c>
      <c r="R275" s="16">
        <f>VLOOKUP($B275,GD_CHAM_CONG!$C$6:$BF$912,47,FALSE)</f>
        <v>0</v>
      </c>
      <c r="S275" s="16">
        <f>VLOOKUP($B275,GD_CHAM_CONG!$C$6:$BF$912,48,FALSE)</f>
        <v>0</v>
      </c>
      <c r="T275" s="16">
        <f>VLOOKUP($B275,GD_CHAM_CONG!$C$6:$BF$912,49,FALSE)</f>
        <v>0</v>
      </c>
      <c r="U275" s="16">
        <f>VLOOKUP($B275,GD_CHAM_CONG!$C$6:$BF$912,50,FALSE)</f>
        <v>0</v>
      </c>
      <c r="V275" s="16">
        <f>VLOOKUP($B275,GD_CHAM_CONG!$C$6:$BF$912,51,FALSE)</f>
        <v>0</v>
      </c>
      <c r="W275" s="16">
        <f>VLOOKUP($B275,GD_CHAM_CONG!$C$6:$BF$912,52,FALSE)</f>
        <v>0</v>
      </c>
      <c r="X275" s="16">
        <f>VLOOKUP($B275,GD_CHAM_CONG!$C$6:$BF$912,53,FALSE)</f>
        <v>0</v>
      </c>
      <c r="Y275" s="16">
        <f>VLOOKUP($B275,GD_CHAM_CONG!$C$6:$BF$912,54,FALSE)</f>
        <v>0</v>
      </c>
      <c r="Z275" s="16">
        <f>VLOOKUP($B275,GD_CHAM_CONG!$C$6:$BF$912,55,FALSE)</f>
        <v>0</v>
      </c>
      <c r="AA275" s="16">
        <f>VLOOKUP($B275,GD_CHAM_CONG!$C$6:$BF$912,56,FALSE)</f>
        <v>0</v>
      </c>
      <c r="AB275" s="16">
        <f>VLOOKUP($B275,GD_CHAM_CONG!$C$6:$BI$912,57,FALSE)</f>
        <v>0</v>
      </c>
      <c r="AC275" s="16">
        <f>VLOOKUP($B275,GD_CHAM_CONG!$C$6:$BI$912,58,FALSE)</f>
        <v>0</v>
      </c>
      <c r="AD275" s="16">
        <f>VLOOKUP($B275,GD_CHAM_CONG!$C$6:$BI$912,59,FALSE)</f>
        <v>0</v>
      </c>
      <c r="AE275" s="188">
        <f>I275/$H275*VLOOKUP(I$4,DM_TI_LE!$A$5:$B$30,2,FALSE)</f>
        <v>1</v>
      </c>
      <c r="AF275" s="188">
        <f>J275/$H275*VLOOKUP(J$4,DM_TI_LE!$A$5:$B$30,2,FALSE)</f>
        <v>0</v>
      </c>
      <c r="AG275" s="188">
        <f>K275/$H275*VLOOKUP(K$4,DM_TI_LE!$A$5:$B$30,2,FALSE)</f>
        <v>0</v>
      </c>
      <c r="AH275" s="188">
        <f>L275/$H275*VLOOKUP(L$4,DM_TI_LE!$A$5:$B$30,2,FALSE)</f>
        <v>0</v>
      </c>
      <c r="AI275" s="188">
        <f>M275/$H275*VLOOKUP(M$4,DM_TI_LE!$A$5:$B$30,2,FALSE)</f>
        <v>0</v>
      </c>
      <c r="AJ275" s="188">
        <f>N275/$H275*VLOOKUP(N$4,DM_TI_LE!$A$5:$B$30,2,FALSE)</f>
        <v>0</v>
      </c>
      <c r="AK275" s="188">
        <f>O275/$H275*VLOOKUP(O$4,DM_TI_LE!$A$5:$B$30,2,FALSE)</f>
        <v>0</v>
      </c>
      <c r="AL275" s="188">
        <f>P275/$H275*VLOOKUP(P$4,DM_TI_LE!$A$5:$B$30,2,FALSE)</f>
        <v>0</v>
      </c>
      <c r="AM275" s="188">
        <f>Q275/$H275*VLOOKUP(Q$4,DM_TI_LE!$A$5:$B$30,2,FALSE)</f>
        <v>0</v>
      </c>
      <c r="AN275" s="188">
        <f>R275/$H275*VLOOKUP(R$4,DM_TI_LE!$A$5:$B$30,2,FALSE)</f>
        <v>0</v>
      </c>
      <c r="AO275" s="188">
        <f>S275/$H275*VLOOKUP(S$4,DM_TI_LE!$A$5:$B$30,2,FALSE)</f>
        <v>0</v>
      </c>
      <c r="AP275" s="188">
        <f>T275/$H275*VLOOKUP(T$4,DM_TI_LE!$A$5:$B$30,2,FALSE)</f>
        <v>0</v>
      </c>
      <c r="AQ275" s="188">
        <f>U275/$H275*VLOOKUP(U$4,DM_TI_LE!$A$5:$B$30,2,FALSE)</f>
        <v>0</v>
      </c>
      <c r="AR275" s="188">
        <f>V275/$H275*VLOOKUP(V$4,DM_TI_LE!$A$5:$B$30,2,FALSE)</f>
        <v>0</v>
      </c>
      <c r="AS275" s="188">
        <f>W275/$H275*VLOOKUP(W$4,DM_TI_LE!$A$5:$B$30,2,FALSE)</f>
        <v>0</v>
      </c>
      <c r="AT275" s="188">
        <f>X275/$H275*VLOOKUP(X$4,DM_TI_LE!$A$5:$B$30,2,FALSE)</f>
        <v>0</v>
      </c>
      <c r="AU275" s="188">
        <f>Y275/$H275*VLOOKUP(Y$4,DM_TI_LE!$A$5:$B$30,2,FALSE)</f>
        <v>0</v>
      </c>
      <c r="AV275" s="188">
        <f>Z275/$H275*VLOOKUP(Z$4,DM_TI_LE!$A$5:$B$30,2,FALSE)</f>
        <v>0</v>
      </c>
      <c r="AW275" s="188">
        <f>AA275/$H275*VLOOKUP(AA$4,DM_TI_LE!$A$5:$B$30,2,FALSE)</f>
        <v>0</v>
      </c>
      <c r="AX275" s="188">
        <f>AB275/$H275*VLOOKUP(AB$4,DM_TI_LE!$A$5:$B$30,2,FALSE)</f>
        <v>0</v>
      </c>
      <c r="AY275" s="188">
        <f>AC275/$H275*VLOOKUP(AC$4,DM_TI_LE!$A$5:$B$30,2,FALSE)</f>
        <v>0</v>
      </c>
      <c r="AZ275" s="188">
        <f>AD275/$H275*VLOOKUP(AD$4,DM_TI_LE!$A$5:$B$30,2,FALSE)</f>
        <v>0</v>
      </c>
      <c r="BA275" s="231">
        <f>IF(CD275="HDHV",DM_TI_LE!$K$12*I275, SUM(AE275:AW275)*F275*E275*DM_HE_SO_LUONG_NS!$D$1*CE275)</f>
        <v>7735499.9999999991</v>
      </c>
      <c r="BB275" s="16"/>
      <c r="BC275" s="17">
        <f>VLOOKUP(B275,GD_LCD_HS_LNS!$B$4:$E$914,4,FALSE)</f>
        <v>4166000</v>
      </c>
      <c r="BD275" s="16"/>
      <c r="BE275" s="16">
        <f>I275/26*$BC275*VLOOKUP(BE$4,DM_TI_LE!$A$5:$C$29,3,FALSE)</f>
        <v>0</v>
      </c>
      <c r="BF275" s="16">
        <f>J275/26*$BC275*VLOOKUP(BF$4,DM_TI_LE!$A$5:$C$29,3,FALSE)</f>
        <v>0</v>
      </c>
      <c r="BG275" s="16">
        <f>K275/26*$BC275*VLOOKUP(BG$4,DM_TI_LE!$A$5:$C$29,3,FALSE)</f>
        <v>0</v>
      </c>
      <c r="BH275" s="16">
        <f>L275/26*$BC275*VLOOKUP(BH$4,DM_TI_LE!$A$5:$C$29,3,FALSE)</f>
        <v>0</v>
      </c>
      <c r="BI275" s="16">
        <f>M275/26*$BC275*VLOOKUP(BI$4,DM_TI_LE!$A$5:$C$29,3,FALSE)</f>
        <v>0</v>
      </c>
      <c r="BJ275" s="16">
        <f>N275/26*$BC275*VLOOKUP(BJ$4,DM_TI_LE!$A$5:$C$29,3,FALSE)</f>
        <v>0</v>
      </c>
      <c r="BK275" s="16">
        <f>O275/26*$BC275*VLOOKUP(BK$4,DM_TI_LE!$A$5:$C$29,3,FALSE)</f>
        <v>0</v>
      </c>
      <c r="BL275" s="16">
        <f>P275/26*$BC275*VLOOKUP(BL$4,DM_TI_LE!$A$5:$C$29,3,FALSE)</f>
        <v>0</v>
      </c>
      <c r="BM275" s="16">
        <f>Q275/26*$BC275*VLOOKUP(BM$4,DM_TI_LE!$A$5:$C$29,3,FALSE)</f>
        <v>0</v>
      </c>
      <c r="BN275" s="16">
        <f>R275/26*$BC275*VLOOKUP(BN$4,DM_TI_LE!$A$5:$C$29,3,FALSE)</f>
        <v>0</v>
      </c>
      <c r="BO275" s="16">
        <f>S275/26*$BC275*VLOOKUP(BO$4,DM_TI_LE!$A$5:$C$29,3,FALSE)</f>
        <v>0</v>
      </c>
      <c r="BP275" s="16">
        <f>T275/26*$BC275*VLOOKUP(BP$4,DM_TI_LE!$A$5:$C$29,3,FALSE)</f>
        <v>0</v>
      </c>
      <c r="BQ275" s="16">
        <f>U275/26*$BC275*VLOOKUP(BQ$4,DM_TI_LE!$A$5:$C$29,3,FALSE)</f>
        <v>0</v>
      </c>
      <c r="BR275" s="16">
        <f>V275/26*$BC275*VLOOKUP(BR$4,DM_TI_LE!$A$5:$C$29,3,FALSE)</f>
        <v>0</v>
      </c>
      <c r="BS275" s="16">
        <f>W275/26*$BC275*VLOOKUP(BS$4,DM_TI_LE!$A$5:$C$29,3,FALSE)</f>
        <v>0</v>
      </c>
      <c r="BT275" s="16">
        <f>X275/26*$BC275*VLOOKUP(BT$4,DM_TI_LE!$A$5:$C$29,3,FALSE)</f>
        <v>0</v>
      </c>
      <c r="BU275" s="16">
        <f>Y275/26*$BC275*VLOOKUP(BU$4,DM_TI_LE!$A$5:$C$29,3,FALSE)</f>
        <v>0</v>
      </c>
      <c r="BV275" s="16">
        <f>Z275/26*$BC275*VLOOKUP(BV$4,DM_TI_LE!$A$5:$C$29,3,FALSE)</f>
        <v>0</v>
      </c>
      <c r="BW275" s="16">
        <f>AA275/26*$BC275*VLOOKUP(BW$4,DM_TI_LE!$A$5:$C$29,3,FALSE)</f>
        <v>0</v>
      </c>
      <c r="BX275" s="16">
        <f>AB275/26*$BC275*VLOOKUP(BX$4,DM_TI_LE!$A$5:$C$29,3,FALSE)</f>
        <v>0</v>
      </c>
      <c r="BY275" s="16">
        <f>AC275/26*$BC275*VLOOKUP(BY$4,DM_TI_LE!$A$5:$C$29,3,FALSE)</f>
        <v>0</v>
      </c>
      <c r="BZ275" s="16">
        <f>AD275/26*$BC275*VLOOKUP(BZ$4,DM_TI_LE!$A$5:$C$29,3,FALSE)</f>
        <v>0</v>
      </c>
      <c r="CA275" s="196">
        <f t="shared" si="0"/>
        <v>0</v>
      </c>
      <c r="CB275" s="16"/>
      <c r="CC275" s="197">
        <f t="shared" si="1"/>
        <v>7735499.9999999991</v>
      </c>
      <c r="CD275" s="145" t="s">
        <v>116</v>
      </c>
      <c r="CE275" s="199">
        <f>VLOOKUP(CD275,DM_TI_LE!$I$12:$J$16,2,FALSE)</f>
        <v>1</v>
      </c>
    </row>
    <row r="276" spans="1:83" ht="12.75">
      <c r="A276" s="36">
        <v>272</v>
      </c>
      <c r="B276" s="38">
        <f>GD_LCD_HS_LNS!B275</f>
        <v>10717</v>
      </c>
      <c r="C276" s="38" t="str">
        <f>GD_LCD_HS_LNS!C275</f>
        <v>Bùi Chí Công</v>
      </c>
      <c r="D276" s="38" t="str">
        <f>GD_LCD_HS_LNS!D275</f>
        <v>NV Lái xe - VHTTB</v>
      </c>
      <c r="E276" s="146">
        <f>VLOOKUP(B276,GD_CHAM_CONG!$C$6:$BJ$912,60,FALSE)</f>
        <v>1.05</v>
      </c>
      <c r="F276" s="146">
        <f>VLOOKUP(B276,GD_LCD_HS_LNS!$B$4:$F$914,5,FALSE)</f>
        <v>1.91</v>
      </c>
      <c r="G276" s="168"/>
      <c r="H276" s="168">
        <f>VLOOKUP(B276,GD_CHAM_CONG!$C$6:$BD$912,37,FALSE)</f>
        <v>26</v>
      </c>
      <c r="I276" s="16">
        <f>VLOOKUP($B276,GD_CHAM_CONG!$C$6:$BF$912,38,FALSE)</f>
        <v>26</v>
      </c>
      <c r="J276" s="16">
        <f>VLOOKUP($B276,GD_CHAM_CONG!$C$6:$BF$912,39,FALSE)</f>
        <v>0</v>
      </c>
      <c r="K276" s="16">
        <f>VLOOKUP($B276,GD_CHAM_CONG!$C$6:$BF$912,40,FALSE)</f>
        <v>0</v>
      </c>
      <c r="L276" s="16">
        <f>VLOOKUP($B276,GD_CHAM_CONG!$C$6:$BF$912,41,FALSE)</f>
        <v>0</v>
      </c>
      <c r="M276" s="16">
        <f>VLOOKUP($B276,GD_CHAM_CONG!$C$6:$BF$912,42,FALSE)</f>
        <v>0</v>
      </c>
      <c r="N276" s="16">
        <f>VLOOKUP($B276,GD_CHAM_CONG!$C$6:$BF$912,43,FALSE)</f>
        <v>0</v>
      </c>
      <c r="O276" s="16">
        <f>VLOOKUP($B276,GD_CHAM_CONG!$C$6:$BF$912,44,FALSE)</f>
        <v>0</v>
      </c>
      <c r="P276" s="16">
        <f>VLOOKUP($B276,GD_CHAM_CONG!$C$6:$BF$912,45,FALSE)</f>
        <v>0</v>
      </c>
      <c r="Q276" s="16">
        <f>VLOOKUP($B276,GD_CHAM_CONG!$C$6:$BF$912,46,FALSE)</f>
        <v>0</v>
      </c>
      <c r="R276" s="16">
        <f>VLOOKUP($B276,GD_CHAM_CONG!$C$6:$BF$912,47,FALSE)</f>
        <v>0</v>
      </c>
      <c r="S276" s="16">
        <f>VLOOKUP($B276,GD_CHAM_CONG!$C$6:$BF$912,48,FALSE)</f>
        <v>0</v>
      </c>
      <c r="T276" s="16">
        <f>VLOOKUP($B276,GD_CHAM_CONG!$C$6:$BF$912,49,FALSE)</f>
        <v>0</v>
      </c>
      <c r="U276" s="16">
        <f>VLOOKUP($B276,GD_CHAM_CONG!$C$6:$BF$912,50,FALSE)</f>
        <v>0</v>
      </c>
      <c r="V276" s="16">
        <f>VLOOKUP($B276,GD_CHAM_CONG!$C$6:$BF$912,51,FALSE)</f>
        <v>0</v>
      </c>
      <c r="W276" s="16">
        <f>VLOOKUP($B276,GD_CHAM_CONG!$C$6:$BF$912,52,FALSE)</f>
        <v>0</v>
      </c>
      <c r="X276" s="16">
        <f>VLOOKUP($B276,GD_CHAM_CONG!$C$6:$BF$912,53,FALSE)</f>
        <v>0</v>
      </c>
      <c r="Y276" s="16">
        <f>VLOOKUP($B276,GD_CHAM_CONG!$C$6:$BF$912,54,FALSE)</f>
        <v>0</v>
      </c>
      <c r="Z276" s="16">
        <f>VLOOKUP($B276,GD_CHAM_CONG!$C$6:$BF$912,55,FALSE)</f>
        <v>0</v>
      </c>
      <c r="AA276" s="16">
        <f>VLOOKUP($B276,GD_CHAM_CONG!$C$6:$BF$912,56,FALSE)</f>
        <v>0</v>
      </c>
      <c r="AB276" s="16">
        <f>VLOOKUP($B276,GD_CHAM_CONG!$C$6:$BI$912,57,FALSE)</f>
        <v>0</v>
      </c>
      <c r="AC276" s="16">
        <f>VLOOKUP($B276,GD_CHAM_CONG!$C$6:$BI$912,58,FALSE)</f>
        <v>0</v>
      </c>
      <c r="AD276" s="16">
        <f>VLOOKUP($B276,GD_CHAM_CONG!$C$6:$BI$912,59,FALSE)</f>
        <v>0</v>
      </c>
      <c r="AE276" s="188">
        <f>I276/$H276*VLOOKUP(I$4,DM_TI_LE!$A$5:$B$30,2,FALSE)</f>
        <v>1</v>
      </c>
      <c r="AF276" s="188">
        <f>J276/$H276*VLOOKUP(J$4,DM_TI_LE!$A$5:$B$30,2,FALSE)</f>
        <v>0</v>
      </c>
      <c r="AG276" s="188">
        <f>K276/$H276*VLOOKUP(K$4,DM_TI_LE!$A$5:$B$30,2,FALSE)</f>
        <v>0</v>
      </c>
      <c r="AH276" s="188">
        <f>L276/$H276*VLOOKUP(L$4,DM_TI_LE!$A$5:$B$30,2,FALSE)</f>
        <v>0</v>
      </c>
      <c r="AI276" s="188">
        <f>M276/$H276*VLOOKUP(M$4,DM_TI_LE!$A$5:$B$30,2,FALSE)</f>
        <v>0</v>
      </c>
      <c r="AJ276" s="188">
        <f>N276/$H276*VLOOKUP(N$4,DM_TI_LE!$A$5:$B$30,2,FALSE)</f>
        <v>0</v>
      </c>
      <c r="AK276" s="188">
        <f>O276/$H276*VLOOKUP(O$4,DM_TI_LE!$A$5:$B$30,2,FALSE)</f>
        <v>0</v>
      </c>
      <c r="AL276" s="188">
        <f>P276/$H276*VLOOKUP(P$4,DM_TI_LE!$A$5:$B$30,2,FALSE)</f>
        <v>0</v>
      </c>
      <c r="AM276" s="188">
        <f>Q276/$H276*VLOOKUP(Q$4,DM_TI_LE!$A$5:$B$30,2,FALSE)</f>
        <v>0</v>
      </c>
      <c r="AN276" s="188">
        <f>R276/$H276*VLOOKUP(R$4,DM_TI_LE!$A$5:$B$30,2,FALSE)</f>
        <v>0</v>
      </c>
      <c r="AO276" s="188">
        <f>S276/$H276*VLOOKUP(S$4,DM_TI_LE!$A$5:$B$30,2,FALSE)</f>
        <v>0</v>
      </c>
      <c r="AP276" s="188">
        <f>T276/$H276*VLOOKUP(T$4,DM_TI_LE!$A$5:$B$30,2,FALSE)</f>
        <v>0</v>
      </c>
      <c r="AQ276" s="188">
        <f>U276/$H276*VLOOKUP(U$4,DM_TI_LE!$A$5:$B$30,2,FALSE)</f>
        <v>0</v>
      </c>
      <c r="AR276" s="188">
        <f>V276/$H276*VLOOKUP(V$4,DM_TI_LE!$A$5:$B$30,2,FALSE)</f>
        <v>0</v>
      </c>
      <c r="AS276" s="188">
        <f>W276/$H276*VLOOKUP(W$4,DM_TI_LE!$A$5:$B$30,2,FALSE)</f>
        <v>0</v>
      </c>
      <c r="AT276" s="188">
        <f>X276/$H276*VLOOKUP(X$4,DM_TI_LE!$A$5:$B$30,2,FALSE)</f>
        <v>0</v>
      </c>
      <c r="AU276" s="188">
        <f>Y276/$H276*VLOOKUP(Y$4,DM_TI_LE!$A$5:$B$30,2,FALSE)</f>
        <v>0</v>
      </c>
      <c r="AV276" s="188">
        <f>Z276/$H276*VLOOKUP(Z$4,DM_TI_LE!$A$5:$B$30,2,FALSE)</f>
        <v>0</v>
      </c>
      <c r="AW276" s="188">
        <f>AA276/$H276*VLOOKUP(AA$4,DM_TI_LE!$A$5:$B$30,2,FALSE)</f>
        <v>0</v>
      </c>
      <c r="AX276" s="188">
        <f>AB276/$H276*VLOOKUP(AB$4,DM_TI_LE!$A$5:$B$30,2,FALSE)</f>
        <v>0</v>
      </c>
      <c r="AY276" s="188">
        <f>AC276/$H276*VLOOKUP(AC$4,DM_TI_LE!$A$5:$B$30,2,FALSE)</f>
        <v>0</v>
      </c>
      <c r="AZ276" s="188">
        <f>AD276/$H276*VLOOKUP(AD$4,DM_TI_LE!$A$5:$B$30,2,FALSE)</f>
        <v>0</v>
      </c>
      <c r="BA276" s="231">
        <f>IF(CD276="HDHV",DM_TI_LE!$K$12*I276, SUM(AE276:AW276)*F276*E276*DM_HE_SO_LUONG_NS!$D$1*CE276)</f>
        <v>9024750</v>
      </c>
      <c r="BB276" s="16"/>
      <c r="BC276" s="17">
        <f>VLOOKUP(B276,GD_LCD_HS_LNS!$B$4:$E$914,4,FALSE)</f>
        <v>4166000</v>
      </c>
      <c r="BD276" s="16"/>
      <c r="BE276" s="16">
        <f>I276/26*$BC276*VLOOKUP(BE$4,DM_TI_LE!$A$5:$C$29,3,FALSE)</f>
        <v>0</v>
      </c>
      <c r="BF276" s="16">
        <f>J276/26*$BC276*VLOOKUP(BF$4,DM_TI_LE!$A$5:$C$29,3,FALSE)</f>
        <v>0</v>
      </c>
      <c r="BG276" s="16">
        <f>K276/26*$BC276*VLOOKUP(BG$4,DM_TI_LE!$A$5:$C$29,3,FALSE)</f>
        <v>0</v>
      </c>
      <c r="BH276" s="16">
        <f>L276/26*$BC276*VLOOKUP(BH$4,DM_TI_LE!$A$5:$C$29,3,FALSE)</f>
        <v>0</v>
      </c>
      <c r="BI276" s="16">
        <f>M276/26*$BC276*VLOOKUP(BI$4,DM_TI_LE!$A$5:$C$29,3,FALSE)</f>
        <v>0</v>
      </c>
      <c r="BJ276" s="16">
        <f>N276/26*$BC276*VLOOKUP(BJ$4,DM_TI_LE!$A$5:$C$29,3,FALSE)</f>
        <v>0</v>
      </c>
      <c r="BK276" s="16">
        <f>O276/26*$BC276*VLOOKUP(BK$4,DM_TI_LE!$A$5:$C$29,3,FALSE)</f>
        <v>0</v>
      </c>
      <c r="BL276" s="16">
        <f>P276/26*$BC276*VLOOKUP(BL$4,DM_TI_LE!$A$5:$C$29,3,FALSE)</f>
        <v>0</v>
      </c>
      <c r="BM276" s="16">
        <f>Q276/26*$BC276*VLOOKUP(BM$4,DM_TI_LE!$A$5:$C$29,3,FALSE)</f>
        <v>0</v>
      </c>
      <c r="BN276" s="16">
        <f>R276/26*$BC276*VLOOKUP(BN$4,DM_TI_LE!$A$5:$C$29,3,FALSE)</f>
        <v>0</v>
      </c>
      <c r="BO276" s="16">
        <f>S276/26*$BC276*VLOOKUP(BO$4,DM_TI_LE!$A$5:$C$29,3,FALSE)</f>
        <v>0</v>
      </c>
      <c r="BP276" s="16">
        <f>T276/26*$BC276*VLOOKUP(BP$4,DM_TI_LE!$A$5:$C$29,3,FALSE)</f>
        <v>0</v>
      </c>
      <c r="BQ276" s="16">
        <f>U276/26*$BC276*VLOOKUP(BQ$4,DM_TI_LE!$A$5:$C$29,3,FALSE)</f>
        <v>0</v>
      </c>
      <c r="BR276" s="16">
        <f>V276/26*$BC276*VLOOKUP(BR$4,DM_TI_LE!$A$5:$C$29,3,FALSE)</f>
        <v>0</v>
      </c>
      <c r="BS276" s="16">
        <f>W276/26*$BC276*VLOOKUP(BS$4,DM_TI_LE!$A$5:$C$29,3,FALSE)</f>
        <v>0</v>
      </c>
      <c r="BT276" s="16">
        <f>X276/26*$BC276*VLOOKUP(BT$4,DM_TI_LE!$A$5:$C$29,3,FALSE)</f>
        <v>0</v>
      </c>
      <c r="BU276" s="16">
        <f>Y276/26*$BC276*VLOOKUP(BU$4,DM_TI_LE!$A$5:$C$29,3,FALSE)</f>
        <v>0</v>
      </c>
      <c r="BV276" s="16">
        <f>Z276/26*$BC276*VLOOKUP(BV$4,DM_TI_LE!$A$5:$C$29,3,FALSE)</f>
        <v>0</v>
      </c>
      <c r="BW276" s="16">
        <f>AA276/26*$BC276*VLOOKUP(BW$4,DM_TI_LE!$A$5:$C$29,3,FALSE)</f>
        <v>0</v>
      </c>
      <c r="BX276" s="16">
        <f>AB276/26*$BC276*VLOOKUP(BX$4,DM_TI_LE!$A$5:$C$29,3,FALSE)</f>
        <v>0</v>
      </c>
      <c r="BY276" s="16">
        <f>AC276/26*$BC276*VLOOKUP(BY$4,DM_TI_LE!$A$5:$C$29,3,FALSE)</f>
        <v>0</v>
      </c>
      <c r="BZ276" s="16">
        <f>AD276/26*$BC276*VLOOKUP(BZ$4,DM_TI_LE!$A$5:$C$29,3,FALSE)</f>
        <v>0</v>
      </c>
      <c r="CA276" s="196">
        <f t="shared" si="0"/>
        <v>0</v>
      </c>
      <c r="CB276" s="16"/>
      <c r="CC276" s="197">
        <f t="shared" si="1"/>
        <v>9024750</v>
      </c>
      <c r="CD276" s="145" t="s">
        <v>116</v>
      </c>
      <c r="CE276" s="199">
        <f>VLOOKUP(CD276,DM_TI_LE!$I$12:$J$16,2,FALSE)</f>
        <v>1</v>
      </c>
    </row>
    <row r="277" spans="1:83" ht="12.75">
      <c r="A277" s="36">
        <v>273</v>
      </c>
      <c r="B277" s="38">
        <f>GD_LCD_HS_LNS!B276</f>
        <v>10718</v>
      </c>
      <c r="C277" s="38" t="str">
        <f>GD_LCD_HS_LNS!C276</f>
        <v>Nguyễn Văn Định</v>
      </c>
      <c r="D277" s="38" t="str">
        <f>GD_LCD_HS_LNS!D276</f>
        <v>NV Lái xe - VHTTB</v>
      </c>
      <c r="E277" s="146">
        <f>VLOOKUP(B277,GD_CHAM_CONG!$C$6:$BJ$912,60,FALSE)</f>
        <v>1</v>
      </c>
      <c r="F277" s="146">
        <f>VLOOKUP(B277,GD_LCD_HS_LNS!$B$4:$F$914,5,FALSE)</f>
        <v>1.91</v>
      </c>
      <c r="G277" s="168"/>
      <c r="H277" s="168">
        <f>VLOOKUP(B277,GD_CHAM_CONG!$C$6:$BD$912,37,FALSE)</f>
        <v>26</v>
      </c>
      <c r="I277" s="16">
        <f>VLOOKUP($B277,GD_CHAM_CONG!$C$6:$BF$912,38,FALSE)</f>
        <v>24</v>
      </c>
      <c r="J277" s="16">
        <f>VLOOKUP($B277,GD_CHAM_CONG!$C$6:$BF$912,39,FALSE)</f>
        <v>0</v>
      </c>
      <c r="K277" s="16">
        <f>VLOOKUP($B277,GD_CHAM_CONG!$C$6:$BF$912,40,FALSE)</f>
        <v>0</v>
      </c>
      <c r="L277" s="16">
        <f>VLOOKUP($B277,GD_CHAM_CONG!$C$6:$BF$912,41,FALSE)</f>
        <v>0</v>
      </c>
      <c r="M277" s="16">
        <f>VLOOKUP($B277,GD_CHAM_CONG!$C$6:$BF$912,42,FALSE)</f>
        <v>0</v>
      </c>
      <c r="N277" s="16">
        <f>VLOOKUP($B277,GD_CHAM_CONG!$C$6:$BF$912,43,FALSE)</f>
        <v>0</v>
      </c>
      <c r="O277" s="16">
        <f>VLOOKUP($B277,GD_CHAM_CONG!$C$6:$BF$912,44,FALSE)</f>
        <v>0</v>
      </c>
      <c r="P277" s="16">
        <f>VLOOKUP($B277,GD_CHAM_CONG!$C$6:$BF$912,45,FALSE)</f>
        <v>0</v>
      </c>
      <c r="Q277" s="16">
        <f>VLOOKUP($B277,GD_CHAM_CONG!$C$6:$BF$912,46,FALSE)</f>
        <v>0</v>
      </c>
      <c r="R277" s="16">
        <f>VLOOKUP($B277,GD_CHAM_CONG!$C$6:$BF$912,47,FALSE)</f>
        <v>0</v>
      </c>
      <c r="S277" s="16">
        <f>VLOOKUP($B277,GD_CHAM_CONG!$C$6:$BF$912,48,FALSE)</f>
        <v>2</v>
      </c>
      <c r="T277" s="16">
        <f>VLOOKUP($B277,GD_CHAM_CONG!$C$6:$BF$912,49,FALSE)</f>
        <v>0</v>
      </c>
      <c r="U277" s="16">
        <f>VLOOKUP($B277,GD_CHAM_CONG!$C$6:$BF$912,50,FALSE)</f>
        <v>0</v>
      </c>
      <c r="V277" s="16">
        <f>VLOOKUP($B277,GD_CHAM_CONG!$C$6:$BF$912,51,FALSE)</f>
        <v>0</v>
      </c>
      <c r="W277" s="16">
        <f>VLOOKUP($B277,GD_CHAM_CONG!$C$6:$BF$912,52,FALSE)</f>
        <v>0</v>
      </c>
      <c r="X277" s="16">
        <f>VLOOKUP($B277,GD_CHAM_CONG!$C$6:$BF$912,53,FALSE)</f>
        <v>0</v>
      </c>
      <c r="Y277" s="16">
        <f>VLOOKUP($B277,GD_CHAM_CONG!$C$6:$BF$912,54,FALSE)</f>
        <v>0</v>
      </c>
      <c r="Z277" s="16">
        <f>VLOOKUP($B277,GD_CHAM_CONG!$C$6:$BF$912,55,FALSE)</f>
        <v>0</v>
      </c>
      <c r="AA277" s="16">
        <f>VLOOKUP($B277,GD_CHAM_CONG!$C$6:$BF$912,56,FALSE)</f>
        <v>0</v>
      </c>
      <c r="AB277" s="16">
        <f>VLOOKUP($B277,GD_CHAM_CONG!$C$6:$BI$912,57,FALSE)</f>
        <v>0</v>
      </c>
      <c r="AC277" s="16">
        <f>VLOOKUP($B277,GD_CHAM_CONG!$C$6:$BI$912,58,FALSE)</f>
        <v>0</v>
      </c>
      <c r="AD277" s="16">
        <f>VLOOKUP($B277,GD_CHAM_CONG!$C$6:$BI$912,59,FALSE)</f>
        <v>0</v>
      </c>
      <c r="AE277" s="188">
        <f>I277/$H277*VLOOKUP(I$4,DM_TI_LE!$A$5:$B$30,2,FALSE)</f>
        <v>0.92307692307692313</v>
      </c>
      <c r="AF277" s="188">
        <f>J277/$H277*VLOOKUP(J$4,DM_TI_LE!$A$5:$B$30,2,FALSE)</f>
        <v>0</v>
      </c>
      <c r="AG277" s="188">
        <f>K277/$H277*VLOOKUP(K$4,DM_TI_LE!$A$5:$B$30,2,FALSE)</f>
        <v>0</v>
      </c>
      <c r="AH277" s="188">
        <f>L277/$H277*VLOOKUP(L$4,DM_TI_LE!$A$5:$B$30,2,FALSE)</f>
        <v>0</v>
      </c>
      <c r="AI277" s="188">
        <f>M277/$H277*VLOOKUP(M$4,DM_TI_LE!$A$5:$B$30,2,FALSE)</f>
        <v>0</v>
      </c>
      <c r="AJ277" s="188">
        <f>N277/$H277*VLOOKUP(N$4,DM_TI_LE!$A$5:$B$30,2,FALSE)</f>
        <v>0</v>
      </c>
      <c r="AK277" s="188">
        <f>O277/$H277*VLOOKUP(O$4,DM_TI_LE!$A$5:$B$30,2,FALSE)</f>
        <v>0</v>
      </c>
      <c r="AL277" s="188">
        <f>P277/$H277*VLOOKUP(P$4,DM_TI_LE!$A$5:$B$30,2,FALSE)</f>
        <v>0</v>
      </c>
      <c r="AM277" s="188">
        <f>Q277/$H277*VLOOKUP(Q$4,DM_TI_LE!$A$5:$B$30,2,FALSE)</f>
        <v>0</v>
      </c>
      <c r="AN277" s="188">
        <f>R277/$H277*VLOOKUP(R$4,DM_TI_LE!$A$5:$B$30,2,FALSE)</f>
        <v>0</v>
      </c>
      <c r="AO277" s="188">
        <f>S277/$H277*VLOOKUP(S$4,DM_TI_LE!$A$5:$B$30,2,FALSE)</f>
        <v>0</v>
      </c>
      <c r="AP277" s="188">
        <f>T277/$H277*VLOOKUP(T$4,DM_TI_LE!$A$5:$B$30,2,FALSE)</f>
        <v>0</v>
      </c>
      <c r="AQ277" s="188">
        <f>U277/$H277*VLOOKUP(U$4,DM_TI_LE!$A$5:$B$30,2,FALSE)</f>
        <v>0</v>
      </c>
      <c r="AR277" s="188">
        <f>V277/$H277*VLOOKUP(V$4,DM_TI_LE!$A$5:$B$30,2,FALSE)</f>
        <v>0</v>
      </c>
      <c r="AS277" s="188">
        <f>W277/$H277*VLOOKUP(W$4,DM_TI_LE!$A$5:$B$30,2,FALSE)</f>
        <v>0</v>
      </c>
      <c r="AT277" s="188">
        <f>X277/$H277*VLOOKUP(X$4,DM_TI_LE!$A$5:$B$30,2,FALSE)</f>
        <v>0</v>
      </c>
      <c r="AU277" s="188">
        <f>Y277/$H277*VLOOKUP(Y$4,DM_TI_LE!$A$5:$B$30,2,FALSE)</f>
        <v>0</v>
      </c>
      <c r="AV277" s="188">
        <f>Z277/$H277*VLOOKUP(Z$4,DM_TI_LE!$A$5:$B$30,2,FALSE)</f>
        <v>0</v>
      </c>
      <c r="AW277" s="188">
        <f>AA277/$H277*VLOOKUP(AA$4,DM_TI_LE!$A$5:$B$30,2,FALSE)</f>
        <v>0</v>
      </c>
      <c r="AX277" s="188">
        <f>AB277/$H277*VLOOKUP(AB$4,DM_TI_LE!$A$5:$B$30,2,FALSE)</f>
        <v>0</v>
      </c>
      <c r="AY277" s="188">
        <f>AC277/$H277*VLOOKUP(AC$4,DM_TI_LE!$A$5:$B$30,2,FALSE)</f>
        <v>0</v>
      </c>
      <c r="AZ277" s="188">
        <f>AD277/$H277*VLOOKUP(AD$4,DM_TI_LE!$A$5:$B$30,2,FALSE)</f>
        <v>0</v>
      </c>
      <c r="BA277" s="231">
        <f>IF(CD277="HDHV",DM_TI_LE!$K$12*I277, SUM(AE277:AW277)*F277*E277*DM_HE_SO_LUONG_NS!$D$1*CE277)</f>
        <v>7933846.153846154</v>
      </c>
      <c r="BB277" s="16"/>
      <c r="BC277" s="17">
        <f>VLOOKUP(B277,GD_LCD_HS_LNS!$B$4:$E$914,4,FALSE)</f>
        <v>4166000</v>
      </c>
      <c r="BD277" s="16"/>
      <c r="BE277" s="16">
        <f>I277/26*$BC277*VLOOKUP(BE$4,DM_TI_LE!$A$5:$C$29,3,FALSE)</f>
        <v>0</v>
      </c>
      <c r="BF277" s="16">
        <f>J277/26*$BC277*VLOOKUP(BF$4,DM_TI_LE!$A$5:$C$29,3,FALSE)</f>
        <v>0</v>
      </c>
      <c r="BG277" s="16">
        <f>K277/26*$BC277*VLOOKUP(BG$4,DM_TI_LE!$A$5:$C$29,3,FALSE)</f>
        <v>0</v>
      </c>
      <c r="BH277" s="16">
        <f>L277/26*$BC277*VLOOKUP(BH$4,DM_TI_LE!$A$5:$C$29,3,FALSE)</f>
        <v>0</v>
      </c>
      <c r="BI277" s="16">
        <f>M277/26*$BC277*VLOOKUP(BI$4,DM_TI_LE!$A$5:$C$29,3,FALSE)</f>
        <v>0</v>
      </c>
      <c r="BJ277" s="16">
        <f>N277/26*$BC277*VLOOKUP(BJ$4,DM_TI_LE!$A$5:$C$29,3,FALSE)</f>
        <v>0</v>
      </c>
      <c r="BK277" s="16">
        <f>O277/26*$BC277*VLOOKUP(BK$4,DM_TI_LE!$A$5:$C$29,3,FALSE)</f>
        <v>0</v>
      </c>
      <c r="BL277" s="16">
        <f>P277/26*$BC277*VLOOKUP(BL$4,DM_TI_LE!$A$5:$C$29,3,FALSE)</f>
        <v>0</v>
      </c>
      <c r="BM277" s="16">
        <f>Q277/26*$BC277*VLOOKUP(BM$4,DM_TI_LE!$A$5:$C$29,3,FALSE)</f>
        <v>0</v>
      </c>
      <c r="BN277" s="16">
        <f>R277/26*$BC277*VLOOKUP(BN$4,DM_TI_LE!$A$5:$C$29,3,FALSE)</f>
        <v>0</v>
      </c>
      <c r="BO277" s="16">
        <f>S277/26*$BC277*VLOOKUP(BO$4,DM_TI_LE!$A$5:$C$29,3,FALSE)</f>
        <v>320461.5384615385</v>
      </c>
      <c r="BP277" s="16">
        <f>T277/26*$BC277*VLOOKUP(BP$4,DM_TI_LE!$A$5:$C$29,3,FALSE)</f>
        <v>0</v>
      </c>
      <c r="BQ277" s="16">
        <f>U277/26*$BC277*VLOOKUP(BQ$4,DM_TI_LE!$A$5:$C$29,3,FALSE)</f>
        <v>0</v>
      </c>
      <c r="BR277" s="16">
        <f>V277/26*$BC277*VLOOKUP(BR$4,DM_TI_LE!$A$5:$C$29,3,FALSE)</f>
        <v>0</v>
      </c>
      <c r="BS277" s="16">
        <f>W277/26*$BC277*VLOOKUP(BS$4,DM_TI_LE!$A$5:$C$29,3,FALSE)</f>
        <v>0</v>
      </c>
      <c r="BT277" s="16">
        <f>X277/26*$BC277*VLOOKUP(BT$4,DM_TI_LE!$A$5:$C$29,3,FALSE)</f>
        <v>0</v>
      </c>
      <c r="BU277" s="16">
        <f>Y277/26*$BC277*VLOOKUP(BU$4,DM_TI_LE!$A$5:$C$29,3,FALSE)</f>
        <v>0</v>
      </c>
      <c r="BV277" s="16">
        <f>Z277/26*$BC277*VLOOKUP(BV$4,DM_TI_LE!$A$5:$C$29,3,FALSE)</f>
        <v>0</v>
      </c>
      <c r="BW277" s="16">
        <f>AA277/26*$BC277*VLOOKUP(BW$4,DM_TI_LE!$A$5:$C$29,3,FALSE)</f>
        <v>0</v>
      </c>
      <c r="BX277" s="16">
        <f>AB277/26*$BC277*VLOOKUP(BX$4,DM_TI_LE!$A$5:$C$29,3,FALSE)</f>
        <v>0</v>
      </c>
      <c r="BY277" s="16">
        <f>AC277/26*$BC277*VLOOKUP(BY$4,DM_TI_LE!$A$5:$C$29,3,FALSE)</f>
        <v>0</v>
      </c>
      <c r="BZ277" s="16">
        <f>AD277/26*$BC277*VLOOKUP(BZ$4,DM_TI_LE!$A$5:$C$29,3,FALSE)</f>
        <v>0</v>
      </c>
      <c r="CA277" s="196">
        <f t="shared" si="0"/>
        <v>320461.5384615385</v>
      </c>
      <c r="CB277" s="16"/>
      <c r="CC277" s="197">
        <f t="shared" si="1"/>
        <v>8254307.692307692</v>
      </c>
      <c r="CD277" s="145" t="s">
        <v>116</v>
      </c>
      <c r="CE277" s="199">
        <f>VLOOKUP(CD277,DM_TI_LE!$I$12:$J$16,2,FALSE)</f>
        <v>1</v>
      </c>
    </row>
    <row r="278" spans="1:83" ht="12.75">
      <c r="A278" s="36">
        <v>274</v>
      </c>
      <c r="B278" s="38">
        <f>GD_LCD_HS_LNS!B277</f>
        <v>10719</v>
      </c>
      <c r="C278" s="38" t="str">
        <f>GD_LCD_HS_LNS!C277</f>
        <v>Nguyễn Hải Anh</v>
      </c>
      <c r="D278" s="38" t="str">
        <f>GD_LCD_HS_LNS!D277</f>
        <v>NV Lái xe - VHTTB</v>
      </c>
      <c r="E278" s="146">
        <f>VLOOKUP(B278,GD_CHAM_CONG!$C$6:$BJ$912,60,FALSE)</f>
        <v>1</v>
      </c>
      <c r="F278" s="146">
        <f>VLOOKUP(B278,GD_LCD_HS_LNS!$B$4:$F$914,5,FALSE)</f>
        <v>1.91</v>
      </c>
      <c r="G278" s="168"/>
      <c r="H278" s="168">
        <f>VLOOKUP(B278,GD_CHAM_CONG!$C$6:$BD$912,37,FALSE)</f>
        <v>26</v>
      </c>
      <c r="I278" s="16">
        <f>VLOOKUP($B278,GD_CHAM_CONG!$C$6:$BF$912,38,FALSE)</f>
        <v>21</v>
      </c>
      <c r="J278" s="16">
        <f>VLOOKUP($B278,GD_CHAM_CONG!$C$6:$BF$912,39,FALSE)</f>
        <v>0</v>
      </c>
      <c r="K278" s="16">
        <f>VLOOKUP($B278,GD_CHAM_CONG!$C$6:$BF$912,40,FALSE)</f>
        <v>0</v>
      </c>
      <c r="L278" s="16">
        <f>VLOOKUP($B278,GD_CHAM_CONG!$C$6:$BF$912,41,FALSE)</f>
        <v>0</v>
      </c>
      <c r="M278" s="16">
        <f>VLOOKUP($B278,GD_CHAM_CONG!$C$6:$BF$912,42,FALSE)</f>
        <v>0</v>
      </c>
      <c r="N278" s="16">
        <f>VLOOKUP($B278,GD_CHAM_CONG!$C$6:$BF$912,43,FALSE)</f>
        <v>0</v>
      </c>
      <c r="O278" s="16">
        <f>VLOOKUP($B278,GD_CHAM_CONG!$C$6:$BF$912,44,FALSE)</f>
        <v>0</v>
      </c>
      <c r="P278" s="16">
        <f>VLOOKUP($B278,GD_CHAM_CONG!$C$6:$BF$912,45,FALSE)</f>
        <v>0</v>
      </c>
      <c r="Q278" s="16">
        <f>VLOOKUP($B278,GD_CHAM_CONG!$C$6:$BF$912,46,FALSE)</f>
        <v>0</v>
      </c>
      <c r="R278" s="16">
        <f>VLOOKUP($B278,GD_CHAM_CONG!$C$6:$BF$912,47,FALSE)</f>
        <v>0</v>
      </c>
      <c r="S278" s="16">
        <f>VLOOKUP($B278,GD_CHAM_CONG!$C$6:$BF$912,48,FALSE)</f>
        <v>5</v>
      </c>
      <c r="T278" s="16">
        <f>VLOOKUP($B278,GD_CHAM_CONG!$C$6:$BF$912,49,FALSE)</f>
        <v>0</v>
      </c>
      <c r="U278" s="16">
        <f>VLOOKUP($B278,GD_CHAM_CONG!$C$6:$BF$912,50,FALSE)</f>
        <v>0</v>
      </c>
      <c r="V278" s="16">
        <f>VLOOKUP($B278,GD_CHAM_CONG!$C$6:$BF$912,51,FALSE)</f>
        <v>0</v>
      </c>
      <c r="W278" s="16">
        <f>VLOOKUP($B278,GD_CHAM_CONG!$C$6:$BF$912,52,FALSE)</f>
        <v>0</v>
      </c>
      <c r="X278" s="16">
        <f>VLOOKUP($B278,GD_CHAM_CONG!$C$6:$BF$912,53,FALSE)</f>
        <v>0</v>
      </c>
      <c r="Y278" s="16">
        <f>VLOOKUP($B278,GD_CHAM_CONG!$C$6:$BF$912,54,FALSE)</f>
        <v>0</v>
      </c>
      <c r="Z278" s="16">
        <f>VLOOKUP($B278,GD_CHAM_CONG!$C$6:$BF$912,55,FALSE)</f>
        <v>0</v>
      </c>
      <c r="AA278" s="16">
        <f>VLOOKUP($B278,GD_CHAM_CONG!$C$6:$BF$912,56,FALSE)</f>
        <v>0</v>
      </c>
      <c r="AB278" s="16">
        <f>VLOOKUP($B278,GD_CHAM_CONG!$C$6:$BI$912,57,FALSE)</f>
        <v>0</v>
      </c>
      <c r="AC278" s="16">
        <f>VLOOKUP($B278,GD_CHAM_CONG!$C$6:$BI$912,58,FALSE)</f>
        <v>0</v>
      </c>
      <c r="AD278" s="16">
        <f>VLOOKUP($B278,GD_CHAM_CONG!$C$6:$BI$912,59,FALSE)</f>
        <v>0</v>
      </c>
      <c r="AE278" s="188">
        <f>I278/$H278*VLOOKUP(I$4,DM_TI_LE!$A$5:$B$30,2,FALSE)</f>
        <v>0.80769230769230771</v>
      </c>
      <c r="AF278" s="188">
        <f>J278/$H278*VLOOKUP(J$4,DM_TI_LE!$A$5:$B$30,2,FALSE)</f>
        <v>0</v>
      </c>
      <c r="AG278" s="188">
        <f>K278/$H278*VLOOKUP(K$4,DM_TI_LE!$A$5:$B$30,2,FALSE)</f>
        <v>0</v>
      </c>
      <c r="AH278" s="188">
        <f>L278/$H278*VLOOKUP(L$4,DM_TI_LE!$A$5:$B$30,2,FALSE)</f>
        <v>0</v>
      </c>
      <c r="AI278" s="188">
        <f>M278/$H278*VLOOKUP(M$4,DM_TI_LE!$A$5:$B$30,2,FALSE)</f>
        <v>0</v>
      </c>
      <c r="AJ278" s="188">
        <f>N278/$H278*VLOOKUP(N$4,DM_TI_LE!$A$5:$B$30,2,FALSE)</f>
        <v>0</v>
      </c>
      <c r="AK278" s="188">
        <f>O278/$H278*VLOOKUP(O$4,DM_TI_LE!$A$5:$B$30,2,FALSE)</f>
        <v>0</v>
      </c>
      <c r="AL278" s="188">
        <f>P278/$H278*VLOOKUP(P$4,DM_TI_LE!$A$5:$B$30,2,FALSE)</f>
        <v>0</v>
      </c>
      <c r="AM278" s="188">
        <f>Q278/$H278*VLOOKUP(Q$4,DM_TI_LE!$A$5:$B$30,2,FALSE)</f>
        <v>0</v>
      </c>
      <c r="AN278" s="188">
        <f>R278/$H278*VLOOKUP(R$4,DM_TI_LE!$A$5:$B$30,2,FALSE)</f>
        <v>0</v>
      </c>
      <c r="AO278" s="188">
        <f>S278/$H278*VLOOKUP(S$4,DM_TI_LE!$A$5:$B$30,2,FALSE)</f>
        <v>0</v>
      </c>
      <c r="AP278" s="188">
        <f>T278/$H278*VLOOKUP(T$4,DM_TI_LE!$A$5:$B$30,2,FALSE)</f>
        <v>0</v>
      </c>
      <c r="AQ278" s="188">
        <f>U278/$H278*VLOOKUP(U$4,DM_TI_LE!$A$5:$B$30,2,FALSE)</f>
        <v>0</v>
      </c>
      <c r="AR278" s="188">
        <f>V278/$H278*VLOOKUP(V$4,DM_TI_LE!$A$5:$B$30,2,FALSE)</f>
        <v>0</v>
      </c>
      <c r="AS278" s="188">
        <f>W278/$H278*VLOOKUP(W$4,DM_TI_LE!$A$5:$B$30,2,FALSE)</f>
        <v>0</v>
      </c>
      <c r="AT278" s="188">
        <f>X278/$H278*VLOOKUP(X$4,DM_TI_LE!$A$5:$B$30,2,FALSE)</f>
        <v>0</v>
      </c>
      <c r="AU278" s="188">
        <f>Y278/$H278*VLOOKUP(Y$4,DM_TI_LE!$A$5:$B$30,2,FALSE)</f>
        <v>0</v>
      </c>
      <c r="AV278" s="188">
        <f>Z278/$H278*VLOOKUP(Z$4,DM_TI_LE!$A$5:$B$30,2,FALSE)</f>
        <v>0</v>
      </c>
      <c r="AW278" s="188">
        <f>AA278/$H278*VLOOKUP(AA$4,DM_TI_LE!$A$5:$B$30,2,FALSE)</f>
        <v>0</v>
      </c>
      <c r="AX278" s="188">
        <f>AB278/$H278*VLOOKUP(AB$4,DM_TI_LE!$A$5:$B$30,2,FALSE)</f>
        <v>0</v>
      </c>
      <c r="AY278" s="188">
        <f>AC278/$H278*VLOOKUP(AC$4,DM_TI_LE!$A$5:$B$30,2,FALSE)</f>
        <v>0</v>
      </c>
      <c r="AZ278" s="188">
        <f>AD278/$H278*VLOOKUP(AD$4,DM_TI_LE!$A$5:$B$30,2,FALSE)</f>
        <v>0</v>
      </c>
      <c r="BA278" s="231">
        <f>IF(CD278="HDHV",DM_TI_LE!$K$12*I278, SUM(AE278:AW278)*F278*E278*DM_HE_SO_LUONG_NS!$D$1*CE278)</f>
        <v>6942115.384615384</v>
      </c>
      <c r="BB278" s="16"/>
      <c r="BC278" s="17">
        <f>VLOOKUP(B278,GD_LCD_HS_LNS!$B$4:$E$914,4,FALSE)</f>
        <v>4166000</v>
      </c>
      <c r="BD278" s="16"/>
      <c r="BE278" s="16">
        <f>I278/26*$BC278*VLOOKUP(BE$4,DM_TI_LE!$A$5:$C$29,3,FALSE)</f>
        <v>0</v>
      </c>
      <c r="BF278" s="16">
        <f>J278/26*$BC278*VLOOKUP(BF$4,DM_TI_LE!$A$5:$C$29,3,FALSE)</f>
        <v>0</v>
      </c>
      <c r="BG278" s="16">
        <f>K278/26*$BC278*VLOOKUP(BG$4,DM_TI_LE!$A$5:$C$29,3,FALSE)</f>
        <v>0</v>
      </c>
      <c r="BH278" s="16">
        <f>L278/26*$BC278*VLOOKUP(BH$4,DM_TI_LE!$A$5:$C$29,3,FALSE)</f>
        <v>0</v>
      </c>
      <c r="BI278" s="16">
        <f>M278/26*$BC278*VLOOKUP(BI$4,DM_TI_LE!$A$5:$C$29,3,FALSE)</f>
        <v>0</v>
      </c>
      <c r="BJ278" s="16">
        <f>N278/26*$BC278*VLOOKUP(BJ$4,DM_TI_LE!$A$5:$C$29,3,FALSE)</f>
        <v>0</v>
      </c>
      <c r="BK278" s="16">
        <f>O278/26*$BC278*VLOOKUP(BK$4,DM_TI_LE!$A$5:$C$29,3,FALSE)</f>
        <v>0</v>
      </c>
      <c r="BL278" s="16">
        <f>P278/26*$BC278*VLOOKUP(BL$4,DM_TI_LE!$A$5:$C$29,3,FALSE)</f>
        <v>0</v>
      </c>
      <c r="BM278" s="16">
        <f>Q278/26*$BC278*VLOOKUP(BM$4,DM_TI_LE!$A$5:$C$29,3,FALSE)</f>
        <v>0</v>
      </c>
      <c r="BN278" s="16">
        <f>R278/26*$BC278*VLOOKUP(BN$4,DM_TI_LE!$A$5:$C$29,3,FALSE)</f>
        <v>0</v>
      </c>
      <c r="BO278" s="16">
        <f>S278/26*$BC278*VLOOKUP(BO$4,DM_TI_LE!$A$5:$C$29,3,FALSE)</f>
        <v>801153.84615384624</v>
      </c>
      <c r="BP278" s="16">
        <f>T278/26*$BC278*VLOOKUP(BP$4,DM_TI_LE!$A$5:$C$29,3,FALSE)</f>
        <v>0</v>
      </c>
      <c r="BQ278" s="16">
        <f>U278/26*$BC278*VLOOKUP(BQ$4,DM_TI_LE!$A$5:$C$29,3,FALSE)</f>
        <v>0</v>
      </c>
      <c r="BR278" s="16">
        <f>V278/26*$BC278*VLOOKUP(BR$4,DM_TI_LE!$A$5:$C$29,3,FALSE)</f>
        <v>0</v>
      </c>
      <c r="BS278" s="16">
        <f>W278/26*$BC278*VLOOKUP(BS$4,DM_TI_LE!$A$5:$C$29,3,FALSE)</f>
        <v>0</v>
      </c>
      <c r="BT278" s="16">
        <f>X278/26*$BC278*VLOOKUP(BT$4,DM_TI_LE!$A$5:$C$29,3,FALSE)</f>
        <v>0</v>
      </c>
      <c r="BU278" s="16">
        <f>Y278/26*$BC278*VLOOKUP(BU$4,DM_TI_LE!$A$5:$C$29,3,FALSE)</f>
        <v>0</v>
      </c>
      <c r="BV278" s="16">
        <f>Z278/26*$BC278*VLOOKUP(BV$4,DM_TI_LE!$A$5:$C$29,3,FALSE)</f>
        <v>0</v>
      </c>
      <c r="BW278" s="16">
        <f>AA278/26*$BC278*VLOOKUP(BW$4,DM_TI_LE!$A$5:$C$29,3,FALSE)</f>
        <v>0</v>
      </c>
      <c r="BX278" s="16">
        <f>AB278/26*$BC278*VLOOKUP(BX$4,DM_TI_LE!$A$5:$C$29,3,FALSE)</f>
        <v>0</v>
      </c>
      <c r="BY278" s="16">
        <f>AC278/26*$BC278*VLOOKUP(BY$4,DM_TI_LE!$A$5:$C$29,3,FALSE)</f>
        <v>0</v>
      </c>
      <c r="BZ278" s="16">
        <f>AD278/26*$BC278*VLOOKUP(BZ$4,DM_TI_LE!$A$5:$C$29,3,FALSE)</f>
        <v>0</v>
      </c>
      <c r="CA278" s="196">
        <f t="shared" si="0"/>
        <v>801153.84615384624</v>
      </c>
      <c r="CB278" s="16"/>
      <c r="CC278" s="197">
        <f t="shared" si="1"/>
        <v>7743269.2307692301</v>
      </c>
      <c r="CD278" s="145" t="s">
        <v>116</v>
      </c>
      <c r="CE278" s="199">
        <f>VLOOKUP(CD278,DM_TI_LE!$I$12:$J$16,2,FALSE)</f>
        <v>1</v>
      </c>
    </row>
    <row r="279" spans="1:83" ht="12.75">
      <c r="A279" s="36">
        <v>275</v>
      </c>
      <c r="B279" s="38">
        <f>GD_LCD_HS_LNS!B278</f>
        <v>10720</v>
      </c>
      <c r="C279" s="38" t="str">
        <f>GD_LCD_HS_LNS!C278</f>
        <v>Bùi Kiên Trung</v>
      </c>
      <c r="D279" s="38" t="str">
        <f>GD_LCD_HS_LNS!D278</f>
        <v>NV Lái xe - VHTTB</v>
      </c>
      <c r="E279" s="146">
        <f>VLOOKUP(B279,GD_CHAM_CONG!$C$6:$BJ$912,60,FALSE)</f>
        <v>1</v>
      </c>
      <c r="F279" s="146">
        <f>VLOOKUP(B279,GD_LCD_HS_LNS!$B$4:$F$914,5,FALSE)</f>
        <v>1.91</v>
      </c>
      <c r="G279" s="168"/>
      <c r="H279" s="168">
        <f>VLOOKUP(B279,GD_CHAM_CONG!$C$6:$BD$912,37,FALSE)</f>
        <v>26</v>
      </c>
      <c r="I279" s="16">
        <f>VLOOKUP($B279,GD_CHAM_CONG!$C$6:$BF$912,38,FALSE)</f>
        <v>26</v>
      </c>
      <c r="J279" s="16">
        <f>VLOOKUP($B279,GD_CHAM_CONG!$C$6:$BF$912,39,FALSE)</f>
        <v>0</v>
      </c>
      <c r="K279" s="16">
        <f>VLOOKUP($B279,GD_CHAM_CONG!$C$6:$BF$912,40,FALSE)</f>
        <v>0</v>
      </c>
      <c r="L279" s="16">
        <f>VLOOKUP($B279,GD_CHAM_CONG!$C$6:$BF$912,41,FALSE)</f>
        <v>0</v>
      </c>
      <c r="M279" s="16">
        <f>VLOOKUP($B279,GD_CHAM_CONG!$C$6:$BF$912,42,FALSE)</f>
        <v>0</v>
      </c>
      <c r="N279" s="16">
        <f>VLOOKUP($B279,GD_CHAM_CONG!$C$6:$BF$912,43,FALSE)</f>
        <v>0</v>
      </c>
      <c r="O279" s="16">
        <f>VLOOKUP($B279,GD_CHAM_CONG!$C$6:$BF$912,44,FALSE)</f>
        <v>0</v>
      </c>
      <c r="P279" s="16">
        <f>VLOOKUP($B279,GD_CHAM_CONG!$C$6:$BF$912,45,FALSE)</f>
        <v>0</v>
      </c>
      <c r="Q279" s="16">
        <f>VLOOKUP($B279,GD_CHAM_CONG!$C$6:$BF$912,46,FALSE)</f>
        <v>0</v>
      </c>
      <c r="R279" s="16">
        <f>VLOOKUP($B279,GD_CHAM_CONG!$C$6:$BF$912,47,FALSE)</f>
        <v>0</v>
      </c>
      <c r="S279" s="16">
        <f>VLOOKUP($B279,GD_CHAM_CONG!$C$6:$BF$912,48,FALSE)</f>
        <v>0</v>
      </c>
      <c r="T279" s="16">
        <f>VLOOKUP($B279,GD_CHAM_CONG!$C$6:$BF$912,49,FALSE)</f>
        <v>0</v>
      </c>
      <c r="U279" s="16">
        <f>VLOOKUP($B279,GD_CHAM_CONG!$C$6:$BF$912,50,FALSE)</f>
        <v>0</v>
      </c>
      <c r="V279" s="16">
        <f>VLOOKUP($B279,GD_CHAM_CONG!$C$6:$BF$912,51,FALSE)</f>
        <v>0</v>
      </c>
      <c r="W279" s="16">
        <f>VLOOKUP($B279,GD_CHAM_CONG!$C$6:$BF$912,52,FALSE)</f>
        <v>0</v>
      </c>
      <c r="X279" s="16">
        <f>VLOOKUP($B279,GD_CHAM_CONG!$C$6:$BF$912,53,FALSE)</f>
        <v>0</v>
      </c>
      <c r="Y279" s="16">
        <f>VLOOKUP($B279,GD_CHAM_CONG!$C$6:$BF$912,54,FALSE)</f>
        <v>0</v>
      </c>
      <c r="Z279" s="16">
        <f>VLOOKUP($B279,GD_CHAM_CONG!$C$6:$BF$912,55,FALSE)</f>
        <v>0</v>
      </c>
      <c r="AA279" s="16">
        <f>VLOOKUP($B279,GD_CHAM_CONG!$C$6:$BF$912,56,FALSE)</f>
        <v>0</v>
      </c>
      <c r="AB279" s="16">
        <f>VLOOKUP($B279,GD_CHAM_CONG!$C$6:$BI$912,57,FALSE)</f>
        <v>0</v>
      </c>
      <c r="AC279" s="16">
        <f>VLOOKUP($B279,GD_CHAM_CONG!$C$6:$BI$912,58,FALSE)</f>
        <v>0</v>
      </c>
      <c r="AD279" s="16">
        <f>VLOOKUP($B279,GD_CHAM_CONG!$C$6:$BI$912,59,FALSE)</f>
        <v>0</v>
      </c>
      <c r="AE279" s="188">
        <f>I279/$H279*VLOOKUP(I$4,DM_TI_LE!$A$5:$B$30,2,FALSE)</f>
        <v>1</v>
      </c>
      <c r="AF279" s="188">
        <f>J279/$H279*VLOOKUP(J$4,DM_TI_LE!$A$5:$B$30,2,FALSE)</f>
        <v>0</v>
      </c>
      <c r="AG279" s="188">
        <f>K279/$H279*VLOOKUP(K$4,DM_TI_LE!$A$5:$B$30,2,FALSE)</f>
        <v>0</v>
      </c>
      <c r="AH279" s="188">
        <f>L279/$H279*VLOOKUP(L$4,DM_TI_LE!$A$5:$B$30,2,FALSE)</f>
        <v>0</v>
      </c>
      <c r="AI279" s="188">
        <f>M279/$H279*VLOOKUP(M$4,DM_TI_LE!$A$5:$B$30,2,FALSE)</f>
        <v>0</v>
      </c>
      <c r="AJ279" s="188">
        <f>N279/$H279*VLOOKUP(N$4,DM_TI_LE!$A$5:$B$30,2,FALSE)</f>
        <v>0</v>
      </c>
      <c r="AK279" s="188">
        <f>O279/$H279*VLOOKUP(O$4,DM_TI_LE!$A$5:$B$30,2,FALSE)</f>
        <v>0</v>
      </c>
      <c r="AL279" s="188">
        <f>P279/$H279*VLOOKUP(P$4,DM_TI_LE!$A$5:$B$30,2,FALSE)</f>
        <v>0</v>
      </c>
      <c r="AM279" s="188">
        <f>Q279/$H279*VLOOKUP(Q$4,DM_TI_LE!$A$5:$B$30,2,FALSE)</f>
        <v>0</v>
      </c>
      <c r="AN279" s="188">
        <f>R279/$H279*VLOOKUP(R$4,DM_TI_LE!$A$5:$B$30,2,FALSE)</f>
        <v>0</v>
      </c>
      <c r="AO279" s="188">
        <f>S279/$H279*VLOOKUP(S$4,DM_TI_LE!$A$5:$B$30,2,FALSE)</f>
        <v>0</v>
      </c>
      <c r="AP279" s="188">
        <f>T279/$H279*VLOOKUP(T$4,DM_TI_LE!$A$5:$B$30,2,FALSE)</f>
        <v>0</v>
      </c>
      <c r="AQ279" s="188">
        <f>U279/$H279*VLOOKUP(U$4,DM_TI_LE!$A$5:$B$30,2,FALSE)</f>
        <v>0</v>
      </c>
      <c r="AR279" s="188">
        <f>V279/$H279*VLOOKUP(V$4,DM_TI_LE!$A$5:$B$30,2,FALSE)</f>
        <v>0</v>
      </c>
      <c r="AS279" s="188">
        <f>W279/$H279*VLOOKUP(W$4,DM_TI_LE!$A$5:$B$30,2,FALSE)</f>
        <v>0</v>
      </c>
      <c r="AT279" s="188">
        <f>X279/$H279*VLOOKUP(X$4,DM_TI_LE!$A$5:$B$30,2,FALSE)</f>
        <v>0</v>
      </c>
      <c r="AU279" s="188">
        <f>Y279/$H279*VLOOKUP(Y$4,DM_TI_LE!$A$5:$B$30,2,FALSE)</f>
        <v>0</v>
      </c>
      <c r="AV279" s="188">
        <f>Z279/$H279*VLOOKUP(Z$4,DM_TI_LE!$A$5:$B$30,2,FALSE)</f>
        <v>0</v>
      </c>
      <c r="AW279" s="188">
        <f>AA279/$H279*VLOOKUP(AA$4,DM_TI_LE!$A$5:$B$30,2,FALSE)</f>
        <v>0</v>
      </c>
      <c r="AX279" s="188">
        <f>AB279/$H279*VLOOKUP(AB$4,DM_TI_LE!$A$5:$B$30,2,FALSE)</f>
        <v>0</v>
      </c>
      <c r="AY279" s="188">
        <f>AC279/$H279*VLOOKUP(AC$4,DM_TI_LE!$A$5:$B$30,2,FALSE)</f>
        <v>0</v>
      </c>
      <c r="AZ279" s="188">
        <f>AD279/$H279*VLOOKUP(AD$4,DM_TI_LE!$A$5:$B$30,2,FALSE)</f>
        <v>0</v>
      </c>
      <c r="BA279" s="231">
        <f>IF(CD279="HDHV",DM_TI_LE!$K$12*I279, SUM(AE279:AW279)*F279*E279*DM_HE_SO_LUONG_NS!$D$1*CE279)</f>
        <v>8595000</v>
      </c>
      <c r="BB279" s="16"/>
      <c r="BC279" s="17">
        <f>VLOOKUP(B279,GD_LCD_HS_LNS!$B$4:$E$914,4,FALSE)</f>
        <v>4166000</v>
      </c>
      <c r="BD279" s="16"/>
      <c r="BE279" s="16">
        <f>I279/26*$BC279*VLOOKUP(BE$4,DM_TI_LE!$A$5:$C$29,3,FALSE)</f>
        <v>0</v>
      </c>
      <c r="BF279" s="16">
        <f>J279/26*$BC279*VLOOKUP(BF$4,DM_TI_LE!$A$5:$C$29,3,FALSE)</f>
        <v>0</v>
      </c>
      <c r="BG279" s="16">
        <f>K279/26*$BC279*VLOOKUP(BG$4,DM_TI_LE!$A$5:$C$29,3,FALSE)</f>
        <v>0</v>
      </c>
      <c r="BH279" s="16">
        <f>L279/26*$BC279*VLOOKUP(BH$4,DM_TI_LE!$A$5:$C$29,3,FALSE)</f>
        <v>0</v>
      </c>
      <c r="BI279" s="16">
        <f>M279/26*$BC279*VLOOKUP(BI$4,DM_TI_LE!$A$5:$C$29,3,FALSE)</f>
        <v>0</v>
      </c>
      <c r="BJ279" s="16">
        <f>N279/26*$BC279*VLOOKUP(BJ$4,DM_TI_LE!$A$5:$C$29,3,FALSE)</f>
        <v>0</v>
      </c>
      <c r="BK279" s="16">
        <f>O279/26*$BC279*VLOOKUP(BK$4,DM_TI_LE!$A$5:$C$29,3,FALSE)</f>
        <v>0</v>
      </c>
      <c r="BL279" s="16">
        <f>P279/26*$BC279*VLOOKUP(BL$4,DM_TI_LE!$A$5:$C$29,3,FALSE)</f>
        <v>0</v>
      </c>
      <c r="BM279" s="16">
        <f>Q279/26*$BC279*VLOOKUP(BM$4,DM_TI_LE!$A$5:$C$29,3,FALSE)</f>
        <v>0</v>
      </c>
      <c r="BN279" s="16">
        <f>R279/26*$BC279*VLOOKUP(BN$4,DM_TI_LE!$A$5:$C$29,3,FALSE)</f>
        <v>0</v>
      </c>
      <c r="BO279" s="16">
        <f>S279/26*$BC279*VLOOKUP(BO$4,DM_TI_LE!$A$5:$C$29,3,FALSE)</f>
        <v>0</v>
      </c>
      <c r="BP279" s="16">
        <f>T279/26*$BC279*VLOOKUP(BP$4,DM_TI_LE!$A$5:$C$29,3,FALSE)</f>
        <v>0</v>
      </c>
      <c r="BQ279" s="16">
        <f>U279/26*$BC279*VLOOKUP(BQ$4,DM_TI_LE!$A$5:$C$29,3,FALSE)</f>
        <v>0</v>
      </c>
      <c r="BR279" s="16">
        <f>V279/26*$BC279*VLOOKUP(BR$4,DM_TI_LE!$A$5:$C$29,3,FALSE)</f>
        <v>0</v>
      </c>
      <c r="BS279" s="16">
        <f>W279/26*$BC279*VLOOKUP(BS$4,DM_TI_LE!$A$5:$C$29,3,FALSE)</f>
        <v>0</v>
      </c>
      <c r="BT279" s="16">
        <f>X279/26*$BC279*VLOOKUP(BT$4,DM_TI_LE!$A$5:$C$29,3,FALSE)</f>
        <v>0</v>
      </c>
      <c r="BU279" s="16">
        <f>Y279/26*$BC279*VLOOKUP(BU$4,DM_TI_LE!$A$5:$C$29,3,FALSE)</f>
        <v>0</v>
      </c>
      <c r="BV279" s="16">
        <f>Z279/26*$BC279*VLOOKUP(BV$4,DM_TI_LE!$A$5:$C$29,3,FALSE)</f>
        <v>0</v>
      </c>
      <c r="BW279" s="16">
        <f>AA279/26*$BC279*VLOOKUP(BW$4,DM_TI_LE!$A$5:$C$29,3,FALSE)</f>
        <v>0</v>
      </c>
      <c r="BX279" s="16">
        <f>AB279/26*$BC279*VLOOKUP(BX$4,DM_TI_LE!$A$5:$C$29,3,FALSE)</f>
        <v>0</v>
      </c>
      <c r="BY279" s="16">
        <f>AC279/26*$BC279*VLOOKUP(BY$4,DM_TI_LE!$A$5:$C$29,3,FALSE)</f>
        <v>0</v>
      </c>
      <c r="BZ279" s="16">
        <f>AD279/26*$BC279*VLOOKUP(BZ$4,DM_TI_LE!$A$5:$C$29,3,FALSE)</f>
        <v>0</v>
      </c>
      <c r="CA279" s="196">
        <f t="shared" si="0"/>
        <v>0</v>
      </c>
      <c r="CB279" s="16"/>
      <c r="CC279" s="197">
        <f t="shared" si="1"/>
        <v>8595000</v>
      </c>
      <c r="CD279" s="145" t="s">
        <v>116</v>
      </c>
      <c r="CE279" s="199">
        <f>VLOOKUP(CD279,DM_TI_LE!$I$12:$J$16,2,FALSE)</f>
        <v>1</v>
      </c>
    </row>
    <row r="280" spans="1:83" ht="12.75">
      <c r="A280" s="36">
        <v>276</v>
      </c>
      <c r="B280" s="38">
        <f>GD_LCD_HS_LNS!B279</f>
        <v>10721</v>
      </c>
      <c r="C280" s="38" t="str">
        <f>GD_LCD_HS_LNS!C279</f>
        <v>Vũ Quốc Cường</v>
      </c>
      <c r="D280" s="38" t="str">
        <f>GD_LCD_HS_LNS!D279</f>
        <v>NV Lái xe - VHTTB</v>
      </c>
      <c r="E280" s="146">
        <f>VLOOKUP(B280,GD_CHAM_CONG!$C$6:$BJ$912,60,FALSE)</f>
        <v>1</v>
      </c>
      <c r="F280" s="146">
        <f>VLOOKUP(B280,GD_LCD_HS_LNS!$B$4:$F$914,5,FALSE)</f>
        <v>1.8</v>
      </c>
      <c r="G280" s="168"/>
      <c r="H280" s="168">
        <f>VLOOKUP(B280,GD_CHAM_CONG!$C$6:$BD$912,37,FALSE)</f>
        <v>26</v>
      </c>
      <c r="I280" s="16">
        <f>VLOOKUP($B280,GD_CHAM_CONG!$C$6:$BF$912,38,FALSE)</f>
        <v>26</v>
      </c>
      <c r="J280" s="16">
        <f>VLOOKUP($B280,GD_CHAM_CONG!$C$6:$BF$912,39,FALSE)</f>
        <v>0</v>
      </c>
      <c r="K280" s="16">
        <f>VLOOKUP($B280,GD_CHAM_CONG!$C$6:$BF$912,40,FALSE)</f>
        <v>0</v>
      </c>
      <c r="L280" s="16">
        <f>VLOOKUP($B280,GD_CHAM_CONG!$C$6:$BF$912,41,FALSE)</f>
        <v>0</v>
      </c>
      <c r="M280" s="16">
        <f>VLOOKUP($B280,GD_CHAM_CONG!$C$6:$BF$912,42,FALSE)</f>
        <v>0</v>
      </c>
      <c r="N280" s="16">
        <f>VLOOKUP($B280,GD_CHAM_CONG!$C$6:$BF$912,43,FALSE)</f>
        <v>0</v>
      </c>
      <c r="O280" s="16">
        <f>VLOOKUP($B280,GD_CHAM_CONG!$C$6:$BF$912,44,FALSE)</f>
        <v>0</v>
      </c>
      <c r="P280" s="16">
        <f>VLOOKUP($B280,GD_CHAM_CONG!$C$6:$BF$912,45,FALSE)</f>
        <v>0</v>
      </c>
      <c r="Q280" s="16">
        <f>VLOOKUP($B280,GD_CHAM_CONG!$C$6:$BF$912,46,FALSE)</f>
        <v>0</v>
      </c>
      <c r="R280" s="16">
        <f>VLOOKUP($B280,GD_CHAM_CONG!$C$6:$BF$912,47,FALSE)</f>
        <v>0</v>
      </c>
      <c r="S280" s="16">
        <f>VLOOKUP($B280,GD_CHAM_CONG!$C$6:$BF$912,48,FALSE)</f>
        <v>0</v>
      </c>
      <c r="T280" s="16">
        <f>VLOOKUP($B280,GD_CHAM_CONG!$C$6:$BF$912,49,FALSE)</f>
        <v>0</v>
      </c>
      <c r="U280" s="16">
        <f>VLOOKUP($B280,GD_CHAM_CONG!$C$6:$BF$912,50,FALSE)</f>
        <v>0</v>
      </c>
      <c r="V280" s="16">
        <f>VLOOKUP($B280,GD_CHAM_CONG!$C$6:$BF$912,51,FALSE)</f>
        <v>0</v>
      </c>
      <c r="W280" s="16">
        <f>VLOOKUP($B280,GD_CHAM_CONG!$C$6:$BF$912,52,FALSE)</f>
        <v>0</v>
      </c>
      <c r="X280" s="16">
        <f>VLOOKUP($B280,GD_CHAM_CONG!$C$6:$BF$912,53,FALSE)</f>
        <v>0</v>
      </c>
      <c r="Y280" s="16">
        <f>VLOOKUP($B280,GD_CHAM_CONG!$C$6:$BF$912,54,FALSE)</f>
        <v>0</v>
      </c>
      <c r="Z280" s="16">
        <f>VLOOKUP($B280,GD_CHAM_CONG!$C$6:$BF$912,55,FALSE)</f>
        <v>0</v>
      </c>
      <c r="AA280" s="16">
        <f>VLOOKUP($B280,GD_CHAM_CONG!$C$6:$BF$912,56,FALSE)</f>
        <v>0</v>
      </c>
      <c r="AB280" s="16">
        <f>VLOOKUP($B280,GD_CHAM_CONG!$C$6:$BI$912,57,FALSE)</f>
        <v>0</v>
      </c>
      <c r="AC280" s="16">
        <f>VLOOKUP($B280,GD_CHAM_CONG!$C$6:$BI$912,58,FALSE)</f>
        <v>0</v>
      </c>
      <c r="AD280" s="16">
        <f>VLOOKUP($B280,GD_CHAM_CONG!$C$6:$BI$912,59,FALSE)</f>
        <v>0</v>
      </c>
      <c r="AE280" s="188">
        <f>I280/$H280*VLOOKUP(I$4,DM_TI_LE!$A$5:$B$30,2,FALSE)</f>
        <v>1</v>
      </c>
      <c r="AF280" s="188">
        <f>J280/$H280*VLOOKUP(J$4,DM_TI_LE!$A$5:$B$30,2,FALSE)</f>
        <v>0</v>
      </c>
      <c r="AG280" s="188">
        <f>K280/$H280*VLOOKUP(K$4,DM_TI_LE!$A$5:$B$30,2,FALSE)</f>
        <v>0</v>
      </c>
      <c r="AH280" s="188">
        <f>L280/$H280*VLOOKUP(L$4,DM_TI_LE!$A$5:$B$30,2,FALSE)</f>
        <v>0</v>
      </c>
      <c r="AI280" s="188">
        <f>M280/$H280*VLOOKUP(M$4,DM_TI_LE!$A$5:$B$30,2,FALSE)</f>
        <v>0</v>
      </c>
      <c r="AJ280" s="188">
        <f>N280/$H280*VLOOKUP(N$4,DM_TI_LE!$A$5:$B$30,2,FALSE)</f>
        <v>0</v>
      </c>
      <c r="AK280" s="188">
        <f>O280/$H280*VLOOKUP(O$4,DM_TI_LE!$A$5:$B$30,2,FALSE)</f>
        <v>0</v>
      </c>
      <c r="AL280" s="188">
        <f>P280/$H280*VLOOKUP(P$4,DM_TI_LE!$A$5:$B$30,2,FALSE)</f>
        <v>0</v>
      </c>
      <c r="AM280" s="188">
        <f>Q280/$H280*VLOOKUP(Q$4,DM_TI_LE!$A$5:$B$30,2,FALSE)</f>
        <v>0</v>
      </c>
      <c r="AN280" s="188">
        <f>R280/$H280*VLOOKUP(R$4,DM_TI_LE!$A$5:$B$30,2,FALSE)</f>
        <v>0</v>
      </c>
      <c r="AO280" s="188">
        <f>S280/$H280*VLOOKUP(S$4,DM_TI_LE!$A$5:$B$30,2,FALSE)</f>
        <v>0</v>
      </c>
      <c r="AP280" s="188">
        <f>T280/$H280*VLOOKUP(T$4,DM_TI_LE!$A$5:$B$30,2,FALSE)</f>
        <v>0</v>
      </c>
      <c r="AQ280" s="188">
        <f>U280/$H280*VLOOKUP(U$4,DM_TI_LE!$A$5:$B$30,2,FALSE)</f>
        <v>0</v>
      </c>
      <c r="AR280" s="188">
        <f>V280/$H280*VLOOKUP(V$4,DM_TI_LE!$A$5:$B$30,2,FALSE)</f>
        <v>0</v>
      </c>
      <c r="AS280" s="188">
        <f>W280/$H280*VLOOKUP(W$4,DM_TI_LE!$A$5:$B$30,2,FALSE)</f>
        <v>0</v>
      </c>
      <c r="AT280" s="188">
        <f>X280/$H280*VLOOKUP(X$4,DM_TI_LE!$A$5:$B$30,2,FALSE)</f>
        <v>0</v>
      </c>
      <c r="AU280" s="188">
        <f>Y280/$H280*VLOOKUP(Y$4,DM_TI_LE!$A$5:$B$30,2,FALSE)</f>
        <v>0</v>
      </c>
      <c r="AV280" s="188">
        <f>Z280/$H280*VLOOKUP(Z$4,DM_TI_LE!$A$5:$B$30,2,FALSE)</f>
        <v>0</v>
      </c>
      <c r="AW280" s="188">
        <f>AA280/$H280*VLOOKUP(AA$4,DM_TI_LE!$A$5:$B$30,2,FALSE)</f>
        <v>0</v>
      </c>
      <c r="AX280" s="188">
        <f>AB280/$H280*VLOOKUP(AB$4,DM_TI_LE!$A$5:$B$30,2,FALSE)</f>
        <v>0</v>
      </c>
      <c r="AY280" s="188">
        <f>AC280/$H280*VLOOKUP(AC$4,DM_TI_LE!$A$5:$B$30,2,FALSE)</f>
        <v>0</v>
      </c>
      <c r="AZ280" s="188">
        <f>AD280/$H280*VLOOKUP(AD$4,DM_TI_LE!$A$5:$B$30,2,FALSE)</f>
        <v>0</v>
      </c>
      <c r="BA280" s="231">
        <f>IF(CD280="HDHV",DM_TI_LE!$K$12*I280, SUM(AE280:AW280)*F280*E280*DM_HE_SO_LUONG_NS!$D$1*CE280)</f>
        <v>8100000</v>
      </c>
      <c r="BB280" s="16"/>
      <c r="BC280" s="17">
        <f>VLOOKUP(B280,GD_LCD_HS_LNS!$B$4:$E$914,4,FALSE)</f>
        <v>4921000</v>
      </c>
      <c r="BD280" s="16"/>
      <c r="BE280" s="16">
        <f>I280/26*$BC280*VLOOKUP(BE$4,DM_TI_LE!$A$5:$C$29,3,FALSE)</f>
        <v>0</v>
      </c>
      <c r="BF280" s="16">
        <f>J280/26*$BC280*VLOOKUP(BF$4,DM_TI_LE!$A$5:$C$29,3,FALSE)</f>
        <v>0</v>
      </c>
      <c r="BG280" s="16">
        <f>K280/26*$BC280*VLOOKUP(BG$4,DM_TI_LE!$A$5:$C$29,3,FALSE)</f>
        <v>0</v>
      </c>
      <c r="BH280" s="16">
        <f>L280/26*$BC280*VLOOKUP(BH$4,DM_TI_LE!$A$5:$C$29,3,FALSE)</f>
        <v>0</v>
      </c>
      <c r="BI280" s="16">
        <f>M280/26*$BC280*VLOOKUP(BI$4,DM_TI_LE!$A$5:$C$29,3,FALSE)</f>
        <v>0</v>
      </c>
      <c r="BJ280" s="16">
        <f>N280/26*$BC280*VLOOKUP(BJ$4,DM_TI_LE!$A$5:$C$29,3,FALSE)</f>
        <v>0</v>
      </c>
      <c r="BK280" s="16">
        <f>O280/26*$BC280*VLOOKUP(BK$4,DM_TI_LE!$A$5:$C$29,3,FALSE)</f>
        <v>0</v>
      </c>
      <c r="BL280" s="16">
        <f>P280/26*$BC280*VLOOKUP(BL$4,DM_TI_LE!$A$5:$C$29,3,FALSE)</f>
        <v>0</v>
      </c>
      <c r="BM280" s="16">
        <f>Q280/26*$BC280*VLOOKUP(BM$4,DM_TI_LE!$A$5:$C$29,3,FALSE)</f>
        <v>0</v>
      </c>
      <c r="BN280" s="16">
        <f>R280/26*$BC280*VLOOKUP(BN$4,DM_TI_LE!$A$5:$C$29,3,FALSE)</f>
        <v>0</v>
      </c>
      <c r="BO280" s="16">
        <f>S280/26*$BC280*VLOOKUP(BO$4,DM_TI_LE!$A$5:$C$29,3,FALSE)</f>
        <v>0</v>
      </c>
      <c r="BP280" s="16">
        <f>T280/26*$BC280*VLOOKUP(BP$4,DM_TI_LE!$A$5:$C$29,3,FALSE)</f>
        <v>0</v>
      </c>
      <c r="BQ280" s="16">
        <f>U280/26*$BC280*VLOOKUP(BQ$4,DM_TI_LE!$A$5:$C$29,3,FALSE)</f>
        <v>0</v>
      </c>
      <c r="BR280" s="16">
        <f>V280/26*$BC280*VLOOKUP(BR$4,DM_TI_LE!$A$5:$C$29,3,FALSE)</f>
        <v>0</v>
      </c>
      <c r="BS280" s="16">
        <f>W280/26*$BC280*VLOOKUP(BS$4,DM_TI_LE!$A$5:$C$29,3,FALSE)</f>
        <v>0</v>
      </c>
      <c r="BT280" s="16">
        <f>X280/26*$BC280*VLOOKUP(BT$4,DM_TI_LE!$A$5:$C$29,3,FALSE)</f>
        <v>0</v>
      </c>
      <c r="BU280" s="16">
        <f>Y280/26*$BC280*VLOOKUP(BU$4,DM_TI_LE!$A$5:$C$29,3,FALSE)</f>
        <v>0</v>
      </c>
      <c r="BV280" s="16">
        <f>Z280/26*$BC280*VLOOKUP(BV$4,DM_TI_LE!$A$5:$C$29,3,FALSE)</f>
        <v>0</v>
      </c>
      <c r="BW280" s="16">
        <f>AA280/26*$BC280*VLOOKUP(BW$4,DM_TI_LE!$A$5:$C$29,3,FALSE)</f>
        <v>0</v>
      </c>
      <c r="BX280" s="16">
        <f>AB280/26*$BC280*VLOOKUP(BX$4,DM_TI_LE!$A$5:$C$29,3,FALSE)</f>
        <v>0</v>
      </c>
      <c r="BY280" s="16">
        <f>AC280/26*$BC280*VLOOKUP(BY$4,DM_TI_LE!$A$5:$C$29,3,FALSE)</f>
        <v>0</v>
      </c>
      <c r="BZ280" s="16">
        <f>AD280/26*$BC280*VLOOKUP(BZ$4,DM_TI_LE!$A$5:$C$29,3,FALSE)</f>
        <v>0</v>
      </c>
      <c r="CA280" s="196">
        <f t="shared" si="0"/>
        <v>0</v>
      </c>
      <c r="CB280" s="16"/>
      <c r="CC280" s="197">
        <f t="shared" si="1"/>
        <v>8100000</v>
      </c>
      <c r="CD280" s="145" t="s">
        <v>116</v>
      </c>
      <c r="CE280" s="199">
        <f>VLOOKUP(CD280,DM_TI_LE!$I$12:$J$16,2,FALSE)</f>
        <v>1</v>
      </c>
    </row>
    <row r="281" spans="1:83" ht="12.75">
      <c r="A281" s="36">
        <v>277</v>
      </c>
      <c r="B281" s="38">
        <f>GD_LCD_HS_LNS!B280</f>
        <v>10722</v>
      </c>
      <c r="C281" s="38" t="str">
        <f>GD_LCD_HS_LNS!C280</f>
        <v>Vũ Văn Dương</v>
      </c>
      <c r="D281" s="38" t="str">
        <f>GD_LCD_HS_LNS!D280</f>
        <v>NV Lái xe - VHTTB</v>
      </c>
      <c r="E281" s="146">
        <f>VLOOKUP(B281,GD_CHAM_CONG!$C$6:$BJ$912,60,FALSE)</f>
        <v>1.05</v>
      </c>
      <c r="F281" s="146">
        <f>VLOOKUP(B281,GD_LCD_HS_LNS!$B$4:$F$914,5,FALSE)</f>
        <v>1.8</v>
      </c>
      <c r="G281" s="168"/>
      <c r="H281" s="168">
        <f>VLOOKUP(B281,GD_CHAM_CONG!$C$6:$BD$912,37,FALSE)</f>
        <v>26</v>
      </c>
      <c r="I281" s="16">
        <f>VLOOKUP($B281,GD_CHAM_CONG!$C$6:$BF$912,38,FALSE)</f>
        <v>26</v>
      </c>
      <c r="J281" s="16">
        <f>VLOOKUP($B281,GD_CHAM_CONG!$C$6:$BF$912,39,FALSE)</f>
        <v>0</v>
      </c>
      <c r="K281" s="16">
        <f>VLOOKUP($B281,GD_CHAM_CONG!$C$6:$BF$912,40,FALSE)</f>
        <v>0</v>
      </c>
      <c r="L281" s="16">
        <f>VLOOKUP($B281,GD_CHAM_CONG!$C$6:$BF$912,41,FALSE)</f>
        <v>0</v>
      </c>
      <c r="M281" s="16">
        <f>VLOOKUP($B281,GD_CHAM_CONG!$C$6:$BF$912,42,FALSE)</f>
        <v>0</v>
      </c>
      <c r="N281" s="16">
        <f>VLOOKUP($B281,GD_CHAM_CONG!$C$6:$BF$912,43,FALSE)</f>
        <v>0</v>
      </c>
      <c r="O281" s="16">
        <f>VLOOKUP($B281,GD_CHAM_CONG!$C$6:$BF$912,44,FALSE)</f>
        <v>0</v>
      </c>
      <c r="P281" s="16">
        <f>VLOOKUP($B281,GD_CHAM_CONG!$C$6:$BF$912,45,FALSE)</f>
        <v>0</v>
      </c>
      <c r="Q281" s="16">
        <f>VLOOKUP($B281,GD_CHAM_CONG!$C$6:$BF$912,46,FALSE)</f>
        <v>0</v>
      </c>
      <c r="R281" s="16">
        <f>VLOOKUP($B281,GD_CHAM_CONG!$C$6:$BF$912,47,FALSE)</f>
        <v>0</v>
      </c>
      <c r="S281" s="16">
        <f>VLOOKUP($B281,GD_CHAM_CONG!$C$6:$BF$912,48,FALSE)</f>
        <v>0</v>
      </c>
      <c r="T281" s="16">
        <f>VLOOKUP($B281,GD_CHAM_CONG!$C$6:$BF$912,49,FALSE)</f>
        <v>0</v>
      </c>
      <c r="U281" s="16">
        <f>VLOOKUP($B281,GD_CHAM_CONG!$C$6:$BF$912,50,FALSE)</f>
        <v>0</v>
      </c>
      <c r="V281" s="16">
        <f>VLOOKUP($B281,GD_CHAM_CONG!$C$6:$BF$912,51,FALSE)</f>
        <v>0</v>
      </c>
      <c r="W281" s="16">
        <f>VLOOKUP($B281,GD_CHAM_CONG!$C$6:$BF$912,52,FALSE)</f>
        <v>0</v>
      </c>
      <c r="X281" s="16">
        <f>VLOOKUP($B281,GD_CHAM_CONG!$C$6:$BF$912,53,FALSE)</f>
        <v>0</v>
      </c>
      <c r="Y281" s="16">
        <f>VLOOKUP($B281,GD_CHAM_CONG!$C$6:$BF$912,54,FALSE)</f>
        <v>0</v>
      </c>
      <c r="Z281" s="16">
        <f>VLOOKUP($B281,GD_CHAM_CONG!$C$6:$BF$912,55,FALSE)</f>
        <v>0</v>
      </c>
      <c r="AA281" s="16">
        <f>VLOOKUP($B281,GD_CHAM_CONG!$C$6:$BF$912,56,FALSE)</f>
        <v>0</v>
      </c>
      <c r="AB281" s="16">
        <f>VLOOKUP($B281,GD_CHAM_CONG!$C$6:$BI$912,57,FALSE)</f>
        <v>0</v>
      </c>
      <c r="AC281" s="16">
        <f>VLOOKUP($B281,GD_CHAM_CONG!$C$6:$BI$912,58,FALSE)</f>
        <v>0</v>
      </c>
      <c r="AD281" s="16">
        <f>VLOOKUP($B281,GD_CHAM_CONG!$C$6:$BI$912,59,FALSE)</f>
        <v>0</v>
      </c>
      <c r="AE281" s="188">
        <f>I281/$H281*VLOOKUP(I$4,DM_TI_LE!$A$5:$B$30,2,FALSE)</f>
        <v>1</v>
      </c>
      <c r="AF281" s="188">
        <f>J281/$H281*VLOOKUP(J$4,DM_TI_LE!$A$5:$B$30,2,FALSE)</f>
        <v>0</v>
      </c>
      <c r="AG281" s="188">
        <f>K281/$H281*VLOOKUP(K$4,DM_TI_LE!$A$5:$B$30,2,FALSE)</f>
        <v>0</v>
      </c>
      <c r="AH281" s="188">
        <f>L281/$H281*VLOOKUP(L$4,DM_TI_LE!$A$5:$B$30,2,FALSE)</f>
        <v>0</v>
      </c>
      <c r="AI281" s="188">
        <f>M281/$H281*VLOOKUP(M$4,DM_TI_LE!$A$5:$B$30,2,FALSE)</f>
        <v>0</v>
      </c>
      <c r="AJ281" s="188">
        <f>N281/$H281*VLOOKUP(N$4,DM_TI_LE!$A$5:$B$30,2,FALSE)</f>
        <v>0</v>
      </c>
      <c r="AK281" s="188">
        <f>O281/$H281*VLOOKUP(O$4,DM_TI_LE!$A$5:$B$30,2,FALSE)</f>
        <v>0</v>
      </c>
      <c r="AL281" s="188">
        <f>P281/$H281*VLOOKUP(P$4,DM_TI_LE!$A$5:$B$30,2,FALSE)</f>
        <v>0</v>
      </c>
      <c r="AM281" s="188">
        <f>Q281/$H281*VLOOKUP(Q$4,DM_TI_LE!$A$5:$B$30,2,FALSE)</f>
        <v>0</v>
      </c>
      <c r="AN281" s="188">
        <f>R281/$H281*VLOOKUP(R$4,DM_TI_LE!$A$5:$B$30,2,FALSE)</f>
        <v>0</v>
      </c>
      <c r="AO281" s="188">
        <f>S281/$H281*VLOOKUP(S$4,DM_TI_LE!$A$5:$B$30,2,FALSE)</f>
        <v>0</v>
      </c>
      <c r="AP281" s="188">
        <f>T281/$H281*VLOOKUP(T$4,DM_TI_LE!$A$5:$B$30,2,FALSE)</f>
        <v>0</v>
      </c>
      <c r="AQ281" s="188">
        <f>U281/$H281*VLOOKUP(U$4,DM_TI_LE!$A$5:$B$30,2,FALSE)</f>
        <v>0</v>
      </c>
      <c r="AR281" s="188">
        <f>V281/$H281*VLOOKUP(V$4,DM_TI_LE!$A$5:$B$30,2,FALSE)</f>
        <v>0</v>
      </c>
      <c r="AS281" s="188">
        <f>W281/$H281*VLOOKUP(W$4,DM_TI_LE!$A$5:$B$30,2,FALSE)</f>
        <v>0</v>
      </c>
      <c r="AT281" s="188">
        <f>X281/$H281*VLOOKUP(X$4,DM_TI_LE!$A$5:$B$30,2,FALSE)</f>
        <v>0</v>
      </c>
      <c r="AU281" s="188">
        <f>Y281/$H281*VLOOKUP(Y$4,DM_TI_LE!$A$5:$B$30,2,FALSE)</f>
        <v>0</v>
      </c>
      <c r="AV281" s="188">
        <f>Z281/$H281*VLOOKUP(Z$4,DM_TI_LE!$A$5:$B$30,2,FALSE)</f>
        <v>0</v>
      </c>
      <c r="AW281" s="188">
        <f>AA281/$H281*VLOOKUP(AA$4,DM_TI_LE!$A$5:$B$30,2,FALSE)</f>
        <v>0</v>
      </c>
      <c r="AX281" s="188">
        <f>AB281/$H281*VLOOKUP(AB$4,DM_TI_LE!$A$5:$B$30,2,FALSE)</f>
        <v>0</v>
      </c>
      <c r="AY281" s="188">
        <f>AC281/$H281*VLOOKUP(AC$4,DM_TI_LE!$A$5:$B$30,2,FALSE)</f>
        <v>0</v>
      </c>
      <c r="AZ281" s="188">
        <f>AD281/$H281*VLOOKUP(AD$4,DM_TI_LE!$A$5:$B$30,2,FALSE)</f>
        <v>0</v>
      </c>
      <c r="BA281" s="231">
        <f>IF(CD281="HDHV",DM_TI_LE!$K$12*I281, SUM(AE281:AW281)*F281*E281*DM_HE_SO_LUONG_NS!$D$1*CE281)</f>
        <v>8505000</v>
      </c>
      <c r="BB281" s="16"/>
      <c r="BC281" s="17">
        <f>VLOOKUP(B281,GD_LCD_HS_LNS!$B$4:$E$914,4,FALSE)</f>
        <v>4166000</v>
      </c>
      <c r="BD281" s="16"/>
      <c r="BE281" s="16">
        <f>I281/26*$BC281*VLOOKUP(BE$4,DM_TI_LE!$A$5:$C$29,3,FALSE)</f>
        <v>0</v>
      </c>
      <c r="BF281" s="16">
        <f>J281/26*$BC281*VLOOKUP(BF$4,DM_TI_LE!$A$5:$C$29,3,FALSE)</f>
        <v>0</v>
      </c>
      <c r="BG281" s="16">
        <f>K281/26*$BC281*VLOOKUP(BG$4,DM_TI_LE!$A$5:$C$29,3,FALSE)</f>
        <v>0</v>
      </c>
      <c r="BH281" s="16">
        <f>L281/26*$BC281*VLOOKUP(BH$4,DM_TI_LE!$A$5:$C$29,3,FALSE)</f>
        <v>0</v>
      </c>
      <c r="BI281" s="16">
        <f>M281/26*$BC281*VLOOKUP(BI$4,DM_TI_LE!$A$5:$C$29,3,FALSE)</f>
        <v>0</v>
      </c>
      <c r="BJ281" s="16">
        <f>N281/26*$BC281*VLOOKUP(BJ$4,DM_TI_LE!$A$5:$C$29,3,FALSE)</f>
        <v>0</v>
      </c>
      <c r="BK281" s="16">
        <f>O281/26*$BC281*VLOOKUP(BK$4,DM_TI_LE!$A$5:$C$29,3,FALSE)</f>
        <v>0</v>
      </c>
      <c r="BL281" s="16">
        <f>P281/26*$BC281*VLOOKUP(BL$4,DM_TI_LE!$A$5:$C$29,3,FALSE)</f>
        <v>0</v>
      </c>
      <c r="BM281" s="16">
        <f>Q281/26*$BC281*VLOOKUP(BM$4,DM_TI_LE!$A$5:$C$29,3,FALSE)</f>
        <v>0</v>
      </c>
      <c r="BN281" s="16">
        <f>R281/26*$BC281*VLOOKUP(BN$4,DM_TI_LE!$A$5:$C$29,3,FALSE)</f>
        <v>0</v>
      </c>
      <c r="BO281" s="16">
        <f>S281/26*$BC281*VLOOKUP(BO$4,DM_TI_LE!$A$5:$C$29,3,FALSE)</f>
        <v>0</v>
      </c>
      <c r="BP281" s="16">
        <f>T281/26*$BC281*VLOOKUP(BP$4,DM_TI_LE!$A$5:$C$29,3,FALSE)</f>
        <v>0</v>
      </c>
      <c r="BQ281" s="16">
        <f>U281/26*$BC281*VLOOKUP(BQ$4,DM_TI_LE!$A$5:$C$29,3,FALSE)</f>
        <v>0</v>
      </c>
      <c r="BR281" s="16">
        <f>V281/26*$BC281*VLOOKUP(BR$4,DM_TI_LE!$A$5:$C$29,3,FALSE)</f>
        <v>0</v>
      </c>
      <c r="BS281" s="16">
        <f>W281/26*$BC281*VLOOKUP(BS$4,DM_TI_LE!$A$5:$C$29,3,FALSE)</f>
        <v>0</v>
      </c>
      <c r="BT281" s="16">
        <f>X281/26*$BC281*VLOOKUP(BT$4,DM_TI_LE!$A$5:$C$29,3,FALSE)</f>
        <v>0</v>
      </c>
      <c r="BU281" s="16">
        <f>Y281/26*$BC281*VLOOKUP(BU$4,DM_TI_LE!$A$5:$C$29,3,FALSE)</f>
        <v>0</v>
      </c>
      <c r="BV281" s="16">
        <f>Z281/26*$BC281*VLOOKUP(BV$4,DM_TI_LE!$A$5:$C$29,3,FALSE)</f>
        <v>0</v>
      </c>
      <c r="BW281" s="16">
        <f>AA281/26*$BC281*VLOOKUP(BW$4,DM_TI_LE!$A$5:$C$29,3,FALSE)</f>
        <v>0</v>
      </c>
      <c r="BX281" s="16">
        <f>AB281/26*$BC281*VLOOKUP(BX$4,DM_TI_LE!$A$5:$C$29,3,FALSE)</f>
        <v>0</v>
      </c>
      <c r="BY281" s="16">
        <f>AC281/26*$BC281*VLOOKUP(BY$4,DM_TI_LE!$A$5:$C$29,3,FALSE)</f>
        <v>0</v>
      </c>
      <c r="BZ281" s="16">
        <f>AD281/26*$BC281*VLOOKUP(BZ$4,DM_TI_LE!$A$5:$C$29,3,FALSE)</f>
        <v>0</v>
      </c>
      <c r="CA281" s="196">
        <f t="shared" si="0"/>
        <v>0</v>
      </c>
      <c r="CB281" s="16"/>
      <c r="CC281" s="197">
        <f t="shared" si="1"/>
        <v>8505000</v>
      </c>
      <c r="CD281" s="145" t="s">
        <v>116</v>
      </c>
      <c r="CE281" s="199">
        <f>VLOOKUP(CD281,DM_TI_LE!$I$12:$J$16,2,FALSE)</f>
        <v>1</v>
      </c>
    </row>
    <row r="282" spans="1:83" ht="12.75">
      <c r="A282" s="36">
        <v>278</v>
      </c>
      <c r="B282" s="38">
        <f>GD_LCD_HS_LNS!B281</f>
        <v>10723</v>
      </c>
      <c r="C282" s="38" t="str">
        <f>GD_LCD_HS_LNS!C281</f>
        <v>Vũ Văn Thái</v>
      </c>
      <c r="D282" s="38" t="str">
        <f>GD_LCD_HS_LNS!D281</f>
        <v>NV Lái xe - VHTTB</v>
      </c>
      <c r="E282" s="146">
        <f>VLOOKUP(B282,GD_CHAM_CONG!$C$6:$BJ$912,60,FALSE)</f>
        <v>1</v>
      </c>
      <c r="F282" s="146">
        <f>VLOOKUP(B282,GD_LCD_HS_LNS!$B$4:$F$914,5,FALSE)</f>
        <v>1.91</v>
      </c>
      <c r="G282" s="168"/>
      <c r="H282" s="168">
        <f>VLOOKUP(B282,GD_CHAM_CONG!$C$6:$BD$912,37,FALSE)</f>
        <v>26</v>
      </c>
      <c r="I282" s="16">
        <f>VLOOKUP($B282,GD_CHAM_CONG!$C$6:$BF$912,38,FALSE)</f>
        <v>26</v>
      </c>
      <c r="J282" s="16">
        <f>VLOOKUP($B282,GD_CHAM_CONG!$C$6:$BF$912,39,FALSE)</f>
        <v>0</v>
      </c>
      <c r="K282" s="16">
        <f>VLOOKUP($B282,GD_CHAM_CONG!$C$6:$BF$912,40,FALSE)</f>
        <v>0</v>
      </c>
      <c r="L282" s="16">
        <f>VLOOKUP($B282,GD_CHAM_CONG!$C$6:$BF$912,41,FALSE)</f>
        <v>0</v>
      </c>
      <c r="M282" s="16">
        <f>VLOOKUP($B282,GD_CHAM_CONG!$C$6:$BF$912,42,FALSE)</f>
        <v>0</v>
      </c>
      <c r="N282" s="16">
        <f>VLOOKUP($B282,GD_CHAM_CONG!$C$6:$BF$912,43,FALSE)</f>
        <v>0</v>
      </c>
      <c r="O282" s="16">
        <f>VLOOKUP($B282,GD_CHAM_CONG!$C$6:$BF$912,44,FALSE)</f>
        <v>0</v>
      </c>
      <c r="P282" s="16">
        <f>VLOOKUP($B282,GD_CHAM_CONG!$C$6:$BF$912,45,FALSE)</f>
        <v>0</v>
      </c>
      <c r="Q282" s="16">
        <f>VLOOKUP($B282,GD_CHAM_CONG!$C$6:$BF$912,46,FALSE)</f>
        <v>0</v>
      </c>
      <c r="R282" s="16">
        <f>VLOOKUP($B282,GD_CHAM_CONG!$C$6:$BF$912,47,FALSE)</f>
        <v>0</v>
      </c>
      <c r="S282" s="16">
        <f>VLOOKUP($B282,GD_CHAM_CONG!$C$6:$BF$912,48,FALSE)</f>
        <v>0</v>
      </c>
      <c r="T282" s="16">
        <f>VLOOKUP($B282,GD_CHAM_CONG!$C$6:$BF$912,49,FALSE)</f>
        <v>0</v>
      </c>
      <c r="U282" s="16">
        <f>VLOOKUP($B282,GD_CHAM_CONG!$C$6:$BF$912,50,FALSE)</f>
        <v>0</v>
      </c>
      <c r="V282" s="16">
        <f>VLOOKUP($B282,GD_CHAM_CONG!$C$6:$BF$912,51,FALSE)</f>
        <v>0</v>
      </c>
      <c r="W282" s="16">
        <f>VLOOKUP($B282,GD_CHAM_CONG!$C$6:$BF$912,52,FALSE)</f>
        <v>0</v>
      </c>
      <c r="X282" s="16">
        <f>VLOOKUP($B282,GD_CHAM_CONG!$C$6:$BF$912,53,FALSE)</f>
        <v>0</v>
      </c>
      <c r="Y282" s="16">
        <f>VLOOKUP($B282,GD_CHAM_CONG!$C$6:$BF$912,54,FALSE)</f>
        <v>0</v>
      </c>
      <c r="Z282" s="16">
        <f>VLOOKUP($B282,GD_CHAM_CONG!$C$6:$BF$912,55,FALSE)</f>
        <v>0</v>
      </c>
      <c r="AA282" s="16">
        <f>VLOOKUP($B282,GD_CHAM_CONG!$C$6:$BF$912,56,FALSE)</f>
        <v>0</v>
      </c>
      <c r="AB282" s="16">
        <f>VLOOKUP($B282,GD_CHAM_CONG!$C$6:$BI$912,57,FALSE)</f>
        <v>0</v>
      </c>
      <c r="AC282" s="16">
        <f>VLOOKUP($B282,GD_CHAM_CONG!$C$6:$BI$912,58,FALSE)</f>
        <v>0</v>
      </c>
      <c r="AD282" s="16">
        <f>VLOOKUP($B282,GD_CHAM_CONG!$C$6:$BI$912,59,FALSE)</f>
        <v>0</v>
      </c>
      <c r="AE282" s="188">
        <f>I282/$H282*VLOOKUP(I$4,DM_TI_LE!$A$5:$B$30,2,FALSE)</f>
        <v>1</v>
      </c>
      <c r="AF282" s="188">
        <f>J282/$H282*VLOOKUP(J$4,DM_TI_LE!$A$5:$B$30,2,FALSE)</f>
        <v>0</v>
      </c>
      <c r="AG282" s="188">
        <f>K282/$H282*VLOOKUP(K$4,DM_TI_LE!$A$5:$B$30,2,FALSE)</f>
        <v>0</v>
      </c>
      <c r="AH282" s="188">
        <f>L282/$H282*VLOOKUP(L$4,DM_TI_LE!$A$5:$B$30,2,FALSE)</f>
        <v>0</v>
      </c>
      <c r="AI282" s="188">
        <f>M282/$H282*VLOOKUP(M$4,DM_TI_LE!$A$5:$B$30,2,FALSE)</f>
        <v>0</v>
      </c>
      <c r="AJ282" s="188">
        <f>N282/$H282*VLOOKUP(N$4,DM_TI_LE!$A$5:$B$30,2,FALSE)</f>
        <v>0</v>
      </c>
      <c r="AK282" s="188">
        <f>O282/$H282*VLOOKUP(O$4,DM_TI_LE!$A$5:$B$30,2,FALSE)</f>
        <v>0</v>
      </c>
      <c r="AL282" s="188">
        <f>P282/$H282*VLOOKUP(P$4,DM_TI_LE!$A$5:$B$30,2,FALSE)</f>
        <v>0</v>
      </c>
      <c r="AM282" s="188">
        <f>Q282/$H282*VLOOKUP(Q$4,DM_TI_LE!$A$5:$B$30,2,FALSE)</f>
        <v>0</v>
      </c>
      <c r="AN282" s="188">
        <f>R282/$H282*VLOOKUP(R$4,DM_TI_LE!$A$5:$B$30,2,FALSE)</f>
        <v>0</v>
      </c>
      <c r="AO282" s="188">
        <f>S282/$H282*VLOOKUP(S$4,DM_TI_LE!$A$5:$B$30,2,FALSE)</f>
        <v>0</v>
      </c>
      <c r="AP282" s="188">
        <f>T282/$H282*VLOOKUP(T$4,DM_TI_LE!$A$5:$B$30,2,FALSE)</f>
        <v>0</v>
      </c>
      <c r="AQ282" s="188">
        <f>U282/$H282*VLOOKUP(U$4,DM_TI_LE!$A$5:$B$30,2,FALSE)</f>
        <v>0</v>
      </c>
      <c r="AR282" s="188">
        <f>V282/$H282*VLOOKUP(V$4,DM_TI_LE!$A$5:$B$30,2,FALSE)</f>
        <v>0</v>
      </c>
      <c r="AS282" s="188">
        <f>W282/$H282*VLOOKUP(W$4,DM_TI_LE!$A$5:$B$30,2,FALSE)</f>
        <v>0</v>
      </c>
      <c r="AT282" s="188">
        <f>X282/$H282*VLOOKUP(X$4,DM_TI_LE!$A$5:$B$30,2,FALSE)</f>
        <v>0</v>
      </c>
      <c r="AU282" s="188">
        <f>Y282/$H282*VLOOKUP(Y$4,DM_TI_LE!$A$5:$B$30,2,FALSE)</f>
        <v>0</v>
      </c>
      <c r="AV282" s="188">
        <f>Z282/$H282*VLOOKUP(Z$4,DM_TI_LE!$A$5:$B$30,2,FALSE)</f>
        <v>0</v>
      </c>
      <c r="AW282" s="188">
        <f>AA282/$H282*VLOOKUP(AA$4,DM_TI_LE!$A$5:$B$30,2,FALSE)</f>
        <v>0</v>
      </c>
      <c r="AX282" s="188">
        <f>AB282/$H282*VLOOKUP(AB$4,DM_TI_LE!$A$5:$B$30,2,FALSE)</f>
        <v>0</v>
      </c>
      <c r="AY282" s="188">
        <f>AC282/$H282*VLOOKUP(AC$4,DM_TI_LE!$A$5:$B$30,2,FALSE)</f>
        <v>0</v>
      </c>
      <c r="AZ282" s="188">
        <f>AD282/$H282*VLOOKUP(AD$4,DM_TI_LE!$A$5:$B$30,2,FALSE)</f>
        <v>0</v>
      </c>
      <c r="BA282" s="231">
        <f>IF(CD282="HDHV",DM_TI_LE!$K$12*I282, SUM(AE282:AW282)*F282*E282*DM_HE_SO_LUONG_NS!$D$1*CE282)</f>
        <v>8595000</v>
      </c>
      <c r="BB282" s="16"/>
      <c r="BC282" s="17">
        <f>VLOOKUP(B282,GD_LCD_HS_LNS!$B$4:$E$914,4,FALSE)</f>
        <v>4166000</v>
      </c>
      <c r="BD282" s="16"/>
      <c r="BE282" s="16">
        <f>I282/26*$BC282*VLOOKUP(BE$4,DM_TI_LE!$A$5:$C$29,3,FALSE)</f>
        <v>0</v>
      </c>
      <c r="BF282" s="16">
        <f>J282/26*$BC282*VLOOKUP(BF$4,DM_TI_LE!$A$5:$C$29,3,FALSE)</f>
        <v>0</v>
      </c>
      <c r="BG282" s="16">
        <f>K282/26*$BC282*VLOOKUP(BG$4,DM_TI_LE!$A$5:$C$29,3,FALSE)</f>
        <v>0</v>
      </c>
      <c r="BH282" s="16">
        <f>L282/26*$BC282*VLOOKUP(BH$4,DM_TI_LE!$A$5:$C$29,3,FALSE)</f>
        <v>0</v>
      </c>
      <c r="BI282" s="16">
        <f>M282/26*$BC282*VLOOKUP(BI$4,DM_TI_LE!$A$5:$C$29,3,FALSE)</f>
        <v>0</v>
      </c>
      <c r="BJ282" s="16">
        <f>N282/26*$BC282*VLOOKUP(BJ$4,DM_TI_LE!$A$5:$C$29,3,FALSE)</f>
        <v>0</v>
      </c>
      <c r="BK282" s="16">
        <f>O282/26*$BC282*VLOOKUP(BK$4,DM_TI_LE!$A$5:$C$29,3,FALSE)</f>
        <v>0</v>
      </c>
      <c r="BL282" s="16">
        <f>P282/26*$BC282*VLOOKUP(BL$4,DM_TI_LE!$A$5:$C$29,3,FALSE)</f>
        <v>0</v>
      </c>
      <c r="BM282" s="16">
        <f>Q282/26*$BC282*VLOOKUP(BM$4,DM_TI_LE!$A$5:$C$29,3,FALSE)</f>
        <v>0</v>
      </c>
      <c r="BN282" s="16">
        <f>R282/26*$BC282*VLOOKUP(BN$4,DM_TI_LE!$A$5:$C$29,3,FALSE)</f>
        <v>0</v>
      </c>
      <c r="BO282" s="16">
        <f>S282/26*$BC282*VLOOKUP(BO$4,DM_TI_LE!$A$5:$C$29,3,FALSE)</f>
        <v>0</v>
      </c>
      <c r="BP282" s="16">
        <f>T282/26*$BC282*VLOOKUP(BP$4,DM_TI_LE!$A$5:$C$29,3,FALSE)</f>
        <v>0</v>
      </c>
      <c r="BQ282" s="16">
        <f>U282/26*$BC282*VLOOKUP(BQ$4,DM_TI_LE!$A$5:$C$29,3,FALSE)</f>
        <v>0</v>
      </c>
      <c r="BR282" s="16">
        <f>V282/26*$BC282*VLOOKUP(BR$4,DM_TI_LE!$A$5:$C$29,3,FALSE)</f>
        <v>0</v>
      </c>
      <c r="BS282" s="16">
        <f>W282/26*$BC282*VLOOKUP(BS$4,DM_TI_LE!$A$5:$C$29,3,FALSE)</f>
        <v>0</v>
      </c>
      <c r="BT282" s="16">
        <f>X282/26*$BC282*VLOOKUP(BT$4,DM_TI_LE!$A$5:$C$29,3,FALSE)</f>
        <v>0</v>
      </c>
      <c r="BU282" s="16">
        <f>Y282/26*$BC282*VLOOKUP(BU$4,DM_TI_LE!$A$5:$C$29,3,FALSE)</f>
        <v>0</v>
      </c>
      <c r="BV282" s="16">
        <f>Z282/26*$BC282*VLOOKUP(BV$4,DM_TI_LE!$A$5:$C$29,3,FALSE)</f>
        <v>0</v>
      </c>
      <c r="BW282" s="16">
        <f>AA282/26*$BC282*VLOOKUP(BW$4,DM_TI_LE!$A$5:$C$29,3,FALSE)</f>
        <v>0</v>
      </c>
      <c r="BX282" s="16">
        <f>AB282/26*$BC282*VLOOKUP(BX$4,DM_TI_LE!$A$5:$C$29,3,FALSE)</f>
        <v>0</v>
      </c>
      <c r="BY282" s="16">
        <f>AC282/26*$BC282*VLOOKUP(BY$4,DM_TI_LE!$A$5:$C$29,3,FALSE)</f>
        <v>0</v>
      </c>
      <c r="BZ282" s="16">
        <f>AD282/26*$BC282*VLOOKUP(BZ$4,DM_TI_LE!$A$5:$C$29,3,FALSE)</f>
        <v>0</v>
      </c>
      <c r="CA282" s="196">
        <f t="shared" si="0"/>
        <v>0</v>
      </c>
      <c r="CB282" s="16"/>
      <c r="CC282" s="197">
        <f t="shared" si="1"/>
        <v>8595000</v>
      </c>
      <c r="CD282" s="145" t="s">
        <v>116</v>
      </c>
      <c r="CE282" s="199">
        <f>VLOOKUP(CD282,DM_TI_LE!$I$12:$J$16,2,FALSE)</f>
        <v>1</v>
      </c>
    </row>
    <row r="283" spans="1:83" ht="12.75">
      <c r="A283" s="36">
        <v>279</v>
      </c>
      <c r="B283" s="38">
        <f>GD_LCD_HS_LNS!B282</f>
        <v>10725</v>
      </c>
      <c r="C283" s="38" t="str">
        <f>GD_LCD_HS_LNS!C282</f>
        <v>Phạm Quang Sơn</v>
      </c>
      <c r="D283" s="38" t="str">
        <f>GD_LCD_HS_LNS!D282</f>
        <v>NV Lái xe - VHTTB</v>
      </c>
      <c r="E283" s="146">
        <f>VLOOKUP(B283,GD_CHAM_CONG!$C$6:$BJ$912,60,FALSE)</f>
        <v>1</v>
      </c>
      <c r="F283" s="146">
        <f>VLOOKUP(B283,GD_LCD_HS_LNS!$B$4:$F$914,5,FALSE)</f>
        <v>1.8</v>
      </c>
      <c r="G283" s="168"/>
      <c r="H283" s="168">
        <f>VLOOKUP(B283,GD_CHAM_CONG!$C$6:$BD$912,37,FALSE)</f>
        <v>26</v>
      </c>
      <c r="I283" s="16">
        <f>VLOOKUP($B283,GD_CHAM_CONG!$C$6:$BF$912,38,FALSE)</f>
        <v>26</v>
      </c>
      <c r="J283" s="16">
        <f>VLOOKUP($B283,GD_CHAM_CONG!$C$6:$BF$912,39,FALSE)</f>
        <v>0</v>
      </c>
      <c r="K283" s="16">
        <f>VLOOKUP($B283,GD_CHAM_CONG!$C$6:$BF$912,40,FALSE)</f>
        <v>0</v>
      </c>
      <c r="L283" s="16">
        <f>VLOOKUP($B283,GD_CHAM_CONG!$C$6:$BF$912,41,FALSE)</f>
        <v>0</v>
      </c>
      <c r="M283" s="16">
        <f>VLOOKUP($B283,GD_CHAM_CONG!$C$6:$BF$912,42,FALSE)</f>
        <v>0</v>
      </c>
      <c r="N283" s="16">
        <f>VLOOKUP($B283,GD_CHAM_CONG!$C$6:$BF$912,43,FALSE)</f>
        <v>0</v>
      </c>
      <c r="O283" s="16">
        <f>VLOOKUP($B283,GD_CHAM_CONG!$C$6:$BF$912,44,FALSE)</f>
        <v>0</v>
      </c>
      <c r="P283" s="16">
        <f>VLOOKUP($B283,GD_CHAM_CONG!$C$6:$BF$912,45,FALSE)</f>
        <v>0</v>
      </c>
      <c r="Q283" s="16">
        <f>VLOOKUP($B283,GD_CHAM_CONG!$C$6:$BF$912,46,FALSE)</f>
        <v>0</v>
      </c>
      <c r="R283" s="16">
        <f>VLOOKUP($B283,GD_CHAM_CONG!$C$6:$BF$912,47,FALSE)</f>
        <v>0</v>
      </c>
      <c r="S283" s="16">
        <f>VLOOKUP($B283,GD_CHAM_CONG!$C$6:$BF$912,48,FALSE)</f>
        <v>0</v>
      </c>
      <c r="T283" s="16">
        <f>VLOOKUP($B283,GD_CHAM_CONG!$C$6:$BF$912,49,FALSE)</f>
        <v>0</v>
      </c>
      <c r="U283" s="16">
        <f>VLOOKUP($B283,GD_CHAM_CONG!$C$6:$BF$912,50,FALSE)</f>
        <v>0</v>
      </c>
      <c r="V283" s="16">
        <f>VLOOKUP($B283,GD_CHAM_CONG!$C$6:$BF$912,51,FALSE)</f>
        <v>0</v>
      </c>
      <c r="W283" s="16">
        <f>VLOOKUP($B283,GD_CHAM_CONG!$C$6:$BF$912,52,FALSE)</f>
        <v>0</v>
      </c>
      <c r="X283" s="16">
        <f>VLOOKUP($B283,GD_CHAM_CONG!$C$6:$BF$912,53,FALSE)</f>
        <v>0</v>
      </c>
      <c r="Y283" s="16">
        <f>VLOOKUP($B283,GD_CHAM_CONG!$C$6:$BF$912,54,FALSE)</f>
        <v>0</v>
      </c>
      <c r="Z283" s="16">
        <f>VLOOKUP($B283,GD_CHAM_CONG!$C$6:$BF$912,55,FALSE)</f>
        <v>0</v>
      </c>
      <c r="AA283" s="16">
        <f>VLOOKUP($B283,GD_CHAM_CONG!$C$6:$BF$912,56,FALSE)</f>
        <v>0</v>
      </c>
      <c r="AB283" s="16">
        <f>VLOOKUP($B283,GD_CHAM_CONG!$C$6:$BI$912,57,FALSE)</f>
        <v>0</v>
      </c>
      <c r="AC283" s="16">
        <f>VLOOKUP($B283,GD_CHAM_CONG!$C$6:$BI$912,58,FALSE)</f>
        <v>0</v>
      </c>
      <c r="AD283" s="16">
        <f>VLOOKUP($B283,GD_CHAM_CONG!$C$6:$BI$912,59,FALSE)</f>
        <v>0</v>
      </c>
      <c r="AE283" s="188">
        <f>I283/$H283*VLOOKUP(I$4,DM_TI_LE!$A$5:$B$30,2,FALSE)</f>
        <v>1</v>
      </c>
      <c r="AF283" s="188">
        <f>J283/$H283*VLOOKUP(J$4,DM_TI_LE!$A$5:$B$30,2,FALSE)</f>
        <v>0</v>
      </c>
      <c r="AG283" s="188">
        <f>K283/$H283*VLOOKUP(K$4,DM_TI_LE!$A$5:$B$30,2,FALSE)</f>
        <v>0</v>
      </c>
      <c r="AH283" s="188">
        <f>L283/$H283*VLOOKUP(L$4,DM_TI_LE!$A$5:$B$30,2,FALSE)</f>
        <v>0</v>
      </c>
      <c r="AI283" s="188">
        <f>M283/$H283*VLOOKUP(M$4,DM_TI_LE!$A$5:$B$30,2,FALSE)</f>
        <v>0</v>
      </c>
      <c r="AJ283" s="188">
        <f>N283/$H283*VLOOKUP(N$4,DM_TI_LE!$A$5:$B$30,2,FALSE)</f>
        <v>0</v>
      </c>
      <c r="AK283" s="188">
        <f>O283/$H283*VLOOKUP(O$4,DM_TI_LE!$A$5:$B$30,2,FALSE)</f>
        <v>0</v>
      </c>
      <c r="AL283" s="188">
        <f>P283/$H283*VLOOKUP(P$4,DM_TI_LE!$A$5:$B$30,2,FALSE)</f>
        <v>0</v>
      </c>
      <c r="AM283" s="188">
        <f>Q283/$H283*VLOOKUP(Q$4,DM_TI_LE!$A$5:$B$30,2,FALSE)</f>
        <v>0</v>
      </c>
      <c r="AN283" s="188">
        <f>R283/$H283*VLOOKUP(R$4,DM_TI_LE!$A$5:$B$30,2,FALSE)</f>
        <v>0</v>
      </c>
      <c r="AO283" s="188">
        <f>S283/$H283*VLOOKUP(S$4,DM_TI_LE!$A$5:$B$30,2,FALSE)</f>
        <v>0</v>
      </c>
      <c r="AP283" s="188">
        <f>T283/$H283*VLOOKUP(T$4,DM_TI_LE!$A$5:$B$30,2,FALSE)</f>
        <v>0</v>
      </c>
      <c r="AQ283" s="188">
        <f>U283/$H283*VLOOKUP(U$4,DM_TI_LE!$A$5:$B$30,2,FALSE)</f>
        <v>0</v>
      </c>
      <c r="AR283" s="188">
        <f>V283/$H283*VLOOKUP(V$4,DM_TI_LE!$A$5:$B$30,2,FALSE)</f>
        <v>0</v>
      </c>
      <c r="AS283" s="188">
        <f>W283/$H283*VLOOKUP(W$4,DM_TI_LE!$A$5:$B$30,2,FALSE)</f>
        <v>0</v>
      </c>
      <c r="AT283" s="188">
        <f>X283/$H283*VLOOKUP(X$4,DM_TI_LE!$A$5:$B$30,2,FALSE)</f>
        <v>0</v>
      </c>
      <c r="AU283" s="188">
        <f>Y283/$H283*VLOOKUP(Y$4,DM_TI_LE!$A$5:$B$30,2,FALSE)</f>
        <v>0</v>
      </c>
      <c r="AV283" s="188">
        <f>Z283/$H283*VLOOKUP(Z$4,DM_TI_LE!$A$5:$B$30,2,FALSE)</f>
        <v>0</v>
      </c>
      <c r="AW283" s="188">
        <f>AA283/$H283*VLOOKUP(AA$4,DM_TI_LE!$A$5:$B$30,2,FALSE)</f>
        <v>0</v>
      </c>
      <c r="AX283" s="188">
        <f>AB283/$H283*VLOOKUP(AB$4,DM_TI_LE!$A$5:$B$30,2,FALSE)</f>
        <v>0</v>
      </c>
      <c r="AY283" s="188">
        <f>AC283/$H283*VLOOKUP(AC$4,DM_TI_LE!$A$5:$B$30,2,FALSE)</f>
        <v>0</v>
      </c>
      <c r="AZ283" s="188">
        <f>AD283/$H283*VLOOKUP(AD$4,DM_TI_LE!$A$5:$B$30,2,FALSE)</f>
        <v>0</v>
      </c>
      <c r="BA283" s="231">
        <f>IF(CD283="HDHV",DM_TI_LE!$K$12*I283, SUM(AE283:AW283)*F283*E283*DM_HE_SO_LUONG_NS!$D$1*CE283)</f>
        <v>8100000</v>
      </c>
      <c r="BB283" s="16"/>
      <c r="BC283" s="17">
        <f>VLOOKUP(B283,GD_LCD_HS_LNS!$B$4:$E$914,4,FALSE)</f>
        <v>4921000</v>
      </c>
      <c r="BD283" s="16"/>
      <c r="BE283" s="16">
        <f>I283/26*$BC283*VLOOKUP(BE$4,DM_TI_LE!$A$5:$C$29,3,FALSE)</f>
        <v>0</v>
      </c>
      <c r="BF283" s="16">
        <f>J283/26*$BC283*VLOOKUP(BF$4,DM_TI_LE!$A$5:$C$29,3,FALSE)</f>
        <v>0</v>
      </c>
      <c r="BG283" s="16">
        <f>K283/26*$BC283*VLOOKUP(BG$4,DM_TI_LE!$A$5:$C$29,3,FALSE)</f>
        <v>0</v>
      </c>
      <c r="BH283" s="16">
        <f>L283/26*$BC283*VLOOKUP(BH$4,DM_TI_LE!$A$5:$C$29,3,FALSE)</f>
        <v>0</v>
      </c>
      <c r="BI283" s="16">
        <f>M283/26*$BC283*VLOOKUP(BI$4,DM_TI_LE!$A$5:$C$29,3,FALSE)</f>
        <v>0</v>
      </c>
      <c r="BJ283" s="16">
        <f>N283/26*$BC283*VLOOKUP(BJ$4,DM_TI_LE!$A$5:$C$29,3,FALSE)</f>
        <v>0</v>
      </c>
      <c r="BK283" s="16">
        <f>O283/26*$BC283*VLOOKUP(BK$4,DM_TI_LE!$A$5:$C$29,3,FALSE)</f>
        <v>0</v>
      </c>
      <c r="BL283" s="16">
        <f>P283/26*$BC283*VLOOKUP(BL$4,DM_TI_LE!$A$5:$C$29,3,FALSE)</f>
        <v>0</v>
      </c>
      <c r="BM283" s="16">
        <f>Q283/26*$BC283*VLOOKUP(BM$4,DM_TI_LE!$A$5:$C$29,3,FALSE)</f>
        <v>0</v>
      </c>
      <c r="BN283" s="16">
        <f>R283/26*$BC283*VLOOKUP(BN$4,DM_TI_LE!$A$5:$C$29,3,FALSE)</f>
        <v>0</v>
      </c>
      <c r="BO283" s="16">
        <f>S283/26*$BC283*VLOOKUP(BO$4,DM_TI_LE!$A$5:$C$29,3,FALSE)</f>
        <v>0</v>
      </c>
      <c r="BP283" s="16">
        <f>T283/26*$BC283*VLOOKUP(BP$4,DM_TI_LE!$A$5:$C$29,3,FALSE)</f>
        <v>0</v>
      </c>
      <c r="BQ283" s="16">
        <f>U283/26*$BC283*VLOOKUP(BQ$4,DM_TI_LE!$A$5:$C$29,3,FALSE)</f>
        <v>0</v>
      </c>
      <c r="BR283" s="16">
        <f>V283/26*$BC283*VLOOKUP(BR$4,DM_TI_LE!$A$5:$C$29,3,FALSE)</f>
        <v>0</v>
      </c>
      <c r="BS283" s="16">
        <f>W283/26*$BC283*VLOOKUP(BS$4,DM_TI_LE!$A$5:$C$29,3,FALSE)</f>
        <v>0</v>
      </c>
      <c r="BT283" s="16">
        <f>X283/26*$BC283*VLOOKUP(BT$4,DM_TI_LE!$A$5:$C$29,3,FALSE)</f>
        <v>0</v>
      </c>
      <c r="BU283" s="16">
        <f>Y283/26*$BC283*VLOOKUP(BU$4,DM_TI_LE!$A$5:$C$29,3,FALSE)</f>
        <v>0</v>
      </c>
      <c r="BV283" s="16">
        <f>Z283/26*$BC283*VLOOKUP(BV$4,DM_TI_LE!$A$5:$C$29,3,FALSE)</f>
        <v>0</v>
      </c>
      <c r="BW283" s="16">
        <f>AA283/26*$BC283*VLOOKUP(BW$4,DM_TI_LE!$A$5:$C$29,3,FALSE)</f>
        <v>0</v>
      </c>
      <c r="BX283" s="16">
        <f>AB283/26*$BC283*VLOOKUP(BX$4,DM_TI_LE!$A$5:$C$29,3,FALSE)</f>
        <v>0</v>
      </c>
      <c r="BY283" s="16">
        <f>AC283/26*$BC283*VLOOKUP(BY$4,DM_TI_LE!$A$5:$C$29,3,FALSE)</f>
        <v>0</v>
      </c>
      <c r="BZ283" s="16">
        <f>AD283/26*$BC283*VLOOKUP(BZ$4,DM_TI_LE!$A$5:$C$29,3,FALSE)</f>
        <v>0</v>
      </c>
      <c r="CA283" s="196">
        <f t="shared" si="0"/>
        <v>0</v>
      </c>
      <c r="CB283" s="16"/>
      <c r="CC283" s="197">
        <f t="shared" si="1"/>
        <v>8100000</v>
      </c>
      <c r="CD283" s="145" t="s">
        <v>116</v>
      </c>
      <c r="CE283" s="199">
        <f>VLOOKUP(CD283,DM_TI_LE!$I$12:$J$16,2,FALSE)</f>
        <v>1</v>
      </c>
    </row>
    <row r="284" spans="1:83" ht="12.75">
      <c r="A284" s="36">
        <v>280</v>
      </c>
      <c r="B284" s="38">
        <f>GD_LCD_HS_LNS!B283</f>
        <v>10726</v>
      </c>
      <c r="C284" s="38" t="str">
        <f>GD_LCD_HS_LNS!C283</f>
        <v>Vũ Mạnh Hùng</v>
      </c>
      <c r="D284" s="38" t="str">
        <f>GD_LCD_HS_LNS!D283</f>
        <v>NV Lái xe - VHTTB</v>
      </c>
      <c r="E284" s="146">
        <f>VLOOKUP(B284,GD_CHAM_CONG!$C$6:$BJ$912,60,FALSE)</f>
        <v>0.97</v>
      </c>
      <c r="F284" s="146">
        <f>VLOOKUP(B284,GD_LCD_HS_LNS!$B$4:$F$914,5,FALSE)</f>
        <v>1.8</v>
      </c>
      <c r="G284" s="168"/>
      <c r="H284" s="168">
        <f>VLOOKUP(B284,GD_CHAM_CONG!$C$6:$BD$912,37,FALSE)</f>
        <v>26</v>
      </c>
      <c r="I284" s="16">
        <f>VLOOKUP($B284,GD_CHAM_CONG!$C$6:$BF$912,38,FALSE)</f>
        <v>26</v>
      </c>
      <c r="J284" s="16">
        <f>VLOOKUP($B284,GD_CHAM_CONG!$C$6:$BF$912,39,FALSE)</f>
        <v>0</v>
      </c>
      <c r="K284" s="16">
        <f>VLOOKUP($B284,GD_CHAM_CONG!$C$6:$BF$912,40,FALSE)</f>
        <v>0</v>
      </c>
      <c r="L284" s="16">
        <f>VLOOKUP($B284,GD_CHAM_CONG!$C$6:$BF$912,41,FALSE)</f>
        <v>0</v>
      </c>
      <c r="M284" s="16">
        <f>VLOOKUP($B284,GD_CHAM_CONG!$C$6:$BF$912,42,FALSE)</f>
        <v>0</v>
      </c>
      <c r="N284" s="16">
        <f>VLOOKUP($B284,GD_CHAM_CONG!$C$6:$BF$912,43,FALSE)</f>
        <v>0</v>
      </c>
      <c r="O284" s="16">
        <f>VLOOKUP($B284,GD_CHAM_CONG!$C$6:$BF$912,44,FALSE)</f>
        <v>0</v>
      </c>
      <c r="P284" s="16">
        <f>VLOOKUP($B284,GD_CHAM_CONG!$C$6:$BF$912,45,FALSE)</f>
        <v>0</v>
      </c>
      <c r="Q284" s="16">
        <f>VLOOKUP($B284,GD_CHAM_CONG!$C$6:$BF$912,46,FALSE)</f>
        <v>0</v>
      </c>
      <c r="R284" s="16">
        <f>VLOOKUP($B284,GD_CHAM_CONG!$C$6:$BF$912,47,FALSE)</f>
        <v>0</v>
      </c>
      <c r="S284" s="16">
        <f>VLOOKUP($B284,GD_CHAM_CONG!$C$6:$BF$912,48,FALSE)</f>
        <v>0</v>
      </c>
      <c r="T284" s="16">
        <f>VLOOKUP($B284,GD_CHAM_CONG!$C$6:$BF$912,49,FALSE)</f>
        <v>0</v>
      </c>
      <c r="U284" s="16">
        <f>VLOOKUP($B284,GD_CHAM_CONG!$C$6:$BF$912,50,FALSE)</f>
        <v>0</v>
      </c>
      <c r="V284" s="16">
        <f>VLOOKUP($B284,GD_CHAM_CONG!$C$6:$BF$912,51,FALSE)</f>
        <v>0</v>
      </c>
      <c r="W284" s="16">
        <f>VLOOKUP($B284,GD_CHAM_CONG!$C$6:$BF$912,52,FALSE)</f>
        <v>0</v>
      </c>
      <c r="X284" s="16">
        <f>VLOOKUP($B284,GD_CHAM_CONG!$C$6:$BF$912,53,FALSE)</f>
        <v>0</v>
      </c>
      <c r="Y284" s="16">
        <f>VLOOKUP($B284,GD_CHAM_CONG!$C$6:$BF$912,54,FALSE)</f>
        <v>0</v>
      </c>
      <c r="Z284" s="16">
        <f>VLOOKUP($B284,GD_CHAM_CONG!$C$6:$BF$912,55,FALSE)</f>
        <v>0</v>
      </c>
      <c r="AA284" s="16">
        <f>VLOOKUP($B284,GD_CHAM_CONG!$C$6:$BF$912,56,FALSE)</f>
        <v>0</v>
      </c>
      <c r="AB284" s="16">
        <f>VLOOKUP($B284,GD_CHAM_CONG!$C$6:$BI$912,57,FALSE)</f>
        <v>0</v>
      </c>
      <c r="AC284" s="16">
        <f>VLOOKUP($B284,GD_CHAM_CONG!$C$6:$BI$912,58,FALSE)</f>
        <v>0</v>
      </c>
      <c r="AD284" s="16">
        <f>VLOOKUP($B284,GD_CHAM_CONG!$C$6:$BI$912,59,FALSE)</f>
        <v>0</v>
      </c>
      <c r="AE284" s="188">
        <f>I284/$H284*VLOOKUP(I$4,DM_TI_LE!$A$5:$B$30,2,FALSE)</f>
        <v>1</v>
      </c>
      <c r="AF284" s="188">
        <f>J284/$H284*VLOOKUP(J$4,DM_TI_LE!$A$5:$B$30,2,FALSE)</f>
        <v>0</v>
      </c>
      <c r="AG284" s="188">
        <f>K284/$H284*VLOOKUP(K$4,DM_TI_LE!$A$5:$B$30,2,FALSE)</f>
        <v>0</v>
      </c>
      <c r="AH284" s="188">
        <f>L284/$H284*VLOOKUP(L$4,DM_TI_LE!$A$5:$B$30,2,FALSE)</f>
        <v>0</v>
      </c>
      <c r="AI284" s="188">
        <f>M284/$H284*VLOOKUP(M$4,DM_TI_LE!$A$5:$B$30,2,FALSE)</f>
        <v>0</v>
      </c>
      <c r="AJ284" s="188">
        <f>N284/$H284*VLOOKUP(N$4,DM_TI_LE!$A$5:$B$30,2,FALSE)</f>
        <v>0</v>
      </c>
      <c r="AK284" s="188">
        <f>O284/$H284*VLOOKUP(O$4,DM_TI_LE!$A$5:$B$30,2,FALSE)</f>
        <v>0</v>
      </c>
      <c r="AL284" s="188">
        <f>P284/$H284*VLOOKUP(P$4,DM_TI_LE!$A$5:$B$30,2,FALSE)</f>
        <v>0</v>
      </c>
      <c r="AM284" s="188">
        <f>Q284/$H284*VLOOKUP(Q$4,DM_TI_LE!$A$5:$B$30,2,FALSE)</f>
        <v>0</v>
      </c>
      <c r="AN284" s="188">
        <f>R284/$H284*VLOOKUP(R$4,DM_TI_LE!$A$5:$B$30,2,FALSE)</f>
        <v>0</v>
      </c>
      <c r="AO284" s="188">
        <f>S284/$H284*VLOOKUP(S$4,DM_TI_LE!$A$5:$B$30,2,FALSE)</f>
        <v>0</v>
      </c>
      <c r="AP284" s="188">
        <f>T284/$H284*VLOOKUP(T$4,DM_TI_LE!$A$5:$B$30,2,FALSE)</f>
        <v>0</v>
      </c>
      <c r="AQ284" s="188">
        <f>U284/$H284*VLOOKUP(U$4,DM_TI_LE!$A$5:$B$30,2,FALSE)</f>
        <v>0</v>
      </c>
      <c r="AR284" s="188">
        <f>V284/$H284*VLOOKUP(V$4,DM_TI_LE!$A$5:$B$30,2,FALSE)</f>
        <v>0</v>
      </c>
      <c r="AS284" s="188">
        <f>W284/$H284*VLOOKUP(W$4,DM_TI_LE!$A$5:$B$30,2,FALSE)</f>
        <v>0</v>
      </c>
      <c r="AT284" s="188">
        <f>X284/$H284*VLOOKUP(X$4,DM_TI_LE!$A$5:$B$30,2,FALSE)</f>
        <v>0</v>
      </c>
      <c r="AU284" s="188">
        <f>Y284/$H284*VLOOKUP(Y$4,DM_TI_LE!$A$5:$B$30,2,FALSE)</f>
        <v>0</v>
      </c>
      <c r="AV284" s="188">
        <f>Z284/$H284*VLOOKUP(Z$4,DM_TI_LE!$A$5:$B$30,2,FALSE)</f>
        <v>0</v>
      </c>
      <c r="AW284" s="188">
        <f>AA284/$H284*VLOOKUP(AA$4,DM_TI_LE!$A$5:$B$30,2,FALSE)</f>
        <v>0</v>
      </c>
      <c r="AX284" s="188">
        <f>AB284/$H284*VLOOKUP(AB$4,DM_TI_LE!$A$5:$B$30,2,FALSE)</f>
        <v>0</v>
      </c>
      <c r="AY284" s="188">
        <f>AC284/$H284*VLOOKUP(AC$4,DM_TI_LE!$A$5:$B$30,2,FALSE)</f>
        <v>0</v>
      </c>
      <c r="AZ284" s="188">
        <f>AD284/$H284*VLOOKUP(AD$4,DM_TI_LE!$A$5:$B$30,2,FALSE)</f>
        <v>0</v>
      </c>
      <c r="BA284" s="231">
        <f>IF(CD284="HDHV",DM_TI_LE!$K$12*I284, SUM(AE284:AW284)*F284*E284*DM_HE_SO_LUONG_NS!$D$1*CE284)</f>
        <v>7857000</v>
      </c>
      <c r="BB284" s="16"/>
      <c r="BC284" s="17">
        <f>VLOOKUP(B284,GD_LCD_HS_LNS!$B$4:$E$914,4,FALSE)</f>
        <v>4166000</v>
      </c>
      <c r="BD284" s="16"/>
      <c r="BE284" s="16">
        <f>I284/26*$BC284*VLOOKUP(BE$4,DM_TI_LE!$A$5:$C$29,3,FALSE)</f>
        <v>0</v>
      </c>
      <c r="BF284" s="16">
        <f>J284/26*$BC284*VLOOKUP(BF$4,DM_TI_LE!$A$5:$C$29,3,FALSE)</f>
        <v>0</v>
      </c>
      <c r="BG284" s="16">
        <f>K284/26*$BC284*VLOOKUP(BG$4,DM_TI_LE!$A$5:$C$29,3,FALSE)</f>
        <v>0</v>
      </c>
      <c r="BH284" s="16">
        <f>L284/26*$BC284*VLOOKUP(BH$4,DM_TI_LE!$A$5:$C$29,3,FALSE)</f>
        <v>0</v>
      </c>
      <c r="BI284" s="16">
        <f>M284/26*$BC284*VLOOKUP(BI$4,DM_TI_LE!$A$5:$C$29,3,FALSE)</f>
        <v>0</v>
      </c>
      <c r="BJ284" s="16">
        <f>N284/26*$BC284*VLOOKUP(BJ$4,DM_TI_LE!$A$5:$C$29,3,FALSE)</f>
        <v>0</v>
      </c>
      <c r="BK284" s="16">
        <f>O284/26*$BC284*VLOOKUP(BK$4,DM_TI_LE!$A$5:$C$29,3,FALSE)</f>
        <v>0</v>
      </c>
      <c r="BL284" s="16">
        <f>P284/26*$BC284*VLOOKUP(BL$4,DM_TI_LE!$A$5:$C$29,3,FALSE)</f>
        <v>0</v>
      </c>
      <c r="BM284" s="16">
        <f>Q284/26*$BC284*VLOOKUP(BM$4,DM_TI_LE!$A$5:$C$29,3,FALSE)</f>
        <v>0</v>
      </c>
      <c r="BN284" s="16">
        <f>R284/26*$BC284*VLOOKUP(BN$4,DM_TI_LE!$A$5:$C$29,3,FALSE)</f>
        <v>0</v>
      </c>
      <c r="BO284" s="16">
        <f>S284/26*$BC284*VLOOKUP(BO$4,DM_TI_LE!$A$5:$C$29,3,FALSE)</f>
        <v>0</v>
      </c>
      <c r="BP284" s="16">
        <f>T284/26*$BC284*VLOOKUP(BP$4,DM_TI_LE!$A$5:$C$29,3,FALSE)</f>
        <v>0</v>
      </c>
      <c r="BQ284" s="16">
        <f>U284/26*$BC284*VLOOKUP(BQ$4,DM_TI_LE!$A$5:$C$29,3,FALSE)</f>
        <v>0</v>
      </c>
      <c r="BR284" s="16">
        <f>V284/26*$BC284*VLOOKUP(BR$4,DM_TI_LE!$A$5:$C$29,3,FALSE)</f>
        <v>0</v>
      </c>
      <c r="BS284" s="16">
        <f>W284/26*$BC284*VLOOKUP(BS$4,DM_TI_LE!$A$5:$C$29,3,FALSE)</f>
        <v>0</v>
      </c>
      <c r="BT284" s="16">
        <f>X284/26*$BC284*VLOOKUP(BT$4,DM_TI_LE!$A$5:$C$29,3,FALSE)</f>
        <v>0</v>
      </c>
      <c r="BU284" s="16">
        <f>Y284/26*$BC284*VLOOKUP(BU$4,DM_TI_LE!$A$5:$C$29,3,FALSE)</f>
        <v>0</v>
      </c>
      <c r="BV284" s="16">
        <f>Z284/26*$BC284*VLOOKUP(BV$4,DM_TI_LE!$A$5:$C$29,3,FALSE)</f>
        <v>0</v>
      </c>
      <c r="BW284" s="16">
        <f>AA284/26*$BC284*VLOOKUP(BW$4,DM_TI_LE!$A$5:$C$29,3,FALSE)</f>
        <v>0</v>
      </c>
      <c r="BX284" s="16">
        <f>AB284/26*$BC284*VLOOKUP(BX$4,DM_TI_LE!$A$5:$C$29,3,FALSE)</f>
        <v>0</v>
      </c>
      <c r="BY284" s="16">
        <f>AC284/26*$BC284*VLOOKUP(BY$4,DM_TI_LE!$A$5:$C$29,3,FALSE)</f>
        <v>0</v>
      </c>
      <c r="BZ284" s="16">
        <f>AD284/26*$BC284*VLOOKUP(BZ$4,DM_TI_LE!$A$5:$C$29,3,FALSE)</f>
        <v>0</v>
      </c>
      <c r="CA284" s="196">
        <f t="shared" si="0"/>
        <v>0</v>
      </c>
      <c r="CB284" s="16"/>
      <c r="CC284" s="197">
        <f t="shared" si="1"/>
        <v>7857000</v>
      </c>
      <c r="CD284" s="145" t="s">
        <v>116</v>
      </c>
      <c r="CE284" s="199">
        <f>VLOOKUP(CD284,DM_TI_LE!$I$12:$J$16,2,FALSE)</f>
        <v>1</v>
      </c>
    </row>
    <row r="285" spans="1:83" ht="12.75">
      <c r="A285" s="36">
        <v>281</v>
      </c>
      <c r="B285" s="38">
        <f>GD_LCD_HS_LNS!B284</f>
        <v>10727</v>
      </c>
      <c r="C285" s="38" t="str">
        <f>GD_LCD_HS_LNS!C284</f>
        <v>Trần Mạnh Hùng</v>
      </c>
      <c r="D285" s="38" t="str">
        <f>GD_LCD_HS_LNS!D284</f>
        <v>NV Lái xe - VHTTB</v>
      </c>
      <c r="E285" s="146">
        <f>VLOOKUP(B285,GD_CHAM_CONG!$C$6:$BJ$912,60,FALSE)</f>
        <v>0.96</v>
      </c>
      <c r="F285" s="146">
        <f>VLOOKUP(B285,GD_LCD_HS_LNS!$B$4:$F$914,5,FALSE)</f>
        <v>1.78</v>
      </c>
      <c r="G285" s="168"/>
      <c r="H285" s="168">
        <f>VLOOKUP(B285,GD_CHAM_CONG!$C$6:$BD$912,37,FALSE)</f>
        <v>26</v>
      </c>
      <c r="I285" s="16">
        <f>VLOOKUP($B285,GD_CHAM_CONG!$C$6:$BF$912,38,FALSE)</f>
        <v>26</v>
      </c>
      <c r="J285" s="16">
        <f>VLOOKUP($B285,GD_CHAM_CONG!$C$6:$BF$912,39,FALSE)</f>
        <v>0</v>
      </c>
      <c r="K285" s="16">
        <f>VLOOKUP($B285,GD_CHAM_CONG!$C$6:$BF$912,40,FALSE)</f>
        <v>0</v>
      </c>
      <c r="L285" s="16">
        <f>VLOOKUP($B285,GD_CHAM_CONG!$C$6:$BF$912,41,FALSE)</f>
        <v>0</v>
      </c>
      <c r="M285" s="16">
        <f>VLOOKUP($B285,GD_CHAM_CONG!$C$6:$BF$912,42,FALSE)</f>
        <v>0</v>
      </c>
      <c r="N285" s="16">
        <f>VLOOKUP($B285,GD_CHAM_CONG!$C$6:$BF$912,43,FALSE)</f>
        <v>0</v>
      </c>
      <c r="O285" s="16">
        <f>VLOOKUP($B285,GD_CHAM_CONG!$C$6:$BF$912,44,FALSE)</f>
        <v>0</v>
      </c>
      <c r="P285" s="16">
        <f>VLOOKUP($B285,GD_CHAM_CONG!$C$6:$BF$912,45,FALSE)</f>
        <v>0</v>
      </c>
      <c r="Q285" s="16">
        <f>VLOOKUP($B285,GD_CHAM_CONG!$C$6:$BF$912,46,FALSE)</f>
        <v>0</v>
      </c>
      <c r="R285" s="16">
        <f>VLOOKUP($B285,GD_CHAM_CONG!$C$6:$BF$912,47,FALSE)</f>
        <v>0</v>
      </c>
      <c r="S285" s="16">
        <f>VLOOKUP($B285,GD_CHAM_CONG!$C$6:$BF$912,48,FALSE)</f>
        <v>0</v>
      </c>
      <c r="T285" s="16">
        <f>VLOOKUP($B285,GD_CHAM_CONG!$C$6:$BF$912,49,FALSE)</f>
        <v>0</v>
      </c>
      <c r="U285" s="16">
        <f>VLOOKUP($B285,GD_CHAM_CONG!$C$6:$BF$912,50,FALSE)</f>
        <v>0</v>
      </c>
      <c r="V285" s="16">
        <f>VLOOKUP($B285,GD_CHAM_CONG!$C$6:$BF$912,51,FALSE)</f>
        <v>0</v>
      </c>
      <c r="W285" s="16">
        <f>VLOOKUP($B285,GD_CHAM_CONG!$C$6:$BF$912,52,FALSE)</f>
        <v>0</v>
      </c>
      <c r="X285" s="16">
        <f>VLOOKUP($B285,GD_CHAM_CONG!$C$6:$BF$912,53,FALSE)</f>
        <v>0</v>
      </c>
      <c r="Y285" s="16">
        <f>VLOOKUP($B285,GD_CHAM_CONG!$C$6:$BF$912,54,FALSE)</f>
        <v>0</v>
      </c>
      <c r="Z285" s="16">
        <f>VLOOKUP($B285,GD_CHAM_CONG!$C$6:$BF$912,55,FALSE)</f>
        <v>0</v>
      </c>
      <c r="AA285" s="16">
        <f>VLOOKUP($B285,GD_CHAM_CONG!$C$6:$BF$912,56,FALSE)</f>
        <v>0</v>
      </c>
      <c r="AB285" s="16">
        <f>VLOOKUP($B285,GD_CHAM_CONG!$C$6:$BI$912,57,FALSE)</f>
        <v>0</v>
      </c>
      <c r="AC285" s="16">
        <f>VLOOKUP($B285,GD_CHAM_CONG!$C$6:$BI$912,58,FALSE)</f>
        <v>0</v>
      </c>
      <c r="AD285" s="16">
        <f>VLOOKUP($B285,GD_CHAM_CONG!$C$6:$BI$912,59,FALSE)</f>
        <v>0</v>
      </c>
      <c r="AE285" s="188">
        <f>I285/$H285*VLOOKUP(I$4,DM_TI_LE!$A$5:$B$30,2,FALSE)</f>
        <v>1</v>
      </c>
      <c r="AF285" s="188">
        <f>J285/$H285*VLOOKUP(J$4,DM_TI_LE!$A$5:$B$30,2,FALSE)</f>
        <v>0</v>
      </c>
      <c r="AG285" s="188">
        <f>K285/$H285*VLOOKUP(K$4,DM_TI_LE!$A$5:$B$30,2,FALSE)</f>
        <v>0</v>
      </c>
      <c r="AH285" s="188">
        <f>L285/$H285*VLOOKUP(L$4,DM_TI_LE!$A$5:$B$30,2,FALSE)</f>
        <v>0</v>
      </c>
      <c r="AI285" s="188">
        <f>M285/$H285*VLOOKUP(M$4,DM_TI_LE!$A$5:$B$30,2,FALSE)</f>
        <v>0</v>
      </c>
      <c r="AJ285" s="188">
        <f>N285/$H285*VLOOKUP(N$4,DM_TI_LE!$A$5:$B$30,2,FALSE)</f>
        <v>0</v>
      </c>
      <c r="AK285" s="188">
        <f>O285/$H285*VLOOKUP(O$4,DM_TI_LE!$A$5:$B$30,2,FALSE)</f>
        <v>0</v>
      </c>
      <c r="AL285" s="188">
        <f>P285/$H285*VLOOKUP(P$4,DM_TI_LE!$A$5:$B$30,2,FALSE)</f>
        <v>0</v>
      </c>
      <c r="AM285" s="188">
        <f>Q285/$H285*VLOOKUP(Q$4,DM_TI_LE!$A$5:$B$30,2,FALSE)</f>
        <v>0</v>
      </c>
      <c r="AN285" s="188">
        <f>R285/$H285*VLOOKUP(R$4,DM_TI_LE!$A$5:$B$30,2,FALSE)</f>
        <v>0</v>
      </c>
      <c r="AO285" s="188">
        <f>S285/$H285*VLOOKUP(S$4,DM_TI_LE!$A$5:$B$30,2,FALSE)</f>
        <v>0</v>
      </c>
      <c r="AP285" s="188">
        <f>T285/$H285*VLOOKUP(T$4,DM_TI_LE!$A$5:$B$30,2,FALSE)</f>
        <v>0</v>
      </c>
      <c r="AQ285" s="188">
        <f>U285/$H285*VLOOKUP(U$4,DM_TI_LE!$A$5:$B$30,2,FALSE)</f>
        <v>0</v>
      </c>
      <c r="AR285" s="188">
        <f>V285/$H285*VLOOKUP(V$4,DM_TI_LE!$A$5:$B$30,2,FALSE)</f>
        <v>0</v>
      </c>
      <c r="AS285" s="188">
        <f>W285/$H285*VLOOKUP(W$4,DM_TI_LE!$A$5:$B$30,2,FALSE)</f>
        <v>0</v>
      </c>
      <c r="AT285" s="188">
        <f>X285/$H285*VLOOKUP(X$4,DM_TI_LE!$A$5:$B$30,2,FALSE)</f>
        <v>0</v>
      </c>
      <c r="AU285" s="188">
        <f>Y285/$H285*VLOOKUP(Y$4,DM_TI_LE!$A$5:$B$30,2,FALSE)</f>
        <v>0</v>
      </c>
      <c r="AV285" s="188">
        <f>Z285/$H285*VLOOKUP(Z$4,DM_TI_LE!$A$5:$B$30,2,FALSE)</f>
        <v>0</v>
      </c>
      <c r="AW285" s="188">
        <f>AA285/$H285*VLOOKUP(AA$4,DM_TI_LE!$A$5:$B$30,2,FALSE)</f>
        <v>0</v>
      </c>
      <c r="AX285" s="188">
        <f>AB285/$H285*VLOOKUP(AB$4,DM_TI_LE!$A$5:$B$30,2,FALSE)</f>
        <v>0</v>
      </c>
      <c r="AY285" s="188">
        <f>AC285/$H285*VLOOKUP(AC$4,DM_TI_LE!$A$5:$B$30,2,FALSE)</f>
        <v>0</v>
      </c>
      <c r="AZ285" s="188">
        <f>AD285/$H285*VLOOKUP(AD$4,DM_TI_LE!$A$5:$B$30,2,FALSE)</f>
        <v>0</v>
      </c>
      <c r="BA285" s="231">
        <f>IF(CD285="HDHV",DM_TI_LE!$K$12*I285, SUM(AE285:AW285)*F285*E285*DM_HE_SO_LUONG_NS!$D$1*CE285)</f>
        <v>7689599.9999999991</v>
      </c>
      <c r="BB285" s="16"/>
      <c r="BC285" s="17">
        <f>VLOOKUP(B285,GD_LCD_HS_LNS!$B$4:$E$914,4,FALSE)</f>
        <v>4166000</v>
      </c>
      <c r="BD285" s="16"/>
      <c r="BE285" s="16">
        <f>I285/26*$BC285*VLOOKUP(BE$4,DM_TI_LE!$A$5:$C$29,3,FALSE)</f>
        <v>0</v>
      </c>
      <c r="BF285" s="16">
        <f>J285/26*$BC285*VLOOKUP(BF$4,DM_TI_LE!$A$5:$C$29,3,FALSE)</f>
        <v>0</v>
      </c>
      <c r="BG285" s="16">
        <f>K285/26*$BC285*VLOOKUP(BG$4,DM_TI_LE!$A$5:$C$29,3,FALSE)</f>
        <v>0</v>
      </c>
      <c r="BH285" s="16">
        <f>L285/26*$BC285*VLOOKUP(BH$4,DM_TI_LE!$A$5:$C$29,3,FALSE)</f>
        <v>0</v>
      </c>
      <c r="BI285" s="16">
        <f>M285/26*$BC285*VLOOKUP(BI$4,DM_TI_LE!$A$5:$C$29,3,FALSE)</f>
        <v>0</v>
      </c>
      <c r="BJ285" s="16">
        <f>N285/26*$BC285*VLOOKUP(BJ$4,DM_TI_LE!$A$5:$C$29,3,FALSE)</f>
        <v>0</v>
      </c>
      <c r="BK285" s="16">
        <f>O285/26*$BC285*VLOOKUP(BK$4,DM_TI_LE!$A$5:$C$29,3,FALSE)</f>
        <v>0</v>
      </c>
      <c r="BL285" s="16">
        <f>P285/26*$BC285*VLOOKUP(BL$4,DM_TI_LE!$A$5:$C$29,3,FALSE)</f>
        <v>0</v>
      </c>
      <c r="BM285" s="16">
        <f>Q285/26*$BC285*VLOOKUP(BM$4,DM_TI_LE!$A$5:$C$29,3,FALSE)</f>
        <v>0</v>
      </c>
      <c r="BN285" s="16">
        <f>R285/26*$BC285*VLOOKUP(BN$4,DM_TI_LE!$A$5:$C$29,3,FALSE)</f>
        <v>0</v>
      </c>
      <c r="BO285" s="16">
        <f>S285/26*$BC285*VLOOKUP(BO$4,DM_TI_LE!$A$5:$C$29,3,FALSE)</f>
        <v>0</v>
      </c>
      <c r="BP285" s="16">
        <f>T285/26*$BC285*VLOOKUP(BP$4,DM_TI_LE!$A$5:$C$29,3,FALSE)</f>
        <v>0</v>
      </c>
      <c r="BQ285" s="16">
        <f>U285/26*$BC285*VLOOKUP(BQ$4,DM_TI_LE!$A$5:$C$29,3,FALSE)</f>
        <v>0</v>
      </c>
      <c r="BR285" s="16">
        <f>V285/26*$BC285*VLOOKUP(BR$4,DM_TI_LE!$A$5:$C$29,3,FALSE)</f>
        <v>0</v>
      </c>
      <c r="BS285" s="16">
        <f>W285/26*$BC285*VLOOKUP(BS$4,DM_TI_LE!$A$5:$C$29,3,FALSE)</f>
        <v>0</v>
      </c>
      <c r="BT285" s="16">
        <f>X285/26*$BC285*VLOOKUP(BT$4,DM_TI_LE!$A$5:$C$29,3,FALSE)</f>
        <v>0</v>
      </c>
      <c r="BU285" s="16">
        <f>Y285/26*$BC285*VLOOKUP(BU$4,DM_TI_LE!$A$5:$C$29,3,FALSE)</f>
        <v>0</v>
      </c>
      <c r="BV285" s="16">
        <f>Z285/26*$BC285*VLOOKUP(BV$4,DM_TI_LE!$A$5:$C$29,3,FALSE)</f>
        <v>0</v>
      </c>
      <c r="BW285" s="16">
        <f>AA285/26*$BC285*VLOOKUP(BW$4,DM_TI_LE!$A$5:$C$29,3,FALSE)</f>
        <v>0</v>
      </c>
      <c r="BX285" s="16">
        <f>AB285/26*$BC285*VLOOKUP(BX$4,DM_TI_LE!$A$5:$C$29,3,FALSE)</f>
        <v>0</v>
      </c>
      <c r="BY285" s="16">
        <f>AC285/26*$BC285*VLOOKUP(BY$4,DM_TI_LE!$A$5:$C$29,3,FALSE)</f>
        <v>0</v>
      </c>
      <c r="BZ285" s="16">
        <f>AD285/26*$BC285*VLOOKUP(BZ$4,DM_TI_LE!$A$5:$C$29,3,FALSE)</f>
        <v>0</v>
      </c>
      <c r="CA285" s="196">
        <f t="shared" si="0"/>
        <v>0</v>
      </c>
      <c r="CB285" s="16"/>
      <c r="CC285" s="197">
        <f t="shared" si="1"/>
        <v>7689599.9999999991</v>
      </c>
      <c r="CD285" s="145" t="s">
        <v>116</v>
      </c>
      <c r="CE285" s="199">
        <f>VLOOKUP(CD285,DM_TI_LE!$I$12:$J$16,2,FALSE)</f>
        <v>1</v>
      </c>
    </row>
    <row r="286" spans="1:83" ht="12.75">
      <c r="A286" s="36">
        <v>282</v>
      </c>
      <c r="B286" s="38">
        <f>GD_LCD_HS_LNS!B285</f>
        <v>10728</v>
      </c>
      <c r="C286" s="38" t="str">
        <f>GD_LCD_HS_LNS!C285</f>
        <v>Nguyễn Mạnh Hùng</v>
      </c>
      <c r="D286" s="38" t="str">
        <f>GD_LCD_HS_LNS!D285</f>
        <v>NV Lái xe - VHTTB</v>
      </c>
      <c r="E286" s="146">
        <f>VLOOKUP(B286,GD_CHAM_CONG!$C$6:$BJ$912,60,FALSE)</f>
        <v>1</v>
      </c>
      <c r="F286" s="146">
        <f>VLOOKUP(B286,GD_LCD_HS_LNS!$B$4:$F$914,5,FALSE)</f>
        <v>1.8</v>
      </c>
      <c r="G286" s="168"/>
      <c r="H286" s="168">
        <f>VLOOKUP(B286,GD_CHAM_CONG!$C$6:$BD$912,37,FALSE)</f>
        <v>26</v>
      </c>
      <c r="I286" s="16">
        <f>VLOOKUP($B286,GD_CHAM_CONG!$C$6:$BF$912,38,FALSE)</f>
        <v>18</v>
      </c>
      <c r="J286" s="16">
        <f>VLOOKUP($B286,GD_CHAM_CONG!$C$6:$BF$912,39,FALSE)</f>
        <v>0</v>
      </c>
      <c r="K286" s="16">
        <f>VLOOKUP($B286,GD_CHAM_CONG!$C$6:$BF$912,40,FALSE)</f>
        <v>0</v>
      </c>
      <c r="L286" s="16">
        <f>VLOOKUP($B286,GD_CHAM_CONG!$C$6:$BF$912,41,FALSE)</f>
        <v>0</v>
      </c>
      <c r="M286" s="16">
        <f>VLOOKUP($B286,GD_CHAM_CONG!$C$6:$BF$912,42,FALSE)</f>
        <v>0</v>
      </c>
      <c r="N286" s="16">
        <f>VLOOKUP($B286,GD_CHAM_CONG!$C$6:$BF$912,43,FALSE)</f>
        <v>0</v>
      </c>
      <c r="O286" s="16">
        <f>VLOOKUP($B286,GD_CHAM_CONG!$C$6:$BF$912,44,FALSE)</f>
        <v>0</v>
      </c>
      <c r="P286" s="16">
        <f>VLOOKUP($B286,GD_CHAM_CONG!$C$6:$BF$912,45,FALSE)</f>
        <v>0</v>
      </c>
      <c r="Q286" s="16">
        <f>VLOOKUP($B286,GD_CHAM_CONG!$C$6:$BF$912,46,FALSE)</f>
        <v>0</v>
      </c>
      <c r="R286" s="16">
        <f>VLOOKUP($B286,GD_CHAM_CONG!$C$6:$BF$912,47,FALSE)</f>
        <v>0</v>
      </c>
      <c r="S286" s="16">
        <f>VLOOKUP($B286,GD_CHAM_CONG!$C$6:$BF$912,48,FALSE)</f>
        <v>8</v>
      </c>
      <c r="T286" s="16">
        <f>VLOOKUP($B286,GD_CHAM_CONG!$C$6:$BF$912,49,FALSE)</f>
        <v>0</v>
      </c>
      <c r="U286" s="16">
        <f>VLOOKUP($B286,GD_CHAM_CONG!$C$6:$BF$912,50,FALSE)</f>
        <v>0</v>
      </c>
      <c r="V286" s="16">
        <f>VLOOKUP($B286,GD_CHAM_CONG!$C$6:$BF$912,51,FALSE)</f>
        <v>0</v>
      </c>
      <c r="W286" s="16">
        <f>VLOOKUP($B286,GD_CHAM_CONG!$C$6:$BF$912,52,FALSE)</f>
        <v>0</v>
      </c>
      <c r="X286" s="16">
        <f>VLOOKUP($B286,GD_CHAM_CONG!$C$6:$BF$912,53,FALSE)</f>
        <v>0</v>
      </c>
      <c r="Y286" s="16">
        <f>VLOOKUP($B286,GD_CHAM_CONG!$C$6:$BF$912,54,FALSE)</f>
        <v>0</v>
      </c>
      <c r="Z286" s="16">
        <f>VLOOKUP($B286,GD_CHAM_CONG!$C$6:$BF$912,55,FALSE)</f>
        <v>0</v>
      </c>
      <c r="AA286" s="16">
        <f>VLOOKUP($B286,GD_CHAM_CONG!$C$6:$BF$912,56,FALSE)</f>
        <v>0</v>
      </c>
      <c r="AB286" s="16">
        <f>VLOOKUP($B286,GD_CHAM_CONG!$C$6:$BI$912,57,FALSE)</f>
        <v>0</v>
      </c>
      <c r="AC286" s="16">
        <f>VLOOKUP($B286,GD_CHAM_CONG!$C$6:$BI$912,58,FALSE)</f>
        <v>0</v>
      </c>
      <c r="AD286" s="16">
        <f>VLOOKUP($B286,GD_CHAM_CONG!$C$6:$BI$912,59,FALSE)</f>
        <v>0</v>
      </c>
      <c r="AE286" s="188">
        <f>I286/$H286*VLOOKUP(I$4,DM_TI_LE!$A$5:$B$30,2,FALSE)</f>
        <v>0.69230769230769229</v>
      </c>
      <c r="AF286" s="188">
        <f>J286/$H286*VLOOKUP(J$4,DM_TI_LE!$A$5:$B$30,2,FALSE)</f>
        <v>0</v>
      </c>
      <c r="AG286" s="188">
        <f>K286/$H286*VLOOKUP(K$4,DM_TI_LE!$A$5:$B$30,2,FALSE)</f>
        <v>0</v>
      </c>
      <c r="AH286" s="188">
        <f>L286/$H286*VLOOKUP(L$4,DM_TI_LE!$A$5:$B$30,2,FALSE)</f>
        <v>0</v>
      </c>
      <c r="AI286" s="188">
        <f>M286/$H286*VLOOKUP(M$4,DM_TI_LE!$A$5:$B$30,2,FALSE)</f>
        <v>0</v>
      </c>
      <c r="AJ286" s="188">
        <f>N286/$H286*VLOOKUP(N$4,DM_TI_LE!$A$5:$B$30,2,FALSE)</f>
        <v>0</v>
      </c>
      <c r="AK286" s="188">
        <f>O286/$H286*VLOOKUP(O$4,DM_TI_LE!$A$5:$B$30,2,FALSE)</f>
        <v>0</v>
      </c>
      <c r="AL286" s="188">
        <f>P286/$H286*VLOOKUP(P$4,DM_TI_LE!$A$5:$B$30,2,FALSE)</f>
        <v>0</v>
      </c>
      <c r="AM286" s="188">
        <f>Q286/$H286*VLOOKUP(Q$4,DM_TI_LE!$A$5:$B$30,2,FALSE)</f>
        <v>0</v>
      </c>
      <c r="AN286" s="188">
        <f>R286/$H286*VLOOKUP(R$4,DM_TI_LE!$A$5:$B$30,2,FALSE)</f>
        <v>0</v>
      </c>
      <c r="AO286" s="188">
        <f>S286/$H286*VLOOKUP(S$4,DM_TI_LE!$A$5:$B$30,2,FALSE)</f>
        <v>0</v>
      </c>
      <c r="AP286" s="188">
        <f>T286/$H286*VLOOKUP(T$4,DM_TI_LE!$A$5:$B$30,2,FALSE)</f>
        <v>0</v>
      </c>
      <c r="AQ286" s="188">
        <f>U286/$H286*VLOOKUP(U$4,DM_TI_LE!$A$5:$B$30,2,FALSE)</f>
        <v>0</v>
      </c>
      <c r="AR286" s="188">
        <f>V286/$H286*VLOOKUP(V$4,DM_TI_LE!$A$5:$B$30,2,FALSE)</f>
        <v>0</v>
      </c>
      <c r="AS286" s="188">
        <f>W286/$H286*VLOOKUP(W$4,DM_TI_LE!$A$5:$B$30,2,FALSE)</f>
        <v>0</v>
      </c>
      <c r="AT286" s="188">
        <f>X286/$H286*VLOOKUP(X$4,DM_TI_LE!$A$5:$B$30,2,FALSE)</f>
        <v>0</v>
      </c>
      <c r="AU286" s="188">
        <f>Y286/$H286*VLOOKUP(Y$4,DM_TI_LE!$A$5:$B$30,2,FALSE)</f>
        <v>0</v>
      </c>
      <c r="AV286" s="188">
        <f>Z286/$H286*VLOOKUP(Z$4,DM_TI_LE!$A$5:$B$30,2,FALSE)</f>
        <v>0</v>
      </c>
      <c r="AW286" s="188">
        <f>AA286/$H286*VLOOKUP(AA$4,DM_TI_LE!$A$5:$B$30,2,FALSE)</f>
        <v>0</v>
      </c>
      <c r="AX286" s="188">
        <f>AB286/$H286*VLOOKUP(AB$4,DM_TI_LE!$A$5:$B$30,2,FALSE)</f>
        <v>0</v>
      </c>
      <c r="AY286" s="188">
        <f>AC286/$H286*VLOOKUP(AC$4,DM_TI_LE!$A$5:$B$30,2,FALSE)</f>
        <v>0</v>
      </c>
      <c r="AZ286" s="188">
        <f>AD286/$H286*VLOOKUP(AD$4,DM_TI_LE!$A$5:$B$30,2,FALSE)</f>
        <v>0</v>
      </c>
      <c r="BA286" s="231">
        <f>IF(CD286="HDHV",DM_TI_LE!$K$12*I286, SUM(AE286:AW286)*F286*E286*DM_HE_SO_LUONG_NS!$D$1*CE286)</f>
        <v>5607692.307692308</v>
      </c>
      <c r="BB286" s="16"/>
      <c r="BC286" s="17">
        <f>VLOOKUP(B286,GD_LCD_HS_LNS!$B$4:$E$914,4,FALSE)</f>
        <v>4166000</v>
      </c>
      <c r="BD286" s="16"/>
      <c r="BE286" s="16">
        <f>I286/26*$BC286*VLOOKUP(BE$4,DM_TI_LE!$A$5:$C$29,3,FALSE)</f>
        <v>0</v>
      </c>
      <c r="BF286" s="16">
        <f>J286/26*$BC286*VLOOKUP(BF$4,DM_TI_LE!$A$5:$C$29,3,FALSE)</f>
        <v>0</v>
      </c>
      <c r="BG286" s="16">
        <f>K286/26*$BC286*VLOOKUP(BG$4,DM_TI_LE!$A$5:$C$29,3,FALSE)</f>
        <v>0</v>
      </c>
      <c r="BH286" s="16">
        <f>L286/26*$BC286*VLOOKUP(BH$4,DM_TI_LE!$A$5:$C$29,3,FALSE)</f>
        <v>0</v>
      </c>
      <c r="BI286" s="16">
        <f>M286/26*$BC286*VLOOKUP(BI$4,DM_TI_LE!$A$5:$C$29,3,FALSE)</f>
        <v>0</v>
      </c>
      <c r="BJ286" s="16">
        <f>N286/26*$BC286*VLOOKUP(BJ$4,DM_TI_LE!$A$5:$C$29,3,FALSE)</f>
        <v>0</v>
      </c>
      <c r="BK286" s="16">
        <f>O286/26*$BC286*VLOOKUP(BK$4,DM_TI_LE!$A$5:$C$29,3,FALSE)</f>
        <v>0</v>
      </c>
      <c r="BL286" s="16">
        <f>P286/26*$BC286*VLOOKUP(BL$4,DM_TI_LE!$A$5:$C$29,3,FALSE)</f>
        <v>0</v>
      </c>
      <c r="BM286" s="16">
        <f>Q286/26*$BC286*VLOOKUP(BM$4,DM_TI_LE!$A$5:$C$29,3,FALSE)</f>
        <v>0</v>
      </c>
      <c r="BN286" s="16">
        <f>R286/26*$BC286*VLOOKUP(BN$4,DM_TI_LE!$A$5:$C$29,3,FALSE)</f>
        <v>0</v>
      </c>
      <c r="BO286" s="16">
        <f>S286/26*$BC286*VLOOKUP(BO$4,DM_TI_LE!$A$5:$C$29,3,FALSE)</f>
        <v>1281846.153846154</v>
      </c>
      <c r="BP286" s="16">
        <f>T286/26*$BC286*VLOOKUP(BP$4,DM_TI_LE!$A$5:$C$29,3,FALSE)</f>
        <v>0</v>
      </c>
      <c r="BQ286" s="16">
        <f>U286/26*$BC286*VLOOKUP(BQ$4,DM_TI_LE!$A$5:$C$29,3,FALSE)</f>
        <v>0</v>
      </c>
      <c r="BR286" s="16">
        <f>V286/26*$BC286*VLOOKUP(BR$4,DM_TI_LE!$A$5:$C$29,3,FALSE)</f>
        <v>0</v>
      </c>
      <c r="BS286" s="16">
        <f>W286/26*$BC286*VLOOKUP(BS$4,DM_TI_LE!$A$5:$C$29,3,FALSE)</f>
        <v>0</v>
      </c>
      <c r="BT286" s="16">
        <f>X286/26*$BC286*VLOOKUP(BT$4,DM_TI_LE!$A$5:$C$29,3,FALSE)</f>
        <v>0</v>
      </c>
      <c r="BU286" s="16">
        <f>Y286/26*$BC286*VLOOKUP(BU$4,DM_TI_LE!$A$5:$C$29,3,FALSE)</f>
        <v>0</v>
      </c>
      <c r="BV286" s="16">
        <f>Z286/26*$BC286*VLOOKUP(BV$4,DM_TI_LE!$A$5:$C$29,3,FALSE)</f>
        <v>0</v>
      </c>
      <c r="BW286" s="16">
        <f>AA286/26*$BC286*VLOOKUP(BW$4,DM_TI_LE!$A$5:$C$29,3,FALSE)</f>
        <v>0</v>
      </c>
      <c r="BX286" s="16">
        <f>AB286/26*$BC286*VLOOKUP(BX$4,DM_TI_LE!$A$5:$C$29,3,FALSE)</f>
        <v>0</v>
      </c>
      <c r="BY286" s="16">
        <f>AC286/26*$BC286*VLOOKUP(BY$4,DM_TI_LE!$A$5:$C$29,3,FALSE)</f>
        <v>0</v>
      </c>
      <c r="BZ286" s="16">
        <f>AD286/26*$BC286*VLOOKUP(BZ$4,DM_TI_LE!$A$5:$C$29,3,FALSE)</f>
        <v>0</v>
      </c>
      <c r="CA286" s="196">
        <f t="shared" si="0"/>
        <v>1281846.153846154</v>
      </c>
      <c r="CB286" s="16"/>
      <c r="CC286" s="197">
        <f t="shared" si="1"/>
        <v>6889538.461538462</v>
      </c>
      <c r="CD286" s="145" t="s">
        <v>116</v>
      </c>
      <c r="CE286" s="199">
        <f>VLOOKUP(CD286,DM_TI_LE!$I$12:$J$16,2,FALSE)</f>
        <v>1</v>
      </c>
    </row>
    <row r="287" spans="1:83" ht="12.75">
      <c r="A287" s="36">
        <v>283</v>
      </c>
      <c r="B287" s="38">
        <f>GD_LCD_HS_LNS!B286</f>
        <v>10729</v>
      </c>
      <c r="C287" s="38" t="str">
        <f>GD_LCD_HS_LNS!C286</f>
        <v>Nguyễn Thanh Quyết</v>
      </c>
      <c r="D287" s="38" t="str">
        <f>GD_LCD_HS_LNS!D286</f>
        <v>NV Lái xe - VHTTB</v>
      </c>
      <c r="E287" s="146">
        <f>VLOOKUP(B287,GD_CHAM_CONG!$C$6:$BJ$912,60,FALSE)</f>
        <v>1</v>
      </c>
      <c r="F287" s="146">
        <f>VLOOKUP(B287,GD_LCD_HS_LNS!$B$4:$F$914,5,FALSE)</f>
        <v>1.8</v>
      </c>
      <c r="G287" s="168"/>
      <c r="H287" s="168">
        <f>VLOOKUP(B287,GD_CHAM_CONG!$C$6:$BD$912,37,FALSE)</f>
        <v>26</v>
      </c>
      <c r="I287" s="16">
        <f>VLOOKUP($B287,GD_CHAM_CONG!$C$6:$BF$912,38,FALSE)</f>
        <v>26</v>
      </c>
      <c r="J287" s="16">
        <f>VLOOKUP($B287,GD_CHAM_CONG!$C$6:$BF$912,39,FALSE)</f>
        <v>0</v>
      </c>
      <c r="K287" s="16">
        <f>VLOOKUP($B287,GD_CHAM_CONG!$C$6:$BF$912,40,FALSE)</f>
        <v>0</v>
      </c>
      <c r="L287" s="16">
        <f>VLOOKUP($B287,GD_CHAM_CONG!$C$6:$BF$912,41,FALSE)</f>
        <v>0</v>
      </c>
      <c r="M287" s="16">
        <f>VLOOKUP($B287,GD_CHAM_CONG!$C$6:$BF$912,42,FALSE)</f>
        <v>0</v>
      </c>
      <c r="N287" s="16">
        <f>VLOOKUP($B287,GD_CHAM_CONG!$C$6:$BF$912,43,FALSE)</f>
        <v>0</v>
      </c>
      <c r="O287" s="16">
        <f>VLOOKUP($B287,GD_CHAM_CONG!$C$6:$BF$912,44,FALSE)</f>
        <v>0</v>
      </c>
      <c r="P287" s="16">
        <f>VLOOKUP($B287,GD_CHAM_CONG!$C$6:$BF$912,45,FALSE)</f>
        <v>0</v>
      </c>
      <c r="Q287" s="16">
        <f>VLOOKUP($B287,GD_CHAM_CONG!$C$6:$BF$912,46,FALSE)</f>
        <v>0</v>
      </c>
      <c r="R287" s="16">
        <f>VLOOKUP($B287,GD_CHAM_CONG!$C$6:$BF$912,47,FALSE)</f>
        <v>0</v>
      </c>
      <c r="S287" s="16">
        <f>VLOOKUP($B287,GD_CHAM_CONG!$C$6:$BF$912,48,FALSE)</f>
        <v>0</v>
      </c>
      <c r="T287" s="16">
        <f>VLOOKUP($B287,GD_CHAM_CONG!$C$6:$BF$912,49,FALSE)</f>
        <v>0</v>
      </c>
      <c r="U287" s="16">
        <f>VLOOKUP($B287,GD_CHAM_CONG!$C$6:$BF$912,50,FALSE)</f>
        <v>0</v>
      </c>
      <c r="V287" s="16">
        <f>VLOOKUP($B287,GD_CHAM_CONG!$C$6:$BF$912,51,FALSE)</f>
        <v>0</v>
      </c>
      <c r="W287" s="16">
        <f>VLOOKUP($B287,GD_CHAM_CONG!$C$6:$BF$912,52,FALSE)</f>
        <v>0</v>
      </c>
      <c r="X287" s="16">
        <f>VLOOKUP($B287,GD_CHAM_CONG!$C$6:$BF$912,53,FALSE)</f>
        <v>0</v>
      </c>
      <c r="Y287" s="16">
        <f>VLOOKUP($B287,GD_CHAM_CONG!$C$6:$BF$912,54,FALSE)</f>
        <v>0</v>
      </c>
      <c r="Z287" s="16">
        <f>VLOOKUP($B287,GD_CHAM_CONG!$C$6:$BF$912,55,FALSE)</f>
        <v>0</v>
      </c>
      <c r="AA287" s="16">
        <f>VLOOKUP($B287,GD_CHAM_CONG!$C$6:$BF$912,56,FALSE)</f>
        <v>0</v>
      </c>
      <c r="AB287" s="16">
        <f>VLOOKUP($B287,GD_CHAM_CONG!$C$6:$BI$912,57,FALSE)</f>
        <v>0</v>
      </c>
      <c r="AC287" s="16">
        <f>VLOOKUP($B287,GD_CHAM_CONG!$C$6:$BI$912,58,FALSE)</f>
        <v>0</v>
      </c>
      <c r="AD287" s="16">
        <f>VLOOKUP($B287,GD_CHAM_CONG!$C$6:$BI$912,59,FALSE)</f>
        <v>0</v>
      </c>
      <c r="AE287" s="188">
        <f>I287/$H287*VLOOKUP(I$4,DM_TI_LE!$A$5:$B$30,2,FALSE)</f>
        <v>1</v>
      </c>
      <c r="AF287" s="188">
        <f>J287/$H287*VLOOKUP(J$4,DM_TI_LE!$A$5:$B$30,2,FALSE)</f>
        <v>0</v>
      </c>
      <c r="AG287" s="188">
        <f>K287/$H287*VLOOKUP(K$4,DM_TI_LE!$A$5:$B$30,2,FALSE)</f>
        <v>0</v>
      </c>
      <c r="AH287" s="188">
        <f>L287/$H287*VLOOKUP(L$4,DM_TI_LE!$A$5:$B$30,2,FALSE)</f>
        <v>0</v>
      </c>
      <c r="AI287" s="188">
        <f>M287/$H287*VLOOKUP(M$4,DM_TI_LE!$A$5:$B$30,2,FALSE)</f>
        <v>0</v>
      </c>
      <c r="AJ287" s="188">
        <f>N287/$H287*VLOOKUP(N$4,DM_TI_LE!$A$5:$B$30,2,FALSE)</f>
        <v>0</v>
      </c>
      <c r="AK287" s="188">
        <f>O287/$H287*VLOOKUP(O$4,DM_TI_LE!$A$5:$B$30,2,FALSE)</f>
        <v>0</v>
      </c>
      <c r="AL287" s="188">
        <f>P287/$H287*VLOOKUP(P$4,DM_TI_LE!$A$5:$B$30,2,FALSE)</f>
        <v>0</v>
      </c>
      <c r="AM287" s="188">
        <f>Q287/$H287*VLOOKUP(Q$4,DM_TI_LE!$A$5:$B$30,2,FALSE)</f>
        <v>0</v>
      </c>
      <c r="AN287" s="188">
        <f>R287/$H287*VLOOKUP(R$4,DM_TI_LE!$A$5:$B$30,2,FALSE)</f>
        <v>0</v>
      </c>
      <c r="AO287" s="188">
        <f>S287/$H287*VLOOKUP(S$4,DM_TI_LE!$A$5:$B$30,2,FALSE)</f>
        <v>0</v>
      </c>
      <c r="AP287" s="188">
        <f>T287/$H287*VLOOKUP(T$4,DM_TI_LE!$A$5:$B$30,2,FALSE)</f>
        <v>0</v>
      </c>
      <c r="AQ287" s="188">
        <f>U287/$H287*VLOOKUP(U$4,DM_TI_LE!$A$5:$B$30,2,FALSE)</f>
        <v>0</v>
      </c>
      <c r="AR287" s="188">
        <f>V287/$H287*VLOOKUP(V$4,DM_TI_LE!$A$5:$B$30,2,FALSE)</f>
        <v>0</v>
      </c>
      <c r="AS287" s="188">
        <f>W287/$H287*VLOOKUP(W$4,DM_TI_LE!$A$5:$B$30,2,FALSE)</f>
        <v>0</v>
      </c>
      <c r="AT287" s="188">
        <f>X287/$H287*VLOOKUP(X$4,DM_TI_LE!$A$5:$B$30,2,FALSE)</f>
        <v>0</v>
      </c>
      <c r="AU287" s="188">
        <f>Y287/$H287*VLOOKUP(Y$4,DM_TI_LE!$A$5:$B$30,2,FALSE)</f>
        <v>0</v>
      </c>
      <c r="AV287" s="188">
        <f>Z287/$H287*VLOOKUP(Z$4,DM_TI_LE!$A$5:$B$30,2,FALSE)</f>
        <v>0</v>
      </c>
      <c r="AW287" s="188">
        <f>AA287/$H287*VLOOKUP(AA$4,DM_TI_LE!$A$5:$B$30,2,FALSE)</f>
        <v>0</v>
      </c>
      <c r="AX287" s="188">
        <f>AB287/$H287*VLOOKUP(AB$4,DM_TI_LE!$A$5:$B$30,2,FALSE)</f>
        <v>0</v>
      </c>
      <c r="AY287" s="188">
        <f>AC287/$H287*VLOOKUP(AC$4,DM_TI_LE!$A$5:$B$30,2,FALSE)</f>
        <v>0</v>
      </c>
      <c r="AZ287" s="188">
        <f>AD287/$H287*VLOOKUP(AD$4,DM_TI_LE!$A$5:$B$30,2,FALSE)</f>
        <v>0</v>
      </c>
      <c r="BA287" s="231">
        <f>IF(CD287="HDHV",DM_TI_LE!$K$12*I287, SUM(AE287:AW287)*F287*E287*DM_HE_SO_LUONG_NS!$D$1*CE287)</f>
        <v>8100000</v>
      </c>
      <c r="BB287" s="16"/>
      <c r="BC287" s="17">
        <f>VLOOKUP(B287,GD_LCD_HS_LNS!$B$4:$E$914,4,FALSE)</f>
        <v>4166000</v>
      </c>
      <c r="BD287" s="16"/>
      <c r="BE287" s="16">
        <f>I287/26*$BC287*VLOOKUP(BE$4,DM_TI_LE!$A$5:$C$29,3,FALSE)</f>
        <v>0</v>
      </c>
      <c r="BF287" s="16">
        <f>J287/26*$BC287*VLOOKUP(BF$4,DM_TI_LE!$A$5:$C$29,3,FALSE)</f>
        <v>0</v>
      </c>
      <c r="BG287" s="16">
        <f>K287/26*$BC287*VLOOKUP(BG$4,DM_TI_LE!$A$5:$C$29,3,FALSE)</f>
        <v>0</v>
      </c>
      <c r="BH287" s="16">
        <f>L287/26*$BC287*VLOOKUP(BH$4,DM_TI_LE!$A$5:$C$29,3,FALSE)</f>
        <v>0</v>
      </c>
      <c r="BI287" s="16">
        <f>M287/26*$BC287*VLOOKUP(BI$4,DM_TI_LE!$A$5:$C$29,3,FALSE)</f>
        <v>0</v>
      </c>
      <c r="BJ287" s="16">
        <f>N287/26*$BC287*VLOOKUP(BJ$4,DM_TI_LE!$A$5:$C$29,3,FALSE)</f>
        <v>0</v>
      </c>
      <c r="BK287" s="16">
        <f>O287/26*$BC287*VLOOKUP(BK$4,DM_TI_LE!$A$5:$C$29,3,FALSE)</f>
        <v>0</v>
      </c>
      <c r="BL287" s="16">
        <f>P287/26*$BC287*VLOOKUP(BL$4,DM_TI_LE!$A$5:$C$29,3,FALSE)</f>
        <v>0</v>
      </c>
      <c r="BM287" s="16">
        <f>Q287/26*$BC287*VLOOKUP(BM$4,DM_TI_LE!$A$5:$C$29,3,FALSE)</f>
        <v>0</v>
      </c>
      <c r="BN287" s="16">
        <f>R287/26*$BC287*VLOOKUP(BN$4,DM_TI_LE!$A$5:$C$29,3,FALSE)</f>
        <v>0</v>
      </c>
      <c r="BO287" s="16">
        <f>S287/26*$BC287*VLOOKUP(BO$4,DM_TI_LE!$A$5:$C$29,3,FALSE)</f>
        <v>0</v>
      </c>
      <c r="BP287" s="16">
        <f>T287/26*$BC287*VLOOKUP(BP$4,DM_TI_LE!$A$5:$C$29,3,FALSE)</f>
        <v>0</v>
      </c>
      <c r="BQ287" s="16">
        <f>U287/26*$BC287*VLOOKUP(BQ$4,DM_TI_LE!$A$5:$C$29,3,FALSE)</f>
        <v>0</v>
      </c>
      <c r="BR287" s="16">
        <f>V287/26*$BC287*VLOOKUP(BR$4,DM_TI_LE!$A$5:$C$29,3,FALSE)</f>
        <v>0</v>
      </c>
      <c r="BS287" s="16">
        <f>W287/26*$BC287*VLOOKUP(BS$4,DM_TI_LE!$A$5:$C$29,3,FALSE)</f>
        <v>0</v>
      </c>
      <c r="BT287" s="16">
        <f>X287/26*$BC287*VLOOKUP(BT$4,DM_TI_LE!$A$5:$C$29,3,FALSE)</f>
        <v>0</v>
      </c>
      <c r="BU287" s="16">
        <f>Y287/26*$BC287*VLOOKUP(BU$4,DM_TI_LE!$A$5:$C$29,3,FALSE)</f>
        <v>0</v>
      </c>
      <c r="BV287" s="16">
        <f>Z287/26*$BC287*VLOOKUP(BV$4,DM_TI_LE!$A$5:$C$29,3,FALSE)</f>
        <v>0</v>
      </c>
      <c r="BW287" s="16">
        <f>AA287/26*$BC287*VLOOKUP(BW$4,DM_TI_LE!$A$5:$C$29,3,FALSE)</f>
        <v>0</v>
      </c>
      <c r="BX287" s="16">
        <f>AB287/26*$BC287*VLOOKUP(BX$4,DM_TI_LE!$A$5:$C$29,3,FALSE)</f>
        <v>0</v>
      </c>
      <c r="BY287" s="16">
        <f>AC287/26*$BC287*VLOOKUP(BY$4,DM_TI_LE!$A$5:$C$29,3,FALSE)</f>
        <v>0</v>
      </c>
      <c r="BZ287" s="16">
        <f>AD287/26*$BC287*VLOOKUP(BZ$4,DM_TI_LE!$A$5:$C$29,3,FALSE)</f>
        <v>0</v>
      </c>
      <c r="CA287" s="196">
        <f t="shared" si="0"/>
        <v>0</v>
      </c>
      <c r="CB287" s="16"/>
      <c r="CC287" s="197">
        <f t="shared" si="1"/>
        <v>8100000</v>
      </c>
      <c r="CD287" s="145" t="s">
        <v>116</v>
      </c>
      <c r="CE287" s="199">
        <f>VLOOKUP(CD287,DM_TI_LE!$I$12:$J$16,2,FALSE)</f>
        <v>1</v>
      </c>
    </row>
    <row r="288" spans="1:83" ht="12.75">
      <c r="A288" s="36">
        <v>284</v>
      </c>
      <c r="B288" s="38">
        <f>GD_LCD_HS_LNS!B287</f>
        <v>10730</v>
      </c>
      <c r="C288" s="38" t="str">
        <f>GD_LCD_HS_LNS!C287</f>
        <v>Nguyễn Thanh Bình</v>
      </c>
      <c r="D288" s="38" t="str">
        <f>GD_LCD_HS_LNS!D287</f>
        <v>NV Lái xe - VHTTB</v>
      </c>
      <c r="E288" s="146">
        <f>VLOOKUP(B288,GD_CHAM_CONG!$C$6:$BJ$912,60,FALSE)</f>
        <v>1</v>
      </c>
      <c r="F288" s="146">
        <f>VLOOKUP(B288,GD_LCD_HS_LNS!$B$4:$F$914,5,FALSE)</f>
        <v>2.14</v>
      </c>
      <c r="G288" s="168"/>
      <c r="H288" s="168">
        <f>VLOOKUP(B288,GD_CHAM_CONG!$C$6:$BD$912,37,FALSE)</f>
        <v>26</v>
      </c>
      <c r="I288" s="16">
        <f>VLOOKUP($B288,GD_CHAM_CONG!$C$6:$BF$912,38,FALSE)</f>
        <v>16</v>
      </c>
      <c r="J288" s="16">
        <f>VLOOKUP($B288,GD_CHAM_CONG!$C$6:$BF$912,39,FALSE)</f>
        <v>0</v>
      </c>
      <c r="K288" s="16">
        <f>VLOOKUP($B288,GD_CHAM_CONG!$C$6:$BF$912,40,FALSE)</f>
        <v>0</v>
      </c>
      <c r="L288" s="16">
        <f>VLOOKUP($B288,GD_CHAM_CONG!$C$6:$BF$912,41,FALSE)</f>
        <v>0</v>
      </c>
      <c r="M288" s="16">
        <f>VLOOKUP($B288,GD_CHAM_CONG!$C$6:$BF$912,42,FALSE)</f>
        <v>0</v>
      </c>
      <c r="N288" s="16">
        <f>VLOOKUP($B288,GD_CHAM_CONG!$C$6:$BF$912,43,FALSE)</f>
        <v>0</v>
      </c>
      <c r="O288" s="16">
        <f>VLOOKUP($B288,GD_CHAM_CONG!$C$6:$BF$912,44,FALSE)</f>
        <v>0</v>
      </c>
      <c r="P288" s="16">
        <f>VLOOKUP($B288,GD_CHAM_CONG!$C$6:$BF$912,45,FALSE)</f>
        <v>0</v>
      </c>
      <c r="Q288" s="16">
        <f>VLOOKUP($B288,GD_CHAM_CONG!$C$6:$BF$912,46,FALSE)</f>
        <v>0</v>
      </c>
      <c r="R288" s="16">
        <f>VLOOKUP($B288,GD_CHAM_CONG!$C$6:$BF$912,47,FALSE)</f>
        <v>0</v>
      </c>
      <c r="S288" s="16">
        <f>VLOOKUP($B288,GD_CHAM_CONG!$C$6:$BF$912,48,FALSE)</f>
        <v>10</v>
      </c>
      <c r="T288" s="16">
        <f>VLOOKUP($B288,GD_CHAM_CONG!$C$6:$BF$912,49,FALSE)</f>
        <v>0</v>
      </c>
      <c r="U288" s="16">
        <f>VLOOKUP($B288,GD_CHAM_CONG!$C$6:$BF$912,50,FALSE)</f>
        <v>0</v>
      </c>
      <c r="V288" s="16">
        <f>VLOOKUP($B288,GD_CHAM_CONG!$C$6:$BF$912,51,FALSE)</f>
        <v>0</v>
      </c>
      <c r="W288" s="16">
        <f>VLOOKUP($B288,GD_CHAM_CONG!$C$6:$BF$912,52,FALSE)</f>
        <v>0</v>
      </c>
      <c r="X288" s="16">
        <f>VLOOKUP($B288,GD_CHAM_CONG!$C$6:$BF$912,53,FALSE)</f>
        <v>0</v>
      </c>
      <c r="Y288" s="16">
        <f>VLOOKUP($B288,GD_CHAM_CONG!$C$6:$BF$912,54,FALSE)</f>
        <v>0</v>
      </c>
      <c r="Z288" s="16">
        <f>VLOOKUP($B288,GD_CHAM_CONG!$C$6:$BF$912,55,FALSE)</f>
        <v>0</v>
      </c>
      <c r="AA288" s="16">
        <f>VLOOKUP($B288,GD_CHAM_CONG!$C$6:$BF$912,56,FALSE)</f>
        <v>0</v>
      </c>
      <c r="AB288" s="16">
        <f>VLOOKUP($B288,GD_CHAM_CONG!$C$6:$BI$912,57,FALSE)</f>
        <v>0</v>
      </c>
      <c r="AC288" s="16">
        <f>VLOOKUP($B288,GD_CHAM_CONG!$C$6:$BI$912,58,FALSE)</f>
        <v>0</v>
      </c>
      <c r="AD288" s="16">
        <f>VLOOKUP($B288,GD_CHAM_CONG!$C$6:$BI$912,59,FALSE)</f>
        <v>0</v>
      </c>
      <c r="AE288" s="188">
        <f>I288/$H288*VLOOKUP(I$4,DM_TI_LE!$A$5:$B$30,2,FALSE)</f>
        <v>0.61538461538461542</v>
      </c>
      <c r="AF288" s="188">
        <f>J288/$H288*VLOOKUP(J$4,DM_TI_LE!$A$5:$B$30,2,FALSE)</f>
        <v>0</v>
      </c>
      <c r="AG288" s="188">
        <f>K288/$H288*VLOOKUP(K$4,DM_TI_LE!$A$5:$B$30,2,FALSE)</f>
        <v>0</v>
      </c>
      <c r="AH288" s="188">
        <f>L288/$H288*VLOOKUP(L$4,DM_TI_LE!$A$5:$B$30,2,FALSE)</f>
        <v>0</v>
      </c>
      <c r="AI288" s="188">
        <f>M288/$H288*VLOOKUP(M$4,DM_TI_LE!$A$5:$B$30,2,FALSE)</f>
        <v>0</v>
      </c>
      <c r="AJ288" s="188">
        <f>N288/$H288*VLOOKUP(N$4,DM_TI_LE!$A$5:$B$30,2,FALSE)</f>
        <v>0</v>
      </c>
      <c r="AK288" s="188">
        <f>O288/$H288*VLOOKUP(O$4,DM_TI_LE!$A$5:$B$30,2,FALSE)</f>
        <v>0</v>
      </c>
      <c r="AL288" s="188">
        <f>P288/$H288*VLOOKUP(P$4,DM_TI_LE!$A$5:$B$30,2,FALSE)</f>
        <v>0</v>
      </c>
      <c r="AM288" s="188">
        <f>Q288/$H288*VLOOKUP(Q$4,DM_TI_LE!$A$5:$B$30,2,FALSE)</f>
        <v>0</v>
      </c>
      <c r="AN288" s="188">
        <f>R288/$H288*VLOOKUP(R$4,DM_TI_LE!$A$5:$B$30,2,FALSE)</f>
        <v>0</v>
      </c>
      <c r="AO288" s="188">
        <f>S288/$H288*VLOOKUP(S$4,DM_TI_LE!$A$5:$B$30,2,FALSE)</f>
        <v>0</v>
      </c>
      <c r="AP288" s="188">
        <f>T288/$H288*VLOOKUP(T$4,DM_TI_LE!$A$5:$B$30,2,FALSE)</f>
        <v>0</v>
      </c>
      <c r="AQ288" s="188">
        <f>U288/$H288*VLOOKUP(U$4,DM_TI_LE!$A$5:$B$30,2,FALSE)</f>
        <v>0</v>
      </c>
      <c r="AR288" s="188">
        <f>V288/$H288*VLOOKUP(V$4,DM_TI_LE!$A$5:$B$30,2,FALSE)</f>
        <v>0</v>
      </c>
      <c r="AS288" s="188">
        <f>W288/$H288*VLOOKUP(W$4,DM_TI_LE!$A$5:$B$30,2,FALSE)</f>
        <v>0</v>
      </c>
      <c r="AT288" s="188">
        <f>X288/$H288*VLOOKUP(X$4,DM_TI_LE!$A$5:$B$30,2,FALSE)</f>
        <v>0</v>
      </c>
      <c r="AU288" s="188">
        <f>Y288/$H288*VLOOKUP(Y$4,DM_TI_LE!$A$5:$B$30,2,FALSE)</f>
        <v>0</v>
      </c>
      <c r="AV288" s="188">
        <f>Z288/$H288*VLOOKUP(Z$4,DM_TI_LE!$A$5:$B$30,2,FALSE)</f>
        <v>0</v>
      </c>
      <c r="AW288" s="188">
        <f>AA288/$H288*VLOOKUP(AA$4,DM_TI_LE!$A$5:$B$30,2,FALSE)</f>
        <v>0</v>
      </c>
      <c r="AX288" s="188">
        <f>AB288/$H288*VLOOKUP(AB$4,DM_TI_LE!$A$5:$B$30,2,FALSE)</f>
        <v>0</v>
      </c>
      <c r="AY288" s="188">
        <f>AC288/$H288*VLOOKUP(AC$4,DM_TI_LE!$A$5:$B$30,2,FALSE)</f>
        <v>0</v>
      </c>
      <c r="AZ288" s="188">
        <f>AD288/$H288*VLOOKUP(AD$4,DM_TI_LE!$A$5:$B$30,2,FALSE)</f>
        <v>0</v>
      </c>
      <c r="BA288" s="231">
        <f>IF(CD288="HDHV",DM_TI_LE!$K$12*I288, SUM(AE288:AW288)*F288*E288*DM_HE_SO_LUONG_NS!$D$1*CE288)</f>
        <v>5926153.8461538469</v>
      </c>
      <c r="BB288" s="16"/>
      <c r="BC288" s="17">
        <f>VLOOKUP(B288,GD_LCD_HS_LNS!$B$4:$E$914,4,FALSE)</f>
        <v>4166000</v>
      </c>
      <c r="BD288" s="16"/>
      <c r="BE288" s="16">
        <f>I288/26*$BC288*VLOOKUP(BE$4,DM_TI_LE!$A$5:$C$29,3,FALSE)</f>
        <v>0</v>
      </c>
      <c r="BF288" s="16">
        <f>J288/26*$BC288*VLOOKUP(BF$4,DM_TI_LE!$A$5:$C$29,3,FALSE)</f>
        <v>0</v>
      </c>
      <c r="BG288" s="16">
        <f>K288/26*$BC288*VLOOKUP(BG$4,DM_TI_LE!$A$5:$C$29,3,FALSE)</f>
        <v>0</v>
      </c>
      <c r="BH288" s="16">
        <f>L288/26*$BC288*VLOOKUP(BH$4,DM_TI_LE!$A$5:$C$29,3,FALSE)</f>
        <v>0</v>
      </c>
      <c r="BI288" s="16">
        <f>M288/26*$BC288*VLOOKUP(BI$4,DM_TI_LE!$A$5:$C$29,3,FALSE)</f>
        <v>0</v>
      </c>
      <c r="BJ288" s="16">
        <f>N288/26*$BC288*VLOOKUP(BJ$4,DM_TI_LE!$A$5:$C$29,3,FALSE)</f>
        <v>0</v>
      </c>
      <c r="BK288" s="16">
        <f>O288/26*$BC288*VLOOKUP(BK$4,DM_TI_LE!$A$5:$C$29,3,FALSE)</f>
        <v>0</v>
      </c>
      <c r="BL288" s="16">
        <f>P288/26*$BC288*VLOOKUP(BL$4,DM_TI_LE!$A$5:$C$29,3,FALSE)</f>
        <v>0</v>
      </c>
      <c r="BM288" s="16">
        <f>Q288/26*$BC288*VLOOKUP(BM$4,DM_TI_LE!$A$5:$C$29,3,FALSE)</f>
        <v>0</v>
      </c>
      <c r="BN288" s="16">
        <f>R288/26*$BC288*VLOOKUP(BN$4,DM_TI_LE!$A$5:$C$29,3,FALSE)</f>
        <v>0</v>
      </c>
      <c r="BO288" s="16">
        <f>S288/26*$BC288*VLOOKUP(BO$4,DM_TI_LE!$A$5:$C$29,3,FALSE)</f>
        <v>1602307.6923076925</v>
      </c>
      <c r="BP288" s="16">
        <f>T288/26*$BC288*VLOOKUP(BP$4,DM_TI_LE!$A$5:$C$29,3,FALSE)</f>
        <v>0</v>
      </c>
      <c r="BQ288" s="16">
        <f>U288/26*$BC288*VLOOKUP(BQ$4,DM_TI_LE!$A$5:$C$29,3,FALSE)</f>
        <v>0</v>
      </c>
      <c r="BR288" s="16">
        <f>V288/26*$BC288*VLOOKUP(BR$4,DM_TI_LE!$A$5:$C$29,3,FALSE)</f>
        <v>0</v>
      </c>
      <c r="BS288" s="16">
        <f>W288/26*$BC288*VLOOKUP(BS$4,DM_TI_LE!$A$5:$C$29,3,FALSE)</f>
        <v>0</v>
      </c>
      <c r="BT288" s="16">
        <f>X288/26*$BC288*VLOOKUP(BT$4,DM_TI_LE!$A$5:$C$29,3,FALSE)</f>
        <v>0</v>
      </c>
      <c r="BU288" s="16">
        <f>Y288/26*$BC288*VLOOKUP(BU$4,DM_TI_LE!$A$5:$C$29,3,FALSE)</f>
        <v>0</v>
      </c>
      <c r="BV288" s="16">
        <f>Z288/26*$BC288*VLOOKUP(BV$4,DM_TI_LE!$A$5:$C$29,3,FALSE)</f>
        <v>0</v>
      </c>
      <c r="BW288" s="16">
        <f>AA288/26*$BC288*VLOOKUP(BW$4,DM_TI_LE!$A$5:$C$29,3,FALSE)</f>
        <v>0</v>
      </c>
      <c r="BX288" s="16">
        <f>AB288/26*$BC288*VLOOKUP(BX$4,DM_TI_LE!$A$5:$C$29,3,FALSE)</f>
        <v>0</v>
      </c>
      <c r="BY288" s="16">
        <f>AC288/26*$BC288*VLOOKUP(BY$4,DM_TI_LE!$A$5:$C$29,3,FALSE)</f>
        <v>0</v>
      </c>
      <c r="BZ288" s="16">
        <f>AD288/26*$BC288*VLOOKUP(BZ$4,DM_TI_LE!$A$5:$C$29,3,FALSE)</f>
        <v>0</v>
      </c>
      <c r="CA288" s="196">
        <f t="shared" si="0"/>
        <v>1602307.6923076925</v>
      </c>
      <c r="CB288" s="16"/>
      <c r="CC288" s="197">
        <f t="shared" si="1"/>
        <v>7528461.5384615399</v>
      </c>
      <c r="CD288" s="145" t="s">
        <v>116</v>
      </c>
      <c r="CE288" s="199">
        <f>VLOOKUP(CD288,DM_TI_LE!$I$12:$J$16,2,FALSE)</f>
        <v>1</v>
      </c>
    </row>
    <row r="289" spans="1:83" ht="12.75">
      <c r="A289" s="36">
        <v>285</v>
      </c>
      <c r="B289" s="38">
        <f>GD_LCD_HS_LNS!B288</f>
        <v>10731</v>
      </c>
      <c r="C289" s="38" t="str">
        <f>GD_LCD_HS_LNS!C288</f>
        <v>Vũ Tiến Lịch</v>
      </c>
      <c r="D289" s="38" t="str">
        <f>GD_LCD_HS_LNS!D288</f>
        <v>NV Lái xe - VHTTB</v>
      </c>
      <c r="E289" s="146">
        <f>VLOOKUP(B289,GD_CHAM_CONG!$C$6:$BJ$912,60,FALSE)</f>
        <v>0.91</v>
      </c>
      <c r="F289" s="146">
        <f>VLOOKUP(B289,GD_LCD_HS_LNS!$B$4:$F$914,5,FALSE)</f>
        <v>1.8</v>
      </c>
      <c r="G289" s="168"/>
      <c r="H289" s="168">
        <f>VLOOKUP(B289,GD_CHAM_CONG!$C$6:$BD$912,37,FALSE)</f>
        <v>26</v>
      </c>
      <c r="I289" s="16">
        <f>VLOOKUP($B289,GD_CHAM_CONG!$C$6:$BF$912,38,FALSE)</f>
        <v>26</v>
      </c>
      <c r="J289" s="16">
        <f>VLOOKUP($B289,GD_CHAM_CONG!$C$6:$BF$912,39,FALSE)</f>
        <v>0</v>
      </c>
      <c r="K289" s="16">
        <f>VLOOKUP($B289,GD_CHAM_CONG!$C$6:$BF$912,40,FALSE)</f>
        <v>0</v>
      </c>
      <c r="L289" s="16">
        <f>VLOOKUP($B289,GD_CHAM_CONG!$C$6:$BF$912,41,FALSE)</f>
        <v>0</v>
      </c>
      <c r="M289" s="16">
        <f>VLOOKUP($B289,GD_CHAM_CONG!$C$6:$BF$912,42,FALSE)</f>
        <v>0</v>
      </c>
      <c r="N289" s="16">
        <f>VLOOKUP($B289,GD_CHAM_CONG!$C$6:$BF$912,43,FALSE)</f>
        <v>0</v>
      </c>
      <c r="O289" s="16">
        <f>VLOOKUP($B289,GD_CHAM_CONG!$C$6:$BF$912,44,FALSE)</f>
        <v>0</v>
      </c>
      <c r="P289" s="16">
        <f>VLOOKUP($B289,GD_CHAM_CONG!$C$6:$BF$912,45,FALSE)</f>
        <v>0</v>
      </c>
      <c r="Q289" s="16">
        <f>VLOOKUP($B289,GD_CHAM_CONG!$C$6:$BF$912,46,FALSE)</f>
        <v>0</v>
      </c>
      <c r="R289" s="16">
        <f>VLOOKUP($B289,GD_CHAM_CONG!$C$6:$BF$912,47,FALSE)</f>
        <v>0</v>
      </c>
      <c r="S289" s="16">
        <f>VLOOKUP($B289,GD_CHAM_CONG!$C$6:$BF$912,48,FALSE)</f>
        <v>0</v>
      </c>
      <c r="T289" s="16">
        <f>VLOOKUP($B289,GD_CHAM_CONG!$C$6:$BF$912,49,FALSE)</f>
        <v>0</v>
      </c>
      <c r="U289" s="16">
        <f>VLOOKUP($B289,GD_CHAM_CONG!$C$6:$BF$912,50,FALSE)</f>
        <v>0</v>
      </c>
      <c r="V289" s="16">
        <f>VLOOKUP($B289,GD_CHAM_CONG!$C$6:$BF$912,51,FALSE)</f>
        <v>0</v>
      </c>
      <c r="W289" s="16">
        <f>VLOOKUP($B289,GD_CHAM_CONG!$C$6:$BF$912,52,FALSE)</f>
        <v>0</v>
      </c>
      <c r="X289" s="16">
        <f>VLOOKUP($B289,GD_CHAM_CONG!$C$6:$BF$912,53,FALSE)</f>
        <v>0</v>
      </c>
      <c r="Y289" s="16">
        <f>VLOOKUP($B289,GD_CHAM_CONG!$C$6:$BF$912,54,FALSE)</f>
        <v>0</v>
      </c>
      <c r="Z289" s="16">
        <f>VLOOKUP($B289,GD_CHAM_CONG!$C$6:$BF$912,55,FALSE)</f>
        <v>0</v>
      </c>
      <c r="AA289" s="16">
        <f>VLOOKUP($B289,GD_CHAM_CONG!$C$6:$BF$912,56,FALSE)</f>
        <v>0</v>
      </c>
      <c r="AB289" s="16">
        <f>VLOOKUP($B289,GD_CHAM_CONG!$C$6:$BI$912,57,FALSE)</f>
        <v>0</v>
      </c>
      <c r="AC289" s="16">
        <f>VLOOKUP($B289,GD_CHAM_CONG!$C$6:$BI$912,58,FALSE)</f>
        <v>0</v>
      </c>
      <c r="AD289" s="16">
        <f>VLOOKUP($B289,GD_CHAM_CONG!$C$6:$BI$912,59,FALSE)</f>
        <v>0</v>
      </c>
      <c r="AE289" s="188">
        <f>I289/$H289*VLOOKUP(I$4,DM_TI_LE!$A$5:$B$30,2,FALSE)</f>
        <v>1</v>
      </c>
      <c r="AF289" s="188">
        <f>J289/$H289*VLOOKUP(J$4,DM_TI_LE!$A$5:$B$30,2,FALSE)</f>
        <v>0</v>
      </c>
      <c r="AG289" s="188">
        <f>K289/$H289*VLOOKUP(K$4,DM_TI_LE!$A$5:$B$30,2,FALSE)</f>
        <v>0</v>
      </c>
      <c r="AH289" s="188">
        <f>L289/$H289*VLOOKUP(L$4,DM_TI_LE!$A$5:$B$30,2,FALSE)</f>
        <v>0</v>
      </c>
      <c r="AI289" s="188">
        <f>M289/$H289*VLOOKUP(M$4,DM_TI_LE!$A$5:$B$30,2,FALSE)</f>
        <v>0</v>
      </c>
      <c r="AJ289" s="188">
        <f>N289/$H289*VLOOKUP(N$4,DM_TI_LE!$A$5:$B$30,2,FALSE)</f>
        <v>0</v>
      </c>
      <c r="AK289" s="188">
        <f>O289/$H289*VLOOKUP(O$4,DM_TI_LE!$A$5:$B$30,2,FALSE)</f>
        <v>0</v>
      </c>
      <c r="AL289" s="188">
        <f>P289/$H289*VLOOKUP(P$4,DM_TI_LE!$A$5:$B$30,2,FALSE)</f>
        <v>0</v>
      </c>
      <c r="AM289" s="188">
        <f>Q289/$H289*VLOOKUP(Q$4,DM_TI_LE!$A$5:$B$30,2,FALSE)</f>
        <v>0</v>
      </c>
      <c r="AN289" s="188">
        <f>R289/$H289*VLOOKUP(R$4,DM_TI_LE!$A$5:$B$30,2,FALSE)</f>
        <v>0</v>
      </c>
      <c r="AO289" s="188">
        <f>S289/$H289*VLOOKUP(S$4,DM_TI_LE!$A$5:$B$30,2,FALSE)</f>
        <v>0</v>
      </c>
      <c r="AP289" s="188">
        <f>T289/$H289*VLOOKUP(T$4,DM_TI_LE!$A$5:$B$30,2,FALSE)</f>
        <v>0</v>
      </c>
      <c r="AQ289" s="188">
        <f>U289/$H289*VLOOKUP(U$4,DM_TI_LE!$A$5:$B$30,2,FALSE)</f>
        <v>0</v>
      </c>
      <c r="AR289" s="188">
        <f>V289/$H289*VLOOKUP(V$4,DM_TI_LE!$A$5:$B$30,2,FALSE)</f>
        <v>0</v>
      </c>
      <c r="AS289" s="188">
        <f>W289/$H289*VLOOKUP(W$4,DM_TI_LE!$A$5:$B$30,2,FALSE)</f>
        <v>0</v>
      </c>
      <c r="AT289" s="188">
        <f>X289/$H289*VLOOKUP(X$4,DM_TI_LE!$A$5:$B$30,2,FALSE)</f>
        <v>0</v>
      </c>
      <c r="AU289" s="188">
        <f>Y289/$H289*VLOOKUP(Y$4,DM_TI_LE!$A$5:$B$30,2,FALSE)</f>
        <v>0</v>
      </c>
      <c r="AV289" s="188">
        <f>Z289/$H289*VLOOKUP(Z$4,DM_TI_LE!$A$5:$B$30,2,FALSE)</f>
        <v>0</v>
      </c>
      <c r="AW289" s="188">
        <f>AA289/$H289*VLOOKUP(AA$4,DM_TI_LE!$A$5:$B$30,2,FALSE)</f>
        <v>0</v>
      </c>
      <c r="AX289" s="188">
        <f>AB289/$H289*VLOOKUP(AB$4,DM_TI_LE!$A$5:$B$30,2,FALSE)</f>
        <v>0</v>
      </c>
      <c r="AY289" s="188">
        <f>AC289/$H289*VLOOKUP(AC$4,DM_TI_LE!$A$5:$B$30,2,FALSE)</f>
        <v>0</v>
      </c>
      <c r="AZ289" s="188">
        <f>AD289/$H289*VLOOKUP(AD$4,DM_TI_LE!$A$5:$B$30,2,FALSE)</f>
        <v>0</v>
      </c>
      <c r="BA289" s="231">
        <f>IF(CD289="HDHV",DM_TI_LE!$K$12*I289, SUM(AE289:AW289)*F289*E289*DM_HE_SO_LUONG_NS!$D$1*CE289)</f>
        <v>7371000.0000000009</v>
      </c>
      <c r="BB289" s="16"/>
      <c r="BC289" s="17">
        <f>VLOOKUP(B289,GD_LCD_HS_LNS!$B$4:$E$914,4,FALSE)</f>
        <v>4921000</v>
      </c>
      <c r="BD289" s="16"/>
      <c r="BE289" s="16">
        <f>I289/26*$BC289*VLOOKUP(BE$4,DM_TI_LE!$A$5:$C$29,3,FALSE)</f>
        <v>0</v>
      </c>
      <c r="BF289" s="16">
        <f>J289/26*$BC289*VLOOKUP(BF$4,DM_TI_LE!$A$5:$C$29,3,FALSE)</f>
        <v>0</v>
      </c>
      <c r="BG289" s="16">
        <f>K289/26*$BC289*VLOOKUP(BG$4,DM_TI_LE!$A$5:$C$29,3,FALSE)</f>
        <v>0</v>
      </c>
      <c r="BH289" s="16">
        <f>L289/26*$BC289*VLOOKUP(BH$4,DM_TI_LE!$A$5:$C$29,3,FALSE)</f>
        <v>0</v>
      </c>
      <c r="BI289" s="16">
        <f>M289/26*$BC289*VLOOKUP(BI$4,DM_TI_LE!$A$5:$C$29,3,FALSE)</f>
        <v>0</v>
      </c>
      <c r="BJ289" s="16">
        <f>N289/26*$BC289*VLOOKUP(BJ$4,DM_TI_LE!$A$5:$C$29,3,FALSE)</f>
        <v>0</v>
      </c>
      <c r="BK289" s="16">
        <f>O289/26*$BC289*VLOOKUP(BK$4,DM_TI_LE!$A$5:$C$29,3,FALSE)</f>
        <v>0</v>
      </c>
      <c r="BL289" s="16">
        <f>P289/26*$BC289*VLOOKUP(BL$4,DM_TI_LE!$A$5:$C$29,3,FALSE)</f>
        <v>0</v>
      </c>
      <c r="BM289" s="16">
        <f>Q289/26*$BC289*VLOOKUP(BM$4,DM_TI_LE!$A$5:$C$29,3,FALSE)</f>
        <v>0</v>
      </c>
      <c r="BN289" s="16">
        <f>R289/26*$BC289*VLOOKUP(BN$4,DM_TI_LE!$A$5:$C$29,3,FALSE)</f>
        <v>0</v>
      </c>
      <c r="BO289" s="16">
        <f>S289/26*$BC289*VLOOKUP(BO$4,DM_TI_LE!$A$5:$C$29,3,FALSE)</f>
        <v>0</v>
      </c>
      <c r="BP289" s="16">
        <f>T289/26*$BC289*VLOOKUP(BP$4,DM_TI_LE!$A$5:$C$29,3,FALSE)</f>
        <v>0</v>
      </c>
      <c r="BQ289" s="16">
        <f>U289/26*$BC289*VLOOKUP(BQ$4,DM_TI_LE!$A$5:$C$29,3,FALSE)</f>
        <v>0</v>
      </c>
      <c r="BR289" s="16">
        <f>V289/26*$BC289*VLOOKUP(BR$4,DM_TI_LE!$A$5:$C$29,3,FALSE)</f>
        <v>0</v>
      </c>
      <c r="BS289" s="16">
        <f>W289/26*$BC289*VLOOKUP(BS$4,DM_TI_LE!$A$5:$C$29,3,FALSE)</f>
        <v>0</v>
      </c>
      <c r="BT289" s="16">
        <f>X289/26*$BC289*VLOOKUP(BT$4,DM_TI_LE!$A$5:$C$29,3,FALSE)</f>
        <v>0</v>
      </c>
      <c r="BU289" s="16">
        <f>Y289/26*$BC289*VLOOKUP(BU$4,DM_TI_LE!$A$5:$C$29,3,FALSE)</f>
        <v>0</v>
      </c>
      <c r="BV289" s="16">
        <f>Z289/26*$BC289*VLOOKUP(BV$4,DM_TI_LE!$A$5:$C$29,3,FALSE)</f>
        <v>0</v>
      </c>
      <c r="BW289" s="16">
        <f>AA289/26*$BC289*VLOOKUP(BW$4,DM_TI_LE!$A$5:$C$29,3,FALSE)</f>
        <v>0</v>
      </c>
      <c r="BX289" s="16">
        <f>AB289/26*$BC289*VLOOKUP(BX$4,DM_TI_LE!$A$5:$C$29,3,FALSE)</f>
        <v>0</v>
      </c>
      <c r="BY289" s="16">
        <f>AC289/26*$BC289*VLOOKUP(BY$4,DM_TI_LE!$A$5:$C$29,3,FALSE)</f>
        <v>0</v>
      </c>
      <c r="BZ289" s="16">
        <f>AD289/26*$BC289*VLOOKUP(BZ$4,DM_TI_LE!$A$5:$C$29,3,FALSE)</f>
        <v>0</v>
      </c>
      <c r="CA289" s="196">
        <f t="shared" si="0"/>
        <v>0</v>
      </c>
      <c r="CB289" s="16"/>
      <c r="CC289" s="197">
        <f t="shared" si="1"/>
        <v>7371000.0000000009</v>
      </c>
      <c r="CD289" s="145" t="s">
        <v>116</v>
      </c>
      <c r="CE289" s="199">
        <f>VLOOKUP(CD289,DM_TI_LE!$I$12:$J$16,2,FALSE)</f>
        <v>1</v>
      </c>
    </row>
    <row r="290" spans="1:83" ht="12.75">
      <c r="A290" s="36">
        <v>286</v>
      </c>
      <c r="B290" s="38">
        <f>GD_LCD_HS_LNS!B289</f>
        <v>10732</v>
      </c>
      <c r="C290" s="38" t="str">
        <f>GD_LCD_HS_LNS!C289</f>
        <v>Nguyễn Xuân Hợi</v>
      </c>
      <c r="D290" s="38" t="str">
        <f>GD_LCD_HS_LNS!D289</f>
        <v>NV Lái xe - VHTTB</v>
      </c>
      <c r="E290" s="146">
        <f>VLOOKUP(B290,GD_CHAM_CONG!$C$6:$BJ$912,60,FALSE)</f>
        <v>1</v>
      </c>
      <c r="F290" s="146">
        <f>VLOOKUP(B290,GD_LCD_HS_LNS!$B$4:$F$914,5,FALSE)</f>
        <v>1.78</v>
      </c>
      <c r="G290" s="168"/>
      <c r="H290" s="168">
        <f>VLOOKUP(B290,GD_CHAM_CONG!$C$6:$BD$912,37,FALSE)</f>
        <v>26</v>
      </c>
      <c r="I290" s="16">
        <f>VLOOKUP($B290,GD_CHAM_CONG!$C$6:$BF$912,38,FALSE)</f>
        <v>26</v>
      </c>
      <c r="J290" s="16">
        <f>VLOOKUP($B290,GD_CHAM_CONG!$C$6:$BF$912,39,FALSE)</f>
        <v>0</v>
      </c>
      <c r="K290" s="16">
        <f>VLOOKUP($B290,GD_CHAM_CONG!$C$6:$BF$912,40,FALSE)</f>
        <v>0</v>
      </c>
      <c r="L290" s="16">
        <f>VLOOKUP($B290,GD_CHAM_CONG!$C$6:$BF$912,41,FALSE)</f>
        <v>0</v>
      </c>
      <c r="M290" s="16">
        <f>VLOOKUP($B290,GD_CHAM_CONG!$C$6:$BF$912,42,FALSE)</f>
        <v>0</v>
      </c>
      <c r="N290" s="16">
        <f>VLOOKUP($B290,GD_CHAM_CONG!$C$6:$BF$912,43,FALSE)</f>
        <v>0</v>
      </c>
      <c r="O290" s="16">
        <f>VLOOKUP($B290,GD_CHAM_CONG!$C$6:$BF$912,44,FALSE)</f>
        <v>0</v>
      </c>
      <c r="P290" s="16">
        <f>VLOOKUP($B290,GD_CHAM_CONG!$C$6:$BF$912,45,FALSE)</f>
        <v>0</v>
      </c>
      <c r="Q290" s="16">
        <f>VLOOKUP($B290,GD_CHAM_CONG!$C$6:$BF$912,46,FALSE)</f>
        <v>0</v>
      </c>
      <c r="R290" s="16">
        <f>VLOOKUP($B290,GD_CHAM_CONG!$C$6:$BF$912,47,FALSE)</f>
        <v>0</v>
      </c>
      <c r="S290" s="16">
        <f>VLOOKUP($B290,GD_CHAM_CONG!$C$6:$BF$912,48,FALSE)</f>
        <v>0</v>
      </c>
      <c r="T290" s="16">
        <f>VLOOKUP($B290,GD_CHAM_CONG!$C$6:$BF$912,49,FALSE)</f>
        <v>0</v>
      </c>
      <c r="U290" s="16">
        <f>VLOOKUP($B290,GD_CHAM_CONG!$C$6:$BF$912,50,FALSE)</f>
        <v>0</v>
      </c>
      <c r="V290" s="16">
        <f>VLOOKUP($B290,GD_CHAM_CONG!$C$6:$BF$912,51,FALSE)</f>
        <v>0</v>
      </c>
      <c r="W290" s="16">
        <f>VLOOKUP($B290,GD_CHAM_CONG!$C$6:$BF$912,52,FALSE)</f>
        <v>0</v>
      </c>
      <c r="X290" s="16">
        <f>VLOOKUP($B290,GD_CHAM_CONG!$C$6:$BF$912,53,FALSE)</f>
        <v>0</v>
      </c>
      <c r="Y290" s="16">
        <f>VLOOKUP($B290,GD_CHAM_CONG!$C$6:$BF$912,54,FALSE)</f>
        <v>0</v>
      </c>
      <c r="Z290" s="16">
        <f>VLOOKUP($B290,GD_CHAM_CONG!$C$6:$BF$912,55,FALSE)</f>
        <v>0</v>
      </c>
      <c r="AA290" s="16">
        <f>VLOOKUP($B290,GD_CHAM_CONG!$C$6:$BF$912,56,FALSE)</f>
        <v>0</v>
      </c>
      <c r="AB290" s="16">
        <f>VLOOKUP($B290,GD_CHAM_CONG!$C$6:$BI$912,57,FALSE)</f>
        <v>0</v>
      </c>
      <c r="AC290" s="16">
        <f>VLOOKUP($B290,GD_CHAM_CONG!$C$6:$BI$912,58,FALSE)</f>
        <v>0</v>
      </c>
      <c r="AD290" s="16">
        <f>VLOOKUP($B290,GD_CHAM_CONG!$C$6:$BI$912,59,FALSE)</f>
        <v>0</v>
      </c>
      <c r="AE290" s="188">
        <f>I290/$H290*VLOOKUP(I$4,DM_TI_LE!$A$5:$B$30,2,FALSE)</f>
        <v>1</v>
      </c>
      <c r="AF290" s="188">
        <f>J290/$H290*VLOOKUP(J$4,DM_TI_LE!$A$5:$B$30,2,FALSE)</f>
        <v>0</v>
      </c>
      <c r="AG290" s="188">
        <f>K290/$H290*VLOOKUP(K$4,DM_TI_LE!$A$5:$B$30,2,FALSE)</f>
        <v>0</v>
      </c>
      <c r="AH290" s="188">
        <f>L290/$H290*VLOOKUP(L$4,DM_TI_LE!$A$5:$B$30,2,FALSE)</f>
        <v>0</v>
      </c>
      <c r="AI290" s="188">
        <f>M290/$H290*VLOOKUP(M$4,DM_TI_LE!$A$5:$B$30,2,FALSE)</f>
        <v>0</v>
      </c>
      <c r="AJ290" s="188">
        <f>N290/$H290*VLOOKUP(N$4,DM_TI_LE!$A$5:$B$30,2,FALSE)</f>
        <v>0</v>
      </c>
      <c r="AK290" s="188">
        <f>O290/$H290*VLOOKUP(O$4,DM_TI_LE!$A$5:$B$30,2,FALSE)</f>
        <v>0</v>
      </c>
      <c r="AL290" s="188">
        <f>P290/$H290*VLOOKUP(P$4,DM_TI_LE!$A$5:$B$30,2,FALSE)</f>
        <v>0</v>
      </c>
      <c r="AM290" s="188">
        <f>Q290/$H290*VLOOKUP(Q$4,DM_TI_LE!$A$5:$B$30,2,FALSE)</f>
        <v>0</v>
      </c>
      <c r="AN290" s="188">
        <f>R290/$H290*VLOOKUP(R$4,DM_TI_LE!$A$5:$B$30,2,FALSE)</f>
        <v>0</v>
      </c>
      <c r="AO290" s="188">
        <f>S290/$H290*VLOOKUP(S$4,DM_TI_LE!$A$5:$B$30,2,FALSE)</f>
        <v>0</v>
      </c>
      <c r="AP290" s="188">
        <f>T290/$H290*VLOOKUP(T$4,DM_TI_LE!$A$5:$B$30,2,FALSE)</f>
        <v>0</v>
      </c>
      <c r="AQ290" s="188">
        <f>U290/$H290*VLOOKUP(U$4,DM_TI_LE!$A$5:$B$30,2,FALSE)</f>
        <v>0</v>
      </c>
      <c r="AR290" s="188">
        <f>V290/$H290*VLOOKUP(V$4,DM_TI_LE!$A$5:$B$30,2,FALSE)</f>
        <v>0</v>
      </c>
      <c r="AS290" s="188">
        <f>W290/$H290*VLOOKUP(W$4,DM_TI_LE!$A$5:$B$30,2,FALSE)</f>
        <v>0</v>
      </c>
      <c r="AT290" s="188">
        <f>X290/$H290*VLOOKUP(X$4,DM_TI_LE!$A$5:$B$30,2,FALSE)</f>
        <v>0</v>
      </c>
      <c r="AU290" s="188">
        <f>Y290/$H290*VLOOKUP(Y$4,DM_TI_LE!$A$5:$B$30,2,FALSE)</f>
        <v>0</v>
      </c>
      <c r="AV290" s="188">
        <f>Z290/$H290*VLOOKUP(Z$4,DM_TI_LE!$A$5:$B$30,2,FALSE)</f>
        <v>0</v>
      </c>
      <c r="AW290" s="188">
        <f>AA290/$H290*VLOOKUP(AA$4,DM_TI_LE!$A$5:$B$30,2,FALSE)</f>
        <v>0</v>
      </c>
      <c r="AX290" s="188">
        <f>AB290/$H290*VLOOKUP(AB$4,DM_TI_LE!$A$5:$B$30,2,FALSE)</f>
        <v>0</v>
      </c>
      <c r="AY290" s="188">
        <f>AC290/$H290*VLOOKUP(AC$4,DM_TI_LE!$A$5:$B$30,2,FALSE)</f>
        <v>0</v>
      </c>
      <c r="AZ290" s="188">
        <f>AD290/$H290*VLOOKUP(AD$4,DM_TI_LE!$A$5:$B$30,2,FALSE)</f>
        <v>0</v>
      </c>
      <c r="BA290" s="231">
        <f>IF(CD290="HDHV",DM_TI_LE!$K$12*I290, SUM(AE290:AW290)*F290*E290*DM_HE_SO_LUONG_NS!$D$1*CE290)</f>
        <v>8010000</v>
      </c>
      <c r="BB290" s="16"/>
      <c r="BC290" s="17">
        <f>VLOOKUP(B290,GD_LCD_HS_LNS!$B$4:$E$914,4,FALSE)</f>
        <v>4921000</v>
      </c>
      <c r="BD290" s="16"/>
      <c r="BE290" s="16">
        <f>I290/26*$BC290*VLOOKUP(BE$4,DM_TI_LE!$A$5:$C$29,3,FALSE)</f>
        <v>0</v>
      </c>
      <c r="BF290" s="16">
        <f>J290/26*$BC290*VLOOKUP(BF$4,DM_TI_LE!$A$5:$C$29,3,FALSE)</f>
        <v>0</v>
      </c>
      <c r="BG290" s="16">
        <f>K290/26*$BC290*VLOOKUP(BG$4,DM_TI_LE!$A$5:$C$29,3,FALSE)</f>
        <v>0</v>
      </c>
      <c r="BH290" s="16">
        <f>L290/26*$BC290*VLOOKUP(BH$4,DM_TI_LE!$A$5:$C$29,3,FALSE)</f>
        <v>0</v>
      </c>
      <c r="BI290" s="16">
        <f>M290/26*$BC290*VLOOKUP(BI$4,DM_TI_LE!$A$5:$C$29,3,FALSE)</f>
        <v>0</v>
      </c>
      <c r="BJ290" s="16">
        <f>N290/26*$BC290*VLOOKUP(BJ$4,DM_TI_LE!$A$5:$C$29,3,FALSE)</f>
        <v>0</v>
      </c>
      <c r="BK290" s="16">
        <f>O290/26*$BC290*VLOOKUP(BK$4,DM_TI_LE!$A$5:$C$29,3,FALSE)</f>
        <v>0</v>
      </c>
      <c r="BL290" s="16">
        <f>P290/26*$BC290*VLOOKUP(BL$4,DM_TI_LE!$A$5:$C$29,3,FALSE)</f>
        <v>0</v>
      </c>
      <c r="BM290" s="16">
        <f>Q290/26*$BC290*VLOOKUP(BM$4,DM_TI_LE!$A$5:$C$29,3,FALSE)</f>
        <v>0</v>
      </c>
      <c r="BN290" s="16">
        <f>R290/26*$BC290*VLOOKUP(BN$4,DM_TI_LE!$A$5:$C$29,3,FALSE)</f>
        <v>0</v>
      </c>
      <c r="BO290" s="16">
        <f>S290/26*$BC290*VLOOKUP(BO$4,DM_TI_LE!$A$5:$C$29,3,FALSE)</f>
        <v>0</v>
      </c>
      <c r="BP290" s="16">
        <f>T290/26*$BC290*VLOOKUP(BP$4,DM_TI_LE!$A$5:$C$29,3,FALSE)</f>
        <v>0</v>
      </c>
      <c r="BQ290" s="16">
        <f>U290/26*$BC290*VLOOKUP(BQ$4,DM_TI_LE!$A$5:$C$29,3,FALSE)</f>
        <v>0</v>
      </c>
      <c r="BR290" s="16">
        <f>V290/26*$BC290*VLOOKUP(BR$4,DM_TI_LE!$A$5:$C$29,3,FALSE)</f>
        <v>0</v>
      </c>
      <c r="BS290" s="16">
        <f>W290/26*$BC290*VLOOKUP(BS$4,DM_TI_LE!$A$5:$C$29,3,FALSE)</f>
        <v>0</v>
      </c>
      <c r="BT290" s="16">
        <f>X290/26*$BC290*VLOOKUP(BT$4,DM_TI_LE!$A$5:$C$29,3,FALSE)</f>
        <v>0</v>
      </c>
      <c r="BU290" s="16">
        <f>Y290/26*$BC290*VLOOKUP(BU$4,DM_TI_LE!$A$5:$C$29,3,FALSE)</f>
        <v>0</v>
      </c>
      <c r="BV290" s="16">
        <f>Z290/26*$BC290*VLOOKUP(BV$4,DM_TI_LE!$A$5:$C$29,3,FALSE)</f>
        <v>0</v>
      </c>
      <c r="BW290" s="16">
        <f>AA290/26*$BC290*VLOOKUP(BW$4,DM_TI_LE!$A$5:$C$29,3,FALSE)</f>
        <v>0</v>
      </c>
      <c r="BX290" s="16">
        <f>AB290/26*$BC290*VLOOKUP(BX$4,DM_TI_LE!$A$5:$C$29,3,FALSE)</f>
        <v>0</v>
      </c>
      <c r="BY290" s="16">
        <f>AC290/26*$BC290*VLOOKUP(BY$4,DM_TI_LE!$A$5:$C$29,3,FALSE)</f>
        <v>0</v>
      </c>
      <c r="BZ290" s="16">
        <f>AD290/26*$BC290*VLOOKUP(BZ$4,DM_TI_LE!$A$5:$C$29,3,FALSE)</f>
        <v>0</v>
      </c>
      <c r="CA290" s="196">
        <f t="shared" si="0"/>
        <v>0</v>
      </c>
      <c r="CB290" s="16"/>
      <c r="CC290" s="197">
        <f t="shared" si="1"/>
        <v>8010000</v>
      </c>
      <c r="CD290" s="145" t="s">
        <v>116</v>
      </c>
      <c r="CE290" s="199">
        <f>VLOOKUP(CD290,DM_TI_LE!$I$12:$J$16,2,FALSE)</f>
        <v>1</v>
      </c>
    </row>
    <row r="291" spans="1:83" ht="12.75">
      <c r="A291" s="36">
        <v>287</v>
      </c>
      <c r="B291" s="38">
        <f>GD_LCD_HS_LNS!B290</f>
        <v>10733</v>
      </c>
      <c r="C291" s="38" t="str">
        <f>GD_LCD_HS_LNS!C290</f>
        <v>Nguyễn Văn Sơn</v>
      </c>
      <c r="D291" s="38" t="str">
        <f>GD_LCD_HS_LNS!D290</f>
        <v>NV Lái xe - VHTTB</v>
      </c>
      <c r="E291" s="146">
        <f>VLOOKUP(B291,GD_CHAM_CONG!$C$6:$BJ$912,60,FALSE)</f>
        <v>1</v>
      </c>
      <c r="F291" s="146">
        <f>VLOOKUP(B291,GD_LCD_HS_LNS!$B$4:$F$914,5,FALSE)</f>
        <v>1.8</v>
      </c>
      <c r="G291" s="168"/>
      <c r="H291" s="168">
        <f>VLOOKUP(B291,GD_CHAM_CONG!$C$6:$BD$912,37,FALSE)</f>
        <v>26</v>
      </c>
      <c r="I291" s="16">
        <f>VLOOKUP($B291,GD_CHAM_CONG!$C$6:$BF$912,38,FALSE)</f>
        <v>26</v>
      </c>
      <c r="J291" s="16">
        <f>VLOOKUP($B291,GD_CHAM_CONG!$C$6:$BF$912,39,FALSE)</f>
        <v>0</v>
      </c>
      <c r="K291" s="16">
        <f>VLOOKUP($B291,GD_CHAM_CONG!$C$6:$BF$912,40,FALSE)</f>
        <v>0</v>
      </c>
      <c r="L291" s="16">
        <f>VLOOKUP($B291,GD_CHAM_CONG!$C$6:$BF$912,41,FALSE)</f>
        <v>0</v>
      </c>
      <c r="M291" s="16">
        <f>VLOOKUP($B291,GD_CHAM_CONG!$C$6:$BF$912,42,FALSE)</f>
        <v>0</v>
      </c>
      <c r="N291" s="16">
        <f>VLOOKUP($B291,GD_CHAM_CONG!$C$6:$BF$912,43,FALSE)</f>
        <v>0</v>
      </c>
      <c r="O291" s="16">
        <f>VLOOKUP($B291,GD_CHAM_CONG!$C$6:$BF$912,44,FALSE)</f>
        <v>0</v>
      </c>
      <c r="P291" s="16">
        <f>VLOOKUP($B291,GD_CHAM_CONG!$C$6:$BF$912,45,FALSE)</f>
        <v>0</v>
      </c>
      <c r="Q291" s="16">
        <f>VLOOKUP($B291,GD_CHAM_CONG!$C$6:$BF$912,46,FALSE)</f>
        <v>0</v>
      </c>
      <c r="R291" s="16">
        <f>VLOOKUP($B291,GD_CHAM_CONG!$C$6:$BF$912,47,FALSE)</f>
        <v>0</v>
      </c>
      <c r="S291" s="16">
        <f>VLOOKUP($B291,GD_CHAM_CONG!$C$6:$BF$912,48,FALSE)</f>
        <v>0</v>
      </c>
      <c r="T291" s="16">
        <f>VLOOKUP($B291,GD_CHAM_CONG!$C$6:$BF$912,49,FALSE)</f>
        <v>0</v>
      </c>
      <c r="U291" s="16">
        <f>VLOOKUP($B291,GD_CHAM_CONG!$C$6:$BF$912,50,FALSE)</f>
        <v>0</v>
      </c>
      <c r="V291" s="16">
        <f>VLOOKUP($B291,GD_CHAM_CONG!$C$6:$BF$912,51,FALSE)</f>
        <v>0</v>
      </c>
      <c r="W291" s="16">
        <f>VLOOKUP($B291,GD_CHAM_CONG!$C$6:$BF$912,52,FALSE)</f>
        <v>0</v>
      </c>
      <c r="X291" s="16">
        <f>VLOOKUP($B291,GD_CHAM_CONG!$C$6:$BF$912,53,FALSE)</f>
        <v>0</v>
      </c>
      <c r="Y291" s="16">
        <f>VLOOKUP($B291,GD_CHAM_CONG!$C$6:$BF$912,54,FALSE)</f>
        <v>0</v>
      </c>
      <c r="Z291" s="16">
        <f>VLOOKUP($B291,GD_CHAM_CONG!$C$6:$BF$912,55,FALSE)</f>
        <v>0</v>
      </c>
      <c r="AA291" s="16">
        <f>VLOOKUP($B291,GD_CHAM_CONG!$C$6:$BF$912,56,FALSE)</f>
        <v>0</v>
      </c>
      <c r="AB291" s="16">
        <f>VLOOKUP($B291,GD_CHAM_CONG!$C$6:$BI$912,57,FALSE)</f>
        <v>0</v>
      </c>
      <c r="AC291" s="16">
        <f>VLOOKUP($B291,GD_CHAM_CONG!$C$6:$BI$912,58,FALSE)</f>
        <v>0</v>
      </c>
      <c r="AD291" s="16">
        <f>VLOOKUP($B291,GD_CHAM_CONG!$C$6:$BI$912,59,FALSE)</f>
        <v>0</v>
      </c>
      <c r="AE291" s="188">
        <f>I291/$H291*VLOOKUP(I$4,DM_TI_LE!$A$5:$B$30,2,FALSE)</f>
        <v>1</v>
      </c>
      <c r="AF291" s="188">
        <f>J291/$H291*VLOOKUP(J$4,DM_TI_LE!$A$5:$B$30,2,FALSE)</f>
        <v>0</v>
      </c>
      <c r="AG291" s="188">
        <f>K291/$H291*VLOOKUP(K$4,DM_TI_LE!$A$5:$B$30,2,FALSE)</f>
        <v>0</v>
      </c>
      <c r="AH291" s="188">
        <f>L291/$H291*VLOOKUP(L$4,DM_TI_LE!$A$5:$B$30,2,FALSE)</f>
        <v>0</v>
      </c>
      <c r="AI291" s="188">
        <f>M291/$H291*VLOOKUP(M$4,DM_TI_LE!$A$5:$B$30,2,FALSE)</f>
        <v>0</v>
      </c>
      <c r="AJ291" s="188">
        <f>N291/$H291*VLOOKUP(N$4,DM_TI_LE!$A$5:$B$30,2,FALSE)</f>
        <v>0</v>
      </c>
      <c r="AK291" s="188">
        <f>O291/$H291*VLOOKUP(O$4,DM_TI_LE!$A$5:$B$30,2,FALSE)</f>
        <v>0</v>
      </c>
      <c r="AL291" s="188">
        <f>P291/$H291*VLOOKUP(P$4,DM_TI_LE!$A$5:$B$30,2,FALSE)</f>
        <v>0</v>
      </c>
      <c r="AM291" s="188">
        <f>Q291/$H291*VLOOKUP(Q$4,DM_TI_LE!$A$5:$B$30,2,FALSE)</f>
        <v>0</v>
      </c>
      <c r="AN291" s="188">
        <f>R291/$H291*VLOOKUP(R$4,DM_TI_LE!$A$5:$B$30,2,FALSE)</f>
        <v>0</v>
      </c>
      <c r="AO291" s="188">
        <f>S291/$H291*VLOOKUP(S$4,DM_TI_LE!$A$5:$B$30,2,FALSE)</f>
        <v>0</v>
      </c>
      <c r="AP291" s="188">
        <f>T291/$H291*VLOOKUP(T$4,DM_TI_LE!$A$5:$B$30,2,FALSE)</f>
        <v>0</v>
      </c>
      <c r="AQ291" s="188">
        <f>U291/$H291*VLOOKUP(U$4,DM_TI_LE!$A$5:$B$30,2,FALSE)</f>
        <v>0</v>
      </c>
      <c r="AR291" s="188">
        <f>V291/$H291*VLOOKUP(V$4,DM_TI_LE!$A$5:$B$30,2,FALSE)</f>
        <v>0</v>
      </c>
      <c r="AS291" s="188">
        <f>W291/$H291*VLOOKUP(W$4,DM_TI_LE!$A$5:$B$30,2,FALSE)</f>
        <v>0</v>
      </c>
      <c r="AT291" s="188">
        <f>X291/$H291*VLOOKUP(X$4,DM_TI_LE!$A$5:$B$30,2,FALSE)</f>
        <v>0</v>
      </c>
      <c r="AU291" s="188">
        <f>Y291/$H291*VLOOKUP(Y$4,DM_TI_LE!$A$5:$B$30,2,FALSE)</f>
        <v>0</v>
      </c>
      <c r="AV291" s="188">
        <f>Z291/$H291*VLOOKUP(Z$4,DM_TI_LE!$A$5:$B$30,2,FALSE)</f>
        <v>0</v>
      </c>
      <c r="AW291" s="188">
        <f>AA291/$H291*VLOOKUP(AA$4,DM_TI_LE!$A$5:$B$30,2,FALSE)</f>
        <v>0</v>
      </c>
      <c r="AX291" s="188">
        <f>AB291/$H291*VLOOKUP(AB$4,DM_TI_LE!$A$5:$B$30,2,FALSE)</f>
        <v>0</v>
      </c>
      <c r="AY291" s="188">
        <f>AC291/$H291*VLOOKUP(AC$4,DM_TI_LE!$A$5:$B$30,2,FALSE)</f>
        <v>0</v>
      </c>
      <c r="AZ291" s="188">
        <f>AD291/$H291*VLOOKUP(AD$4,DM_TI_LE!$A$5:$B$30,2,FALSE)</f>
        <v>0</v>
      </c>
      <c r="BA291" s="231">
        <f>IF(CD291="HDHV",DM_TI_LE!$K$12*I291, SUM(AE291:AW291)*F291*E291*DM_HE_SO_LUONG_NS!$D$1*CE291)</f>
        <v>8100000</v>
      </c>
      <c r="BB291" s="16"/>
      <c r="BC291" s="17">
        <f>VLOOKUP(B291,GD_LCD_HS_LNS!$B$4:$E$914,4,FALSE)</f>
        <v>4921000</v>
      </c>
      <c r="BD291" s="16"/>
      <c r="BE291" s="16">
        <f>I291/26*$BC291*VLOOKUP(BE$4,DM_TI_LE!$A$5:$C$29,3,FALSE)</f>
        <v>0</v>
      </c>
      <c r="BF291" s="16">
        <f>J291/26*$BC291*VLOOKUP(BF$4,DM_TI_LE!$A$5:$C$29,3,FALSE)</f>
        <v>0</v>
      </c>
      <c r="BG291" s="16">
        <f>K291/26*$BC291*VLOOKUP(BG$4,DM_TI_LE!$A$5:$C$29,3,FALSE)</f>
        <v>0</v>
      </c>
      <c r="BH291" s="16">
        <f>L291/26*$BC291*VLOOKUP(BH$4,DM_TI_LE!$A$5:$C$29,3,FALSE)</f>
        <v>0</v>
      </c>
      <c r="BI291" s="16">
        <f>M291/26*$BC291*VLOOKUP(BI$4,DM_TI_LE!$A$5:$C$29,3,FALSE)</f>
        <v>0</v>
      </c>
      <c r="BJ291" s="16">
        <f>N291/26*$BC291*VLOOKUP(BJ$4,DM_TI_LE!$A$5:$C$29,3,FALSE)</f>
        <v>0</v>
      </c>
      <c r="BK291" s="16">
        <f>O291/26*$BC291*VLOOKUP(BK$4,DM_TI_LE!$A$5:$C$29,3,FALSE)</f>
        <v>0</v>
      </c>
      <c r="BL291" s="16">
        <f>P291/26*$BC291*VLOOKUP(BL$4,DM_TI_LE!$A$5:$C$29,3,FALSE)</f>
        <v>0</v>
      </c>
      <c r="BM291" s="16">
        <f>Q291/26*$BC291*VLOOKUP(BM$4,DM_TI_LE!$A$5:$C$29,3,FALSE)</f>
        <v>0</v>
      </c>
      <c r="BN291" s="16">
        <f>R291/26*$BC291*VLOOKUP(BN$4,DM_TI_LE!$A$5:$C$29,3,FALSE)</f>
        <v>0</v>
      </c>
      <c r="BO291" s="16">
        <f>S291/26*$BC291*VLOOKUP(BO$4,DM_TI_LE!$A$5:$C$29,3,FALSE)</f>
        <v>0</v>
      </c>
      <c r="BP291" s="16">
        <f>T291/26*$BC291*VLOOKUP(BP$4,DM_TI_LE!$A$5:$C$29,3,FALSE)</f>
        <v>0</v>
      </c>
      <c r="BQ291" s="16">
        <f>U291/26*$BC291*VLOOKUP(BQ$4,DM_TI_LE!$A$5:$C$29,3,FALSE)</f>
        <v>0</v>
      </c>
      <c r="BR291" s="16">
        <f>V291/26*$BC291*VLOOKUP(BR$4,DM_TI_LE!$A$5:$C$29,3,FALSE)</f>
        <v>0</v>
      </c>
      <c r="BS291" s="16">
        <f>W291/26*$BC291*VLOOKUP(BS$4,DM_TI_LE!$A$5:$C$29,3,FALSE)</f>
        <v>0</v>
      </c>
      <c r="BT291" s="16">
        <f>X291/26*$BC291*VLOOKUP(BT$4,DM_TI_LE!$A$5:$C$29,3,FALSE)</f>
        <v>0</v>
      </c>
      <c r="BU291" s="16">
        <f>Y291/26*$BC291*VLOOKUP(BU$4,DM_TI_LE!$A$5:$C$29,3,FALSE)</f>
        <v>0</v>
      </c>
      <c r="BV291" s="16">
        <f>Z291/26*$BC291*VLOOKUP(BV$4,DM_TI_LE!$A$5:$C$29,3,FALSE)</f>
        <v>0</v>
      </c>
      <c r="BW291" s="16">
        <f>AA291/26*$BC291*VLOOKUP(BW$4,DM_TI_LE!$A$5:$C$29,3,FALSE)</f>
        <v>0</v>
      </c>
      <c r="BX291" s="16">
        <f>AB291/26*$BC291*VLOOKUP(BX$4,DM_TI_LE!$A$5:$C$29,3,FALSE)</f>
        <v>0</v>
      </c>
      <c r="BY291" s="16">
        <f>AC291/26*$BC291*VLOOKUP(BY$4,DM_TI_LE!$A$5:$C$29,3,FALSE)</f>
        <v>0</v>
      </c>
      <c r="BZ291" s="16">
        <f>AD291/26*$BC291*VLOOKUP(BZ$4,DM_TI_LE!$A$5:$C$29,3,FALSE)</f>
        <v>0</v>
      </c>
      <c r="CA291" s="196">
        <f t="shared" si="0"/>
        <v>0</v>
      </c>
      <c r="CB291" s="16"/>
      <c r="CC291" s="197">
        <f t="shared" si="1"/>
        <v>8100000</v>
      </c>
      <c r="CD291" s="145" t="s">
        <v>116</v>
      </c>
      <c r="CE291" s="199">
        <f>VLOOKUP(CD291,DM_TI_LE!$I$12:$J$16,2,FALSE)</f>
        <v>1</v>
      </c>
    </row>
    <row r="292" spans="1:83" ht="12.75">
      <c r="A292" s="36">
        <v>288</v>
      </c>
      <c r="B292" s="38">
        <f>GD_LCD_HS_LNS!B291</f>
        <v>11132</v>
      </c>
      <c r="C292" s="38" t="str">
        <f>GD_LCD_HS_LNS!C291</f>
        <v>Nguyễn Hữu Chức</v>
      </c>
      <c r="D292" s="38" t="str">
        <f>GD_LCD_HS_LNS!D291</f>
        <v>NV Lái xe - VHTTB</v>
      </c>
      <c r="E292" s="146">
        <f>VLOOKUP(B292,GD_CHAM_CONG!$C$6:$BJ$912,60,FALSE)</f>
        <v>1</v>
      </c>
      <c r="F292" s="146">
        <f>VLOOKUP(B292,GD_LCD_HS_LNS!$B$4:$F$914,5,FALSE)</f>
        <v>1.8</v>
      </c>
      <c r="G292" s="168"/>
      <c r="H292" s="168">
        <f>VLOOKUP(B292,GD_CHAM_CONG!$C$6:$BD$912,37,FALSE)</f>
        <v>26</v>
      </c>
      <c r="I292" s="16">
        <f>VLOOKUP($B292,GD_CHAM_CONG!$C$6:$BF$912,38,FALSE)</f>
        <v>26</v>
      </c>
      <c r="J292" s="16">
        <f>VLOOKUP($B292,GD_CHAM_CONG!$C$6:$BF$912,39,FALSE)</f>
        <v>0</v>
      </c>
      <c r="K292" s="16">
        <f>VLOOKUP($B292,GD_CHAM_CONG!$C$6:$BF$912,40,FALSE)</f>
        <v>0</v>
      </c>
      <c r="L292" s="16">
        <f>VLOOKUP($B292,GD_CHAM_CONG!$C$6:$BF$912,41,FALSE)</f>
        <v>0</v>
      </c>
      <c r="M292" s="16">
        <f>VLOOKUP($B292,GD_CHAM_CONG!$C$6:$BF$912,42,FALSE)</f>
        <v>0</v>
      </c>
      <c r="N292" s="16">
        <f>VLOOKUP($B292,GD_CHAM_CONG!$C$6:$BF$912,43,FALSE)</f>
        <v>0</v>
      </c>
      <c r="O292" s="16">
        <f>VLOOKUP($B292,GD_CHAM_CONG!$C$6:$BF$912,44,FALSE)</f>
        <v>0</v>
      </c>
      <c r="P292" s="16">
        <f>VLOOKUP($B292,GD_CHAM_CONG!$C$6:$BF$912,45,FALSE)</f>
        <v>0</v>
      </c>
      <c r="Q292" s="16">
        <f>VLOOKUP($B292,GD_CHAM_CONG!$C$6:$BF$912,46,FALSE)</f>
        <v>0</v>
      </c>
      <c r="R292" s="16">
        <f>VLOOKUP($B292,GD_CHAM_CONG!$C$6:$BF$912,47,FALSE)</f>
        <v>0</v>
      </c>
      <c r="S292" s="16">
        <f>VLOOKUP($B292,GD_CHAM_CONG!$C$6:$BF$912,48,FALSE)</f>
        <v>0</v>
      </c>
      <c r="T292" s="16">
        <f>VLOOKUP($B292,GD_CHAM_CONG!$C$6:$BF$912,49,FALSE)</f>
        <v>0</v>
      </c>
      <c r="U292" s="16">
        <f>VLOOKUP($B292,GD_CHAM_CONG!$C$6:$BF$912,50,FALSE)</f>
        <v>0</v>
      </c>
      <c r="V292" s="16">
        <f>VLOOKUP($B292,GD_CHAM_CONG!$C$6:$BF$912,51,FALSE)</f>
        <v>0</v>
      </c>
      <c r="W292" s="16">
        <f>VLOOKUP($B292,GD_CHAM_CONG!$C$6:$BF$912,52,FALSE)</f>
        <v>0</v>
      </c>
      <c r="X292" s="16">
        <f>VLOOKUP($B292,GD_CHAM_CONG!$C$6:$BF$912,53,FALSE)</f>
        <v>0</v>
      </c>
      <c r="Y292" s="16">
        <f>VLOOKUP($B292,GD_CHAM_CONG!$C$6:$BF$912,54,FALSE)</f>
        <v>0</v>
      </c>
      <c r="Z292" s="16">
        <f>VLOOKUP($B292,GD_CHAM_CONG!$C$6:$BF$912,55,FALSE)</f>
        <v>0</v>
      </c>
      <c r="AA292" s="16">
        <f>VLOOKUP($B292,GD_CHAM_CONG!$C$6:$BF$912,56,FALSE)</f>
        <v>0</v>
      </c>
      <c r="AB292" s="16">
        <f>VLOOKUP($B292,GD_CHAM_CONG!$C$6:$BI$912,57,FALSE)</f>
        <v>0</v>
      </c>
      <c r="AC292" s="16">
        <f>VLOOKUP($B292,GD_CHAM_CONG!$C$6:$BI$912,58,FALSE)</f>
        <v>0</v>
      </c>
      <c r="AD292" s="16">
        <f>VLOOKUP($B292,GD_CHAM_CONG!$C$6:$BI$912,59,FALSE)</f>
        <v>0</v>
      </c>
      <c r="AE292" s="188">
        <f>I292/$H292*VLOOKUP(I$4,DM_TI_LE!$A$5:$B$30,2,FALSE)</f>
        <v>1</v>
      </c>
      <c r="AF292" s="188">
        <f>J292/$H292*VLOOKUP(J$4,DM_TI_LE!$A$5:$B$30,2,FALSE)</f>
        <v>0</v>
      </c>
      <c r="AG292" s="188">
        <f>K292/$H292*VLOOKUP(K$4,DM_TI_LE!$A$5:$B$30,2,FALSE)</f>
        <v>0</v>
      </c>
      <c r="AH292" s="188">
        <f>L292/$H292*VLOOKUP(L$4,DM_TI_LE!$A$5:$B$30,2,FALSE)</f>
        <v>0</v>
      </c>
      <c r="AI292" s="188">
        <f>M292/$H292*VLOOKUP(M$4,DM_TI_LE!$A$5:$B$30,2,FALSE)</f>
        <v>0</v>
      </c>
      <c r="AJ292" s="188">
        <f>N292/$H292*VLOOKUP(N$4,DM_TI_LE!$A$5:$B$30,2,FALSE)</f>
        <v>0</v>
      </c>
      <c r="AK292" s="188">
        <f>O292/$H292*VLOOKUP(O$4,DM_TI_LE!$A$5:$B$30,2,FALSE)</f>
        <v>0</v>
      </c>
      <c r="AL292" s="188">
        <f>P292/$H292*VLOOKUP(P$4,DM_TI_LE!$A$5:$B$30,2,FALSE)</f>
        <v>0</v>
      </c>
      <c r="AM292" s="188">
        <f>Q292/$H292*VLOOKUP(Q$4,DM_TI_LE!$A$5:$B$30,2,FALSE)</f>
        <v>0</v>
      </c>
      <c r="AN292" s="188">
        <f>R292/$H292*VLOOKUP(R$4,DM_TI_LE!$A$5:$B$30,2,FALSE)</f>
        <v>0</v>
      </c>
      <c r="AO292" s="188">
        <f>S292/$H292*VLOOKUP(S$4,DM_TI_LE!$A$5:$B$30,2,FALSE)</f>
        <v>0</v>
      </c>
      <c r="AP292" s="188">
        <f>T292/$H292*VLOOKUP(T$4,DM_TI_LE!$A$5:$B$30,2,FALSE)</f>
        <v>0</v>
      </c>
      <c r="AQ292" s="188">
        <f>U292/$H292*VLOOKUP(U$4,DM_TI_LE!$A$5:$B$30,2,FALSE)</f>
        <v>0</v>
      </c>
      <c r="AR292" s="188">
        <f>V292/$H292*VLOOKUP(V$4,DM_TI_LE!$A$5:$B$30,2,FALSE)</f>
        <v>0</v>
      </c>
      <c r="AS292" s="188">
        <f>W292/$H292*VLOOKUP(W$4,DM_TI_LE!$A$5:$B$30,2,FALSE)</f>
        <v>0</v>
      </c>
      <c r="AT292" s="188">
        <f>X292/$H292*VLOOKUP(X$4,DM_TI_LE!$A$5:$B$30,2,FALSE)</f>
        <v>0</v>
      </c>
      <c r="AU292" s="188">
        <f>Y292/$H292*VLOOKUP(Y$4,DM_TI_LE!$A$5:$B$30,2,FALSE)</f>
        <v>0</v>
      </c>
      <c r="AV292" s="188">
        <f>Z292/$H292*VLOOKUP(Z$4,DM_TI_LE!$A$5:$B$30,2,FALSE)</f>
        <v>0</v>
      </c>
      <c r="AW292" s="188">
        <f>AA292/$H292*VLOOKUP(AA$4,DM_TI_LE!$A$5:$B$30,2,FALSE)</f>
        <v>0</v>
      </c>
      <c r="AX292" s="188">
        <f>AB292/$H292*VLOOKUP(AB$4,DM_TI_LE!$A$5:$B$30,2,FALSE)</f>
        <v>0</v>
      </c>
      <c r="AY292" s="188">
        <f>AC292/$H292*VLOOKUP(AC$4,DM_TI_LE!$A$5:$B$30,2,FALSE)</f>
        <v>0</v>
      </c>
      <c r="AZ292" s="188">
        <f>AD292/$H292*VLOOKUP(AD$4,DM_TI_LE!$A$5:$B$30,2,FALSE)</f>
        <v>0</v>
      </c>
      <c r="BA292" s="231">
        <f>IF(CD292="HDHV",DM_TI_LE!$K$12*I292, SUM(AE292:AW292)*F292*E292*DM_HE_SO_LUONG_NS!$D$1*CE292)</f>
        <v>8100000</v>
      </c>
      <c r="BB292" s="16"/>
      <c r="BC292" s="17">
        <f>VLOOKUP(B292,GD_LCD_HS_LNS!$B$4:$E$914,4,FALSE)</f>
        <v>4921000</v>
      </c>
      <c r="BD292" s="16"/>
      <c r="BE292" s="16">
        <f>I292/26*$BC292*VLOOKUP(BE$4,DM_TI_LE!$A$5:$C$29,3,FALSE)</f>
        <v>0</v>
      </c>
      <c r="BF292" s="16">
        <f>J292/26*$BC292*VLOOKUP(BF$4,DM_TI_LE!$A$5:$C$29,3,FALSE)</f>
        <v>0</v>
      </c>
      <c r="BG292" s="16">
        <f>K292/26*$BC292*VLOOKUP(BG$4,DM_TI_LE!$A$5:$C$29,3,FALSE)</f>
        <v>0</v>
      </c>
      <c r="BH292" s="16">
        <f>L292/26*$BC292*VLOOKUP(BH$4,DM_TI_LE!$A$5:$C$29,3,FALSE)</f>
        <v>0</v>
      </c>
      <c r="BI292" s="16">
        <f>M292/26*$BC292*VLOOKUP(BI$4,DM_TI_LE!$A$5:$C$29,3,FALSE)</f>
        <v>0</v>
      </c>
      <c r="BJ292" s="16">
        <f>N292/26*$BC292*VLOOKUP(BJ$4,DM_TI_LE!$A$5:$C$29,3,FALSE)</f>
        <v>0</v>
      </c>
      <c r="BK292" s="16">
        <f>O292/26*$BC292*VLOOKUP(BK$4,DM_TI_LE!$A$5:$C$29,3,FALSE)</f>
        <v>0</v>
      </c>
      <c r="BL292" s="16">
        <f>P292/26*$BC292*VLOOKUP(BL$4,DM_TI_LE!$A$5:$C$29,3,FALSE)</f>
        <v>0</v>
      </c>
      <c r="BM292" s="16">
        <f>Q292/26*$BC292*VLOOKUP(BM$4,DM_TI_LE!$A$5:$C$29,3,FALSE)</f>
        <v>0</v>
      </c>
      <c r="BN292" s="16">
        <f>R292/26*$BC292*VLOOKUP(BN$4,DM_TI_LE!$A$5:$C$29,3,FALSE)</f>
        <v>0</v>
      </c>
      <c r="BO292" s="16">
        <f>S292/26*$BC292*VLOOKUP(BO$4,DM_TI_LE!$A$5:$C$29,3,FALSE)</f>
        <v>0</v>
      </c>
      <c r="BP292" s="16">
        <f>T292/26*$BC292*VLOOKUP(BP$4,DM_TI_LE!$A$5:$C$29,3,FALSE)</f>
        <v>0</v>
      </c>
      <c r="BQ292" s="16">
        <f>U292/26*$BC292*VLOOKUP(BQ$4,DM_TI_LE!$A$5:$C$29,3,FALSE)</f>
        <v>0</v>
      </c>
      <c r="BR292" s="16">
        <f>V292/26*$BC292*VLOOKUP(BR$4,DM_TI_LE!$A$5:$C$29,3,FALSE)</f>
        <v>0</v>
      </c>
      <c r="BS292" s="16">
        <f>W292/26*$BC292*VLOOKUP(BS$4,DM_TI_LE!$A$5:$C$29,3,FALSE)</f>
        <v>0</v>
      </c>
      <c r="BT292" s="16">
        <f>X292/26*$BC292*VLOOKUP(BT$4,DM_TI_LE!$A$5:$C$29,3,FALSE)</f>
        <v>0</v>
      </c>
      <c r="BU292" s="16">
        <f>Y292/26*$BC292*VLOOKUP(BU$4,DM_TI_LE!$A$5:$C$29,3,FALSE)</f>
        <v>0</v>
      </c>
      <c r="BV292" s="16">
        <f>Z292/26*$BC292*VLOOKUP(BV$4,DM_TI_LE!$A$5:$C$29,3,FALSE)</f>
        <v>0</v>
      </c>
      <c r="BW292" s="16">
        <f>AA292/26*$BC292*VLOOKUP(BW$4,DM_TI_LE!$A$5:$C$29,3,FALSE)</f>
        <v>0</v>
      </c>
      <c r="BX292" s="16">
        <f>AB292/26*$BC292*VLOOKUP(BX$4,DM_TI_LE!$A$5:$C$29,3,FALSE)</f>
        <v>0</v>
      </c>
      <c r="BY292" s="16">
        <f>AC292/26*$BC292*VLOOKUP(BY$4,DM_TI_LE!$A$5:$C$29,3,FALSE)</f>
        <v>0</v>
      </c>
      <c r="BZ292" s="16">
        <f>AD292/26*$BC292*VLOOKUP(BZ$4,DM_TI_LE!$A$5:$C$29,3,FALSE)</f>
        <v>0</v>
      </c>
      <c r="CA292" s="196">
        <f t="shared" si="0"/>
        <v>0</v>
      </c>
      <c r="CB292" s="16"/>
      <c r="CC292" s="197">
        <f t="shared" si="1"/>
        <v>8100000</v>
      </c>
      <c r="CD292" s="145" t="s">
        <v>114</v>
      </c>
      <c r="CE292" s="199">
        <f>VLOOKUP(CD292,DM_TI_LE!$I$12:$J$16,2,FALSE)</f>
        <v>1</v>
      </c>
    </row>
    <row r="293" spans="1:83" ht="12.75">
      <c r="A293" s="36">
        <v>289</v>
      </c>
      <c r="B293" s="38">
        <f>GD_LCD_HS_LNS!B292</f>
        <v>11133</v>
      </c>
      <c r="C293" s="38" t="str">
        <f>GD_LCD_HS_LNS!C292</f>
        <v>Phù Định</v>
      </c>
      <c r="D293" s="38" t="str">
        <f>GD_LCD_HS_LNS!D292</f>
        <v>NV Lái xe - VHTTB</v>
      </c>
      <c r="E293" s="146">
        <f>VLOOKUP(B293,GD_CHAM_CONG!$C$6:$BJ$912,60,FALSE)</f>
        <v>0.96</v>
      </c>
      <c r="F293" s="146">
        <f>VLOOKUP(B293,GD_LCD_HS_LNS!$B$4:$F$914,5,FALSE)</f>
        <v>1.8</v>
      </c>
      <c r="G293" s="168"/>
      <c r="H293" s="168">
        <f>VLOOKUP(B293,GD_CHAM_CONG!$C$6:$BD$912,37,FALSE)</f>
        <v>26</v>
      </c>
      <c r="I293" s="16">
        <f>VLOOKUP($B293,GD_CHAM_CONG!$C$6:$BF$912,38,FALSE)</f>
        <v>26</v>
      </c>
      <c r="J293" s="16">
        <f>VLOOKUP($B293,GD_CHAM_CONG!$C$6:$BF$912,39,FALSE)</f>
        <v>0</v>
      </c>
      <c r="K293" s="16">
        <f>VLOOKUP($B293,GD_CHAM_CONG!$C$6:$BF$912,40,FALSE)</f>
        <v>0</v>
      </c>
      <c r="L293" s="16">
        <f>VLOOKUP($B293,GD_CHAM_CONG!$C$6:$BF$912,41,FALSE)</f>
        <v>0</v>
      </c>
      <c r="M293" s="16">
        <f>VLOOKUP($B293,GD_CHAM_CONG!$C$6:$BF$912,42,FALSE)</f>
        <v>0</v>
      </c>
      <c r="N293" s="16">
        <f>VLOOKUP($B293,GD_CHAM_CONG!$C$6:$BF$912,43,FALSE)</f>
        <v>0</v>
      </c>
      <c r="O293" s="16">
        <f>VLOOKUP($B293,GD_CHAM_CONG!$C$6:$BF$912,44,FALSE)</f>
        <v>0</v>
      </c>
      <c r="P293" s="16">
        <f>VLOOKUP($B293,GD_CHAM_CONG!$C$6:$BF$912,45,FALSE)</f>
        <v>0</v>
      </c>
      <c r="Q293" s="16">
        <f>VLOOKUP($B293,GD_CHAM_CONG!$C$6:$BF$912,46,FALSE)</f>
        <v>0</v>
      </c>
      <c r="R293" s="16">
        <f>VLOOKUP($B293,GD_CHAM_CONG!$C$6:$BF$912,47,FALSE)</f>
        <v>0</v>
      </c>
      <c r="S293" s="16">
        <f>VLOOKUP($B293,GD_CHAM_CONG!$C$6:$BF$912,48,FALSE)</f>
        <v>0</v>
      </c>
      <c r="T293" s="16">
        <f>VLOOKUP($B293,GD_CHAM_CONG!$C$6:$BF$912,49,FALSE)</f>
        <v>0</v>
      </c>
      <c r="U293" s="16">
        <f>VLOOKUP($B293,GD_CHAM_CONG!$C$6:$BF$912,50,FALSE)</f>
        <v>0</v>
      </c>
      <c r="V293" s="16">
        <f>VLOOKUP($B293,GD_CHAM_CONG!$C$6:$BF$912,51,FALSE)</f>
        <v>0</v>
      </c>
      <c r="W293" s="16">
        <f>VLOOKUP($B293,GD_CHAM_CONG!$C$6:$BF$912,52,FALSE)</f>
        <v>0</v>
      </c>
      <c r="X293" s="16">
        <f>VLOOKUP($B293,GD_CHAM_CONG!$C$6:$BF$912,53,FALSE)</f>
        <v>0</v>
      </c>
      <c r="Y293" s="16">
        <f>VLOOKUP($B293,GD_CHAM_CONG!$C$6:$BF$912,54,FALSE)</f>
        <v>0</v>
      </c>
      <c r="Z293" s="16">
        <f>VLOOKUP($B293,GD_CHAM_CONG!$C$6:$BF$912,55,FALSE)</f>
        <v>0</v>
      </c>
      <c r="AA293" s="16">
        <f>VLOOKUP($B293,GD_CHAM_CONG!$C$6:$BF$912,56,FALSE)</f>
        <v>0</v>
      </c>
      <c r="AB293" s="16">
        <f>VLOOKUP($B293,GD_CHAM_CONG!$C$6:$BI$912,57,FALSE)</f>
        <v>0</v>
      </c>
      <c r="AC293" s="16">
        <f>VLOOKUP($B293,GD_CHAM_CONG!$C$6:$BI$912,58,FALSE)</f>
        <v>0</v>
      </c>
      <c r="AD293" s="16">
        <f>VLOOKUP($B293,GD_CHAM_CONG!$C$6:$BI$912,59,FALSE)</f>
        <v>0</v>
      </c>
      <c r="AE293" s="188">
        <f>I293/$H293*VLOOKUP(I$4,DM_TI_LE!$A$5:$B$30,2,FALSE)</f>
        <v>1</v>
      </c>
      <c r="AF293" s="188">
        <f>J293/$H293*VLOOKUP(J$4,DM_TI_LE!$A$5:$B$30,2,FALSE)</f>
        <v>0</v>
      </c>
      <c r="AG293" s="188">
        <f>K293/$H293*VLOOKUP(K$4,DM_TI_LE!$A$5:$B$30,2,FALSE)</f>
        <v>0</v>
      </c>
      <c r="AH293" s="188">
        <f>L293/$H293*VLOOKUP(L$4,DM_TI_LE!$A$5:$B$30,2,FALSE)</f>
        <v>0</v>
      </c>
      <c r="AI293" s="188">
        <f>M293/$H293*VLOOKUP(M$4,DM_TI_LE!$A$5:$B$30,2,FALSE)</f>
        <v>0</v>
      </c>
      <c r="AJ293" s="188">
        <f>N293/$H293*VLOOKUP(N$4,DM_TI_LE!$A$5:$B$30,2,FALSE)</f>
        <v>0</v>
      </c>
      <c r="AK293" s="188">
        <f>O293/$H293*VLOOKUP(O$4,DM_TI_LE!$A$5:$B$30,2,FALSE)</f>
        <v>0</v>
      </c>
      <c r="AL293" s="188">
        <f>P293/$H293*VLOOKUP(P$4,DM_TI_LE!$A$5:$B$30,2,FALSE)</f>
        <v>0</v>
      </c>
      <c r="AM293" s="188">
        <f>Q293/$H293*VLOOKUP(Q$4,DM_TI_LE!$A$5:$B$30,2,FALSE)</f>
        <v>0</v>
      </c>
      <c r="AN293" s="188">
        <f>R293/$H293*VLOOKUP(R$4,DM_TI_LE!$A$5:$B$30,2,FALSE)</f>
        <v>0</v>
      </c>
      <c r="AO293" s="188">
        <f>S293/$H293*VLOOKUP(S$4,DM_TI_LE!$A$5:$B$30,2,FALSE)</f>
        <v>0</v>
      </c>
      <c r="AP293" s="188">
        <f>T293/$H293*VLOOKUP(T$4,DM_TI_LE!$A$5:$B$30,2,FALSE)</f>
        <v>0</v>
      </c>
      <c r="AQ293" s="188">
        <f>U293/$H293*VLOOKUP(U$4,DM_TI_LE!$A$5:$B$30,2,FALSE)</f>
        <v>0</v>
      </c>
      <c r="AR293" s="188">
        <f>V293/$H293*VLOOKUP(V$4,DM_TI_LE!$A$5:$B$30,2,FALSE)</f>
        <v>0</v>
      </c>
      <c r="AS293" s="188">
        <f>W293/$H293*VLOOKUP(W$4,DM_TI_LE!$A$5:$B$30,2,FALSE)</f>
        <v>0</v>
      </c>
      <c r="AT293" s="188">
        <f>X293/$H293*VLOOKUP(X$4,DM_TI_LE!$A$5:$B$30,2,FALSE)</f>
        <v>0</v>
      </c>
      <c r="AU293" s="188">
        <f>Y293/$H293*VLOOKUP(Y$4,DM_TI_LE!$A$5:$B$30,2,FALSE)</f>
        <v>0</v>
      </c>
      <c r="AV293" s="188">
        <f>Z293/$H293*VLOOKUP(Z$4,DM_TI_LE!$A$5:$B$30,2,FALSE)</f>
        <v>0</v>
      </c>
      <c r="AW293" s="188">
        <f>AA293/$H293*VLOOKUP(AA$4,DM_TI_LE!$A$5:$B$30,2,FALSE)</f>
        <v>0</v>
      </c>
      <c r="AX293" s="188">
        <f>AB293/$H293*VLOOKUP(AB$4,DM_TI_LE!$A$5:$B$30,2,FALSE)</f>
        <v>0</v>
      </c>
      <c r="AY293" s="188">
        <f>AC293/$H293*VLOOKUP(AC$4,DM_TI_LE!$A$5:$B$30,2,FALSE)</f>
        <v>0</v>
      </c>
      <c r="AZ293" s="188">
        <f>AD293/$H293*VLOOKUP(AD$4,DM_TI_LE!$A$5:$B$30,2,FALSE)</f>
        <v>0</v>
      </c>
      <c r="BA293" s="231">
        <f>IF(CD293="HDHV",DM_TI_LE!$K$12*I293, SUM(AE293:AW293)*F293*E293*DM_HE_SO_LUONG_NS!$D$1*CE293)</f>
        <v>7776000</v>
      </c>
      <c r="BB293" s="16"/>
      <c r="BC293" s="17">
        <f>VLOOKUP(B293,GD_LCD_HS_LNS!$B$4:$E$914,4,FALSE)</f>
        <v>4921000</v>
      </c>
      <c r="BD293" s="16"/>
      <c r="BE293" s="16">
        <f>I293/26*$BC293*VLOOKUP(BE$4,DM_TI_LE!$A$5:$C$29,3,FALSE)</f>
        <v>0</v>
      </c>
      <c r="BF293" s="16">
        <f>J293/26*$BC293*VLOOKUP(BF$4,DM_TI_LE!$A$5:$C$29,3,FALSE)</f>
        <v>0</v>
      </c>
      <c r="BG293" s="16">
        <f>K293/26*$BC293*VLOOKUP(BG$4,DM_TI_LE!$A$5:$C$29,3,FALSE)</f>
        <v>0</v>
      </c>
      <c r="BH293" s="16">
        <f>L293/26*$BC293*VLOOKUP(BH$4,DM_TI_LE!$A$5:$C$29,3,FALSE)</f>
        <v>0</v>
      </c>
      <c r="BI293" s="16">
        <f>M293/26*$BC293*VLOOKUP(BI$4,DM_TI_LE!$A$5:$C$29,3,FALSE)</f>
        <v>0</v>
      </c>
      <c r="BJ293" s="16">
        <f>N293/26*$BC293*VLOOKUP(BJ$4,DM_TI_LE!$A$5:$C$29,3,FALSE)</f>
        <v>0</v>
      </c>
      <c r="BK293" s="16">
        <f>O293/26*$BC293*VLOOKUP(BK$4,DM_TI_LE!$A$5:$C$29,3,FALSE)</f>
        <v>0</v>
      </c>
      <c r="BL293" s="16">
        <f>P293/26*$BC293*VLOOKUP(BL$4,DM_TI_LE!$A$5:$C$29,3,FALSE)</f>
        <v>0</v>
      </c>
      <c r="BM293" s="16">
        <f>Q293/26*$BC293*VLOOKUP(BM$4,DM_TI_LE!$A$5:$C$29,3,FALSE)</f>
        <v>0</v>
      </c>
      <c r="BN293" s="16">
        <f>R293/26*$BC293*VLOOKUP(BN$4,DM_TI_LE!$A$5:$C$29,3,FALSE)</f>
        <v>0</v>
      </c>
      <c r="BO293" s="16">
        <f>S293/26*$BC293*VLOOKUP(BO$4,DM_TI_LE!$A$5:$C$29,3,FALSE)</f>
        <v>0</v>
      </c>
      <c r="BP293" s="16">
        <f>T293/26*$BC293*VLOOKUP(BP$4,DM_TI_LE!$A$5:$C$29,3,FALSE)</f>
        <v>0</v>
      </c>
      <c r="BQ293" s="16">
        <f>U293/26*$BC293*VLOOKUP(BQ$4,DM_TI_LE!$A$5:$C$29,3,FALSE)</f>
        <v>0</v>
      </c>
      <c r="BR293" s="16">
        <f>V293/26*$BC293*VLOOKUP(BR$4,DM_TI_LE!$A$5:$C$29,3,FALSE)</f>
        <v>0</v>
      </c>
      <c r="BS293" s="16">
        <f>W293/26*$BC293*VLOOKUP(BS$4,DM_TI_LE!$A$5:$C$29,3,FALSE)</f>
        <v>0</v>
      </c>
      <c r="BT293" s="16">
        <f>X293/26*$BC293*VLOOKUP(BT$4,DM_TI_LE!$A$5:$C$29,3,FALSE)</f>
        <v>0</v>
      </c>
      <c r="BU293" s="16">
        <f>Y293/26*$BC293*VLOOKUP(BU$4,DM_TI_LE!$A$5:$C$29,3,FALSE)</f>
        <v>0</v>
      </c>
      <c r="BV293" s="16">
        <f>Z293/26*$BC293*VLOOKUP(BV$4,DM_TI_LE!$A$5:$C$29,3,FALSE)</f>
        <v>0</v>
      </c>
      <c r="BW293" s="16">
        <f>AA293/26*$BC293*VLOOKUP(BW$4,DM_TI_LE!$A$5:$C$29,3,FALSE)</f>
        <v>0</v>
      </c>
      <c r="BX293" s="16">
        <f>AB293/26*$BC293*VLOOKUP(BX$4,DM_TI_LE!$A$5:$C$29,3,FALSE)</f>
        <v>0</v>
      </c>
      <c r="BY293" s="16">
        <f>AC293/26*$BC293*VLOOKUP(BY$4,DM_TI_LE!$A$5:$C$29,3,FALSE)</f>
        <v>0</v>
      </c>
      <c r="BZ293" s="16">
        <f>AD293/26*$BC293*VLOOKUP(BZ$4,DM_TI_LE!$A$5:$C$29,3,FALSE)</f>
        <v>0</v>
      </c>
      <c r="CA293" s="196">
        <f t="shared" si="0"/>
        <v>0</v>
      </c>
      <c r="CB293" s="16"/>
      <c r="CC293" s="197">
        <f t="shared" si="1"/>
        <v>7776000</v>
      </c>
      <c r="CD293" s="145" t="s">
        <v>114</v>
      </c>
      <c r="CE293" s="199">
        <f>VLOOKUP(CD293,DM_TI_LE!$I$12:$J$16,2,FALSE)</f>
        <v>1</v>
      </c>
    </row>
    <row r="294" spans="1:83" ht="12.75">
      <c r="A294" s="36">
        <v>290</v>
      </c>
      <c r="B294" s="38">
        <f>GD_LCD_HS_LNS!B293</f>
        <v>11134</v>
      </c>
      <c r="C294" s="38" t="str">
        <f>GD_LCD_HS_LNS!C293</f>
        <v>Hồ Ngọc Hà</v>
      </c>
      <c r="D294" s="38" t="str">
        <f>GD_LCD_HS_LNS!D293</f>
        <v>NV Lái xe - VHTTB</v>
      </c>
      <c r="E294" s="146">
        <f>VLOOKUP(B294,GD_CHAM_CONG!$C$6:$BJ$912,60,FALSE)</f>
        <v>1</v>
      </c>
      <c r="F294" s="146">
        <f>VLOOKUP(B294,GD_LCD_HS_LNS!$B$4:$F$914,5,FALSE)</f>
        <v>1.8</v>
      </c>
      <c r="G294" s="168"/>
      <c r="H294" s="168">
        <f>VLOOKUP(B294,GD_CHAM_CONG!$C$6:$BD$912,37,FALSE)</f>
        <v>26</v>
      </c>
      <c r="I294" s="16">
        <f>VLOOKUP($B294,GD_CHAM_CONG!$C$6:$BF$912,38,FALSE)</f>
        <v>26</v>
      </c>
      <c r="J294" s="16">
        <f>VLOOKUP($B294,GD_CHAM_CONG!$C$6:$BF$912,39,FALSE)</f>
        <v>0</v>
      </c>
      <c r="K294" s="16">
        <f>VLOOKUP($B294,GD_CHAM_CONG!$C$6:$BF$912,40,FALSE)</f>
        <v>0</v>
      </c>
      <c r="L294" s="16">
        <f>VLOOKUP($B294,GD_CHAM_CONG!$C$6:$BF$912,41,FALSE)</f>
        <v>0</v>
      </c>
      <c r="M294" s="16">
        <f>VLOOKUP($B294,GD_CHAM_CONG!$C$6:$BF$912,42,FALSE)</f>
        <v>0</v>
      </c>
      <c r="N294" s="16">
        <f>VLOOKUP($B294,GD_CHAM_CONG!$C$6:$BF$912,43,FALSE)</f>
        <v>0</v>
      </c>
      <c r="O294" s="16">
        <f>VLOOKUP($B294,GD_CHAM_CONG!$C$6:$BF$912,44,FALSE)</f>
        <v>0</v>
      </c>
      <c r="P294" s="16">
        <f>VLOOKUP($B294,GD_CHAM_CONG!$C$6:$BF$912,45,FALSE)</f>
        <v>0</v>
      </c>
      <c r="Q294" s="16">
        <f>VLOOKUP($B294,GD_CHAM_CONG!$C$6:$BF$912,46,FALSE)</f>
        <v>0</v>
      </c>
      <c r="R294" s="16">
        <f>VLOOKUP($B294,GD_CHAM_CONG!$C$6:$BF$912,47,FALSE)</f>
        <v>0</v>
      </c>
      <c r="S294" s="16">
        <f>VLOOKUP($B294,GD_CHAM_CONG!$C$6:$BF$912,48,FALSE)</f>
        <v>0</v>
      </c>
      <c r="T294" s="16">
        <f>VLOOKUP($B294,GD_CHAM_CONG!$C$6:$BF$912,49,FALSE)</f>
        <v>0</v>
      </c>
      <c r="U294" s="16">
        <f>VLOOKUP($B294,GD_CHAM_CONG!$C$6:$BF$912,50,FALSE)</f>
        <v>0</v>
      </c>
      <c r="V294" s="16">
        <f>VLOOKUP($B294,GD_CHAM_CONG!$C$6:$BF$912,51,FALSE)</f>
        <v>0</v>
      </c>
      <c r="W294" s="16">
        <f>VLOOKUP($B294,GD_CHAM_CONG!$C$6:$BF$912,52,FALSE)</f>
        <v>0</v>
      </c>
      <c r="X294" s="16">
        <f>VLOOKUP($B294,GD_CHAM_CONG!$C$6:$BF$912,53,FALSE)</f>
        <v>0</v>
      </c>
      <c r="Y294" s="16">
        <f>VLOOKUP($B294,GD_CHAM_CONG!$C$6:$BF$912,54,FALSE)</f>
        <v>0</v>
      </c>
      <c r="Z294" s="16">
        <f>VLOOKUP($B294,GD_CHAM_CONG!$C$6:$BF$912,55,FALSE)</f>
        <v>0</v>
      </c>
      <c r="AA294" s="16">
        <f>VLOOKUP($B294,GD_CHAM_CONG!$C$6:$BF$912,56,FALSE)</f>
        <v>0</v>
      </c>
      <c r="AB294" s="16">
        <f>VLOOKUP($B294,GD_CHAM_CONG!$C$6:$BI$912,57,FALSE)</f>
        <v>0</v>
      </c>
      <c r="AC294" s="16">
        <f>VLOOKUP($B294,GD_CHAM_CONG!$C$6:$BI$912,58,FALSE)</f>
        <v>0</v>
      </c>
      <c r="AD294" s="16">
        <f>VLOOKUP($B294,GD_CHAM_CONG!$C$6:$BI$912,59,FALSE)</f>
        <v>0</v>
      </c>
      <c r="AE294" s="188">
        <f>I294/$H294*VLOOKUP(I$4,DM_TI_LE!$A$5:$B$30,2,FALSE)</f>
        <v>1</v>
      </c>
      <c r="AF294" s="188">
        <f>J294/$H294*VLOOKUP(J$4,DM_TI_LE!$A$5:$B$30,2,FALSE)</f>
        <v>0</v>
      </c>
      <c r="AG294" s="188">
        <f>K294/$H294*VLOOKUP(K$4,DM_TI_LE!$A$5:$B$30,2,FALSE)</f>
        <v>0</v>
      </c>
      <c r="AH294" s="188">
        <f>L294/$H294*VLOOKUP(L$4,DM_TI_LE!$A$5:$B$30,2,FALSE)</f>
        <v>0</v>
      </c>
      <c r="AI294" s="188">
        <f>M294/$H294*VLOOKUP(M$4,DM_TI_LE!$A$5:$B$30,2,FALSE)</f>
        <v>0</v>
      </c>
      <c r="AJ294" s="188">
        <f>N294/$H294*VLOOKUP(N$4,DM_TI_LE!$A$5:$B$30,2,FALSE)</f>
        <v>0</v>
      </c>
      <c r="AK294" s="188">
        <f>O294/$H294*VLOOKUP(O$4,DM_TI_LE!$A$5:$B$30,2,FALSE)</f>
        <v>0</v>
      </c>
      <c r="AL294" s="188">
        <f>P294/$H294*VLOOKUP(P$4,DM_TI_LE!$A$5:$B$30,2,FALSE)</f>
        <v>0</v>
      </c>
      <c r="AM294" s="188">
        <f>Q294/$H294*VLOOKUP(Q$4,DM_TI_LE!$A$5:$B$30,2,FALSE)</f>
        <v>0</v>
      </c>
      <c r="AN294" s="188">
        <f>R294/$H294*VLOOKUP(R$4,DM_TI_LE!$A$5:$B$30,2,FALSE)</f>
        <v>0</v>
      </c>
      <c r="AO294" s="188">
        <f>S294/$H294*VLOOKUP(S$4,DM_TI_LE!$A$5:$B$30,2,FALSE)</f>
        <v>0</v>
      </c>
      <c r="AP294" s="188">
        <f>T294/$H294*VLOOKUP(T$4,DM_TI_LE!$A$5:$B$30,2,FALSE)</f>
        <v>0</v>
      </c>
      <c r="AQ294" s="188">
        <f>U294/$H294*VLOOKUP(U$4,DM_TI_LE!$A$5:$B$30,2,FALSE)</f>
        <v>0</v>
      </c>
      <c r="AR294" s="188">
        <f>V294/$H294*VLOOKUP(V$4,DM_TI_LE!$A$5:$B$30,2,FALSE)</f>
        <v>0</v>
      </c>
      <c r="AS294" s="188">
        <f>W294/$H294*VLOOKUP(W$4,DM_TI_LE!$A$5:$B$30,2,FALSE)</f>
        <v>0</v>
      </c>
      <c r="AT294" s="188">
        <f>X294/$H294*VLOOKUP(X$4,DM_TI_LE!$A$5:$B$30,2,FALSE)</f>
        <v>0</v>
      </c>
      <c r="AU294" s="188">
        <f>Y294/$H294*VLOOKUP(Y$4,DM_TI_LE!$A$5:$B$30,2,FALSE)</f>
        <v>0</v>
      </c>
      <c r="AV294" s="188">
        <f>Z294/$H294*VLOOKUP(Z$4,DM_TI_LE!$A$5:$B$30,2,FALSE)</f>
        <v>0</v>
      </c>
      <c r="AW294" s="188">
        <f>AA294/$H294*VLOOKUP(AA$4,DM_TI_LE!$A$5:$B$30,2,FALSE)</f>
        <v>0</v>
      </c>
      <c r="AX294" s="188">
        <f>AB294/$H294*VLOOKUP(AB$4,DM_TI_LE!$A$5:$B$30,2,FALSE)</f>
        <v>0</v>
      </c>
      <c r="AY294" s="188">
        <f>AC294/$H294*VLOOKUP(AC$4,DM_TI_LE!$A$5:$B$30,2,FALSE)</f>
        <v>0</v>
      </c>
      <c r="AZ294" s="188">
        <f>AD294/$H294*VLOOKUP(AD$4,DM_TI_LE!$A$5:$B$30,2,FALSE)</f>
        <v>0</v>
      </c>
      <c r="BA294" s="231">
        <f>IF(CD294="HDHV",DM_TI_LE!$K$12*I294, SUM(AE294:AW294)*F294*E294*DM_HE_SO_LUONG_NS!$D$1*CE294)</f>
        <v>8100000</v>
      </c>
      <c r="BB294" s="16"/>
      <c r="BC294" s="17">
        <f>VLOOKUP(B294,GD_LCD_HS_LNS!$B$4:$E$914,4,FALSE)</f>
        <v>4921000</v>
      </c>
      <c r="BD294" s="16"/>
      <c r="BE294" s="16">
        <f>I294/26*$BC294*VLOOKUP(BE$4,DM_TI_LE!$A$5:$C$29,3,FALSE)</f>
        <v>0</v>
      </c>
      <c r="BF294" s="16">
        <f>J294/26*$BC294*VLOOKUP(BF$4,DM_TI_LE!$A$5:$C$29,3,FALSE)</f>
        <v>0</v>
      </c>
      <c r="BG294" s="16">
        <f>K294/26*$BC294*VLOOKUP(BG$4,DM_TI_LE!$A$5:$C$29,3,FALSE)</f>
        <v>0</v>
      </c>
      <c r="BH294" s="16">
        <f>L294/26*$BC294*VLOOKUP(BH$4,DM_TI_LE!$A$5:$C$29,3,FALSE)</f>
        <v>0</v>
      </c>
      <c r="BI294" s="16">
        <f>M294/26*$BC294*VLOOKUP(BI$4,DM_TI_LE!$A$5:$C$29,3,FALSE)</f>
        <v>0</v>
      </c>
      <c r="BJ294" s="16">
        <f>N294/26*$BC294*VLOOKUP(BJ$4,DM_TI_LE!$A$5:$C$29,3,FALSE)</f>
        <v>0</v>
      </c>
      <c r="BK294" s="16">
        <f>O294/26*$BC294*VLOOKUP(BK$4,DM_TI_LE!$A$5:$C$29,3,FALSE)</f>
        <v>0</v>
      </c>
      <c r="BL294" s="16">
        <f>P294/26*$BC294*VLOOKUP(BL$4,DM_TI_LE!$A$5:$C$29,3,FALSE)</f>
        <v>0</v>
      </c>
      <c r="BM294" s="16">
        <f>Q294/26*$BC294*VLOOKUP(BM$4,DM_TI_LE!$A$5:$C$29,3,FALSE)</f>
        <v>0</v>
      </c>
      <c r="BN294" s="16">
        <f>R294/26*$BC294*VLOOKUP(BN$4,DM_TI_LE!$A$5:$C$29,3,FALSE)</f>
        <v>0</v>
      </c>
      <c r="BO294" s="16">
        <f>S294/26*$BC294*VLOOKUP(BO$4,DM_TI_LE!$A$5:$C$29,3,FALSE)</f>
        <v>0</v>
      </c>
      <c r="BP294" s="16">
        <f>T294/26*$BC294*VLOOKUP(BP$4,DM_TI_LE!$A$5:$C$29,3,FALSE)</f>
        <v>0</v>
      </c>
      <c r="BQ294" s="16">
        <f>U294/26*$BC294*VLOOKUP(BQ$4,DM_TI_LE!$A$5:$C$29,3,FALSE)</f>
        <v>0</v>
      </c>
      <c r="BR294" s="16">
        <f>V294/26*$BC294*VLOOKUP(BR$4,DM_TI_LE!$A$5:$C$29,3,FALSE)</f>
        <v>0</v>
      </c>
      <c r="BS294" s="16">
        <f>W294/26*$BC294*VLOOKUP(BS$4,DM_TI_LE!$A$5:$C$29,3,FALSE)</f>
        <v>0</v>
      </c>
      <c r="BT294" s="16">
        <f>X294/26*$BC294*VLOOKUP(BT$4,DM_TI_LE!$A$5:$C$29,3,FALSE)</f>
        <v>0</v>
      </c>
      <c r="BU294" s="16">
        <f>Y294/26*$BC294*VLOOKUP(BU$4,DM_TI_LE!$A$5:$C$29,3,FALSE)</f>
        <v>0</v>
      </c>
      <c r="BV294" s="16">
        <f>Z294/26*$BC294*VLOOKUP(BV$4,DM_TI_LE!$A$5:$C$29,3,FALSE)</f>
        <v>0</v>
      </c>
      <c r="BW294" s="16">
        <f>AA294/26*$BC294*VLOOKUP(BW$4,DM_TI_LE!$A$5:$C$29,3,FALSE)</f>
        <v>0</v>
      </c>
      <c r="BX294" s="16">
        <f>AB294/26*$BC294*VLOOKUP(BX$4,DM_TI_LE!$A$5:$C$29,3,FALSE)</f>
        <v>0</v>
      </c>
      <c r="BY294" s="16">
        <f>AC294/26*$BC294*VLOOKUP(BY$4,DM_TI_LE!$A$5:$C$29,3,FALSE)</f>
        <v>0</v>
      </c>
      <c r="BZ294" s="16">
        <f>AD294/26*$BC294*VLOOKUP(BZ$4,DM_TI_LE!$A$5:$C$29,3,FALSE)</f>
        <v>0</v>
      </c>
      <c r="CA294" s="196">
        <f t="shared" si="0"/>
        <v>0</v>
      </c>
      <c r="CB294" s="16"/>
      <c r="CC294" s="197">
        <f t="shared" si="1"/>
        <v>8100000</v>
      </c>
      <c r="CD294" s="145" t="s">
        <v>114</v>
      </c>
      <c r="CE294" s="199">
        <f>VLOOKUP(CD294,DM_TI_LE!$I$12:$J$16,2,FALSE)</f>
        <v>1</v>
      </c>
    </row>
    <row r="295" spans="1:83" ht="12.75">
      <c r="A295" s="36">
        <v>291</v>
      </c>
      <c r="B295" s="38">
        <f>GD_LCD_HS_LNS!B294</f>
        <v>11135</v>
      </c>
      <c r="C295" s="38" t="str">
        <f>GD_LCD_HS_LNS!C294</f>
        <v>Nguyễn Đắc Thanh</v>
      </c>
      <c r="D295" s="38" t="str">
        <f>GD_LCD_HS_LNS!D294</f>
        <v>NV Lái xe - VHTTB</v>
      </c>
      <c r="E295" s="146">
        <f>VLOOKUP(B295,GD_CHAM_CONG!$C$6:$BJ$912,60,FALSE)</f>
        <v>0.75</v>
      </c>
      <c r="F295" s="146">
        <f>VLOOKUP(B295,GD_LCD_HS_LNS!$B$4:$F$914,5,FALSE)</f>
        <v>1.8</v>
      </c>
      <c r="G295" s="168"/>
      <c r="H295" s="168">
        <f>VLOOKUP(B295,GD_CHAM_CONG!$C$6:$BD$912,37,FALSE)</f>
        <v>26</v>
      </c>
      <c r="I295" s="16">
        <f>VLOOKUP($B295,GD_CHAM_CONG!$C$6:$BF$912,38,FALSE)</f>
        <v>26</v>
      </c>
      <c r="J295" s="16">
        <f>VLOOKUP($B295,GD_CHAM_CONG!$C$6:$BF$912,39,FALSE)</f>
        <v>0</v>
      </c>
      <c r="K295" s="16">
        <f>VLOOKUP($B295,GD_CHAM_CONG!$C$6:$BF$912,40,FALSE)</f>
        <v>0</v>
      </c>
      <c r="L295" s="16">
        <f>VLOOKUP($B295,GD_CHAM_CONG!$C$6:$BF$912,41,FALSE)</f>
        <v>0</v>
      </c>
      <c r="M295" s="16">
        <f>VLOOKUP($B295,GD_CHAM_CONG!$C$6:$BF$912,42,FALSE)</f>
        <v>0</v>
      </c>
      <c r="N295" s="16">
        <f>VLOOKUP($B295,GD_CHAM_CONG!$C$6:$BF$912,43,FALSE)</f>
        <v>0</v>
      </c>
      <c r="O295" s="16">
        <f>VLOOKUP($B295,GD_CHAM_CONG!$C$6:$BF$912,44,FALSE)</f>
        <v>0</v>
      </c>
      <c r="P295" s="16">
        <f>VLOOKUP($B295,GD_CHAM_CONG!$C$6:$BF$912,45,FALSE)</f>
        <v>0</v>
      </c>
      <c r="Q295" s="16">
        <f>VLOOKUP($B295,GD_CHAM_CONG!$C$6:$BF$912,46,FALSE)</f>
        <v>0</v>
      </c>
      <c r="R295" s="16">
        <f>VLOOKUP($B295,GD_CHAM_CONG!$C$6:$BF$912,47,FALSE)</f>
        <v>0</v>
      </c>
      <c r="S295" s="16">
        <f>VLOOKUP($B295,GD_CHAM_CONG!$C$6:$BF$912,48,FALSE)</f>
        <v>0</v>
      </c>
      <c r="T295" s="16">
        <f>VLOOKUP($B295,GD_CHAM_CONG!$C$6:$BF$912,49,FALSE)</f>
        <v>0</v>
      </c>
      <c r="U295" s="16">
        <f>VLOOKUP($B295,GD_CHAM_CONG!$C$6:$BF$912,50,FALSE)</f>
        <v>0</v>
      </c>
      <c r="V295" s="16">
        <f>VLOOKUP($B295,GD_CHAM_CONG!$C$6:$BF$912,51,FALSE)</f>
        <v>0</v>
      </c>
      <c r="W295" s="16">
        <f>VLOOKUP($B295,GD_CHAM_CONG!$C$6:$BF$912,52,FALSE)</f>
        <v>0</v>
      </c>
      <c r="X295" s="16">
        <f>VLOOKUP($B295,GD_CHAM_CONG!$C$6:$BF$912,53,FALSE)</f>
        <v>0</v>
      </c>
      <c r="Y295" s="16">
        <f>VLOOKUP($B295,GD_CHAM_CONG!$C$6:$BF$912,54,FALSE)</f>
        <v>0</v>
      </c>
      <c r="Z295" s="16">
        <f>VLOOKUP($B295,GD_CHAM_CONG!$C$6:$BF$912,55,FALSE)</f>
        <v>0</v>
      </c>
      <c r="AA295" s="16">
        <f>VLOOKUP($B295,GD_CHAM_CONG!$C$6:$BF$912,56,FALSE)</f>
        <v>0</v>
      </c>
      <c r="AB295" s="16">
        <f>VLOOKUP($B295,GD_CHAM_CONG!$C$6:$BI$912,57,FALSE)</f>
        <v>0</v>
      </c>
      <c r="AC295" s="16">
        <f>VLOOKUP($B295,GD_CHAM_CONG!$C$6:$BI$912,58,FALSE)</f>
        <v>0</v>
      </c>
      <c r="AD295" s="16">
        <f>VLOOKUP($B295,GD_CHAM_CONG!$C$6:$BI$912,59,FALSE)</f>
        <v>0</v>
      </c>
      <c r="AE295" s="188">
        <f>I295/$H295*VLOOKUP(I$4,DM_TI_LE!$A$5:$B$30,2,FALSE)</f>
        <v>1</v>
      </c>
      <c r="AF295" s="188">
        <f>J295/$H295*VLOOKUP(J$4,DM_TI_LE!$A$5:$B$30,2,FALSE)</f>
        <v>0</v>
      </c>
      <c r="AG295" s="188">
        <f>K295/$H295*VLOOKUP(K$4,DM_TI_LE!$A$5:$B$30,2,FALSE)</f>
        <v>0</v>
      </c>
      <c r="AH295" s="188">
        <f>L295/$H295*VLOOKUP(L$4,DM_TI_LE!$A$5:$B$30,2,FALSE)</f>
        <v>0</v>
      </c>
      <c r="AI295" s="188">
        <f>M295/$H295*VLOOKUP(M$4,DM_TI_LE!$A$5:$B$30,2,FALSE)</f>
        <v>0</v>
      </c>
      <c r="AJ295" s="188">
        <f>N295/$H295*VLOOKUP(N$4,DM_TI_LE!$A$5:$B$30,2,FALSE)</f>
        <v>0</v>
      </c>
      <c r="AK295" s="188">
        <f>O295/$H295*VLOOKUP(O$4,DM_TI_LE!$A$5:$B$30,2,FALSE)</f>
        <v>0</v>
      </c>
      <c r="AL295" s="188">
        <f>P295/$H295*VLOOKUP(P$4,DM_TI_LE!$A$5:$B$30,2,FALSE)</f>
        <v>0</v>
      </c>
      <c r="AM295" s="188">
        <f>Q295/$H295*VLOOKUP(Q$4,DM_TI_LE!$A$5:$B$30,2,FALSE)</f>
        <v>0</v>
      </c>
      <c r="AN295" s="188">
        <f>R295/$H295*VLOOKUP(R$4,DM_TI_LE!$A$5:$B$30,2,FALSE)</f>
        <v>0</v>
      </c>
      <c r="AO295" s="188">
        <f>S295/$H295*VLOOKUP(S$4,DM_TI_LE!$A$5:$B$30,2,FALSE)</f>
        <v>0</v>
      </c>
      <c r="AP295" s="188">
        <f>T295/$H295*VLOOKUP(T$4,DM_TI_LE!$A$5:$B$30,2,FALSE)</f>
        <v>0</v>
      </c>
      <c r="AQ295" s="188">
        <f>U295/$H295*VLOOKUP(U$4,DM_TI_LE!$A$5:$B$30,2,FALSE)</f>
        <v>0</v>
      </c>
      <c r="AR295" s="188">
        <f>V295/$H295*VLOOKUP(V$4,DM_TI_LE!$A$5:$B$30,2,FALSE)</f>
        <v>0</v>
      </c>
      <c r="AS295" s="188">
        <f>W295/$H295*VLOOKUP(W$4,DM_TI_LE!$A$5:$B$30,2,FALSE)</f>
        <v>0</v>
      </c>
      <c r="AT295" s="188">
        <f>X295/$H295*VLOOKUP(X$4,DM_TI_LE!$A$5:$B$30,2,FALSE)</f>
        <v>0</v>
      </c>
      <c r="AU295" s="188">
        <f>Y295/$H295*VLOOKUP(Y$4,DM_TI_LE!$A$5:$B$30,2,FALSE)</f>
        <v>0</v>
      </c>
      <c r="AV295" s="188">
        <f>Z295/$H295*VLOOKUP(Z$4,DM_TI_LE!$A$5:$B$30,2,FALSE)</f>
        <v>0</v>
      </c>
      <c r="AW295" s="188">
        <f>AA295/$H295*VLOOKUP(AA$4,DM_TI_LE!$A$5:$B$30,2,FALSE)</f>
        <v>0</v>
      </c>
      <c r="AX295" s="188">
        <f>AB295/$H295*VLOOKUP(AB$4,DM_TI_LE!$A$5:$B$30,2,FALSE)</f>
        <v>0</v>
      </c>
      <c r="AY295" s="188">
        <f>AC295/$H295*VLOOKUP(AC$4,DM_TI_LE!$A$5:$B$30,2,FALSE)</f>
        <v>0</v>
      </c>
      <c r="AZ295" s="188">
        <f>AD295/$H295*VLOOKUP(AD$4,DM_TI_LE!$A$5:$B$30,2,FALSE)</f>
        <v>0</v>
      </c>
      <c r="BA295" s="231">
        <f>IF(CD295="HDHV",DM_TI_LE!$K$12*I295, SUM(AE295:AW295)*F295*E295*DM_HE_SO_LUONG_NS!$D$1*CE295)</f>
        <v>6075000</v>
      </c>
      <c r="BB295" s="16"/>
      <c r="BC295" s="17">
        <f>VLOOKUP(B295,GD_LCD_HS_LNS!$B$4:$E$914,4,FALSE)</f>
        <v>4921000</v>
      </c>
      <c r="BD295" s="16"/>
      <c r="BE295" s="16">
        <f>I295/26*$BC295*VLOOKUP(BE$4,DM_TI_LE!$A$5:$C$29,3,FALSE)</f>
        <v>0</v>
      </c>
      <c r="BF295" s="16">
        <f>J295/26*$BC295*VLOOKUP(BF$4,DM_TI_LE!$A$5:$C$29,3,FALSE)</f>
        <v>0</v>
      </c>
      <c r="BG295" s="16">
        <f>K295/26*$BC295*VLOOKUP(BG$4,DM_TI_LE!$A$5:$C$29,3,FALSE)</f>
        <v>0</v>
      </c>
      <c r="BH295" s="16">
        <f>L295/26*$BC295*VLOOKUP(BH$4,DM_TI_LE!$A$5:$C$29,3,FALSE)</f>
        <v>0</v>
      </c>
      <c r="BI295" s="16">
        <f>M295/26*$BC295*VLOOKUP(BI$4,DM_TI_LE!$A$5:$C$29,3,FALSE)</f>
        <v>0</v>
      </c>
      <c r="BJ295" s="16">
        <f>N295/26*$BC295*VLOOKUP(BJ$4,DM_TI_LE!$A$5:$C$29,3,FALSE)</f>
        <v>0</v>
      </c>
      <c r="BK295" s="16">
        <f>O295/26*$BC295*VLOOKUP(BK$4,DM_TI_LE!$A$5:$C$29,3,FALSE)</f>
        <v>0</v>
      </c>
      <c r="BL295" s="16">
        <f>P295/26*$BC295*VLOOKUP(BL$4,DM_TI_LE!$A$5:$C$29,3,FALSE)</f>
        <v>0</v>
      </c>
      <c r="BM295" s="16">
        <f>Q295/26*$BC295*VLOOKUP(BM$4,DM_TI_LE!$A$5:$C$29,3,FALSE)</f>
        <v>0</v>
      </c>
      <c r="BN295" s="16">
        <f>R295/26*$BC295*VLOOKUP(BN$4,DM_TI_LE!$A$5:$C$29,3,FALSE)</f>
        <v>0</v>
      </c>
      <c r="BO295" s="16">
        <f>S295/26*$BC295*VLOOKUP(BO$4,DM_TI_LE!$A$5:$C$29,3,FALSE)</f>
        <v>0</v>
      </c>
      <c r="BP295" s="16">
        <f>T295/26*$BC295*VLOOKUP(BP$4,DM_TI_LE!$A$5:$C$29,3,FALSE)</f>
        <v>0</v>
      </c>
      <c r="BQ295" s="16">
        <f>U295/26*$BC295*VLOOKUP(BQ$4,DM_TI_LE!$A$5:$C$29,3,FALSE)</f>
        <v>0</v>
      </c>
      <c r="BR295" s="16">
        <f>V295/26*$BC295*VLOOKUP(BR$4,DM_TI_LE!$A$5:$C$29,3,FALSE)</f>
        <v>0</v>
      </c>
      <c r="BS295" s="16">
        <f>W295/26*$BC295*VLOOKUP(BS$4,DM_TI_LE!$A$5:$C$29,3,FALSE)</f>
        <v>0</v>
      </c>
      <c r="BT295" s="16">
        <f>X295/26*$BC295*VLOOKUP(BT$4,DM_TI_LE!$A$5:$C$29,3,FALSE)</f>
        <v>0</v>
      </c>
      <c r="BU295" s="16">
        <f>Y295/26*$BC295*VLOOKUP(BU$4,DM_TI_LE!$A$5:$C$29,3,FALSE)</f>
        <v>0</v>
      </c>
      <c r="BV295" s="16">
        <f>Z295/26*$BC295*VLOOKUP(BV$4,DM_TI_LE!$A$5:$C$29,3,FALSE)</f>
        <v>0</v>
      </c>
      <c r="BW295" s="16">
        <f>AA295/26*$BC295*VLOOKUP(BW$4,DM_TI_LE!$A$5:$C$29,3,FALSE)</f>
        <v>0</v>
      </c>
      <c r="BX295" s="16">
        <f>AB295/26*$BC295*VLOOKUP(BX$4,DM_TI_LE!$A$5:$C$29,3,FALSE)</f>
        <v>0</v>
      </c>
      <c r="BY295" s="16">
        <f>AC295/26*$BC295*VLOOKUP(BY$4,DM_TI_LE!$A$5:$C$29,3,FALSE)</f>
        <v>0</v>
      </c>
      <c r="BZ295" s="16">
        <f>AD295/26*$BC295*VLOOKUP(BZ$4,DM_TI_LE!$A$5:$C$29,3,FALSE)</f>
        <v>0</v>
      </c>
      <c r="CA295" s="196">
        <f t="shared" si="0"/>
        <v>0</v>
      </c>
      <c r="CB295" s="16"/>
      <c r="CC295" s="197">
        <f t="shared" si="1"/>
        <v>6075000</v>
      </c>
      <c r="CD295" s="145" t="s">
        <v>114</v>
      </c>
      <c r="CE295" s="199">
        <f>VLOOKUP(CD295,DM_TI_LE!$I$12:$J$16,2,FALSE)</f>
        <v>1</v>
      </c>
    </row>
    <row r="296" spans="1:83" ht="12.75">
      <c r="A296" s="36">
        <v>292</v>
      </c>
      <c r="B296" s="38">
        <f>GD_LCD_HS_LNS!B295</f>
        <v>11136</v>
      </c>
      <c r="C296" s="38" t="str">
        <f>GD_LCD_HS_LNS!C295</f>
        <v>Nguyễn Huy Dũng</v>
      </c>
      <c r="D296" s="38" t="str">
        <f>GD_LCD_HS_LNS!D295</f>
        <v>NV Lái xe - VHTTB</v>
      </c>
      <c r="E296" s="146">
        <f>VLOOKUP(B296,GD_CHAM_CONG!$C$6:$BJ$912,60,FALSE)</f>
        <v>0.97</v>
      </c>
      <c r="F296" s="146">
        <f>VLOOKUP(B296,GD_LCD_HS_LNS!$B$4:$F$914,5,FALSE)</f>
        <v>1.68</v>
      </c>
      <c r="G296" s="168"/>
      <c r="H296" s="168">
        <f>VLOOKUP(B296,GD_CHAM_CONG!$C$6:$BD$912,37,FALSE)</f>
        <v>26</v>
      </c>
      <c r="I296" s="16">
        <f>VLOOKUP($B296,GD_CHAM_CONG!$C$6:$BF$912,38,FALSE)</f>
        <v>26</v>
      </c>
      <c r="J296" s="16">
        <f>VLOOKUP($B296,GD_CHAM_CONG!$C$6:$BF$912,39,FALSE)</f>
        <v>0</v>
      </c>
      <c r="K296" s="16">
        <f>VLOOKUP($B296,GD_CHAM_CONG!$C$6:$BF$912,40,FALSE)</f>
        <v>0</v>
      </c>
      <c r="L296" s="16">
        <f>VLOOKUP($B296,GD_CHAM_CONG!$C$6:$BF$912,41,FALSE)</f>
        <v>0</v>
      </c>
      <c r="M296" s="16">
        <f>VLOOKUP($B296,GD_CHAM_CONG!$C$6:$BF$912,42,FALSE)</f>
        <v>0</v>
      </c>
      <c r="N296" s="16">
        <f>VLOOKUP($B296,GD_CHAM_CONG!$C$6:$BF$912,43,FALSE)</f>
        <v>0</v>
      </c>
      <c r="O296" s="16">
        <f>VLOOKUP($B296,GD_CHAM_CONG!$C$6:$BF$912,44,FALSE)</f>
        <v>0</v>
      </c>
      <c r="P296" s="16">
        <f>VLOOKUP($B296,GD_CHAM_CONG!$C$6:$BF$912,45,FALSE)</f>
        <v>0</v>
      </c>
      <c r="Q296" s="16">
        <f>VLOOKUP($B296,GD_CHAM_CONG!$C$6:$BF$912,46,FALSE)</f>
        <v>0</v>
      </c>
      <c r="R296" s="16">
        <f>VLOOKUP($B296,GD_CHAM_CONG!$C$6:$BF$912,47,FALSE)</f>
        <v>0</v>
      </c>
      <c r="S296" s="16">
        <f>VLOOKUP($B296,GD_CHAM_CONG!$C$6:$BF$912,48,FALSE)</f>
        <v>0</v>
      </c>
      <c r="T296" s="16">
        <f>VLOOKUP($B296,GD_CHAM_CONG!$C$6:$BF$912,49,FALSE)</f>
        <v>0</v>
      </c>
      <c r="U296" s="16">
        <f>VLOOKUP($B296,GD_CHAM_CONG!$C$6:$BF$912,50,FALSE)</f>
        <v>0</v>
      </c>
      <c r="V296" s="16">
        <f>VLOOKUP($B296,GD_CHAM_CONG!$C$6:$BF$912,51,FALSE)</f>
        <v>0</v>
      </c>
      <c r="W296" s="16">
        <f>VLOOKUP($B296,GD_CHAM_CONG!$C$6:$BF$912,52,FALSE)</f>
        <v>0</v>
      </c>
      <c r="X296" s="16">
        <f>VLOOKUP($B296,GD_CHAM_CONG!$C$6:$BF$912,53,FALSE)</f>
        <v>0</v>
      </c>
      <c r="Y296" s="16">
        <f>VLOOKUP($B296,GD_CHAM_CONG!$C$6:$BF$912,54,FALSE)</f>
        <v>0</v>
      </c>
      <c r="Z296" s="16">
        <f>VLOOKUP($B296,GD_CHAM_CONG!$C$6:$BF$912,55,FALSE)</f>
        <v>0</v>
      </c>
      <c r="AA296" s="16">
        <f>VLOOKUP($B296,GD_CHAM_CONG!$C$6:$BF$912,56,FALSE)</f>
        <v>0</v>
      </c>
      <c r="AB296" s="16">
        <f>VLOOKUP($B296,GD_CHAM_CONG!$C$6:$BI$912,57,FALSE)</f>
        <v>0</v>
      </c>
      <c r="AC296" s="16">
        <f>VLOOKUP($B296,GD_CHAM_CONG!$C$6:$BI$912,58,FALSE)</f>
        <v>0</v>
      </c>
      <c r="AD296" s="16">
        <f>VLOOKUP($B296,GD_CHAM_CONG!$C$6:$BI$912,59,FALSE)</f>
        <v>0</v>
      </c>
      <c r="AE296" s="188">
        <f>I296/$H296*VLOOKUP(I$4,DM_TI_LE!$A$5:$B$30,2,FALSE)</f>
        <v>1</v>
      </c>
      <c r="AF296" s="188">
        <f>J296/$H296*VLOOKUP(J$4,DM_TI_LE!$A$5:$B$30,2,FALSE)</f>
        <v>0</v>
      </c>
      <c r="AG296" s="188">
        <f>K296/$H296*VLOOKUP(K$4,DM_TI_LE!$A$5:$B$30,2,FALSE)</f>
        <v>0</v>
      </c>
      <c r="AH296" s="188">
        <f>L296/$H296*VLOOKUP(L$4,DM_TI_LE!$A$5:$B$30,2,FALSE)</f>
        <v>0</v>
      </c>
      <c r="AI296" s="188">
        <f>M296/$H296*VLOOKUP(M$4,DM_TI_LE!$A$5:$B$30,2,FALSE)</f>
        <v>0</v>
      </c>
      <c r="AJ296" s="188">
        <f>N296/$H296*VLOOKUP(N$4,DM_TI_LE!$A$5:$B$30,2,FALSE)</f>
        <v>0</v>
      </c>
      <c r="AK296" s="188">
        <f>O296/$H296*VLOOKUP(O$4,DM_TI_LE!$A$5:$B$30,2,FALSE)</f>
        <v>0</v>
      </c>
      <c r="AL296" s="188">
        <f>P296/$H296*VLOOKUP(P$4,DM_TI_LE!$A$5:$B$30,2,FALSE)</f>
        <v>0</v>
      </c>
      <c r="AM296" s="188">
        <f>Q296/$H296*VLOOKUP(Q$4,DM_TI_LE!$A$5:$B$30,2,FALSE)</f>
        <v>0</v>
      </c>
      <c r="AN296" s="188">
        <f>R296/$H296*VLOOKUP(R$4,DM_TI_LE!$A$5:$B$30,2,FALSE)</f>
        <v>0</v>
      </c>
      <c r="AO296" s="188">
        <f>S296/$H296*VLOOKUP(S$4,DM_TI_LE!$A$5:$B$30,2,FALSE)</f>
        <v>0</v>
      </c>
      <c r="AP296" s="188">
        <f>T296/$H296*VLOOKUP(T$4,DM_TI_LE!$A$5:$B$30,2,FALSE)</f>
        <v>0</v>
      </c>
      <c r="AQ296" s="188">
        <f>U296/$H296*VLOOKUP(U$4,DM_TI_LE!$A$5:$B$30,2,FALSE)</f>
        <v>0</v>
      </c>
      <c r="AR296" s="188">
        <f>V296/$H296*VLOOKUP(V$4,DM_TI_LE!$A$5:$B$30,2,FALSE)</f>
        <v>0</v>
      </c>
      <c r="AS296" s="188">
        <f>W296/$H296*VLOOKUP(W$4,DM_TI_LE!$A$5:$B$30,2,FALSE)</f>
        <v>0</v>
      </c>
      <c r="AT296" s="188">
        <f>X296/$H296*VLOOKUP(X$4,DM_TI_LE!$A$5:$B$30,2,FALSE)</f>
        <v>0</v>
      </c>
      <c r="AU296" s="188">
        <f>Y296/$H296*VLOOKUP(Y$4,DM_TI_LE!$A$5:$B$30,2,FALSE)</f>
        <v>0</v>
      </c>
      <c r="AV296" s="188">
        <f>Z296/$H296*VLOOKUP(Z$4,DM_TI_LE!$A$5:$B$30,2,FALSE)</f>
        <v>0</v>
      </c>
      <c r="AW296" s="188">
        <f>AA296/$H296*VLOOKUP(AA$4,DM_TI_LE!$A$5:$B$30,2,FALSE)</f>
        <v>0</v>
      </c>
      <c r="AX296" s="188">
        <f>AB296/$H296*VLOOKUP(AB$4,DM_TI_LE!$A$5:$B$30,2,FALSE)</f>
        <v>0</v>
      </c>
      <c r="AY296" s="188">
        <f>AC296/$H296*VLOOKUP(AC$4,DM_TI_LE!$A$5:$B$30,2,FALSE)</f>
        <v>0</v>
      </c>
      <c r="AZ296" s="188">
        <f>AD296/$H296*VLOOKUP(AD$4,DM_TI_LE!$A$5:$B$30,2,FALSE)</f>
        <v>0</v>
      </c>
      <c r="BA296" s="231">
        <f>IF(CD296="HDHV",DM_TI_LE!$K$12*I296, SUM(AE296:AW296)*F296*E296*DM_HE_SO_LUONG_NS!$D$1*CE296)</f>
        <v>7333200</v>
      </c>
      <c r="BB296" s="16"/>
      <c r="BC296" s="17">
        <f>VLOOKUP(B296,GD_LCD_HS_LNS!$B$4:$E$914,4,FALSE)</f>
        <v>4166000</v>
      </c>
      <c r="BD296" s="16"/>
      <c r="BE296" s="16">
        <f>I296/26*$BC296*VLOOKUP(BE$4,DM_TI_LE!$A$5:$C$29,3,FALSE)</f>
        <v>0</v>
      </c>
      <c r="BF296" s="16">
        <f>J296/26*$BC296*VLOOKUP(BF$4,DM_TI_LE!$A$5:$C$29,3,FALSE)</f>
        <v>0</v>
      </c>
      <c r="BG296" s="16">
        <f>K296/26*$BC296*VLOOKUP(BG$4,DM_TI_LE!$A$5:$C$29,3,FALSE)</f>
        <v>0</v>
      </c>
      <c r="BH296" s="16">
        <f>L296/26*$BC296*VLOOKUP(BH$4,DM_TI_LE!$A$5:$C$29,3,FALSE)</f>
        <v>0</v>
      </c>
      <c r="BI296" s="16">
        <f>M296/26*$BC296*VLOOKUP(BI$4,DM_TI_LE!$A$5:$C$29,3,FALSE)</f>
        <v>0</v>
      </c>
      <c r="BJ296" s="16">
        <f>N296/26*$BC296*VLOOKUP(BJ$4,DM_TI_LE!$A$5:$C$29,3,FALSE)</f>
        <v>0</v>
      </c>
      <c r="BK296" s="16">
        <f>O296/26*$BC296*VLOOKUP(BK$4,DM_TI_LE!$A$5:$C$29,3,FALSE)</f>
        <v>0</v>
      </c>
      <c r="BL296" s="16">
        <f>P296/26*$BC296*VLOOKUP(BL$4,DM_TI_LE!$A$5:$C$29,3,FALSE)</f>
        <v>0</v>
      </c>
      <c r="BM296" s="16">
        <f>Q296/26*$BC296*VLOOKUP(BM$4,DM_TI_LE!$A$5:$C$29,3,FALSE)</f>
        <v>0</v>
      </c>
      <c r="BN296" s="16">
        <f>R296/26*$BC296*VLOOKUP(BN$4,DM_TI_LE!$A$5:$C$29,3,FALSE)</f>
        <v>0</v>
      </c>
      <c r="BO296" s="16">
        <f>S296/26*$BC296*VLOOKUP(BO$4,DM_TI_LE!$A$5:$C$29,3,FALSE)</f>
        <v>0</v>
      </c>
      <c r="BP296" s="16">
        <f>T296/26*$BC296*VLOOKUP(BP$4,DM_TI_LE!$A$5:$C$29,3,FALSE)</f>
        <v>0</v>
      </c>
      <c r="BQ296" s="16">
        <f>U296/26*$BC296*VLOOKUP(BQ$4,DM_TI_LE!$A$5:$C$29,3,FALSE)</f>
        <v>0</v>
      </c>
      <c r="BR296" s="16">
        <f>V296/26*$BC296*VLOOKUP(BR$4,DM_TI_LE!$A$5:$C$29,3,FALSE)</f>
        <v>0</v>
      </c>
      <c r="BS296" s="16">
        <f>W296/26*$BC296*VLOOKUP(BS$4,DM_TI_LE!$A$5:$C$29,3,FALSE)</f>
        <v>0</v>
      </c>
      <c r="BT296" s="16">
        <f>X296/26*$BC296*VLOOKUP(BT$4,DM_TI_LE!$A$5:$C$29,3,FALSE)</f>
        <v>0</v>
      </c>
      <c r="BU296" s="16">
        <f>Y296/26*$BC296*VLOOKUP(BU$4,DM_TI_LE!$A$5:$C$29,3,FALSE)</f>
        <v>0</v>
      </c>
      <c r="BV296" s="16">
        <f>Z296/26*$BC296*VLOOKUP(BV$4,DM_TI_LE!$A$5:$C$29,3,FALSE)</f>
        <v>0</v>
      </c>
      <c r="BW296" s="16">
        <f>AA296/26*$BC296*VLOOKUP(BW$4,DM_TI_LE!$A$5:$C$29,3,FALSE)</f>
        <v>0</v>
      </c>
      <c r="BX296" s="16">
        <f>AB296/26*$BC296*VLOOKUP(BX$4,DM_TI_LE!$A$5:$C$29,3,FALSE)</f>
        <v>0</v>
      </c>
      <c r="BY296" s="16">
        <f>AC296/26*$BC296*VLOOKUP(BY$4,DM_TI_LE!$A$5:$C$29,3,FALSE)</f>
        <v>0</v>
      </c>
      <c r="BZ296" s="16">
        <f>AD296/26*$BC296*VLOOKUP(BZ$4,DM_TI_LE!$A$5:$C$29,3,FALSE)</f>
        <v>0</v>
      </c>
      <c r="CA296" s="196">
        <f t="shared" si="0"/>
        <v>0</v>
      </c>
      <c r="CB296" s="16"/>
      <c r="CC296" s="197">
        <f t="shared" si="1"/>
        <v>7333200</v>
      </c>
      <c r="CD296" s="145" t="s">
        <v>114</v>
      </c>
      <c r="CE296" s="199">
        <f>VLOOKUP(CD296,DM_TI_LE!$I$12:$J$16,2,FALSE)</f>
        <v>1</v>
      </c>
    </row>
    <row r="297" spans="1:83" ht="12.75">
      <c r="A297" s="36">
        <v>293</v>
      </c>
      <c r="B297" s="38">
        <f>GD_LCD_HS_LNS!B296</f>
        <v>11137</v>
      </c>
      <c r="C297" s="38" t="str">
        <f>GD_LCD_HS_LNS!C296</f>
        <v>Nguyễn Văn Phong</v>
      </c>
      <c r="D297" s="38" t="str">
        <f>GD_LCD_HS_LNS!D296</f>
        <v>NV Lái xe - VHTTB</v>
      </c>
      <c r="E297" s="146">
        <f>VLOOKUP(B297,GD_CHAM_CONG!$C$6:$BJ$912,60,FALSE)</f>
        <v>1</v>
      </c>
      <c r="F297" s="146">
        <f>VLOOKUP(B297,GD_LCD_HS_LNS!$B$4:$F$914,5,FALSE)</f>
        <v>1.68</v>
      </c>
      <c r="G297" s="168"/>
      <c r="H297" s="168">
        <f>VLOOKUP(B297,GD_CHAM_CONG!$C$6:$BD$912,37,FALSE)</f>
        <v>26</v>
      </c>
      <c r="I297" s="16">
        <f>VLOOKUP($B297,GD_CHAM_CONG!$C$6:$BF$912,38,FALSE)</f>
        <v>26</v>
      </c>
      <c r="J297" s="16">
        <f>VLOOKUP($B297,GD_CHAM_CONG!$C$6:$BF$912,39,FALSE)</f>
        <v>0</v>
      </c>
      <c r="K297" s="16">
        <f>VLOOKUP($B297,GD_CHAM_CONG!$C$6:$BF$912,40,FALSE)</f>
        <v>0</v>
      </c>
      <c r="L297" s="16">
        <f>VLOOKUP($B297,GD_CHAM_CONG!$C$6:$BF$912,41,FALSE)</f>
        <v>0</v>
      </c>
      <c r="M297" s="16">
        <f>VLOOKUP($B297,GD_CHAM_CONG!$C$6:$BF$912,42,FALSE)</f>
        <v>0</v>
      </c>
      <c r="N297" s="16">
        <f>VLOOKUP($B297,GD_CHAM_CONG!$C$6:$BF$912,43,FALSE)</f>
        <v>0</v>
      </c>
      <c r="O297" s="16">
        <f>VLOOKUP($B297,GD_CHAM_CONG!$C$6:$BF$912,44,FALSE)</f>
        <v>0</v>
      </c>
      <c r="P297" s="16">
        <f>VLOOKUP($B297,GD_CHAM_CONG!$C$6:$BF$912,45,FALSE)</f>
        <v>0</v>
      </c>
      <c r="Q297" s="16">
        <f>VLOOKUP($B297,GD_CHAM_CONG!$C$6:$BF$912,46,FALSE)</f>
        <v>0</v>
      </c>
      <c r="R297" s="16">
        <f>VLOOKUP($B297,GD_CHAM_CONG!$C$6:$BF$912,47,FALSE)</f>
        <v>0</v>
      </c>
      <c r="S297" s="16">
        <f>VLOOKUP($B297,GD_CHAM_CONG!$C$6:$BF$912,48,FALSE)</f>
        <v>0</v>
      </c>
      <c r="T297" s="16">
        <f>VLOOKUP($B297,GD_CHAM_CONG!$C$6:$BF$912,49,FALSE)</f>
        <v>0</v>
      </c>
      <c r="U297" s="16">
        <f>VLOOKUP($B297,GD_CHAM_CONG!$C$6:$BF$912,50,FALSE)</f>
        <v>0</v>
      </c>
      <c r="V297" s="16">
        <f>VLOOKUP($B297,GD_CHAM_CONG!$C$6:$BF$912,51,FALSE)</f>
        <v>0</v>
      </c>
      <c r="W297" s="16">
        <f>VLOOKUP($B297,GD_CHAM_CONG!$C$6:$BF$912,52,FALSE)</f>
        <v>0</v>
      </c>
      <c r="X297" s="16">
        <f>VLOOKUP($B297,GD_CHAM_CONG!$C$6:$BF$912,53,FALSE)</f>
        <v>0</v>
      </c>
      <c r="Y297" s="16">
        <f>VLOOKUP($B297,GD_CHAM_CONG!$C$6:$BF$912,54,FALSE)</f>
        <v>0</v>
      </c>
      <c r="Z297" s="16">
        <f>VLOOKUP($B297,GD_CHAM_CONG!$C$6:$BF$912,55,FALSE)</f>
        <v>0</v>
      </c>
      <c r="AA297" s="16">
        <f>VLOOKUP($B297,GD_CHAM_CONG!$C$6:$BF$912,56,FALSE)</f>
        <v>0</v>
      </c>
      <c r="AB297" s="16">
        <f>VLOOKUP($B297,GD_CHAM_CONG!$C$6:$BI$912,57,FALSE)</f>
        <v>0</v>
      </c>
      <c r="AC297" s="16">
        <f>VLOOKUP($B297,GD_CHAM_CONG!$C$6:$BI$912,58,FALSE)</f>
        <v>0</v>
      </c>
      <c r="AD297" s="16">
        <f>VLOOKUP($B297,GD_CHAM_CONG!$C$6:$BI$912,59,FALSE)</f>
        <v>0</v>
      </c>
      <c r="AE297" s="188">
        <f>I297/$H297*VLOOKUP(I$4,DM_TI_LE!$A$5:$B$30,2,FALSE)</f>
        <v>1</v>
      </c>
      <c r="AF297" s="188">
        <f>J297/$H297*VLOOKUP(J$4,DM_TI_LE!$A$5:$B$30,2,FALSE)</f>
        <v>0</v>
      </c>
      <c r="AG297" s="188">
        <f>K297/$H297*VLOOKUP(K$4,DM_TI_LE!$A$5:$B$30,2,FALSE)</f>
        <v>0</v>
      </c>
      <c r="AH297" s="188">
        <f>L297/$H297*VLOOKUP(L$4,DM_TI_LE!$A$5:$B$30,2,FALSE)</f>
        <v>0</v>
      </c>
      <c r="AI297" s="188">
        <f>M297/$H297*VLOOKUP(M$4,DM_TI_LE!$A$5:$B$30,2,FALSE)</f>
        <v>0</v>
      </c>
      <c r="AJ297" s="188">
        <f>N297/$H297*VLOOKUP(N$4,DM_TI_LE!$A$5:$B$30,2,FALSE)</f>
        <v>0</v>
      </c>
      <c r="AK297" s="188">
        <f>O297/$H297*VLOOKUP(O$4,DM_TI_LE!$A$5:$B$30,2,FALSE)</f>
        <v>0</v>
      </c>
      <c r="AL297" s="188">
        <f>P297/$H297*VLOOKUP(P$4,DM_TI_LE!$A$5:$B$30,2,FALSE)</f>
        <v>0</v>
      </c>
      <c r="AM297" s="188">
        <f>Q297/$H297*VLOOKUP(Q$4,DM_TI_LE!$A$5:$B$30,2,FALSE)</f>
        <v>0</v>
      </c>
      <c r="AN297" s="188">
        <f>R297/$H297*VLOOKUP(R$4,DM_TI_LE!$A$5:$B$30,2,FALSE)</f>
        <v>0</v>
      </c>
      <c r="AO297" s="188">
        <f>S297/$H297*VLOOKUP(S$4,DM_TI_LE!$A$5:$B$30,2,FALSE)</f>
        <v>0</v>
      </c>
      <c r="AP297" s="188">
        <f>T297/$H297*VLOOKUP(T$4,DM_TI_LE!$A$5:$B$30,2,FALSE)</f>
        <v>0</v>
      </c>
      <c r="AQ297" s="188">
        <f>U297/$H297*VLOOKUP(U$4,DM_TI_LE!$A$5:$B$30,2,FALSE)</f>
        <v>0</v>
      </c>
      <c r="AR297" s="188">
        <f>V297/$H297*VLOOKUP(V$4,DM_TI_LE!$A$5:$B$30,2,FALSE)</f>
        <v>0</v>
      </c>
      <c r="AS297" s="188">
        <f>W297/$H297*VLOOKUP(W$4,DM_TI_LE!$A$5:$B$30,2,FALSE)</f>
        <v>0</v>
      </c>
      <c r="AT297" s="188">
        <f>X297/$H297*VLOOKUP(X$4,DM_TI_LE!$A$5:$B$30,2,FALSE)</f>
        <v>0</v>
      </c>
      <c r="AU297" s="188">
        <f>Y297/$H297*VLOOKUP(Y$4,DM_TI_LE!$A$5:$B$30,2,FALSE)</f>
        <v>0</v>
      </c>
      <c r="AV297" s="188">
        <f>Z297/$H297*VLOOKUP(Z$4,DM_TI_LE!$A$5:$B$30,2,FALSE)</f>
        <v>0</v>
      </c>
      <c r="AW297" s="188">
        <f>AA297/$H297*VLOOKUP(AA$4,DM_TI_LE!$A$5:$B$30,2,FALSE)</f>
        <v>0</v>
      </c>
      <c r="AX297" s="188">
        <f>AB297/$H297*VLOOKUP(AB$4,DM_TI_LE!$A$5:$B$30,2,FALSE)</f>
        <v>0</v>
      </c>
      <c r="AY297" s="188">
        <f>AC297/$H297*VLOOKUP(AC$4,DM_TI_LE!$A$5:$B$30,2,FALSE)</f>
        <v>0</v>
      </c>
      <c r="AZ297" s="188">
        <f>AD297/$H297*VLOOKUP(AD$4,DM_TI_LE!$A$5:$B$30,2,FALSE)</f>
        <v>0</v>
      </c>
      <c r="BA297" s="231">
        <f>IF(CD297="HDHV",DM_TI_LE!$K$12*I297, SUM(AE297:AW297)*F297*E297*DM_HE_SO_LUONG_NS!$D$1*CE297)</f>
        <v>7560000</v>
      </c>
      <c r="BB297" s="16"/>
      <c r="BC297" s="17">
        <f>VLOOKUP(B297,GD_LCD_HS_LNS!$B$4:$E$914,4,FALSE)</f>
        <v>4166000</v>
      </c>
      <c r="BD297" s="16"/>
      <c r="BE297" s="16">
        <f>I297/26*$BC297*VLOOKUP(BE$4,DM_TI_LE!$A$5:$C$29,3,FALSE)</f>
        <v>0</v>
      </c>
      <c r="BF297" s="16">
        <f>J297/26*$BC297*VLOOKUP(BF$4,DM_TI_LE!$A$5:$C$29,3,FALSE)</f>
        <v>0</v>
      </c>
      <c r="BG297" s="16">
        <f>K297/26*$BC297*VLOOKUP(BG$4,DM_TI_LE!$A$5:$C$29,3,FALSE)</f>
        <v>0</v>
      </c>
      <c r="BH297" s="16">
        <f>L297/26*$BC297*VLOOKUP(BH$4,DM_TI_LE!$A$5:$C$29,3,FALSE)</f>
        <v>0</v>
      </c>
      <c r="BI297" s="16">
        <f>M297/26*$BC297*VLOOKUP(BI$4,DM_TI_LE!$A$5:$C$29,3,FALSE)</f>
        <v>0</v>
      </c>
      <c r="BJ297" s="16">
        <f>N297/26*$BC297*VLOOKUP(BJ$4,DM_TI_LE!$A$5:$C$29,3,FALSE)</f>
        <v>0</v>
      </c>
      <c r="BK297" s="16">
        <f>O297/26*$BC297*VLOOKUP(BK$4,DM_TI_LE!$A$5:$C$29,3,FALSE)</f>
        <v>0</v>
      </c>
      <c r="BL297" s="16">
        <f>P297/26*$BC297*VLOOKUP(BL$4,DM_TI_LE!$A$5:$C$29,3,FALSE)</f>
        <v>0</v>
      </c>
      <c r="BM297" s="16">
        <f>Q297/26*$BC297*VLOOKUP(BM$4,DM_TI_LE!$A$5:$C$29,3,FALSE)</f>
        <v>0</v>
      </c>
      <c r="BN297" s="16">
        <f>R297/26*$BC297*VLOOKUP(BN$4,DM_TI_LE!$A$5:$C$29,3,FALSE)</f>
        <v>0</v>
      </c>
      <c r="BO297" s="16">
        <f>S297/26*$BC297*VLOOKUP(BO$4,DM_TI_LE!$A$5:$C$29,3,FALSE)</f>
        <v>0</v>
      </c>
      <c r="BP297" s="16">
        <f>T297/26*$BC297*VLOOKUP(BP$4,DM_TI_LE!$A$5:$C$29,3,FALSE)</f>
        <v>0</v>
      </c>
      <c r="BQ297" s="16">
        <f>U297/26*$BC297*VLOOKUP(BQ$4,DM_TI_LE!$A$5:$C$29,3,FALSE)</f>
        <v>0</v>
      </c>
      <c r="BR297" s="16">
        <f>V297/26*$BC297*VLOOKUP(BR$4,DM_TI_LE!$A$5:$C$29,3,FALSE)</f>
        <v>0</v>
      </c>
      <c r="BS297" s="16">
        <f>W297/26*$BC297*VLOOKUP(BS$4,DM_TI_LE!$A$5:$C$29,3,FALSE)</f>
        <v>0</v>
      </c>
      <c r="BT297" s="16">
        <f>X297/26*$BC297*VLOOKUP(BT$4,DM_TI_LE!$A$5:$C$29,3,FALSE)</f>
        <v>0</v>
      </c>
      <c r="BU297" s="16">
        <f>Y297/26*$BC297*VLOOKUP(BU$4,DM_TI_LE!$A$5:$C$29,3,FALSE)</f>
        <v>0</v>
      </c>
      <c r="BV297" s="16">
        <f>Z297/26*$BC297*VLOOKUP(BV$4,DM_TI_LE!$A$5:$C$29,3,FALSE)</f>
        <v>0</v>
      </c>
      <c r="BW297" s="16">
        <f>AA297/26*$BC297*VLOOKUP(BW$4,DM_TI_LE!$A$5:$C$29,3,FALSE)</f>
        <v>0</v>
      </c>
      <c r="BX297" s="16">
        <f>AB297/26*$BC297*VLOOKUP(BX$4,DM_TI_LE!$A$5:$C$29,3,FALSE)</f>
        <v>0</v>
      </c>
      <c r="BY297" s="16">
        <f>AC297/26*$BC297*VLOOKUP(BY$4,DM_TI_LE!$A$5:$C$29,3,FALSE)</f>
        <v>0</v>
      </c>
      <c r="BZ297" s="16">
        <f>AD297/26*$BC297*VLOOKUP(BZ$4,DM_TI_LE!$A$5:$C$29,3,FALSE)</f>
        <v>0</v>
      </c>
      <c r="CA297" s="196">
        <f t="shared" si="0"/>
        <v>0</v>
      </c>
      <c r="CB297" s="16"/>
      <c r="CC297" s="197">
        <f t="shared" si="1"/>
        <v>7560000</v>
      </c>
      <c r="CD297" s="145" t="s">
        <v>114</v>
      </c>
      <c r="CE297" s="199">
        <f>VLOOKUP(CD297,DM_TI_LE!$I$12:$J$16,2,FALSE)</f>
        <v>1</v>
      </c>
    </row>
    <row r="298" spans="1:83" ht="12.75">
      <c r="A298" s="36">
        <v>294</v>
      </c>
      <c r="B298" s="38">
        <f>GD_LCD_HS_LNS!B297</f>
        <v>11138</v>
      </c>
      <c r="C298" s="38" t="str">
        <f>GD_LCD_HS_LNS!C297</f>
        <v>Phạm Việt Tùng</v>
      </c>
      <c r="D298" s="38" t="str">
        <f>GD_LCD_HS_LNS!D297</f>
        <v>NV Lái xe - VHTTB</v>
      </c>
      <c r="E298" s="146">
        <f>VLOOKUP(B298,GD_CHAM_CONG!$C$6:$BJ$912,60,FALSE)</f>
        <v>0.91</v>
      </c>
      <c r="F298" s="146">
        <f>VLOOKUP(B298,GD_LCD_HS_LNS!$B$4:$F$914,5,FALSE)</f>
        <v>1.8</v>
      </c>
      <c r="G298" s="168"/>
      <c r="H298" s="168">
        <f>VLOOKUP(B298,GD_CHAM_CONG!$C$6:$BD$912,37,FALSE)</f>
        <v>26</v>
      </c>
      <c r="I298" s="16">
        <f>VLOOKUP($B298,GD_CHAM_CONG!$C$6:$BF$912,38,FALSE)</f>
        <v>26</v>
      </c>
      <c r="J298" s="16">
        <f>VLOOKUP($B298,GD_CHAM_CONG!$C$6:$BF$912,39,FALSE)</f>
        <v>0</v>
      </c>
      <c r="K298" s="16">
        <f>VLOOKUP($B298,GD_CHAM_CONG!$C$6:$BF$912,40,FALSE)</f>
        <v>0</v>
      </c>
      <c r="L298" s="16">
        <f>VLOOKUP($B298,GD_CHAM_CONG!$C$6:$BF$912,41,FALSE)</f>
        <v>0</v>
      </c>
      <c r="M298" s="16">
        <f>VLOOKUP($B298,GD_CHAM_CONG!$C$6:$BF$912,42,FALSE)</f>
        <v>0</v>
      </c>
      <c r="N298" s="16">
        <f>VLOOKUP($B298,GD_CHAM_CONG!$C$6:$BF$912,43,FALSE)</f>
        <v>0</v>
      </c>
      <c r="O298" s="16">
        <f>VLOOKUP($B298,GD_CHAM_CONG!$C$6:$BF$912,44,FALSE)</f>
        <v>0</v>
      </c>
      <c r="P298" s="16">
        <f>VLOOKUP($B298,GD_CHAM_CONG!$C$6:$BF$912,45,FALSE)</f>
        <v>0</v>
      </c>
      <c r="Q298" s="16">
        <f>VLOOKUP($B298,GD_CHAM_CONG!$C$6:$BF$912,46,FALSE)</f>
        <v>0</v>
      </c>
      <c r="R298" s="16">
        <f>VLOOKUP($B298,GD_CHAM_CONG!$C$6:$BF$912,47,FALSE)</f>
        <v>0</v>
      </c>
      <c r="S298" s="16">
        <f>VLOOKUP($B298,GD_CHAM_CONG!$C$6:$BF$912,48,FALSE)</f>
        <v>0</v>
      </c>
      <c r="T298" s="16">
        <f>VLOOKUP($B298,GD_CHAM_CONG!$C$6:$BF$912,49,FALSE)</f>
        <v>0</v>
      </c>
      <c r="U298" s="16">
        <f>VLOOKUP($B298,GD_CHAM_CONG!$C$6:$BF$912,50,FALSE)</f>
        <v>0</v>
      </c>
      <c r="V298" s="16">
        <f>VLOOKUP($B298,GD_CHAM_CONG!$C$6:$BF$912,51,FALSE)</f>
        <v>0</v>
      </c>
      <c r="W298" s="16">
        <f>VLOOKUP($B298,GD_CHAM_CONG!$C$6:$BF$912,52,FALSE)</f>
        <v>0</v>
      </c>
      <c r="X298" s="16">
        <f>VLOOKUP($B298,GD_CHAM_CONG!$C$6:$BF$912,53,FALSE)</f>
        <v>0</v>
      </c>
      <c r="Y298" s="16">
        <f>VLOOKUP($B298,GD_CHAM_CONG!$C$6:$BF$912,54,FALSE)</f>
        <v>0</v>
      </c>
      <c r="Z298" s="16">
        <f>VLOOKUP($B298,GD_CHAM_CONG!$C$6:$BF$912,55,FALSE)</f>
        <v>0</v>
      </c>
      <c r="AA298" s="16">
        <f>VLOOKUP($B298,GD_CHAM_CONG!$C$6:$BF$912,56,FALSE)</f>
        <v>0</v>
      </c>
      <c r="AB298" s="16">
        <f>VLOOKUP($B298,GD_CHAM_CONG!$C$6:$BI$912,57,FALSE)</f>
        <v>0</v>
      </c>
      <c r="AC298" s="16">
        <f>VLOOKUP($B298,GD_CHAM_CONG!$C$6:$BI$912,58,FALSE)</f>
        <v>0</v>
      </c>
      <c r="AD298" s="16">
        <f>VLOOKUP($B298,GD_CHAM_CONG!$C$6:$BI$912,59,FALSE)</f>
        <v>0</v>
      </c>
      <c r="AE298" s="188">
        <f>I298/$H298*VLOOKUP(I$4,DM_TI_LE!$A$5:$B$30,2,FALSE)</f>
        <v>1</v>
      </c>
      <c r="AF298" s="188">
        <f>J298/$H298*VLOOKUP(J$4,DM_TI_LE!$A$5:$B$30,2,FALSE)</f>
        <v>0</v>
      </c>
      <c r="AG298" s="188">
        <f>K298/$H298*VLOOKUP(K$4,DM_TI_LE!$A$5:$B$30,2,FALSE)</f>
        <v>0</v>
      </c>
      <c r="AH298" s="188">
        <f>L298/$H298*VLOOKUP(L$4,DM_TI_LE!$A$5:$B$30,2,FALSE)</f>
        <v>0</v>
      </c>
      <c r="AI298" s="188">
        <f>M298/$H298*VLOOKUP(M$4,DM_TI_LE!$A$5:$B$30,2,FALSE)</f>
        <v>0</v>
      </c>
      <c r="AJ298" s="188">
        <f>N298/$H298*VLOOKUP(N$4,DM_TI_LE!$A$5:$B$30,2,FALSE)</f>
        <v>0</v>
      </c>
      <c r="AK298" s="188">
        <f>O298/$H298*VLOOKUP(O$4,DM_TI_LE!$A$5:$B$30,2,FALSE)</f>
        <v>0</v>
      </c>
      <c r="AL298" s="188">
        <f>P298/$H298*VLOOKUP(P$4,DM_TI_LE!$A$5:$B$30,2,FALSE)</f>
        <v>0</v>
      </c>
      <c r="AM298" s="188">
        <f>Q298/$H298*VLOOKUP(Q$4,DM_TI_LE!$A$5:$B$30,2,FALSE)</f>
        <v>0</v>
      </c>
      <c r="AN298" s="188">
        <f>R298/$H298*VLOOKUP(R$4,DM_TI_LE!$A$5:$B$30,2,FALSE)</f>
        <v>0</v>
      </c>
      <c r="AO298" s="188">
        <f>S298/$H298*VLOOKUP(S$4,DM_TI_LE!$A$5:$B$30,2,FALSE)</f>
        <v>0</v>
      </c>
      <c r="AP298" s="188">
        <f>T298/$H298*VLOOKUP(T$4,DM_TI_LE!$A$5:$B$30,2,FALSE)</f>
        <v>0</v>
      </c>
      <c r="AQ298" s="188">
        <f>U298/$H298*VLOOKUP(U$4,DM_TI_LE!$A$5:$B$30,2,FALSE)</f>
        <v>0</v>
      </c>
      <c r="AR298" s="188">
        <f>V298/$H298*VLOOKUP(V$4,DM_TI_LE!$A$5:$B$30,2,FALSE)</f>
        <v>0</v>
      </c>
      <c r="AS298" s="188">
        <f>W298/$H298*VLOOKUP(W$4,DM_TI_LE!$A$5:$B$30,2,FALSE)</f>
        <v>0</v>
      </c>
      <c r="AT298" s="188">
        <f>X298/$H298*VLOOKUP(X$4,DM_TI_LE!$A$5:$B$30,2,FALSE)</f>
        <v>0</v>
      </c>
      <c r="AU298" s="188">
        <f>Y298/$H298*VLOOKUP(Y$4,DM_TI_LE!$A$5:$B$30,2,FALSE)</f>
        <v>0</v>
      </c>
      <c r="AV298" s="188">
        <f>Z298/$H298*VLOOKUP(Z$4,DM_TI_LE!$A$5:$B$30,2,FALSE)</f>
        <v>0</v>
      </c>
      <c r="AW298" s="188">
        <f>AA298/$H298*VLOOKUP(AA$4,DM_TI_LE!$A$5:$B$30,2,FALSE)</f>
        <v>0</v>
      </c>
      <c r="AX298" s="188">
        <f>AB298/$H298*VLOOKUP(AB$4,DM_TI_LE!$A$5:$B$30,2,FALSE)</f>
        <v>0</v>
      </c>
      <c r="AY298" s="188">
        <f>AC298/$H298*VLOOKUP(AC$4,DM_TI_LE!$A$5:$B$30,2,FALSE)</f>
        <v>0</v>
      </c>
      <c r="AZ298" s="188">
        <f>AD298/$H298*VLOOKUP(AD$4,DM_TI_LE!$A$5:$B$30,2,FALSE)</f>
        <v>0</v>
      </c>
      <c r="BA298" s="231">
        <f>IF(CD298="HDHV",DM_TI_LE!$K$12*I298, SUM(AE298:AW298)*F298*E298*DM_HE_SO_LUONG_NS!$D$1*CE298)</f>
        <v>7371000.0000000009</v>
      </c>
      <c r="BB298" s="16"/>
      <c r="BC298" s="17">
        <f>VLOOKUP(B298,GD_LCD_HS_LNS!$B$4:$E$914,4,FALSE)</f>
        <v>4921000</v>
      </c>
      <c r="BD298" s="16"/>
      <c r="BE298" s="16">
        <f>I298/26*$BC298*VLOOKUP(BE$4,DM_TI_LE!$A$5:$C$29,3,FALSE)</f>
        <v>0</v>
      </c>
      <c r="BF298" s="16">
        <f>J298/26*$BC298*VLOOKUP(BF$4,DM_TI_LE!$A$5:$C$29,3,FALSE)</f>
        <v>0</v>
      </c>
      <c r="BG298" s="16">
        <f>K298/26*$BC298*VLOOKUP(BG$4,DM_TI_LE!$A$5:$C$29,3,FALSE)</f>
        <v>0</v>
      </c>
      <c r="BH298" s="16">
        <f>L298/26*$BC298*VLOOKUP(BH$4,DM_TI_LE!$A$5:$C$29,3,FALSE)</f>
        <v>0</v>
      </c>
      <c r="BI298" s="16">
        <f>M298/26*$BC298*VLOOKUP(BI$4,DM_TI_LE!$A$5:$C$29,3,FALSE)</f>
        <v>0</v>
      </c>
      <c r="BJ298" s="16">
        <f>N298/26*$BC298*VLOOKUP(BJ$4,DM_TI_LE!$A$5:$C$29,3,FALSE)</f>
        <v>0</v>
      </c>
      <c r="BK298" s="16">
        <f>O298/26*$BC298*VLOOKUP(BK$4,DM_TI_LE!$A$5:$C$29,3,FALSE)</f>
        <v>0</v>
      </c>
      <c r="BL298" s="16">
        <f>P298/26*$BC298*VLOOKUP(BL$4,DM_TI_LE!$A$5:$C$29,3,FALSE)</f>
        <v>0</v>
      </c>
      <c r="BM298" s="16">
        <f>Q298/26*$BC298*VLOOKUP(BM$4,DM_TI_LE!$A$5:$C$29,3,FALSE)</f>
        <v>0</v>
      </c>
      <c r="BN298" s="16">
        <f>R298/26*$BC298*VLOOKUP(BN$4,DM_TI_LE!$A$5:$C$29,3,FALSE)</f>
        <v>0</v>
      </c>
      <c r="BO298" s="16">
        <f>S298/26*$BC298*VLOOKUP(BO$4,DM_TI_LE!$A$5:$C$29,3,FALSE)</f>
        <v>0</v>
      </c>
      <c r="BP298" s="16">
        <f>T298/26*$BC298*VLOOKUP(BP$4,DM_TI_LE!$A$5:$C$29,3,FALSE)</f>
        <v>0</v>
      </c>
      <c r="BQ298" s="16">
        <f>U298/26*$BC298*VLOOKUP(BQ$4,DM_TI_LE!$A$5:$C$29,3,FALSE)</f>
        <v>0</v>
      </c>
      <c r="BR298" s="16">
        <f>V298/26*$BC298*VLOOKUP(BR$4,DM_TI_LE!$A$5:$C$29,3,FALSE)</f>
        <v>0</v>
      </c>
      <c r="BS298" s="16">
        <f>W298/26*$BC298*VLOOKUP(BS$4,DM_TI_LE!$A$5:$C$29,3,FALSE)</f>
        <v>0</v>
      </c>
      <c r="BT298" s="16">
        <f>X298/26*$BC298*VLOOKUP(BT$4,DM_TI_LE!$A$5:$C$29,3,FALSE)</f>
        <v>0</v>
      </c>
      <c r="BU298" s="16">
        <f>Y298/26*$BC298*VLOOKUP(BU$4,DM_TI_LE!$A$5:$C$29,3,FALSE)</f>
        <v>0</v>
      </c>
      <c r="BV298" s="16">
        <f>Z298/26*$BC298*VLOOKUP(BV$4,DM_TI_LE!$A$5:$C$29,3,FALSE)</f>
        <v>0</v>
      </c>
      <c r="BW298" s="16">
        <f>AA298/26*$BC298*VLOOKUP(BW$4,DM_TI_LE!$A$5:$C$29,3,FALSE)</f>
        <v>0</v>
      </c>
      <c r="BX298" s="16">
        <f>AB298/26*$BC298*VLOOKUP(BX$4,DM_TI_LE!$A$5:$C$29,3,FALSE)</f>
        <v>0</v>
      </c>
      <c r="BY298" s="16">
        <f>AC298/26*$BC298*VLOOKUP(BY$4,DM_TI_LE!$A$5:$C$29,3,FALSE)</f>
        <v>0</v>
      </c>
      <c r="BZ298" s="16">
        <f>AD298/26*$BC298*VLOOKUP(BZ$4,DM_TI_LE!$A$5:$C$29,3,FALSE)</f>
        <v>0</v>
      </c>
      <c r="CA298" s="196">
        <f t="shared" si="0"/>
        <v>0</v>
      </c>
      <c r="CB298" s="16"/>
      <c r="CC298" s="197">
        <f t="shared" si="1"/>
        <v>7371000.0000000009</v>
      </c>
      <c r="CD298" s="145" t="s">
        <v>114</v>
      </c>
      <c r="CE298" s="199">
        <f>VLOOKUP(CD298,DM_TI_LE!$I$12:$J$16,2,FALSE)</f>
        <v>1</v>
      </c>
    </row>
    <row r="299" spans="1:83" ht="12.75">
      <c r="A299" s="36">
        <v>295</v>
      </c>
      <c r="B299" s="38">
        <f>GD_LCD_HS_LNS!B298</f>
        <v>11139</v>
      </c>
      <c r="C299" s="38" t="str">
        <f>GD_LCD_HS_LNS!C298</f>
        <v>Phùng Viết Dũng</v>
      </c>
      <c r="D299" s="38" t="str">
        <f>GD_LCD_HS_LNS!D298</f>
        <v>NV Lái xe - VHTTB</v>
      </c>
      <c r="E299" s="146">
        <f>VLOOKUP(B299,GD_CHAM_CONG!$C$6:$BJ$912,60,FALSE)</f>
        <v>1</v>
      </c>
      <c r="F299" s="146">
        <f>VLOOKUP(B299,GD_LCD_HS_LNS!$B$4:$F$914,5,FALSE)</f>
        <v>1.68</v>
      </c>
      <c r="G299" s="168"/>
      <c r="H299" s="168">
        <f>VLOOKUP(B299,GD_CHAM_CONG!$C$6:$BD$912,37,FALSE)</f>
        <v>26</v>
      </c>
      <c r="I299" s="16">
        <f>VLOOKUP($B299,GD_CHAM_CONG!$C$6:$BF$912,38,FALSE)</f>
        <v>26</v>
      </c>
      <c r="J299" s="16">
        <f>VLOOKUP($B299,GD_CHAM_CONG!$C$6:$BF$912,39,FALSE)</f>
        <v>0</v>
      </c>
      <c r="K299" s="16">
        <f>VLOOKUP($B299,GD_CHAM_CONG!$C$6:$BF$912,40,FALSE)</f>
        <v>0</v>
      </c>
      <c r="L299" s="16">
        <f>VLOOKUP($B299,GD_CHAM_CONG!$C$6:$BF$912,41,FALSE)</f>
        <v>0</v>
      </c>
      <c r="M299" s="16">
        <f>VLOOKUP($B299,GD_CHAM_CONG!$C$6:$BF$912,42,FALSE)</f>
        <v>0</v>
      </c>
      <c r="N299" s="16">
        <f>VLOOKUP($B299,GD_CHAM_CONG!$C$6:$BF$912,43,FALSE)</f>
        <v>0</v>
      </c>
      <c r="O299" s="16">
        <f>VLOOKUP($B299,GD_CHAM_CONG!$C$6:$BF$912,44,FALSE)</f>
        <v>0</v>
      </c>
      <c r="P299" s="16">
        <f>VLOOKUP($B299,GD_CHAM_CONG!$C$6:$BF$912,45,FALSE)</f>
        <v>0</v>
      </c>
      <c r="Q299" s="16">
        <f>VLOOKUP($B299,GD_CHAM_CONG!$C$6:$BF$912,46,FALSE)</f>
        <v>0</v>
      </c>
      <c r="R299" s="16">
        <f>VLOOKUP($B299,GD_CHAM_CONG!$C$6:$BF$912,47,FALSE)</f>
        <v>0</v>
      </c>
      <c r="S299" s="16">
        <f>VLOOKUP($B299,GD_CHAM_CONG!$C$6:$BF$912,48,FALSE)</f>
        <v>0</v>
      </c>
      <c r="T299" s="16">
        <f>VLOOKUP($B299,GD_CHAM_CONG!$C$6:$BF$912,49,FALSE)</f>
        <v>0</v>
      </c>
      <c r="U299" s="16">
        <f>VLOOKUP($B299,GD_CHAM_CONG!$C$6:$BF$912,50,FALSE)</f>
        <v>0</v>
      </c>
      <c r="V299" s="16">
        <f>VLOOKUP($B299,GD_CHAM_CONG!$C$6:$BF$912,51,FALSE)</f>
        <v>0</v>
      </c>
      <c r="W299" s="16">
        <f>VLOOKUP($B299,GD_CHAM_CONG!$C$6:$BF$912,52,FALSE)</f>
        <v>0</v>
      </c>
      <c r="X299" s="16">
        <f>VLOOKUP($B299,GD_CHAM_CONG!$C$6:$BF$912,53,FALSE)</f>
        <v>0</v>
      </c>
      <c r="Y299" s="16">
        <f>VLOOKUP($B299,GD_CHAM_CONG!$C$6:$BF$912,54,FALSE)</f>
        <v>0</v>
      </c>
      <c r="Z299" s="16">
        <f>VLOOKUP($B299,GD_CHAM_CONG!$C$6:$BF$912,55,FALSE)</f>
        <v>0</v>
      </c>
      <c r="AA299" s="16">
        <f>VLOOKUP($B299,GD_CHAM_CONG!$C$6:$BF$912,56,FALSE)</f>
        <v>0</v>
      </c>
      <c r="AB299" s="16">
        <f>VLOOKUP($B299,GD_CHAM_CONG!$C$6:$BI$912,57,FALSE)</f>
        <v>0</v>
      </c>
      <c r="AC299" s="16">
        <f>VLOOKUP($B299,GD_CHAM_CONG!$C$6:$BI$912,58,FALSE)</f>
        <v>0</v>
      </c>
      <c r="AD299" s="16">
        <f>VLOOKUP($B299,GD_CHAM_CONG!$C$6:$BI$912,59,FALSE)</f>
        <v>0</v>
      </c>
      <c r="AE299" s="188">
        <f>I299/$H299*VLOOKUP(I$4,DM_TI_LE!$A$5:$B$30,2,FALSE)</f>
        <v>1</v>
      </c>
      <c r="AF299" s="188">
        <f>J299/$H299*VLOOKUP(J$4,DM_TI_LE!$A$5:$B$30,2,FALSE)</f>
        <v>0</v>
      </c>
      <c r="AG299" s="188">
        <f>K299/$H299*VLOOKUP(K$4,DM_TI_LE!$A$5:$B$30,2,FALSE)</f>
        <v>0</v>
      </c>
      <c r="AH299" s="188">
        <f>L299/$H299*VLOOKUP(L$4,DM_TI_LE!$A$5:$B$30,2,FALSE)</f>
        <v>0</v>
      </c>
      <c r="AI299" s="188">
        <f>M299/$H299*VLOOKUP(M$4,DM_TI_LE!$A$5:$B$30,2,FALSE)</f>
        <v>0</v>
      </c>
      <c r="AJ299" s="188">
        <f>N299/$H299*VLOOKUP(N$4,DM_TI_LE!$A$5:$B$30,2,FALSE)</f>
        <v>0</v>
      </c>
      <c r="AK299" s="188">
        <f>O299/$H299*VLOOKUP(O$4,DM_TI_LE!$A$5:$B$30,2,FALSE)</f>
        <v>0</v>
      </c>
      <c r="AL299" s="188">
        <f>P299/$H299*VLOOKUP(P$4,DM_TI_LE!$A$5:$B$30,2,FALSE)</f>
        <v>0</v>
      </c>
      <c r="AM299" s="188">
        <f>Q299/$H299*VLOOKUP(Q$4,DM_TI_LE!$A$5:$B$30,2,FALSE)</f>
        <v>0</v>
      </c>
      <c r="AN299" s="188">
        <f>R299/$H299*VLOOKUP(R$4,DM_TI_LE!$A$5:$B$30,2,FALSE)</f>
        <v>0</v>
      </c>
      <c r="AO299" s="188">
        <f>S299/$H299*VLOOKUP(S$4,DM_TI_LE!$A$5:$B$30,2,FALSE)</f>
        <v>0</v>
      </c>
      <c r="AP299" s="188">
        <f>T299/$H299*VLOOKUP(T$4,DM_TI_LE!$A$5:$B$30,2,FALSE)</f>
        <v>0</v>
      </c>
      <c r="AQ299" s="188">
        <f>U299/$H299*VLOOKUP(U$4,DM_TI_LE!$A$5:$B$30,2,FALSE)</f>
        <v>0</v>
      </c>
      <c r="AR299" s="188">
        <f>V299/$H299*VLOOKUP(V$4,DM_TI_LE!$A$5:$B$30,2,FALSE)</f>
        <v>0</v>
      </c>
      <c r="AS299" s="188">
        <f>W299/$H299*VLOOKUP(W$4,DM_TI_LE!$A$5:$B$30,2,FALSE)</f>
        <v>0</v>
      </c>
      <c r="AT299" s="188">
        <f>X299/$H299*VLOOKUP(X$4,DM_TI_LE!$A$5:$B$30,2,FALSE)</f>
        <v>0</v>
      </c>
      <c r="AU299" s="188">
        <f>Y299/$H299*VLOOKUP(Y$4,DM_TI_LE!$A$5:$B$30,2,FALSE)</f>
        <v>0</v>
      </c>
      <c r="AV299" s="188">
        <f>Z299/$H299*VLOOKUP(Z$4,DM_TI_LE!$A$5:$B$30,2,FALSE)</f>
        <v>0</v>
      </c>
      <c r="AW299" s="188">
        <f>AA299/$H299*VLOOKUP(AA$4,DM_TI_LE!$A$5:$B$30,2,FALSE)</f>
        <v>0</v>
      </c>
      <c r="AX299" s="188">
        <f>AB299/$H299*VLOOKUP(AB$4,DM_TI_LE!$A$5:$B$30,2,FALSE)</f>
        <v>0</v>
      </c>
      <c r="AY299" s="188">
        <f>AC299/$H299*VLOOKUP(AC$4,DM_TI_LE!$A$5:$B$30,2,FALSE)</f>
        <v>0</v>
      </c>
      <c r="AZ299" s="188">
        <f>AD299/$H299*VLOOKUP(AD$4,DM_TI_LE!$A$5:$B$30,2,FALSE)</f>
        <v>0</v>
      </c>
      <c r="BA299" s="231">
        <f>IF(CD299="HDHV",DM_TI_LE!$K$12*I299, SUM(AE299:AW299)*F299*E299*DM_HE_SO_LUONG_NS!$D$1*CE299)</f>
        <v>7560000</v>
      </c>
      <c r="BB299" s="16"/>
      <c r="BC299" s="17">
        <f>VLOOKUP(B299,GD_LCD_HS_LNS!$B$4:$E$914,4,FALSE)</f>
        <v>4166000</v>
      </c>
      <c r="BD299" s="16"/>
      <c r="BE299" s="16">
        <f>I299/26*$BC299*VLOOKUP(BE$4,DM_TI_LE!$A$5:$C$29,3,FALSE)</f>
        <v>0</v>
      </c>
      <c r="BF299" s="16">
        <f>J299/26*$BC299*VLOOKUP(BF$4,DM_TI_LE!$A$5:$C$29,3,FALSE)</f>
        <v>0</v>
      </c>
      <c r="BG299" s="16">
        <f>K299/26*$BC299*VLOOKUP(BG$4,DM_TI_LE!$A$5:$C$29,3,FALSE)</f>
        <v>0</v>
      </c>
      <c r="BH299" s="16">
        <f>L299/26*$BC299*VLOOKUP(BH$4,DM_TI_LE!$A$5:$C$29,3,FALSE)</f>
        <v>0</v>
      </c>
      <c r="BI299" s="16">
        <f>M299/26*$BC299*VLOOKUP(BI$4,DM_TI_LE!$A$5:$C$29,3,FALSE)</f>
        <v>0</v>
      </c>
      <c r="BJ299" s="16">
        <f>N299/26*$BC299*VLOOKUP(BJ$4,DM_TI_LE!$A$5:$C$29,3,FALSE)</f>
        <v>0</v>
      </c>
      <c r="BK299" s="16">
        <f>O299/26*$BC299*VLOOKUP(BK$4,DM_TI_LE!$A$5:$C$29,3,FALSE)</f>
        <v>0</v>
      </c>
      <c r="BL299" s="16">
        <f>P299/26*$BC299*VLOOKUP(BL$4,DM_TI_LE!$A$5:$C$29,3,FALSE)</f>
        <v>0</v>
      </c>
      <c r="BM299" s="16">
        <f>Q299/26*$BC299*VLOOKUP(BM$4,DM_TI_LE!$A$5:$C$29,3,FALSE)</f>
        <v>0</v>
      </c>
      <c r="BN299" s="16">
        <f>R299/26*$BC299*VLOOKUP(BN$4,DM_TI_LE!$A$5:$C$29,3,FALSE)</f>
        <v>0</v>
      </c>
      <c r="BO299" s="16">
        <f>S299/26*$BC299*VLOOKUP(BO$4,DM_TI_LE!$A$5:$C$29,3,FALSE)</f>
        <v>0</v>
      </c>
      <c r="BP299" s="16">
        <f>T299/26*$BC299*VLOOKUP(BP$4,DM_TI_LE!$A$5:$C$29,3,FALSE)</f>
        <v>0</v>
      </c>
      <c r="BQ299" s="16">
        <f>U299/26*$BC299*VLOOKUP(BQ$4,DM_TI_LE!$A$5:$C$29,3,FALSE)</f>
        <v>0</v>
      </c>
      <c r="BR299" s="16">
        <f>V299/26*$BC299*VLOOKUP(BR$4,DM_TI_LE!$A$5:$C$29,3,FALSE)</f>
        <v>0</v>
      </c>
      <c r="BS299" s="16">
        <f>W299/26*$BC299*VLOOKUP(BS$4,DM_TI_LE!$A$5:$C$29,3,FALSE)</f>
        <v>0</v>
      </c>
      <c r="BT299" s="16">
        <f>X299/26*$BC299*VLOOKUP(BT$4,DM_TI_LE!$A$5:$C$29,3,FALSE)</f>
        <v>0</v>
      </c>
      <c r="BU299" s="16">
        <f>Y299/26*$BC299*VLOOKUP(BU$4,DM_TI_LE!$A$5:$C$29,3,FALSE)</f>
        <v>0</v>
      </c>
      <c r="BV299" s="16">
        <f>Z299/26*$BC299*VLOOKUP(BV$4,DM_TI_LE!$A$5:$C$29,3,FALSE)</f>
        <v>0</v>
      </c>
      <c r="BW299" s="16">
        <f>AA299/26*$BC299*VLOOKUP(BW$4,DM_TI_LE!$A$5:$C$29,3,FALSE)</f>
        <v>0</v>
      </c>
      <c r="BX299" s="16">
        <f>AB299/26*$BC299*VLOOKUP(BX$4,DM_TI_LE!$A$5:$C$29,3,FALSE)</f>
        <v>0</v>
      </c>
      <c r="BY299" s="16">
        <f>AC299/26*$BC299*VLOOKUP(BY$4,DM_TI_LE!$A$5:$C$29,3,FALSE)</f>
        <v>0</v>
      </c>
      <c r="BZ299" s="16">
        <f>AD299/26*$BC299*VLOOKUP(BZ$4,DM_TI_LE!$A$5:$C$29,3,FALSE)</f>
        <v>0</v>
      </c>
      <c r="CA299" s="196">
        <f t="shared" si="0"/>
        <v>0</v>
      </c>
      <c r="CB299" s="16"/>
      <c r="CC299" s="197">
        <f t="shared" si="1"/>
        <v>7560000</v>
      </c>
      <c r="CD299" s="145" t="s">
        <v>114</v>
      </c>
      <c r="CE299" s="199">
        <f>VLOOKUP(CD299,DM_TI_LE!$I$12:$J$16,2,FALSE)</f>
        <v>1</v>
      </c>
    </row>
    <row r="300" spans="1:83" ht="12.75">
      <c r="A300" s="36">
        <v>296</v>
      </c>
      <c r="B300" s="38">
        <f>GD_LCD_HS_LNS!B299</f>
        <v>11142</v>
      </c>
      <c r="C300" s="38" t="str">
        <f>GD_LCD_HS_LNS!C299</f>
        <v>Trần Văn Chính</v>
      </c>
      <c r="D300" s="38" t="str">
        <f>GD_LCD_HS_LNS!D299</f>
        <v>NV Lái xe - VHTTB</v>
      </c>
      <c r="E300" s="146">
        <f>VLOOKUP(B300,GD_CHAM_CONG!$C$6:$BJ$912,60,FALSE)</f>
        <v>0.91</v>
      </c>
      <c r="F300" s="146">
        <f>VLOOKUP(B300,GD_LCD_HS_LNS!$B$4:$F$914,5,FALSE)</f>
        <v>1.68</v>
      </c>
      <c r="G300" s="168"/>
      <c r="H300" s="168">
        <f>VLOOKUP(B300,GD_CHAM_CONG!$C$6:$BD$912,37,FALSE)</f>
        <v>26</v>
      </c>
      <c r="I300" s="16">
        <f>VLOOKUP($B300,GD_CHAM_CONG!$C$6:$BF$912,38,FALSE)</f>
        <v>26</v>
      </c>
      <c r="J300" s="16">
        <f>VLOOKUP($B300,GD_CHAM_CONG!$C$6:$BF$912,39,FALSE)</f>
        <v>0</v>
      </c>
      <c r="K300" s="16">
        <f>VLOOKUP($B300,GD_CHAM_CONG!$C$6:$BF$912,40,FALSE)</f>
        <v>0</v>
      </c>
      <c r="L300" s="16">
        <f>VLOOKUP($B300,GD_CHAM_CONG!$C$6:$BF$912,41,FALSE)</f>
        <v>0</v>
      </c>
      <c r="M300" s="16">
        <f>VLOOKUP($B300,GD_CHAM_CONG!$C$6:$BF$912,42,FALSE)</f>
        <v>0</v>
      </c>
      <c r="N300" s="16">
        <f>VLOOKUP($B300,GD_CHAM_CONG!$C$6:$BF$912,43,FALSE)</f>
        <v>0</v>
      </c>
      <c r="O300" s="16">
        <f>VLOOKUP($B300,GD_CHAM_CONG!$C$6:$BF$912,44,FALSE)</f>
        <v>0</v>
      </c>
      <c r="P300" s="16">
        <f>VLOOKUP($B300,GD_CHAM_CONG!$C$6:$BF$912,45,FALSE)</f>
        <v>0</v>
      </c>
      <c r="Q300" s="16">
        <f>VLOOKUP($B300,GD_CHAM_CONG!$C$6:$BF$912,46,FALSE)</f>
        <v>0</v>
      </c>
      <c r="R300" s="16">
        <f>VLOOKUP($B300,GD_CHAM_CONG!$C$6:$BF$912,47,FALSE)</f>
        <v>0</v>
      </c>
      <c r="S300" s="16">
        <f>VLOOKUP($B300,GD_CHAM_CONG!$C$6:$BF$912,48,FALSE)</f>
        <v>0</v>
      </c>
      <c r="T300" s="16">
        <f>VLOOKUP($B300,GD_CHAM_CONG!$C$6:$BF$912,49,FALSE)</f>
        <v>0</v>
      </c>
      <c r="U300" s="16">
        <f>VLOOKUP($B300,GD_CHAM_CONG!$C$6:$BF$912,50,FALSE)</f>
        <v>0</v>
      </c>
      <c r="V300" s="16">
        <f>VLOOKUP($B300,GD_CHAM_CONG!$C$6:$BF$912,51,FALSE)</f>
        <v>0</v>
      </c>
      <c r="W300" s="16">
        <f>VLOOKUP($B300,GD_CHAM_CONG!$C$6:$BF$912,52,FALSE)</f>
        <v>0</v>
      </c>
      <c r="X300" s="16">
        <f>VLOOKUP($B300,GD_CHAM_CONG!$C$6:$BF$912,53,FALSE)</f>
        <v>0</v>
      </c>
      <c r="Y300" s="16">
        <f>VLOOKUP($B300,GD_CHAM_CONG!$C$6:$BF$912,54,FALSE)</f>
        <v>0</v>
      </c>
      <c r="Z300" s="16">
        <f>VLOOKUP($B300,GD_CHAM_CONG!$C$6:$BF$912,55,FALSE)</f>
        <v>0</v>
      </c>
      <c r="AA300" s="16">
        <f>VLOOKUP($B300,GD_CHAM_CONG!$C$6:$BF$912,56,FALSE)</f>
        <v>0</v>
      </c>
      <c r="AB300" s="16">
        <f>VLOOKUP($B300,GD_CHAM_CONG!$C$6:$BI$912,57,FALSE)</f>
        <v>0</v>
      </c>
      <c r="AC300" s="16">
        <f>VLOOKUP($B300,GD_CHAM_CONG!$C$6:$BI$912,58,FALSE)</f>
        <v>0</v>
      </c>
      <c r="AD300" s="16">
        <f>VLOOKUP($B300,GD_CHAM_CONG!$C$6:$BI$912,59,FALSE)</f>
        <v>0</v>
      </c>
      <c r="AE300" s="188">
        <f>I300/$H300*VLOOKUP(I$4,DM_TI_LE!$A$5:$B$30,2,FALSE)</f>
        <v>1</v>
      </c>
      <c r="AF300" s="188">
        <f>J300/$H300*VLOOKUP(J$4,DM_TI_LE!$A$5:$B$30,2,FALSE)</f>
        <v>0</v>
      </c>
      <c r="AG300" s="188">
        <f>K300/$H300*VLOOKUP(K$4,DM_TI_LE!$A$5:$B$30,2,FALSE)</f>
        <v>0</v>
      </c>
      <c r="AH300" s="188">
        <f>L300/$H300*VLOOKUP(L$4,DM_TI_LE!$A$5:$B$30,2,FALSE)</f>
        <v>0</v>
      </c>
      <c r="AI300" s="188">
        <f>M300/$H300*VLOOKUP(M$4,DM_TI_LE!$A$5:$B$30,2,FALSE)</f>
        <v>0</v>
      </c>
      <c r="AJ300" s="188">
        <f>N300/$H300*VLOOKUP(N$4,DM_TI_LE!$A$5:$B$30,2,FALSE)</f>
        <v>0</v>
      </c>
      <c r="AK300" s="188">
        <f>O300/$H300*VLOOKUP(O$4,DM_TI_LE!$A$5:$B$30,2,FALSE)</f>
        <v>0</v>
      </c>
      <c r="AL300" s="188">
        <f>P300/$H300*VLOOKUP(P$4,DM_TI_LE!$A$5:$B$30,2,FALSE)</f>
        <v>0</v>
      </c>
      <c r="AM300" s="188">
        <f>Q300/$H300*VLOOKUP(Q$4,DM_TI_LE!$A$5:$B$30,2,FALSE)</f>
        <v>0</v>
      </c>
      <c r="AN300" s="188">
        <f>R300/$H300*VLOOKUP(R$4,DM_TI_LE!$A$5:$B$30,2,FALSE)</f>
        <v>0</v>
      </c>
      <c r="AO300" s="188">
        <f>S300/$H300*VLOOKUP(S$4,DM_TI_LE!$A$5:$B$30,2,FALSE)</f>
        <v>0</v>
      </c>
      <c r="AP300" s="188">
        <f>T300/$H300*VLOOKUP(T$4,DM_TI_LE!$A$5:$B$30,2,FALSE)</f>
        <v>0</v>
      </c>
      <c r="AQ300" s="188">
        <f>U300/$H300*VLOOKUP(U$4,DM_TI_LE!$A$5:$B$30,2,FALSE)</f>
        <v>0</v>
      </c>
      <c r="AR300" s="188">
        <f>V300/$H300*VLOOKUP(V$4,DM_TI_LE!$A$5:$B$30,2,FALSE)</f>
        <v>0</v>
      </c>
      <c r="AS300" s="188">
        <f>W300/$H300*VLOOKUP(W$4,DM_TI_LE!$A$5:$B$30,2,FALSE)</f>
        <v>0</v>
      </c>
      <c r="AT300" s="188">
        <f>X300/$H300*VLOOKUP(X$4,DM_TI_LE!$A$5:$B$30,2,FALSE)</f>
        <v>0</v>
      </c>
      <c r="AU300" s="188">
        <f>Y300/$H300*VLOOKUP(Y$4,DM_TI_LE!$A$5:$B$30,2,FALSE)</f>
        <v>0</v>
      </c>
      <c r="AV300" s="188">
        <f>Z300/$H300*VLOOKUP(Z$4,DM_TI_LE!$A$5:$B$30,2,FALSE)</f>
        <v>0</v>
      </c>
      <c r="AW300" s="188">
        <f>AA300/$H300*VLOOKUP(AA$4,DM_TI_LE!$A$5:$B$30,2,FALSE)</f>
        <v>0</v>
      </c>
      <c r="AX300" s="188">
        <f>AB300/$H300*VLOOKUP(AB$4,DM_TI_LE!$A$5:$B$30,2,FALSE)</f>
        <v>0</v>
      </c>
      <c r="AY300" s="188">
        <f>AC300/$H300*VLOOKUP(AC$4,DM_TI_LE!$A$5:$B$30,2,FALSE)</f>
        <v>0</v>
      </c>
      <c r="AZ300" s="188">
        <f>AD300/$H300*VLOOKUP(AD$4,DM_TI_LE!$A$5:$B$30,2,FALSE)</f>
        <v>0</v>
      </c>
      <c r="BA300" s="231">
        <f>IF(CD300="HDHV",DM_TI_LE!$K$12*I300, SUM(AE300:AW300)*F300*E300*DM_HE_SO_LUONG_NS!$D$1*CE300)</f>
        <v>6879600</v>
      </c>
      <c r="BB300" s="16"/>
      <c r="BC300" s="17">
        <f>VLOOKUP(B300,GD_LCD_HS_LNS!$B$4:$E$914,4,FALSE)</f>
        <v>4166000</v>
      </c>
      <c r="BD300" s="16"/>
      <c r="BE300" s="16">
        <f>I300/26*$BC300*VLOOKUP(BE$4,DM_TI_LE!$A$5:$C$29,3,FALSE)</f>
        <v>0</v>
      </c>
      <c r="BF300" s="16">
        <f>J300/26*$BC300*VLOOKUP(BF$4,DM_TI_LE!$A$5:$C$29,3,FALSE)</f>
        <v>0</v>
      </c>
      <c r="BG300" s="16">
        <f>K300/26*$BC300*VLOOKUP(BG$4,DM_TI_LE!$A$5:$C$29,3,FALSE)</f>
        <v>0</v>
      </c>
      <c r="BH300" s="16">
        <f>L300/26*$BC300*VLOOKUP(BH$4,DM_TI_LE!$A$5:$C$29,3,FALSE)</f>
        <v>0</v>
      </c>
      <c r="BI300" s="16">
        <f>M300/26*$BC300*VLOOKUP(BI$4,DM_TI_LE!$A$5:$C$29,3,FALSE)</f>
        <v>0</v>
      </c>
      <c r="BJ300" s="16">
        <f>N300/26*$BC300*VLOOKUP(BJ$4,DM_TI_LE!$A$5:$C$29,3,FALSE)</f>
        <v>0</v>
      </c>
      <c r="BK300" s="16">
        <f>O300/26*$BC300*VLOOKUP(BK$4,DM_TI_LE!$A$5:$C$29,3,FALSE)</f>
        <v>0</v>
      </c>
      <c r="BL300" s="16">
        <f>P300/26*$BC300*VLOOKUP(BL$4,DM_TI_LE!$A$5:$C$29,3,FALSE)</f>
        <v>0</v>
      </c>
      <c r="BM300" s="16">
        <f>Q300/26*$BC300*VLOOKUP(BM$4,DM_TI_LE!$A$5:$C$29,3,FALSE)</f>
        <v>0</v>
      </c>
      <c r="BN300" s="16">
        <f>R300/26*$BC300*VLOOKUP(BN$4,DM_TI_LE!$A$5:$C$29,3,FALSE)</f>
        <v>0</v>
      </c>
      <c r="BO300" s="16">
        <f>S300/26*$BC300*VLOOKUP(BO$4,DM_TI_LE!$A$5:$C$29,3,FALSE)</f>
        <v>0</v>
      </c>
      <c r="BP300" s="16">
        <f>T300/26*$BC300*VLOOKUP(BP$4,DM_TI_LE!$A$5:$C$29,3,FALSE)</f>
        <v>0</v>
      </c>
      <c r="BQ300" s="16">
        <f>U300/26*$BC300*VLOOKUP(BQ$4,DM_TI_LE!$A$5:$C$29,3,FALSE)</f>
        <v>0</v>
      </c>
      <c r="BR300" s="16">
        <f>V300/26*$BC300*VLOOKUP(BR$4,DM_TI_LE!$A$5:$C$29,3,FALSE)</f>
        <v>0</v>
      </c>
      <c r="BS300" s="16">
        <f>W300/26*$BC300*VLOOKUP(BS$4,DM_TI_LE!$A$5:$C$29,3,FALSE)</f>
        <v>0</v>
      </c>
      <c r="BT300" s="16">
        <f>X300/26*$BC300*VLOOKUP(BT$4,DM_TI_LE!$A$5:$C$29,3,FALSE)</f>
        <v>0</v>
      </c>
      <c r="BU300" s="16">
        <f>Y300/26*$BC300*VLOOKUP(BU$4,DM_TI_LE!$A$5:$C$29,3,FALSE)</f>
        <v>0</v>
      </c>
      <c r="BV300" s="16">
        <f>Z300/26*$BC300*VLOOKUP(BV$4,DM_TI_LE!$A$5:$C$29,3,FALSE)</f>
        <v>0</v>
      </c>
      <c r="BW300" s="16">
        <f>AA300/26*$BC300*VLOOKUP(BW$4,DM_TI_LE!$A$5:$C$29,3,FALSE)</f>
        <v>0</v>
      </c>
      <c r="BX300" s="16">
        <f>AB300/26*$BC300*VLOOKUP(BX$4,DM_TI_LE!$A$5:$C$29,3,FALSE)</f>
        <v>0</v>
      </c>
      <c r="BY300" s="16">
        <f>AC300/26*$BC300*VLOOKUP(BY$4,DM_TI_LE!$A$5:$C$29,3,FALSE)</f>
        <v>0</v>
      </c>
      <c r="BZ300" s="16">
        <f>AD300/26*$BC300*VLOOKUP(BZ$4,DM_TI_LE!$A$5:$C$29,3,FALSE)</f>
        <v>0</v>
      </c>
      <c r="CA300" s="196">
        <f t="shared" si="0"/>
        <v>0</v>
      </c>
      <c r="CB300" s="16"/>
      <c r="CC300" s="197">
        <f t="shared" si="1"/>
        <v>6879600</v>
      </c>
      <c r="CD300" s="145" t="s">
        <v>114</v>
      </c>
      <c r="CE300" s="199">
        <f>VLOOKUP(CD300,DM_TI_LE!$I$12:$J$16,2,FALSE)</f>
        <v>1</v>
      </c>
    </row>
    <row r="301" spans="1:83" ht="12.75">
      <c r="A301" s="36">
        <v>297</v>
      </c>
      <c r="B301" s="38">
        <f>GD_LCD_HS_LNS!B300</f>
        <v>11143</v>
      </c>
      <c r="C301" s="38" t="str">
        <f>GD_LCD_HS_LNS!C300</f>
        <v>Phù Xuân Tiền</v>
      </c>
      <c r="D301" s="38" t="str">
        <f>GD_LCD_HS_LNS!D300</f>
        <v>NV Lái xe - VHTTB</v>
      </c>
      <c r="E301" s="146">
        <f>VLOOKUP(B301,GD_CHAM_CONG!$C$6:$BJ$912,60,FALSE)</f>
        <v>1</v>
      </c>
      <c r="F301" s="146">
        <f>VLOOKUP(B301,GD_LCD_HS_LNS!$B$4:$F$914,5,FALSE)</f>
        <v>1.68</v>
      </c>
      <c r="G301" s="168"/>
      <c r="H301" s="168">
        <f>VLOOKUP(B301,GD_CHAM_CONG!$C$6:$BD$912,37,FALSE)</f>
        <v>26</v>
      </c>
      <c r="I301" s="16">
        <f>VLOOKUP($B301,GD_CHAM_CONG!$C$6:$BF$912,38,FALSE)</f>
        <v>26</v>
      </c>
      <c r="J301" s="16">
        <f>VLOOKUP($B301,GD_CHAM_CONG!$C$6:$BF$912,39,FALSE)</f>
        <v>0</v>
      </c>
      <c r="K301" s="16">
        <f>VLOOKUP($B301,GD_CHAM_CONG!$C$6:$BF$912,40,FALSE)</f>
        <v>0</v>
      </c>
      <c r="L301" s="16">
        <f>VLOOKUP($B301,GD_CHAM_CONG!$C$6:$BF$912,41,FALSE)</f>
        <v>0</v>
      </c>
      <c r="M301" s="16">
        <f>VLOOKUP($B301,GD_CHAM_CONG!$C$6:$BF$912,42,FALSE)</f>
        <v>0</v>
      </c>
      <c r="N301" s="16">
        <f>VLOOKUP($B301,GD_CHAM_CONG!$C$6:$BF$912,43,FALSE)</f>
        <v>0</v>
      </c>
      <c r="O301" s="16">
        <f>VLOOKUP($B301,GD_CHAM_CONG!$C$6:$BF$912,44,FALSE)</f>
        <v>0</v>
      </c>
      <c r="P301" s="16">
        <f>VLOOKUP($B301,GD_CHAM_CONG!$C$6:$BF$912,45,FALSE)</f>
        <v>0</v>
      </c>
      <c r="Q301" s="16">
        <f>VLOOKUP($B301,GD_CHAM_CONG!$C$6:$BF$912,46,FALSE)</f>
        <v>0</v>
      </c>
      <c r="R301" s="16">
        <f>VLOOKUP($B301,GD_CHAM_CONG!$C$6:$BF$912,47,FALSE)</f>
        <v>0</v>
      </c>
      <c r="S301" s="16">
        <f>VLOOKUP($B301,GD_CHAM_CONG!$C$6:$BF$912,48,FALSE)</f>
        <v>0</v>
      </c>
      <c r="T301" s="16">
        <f>VLOOKUP($B301,GD_CHAM_CONG!$C$6:$BF$912,49,FALSE)</f>
        <v>0</v>
      </c>
      <c r="U301" s="16">
        <f>VLOOKUP($B301,GD_CHAM_CONG!$C$6:$BF$912,50,FALSE)</f>
        <v>0</v>
      </c>
      <c r="V301" s="16">
        <f>VLOOKUP($B301,GD_CHAM_CONG!$C$6:$BF$912,51,FALSE)</f>
        <v>0</v>
      </c>
      <c r="W301" s="16">
        <f>VLOOKUP($B301,GD_CHAM_CONG!$C$6:$BF$912,52,FALSE)</f>
        <v>0</v>
      </c>
      <c r="X301" s="16">
        <f>VLOOKUP($B301,GD_CHAM_CONG!$C$6:$BF$912,53,FALSE)</f>
        <v>0</v>
      </c>
      <c r="Y301" s="16">
        <f>VLOOKUP($B301,GD_CHAM_CONG!$C$6:$BF$912,54,FALSE)</f>
        <v>0</v>
      </c>
      <c r="Z301" s="16">
        <f>VLOOKUP($B301,GD_CHAM_CONG!$C$6:$BF$912,55,FALSE)</f>
        <v>0</v>
      </c>
      <c r="AA301" s="16">
        <f>VLOOKUP($B301,GD_CHAM_CONG!$C$6:$BF$912,56,FALSE)</f>
        <v>0</v>
      </c>
      <c r="AB301" s="16">
        <f>VLOOKUP($B301,GD_CHAM_CONG!$C$6:$BI$912,57,FALSE)</f>
        <v>0</v>
      </c>
      <c r="AC301" s="16">
        <f>VLOOKUP($B301,GD_CHAM_CONG!$C$6:$BI$912,58,FALSE)</f>
        <v>0</v>
      </c>
      <c r="AD301" s="16">
        <f>VLOOKUP($B301,GD_CHAM_CONG!$C$6:$BI$912,59,FALSE)</f>
        <v>0</v>
      </c>
      <c r="AE301" s="188">
        <f>I301/$H301*VLOOKUP(I$4,DM_TI_LE!$A$5:$B$30,2,FALSE)</f>
        <v>1</v>
      </c>
      <c r="AF301" s="188">
        <f>J301/$H301*VLOOKUP(J$4,DM_TI_LE!$A$5:$B$30,2,FALSE)</f>
        <v>0</v>
      </c>
      <c r="AG301" s="188">
        <f>K301/$H301*VLOOKUP(K$4,DM_TI_LE!$A$5:$B$30,2,FALSE)</f>
        <v>0</v>
      </c>
      <c r="AH301" s="188">
        <f>L301/$H301*VLOOKUP(L$4,DM_TI_LE!$A$5:$B$30,2,FALSE)</f>
        <v>0</v>
      </c>
      <c r="AI301" s="188">
        <f>M301/$H301*VLOOKUP(M$4,DM_TI_LE!$A$5:$B$30,2,FALSE)</f>
        <v>0</v>
      </c>
      <c r="AJ301" s="188">
        <f>N301/$H301*VLOOKUP(N$4,DM_TI_LE!$A$5:$B$30,2,FALSE)</f>
        <v>0</v>
      </c>
      <c r="AK301" s="188">
        <f>O301/$H301*VLOOKUP(O$4,DM_TI_LE!$A$5:$B$30,2,FALSE)</f>
        <v>0</v>
      </c>
      <c r="AL301" s="188">
        <f>P301/$H301*VLOOKUP(P$4,DM_TI_LE!$A$5:$B$30,2,FALSE)</f>
        <v>0</v>
      </c>
      <c r="AM301" s="188">
        <f>Q301/$H301*VLOOKUP(Q$4,DM_TI_LE!$A$5:$B$30,2,FALSE)</f>
        <v>0</v>
      </c>
      <c r="AN301" s="188">
        <f>R301/$H301*VLOOKUP(R$4,DM_TI_LE!$A$5:$B$30,2,FALSE)</f>
        <v>0</v>
      </c>
      <c r="AO301" s="188">
        <f>S301/$H301*VLOOKUP(S$4,DM_TI_LE!$A$5:$B$30,2,FALSE)</f>
        <v>0</v>
      </c>
      <c r="AP301" s="188">
        <f>T301/$H301*VLOOKUP(T$4,DM_TI_LE!$A$5:$B$30,2,FALSE)</f>
        <v>0</v>
      </c>
      <c r="AQ301" s="188">
        <f>U301/$H301*VLOOKUP(U$4,DM_TI_LE!$A$5:$B$30,2,FALSE)</f>
        <v>0</v>
      </c>
      <c r="AR301" s="188">
        <f>V301/$H301*VLOOKUP(V$4,DM_TI_LE!$A$5:$B$30,2,FALSE)</f>
        <v>0</v>
      </c>
      <c r="AS301" s="188">
        <f>W301/$H301*VLOOKUP(W$4,DM_TI_LE!$A$5:$B$30,2,FALSE)</f>
        <v>0</v>
      </c>
      <c r="AT301" s="188">
        <f>X301/$H301*VLOOKUP(X$4,DM_TI_LE!$A$5:$B$30,2,FALSE)</f>
        <v>0</v>
      </c>
      <c r="AU301" s="188">
        <f>Y301/$H301*VLOOKUP(Y$4,DM_TI_LE!$A$5:$B$30,2,FALSE)</f>
        <v>0</v>
      </c>
      <c r="AV301" s="188">
        <f>Z301/$H301*VLOOKUP(Z$4,DM_TI_LE!$A$5:$B$30,2,FALSE)</f>
        <v>0</v>
      </c>
      <c r="AW301" s="188">
        <f>AA301/$H301*VLOOKUP(AA$4,DM_TI_LE!$A$5:$B$30,2,FALSE)</f>
        <v>0</v>
      </c>
      <c r="AX301" s="188">
        <f>AB301/$H301*VLOOKUP(AB$4,DM_TI_LE!$A$5:$B$30,2,FALSE)</f>
        <v>0</v>
      </c>
      <c r="AY301" s="188">
        <f>AC301/$H301*VLOOKUP(AC$4,DM_TI_LE!$A$5:$B$30,2,FALSE)</f>
        <v>0</v>
      </c>
      <c r="AZ301" s="188">
        <f>AD301/$H301*VLOOKUP(AD$4,DM_TI_LE!$A$5:$B$30,2,FALSE)</f>
        <v>0</v>
      </c>
      <c r="BA301" s="231">
        <f>IF(CD301="HDHV",DM_TI_LE!$K$12*I301, SUM(AE301:AW301)*F301*E301*DM_HE_SO_LUONG_NS!$D$1*CE301)</f>
        <v>7560000</v>
      </c>
      <c r="BB301" s="16"/>
      <c r="BC301" s="17">
        <f>VLOOKUP(B301,GD_LCD_HS_LNS!$B$4:$E$914,4,FALSE)</f>
        <v>4166000</v>
      </c>
      <c r="BD301" s="16"/>
      <c r="BE301" s="16">
        <f>I301/26*$BC301*VLOOKUP(BE$4,DM_TI_LE!$A$5:$C$29,3,FALSE)</f>
        <v>0</v>
      </c>
      <c r="BF301" s="16">
        <f>J301/26*$BC301*VLOOKUP(BF$4,DM_TI_LE!$A$5:$C$29,3,FALSE)</f>
        <v>0</v>
      </c>
      <c r="BG301" s="16">
        <f>K301/26*$BC301*VLOOKUP(BG$4,DM_TI_LE!$A$5:$C$29,3,FALSE)</f>
        <v>0</v>
      </c>
      <c r="BH301" s="16">
        <f>L301/26*$BC301*VLOOKUP(BH$4,DM_TI_LE!$A$5:$C$29,3,FALSE)</f>
        <v>0</v>
      </c>
      <c r="BI301" s="16">
        <f>M301/26*$BC301*VLOOKUP(BI$4,DM_TI_LE!$A$5:$C$29,3,FALSE)</f>
        <v>0</v>
      </c>
      <c r="BJ301" s="16">
        <f>N301/26*$BC301*VLOOKUP(BJ$4,DM_TI_LE!$A$5:$C$29,3,FALSE)</f>
        <v>0</v>
      </c>
      <c r="BK301" s="16">
        <f>O301/26*$BC301*VLOOKUP(BK$4,DM_TI_LE!$A$5:$C$29,3,FALSE)</f>
        <v>0</v>
      </c>
      <c r="BL301" s="16">
        <f>P301/26*$BC301*VLOOKUP(BL$4,DM_TI_LE!$A$5:$C$29,3,FALSE)</f>
        <v>0</v>
      </c>
      <c r="BM301" s="16">
        <f>Q301/26*$BC301*VLOOKUP(BM$4,DM_TI_LE!$A$5:$C$29,3,FALSE)</f>
        <v>0</v>
      </c>
      <c r="BN301" s="16">
        <f>R301/26*$BC301*VLOOKUP(BN$4,DM_TI_LE!$A$5:$C$29,3,FALSE)</f>
        <v>0</v>
      </c>
      <c r="BO301" s="16">
        <f>S301/26*$BC301*VLOOKUP(BO$4,DM_TI_LE!$A$5:$C$29,3,FALSE)</f>
        <v>0</v>
      </c>
      <c r="BP301" s="16">
        <f>T301/26*$BC301*VLOOKUP(BP$4,DM_TI_LE!$A$5:$C$29,3,FALSE)</f>
        <v>0</v>
      </c>
      <c r="BQ301" s="16">
        <f>U301/26*$BC301*VLOOKUP(BQ$4,DM_TI_LE!$A$5:$C$29,3,FALSE)</f>
        <v>0</v>
      </c>
      <c r="BR301" s="16">
        <f>V301/26*$BC301*VLOOKUP(BR$4,DM_TI_LE!$A$5:$C$29,3,FALSE)</f>
        <v>0</v>
      </c>
      <c r="BS301" s="16">
        <f>W301/26*$BC301*VLOOKUP(BS$4,DM_TI_LE!$A$5:$C$29,3,FALSE)</f>
        <v>0</v>
      </c>
      <c r="BT301" s="16">
        <f>X301/26*$BC301*VLOOKUP(BT$4,DM_TI_LE!$A$5:$C$29,3,FALSE)</f>
        <v>0</v>
      </c>
      <c r="BU301" s="16">
        <f>Y301/26*$BC301*VLOOKUP(BU$4,DM_TI_LE!$A$5:$C$29,3,FALSE)</f>
        <v>0</v>
      </c>
      <c r="BV301" s="16">
        <f>Z301/26*$BC301*VLOOKUP(BV$4,DM_TI_LE!$A$5:$C$29,3,FALSE)</f>
        <v>0</v>
      </c>
      <c r="BW301" s="16">
        <f>AA301/26*$BC301*VLOOKUP(BW$4,DM_TI_LE!$A$5:$C$29,3,FALSE)</f>
        <v>0</v>
      </c>
      <c r="BX301" s="16">
        <f>AB301/26*$BC301*VLOOKUP(BX$4,DM_TI_LE!$A$5:$C$29,3,FALSE)</f>
        <v>0</v>
      </c>
      <c r="BY301" s="16">
        <f>AC301/26*$BC301*VLOOKUP(BY$4,DM_TI_LE!$A$5:$C$29,3,FALSE)</f>
        <v>0</v>
      </c>
      <c r="BZ301" s="16">
        <f>AD301/26*$BC301*VLOOKUP(BZ$4,DM_TI_LE!$A$5:$C$29,3,FALSE)</f>
        <v>0</v>
      </c>
      <c r="CA301" s="196">
        <f t="shared" si="0"/>
        <v>0</v>
      </c>
      <c r="CB301" s="16"/>
      <c r="CC301" s="197">
        <f t="shared" si="1"/>
        <v>7560000</v>
      </c>
      <c r="CD301" s="145" t="s">
        <v>114</v>
      </c>
      <c r="CE301" s="199">
        <f>VLOOKUP(CD301,DM_TI_LE!$I$12:$J$16,2,FALSE)</f>
        <v>1</v>
      </c>
    </row>
    <row r="302" spans="1:83" ht="12.75">
      <c r="A302" s="36">
        <v>298</v>
      </c>
      <c r="B302" s="38">
        <f>GD_LCD_HS_LNS!B301</f>
        <v>11144</v>
      </c>
      <c r="C302" s="38" t="str">
        <f>GD_LCD_HS_LNS!C301</f>
        <v>Đinh Văn Bền</v>
      </c>
      <c r="D302" s="38" t="str">
        <f>GD_LCD_HS_LNS!D301</f>
        <v>NV Lái xe - VHTTB</v>
      </c>
      <c r="E302" s="146">
        <f>VLOOKUP(B302,GD_CHAM_CONG!$C$6:$BJ$912,60,FALSE)</f>
        <v>1</v>
      </c>
      <c r="F302" s="146">
        <f>VLOOKUP(B302,GD_LCD_HS_LNS!$B$4:$F$914,5,FALSE)</f>
        <v>1.68</v>
      </c>
      <c r="G302" s="168"/>
      <c r="H302" s="168">
        <f>VLOOKUP(B302,GD_CHAM_CONG!$C$6:$BD$912,37,FALSE)</f>
        <v>26</v>
      </c>
      <c r="I302" s="16">
        <f>VLOOKUP($B302,GD_CHAM_CONG!$C$6:$BF$912,38,FALSE)</f>
        <v>26</v>
      </c>
      <c r="J302" s="16">
        <f>VLOOKUP($B302,GD_CHAM_CONG!$C$6:$BF$912,39,FALSE)</f>
        <v>0</v>
      </c>
      <c r="K302" s="16">
        <f>VLOOKUP($B302,GD_CHAM_CONG!$C$6:$BF$912,40,FALSE)</f>
        <v>0</v>
      </c>
      <c r="L302" s="16">
        <f>VLOOKUP($B302,GD_CHAM_CONG!$C$6:$BF$912,41,FALSE)</f>
        <v>0</v>
      </c>
      <c r="M302" s="16">
        <f>VLOOKUP($B302,GD_CHAM_CONG!$C$6:$BF$912,42,FALSE)</f>
        <v>0</v>
      </c>
      <c r="N302" s="16">
        <f>VLOOKUP($B302,GD_CHAM_CONG!$C$6:$BF$912,43,FALSE)</f>
        <v>0</v>
      </c>
      <c r="O302" s="16">
        <f>VLOOKUP($B302,GD_CHAM_CONG!$C$6:$BF$912,44,FALSE)</f>
        <v>0</v>
      </c>
      <c r="P302" s="16">
        <f>VLOOKUP($B302,GD_CHAM_CONG!$C$6:$BF$912,45,FALSE)</f>
        <v>0</v>
      </c>
      <c r="Q302" s="16">
        <f>VLOOKUP($B302,GD_CHAM_CONG!$C$6:$BF$912,46,FALSE)</f>
        <v>0</v>
      </c>
      <c r="R302" s="16">
        <f>VLOOKUP($B302,GD_CHAM_CONG!$C$6:$BF$912,47,FALSE)</f>
        <v>0</v>
      </c>
      <c r="S302" s="16">
        <f>VLOOKUP($B302,GD_CHAM_CONG!$C$6:$BF$912,48,FALSE)</f>
        <v>0</v>
      </c>
      <c r="T302" s="16">
        <f>VLOOKUP($B302,GD_CHAM_CONG!$C$6:$BF$912,49,FALSE)</f>
        <v>0</v>
      </c>
      <c r="U302" s="16">
        <f>VLOOKUP($B302,GD_CHAM_CONG!$C$6:$BF$912,50,FALSE)</f>
        <v>0</v>
      </c>
      <c r="V302" s="16">
        <f>VLOOKUP($B302,GD_CHAM_CONG!$C$6:$BF$912,51,FALSE)</f>
        <v>0</v>
      </c>
      <c r="W302" s="16">
        <f>VLOOKUP($B302,GD_CHAM_CONG!$C$6:$BF$912,52,FALSE)</f>
        <v>0</v>
      </c>
      <c r="X302" s="16">
        <f>VLOOKUP($B302,GD_CHAM_CONG!$C$6:$BF$912,53,FALSE)</f>
        <v>0</v>
      </c>
      <c r="Y302" s="16">
        <f>VLOOKUP($B302,GD_CHAM_CONG!$C$6:$BF$912,54,FALSE)</f>
        <v>0</v>
      </c>
      <c r="Z302" s="16">
        <f>VLOOKUP($B302,GD_CHAM_CONG!$C$6:$BF$912,55,FALSE)</f>
        <v>0</v>
      </c>
      <c r="AA302" s="16">
        <f>VLOOKUP($B302,GD_CHAM_CONG!$C$6:$BF$912,56,FALSE)</f>
        <v>0</v>
      </c>
      <c r="AB302" s="16">
        <f>VLOOKUP($B302,GD_CHAM_CONG!$C$6:$BI$912,57,FALSE)</f>
        <v>0</v>
      </c>
      <c r="AC302" s="16">
        <f>VLOOKUP($B302,GD_CHAM_CONG!$C$6:$BI$912,58,FALSE)</f>
        <v>0</v>
      </c>
      <c r="AD302" s="16">
        <f>VLOOKUP($B302,GD_CHAM_CONG!$C$6:$BI$912,59,FALSE)</f>
        <v>0</v>
      </c>
      <c r="AE302" s="188">
        <f>I302/$H302*VLOOKUP(I$4,DM_TI_LE!$A$5:$B$30,2,FALSE)</f>
        <v>1</v>
      </c>
      <c r="AF302" s="188">
        <f>J302/$H302*VLOOKUP(J$4,DM_TI_LE!$A$5:$B$30,2,FALSE)</f>
        <v>0</v>
      </c>
      <c r="AG302" s="188">
        <f>K302/$H302*VLOOKUP(K$4,DM_TI_LE!$A$5:$B$30,2,FALSE)</f>
        <v>0</v>
      </c>
      <c r="AH302" s="188">
        <f>L302/$H302*VLOOKUP(L$4,DM_TI_LE!$A$5:$B$30,2,FALSE)</f>
        <v>0</v>
      </c>
      <c r="AI302" s="188">
        <f>M302/$H302*VLOOKUP(M$4,DM_TI_LE!$A$5:$B$30,2,FALSE)</f>
        <v>0</v>
      </c>
      <c r="AJ302" s="188">
        <f>N302/$H302*VLOOKUP(N$4,DM_TI_LE!$A$5:$B$30,2,FALSE)</f>
        <v>0</v>
      </c>
      <c r="AK302" s="188">
        <f>O302/$H302*VLOOKUP(O$4,DM_TI_LE!$A$5:$B$30,2,FALSE)</f>
        <v>0</v>
      </c>
      <c r="AL302" s="188">
        <f>P302/$H302*VLOOKUP(P$4,DM_TI_LE!$A$5:$B$30,2,FALSE)</f>
        <v>0</v>
      </c>
      <c r="AM302" s="188">
        <f>Q302/$H302*VLOOKUP(Q$4,DM_TI_LE!$A$5:$B$30,2,FALSE)</f>
        <v>0</v>
      </c>
      <c r="AN302" s="188">
        <f>R302/$H302*VLOOKUP(R$4,DM_TI_LE!$A$5:$B$30,2,FALSE)</f>
        <v>0</v>
      </c>
      <c r="AO302" s="188">
        <f>S302/$H302*VLOOKUP(S$4,DM_TI_LE!$A$5:$B$30,2,FALSE)</f>
        <v>0</v>
      </c>
      <c r="AP302" s="188">
        <f>T302/$H302*VLOOKUP(T$4,DM_TI_LE!$A$5:$B$30,2,FALSE)</f>
        <v>0</v>
      </c>
      <c r="AQ302" s="188">
        <f>U302/$H302*VLOOKUP(U$4,DM_TI_LE!$A$5:$B$30,2,FALSE)</f>
        <v>0</v>
      </c>
      <c r="AR302" s="188">
        <f>V302/$H302*VLOOKUP(V$4,DM_TI_LE!$A$5:$B$30,2,FALSE)</f>
        <v>0</v>
      </c>
      <c r="AS302" s="188">
        <f>W302/$H302*VLOOKUP(W$4,DM_TI_LE!$A$5:$B$30,2,FALSE)</f>
        <v>0</v>
      </c>
      <c r="AT302" s="188">
        <f>X302/$H302*VLOOKUP(X$4,DM_TI_LE!$A$5:$B$30,2,FALSE)</f>
        <v>0</v>
      </c>
      <c r="AU302" s="188">
        <f>Y302/$H302*VLOOKUP(Y$4,DM_TI_LE!$A$5:$B$30,2,FALSE)</f>
        <v>0</v>
      </c>
      <c r="AV302" s="188">
        <f>Z302/$H302*VLOOKUP(Z$4,DM_TI_LE!$A$5:$B$30,2,FALSE)</f>
        <v>0</v>
      </c>
      <c r="AW302" s="188">
        <f>AA302/$H302*VLOOKUP(AA$4,DM_TI_LE!$A$5:$B$30,2,FALSE)</f>
        <v>0</v>
      </c>
      <c r="AX302" s="188">
        <f>AB302/$H302*VLOOKUP(AB$4,DM_TI_LE!$A$5:$B$30,2,FALSE)</f>
        <v>0</v>
      </c>
      <c r="AY302" s="188">
        <f>AC302/$H302*VLOOKUP(AC$4,DM_TI_LE!$A$5:$B$30,2,FALSE)</f>
        <v>0</v>
      </c>
      <c r="AZ302" s="188">
        <f>AD302/$H302*VLOOKUP(AD$4,DM_TI_LE!$A$5:$B$30,2,FALSE)</f>
        <v>0</v>
      </c>
      <c r="BA302" s="231">
        <f>IF(CD302="HDHV",DM_TI_LE!$K$12*I302, SUM(AE302:AW302)*F302*E302*DM_HE_SO_LUONG_NS!$D$1*CE302)</f>
        <v>7560000</v>
      </c>
      <c r="BB302" s="16"/>
      <c r="BC302" s="17">
        <f>VLOOKUP(B302,GD_LCD_HS_LNS!$B$4:$E$914,4,FALSE)</f>
        <v>4166000</v>
      </c>
      <c r="BD302" s="16"/>
      <c r="BE302" s="16">
        <f>I302/26*$BC302*VLOOKUP(BE$4,DM_TI_LE!$A$5:$C$29,3,FALSE)</f>
        <v>0</v>
      </c>
      <c r="BF302" s="16">
        <f>J302/26*$BC302*VLOOKUP(BF$4,DM_TI_LE!$A$5:$C$29,3,FALSE)</f>
        <v>0</v>
      </c>
      <c r="BG302" s="16">
        <f>K302/26*$BC302*VLOOKUP(BG$4,DM_TI_LE!$A$5:$C$29,3,FALSE)</f>
        <v>0</v>
      </c>
      <c r="BH302" s="16">
        <f>L302/26*$BC302*VLOOKUP(BH$4,DM_TI_LE!$A$5:$C$29,3,FALSE)</f>
        <v>0</v>
      </c>
      <c r="BI302" s="16">
        <f>M302/26*$BC302*VLOOKUP(BI$4,DM_TI_LE!$A$5:$C$29,3,FALSE)</f>
        <v>0</v>
      </c>
      <c r="BJ302" s="16">
        <f>N302/26*$BC302*VLOOKUP(BJ$4,DM_TI_LE!$A$5:$C$29,3,FALSE)</f>
        <v>0</v>
      </c>
      <c r="BK302" s="16">
        <f>O302/26*$BC302*VLOOKUP(BK$4,DM_TI_LE!$A$5:$C$29,3,FALSE)</f>
        <v>0</v>
      </c>
      <c r="BL302" s="16">
        <f>P302/26*$BC302*VLOOKUP(BL$4,DM_TI_LE!$A$5:$C$29,3,FALSE)</f>
        <v>0</v>
      </c>
      <c r="BM302" s="16">
        <f>Q302/26*$BC302*VLOOKUP(BM$4,DM_TI_LE!$A$5:$C$29,3,FALSE)</f>
        <v>0</v>
      </c>
      <c r="BN302" s="16">
        <f>R302/26*$BC302*VLOOKUP(BN$4,DM_TI_LE!$A$5:$C$29,3,FALSE)</f>
        <v>0</v>
      </c>
      <c r="BO302" s="16">
        <f>S302/26*$BC302*VLOOKUP(BO$4,DM_TI_LE!$A$5:$C$29,3,FALSE)</f>
        <v>0</v>
      </c>
      <c r="BP302" s="16">
        <f>T302/26*$BC302*VLOOKUP(BP$4,DM_TI_LE!$A$5:$C$29,3,FALSE)</f>
        <v>0</v>
      </c>
      <c r="BQ302" s="16">
        <f>U302/26*$BC302*VLOOKUP(BQ$4,DM_TI_LE!$A$5:$C$29,3,FALSE)</f>
        <v>0</v>
      </c>
      <c r="BR302" s="16">
        <f>V302/26*$BC302*VLOOKUP(BR$4,DM_TI_LE!$A$5:$C$29,3,FALSE)</f>
        <v>0</v>
      </c>
      <c r="BS302" s="16">
        <f>W302/26*$BC302*VLOOKUP(BS$4,DM_TI_LE!$A$5:$C$29,3,FALSE)</f>
        <v>0</v>
      </c>
      <c r="BT302" s="16">
        <f>X302/26*$BC302*VLOOKUP(BT$4,DM_TI_LE!$A$5:$C$29,3,FALSE)</f>
        <v>0</v>
      </c>
      <c r="BU302" s="16">
        <f>Y302/26*$BC302*VLOOKUP(BU$4,DM_TI_LE!$A$5:$C$29,3,FALSE)</f>
        <v>0</v>
      </c>
      <c r="BV302" s="16">
        <f>Z302/26*$BC302*VLOOKUP(BV$4,DM_TI_LE!$A$5:$C$29,3,FALSE)</f>
        <v>0</v>
      </c>
      <c r="BW302" s="16">
        <f>AA302/26*$BC302*VLOOKUP(BW$4,DM_TI_LE!$A$5:$C$29,3,FALSE)</f>
        <v>0</v>
      </c>
      <c r="BX302" s="16">
        <f>AB302/26*$BC302*VLOOKUP(BX$4,DM_TI_LE!$A$5:$C$29,3,FALSE)</f>
        <v>0</v>
      </c>
      <c r="BY302" s="16">
        <f>AC302/26*$BC302*VLOOKUP(BY$4,DM_TI_LE!$A$5:$C$29,3,FALSE)</f>
        <v>0</v>
      </c>
      <c r="BZ302" s="16">
        <f>AD302/26*$BC302*VLOOKUP(BZ$4,DM_TI_LE!$A$5:$C$29,3,FALSE)</f>
        <v>0</v>
      </c>
      <c r="CA302" s="196">
        <f t="shared" si="0"/>
        <v>0</v>
      </c>
      <c r="CB302" s="16"/>
      <c r="CC302" s="197">
        <f t="shared" si="1"/>
        <v>7560000</v>
      </c>
      <c r="CD302" s="145" t="s">
        <v>114</v>
      </c>
      <c r="CE302" s="199">
        <f>VLOOKUP(CD302,DM_TI_LE!$I$12:$J$16,2,FALSE)</f>
        <v>1</v>
      </c>
    </row>
    <row r="303" spans="1:83" ht="12.75">
      <c r="A303" s="36">
        <v>299</v>
      </c>
      <c r="B303" s="38">
        <f>GD_LCD_HS_LNS!B302</f>
        <v>11145</v>
      </c>
      <c r="C303" s="38" t="str">
        <f>GD_LCD_HS_LNS!C302</f>
        <v>Nguyễn Tiến Ngọc</v>
      </c>
      <c r="D303" s="38" t="str">
        <f>GD_LCD_HS_LNS!D302</f>
        <v>NV Lái xe - VHTTB</v>
      </c>
      <c r="E303" s="146">
        <f>VLOOKUP(B303,GD_CHAM_CONG!$C$6:$BJ$912,60,FALSE)</f>
        <v>0.78</v>
      </c>
      <c r="F303" s="146">
        <f>VLOOKUP(B303,GD_LCD_HS_LNS!$B$4:$F$914,5,FALSE)</f>
        <v>1.8</v>
      </c>
      <c r="G303" s="168"/>
      <c r="H303" s="168">
        <f>VLOOKUP(B303,GD_CHAM_CONG!$C$6:$BD$912,37,FALSE)</f>
        <v>26</v>
      </c>
      <c r="I303" s="16">
        <f>VLOOKUP($B303,GD_CHAM_CONG!$C$6:$BF$912,38,FALSE)</f>
        <v>26</v>
      </c>
      <c r="J303" s="16">
        <f>VLOOKUP($B303,GD_CHAM_CONG!$C$6:$BF$912,39,FALSE)</f>
        <v>0</v>
      </c>
      <c r="K303" s="16">
        <f>VLOOKUP($B303,GD_CHAM_CONG!$C$6:$BF$912,40,FALSE)</f>
        <v>0</v>
      </c>
      <c r="L303" s="16">
        <f>VLOOKUP($B303,GD_CHAM_CONG!$C$6:$BF$912,41,FALSE)</f>
        <v>0</v>
      </c>
      <c r="M303" s="16">
        <f>VLOOKUP($B303,GD_CHAM_CONG!$C$6:$BF$912,42,FALSE)</f>
        <v>0</v>
      </c>
      <c r="N303" s="16">
        <f>VLOOKUP($B303,GD_CHAM_CONG!$C$6:$BF$912,43,FALSE)</f>
        <v>0</v>
      </c>
      <c r="O303" s="16">
        <f>VLOOKUP($B303,GD_CHAM_CONG!$C$6:$BF$912,44,FALSE)</f>
        <v>0</v>
      </c>
      <c r="P303" s="16">
        <f>VLOOKUP($B303,GD_CHAM_CONG!$C$6:$BF$912,45,FALSE)</f>
        <v>0</v>
      </c>
      <c r="Q303" s="16">
        <f>VLOOKUP($B303,GD_CHAM_CONG!$C$6:$BF$912,46,FALSE)</f>
        <v>0</v>
      </c>
      <c r="R303" s="16">
        <f>VLOOKUP($B303,GD_CHAM_CONG!$C$6:$BF$912,47,FALSE)</f>
        <v>0</v>
      </c>
      <c r="S303" s="16">
        <f>VLOOKUP($B303,GD_CHAM_CONG!$C$6:$BF$912,48,FALSE)</f>
        <v>0</v>
      </c>
      <c r="T303" s="16">
        <f>VLOOKUP($B303,GD_CHAM_CONG!$C$6:$BF$912,49,FALSE)</f>
        <v>0</v>
      </c>
      <c r="U303" s="16">
        <f>VLOOKUP($B303,GD_CHAM_CONG!$C$6:$BF$912,50,FALSE)</f>
        <v>0</v>
      </c>
      <c r="V303" s="16">
        <f>VLOOKUP($B303,GD_CHAM_CONG!$C$6:$BF$912,51,FALSE)</f>
        <v>0</v>
      </c>
      <c r="W303" s="16">
        <f>VLOOKUP($B303,GD_CHAM_CONG!$C$6:$BF$912,52,FALSE)</f>
        <v>0</v>
      </c>
      <c r="X303" s="16">
        <f>VLOOKUP($B303,GD_CHAM_CONG!$C$6:$BF$912,53,FALSE)</f>
        <v>0</v>
      </c>
      <c r="Y303" s="16">
        <f>VLOOKUP($B303,GD_CHAM_CONG!$C$6:$BF$912,54,FALSE)</f>
        <v>0</v>
      </c>
      <c r="Z303" s="16">
        <f>VLOOKUP($B303,GD_CHAM_CONG!$C$6:$BF$912,55,FALSE)</f>
        <v>0</v>
      </c>
      <c r="AA303" s="16">
        <f>VLOOKUP($B303,GD_CHAM_CONG!$C$6:$BF$912,56,FALSE)</f>
        <v>0</v>
      </c>
      <c r="AB303" s="16">
        <f>VLOOKUP($B303,GD_CHAM_CONG!$C$6:$BI$912,57,FALSE)</f>
        <v>0</v>
      </c>
      <c r="AC303" s="16">
        <f>VLOOKUP($B303,GD_CHAM_CONG!$C$6:$BI$912,58,FALSE)</f>
        <v>0</v>
      </c>
      <c r="AD303" s="16">
        <f>VLOOKUP($B303,GD_CHAM_CONG!$C$6:$BI$912,59,FALSE)</f>
        <v>0</v>
      </c>
      <c r="AE303" s="188">
        <f>I303/$H303*VLOOKUP(I$4,DM_TI_LE!$A$5:$B$30,2,FALSE)</f>
        <v>1</v>
      </c>
      <c r="AF303" s="188">
        <f>J303/$H303*VLOOKUP(J$4,DM_TI_LE!$A$5:$B$30,2,FALSE)</f>
        <v>0</v>
      </c>
      <c r="AG303" s="188">
        <f>K303/$H303*VLOOKUP(K$4,DM_TI_LE!$A$5:$B$30,2,FALSE)</f>
        <v>0</v>
      </c>
      <c r="AH303" s="188">
        <f>L303/$H303*VLOOKUP(L$4,DM_TI_LE!$A$5:$B$30,2,FALSE)</f>
        <v>0</v>
      </c>
      <c r="AI303" s="188">
        <f>M303/$H303*VLOOKUP(M$4,DM_TI_LE!$A$5:$B$30,2,FALSE)</f>
        <v>0</v>
      </c>
      <c r="AJ303" s="188">
        <f>N303/$H303*VLOOKUP(N$4,DM_TI_LE!$A$5:$B$30,2,FALSE)</f>
        <v>0</v>
      </c>
      <c r="AK303" s="188">
        <f>O303/$H303*VLOOKUP(O$4,DM_TI_LE!$A$5:$B$30,2,FALSE)</f>
        <v>0</v>
      </c>
      <c r="AL303" s="188">
        <f>P303/$H303*VLOOKUP(P$4,DM_TI_LE!$A$5:$B$30,2,FALSE)</f>
        <v>0</v>
      </c>
      <c r="AM303" s="188">
        <f>Q303/$H303*VLOOKUP(Q$4,DM_TI_LE!$A$5:$B$30,2,FALSE)</f>
        <v>0</v>
      </c>
      <c r="AN303" s="188">
        <f>R303/$H303*VLOOKUP(R$4,DM_TI_LE!$A$5:$B$30,2,FALSE)</f>
        <v>0</v>
      </c>
      <c r="AO303" s="188">
        <f>S303/$H303*VLOOKUP(S$4,DM_TI_LE!$A$5:$B$30,2,FALSE)</f>
        <v>0</v>
      </c>
      <c r="AP303" s="188">
        <f>T303/$H303*VLOOKUP(T$4,DM_TI_LE!$A$5:$B$30,2,FALSE)</f>
        <v>0</v>
      </c>
      <c r="AQ303" s="188">
        <f>U303/$H303*VLOOKUP(U$4,DM_TI_LE!$A$5:$B$30,2,FALSE)</f>
        <v>0</v>
      </c>
      <c r="AR303" s="188">
        <f>V303/$H303*VLOOKUP(V$4,DM_TI_LE!$A$5:$B$30,2,FALSE)</f>
        <v>0</v>
      </c>
      <c r="AS303" s="188">
        <f>W303/$H303*VLOOKUP(W$4,DM_TI_LE!$A$5:$B$30,2,FALSE)</f>
        <v>0</v>
      </c>
      <c r="AT303" s="188">
        <f>X303/$H303*VLOOKUP(X$4,DM_TI_LE!$A$5:$B$30,2,FALSE)</f>
        <v>0</v>
      </c>
      <c r="AU303" s="188">
        <f>Y303/$H303*VLOOKUP(Y$4,DM_TI_LE!$A$5:$B$30,2,FALSE)</f>
        <v>0</v>
      </c>
      <c r="AV303" s="188">
        <f>Z303/$H303*VLOOKUP(Z$4,DM_TI_LE!$A$5:$B$30,2,FALSE)</f>
        <v>0</v>
      </c>
      <c r="AW303" s="188">
        <f>AA303/$H303*VLOOKUP(AA$4,DM_TI_LE!$A$5:$B$30,2,FALSE)</f>
        <v>0</v>
      </c>
      <c r="AX303" s="188">
        <f>AB303/$H303*VLOOKUP(AB$4,DM_TI_LE!$A$5:$B$30,2,FALSE)</f>
        <v>0</v>
      </c>
      <c r="AY303" s="188">
        <f>AC303/$H303*VLOOKUP(AC$4,DM_TI_LE!$A$5:$B$30,2,FALSE)</f>
        <v>0</v>
      </c>
      <c r="AZ303" s="188">
        <f>AD303/$H303*VLOOKUP(AD$4,DM_TI_LE!$A$5:$B$30,2,FALSE)</f>
        <v>0</v>
      </c>
      <c r="BA303" s="231">
        <f>IF(CD303="HDHV",DM_TI_LE!$K$12*I303, SUM(AE303:AW303)*F303*E303*DM_HE_SO_LUONG_NS!$D$1*CE303)</f>
        <v>6318000.0000000009</v>
      </c>
      <c r="BB303" s="16"/>
      <c r="BC303" s="17">
        <f>VLOOKUP(B303,GD_LCD_HS_LNS!$B$4:$E$914,4,FALSE)</f>
        <v>4921000</v>
      </c>
      <c r="BD303" s="16"/>
      <c r="BE303" s="16">
        <f>I303/26*$BC303*VLOOKUP(BE$4,DM_TI_LE!$A$5:$C$29,3,FALSE)</f>
        <v>0</v>
      </c>
      <c r="BF303" s="16">
        <f>J303/26*$BC303*VLOOKUP(BF$4,DM_TI_LE!$A$5:$C$29,3,FALSE)</f>
        <v>0</v>
      </c>
      <c r="BG303" s="16">
        <f>K303/26*$BC303*VLOOKUP(BG$4,DM_TI_LE!$A$5:$C$29,3,FALSE)</f>
        <v>0</v>
      </c>
      <c r="BH303" s="16">
        <f>L303/26*$BC303*VLOOKUP(BH$4,DM_TI_LE!$A$5:$C$29,3,FALSE)</f>
        <v>0</v>
      </c>
      <c r="BI303" s="16">
        <f>M303/26*$BC303*VLOOKUP(BI$4,DM_TI_LE!$A$5:$C$29,3,FALSE)</f>
        <v>0</v>
      </c>
      <c r="BJ303" s="16">
        <f>N303/26*$BC303*VLOOKUP(BJ$4,DM_TI_LE!$A$5:$C$29,3,FALSE)</f>
        <v>0</v>
      </c>
      <c r="BK303" s="16">
        <f>O303/26*$BC303*VLOOKUP(BK$4,DM_TI_LE!$A$5:$C$29,3,FALSE)</f>
        <v>0</v>
      </c>
      <c r="BL303" s="16">
        <f>P303/26*$BC303*VLOOKUP(BL$4,DM_TI_LE!$A$5:$C$29,3,FALSE)</f>
        <v>0</v>
      </c>
      <c r="BM303" s="16">
        <f>Q303/26*$BC303*VLOOKUP(BM$4,DM_TI_LE!$A$5:$C$29,3,FALSE)</f>
        <v>0</v>
      </c>
      <c r="BN303" s="16">
        <f>R303/26*$BC303*VLOOKUP(BN$4,DM_TI_LE!$A$5:$C$29,3,FALSE)</f>
        <v>0</v>
      </c>
      <c r="BO303" s="16">
        <f>S303/26*$BC303*VLOOKUP(BO$4,DM_TI_LE!$A$5:$C$29,3,FALSE)</f>
        <v>0</v>
      </c>
      <c r="BP303" s="16">
        <f>T303/26*$BC303*VLOOKUP(BP$4,DM_TI_LE!$A$5:$C$29,3,FALSE)</f>
        <v>0</v>
      </c>
      <c r="BQ303" s="16">
        <f>U303/26*$BC303*VLOOKUP(BQ$4,DM_TI_LE!$A$5:$C$29,3,FALSE)</f>
        <v>0</v>
      </c>
      <c r="BR303" s="16">
        <f>V303/26*$BC303*VLOOKUP(BR$4,DM_TI_LE!$A$5:$C$29,3,FALSE)</f>
        <v>0</v>
      </c>
      <c r="BS303" s="16">
        <f>W303/26*$BC303*VLOOKUP(BS$4,DM_TI_LE!$A$5:$C$29,3,FALSE)</f>
        <v>0</v>
      </c>
      <c r="BT303" s="16">
        <f>X303/26*$BC303*VLOOKUP(BT$4,DM_TI_LE!$A$5:$C$29,3,FALSE)</f>
        <v>0</v>
      </c>
      <c r="BU303" s="16">
        <f>Y303/26*$BC303*VLOOKUP(BU$4,DM_TI_LE!$A$5:$C$29,3,FALSE)</f>
        <v>0</v>
      </c>
      <c r="BV303" s="16">
        <f>Z303/26*$BC303*VLOOKUP(BV$4,DM_TI_LE!$A$5:$C$29,3,FALSE)</f>
        <v>0</v>
      </c>
      <c r="BW303" s="16">
        <f>AA303/26*$BC303*VLOOKUP(BW$4,DM_TI_LE!$A$5:$C$29,3,FALSE)</f>
        <v>0</v>
      </c>
      <c r="BX303" s="16">
        <f>AB303/26*$BC303*VLOOKUP(BX$4,DM_TI_LE!$A$5:$C$29,3,FALSE)</f>
        <v>0</v>
      </c>
      <c r="BY303" s="16">
        <f>AC303/26*$BC303*VLOOKUP(BY$4,DM_TI_LE!$A$5:$C$29,3,FALSE)</f>
        <v>0</v>
      </c>
      <c r="BZ303" s="16">
        <f>AD303/26*$BC303*VLOOKUP(BZ$4,DM_TI_LE!$A$5:$C$29,3,FALSE)</f>
        <v>0</v>
      </c>
      <c r="CA303" s="196">
        <f t="shared" si="0"/>
        <v>0</v>
      </c>
      <c r="CB303" s="16"/>
      <c r="CC303" s="197">
        <f t="shared" si="1"/>
        <v>6318000.0000000009</v>
      </c>
      <c r="CD303" s="145" t="s">
        <v>114</v>
      </c>
      <c r="CE303" s="199">
        <f>VLOOKUP(CD303,DM_TI_LE!$I$12:$J$16,2,FALSE)</f>
        <v>1</v>
      </c>
    </row>
    <row r="304" spans="1:83" ht="12.75">
      <c r="A304" s="36">
        <v>300</v>
      </c>
      <c r="B304" s="38">
        <f>GD_LCD_HS_LNS!B303</f>
        <v>13406</v>
      </c>
      <c r="C304" s="38" t="str">
        <f>GD_LCD_HS_LNS!C303</f>
        <v>Hoàng Đình Mạnh</v>
      </c>
      <c r="D304" s="38" t="str">
        <f>GD_LCD_HS_LNS!D303</f>
        <v>NV Lái xe - VHTTB</v>
      </c>
      <c r="E304" s="146">
        <f>VLOOKUP(B304,GD_CHAM_CONG!$C$6:$BJ$912,60,FALSE)</f>
        <v>1</v>
      </c>
      <c r="F304" s="146">
        <f>VLOOKUP(B304,GD_LCD_HS_LNS!$B$4:$F$914,5,FALSE)</f>
        <v>1.68</v>
      </c>
      <c r="G304" s="168"/>
      <c r="H304" s="168">
        <f>VLOOKUP(B304,GD_CHAM_CONG!$C$6:$BD$912,37,FALSE)</f>
        <v>26</v>
      </c>
      <c r="I304" s="16">
        <f>VLOOKUP($B304,GD_CHAM_CONG!$C$6:$BF$912,38,FALSE)</f>
        <v>25</v>
      </c>
      <c r="J304" s="16">
        <f>VLOOKUP($B304,GD_CHAM_CONG!$C$6:$BF$912,39,FALSE)</f>
        <v>0</v>
      </c>
      <c r="K304" s="16">
        <f>VLOOKUP($B304,GD_CHAM_CONG!$C$6:$BF$912,40,FALSE)</f>
        <v>1</v>
      </c>
      <c r="L304" s="16">
        <f>VLOOKUP($B304,GD_CHAM_CONG!$C$6:$BF$912,41,FALSE)</f>
        <v>0</v>
      </c>
      <c r="M304" s="16">
        <f>VLOOKUP($B304,GD_CHAM_CONG!$C$6:$BF$912,42,FALSE)</f>
        <v>0</v>
      </c>
      <c r="N304" s="16">
        <f>VLOOKUP($B304,GD_CHAM_CONG!$C$6:$BF$912,43,FALSE)</f>
        <v>0</v>
      </c>
      <c r="O304" s="16">
        <f>VLOOKUP($B304,GD_CHAM_CONG!$C$6:$BF$912,44,FALSE)</f>
        <v>0</v>
      </c>
      <c r="P304" s="16">
        <f>VLOOKUP($B304,GD_CHAM_CONG!$C$6:$BF$912,45,FALSE)</f>
        <v>0</v>
      </c>
      <c r="Q304" s="16">
        <f>VLOOKUP($B304,GD_CHAM_CONG!$C$6:$BF$912,46,FALSE)</f>
        <v>0</v>
      </c>
      <c r="R304" s="16">
        <f>VLOOKUP($B304,GD_CHAM_CONG!$C$6:$BF$912,47,FALSE)</f>
        <v>0</v>
      </c>
      <c r="S304" s="16">
        <f>VLOOKUP($B304,GD_CHAM_CONG!$C$6:$BF$912,48,FALSE)</f>
        <v>0</v>
      </c>
      <c r="T304" s="16">
        <f>VLOOKUP($B304,GD_CHAM_CONG!$C$6:$BF$912,49,FALSE)</f>
        <v>0</v>
      </c>
      <c r="U304" s="16">
        <f>VLOOKUP($B304,GD_CHAM_CONG!$C$6:$BF$912,50,FALSE)</f>
        <v>0</v>
      </c>
      <c r="V304" s="16">
        <f>VLOOKUP($B304,GD_CHAM_CONG!$C$6:$BF$912,51,FALSE)</f>
        <v>0</v>
      </c>
      <c r="W304" s="16">
        <f>VLOOKUP($B304,GD_CHAM_CONG!$C$6:$BF$912,52,FALSE)</f>
        <v>0</v>
      </c>
      <c r="X304" s="16">
        <f>VLOOKUP($B304,GD_CHAM_CONG!$C$6:$BF$912,53,FALSE)</f>
        <v>0</v>
      </c>
      <c r="Y304" s="16">
        <f>VLOOKUP($B304,GD_CHAM_CONG!$C$6:$BF$912,54,FALSE)</f>
        <v>0</v>
      </c>
      <c r="Z304" s="16">
        <f>VLOOKUP($B304,GD_CHAM_CONG!$C$6:$BF$912,55,FALSE)</f>
        <v>0</v>
      </c>
      <c r="AA304" s="16">
        <f>VLOOKUP($B304,GD_CHAM_CONG!$C$6:$BF$912,56,FALSE)</f>
        <v>0</v>
      </c>
      <c r="AB304" s="16">
        <f>VLOOKUP($B304,GD_CHAM_CONG!$C$6:$BI$912,57,FALSE)</f>
        <v>0</v>
      </c>
      <c r="AC304" s="16">
        <f>VLOOKUP($B304,GD_CHAM_CONG!$C$6:$BI$912,58,FALSE)</f>
        <v>0</v>
      </c>
      <c r="AD304" s="16">
        <f>VLOOKUP($B304,GD_CHAM_CONG!$C$6:$BI$912,59,FALSE)</f>
        <v>0</v>
      </c>
      <c r="AE304" s="188">
        <f>I304/$H304*VLOOKUP(I$4,DM_TI_LE!$A$5:$B$30,2,FALSE)</f>
        <v>0.96153846153846156</v>
      </c>
      <c r="AF304" s="188">
        <f>J304/$H304*VLOOKUP(J$4,DM_TI_LE!$A$5:$B$30,2,FALSE)</f>
        <v>0</v>
      </c>
      <c r="AG304" s="188">
        <f>K304/$H304*VLOOKUP(K$4,DM_TI_LE!$A$5:$B$30,2,FALSE)</f>
        <v>0</v>
      </c>
      <c r="AH304" s="188">
        <f>L304/$H304*VLOOKUP(L$4,DM_TI_LE!$A$5:$B$30,2,FALSE)</f>
        <v>0</v>
      </c>
      <c r="AI304" s="188">
        <f>M304/$H304*VLOOKUP(M$4,DM_TI_LE!$A$5:$B$30,2,FALSE)</f>
        <v>0</v>
      </c>
      <c r="AJ304" s="188">
        <f>N304/$H304*VLOOKUP(N$4,DM_TI_LE!$A$5:$B$30,2,FALSE)</f>
        <v>0</v>
      </c>
      <c r="AK304" s="188">
        <f>O304/$H304*VLOOKUP(O$4,DM_TI_LE!$A$5:$B$30,2,FALSE)</f>
        <v>0</v>
      </c>
      <c r="AL304" s="188">
        <f>P304/$H304*VLOOKUP(P$4,DM_TI_LE!$A$5:$B$30,2,FALSE)</f>
        <v>0</v>
      </c>
      <c r="AM304" s="188">
        <f>Q304/$H304*VLOOKUP(Q$4,DM_TI_LE!$A$5:$B$30,2,FALSE)</f>
        <v>0</v>
      </c>
      <c r="AN304" s="188">
        <f>R304/$H304*VLOOKUP(R$4,DM_TI_LE!$A$5:$B$30,2,FALSE)</f>
        <v>0</v>
      </c>
      <c r="AO304" s="188">
        <f>S304/$H304*VLOOKUP(S$4,DM_TI_LE!$A$5:$B$30,2,FALSE)</f>
        <v>0</v>
      </c>
      <c r="AP304" s="188">
        <f>T304/$H304*VLOOKUP(T$4,DM_TI_LE!$A$5:$B$30,2,FALSE)</f>
        <v>0</v>
      </c>
      <c r="AQ304" s="188">
        <f>U304/$H304*VLOOKUP(U$4,DM_TI_LE!$A$5:$B$30,2,FALSE)</f>
        <v>0</v>
      </c>
      <c r="AR304" s="188">
        <f>V304/$H304*VLOOKUP(V$4,DM_TI_LE!$A$5:$B$30,2,FALSE)</f>
        <v>0</v>
      </c>
      <c r="AS304" s="188">
        <f>W304/$H304*VLOOKUP(W$4,DM_TI_LE!$A$5:$B$30,2,FALSE)</f>
        <v>0</v>
      </c>
      <c r="AT304" s="188">
        <f>X304/$H304*VLOOKUP(X$4,DM_TI_LE!$A$5:$B$30,2,FALSE)</f>
        <v>0</v>
      </c>
      <c r="AU304" s="188">
        <f>Y304/$H304*VLOOKUP(Y$4,DM_TI_LE!$A$5:$B$30,2,FALSE)</f>
        <v>0</v>
      </c>
      <c r="AV304" s="188">
        <f>Z304/$H304*VLOOKUP(Z$4,DM_TI_LE!$A$5:$B$30,2,FALSE)</f>
        <v>0</v>
      </c>
      <c r="AW304" s="188">
        <f>AA304/$H304*VLOOKUP(AA$4,DM_TI_LE!$A$5:$B$30,2,FALSE)</f>
        <v>0</v>
      </c>
      <c r="AX304" s="188">
        <f>AB304/$H304*VLOOKUP(AB$4,DM_TI_LE!$A$5:$B$30,2,FALSE)</f>
        <v>0</v>
      </c>
      <c r="AY304" s="188">
        <f>AC304/$H304*VLOOKUP(AC$4,DM_TI_LE!$A$5:$B$30,2,FALSE)</f>
        <v>0</v>
      </c>
      <c r="AZ304" s="188">
        <f>AD304/$H304*VLOOKUP(AD$4,DM_TI_LE!$A$5:$B$30,2,FALSE)</f>
        <v>0</v>
      </c>
      <c r="BA304" s="231">
        <f>IF(CD304="HDHV",DM_TI_LE!$K$12*I304, SUM(AE304:AW304)*F304*E304*DM_HE_SO_LUONG_NS!$D$1*CE304)</f>
        <v>7269230.769230769</v>
      </c>
      <c r="BB304" s="16"/>
      <c r="BC304" s="17">
        <f>VLOOKUP(B304,GD_LCD_HS_LNS!$B$4:$E$914,4,FALSE)</f>
        <v>4166000</v>
      </c>
      <c r="BD304" s="16"/>
      <c r="BE304" s="16">
        <f>I304/26*$BC304*VLOOKUP(BE$4,DM_TI_LE!$A$5:$C$29,3,FALSE)</f>
        <v>0</v>
      </c>
      <c r="BF304" s="16">
        <f>J304/26*$BC304*VLOOKUP(BF$4,DM_TI_LE!$A$5:$C$29,3,FALSE)</f>
        <v>0</v>
      </c>
      <c r="BG304" s="16">
        <f>K304/26*$BC304*VLOOKUP(BG$4,DM_TI_LE!$A$5:$C$29,3,FALSE)</f>
        <v>0</v>
      </c>
      <c r="BH304" s="16">
        <f>L304/26*$BC304*VLOOKUP(BH$4,DM_TI_LE!$A$5:$C$29,3,FALSE)</f>
        <v>0</v>
      </c>
      <c r="BI304" s="16">
        <f>M304/26*$BC304*VLOOKUP(BI$4,DM_TI_LE!$A$5:$C$29,3,FALSE)</f>
        <v>0</v>
      </c>
      <c r="BJ304" s="16">
        <f>N304/26*$BC304*VLOOKUP(BJ$4,DM_TI_LE!$A$5:$C$29,3,FALSE)</f>
        <v>0</v>
      </c>
      <c r="BK304" s="16">
        <f>O304/26*$BC304*VLOOKUP(BK$4,DM_TI_LE!$A$5:$C$29,3,FALSE)</f>
        <v>0</v>
      </c>
      <c r="BL304" s="16">
        <f>P304/26*$BC304*VLOOKUP(BL$4,DM_TI_LE!$A$5:$C$29,3,FALSE)</f>
        <v>0</v>
      </c>
      <c r="BM304" s="16">
        <f>Q304/26*$BC304*VLOOKUP(BM$4,DM_TI_LE!$A$5:$C$29,3,FALSE)</f>
        <v>0</v>
      </c>
      <c r="BN304" s="16">
        <f>R304/26*$BC304*VLOOKUP(BN$4,DM_TI_LE!$A$5:$C$29,3,FALSE)</f>
        <v>0</v>
      </c>
      <c r="BO304" s="16">
        <f>S304/26*$BC304*VLOOKUP(BO$4,DM_TI_LE!$A$5:$C$29,3,FALSE)</f>
        <v>0</v>
      </c>
      <c r="BP304" s="16">
        <f>T304/26*$BC304*VLOOKUP(BP$4,DM_TI_LE!$A$5:$C$29,3,FALSE)</f>
        <v>0</v>
      </c>
      <c r="BQ304" s="16">
        <f>U304/26*$BC304*VLOOKUP(BQ$4,DM_TI_LE!$A$5:$C$29,3,FALSE)</f>
        <v>0</v>
      </c>
      <c r="BR304" s="16">
        <f>V304/26*$BC304*VLOOKUP(BR$4,DM_TI_LE!$A$5:$C$29,3,FALSE)</f>
        <v>0</v>
      </c>
      <c r="BS304" s="16">
        <f>W304/26*$BC304*VLOOKUP(BS$4,DM_TI_LE!$A$5:$C$29,3,FALSE)</f>
        <v>0</v>
      </c>
      <c r="BT304" s="16">
        <f>X304/26*$BC304*VLOOKUP(BT$4,DM_TI_LE!$A$5:$C$29,3,FALSE)</f>
        <v>0</v>
      </c>
      <c r="BU304" s="16">
        <f>Y304/26*$BC304*VLOOKUP(BU$4,DM_TI_LE!$A$5:$C$29,3,FALSE)</f>
        <v>0</v>
      </c>
      <c r="BV304" s="16">
        <f>Z304/26*$BC304*VLOOKUP(BV$4,DM_TI_LE!$A$5:$C$29,3,FALSE)</f>
        <v>0</v>
      </c>
      <c r="BW304" s="16">
        <f>AA304/26*$BC304*VLOOKUP(BW$4,DM_TI_LE!$A$5:$C$29,3,FALSE)</f>
        <v>0</v>
      </c>
      <c r="BX304" s="16">
        <f>AB304/26*$BC304*VLOOKUP(BX$4,DM_TI_LE!$A$5:$C$29,3,FALSE)</f>
        <v>0</v>
      </c>
      <c r="BY304" s="16">
        <f>AC304/26*$BC304*VLOOKUP(BY$4,DM_TI_LE!$A$5:$C$29,3,FALSE)</f>
        <v>0</v>
      </c>
      <c r="BZ304" s="16">
        <f>AD304/26*$BC304*VLOOKUP(BZ$4,DM_TI_LE!$A$5:$C$29,3,FALSE)</f>
        <v>0</v>
      </c>
      <c r="CA304" s="196">
        <f t="shared" si="0"/>
        <v>0</v>
      </c>
      <c r="CB304" s="16"/>
      <c r="CC304" s="197">
        <f t="shared" si="1"/>
        <v>7269230.769230769</v>
      </c>
      <c r="CD304" s="145" t="s">
        <v>114</v>
      </c>
      <c r="CE304" s="199">
        <f>VLOOKUP(CD304,DM_TI_LE!$I$12:$J$16,2,FALSE)</f>
        <v>1</v>
      </c>
    </row>
    <row r="305" spans="1:83" ht="12.75">
      <c r="A305" s="36">
        <v>301</v>
      </c>
      <c r="B305" s="38">
        <f>GD_LCD_HS_LNS!B304</f>
        <v>13407</v>
      </c>
      <c r="C305" s="38" t="str">
        <f>GD_LCD_HS_LNS!C304</f>
        <v>Vương Văn Tiến</v>
      </c>
      <c r="D305" s="38" t="str">
        <f>GD_LCD_HS_LNS!D304</f>
        <v>NV Lái xe - VHTTB</v>
      </c>
      <c r="E305" s="146">
        <f>VLOOKUP(B305,GD_CHAM_CONG!$C$6:$BJ$912,60,FALSE)</f>
        <v>1</v>
      </c>
      <c r="F305" s="146">
        <f>VLOOKUP(B305,GD_LCD_HS_LNS!$B$4:$F$914,5,FALSE)</f>
        <v>1.68</v>
      </c>
      <c r="G305" s="168"/>
      <c r="H305" s="168">
        <f>VLOOKUP(B305,GD_CHAM_CONG!$C$6:$BD$912,37,FALSE)</f>
        <v>26</v>
      </c>
      <c r="I305" s="16">
        <f>VLOOKUP($B305,GD_CHAM_CONG!$C$6:$BF$912,38,FALSE)</f>
        <v>26</v>
      </c>
      <c r="J305" s="16">
        <f>VLOOKUP($B305,GD_CHAM_CONG!$C$6:$BF$912,39,FALSE)</f>
        <v>0</v>
      </c>
      <c r="K305" s="16">
        <f>VLOOKUP($B305,GD_CHAM_CONG!$C$6:$BF$912,40,FALSE)</f>
        <v>0</v>
      </c>
      <c r="L305" s="16">
        <f>VLOOKUP($B305,GD_CHAM_CONG!$C$6:$BF$912,41,FALSE)</f>
        <v>0</v>
      </c>
      <c r="M305" s="16">
        <f>VLOOKUP($B305,GD_CHAM_CONG!$C$6:$BF$912,42,FALSE)</f>
        <v>0</v>
      </c>
      <c r="N305" s="16">
        <f>VLOOKUP($B305,GD_CHAM_CONG!$C$6:$BF$912,43,FALSE)</f>
        <v>0</v>
      </c>
      <c r="O305" s="16">
        <f>VLOOKUP($B305,GD_CHAM_CONG!$C$6:$BF$912,44,FALSE)</f>
        <v>0</v>
      </c>
      <c r="P305" s="16">
        <f>VLOOKUP($B305,GD_CHAM_CONG!$C$6:$BF$912,45,FALSE)</f>
        <v>0</v>
      </c>
      <c r="Q305" s="16">
        <f>VLOOKUP($B305,GD_CHAM_CONG!$C$6:$BF$912,46,FALSE)</f>
        <v>0</v>
      </c>
      <c r="R305" s="16">
        <f>VLOOKUP($B305,GD_CHAM_CONG!$C$6:$BF$912,47,FALSE)</f>
        <v>0</v>
      </c>
      <c r="S305" s="16">
        <f>VLOOKUP($B305,GD_CHAM_CONG!$C$6:$BF$912,48,FALSE)</f>
        <v>0</v>
      </c>
      <c r="T305" s="16">
        <f>VLOOKUP($B305,GD_CHAM_CONG!$C$6:$BF$912,49,FALSE)</f>
        <v>0</v>
      </c>
      <c r="U305" s="16">
        <f>VLOOKUP($B305,GD_CHAM_CONG!$C$6:$BF$912,50,FALSE)</f>
        <v>0</v>
      </c>
      <c r="V305" s="16">
        <f>VLOOKUP($B305,GD_CHAM_CONG!$C$6:$BF$912,51,FALSE)</f>
        <v>0</v>
      </c>
      <c r="W305" s="16">
        <f>VLOOKUP($B305,GD_CHAM_CONG!$C$6:$BF$912,52,FALSE)</f>
        <v>0</v>
      </c>
      <c r="X305" s="16">
        <f>VLOOKUP($B305,GD_CHAM_CONG!$C$6:$BF$912,53,FALSE)</f>
        <v>0</v>
      </c>
      <c r="Y305" s="16">
        <f>VLOOKUP($B305,GD_CHAM_CONG!$C$6:$BF$912,54,FALSE)</f>
        <v>0</v>
      </c>
      <c r="Z305" s="16">
        <f>VLOOKUP($B305,GD_CHAM_CONG!$C$6:$BF$912,55,FALSE)</f>
        <v>0</v>
      </c>
      <c r="AA305" s="16">
        <f>VLOOKUP($B305,GD_CHAM_CONG!$C$6:$BF$912,56,FALSE)</f>
        <v>0</v>
      </c>
      <c r="AB305" s="16">
        <f>VLOOKUP($B305,GD_CHAM_CONG!$C$6:$BI$912,57,FALSE)</f>
        <v>0</v>
      </c>
      <c r="AC305" s="16">
        <f>VLOOKUP($B305,GD_CHAM_CONG!$C$6:$BI$912,58,FALSE)</f>
        <v>0</v>
      </c>
      <c r="AD305" s="16">
        <f>VLOOKUP($B305,GD_CHAM_CONG!$C$6:$BI$912,59,FALSE)</f>
        <v>0</v>
      </c>
      <c r="AE305" s="188">
        <f>I305/$H305*VLOOKUP(I$4,DM_TI_LE!$A$5:$B$30,2,FALSE)</f>
        <v>1</v>
      </c>
      <c r="AF305" s="188">
        <f>J305/$H305*VLOOKUP(J$4,DM_TI_LE!$A$5:$B$30,2,FALSE)</f>
        <v>0</v>
      </c>
      <c r="AG305" s="188">
        <f>K305/$H305*VLOOKUP(K$4,DM_TI_LE!$A$5:$B$30,2,FALSE)</f>
        <v>0</v>
      </c>
      <c r="AH305" s="188">
        <f>L305/$H305*VLOOKUP(L$4,DM_TI_LE!$A$5:$B$30,2,FALSE)</f>
        <v>0</v>
      </c>
      <c r="AI305" s="188">
        <f>M305/$H305*VLOOKUP(M$4,DM_TI_LE!$A$5:$B$30,2,FALSE)</f>
        <v>0</v>
      </c>
      <c r="AJ305" s="188">
        <f>N305/$H305*VLOOKUP(N$4,DM_TI_LE!$A$5:$B$30,2,FALSE)</f>
        <v>0</v>
      </c>
      <c r="AK305" s="188">
        <f>O305/$H305*VLOOKUP(O$4,DM_TI_LE!$A$5:$B$30,2,FALSE)</f>
        <v>0</v>
      </c>
      <c r="AL305" s="188">
        <f>P305/$H305*VLOOKUP(P$4,DM_TI_LE!$A$5:$B$30,2,FALSE)</f>
        <v>0</v>
      </c>
      <c r="AM305" s="188">
        <f>Q305/$H305*VLOOKUP(Q$4,DM_TI_LE!$A$5:$B$30,2,FALSE)</f>
        <v>0</v>
      </c>
      <c r="AN305" s="188">
        <f>R305/$H305*VLOOKUP(R$4,DM_TI_LE!$A$5:$B$30,2,FALSE)</f>
        <v>0</v>
      </c>
      <c r="AO305" s="188">
        <f>S305/$H305*VLOOKUP(S$4,DM_TI_LE!$A$5:$B$30,2,FALSE)</f>
        <v>0</v>
      </c>
      <c r="AP305" s="188">
        <f>T305/$H305*VLOOKUP(T$4,DM_TI_LE!$A$5:$B$30,2,FALSE)</f>
        <v>0</v>
      </c>
      <c r="AQ305" s="188">
        <f>U305/$H305*VLOOKUP(U$4,DM_TI_LE!$A$5:$B$30,2,FALSE)</f>
        <v>0</v>
      </c>
      <c r="AR305" s="188">
        <f>V305/$H305*VLOOKUP(V$4,DM_TI_LE!$A$5:$B$30,2,FALSE)</f>
        <v>0</v>
      </c>
      <c r="AS305" s="188">
        <f>W305/$H305*VLOOKUP(W$4,DM_TI_LE!$A$5:$B$30,2,FALSE)</f>
        <v>0</v>
      </c>
      <c r="AT305" s="188">
        <f>X305/$H305*VLOOKUP(X$4,DM_TI_LE!$A$5:$B$30,2,FALSE)</f>
        <v>0</v>
      </c>
      <c r="AU305" s="188">
        <f>Y305/$H305*VLOOKUP(Y$4,DM_TI_LE!$A$5:$B$30,2,FALSE)</f>
        <v>0</v>
      </c>
      <c r="AV305" s="188">
        <f>Z305/$H305*VLOOKUP(Z$4,DM_TI_LE!$A$5:$B$30,2,FALSE)</f>
        <v>0</v>
      </c>
      <c r="AW305" s="188">
        <f>AA305/$H305*VLOOKUP(AA$4,DM_TI_LE!$A$5:$B$30,2,FALSE)</f>
        <v>0</v>
      </c>
      <c r="AX305" s="188">
        <f>AB305/$H305*VLOOKUP(AB$4,DM_TI_LE!$A$5:$B$30,2,FALSE)</f>
        <v>0</v>
      </c>
      <c r="AY305" s="188">
        <f>AC305/$H305*VLOOKUP(AC$4,DM_TI_LE!$A$5:$B$30,2,FALSE)</f>
        <v>0</v>
      </c>
      <c r="AZ305" s="188">
        <f>AD305/$H305*VLOOKUP(AD$4,DM_TI_LE!$A$5:$B$30,2,FALSE)</f>
        <v>0</v>
      </c>
      <c r="BA305" s="231">
        <f>IF(CD305="HDHV",DM_TI_LE!$K$12*I305, SUM(AE305:AW305)*F305*E305*DM_HE_SO_LUONG_NS!$D$1*CE305)</f>
        <v>7560000</v>
      </c>
      <c r="BB305" s="16"/>
      <c r="BC305" s="17">
        <f>VLOOKUP(B305,GD_LCD_HS_LNS!$B$4:$E$914,4,FALSE)</f>
        <v>4166000</v>
      </c>
      <c r="BD305" s="16"/>
      <c r="BE305" s="16">
        <f>I305/26*$BC305*VLOOKUP(BE$4,DM_TI_LE!$A$5:$C$29,3,FALSE)</f>
        <v>0</v>
      </c>
      <c r="BF305" s="16">
        <f>J305/26*$BC305*VLOOKUP(BF$4,DM_TI_LE!$A$5:$C$29,3,FALSE)</f>
        <v>0</v>
      </c>
      <c r="BG305" s="16">
        <f>K305/26*$BC305*VLOOKUP(BG$4,DM_TI_LE!$A$5:$C$29,3,FALSE)</f>
        <v>0</v>
      </c>
      <c r="BH305" s="16">
        <f>L305/26*$BC305*VLOOKUP(BH$4,DM_TI_LE!$A$5:$C$29,3,FALSE)</f>
        <v>0</v>
      </c>
      <c r="BI305" s="16">
        <f>M305/26*$BC305*VLOOKUP(BI$4,DM_TI_LE!$A$5:$C$29,3,FALSE)</f>
        <v>0</v>
      </c>
      <c r="BJ305" s="16">
        <f>N305/26*$BC305*VLOOKUP(BJ$4,DM_TI_LE!$A$5:$C$29,3,FALSE)</f>
        <v>0</v>
      </c>
      <c r="BK305" s="16">
        <f>O305/26*$BC305*VLOOKUP(BK$4,DM_TI_LE!$A$5:$C$29,3,FALSE)</f>
        <v>0</v>
      </c>
      <c r="BL305" s="16">
        <f>P305/26*$BC305*VLOOKUP(BL$4,DM_TI_LE!$A$5:$C$29,3,FALSE)</f>
        <v>0</v>
      </c>
      <c r="BM305" s="16">
        <f>Q305/26*$BC305*VLOOKUP(BM$4,DM_TI_LE!$A$5:$C$29,3,FALSE)</f>
        <v>0</v>
      </c>
      <c r="BN305" s="16">
        <f>R305/26*$BC305*VLOOKUP(BN$4,DM_TI_LE!$A$5:$C$29,3,FALSE)</f>
        <v>0</v>
      </c>
      <c r="BO305" s="16">
        <f>S305/26*$BC305*VLOOKUP(BO$4,DM_TI_LE!$A$5:$C$29,3,FALSE)</f>
        <v>0</v>
      </c>
      <c r="BP305" s="16">
        <f>T305/26*$BC305*VLOOKUP(BP$4,DM_TI_LE!$A$5:$C$29,3,FALSE)</f>
        <v>0</v>
      </c>
      <c r="BQ305" s="16">
        <f>U305/26*$BC305*VLOOKUP(BQ$4,DM_TI_LE!$A$5:$C$29,3,FALSE)</f>
        <v>0</v>
      </c>
      <c r="BR305" s="16">
        <f>V305/26*$BC305*VLOOKUP(BR$4,DM_TI_LE!$A$5:$C$29,3,FALSE)</f>
        <v>0</v>
      </c>
      <c r="BS305" s="16">
        <f>W305/26*$BC305*VLOOKUP(BS$4,DM_TI_LE!$A$5:$C$29,3,FALSE)</f>
        <v>0</v>
      </c>
      <c r="BT305" s="16">
        <f>X305/26*$BC305*VLOOKUP(BT$4,DM_TI_LE!$A$5:$C$29,3,FALSE)</f>
        <v>0</v>
      </c>
      <c r="BU305" s="16">
        <f>Y305/26*$BC305*VLOOKUP(BU$4,DM_TI_LE!$A$5:$C$29,3,FALSE)</f>
        <v>0</v>
      </c>
      <c r="BV305" s="16">
        <f>Z305/26*$BC305*VLOOKUP(BV$4,DM_TI_LE!$A$5:$C$29,3,FALSE)</f>
        <v>0</v>
      </c>
      <c r="BW305" s="16">
        <f>AA305/26*$BC305*VLOOKUP(BW$4,DM_TI_LE!$A$5:$C$29,3,FALSE)</f>
        <v>0</v>
      </c>
      <c r="BX305" s="16">
        <f>AB305/26*$BC305*VLOOKUP(BX$4,DM_TI_LE!$A$5:$C$29,3,FALSE)</f>
        <v>0</v>
      </c>
      <c r="BY305" s="16">
        <f>AC305/26*$BC305*VLOOKUP(BY$4,DM_TI_LE!$A$5:$C$29,3,FALSE)</f>
        <v>0</v>
      </c>
      <c r="BZ305" s="16">
        <f>AD305/26*$BC305*VLOOKUP(BZ$4,DM_TI_LE!$A$5:$C$29,3,FALSE)</f>
        <v>0</v>
      </c>
      <c r="CA305" s="196">
        <f t="shared" si="0"/>
        <v>0</v>
      </c>
      <c r="CB305" s="16"/>
      <c r="CC305" s="197">
        <f t="shared" si="1"/>
        <v>7560000</v>
      </c>
      <c r="CD305" s="145" t="s">
        <v>114</v>
      </c>
      <c r="CE305" s="199">
        <f>VLOOKUP(CD305,DM_TI_LE!$I$12:$J$16,2,FALSE)</f>
        <v>1</v>
      </c>
    </row>
    <row r="306" spans="1:83" ht="12.75">
      <c r="A306" s="36">
        <v>302</v>
      </c>
      <c r="B306" s="38">
        <f>GD_LCD_HS_LNS!B305</f>
        <v>13408</v>
      </c>
      <c r="C306" s="38" t="str">
        <f>GD_LCD_HS_LNS!C305</f>
        <v>Nguyễn Phương Thắng</v>
      </c>
      <c r="D306" s="38" t="str">
        <f>GD_LCD_HS_LNS!D305</f>
        <v>NV Lái xe - VHTTB</v>
      </c>
      <c r="E306" s="146">
        <f>VLOOKUP(B306,GD_CHAM_CONG!$C$6:$BJ$912,60,FALSE)</f>
        <v>0.91</v>
      </c>
      <c r="F306" s="146">
        <f>VLOOKUP(B306,GD_LCD_HS_LNS!$B$4:$F$914,5,FALSE)</f>
        <v>1.68</v>
      </c>
      <c r="G306" s="168"/>
      <c r="H306" s="168">
        <f>VLOOKUP(B306,GD_CHAM_CONG!$C$6:$BD$912,37,FALSE)</f>
        <v>26</v>
      </c>
      <c r="I306" s="16">
        <f>VLOOKUP($B306,GD_CHAM_CONG!$C$6:$BF$912,38,FALSE)</f>
        <v>26</v>
      </c>
      <c r="J306" s="16">
        <f>VLOOKUP($B306,GD_CHAM_CONG!$C$6:$BF$912,39,FALSE)</f>
        <v>0</v>
      </c>
      <c r="K306" s="16">
        <f>VLOOKUP($B306,GD_CHAM_CONG!$C$6:$BF$912,40,FALSE)</f>
        <v>0</v>
      </c>
      <c r="L306" s="16">
        <f>VLOOKUP($B306,GD_CHAM_CONG!$C$6:$BF$912,41,FALSE)</f>
        <v>0</v>
      </c>
      <c r="M306" s="16">
        <f>VLOOKUP($B306,GD_CHAM_CONG!$C$6:$BF$912,42,FALSE)</f>
        <v>0</v>
      </c>
      <c r="N306" s="16">
        <f>VLOOKUP($B306,GD_CHAM_CONG!$C$6:$BF$912,43,FALSE)</f>
        <v>0</v>
      </c>
      <c r="O306" s="16">
        <f>VLOOKUP($B306,GD_CHAM_CONG!$C$6:$BF$912,44,FALSE)</f>
        <v>0</v>
      </c>
      <c r="P306" s="16">
        <f>VLOOKUP($B306,GD_CHAM_CONG!$C$6:$BF$912,45,FALSE)</f>
        <v>0</v>
      </c>
      <c r="Q306" s="16">
        <f>VLOOKUP($B306,GD_CHAM_CONG!$C$6:$BF$912,46,FALSE)</f>
        <v>0</v>
      </c>
      <c r="R306" s="16">
        <f>VLOOKUP($B306,GD_CHAM_CONG!$C$6:$BF$912,47,FALSE)</f>
        <v>0</v>
      </c>
      <c r="S306" s="16">
        <f>VLOOKUP($B306,GD_CHAM_CONG!$C$6:$BF$912,48,FALSE)</f>
        <v>0</v>
      </c>
      <c r="T306" s="16">
        <f>VLOOKUP($B306,GD_CHAM_CONG!$C$6:$BF$912,49,FALSE)</f>
        <v>0</v>
      </c>
      <c r="U306" s="16">
        <f>VLOOKUP($B306,GD_CHAM_CONG!$C$6:$BF$912,50,FALSE)</f>
        <v>0</v>
      </c>
      <c r="V306" s="16">
        <f>VLOOKUP($B306,GD_CHAM_CONG!$C$6:$BF$912,51,FALSE)</f>
        <v>0</v>
      </c>
      <c r="W306" s="16">
        <f>VLOOKUP($B306,GD_CHAM_CONG!$C$6:$BF$912,52,FALSE)</f>
        <v>0</v>
      </c>
      <c r="X306" s="16">
        <f>VLOOKUP($B306,GD_CHAM_CONG!$C$6:$BF$912,53,FALSE)</f>
        <v>0</v>
      </c>
      <c r="Y306" s="16">
        <f>VLOOKUP($B306,GD_CHAM_CONG!$C$6:$BF$912,54,FALSE)</f>
        <v>0</v>
      </c>
      <c r="Z306" s="16">
        <f>VLOOKUP($B306,GD_CHAM_CONG!$C$6:$BF$912,55,FALSE)</f>
        <v>0</v>
      </c>
      <c r="AA306" s="16">
        <f>VLOOKUP($B306,GD_CHAM_CONG!$C$6:$BF$912,56,FALSE)</f>
        <v>0</v>
      </c>
      <c r="AB306" s="16">
        <f>VLOOKUP($B306,GD_CHAM_CONG!$C$6:$BI$912,57,FALSE)</f>
        <v>0</v>
      </c>
      <c r="AC306" s="16">
        <f>VLOOKUP($B306,GD_CHAM_CONG!$C$6:$BI$912,58,FALSE)</f>
        <v>0</v>
      </c>
      <c r="AD306" s="16">
        <f>VLOOKUP($B306,GD_CHAM_CONG!$C$6:$BI$912,59,FALSE)</f>
        <v>0</v>
      </c>
      <c r="AE306" s="188">
        <f>I306/$H306*VLOOKUP(I$4,DM_TI_LE!$A$5:$B$30,2,FALSE)</f>
        <v>1</v>
      </c>
      <c r="AF306" s="188">
        <f>J306/$H306*VLOOKUP(J$4,DM_TI_LE!$A$5:$B$30,2,FALSE)</f>
        <v>0</v>
      </c>
      <c r="AG306" s="188">
        <f>K306/$H306*VLOOKUP(K$4,DM_TI_LE!$A$5:$B$30,2,FALSE)</f>
        <v>0</v>
      </c>
      <c r="AH306" s="188">
        <f>L306/$H306*VLOOKUP(L$4,DM_TI_LE!$A$5:$B$30,2,FALSE)</f>
        <v>0</v>
      </c>
      <c r="AI306" s="188">
        <f>M306/$H306*VLOOKUP(M$4,DM_TI_LE!$A$5:$B$30,2,FALSE)</f>
        <v>0</v>
      </c>
      <c r="AJ306" s="188">
        <f>N306/$H306*VLOOKUP(N$4,DM_TI_LE!$A$5:$B$30,2,FALSE)</f>
        <v>0</v>
      </c>
      <c r="AK306" s="188">
        <f>O306/$H306*VLOOKUP(O$4,DM_TI_LE!$A$5:$B$30,2,FALSE)</f>
        <v>0</v>
      </c>
      <c r="AL306" s="188">
        <f>P306/$H306*VLOOKUP(P$4,DM_TI_LE!$A$5:$B$30,2,FALSE)</f>
        <v>0</v>
      </c>
      <c r="AM306" s="188">
        <f>Q306/$H306*VLOOKUP(Q$4,DM_TI_LE!$A$5:$B$30,2,FALSE)</f>
        <v>0</v>
      </c>
      <c r="AN306" s="188">
        <f>R306/$H306*VLOOKUP(R$4,DM_TI_LE!$A$5:$B$30,2,FALSE)</f>
        <v>0</v>
      </c>
      <c r="AO306" s="188">
        <f>S306/$H306*VLOOKUP(S$4,DM_TI_LE!$A$5:$B$30,2,FALSE)</f>
        <v>0</v>
      </c>
      <c r="AP306" s="188">
        <f>T306/$H306*VLOOKUP(T$4,DM_TI_LE!$A$5:$B$30,2,FALSE)</f>
        <v>0</v>
      </c>
      <c r="AQ306" s="188">
        <f>U306/$H306*VLOOKUP(U$4,DM_TI_LE!$A$5:$B$30,2,FALSE)</f>
        <v>0</v>
      </c>
      <c r="AR306" s="188">
        <f>V306/$H306*VLOOKUP(V$4,DM_TI_LE!$A$5:$B$30,2,FALSE)</f>
        <v>0</v>
      </c>
      <c r="AS306" s="188">
        <f>W306/$H306*VLOOKUP(W$4,DM_TI_LE!$A$5:$B$30,2,FALSE)</f>
        <v>0</v>
      </c>
      <c r="AT306" s="188">
        <f>X306/$H306*VLOOKUP(X$4,DM_TI_LE!$A$5:$B$30,2,FALSE)</f>
        <v>0</v>
      </c>
      <c r="AU306" s="188">
        <f>Y306/$H306*VLOOKUP(Y$4,DM_TI_LE!$A$5:$B$30,2,FALSE)</f>
        <v>0</v>
      </c>
      <c r="AV306" s="188">
        <f>Z306/$H306*VLOOKUP(Z$4,DM_TI_LE!$A$5:$B$30,2,FALSE)</f>
        <v>0</v>
      </c>
      <c r="AW306" s="188">
        <f>AA306/$H306*VLOOKUP(AA$4,DM_TI_LE!$A$5:$B$30,2,FALSE)</f>
        <v>0</v>
      </c>
      <c r="AX306" s="188">
        <f>AB306/$H306*VLOOKUP(AB$4,DM_TI_LE!$A$5:$B$30,2,FALSE)</f>
        <v>0</v>
      </c>
      <c r="AY306" s="188">
        <f>AC306/$H306*VLOOKUP(AC$4,DM_TI_LE!$A$5:$B$30,2,FALSE)</f>
        <v>0</v>
      </c>
      <c r="AZ306" s="188">
        <f>AD306/$H306*VLOOKUP(AD$4,DM_TI_LE!$A$5:$B$30,2,FALSE)</f>
        <v>0</v>
      </c>
      <c r="BA306" s="231">
        <f>IF(CD306="HDHV",DM_TI_LE!$K$12*I306, SUM(AE306:AW306)*F306*E306*DM_HE_SO_LUONG_NS!$D$1*CE306)</f>
        <v>6879600</v>
      </c>
      <c r="BB306" s="16"/>
      <c r="BC306" s="17">
        <f>VLOOKUP(B306,GD_LCD_HS_LNS!$B$4:$E$914,4,FALSE)</f>
        <v>4166000</v>
      </c>
      <c r="BD306" s="16"/>
      <c r="BE306" s="16">
        <f>I306/26*$BC306*VLOOKUP(BE$4,DM_TI_LE!$A$5:$C$29,3,FALSE)</f>
        <v>0</v>
      </c>
      <c r="BF306" s="16">
        <f>J306/26*$BC306*VLOOKUP(BF$4,DM_TI_LE!$A$5:$C$29,3,FALSE)</f>
        <v>0</v>
      </c>
      <c r="BG306" s="16">
        <f>K306/26*$BC306*VLOOKUP(BG$4,DM_TI_LE!$A$5:$C$29,3,FALSE)</f>
        <v>0</v>
      </c>
      <c r="BH306" s="16">
        <f>L306/26*$BC306*VLOOKUP(BH$4,DM_TI_LE!$A$5:$C$29,3,FALSE)</f>
        <v>0</v>
      </c>
      <c r="BI306" s="16">
        <f>M306/26*$BC306*VLOOKUP(BI$4,DM_TI_LE!$A$5:$C$29,3,FALSE)</f>
        <v>0</v>
      </c>
      <c r="BJ306" s="16">
        <f>N306/26*$BC306*VLOOKUP(BJ$4,DM_TI_LE!$A$5:$C$29,3,FALSE)</f>
        <v>0</v>
      </c>
      <c r="BK306" s="16">
        <f>O306/26*$BC306*VLOOKUP(BK$4,DM_TI_LE!$A$5:$C$29,3,FALSE)</f>
        <v>0</v>
      </c>
      <c r="BL306" s="16">
        <f>P306/26*$BC306*VLOOKUP(BL$4,DM_TI_LE!$A$5:$C$29,3,FALSE)</f>
        <v>0</v>
      </c>
      <c r="BM306" s="16">
        <f>Q306/26*$BC306*VLOOKUP(BM$4,DM_TI_LE!$A$5:$C$29,3,FALSE)</f>
        <v>0</v>
      </c>
      <c r="BN306" s="16">
        <f>R306/26*$BC306*VLOOKUP(BN$4,DM_TI_LE!$A$5:$C$29,3,FALSE)</f>
        <v>0</v>
      </c>
      <c r="BO306" s="16">
        <f>S306/26*$BC306*VLOOKUP(BO$4,DM_TI_LE!$A$5:$C$29,3,FALSE)</f>
        <v>0</v>
      </c>
      <c r="BP306" s="16">
        <f>T306/26*$BC306*VLOOKUP(BP$4,DM_TI_LE!$A$5:$C$29,3,FALSE)</f>
        <v>0</v>
      </c>
      <c r="BQ306" s="16">
        <f>U306/26*$BC306*VLOOKUP(BQ$4,DM_TI_LE!$A$5:$C$29,3,FALSE)</f>
        <v>0</v>
      </c>
      <c r="BR306" s="16">
        <f>V306/26*$BC306*VLOOKUP(BR$4,DM_TI_LE!$A$5:$C$29,3,FALSE)</f>
        <v>0</v>
      </c>
      <c r="BS306" s="16">
        <f>W306/26*$BC306*VLOOKUP(BS$4,DM_TI_LE!$A$5:$C$29,3,FALSE)</f>
        <v>0</v>
      </c>
      <c r="BT306" s="16">
        <f>X306/26*$BC306*VLOOKUP(BT$4,DM_TI_LE!$A$5:$C$29,3,FALSE)</f>
        <v>0</v>
      </c>
      <c r="BU306" s="16">
        <f>Y306/26*$BC306*VLOOKUP(BU$4,DM_TI_LE!$A$5:$C$29,3,FALSE)</f>
        <v>0</v>
      </c>
      <c r="BV306" s="16">
        <f>Z306/26*$BC306*VLOOKUP(BV$4,DM_TI_LE!$A$5:$C$29,3,FALSE)</f>
        <v>0</v>
      </c>
      <c r="BW306" s="16">
        <f>AA306/26*$BC306*VLOOKUP(BW$4,DM_TI_LE!$A$5:$C$29,3,FALSE)</f>
        <v>0</v>
      </c>
      <c r="BX306" s="16">
        <f>AB306/26*$BC306*VLOOKUP(BX$4,DM_TI_LE!$A$5:$C$29,3,FALSE)</f>
        <v>0</v>
      </c>
      <c r="BY306" s="16">
        <f>AC306/26*$BC306*VLOOKUP(BY$4,DM_TI_LE!$A$5:$C$29,3,FALSE)</f>
        <v>0</v>
      </c>
      <c r="BZ306" s="16">
        <f>AD306/26*$BC306*VLOOKUP(BZ$4,DM_TI_LE!$A$5:$C$29,3,FALSE)</f>
        <v>0</v>
      </c>
      <c r="CA306" s="196">
        <f t="shared" si="0"/>
        <v>0</v>
      </c>
      <c r="CB306" s="16"/>
      <c r="CC306" s="197">
        <f t="shared" si="1"/>
        <v>6879600</v>
      </c>
      <c r="CD306" s="145" t="s">
        <v>114</v>
      </c>
      <c r="CE306" s="199">
        <f>VLOOKUP(CD306,DM_TI_LE!$I$12:$J$16,2,FALSE)</f>
        <v>1</v>
      </c>
    </row>
    <row r="307" spans="1:83" ht="12.75">
      <c r="A307" s="36">
        <v>303</v>
      </c>
      <c r="B307" s="38">
        <f>GD_LCD_HS_LNS!B306</f>
        <v>13409</v>
      </c>
      <c r="C307" s="38" t="str">
        <f>GD_LCD_HS_LNS!C306</f>
        <v>Lê Tuấn Anh</v>
      </c>
      <c r="D307" s="38" t="str">
        <f>GD_LCD_HS_LNS!D306</f>
        <v>NV Lái xe - VHTTB</v>
      </c>
      <c r="E307" s="146">
        <f>VLOOKUP(B307,GD_CHAM_CONG!$C$6:$BJ$912,60,FALSE)</f>
        <v>1</v>
      </c>
      <c r="F307" s="146">
        <f>VLOOKUP(B307,GD_LCD_HS_LNS!$B$4:$F$914,5,FALSE)</f>
        <v>1.68</v>
      </c>
      <c r="G307" s="168"/>
      <c r="H307" s="168">
        <f>VLOOKUP(B307,GD_CHAM_CONG!$C$6:$BD$912,37,FALSE)</f>
        <v>26</v>
      </c>
      <c r="I307" s="16">
        <f>VLOOKUP($B307,GD_CHAM_CONG!$C$6:$BF$912,38,FALSE)</f>
        <v>26</v>
      </c>
      <c r="J307" s="16">
        <f>VLOOKUP($B307,GD_CHAM_CONG!$C$6:$BF$912,39,FALSE)</f>
        <v>0</v>
      </c>
      <c r="K307" s="16">
        <f>VLOOKUP($B307,GD_CHAM_CONG!$C$6:$BF$912,40,FALSE)</f>
        <v>0</v>
      </c>
      <c r="L307" s="16">
        <f>VLOOKUP($B307,GD_CHAM_CONG!$C$6:$BF$912,41,FALSE)</f>
        <v>0</v>
      </c>
      <c r="M307" s="16">
        <f>VLOOKUP($B307,GD_CHAM_CONG!$C$6:$BF$912,42,FALSE)</f>
        <v>0</v>
      </c>
      <c r="N307" s="16">
        <f>VLOOKUP($B307,GD_CHAM_CONG!$C$6:$BF$912,43,FALSE)</f>
        <v>0</v>
      </c>
      <c r="O307" s="16">
        <f>VLOOKUP($B307,GD_CHAM_CONG!$C$6:$BF$912,44,FALSE)</f>
        <v>0</v>
      </c>
      <c r="P307" s="16">
        <f>VLOOKUP($B307,GD_CHAM_CONG!$C$6:$BF$912,45,FALSE)</f>
        <v>0</v>
      </c>
      <c r="Q307" s="16">
        <f>VLOOKUP($B307,GD_CHAM_CONG!$C$6:$BF$912,46,FALSE)</f>
        <v>0</v>
      </c>
      <c r="R307" s="16">
        <f>VLOOKUP($B307,GD_CHAM_CONG!$C$6:$BF$912,47,FALSE)</f>
        <v>0</v>
      </c>
      <c r="S307" s="16">
        <f>VLOOKUP($B307,GD_CHAM_CONG!$C$6:$BF$912,48,FALSE)</f>
        <v>0</v>
      </c>
      <c r="T307" s="16">
        <f>VLOOKUP($B307,GD_CHAM_CONG!$C$6:$BF$912,49,FALSE)</f>
        <v>0</v>
      </c>
      <c r="U307" s="16">
        <f>VLOOKUP($B307,GD_CHAM_CONG!$C$6:$BF$912,50,FALSE)</f>
        <v>0</v>
      </c>
      <c r="V307" s="16">
        <f>VLOOKUP($B307,GD_CHAM_CONG!$C$6:$BF$912,51,FALSE)</f>
        <v>0</v>
      </c>
      <c r="W307" s="16">
        <f>VLOOKUP($B307,GD_CHAM_CONG!$C$6:$BF$912,52,FALSE)</f>
        <v>0</v>
      </c>
      <c r="X307" s="16">
        <f>VLOOKUP($B307,GD_CHAM_CONG!$C$6:$BF$912,53,FALSE)</f>
        <v>0</v>
      </c>
      <c r="Y307" s="16">
        <f>VLOOKUP($B307,GD_CHAM_CONG!$C$6:$BF$912,54,FALSE)</f>
        <v>0</v>
      </c>
      <c r="Z307" s="16">
        <f>VLOOKUP($B307,GD_CHAM_CONG!$C$6:$BF$912,55,FALSE)</f>
        <v>0</v>
      </c>
      <c r="AA307" s="16">
        <f>VLOOKUP($B307,GD_CHAM_CONG!$C$6:$BF$912,56,FALSE)</f>
        <v>0</v>
      </c>
      <c r="AB307" s="16">
        <f>VLOOKUP($B307,GD_CHAM_CONG!$C$6:$BI$912,57,FALSE)</f>
        <v>0</v>
      </c>
      <c r="AC307" s="16">
        <f>VLOOKUP($B307,GD_CHAM_CONG!$C$6:$BI$912,58,FALSE)</f>
        <v>0</v>
      </c>
      <c r="AD307" s="16">
        <f>VLOOKUP($B307,GD_CHAM_CONG!$C$6:$BI$912,59,FALSE)</f>
        <v>0</v>
      </c>
      <c r="AE307" s="188">
        <f>I307/$H307*VLOOKUP(I$4,DM_TI_LE!$A$5:$B$30,2,FALSE)</f>
        <v>1</v>
      </c>
      <c r="AF307" s="188">
        <f>J307/$H307*VLOOKUP(J$4,DM_TI_LE!$A$5:$B$30,2,FALSE)</f>
        <v>0</v>
      </c>
      <c r="AG307" s="188">
        <f>K307/$H307*VLOOKUP(K$4,DM_TI_LE!$A$5:$B$30,2,FALSE)</f>
        <v>0</v>
      </c>
      <c r="AH307" s="188">
        <f>L307/$H307*VLOOKUP(L$4,DM_TI_LE!$A$5:$B$30,2,FALSE)</f>
        <v>0</v>
      </c>
      <c r="AI307" s="188">
        <f>M307/$H307*VLOOKUP(M$4,DM_TI_LE!$A$5:$B$30,2,FALSE)</f>
        <v>0</v>
      </c>
      <c r="AJ307" s="188">
        <f>N307/$H307*VLOOKUP(N$4,DM_TI_LE!$A$5:$B$30,2,FALSE)</f>
        <v>0</v>
      </c>
      <c r="AK307" s="188">
        <f>O307/$H307*VLOOKUP(O$4,DM_TI_LE!$A$5:$B$30,2,FALSE)</f>
        <v>0</v>
      </c>
      <c r="AL307" s="188">
        <f>P307/$H307*VLOOKUP(P$4,DM_TI_LE!$A$5:$B$30,2,FALSE)</f>
        <v>0</v>
      </c>
      <c r="AM307" s="188">
        <f>Q307/$H307*VLOOKUP(Q$4,DM_TI_LE!$A$5:$B$30,2,FALSE)</f>
        <v>0</v>
      </c>
      <c r="AN307" s="188">
        <f>R307/$H307*VLOOKUP(R$4,DM_TI_LE!$A$5:$B$30,2,FALSE)</f>
        <v>0</v>
      </c>
      <c r="AO307" s="188">
        <f>S307/$H307*VLOOKUP(S$4,DM_TI_LE!$A$5:$B$30,2,FALSE)</f>
        <v>0</v>
      </c>
      <c r="AP307" s="188">
        <f>T307/$H307*VLOOKUP(T$4,DM_TI_LE!$A$5:$B$30,2,FALSE)</f>
        <v>0</v>
      </c>
      <c r="AQ307" s="188">
        <f>U307/$H307*VLOOKUP(U$4,DM_TI_LE!$A$5:$B$30,2,FALSE)</f>
        <v>0</v>
      </c>
      <c r="AR307" s="188">
        <f>V307/$H307*VLOOKUP(V$4,DM_TI_LE!$A$5:$B$30,2,FALSE)</f>
        <v>0</v>
      </c>
      <c r="AS307" s="188">
        <f>W307/$H307*VLOOKUP(W$4,DM_TI_LE!$A$5:$B$30,2,FALSE)</f>
        <v>0</v>
      </c>
      <c r="AT307" s="188">
        <f>X307/$H307*VLOOKUP(X$4,DM_TI_LE!$A$5:$B$30,2,FALSE)</f>
        <v>0</v>
      </c>
      <c r="AU307" s="188">
        <f>Y307/$H307*VLOOKUP(Y$4,DM_TI_LE!$A$5:$B$30,2,FALSE)</f>
        <v>0</v>
      </c>
      <c r="AV307" s="188">
        <f>Z307/$H307*VLOOKUP(Z$4,DM_TI_LE!$A$5:$B$30,2,FALSE)</f>
        <v>0</v>
      </c>
      <c r="AW307" s="188">
        <f>AA307/$H307*VLOOKUP(AA$4,DM_TI_LE!$A$5:$B$30,2,FALSE)</f>
        <v>0</v>
      </c>
      <c r="AX307" s="188">
        <f>AB307/$H307*VLOOKUP(AB$4,DM_TI_LE!$A$5:$B$30,2,FALSE)</f>
        <v>0</v>
      </c>
      <c r="AY307" s="188">
        <f>AC307/$H307*VLOOKUP(AC$4,DM_TI_LE!$A$5:$B$30,2,FALSE)</f>
        <v>0</v>
      </c>
      <c r="AZ307" s="188">
        <f>AD307/$H307*VLOOKUP(AD$4,DM_TI_LE!$A$5:$B$30,2,FALSE)</f>
        <v>0</v>
      </c>
      <c r="BA307" s="231">
        <f>IF(CD307="HDHV",DM_TI_LE!$K$12*I307, SUM(AE307:AW307)*F307*E307*DM_HE_SO_LUONG_NS!$D$1*CE307)</f>
        <v>7560000</v>
      </c>
      <c r="BB307" s="16"/>
      <c r="BC307" s="17">
        <f>VLOOKUP(B307,GD_LCD_HS_LNS!$B$4:$E$914,4,FALSE)</f>
        <v>4166000</v>
      </c>
      <c r="BD307" s="16"/>
      <c r="BE307" s="16">
        <f>I307/26*$BC307*VLOOKUP(BE$4,DM_TI_LE!$A$5:$C$29,3,FALSE)</f>
        <v>0</v>
      </c>
      <c r="BF307" s="16">
        <f>J307/26*$BC307*VLOOKUP(BF$4,DM_TI_LE!$A$5:$C$29,3,FALSE)</f>
        <v>0</v>
      </c>
      <c r="BG307" s="16">
        <f>K307/26*$BC307*VLOOKUP(BG$4,DM_TI_LE!$A$5:$C$29,3,FALSE)</f>
        <v>0</v>
      </c>
      <c r="BH307" s="16">
        <f>L307/26*$BC307*VLOOKUP(BH$4,DM_TI_LE!$A$5:$C$29,3,FALSE)</f>
        <v>0</v>
      </c>
      <c r="BI307" s="16">
        <f>M307/26*$BC307*VLOOKUP(BI$4,DM_TI_LE!$A$5:$C$29,3,FALSE)</f>
        <v>0</v>
      </c>
      <c r="BJ307" s="16">
        <f>N307/26*$BC307*VLOOKUP(BJ$4,DM_TI_LE!$A$5:$C$29,3,FALSE)</f>
        <v>0</v>
      </c>
      <c r="BK307" s="16">
        <f>O307/26*$BC307*VLOOKUP(BK$4,DM_TI_LE!$A$5:$C$29,3,FALSE)</f>
        <v>0</v>
      </c>
      <c r="BL307" s="16">
        <f>P307/26*$BC307*VLOOKUP(BL$4,DM_TI_LE!$A$5:$C$29,3,FALSE)</f>
        <v>0</v>
      </c>
      <c r="BM307" s="16">
        <f>Q307/26*$BC307*VLOOKUP(BM$4,DM_TI_LE!$A$5:$C$29,3,FALSE)</f>
        <v>0</v>
      </c>
      <c r="BN307" s="16">
        <f>R307/26*$BC307*VLOOKUP(BN$4,DM_TI_LE!$A$5:$C$29,3,FALSE)</f>
        <v>0</v>
      </c>
      <c r="BO307" s="16">
        <f>S307/26*$BC307*VLOOKUP(BO$4,DM_TI_LE!$A$5:$C$29,3,FALSE)</f>
        <v>0</v>
      </c>
      <c r="BP307" s="16">
        <f>T307/26*$BC307*VLOOKUP(BP$4,DM_TI_LE!$A$5:$C$29,3,FALSE)</f>
        <v>0</v>
      </c>
      <c r="BQ307" s="16">
        <f>U307/26*$BC307*VLOOKUP(BQ$4,DM_TI_LE!$A$5:$C$29,3,FALSE)</f>
        <v>0</v>
      </c>
      <c r="BR307" s="16">
        <f>V307/26*$BC307*VLOOKUP(BR$4,DM_TI_LE!$A$5:$C$29,3,FALSE)</f>
        <v>0</v>
      </c>
      <c r="BS307" s="16">
        <f>W307/26*$BC307*VLOOKUP(BS$4,DM_TI_LE!$A$5:$C$29,3,FALSE)</f>
        <v>0</v>
      </c>
      <c r="BT307" s="16">
        <f>X307/26*$BC307*VLOOKUP(BT$4,DM_TI_LE!$A$5:$C$29,3,FALSE)</f>
        <v>0</v>
      </c>
      <c r="BU307" s="16">
        <f>Y307/26*$BC307*VLOOKUP(BU$4,DM_TI_LE!$A$5:$C$29,3,FALSE)</f>
        <v>0</v>
      </c>
      <c r="BV307" s="16">
        <f>Z307/26*$BC307*VLOOKUP(BV$4,DM_TI_LE!$A$5:$C$29,3,FALSE)</f>
        <v>0</v>
      </c>
      <c r="BW307" s="16">
        <f>AA307/26*$BC307*VLOOKUP(BW$4,DM_TI_LE!$A$5:$C$29,3,FALSE)</f>
        <v>0</v>
      </c>
      <c r="BX307" s="16">
        <f>AB307/26*$BC307*VLOOKUP(BX$4,DM_TI_LE!$A$5:$C$29,3,FALSE)</f>
        <v>0</v>
      </c>
      <c r="BY307" s="16">
        <f>AC307/26*$BC307*VLOOKUP(BY$4,DM_TI_LE!$A$5:$C$29,3,FALSE)</f>
        <v>0</v>
      </c>
      <c r="BZ307" s="16">
        <f>AD307/26*$BC307*VLOOKUP(BZ$4,DM_TI_LE!$A$5:$C$29,3,FALSE)</f>
        <v>0</v>
      </c>
      <c r="CA307" s="196">
        <f t="shared" si="0"/>
        <v>0</v>
      </c>
      <c r="CB307" s="16"/>
      <c r="CC307" s="197">
        <f t="shared" si="1"/>
        <v>7560000</v>
      </c>
      <c r="CD307" s="145" t="s">
        <v>114</v>
      </c>
      <c r="CE307" s="199">
        <f>VLOOKUP(CD307,DM_TI_LE!$I$12:$J$16,2,FALSE)</f>
        <v>1</v>
      </c>
    </row>
    <row r="308" spans="1:83" ht="12.75">
      <c r="A308" s="36">
        <v>304</v>
      </c>
      <c r="B308" s="38">
        <f>GD_LCD_HS_LNS!B307</f>
        <v>13410</v>
      </c>
      <c r="C308" s="38" t="str">
        <f>GD_LCD_HS_LNS!C307</f>
        <v>Đoàn Văn Phương</v>
      </c>
      <c r="D308" s="38" t="str">
        <f>GD_LCD_HS_LNS!D307</f>
        <v>NV Lái xe - VHTTB</v>
      </c>
      <c r="E308" s="146">
        <f>VLOOKUP(B308,GD_CHAM_CONG!$C$6:$BJ$912,60,FALSE)</f>
        <v>1</v>
      </c>
      <c r="F308" s="146">
        <f>VLOOKUP(B308,GD_LCD_HS_LNS!$B$4:$F$914,5,FALSE)</f>
        <v>1.68</v>
      </c>
      <c r="G308" s="168"/>
      <c r="H308" s="168">
        <f>VLOOKUP(B308,GD_CHAM_CONG!$C$6:$BD$912,37,FALSE)</f>
        <v>26</v>
      </c>
      <c r="I308" s="16">
        <f>VLOOKUP($B308,GD_CHAM_CONG!$C$6:$BF$912,38,FALSE)</f>
        <v>26</v>
      </c>
      <c r="J308" s="16">
        <f>VLOOKUP($B308,GD_CHAM_CONG!$C$6:$BF$912,39,FALSE)</f>
        <v>0</v>
      </c>
      <c r="K308" s="16">
        <f>VLOOKUP($B308,GD_CHAM_CONG!$C$6:$BF$912,40,FALSE)</f>
        <v>0</v>
      </c>
      <c r="L308" s="16">
        <f>VLOOKUP($B308,GD_CHAM_CONG!$C$6:$BF$912,41,FALSE)</f>
        <v>0</v>
      </c>
      <c r="M308" s="16">
        <f>VLOOKUP($B308,GD_CHAM_CONG!$C$6:$BF$912,42,FALSE)</f>
        <v>0</v>
      </c>
      <c r="N308" s="16">
        <f>VLOOKUP($B308,GD_CHAM_CONG!$C$6:$BF$912,43,FALSE)</f>
        <v>0</v>
      </c>
      <c r="O308" s="16">
        <f>VLOOKUP($B308,GD_CHAM_CONG!$C$6:$BF$912,44,FALSE)</f>
        <v>0</v>
      </c>
      <c r="P308" s="16">
        <f>VLOOKUP($B308,GD_CHAM_CONG!$C$6:$BF$912,45,FALSE)</f>
        <v>0</v>
      </c>
      <c r="Q308" s="16">
        <f>VLOOKUP($B308,GD_CHAM_CONG!$C$6:$BF$912,46,FALSE)</f>
        <v>0</v>
      </c>
      <c r="R308" s="16">
        <f>VLOOKUP($B308,GD_CHAM_CONG!$C$6:$BF$912,47,FALSE)</f>
        <v>0</v>
      </c>
      <c r="S308" s="16">
        <f>VLOOKUP($B308,GD_CHAM_CONG!$C$6:$BF$912,48,FALSE)</f>
        <v>0</v>
      </c>
      <c r="T308" s="16">
        <f>VLOOKUP($B308,GD_CHAM_CONG!$C$6:$BF$912,49,FALSE)</f>
        <v>0</v>
      </c>
      <c r="U308" s="16">
        <f>VLOOKUP($B308,GD_CHAM_CONG!$C$6:$BF$912,50,FALSE)</f>
        <v>0</v>
      </c>
      <c r="V308" s="16">
        <f>VLOOKUP($B308,GD_CHAM_CONG!$C$6:$BF$912,51,FALSE)</f>
        <v>0</v>
      </c>
      <c r="W308" s="16">
        <f>VLOOKUP($B308,GD_CHAM_CONG!$C$6:$BF$912,52,FALSE)</f>
        <v>0</v>
      </c>
      <c r="X308" s="16">
        <f>VLOOKUP($B308,GD_CHAM_CONG!$C$6:$BF$912,53,FALSE)</f>
        <v>0</v>
      </c>
      <c r="Y308" s="16">
        <f>VLOOKUP($B308,GD_CHAM_CONG!$C$6:$BF$912,54,FALSE)</f>
        <v>0</v>
      </c>
      <c r="Z308" s="16">
        <f>VLOOKUP($B308,GD_CHAM_CONG!$C$6:$BF$912,55,FALSE)</f>
        <v>0</v>
      </c>
      <c r="AA308" s="16">
        <f>VLOOKUP($B308,GD_CHAM_CONG!$C$6:$BF$912,56,FALSE)</f>
        <v>0</v>
      </c>
      <c r="AB308" s="16">
        <f>VLOOKUP($B308,GD_CHAM_CONG!$C$6:$BI$912,57,FALSE)</f>
        <v>0</v>
      </c>
      <c r="AC308" s="16">
        <f>VLOOKUP($B308,GD_CHAM_CONG!$C$6:$BI$912,58,FALSE)</f>
        <v>0</v>
      </c>
      <c r="AD308" s="16">
        <f>VLOOKUP($B308,GD_CHAM_CONG!$C$6:$BI$912,59,FALSE)</f>
        <v>0</v>
      </c>
      <c r="AE308" s="188">
        <f>I308/$H308*VLOOKUP(I$4,DM_TI_LE!$A$5:$B$30,2,FALSE)</f>
        <v>1</v>
      </c>
      <c r="AF308" s="188">
        <f>J308/$H308*VLOOKUP(J$4,DM_TI_LE!$A$5:$B$30,2,FALSE)</f>
        <v>0</v>
      </c>
      <c r="AG308" s="188">
        <f>K308/$H308*VLOOKUP(K$4,DM_TI_LE!$A$5:$B$30,2,FALSE)</f>
        <v>0</v>
      </c>
      <c r="AH308" s="188">
        <f>L308/$H308*VLOOKUP(L$4,DM_TI_LE!$A$5:$B$30,2,FALSE)</f>
        <v>0</v>
      </c>
      <c r="AI308" s="188">
        <f>M308/$H308*VLOOKUP(M$4,DM_TI_LE!$A$5:$B$30,2,FALSE)</f>
        <v>0</v>
      </c>
      <c r="AJ308" s="188">
        <f>N308/$H308*VLOOKUP(N$4,DM_TI_LE!$A$5:$B$30,2,FALSE)</f>
        <v>0</v>
      </c>
      <c r="AK308" s="188">
        <f>O308/$H308*VLOOKUP(O$4,DM_TI_LE!$A$5:$B$30,2,FALSE)</f>
        <v>0</v>
      </c>
      <c r="AL308" s="188">
        <f>P308/$H308*VLOOKUP(P$4,DM_TI_LE!$A$5:$B$30,2,FALSE)</f>
        <v>0</v>
      </c>
      <c r="AM308" s="188">
        <f>Q308/$H308*VLOOKUP(Q$4,DM_TI_LE!$A$5:$B$30,2,FALSE)</f>
        <v>0</v>
      </c>
      <c r="AN308" s="188">
        <f>R308/$H308*VLOOKUP(R$4,DM_TI_LE!$A$5:$B$30,2,FALSE)</f>
        <v>0</v>
      </c>
      <c r="AO308" s="188">
        <f>S308/$H308*VLOOKUP(S$4,DM_TI_LE!$A$5:$B$30,2,FALSE)</f>
        <v>0</v>
      </c>
      <c r="AP308" s="188">
        <f>T308/$H308*VLOOKUP(T$4,DM_TI_LE!$A$5:$B$30,2,FALSE)</f>
        <v>0</v>
      </c>
      <c r="AQ308" s="188">
        <f>U308/$H308*VLOOKUP(U$4,DM_TI_LE!$A$5:$B$30,2,FALSE)</f>
        <v>0</v>
      </c>
      <c r="AR308" s="188">
        <f>V308/$H308*VLOOKUP(V$4,DM_TI_LE!$A$5:$B$30,2,FALSE)</f>
        <v>0</v>
      </c>
      <c r="AS308" s="188">
        <f>W308/$H308*VLOOKUP(W$4,DM_TI_LE!$A$5:$B$30,2,FALSE)</f>
        <v>0</v>
      </c>
      <c r="AT308" s="188">
        <f>X308/$H308*VLOOKUP(X$4,DM_TI_LE!$A$5:$B$30,2,FALSE)</f>
        <v>0</v>
      </c>
      <c r="AU308" s="188">
        <f>Y308/$H308*VLOOKUP(Y$4,DM_TI_LE!$A$5:$B$30,2,FALSE)</f>
        <v>0</v>
      </c>
      <c r="AV308" s="188">
        <f>Z308/$H308*VLOOKUP(Z$4,DM_TI_LE!$A$5:$B$30,2,FALSE)</f>
        <v>0</v>
      </c>
      <c r="AW308" s="188">
        <f>AA308/$H308*VLOOKUP(AA$4,DM_TI_LE!$A$5:$B$30,2,FALSE)</f>
        <v>0</v>
      </c>
      <c r="AX308" s="188">
        <f>AB308/$H308*VLOOKUP(AB$4,DM_TI_LE!$A$5:$B$30,2,FALSE)</f>
        <v>0</v>
      </c>
      <c r="AY308" s="188">
        <f>AC308/$H308*VLOOKUP(AC$4,DM_TI_LE!$A$5:$B$30,2,FALSE)</f>
        <v>0</v>
      </c>
      <c r="AZ308" s="188">
        <f>AD308/$H308*VLOOKUP(AD$4,DM_TI_LE!$A$5:$B$30,2,FALSE)</f>
        <v>0</v>
      </c>
      <c r="BA308" s="231">
        <f>IF(CD308="HDHV",DM_TI_LE!$K$12*I308, SUM(AE308:AW308)*F308*E308*DM_HE_SO_LUONG_NS!$D$1*CE308)</f>
        <v>7560000</v>
      </c>
      <c r="BB308" s="16"/>
      <c r="BC308" s="17">
        <f>VLOOKUP(B308,GD_LCD_HS_LNS!$B$4:$E$914,4,FALSE)</f>
        <v>4166000</v>
      </c>
      <c r="BD308" s="16"/>
      <c r="BE308" s="16">
        <f>I308/26*$BC308*VLOOKUP(BE$4,DM_TI_LE!$A$5:$C$29,3,FALSE)</f>
        <v>0</v>
      </c>
      <c r="BF308" s="16">
        <f>J308/26*$BC308*VLOOKUP(BF$4,DM_TI_LE!$A$5:$C$29,3,FALSE)</f>
        <v>0</v>
      </c>
      <c r="BG308" s="16">
        <f>K308/26*$BC308*VLOOKUP(BG$4,DM_TI_LE!$A$5:$C$29,3,FALSE)</f>
        <v>0</v>
      </c>
      <c r="BH308" s="16">
        <f>L308/26*$BC308*VLOOKUP(BH$4,DM_TI_LE!$A$5:$C$29,3,FALSE)</f>
        <v>0</v>
      </c>
      <c r="BI308" s="16">
        <f>M308/26*$BC308*VLOOKUP(BI$4,DM_TI_LE!$A$5:$C$29,3,FALSE)</f>
        <v>0</v>
      </c>
      <c r="BJ308" s="16">
        <f>N308/26*$BC308*VLOOKUP(BJ$4,DM_TI_LE!$A$5:$C$29,3,FALSE)</f>
        <v>0</v>
      </c>
      <c r="BK308" s="16">
        <f>O308/26*$BC308*VLOOKUP(BK$4,DM_TI_LE!$A$5:$C$29,3,FALSE)</f>
        <v>0</v>
      </c>
      <c r="BL308" s="16">
        <f>P308/26*$BC308*VLOOKUP(BL$4,DM_TI_LE!$A$5:$C$29,3,FALSE)</f>
        <v>0</v>
      </c>
      <c r="BM308" s="16">
        <f>Q308/26*$BC308*VLOOKUP(BM$4,DM_TI_LE!$A$5:$C$29,3,FALSE)</f>
        <v>0</v>
      </c>
      <c r="BN308" s="16">
        <f>R308/26*$BC308*VLOOKUP(BN$4,DM_TI_LE!$A$5:$C$29,3,FALSE)</f>
        <v>0</v>
      </c>
      <c r="BO308" s="16">
        <f>S308/26*$BC308*VLOOKUP(BO$4,DM_TI_LE!$A$5:$C$29,3,FALSE)</f>
        <v>0</v>
      </c>
      <c r="BP308" s="16">
        <f>T308/26*$BC308*VLOOKUP(BP$4,DM_TI_LE!$A$5:$C$29,3,FALSE)</f>
        <v>0</v>
      </c>
      <c r="BQ308" s="16">
        <f>U308/26*$BC308*VLOOKUP(BQ$4,DM_TI_LE!$A$5:$C$29,3,FALSE)</f>
        <v>0</v>
      </c>
      <c r="BR308" s="16">
        <f>V308/26*$BC308*VLOOKUP(BR$4,DM_TI_LE!$A$5:$C$29,3,FALSE)</f>
        <v>0</v>
      </c>
      <c r="BS308" s="16">
        <f>W308/26*$BC308*VLOOKUP(BS$4,DM_TI_LE!$A$5:$C$29,3,FALSE)</f>
        <v>0</v>
      </c>
      <c r="BT308" s="16">
        <f>X308/26*$BC308*VLOOKUP(BT$4,DM_TI_LE!$A$5:$C$29,3,FALSE)</f>
        <v>0</v>
      </c>
      <c r="BU308" s="16">
        <f>Y308/26*$BC308*VLOOKUP(BU$4,DM_TI_LE!$A$5:$C$29,3,FALSE)</f>
        <v>0</v>
      </c>
      <c r="BV308" s="16">
        <f>Z308/26*$BC308*VLOOKUP(BV$4,DM_TI_LE!$A$5:$C$29,3,FALSE)</f>
        <v>0</v>
      </c>
      <c r="BW308" s="16">
        <f>AA308/26*$BC308*VLOOKUP(BW$4,DM_TI_LE!$A$5:$C$29,3,FALSE)</f>
        <v>0</v>
      </c>
      <c r="BX308" s="16">
        <f>AB308/26*$BC308*VLOOKUP(BX$4,DM_TI_LE!$A$5:$C$29,3,FALSE)</f>
        <v>0</v>
      </c>
      <c r="BY308" s="16">
        <f>AC308/26*$BC308*VLOOKUP(BY$4,DM_TI_LE!$A$5:$C$29,3,FALSE)</f>
        <v>0</v>
      </c>
      <c r="BZ308" s="16">
        <f>AD308/26*$BC308*VLOOKUP(BZ$4,DM_TI_LE!$A$5:$C$29,3,FALSE)</f>
        <v>0</v>
      </c>
      <c r="CA308" s="196">
        <f t="shared" si="0"/>
        <v>0</v>
      </c>
      <c r="CB308" s="16"/>
      <c r="CC308" s="197">
        <f t="shared" si="1"/>
        <v>7560000</v>
      </c>
      <c r="CD308" s="145" t="s">
        <v>114</v>
      </c>
      <c r="CE308" s="199">
        <f>VLOOKUP(CD308,DM_TI_LE!$I$12:$J$16,2,FALSE)</f>
        <v>1</v>
      </c>
    </row>
    <row r="309" spans="1:83" ht="12.75">
      <c r="A309" s="36">
        <v>305</v>
      </c>
      <c r="B309" s="38">
        <f>GD_LCD_HS_LNS!B308</f>
        <v>13411</v>
      </c>
      <c r="C309" s="38" t="str">
        <f>GD_LCD_HS_LNS!C308</f>
        <v>Nguyễn Văn Hà</v>
      </c>
      <c r="D309" s="38" t="str">
        <f>GD_LCD_HS_LNS!D308</f>
        <v>NV Lái xe - VHTTB</v>
      </c>
      <c r="E309" s="146">
        <f>VLOOKUP(B309,GD_CHAM_CONG!$C$6:$BJ$912,60,FALSE)</f>
        <v>1</v>
      </c>
      <c r="F309" s="146">
        <f>VLOOKUP(B309,GD_LCD_HS_LNS!$B$4:$F$914,5,FALSE)</f>
        <v>1.68</v>
      </c>
      <c r="G309" s="168"/>
      <c r="H309" s="168">
        <f>VLOOKUP(B309,GD_CHAM_CONG!$C$6:$BD$912,37,FALSE)</f>
        <v>26</v>
      </c>
      <c r="I309" s="16">
        <f>VLOOKUP($B309,GD_CHAM_CONG!$C$6:$BF$912,38,FALSE)</f>
        <v>26</v>
      </c>
      <c r="J309" s="16">
        <f>VLOOKUP($B309,GD_CHAM_CONG!$C$6:$BF$912,39,FALSE)</f>
        <v>0</v>
      </c>
      <c r="K309" s="16">
        <f>VLOOKUP($B309,GD_CHAM_CONG!$C$6:$BF$912,40,FALSE)</f>
        <v>0</v>
      </c>
      <c r="L309" s="16">
        <f>VLOOKUP($B309,GD_CHAM_CONG!$C$6:$BF$912,41,FALSE)</f>
        <v>0</v>
      </c>
      <c r="M309" s="16">
        <f>VLOOKUP($B309,GD_CHAM_CONG!$C$6:$BF$912,42,FALSE)</f>
        <v>0</v>
      </c>
      <c r="N309" s="16">
        <f>VLOOKUP($B309,GD_CHAM_CONG!$C$6:$BF$912,43,FALSE)</f>
        <v>0</v>
      </c>
      <c r="O309" s="16">
        <f>VLOOKUP($B309,GD_CHAM_CONG!$C$6:$BF$912,44,FALSE)</f>
        <v>0</v>
      </c>
      <c r="P309" s="16">
        <f>VLOOKUP($B309,GD_CHAM_CONG!$C$6:$BF$912,45,FALSE)</f>
        <v>0</v>
      </c>
      <c r="Q309" s="16">
        <f>VLOOKUP($B309,GD_CHAM_CONG!$C$6:$BF$912,46,FALSE)</f>
        <v>0</v>
      </c>
      <c r="R309" s="16">
        <f>VLOOKUP($B309,GD_CHAM_CONG!$C$6:$BF$912,47,FALSE)</f>
        <v>0</v>
      </c>
      <c r="S309" s="16">
        <f>VLOOKUP($B309,GD_CHAM_CONG!$C$6:$BF$912,48,FALSE)</f>
        <v>0</v>
      </c>
      <c r="T309" s="16">
        <f>VLOOKUP($B309,GD_CHAM_CONG!$C$6:$BF$912,49,FALSE)</f>
        <v>0</v>
      </c>
      <c r="U309" s="16">
        <f>VLOOKUP($B309,GD_CHAM_CONG!$C$6:$BF$912,50,FALSE)</f>
        <v>0</v>
      </c>
      <c r="V309" s="16">
        <f>VLOOKUP($B309,GD_CHAM_CONG!$C$6:$BF$912,51,FALSE)</f>
        <v>0</v>
      </c>
      <c r="W309" s="16">
        <f>VLOOKUP($B309,GD_CHAM_CONG!$C$6:$BF$912,52,FALSE)</f>
        <v>0</v>
      </c>
      <c r="X309" s="16">
        <f>VLOOKUP($B309,GD_CHAM_CONG!$C$6:$BF$912,53,FALSE)</f>
        <v>0</v>
      </c>
      <c r="Y309" s="16">
        <f>VLOOKUP($B309,GD_CHAM_CONG!$C$6:$BF$912,54,FALSE)</f>
        <v>0</v>
      </c>
      <c r="Z309" s="16">
        <f>VLOOKUP($B309,GD_CHAM_CONG!$C$6:$BF$912,55,FALSE)</f>
        <v>0</v>
      </c>
      <c r="AA309" s="16">
        <f>VLOOKUP($B309,GD_CHAM_CONG!$C$6:$BF$912,56,FALSE)</f>
        <v>0</v>
      </c>
      <c r="AB309" s="16">
        <f>VLOOKUP($B309,GD_CHAM_CONG!$C$6:$BI$912,57,FALSE)</f>
        <v>0</v>
      </c>
      <c r="AC309" s="16">
        <f>VLOOKUP($B309,GD_CHAM_CONG!$C$6:$BI$912,58,FALSE)</f>
        <v>0</v>
      </c>
      <c r="AD309" s="16">
        <f>VLOOKUP($B309,GD_CHAM_CONG!$C$6:$BI$912,59,FALSE)</f>
        <v>0</v>
      </c>
      <c r="AE309" s="188">
        <f>I309/$H309*VLOOKUP(I$4,DM_TI_LE!$A$5:$B$30,2,FALSE)</f>
        <v>1</v>
      </c>
      <c r="AF309" s="188">
        <f>J309/$H309*VLOOKUP(J$4,DM_TI_LE!$A$5:$B$30,2,FALSE)</f>
        <v>0</v>
      </c>
      <c r="AG309" s="188">
        <f>K309/$H309*VLOOKUP(K$4,DM_TI_LE!$A$5:$B$30,2,FALSE)</f>
        <v>0</v>
      </c>
      <c r="AH309" s="188">
        <f>L309/$H309*VLOOKUP(L$4,DM_TI_LE!$A$5:$B$30,2,FALSE)</f>
        <v>0</v>
      </c>
      <c r="AI309" s="188">
        <f>M309/$H309*VLOOKUP(M$4,DM_TI_LE!$A$5:$B$30,2,FALSE)</f>
        <v>0</v>
      </c>
      <c r="AJ309" s="188">
        <f>N309/$H309*VLOOKUP(N$4,DM_TI_LE!$A$5:$B$30,2,FALSE)</f>
        <v>0</v>
      </c>
      <c r="AK309" s="188">
        <f>O309/$H309*VLOOKUP(O$4,DM_TI_LE!$A$5:$B$30,2,FALSE)</f>
        <v>0</v>
      </c>
      <c r="AL309" s="188">
        <f>P309/$H309*VLOOKUP(P$4,DM_TI_LE!$A$5:$B$30,2,FALSE)</f>
        <v>0</v>
      </c>
      <c r="AM309" s="188">
        <f>Q309/$H309*VLOOKUP(Q$4,DM_TI_LE!$A$5:$B$30,2,FALSE)</f>
        <v>0</v>
      </c>
      <c r="AN309" s="188">
        <f>R309/$H309*VLOOKUP(R$4,DM_TI_LE!$A$5:$B$30,2,FALSE)</f>
        <v>0</v>
      </c>
      <c r="AO309" s="188">
        <f>S309/$H309*VLOOKUP(S$4,DM_TI_LE!$A$5:$B$30,2,FALSE)</f>
        <v>0</v>
      </c>
      <c r="AP309" s="188">
        <f>T309/$H309*VLOOKUP(T$4,DM_TI_LE!$A$5:$B$30,2,FALSE)</f>
        <v>0</v>
      </c>
      <c r="AQ309" s="188">
        <f>U309/$H309*VLOOKUP(U$4,DM_TI_LE!$A$5:$B$30,2,FALSE)</f>
        <v>0</v>
      </c>
      <c r="AR309" s="188">
        <f>V309/$H309*VLOOKUP(V$4,DM_TI_LE!$A$5:$B$30,2,FALSE)</f>
        <v>0</v>
      </c>
      <c r="AS309" s="188">
        <f>W309/$H309*VLOOKUP(W$4,DM_TI_LE!$A$5:$B$30,2,FALSE)</f>
        <v>0</v>
      </c>
      <c r="AT309" s="188">
        <f>X309/$H309*VLOOKUP(X$4,DM_TI_LE!$A$5:$B$30,2,FALSE)</f>
        <v>0</v>
      </c>
      <c r="AU309" s="188">
        <f>Y309/$H309*VLOOKUP(Y$4,DM_TI_LE!$A$5:$B$30,2,FALSE)</f>
        <v>0</v>
      </c>
      <c r="AV309" s="188">
        <f>Z309/$H309*VLOOKUP(Z$4,DM_TI_LE!$A$5:$B$30,2,FALSE)</f>
        <v>0</v>
      </c>
      <c r="AW309" s="188">
        <f>AA309/$H309*VLOOKUP(AA$4,DM_TI_LE!$A$5:$B$30,2,FALSE)</f>
        <v>0</v>
      </c>
      <c r="AX309" s="188">
        <f>AB309/$H309*VLOOKUP(AB$4,DM_TI_LE!$A$5:$B$30,2,FALSE)</f>
        <v>0</v>
      </c>
      <c r="AY309" s="188">
        <f>AC309/$H309*VLOOKUP(AC$4,DM_TI_LE!$A$5:$B$30,2,FALSE)</f>
        <v>0</v>
      </c>
      <c r="AZ309" s="188">
        <f>AD309/$H309*VLOOKUP(AD$4,DM_TI_LE!$A$5:$B$30,2,FALSE)</f>
        <v>0</v>
      </c>
      <c r="BA309" s="231">
        <f>IF(CD309="HDHV",DM_TI_LE!$K$12*I309, SUM(AE309:AW309)*F309*E309*DM_HE_SO_LUONG_NS!$D$1*CE309)</f>
        <v>7560000</v>
      </c>
      <c r="BB309" s="16"/>
      <c r="BC309" s="17">
        <f>VLOOKUP(B309,GD_LCD_HS_LNS!$B$4:$E$914,4,FALSE)</f>
        <v>4166000</v>
      </c>
      <c r="BD309" s="16"/>
      <c r="BE309" s="16">
        <f>I309/26*$BC309*VLOOKUP(BE$4,DM_TI_LE!$A$5:$C$29,3,FALSE)</f>
        <v>0</v>
      </c>
      <c r="BF309" s="16">
        <f>J309/26*$BC309*VLOOKUP(BF$4,DM_TI_LE!$A$5:$C$29,3,FALSE)</f>
        <v>0</v>
      </c>
      <c r="BG309" s="16">
        <f>K309/26*$BC309*VLOOKUP(BG$4,DM_TI_LE!$A$5:$C$29,3,FALSE)</f>
        <v>0</v>
      </c>
      <c r="BH309" s="16">
        <f>L309/26*$BC309*VLOOKUP(BH$4,DM_TI_LE!$A$5:$C$29,3,FALSE)</f>
        <v>0</v>
      </c>
      <c r="BI309" s="16">
        <f>M309/26*$BC309*VLOOKUP(BI$4,DM_TI_LE!$A$5:$C$29,3,FALSE)</f>
        <v>0</v>
      </c>
      <c r="BJ309" s="16">
        <f>N309/26*$BC309*VLOOKUP(BJ$4,DM_TI_LE!$A$5:$C$29,3,FALSE)</f>
        <v>0</v>
      </c>
      <c r="BK309" s="16">
        <f>O309/26*$BC309*VLOOKUP(BK$4,DM_TI_LE!$A$5:$C$29,3,FALSE)</f>
        <v>0</v>
      </c>
      <c r="BL309" s="16">
        <f>P309/26*$BC309*VLOOKUP(BL$4,DM_TI_LE!$A$5:$C$29,3,FALSE)</f>
        <v>0</v>
      </c>
      <c r="BM309" s="16">
        <f>Q309/26*$BC309*VLOOKUP(BM$4,DM_TI_LE!$A$5:$C$29,3,FALSE)</f>
        <v>0</v>
      </c>
      <c r="BN309" s="16">
        <f>R309/26*$BC309*VLOOKUP(BN$4,DM_TI_LE!$A$5:$C$29,3,FALSE)</f>
        <v>0</v>
      </c>
      <c r="BO309" s="16">
        <f>S309/26*$BC309*VLOOKUP(BO$4,DM_TI_LE!$A$5:$C$29,3,FALSE)</f>
        <v>0</v>
      </c>
      <c r="BP309" s="16">
        <f>T309/26*$BC309*VLOOKUP(BP$4,DM_TI_LE!$A$5:$C$29,3,FALSE)</f>
        <v>0</v>
      </c>
      <c r="BQ309" s="16">
        <f>U309/26*$BC309*VLOOKUP(BQ$4,DM_TI_LE!$A$5:$C$29,3,FALSE)</f>
        <v>0</v>
      </c>
      <c r="BR309" s="16">
        <f>V309/26*$BC309*VLOOKUP(BR$4,DM_TI_LE!$A$5:$C$29,3,FALSE)</f>
        <v>0</v>
      </c>
      <c r="BS309" s="16">
        <f>W309/26*$BC309*VLOOKUP(BS$4,DM_TI_LE!$A$5:$C$29,3,FALSE)</f>
        <v>0</v>
      </c>
      <c r="BT309" s="16">
        <f>X309/26*$BC309*VLOOKUP(BT$4,DM_TI_LE!$A$5:$C$29,3,FALSE)</f>
        <v>0</v>
      </c>
      <c r="BU309" s="16">
        <f>Y309/26*$BC309*VLOOKUP(BU$4,DM_TI_LE!$A$5:$C$29,3,FALSE)</f>
        <v>0</v>
      </c>
      <c r="BV309" s="16">
        <f>Z309/26*$BC309*VLOOKUP(BV$4,DM_TI_LE!$A$5:$C$29,3,FALSE)</f>
        <v>0</v>
      </c>
      <c r="BW309" s="16">
        <f>AA309/26*$BC309*VLOOKUP(BW$4,DM_TI_LE!$A$5:$C$29,3,FALSE)</f>
        <v>0</v>
      </c>
      <c r="BX309" s="16">
        <f>AB309/26*$BC309*VLOOKUP(BX$4,DM_TI_LE!$A$5:$C$29,3,FALSE)</f>
        <v>0</v>
      </c>
      <c r="BY309" s="16">
        <f>AC309/26*$BC309*VLOOKUP(BY$4,DM_TI_LE!$A$5:$C$29,3,FALSE)</f>
        <v>0</v>
      </c>
      <c r="BZ309" s="16">
        <f>AD309/26*$BC309*VLOOKUP(BZ$4,DM_TI_LE!$A$5:$C$29,3,FALSE)</f>
        <v>0</v>
      </c>
      <c r="CA309" s="196">
        <f t="shared" si="0"/>
        <v>0</v>
      </c>
      <c r="CB309" s="16"/>
      <c r="CC309" s="197">
        <f t="shared" si="1"/>
        <v>7560000</v>
      </c>
      <c r="CD309" s="145" t="s">
        <v>114</v>
      </c>
      <c r="CE309" s="199">
        <f>VLOOKUP(CD309,DM_TI_LE!$I$12:$J$16,2,FALSE)</f>
        <v>1</v>
      </c>
    </row>
    <row r="310" spans="1:83" ht="12.75">
      <c r="A310" s="36">
        <v>306</v>
      </c>
      <c r="B310" s="38">
        <f>GD_LCD_HS_LNS!B309</f>
        <v>13412</v>
      </c>
      <c r="C310" s="38" t="str">
        <f>GD_LCD_HS_LNS!C309</f>
        <v>Nguyễn Mạnh Hiếu</v>
      </c>
      <c r="D310" s="38" t="str">
        <f>GD_LCD_HS_LNS!D309</f>
        <v>NV Lái xe - VHTTB</v>
      </c>
      <c r="E310" s="146">
        <f>VLOOKUP(B310,GD_CHAM_CONG!$C$6:$BJ$912,60,FALSE)</f>
        <v>1</v>
      </c>
      <c r="F310" s="146">
        <f>VLOOKUP(B310,GD_LCD_HS_LNS!$B$4:$F$914,5,FALSE)</f>
        <v>1.68</v>
      </c>
      <c r="G310" s="168"/>
      <c r="H310" s="168">
        <f>VLOOKUP(B310,GD_CHAM_CONG!$C$6:$BD$912,37,FALSE)</f>
        <v>26</v>
      </c>
      <c r="I310" s="16">
        <f>VLOOKUP($B310,GD_CHAM_CONG!$C$6:$BF$912,38,FALSE)</f>
        <v>26</v>
      </c>
      <c r="J310" s="16">
        <f>VLOOKUP($B310,GD_CHAM_CONG!$C$6:$BF$912,39,FALSE)</f>
        <v>0</v>
      </c>
      <c r="K310" s="16">
        <f>VLOOKUP($B310,GD_CHAM_CONG!$C$6:$BF$912,40,FALSE)</f>
        <v>0</v>
      </c>
      <c r="L310" s="16">
        <f>VLOOKUP($B310,GD_CHAM_CONG!$C$6:$BF$912,41,FALSE)</f>
        <v>0</v>
      </c>
      <c r="M310" s="16">
        <f>VLOOKUP($B310,GD_CHAM_CONG!$C$6:$BF$912,42,FALSE)</f>
        <v>0</v>
      </c>
      <c r="N310" s="16">
        <f>VLOOKUP($B310,GD_CHAM_CONG!$C$6:$BF$912,43,FALSE)</f>
        <v>0</v>
      </c>
      <c r="O310" s="16">
        <f>VLOOKUP($B310,GD_CHAM_CONG!$C$6:$BF$912,44,FALSE)</f>
        <v>0</v>
      </c>
      <c r="P310" s="16">
        <f>VLOOKUP($B310,GD_CHAM_CONG!$C$6:$BF$912,45,FALSE)</f>
        <v>0</v>
      </c>
      <c r="Q310" s="16">
        <f>VLOOKUP($B310,GD_CHAM_CONG!$C$6:$BF$912,46,FALSE)</f>
        <v>0</v>
      </c>
      <c r="R310" s="16">
        <f>VLOOKUP($B310,GD_CHAM_CONG!$C$6:$BF$912,47,FALSE)</f>
        <v>0</v>
      </c>
      <c r="S310" s="16">
        <f>VLOOKUP($B310,GD_CHAM_CONG!$C$6:$BF$912,48,FALSE)</f>
        <v>0</v>
      </c>
      <c r="T310" s="16">
        <f>VLOOKUP($B310,GD_CHAM_CONG!$C$6:$BF$912,49,FALSE)</f>
        <v>0</v>
      </c>
      <c r="U310" s="16">
        <f>VLOOKUP($B310,GD_CHAM_CONG!$C$6:$BF$912,50,FALSE)</f>
        <v>0</v>
      </c>
      <c r="V310" s="16">
        <f>VLOOKUP($B310,GD_CHAM_CONG!$C$6:$BF$912,51,FALSE)</f>
        <v>0</v>
      </c>
      <c r="W310" s="16">
        <f>VLOOKUP($B310,GD_CHAM_CONG!$C$6:$BF$912,52,FALSE)</f>
        <v>0</v>
      </c>
      <c r="X310" s="16">
        <f>VLOOKUP($B310,GD_CHAM_CONG!$C$6:$BF$912,53,FALSE)</f>
        <v>0</v>
      </c>
      <c r="Y310" s="16">
        <f>VLOOKUP($B310,GD_CHAM_CONG!$C$6:$BF$912,54,FALSE)</f>
        <v>0</v>
      </c>
      <c r="Z310" s="16">
        <f>VLOOKUP($B310,GD_CHAM_CONG!$C$6:$BF$912,55,FALSE)</f>
        <v>0</v>
      </c>
      <c r="AA310" s="16">
        <f>VLOOKUP($B310,GD_CHAM_CONG!$C$6:$BF$912,56,FALSE)</f>
        <v>0</v>
      </c>
      <c r="AB310" s="16">
        <f>VLOOKUP($B310,GD_CHAM_CONG!$C$6:$BI$912,57,FALSE)</f>
        <v>0</v>
      </c>
      <c r="AC310" s="16">
        <f>VLOOKUP($B310,GD_CHAM_CONG!$C$6:$BI$912,58,FALSE)</f>
        <v>0</v>
      </c>
      <c r="AD310" s="16">
        <f>VLOOKUP($B310,GD_CHAM_CONG!$C$6:$BI$912,59,FALSE)</f>
        <v>0</v>
      </c>
      <c r="AE310" s="188">
        <f>I310/$H310*VLOOKUP(I$4,DM_TI_LE!$A$5:$B$30,2,FALSE)</f>
        <v>1</v>
      </c>
      <c r="AF310" s="188">
        <f>J310/$H310*VLOOKUP(J$4,DM_TI_LE!$A$5:$B$30,2,FALSE)</f>
        <v>0</v>
      </c>
      <c r="AG310" s="188">
        <f>K310/$H310*VLOOKUP(K$4,DM_TI_LE!$A$5:$B$30,2,FALSE)</f>
        <v>0</v>
      </c>
      <c r="AH310" s="188">
        <f>L310/$H310*VLOOKUP(L$4,DM_TI_LE!$A$5:$B$30,2,FALSE)</f>
        <v>0</v>
      </c>
      <c r="AI310" s="188">
        <f>M310/$H310*VLOOKUP(M$4,DM_TI_LE!$A$5:$B$30,2,FALSE)</f>
        <v>0</v>
      </c>
      <c r="AJ310" s="188">
        <f>N310/$H310*VLOOKUP(N$4,DM_TI_LE!$A$5:$B$30,2,FALSE)</f>
        <v>0</v>
      </c>
      <c r="AK310" s="188">
        <f>O310/$H310*VLOOKUP(O$4,DM_TI_LE!$A$5:$B$30,2,FALSE)</f>
        <v>0</v>
      </c>
      <c r="AL310" s="188">
        <f>P310/$H310*VLOOKUP(P$4,DM_TI_LE!$A$5:$B$30,2,FALSE)</f>
        <v>0</v>
      </c>
      <c r="AM310" s="188">
        <f>Q310/$H310*VLOOKUP(Q$4,DM_TI_LE!$A$5:$B$30,2,FALSE)</f>
        <v>0</v>
      </c>
      <c r="AN310" s="188">
        <f>R310/$H310*VLOOKUP(R$4,DM_TI_LE!$A$5:$B$30,2,FALSE)</f>
        <v>0</v>
      </c>
      <c r="AO310" s="188">
        <f>S310/$H310*VLOOKUP(S$4,DM_TI_LE!$A$5:$B$30,2,FALSE)</f>
        <v>0</v>
      </c>
      <c r="AP310" s="188">
        <f>T310/$H310*VLOOKUP(T$4,DM_TI_LE!$A$5:$B$30,2,FALSE)</f>
        <v>0</v>
      </c>
      <c r="AQ310" s="188">
        <f>U310/$H310*VLOOKUP(U$4,DM_TI_LE!$A$5:$B$30,2,FALSE)</f>
        <v>0</v>
      </c>
      <c r="AR310" s="188">
        <f>V310/$H310*VLOOKUP(V$4,DM_TI_LE!$A$5:$B$30,2,FALSE)</f>
        <v>0</v>
      </c>
      <c r="AS310" s="188">
        <f>W310/$H310*VLOOKUP(W$4,DM_TI_LE!$A$5:$B$30,2,FALSE)</f>
        <v>0</v>
      </c>
      <c r="AT310" s="188">
        <f>X310/$H310*VLOOKUP(X$4,DM_TI_LE!$A$5:$B$30,2,FALSE)</f>
        <v>0</v>
      </c>
      <c r="AU310" s="188">
        <f>Y310/$H310*VLOOKUP(Y$4,DM_TI_LE!$A$5:$B$30,2,FALSE)</f>
        <v>0</v>
      </c>
      <c r="AV310" s="188">
        <f>Z310/$H310*VLOOKUP(Z$4,DM_TI_LE!$A$5:$B$30,2,FALSE)</f>
        <v>0</v>
      </c>
      <c r="AW310" s="188">
        <f>AA310/$H310*VLOOKUP(AA$4,DM_TI_LE!$A$5:$B$30,2,FALSE)</f>
        <v>0</v>
      </c>
      <c r="AX310" s="188">
        <f>AB310/$H310*VLOOKUP(AB$4,DM_TI_LE!$A$5:$B$30,2,FALSE)</f>
        <v>0</v>
      </c>
      <c r="AY310" s="188">
        <f>AC310/$H310*VLOOKUP(AC$4,DM_TI_LE!$A$5:$B$30,2,FALSE)</f>
        <v>0</v>
      </c>
      <c r="AZ310" s="188">
        <f>AD310/$H310*VLOOKUP(AD$4,DM_TI_LE!$A$5:$B$30,2,FALSE)</f>
        <v>0</v>
      </c>
      <c r="BA310" s="231">
        <f>IF(CD310="HDHV",DM_TI_LE!$K$12*I310, SUM(AE310:AW310)*F310*E310*DM_HE_SO_LUONG_NS!$D$1*CE310)</f>
        <v>7560000</v>
      </c>
      <c r="BB310" s="16"/>
      <c r="BC310" s="17">
        <f>VLOOKUP(B310,GD_LCD_HS_LNS!$B$4:$E$914,4,FALSE)</f>
        <v>4166000</v>
      </c>
      <c r="BD310" s="16"/>
      <c r="BE310" s="16">
        <f>I310/26*$BC310*VLOOKUP(BE$4,DM_TI_LE!$A$5:$C$29,3,FALSE)</f>
        <v>0</v>
      </c>
      <c r="BF310" s="16">
        <f>J310/26*$BC310*VLOOKUP(BF$4,DM_TI_LE!$A$5:$C$29,3,FALSE)</f>
        <v>0</v>
      </c>
      <c r="BG310" s="16">
        <f>K310/26*$BC310*VLOOKUP(BG$4,DM_TI_LE!$A$5:$C$29,3,FALSE)</f>
        <v>0</v>
      </c>
      <c r="BH310" s="16">
        <f>L310/26*$BC310*VLOOKUP(BH$4,DM_TI_LE!$A$5:$C$29,3,FALSE)</f>
        <v>0</v>
      </c>
      <c r="BI310" s="16">
        <f>M310/26*$BC310*VLOOKUP(BI$4,DM_TI_LE!$A$5:$C$29,3,FALSE)</f>
        <v>0</v>
      </c>
      <c r="BJ310" s="16">
        <f>N310/26*$BC310*VLOOKUP(BJ$4,DM_TI_LE!$A$5:$C$29,3,FALSE)</f>
        <v>0</v>
      </c>
      <c r="BK310" s="16">
        <f>O310/26*$BC310*VLOOKUP(BK$4,DM_TI_LE!$A$5:$C$29,3,FALSE)</f>
        <v>0</v>
      </c>
      <c r="BL310" s="16">
        <f>P310/26*$BC310*VLOOKUP(BL$4,DM_TI_LE!$A$5:$C$29,3,FALSE)</f>
        <v>0</v>
      </c>
      <c r="BM310" s="16">
        <f>Q310/26*$BC310*VLOOKUP(BM$4,DM_TI_LE!$A$5:$C$29,3,FALSE)</f>
        <v>0</v>
      </c>
      <c r="BN310" s="16">
        <f>R310/26*$BC310*VLOOKUP(BN$4,DM_TI_LE!$A$5:$C$29,3,FALSE)</f>
        <v>0</v>
      </c>
      <c r="BO310" s="16">
        <f>S310/26*$BC310*VLOOKUP(BO$4,DM_TI_LE!$A$5:$C$29,3,FALSE)</f>
        <v>0</v>
      </c>
      <c r="BP310" s="16">
        <f>T310/26*$BC310*VLOOKUP(BP$4,DM_TI_LE!$A$5:$C$29,3,FALSE)</f>
        <v>0</v>
      </c>
      <c r="BQ310" s="16">
        <f>U310/26*$BC310*VLOOKUP(BQ$4,DM_TI_LE!$A$5:$C$29,3,FALSE)</f>
        <v>0</v>
      </c>
      <c r="BR310" s="16">
        <f>V310/26*$BC310*VLOOKUP(BR$4,DM_TI_LE!$A$5:$C$29,3,FALSE)</f>
        <v>0</v>
      </c>
      <c r="BS310" s="16">
        <f>W310/26*$BC310*VLOOKUP(BS$4,DM_TI_LE!$A$5:$C$29,3,FALSE)</f>
        <v>0</v>
      </c>
      <c r="BT310" s="16">
        <f>X310/26*$BC310*VLOOKUP(BT$4,DM_TI_LE!$A$5:$C$29,3,FALSE)</f>
        <v>0</v>
      </c>
      <c r="BU310" s="16">
        <f>Y310/26*$BC310*VLOOKUP(BU$4,DM_TI_LE!$A$5:$C$29,3,FALSE)</f>
        <v>0</v>
      </c>
      <c r="BV310" s="16">
        <f>Z310/26*$BC310*VLOOKUP(BV$4,DM_TI_LE!$A$5:$C$29,3,FALSE)</f>
        <v>0</v>
      </c>
      <c r="BW310" s="16">
        <f>AA310/26*$BC310*VLOOKUP(BW$4,DM_TI_LE!$A$5:$C$29,3,FALSE)</f>
        <v>0</v>
      </c>
      <c r="BX310" s="16">
        <f>AB310/26*$BC310*VLOOKUP(BX$4,DM_TI_LE!$A$5:$C$29,3,FALSE)</f>
        <v>0</v>
      </c>
      <c r="BY310" s="16">
        <f>AC310/26*$BC310*VLOOKUP(BY$4,DM_TI_LE!$A$5:$C$29,3,FALSE)</f>
        <v>0</v>
      </c>
      <c r="BZ310" s="16">
        <f>AD310/26*$BC310*VLOOKUP(BZ$4,DM_TI_LE!$A$5:$C$29,3,FALSE)</f>
        <v>0</v>
      </c>
      <c r="CA310" s="196">
        <f t="shared" si="0"/>
        <v>0</v>
      </c>
      <c r="CB310" s="16"/>
      <c r="CC310" s="197">
        <f t="shared" si="1"/>
        <v>7560000</v>
      </c>
      <c r="CD310" s="145" t="s">
        <v>114</v>
      </c>
      <c r="CE310" s="199">
        <f>VLOOKUP(CD310,DM_TI_LE!$I$12:$J$16,2,FALSE)</f>
        <v>1</v>
      </c>
    </row>
    <row r="311" spans="1:83" ht="12.75">
      <c r="A311" s="36">
        <v>307</v>
      </c>
      <c r="B311" s="38">
        <f>GD_LCD_HS_LNS!B310</f>
        <v>13413</v>
      </c>
      <c r="C311" s="38" t="str">
        <f>GD_LCD_HS_LNS!C310</f>
        <v>Vũ Việt Hùng</v>
      </c>
      <c r="D311" s="38" t="str">
        <f>GD_LCD_HS_LNS!D310</f>
        <v>NV Lái xe - VHTTB</v>
      </c>
      <c r="E311" s="146">
        <f>VLOOKUP(B311,GD_CHAM_CONG!$C$6:$BJ$912,60,FALSE)</f>
        <v>1</v>
      </c>
      <c r="F311" s="146">
        <f>VLOOKUP(B311,GD_LCD_HS_LNS!$B$4:$F$914,5,FALSE)</f>
        <v>1.68</v>
      </c>
      <c r="G311" s="168"/>
      <c r="H311" s="168">
        <f>VLOOKUP(B311,GD_CHAM_CONG!$C$6:$BD$912,37,FALSE)</f>
        <v>26</v>
      </c>
      <c r="I311" s="16">
        <f>VLOOKUP($B311,GD_CHAM_CONG!$C$6:$BF$912,38,FALSE)</f>
        <v>26</v>
      </c>
      <c r="J311" s="16">
        <f>VLOOKUP($B311,GD_CHAM_CONG!$C$6:$BF$912,39,FALSE)</f>
        <v>0</v>
      </c>
      <c r="K311" s="16">
        <f>VLOOKUP($B311,GD_CHAM_CONG!$C$6:$BF$912,40,FALSE)</f>
        <v>0</v>
      </c>
      <c r="L311" s="16">
        <f>VLOOKUP($B311,GD_CHAM_CONG!$C$6:$BF$912,41,FALSE)</f>
        <v>0</v>
      </c>
      <c r="M311" s="16">
        <f>VLOOKUP($B311,GD_CHAM_CONG!$C$6:$BF$912,42,FALSE)</f>
        <v>0</v>
      </c>
      <c r="N311" s="16">
        <f>VLOOKUP($B311,GD_CHAM_CONG!$C$6:$BF$912,43,FALSE)</f>
        <v>0</v>
      </c>
      <c r="O311" s="16">
        <f>VLOOKUP($B311,GD_CHAM_CONG!$C$6:$BF$912,44,FALSE)</f>
        <v>0</v>
      </c>
      <c r="P311" s="16">
        <f>VLOOKUP($B311,GD_CHAM_CONG!$C$6:$BF$912,45,FALSE)</f>
        <v>0</v>
      </c>
      <c r="Q311" s="16">
        <f>VLOOKUP($B311,GD_CHAM_CONG!$C$6:$BF$912,46,FALSE)</f>
        <v>0</v>
      </c>
      <c r="R311" s="16">
        <f>VLOOKUP($B311,GD_CHAM_CONG!$C$6:$BF$912,47,FALSE)</f>
        <v>0</v>
      </c>
      <c r="S311" s="16">
        <f>VLOOKUP($B311,GD_CHAM_CONG!$C$6:$BF$912,48,FALSE)</f>
        <v>0</v>
      </c>
      <c r="T311" s="16">
        <f>VLOOKUP($B311,GD_CHAM_CONG!$C$6:$BF$912,49,FALSE)</f>
        <v>0</v>
      </c>
      <c r="U311" s="16">
        <f>VLOOKUP($B311,GD_CHAM_CONG!$C$6:$BF$912,50,FALSE)</f>
        <v>0</v>
      </c>
      <c r="V311" s="16">
        <f>VLOOKUP($B311,GD_CHAM_CONG!$C$6:$BF$912,51,FALSE)</f>
        <v>0</v>
      </c>
      <c r="W311" s="16">
        <f>VLOOKUP($B311,GD_CHAM_CONG!$C$6:$BF$912,52,FALSE)</f>
        <v>0</v>
      </c>
      <c r="X311" s="16">
        <f>VLOOKUP($B311,GD_CHAM_CONG!$C$6:$BF$912,53,FALSE)</f>
        <v>0</v>
      </c>
      <c r="Y311" s="16">
        <f>VLOOKUP($B311,GD_CHAM_CONG!$C$6:$BF$912,54,FALSE)</f>
        <v>0</v>
      </c>
      <c r="Z311" s="16">
        <f>VLOOKUP($B311,GD_CHAM_CONG!$C$6:$BF$912,55,FALSE)</f>
        <v>0</v>
      </c>
      <c r="AA311" s="16">
        <f>VLOOKUP($B311,GD_CHAM_CONG!$C$6:$BF$912,56,FALSE)</f>
        <v>0</v>
      </c>
      <c r="AB311" s="16">
        <f>VLOOKUP($B311,GD_CHAM_CONG!$C$6:$BI$912,57,FALSE)</f>
        <v>0</v>
      </c>
      <c r="AC311" s="16">
        <f>VLOOKUP($B311,GD_CHAM_CONG!$C$6:$BI$912,58,FALSE)</f>
        <v>0</v>
      </c>
      <c r="AD311" s="16">
        <f>VLOOKUP($B311,GD_CHAM_CONG!$C$6:$BI$912,59,FALSE)</f>
        <v>0</v>
      </c>
      <c r="AE311" s="188">
        <f>I311/$H311*VLOOKUP(I$4,DM_TI_LE!$A$5:$B$30,2,FALSE)</f>
        <v>1</v>
      </c>
      <c r="AF311" s="188">
        <f>J311/$H311*VLOOKUP(J$4,DM_TI_LE!$A$5:$B$30,2,FALSE)</f>
        <v>0</v>
      </c>
      <c r="AG311" s="188">
        <f>K311/$H311*VLOOKUP(K$4,DM_TI_LE!$A$5:$B$30,2,FALSE)</f>
        <v>0</v>
      </c>
      <c r="AH311" s="188">
        <f>L311/$H311*VLOOKUP(L$4,DM_TI_LE!$A$5:$B$30,2,FALSE)</f>
        <v>0</v>
      </c>
      <c r="AI311" s="188">
        <f>M311/$H311*VLOOKUP(M$4,DM_TI_LE!$A$5:$B$30,2,FALSE)</f>
        <v>0</v>
      </c>
      <c r="AJ311" s="188">
        <f>N311/$H311*VLOOKUP(N$4,DM_TI_LE!$A$5:$B$30,2,FALSE)</f>
        <v>0</v>
      </c>
      <c r="AK311" s="188">
        <f>O311/$H311*VLOOKUP(O$4,DM_TI_LE!$A$5:$B$30,2,FALSE)</f>
        <v>0</v>
      </c>
      <c r="AL311" s="188">
        <f>P311/$H311*VLOOKUP(P$4,DM_TI_LE!$A$5:$B$30,2,FALSE)</f>
        <v>0</v>
      </c>
      <c r="AM311" s="188">
        <f>Q311/$H311*VLOOKUP(Q$4,DM_TI_LE!$A$5:$B$30,2,FALSE)</f>
        <v>0</v>
      </c>
      <c r="AN311" s="188">
        <f>R311/$H311*VLOOKUP(R$4,DM_TI_LE!$A$5:$B$30,2,FALSE)</f>
        <v>0</v>
      </c>
      <c r="AO311" s="188">
        <f>S311/$H311*VLOOKUP(S$4,DM_TI_LE!$A$5:$B$30,2,FALSE)</f>
        <v>0</v>
      </c>
      <c r="AP311" s="188">
        <f>T311/$H311*VLOOKUP(T$4,DM_TI_LE!$A$5:$B$30,2,FALSE)</f>
        <v>0</v>
      </c>
      <c r="AQ311" s="188">
        <f>U311/$H311*VLOOKUP(U$4,DM_TI_LE!$A$5:$B$30,2,FALSE)</f>
        <v>0</v>
      </c>
      <c r="AR311" s="188">
        <f>V311/$H311*VLOOKUP(V$4,DM_TI_LE!$A$5:$B$30,2,FALSE)</f>
        <v>0</v>
      </c>
      <c r="AS311" s="188">
        <f>W311/$H311*VLOOKUP(W$4,DM_TI_LE!$A$5:$B$30,2,FALSE)</f>
        <v>0</v>
      </c>
      <c r="AT311" s="188">
        <f>X311/$H311*VLOOKUP(X$4,DM_TI_LE!$A$5:$B$30,2,FALSE)</f>
        <v>0</v>
      </c>
      <c r="AU311" s="188">
        <f>Y311/$H311*VLOOKUP(Y$4,DM_TI_LE!$A$5:$B$30,2,FALSE)</f>
        <v>0</v>
      </c>
      <c r="AV311" s="188">
        <f>Z311/$H311*VLOOKUP(Z$4,DM_TI_LE!$A$5:$B$30,2,FALSE)</f>
        <v>0</v>
      </c>
      <c r="AW311" s="188">
        <f>AA311/$H311*VLOOKUP(AA$4,DM_TI_LE!$A$5:$B$30,2,FALSE)</f>
        <v>0</v>
      </c>
      <c r="AX311" s="188">
        <f>AB311/$H311*VLOOKUP(AB$4,DM_TI_LE!$A$5:$B$30,2,FALSE)</f>
        <v>0</v>
      </c>
      <c r="AY311" s="188">
        <f>AC311/$H311*VLOOKUP(AC$4,DM_TI_LE!$A$5:$B$30,2,FALSE)</f>
        <v>0</v>
      </c>
      <c r="AZ311" s="188">
        <f>AD311/$H311*VLOOKUP(AD$4,DM_TI_LE!$A$5:$B$30,2,FALSE)</f>
        <v>0</v>
      </c>
      <c r="BA311" s="231">
        <f>IF(CD311="HDHV",DM_TI_LE!$K$12*I311, SUM(AE311:AW311)*F311*E311*DM_HE_SO_LUONG_NS!$D$1*CE311)</f>
        <v>7560000</v>
      </c>
      <c r="BB311" s="16"/>
      <c r="BC311" s="17">
        <f>VLOOKUP(B311,GD_LCD_HS_LNS!$B$4:$E$914,4,FALSE)</f>
        <v>4166000</v>
      </c>
      <c r="BD311" s="16"/>
      <c r="BE311" s="16">
        <f>I311/26*$BC311*VLOOKUP(BE$4,DM_TI_LE!$A$5:$C$29,3,FALSE)</f>
        <v>0</v>
      </c>
      <c r="BF311" s="16">
        <f>J311/26*$BC311*VLOOKUP(BF$4,DM_TI_LE!$A$5:$C$29,3,FALSE)</f>
        <v>0</v>
      </c>
      <c r="BG311" s="16">
        <f>K311/26*$BC311*VLOOKUP(BG$4,DM_TI_LE!$A$5:$C$29,3,FALSE)</f>
        <v>0</v>
      </c>
      <c r="BH311" s="16">
        <f>L311/26*$BC311*VLOOKUP(BH$4,DM_TI_LE!$A$5:$C$29,3,FALSE)</f>
        <v>0</v>
      </c>
      <c r="BI311" s="16">
        <f>M311/26*$BC311*VLOOKUP(BI$4,DM_TI_LE!$A$5:$C$29,3,FALSE)</f>
        <v>0</v>
      </c>
      <c r="BJ311" s="16">
        <f>N311/26*$BC311*VLOOKUP(BJ$4,DM_TI_LE!$A$5:$C$29,3,FALSE)</f>
        <v>0</v>
      </c>
      <c r="BK311" s="16">
        <f>O311/26*$BC311*VLOOKUP(BK$4,DM_TI_LE!$A$5:$C$29,3,FALSE)</f>
        <v>0</v>
      </c>
      <c r="BL311" s="16">
        <f>P311/26*$BC311*VLOOKUP(BL$4,DM_TI_LE!$A$5:$C$29,3,FALSE)</f>
        <v>0</v>
      </c>
      <c r="BM311" s="16">
        <f>Q311/26*$BC311*VLOOKUP(BM$4,DM_TI_LE!$A$5:$C$29,3,FALSE)</f>
        <v>0</v>
      </c>
      <c r="BN311" s="16">
        <f>R311/26*$BC311*VLOOKUP(BN$4,DM_TI_LE!$A$5:$C$29,3,FALSE)</f>
        <v>0</v>
      </c>
      <c r="BO311" s="16">
        <f>S311/26*$BC311*VLOOKUP(BO$4,DM_TI_LE!$A$5:$C$29,3,FALSE)</f>
        <v>0</v>
      </c>
      <c r="BP311" s="16">
        <f>T311/26*$BC311*VLOOKUP(BP$4,DM_TI_LE!$A$5:$C$29,3,FALSE)</f>
        <v>0</v>
      </c>
      <c r="BQ311" s="16">
        <f>U311/26*$BC311*VLOOKUP(BQ$4,DM_TI_LE!$A$5:$C$29,3,FALSE)</f>
        <v>0</v>
      </c>
      <c r="BR311" s="16">
        <f>V311/26*$BC311*VLOOKUP(BR$4,DM_TI_LE!$A$5:$C$29,3,FALSE)</f>
        <v>0</v>
      </c>
      <c r="BS311" s="16">
        <f>W311/26*$BC311*VLOOKUP(BS$4,DM_TI_LE!$A$5:$C$29,3,FALSE)</f>
        <v>0</v>
      </c>
      <c r="BT311" s="16">
        <f>X311/26*$BC311*VLOOKUP(BT$4,DM_TI_LE!$A$5:$C$29,3,FALSE)</f>
        <v>0</v>
      </c>
      <c r="BU311" s="16">
        <f>Y311/26*$BC311*VLOOKUP(BU$4,DM_TI_LE!$A$5:$C$29,3,FALSE)</f>
        <v>0</v>
      </c>
      <c r="BV311" s="16">
        <f>Z311/26*$BC311*VLOOKUP(BV$4,DM_TI_LE!$A$5:$C$29,3,FALSE)</f>
        <v>0</v>
      </c>
      <c r="BW311" s="16">
        <f>AA311/26*$BC311*VLOOKUP(BW$4,DM_TI_LE!$A$5:$C$29,3,FALSE)</f>
        <v>0</v>
      </c>
      <c r="BX311" s="16">
        <f>AB311/26*$BC311*VLOOKUP(BX$4,DM_TI_LE!$A$5:$C$29,3,FALSE)</f>
        <v>0</v>
      </c>
      <c r="BY311" s="16">
        <f>AC311/26*$BC311*VLOOKUP(BY$4,DM_TI_LE!$A$5:$C$29,3,FALSE)</f>
        <v>0</v>
      </c>
      <c r="BZ311" s="16">
        <f>AD311/26*$BC311*VLOOKUP(BZ$4,DM_TI_LE!$A$5:$C$29,3,FALSE)</f>
        <v>0</v>
      </c>
      <c r="CA311" s="196">
        <f t="shared" si="0"/>
        <v>0</v>
      </c>
      <c r="CB311" s="16"/>
      <c r="CC311" s="197">
        <f t="shared" si="1"/>
        <v>7560000</v>
      </c>
      <c r="CD311" s="145" t="s">
        <v>114</v>
      </c>
      <c r="CE311" s="199">
        <f>VLOOKUP(CD311,DM_TI_LE!$I$12:$J$16,2,FALSE)</f>
        <v>1</v>
      </c>
    </row>
    <row r="312" spans="1:83" ht="12.75">
      <c r="A312" s="36">
        <v>308</v>
      </c>
      <c r="B312" s="38">
        <f>GD_LCD_HS_LNS!B311</f>
        <v>13414</v>
      </c>
      <c r="C312" s="38" t="str">
        <f>GD_LCD_HS_LNS!C311</f>
        <v>Lê Hữu Hóa</v>
      </c>
      <c r="D312" s="38" t="str">
        <f>GD_LCD_HS_LNS!D311</f>
        <v>NV Lái xe - VHTTB</v>
      </c>
      <c r="E312" s="146">
        <f>VLOOKUP(B312,GD_CHAM_CONG!$C$6:$BJ$912,60,FALSE)</f>
        <v>1</v>
      </c>
      <c r="F312" s="146">
        <f>VLOOKUP(B312,GD_LCD_HS_LNS!$B$4:$F$914,5,FALSE)</f>
        <v>1.68</v>
      </c>
      <c r="G312" s="168"/>
      <c r="H312" s="168">
        <f>VLOOKUP(B312,GD_CHAM_CONG!$C$6:$BD$912,37,FALSE)</f>
        <v>26</v>
      </c>
      <c r="I312" s="16">
        <f>VLOOKUP($B312,GD_CHAM_CONG!$C$6:$BF$912,38,FALSE)</f>
        <v>26</v>
      </c>
      <c r="J312" s="16">
        <f>VLOOKUP($B312,GD_CHAM_CONG!$C$6:$BF$912,39,FALSE)</f>
        <v>0</v>
      </c>
      <c r="K312" s="16">
        <f>VLOOKUP($B312,GD_CHAM_CONG!$C$6:$BF$912,40,FALSE)</f>
        <v>0</v>
      </c>
      <c r="L312" s="16">
        <f>VLOOKUP($B312,GD_CHAM_CONG!$C$6:$BF$912,41,FALSE)</f>
        <v>0</v>
      </c>
      <c r="M312" s="16">
        <f>VLOOKUP($B312,GD_CHAM_CONG!$C$6:$BF$912,42,FALSE)</f>
        <v>0</v>
      </c>
      <c r="N312" s="16">
        <f>VLOOKUP($B312,GD_CHAM_CONG!$C$6:$BF$912,43,FALSE)</f>
        <v>0</v>
      </c>
      <c r="O312" s="16">
        <f>VLOOKUP($B312,GD_CHAM_CONG!$C$6:$BF$912,44,FALSE)</f>
        <v>0</v>
      </c>
      <c r="P312" s="16">
        <f>VLOOKUP($B312,GD_CHAM_CONG!$C$6:$BF$912,45,FALSE)</f>
        <v>0</v>
      </c>
      <c r="Q312" s="16">
        <f>VLOOKUP($B312,GD_CHAM_CONG!$C$6:$BF$912,46,FALSE)</f>
        <v>0</v>
      </c>
      <c r="R312" s="16">
        <f>VLOOKUP($B312,GD_CHAM_CONG!$C$6:$BF$912,47,FALSE)</f>
        <v>0</v>
      </c>
      <c r="S312" s="16">
        <f>VLOOKUP($B312,GD_CHAM_CONG!$C$6:$BF$912,48,FALSE)</f>
        <v>0</v>
      </c>
      <c r="T312" s="16">
        <f>VLOOKUP($B312,GD_CHAM_CONG!$C$6:$BF$912,49,FALSE)</f>
        <v>0</v>
      </c>
      <c r="U312" s="16">
        <f>VLOOKUP($B312,GD_CHAM_CONG!$C$6:$BF$912,50,FALSE)</f>
        <v>0</v>
      </c>
      <c r="V312" s="16">
        <f>VLOOKUP($B312,GD_CHAM_CONG!$C$6:$BF$912,51,FALSE)</f>
        <v>0</v>
      </c>
      <c r="W312" s="16">
        <f>VLOOKUP($B312,GD_CHAM_CONG!$C$6:$BF$912,52,FALSE)</f>
        <v>0</v>
      </c>
      <c r="X312" s="16">
        <f>VLOOKUP($B312,GD_CHAM_CONG!$C$6:$BF$912,53,FALSE)</f>
        <v>0</v>
      </c>
      <c r="Y312" s="16">
        <f>VLOOKUP($B312,GD_CHAM_CONG!$C$6:$BF$912,54,FALSE)</f>
        <v>0</v>
      </c>
      <c r="Z312" s="16">
        <f>VLOOKUP($B312,GD_CHAM_CONG!$C$6:$BF$912,55,FALSE)</f>
        <v>0</v>
      </c>
      <c r="AA312" s="16">
        <f>VLOOKUP($B312,GD_CHAM_CONG!$C$6:$BF$912,56,FALSE)</f>
        <v>0</v>
      </c>
      <c r="AB312" s="16">
        <f>VLOOKUP($B312,GD_CHAM_CONG!$C$6:$BI$912,57,FALSE)</f>
        <v>0</v>
      </c>
      <c r="AC312" s="16">
        <f>VLOOKUP($B312,GD_CHAM_CONG!$C$6:$BI$912,58,FALSE)</f>
        <v>0</v>
      </c>
      <c r="AD312" s="16">
        <f>VLOOKUP($B312,GD_CHAM_CONG!$C$6:$BI$912,59,FALSE)</f>
        <v>0</v>
      </c>
      <c r="AE312" s="188">
        <f>I312/$H312*VLOOKUP(I$4,DM_TI_LE!$A$5:$B$30,2,FALSE)</f>
        <v>1</v>
      </c>
      <c r="AF312" s="188">
        <f>J312/$H312*VLOOKUP(J$4,DM_TI_LE!$A$5:$B$30,2,FALSE)</f>
        <v>0</v>
      </c>
      <c r="AG312" s="188">
        <f>K312/$H312*VLOOKUP(K$4,DM_TI_LE!$A$5:$B$30,2,FALSE)</f>
        <v>0</v>
      </c>
      <c r="AH312" s="188">
        <f>L312/$H312*VLOOKUP(L$4,DM_TI_LE!$A$5:$B$30,2,FALSE)</f>
        <v>0</v>
      </c>
      <c r="AI312" s="188">
        <f>M312/$H312*VLOOKUP(M$4,DM_TI_LE!$A$5:$B$30,2,FALSE)</f>
        <v>0</v>
      </c>
      <c r="AJ312" s="188">
        <f>N312/$H312*VLOOKUP(N$4,DM_TI_LE!$A$5:$B$30,2,FALSE)</f>
        <v>0</v>
      </c>
      <c r="AK312" s="188">
        <f>O312/$H312*VLOOKUP(O$4,DM_TI_LE!$A$5:$B$30,2,FALSE)</f>
        <v>0</v>
      </c>
      <c r="AL312" s="188">
        <f>P312/$H312*VLOOKUP(P$4,DM_TI_LE!$A$5:$B$30,2,FALSE)</f>
        <v>0</v>
      </c>
      <c r="AM312" s="188">
        <f>Q312/$H312*VLOOKUP(Q$4,DM_TI_LE!$A$5:$B$30,2,FALSE)</f>
        <v>0</v>
      </c>
      <c r="AN312" s="188">
        <f>R312/$H312*VLOOKUP(R$4,DM_TI_LE!$A$5:$B$30,2,FALSE)</f>
        <v>0</v>
      </c>
      <c r="AO312" s="188">
        <f>S312/$H312*VLOOKUP(S$4,DM_TI_LE!$A$5:$B$30,2,FALSE)</f>
        <v>0</v>
      </c>
      <c r="AP312" s="188">
        <f>T312/$H312*VLOOKUP(T$4,DM_TI_LE!$A$5:$B$30,2,FALSE)</f>
        <v>0</v>
      </c>
      <c r="AQ312" s="188">
        <f>U312/$H312*VLOOKUP(U$4,DM_TI_LE!$A$5:$B$30,2,FALSE)</f>
        <v>0</v>
      </c>
      <c r="AR312" s="188">
        <f>V312/$H312*VLOOKUP(V$4,DM_TI_LE!$A$5:$B$30,2,FALSE)</f>
        <v>0</v>
      </c>
      <c r="AS312" s="188">
        <f>W312/$H312*VLOOKUP(W$4,DM_TI_LE!$A$5:$B$30,2,FALSE)</f>
        <v>0</v>
      </c>
      <c r="AT312" s="188">
        <f>X312/$H312*VLOOKUP(X$4,DM_TI_LE!$A$5:$B$30,2,FALSE)</f>
        <v>0</v>
      </c>
      <c r="AU312" s="188">
        <f>Y312/$H312*VLOOKUP(Y$4,DM_TI_LE!$A$5:$B$30,2,FALSE)</f>
        <v>0</v>
      </c>
      <c r="AV312" s="188">
        <f>Z312/$H312*VLOOKUP(Z$4,DM_TI_LE!$A$5:$B$30,2,FALSE)</f>
        <v>0</v>
      </c>
      <c r="AW312" s="188">
        <f>AA312/$H312*VLOOKUP(AA$4,DM_TI_LE!$A$5:$B$30,2,FALSE)</f>
        <v>0</v>
      </c>
      <c r="AX312" s="188">
        <f>AB312/$H312*VLOOKUP(AB$4,DM_TI_LE!$A$5:$B$30,2,FALSE)</f>
        <v>0</v>
      </c>
      <c r="AY312" s="188">
        <f>AC312/$H312*VLOOKUP(AC$4,DM_TI_LE!$A$5:$B$30,2,FALSE)</f>
        <v>0</v>
      </c>
      <c r="AZ312" s="188">
        <f>AD312/$H312*VLOOKUP(AD$4,DM_TI_LE!$A$5:$B$30,2,FALSE)</f>
        <v>0</v>
      </c>
      <c r="BA312" s="231">
        <f>IF(CD312="HDHV",DM_TI_LE!$K$12*I312, SUM(AE312:AW312)*F312*E312*DM_HE_SO_LUONG_NS!$D$1*CE312)</f>
        <v>7560000</v>
      </c>
      <c r="BB312" s="16"/>
      <c r="BC312" s="17">
        <f>VLOOKUP(B312,GD_LCD_HS_LNS!$B$4:$E$914,4,FALSE)</f>
        <v>4166000</v>
      </c>
      <c r="BD312" s="16"/>
      <c r="BE312" s="16">
        <f>I312/26*$BC312*VLOOKUP(BE$4,DM_TI_LE!$A$5:$C$29,3,FALSE)</f>
        <v>0</v>
      </c>
      <c r="BF312" s="16">
        <f>J312/26*$BC312*VLOOKUP(BF$4,DM_TI_LE!$A$5:$C$29,3,FALSE)</f>
        <v>0</v>
      </c>
      <c r="BG312" s="16">
        <f>K312/26*$BC312*VLOOKUP(BG$4,DM_TI_LE!$A$5:$C$29,3,FALSE)</f>
        <v>0</v>
      </c>
      <c r="BH312" s="16">
        <f>L312/26*$BC312*VLOOKUP(BH$4,DM_TI_LE!$A$5:$C$29,3,FALSE)</f>
        <v>0</v>
      </c>
      <c r="BI312" s="16">
        <f>M312/26*$BC312*VLOOKUP(BI$4,DM_TI_LE!$A$5:$C$29,3,FALSE)</f>
        <v>0</v>
      </c>
      <c r="BJ312" s="16">
        <f>N312/26*$BC312*VLOOKUP(BJ$4,DM_TI_LE!$A$5:$C$29,3,FALSE)</f>
        <v>0</v>
      </c>
      <c r="BK312" s="16">
        <f>O312/26*$BC312*VLOOKUP(BK$4,DM_TI_LE!$A$5:$C$29,3,FALSE)</f>
        <v>0</v>
      </c>
      <c r="BL312" s="16">
        <f>P312/26*$BC312*VLOOKUP(BL$4,DM_TI_LE!$A$5:$C$29,3,FALSE)</f>
        <v>0</v>
      </c>
      <c r="BM312" s="16">
        <f>Q312/26*$BC312*VLOOKUP(BM$4,DM_TI_LE!$A$5:$C$29,3,FALSE)</f>
        <v>0</v>
      </c>
      <c r="BN312" s="16">
        <f>R312/26*$BC312*VLOOKUP(BN$4,DM_TI_LE!$A$5:$C$29,3,FALSE)</f>
        <v>0</v>
      </c>
      <c r="BO312" s="16">
        <f>S312/26*$BC312*VLOOKUP(BO$4,DM_TI_LE!$A$5:$C$29,3,FALSE)</f>
        <v>0</v>
      </c>
      <c r="BP312" s="16">
        <f>T312/26*$BC312*VLOOKUP(BP$4,DM_TI_LE!$A$5:$C$29,3,FALSE)</f>
        <v>0</v>
      </c>
      <c r="BQ312" s="16">
        <f>U312/26*$BC312*VLOOKUP(BQ$4,DM_TI_LE!$A$5:$C$29,3,FALSE)</f>
        <v>0</v>
      </c>
      <c r="BR312" s="16">
        <f>V312/26*$BC312*VLOOKUP(BR$4,DM_TI_LE!$A$5:$C$29,3,FALSE)</f>
        <v>0</v>
      </c>
      <c r="BS312" s="16">
        <f>W312/26*$BC312*VLOOKUP(BS$4,DM_TI_LE!$A$5:$C$29,3,FALSE)</f>
        <v>0</v>
      </c>
      <c r="BT312" s="16">
        <f>X312/26*$BC312*VLOOKUP(BT$4,DM_TI_LE!$A$5:$C$29,3,FALSE)</f>
        <v>0</v>
      </c>
      <c r="BU312" s="16">
        <f>Y312/26*$BC312*VLOOKUP(BU$4,DM_TI_LE!$A$5:$C$29,3,FALSE)</f>
        <v>0</v>
      </c>
      <c r="BV312" s="16">
        <f>Z312/26*$BC312*VLOOKUP(BV$4,DM_TI_LE!$A$5:$C$29,3,FALSE)</f>
        <v>0</v>
      </c>
      <c r="BW312" s="16">
        <f>AA312/26*$BC312*VLOOKUP(BW$4,DM_TI_LE!$A$5:$C$29,3,FALSE)</f>
        <v>0</v>
      </c>
      <c r="BX312" s="16">
        <f>AB312/26*$BC312*VLOOKUP(BX$4,DM_TI_LE!$A$5:$C$29,3,FALSE)</f>
        <v>0</v>
      </c>
      <c r="BY312" s="16">
        <f>AC312/26*$BC312*VLOOKUP(BY$4,DM_TI_LE!$A$5:$C$29,3,FALSE)</f>
        <v>0</v>
      </c>
      <c r="BZ312" s="16">
        <f>AD312/26*$BC312*VLOOKUP(BZ$4,DM_TI_LE!$A$5:$C$29,3,FALSE)</f>
        <v>0</v>
      </c>
      <c r="CA312" s="196">
        <f t="shared" si="0"/>
        <v>0</v>
      </c>
      <c r="CB312" s="16"/>
      <c r="CC312" s="197">
        <f t="shared" si="1"/>
        <v>7560000</v>
      </c>
      <c r="CD312" s="145" t="s">
        <v>114</v>
      </c>
      <c r="CE312" s="199">
        <f>VLOOKUP(CD312,DM_TI_LE!$I$12:$J$16,2,FALSE)</f>
        <v>1</v>
      </c>
    </row>
    <row r="313" spans="1:83" ht="12.75">
      <c r="A313" s="36">
        <v>309</v>
      </c>
      <c r="B313" s="38">
        <f>GD_LCD_HS_LNS!B312</f>
        <v>13415</v>
      </c>
      <c r="C313" s="38" t="str">
        <f>GD_LCD_HS_LNS!C312</f>
        <v>Đinh Văn Duyên</v>
      </c>
      <c r="D313" s="38" t="str">
        <f>GD_LCD_HS_LNS!D312</f>
        <v>NV Lái xe - VHTTB</v>
      </c>
      <c r="E313" s="146">
        <f>VLOOKUP(B313,GD_CHAM_CONG!$C$6:$BJ$912,60,FALSE)</f>
        <v>1</v>
      </c>
      <c r="F313" s="146">
        <f>VLOOKUP(B313,GD_LCD_HS_LNS!$B$4:$F$914,5,FALSE)</f>
        <v>1.68</v>
      </c>
      <c r="G313" s="168"/>
      <c r="H313" s="168">
        <f>VLOOKUP(B313,GD_CHAM_CONG!$C$6:$BD$912,37,FALSE)</f>
        <v>26</v>
      </c>
      <c r="I313" s="16">
        <f>VLOOKUP($B313,GD_CHAM_CONG!$C$6:$BF$912,38,FALSE)</f>
        <v>26</v>
      </c>
      <c r="J313" s="16">
        <f>VLOOKUP($B313,GD_CHAM_CONG!$C$6:$BF$912,39,FALSE)</f>
        <v>0</v>
      </c>
      <c r="K313" s="16">
        <f>VLOOKUP($B313,GD_CHAM_CONG!$C$6:$BF$912,40,FALSE)</f>
        <v>0</v>
      </c>
      <c r="L313" s="16">
        <f>VLOOKUP($B313,GD_CHAM_CONG!$C$6:$BF$912,41,FALSE)</f>
        <v>0</v>
      </c>
      <c r="M313" s="16">
        <f>VLOOKUP($B313,GD_CHAM_CONG!$C$6:$BF$912,42,FALSE)</f>
        <v>0</v>
      </c>
      <c r="N313" s="16">
        <f>VLOOKUP($B313,GD_CHAM_CONG!$C$6:$BF$912,43,FALSE)</f>
        <v>0</v>
      </c>
      <c r="O313" s="16">
        <f>VLOOKUP($B313,GD_CHAM_CONG!$C$6:$BF$912,44,FALSE)</f>
        <v>0</v>
      </c>
      <c r="P313" s="16">
        <f>VLOOKUP($B313,GD_CHAM_CONG!$C$6:$BF$912,45,FALSE)</f>
        <v>0</v>
      </c>
      <c r="Q313" s="16">
        <f>VLOOKUP($B313,GD_CHAM_CONG!$C$6:$BF$912,46,FALSE)</f>
        <v>0</v>
      </c>
      <c r="R313" s="16">
        <f>VLOOKUP($B313,GD_CHAM_CONG!$C$6:$BF$912,47,FALSE)</f>
        <v>0</v>
      </c>
      <c r="S313" s="16">
        <f>VLOOKUP($B313,GD_CHAM_CONG!$C$6:$BF$912,48,FALSE)</f>
        <v>0</v>
      </c>
      <c r="T313" s="16">
        <f>VLOOKUP($B313,GD_CHAM_CONG!$C$6:$BF$912,49,FALSE)</f>
        <v>0</v>
      </c>
      <c r="U313" s="16">
        <f>VLOOKUP($B313,GD_CHAM_CONG!$C$6:$BF$912,50,FALSE)</f>
        <v>0</v>
      </c>
      <c r="V313" s="16">
        <f>VLOOKUP($B313,GD_CHAM_CONG!$C$6:$BF$912,51,FALSE)</f>
        <v>0</v>
      </c>
      <c r="W313" s="16">
        <f>VLOOKUP($B313,GD_CHAM_CONG!$C$6:$BF$912,52,FALSE)</f>
        <v>0</v>
      </c>
      <c r="X313" s="16">
        <f>VLOOKUP($B313,GD_CHAM_CONG!$C$6:$BF$912,53,FALSE)</f>
        <v>0</v>
      </c>
      <c r="Y313" s="16">
        <f>VLOOKUP($B313,GD_CHAM_CONG!$C$6:$BF$912,54,FALSE)</f>
        <v>0</v>
      </c>
      <c r="Z313" s="16">
        <f>VLOOKUP($B313,GD_CHAM_CONG!$C$6:$BF$912,55,FALSE)</f>
        <v>0</v>
      </c>
      <c r="AA313" s="16">
        <f>VLOOKUP($B313,GD_CHAM_CONG!$C$6:$BF$912,56,FALSE)</f>
        <v>0</v>
      </c>
      <c r="AB313" s="16">
        <f>VLOOKUP($B313,GD_CHAM_CONG!$C$6:$BI$912,57,FALSE)</f>
        <v>0</v>
      </c>
      <c r="AC313" s="16">
        <f>VLOOKUP($B313,GD_CHAM_CONG!$C$6:$BI$912,58,FALSE)</f>
        <v>0</v>
      </c>
      <c r="AD313" s="16">
        <f>VLOOKUP($B313,GD_CHAM_CONG!$C$6:$BI$912,59,FALSE)</f>
        <v>0</v>
      </c>
      <c r="AE313" s="188">
        <f>I313/$H313*VLOOKUP(I$4,DM_TI_LE!$A$5:$B$30,2,FALSE)</f>
        <v>1</v>
      </c>
      <c r="AF313" s="188">
        <f>J313/$H313*VLOOKUP(J$4,DM_TI_LE!$A$5:$B$30,2,FALSE)</f>
        <v>0</v>
      </c>
      <c r="AG313" s="188">
        <f>K313/$H313*VLOOKUP(K$4,DM_TI_LE!$A$5:$B$30,2,FALSE)</f>
        <v>0</v>
      </c>
      <c r="AH313" s="188">
        <f>L313/$H313*VLOOKUP(L$4,DM_TI_LE!$A$5:$B$30,2,FALSE)</f>
        <v>0</v>
      </c>
      <c r="AI313" s="188">
        <f>M313/$H313*VLOOKUP(M$4,DM_TI_LE!$A$5:$B$30,2,FALSE)</f>
        <v>0</v>
      </c>
      <c r="AJ313" s="188">
        <f>N313/$H313*VLOOKUP(N$4,DM_TI_LE!$A$5:$B$30,2,FALSE)</f>
        <v>0</v>
      </c>
      <c r="AK313" s="188">
        <f>O313/$H313*VLOOKUP(O$4,DM_TI_LE!$A$5:$B$30,2,FALSE)</f>
        <v>0</v>
      </c>
      <c r="AL313" s="188">
        <f>P313/$H313*VLOOKUP(P$4,DM_TI_LE!$A$5:$B$30,2,FALSE)</f>
        <v>0</v>
      </c>
      <c r="AM313" s="188">
        <f>Q313/$H313*VLOOKUP(Q$4,DM_TI_LE!$A$5:$B$30,2,FALSE)</f>
        <v>0</v>
      </c>
      <c r="AN313" s="188">
        <f>R313/$H313*VLOOKUP(R$4,DM_TI_LE!$A$5:$B$30,2,FALSE)</f>
        <v>0</v>
      </c>
      <c r="AO313" s="188">
        <f>S313/$H313*VLOOKUP(S$4,DM_TI_LE!$A$5:$B$30,2,FALSE)</f>
        <v>0</v>
      </c>
      <c r="AP313" s="188">
        <f>T313/$H313*VLOOKUP(T$4,DM_TI_LE!$A$5:$B$30,2,FALSE)</f>
        <v>0</v>
      </c>
      <c r="AQ313" s="188">
        <f>U313/$H313*VLOOKUP(U$4,DM_TI_LE!$A$5:$B$30,2,FALSE)</f>
        <v>0</v>
      </c>
      <c r="AR313" s="188">
        <f>V313/$H313*VLOOKUP(V$4,DM_TI_LE!$A$5:$B$30,2,FALSE)</f>
        <v>0</v>
      </c>
      <c r="AS313" s="188">
        <f>W313/$H313*VLOOKUP(W$4,DM_TI_LE!$A$5:$B$30,2,FALSE)</f>
        <v>0</v>
      </c>
      <c r="AT313" s="188">
        <f>X313/$H313*VLOOKUP(X$4,DM_TI_LE!$A$5:$B$30,2,FALSE)</f>
        <v>0</v>
      </c>
      <c r="AU313" s="188">
        <f>Y313/$H313*VLOOKUP(Y$4,DM_TI_LE!$A$5:$B$30,2,FALSE)</f>
        <v>0</v>
      </c>
      <c r="AV313" s="188">
        <f>Z313/$H313*VLOOKUP(Z$4,DM_TI_LE!$A$5:$B$30,2,FALSE)</f>
        <v>0</v>
      </c>
      <c r="AW313" s="188">
        <f>AA313/$H313*VLOOKUP(AA$4,DM_TI_LE!$A$5:$B$30,2,FALSE)</f>
        <v>0</v>
      </c>
      <c r="AX313" s="188">
        <f>AB313/$H313*VLOOKUP(AB$4,DM_TI_LE!$A$5:$B$30,2,FALSE)</f>
        <v>0</v>
      </c>
      <c r="AY313" s="188">
        <f>AC313/$H313*VLOOKUP(AC$4,DM_TI_LE!$A$5:$B$30,2,FALSE)</f>
        <v>0</v>
      </c>
      <c r="AZ313" s="188">
        <f>AD313/$H313*VLOOKUP(AD$4,DM_TI_LE!$A$5:$B$30,2,FALSE)</f>
        <v>0</v>
      </c>
      <c r="BA313" s="231">
        <f>IF(CD313="HDHV",DM_TI_LE!$K$12*I313, SUM(AE313:AW313)*F313*E313*DM_HE_SO_LUONG_NS!$D$1*CE313)</f>
        <v>7560000</v>
      </c>
      <c r="BB313" s="16"/>
      <c r="BC313" s="17">
        <f>VLOOKUP(B313,GD_LCD_HS_LNS!$B$4:$E$914,4,FALSE)</f>
        <v>4166000</v>
      </c>
      <c r="BD313" s="16"/>
      <c r="BE313" s="16">
        <f>I313/26*$BC313*VLOOKUP(BE$4,DM_TI_LE!$A$5:$C$29,3,FALSE)</f>
        <v>0</v>
      </c>
      <c r="BF313" s="16">
        <f>J313/26*$BC313*VLOOKUP(BF$4,DM_TI_LE!$A$5:$C$29,3,FALSE)</f>
        <v>0</v>
      </c>
      <c r="BG313" s="16">
        <f>K313/26*$BC313*VLOOKUP(BG$4,DM_TI_LE!$A$5:$C$29,3,FALSE)</f>
        <v>0</v>
      </c>
      <c r="BH313" s="16">
        <f>L313/26*$BC313*VLOOKUP(BH$4,DM_TI_LE!$A$5:$C$29,3,FALSE)</f>
        <v>0</v>
      </c>
      <c r="BI313" s="16">
        <f>M313/26*$BC313*VLOOKUP(BI$4,DM_TI_LE!$A$5:$C$29,3,FALSE)</f>
        <v>0</v>
      </c>
      <c r="BJ313" s="16">
        <f>N313/26*$BC313*VLOOKUP(BJ$4,DM_TI_LE!$A$5:$C$29,3,FALSE)</f>
        <v>0</v>
      </c>
      <c r="BK313" s="16">
        <f>O313/26*$BC313*VLOOKUP(BK$4,DM_TI_LE!$A$5:$C$29,3,FALSE)</f>
        <v>0</v>
      </c>
      <c r="BL313" s="16">
        <f>P313/26*$BC313*VLOOKUP(BL$4,DM_TI_LE!$A$5:$C$29,3,FALSE)</f>
        <v>0</v>
      </c>
      <c r="BM313" s="16">
        <f>Q313/26*$BC313*VLOOKUP(BM$4,DM_TI_LE!$A$5:$C$29,3,FALSE)</f>
        <v>0</v>
      </c>
      <c r="BN313" s="16">
        <f>R313/26*$BC313*VLOOKUP(BN$4,DM_TI_LE!$A$5:$C$29,3,FALSE)</f>
        <v>0</v>
      </c>
      <c r="BO313" s="16">
        <f>S313/26*$BC313*VLOOKUP(BO$4,DM_TI_LE!$A$5:$C$29,3,FALSE)</f>
        <v>0</v>
      </c>
      <c r="BP313" s="16">
        <f>T313/26*$BC313*VLOOKUP(BP$4,DM_TI_LE!$A$5:$C$29,3,FALSE)</f>
        <v>0</v>
      </c>
      <c r="BQ313" s="16">
        <f>U313/26*$BC313*VLOOKUP(BQ$4,DM_TI_LE!$A$5:$C$29,3,FALSE)</f>
        <v>0</v>
      </c>
      <c r="BR313" s="16">
        <f>V313/26*$BC313*VLOOKUP(BR$4,DM_TI_LE!$A$5:$C$29,3,FALSE)</f>
        <v>0</v>
      </c>
      <c r="BS313" s="16">
        <f>W313/26*$BC313*VLOOKUP(BS$4,DM_TI_LE!$A$5:$C$29,3,FALSE)</f>
        <v>0</v>
      </c>
      <c r="BT313" s="16">
        <f>X313/26*$BC313*VLOOKUP(BT$4,DM_TI_LE!$A$5:$C$29,3,FALSE)</f>
        <v>0</v>
      </c>
      <c r="BU313" s="16">
        <f>Y313/26*$BC313*VLOOKUP(BU$4,DM_TI_LE!$A$5:$C$29,3,FALSE)</f>
        <v>0</v>
      </c>
      <c r="BV313" s="16">
        <f>Z313/26*$BC313*VLOOKUP(BV$4,DM_TI_LE!$A$5:$C$29,3,FALSE)</f>
        <v>0</v>
      </c>
      <c r="BW313" s="16">
        <f>AA313/26*$BC313*VLOOKUP(BW$4,DM_TI_LE!$A$5:$C$29,3,FALSE)</f>
        <v>0</v>
      </c>
      <c r="BX313" s="16">
        <f>AB313/26*$BC313*VLOOKUP(BX$4,DM_TI_LE!$A$5:$C$29,3,FALSE)</f>
        <v>0</v>
      </c>
      <c r="BY313" s="16">
        <f>AC313/26*$BC313*VLOOKUP(BY$4,DM_TI_LE!$A$5:$C$29,3,FALSE)</f>
        <v>0</v>
      </c>
      <c r="BZ313" s="16">
        <f>AD313/26*$BC313*VLOOKUP(BZ$4,DM_TI_LE!$A$5:$C$29,3,FALSE)</f>
        <v>0</v>
      </c>
      <c r="CA313" s="196">
        <f t="shared" si="0"/>
        <v>0</v>
      </c>
      <c r="CB313" s="16"/>
      <c r="CC313" s="197">
        <f t="shared" si="1"/>
        <v>7560000</v>
      </c>
      <c r="CD313" s="145" t="s">
        <v>114</v>
      </c>
      <c r="CE313" s="199">
        <f>VLOOKUP(CD313,DM_TI_LE!$I$12:$J$16,2,FALSE)</f>
        <v>1</v>
      </c>
    </row>
    <row r="314" spans="1:83" ht="12.75">
      <c r="A314" s="36">
        <v>310</v>
      </c>
      <c r="B314" s="38">
        <f>GD_LCD_HS_LNS!B313</f>
        <v>13530</v>
      </c>
      <c r="C314" s="38" t="str">
        <f>GD_LCD_HS_LNS!C313</f>
        <v>Lương Văn Dư</v>
      </c>
      <c r="D314" s="38" t="str">
        <f>GD_LCD_HS_LNS!D313</f>
        <v>NV Lái xe - VHTTB</v>
      </c>
      <c r="E314" s="146">
        <f>VLOOKUP(B314,GD_CHAM_CONG!$C$6:$BJ$912,60,FALSE)</f>
        <v>1</v>
      </c>
      <c r="F314" s="146">
        <f>VLOOKUP(B314,GD_LCD_HS_LNS!$B$4:$F$914,5,FALSE)</f>
        <v>1.68</v>
      </c>
      <c r="G314" s="168"/>
      <c r="H314" s="168">
        <f>VLOOKUP(B314,GD_CHAM_CONG!$C$6:$BD$912,37,FALSE)</f>
        <v>26</v>
      </c>
      <c r="I314" s="16">
        <f>VLOOKUP($B314,GD_CHAM_CONG!$C$6:$BF$912,38,FALSE)</f>
        <v>26</v>
      </c>
      <c r="J314" s="16">
        <f>VLOOKUP($B314,GD_CHAM_CONG!$C$6:$BF$912,39,FALSE)</f>
        <v>0</v>
      </c>
      <c r="K314" s="16">
        <f>VLOOKUP($B314,GD_CHAM_CONG!$C$6:$BF$912,40,FALSE)</f>
        <v>0</v>
      </c>
      <c r="L314" s="16">
        <f>VLOOKUP($B314,GD_CHAM_CONG!$C$6:$BF$912,41,FALSE)</f>
        <v>0</v>
      </c>
      <c r="M314" s="16">
        <f>VLOOKUP($B314,GD_CHAM_CONG!$C$6:$BF$912,42,FALSE)</f>
        <v>0</v>
      </c>
      <c r="N314" s="16">
        <f>VLOOKUP($B314,GD_CHAM_CONG!$C$6:$BF$912,43,FALSE)</f>
        <v>0</v>
      </c>
      <c r="O314" s="16">
        <f>VLOOKUP($B314,GD_CHAM_CONG!$C$6:$BF$912,44,FALSE)</f>
        <v>0</v>
      </c>
      <c r="P314" s="16">
        <f>VLOOKUP($B314,GD_CHAM_CONG!$C$6:$BF$912,45,FALSE)</f>
        <v>0</v>
      </c>
      <c r="Q314" s="16">
        <f>VLOOKUP($B314,GD_CHAM_CONG!$C$6:$BF$912,46,FALSE)</f>
        <v>0</v>
      </c>
      <c r="R314" s="16">
        <f>VLOOKUP($B314,GD_CHAM_CONG!$C$6:$BF$912,47,FALSE)</f>
        <v>0</v>
      </c>
      <c r="S314" s="16">
        <f>VLOOKUP($B314,GD_CHAM_CONG!$C$6:$BF$912,48,FALSE)</f>
        <v>0</v>
      </c>
      <c r="T314" s="16">
        <f>VLOOKUP($B314,GD_CHAM_CONG!$C$6:$BF$912,49,FALSE)</f>
        <v>0</v>
      </c>
      <c r="U314" s="16">
        <f>VLOOKUP($B314,GD_CHAM_CONG!$C$6:$BF$912,50,FALSE)</f>
        <v>0</v>
      </c>
      <c r="V314" s="16">
        <f>VLOOKUP($B314,GD_CHAM_CONG!$C$6:$BF$912,51,FALSE)</f>
        <v>0</v>
      </c>
      <c r="W314" s="16">
        <f>VLOOKUP($B314,GD_CHAM_CONG!$C$6:$BF$912,52,FALSE)</f>
        <v>0</v>
      </c>
      <c r="X314" s="16">
        <f>VLOOKUP($B314,GD_CHAM_CONG!$C$6:$BF$912,53,FALSE)</f>
        <v>0</v>
      </c>
      <c r="Y314" s="16">
        <f>VLOOKUP($B314,GD_CHAM_CONG!$C$6:$BF$912,54,FALSE)</f>
        <v>0</v>
      </c>
      <c r="Z314" s="16">
        <f>VLOOKUP($B314,GD_CHAM_CONG!$C$6:$BF$912,55,FALSE)</f>
        <v>0</v>
      </c>
      <c r="AA314" s="16">
        <f>VLOOKUP($B314,GD_CHAM_CONG!$C$6:$BF$912,56,FALSE)</f>
        <v>0</v>
      </c>
      <c r="AB314" s="16">
        <f>VLOOKUP($B314,GD_CHAM_CONG!$C$6:$BI$912,57,FALSE)</f>
        <v>0</v>
      </c>
      <c r="AC314" s="16">
        <f>VLOOKUP($B314,GD_CHAM_CONG!$C$6:$BI$912,58,FALSE)</f>
        <v>0</v>
      </c>
      <c r="AD314" s="16">
        <f>VLOOKUP($B314,GD_CHAM_CONG!$C$6:$BI$912,59,FALSE)</f>
        <v>0</v>
      </c>
      <c r="AE314" s="188">
        <f>I314/$H314*VLOOKUP(I$4,DM_TI_LE!$A$5:$B$30,2,FALSE)</f>
        <v>1</v>
      </c>
      <c r="AF314" s="188">
        <f>J314/$H314*VLOOKUP(J$4,DM_TI_LE!$A$5:$B$30,2,FALSE)</f>
        <v>0</v>
      </c>
      <c r="AG314" s="188">
        <f>K314/$H314*VLOOKUP(K$4,DM_TI_LE!$A$5:$B$30,2,FALSE)</f>
        <v>0</v>
      </c>
      <c r="AH314" s="188">
        <f>L314/$H314*VLOOKUP(L$4,DM_TI_LE!$A$5:$B$30,2,FALSE)</f>
        <v>0</v>
      </c>
      <c r="AI314" s="188">
        <f>M314/$H314*VLOOKUP(M$4,DM_TI_LE!$A$5:$B$30,2,FALSE)</f>
        <v>0</v>
      </c>
      <c r="AJ314" s="188">
        <f>N314/$H314*VLOOKUP(N$4,DM_TI_LE!$A$5:$B$30,2,FALSE)</f>
        <v>0</v>
      </c>
      <c r="AK314" s="188">
        <f>O314/$H314*VLOOKUP(O$4,DM_TI_LE!$A$5:$B$30,2,FALSE)</f>
        <v>0</v>
      </c>
      <c r="AL314" s="188">
        <f>P314/$H314*VLOOKUP(P$4,DM_TI_LE!$A$5:$B$30,2,FALSE)</f>
        <v>0</v>
      </c>
      <c r="AM314" s="188">
        <f>Q314/$H314*VLOOKUP(Q$4,DM_TI_LE!$A$5:$B$30,2,FALSE)</f>
        <v>0</v>
      </c>
      <c r="AN314" s="188">
        <f>R314/$H314*VLOOKUP(R$4,DM_TI_LE!$A$5:$B$30,2,FALSE)</f>
        <v>0</v>
      </c>
      <c r="AO314" s="188">
        <f>S314/$H314*VLOOKUP(S$4,DM_TI_LE!$A$5:$B$30,2,FALSE)</f>
        <v>0</v>
      </c>
      <c r="AP314" s="188">
        <f>T314/$H314*VLOOKUP(T$4,DM_TI_LE!$A$5:$B$30,2,FALSE)</f>
        <v>0</v>
      </c>
      <c r="AQ314" s="188">
        <f>U314/$H314*VLOOKUP(U$4,DM_TI_LE!$A$5:$B$30,2,FALSE)</f>
        <v>0</v>
      </c>
      <c r="AR314" s="188">
        <f>V314/$H314*VLOOKUP(V$4,DM_TI_LE!$A$5:$B$30,2,FALSE)</f>
        <v>0</v>
      </c>
      <c r="AS314" s="188">
        <f>W314/$H314*VLOOKUP(W$4,DM_TI_LE!$A$5:$B$30,2,FALSE)</f>
        <v>0</v>
      </c>
      <c r="AT314" s="188">
        <f>X314/$H314*VLOOKUP(X$4,DM_TI_LE!$A$5:$B$30,2,FALSE)</f>
        <v>0</v>
      </c>
      <c r="AU314" s="188">
        <f>Y314/$H314*VLOOKUP(Y$4,DM_TI_LE!$A$5:$B$30,2,FALSE)</f>
        <v>0</v>
      </c>
      <c r="AV314" s="188">
        <f>Z314/$H314*VLOOKUP(Z$4,DM_TI_LE!$A$5:$B$30,2,FALSE)</f>
        <v>0</v>
      </c>
      <c r="AW314" s="188">
        <f>AA314/$H314*VLOOKUP(AA$4,DM_TI_LE!$A$5:$B$30,2,FALSE)</f>
        <v>0</v>
      </c>
      <c r="AX314" s="188">
        <f>AB314/$H314*VLOOKUP(AB$4,DM_TI_LE!$A$5:$B$30,2,FALSE)</f>
        <v>0</v>
      </c>
      <c r="AY314" s="188">
        <f>AC314/$H314*VLOOKUP(AC$4,DM_TI_LE!$A$5:$B$30,2,FALSE)</f>
        <v>0</v>
      </c>
      <c r="AZ314" s="188">
        <f>AD314/$H314*VLOOKUP(AD$4,DM_TI_LE!$A$5:$B$30,2,FALSE)</f>
        <v>0</v>
      </c>
      <c r="BA314" s="231">
        <f>IF(CD314="HDHV",DM_TI_LE!$K$12*I314, SUM(AE314:AW314)*F314*E314*DM_HE_SO_LUONG_NS!$D$1*CE314)</f>
        <v>7560000</v>
      </c>
      <c r="BB314" s="16"/>
      <c r="BC314" s="17">
        <f>VLOOKUP(B314,GD_LCD_HS_LNS!$B$4:$E$914,4,FALSE)</f>
        <v>4166000</v>
      </c>
      <c r="BD314" s="16"/>
      <c r="BE314" s="16">
        <f>I314/26*$BC314*VLOOKUP(BE$4,DM_TI_LE!$A$5:$C$29,3,FALSE)</f>
        <v>0</v>
      </c>
      <c r="BF314" s="16">
        <f>J314/26*$BC314*VLOOKUP(BF$4,DM_TI_LE!$A$5:$C$29,3,FALSE)</f>
        <v>0</v>
      </c>
      <c r="BG314" s="16">
        <f>K314/26*$BC314*VLOOKUP(BG$4,DM_TI_LE!$A$5:$C$29,3,FALSE)</f>
        <v>0</v>
      </c>
      <c r="BH314" s="16">
        <f>L314/26*$BC314*VLOOKUP(BH$4,DM_TI_LE!$A$5:$C$29,3,FALSE)</f>
        <v>0</v>
      </c>
      <c r="BI314" s="16">
        <f>M314/26*$BC314*VLOOKUP(BI$4,DM_TI_LE!$A$5:$C$29,3,FALSE)</f>
        <v>0</v>
      </c>
      <c r="BJ314" s="16">
        <f>N314/26*$BC314*VLOOKUP(BJ$4,DM_TI_LE!$A$5:$C$29,3,FALSE)</f>
        <v>0</v>
      </c>
      <c r="BK314" s="16">
        <f>O314/26*$BC314*VLOOKUP(BK$4,DM_TI_LE!$A$5:$C$29,3,FALSE)</f>
        <v>0</v>
      </c>
      <c r="BL314" s="16">
        <f>P314/26*$BC314*VLOOKUP(BL$4,DM_TI_LE!$A$5:$C$29,3,FALSE)</f>
        <v>0</v>
      </c>
      <c r="BM314" s="16">
        <f>Q314/26*$BC314*VLOOKUP(BM$4,DM_TI_LE!$A$5:$C$29,3,FALSE)</f>
        <v>0</v>
      </c>
      <c r="BN314" s="16">
        <f>R314/26*$BC314*VLOOKUP(BN$4,DM_TI_LE!$A$5:$C$29,3,FALSE)</f>
        <v>0</v>
      </c>
      <c r="BO314" s="16">
        <f>S314/26*$BC314*VLOOKUP(BO$4,DM_TI_LE!$A$5:$C$29,3,FALSE)</f>
        <v>0</v>
      </c>
      <c r="BP314" s="16">
        <f>T314/26*$BC314*VLOOKUP(BP$4,DM_TI_LE!$A$5:$C$29,3,FALSE)</f>
        <v>0</v>
      </c>
      <c r="BQ314" s="16">
        <f>U314/26*$BC314*VLOOKUP(BQ$4,DM_TI_LE!$A$5:$C$29,3,FALSE)</f>
        <v>0</v>
      </c>
      <c r="BR314" s="16">
        <f>V314/26*$BC314*VLOOKUP(BR$4,DM_TI_LE!$A$5:$C$29,3,FALSE)</f>
        <v>0</v>
      </c>
      <c r="BS314" s="16">
        <f>W314/26*$BC314*VLOOKUP(BS$4,DM_TI_LE!$A$5:$C$29,3,FALSE)</f>
        <v>0</v>
      </c>
      <c r="BT314" s="16">
        <f>X314/26*$BC314*VLOOKUP(BT$4,DM_TI_LE!$A$5:$C$29,3,FALSE)</f>
        <v>0</v>
      </c>
      <c r="BU314" s="16">
        <f>Y314/26*$BC314*VLOOKUP(BU$4,DM_TI_LE!$A$5:$C$29,3,FALSE)</f>
        <v>0</v>
      </c>
      <c r="BV314" s="16">
        <f>Z314/26*$BC314*VLOOKUP(BV$4,DM_TI_LE!$A$5:$C$29,3,FALSE)</f>
        <v>0</v>
      </c>
      <c r="BW314" s="16">
        <f>AA314/26*$BC314*VLOOKUP(BW$4,DM_TI_LE!$A$5:$C$29,3,FALSE)</f>
        <v>0</v>
      </c>
      <c r="BX314" s="16">
        <f>AB314/26*$BC314*VLOOKUP(BX$4,DM_TI_LE!$A$5:$C$29,3,FALSE)</f>
        <v>0</v>
      </c>
      <c r="BY314" s="16">
        <f>AC314/26*$BC314*VLOOKUP(BY$4,DM_TI_LE!$A$5:$C$29,3,FALSE)</f>
        <v>0</v>
      </c>
      <c r="BZ314" s="16">
        <f>AD314/26*$BC314*VLOOKUP(BZ$4,DM_TI_LE!$A$5:$C$29,3,FALSE)</f>
        <v>0</v>
      </c>
      <c r="CA314" s="196">
        <f t="shared" si="0"/>
        <v>0</v>
      </c>
      <c r="CB314" s="16"/>
      <c r="CC314" s="197">
        <f t="shared" si="1"/>
        <v>7560000</v>
      </c>
      <c r="CD314" s="145" t="s">
        <v>114</v>
      </c>
      <c r="CE314" s="199">
        <f>VLOOKUP(CD314,DM_TI_LE!$I$12:$J$16,2,FALSE)</f>
        <v>1</v>
      </c>
    </row>
    <row r="315" spans="1:83" ht="12.75">
      <c r="A315" s="36">
        <v>311</v>
      </c>
      <c r="B315" s="38">
        <f>GD_LCD_HS_LNS!B314</f>
        <v>13529</v>
      </c>
      <c r="C315" s="38" t="str">
        <f>GD_LCD_HS_LNS!C314</f>
        <v>Cao Thế Vĩnh</v>
      </c>
      <c r="D315" s="38" t="str">
        <f>GD_LCD_HS_LNS!D314</f>
        <v>NV Lái xe - VHTTB</v>
      </c>
      <c r="E315" s="146">
        <f>VLOOKUP(B315,GD_CHAM_CONG!$C$6:$BJ$912,60,FALSE)</f>
        <v>1</v>
      </c>
      <c r="F315" s="146">
        <f>VLOOKUP(B315,GD_LCD_HS_LNS!$B$4:$F$914,5,FALSE)</f>
        <v>1.68</v>
      </c>
      <c r="G315" s="168"/>
      <c r="H315" s="168">
        <f>VLOOKUP(B315,GD_CHAM_CONG!$C$6:$BD$912,37,FALSE)</f>
        <v>26</v>
      </c>
      <c r="I315" s="16">
        <f>VLOOKUP($B315,GD_CHAM_CONG!$C$6:$BF$912,38,FALSE)</f>
        <v>26</v>
      </c>
      <c r="J315" s="16">
        <f>VLOOKUP($B315,GD_CHAM_CONG!$C$6:$BF$912,39,FALSE)</f>
        <v>0</v>
      </c>
      <c r="K315" s="16">
        <f>VLOOKUP($B315,GD_CHAM_CONG!$C$6:$BF$912,40,FALSE)</f>
        <v>0</v>
      </c>
      <c r="L315" s="16">
        <f>VLOOKUP($B315,GD_CHAM_CONG!$C$6:$BF$912,41,FALSE)</f>
        <v>0</v>
      </c>
      <c r="M315" s="16">
        <f>VLOOKUP($B315,GD_CHAM_CONG!$C$6:$BF$912,42,FALSE)</f>
        <v>0</v>
      </c>
      <c r="N315" s="16">
        <f>VLOOKUP($B315,GD_CHAM_CONG!$C$6:$BF$912,43,FALSE)</f>
        <v>0</v>
      </c>
      <c r="O315" s="16">
        <f>VLOOKUP($B315,GD_CHAM_CONG!$C$6:$BF$912,44,FALSE)</f>
        <v>0</v>
      </c>
      <c r="P315" s="16">
        <f>VLOOKUP($B315,GD_CHAM_CONG!$C$6:$BF$912,45,FALSE)</f>
        <v>0</v>
      </c>
      <c r="Q315" s="16">
        <f>VLOOKUP($B315,GD_CHAM_CONG!$C$6:$BF$912,46,FALSE)</f>
        <v>0</v>
      </c>
      <c r="R315" s="16">
        <f>VLOOKUP($B315,GD_CHAM_CONG!$C$6:$BF$912,47,FALSE)</f>
        <v>0</v>
      </c>
      <c r="S315" s="16">
        <f>VLOOKUP($B315,GD_CHAM_CONG!$C$6:$BF$912,48,FALSE)</f>
        <v>0</v>
      </c>
      <c r="T315" s="16">
        <f>VLOOKUP($B315,GD_CHAM_CONG!$C$6:$BF$912,49,FALSE)</f>
        <v>0</v>
      </c>
      <c r="U315" s="16">
        <f>VLOOKUP($B315,GD_CHAM_CONG!$C$6:$BF$912,50,FALSE)</f>
        <v>0</v>
      </c>
      <c r="V315" s="16">
        <f>VLOOKUP($B315,GD_CHAM_CONG!$C$6:$BF$912,51,FALSE)</f>
        <v>0</v>
      </c>
      <c r="W315" s="16">
        <f>VLOOKUP($B315,GD_CHAM_CONG!$C$6:$BF$912,52,FALSE)</f>
        <v>0</v>
      </c>
      <c r="X315" s="16">
        <f>VLOOKUP($B315,GD_CHAM_CONG!$C$6:$BF$912,53,FALSE)</f>
        <v>0</v>
      </c>
      <c r="Y315" s="16">
        <f>VLOOKUP($B315,GD_CHAM_CONG!$C$6:$BF$912,54,FALSE)</f>
        <v>0</v>
      </c>
      <c r="Z315" s="16">
        <f>VLOOKUP($B315,GD_CHAM_CONG!$C$6:$BF$912,55,FALSE)</f>
        <v>0</v>
      </c>
      <c r="AA315" s="16">
        <f>VLOOKUP($B315,GD_CHAM_CONG!$C$6:$BF$912,56,FALSE)</f>
        <v>0</v>
      </c>
      <c r="AB315" s="16">
        <f>VLOOKUP($B315,GD_CHAM_CONG!$C$6:$BI$912,57,FALSE)</f>
        <v>0</v>
      </c>
      <c r="AC315" s="16">
        <f>VLOOKUP($B315,GD_CHAM_CONG!$C$6:$BI$912,58,FALSE)</f>
        <v>0</v>
      </c>
      <c r="AD315" s="16">
        <f>VLOOKUP($B315,GD_CHAM_CONG!$C$6:$BI$912,59,FALSE)</f>
        <v>0</v>
      </c>
      <c r="AE315" s="188">
        <f>I315/$H315*VLOOKUP(I$4,DM_TI_LE!$A$5:$B$30,2,FALSE)</f>
        <v>1</v>
      </c>
      <c r="AF315" s="188">
        <f>J315/$H315*VLOOKUP(J$4,DM_TI_LE!$A$5:$B$30,2,FALSE)</f>
        <v>0</v>
      </c>
      <c r="AG315" s="188">
        <f>K315/$H315*VLOOKUP(K$4,DM_TI_LE!$A$5:$B$30,2,FALSE)</f>
        <v>0</v>
      </c>
      <c r="AH315" s="188">
        <f>L315/$H315*VLOOKUP(L$4,DM_TI_LE!$A$5:$B$30,2,FALSE)</f>
        <v>0</v>
      </c>
      <c r="AI315" s="188">
        <f>M315/$H315*VLOOKUP(M$4,DM_TI_LE!$A$5:$B$30,2,FALSE)</f>
        <v>0</v>
      </c>
      <c r="AJ315" s="188">
        <f>N315/$H315*VLOOKUP(N$4,DM_TI_LE!$A$5:$B$30,2,FALSE)</f>
        <v>0</v>
      </c>
      <c r="AK315" s="188">
        <f>O315/$H315*VLOOKUP(O$4,DM_TI_LE!$A$5:$B$30,2,FALSE)</f>
        <v>0</v>
      </c>
      <c r="AL315" s="188">
        <f>P315/$H315*VLOOKUP(P$4,DM_TI_LE!$A$5:$B$30,2,FALSE)</f>
        <v>0</v>
      </c>
      <c r="AM315" s="188">
        <f>Q315/$H315*VLOOKUP(Q$4,DM_TI_LE!$A$5:$B$30,2,FALSE)</f>
        <v>0</v>
      </c>
      <c r="AN315" s="188">
        <f>R315/$H315*VLOOKUP(R$4,DM_TI_LE!$A$5:$B$30,2,FALSE)</f>
        <v>0</v>
      </c>
      <c r="AO315" s="188">
        <f>S315/$H315*VLOOKUP(S$4,DM_TI_LE!$A$5:$B$30,2,FALSE)</f>
        <v>0</v>
      </c>
      <c r="AP315" s="188">
        <f>T315/$H315*VLOOKUP(T$4,DM_TI_LE!$A$5:$B$30,2,FALSE)</f>
        <v>0</v>
      </c>
      <c r="AQ315" s="188">
        <f>U315/$H315*VLOOKUP(U$4,DM_TI_LE!$A$5:$B$30,2,FALSE)</f>
        <v>0</v>
      </c>
      <c r="AR315" s="188">
        <f>V315/$H315*VLOOKUP(V$4,DM_TI_LE!$A$5:$B$30,2,FALSE)</f>
        <v>0</v>
      </c>
      <c r="AS315" s="188">
        <f>W315/$H315*VLOOKUP(W$4,DM_TI_LE!$A$5:$B$30,2,FALSE)</f>
        <v>0</v>
      </c>
      <c r="AT315" s="188">
        <f>X315/$H315*VLOOKUP(X$4,DM_TI_LE!$A$5:$B$30,2,FALSE)</f>
        <v>0</v>
      </c>
      <c r="AU315" s="188">
        <f>Y315/$H315*VLOOKUP(Y$4,DM_TI_LE!$A$5:$B$30,2,FALSE)</f>
        <v>0</v>
      </c>
      <c r="AV315" s="188">
        <f>Z315/$H315*VLOOKUP(Z$4,DM_TI_LE!$A$5:$B$30,2,FALSE)</f>
        <v>0</v>
      </c>
      <c r="AW315" s="188">
        <f>AA315/$H315*VLOOKUP(AA$4,DM_TI_LE!$A$5:$B$30,2,FALSE)</f>
        <v>0</v>
      </c>
      <c r="AX315" s="188">
        <f>AB315/$H315*VLOOKUP(AB$4,DM_TI_LE!$A$5:$B$30,2,FALSE)</f>
        <v>0</v>
      </c>
      <c r="AY315" s="188">
        <f>AC315/$H315*VLOOKUP(AC$4,DM_TI_LE!$A$5:$B$30,2,FALSE)</f>
        <v>0</v>
      </c>
      <c r="AZ315" s="188">
        <f>AD315/$H315*VLOOKUP(AD$4,DM_TI_LE!$A$5:$B$30,2,FALSE)</f>
        <v>0</v>
      </c>
      <c r="BA315" s="231">
        <f>IF(CD315="HDHV",DM_TI_LE!$K$12*I315, SUM(AE315:AW315)*F315*E315*DM_HE_SO_LUONG_NS!$D$1*CE315)</f>
        <v>7560000</v>
      </c>
      <c r="BB315" s="16"/>
      <c r="BC315" s="17">
        <f>VLOOKUP(B315,GD_LCD_HS_LNS!$B$4:$E$914,4,FALSE)</f>
        <v>4166000</v>
      </c>
      <c r="BD315" s="16"/>
      <c r="BE315" s="16">
        <f>I315/26*$BC315*VLOOKUP(BE$4,DM_TI_LE!$A$5:$C$29,3,FALSE)</f>
        <v>0</v>
      </c>
      <c r="BF315" s="16">
        <f>J315/26*$BC315*VLOOKUP(BF$4,DM_TI_LE!$A$5:$C$29,3,FALSE)</f>
        <v>0</v>
      </c>
      <c r="BG315" s="16">
        <f>K315/26*$BC315*VLOOKUP(BG$4,DM_TI_LE!$A$5:$C$29,3,FALSE)</f>
        <v>0</v>
      </c>
      <c r="BH315" s="16">
        <f>L315/26*$BC315*VLOOKUP(BH$4,DM_TI_LE!$A$5:$C$29,3,FALSE)</f>
        <v>0</v>
      </c>
      <c r="BI315" s="16">
        <f>M315/26*$BC315*VLOOKUP(BI$4,DM_TI_LE!$A$5:$C$29,3,FALSE)</f>
        <v>0</v>
      </c>
      <c r="BJ315" s="16">
        <f>N315/26*$BC315*VLOOKUP(BJ$4,DM_TI_LE!$A$5:$C$29,3,FALSE)</f>
        <v>0</v>
      </c>
      <c r="BK315" s="16">
        <f>O315/26*$BC315*VLOOKUP(BK$4,DM_TI_LE!$A$5:$C$29,3,FALSE)</f>
        <v>0</v>
      </c>
      <c r="BL315" s="16">
        <f>P315/26*$BC315*VLOOKUP(BL$4,DM_TI_LE!$A$5:$C$29,3,FALSE)</f>
        <v>0</v>
      </c>
      <c r="BM315" s="16">
        <f>Q315/26*$BC315*VLOOKUP(BM$4,DM_TI_LE!$A$5:$C$29,3,FALSE)</f>
        <v>0</v>
      </c>
      <c r="BN315" s="16">
        <f>R315/26*$BC315*VLOOKUP(BN$4,DM_TI_LE!$A$5:$C$29,3,FALSE)</f>
        <v>0</v>
      </c>
      <c r="BO315" s="16">
        <f>S315/26*$BC315*VLOOKUP(BO$4,DM_TI_LE!$A$5:$C$29,3,FALSE)</f>
        <v>0</v>
      </c>
      <c r="BP315" s="16">
        <f>T315/26*$BC315*VLOOKUP(BP$4,DM_TI_LE!$A$5:$C$29,3,FALSE)</f>
        <v>0</v>
      </c>
      <c r="BQ315" s="16">
        <f>U315/26*$BC315*VLOOKUP(BQ$4,DM_TI_LE!$A$5:$C$29,3,FALSE)</f>
        <v>0</v>
      </c>
      <c r="BR315" s="16">
        <f>V315/26*$BC315*VLOOKUP(BR$4,DM_TI_LE!$A$5:$C$29,3,FALSE)</f>
        <v>0</v>
      </c>
      <c r="BS315" s="16">
        <f>W315/26*$BC315*VLOOKUP(BS$4,DM_TI_LE!$A$5:$C$29,3,FALSE)</f>
        <v>0</v>
      </c>
      <c r="BT315" s="16">
        <f>X315/26*$BC315*VLOOKUP(BT$4,DM_TI_LE!$A$5:$C$29,3,FALSE)</f>
        <v>0</v>
      </c>
      <c r="BU315" s="16">
        <f>Y315/26*$BC315*VLOOKUP(BU$4,DM_TI_LE!$A$5:$C$29,3,FALSE)</f>
        <v>0</v>
      </c>
      <c r="BV315" s="16">
        <f>Z315/26*$BC315*VLOOKUP(BV$4,DM_TI_LE!$A$5:$C$29,3,FALSE)</f>
        <v>0</v>
      </c>
      <c r="BW315" s="16">
        <f>AA315/26*$BC315*VLOOKUP(BW$4,DM_TI_LE!$A$5:$C$29,3,FALSE)</f>
        <v>0</v>
      </c>
      <c r="BX315" s="16">
        <f>AB315/26*$BC315*VLOOKUP(BX$4,DM_TI_LE!$A$5:$C$29,3,FALSE)</f>
        <v>0</v>
      </c>
      <c r="BY315" s="16">
        <f>AC315/26*$BC315*VLOOKUP(BY$4,DM_TI_LE!$A$5:$C$29,3,FALSE)</f>
        <v>0</v>
      </c>
      <c r="BZ315" s="16">
        <f>AD315/26*$BC315*VLOOKUP(BZ$4,DM_TI_LE!$A$5:$C$29,3,FALSE)</f>
        <v>0</v>
      </c>
      <c r="CA315" s="196">
        <f t="shared" si="0"/>
        <v>0</v>
      </c>
      <c r="CB315" s="16"/>
      <c r="CC315" s="197">
        <f t="shared" si="1"/>
        <v>7560000</v>
      </c>
      <c r="CD315" s="145" t="s">
        <v>114</v>
      </c>
      <c r="CE315" s="199">
        <f>VLOOKUP(CD315,DM_TI_LE!$I$12:$J$16,2,FALSE)</f>
        <v>1</v>
      </c>
    </row>
    <row r="316" spans="1:83" ht="12.75">
      <c r="A316" s="36">
        <v>312</v>
      </c>
      <c r="B316" s="38">
        <f>GD_LCD_HS_LNS!B315</f>
        <v>10648</v>
      </c>
      <c r="C316" s="38" t="str">
        <f>GD_LCD_HS_LNS!C315</f>
        <v>Phạm Minh Thành</v>
      </c>
      <c r="D316" s="38" t="str">
        <f>GD_LCD_HS_LNS!D315</f>
        <v>NV Lái xe - VHTTB</v>
      </c>
      <c r="E316" s="146">
        <f>VLOOKUP(B316,GD_CHAM_CONG!$C$6:$BJ$912,60,FALSE)</f>
        <v>0.97</v>
      </c>
      <c r="F316" s="146">
        <f>VLOOKUP(B316,GD_LCD_HS_LNS!$B$4:$F$914,5,FALSE)</f>
        <v>1.68</v>
      </c>
      <c r="G316" s="168"/>
      <c r="H316" s="168">
        <f>VLOOKUP(B316,GD_CHAM_CONG!$C$6:$BD$912,37,FALSE)</f>
        <v>26</v>
      </c>
      <c r="I316" s="16">
        <f>VLOOKUP($B316,GD_CHAM_CONG!$C$6:$BF$912,38,FALSE)</f>
        <v>26</v>
      </c>
      <c r="J316" s="16">
        <f>VLOOKUP($B316,GD_CHAM_CONG!$C$6:$BF$912,39,FALSE)</f>
        <v>0</v>
      </c>
      <c r="K316" s="16">
        <f>VLOOKUP($B316,GD_CHAM_CONG!$C$6:$BF$912,40,FALSE)</f>
        <v>0</v>
      </c>
      <c r="L316" s="16">
        <f>VLOOKUP($B316,GD_CHAM_CONG!$C$6:$BF$912,41,FALSE)</f>
        <v>0</v>
      </c>
      <c r="M316" s="16">
        <f>VLOOKUP($B316,GD_CHAM_CONG!$C$6:$BF$912,42,FALSE)</f>
        <v>0</v>
      </c>
      <c r="N316" s="16">
        <f>VLOOKUP($B316,GD_CHAM_CONG!$C$6:$BF$912,43,FALSE)</f>
        <v>0</v>
      </c>
      <c r="O316" s="16">
        <f>VLOOKUP($B316,GD_CHAM_CONG!$C$6:$BF$912,44,FALSE)</f>
        <v>0</v>
      </c>
      <c r="P316" s="16">
        <f>VLOOKUP($B316,GD_CHAM_CONG!$C$6:$BF$912,45,FALSE)</f>
        <v>0</v>
      </c>
      <c r="Q316" s="16">
        <f>VLOOKUP($B316,GD_CHAM_CONG!$C$6:$BF$912,46,FALSE)</f>
        <v>0</v>
      </c>
      <c r="R316" s="16">
        <f>VLOOKUP($B316,GD_CHAM_CONG!$C$6:$BF$912,47,FALSE)</f>
        <v>0</v>
      </c>
      <c r="S316" s="16">
        <f>VLOOKUP($B316,GD_CHAM_CONG!$C$6:$BF$912,48,FALSE)</f>
        <v>0</v>
      </c>
      <c r="T316" s="16">
        <f>VLOOKUP($B316,GD_CHAM_CONG!$C$6:$BF$912,49,FALSE)</f>
        <v>0</v>
      </c>
      <c r="U316" s="16">
        <f>VLOOKUP($B316,GD_CHAM_CONG!$C$6:$BF$912,50,FALSE)</f>
        <v>0</v>
      </c>
      <c r="V316" s="16">
        <f>VLOOKUP($B316,GD_CHAM_CONG!$C$6:$BF$912,51,FALSE)</f>
        <v>0</v>
      </c>
      <c r="W316" s="16">
        <f>VLOOKUP($B316,GD_CHAM_CONG!$C$6:$BF$912,52,FALSE)</f>
        <v>0</v>
      </c>
      <c r="X316" s="16">
        <f>VLOOKUP($B316,GD_CHAM_CONG!$C$6:$BF$912,53,FALSE)</f>
        <v>0</v>
      </c>
      <c r="Y316" s="16">
        <f>VLOOKUP($B316,GD_CHAM_CONG!$C$6:$BF$912,54,FALSE)</f>
        <v>0</v>
      </c>
      <c r="Z316" s="16">
        <f>VLOOKUP($B316,GD_CHAM_CONG!$C$6:$BF$912,55,FALSE)</f>
        <v>0</v>
      </c>
      <c r="AA316" s="16">
        <f>VLOOKUP($B316,GD_CHAM_CONG!$C$6:$BF$912,56,FALSE)</f>
        <v>0</v>
      </c>
      <c r="AB316" s="16">
        <f>VLOOKUP($B316,GD_CHAM_CONG!$C$6:$BI$912,57,FALSE)</f>
        <v>0</v>
      </c>
      <c r="AC316" s="16">
        <f>VLOOKUP($B316,GD_CHAM_CONG!$C$6:$BI$912,58,FALSE)</f>
        <v>0</v>
      </c>
      <c r="AD316" s="16">
        <f>VLOOKUP($B316,GD_CHAM_CONG!$C$6:$BI$912,59,FALSE)</f>
        <v>0</v>
      </c>
      <c r="AE316" s="188">
        <f>I316/$H316*VLOOKUP(I$4,DM_TI_LE!$A$5:$B$30,2,FALSE)</f>
        <v>1</v>
      </c>
      <c r="AF316" s="188">
        <f>J316/$H316*VLOOKUP(J$4,DM_TI_LE!$A$5:$B$30,2,FALSE)</f>
        <v>0</v>
      </c>
      <c r="AG316" s="188">
        <f>K316/$H316*VLOOKUP(K$4,DM_TI_LE!$A$5:$B$30,2,FALSE)</f>
        <v>0</v>
      </c>
      <c r="AH316" s="188">
        <f>L316/$H316*VLOOKUP(L$4,DM_TI_LE!$A$5:$B$30,2,FALSE)</f>
        <v>0</v>
      </c>
      <c r="AI316" s="188">
        <f>M316/$H316*VLOOKUP(M$4,DM_TI_LE!$A$5:$B$30,2,FALSE)</f>
        <v>0</v>
      </c>
      <c r="AJ316" s="188">
        <f>N316/$H316*VLOOKUP(N$4,DM_TI_LE!$A$5:$B$30,2,FALSE)</f>
        <v>0</v>
      </c>
      <c r="AK316" s="188">
        <f>O316/$H316*VLOOKUP(O$4,DM_TI_LE!$A$5:$B$30,2,FALSE)</f>
        <v>0</v>
      </c>
      <c r="AL316" s="188">
        <f>P316/$H316*VLOOKUP(P$4,DM_TI_LE!$A$5:$B$30,2,FALSE)</f>
        <v>0</v>
      </c>
      <c r="AM316" s="188">
        <f>Q316/$H316*VLOOKUP(Q$4,DM_TI_LE!$A$5:$B$30,2,FALSE)</f>
        <v>0</v>
      </c>
      <c r="AN316" s="188">
        <f>R316/$H316*VLOOKUP(R$4,DM_TI_LE!$A$5:$B$30,2,FALSE)</f>
        <v>0</v>
      </c>
      <c r="AO316" s="188">
        <f>S316/$H316*VLOOKUP(S$4,DM_TI_LE!$A$5:$B$30,2,FALSE)</f>
        <v>0</v>
      </c>
      <c r="AP316" s="188">
        <f>T316/$H316*VLOOKUP(T$4,DM_TI_LE!$A$5:$B$30,2,FALSE)</f>
        <v>0</v>
      </c>
      <c r="AQ316" s="188">
        <f>U316/$H316*VLOOKUP(U$4,DM_TI_LE!$A$5:$B$30,2,FALSE)</f>
        <v>0</v>
      </c>
      <c r="AR316" s="188">
        <f>V316/$H316*VLOOKUP(V$4,DM_TI_LE!$A$5:$B$30,2,FALSE)</f>
        <v>0</v>
      </c>
      <c r="AS316" s="188">
        <f>W316/$H316*VLOOKUP(W$4,DM_TI_LE!$A$5:$B$30,2,FALSE)</f>
        <v>0</v>
      </c>
      <c r="AT316" s="188">
        <f>X316/$H316*VLOOKUP(X$4,DM_TI_LE!$A$5:$B$30,2,FALSE)</f>
        <v>0</v>
      </c>
      <c r="AU316" s="188">
        <f>Y316/$H316*VLOOKUP(Y$4,DM_TI_LE!$A$5:$B$30,2,FALSE)</f>
        <v>0</v>
      </c>
      <c r="AV316" s="188">
        <f>Z316/$H316*VLOOKUP(Z$4,DM_TI_LE!$A$5:$B$30,2,FALSE)</f>
        <v>0</v>
      </c>
      <c r="AW316" s="188">
        <f>AA316/$H316*VLOOKUP(AA$4,DM_TI_LE!$A$5:$B$30,2,FALSE)</f>
        <v>0</v>
      </c>
      <c r="AX316" s="188">
        <f>AB316/$H316*VLOOKUP(AB$4,DM_TI_LE!$A$5:$B$30,2,FALSE)</f>
        <v>0</v>
      </c>
      <c r="AY316" s="188">
        <f>AC316/$H316*VLOOKUP(AC$4,DM_TI_LE!$A$5:$B$30,2,FALSE)</f>
        <v>0</v>
      </c>
      <c r="AZ316" s="188">
        <f>AD316/$H316*VLOOKUP(AD$4,DM_TI_LE!$A$5:$B$30,2,FALSE)</f>
        <v>0</v>
      </c>
      <c r="BA316" s="231">
        <f>IF(CD316="HDHV",DM_TI_LE!$K$12*I316, SUM(AE316:AW316)*F316*E316*DM_HE_SO_LUONG_NS!$D$1*CE316)</f>
        <v>7333200</v>
      </c>
      <c r="BB316" s="16"/>
      <c r="BC316" s="17">
        <f>VLOOKUP(B316,GD_LCD_HS_LNS!$B$4:$E$914,4,FALSE)</f>
        <v>4166000</v>
      </c>
      <c r="BD316" s="16"/>
      <c r="BE316" s="16">
        <f>I316/26*$BC316*VLOOKUP(BE$4,DM_TI_LE!$A$5:$C$29,3,FALSE)</f>
        <v>0</v>
      </c>
      <c r="BF316" s="16">
        <f>J316/26*$BC316*VLOOKUP(BF$4,DM_TI_LE!$A$5:$C$29,3,FALSE)</f>
        <v>0</v>
      </c>
      <c r="BG316" s="16">
        <f>K316/26*$BC316*VLOOKUP(BG$4,DM_TI_LE!$A$5:$C$29,3,FALSE)</f>
        <v>0</v>
      </c>
      <c r="BH316" s="16">
        <f>L316/26*$BC316*VLOOKUP(BH$4,DM_TI_LE!$A$5:$C$29,3,FALSE)</f>
        <v>0</v>
      </c>
      <c r="BI316" s="16">
        <f>M316/26*$BC316*VLOOKUP(BI$4,DM_TI_LE!$A$5:$C$29,3,FALSE)</f>
        <v>0</v>
      </c>
      <c r="BJ316" s="16">
        <f>N316/26*$BC316*VLOOKUP(BJ$4,DM_TI_LE!$A$5:$C$29,3,FALSE)</f>
        <v>0</v>
      </c>
      <c r="BK316" s="16">
        <f>O316/26*$BC316*VLOOKUP(BK$4,DM_TI_LE!$A$5:$C$29,3,FALSE)</f>
        <v>0</v>
      </c>
      <c r="BL316" s="16">
        <f>P316/26*$BC316*VLOOKUP(BL$4,DM_TI_LE!$A$5:$C$29,3,FALSE)</f>
        <v>0</v>
      </c>
      <c r="BM316" s="16">
        <f>Q316/26*$BC316*VLOOKUP(BM$4,DM_TI_LE!$A$5:$C$29,3,FALSE)</f>
        <v>0</v>
      </c>
      <c r="BN316" s="16">
        <f>R316/26*$BC316*VLOOKUP(BN$4,DM_TI_LE!$A$5:$C$29,3,FALSE)</f>
        <v>0</v>
      </c>
      <c r="BO316" s="16">
        <f>S316/26*$BC316*VLOOKUP(BO$4,DM_TI_LE!$A$5:$C$29,3,FALSE)</f>
        <v>0</v>
      </c>
      <c r="BP316" s="16">
        <f>T316/26*$BC316*VLOOKUP(BP$4,DM_TI_LE!$A$5:$C$29,3,FALSE)</f>
        <v>0</v>
      </c>
      <c r="BQ316" s="16">
        <f>U316/26*$BC316*VLOOKUP(BQ$4,DM_TI_LE!$A$5:$C$29,3,FALSE)</f>
        <v>0</v>
      </c>
      <c r="BR316" s="16">
        <f>V316/26*$BC316*VLOOKUP(BR$4,DM_TI_LE!$A$5:$C$29,3,FALSE)</f>
        <v>0</v>
      </c>
      <c r="BS316" s="16">
        <f>W316/26*$BC316*VLOOKUP(BS$4,DM_TI_LE!$A$5:$C$29,3,FALSE)</f>
        <v>0</v>
      </c>
      <c r="BT316" s="16">
        <f>X316/26*$BC316*VLOOKUP(BT$4,DM_TI_LE!$A$5:$C$29,3,FALSE)</f>
        <v>0</v>
      </c>
      <c r="BU316" s="16">
        <f>Y316/26*$BC316*VLOOKUP(BU$4,DM_TI_LE!$A$5:$C$29,3,FALSE)</f>
        <v>0</v>
      </c>
      <c r="BV316" s="16">
        <f>Z316/26*$BC316*VLOOKUP(BV$4,DM_TI_LE!$A$5:$C$29,3,FALSE)</f>
        <v>0</v>
      </c>
      <c r="BW316" s="16">
        <f>AA316/26*$BC316*VLOOKUP(BW$4,DM_TI_LE!$A$5:$C$29,3,FALSE)</f>
        <v>0</v>
      </c>
      <c r="BX316" s="16">
        <f>AB316/26*$BC316*VLOOKUP(BX$4,DM_TI_LE!$A$5:$C$29,3,FALSE)</f>
        <v>0</v>
      </c>
      <c r="BY316" s="16">
        <f>AC316/26*$BC316*VLOOKUP(BY$4,DM_TI_LE!$A$5:$C$29,3,FALSE)</f>
        <v>0</v>
      </c>
      <c r="BZ316" s="16">
        <f>AD316/26*$BC316*VLOOKUP(BZ$4,DM_TI_LE!$A$5:$C$29,3,FALSE)</f>
        <v>0</v>
      </c>
      <c r="CA316" s="196">
        <f t="shared" si="0"/>
        <v>0</v>
      </c>
      <c r="CB316" s="16"/>
      <c r="CC316" s="197">
        <f t="shared" si="1"/>
        <v>7333200</v>
      </c>
      <c r="CD316" s="145" t="s">
        <v>114</v>
      </c>
      <c r="CE316" s="199">
        <f>VLOOKUP(CD316,DM_TI_LE!$I$12:$J$16,2,FALSE)</f>
        <v>1</v>
      </c>
    </row>
    <row r="317" spans="1:83" ht="12.75">
      <c r="A317" s="36">
        <v>313</v>
      </c>
      <c r="B317" s="38">
        <f>GD_LCD_HS_LNS!B316</f>
        <v>10649</v>
      </c>
      <c r="C317" s="38" t="str">
        <f>GD_LCD_HS_LNS!C316</f>
        <v>Vũ Minh Tú</v>
      </c>
      <c r="D317" s="38" t="str">
        <f>GD_LCD_HS_LNS!D316</f>
        <v>NV Lái xe - VHTTB</v>
      </c>
      <c r="E317" s="146">
        <f>VLOOKUP(B317,GD_CHAM_CONG!$C$6:$BJ$912,60,FALSE)</f>
        <v>1</v>
      </c>
      <c r="F317" s="146">
        <f>VLOOKUP(B317,GD_LCD_HS_LNS!$B$4:$F$914,5,FALSE)</f>
        <v>1.68</v>
      </c>
      <c r="G317" s="168"/>
      <c r="H317" s="168">
        <f>VLOOKUP(B317,GD_CHAM_CONG!$C$6:$BD$912,37,FALSE)</f>
        <v>26</v>
      </c>
      <c r="I317" s="16">
        <f>VLOOKUP($B317,GD_CHAM_CONG!$C$6:$BF$912,38,FALSE)</f>
        <v>26</v>
      </c>
      <c r="J317" s="16">
        <f>VLOOKUP($B317,GD_CHAM_CONG!$C$6:$BF$912,39,FALSE)</f>
        <v>0</v>
      </c>
      <c r="K317" s="16">
        <f>VLOOKUP($B317,GD_CHAM_CONG!$C$6:$BF$912,40,FALSE)</f>
        <v>0</v>
      </c>
      <c r="L317" s="16">
        <f>VLOOKUP($B317,GD_CHAM_CONG!$C$6:$BF$912,41,FALSE)</f>
        <v>0</v>
      </c>
      <c r="M317" s="16">
        <f>VLOOKUP($B317,GD_CHAM_CONG!$C$6:$BF$912,42,FALSE)</f>
        <v>0</v>
      </c>
      <c r="N317" s="16">
        <f>VLOOKUP($B317,GD_CHAM_CONG!$C$6:$BF$912,43,FALSE)</f>
        <v>0</v>
      </c>
      <c r="O317" s="16">
        <f>VLOOKUP($B317,GD_CHAM_CONG!$C$6:$BF$912,44,FALSE)</f>
        <v>0</v>
      </c>
      <c r="P317" s="16">
        <f>VLOOKUP($B317,GD_CHAM_CONG!$C$6:$BF$912,45,FALSE)</f>
        <v>0</v>
      </c>
      <c r="Q317" s="16">
        <f>VLOOKUP($B317,GD_CHAM_CONG!$C$6:$BF$912,46,FALSE)</f>
        <v>0</v>
      </c>
      <c r="R317" s="16">
        <f>VLOOKUP($B317,GD_CHAM_CONG!$C$6:$BF$912,47,FALSE)</f>
        <v>0</v>
      </c>
      <c r="S317" s="16">
        <f>VLOOKUP($B317,GD_CHAM_CONG!$C$6:$BF$912,48,FALSE)</f>
        <v>0</v>
      </c>
      <c r="T317" s="16">
        <f>VLOOKUP($B317,GD_CHAM_CONG!$C$6:$BF$912,49,FALSE)</f>
        <v>0</v>
      </c>
      <c r="U317" s="16">
        <f>VLOOKUP($B317,GD_CHAM_CONG!$C$6:$BF$912,50,FALSE)</f>
        <v>0</v>
      </c>
      <c r="V317" s="16">
        <f>VLOOKUP($B317,GD_CHAM_CONG!$C$6:$BF$912,51,FALSE)</f>
        <v>0</v>
      </c>
      <c r="W317" s="16">
        <f>VLOOKUP($B317,GD_CHAM_CONG!$C$6:$BF$912,52,FALSE)</f>
        <v>0</v>
      </c>
      <c r="X317" s="16">
        <f>VLOOKUP($B317,GD_CHAM_CONG!$C$6:$BF$912,53,FALSE)</f>
        <v>0</v>
      </c>
      <c r="Y317" s="16">
        <f>VLOOKUP($B317,GD_CHAM_CONG!$C$6:$BF$912,54,FALSE)</f>
        <v>0</v>
      </c>
      <c r="Z317" s="16">
        <f>VLOOKUP($B317,GD_CHAM_CONG!$C$6:$BF$912,55,FALSE)</f>
        <v>0</v>
      </c>
      <c r="AA317" s="16">
        <f>VLOOKUP($B317,GD_CHAM_CONG!$C$6:$BF$912,56,FALSE)</f>
        <v>0</v>
      </c>
      <c r="AB317" s="16">
        <f>VLOOKUP($B317,GD_CHAM_CONG!$C$6:$BI$912,57,FALSE)</f>
        <v>0</v>
      </c>
      <c r="AC317" s="16">
        <f>VLOOKUP($B317,GD_CHAM_CONG!$C$6:$BI$912,58,FALSE)</f>
        <v>0</v>
      </c>
      <c r="AD317" s="16">
        <f>VLOOKUP($B317,GD_CHAM_CONG!$C$6:$BI$912,59,FALSE)</f>
        <v>0</v>
      </c>
      <c r="AE317" s="188">
        <f>I317/$H317*VLOOKUP(I$4,DM_TI_LE!$A$5:$B$30,2,FALSE)</f>
        <v>1</v>
      </c>
      <c r="AF317" s="188">
        <f>J317/$H317*VLOOKUP(J$4,DM_TI_LE!$A$5:$B$30,2,FALSE)</f>
        <v>0</v>
      </c>
      <c r="AG317" s="188">
        <f>K317/$H317*VLOOKUP(K$4,DM_TI_LE!$A$5:$B$30,2,FALSE)</f>
        <v>0</v>
      </c>
      <c r="AH317" s="188">
        <f>L317/$H317*VLOOKUP(L$4,DM_TI_LE!$A$5:$B$30,2,FALSE)</f>
        <v>0</v>
      </c>
      <c r="AI317" s="188">
        <f>M317/$H317*VLOOKUP(M$4,DM_TI_LE!$A$5:$B$30,2,FALSE)</f>
        <v>0</v>
      </c>
      <c r="AJ317" s="188">
        <f>N317/$H317*VLOOKUP(N$4,DM_TI_LE!$A$5:$B$30,2,FALSE)</f>
        <v>0</v>
      </c>
      <c r="AK317" s="188">
        <f>O317/$H317*VLOOKUP(O$4,DM_TI_LE!$A$5:$B$30,2,FALSE)</f>
        <v>0</v>
      </c>
      <c r="AL317" s="188">
        <f>P317/$H317*VLOOKUP(P$4,DM_TI_LE!$A$5:$B$30,2,FALSE)</f>
        <v>0</v>
      </c>
      <c r="AM317" s="188">
        <f>Q317/$H317*VLOOKUP(Q$4,DM_TI_LE!$A$5:$B$30,2,FALSE)</f>
        <v>0</v>
      </c>
      <c r="AN317" s="188">
        <f>R317/$H317*VLOOKUP(R$4,DM_TI_LE!$A$5:$B$30,2,FALSE)</f>
        <v>0</v>
      </c>
      <c r="AO317" s="188">
        <f>S317/$H317*VLOOKUP(S$4,DM_TI_LE!$A$5:$B$30,2,FALSE)</f>
        <v>0</v>
      </c>
      <c r="AP317" s="188">
        <f>T317/$H317*VLOOKUP(T$4,DM_TI_LE!$A$5:$B$30,2,FALSE)</f>
        <v>0</v>
      </c>
      <c r="AQ317" s="188">
        <f>U317/$H317*VLOOKUP(U$4,DM_TI_LE!$A$5:$B$30,2,FALSE)</f>
        <v>0</v>
      </c>
      <c r="AR317" s="188">
        <f>V317/$H317*VLOOKUP(V$4,DM_TI_LE!$A$5:$B$30,2,FALSE)</f>
        <v>0</v>
      </c>
      <c r="AS317" s="188">
        <f>W317/$H317*VLOOKUP(W$4,DM_TI_LE!$A$5:$B$30,2,FALSE)</f>
        <v>0</v>
      </c>
      <c r="AT317" s="188">
        <f>X317/$H317*VLOOKUP(X$4,DM_TI_LE!$A$5:$B$30,2,FALSE)</f>
        <v>0</v>
      </c>
      <c r="AU317" s="188">
        <f>Y317/$H317*VLOOKUP(Y$4,DM_TI_LE!$A$5:$B$30,2,FALSE)</f>
        <v>0</v>
      </c>
      <c r="AV317" s="188">
        <f>Z317/$H317*VLOOKUP(Z$4,DM_TI_LE!$A$5:$B$30,2,FALSE)</f>
        <v>0</v>
      </c>
      <c r="AW317" s="188">
        <f>AA317/$H317*VLOOKUP(AA$4,DM_TI_LE!$A$5:$B$30,2,FALSE)</f>
        <v>0</v>
      </c>
      <c r="AX317" s="188">
        <f>AB317/$H317*VLOOKUP(AB$4,DM_TI_LE!$A$5:$B$30,2,FALSE)</f>
        <v>0</v>
      </c>
      <c r="AY317" s="188">
        <f>AC317/$H317*VLOOKUP(AC$4,DM_TI_LE!$A$5:$B$30,2,FALSE)</f>
        <v>0</v>
      </c>
      <c r="AZ317" s="188">
        <f>AD317/$H317*VLOOKUP(AD$4,DM_TI_LE!$A$5:$B$30,2,FALSE)</f>
        <v>0</v>
      </c>
      <c r="BA317" s="231">
        <f>IF(CD317="HDHV",DM_TI_LE!$K$12*I317, SUM(AE317:AW317)*F317*E317*DM_HE_SO_LUONG_NS!$D$1*CE317)</f>
        <v>7560000</v>
      </c>
      <c r="BB317" s="16"/>
      <c r="BC317" s="17">
        <f>VLOOKUP(B317,GD_LCD_HS_LNS!$B$4:$E$914,4,FALSE)</f>
        <v>4166000</v>
      </c>
      <c r="BD317" s="16"/>
      <c r="BE317" s="16">
        <f>I317/26*$BC317*VLOOKUP(BE$4,DM_TI_LE!$A$5:$C$29,3,FALSE)</f>
        <v>0</v>
      </c>
      <c r="BF317" s="16">
        <f>J317/26*$BC317*VLOOKUP(BF$4,DM_TI_LE!$A$5:$C$29,3,FALSE)</f>
        <v>0</v>
      </c>
      <c r="BG317" s="16">
        <f>K317/26*$BC317*VLOOKUP(BG$4,DM_TI_LE!$A$5:$C$29,3,FALSE)</f>
        <v>0</v>
      </c>
      <c r="BH317" s="16">
        <f>L317/26*$BC317*VLOOKUP(BH$4,DM_TI_LE!$A$5:$C$29,3,FALSE)</f>
        <v>0</v>
      </c>
      <c r="BI317" s="16">
        <f>M317/26*$BC317*VLOOKUP(BI$4,DM_TI_LE!$A$5:$C$29,3,FALSE)</f>
        <v>0</v>
      </c>
      <c r="BJ317" s="16">
        <f>N317/26*$BC317*VLOOKUP(BJ$4,DM_TI_LE!$A$5:$C$29,3,FALSE)</f>
        <v>0</v>
      </c>
      <c r="BK317" s="16">
        <f>O317/26*$BC317*VLOOKUP(BK$4,DM_TI_LE!$A$5:$C$29,3,FALSE)</f>
        <v>0</v>
      </c>
      <c r="BL317" s="16">
        <f>P317/26*$BC317*VLOOKUP(BL$4,DM_TI_LE!$A$5:$C$29,3,FALSE)</f>
        <v>0</v>
      </c>
      <c r="BM317" s="16">
        <f>Q317/26*$BC317*VLOOKUP(BM$4,DM_TI_LE!$A$5:$C$29,3,FALSE)</f>
        <v>0</v>
      </c>
      <c r="BN317" s="16">
        <f>R317/26*$BC317*VLOOKUP(BN$4,DM_TI_LE!$A$5:$C$29,3,FALSE)</f>
        <v>0</v>
      </c>
      <c r="BO317" s="16">
        <f>S317/26*$BC317*VLOOKUP(BO$4,DM_TI_LE!$A$5:$C$29,3,FALSE)</f>
        <v>0</v>
      </c>
      <c r="BP317" s="16">
        <f>T317/26*$BC317*VLOOKUP(BP$4,DM_TI_LE!$A$5:$C$29,3,FALSE)</f>
        <v>0</v>
      </c>
      <c r="BQ317" s="16">
        <f>U317/26*$BC317*VLOOKUP(BQ$4,DM_TI_LE!$A$5:$C$29,3,FALSE)</f>
        <v>0</v>
      </c>
      <c r="BR317" s="16">
        <f>V317/26*$BC317*VLOOKUP(BR$4,DM_TI_LE!$A$5:$C$29,3,FALSE)</f>
        <v>0</v>
      </c>
      <c r="BS317" s="16">
        <f>W317/26*$BC317*VLOOKUP(BS$4,DM_TI_LE!$A$5:$C$29,3,FALSE)</f>
        <v>0</v>
      </c>
      <c r="BT317" s="16">
        <f>X317/26*$BC317*VLOOKUP(BT$4,DM_TI_LE!$A$5:$C$29,3,FALSE)</f>
        <v>0</v>
      </c>
      <c r="BU317" s="16">
        <f>Y317/26*$BC317*VLOOKUP(BU$4,DM_TI_LE!$A$5:$C$29,3,FALSE)</f>
        <v>0</v>
      </c>
      <c r="BV317" s="16">
        <f>Z317/26*$BC317*VLOOKUP(BV$4,DM_TI_LE!$A$5:$C$29,3,FALSE)</f>
        <v>0</v>
      </c>
      <c r="BW317" s="16">
        <f>AA317/26*$BC317*VLOOKUP(BW$4,DM_TI_LE!$A$5:$C$29,3,FALSE)</f>
        <v>0</v>
      </c>
      <c r="BX317" s="16">
        <f>AB317/26*$BC317*VLOOKUP(BX$4,DM_TI_LE!$A$5:$C$29,3,FALSE)</f>
        <v>0</v>
      </c>
      <c r="BY317" s="16">
        <f>AC317/26*$BC317*VLOOKUP(BY$4,DM_TI_LE!$A$5:$C$29,3,FALSE)</f>
        <v>0</v>
      </c>
      <c r="BZ317" s="16">
        <f>AD317/26*$BC317*VLOOKUP(BZ$4,DM_TI_LE!$A$5:$C$29,3,FALSE)</f>
        <v>0</v>
      </c>
      <c r="CA317" s="196">
        <f t="shared" si="0"/>
        <v>0</v>
      </c>
      <c r="CB317" s="16"/>
      <c r="CC317" s="197">
        <f t="shared" si="1"/>
        <v>7560000</v>
      </c>
      <c r="CD317" s="145" t="s">
        <v>114</v>
      </c>
      <c r="CE317" s="199">
        <f>VLOOKUP(CD317,DM_TI_LE!$I$12:$J$16,2,FALSE)</f>
        <v>1</v>
      </c>
    </row>
    <row r="318" spans="1:83" ht="12.75">
      <c r="A318" s="36">
        <v>314</v>
      </c>
      <c r="B318" s="38">
        <f>GD_LCD_HS_LNS!B317</f>
        <v>10651</v>
      </c>
      <c r="C318" s="38" t="str">
        <f>GD_LCD_HS_LNS!C317</f>
        <v>Đỗ Văn Chính</v>
      </c>
      <c r="D318" s="38" t="str">
        <f>GD_LCD_HS_LNS!D317</f>
        <v>NV Lái xe - VHTTB</v>
      </c>
      <c r="E318" s="146">
        <f>VLOOKUP(B318,GD_CHAM_CONG!$C$6:$BJ$912,60,FALSE)</f>
        <v>1</v>
      </c>
      <c r="F318" s="146">
        <f>VLOOKUP(B318,GD_LCD_HS_LNS!$B$4:$F$914,5,FALSE)</f>
        <v>1.68</v>
      </c>
      <c r="G318" s="168"/>
      <c r="H318" s="168">
        <f>VLOOKUP(B318,GD_CHAM_CONG!$C$6:$BD$912,37,FALSE)</f>
        <v>26</v>
      </c>
      <c r="I318" s="16">
        <f>VLOOKUP($B318,GD_CHAM_CONG!$C$6:$BF$912,38,FALSE)</f>
        <v>26</v>
      </c>
      <c r="J318" s="16">
        <f>VLOOKUP($B318,GD_CHAM_CONG!$C$6:$BF$912,39,FALSE)</f>
        <v>0</v>
      </c>
      <c r="K318" s="16">
        <f>VLOOKUP($B318,GD_CHAM_CONG!$C$6:$BF$912,40,FALSE)</f>
        <v>0</v>
      </c>
      <c r="L318" s="16">
        <f>VLOOKUP($B318,GD_CHAM_CONG!$C$6:$BF$912,41,FALSE)</f>
        <v>0</v>
      </c>
      <c r="M318" s="16">
        <f>VLOOKUP($B318,GD_CHAM_CONG!$C$6:$BF$912,42,FALSE)</f>
        <v>0</v>
      </c>
      <c r="N318" s="16">
        <f>VLOOKUP($B318,GD_CHAM_CONG!$C$6:$BF$912,43,FALSE)</f>
        <v>0</v>
      </c>
      <c r="O318" s="16">
        <f>VLOOKUP($B318,GD_CHAM_CONG!$C$6:$BF$912,44,FALSE)</f>
        <v>0</v>
      </c>
      <c r="P318" s="16">
        <f>VLOOKUP($B318,GD_CHAM_CONG!$C$6:$BF$912,45,FALSE)</f>
        <v>0</v>
      </c>
      <c r="Q318" s="16">
        <f>VLOOKUP($B318,GD_CHAM_CONG!$C$6:$BF$912,46,FALSE)</f>
        <v>0</v>
      </c>
      <c r="R318" s="16">
        <f>VLOOKUP($B318,GD_CHAM_CONG!$C$6:$BF$912,47,FALSE)</f>
        <v>0</v>
      </c>
      <c r="S318" s="16">
        <f>VLOOKUP($B318,GD_CHAM_CONG!$C$6:$BF$912,48,FALSE)</f>
        <v>0</v>
      </c>
      <c r="T318" s="16">
        <f>VLOOKUP($B318,GD_CHAM_CONG!$C$6:$BF$912,49,FALSE)</f>
        <v>0</v>
      </c>
      <c r="U318" s="16">
        <f>VLOOKUP($B318,GD_CHAM_CONG!$C$6:$BF$912,50,FALSE)</f>
        <v>0</v>
      </c>
      <c r="V318" s="16">
        <f>VLOOKUP($B318,GD_CHAM_CONG!$C$6:$BF$912,51,FALSE)</f>
        <v>0</v>
      </c>
      <c r="W318" s="16">
        <f>VLOOKUP($B318,GD_CHAM_CONG!$C$6:$BF$912,52,FALSE)</f>
        <v>0</v>
      </c>
      <c r="X318" s="16">
        <f>VLOOKUP($B318,GD_CHAM_CONG!$C$6:$BF$912,53,FALSE)</f>
        <v>0</v>
      </c>
      <c r="Y318" s="16">
        <f>VLOOKUP($B318,GD_CHAM_CONG!$C$6:$BF$912,54,FALSE)</f>
        <v>0</v>
      </c>
      <c r="Z318" s="16">
        <f>VLOOKUP($B318,GD_CHAM_CONG!$C$6:$BF$912,55,FALSE)</f>
        <v>0</v>
      </c>
      <c r="AA318" s="16">
        <f>VLOOKUP($B318,GD_CHAM_CONG!$C$6:$BF$912,56,FALSE)</f>
        <v>0</v>
      </c>
      <c r="AB318" s="16">
        <f>VLOOKUP($B318,GD_CHAM_CONG!$C$6:$BI$912,57,FALSE)</f>
        <v>0</v>
      </c>
      <c r="AC318" s="16">
        <f>VLOOKUP($B318,GD_CHAM_CONG!$C$6:$BI$912,58,FALSE)</f>
        <v>0</v>
      </c>
      <c r="AD318" s="16">
        <f>VLOOKUP($B318,GD_CHAM_CONG!$C$6:$BI$912,59,FALSE)</f>
        <v>0</v>
      </c>
      <c r="AE318" s="188">
        <f>I318/$H318*VLOOKUP(I$4,DM_TI_LE!$A$5:$B$30,2,FALSE)</f>
        <v>1</v>
      </c>
      <c r="AF318" s="188">
        <f>J318/$H318*VLOOKUP(J$4,DM_TI_LE!$A$5:$B$30,2,FALSE)</f>
        <v>0</v>
      </c>
      <c r="AG318" s="188">
        <f>K318/$H318*VLOOKUP(K$4,DM_TI_LE!$A$5:$B$30,2,FALSE)</f>
        <v>0</v>
      </c>
      <c r="AH318" s="188">
        <f>L318/$H318*VLOOKUP(L$4,DM_TI_LE!$A$5:$B$30,2,FALSE)</f>
        <v>0</v>
      </c>
      <c r="AI318" s="188">
        <f>M318/$H318*VLOOKUP(M$4,DM_TI_LE!$A$5:$B$30,2,FALSE)</f>
        <v>0</v>
      </c>
      <c r="AJ318" s="188">
        <f>N318/$H318*VLOOKUP(N$4,DM_TI_LE!$A$5:$B$30,2,FALSE)</f>
        <v>0</v>
      </c>
      <c r="AK318" s="188">
        <f>O318/$H318*VLOOKUP(O$4,DM_TI_LE!$A$5:$B$30,2,FALSE)</f>
        <v>0</v>
      </c>
      <c r="AL318" s="188">
        <f>P318/$H318*VLOOKUP(P$4,DM_TI_LE!$A$5:$B$30,2,FALSE)</f>
        <v>0</v>
      </c>
      <c r="AM318" s="188">
        <f>Q318/$H318*VLOOKUP(Q$4,DM_TI_LE!$A$5:$B$30,2,FALSE)</f>
        <v>0</v>
      </c>
      <c r="AN318" s="188">
        <f>R318/$H318*VLOOKUP(R$4,DM_TI_LE!$A$5:$B$30,2,FALSE)</f>
        <v>0</v>
      </c>
      <c r="AO318" s="188">
        <f>S318/$H318*VLOOKUP(S$4,DM_TI_LE!$A$5:$B$30,2,FALSE)</f>
        <v>0</v>
      </c>
      <c r="AP318" s="188">
        <f>T318/$H318*VLOOKUP(T$4,DM_TI_LE!$A$5:$B$30,2,FALSE)</f>
        <v>0</v>
      </c>
      <c r="AQ318" s="188">
        <f>U318/$H318*VLOOKUP(U$4,DM_TI_LE!$A$5:$B$30,2,FALSE)</f>
        <v>0</v>
      </c>
      <c r="AR318" s="188">
        <f>V318/$H318*VLOOKUP(V$4,DM_TI_LE!$A$5:$B$30,2,FALSE)</f>
        <v>0</v>
      </c>
      <c r="AS318" s="188">
        <f>W318/$H318*VLOOKUP(W$4,DM_TI_LE!$A$5:$B$30,2,FALSE)</f>
        <v>0</v>
      </c>
      <c r="AT318" s="188">
        <f>X318/$H318*VLOOKUP(X$4,DM_TI_LE!$A$5:$B$30,2,FALSE)</f>
        <v>0</v>
      </c>
      <c r="AU318" s="188">
        <f>Y318/$H318*VLOOKUP(Y$4,DM_TI_LE!$A$5:$B$30,2,FALSE)</f>
        <v>0</v>
      </c>
      <c r="AV318" s="188">
        <f>Z318/$H318*VLOOKUP(Z$4,DM_TI_LE!$A$5:$B$30,2,FALSE)</f>
        <v>0</v>
      </c>
      <c r="AW318" s="188">
        <f>AA318/$H318*VLOOKUP(AA$4,DM_TI_LE!$A$5:$B$30,2,FALSE)</f>
        <v>0</v>
      </c>
      <c r="AX318" s="188">
        <f>AB318/$H318*VLOOKUP(AB$4,DM_TI_LE!$A$5:$B$30,2,FALSE)</f>
        <v>0</v>
      </c>
      <c r="AY318" s="188">
        <f>AC318/$H318*VLOOKUP(AC$4,DM_TI_LE!$A$5:$B$30,2,FALSE)</f>
        <v>0</v>
      </c>
      <c r="AZ318" s="188">
        <f>AD318/$H318*VLOOKUP(AD$4,DM_TI_LE!$A$5:$B$30,2,FALSE)</f>
        <v>0</v>
      </c>
      <c r="BA318" s="231">
        <f>IF(CD318="HDHV",DM_TI_LE!$K$12*I318, SUM(AE318:AW318)*F318*E318*DM_HE_SO_LUONG_NS!$D$1*CE318)</f>
        <v>7560000</v>
      </c>
      <c r="BB318" s="16"/>
      <c r="BC318" s="17">
        <f>VLOOKUP(B318,GD_LCD_HS_LNS!$B$4:$E$914,4,FALSE)</f>
        <v>4166000</v>
      </c>
      <c r="BD318" s="16"/>
      <c r="BE318" s="16">
        <f>I318/26*$BC318*VLOOKUP(BE$4,DM_TI_LE!$A$5:$C$29,3,FALSE)</f>
        <v>0</v>
      </c>
      <c r="BF318" s="16">
        <f>J318/26*$BC318*VLOOKUP(BF$4,DM_TI_LE!$A$5:$C$29,3,FALSE)</f>
        <v>0</v>
      </c>
      <c r="BG318" s="16">
        <f>K318/26*$BC318*VLOOKUP(BG$4,DM_TI_LE!$A$5:$C$29,3,FALSE)</f>
        <v>0</v>
      </c>
      <c r="BH318" s="16">
        <f>L318/26*$BC318*VLOOKUP(BH$4,DM_TI_LE!$A$5:$C$29,3,FALSE)</f>
        <v>0</v>
      </c>
      <c r="BI318" s="16">
        <f>M318/26*$BC318*VLOOKUP(BI$4,DM_TI_LE!$A$5:$C$29,3,FALSE)</f>
        <v>0</v>
      </c>
      <c r="BJ318" s="16">
        <f>N318/26*$BC318*VLOOKUP(BJ$4,DM_TI_LE!$A$5:$C$29,3,FALSE)</f>
        <v>0</v>
      </c>
      <c r="BK318" s="16">
        <f>O318/26*$BC318*VLOOKUP(BK$4,DM_TI_LE!$A$5:$C$29,3,FALSE)</f>
        <v>0</v>
      </c>
      <c r="BL318" s="16">
        <f>P318/26*$BC318*VLOOKUP(BL$4,DM_TI_LE!$A$5:$C$29,3,FALSE)</f>
        <v>0</v>
      </c>
      <c r="BM318" s="16">
        <f>Q318/26*$BC318*VLOOKUP(BM$4,DM_TI_LE!$A$5:$C$29,3,FALSE)</f>
        <v>0</v>
      </c>
      <c r="BN318" s="16">
        <f>R318/26*$BC318*VLOOKUP(BN$4,DM_TI_LE!$A$5:$C$29,3,FALSE)</f>
        <v>0</v>
      </c>
      <c r="BO318" s="16">
        <f>S318/26*$BC318*VLOOKUP(BO$4,DM_TI_LE!$A$5:$C$29,3,FALSE)</f>
        <v>0</v>
      </c>
      <c r="BP318" s="16">
        <f>T318/26*$BC318*VLOOKUP(BP$4,DM_TI_LE!$A$5:$C$29,3,FALSE)</f>
        <v>0</v>
      </c>
      <c r="BQ318" s="16">
        <f>U318/26*$BC318*VLOOKUP(BQ$4,DM_TI_LE!$A$5:$C$29,3,FALSE)</f>
        <v>0</v>
      </c>
      <c r="BR318" s="16">
        <f>V318/26*$BC318*VLOOKUP(BR$4,DM_TI_LE!$A$5:$C$29,3,FALSE)</f>
        <v>0</v>
      </c>
      <c r="BS318" s="16">
        <f>W318/26*$BC318*VLOOKUP(BS$4,DM_TI_LE!$A$5:$C$29,3,FALSE)</f>
        <v>0</v>
      </c>
      <c r="BT318" s="16">
        <f>X318/26*$BC318*VLOOKUP(BT$4,DM_TI_LE!$A$5:$C$29,3,FALSE)</f>
        <v>0</v>
      </c>
      <c r="BU318" s="16">
        <f>Y318/26*$BC318*VLOOKUP(BU$4,DM_TI_LE!$A$5:$C$29,3,FALSE)</f>
        <v>0</v>
      </c>
      <c r="BV318" s="16">
        <f>Z318/26*$BC318*VLOOKUP(BV$4,DM_TI_LE!$A$5:$C$29,3,FALSE)</f>
        <v>0</v>
      </c>
      <c r="BW318" s="16">
        <f>AA318/26*$BC318*VLOOKUP(BW$4,DM_TI_LE!$A$5:$C$29,3,FALSE)</f>
        <v>0</v>
      </c>
      <c r="BX318" s="16">
        <f>AB318/26*$BC318*VLOOKUP(BX$4,DM_TI_LE!$A$5:$C$29,3,FALSE)</f>
        <v>0</v>
      </c>
      <c r="BY318" s="16">
        <f>AC318/26*$BC318*VLOOKUP(BY$4,DM_TI_LE!$A$5:$C$29,3,FALSE)</f>
        <v>0</v>
      </c>
      <c r="BZ318" s="16">
        <f>AD318/26*$BC318*VLOOKUP(BZ$4,DM_TI_LE!$A$5:$C$29,3,FALSE)</f>
        <v>0</v>
      </c>
      <c r="CA318" s="196">
        <f t="shared" si="0"/>
        <v>0</v>
      </c>
      <c r="CB318" s="16"/>
      <c r="CC318" s="197">
        <f t="shared" si="1"/>
        <v>7560000</v>
      </c>
      <c r="CD318" s="145" t="s">
        <v>114</v>
      </c>
      <c r="CE318" s="199">
        <f>VLOOKUP(CD318,DM_TI_LE!$I$12:$J$16,2,FALSE)</f>
        <v>1</v>
      </c>
    </row>
    <row r="319" spans="1:83" ht="12.75">
      <c r="A319" s="36">
        <v>315</v>
      </c>
      <c r="B319" s="38">
        <f>GD_LCD_HS_LNS!B318</f>
        <v>10656</v>
      </c>
      <c r="C319" s="38" t="str">
        <f>GD_LCD_HS_LNS!C318</f>
        <v>Bùi Việt Bắc</v>
      </c>
      <c r="D319" s="38" t="str">
        <f>GD_LCD_HS_LNS!D318</f>
        <v>NV Lái xe - VHTTB</v>
      </c>
      <c r="E319" s="146">
        <f>VLOOKUP(B319,GD_CHAM_CONG!$C$6:$BJ$912,60,FALSE)</f>
        <v>0.9</v>
      </c>
      <c r="F319" s="146">
        <f>VLOOKUP(B319,GD_LCD_HS_LNS!$B$4:$F$914,5,FALSE)</f>
        <v>1.59</v>
      </c>
      <c r="G319" s="168"/>
      <c r="H319" s="168">
        <f>VLOOKUP(B319,GD_CHAM_CONG!$C$6:$BD$912,37,FALSE)</f>
        <v>26</v>
      </c>
      <c r="I319" s="16">
        <f>VLOOKUP($B319,GD_CHAM_CONG!$C$6:$BF$912,38,FALSE)</f>
        <v>26</v>
      </c>
      <c r="J319" s="16">
        <f>VLOOKUP($B319,GD_CHAM_CONG!$C$6:$BF$912,39,FALSE)</f>
        <v>0</v>
      </c>
      <c r="K319" s="16">
        <f>VLOOKUP($B319,GD_CHAM_CONG!$C$6:$BF$912,40,FALSE)</f>
        <v>0</v>
      </c>
      <c r="L319" s="16">
        <f>VLOOKUP($B319,GD_CHAM_CONG!$C$6:$BF$912,41,FALSE)</f>
        <v>0</v>
      </c>
      <c r="M319" s="16">
        <f>VLOOKUP($B319,GD_CHAM_CONG!$C$6:$BF$912,42,FALSE)</f>
        <v>0</v>
      </c>
      <c r="N319" s="16">
        <f>VLOOKUP($B319,GD_CHAM_CONG!$C$6:$BF$912,43,FALSE)</f>
        <v>0</v>
      </c>
      <c r="O319" s="16">
        <f>VLOOKUP($B319,GD_CHAM_CONG!$C$6:$BF$912,44,FALSE)</f>
        <v>0</v>
      </c>
      <c r="P319" s="16">
        <f>VLOOKUP($B319,GD_CHAM_CONG!$C$6:$BF$912,45,FALSE)</f>
        <v>0</v>
      </c>
      <c r="Q319" s="16">
        <f>VLOOKUP($B319,GD_CHAM_CONG!$C$6:$BF$912,46,FALSE)</f>
        <v>0</v>
      </c>
      <c r="R319" s="16">
        <f>VLOOKUP($B319,GD_CHAM_CONG!$C$6:$BF$912,47,FALSE)</f>
        <v>0</v>
      </c>
      <c r="S319" s="16">
        <f>VLOOKUP($B319,GD_CHAM_CONG!$C$6:$BF$912,48,FALSE)</f>
        <v>0</v>
      </c>
      <c r="T319" s="16">
        <f>VLOOKUP($B319,GD_CHAM_CONG!$C$6:$BF$912,49,FALSE)</f>
        <v>0</v>
      </c>
      <c r="U319" s="16">
        <f>VLOOKUP($B319,GD_CHAM_CONG!$C$6:$BF$912,50,FALSE)</f>
        <v>0</v>
      </c>
      <c r="V319" s="16">
        <f>VLOOKUP($B319,GD_CHAM_CONG!$C$6:$BF$912,51,FALSE)</f>
        <v>0</v>
      </c>
      <c r="W319" s="16">
        <f>VLOOKUP($B319,GD_CHAM_CONG!$C$6:$BF$912,52,FALSE)</f>
        <v>0</v>
      </c>
      <c r="X319" s="16">
        <f>VLOOKUP($B319,GD_CHAM_CONG!$C$6:$BF$912,53,FALSE)</f>
        <v>0</v>
      </c>
      <c r="Y319" s="16">
        <f>VLOOKUP($B319,GD_CHAM_CONG!$C$6:$BF$912,54,FALSE)</f>
        <v>0</v>
      </c>
      <c r="Z319" s="16">
        <f>VLOOKUP($B319,GD_CHAM_CONG!$C$6:$BF$912,55,FALSE)</f>
        <v>0</v>
      </c>
      <c r="AA319" s="16">
        <f>VLOOKUP($B319,GD_CHAM_CONG!$C$6:$BF$912,56,FALSE)</f>
        <v>0</v>
      </c>
      <c r="AB319" s="16">
        <f>VLOOKUP($B319,GD_CHAM_CONG!$C$6:$BI$912,57,FALSE)</f>
        <v>0</v>
      </c>
      <c r="AC319" s="16">
        <f>VLOOKUP($B319,GD_CHAM_CONG!$C$6:$BI$912,58,FALSE)</f>
        <v>0</v>
      </c>
      <c r="AD319" s="16">
        <f>VLOOKUP($B319,GD_CHAM_CONG!$C$6:$BI$912,59,FALSE)</f>
        <v>0</v>
      </c>
      <c r="AE319" s="188">
        <f>I319/$H319*VLOOKUP(I$4,DM_TI_LE!$A$5:$B$30,2,FALSE)</f>
        <v>1</v>
      </c>
      <c r="AF319" s="188">
        <f>J319/$H319*VLOOKUP(J$4,DM_TI_LE!$A$5:$B$30,2,FALSE)</f>
        <v>0</v>
      </c>
      <c r="AG319" s="188">
        <f>K319/$H319*VLOOKUP(K$4,DM_TI_LE!$A$5:$B$30,2,FALSE)</f>
        <v>0</v>
      </c>
      <c r="AH319" s="188">
        <f>L319/$H319*VLOOKUP(L$4,DM_TI_LE!$A$5:$B$30,2,FALSE)</f>
        <v>0</v>
      </c>
      <c r="AI319" s="188">
        <f>M319/$H319*VLOOKUP(M$4,DM_TI_LE!$A$5:$B$30,2,FALSE)</f>
        <v>0</v>
      </c>
      <c r="AJ319" s="188">
        <f>N319/$H319*VLOOKUP(N$4,DM_TI_LE!$A$5:$B$30,2,FALSE)</f>
        <v>0</v>
      </c>
      <c r="AK319" s="188">
        <f>O319/$H319*VLOOKUP(O$4,DM_TI_LE!$A$5:$B$30,2,FALSE)</f>
        <v>0</v>
      </c>
      <c r="AL319" s="188">
        <f>P319/$H319*VLOOKUP(P$4,DM_TI_LE!$A$5:$B$30,2,FALSE)</f>
        <v>0</v>
      </c>
      <c r="AM319" s="188">
        <f>Q319/$H319*VLOOKUP(Q$4,DM_TI_LE!$A$5:$B$30,2,FALSE)</f>
        <v>0</v>
      </c>
      <c r="AN319" s="188">
        <f>R319/$H319*VLOOKUP(R$4,DM_TI_LE!$A$5:$B$30,2,FALSE)</f>
        <v>0</v>
      </c>
      <c r="AO319" s="188">
        <f>S319/$H319*VLOOKUP(S$4,DM_TI_LE!$A$5:$B$30,2,FALSE)</f>
        <v>0</v>
      </c>
      <c r="AP319" s="188">
        <f>T319/$H319*VLOOKUP(T$4,DM_TI_LE!$A$5:$B$30,2,FALSE)</f>
        <v>0</v>
      </c>
      <c r="AQ319" s="188">
        <f>U319/$H319*VLOOKUP(U$4,DM_TI_LE!$A$5:$B$30,2,FALSE)</f>
        <v>0</v>
      </c>
      <c r="AR319" s="188">
        <f>V319/$H319*VLOOKUP(V$4,DM_TI_LE!$A$5:$B$30,2,FALSE)</f>
        <v>0</v>
      </c>
      <c r="AS319" s="188">
        <f>W319/$H319*VLOOKUP(W$4,DM_TI_LE!$A$5:$B$30,2,FALSE)</f>
        <v>0</v>
      </c>
      <c r="AT319" s="188">
        <f>X319/$H319*VLOOKUP(X$4,DM_TI_LE!$A$5:$B$30,2,FALSE)</f>
        <v>0</v>
      </c>
      <c r="AU319" s="188">
        <f>Y319/$H319*VLOOKUP(Y$4,DM_TI_LE!$A$5:$B$30,2,FALSE)</f>
        <v>0</v>
      </c>
      <c r="AV319" s="188">
        <f>Z319/$H319*VLOOKUP(Z$4,DM_TI_LE!$A$5:$B$30,2,FALSE)</f>
        <v>0</v>
      </c>
      <c r="AW319" s="188">
        <f>AA319/$H319*VLOOKUP(AA$4,DM_TI_LE!$A$5:$B$30,2,FALSE)</f>
        <v>0</v>
      </c>
      <c r="AX319" s="188">
        <f>AB319/$H319*VLOOKUP(AB$4,DM_TI_LE!$A$5:$B$30,2,FALSE)</f>
        <v>0</v>
      </c>
      <c r="AY319" s="188">
        <f>AC319/$H319*VLOOKUP(AC$4,DM_TI_LE!$A$5:$B$30,2,FALSE)</f>
        <v>0</v>
      </c>
      <c r="AZ319" s="188">
        <f>AD319/$H319*VLOOKUP(AD$4,DM_TI_LE!$A$5:$B$30,2,FALSE)</f>
        <v>0</v>
      </c>
      <c r="BA319" s="231">
        <f>IF(CD319="HDHV",DM_TI_LE!$K$12*I319, SUM(AE319:AW319)*F319*E319*DM_HE_SO_LUONG_NS!$D$1*CE319)</f>
        <v>6439500</v>
      </c>
      <c r="BB319" s="16"/>
      <c r="BC319" s="17">
        <f>VLOOKUP(B319,GD_LCD_HS_LNS!$B$4:$E$914,4,FALSE)</f>
        <v>4166000</v>
      </c>
      <c r="BD319" s="16"/>
      <c r="BE319" s="16">
        <f>I319/26*$BC319*VLOOKUP(BE$4,DM_TI_LE!$A$5:$C$29,3,FALSE)</f>
        <v>0</v>
      </c>
      <c r="BF319" s="16">
        <f>J319/26*$BC319*VLOOKUP(BF$4,DM_TI_LE!$A$5:$C$29,3,FALSE)</f>
        <v>0</v>
      </c>
      <c r="BG319" s="16">
        <f>K319/26*$BC319*VLOOKUP(BG$4,DM_TI_LE!$A$5:$C$29,3,FALSE)</f>
        <v>0</v>
      </c>
      <c r="BH319" s="16">
        <f>L319/26*$BC319*VLOOKUP(BH$4,DM_TI_LE!$A$5:$C$29,3,FALSE)</f>
        <v>0</v>
      </c>
      <c r="BI319" s="16">
        <f>M319/26*$BC319*VLOOKUP(BI$4,DM_TI_LE!$A$5:$C$29,3,FALSE)</f>
        <v>0</v>
      </c>
      <c r="BJ319" s="16">
        <f>N319/26*$BC319*VLOOKUP(BJ$4,DM_TI_LE!$A$5:$C$29,3,FALSE)</f>
        <v>0</v>
      </c>
      <c r="BK319" s="16">
        <f>O319/26*$BC319*VLOOKUP(BK$4,DM_TI_LE!$A$5:$C$29,3,FALSE)</f>
        <v>0</v>
      </c>
      <c r="BL319" s="16">
        <f>P319/26*$BC319*VLOOKUP(BL$4,DM_TI_LE!$A$5:$C$29,3,FALSE)</f>
        <v>0</v>
      </c>
      <c r="BM319" s="16">
        <f>Q319/26*$BC319*VLOOKUP(BM$4,DM_TI_LE!$A$5:$C$29,3,FALSE)</f>
        <v>0</v>
      </c>
      <c r="BN319" s="16">
        <f>R319/26*$BC319*VLOOKUP(BN$4,DM_TI_LE!$A$5:$C$29,3,FALSE)</f>
        <v>0</v>
      </c>
      <c r="BO319" s="16">
        <f>S319/26*$BC319*VLOOKUP(BO$4,DM_TI_LE!$A$5:$C$29,3,FALSE)</f>
        <v>0</v>
      </c>
      <c r="BP319" s="16">
        <f>T319/26*$BC319*VLOOKUP(BP$4,DM_TI_LE!$A$5:$C$29,3,FALSE)</f>
        <v>0</v>
      </c>
      <c r="BQ319" s="16">
        <f>U319/26*$BC319*VLOOKUP(BQ$4,DM_TI_LE!$A$5:$C$29,3,FALSE)</f>
        <v>0</v>
      </c>
      <c r="BR319" s="16">
        <f>V319/26*$BC319*VLOOKUP(BR$4,DM_TI_LE!$A$5:$C$29,3,FALSE)</f>
        <v>0</v>
      </c>
      <c r="BS319" s="16">
        <f>W319/26*$BC319*VLOOKUP(BS$4,DM_TI_LE!$A$5:$C$29,3,FALSE)</f>
        <v>0</v>
      </c>
      <c r="BT319" s="16">
        <f>X319/26*$BC319*VLOOKUP(BT$4,DM_TI_LE!$A$5:$C$29,3,FALSE)</f>
        <v>0</v>
      </c>
      <c r="BU319" s="16">
        <f>Y319/26*$BC319*VLOOKUP(BU$4,DM_TI_LE!$A$5:$C$29,3,FALSE)</f>
        <v>0</v>
      </c>
      <c r="BV319" s="16">
        <f>Z319/26*$BC319*VLOOKUP(BV$4,DM_TI_LE!$A$5:$C$29,3,FALSE)</f>
        <v>0</v>
      </c>
      <c r="BW319" s="16">
        <f>AA319/26*$BC319*VLOOKUP(BW$4,DM_TI_LE!$A$5:$C$29,3,FALSE)</f>
        <v>0</v>
      </c>
      <c r="BX319" s="16">
        <f>AB319/26*$BC319*VLOOKUP(BX$4,DM_TI_LE!$A$5:$C$29,3,FALSE)</f>
        <v>0</v>
      </c>
      <c r="BY319" s="16">
        <f>AC319/26*$BC319*VLOOKUP(BY$4,DM_TI_LE!$A$5:$C$29,3,FALSE)</f>
        <v>0</v>
      </c>
      <c r="BZ319" s="16">
        <f>AD319/26*$BC319*VLOOKUP(BZ$4,DM_TI_LE!$A$5:$C$29,3,FALSE)</f>
        <v>0</v>
      </c>
      <c r="CA319" s="196">
        <f t="shared" si="0"/>
        <v>0</v>
      </c>
      <c r="CB319" s="16"/>
      <c r="CC319" s="197">
        <f t="shared" si="1"/>
        <v>6439500</v>
      </c>
      <c r="CD319" s="145" t="s">
        <v>114</v>
      </c>
      <c r="CE319" s="199">
        <f>VLOOKUP(CD319,DM_TI_LE!$I$12:$J$16,2,FALSE)</f>
        <v>1</v>
      </c>
    </row>
    <row r="320" spans="1:83" ht="12.75">
      <c r="A320" s="36">
        <v>316</v>
      </c>
      <c r="B320" s="38">
        <f>GD_LCD_HS_LNS!B319</f>
        <v>10658</v>
      </c>
      <c r="C320" s="38" t="str">
        <f>GD_LCD_HS_LNS!C319</f>
        <v>Nguyễn Phương Tuấn</v>
      </c>
      <c r="D320" s="38" t="str">
        <f>GD_LCD_HS_LNS!D319</f>
        <v>NV Lái xe - VHTTB</v>
      </c>
      <c r="E320" s="146">
        <f>VLOOKUP(B320,GD_CHAM_CONG!$C$6:$BJ$912,60,FALSE)</f>
        <v>1</v>
      </c>
      <c r="F320" s="146">
        <f>VLOOKUP(B320,GD_LCD_HS_LNS!$B$4:$F$914,5,FALSE)</f>
        <v>1.68</v>
      </c>
      <c r="G320" s="168"/>
      <c r="H320" s="168">
        <f>VLOOKUP(B320,GD_CHAM_CONG!$C$6:$BD$912,37,FALSE)</f>
        <v>26</v>
      </c>
      <c r="I320" s="16">
        <f>VLOOKUP($B320,GD_CHAM_CONG!$C$6:$BF$912,38,FALSE)</f>
        <v>26</v>
      </c>
      <c r="J320" s="16">
        <f>VLOOKUP($B320,GD_CHAM_CONG!$C$6:$BF$912,39,FALSE)</f>
        <v>0</v>
      </c>
      <c r="K320" s="16">
        <f>VLOOKUP($B320,GD_CHAM_CONG!$C$6:$BF$912,40,FALSE)</f>
        <v>0</v>
      </c>
      <c r="L320" s="16">
        <f>VLOOKUP($B320,GD_CHAM_CONG!$C$6:$BF$912,41,FALSE)</f>
        <v>0</v>
      </c>
      <c r="M320" s="16">
        <f>VLOOKUP($B320,GD_CHAM_CONG!$C$6:$BF$912,42,FALSE)</f>
        <v>0</v>
      </c>
      <c r="N320" s="16">
        <f>VLOOKUP($B320,GD_CHAM_CONG!$C$6:$BF$912,43,FALSE)</f>
        <v>0</v>
      </c>
      <c r="O320" s="16">
        <f>VLOOKUP($B320,GD_CHAM_CONG!$C$6:$BF$912,44,FALSE)</f>
        <v>0</v>
      </c>
      <c r="P320" s="16">
        <f>VLOOKUP($B320,GD_CHAM_CONG!$C$6:$BF$912,45,FALSE)</f>
        <v>0</v>
      </c>
      <c r="Q320" s="16">
        <f>VLOOKUP($B320,GD_CHAM_CONG!$C$6:$BF$912,46,FALSE)</f>
        <v>0</v>
      </c>
      <c r="R320" s="16">
        <f>VLOOKUP($B320,GD_CHAM_CONG!$C$6:$BF$912,47,FALSE)</f>
        <v>0</v>
      </c>
      <c r="S320" s="16">
        <f>VLOOKUP($B320,GD_CHAM_CONG!$C$6:$BF$912,48,FALSE)</f>
        <v>0</v>
      </c>
      <c r="T320" s="16">
        <f>VLOOKUP($B320,GD_CHAM_CONG!$C$6:$BF$912,49,FALSE)</f>
        <v>0</v>
      </c>
      <c r="U320" s="16">
        <f>VLOOKUP($B320,GD_CHAM_CONG!$C$6:$BF$912,50,FALSE)</f>
        <v>0</v>
      </c>
      <c r="V320" s="16">
        <f>VLOOKUP($B320,GD_CHAM_CONG!$C$6:$BF$912,51,FALSE)</f>
        <v>0</v>
      </c>
      <c r="W320" s="16">
        <f>VLOOKUP($B320,GD_CHAM_CONG!$C$6:$BF$912,52,FALSE)</f>
        <v>0</v>
      </c>
      <c r="X320" s="16">
        <f>VLOOKUP($B320,GD_CHAM_CONG!$C$6:$BF$912,53,FALSE)</f>
        <v>0</v>
      </c>
      <c r="Y320" s="16">
        <f>VLOOKUP($B320,GD_CHAM_CONG!$C$6:$BF$912,54,FALSE)</f>
        <v>0</v>
      </c>
      <c r="Z320" s="16">
        <f>VLOOKUP($B320,GD_CHAM_CONG!$C$6:$BF$912,55,FALSE)</f>
        <v>0</v>
      </c>
      <c r="AA320" s="16">
        <f>VLOOKUP($B320,GD_CHAM_CONG!$C$6:$BF$912,56,FALSE)</f>
        <v>0</v>
      </c>
      <c r="AB320" s="16">
        <f>VLOOKUP($B320,GD_CHAM_CONG!$C$6:$BI$912,57,FALSE)</f>
        <v>0</v>
      </c>
      <c r="AC320" s="16">
        <f>VLOOKUP($B320,GD_CHAM_CONG!$C$6:$BI$912,58,FALSE)</f>
        <v>0</v>
      </c>
      <c r="AD320" s="16">
        <f>VLOOKUP($B320,GD_CHAM_CONG!$C$6:$BI$912,59,FALSE)</f>
        <v>0</v>
      </c>
      <c r="AE320" s="188">
        <f>I320/$H320*VLOOKUP(I$4,DM_TI_LE!$A$5:$B$30,2,FALSE)</f>
        <v>1</v>
      </c>
      <c r="AF320" s="188">
        <f>J320/$H320*VLOOKUP(J$4,DM_TI_LE!$A$5:$B$30,2,FALSE)</f>
        <v>0</v>
      </c>
      <c r="AG320" s="188">
        <f>K320/$H320*VLOOKUP(K$4,DM_TI_LE!$A$5:$B$30,2,FALSE)</f>
        <v>0</v>
      </c>
      <c r="AH320" s="188">
        <f>L320/$H320*VLOOKUP(L$4,DM_TI_LE!$A$5:$B$30,2,FALSE)</f>
        <v>0</v>
      </c>
      <c r="AI320" s="188">
        <f>M320/$H320*VLOOKUP(M$4,DM_TI_LE!$A$5:$B$30,2,FALSE)</f>
        <v>0</v>
      </c>
      <c r="AJ320" s="188">
        <f>N320/$H320*VLOOKUP(N$4,DM_TI_LE!$A$5:$B$30,2,FALSE)</f>
        <v>0</v>
      </c>
      <c r="AK320" s="188">
        <f>O320/$H320*VLOOKUP(O$4,DM_TI_LE!$A$5:$B$30,2,FALSE)</f>
        <v>0</v>
      </c>
      <c r="AL320" s="188">
        <f>P320/$H320*VLOOKUP(P$4,DM_TI_LE!$A$5:$B$30,2,FALSE)</f>
        <v>0</v>
      </c>
      <c r="AM320" s="188">
        <f>Q320/$H320*VLOOKUP(Q$4,DM_TI_LE!$A$5:$B$30,2,FALSE)</f>
        <v>0</v>
      </c>
      <c r="AN320" s="188">
        <f>R320/$H320*VLOOKUP(R$4,DM_TI_LE!$A$5:$B$30,2,FALSE)</f>
        <v>0</v>
      </c>
      <c r="AO320" s="188">
        <f>S320/$H320*VLOOKUP(S$4,DM_TI_LE!$A$5:$B$30,2,FALSE)</f>
        <v>0</v>
      </c>
      <c r="AP320" s="188">
        <f>T320/$H320*VLOOKUP(T$4,DM_TI_LE!$A$5:$B$30,2,FALSE)</f>
        <v>0</v>
      </c>
      <c r="AQ320" s="188">
        <f>U320/$H320*VLOOKUP(U$4,DM_TI_LE!$A$5:$B$30,2,FALSE)</f>
        <v>0</v>
      </c>
      <c r="AR320" s="188">
        <f>V320/$H320*VLOOKUP(V$4,DM_TI_LE!$A$5:$B$30,2,FALSE)</f>
        <v>0</v>
      </c>
      <c r="AS320" s="188">
        <f>W320/$H320*VLOOKUP(W$4,DM_TI_LE!$A$5:$B$30,2,FALSE)</f>
        <v>0</v>
      </c>
      <c r="AT320" s="188">
        <f>X320/$H320*VLOOKUP(X$4,DM_TI_LE!$A$5:$B$30,2,FALSE)</f>
        <v>0</v>
      </c>
      <c r="AU320" s="188">
        <f>Y320/$H320*VLOOKUP(Y$4,DM_TI_LE!$A$5:$B$30,2,FALSE)</f>
        <v>0</v>
      </c>
      <c r="AV320" s="188">
        <f>Z320/$H320*VLOOKUP(Z$4,DM_TI_LE!$A$5:$B$30,2,FALSE)</f>
        <v>0</v>
      </c>
      <c r="AW320" s="188">
        <f>AA320/$H320*VLOOKUP(AA$4,DM_TI_LE!$A$5:$B$30,2,FALSE)</f>
        <v>0</v>
      </c>
      <c r="AX320" s="188">
        <f>AB320/$H320*VLOOKUP(AB$4,DM_TI_LE!$A$5:$B$30,2,FALSE)</f>
        <v>0</v>
      </c>
      <c r="AY320" s="188">
        <f>AC320/$H320*VLOOKUP(AC$4,DM_TI_LE!$A$5:$B$30,2,FALSE)</f>
        <v>0</v>
      </c>
      <c r="AZ320" s="188">
        <f>AD320/$H320*VLOOKUP(AD$4,DM_TI_LE!$A$5:$B$30,2,FALSE)</f>
        <v>0</v>
      </c>
      <c r="BA320" s="231">
        <f>IF(CD320="HDHV",DM_TI_LE!$K$12*I320, SUM(AE320:AW320)*F320*E320*DM_HE_SO_LUONG_NS!$D$1*CE320)</f>
        <v>7560000</v>
      </c>
      <c r="BB320" s="16"/>
      <c r="BC320" s="17">
        <f>VLOOKUP(B320,GD_LCD_HS_LNS!$B$4:$E$914,4,FALSE)</f>
        <v>4166000</v>
      </c>
      <c r="BD320" s="16"/>
      <c r="BE320" s="16">
        <f>I320/26*$BC320*VLOOKUP(BE$4,DM_TI_LE!$A$5:$C$29,3,FALSE)</f>
        <v>0</v>
      </c>
      <c r="BF320" s="16">
        <f>J320/26*$BC320*VLOOKUP(BF$4,DM_TI_LE!$A$5:$C$29,3,FALSE)</f>
        <v>0</v>
      </c>
      <c r="BG320" s="16">
        <f>K320/26*$BC320*VLOOKUP(BG$4,DM_TI_LE!$A$5:$C$29,3,FALSE)</f>
        <v>0</v>
      </c>
      <c r="BH320" s="16">
        <f>L320/26*$BC320*VLOOKUP(BH$4,DM_TI_LE!$A$5:$C$29,3,FALSE)</f>
        <v>0</v>
      </c>
      <c r="BI320" s="16">
        <f>M320/26*$BC320*VLOOKUP(BI$4,DM_TI_LE!$A$5:$C$29,3,FALSE)</f>
        <v>0</v>
      </c>
      <c r="BJ320" s="16">
        <f>N320/26*$BC320*VLOOKUP(BJ$4,DM_TI_LE!$A$5:$C$29,3,FALSE)</f>
        <v>0</v>
      </c>
      <c r="BK320" s="16">
        <f>O320/26*$BC320*VLOOKUP(BK$4,DM_TI_LE!$A$5:$C$29,3,FALSE)</f>
        <v>0</v>
      </c>
      <c r="BL320" s="16">
        <f>P320/26*$BC320*VLOOKUP(BL$4,DM_TI_LE!$A$5:$C$29,3,FALSE)</f>
        <v>0</v>
      </c>
      <c r="BM320" s="16">
        <f>Q320/26*$BC320*VLOOKUP(BM$4,DM_TI_LE!$A$5:$C$29,3,FALSE)</f>
        <v>0</v>
      </c>
      <c r="BN320" s="16">
        <f>R320/26*$BC320*VLOOKUP(BN$4,DM_TI_LE!$A$5:$C$29,3,FALSE)</f>
        <v>0</v>
      </c>
      <c r="BO320" s="16">
        <f>S320/26*$BC320*VLOOKUP(BO$4,DM_TI_LE!$A$5:$C$29,3,FALSE)</f>
        <v>0</v>
      </c>
      <c r="BP320" s="16">
        <f>T320/26*$BC320*VLOOKUP(BP$4,DM_TI_LE!$A$5:$C$29,3,FALSE)</f>
        <v>0</v>
      </c>
      <c r="BQ320" s="16">
        <f>U320/26*$BC320*VLOOKUP(BQ$4,DM_TI_LE!$A$5:$C$29,3,FALSE)</f>
        <v>0</v>
      </c>
      <c r="BR320" s="16">
        <f>V320/26*$BC320*VLOOKUP(BR$4,DM_TI_LE!$A$5:$C$29,3,FALSE)</f>
        <v>0</v>
      </c>
      <c r="BS320" s="16">
        <f>W320/26*$BC320*VLOOKUP(BS$4,DM_TI_LE!$A$5:$C$29,3,FALSE)</f>
        <v>0</v>
      </c>
      <c r="BT320" s="16">
        <f>X320/26*$BC320*VLOOKUP(BT$4,DM_TI_LE!$A$5:$C$29,3,FALSE)</f>
        <v>0</v>
      </c>
      <c r="BU320" s="16">
        <f>Y320/26*$BC320*VLOOKUP(BU$4,DM_TI_LE!$A$5:$C$29,3,FALSE)</f>
        <v>0</v>
      </c>
      <c r="BV320" s="16">
        <f>Z320/26*$BC320*VLOOKUP(BV$4,DM_TI_LE!$A$5:$C$29,3,FALSE)</f>
        <v>0</v>
      </c>
      <c r="BW320" s="16">
        <f>AA320/26*$BC320*VLOOKUP(BW$4,DM_TI_LE!$A$5:$C$29,3,FALSE)</f>
        <v>0</v>
      </c>
      <c r="BX320" s="16">
        <f>AB320/26*$BC320*VLOOKUP(BX$4,DM_TI_LE!$A$5:$C$29,3,FALSE)</f>
        <v>0</v>
      </c>
      <c r="BY320" s="16">
        <f>AC320/26*$BC320*VLOOKUP(BY$4,DM_TI_LE!$A$5:$C$29,3,FALSE)</f>
        <v>0</v>
      </c>
      <c r="BZ320" s="16">
        <f>AD320/26*$BC320*VLOOKUP(BZ$4,DM_TI_LE!$A$5:$C$29,3,FALSE)</f>
        <v>0</v>
      </c>
      <c r="CA320" s="196">
        <f t="shared" si="0"/>
        <v>0</v>
      </c>
      <c r="CB320" s="16"/>
      <c r="CC320" s="197">
        <f t="shared" si="1"/>
        <v>7560000</v>
      </c>
      <c r="CD320" s="145" t="s">
        <v>114</v>
      </c>
      <c r="CE320" s="199">
        <f>VLOOKUP(CD320,DM_TI_LE!$I$12:$J$16,2,FALSE)</f>
        <v>1</v>
      </c>
    </row>
    <row r="321" spans="1:83" ht="12.75">
      <c r="A321" s="36">
        <v>317</v>
      </c>
      <c r="B321" s="38">
        <f>GD_LCD_HS_LNS!B320</f>
        <v>10665</v>
      </c>
      <c r="C321" s="38" t="str">
        <f>GD_LCD_HS_LNS!C320</f>
        <v>Trần Hồng Sơn</v>
      </c>
      <c r="D321" s="38" t="str">
        <f>GD_LCD_HS_LNS!D320</f>
        <v>NV Lái xe - VHTTB</v>
      </c>
      <c r="E321" s="146">
        <f>VLOOKUP(B321,GD_CHAM_CONG!$C$6:$BJ$912,60,FALSE)</f>
        <v>1</v>
      </c>
      <c r="F321" s="146">
        <f>VLOOKUP(B321,GD_LCD_HS_LNS!$B$4:$F$914,5,FALSE)</f>
        <v>1.68</v>
      </c>
      <c r="G321" s="168"/>
      <c r="H321" s="168">
        <f>VLOOKUP(B321,GD_CHAM_CONG!$C$6:$BD$912,37,FALSE)</f>
        <v>26</v>
      </c>
      <c r="I321" s="16">
        <f>VLOOKUP($B321,GD_CHAM_CONG!$C$6:$BF$912,38,FALSE)</f>
        <v>26</v>
      </c>
      <c r="J321" s="16">
        <f>VLOOKUP($B321,GD_CHAM_CONG!$C$6:$BF$912,39,FALSE)</f>
        <v>0</v>
      </c>
      <c r="K321" s="16">
        <f>VLOOKUP($B321,GD_CHAM_CONG!$C$6:$BF$912,40,FALSE)</f>
        <v>0</v>
      </c>
      <c r="L321" s="16">
        <f>VLOOKUP($B321,GD_CHAM_CONG!$C$6:$BF$912,41,FALSE)</f>
        <v>0</v>
      </c>
      <c r="M321" s="16">
        <f>VLOOKUP($B321,GD_CHAM_CONG!$C$6:$BF$912,42,FALSE)</f>
        <v>0</v>
      </c>
      <c r="N321" s="16">
        <f>VLOOKUP($B321,GD_CHAM_CONG!$C$6:$BF$912,43,FALSE)</f>
        <v>0</v>
      </c>
      <c r="O321" s="16">
        <f>VLOOKUP($B321,GD_CHAM_CONG!$C$6:$BF$912,44,FALSE)</f>
        <v>0</v>
      </c>
      <c r="P321" s="16">
        <f>VLOOKUP($B321,GD_CHAM_CONG!$C$6:$BF$912,45,FALSE)</f>
        <v>0</v>
      </c>
      <c r="Q321" s="16">
        <f>VLOOKUP($B321,GD_CHAM_CONG!$C$6:$BF$912,46,FALSE)</f>
        <v>0</v>
      </c>
      <c r="R321" s="16">
        <f>VLOOKUP($B321,GD_CHAM_CONG!$C$6:$BF$912,47,FALSE)</f>
        <v>0</v>
      </c>
      <c r="S321" s="16">
        <f>VLOOKUP($B321,GD_CHAM_CONG!$C$6:$BF$912,48,FALSE)</f>
        <v>0</v>
      </c>
      <c r="T321" s="16">
        <f>VLOOKUP($B321,GD_CHAM_CONG!$C$6:$BF$912,49,FALSE)</f>
        <v>0</v>
      </c>
      <c r="U321" s="16">
        <f>VLOOKUP($B321,GD_CHAM_CONG!$C$6:$BF$912,50,FALSE)</f>
        <v>0</v>
      </c>
      <c r="V321" s="16">
        <f>VLOOKUP($B321,GD_CHAM_CONG!$C$6:$BF$912,51,FALSE)</f>
        <v>0</v>
      </c>
      <c r="W321" s="16">
        <f>VLOOKUP($B321,GD_CHAM_CONG!$C$6:$BF$912,52,FALSE)</f>
        <v>0</v>
      </c>
      <c r="X321" s="16">
        <f>VLOOKUP($B321,GD_CHAM_CONG!$C$6:$BF$912,53,FALSE)</f>
        <v>0</v>
      </c>
      <c r="Y321" s="16">
        <f>VLOOKUP($B321,GD_CHAM_CONG!$C$6:$BF$912,54,FALSE)</f>
        <v>0</v>
      </c>
      <c r="Z321" s="16">
        <f>VLOOKUP($B321,GD_CHAM_CONG!$C$6:$BF$912,55,FALSE)</f>
        <v>0</v>
      </c>
      <c r="AA321" s="16">
        <f>VLOOKUP($B321,GD_CHAM_CONG!$C$6:$BF$912,56,FALSE)</f>
        <v>0</v>
      </c>
      <c r="AB321" s="16">
        <f>VLOOKUP($B321,GD_CHAM_CONG!$C$6:$BI$912,57,FALSE)</f>
        <v>0</v>
      </c>
      <c r="AC321" s="16">
        <f>VLOOKUP($B321,GD_CHAM_CONG!$C$6:$BI$912,58,FALSE)</f>
        <v>0</v>
      </c>
      <c r="AD321" s="16">
        <f>VLOOKUP($B321,GD_CHAM_CONG!$C$6:$BI$912,59,FALSE)</f>
        <v>0</v>
      </c>
      <c r="AE321" s="188">
        <f>I321/$H321*VLOOKUP(I$4,DM_TI_LE!$A$5:$B$30,2,FALSE)</f>
        <v>1</v>
      </c>
      <c r="AF321" s="188">
        <f>J321/$H321*VLOOKUP(J$4,DM_TI_LE!$A$5:$B$30,2,FALSE)</f>
        <v>0</v>
      </c>
      <c r="AG321" s="188">
        <f>K321/$H321*VLOOKUP(K$4,DM_TI_LE!$A$5:$B$30,2,FALSE)</f>
        <v>0</v>
      </c>
      <c r="AH321" s="188">
        <f>L321/$H321*VLOOKUP(L$4,DM_TI_LE!$A$5:$B$30,2,FALSE)</f>
        <v>0</v>
      </c>
      <c r="AI321" s="188">
        <f>M321/$H321*VLOOKUP(M$4,DM_TI_LE!$A$5:$B$30,2,FALSE)</f>
        <v>0</v>
      </c>
      <c r="AJ321" s="188">
        <f>N321/$H321*VLOOKUP(N$4,DM_TI_LE!$A$5:$B$30,2,FALSE)</f>
        <v>0</v>
      </c>
      <c r="AK321" s="188">
        <f>O321/$H321*VLOOKUP(O$4,DM_TI_LE!$A$5:$B$30,2,FALSE)</f>
        <v>0</v>
      </c>
      <c r="AL321" s="188">
        <f>P321/$H321*VLOOKUP(P$4,DM_TI_LE!$A$5:$B$30,2,FALSE)</f>
        <v>0</v>
      </c>
      <c r="AM321" s="188">
        <f>Q321/$H321*VLOOKUP(Q$4,DM_TI_LE!$A$5:$B$30,2,FALSE)</f>
        <v>0</v>
      </c>
      <c r="AN321" s="188">
        <f>R321/$H321*VLOOKUP(R$4,DM_TI_LE!$A$5:$B$30,2,FALSE)</f>
        <v>0</v>
      </c>
      <c r="AO321" s="188">
        <f>S321/$H321*VLOOKUP(S$4,DM_TI_LE!$A$5:$B$30,2,FALSE)</f>
        <v>0</v>
      </c>
      <c r="AP321" s="188">
        <f>T321/$H321*VLOOKUP(T$4,DM_TI_LE!$A$5:$B$30,2,FALSE)</f>
        <v>0</v>
      </c>
      <c r="AQ321" s="188">
        <f>U321/$H321*VLOOKUP(U$4,DM_TI_LE!$A$5:$B$30,2,FALSE)</f>
        <v>0</v>
      </c>
      <c r="AR321" s="188">
        <f>V321/$H321*VLOOKUP(V$4,DM_TI_LE!$A$5:$B$30,2,FALSE)</f>
        <v>0</v>
      </c>
      <c r="AS321" s="188">
        <f>W321/$H321*VLOOKUP(W$4,DM_TI_LE!$A$5:$B$30,2,FALSE)</f>
        <v>0</v>
      </c>
      <c r="AT321" s="188">
        <f>X321/$H321*VLOOKUP(X$4,DM_TI_LE!$A$5:$B$30,2,FALSE)</f>
        <v>0</v>
      </c>
      <c r="AU321" s="188">
        <f>Y321/$H321*VLOOKUP(Y$4,DM_TI_LE!$A$5:$B$30,2,FALSE)</f>
        <v>0</v>
      </c>
      <c r="AV321" s="188">
        <f>Z321/$H321*VLOOKUP(Z$4,DM_TI_LE!$A$5:$B$30,2,FALSE)</f>
        <v>0</v>
      </c>
      <c r="AW321" s="188">
        <f>AA321/$H321*VLOOKUP(AA$4,DM_TI_LE!$A$5:$B$30,2,FALSE)</f>
        <v>0</v>
      </c>
      <c r="AX321" s="188">
        <f>AB321/$H321*VLOOKUP(AB$4,DM_TI_LE!$A$5:$B$30,2,FALSE)</f>
        <v>0</v>
      </c>
      <c r="AY321" s="188">
        <f>AC321/$H321*VLOOKUP(AC$4,DM_TI_LE!$A$5:$B$30,2,FALSE)</f>
        <v>0</v>
      </c>
      <c r="AZ321" s="188">
        <f>AD321/$H321*VLOOKUP(AD$4,DM_TI_LE!$A$5:$B$30,2,FALSE)</f>
        <v>0</v>
      </c>
      <c r="BA321" s="231">
        <f>IF(CD321="HDHV",DM_TI_LE!$K$12*I321, SUM(AE321:AW321)*F321*E321*DM_HE_SO_LUONG_NS!$D$1*CE321)</f>
        <v>7560000</v>
      </c>
      <c r="BB321" s="16"/>
      <c r="BC321" s="17">
        <f>VLOOKUP(B321,GD_LCD_HS_LNS!$B$4:$E$914,4,FALSE)</f>
        <v>4166000</v>
      </c>
      <c r="BD321" s="16"/>
      <c r="BE321" s="16">
        <f>I321/26*$BC321*VLOOKUP(BE$4,DM_TI_LE!$A$5:$C$29,3,FALSE)</f>
        <v>0</v>
      </c>
      <c r="BF321" s="16">
        <f>J321/26*$BC321*VLOOKUP(BF$4,DM_TI_LE!$A$5:$C$29,3,FALSE)</f>
        <v>0</v>
      </c>
      <c r="BG321" s="16">
        <f>K321/26*$BC321*VLOOKUP(BG$4,DM_TI_LE!$A$5:$C$29,3,FALSE)</f>
        <v>0</v>
      </c>
      <c r="BH321" s="16">
        <f>L321/26*$BC321*VLOOKUP(BH$4,DM_TI_LE!$A$5:$C$29,3,FALSE)</f>
        <v>0</v>
      </c>
      <c r="BI321" s="16">
        <f>M321/26*$BC321*VLOOKUP(BI$4,DM_TI_LE!$A$5:$C$29,3,FALSE)</f>
        <v>0</v>
      </c>
      <c r="BJ321" s="16">
        <f>N321/26*$BC321*VLOOKUP(BJ$4,DM_TI_LE!$A$5:$C$29,3,FALSE)</f>
        <v>0</v>
      </c>
      <c r="BK321" s="16">
        <f>O321/26*$BC321*VLOOKUP(BK$4,DM_TI_LE!$A$5:$C$29,3,FALSE)</f>
        <v>0</v>
      </c>
      <c r="BL321" s="16">
        <f>P321/26*$BC321*VLOOKUP(BL$4,DM_TI_LE!$A$5:$C$29,3,FALSE)</f>
        <v>0</v>
      </c>
      <c r="BM321" s="16">
        <f>Q321/26*$BC321*VLOOKUP(BM$4,DM_TI_LE!$A$5:$C$29,3,FALSE)</f>
        <v>0</v>
      </c>
      <c r="BN321" s="16">
        <f>R321/26*$BC321*VLOOKUP(BN$4,DM_TI_LE!$A$5:$C$29,3,FALSE)</f>
        <v>0</v>
      </c>
      <c r="BO321" s="16">
        <f>S321/26*$BC321*VLOOKUP(BO$4,DM_TI_LE!$A$5:$C$29,3,FALSE)</f>
        <v>0</v>
      </c>
      <c r="BP321" s="16">
        <f>T321/26*$BC321*VLOOKUP(BP$4,DM_TI_LE!$A$5:$C$29,3,FALSE)</f>
        <v>0</v>
      </c>
      <c r="BQ321" s="16">
        <f>U321/26*$BC321*VLOOKUP(BQ$4,DM_TI_LE!$A$5:$C$29,3,FALSE)</f>
        <v>0</v>
      </c>
      <c r="BR321" s="16">
        <f>V321/26*$BC321*VLOOKUP(BR$4,DM_TI_LE!$A$5:$C$29,3,FALSE)</f>
        <v>0</v>
      </c>
      <c r="BS321" s="16">
        <f>W321/26*$BC321*VLOOKUP(BS$4,DM_TI_LE!$A$5:$C$29,3,FALSE)</f>
        <v>0</v>
      </c>
      <c r="BT321" s="16">
        <f>X321/26*$BC321*VLOOKUP(BT$4,DM_TI_LE!$A$5:$C$29,3,FALSE)</f>
        <v>0</v>
      </c>
      <c r="BU321" s="16">
        <f>Y321/26*$BC321*VLOOKUP(BU$4,DM_TI_LE!$A$5:$C$29,3,FALSE)</f>
        <v>0</v>
      </c>
      <c r="BV321" s="16">
        <f>Z321/26*$BC321*VLOOKUP(BV$4,DM_TI_LE!$A$5:$C$29,3,FALSE)</f>
        <v>0</v>
      </c>
      <c r="BW321" s="16">
        <f>AA321/26*$BC321*VLOOKUP(BW$4,DM_TI_LE!$A$5:$C$29,3,FALSE)</f>
        <v>0</v>
      </c>
      <c r="BX321" s="16">
        <f>AB321/26*$BC321*VLOOKUP(BX$4,DM_TI_LE!$A$5:$C$29,3,FALSE)</f>
        <v>0</v>
      </c>
      <c r="BY321" s="16">
        <f>AC321/26*$BC321*VLOOKUP(BY$4,DM_TI_LE!$A$5:$C$29,3,FALSE)</f>
        <v>0</v>
      </c>
      <c r="BZ321" s="16">
        <f>AD321/26*$BC321*VLOOKUP(BZ$4,DM_TI_LE!$A$5:$C$29,3,FALSE)</f>
        <v>0</v>
      </c>
      <c r="CA321" s="196">
        <f t="shared" si="0"/>
        <v>0</v>
      </c>
      <c r="CB321" s="16"/>
      <c r="CC321" s="197">
        <f t="shared" si="1"/>
        <v>7560000</v>
      </c>
      <c r="CD321" s="145" t="s">
        <v>114</v>
      </c>
      <c r="CE321" s="199">
        <f>VLOOKUP(CD321,DM_TI_LE!$I$12:$J$16,2,FALSE)</f>
        <v>1</v>
      </c>
    </row>
    <row r="322" spans="1:83" ht="12.75">
      <c r="A322" s="36">
        <v>318</v>
      </c>
      <c r="B322" s="38">
        <f>GD_LCD_HS_LNS!B321</f>
        <v>10671</v>
      </c>
      <c r="C322" s="38" t="str">
        <f>GD_LCD_HS_LNS!C321</f>
        <v>Lê Đức Duy</v>
      </c>
      <c r="D322" s="38" t="str">
        <f>GD_LCD_HS_LNS!D321</f>
        <v>NV Lái xe - VHTTB</v>
      </c>
      <c r="E322" s="146">
        <f>VLOOKUP(B322,GD_CHAM_CONG!$C$6:$BJ$912,60,FALSE)</f>
        <v>0.95</v>
      </c>
      <c r="F322" s="146">
        <f>VLOOKUP(B322,GD_LCD_HS_LNS!$B$4:$F$914,5,FALSE)</f>
        <v>1.68</v>
      </c>
      <c r="G322" s="168"/>
      <c r="H322" s="168">
        <f>VLOOKUP(B322,GD_CHAM_CONG!$C$6:$BD$912,37,FALSE)</f>
        <v>26</v>
      </c>
      <c r="I322" s="16">
        <f>VLOOKUP($B322,GD_CHAM_CONG!$C$6:$BF$912,38,FALSE)</f>
        <v>26</v>
      </c>
      <c r="J322" s="16">
        <f>VLOOKUP($B322,GD_CHAM_CONG!$C$6:$BF$912,39,FALSE)</f>
        <v>0</v>
      </c>
      <c r="K322" s="16">
        <f>VLOOKUP($B322,GD_CHAM_CONG!$C$6:$BF$912,40,FALSE)</f>
        <v>0</v>
      </c>
      <c r="L322" s="16">
        <f>VLOOKUP($B322,GD_CHAM_CONG!$C$6:$BF$912,41,FALSE)</f>
        <v>0</v>
      </c>
      <c r="M322" s="16">
        <f>VLOOKUP($B322,GD_CHAM_CONG!$C$6:$BF$912,42,FALSE)</f>
        <v>0</v>
      </c>
      <c r="N322" s="16">
        <f>VLOOKUP($B322,GD_CHAM_CONG!$C$6:$BF$912,43,FALSE)</f>
        <v>0</v>
      </c>
      <c r="O322" s="16">
        <f>VLOOKUP($B322,GD_CHAM_CONG!$C$6:$BF$912,44,FALSE)</f>
        <v>0</v>
      </c>
      <c r="P322" s="16">
        <f>VLOOKUP($B322,GD_CHAM_CONG!$C$6:$BF$912,45,FALSE)</f>
        <v>0</v>
      </c>
      <c r="Q322" s="16">
        <f>VLOOKUP($B322,GD_CHAM_CONG!$C$6:$BF$912,46,FALSE)</f>
        <v>0</v>
      </c>
      <c r="R322" s="16">
        <f>VLOOKUP($B322,GD_CHAM_CONG!$C$6:$BF$912,47,FALSE)</f>
        <v>0</v>
      </c>
      <c r="S322" s="16">
        <f>VLOOKUP($B322,GD_CHAM_CONG!$C$6:$BF$912,48,FALSE)</f>
        <v>0</v>
      </c>
      <c r="T322" s="16">
        <f>VLOOKUP($B322,GD_CHAM_CONG!$C$6:$BF$912,49,FALSE)</f>
        <v>0</v>
      </c>
      <c r="U322" s="16">
        <f>VLOOKUP($B322,GD_CHAM_CONG!$C$6:$BF$912,50,FALSE)</f>
        <v>0</v>
      </c>
      <c r="V322" s="16">
        <f>VLOOKUP($B322,GD_CHAM_CONG!$C$6:$BF$912,51,FALSE)</f>
        <v>0</v>
      </c>
      <c r="W322" s="16">
        <f>VLOOKUP($B322,GD_CHAM_CONG!$C$6:$BF$912,52,FALSE)</f>
        <v>0</v>
      </c>
      <c r="X322" s="16">
        <f>VLOOKUP($B322,GD_CHAM_CONG!$C$6:$BF$912,53,FALSE)</f>
        <v>0</v>
      </c>
      <c r="Y322" s="16">
        <f>VLOOKUP($B322,GD_CHAM_CONG!$C$6:$BF$912,54,FALSE)</f>
        <v>0</v>
      </c>
      <c r="Z322" s="16">
        <f>VLOOKUP($B322,GD_CHAM_CONG!$C$6:$BF$912,55,FALSE)</f>
        <v>0</v>
      </c>
      <c r="AA322" s="16">
        <f>VLOOKUP($B322,GD_CHAM_CONG!$C$6:$BF$912,56,FALSE)</f>
        <v>0</v>
      </c>
      <c r="AB322" s="16">
        <f>VLOOKUP($B322,GD_CHAM_CONG!$C$6:$BI$912,57,FALSE)</f>
        <v>0</v>
      </c>
      <c r="AC322" s="16">
        <f>VLOOKUP($B322,GD_CHAM_CONG!$C$6:$BI$912,58,FALSE)</f>
        <v>0</v>
      </c>
      <c r="AD322" s="16">
        <f>VLOOKUP($B322,GD_CHAM_CONG!$C$6:$BI$912,59,FALSE)</f>
        <v>0</v>
      </c>
      <c r="AE322" s="188">
        <f>I322/$H322*VLOOKUP(I$4,DM_TI_LE!$A$5:$B$30,2,FALSE)</f>
        <v>1</v>
      </c>
      <c r="AF322" s="188">
        <f>J322/$H322*VLOOKUP(J$4,DM_TI_LE!$A$5:$B$30,2,FALSE)</f>
        <v>0</v>
      </c>
      <c r="AG322" s="188">
        <f>K322/$H322*VLOOKUP(K$4,DM_TI_LE!$A$5:$B$30,2,FALSE)</f>
        <v>0</v>
      </c>
      <c r="AH322" s="188">
        <f>L322/$H322*VLOOKUP(L$4,DM_TI_LE!$A$5:$B$30,2,FALSE)</f>
        <v>0</v>
      </c>
      <c r="AI322" s="188">
        <f>M322/$H322*VLOOKUP(M$4,DM_TI_LE!$A$5:$B$30,2,FALSE)</f>
        <v>0</v>
      </c>
      <c r="AJ322" s="188">
        <f>N322/$H322*VLOOKUP(N$4,DM_TI_LE!$A$5:$B$30,2,FALSE)</f>
        <v>0</v>
      </c>
      <c r="AK322" s="188">
        <f>O322/$H322*VLOOKUP(O$4,DM_TI_LE!$A$5:$B$30,2,FALSE)</f>
        <v>0</v>
      </c>
      <c r="AL322" s="188">
        <f>P322/$H322*VLOOKUP(P$4,DM_TI_LE!$A$5:$B$30,2,FALSE)</f>
        <v>0</v>
      </c>
      <c r="AM322" s="188">
        <f>Q322/$H322*VLOOKUP(Q$4,DM_TI_LE!$A$5:$B$30,2,FALSE)</f>
        <v>0</v>
      </c>
      <c r="AN322" s="188">
        <f>R322/$H322*VLOOKUP(R$4,DM_TI_LE!$A$5:$B$30,2,FALSE)</f>
        <v>0</v>
      </c>
      <c r="AO322" s="188">
        <f>S322/$H322*VLOOKUP(S$4,DM_TI_LE!$A$5:$B$30,2,FALSE)</f>
        <v>0</v>
      </c>
      <c r="AP322" s="188">
        <f>T322/$H322*VLOOKUP(T$4,DM_TI_LE!$A$5:$B$30,2,FALSE)</f>
        <v>0</v>
      </c>
      <c r="AQ322" s="188">
        <f>U322/$H322*VLOOKUP(U$4,DM_TI_LE!$A$5:$B$30,2,FALSE)</f>
        <v>0</v>
      </c>
      <c r="AR322" s="188">
        <f>V322/$H322*VLOOKUP(V$4,DM_TI_LE!$A$5:$B$30,2,FALSE)</f>
        <v>0</v>
      </c>
      <c r="AS322" s="188">
        <f>W322/$H322*VLOOKUP(W$4,DM_TI_LE!$A$5:$B$30,2,FALSE)</f>
        <v>0</v>
      </c>
      <c r="AT322" s="188">
        <f>X322/$H322*VLOOKUP(X$4,DM_TI_LE!$A$5:$B$30,2,FALSE)</f>
        <v>0</v>
      </c>
      <c r="AU322" s="188">
        <f>Y322/$H322*VLOOKUP(Y$4,DM_TI_LE!$A$5:$B$30,2,FALSE)</f>
        <v>0</v>
      </c>
      <c r="AV322" s="188">
        <f>Z322/$H322*VLOOKUP(Z$4,DM_TI_LE!$A$5:$B$30,2,FALSE)</f>
        <v>0</v>
      </c>
      <c r="AW322" s="188">
        <f>AA322/$H322*VLOOKUP(AA$4,DM_TI_LE!$A$5:$B$30,2,FALSE)</f>
        <v>0</v>
      </c>
      <c r="AX322" s="188">
        <f>AB322/$H322*VLOOKUP(AB$4,DM_TI_LE!$A$5:$B$30,2,FALSE)</f>
        <v>0</v>
      </c>
      <c r="AY322" s="188">
        <f>AC322/$H322*VLOOKUP(AC$4,DM_TI_LE!$A$5:$B$30,2,FALSE)</f>
        <v>0</v>
      </c>
      <c r="AZ322" s="188">
        <f>AD322/$H322*VLOOKUP(AD$4,DM_TI_LE!$A$5:$B$30,2,FALSE)</f>
        <v>0</v>
      </c>
      <c r="BA322" s="231">
        <f>IF(CD322="HDHV",DM_TI_LE!$K$12*I322, SUM(AE322:AW322)*F322*E322*DM_HE_SO_LUONG_NS!$D$1*CE322)</f>
        <v>7181999.9999999991</v>
      </c>
      <c r="BB322" s="16"/>
      <c r="BC322" s="17">
        <f>VLOOKUP(B322,GD_LCD_HS_LNS!$B$4:$E$914,4,FALSE)</f>
        <v>4166000</v>
      </c>
      <c r="BD322" s="16"/>
      <c r="BE322" s="16">
        <f>I322/26*$BC322*VLOOKUP(BE$4,DM_TI_LE!$A$5:$C$29,3,FALSE)</f>
        <v>0</v>
      </c>
      <c r="BF322" s="16">
        <f>J322/26*$BC322*VLOOKUP(BF$4,DM_TI_LE!$A$5:$C$29,3,FALSE)</f>
        <v>0</v>
      </c>
      <c r="BG322" s="16">
        <f>K322/26*$BC322*VLOOKUP(BG$4,DM_TI_LE!$A$5:$C$29,3,FALSE)</f>
        <v>0</v>
      </c>
      <c r="BH322" s="16">
        <f>L322/26*$BC322*VLOOKUP(BH$4,DM_TI_LE!$A$5:$C$29,3,FALSE)</f>
        <v>0</v>
      </c>
      <c r="BI322" s="16">
        <f>M322/26*$BC322*VLOOKUP(BI$4,DM_TI_LE!$A$5:$C$29,3,FALSE)</f>
        <v>0</v>
      </c>
      <c r="BJ322" s="16">
        <f>N322/26*$BC322*VLOOKUP(BJ$4,DM_TI_LE!$A$5:$C$29,3,FALSE)</f>
        <v>0</v>
      </c>
      <c r="BK322" s="16">
        <f>O322/26*$BC322*VLOOKUP(BK$4,DM_TI_LE!$A$5:$C$29,3,FALSE)</f>
        <v>0</v>
      </c>
      <c r="BL322" s="16">
        <f>P322/26*$BC322*VLOOKUP(BL$4,DM_TI_LE!$A$5:$C$29,3,FALSE)</f>
        <v>0</v>
      </c>
      <c r="BM322" s="16">
        <f>Q322/26*$BC322*VLOOKUP(BM$4,DM_TI_LE!$A$5:$C$29,3,FALSE)</f>
        <v>0</v>
      </c>
      <c r="BN322" s="16">
        <f>R322/26*$BC322*VLOOKUP(BN$4,DM_TI_LE!$A$5:$C$29,3,FALSE)</f>
        <v>0</v>
      </c>
      <c r="BO322" s="16">
        <f>S322/26*$BC322*VLOOKUP(BO$4,DM_TI_LE!$A$5:$C$29,3,FALSE)</f>
        <v>0</v>
      </c>
      <c r="BP322" s="16">
        <f>T322/26*$BC322*VLOOKUP(BP$4,DM_TI_LE!$A$5:$C$29,3,FALSE)</f>
        <v>0</v>
      </c>
      <c r="BQ322" s="16">
        <f>U322/26*$BC322*VLOOKUP(BQ$4,DM_TI_LE!$A$5:$C$29,3,FALSE)</f>
        <v>0</v>
      </c>
      <c r="BR322" s="16">
        <f>V322/26*$BC322*VLOOKUP(BR$4,DM_TI_LE!$A$5:$C$29,3,FALSE)</f>
        <v>0</v>
      </c>
      <c r="BS322" s="16">
        <f>W322/26*$BC322*VLOOKUP(BS$4,DM_TI_LE!$A$5:$C$29,3,FALSE)</f>
        <v>0</v>
      </c>
      <c r="BT322" s="16">
        <f>X322/26*$BC322*VLOOKUP(BT$4,DM_TI_LE!$A$5:$C$29,3,FALSE)</f>
        <v>0</v>
      </c>
      <c r="BU322" s="16">
        <f>Y322/26*$BC322*VLOOKUP(BU$4,DM_TI_LE!$A$5:$C$29,3,FALSE)</f>
        <v>0</v>
      </c>
      <c r="BV322" s="16">
        <f>Z322/26*$BC322*VLOOKUP(BV$4,DM_TI_LE!$A$5:$C$29,3,FALSE)</f>
        <v>0</v>
      </c>
      <c r="BW322" s="16">
        <f>AA322/26*$BC322*VLOOKUP(BW$4,DM_TI_LE!$A$5:$C$29,3,FALSE)</f>
        <v>0</v>
      </c>
      <c r="BX322" s="16">
        <f>AB322/26*$BC322*VLOOKUP(BX$4,DM_TI_LE!$A$5:$C$29,3,FALSE)</f>
        <v>0</v>
      </c>
      <c r="BY322" s="16">
        <f>AC322/26*$BC322*VLOOKUP(BY$4,DM_TI_LE!$A$5:$C$29,3,FALSE)</f>
        <v>0</v>
      </c>
      <c r="BZ322" s="16">
        <f>AD322/26*$BC322*VLOOKUP(BZ$4,DM_TI_LE!$A$5:$C$29,3,FALSE)</f>
        <v>0</v>
      </c>
      <c r="CA322" s="196">
        <f t="shared" si="0"/>
        <v>0</v>
      </c>
      <c r="CB322" s="16"/>
      <c r="CC322" s="197">
        <f t="shared" si="1"/>
        <v>7181999.9999999991</v>
      </c>
      <c r="CD322" s="145" t="s">
        <v>114</v>
      </c>
      <c r="CE322" s="199">
        <f>VLOOKUP(CD322,DM_TI_LE!$I$12:$J$16,2,FALSE)</f>
        <v>1</v>
      </c>
    </row>
    <row r="323" spans="1:83" ht="12.75">
      <c r="A323" s="36">
        <v>319</v>
      </c>
      <c r="B323" s="38">
        <f>GD_LCD_HS_LNS!B322</f>
        <v>10673</v>
      </c>
      <c r="C323" s="38" t="str">
        <f>GD_LCD_HS_LNS!C322</f>
        <v>Đặng Xuân Sơn</v>
      </c>
      <c r="D323" s="38" t="str">
        <f>GD_LCD_HS_LNS!D322</f>
        <v>NV Lái xe - VHTTB</v>
      </c>
      <c r="E323" s="146">
        <f>VLOOKUP(B323,GD_CHAM_CONG!$C$6:$BJ$912,60,FALSE)</f>
        <v>0.96</v>
      </c>
      <c r="F323" s="146">
        <f>VLOOKUP(B323,GD_LCD_HS_LNS!$B$4:$F$914,5,FALSE)</f>
        <v>1.68</v>
      </c>
      <c r="G323" s="168"/>
      <c r="H323" s="168">
        <f>VLOOKUP(B323,GD_CHAM_CONG!$C$6:$BD$912,37,FALSE)</f>
        <v>26</v>
      </c>
      <c r="I323" s="16">
        <f>VLOOKUP($B323,GD_CHAM_CONG!$C$6:$BF$912,38,FALSE)</f>
        <v>26</v>
      </c>
      <c r="J323" s="16">
        <f>VLOOKUP($B323,GD_CHAM_CONG!$C$6:$BF$912,39,FALSE)</f>
        <v>0</v>
      </c>
      <c r="K323" s="16">
        <f>VLOOKUP($B323,GD_CHAM_CONG!$C$6:$BF$912,40,FALSE)</f>
        <v>0</v>
      </c>
      <c r="L323" s="16">
        <f>VLOOKUP($B323,GD_CHAM_CONG!$C$6:$BF$912,41,FALSE)</f>
        <v>0</v>
      </c>
      <c r="M323" s="16">
        <f>VLOOKUP($B323,GD_CHAM_CONG!$C$6:$BF$912,42,FALSE)</f>
        <v>0</v>
      </c>
      <c r="N323" s="16">
        <f>VLOOKUP($B323,GD_CHAM_CONG!$C$6:$BF$912,43,FALSE)</f>
        <v>0</v>
      </c>
      <c r="O323" s="16">
        <f>VLOOKUP($B323,GD_CHAM_CONG!$C$6:$BF$912,44,FALSE)</f>
        <v>0</v>
      </c>
      <c r="P323" s="16">
        <f>VLOOKUP($B323,GD_CHAM_CONG!$C$6:$BF$912,45,FALSE)</f>
        <v>0</v>
      </c>
      <c r="Q323" s="16">
        <f>VLOOKUP($B323,GD_CHAM_CONG!$C$6:$BF$912,46,FALSE)</f>
        <v>0</v>
      </c>
      <c r="R323" s="16">
        <f>VLOOKUP($B323,GD_CHAM_CONG!$C$6:$BF$912,47,FALSE)</f>
        <v>0</v>
      </c>
      <c r="S323" s="16">
        <f>VLOOKUP($B323,GD_CHAM_CONG!$C$6:$BF$912,48,FALSE)</f>
        <v>0</v>
      </c>
      <c r="T323" s="16">
        <f>VLOOKUP($B323,GD_CHAM_CONG!$C$6:$BF$912,49,FALSE)</f>
        <v>0</v>
      </c>
      <c r="U323" s="16">
        <f>VLOOKUP($B323,GD_CHAM_CONG!$C$6:$BF$912,50,FALSE)</f>
        <v>0</v>
      </c>
      <c r="V323" s="16">
        <f>VLOOKUP($B323,GD_CHAM_CONG!$C$6:$BF$912,51,FALSE)</f>
        <v>0</v>
      </c>
      <c r="W323" s="16">
        <f>VLOOKUP($B323,GD_CHAM_CONG!$C$6:$BF$912,52,FALSE)</f>
        <v>0</v>
      </c>
      <c r="X323" s="16">
        <f>VLOOKUP($B323,GD_CHAM_CONG!$C$6:$BF$912,53,FALSE)</f>
        <v>0</v>
      </c>
      <c r="Y323" s="16">
        <f>VLOOKUP($B323,GD_CHAM_CONG!$C$6:$BF$912,54,FALSE)</f>
        <v>0</v>
      </c>
      <c r="Z323" s="16">
        <f>VLOOKUP($B323,GD_CHAM_CONG!$C$6:$BF$912,55,FALSE)</f>
        <v>0</v>
      </c>
      <c r="AA323" s="16">
        <f>VLOOKUP($B323,GD_CHAM_CONG!$C$6:$BF$912,56,FALSE)</f>
        <v>0</v>
      </c>
      <c r="AB323" s="16">
        <f>VLOOKUP($B323,GD_CHAM_CONG!$C$6:$BI$912,57,FALSE)</f>
        <v>0</v>
      </c>
      <c r="AC323" s="16">
        <f>VLOOKUP($B323,GD_CHAM_CONG!$C$6:$BI$912,58,FALSE)</f>
        <v>0</v>
      </c>
      <c r="AD323" s="16">
        <f>VLOOKUP($B323,GD_CHAM_CONG!$C$6:$BI$912,59,FALSE)</f>
        <v>0</v>
      </c>
      <c r="AE323" s="188">
        <f>I323/$H323*VLOOKUP(I$4,DM_TI_LE!$A$5:$B$30,2,FALSE)</f>
        <v>1</v>
      </c>
      <c r="AF323" s="188">
        <f>J323/$H323*VLOOKUP(J$4,DM_TI_LE!$A$5:$B$30,2,FALSE)</f>
        <v>0</v>
      </c>
      <c r="AG323" s="188">
        <f>K323/$H323*VLOOKUP(K$4,DM_TI_LE!$A$5:$B$30,2,FALSE)</f>
        <v>0</v>
      </c>
      <c r="AH323" s="188">
        <f>L323/$H323*VLOOKUP(L$4,DM_TI_LE!$A$5:$B$30,2,FALSE)</f>
        <v>0</v>
      </c>
      <c r="AI323" s="188">
        <f>M323/$H323*VLOOKUP(M$4,DM_TI_LE!$A$5:$B$30,2,FALSE)</f>
        <v>0</v>
      </c>
      <c r="AJ323" s="188">
        <f>N323/$H323*VLOOKUP(N$4,DM_TI_LE!$A$5:$B$30,2,FALSE)</f>
        <v>0</v>
      </c>
      <c r="AK323" s="188">
        <f>O323/$H323*VLOOKUP(O$4,DM_TI_LE!$A$5:$B$30,2,FALSE)</f>
        <v>0</v>
      </c>
      <c r="AL323" s="188">
        <f>P323/$H323*VLOOKUP(P$4,DM_TI_LE!$A$5:$B$30,2,FALSE)</f>
        <v>0</v>
      </c>
      <c r="AM323" s="188">
        <f>Q323/$H323*VLOOKUP(Q$4,DM_TI_LE!$A$5:$B$30,2,FALSE)</f>
        <v>0</v>
      </c>
      <c r="AN323" s="188">
        <f>R323/$H323*VLOOKUP(R$4,DM_TI_LE!$A$5:$B$30,2,FALSE)</f>
        <v>0</v>
      </c>
      <c r="AO323" s="188">
        <f>S323/$H323*VLOOKUP(S$4,DM_TI_LE!$A$5:$B$30,2,FALSE)</f>
        <v>0</v>
      </c>
      <c r="AP323" s="188">
        <f>T323/$H323*VLOOKUP(T$4,DM_TI_LE!$A$5:$B$30,2,FALSE)</f>
        <v>0</v>
      </c>
      <c r="AQ323" s="188">
        <f>U323/$H323*VLOOKUP(U$4,DM_TI_LE!$A$5:$B$30,2,FALSE)</f>
        <v>0</v>
      </c>
      <c r="AR323" s="188">
        <f>V323/$H323*VLOOKUP(V$4,DM_TI_LE!$A$5:$B$30,2,FALSE)</f>
        <v>0</v>
      </c>
      <c r="AS323" s="188">
        <f>W323/$H323*VLOOKUP(W$4,DM_TI_LE!$A$5:$B$30,2,FALSE)</f>
        <v>0</v>
      </c>
      <c r="AT323" s="188">
        <f>X323/$H323*VLOOKUP(X$4,DM_TI_LE!$A$5:$B$30,2,FALSE)</f>
        <v>0</v>
      </c>
      <c r="AU323" s="188">
        <f>Y323/$H323*VLOOKUP(Y$4,DM_TI_LE!$A$5:$B$30,2,FALSE)</f>
        <v>0</v>
      </c>
      <c r="AV323" s="188">
        <f>Z323/$H323*VLOOKUP(Z$4,DM_TI_LE!$A$5:$B$30,2,FALSE)</f>
        <v>0</v>
      </c>
      <c r="AW323" s="188">
        <f>AA323/$H323*VLOOKUP(AA$4,DM_TI_LE!$A$5:$B$30,2,FALSE)</f>
        <v>0</v>
      </c>
      <c r="AX323" s="188">
        <f>AB323/$H323*VLOOKUP(AB$4,DM_TI_LE!$A$5:$B$30,2,FALSE)</f>
        <v>0</v>
      </c>
      <c r="AY323" s="188">
        <f>AC323/$H323*VLOOKUP(AC$4,DM_TI_LE!$A$5:$B$30,2,FALSE)</f>
        <v>0</v>
      </c>
      <c r="AZ323" s="188">
        <f>AD323/$H323*VLOOKUP(AD$4,DM_TI_LE!$A$5:$B$30,2,FALSE)</f>
        <v>0</v>
      </c>
      <c r="BA323" s="231">
        <f>IF(CD323="HDHV",DM_TI_LE!$K$12*I323, SUM(AE323:AW323)*F323*E323*DM_HE_SO_LUONG_NS!$D$1*CE323)</f>
        <v>7257599.9999999991</v>
      </c>
      <c r="BB323" s="16"/>
      <c r="BC323" s="17">
        <f>VLOOKUP(B323,GD_LCD_HS_LNS!$B$4:$E$914,4,FALSE)</f>
        <v>4166000</v>
      </c>
      <c r="BD323" s="16"/>
      <c r="BE323" s="16">
        <f>I323/26*$BC323*VLOOKUP(BE$4,DM_TI_LE!$A$5:$C$29,3,FALSE)</f>
        <v>0</v>
      </c>
      <c r="BF323" s="16">
        <f>J323/26*$BC323*VLOOKUP(BF$4,DM_TI_LE!$A$5:$C$29,3,FALSE)</f>
        <v>0</v>
      </c>
      <c r="BG323" s="16">
        <f>K323/26*$BC323*VLOOKUP(BG$4,DM_TI_LE!$A$5:$C$29,3,FALSE)</f>
        <v>0</v>
      </c>
      <c r="BH323" s="16">
        <f>L323/26*$BC323*VLOOKUP(BH$4,DM_TI_LE!$A$5:$C$29,3,FALSE)</f>
        <v>0</v>
      </c>
      <c r="BI323" s="16">
        <f>M323/26*$BC323*VLOOKUP(BI$4,DM_TI_LE!$A$5:$C$29,3,FALSE)</f>
        <v>0</v>
      </c>
      <c r="BJ323" s="16">
        <f>N323/26*$BC323*VLOOKUP(BJ$4,DM_TI_LE!$A$5:$C$29,3,FALSE)</f>
        <v>0</v>
      </c>
      <c r="BK323" s="16">
        <f>O323/26*$BC323*VLOOKUP(BK$4,DM_TI_LE!$A$5:$C$29,3,FALSE)</f>
        <v>0</v>
      </c>
      <c r="BL323" s="16">
        <f>P323/26*$BC323*VLOOKUP(BL$4,DM_TI_LE!$A$5:$C$29,3,FALSE)</f>
        <v>0</v>
      </c>
      <c r="BM323" s="16">
        <f>Q323/26*$BC323*VLOOKUP(BM$4,DM_TI_LE!$A$5:$C$29,3,FALSE)</f>
        <v>0</v>
      </c>
      <c r="BN323" s="16">
        <f>R323/26*$BC323*VLOOKUP(BN$4,DM_TI_LE!$A$5:$C$29,3,FALSE)</f>
        <v>0</v>
      </c>
      <c r="BO323" s="16">
        <f>S323/26*$BC323*VLOOKUP(BO$4,DM_TI_LE!$A$5:$C$29,3,FALSE)</f>
        <v>0</v>
      </c>
      <c r="BP323" s="16">
        <f>T323/26*$BC323*VLOOKUP(BP$4,DM_TI_LE!$A$5:$C$29,3,FALSE)</f>
        <v>0</v>
      </c>
      <c r="BQ323" s="16">
        <f>U323/26*$BC323*VLOOKUP(BQ$4,DM_TI_LE!$A$5:$C$29,3,FALSE)</f>
        <v>0</v>
      </c>
      <c r="BR323" s="16">
        <f>V323/26*$BC323*VLOOKUP(BR$4,DM_TI_LE!$A$5:$C$29,3,FALSE)</f>
        <v>0</v>
      </c>
      <c r="BS323" s="16">
        <f>W323/26*$BC323*VLOOKUP(BS$4,DM_TI_LE!$A$5:$C$29,3,FALSE)</f>
        <v>0</v>
      </c>
      <c r="BT323" s="16">
        <f>X323/26*$BC323*VLOOKUP(BT$4,DM_TI_LE!$A$5:$C$29,3,FALSE)</f>
        <v>0</v>
      </c>
      <c r="BU323" s="16">
        <f>Y323/26*$BC323*VLOOKUP(BU$4,DM_TI_LE!$A$5:$C$29,3,FALSE)</f>
        <v>0</v>
      </c>
      <c r="BV323" s="16">
        <f>Z323/26*$BC323*VLOOKUP(BV$4,DM_TI_LE!$A$5:$C$29,3,FALSE)</f>
        <v>0</v>
      </c>
      <c r="BW323" s="16">
        <f>AA323/26*$BC323*VLOOKUP(BW$4,DM_TI_LE!$A$5:$C$29,3,FALSE)</f>
        <v>0</v>
      </c>
      <c r="BX323" s="16">
        <f>AB323/26*$BC323*VLOOKUP(BX$4,DM_TI_LE!$A$5:$C$29,3,FALSE)</f>
        <v>0</v>
      </c>
      <c r="BY323" s="16">
        <f>AC323/26*$BC323*VLOOKUP(BY$4,DM_TI_LE!$A$5:$C$29,3,FALSE)</f>
        <v>0</v>
      </c>
      <c r="BZ323" s="16">
        <f>AD323/26*$BC323*VLOOKUP(BZ$4,DM_TI_LE!$A$5:$C$29,3,FALSE)</f>
        <v>0</v>
      </c>
      <c r="CA323" s="196">
        <f t="shared" si="0"/>
        <v>0</v>
      </c>
      <c r="CB323" s="16"/>
      <c r="CC323" s="197">
        <f t="shared" si="1"/>
        <v>7257599.9999999991</v>
      </c>
      <c r="CD323" s="145" t="s">
        <v>116</v>
      </c>
      <c r="CE323" s="199">
        <f>VLOOKUP(CD323,DM_TI_LE!$I$12:$J$16,2,FALSE)</f>
        <v>1</v>
      </c>
    </row>
    <row r="324" spans="1:83" ht="12.75">
      <c r="A324" s="36">
        <v>320</v>
      </c>
      <c r="B324" s="38">
        <f>GD_LCD_HS_LNS!B323</f>
        <v>11091</v>
      </c>
      <c r="C324" s="38" t="str">
        <f>GD_LCD_HS_LNS!C323</f>
        <v>Nguyễn Như Cương</v>
      </c>
      <c r="D324" s="38" t="str">
        <f>GD_LCD_HS_LNS!D323</f>
        <v>NV Lái xe - VHTTB</v>
      </c>
      <c r="E324" s="146">
        <f>VLOOKUP(B324,GD_CHAM_CONG!$C$6:$BJ$912,60,FALSE)</f>
        <v>1</v>
      </c>
      <c r="F324" s="146">
        <f>VLOOKUP(B324,GD_LCD_HS_LNS!$B$4:$F$914,5,FALSE)</f>
        <v>1.68</v>
      </c>
      <c r="G324" s="168"/>
      <c r="H324" s="168">
        <f>VLOOKUP(B324,GD_CHAM_CONG!$C$6:$BD$912,37,FALSE)</f>
        <v>26</v>
      </c>
      <c r="I324" s="16">
        <f>VLOOKUP($B324,GD_CHAM_CONG!$C$6:$BF$912,38,FALSE)</f>
        <v>26</v>
      </c>
      <c r="J324" s="16">
        <f>VLOOKUP($B324,GD_CHAM_CONG!$C$6:$BF$912,39,FALSE)</f>
        <v>0</v>
      </c>
      <c r="K324" s="16">
        <f>VLOOKUP($B324,GD_CHAM_CONG!$C$6:$BF$912,40,FALSE)</f>
        <v>0</v>
      </c>
      <c r="L324" s="16">
        <f>VLOOKUP($B324,GD_CHAM_CONG!$C$6:$BF$912,41,FALSE)</f>
        <v>0</v>
      </c>
      <c r="M324" s="16">
        <f>VLOOKUP($B324,GD_CHAM_CONG!$C$6:$BF$912,42,FALSE)</f>
        <v>0</v>
      </c>
      <c r="N324" s="16">
        <f>VLOOKUP($B324,GD_CHAM_CONG!$C$6:$BF$912,43,FALSE)</f>
        <v>0</v>
      </c>
      <c r="O324" s="16">
        <f>VLOOKUP($B324,GD_CHAM_CONG!$C$6:$BF$912,44,FALSE)</f>
        <v>0</v>
      </c>
      <c r="P324" s="16">
        <f>VLOOKUP($B324,GD_CHAM_CONG!$C$6:$BF$912,45,FALSE)</f>
        <v>0</v>
      </c>
      <c r="Q324" s="16">
        <f>VLOOKUP($B324,GD_CHAM_CONG!$C$6:$BF$912,46,FALSE)</f>
        <v>0</v>
      </c>
      <c r="R324" s="16">
        <f>VLOOKUP($B324,GD_CHAM_CONG!$C$6:$BF$912,47,FALSE)</f>
        <v>0</v>
      </c>
      <c r="S324" s="16">
        <f>VLOOKUP($B324,GD_CHAM_CONG!$C$6:$BF$912,48,FALSE)</f>
        <v>0</v>
      </c>
      <c r="T324" s="16">
        <f>VLOOKUP($B324,GD_CHAM_CONG!$C$6:$BF$912,49,FALSE)</f>
        <v>0</v>
      </c>
      <c r="U324" s="16">
        <f>VLOOKUP($B324,GD_CHAM_CONG!$C$6:$BF$912,50,FALSE)</f>
        <v>0</v>
      </c>
      <c r="V324" s="16">
        <f>VLOOKUP($B324,GD_CHAM_CONG!$C$6:$BF$912,51,FALSE)</f>
        <v>0</v>
      </c>
      <c r="W324" s="16">
        <f>VLOOKUP($B324,GD_CHAM_CONG!$C$6:$BF$912,52,FALSE)</f>
        <v>0</v>
      </c>
      <c r="X324" s="16">
        <f>VLOOKUP($B324,GD_CHAM_CONG!$C$6:$BF$912,53,FALSE)</f>
        <v>0</v>
      </c>
      <c r="Y324" s="16">
        <f>VLOOKUP($B324,GD_CHAM_CONG!$C$6:$BF$912,54,FALSE)</f>
        <v>0</v>
      </c>
      <c r="Z324" s="16">
        <f>VLOOKUP($B324,GD_CHAM_CONG!$C$6:$BF$912,55,FALSE)</f>
        <v>0</v>
      </c>
      <c r="AA324" s="16">
        <f>VLOOKUP($B324,GD_CHAM_CONG!$C$6:$BF$912,56,FALSE)</f>
        <v>0</v>
      </c>
      <c r="AB324" s="16">
        <f>VLOOKUP($B324,GD_CHAM_CONG!$C$6:$BI$912,57,FALSE)</f>
        <v>0</v>
      </c>
      <c r="AC324" s="16">
        <f>VLOOKUP($B324,GD_CHAM_CONG!$C$6:$BI$912,58,FALSE)</f>
        <v>0</v>
      </c>
      <c r="AD324" s="16">
        <f>VLOOKUP($B324,GD_CHAM_CONG!$C$6:$BI$912,59,FALSE)</f>
        <v>0</v>
      </c>
      <c r="AE324" s="188">
        <f>I324/$H324*VLOOKUP(I$4,DM_TI_LE!$A$5:$B$30,2,FALSE)</f>
        <v>1</v>
      </c>
      <c r="AF324" s="188">
        <f>J324/$H324*VLOOKUP(J$4,DM_TI_LE!$A$5:$B$30,2,FALSE)</f>
        <v>0</v>
      </c>
      <c r="AG324" s="188">
        <f>K324/$H324*VLOOKUP(K$4,DM_TI_LE!$A$5:$B$30,2,FALSE)</f>
        <v>0</v>
      </c>
      <c r="AH324" s="188">
        <f>L324/$H324*VLOOKUP(L$4,DM_TI_LE!$A$5:$B$30,2,FALSE)</f>
        <v>0</v>
      </c>
      <c r="AI324" s="188">
        <f>M324/$H324*VLOOKUP(M$4,DM_TI_LE!$A$5:$B$30,2,FALSE)</f>
        <v>0</v>
      </c>
      <c r="AJ324" s="188">
        <f>N324/$H324*VLOOKUP(N$4,DM_TI_LE!$A$5:$B$30,2,FALSE)</f>
        <v>0</v>
      </c>
      <c r="AK324" s="188">
        <f>O324/$H324*VLOOKUP(O$4,DM_TI_LE!$A$5:$B$30,2,FALSE)</f>
        <v>0</v>
      </c>
      <c r="AL324" s="188">
        <f>P324/$H324*VLOOKUP(P$4,DM_TI_LE!$A$5:$B$30,2,FALSE)</f>
        <v>0</v>
      </c>
      <c r="AM324" s="188">
        <f>Q324/$H324*VLOOKUP(Q$4,DM_TI_LE!$A$5:$B$30,2,FALSE)</f>
        <v>0</v>
      </c>
      <c r="AN324" s="188">
        <f>R324/$H324*VLOOKUP(R$4,DM_TI_LE!$A$5:$B$30,2,FALSE)</f>
        <v>0</v>
      </c>
      <c r="AO324" s="188">
        <f>S324/$H324*VLOOKUP(S$4,DM_TI_LE!$A$5:$B$30,2,FALSE)</f>
        <v>0</v>
      </c>
      <c r="AP324" s="188">
        <f>T324/$H324*VLOOKUP(T$4,DM_TI_LE!$A$5:$B$30,2,FALSE)</f>
        <v>0</v>
      </c>
      <c r="AQ324" s="188">
        <f>U324/$H324*VLOOKUP(U$4,DM_TI_LE!$A$5:$B$30,2,FALSE)</f>
        <v>0</v>
      </c>
      <c r="AR324" s="188">
        <f>V324/$H324*VLOOKUP(V$4,DM_TI_LE!$A$5:$B$30,2,FALSE)</f>
        <v>0</v>
      </c>
      <c r="AS324" s="188">
        <f>W324/$H324*VLOOKUP(W$4,DM_TI_LE!$A$5:$B$30,2,FALSE)</f>
        <v>0</v>
      </c>
      <c r="AT324" s="188">
        <f>X324/$H324*VLOOKUP(X$4,DM_TI_LE!$A$5:$B$30,2,FALSE)</f>
        <v>0</v>
      </c>
      <c r="AU324" s="188">
        <f>Y324/$H324*VLOOKUP(Y$4,DM_TI_LE!$A$5:$B$30,2,FALSE)</f>
        <v>0</v>
      </c>
      <c r="AV324" s="188">
        <f>Z324/$H324*VLOOKUP(Z$4,DM_TI_LE!$A$5:$B$30,2,FALSE)</f>
        <v>0</v>
      </c>
      <c r="AW324" s="188">
        <f>AA324/$H324*VLOOKUP(AA$4,DM_TI_LE!$A$5:$B$30,2,FALSE)</f>
        <v>0</v>
      </c>
      <c r="AX324" s="188">
        <f>AB324/$H324*VLOOKUP(AB$4,DM_TI_LE!$A$5:$B$30,2,FALSE)</f>
        <v>0</v>
      </c>
      <c r="AY324" s="188">
        <f>AC324/$H324*VLOOKUP(AC$4,DM_TI_LE!$A$5:$B$30,2,FALSE)</f>
        <v>0</v>
      </c>
      <c r="AZ324" s="188">
        <f>AD324/$H324*VLOOKUP(AD$4,DM_TI_LE!$A$5:$B$30,2,FALSE)</f>
        <v>0</v>
      </c>
      <c r="BA324" s="231">
        <f>IF(CD324="HDHV",DM_TI_LE!$K$12*I324, SUM(AE324:AW324)*F324*E324*DM_HE_SO_LUONG_NS!$D$1*CE324)</f>
        <v>7560000</v>
      </c>
      <c r="BB324" s="16"/>
      <c r="BC324" s="17">
        <f>VLOOKUP(B324,GD_LCD_HS_LNS!$B$4:$E$914,4,FALSE)</f>
        <v>4166000</v>
      </c>
      <c r="BD324" s="16"/>
      <c r="BE324" s="16">
        <f>I324/26*$BC324*VLOOKUP(BE$4,DM_TI_LE!$A$5:$C$29,3,FALSE)</f>
        <v>0</v>
      </c>
      <c r="BF324" s="16">
        <f>J324/26*$BC324*VLOOKUP(BF$4,DM_TI_LE!$A$5:$C$29,3,FALSE)</f>
        <v>0</v>
      </c>
      <c r="BG324" s="16">
        <f>K324/26*$BC324*VLOOKUP(BG$4,DM_TI_LE!$A$5:$C$29,3,FALSE)</f>
        <v>0</v>
      </c>
      <c r="BH324" s="16">
        <f>L324/26*$BC324*VLOOKUP(BH$4,DM_TI_LE!$A$5:$C$29,3,FALSE)</f>
        <v>0</v>
      </c>
      <c r="BI324" s="16">
        <f>M324/26*$BC324*VLOOKUP(BI$4,DM_TI_LE!$A$5:$C$29,3,FALSE)</f>
        <v>0</v>
      </c>
      <c r="BJ324" s="16">
        <f>N324/26*$BC324*VLOOKUP(BJ$4,DM_TI_LE!$A$5:$C$29,3,FALSE)</f>
        <v>0</v>
      </c>
      <c r="BK324" s="16">
        <f>O324/26*$BC324*VLOOKUP(BK$4,DM_TI_LE!$A$5:$C$29,3,FALSE)</f>
        <v>0</v>
      </c>
      <c r="BL324" s="16">
        <f>P324/26*$BC324*VLOOKUP(BL$4,DM_TI_LE!$A$5:$C$29,3,FALSE)</f>
        <v>0</v>
      </c>
      <c r="BM324" s="16">
        <f>Q324/26*$BC324*VLOOKUP(BM$4,DM_TI_LE!$A$5:$C$29,3,FALSE)</f>
        <v>0</v>
      </c>
      <c r="BN324" s="16">
        <f>R324/26*$BC324*VLOOKUP(BN$4,DM_TI_LE!$A$5:$C$29,3,FALSE)</f>
        <v>0</v>
      </c>
      <c r="BO324" s="16">
        <f>S324/26*$BC324*VLOOKUP(BO$4,DM_TI_LE!$A$5:$C$29,3,FALSE)</f>
        <v>0</v>
      </c>
      <c r="BP324" s="16">
        <f>T324/26*$BC324*VLOOKUP(BP$4,DM_TI_LE!$A$5:$C$29,3,FALSE)</f>
        <v>0</v>
      </c>
      <c r="BQ324" s="16">
        <f>U324/26*$BC324*VLOOKUP(BQ$4,DM_TI_LE!$A$5:$C$29,3,FALSE)</f>
        <v>0</v>
      </c>
      <c r="BR324" s="16">
        <f>V324/26*$BC324*VLOOKUP(BR$4,DM_TI_LE!$A$5:$C$29,3,FALSE)</f>
        <v>0</v>
      </c>
      <c r="BS324" s="16">
        <f>W324/26*$BC324*VLOOKUP(BS$4,DM_TI_LE!$A$5:$C$29,3,FALSE)</f>
        <v>0</v>
      </c>
      <c r="BT324" s="16">
        <f>X324/26*$BC324*VLOOKUP(BT$4,DM_TI_LE!$A$5:$C$29,3,FALSE)</f>
        <v>0</v>
      </c>
      <c r="BU324" s="16">
        <f>Y324/26*$BC324*VLOOKUP(BU$4,DM_TI_LE!$A$5:$C$29,3,FALSE)</f>
        <v>0</v>
      </c>
      <c r="BV324" s="16">
        <f>Z324/26*$BC324*VLOOKUP(BV$4,DM_TI_LE!$A$5:$C$29,3,FALSE)</f>
        <v>0</v>
      </c>
      <c r="BW324" s="16">
        <f>AA324/26*$BC324*VLOOKUP(BW$4,DM_TI_LE!$A$5:$C$29,3,FALSE)</f>
        <v>0</v>
      </c>
      <c r="BX324" s="16">
        <f>AB324/26*$BC324*VLOOKUP(BX$4,DM_TI_LE!$A$5:$C$29,3,FALSE)</f>
        <v>0</v>
      </c>
      <c r="BY324" s="16">
        <f>AC324/26*$BC324*VLOOKUP(BY$4,DM_TI_LE!$A$5:$C$29,3,FALSE)</f>
        <v>0</v>
      </c>
      <c r="BZ324" s="16">
        <f>AD324/26*$BC324*VLOOKUP(BZ$4,DM_TI_LE!$A$5:$C$29,3,FALSE)</f>
        <v>0</v>
      </c>
      <c r="CA324" s="196">
        <f t="shared" si="0"/>
        <v>0</v>
      </c>
      <c r="CB324" s="16"/>
      <c r="CC324" s="197">
        <f t="shared" si="1"/>
        <v>7560000</v>
      </c>
      <c r="CD324" s="145" t="s">
        <v>114</v>
      </c>
      <c r="CE324" s="199">
        <f>VLOOKUP(CD324,DM_TI_LE!$I$12:$J$16,2,FALSE)</f>
        <v>1</v>
      </c>
    </row>
    <row r="325" spans="1:83" ht="12.75">
      <c r="A325" s="36">
        <v>321</v>
      </c>
      <c r="B325" s="38">
        <f>GD_LCD_HS_LNS!B324</f>
        <v>11093</v>
      </c>
      <c r="C325" s="38" t="str">
        <f>GD_LCD_HS_LNS!C324</f>
        <v>Đỗ Chí Thanh</v>
      </c>
      <c r="D325" s="38" t="str">
        <f>GD_LCD_HS_LNS!D324</f>
        <v>NV Lái xe - VHTTB</v>
      </c>
      <c r="E325" s="146">
        <f>VLOOKUP(B325,GD_CHAM_CONG!$C$6:$BJ$912,60,FALSE)</f>
        <v>1</v>
      </c>
      <c r="F325" s="146">
        <f>VLOOKUP(B325,GD_LCD_HS_LNS!$B$4:$F$914,5,FALSE)</f>
        <v>1.68</v>
      </c>
      <c r="G325" s="168"/>
      <c r="H325" s="168">
        <f>VLOOKUP(B325,GD_CHAM_CONG!$C$6:$BD$912,37,FALSE)</f>
        <v>26</v>
      </c>
      <c r="I325" s="16">
        <f>VLOOKUP($B325,GD_CHAM_CONG!$C$6:$BF$912,38,FALSE)</f>
        <v>26</v>
      </c>
      <c r="J325" s="16">
        <f>VLOOKUP($B325,GD_CHAM_CONG!$C$6:$BF$912,39,FALSE)</f>
        <v>0</v>
      </c>
      <c r="K325" s="16">
        <f>VLOOKUP($B325,GD_CHAM_CONG!$C$6:$BF$912,40,FALSE)</f>
        <v>0</v>
      </c>
      <c r="L325" s="16">
        <f>VLOOKUP($B325,GD_CHAM_CONG!$C$6:$BF$912,41,FALSE)</f>
        <v>0</v>
      </c>
      <c r="M325" s="16">
        <f>VLOOKUP($B325,GD_CHAM_CONG!$C$6:$BF$912,42,FALSE)</f>
        <v>0</v>
      </c>
      <c r="N325" s="16">
        <f>VLOOKUP($B325,GD_CHAM_CONG!$C$6:$BF$912,43,FALSE)</f>
        <v>0</v>
      </c>
      <c r="O325" s="16">
        <f>VLOOKUP($B325,GD_CHAM_CONG!$C$6:$BF$912,44,FALSE)</f>
        <v>0</v>
      </c>
      <c r="P325" s="16">
        <f>VLOOKUP($B325,GD_CHAM_CONG!$C$6:$BF$912,45,FALSE)</f>
        <v>0</v>
      </c>
      <c r="Q325" s="16">
        <f>VLOOKUP($B325,GD_CHAM_CONG!$C$6:$BF$912,46,FALSE)</f>
        <v>0</v>
      </c>
      <c r="R325" s="16">
        <f>VLOOKUP($B325,GD_CHAM_CONG!$C$6:$BF$912,47,FALSE)</f>
        <v>0</v>
      </c>
      <c r="S325" s="16">
        <f>VLOOKUP($B325,GD_CHAM_CONG!$C$6:$BF$912,48,FALSE)</f>
        <v>0</v>
      </c>
      <c r="T325" s="16">
        <f>VLOOKUP($B325,GD_CHAM_CONG!$C$6:$BF$912,49,FALSE)</f>
        <v>0</v>
      </c>
      <c r="U325" s="16">
        <f>VLOOKUP($B325,GD_CHAM_CONG!$C$6:$BF$912,50,FALSE)</f>
        <v>0</v>
      </c>
      <c r="V325" s="16">
        <f>VLOOKUP($B325,GD_CHAM_CONG!$C$6:$BF$912,51,FALSE)</f>
        <v>0</v>
      </c>
      <c r="W325" s="16">
        <f>VLOOKUP($B325,GD_CHAM_CONG!$C$6:$BF$912,52,FALSE)</f>
        <v>0</v>
      </c>
      <c r="X325" s="16">
        <f>VLOOKUP($B325,GD_CHAM_CONG!$C$6:$BF$912,53,FALSE)</f>
        <v>0</v>
      </c>
      <c r="Y325" s="16">
        <f>VLOOKUP($B325,GD_CHAM_CONG!$C$6:$BF$912,54,FALSE)</f>
        <v>0</v>
      </c>
      <c r="Z325" s="16">
        <f>VLOOKUP($B325,GD_CHAM_CONG!$C$6:$BF$912,55,FALSE)</f>
        <v>0</v>
      </c>
      <c r="AA325" s="16">
        <f>VLOOKUP($B325,GD_CHAM_CONG!$C$6:$BF$912,56,FALSE)</f>
        <v>0</v>
      </c>
      <c r="AB325" s="16">
        <f>VLOOKUP($B325,GD_CHAM_CONG!$C$6:$BI$912,57,FALSE)</f>
        <v>0</v>
      </c>
      <c r="AC325" s="16">
        <f>VLOOKUP($B325,GD_CHAM_CONG!$C$6:$BI$912,58,FALSE)</f>
        <v>0</v>
      </c>
      <c r="AD325" s="16">
        <f>VLOOKUP($B325,GD_CHAM_CONG!$C$6:$BI$912,59,FALSE)</f>
        <v>0</v>
      </c>
      <c r="AE325" s="188">
        <f>I325/$H325*VLOOKUP(I$4,DM_TI_LE!$A$5:$B$30,2,FALSE)</f>
        <v>1</v>
      </c>
      <c r="AF325" s="188">
        <f>J325/$H325*VLOOKUP(J$4,DM_TI_LE!$A$5:$B$30,2,FALSE)</f>
        <v>0</v>
      </c>
      <c r="AG325" s="188">
        <f>K325/$H325*VLOOKUP(K$4,DM_TI_LE!$A$5:$B$30,2,FALSE)</f>
        <v>0</v>
      </c>
      <c r="AH325" s="188">
        <f>L325/$H325*VLOOKUP(L$4,DM_TI_LE!$A$5:$B$30,2,FALSE)</f>
        <v>0</v>
      </c>
      <c r="AI325" s="188">
        <f>M325/$H325*VLOOKUP(M$4,DM_TI_LE!$A$5:$B$30,2,FALSE)</f>
        <v>0</v>
      </c>
      <c r="AJ325" s="188">
        <f>N325/$H325*VLOOKUP(N$4,DM_TI_LE!$A$5:$B$30,2,FALSE)</f>
        <v>0</v>
      </c>
      <c r="AK325" s="188">
        <f>O325/$H325*VLOOKUP(O$4,DM_TI_LE!$A$5:$B$30,2,FALSE)</f>
        <v>0</v>
      </c>
      <c r="AL325" s="188">
        <f>P325/$H325*VLOOKUP(P$4,DM_TI_LE!$A$5:$B$30,2,FALSE)</f>
        <v>0</v>
      </c>
      <c r="AM325" s="188">
        <f>Q325/$H325*VLOOKUP(Q$4,DM_TI_LE!$A$5:$B$30,2,FALSE)</f>
        <v>0</v>
      </c>
      <c r="AN325" s="188">
        <f>R325/$H325*VLOOKUP(R$4,DM_TI_LE!$A$5:$B$30,2,FALSE)</f>
        <v>0</v>
      </c>
      <c r="AO325" s="188">
        <f>S325/$H325*VLOOKUP(S$4,DM_TI_LE!$A$5:$B$30,2,FALSE)</f>
        <v>0</v>
      </c>
      <c r="AP325" s="188">
        <f>T325/$H325*VLOOKUP(T$4,DM_TI_LE!$A$5:$B$30,2,FALSE)</f>
        <v>0</v>
      </c>
      <c r="AQ325" s="188">
        <f>U325/$H325*VLOOKUP(U$4,DM_TI_LE!$A$5:$B$30,2,FALSE)</f>
        <v>0</v>
      </c>
      <c r="AR325" s="188">
        <f>V325/$H325*VLOOKUP(V$4,DM_TI_LE!$A$5:$B$30,2,FALSE)</f>
        <v>0</v>
      </c>
      <c r="AS325" s="188">
        <f>W325/$H325*VLOOKUP(W$4,DM_TI_LE!$A$5:$B$30,2,FALSE)</f>
        <v>0</v>
      </c>
      <c r="AT325" s="188">
        <f>X325/$H325*VLOOKUP(X$4,DM_TI_LE!$A$5:$B$30,2,FALSE)</f>
        <v>0</v>
      </c>
      <c r="AU325" s="188">
        <f>Y325/$H325*VLOOKUP(Y$4,DM_TI_LE!$A$5:$B$30,2,FALSE)</f>
        <v>0</v>
      </c>
      <c r="AV325" s="188">
        <f>Z325/$H325*VLOOKUP(Z$4,DM_TI_LE!$A$5:$B$30,2,FALSE)</f>
        <v>0</v>
      </c>
      <c r="AW325" s="188">
        <f>AA325/$H325*VLOOKUP(AA$4,DM_TI_LE!$A$5:$B$30,2,FALSE)</f>
        <v>0</v>
      </c>
      <c r="AX325" s="188">
        <f>AB325/$H325*VLOOKUP(AB$4,DM_TI_LE!$A$5:$B$30,2,FALSE)</f>
        <v>0</v>
      </c>
      <c r="AY325" s="188">
        <f>AC325/$H325*VLOOKUP(AC$4,DM_TI_LE!$A$5:$B$30,2,FALSE)</f>
        <v>0</v>
      </c>
      <c r="AZ325" s="188">
        <f>AD325/$H325*VLOOKUP(AD$4,DM_TI_LE!$A$5:$B$30,2,FALSE)</f>
        <v>0</v>
      </c>
      <c r="BA325" s="231">
        <f>IF(CD325="HDHV",DM_TI_LE!$K$12*I325, SUM(AE325:AW325)*F325*E325*DM_HE_SO_LUONG_NS!$D$1*CE325)</f>
        <v>7560000</v>
      </c>
      <c r="BB325" s="16"/>
      <c r="BC325" s="17">
        <f>VLOOKUP(B325,GD_LCD_HS_LNS!$B$4:$E$914,4,FALSE)</f>
        <v>4166000</v>
      </c>
      <c r="BD325" s="16"/>
      <c r="BE325" s="16">
        <f>I325/26*$BC325*VLOOKUP(BE$4,DM_TI_LE!$A$5:$C$29,3,FALSE)</f>
        <v>0</v>
      </c>
      <c r="BF325" s="16">
        <f>J325/26*$BC325*VLOOKUP(BF$4,DM_TI_LE!$A$5:$C$29,3,FALSE)</f>
        <v>0</v>
      </c>
      <c r="BG325" s="16">
        <f>K325/26*$BC325*VLOOKUP(BG$4,DM_TI_LE!$A$5:$C$29,3,FALSE)</f>
        <v>0</v>
      </c>
      <c r="BH325" s="16">
        <f>L325/26*$BC325*VLOOKUP(BH$4,DM_TI_LE!$A$5:$C$29,3,FALSE)</f>
        <v>0</v>
      </c>
      <c r="BI325" s="16">
        <f>M325/26*$BC325*VLOOKUP(BI$4,DM_TI_LE!$A$5:$C$29,3,FALSE)</f>
        <v>0</v>
      </c>
      <c r="BJ325" s="16">
        <f>N325/26*$BC325*VLOOKUP(BJ$4,DM_TI_LE!$A$5:$C$29,3,FALSE)</f>
        <v>0</v>
      </c>
      <c r="BK325" s="16">
        <f>O325/26*$BC325*VLOOKUP(BK$4,DM_TI_LE!$A$5:$C$29,3,FALSE)</f>
        <v>0</v>
      </c>
      <c r="BL325" s="16">
        <f>P325/26*$BC325*VLOOKUP(BL$4,DM_TI_LE!$A$5:$C$29,3,FALSE)</f>
        <v>0</v>
      </c>
      <c r="BM325" s="16">
        <f>Q325/26*$BC325*VLOOKUP(BM$4,DM_TI_LE!$A$5:$C$29,3,FALSE)</f>
        <v>0</v>
      </c>
      <c r="BN325" s="16">
        <f>R325/26*$BC325*VLOOKUP(BN$4,DM_TI_LE!$A$5:$C$29,3,FALSE)</f>
        <v>0</v>
      </c>
      <c r="BO325" s="16">
        <f>S325/26*$BC325*VLOOKUP(BO$4,DM_TI_LE!$A$5:$C$29,3,FALSE)</f>
        <v>0</v>
      </c>
      <c r="BP325" s="16">
        <f>T325/26*$BC325*VLOOKUP(BP$4,DM_TI_LE!$A$5:$C$29,3,FALSE)</f>
        <v>0</v>
      </c>
      <c r="BQ325" s="16">
        <f>U325/26*$BC325*VLOOKUP(BQ$4,DM_TI_LE!$A$5:$C$29,3,FALSE)</f>
        <v>0</v>
      </c>
      <c r="BR325" s="16">
        <f>V325/26*$BC325*VLOOKUP(BR$4,DM_TI_LE!$A$5:$C$29,3,FALSE)</f>
        <v>0</v>
      </c>
      <c r="BS325" s="16">
        <f>W325/26*$BC325*VLOOKUP(BS$4,DM_TI_LE!$A$5:$C$29,3,FALSE)</f>
        <v>0</v>
      </c>
      <c r="BT325" s="16">
        <f>X325/26*$BC325*VLOOKUP(BT$4,DM_TI_LE!$A$5:$C$29,3,FALSE)</f>
        <v>0</v>
      </c>
      <c r="BU325" s="16">
        <f>Y325/26*$BC325*VLOOKUP(BU$4,DM_TI_LE!$A$5:$C$29,3,FALSE)</f>
        <v>0</v>
      </c>
      <c r="BV325" s="16">
        <f>Z325/26*$BC325*VLOOKUP(BV$4,DM_TI_LE!$A$5:$C$29,3,FALSE)</f>
        <v>0</v>
      </c>
      <c r="BW325" s="16">
        <f>AA325/26*$BC325*VLOOKUP(BW$4,DM_TI_LE!$A$5:$C$29,3,FALSE)</f>
        <v>0</v>
      </c>
      <c r="BX325" s="16">
        <f>AB325/26*$BC325*VLOOKUP(BX$4,DM_TI_LE!$A$5:$C$29,3,FALSE)</f>
        <v>0</v>
      </c>
      <c r="BY325" s="16">
        <f>AC325/26*$BC325*VLOOKUP(BY$4,DM_TI_LE!$A$5:$C$29,3,FALSE)</f>
        <v>0</v>
      </c>
      <c r="BZ325" s="16">
        <f>AD325/26*$BC325*VLOOKUP(BZ$4,DM_TI_LE!$A$5:$C$29,3,FALSE)</f>
        <v>0</v>
      </c>
      <c r="CA325" s="196">
        <f t="shared" si="0"/>
        <v>0</v>
      </c>
      <c r="CB325" s="16"/>
      <c r="CC325" s="197">
        <f t="shared" si="1"/>
        <v>7560000</v>
      </c>
      <c r="CD325" s="145" t="s">
        <v>114</v>
      </c>
      <c r="CE325" s="199">
        <f>VLOOKUP(CD325,DM_TI_LE!$I$12:$J$16,2,FALSE)</f>
        <v>1</v>
      </c>
    </row>
    <row r="326" spans="1:83" ht="12.75">
      <c r="A326" s="36">
        <v>322</v>
      </c>
      <c r="B326" s="38">
        <f>GD_LCD_HS_LNS!B325</f>
        <v>12572</v>
      </c>
      <c r="C326" s="38" t="str">
        <f>GD_LCD_HS_LNS!C325</f>
        <v>Trần Quốc Việt</v>
      </c>
      <c r="D326" s="38" t="str">
        <f>GD_LCD_HS_LNS!D325</f>
        <v>NV Lái xe - VHTTB</v>
      </c>
      <c r="E326" s="146">
        <f>VLOOKUP(B326,GD_CHAM_CONG!$C$6:$BJ$912,60,FALSE)</f>
        <v>1.05</v>
      </c>
      <c r="F326" s="146">
        <f>VLOOKUP(B326,GD_LCD_HS_LNS!$B$4:$F$914,5,FALSE)</f>
        <v>1.68</v>
      </c>
      <c r="G326" s="168"/>
      <c r="H326" s="168">
        <f>VLOOKUP(B326,GD_CHAM_CONG!$C$6:$BD$912,37,FALSE)</f>
        <v>26</v>
      </c>
      <c r="I326" s="16">
        <f>VLOOKUP($B326,GD_CHAM_CONG!$C$6:$BF$912,38,FALSE)</f>
        <v>26</v>
      </c>
      <c r="J326" s="16">
        <f>VLOOKUP($B326,GD_CHAM_CONG!$C$6:$BF$912,39,FALSE)</f>
        <v>0</v>
      </c>
      <c r="K326" s="16">
        <f>VLOOKUP($B326,GD_CHAM_CONG!$C$6:$BF$912,40,FALSE)</f>
        <v>0</v>
      </c>
      <c r="L326" s="16">
        <f>VLOOKUP($B326,GD_CHAM_CONG!$C$6:$BF$912,41,FALSE)</f>
        <v>0</v>
      </c>
      <c r="M326" s="16">
        <f>VLOOKUP($B326,GD_CHAM_CONG!$C$6:$BF$912,42,FALSE)</f>
        <v>0</v>
      </c>
      <c r="N326" s="16">
        <f>VLOOKUP($B326,GD_CHAM_CONG!$C$6:$BF$912,43,FALSE)</f>
        <v>0</v>
      </c>
      <c r="O326" s="16">
        <f>VLOOKUP($B326,GD_CHAM_CONG!$C$6:$BF$912,44,FALSE)</f>
        <v>0</v>
      </c>
      <c r="P326" s="16">
        <f>VLOOKUP($B326,GD_CHAM_CONG!$C$6:$BF$912,45,FALSE)</f>
        <v>0</v>
      </c>
      <c r="Q326" s="16">
        <f>VLOOKUP($B326,GD_CHAM_CONG!$C$6:$BF$912,46,FALSE)</f>
        <v>0</v>
      </c>
      <c r="R326" s="16">
        <f>VLOOKUP($B326,GD_CHAM_CONG!$C$6:$BF$912,47,FALSE)</f>
        <v>0</v>
      </c>
      <c r="S326" s="16">
        <f>VLOOKUP($B326,GD_CHAM_CONG!$C$6:$BF$912,48,FALSE)</f>
        <v>0</v>
      </c>
      <c r="T326" s="16">
        <f>VLOOKUP($B326,GD_CHAM_CONG!$C$6:$BF$912,49,FALSE)</f>
        <v>0</v>
      </c>
      <c r="U326" s="16">
        <f>VLOOKUP($B326,GD_CHAM_CONG!$C$6:$BF$912,50,FALSE)</f>
        <v>0</v>
      </c>
      <c r="V326" s="16">
        <f>VLOOKUP($B326,GD_CHAM_CONG!$C$6:$BF$912,51,FALSE)</f>
        <v>0</v>
      </c>
      <c r="W326" s="16">
        <f>VLOOKUP($B326,GD_CHAM_CONG!$C$6:$BF$912,52,FALSE)</f>
        <v>0</v>
      </c>
      <c r="X326" s="16">
        <f>VLOOKUP($B326,GD_CHAM_CONG!$C$6:$BF$912,53,FALSE)</f>
        <v>0</v>
      </c>
      <c r="Y326" s="16">
        <f>VLOOKUP($B326,GD_CHAM_CONG!$C$6:$BF$912,54,FALSE)</f>
        <v>0</v>
      </c>
      <c r="Z326" s="16">
        <f>VLOOKUP($B326,GD_CHAM_CONG!$C$6:$BF$912,55,FALSE)</f>
        <v>0</v>
      </c>
      <c r="AA326" s="16">
        <f>VLOOKUP($B326,GD_CHAM_CONG!$C$6:$BF$912,56,FALSE)</f>
        <v>0</v>
      </c>
      <c r="AB326" s="16">
        <f>VLOOKUP($B326,GD_CHAM_CONG!$C$6:$BI$912,57,FALSE)</f>
        <v>0</v>
      </c>
      <c r="AC326" s="16">
        <f>VLOOKUP($B326,GD_CHAM_CONG!$C$6:$BI$912,58,FALSE)</f>
        <v>0</v>
      </c>
      <c r="AD326" s="16">
        <f>VLOOKUP($B326,GD_CHAM_CONG!$C$6:$BI$912,59,FALSE)</f>
        <v>0</v>
      </c>
      <c r="AE326" s="188">
        <f>I326/$H326*VLOOKUP(I$4,DM_TI_LE!$A$5:$B$30,2,FALSE)</f>
        <v>1</v>
      </c>
      <c r="AF326" s="188">
        <f>J326/$H326*VLOOKUP(J$4,DM_TI_LE!$A$5:$B$30,2,FALSE)</f>
        <v>0</v>
      </c>
      <c r="AG326" s="188">
        <f>K326/$H326*VLOOKUP(K$4,DM_TI_LE!$A$5:$B$30,2,FALSE)</f>
        <v>0</v>
      </c>
      <c r="AH326" s="188">
        <f>L326/$H326*VLOOKUP(L$4,DM_TI_LE!$A$5:$B$30,2,FALSE)</f>
        <v>0</v>
      </c>
      <c r="AI326" s="188">
        <f>M326/$H326*VLOOKUP(M$4,DM_TI_LE!$A$5:$B$30,2,FALSE)</f>
        <v>0</v>
      </c>
      <c r="AJ326" s="188">
        <f>N326/$H326*VLOOKUP(N$4,DM_TI_LE!$A$5:$B$30,2,FALSE)</f>
        <v>0</v>
      </c>
      <c r="AK326" s="188">
        <f>O326/$H326*VLOOKUP(O$4,DM_TI_LE!$A$5:$B$30,2,FALSE)</f>
        <v>0</v>
      </c>
      <c r="AL326" s="188">
        <f>P326/$H326*VLOOKUP(P$4,DM_TI_LE!$A$5:$B$30,2,FALSE)</f>
        <v>0</v>
      </c>
      <c r="AM326" s="188">
        <f>Q326/$H326*VLOOKUP(Q$4,DM_TI_LE!$A$5:$B$30,2,FALSE)</f>
        <v>0</v>
      </c>
      <c r="AN326" s="188">
        <f>R326/$H326*VLOOKUP(R$4,DM_TI_LE!$A$5:$B$30,2,FALSE)</f>
        <v>0</v>
      </c>
      <c r="AO326" s="188">
        <f>S326/$H326*VLOOKUP(S$4,DM_TI_LE!$A$5:$B$30,2,FALSE)</f>
        <v>0</v>
      </c>
      <c r="AP326" s="188">
        <f>T326/$H326*VLOOKUP(T$4,DM_TI_LE!$A$5:$B$30,2,FALSE)</f>
        <v>0</v>
      </c>
      <c r="AQ326" s="188">
        <f>U326/$H326*VLOOKUP(U$4,DM_TI_LE!$A$5:$B$30,2,FALSE)</f>
        <v>0</v>
      </c>
      <c r="AR326" s="188">
        <f>V326/$H326*VLOOKUP(V$4,DM_TI_LE!$A$5:$B$30,2,FALSE)</f>
        <v>0</v>
      </c>
      <c r="AS326" s="188">
        <f>W326/$H326*VLOOKUP(W$4,DM_TI_LE!$A$5:$B$30,2,FALSE)</f>
        <v>0</v>
      </c>
      <c r="AT326" s="188">
        <f>X326/$H326*VLOOKUP(X$4,DM_TI_LE!$A$5:$B$30,2,FALSE)</f>
        <v>0</v>
      </c>
      <c r="AU326" s="188">
        <f>Y326/$H326*VLOOKUP(Y$4,DM_TI_LE!$A$5:$B$30,2,FALSE)</f>
        <v>0</v>
      </c>
      <c r="AV326" s="188">
        <f>Z326/$H326*VLOOKUP(Z$4,DM_TI_LE!$A$5:$B$30,2,FALSE)</f>
        <v>0</v>
      </c>
      <c r="AW326" s="188">
        <f>AA326/$H326*VLOOKUP(AA$4,DM_TI_LE!$A$5:$B$30,2,FALSE)</f>
        <v>0</v>
      </c>
      <c r="AX326" s="188">
        <f>AB326/$H326*VLOOKUP(AB$4,DM_TI_LE!$A$5:$B$30,2,FALSE)</f>
        <v>0</v>
      </c>
      <c r="AY326" s="188">
        <f>AC326/$H326*VLOOKUP(AC$4,DM_TI_LE!$A$5:$B$30,2,FALSE)</f>
        <v>0</v>
      </c>
      <c r="AZ326" s="188">
        <f>AD326/$H326*VLOOKUP(AD$4,DM_TI_LE!$A$5:$B$30,2,FALSE)</f>
        <v>0</v>
      </c>
      <c r="BA326" s="231">
        <f>IF(CD326="HDHV",DM_TI_LE!$K$12*I326, SUM(AE326:AW326)*F326*E326*DM_HE_SO_LUONG_NS!$D$1*CE326)</f>
        <v>7938000</v>
      </c>
      <c r="BB326" s="16"/>
      <c r="BC326" s="17">
        <f>VLOOKUP(B326,GD_LCD_HS_LNS!$B$4:$E$914,4,FALSE)</f>
        <v>4166000</v>
      </c>
      <c r="BD326" s="16"/>
      <c r="BE326" s="16">
        <f>I326/26*$BC326*VLOOKUP(BE$4,DM_TI_LE!$A$5:$C$29,3,FALSE)</f>
        <v>0</v>
      </c>
      <c r="BF326" s="16">
        <f>J326/26*$BC326*VLOOKUP(BF$4,DM_TI_LE!$A$5:$C$29,3,FALSE)</f>
        <v>0</v>
      </c>
      <c r="BG326" s="16">
        <f>K326/26*$BC326*VLOOKUP(BG$4,DM_TI_LE!$A$5:$C$29,3,FALSE)</f>
        <v>0</v>
      </c>
      <c r="BH326" s="16">
        <f>L326/26*$BC326*VLOOKUP(BH$4,DM_TI_LE!$A$5:$C$29,3,FALSE)</f>
        <v>0</v>
      </c>
      <c r="BI326" s="16">
        <f>M326/26*$BC326*VLOOKUP(BI$4,DM_TI_LE!$A$5:$C$29,3,FALSE)</f>
        <v>0</v>
      </c>
      <c r="BJ326" s="16">
        <f>N326/26*$BC326*VLOOKUP(BJ$4,DM_TI_LE!$A$5:$C$29,3,FALSE)</f>
        <v>0</v>
      </c>
      <c r="BK326" s="16">
        <f>O326/26*$BC326*VLOOKUP(BK$4,DM_TI_LE!$A$5:$C$29,3,FALSE)</f>
        <v>0</v>
      </c>
      <c r="BL326" s="16">
        <f>P326/26*$BC326*VLOOKUP(BL$4,DM_TI_LE!$A$5:$C$29,3,FALSE)</f>
        <v>0</v>
      </c>
      <c r="BM326" s="16">
        <f>Q326/26*$BC326*VLOOKUP(BM$4,DM_TI_LE!$A$5:$C$29,3,FALSE)</f>
        <v>0</v>
      </c>
      <c r="BN326" s="16">
        <f>R326/26*$BC326*VLOOKUP(BN$4,DM_TI_LE!$A$5:$C$29,3,FALSE)</f>
        <v>0</v>
      </c>
      <c r="BO326" s="16">
        <f>S326/26*$BC326*VLOOKUP(BO$4,DM_TI_LE!$A$5:$C$29,3,FALSE)</f>
        <v>0</v>
      </c>
      <c r="BP326" s="16">
        <f>T326/26*$BC326*VLOOKUP(BP$4,DM_TI_LE!$A$5:$C$29,3,FALSE)</f>
        <v>0</v>
      </c>
      <c r="BQ326" s="16">
        <f>U326/26*$BC326*VLOOKUP(BQ$4,DM_TI_LE!$A$5:$C$29,3,FALSE)</f>
        <v>0</v>
      </c>
      <c r="BR326" s="16">
        <f>V326/26*$BC326*VLOOKUP(BR$4,DM_TI_LE!$A$5:$C$29,3,FALSE)</f>
        <v>0</v>
      </c>
      <c r="BS326" s="16">
        <f>W326/26*$BC326*VLOOKUP(BS$4,DM_TI_LE!$A$5:$C$29,3,FALSE)</f>
        <v>0</v>
      </c>
      <c r="BT326" s="16">
        <f>X326/26*$BC326*VLOOKUP(BT$4,DM_TI_LE!$A$5:$C$29,3,FALSE)</f>
        <v>0</v>
      </c>
      <c r="BU326" s="16">
        <f>Y326/26*$BC326*VLOOKUP(BU$4,DM_TI_LE!$A$5:$C$29,3,FALSE)</f>
        <v>0</v>
      </c>
      <c r="BV326" s="16">
        <f>Z326/26*$BC326*VLOOKUP(BV$4,DM_TI_LE!$A$5:$C$29,3,FALSE)</f>
        <v>0</v>
      </c>
      <c r="BW326" s="16">
        <f>AA326/26*$BC326*VLOOKUP(BW$4,DM_TI_LE!$A$5:$C$29,3,FALSE)</f>
        <v>0</v>
      </c>
      <c r="BX326" s="16">
        <f>AB326/26*$BC326*VLOOKUP(BX$4,DM_TI_LE!$A$5:$C$29,3,FALSE)</f>
        <v>0</v>
      </c>
      <c r="BY326" s="16">
        <f>AC326/26*$BC326*VLOOKUP(BY$4,DM_TI_LE!$A$5:$C$29,3,FALSE)</f>
        <v>0</v>
      </c>
      <c r="BZ326" s="16">
        <f>AD326/26*$BC326*VLOOKUP(BZ$4,DM_TI_LE!$A$5:$C$29,3,FALSE)</f>
        <v>0</v>
      </c>
      <c r="CA326" s="196">
        <f t="shared" si="0"/>
        <v>0</v>
      </c>
      <c r="CB326" s="16"/>
      <c r="CC326" s="197">
        <f t="shared" si="1"/>
        <v>7938000</v>
      </c>
      <c r="CD326" s="145" t="s">
        <v>114</v>
      </c>
      <c r="CE326" s="199">
        <f>VLOOKUP(CD326,DM_TI_LE!$I$12:$J$16,2,FALSE)</f>
        <v>1</v>
      </c>
    </row>
    <row r="327" spans="1:83" ht="12.75">
      <c r="A327" s="36">
        <v>323</v>
      </c>
      <c r="B327" s="38">
        <f>GD_LCD_HS_LNS!B326</f>
        <v>12573</v>
      </c>
      <c r="C327" s="38" t="str">
        <f>GD_LCD_HS_LNS!C326</f>
        <v>Trần Thế Khánh</v>
      </c>
      <c r="D327" s="38" t="str">
        <f>GD_LCD_HS_LNS!D326</f>
        <v>NV Lái xe - VHTTB</v>
      </c>
      <c r="E327" s="146">
        <f>VLOOKUP(B327,GD_CHAM_CONG!$C$6:$BJ$912,60,FALSE)</f>
        <v>0.97</v>
      </c>
      <c r="F327" s="146">
        <f>VLOOKUP(B327,GD_LCD_HS_LNS!$B$4:$F$914,5,FALSE)</f>
        <v>1.68</v>
      </c>
      <c r="G327" s="168"/>
      <c r="H327" s="168">
        <f>VLOOKUP(B327,GD_CHAM_CONG!$C$6:$BD$912,37,FALSE)</f>
        <v>26</v>
      </c>
      <c r="I327" s="16">
        <f>VLOOKUP($B327,GD_CHAM_CONG!$C$6:$BF$912,38,FALSE)</f>
        <v>26</v>
      </c>
      <c r="J327" s="16">
        <f>VLOOKUP($B327,GD_CHAM_CONG!$C$6:$BF$912,39,FALSE)</f>
        <v>0</v>
      </c>
      <c r="K327" s="16">
        <f>VLOOKUP($B327,GD_CHAM_CONG!$C$6:$BF$912,40,FALSE)</f>
        <v>0</v>
      </c>
      <c r="L327" s="16">
        <f>VLOOKUP($B327,GD_CHAM_CONG!$C$6:$BF$912,41,FALSE)</f>
        <v>0</v>
      </c>
      <c r="M327" s="16">
        <f>VLOOKUP($B327,GD_CHAM_CONG!$C$6:$BF$912,42,FALSE)</f>
        <v>0</v>
      </c>
      <c r="N327" s="16">
        <f>VLOOKUP($B327,GD_CHAM_CONG!$C$6:$BF$912,43,FALSE)</f>
        <v>0</v>
      </c>
      <c r="O327" s="16">
        <f>VLOOKUP($B327,GD_CHAM_CONG!$C$6:$BF$912,44,FALSE)</f>
        <v>0</v>
      </c>
      <c r="P327" s="16">
        <f>VLOOKUP($B327,GD_CHAM_CONG!$C$6:$BF$912,45,FALSE)</f>
        <v>0</v>
      </c>
      <c r="Q327" s="16">
        <f>VLOOKUP($B327,GD_CHAM_CONG!$C$6:$BF$912,46,FALSE)</f>
        <v>0</v>
      </c>
      <c r="R327" s="16">
        <f>VLOOKUP($B327,GD_CHAM_CONG!$C$6:$BF$912,47,FALSE)</f>
        <v>0</v>
      </c>
      <c r="S327" s="16">
        <f>VLOOKUP($B327,GD_CHAM_CONG!$C$6:$BF$912,48,FALSE)</f>
        <v>0</v>
      </c>
      <c r="T327" s="16">
        <f>VLOOKUP($B327,GD_CHAM_CONG!$C$6:$BF$912,49,FALSE)</f>
        <v>0</v>
      </c>
      <c r="U327" s="16">
        <f>VLOOKUP($B327,GD_CHAM_CONG!$C$6:$BF$912,50,FALSE)</f>
        <v>0</v>
      </c>
      <c r="V327" s="16">
        <f>VLOOKUP($B327,GD_CHAM_CONG!$C$6:$BF$912,51,FALSE)</f>
        <v>0</v>
      </c>
      <c r="W327" s="16">
        <f>VLOOKUP($B327,GD_CHAM_CONG!$C$6:$BF$912,52,FALSE)</f>
        <v>0</v>
      </c>
      <c r="X327" s="16">
        <f>VLOOKUP($B327,GD_CHAM_CONG!$C$6:$BF$912,53,FALSE)</f>
        <v>0</v>
      </c>
      <c r="Y327" s="16">
        <f>VLOOKUP($B327,GD_CHAM_CONG!$C$6:$BF$912,54,FALSE)</f>
        <v>0</v>
      </c>
      <c r="Z327" s="16">
        <f>VLOOKUP($B327,GD_CHAM_CONG!$C$6:$BF$912,55,FALSE)</f>
        <v>0</v>
      </c>
      <c r="AA327" s="16">
        <f>VLOOKUP($B327,GD_CHAM_CONG!$C$6:$BF$912,56,FALSE)</f>
        <v>0</v>
      </c>
      <c r="AB327" s="16">
        <f>VLOOKUP($B327,GD_CHAM_CONG!$C$6:$BI$912,57,FALSE)</f>
        <v>0</v>
      </c>
      <c r="AC327" s="16">
        <f>VLOOKUP($B327,GD_CHAM_CONG!$C$6:$BI$912,58,FALSE)</f>
        <v>0</v>
      </c>
      <c r="AD327" s="16">
        <f>VLOOKUP($B327,GD_CHAM_CONG!$C$6:$BI$912,59,FALSE)</f>
        <v>0</v>
      </c>
      <c r="AE327" s="188">
        <f>I327/$H327*VLOOKUP(I$4,DM_TI_LE!$A$5:$B$30,2,FALSE)</f>
        <v>1</v>
      </c>
      <c r="AF327" s="188">
        <f>J327/$H327*VLOOKUP(J$4,DM_TI_LE!$A$5:$B$30,2,FALSE)</f>
        <v>0</v>
      </c>
      <c r="AG327" s="188">
        <f>K327/$H327*VLOOKUP(K$4,DM_TI_LE!$A$5:$B$30,2,FALSE)</f>
        <v>0</v>
      </c>
      <c r="AH327" s="188">
        <f>L327/$H327*VLOOKUP(L$4,DM_TI_LE!$A$5:$B$30,2,FALSE)</f>
        <v>0</v>
      </c>
      <c r="AI327" s="188">
        <f>M327/$H327*VLOOKUP(M$4,DM_TI_LE!$A$5:$B$30,2,FALSE)</f>
        <v>0</v>
      </c>
      <c r="AJ327" s="188">
        <f>N327/$H327*VLOOKUP(N$4,DM_TI_LE!$A$5:$B$30,2,FALSE)</f>
        <v>0</v>
      </c>
      <c r="AK327" s="188">
        <f>O327/$H327*VLOOKUP(O$4,DM_TI_LE!$A$5:$B$30,2,FALSE)</f>
        <v>0</v>
      </c>
      <c r="AL327" s="188">
        <f>P327/$H327*VLOOKUP(P$4,DM_TI_LE!$A$5:$B$30,2,FALSE)</f>
        <v>0</v>
      </c>
      <c r="AM327" s="188">
        <f>Q327/$H327*VLOOKUP(Q$4,DM_TI_LE!$A$5:$B$30,2,FALSE)</f>
        <v>0</v>
      </c>
      <c r="AN327" s="188">
        <f>R327/$H327*VLOOKUP(R$4,DM_TI_LE!$A$5:$B$30,2,FALSE)</f>
        <v>0</v>
      </c>
      <c r="AO327" s="188">
        <f>S327/$H327*VLOOKUP(S$4,DM_TI_LE!$A$5:$B$30,2,FALSE)</f>
        <v>0</v>
      </c>
      <c r="AP327" s="188">
        <f>T327/$H327*VLOOKUP(T$4,DM_TI_LE!$A$5:$B$30,2,FALSE)</f>
        <v>0</v>
      </c>
      <c r="AQ327" s="188">
        <f>U327/$H327*VLOOKUP(U$4,DM_TI_LE!$A$5:$B$30,2,FALSE)</f>
        <v>0</v>
      </c>
      <c r="AR327" s="188">
        <f>V327/$H327*VLOOKUP(V$4,DM_TI_LE!$A$5:$B$30,2,FALSE)</f>
        <v>0</v>
      </c>
      <c r="AS327" s="188">
        <f>W327/$H327*VLOOKUP(W$4,DM_TI_LE!$A$5:$B$30,2,FALSE)</f>
        <v>0</v>
      </c>
      <c r="AT327" s="188">
        <f>X327/$H327*VLOOKUP(X$4,DM_TI_LE!$A$5:$B$30,2,FALSE)</f>
        <v>0</v>
      </c>
      <c r="AU327" s="188">
        <f>Y327/$H327*VLOOKUP(Y$4,DM_TI_LE!$A$5:$B$30,2,FALSE)</f>
        <v>0</v>
      </c>
      <c r="AV327" s="188">
        <f>Z327/$H327*VLOOKUP(Z$4,DM_TI_LE!$A$5:$B$30,2,FALSE)</f>
        <v>0</v>
      </c>
      <c r="AW327" s="188">
        <f>AA327/$H327*VLOOKUP(AA$4,DM_TI_LE!$A$5:$B$30,2,FALSE)</f>
        <v>0</v>
      </c>
      <c r="AX327" s="188">
        <f>AB327/$H327*VLOOKUP(AB$4,DM_TI_LE!$A$5:$B$30,2,FALSE)</f>
        <v>0</v>
      </c>
      <c r="AY327" s="188">
        <f>AC327/$H327*VLOOKUP(AC$4,DM_TI_LE!$A$5:$B$30,2,FALSE)</f>
        <v>0</v>
      </c>
      <c r="AZ327" s="188">
        <f>AD327/$H327*VLOOKUP(AD$4,DM_TI_LE!$A$5:$B$30,2,FALSE)</f>
        <v>0</v>
      </c>
      <c r="BA327" s="231">
        <f>IF(CD327="HDHV",DM_TI_LE!$K$12*I327, SUM(AE327:AW327)*F327*E327*DM_HE_SO_LUONG_NS!$D$1*CE327)</f>
        <v>7333200</v>
      </c>
      <c r="BB327" s="16"/>
      <c r="BC327" s="17">
        <f>VLOOKUP(B327,GD_LCD_HS_LNS!$B$4:$E$914,4,FALSE)</f>
        <v>4166000</v>
      </c>
      <c r="BD327" s="16"/>
      <c r="BE327" s="16">
        <f>I327/26*$BC327*VLOOKUP(BE$4,DM_TI_LE!$A$5:$C$29,3,FALSE)</f>
        <v>0</v>
      </c>
      <c r="BF327" s="16">
        <f>J327/26*$BC327*VLOOKUP(BF$4,DM_TI_LE!$A$5:$C$29,3,FALSE)</f>
        <v>0</v>
      </c>
      <c r="BG327" s="16">
        <f>K327/26*$BC327*VLOOKUP(BG$4,DM_TI_LE!$A$5:$C$29,3,FALSE)</f>
        <v>0</v>
      </c>
      <c r="BH327" s="16">
        <f>L327/26*$BC327*VLOOKUP(BH$4,DM_TI_LE!$A$5:$C$29,3,FALSE)</f>
        <v>0</v>
      </c>
      <c r="BI327" s="16">
        <f>M327/26*$BC327*VLOOKUP(BI$4,DM_TI_LE!$A$5:$C$29,3,FALSE)</f>
        <v>0</v>
      </c>
      <c r="BJ327" s="16">
        <f>N327/26*$BC327*VLOOKUP(BJ$4,DM_TI_LE!$A$5:$C$29,3,FALSE)</f>
        <v>0</v>
      </c>
      <c r="BK327" s="16">
        <f>O327/26*$BC327*VLOOKUP(BK$4,DM_TI_LE!$A$5:$C$29,3,FALSE)</f>
        <v>0</v>
      </c>
      <c r="BL327" s="16">
        <f>P327/26*$BC327*VLOOKUP(BL$4,DM_TI_LE!$A$5:$C$29,3,FALSE)</f>
        <v>0</v>
      </c>
      <c r="BM327" s="16">
        <f>Q327/26*$BC327*VLOOKUP(BM$4,DM_TI_LE!$A$5:$C$29,3,FALSE)</f>
        <v>0</v>
      </c>
      <c r="BN327" s="16">
        <f>R327/26*$BC327*VLOOKUP(BN$4,DM_TI_LE!$A$5:$C$29,3,FALSE)</f>
        <v>0</v>
      </c>
      <c r="BO327" s="16">
        <f>S327/26*$BC327*VLOOKUP(BO$4,DM_TI_LE!$A$5:$C$29,3,FALSE)</f>
        <v>0</v>
      </c>
      <c r="BP327" s="16">
        <f>T327/26*$BC327*VLOOKUP(BP$4,DM_TI_LE!$A$5:$C$29,3,FALSE)</f>
        <v>0</v>
      </c>
      <c r="BQ327" s="16">
        <f>U327/26*$BC327*VLOOKUP(BQ$4,DM_TI_LE!$A$5:$C$29,3,FALSE)</f>
        <v>0</v>
      </c>
      <c r="BR327" s="16">
        <f>V327/26*$BC327*VLOOKUP(BR$4,DM_TI_LE!$A$5:$C$29,3,FALSE)</f>
        <v>0</v>
      </c>
      <c r="BS327" s="16">
        <f>W327/26*$BC327*VLOOKUP(BS$4,DM_TI_LE!$A$5:$C$29,3,FALSE)</f>
        <v>0</v>
      </c>
      <c r="BT327" s="16">
        <f>X327/26*$BC327*VLOOKUP(BT$4,DM_TI_LE!$A$5:$C$29,3,FALSE)</f>
        <v>0</v>
      </c>
      <c r="BU327" s="16">
        <f>Y327/26*$BC327*VLOOKUP(BU$4,DM_TI_LE!$A$5:$C$29,3,FALSE)</f>
        <v>0</v>
      </c>
      <c r="BV327" s="16">
        <f>Z327/26*$BC327*VLOOKUP(BV$4,DM_TI_LE!$A$5:$C$29,3,FALSE)</f>
        <v>0</v>
      </c>
      <c r="BW327" s="16">
        <f>AA327/26*$BC327*VLOOKUP(BW$4,DM_TI_LE!$A$5:$C$29,3,FALSE)</f>
        <v>0</v>
      </c>
      <c r="BX327" s="16">
        <f>AB327/26*$BC327*VLOOKUP(BX$4,DM_TI_LE!$A$5:$C$29,3,FALSE)</f>
        <v>0</v>
      </c>
      <c r="BY327" s="16">
        <f>AC327/26*$BC327*VLOOKUP(BY$4,DM_TI_LE!$A$5:$C$29,3,FALSE)</f>
        <v>0</v>
      </c>
      <c r="BZ327" s="16">
        <f>AD327/26*$BC327*VLOOKUP(BZ$4,DM_TI_LE!$A$5:$C$29,3,FALSE)</f>
        <v>0</v>
      </c>
      <c r="CA327" s="196">
        <f t="shared" si="0"/>
        <v>0</v>
      </c>
      <c r="CB327" s="16"/>
      <c r="CC327" s="197">
        <f t="shared" si="1"/>
        <v>7333200</v>
      </c>
      <c r="CD327" s="145" t="s">
        <v>114</v>
      </c>
      <c r="CE327" s="199">
        <f>VLOOKUP(CD327,DM_TI_LE!$I$12:$J$16,2,FALSE)</f>
        <v>1</v>
      </c>
    </row>
    <row r="328" spans="1:83" ht="12.75">
      <c r="A328" s="36">
        <v>324</v>
      </c>
      <c r="B328" s="38">
        <f>GD_LCD_HS_LNS!B327</f>
        <v>12575</v>
      </c>
      <c r="C328" s="38" t="str">
        <f>GD_LCD_HS_LNS!C327</f>
        <v>Nguyễn Văn Thắng</v>
      </c>
      <c r="D328" s="38" t="str">
        <f>GD_LCD_HS_LNS!D327</f>
        <v>NV Lái xe - VHTTB</v>
      </c>
      <c r="E328" s="146">
        <f>VLOOKUP(B328,GD_CHAM_CONG!$C$6:$BJ$912,60,FALSE)</f>
        <v>1</v>
      </c>
      <c r="F328" s="146">
        <f>VLOOKUP(B328,GD_LCD_HS_LNS!$B$4:$F$914,5,FALSE)</f>
        <v>1.68</v>
      </c>
      <c r="G328" s="168"/>
      <c r="H328" s="168">
        <f>VLOOKUP(B328,GD_CHAM_CONG!$C$6:$BD$912,37,FALSE)</f>
        <v>26</v>
      </c>
      <c r="I328" s="16">
        <f>VLOOKUP($B328,GD_CHAM_CONG!$C$6:$BF$912,38,FALSE)</f>
        <v>15</v>
      </c>
      <c r="J328" s="16">
        <f>VLOOKUP($B328,GD_CHAM_CONG!$C$6:$BF$912,39,FALSE)</f>
        <v>0</v>
      </c>
      <c r="K328" s="16">
        <f>VLOOKUP($B328,GD_CHAM_CONG!$C$6:$BF$912,40,FALSE)</f>
        <v>0</v>
      </c>
      <c r="L328" s="16">
        <f>VLOOKUP($B328,GD_CHAM_CONG!$C$6:$BF$912,41,FALSE)</f>
        <v>0</v>
      </c>
      <c r="M328" s="16">
        <f>VLOOKUP($B328,GD_CHAM_CONG!$C$6:$BF$912,42,FALSE)</f>
        <v>0</v>
      </c>
      <c r="N328" s="16">
        <f>VLOOKUP($B328,GD_CHAM_CONG!$C$6:$BF$912,43,FALSE)</f>
        <v>0</v>
      </c>
      <c r="O328" s="16">
        <f>VLOOKUP($B328,GD_CHAM_CONG!$C$6:$BF$912,44,FALSE)</f>
        <v>0</v>
      </c>
      <c r="P328" s="16">
        <f>VLOOKUP($B328,GD_CHAM_CONG!$C$6:$BF$912,45,FALSE)</f>
        <v>0</v>
      </c>
      <c r="Q328" s="16">
        <f>VLOOKUP($B328,GD_CHAM_CONG!$C$6:$BF$912,46,FALSE)</f>
        <v>0</v>
      </c>
      <c r="R328" s="16">
        <f>VLOOKUP($B328,GD_CHAM_CONG!$C$6:$BF$912,47,FALSE)</f>
        <v>0</v>
      </c>
      <c r="S328" s="16">
        <f>VLOOKUP($B328,GD_CHAM_CONG!$C$6:$BF$912,48,FALSE)</f>
        <v>11</v>
      </c>
      <c r="T328" s="16">
        <f>VLOOKUP($B328,GD_CHAM_CONG!$C$6:$BF$912,49,FALSE)</f>
        <v>0</v>
      </c>
      <c r="U328" s="16">
        <f>VLOOKUP($B328,GD_CHAM_CONG!$C$6:$BF$912,50,FALSE)</f>
        <v>0</v>
      </c>
      <c r="V328" s="16">
        <f>VLOOKUP($B328,GD_CHAM_CONG!$C$6:$BF$912,51,FALSE)</f>
        <v>0</v>
      </c>
      <c r="W328" s="16">
        <f>VLOOKUP($B328,GD_CHAM_CONG!$C$6:$BF$912,52,FALSE)</f>
        <v>0</v>
      </c>
      <c r="X328" s="16">
        <f>VLOOKUP($B328,GD_CHAM_CONG!$C$6:$BF$912,53,FALSE)</f>
        <v>0</v>
      </c>
      <c r="Y328" s="16">
        <f>VLOOKUP($B328,GD_CHAM_CONG!$C$6:$BF$912,54,FALSE)</f>
        <v>0</v>
      </c>
      <c r="Z328" s="16">
        <f>VLOOKUP($B328,GD_CHAM_CONG!$C$6:$BF$912,55,FALSE)</f>
        <v>0</v>
      </c>
      <c r="AA328" s="16">
        <f>VLOOKUP($B328,GD_CHAM_CONG!$C$6:$BF$912,56,FALSE)</f>
        <v>0</v>
      </c>
      <c r="AB328" s="16">
        <f>VLOOKUP($B328,GD_CHAM_CONG!$C$6:$BI$912,57,FALSE)</f>
        <v>0</v>
      </c>
      <c r="AC328" s="16">
        <f>VLOOKUP($B328,GD_CHAM_CONG!$C$6:$BI$912,58,FALSE)</f>
        <v>0</v>
      </c>
      <c r="AD328" s="16">
        <f>VLOOKUP($B328,GD_CHAM_CONG!$C$6:$BI$912,59,FALSE)</f>
        <v>0</v>
      </c>
      <c r="AE328" s="188">
        <f>I328/$H328*VLOOKUP(I$4,DM_TI_LE!$A$5:$B$30,2,FALSE)</f>
        <v>0.57692307692307687</v>
      </c>
      <c r="AF328" s="188">
        <f>J328/$H328*VLOOKUP(J$4,DM_TI_LE!$A$5:$B$30,2,FALSE)</f>
        <v>0</v>
      </c>
      <c r="AG328" s="188">
        <f>K328/$H328*VLOOKUP(K$4,DM_TI_LE!$A$5:$B$30,2,FALSE)</f>
        <v>0</v>
      </c>
      <c r="AH328" s="188">
        <f>L328/$H328*VLOOKUP(L$4,DM_TI_LE!$A$5:$B$30,2,FALSE)</f>
        <v>0</v>
      </c>
      <c r="AI328" s="188">
        <f>M328/$H328*VLOOKUP(M$4,DM_TI_LE!$A$5:$B$30,2,FALSE)</f>
        <v>0</v>
      </c>
      <c r="AJ328" s="188">
        <f>N328/$H328*VLOOKUP(N$4,DM_TI_LE!$A$5:$B$30,2,FALSE)</f>
        <v>0</v>
      </c>
      <c r="AK328" s="188">
        <f>O328/$H328*VLOOKUP(O$4,DM_TI_LE!$A$5:$B$30,2,FALSE)</f>
        <v>0</v>
      </c>
      <c r="AL328" s="188">
        <f>P328/$H328*VLOOKUP(P$4,DM_TI_LE!$A$5:$B$30,2,FALSE)</f>
        <v>0</v>
      </c>
      <c r="AM328" s="188">
        <f>Q328/$H328*VLOOKUP(Q$4,DM_TI_LE!$A$5:$B$30,2,FALSE)</f>
        <v>0</v>
      </c>
      <c r="AN328" s="188">
        <f>R328/$H328*VLOOKUP(R$4,DM_TI_LE!$A$5:$B$30,2,FALSE)</f>
        <v>0</v>
      </c>
      <c r="AO328" s="188">
        <f>S328/$H328*VLOOKUP(S$4,DM_TI_LE!$A$5:$B$30,2,FALSE)</f>
        <v>0</v>
      </c>
      <c r="AP328" s="188">
        <f>T328/$H328*VLOOKUP(T$4,DM_TI_LE!$A$5:$B$30,2,FALSE)</f>
        <v>0</v>
      </c>
      <c r="AQ328" s="188">
        <f>U328/$H328*VLOOKUP(U$4,DM_TI_LE!$A$5:$B$30,2,FALSE)</f>
        <v>0</v>
      </c>
      <c r="AR328" s="188">
        <f>V328/$H328*VLOOKUP(V$4,DM_TI_LE!$A$5:$B$30,2,FALSE)</f>
        <v>0</v>
      </c>
      <c r="AS328" s="188">
        <f>W328/$H328*VLOOKUP(W$4,DM_TI_LE!$A$5:$B$30,2,FALSE)</f>
        <v>0</v>
      </c>
      <c r="AT328" s="188">
        <f>X328/$H328*VLOOKUP(X$4,DM_TI_LE!$A$5:$B$30,2,FALSE)</f>
        <v>0</v>
      </c>
      <c r="AU328" s="188">
        <f>Y328/$H328*VLOOKUP(Y$4,DM_TI_LE!$A$5:$B$30,2,FALSE)</f>
        <v>0</v>
      </c>
      <c r="AV328" s="188">
        <f>Z328/$H328*VLOOKUP(Z$4,DM_TI_LE!$A$5:$B$30,2,FALSE)</f>
        <v>0</v>
      </c>
      <c r="AW328" s="188">
        <f>AA328/$H328*VLOOKUP(AA$4,DM_TI_LE!$A$5:$B$30,2,FALSE)</f>
        <v>0</v>
      </c>
      <c r="AX328" s="188">
        <f>AB328/$H328*VLOOKUP(AB$4,DM_TI_LE!$A$5:$B$30,2,FALSE)</f>
        <v>0</v>
      </c>
      <c r="AY328" s="188">
        <f>AC328/$H328*VLOOKUP(AC$4,DM_TI_LE!$A$5:$B$30,2,FALSE)</f>
        <v>0</v>
      </c>
      <c r="AZ328" s="188">
        <f>AD328/$H328*VLOOKUP(AD$4,DM_TI_LE!$A$5:$B$30,2,FALSE)</f>
        <v>0</v>
      </c>
      <c r="BA328" s="231">
        <f>IF(CD328="HDHV",DM_TI_LE!$K$12*I328, SUM(AE328:AW328)*F328*E328*DM_HE_SO_LUONG_NS!$D$1*CE328)</f>
        <v>4361538.461538461</v>
      </c>
      <c r="BB328" s="16"/>
      <c r="BC328" s="17">
        <f>VLOOKUP(B328,GD_LCD_HS_LNS!$B$4:$E$914,4,FALSE)</f>
        <v>4166000</v>
      </c>
      <c r="BD328" s="16"/>
      <c r="BE328" s="16">
        <f>I328/26*$BC328*VLOOKUP(BE$4,DM_TI_LE!$A$5:$C$29,3,FALSE)</f>
        <v>0</v>
      </c>
      <c r="BF328" s="16">
        <f>J328/26*$BC328*VLOOKUP(BF$4,DM_TI_LE!$A$5:$C$29,3,FALSE)</f>
        <v>0</v>
      </c>
      <c r="BG328" s="16">
        <f>K328/26*$BC328*VLOOKUP(BG$4,DM_TI_LE!$A$5:$C$29,3,FALSE)</f>
        <v>0</v>
      </c>
      <c r="BH328" s="16">
        <f>L328/26*$BC328*VLOOKUP(BH$4,DM_TI_LE!$A$5:$C$29,3,FALSE)</f>
        <v>0</v>
      </c>
      <c r="BI328" s="16">
        <f>M328/26*$BC328*VLOOKUP(BI$4,DM_TI_LE!$A$5:$C$29,3,FALSE)</f>
        <v>0</v>
      </c>
      <c r="BJ328" s="16">
        <f>N328/26*$BC328*VLOOKUP(BJ$4,DM_TI_LE!$A$5:$C$29,3,FALSE)</f>
        <v>0</v>
      </c>
      <c r="BK328" s="16">
        <f>O328/26*$BC328*VLOOKUP(BK$4,DM_TI_LE!$A$5:$C$29,3,FALSE)</f>
        <v>0</v>
      </c>
      <c r="BL328" s="16">
        <f>P328/26*$BC328*VLOOKUP(BL$4,DM_TI_LE!$A$5:$C$29,3,FALSE)</f>
        <v>0</v>
      </c>
      <c r="BM328" s="16">
        <f>Q328/26*$BC328*VLOOKUP(BM$4,DM_TI_LE!$A$5:$C$29,3,FALSE)</f>
        <v>0</v>
      </c>
      <c r="BN328" s="16">
        <f>R328/26*$BC328*VLOOKUP(BN$4,DM_TI_LE!$A$5:$C$29,3,FALSE)</f>
        <v>0</v>
      </c>
      <c r="BO328" s="16">
        <f>S328/26*$BC328*VLOOKUP(BO$4,DM_TI_LE!$A$5:$C$29,3,FALSE)</f>
        <v>1762538.4615384615</v>
      </c>
      <c r="BP328" s="16">
        <f>T328/26*$BC328*VLOOKUP(BP$4,DM_TI_LE!$A$5:$C$29,3,FALSE)</f>
        <v>0</v>
      </c>
      <c r="BQ328" s="16">
        <f>U328/26*$BC328*VLOOKUP(BQ$4,DM_TI_LE!$A$5:$C$29,3,FALSE)</f>
        <v>0</v>
      </c>
      <c r="BR328" s="16">
        <f>V328/26*$BC328*VLOOKUP(BR$4,DM_TI_LE!$A$5:$C$29,3,FALSE)</f>
        <v>0</v>
      </c>
      <c r="BS328" s="16">
        <f>W328/26*$BC328*VLOOKUP(BS$4,DM_TI_LE!$A$5:$C$29,3,FALSE)</f>
        <v>0</v>
      </c>
      <c r="BT328" s="16">
        <f>X328/26*$BC328*VLOOKUP(BT$4,DM_TI_LE!$A$5:$C$29,3,FALSE)</f>
        <v>0</v>
      </c>
      <c r="BU328" s="16">
        <f>Y328/26*$BC328*VLOOKUP(BU$4,DM_TI_LE!$A$5:$C$29,3,FALSE)</f>
        <v>0</v>
      </c>
      <c r="BV328" s="16">
        <f>Z328/26*$BC328*VLOOKUP(BV$4,DM_TI_LE!$A$5:$C$29,3,FALSE)</f>
        <v>0</v>
      </c>
      <c r="BW328" s="16">
        <f>AA328/26*$BC328*VLOOKUP(BW$4,DM_TI_LE!$A$5:$C$29,3,FALSE)</f>
        <v>0</v>
      </c>
      <c r="BX328" s="16">
        <f>AB328/26*$BC328*VLOOKUP(BX$4,DM_TI_LE!$A$5:$C$29,3,FALSE)</f>
        <v>0</v>
      </c>
      <c r="BY328" s="16">
        <f>AC328/26*$BC328*VLOOKUP(BY$4,DM_TI_LE!$A$5:$C$29,3,FALSE)</f>
        <v>0</v>
      </c>
      <c r="BZ328" s="16">
        <f>AD328/26*$BC328*VLOOKUP(BZ$4,DM_TI_LE!$A$5:$C$29,3,FALSE)</f>
        <v>0</v>
      </c>
      <c r="CA328" s="196">
        <f t="shared" si="0"/>
        <v>1762538.4615384615</v>
      </c>
      <c r="CB328" s="16"/>
      <c r="CC328" s="197">
        <f t="shared" si="1"/>
        <v>6124076.9230769221</v>
      </c>
      <c r="CD328" s="145" t="s">
        <v>114</v>
      </c>
      <c r="CE328" s="199">
        <f>VLOOKUP(CD328,DM_TI_LE!$I$12:$J$16,2,FALSE)</f>
        <v>1</v>
      </c>
    </row>
    <row r="329" spans="1:83" ht="12.75">
      <c r="A329" s="36">
        <v>325</v>
      </c>
      <c r="B329" s="38">
        <f>GD_LCD_HS_LNS!B328</f>
        <v>12577</v>
      </c>
      <c r="C329" s="38" t="str">
        <f>GD_LCD_HS_LNS!C328</f>
        <v>Lê Ngọc Hùng</v>
      </c>
      <c r="D329" s="38" t="str">
        <f>GD_LCD_HS_LNS!D328</f>
        <v>NV Lái xe - VHTTB</v>
      </c>
      <c r="E329" s="146">
        <f>VLOOKUP(B329,GD_CHAM_CONG!$C$6:$BJ$912,60,FALSE)</f>
        <v>1</v>
      </c>
      <c r="F329" s="146">
        <f>VLOOKUP(B329,GD_LCD_HS_LNS!$B$4:$F$914,5,FALSE)</f>
        <v>1.68</v>
      </c>
      <c r="G329" s="168"/>
      <c r="H329" s="168">
        <f>VLOOKUP(B329,GD_CHAM_CONG!$C$6:$BD$912,37,FALSE)</f>
        <v>26</v>
      </c>
      <c r="I329" s="16">
        <f>VLOOKUP($B329,GD_CHAM_CONG!$C$6:$BF$912,38,FALSE)</f>
        <v>26</v>
      </c>
      <c r="J329" s="16">
        <f>VLOOKUP($B329,GD_CHAM_CONG!$C$6:$BF$912,39,FALSE)</f>
        <v>0</v>
      </c>
      <c r="K329" s="16">
        <f>VLOOKUP($B329,GD_CHAM_CONG!$C$6:$BF$912,40,FALSE)</f>
        <v>0</v>
      </c>
      <c r="L329" s="16">
        <f>VLOOKUP($B329,GD_CHAM_CONG!$C$6:$BF$912,41,FALSE)</f>
        <v>0</v>
      </c>
      <c r="M329" s="16">
        <f>VLOOKUP($B329,GD_CHAM_CONG!$C$6:$BF$912,42,FALSE)</f>
        <v>0</v>
      </c>
      <c r="N329" s="16">
        <f>VLOOKUP($B329,GD_CHAM_CONG!$C$6:$BF$912,43,FALSE)</f>
        <v>0</v>
      </c>
      <c r="O329" s="16">
        <f>VLOOKUP($B329,GD_CHAM_CONG!$C$6:$BF$912,44,FALSE)</f>
        <v>0</v>
      </c>
      <c r="P329" s="16">
        <f>VLOOKUP($B329,GD_CHAM_CONG!$C$6:$BF$912,45,FALSE)</f>
        <v>0</v>
      </c>
      <c r="Q329" s="16">
        <f>VLOOKUP($B329,GD_CHAM_CONG!$C$6:$BF$912,46,FALSE)</f>
        <v>0</v>
      </c>
      <c r="R329" s="16">
        <f>VLOOKUP($B329,GD_CHAM_CONG!$C$6:$BF$912,47,FALSE)</f>
        <v>0</v>
      </c>
      <c r="S329" s="16">
        <f>VLOOKUP($B329,GD_CHAM_CONG!$C$6:$BF$912,48,FALSE)</f>
        <v>0</v>
      </c>
      <c r="T329" s="16">
        <f>VLOOKUP($B329,GD_CHAM_CONG!$C$6:$BF$912,49,FALSE)</f>
        <v>0</v>
      </c>
      <c r="U329" s="16">
        <f>VLOOKUP($B329,GD_CHAM_CONG!$C$6:$BF$912,50,FALSE)</f>
        <v>0</v>
      </c>
      <c r="V329" s="16">
        <f>VLOOKUP($B329,GD_CHAM_CONG!$C$6:$BF$912,51,FALSE)</f>
        <v>0</v>
      </c>
      <c r="W329" s="16">
        <f>VLOOKUP($B329,GD_CHAM_CONG!$C$6:$BF$912,52,FALSE)</f>
        <v>0</v>
      </c>
      <c r="X329" s="16">
        <f>VLOOKUP($B329,GD_CHAM_CONG!$C$6:$BF$912,53,FALSE)</f>
        <v>0</v>
      </c>
      <c r="Y329" s="16">
        <f>VLOOKUP($B329,GD_CHAM_CONG!$C$6:$BF$912,54,FALSE)</f>
        <v>0</v>
      </c>
      <c r="Z329" s="16">
        <f>VLOOKUP($B329,GD_CHAM_CONG!$C$6:$BF$912,55,FALSE)</f>
        <v>0</v>
      </c>
      <c r="AA329" s="16">
        <f>VLOOKUP($B329,GD_CHAM_CONG!$C$6:$BF$912,56,FALSE)</f>
        <v>0</v>
      </c>
      <c r="AB329" s="16">
        <f>VLOOKUP($B329,GD_CHAM_CONG!$C$6:$BI$912,57,FALSE)</f>
        <v>0</v>
      </c>
      <c r="AC329" s="16">
        <f>VLOOKUP($B329,GD_CHAM_CONG!$C$6:$BI$912,58,FALSE)</f>
        <v>0</v>
      </c>
      <c r="AD329" s="16">
        <f>VLOOKUP($B329,GD_CHAM_CONG!$C$6:$BI$912,59,FALSE)</f>
        <v>0</v>
      </c>
      <c r="AE329" s="188">
        <f>I329/$H329*VLOOKUP(I$4,DM_TI_LE!$A$5:$B$30,2,FALSE)</f>
        <v>1</v>
      </c>
      <c r="AF329" s="188">
        <f>J329/$H329*VLOOKUP(J$4,DM_TI_LE!$A$5:$B$30,2,FALSE)</f>
        <v>0</v>
      </c>
      <c r="AG329" s="188">
        <f>K329/$H329*VLOOKUP(K$4,DM_TI_LE!$A$5:$B$30,2,FALSE)</f>
        <v>0</v>
      </c>
      <c r="AH329" s="188">
        <f>L329/$H329*VLOOKUP(L$4,DM_TI_LE!$A$5:$B$30,2,FALSE)</f>
        <v>0</v>
      </c>
      <c r="AI329" s="188">
        <f>M329/$H329*VLOOKUP(M$4,DM_TI_LE!$A$5:$B$30,2,FALSE)</f>
        <v>0</v>
      </c>
      <c r="AJ329" s="188">
        <f>N329/$H329*VLOOKUP(N$4,DM_TI_LE!$A$5:$B$30,2,FALSE)</f>
        <v>0</v>
      </c>
      <c r="AK329" s="188">
        <f>O329/$H329*VLOOKUP(O$4,DM_TI_LE!$A$5:$B$30,2,FALSE)</f>
        <v>0</v>
      </c>
      <c r="AL329" s="188">
        <f>P329/$H329*VLOOKUP(P$4,DM_TI_LE!$A$5:$B$30,2,FALSE)</f>
        <v>0</v>
      </c>
      <c r="AM329" s="188">
        <f>Q329/$H329*VLOOKUP(Q$4,DM_TI_LE!$A$5:$B$30,2,FALSE)</f>
        <v>0</v>
      </c>
      <c r="AN329" s="188">
        <f>R329/$H329*VLOOKUP(R$4,DM_TI_LE!$A$5:$B$30,2,FALSE)</f>
        <v>0</v>
      </c>
      <c r="AO329" s="188">
        <f>S329/$H329*VLOOKUP(S$4,DM_TI_LE!$A$5:$B$30,2,FALSE)</f>
        <v>0</v>
      </c>
      <c r="AP329" s="188">
        <f>T329/$H329*VLOOKUP(T$4,DM_TI_LE!$A$5:$B$30,2,FALSE)</f>
        <v>0</v>
      </c>
      <c r="AQ329" s="188">
        <f>U329/$H329*VLOOKUP(U$4,DM_TI_LE!$A$5:$B$30,2,FALSE)</f>
        <v>0</v>
      </c>
      <c r="AR329" s="188">
        <f>V329/$H329*VLOOKUP(V$4,DM_TI_LE!$A$5:$B$30,2,FALSE)</f>
        <v>0</v>
      </c>
      <c r="AS329" s="188">
        <f>W329/$H329*VLOOKUP(W$4,DM_TI_LE!$A$5:$B$30,2,FALSE)</f>
        <v>0</v>
      </c>
      <c r="AT329" s="188">
        <f>X329/$H329*VLOOKUP(X$4,DM_TI_LE!$A$5:$B$30,2,FALSE)</f>
        <v>0</v>
      </c>
      <c r="AU329" s="188">
        <f>Y329/$H329*VLOOKUP(Y$4,DM_TI_LE!$A$5:$B$30,2,FALSE)</f>
        <v>0</v>
      </c>
      <c r="AV329" s="188">
        <f>Z329/$H329*VLOOKUP(Z$4,DM_TI_LE!$A$5:$B$30,2,FALSE)</f>
        <v>0</v>
      </c>
      <c r="AW329" s="188">
        <f>AA329/$H329*VLOOKUP(AA$4,DM_TI_LE!$A$5:$B$30,2,FALSE)</f>
        <v>0</v>
      </c>
      <c r="AX329" s="188">
        <f>AB329/$H329*VLOOKUP(AB$4,DM_TI_LE!$A$5:$B$30,2,FALSE)</f>
        <v>0</v>
      </c>
      <c r="AY329" s="188">
        <f>AC329/$H329*VLOOKUP(AC$4,DM_TI_LE!$A$5:$B$30,2,FALSE)</f>
        <v>0</v>
      </c>
      <c r="AZ329" s="188">
        <f>AD329/$H329*VLOOKUP(AD$4,DM_TI_LE!$A$5:$B$30,2,FALSE)</f>
        <v>0</v>
      </c>
      <c r="BA329" s="231">
        <f>IF(CD329="HDHV",DM_TI_LE!$K$12*I329, SUM(AE329:AW329)*F329*E329*DM_HE_SO_LUONG_NS!$D$1*CE329)</f>
        <v>7560000</v>
      </c>
      <c r="BB329" s="16"/>
      <c r="BC329" s="17">
        <f>VLOOKUP(B329,GD_LCD_HS_LNS!$B$4:$E$914,4,FALSE)</f>
        <v>4166000</v>
      </c>
      <c r="BD329" s="16"/>
      <c r="BE329" s="16">
        <f>I329/26*$BC329*VLOOKUP(BE$4,DM_TI_LE!$A$5:$C$29,3,FALSE)</f>
        <v>0</v>
      </c>
      <c r="BF329" s="16">
        <f>J329/26*$BC329*VLOOKUP(BF$4,DM_TI_LE!$A$5:$C$29,3,FALSE)</f>
        <v>0</v>
      </c>
      <c r="BG329" s="16">
        <f>K329/26*$BC329*VLOOKUP(BG$4,DM_TI_LE!$A$5:$C$29,3,FALSE)</f>
        <v>0</v>
      </c>
      <c r="BH329" s="16">
        <f>L329/26*$BC329*VLOOKUP(BH$4,DM_TI_LE!$A$5:$C$29,3,FALSE)</f>
        <v>0</v>
      </c>
      <c r="BI329" s="16">
        <f>M329/26*$BC329*VLOOKUP(BI$4,DM_TI_LE!$A$5:$C$29,3,FALSE)</f>
        <v>0</v>
      </c>
      <c r="BJ329" s="16">
        <f>N329/26*$BC329*VLOOKUP(BJ$4,DM_TI_LE!$A$5:$C$29,3,FALSE)</f>
        <v>0</v>
      </c>
      <c r="BK329" s="16">
        <f>O329/26*$BC329*VLOOKUP(BK$4,DM_TI_LE!$A$5:$C$29,3,FALSE)</f>
        <v>0</v>
      </c>
      <c r="BL329" s="16">
        <f>P329/26*$BC329*VLOOKUP(BL$4,DM_TI_LE!$A$5:$C$29,3,FALSE)</f>
        <v>0</v>
      </c>
      <c r="BM329" s="16">
        <f>Q329/26*$BC329*VLOOKUP(BM$4,DM_TI_LE!$A$5:$C$29,3,FALSE)</f>
        <v>0</v>
      </c>
      <c r="BN329" s="16">
        <f>R329/26*$BC329*VLOOKUP(BN$4,DM_TI_LE!$A$5:$C$29,3,FALSE)</f>
        <v>0</v>
      </c>
      <c r="BO329" s="16">
        <f>S329/26*$BC329*VLOOKUP(BO$4,DM_TI_LE!$A$5:$C$29,3,FALSE)</f>
        <v>0</v>
      </c>
      <c r="BP329" s="16">
        <f>T329/26*$BC329*VLOOKUP(BP$4,DM_TI_LE!$A$5:$C$29,3,FALSE)</f>
        <v>0</v>
      </c>
      <c r="BQ329" s="16">
        <f>U329/26*$BC329*VLOOKUP(BQ$4,DM_TI_LE!$A$5:$C$29,3,FALSE)</f>
        <v>0</v>
      </c>
      <c r="BR329" s="16">
        <f>V329/26*$BC329*VLOOKUP(BR$4,DM_TI_LE!$A$5:$C$29,3,FALSE)</f>
        <v>0</v>
      </c>
      <c r="BS329" s="16">
        <f>W329/26*$BC329*VLOOKUP(BS$4,DM_TI_LE!$A$5:$C$29,3,FALSE)</f>
        <v>0</v>
      </c>
      <c r="BT329" s="16">
        <f>X329/26*$BC329*VLOOKUP(BT$4,DM_TI_LE!$A$5:$C$29,3,FALSE)</f>
        <v>0</v>
      </c>
      <c r="BU329" s="16">
        <f>Y329/26*$BC329*VLOOKUP(BU$4,DM_TI_LE!$A$5:$C$29,3,FALSE)</f>
        <v>0</v>
      </c>
      <c r="BV329" s="16">
        <f>Z329/26*$BC329*VLOOKUP(BV$4,DM_TI_LE!$A$5:$C$29,3,FALSE)</f>
        <v>0</v>
      </c>
      <c r="BW329" s="16">
        <f>AA329/26*$BC329*VLOOKUP(BW$4,DM_TI_LE!$A$5:$C$29,3,FALSE)</f>
        <v>0</v>
      </c>
      <c r="BX329" s="16">
        <f>AB329/26*$BC329*VLOOKUP(BX$4,DM_TI_LE!$A$5:$C$29,3,FALSE)</f>
        <v>0</v>
      </c>
      <c r="BY329" s="16">
        <f>AC329/26*$BC329*VLOOKUP(BY$4,DM_TI_LE!$A$5:$C$29,3,FALSE)</f>
        <v>0</v>
      </c>
      <c r="BZ329" s="16">
        <f>AD329/26*$BC329*VLOOKUP(BZ$4,DM_TI_LE!$A$5:$C$29,3,FALSE)</f>
        <v>0</v>
      </c>
      <c r="CA329" s="196">
        <f t="shared" si="0"/>
        <v>0</v>
      </c>
      <c r="CB329" s="16"/>
      <c r="CC329" s="197">
        <f t="shared" si="1"/>
        <v>7560000</v>
      </c>
      <c r="CD329" s="145" t="s">
        <v>114</v>
      </c>
      <c r="CE329" s="199">
        <f>VLOOKUP(CD329,DM_TI_LE!$I$12:$J$16,2,FALSE)</f>
        <v>1</v>
      </c>
    </row>
    <row r="330" spans="1:83" ht="12.75">
      <c r="A330" s="36">
        <v>326</v>
      </c>
      <c r="B330" s="38">
        <f>GD_LCD_HS_LNS!B329</f>
        <v>12579</v>
      </c>
      <c r="C330" s="38" t="str">
        <f>GD_LCD_HS_LNS!C329</f>
        <v>Nguyễn Ngọc Công</v>
      </c>
      <c r="D330" s="38" t="str">
        <f>GD_LCD_HS_LNS!D329</f>
        <v>NV Lái xe - VHTTB</v>
      </c>
      <c r="E330" s="146">
        <f>VLOOKUP(B330,GD_CHAM_CONG!$C$6:$BJ$912,60,FALSE)</f>
        <v>1</v>
      </c>
      <c r="F330" s="146">
        <f>VLOOKUP(B330,GD_LCD_HS_LNS!$B$4:$F$914,5,FALSE)</f>
        <v>1.68</v>
      </c>
      <c r="G330" s="168"/>
      <c r="H330" s="168">
        <f>VLOOKUP(B330,GD_CHAM_CONG!$C$6:$BD$912,37,FALSE)</f>
        <v>26</v>
      </c>
      <c r="I330" s="16">
        <f>VLOOKUP($B330,GD_CHAM_CONG!$C$6:$BF$912,38,FALSE)</f>
        <v>24</v>
      </c>
      <c r="J330" s="16">
        <f>VLOOKUP($B330,GD_CHAM_CONG!$C$6:$BF$912,39,FALSE)</f>
        <v>0</v>
      </c>
      <c r="K330" s="16">
        <f>VLOOKUP($B330,GD_CHAM_CONG!$C$6:$BF$912,40,FALSE)</f>
        <v>2</v>
      </c>
      <c r="L330" s="16">
        <f>VLOOKUP($B330,GD_CHAM_CONG!$C$6:$BF$912,41,FALSE)</f>
        <v>0</v>
      </c>
      <c r="M330" s="16">
        <f>VLOOKUP($B330,GD_CHAM_CONG!$C$6:$BF$912,42,FALSE)</f>
        <v>0</v>
      </c>
      <c r="N330" s="16">
        <f>VLOOKUP($B330,GD_CHAM_CONG!$C$6:$BF$912,43,FALSE)</f>
        <v>0</v>
      </c>
      <c r="O330" s="16">
        <f>VLOOKUP($B330,GD_CHAM_CONG!$C$6:$BF$912,44,FALSE)</f>
        <v>0</v>
      </c>
      <c r="P330" s="16">
        <f>VLOOKUP($B330,GD_CHAM_CONG!$C$6:$BF$912,45,FALSE)</f>
        <v>0</v>
      </c>
      <c r="Q330" s="16">
        <f>VLOOKUP($B330,GD_CHAM_CONG!$C$6:$BF$912,46,FALSE)</f>
        <v>0</v>
      </c>
      <c r="R330" s="16">
        <f>VLOOKUP($B330,GD_CHAM_CONG!$C$6:$BF$912,47,FALSE)</f>
        <v>0</v>
      </c>
      <c r="S330" s="16">
        <f>VLOOKUP($B330,GD_CHAM_CONG!$C$6:$BF$912,48,FALSE)</f>
        <v>0</v>
      </c>
      <c r="T330" s="16">
        <f>VLOOKUP($B330,GD_CHAM_CONG!$C$6:$BF$912,49,FALSE)</f>
        <v>0</v>
      </c>
      <c r="U330" s="16">
        <f>VLOOKUP($B330,GD_CHAM_CONG!$C$6:$BF$912,50,FALSE)</f>
        <v>0</v>
      </c>
      <c r="V330" s="16">
        <f>VLOOKUP($B330,GD_CHAM_CONG!$C$6:$BF$912,51,FALSE)</f>
        <v>0</v>
      </c>
      <c r="W330" s="16">
        <f>VLOOKUP($B330,GD_CHAM_CONG!$C$6:$BF$912,52,FALSE)</f>
        <v>0</v>
      </c>
      <c r="X330" s="16">
        <f>VLOOKUP($B330,GD_CHAM_CONG!$C$6:$BF$912,53,FALSE)</f>
        <v>0</v>
      </c>
      <c r="Y330" s="16">
        <f>VLOOKUP($B330,GD_CHAM_CONG!$C$6:$BF$912,54,FALSE)</f>
        <v>0</v>
      </c>
      <c r="Z330" s="16">
        <f>VLOOKUP($B330,GD_CHAM_CONG!$C$6:$BF$912,55,FALSE)</f>
        <v>0</v>
      </c>
      <c r="AA330" s="16">
        <f>VLOOKUP($B330,GD_CHAM_CONG!$C$6:$BF$912,56,FALSE)</f>
        <v>0</v>
      </c>
      <c r="AB330" s="16">
        <f>VLOOKUP($B330,GD_CHAM_CONG!$C$6:$BI$912,57,FALSE)</f>
        <v>0</v>
      </c>
      <c r="AC330" s="16">
        <f>VLOOKUP($B330,GD_CHAM_CONG!$C$6:$BI$912,58,FALSE)</f>
        <v>0</v>
      </c>
      <c r="AD330" s="16">
        <f>VLOOKUP($B330,GD_CHAM_CONG!$C$6:$BI$912,59,FALSE)</f>
        <v>0</v>
      </c>
      <c r="AE330" s="188">
        <f>I330/$H330*VLOOKUP(I$4,DM_TI_LE!$A$5:$B$30,2,FALSE)</f>
        <v>0.92307692307692313</v>
      </c>
      <c r="AF330" s="188">
        <f>J330/$H330*VLOOKUP(J$4,DM_TI_LE!$A$5:$B$30,2,FALSE)</f>
        <v>0</v>
      </c>
      <c r="AG330" s="188">
        <f>K330/$H330*VLOOKUP(K$4,DM_TI_LE!$A$5:$B$30,2,FALSE)</f>
        <v>0</v>
      </c>
      <c r="AH330" s="188">
        <f>L330/$H330*VLOOKUP(L$4,DM_TI_LE!$A$5:$B$30,2,FALSE)</f>
        <v>0</v>
      </c>
      <c r="AI330" s="188">
        <f>M330/$H330*VLOOKUP(M$4,DM_TI_LE!$A$5:$B$30,2,FALSE)</f>
        <v>0</v>
      </c>
      <c r="AJ330" s="188">
        <f>N330/$H330*VLOOKUP(N$4,DM_TI_LE!$A$5:$B$30,2,FALSE)</f>
        <v>0</v>
      </c>
      <c r="AK330" s="188">
        <f>O330/$H330*VLOOKUP(O$4,DM_TI_LE!$A$5:$B$30,2,FALSE)</f>
        <v>0</v>
      </c>
      <c r="AL330" s="188">
        <f>P330/$H330*VLOOKUP(P$4,DM_TI_LE!$A$5:$B$30,2,FALSE)</f>
        <v>0</v>
      </c>
      <c r="AM330" s="188">
        <f>Q330/$H330*VLOOKUP(Q$4,DM_TI_LE!$A$5:$B$30,2,FALSE)</f>
        <v>0</v>
      </c>
      <c r="AN330" s="188">
        <f>R330/$H330*VLOOKUP(R$4,DM_TI_LE!$A$5:$B$30,2,FALSE)</f>
        <v>0</v>
      </c>
      <c r="AO330" s="188">
        <f>S330/$H330*VLOOKUP(S$4,DM_TI_LE!$A$5:$B$30,2,FALSE)</f>
        <v>0</v>
      </c>
      <c r="AP330" s="188">
        <f>T330/$H330*VLOOKUP(T$4,DM_TI_LE!$A$5:$B$30,2,FALSE)</f>
        <v>0</v>
      </c>
      <c r="AQ330" s="188">
        <f>U330/$H330*VLOOKUP(U$4,DM_TI_LE!$A$5:$B$30,2,FALSE)</f>
        <v>0</v>
      </c>
      <c r="AR330" s="188">
        <f>V330/$H330*VLOOKUP(V$4,DM_TI_LE!$A$5:$B$30,2,FALSE)</f>
        <v>0</v>
      </c>
      <c r="AS330" s="188">
        <f>W330/$H330*VLOOKUP(W$4,DM_TI_LE!$A$5:$B$30,2,FALSE)</f>
        <v>0</v>
      </c>
      <c r="AT330" s="188">
        <f>X330/$H330*VLOOKUP(X$4,DM_TI_LE!$A$5:$B$30,2,FALSE)</f>
        <v>0</v>
      </c>
      <c r="AU330" s="188">
        <f>Y330/$H330*VLOOKUP(Y$4,DM_TI_LE!$A$5:$B$30,2,FALSE)</f>
        <v>0</v>
      </c>
      <c r="AV330" s="188">
        <f>Z330/$H330*VLOOKUP(Z$4,DM_TI_LE!$A$5:$B$30,2,FALSE)</f>
        <v>0</v>
      </c>
      <c r="AW330" s="188">
        <f>AA330/$H330*VLOOKUP(AA$4,DM_TI_LE!$A$5:$B$30,2,FALSE)</f>
        <v>0</v>
      </c>
      <c r="AX330" s="188">
        <f>AB330/$H330*VLOOKUP(AB$4,DM_TI_LE!$A$5:$B$30,2,FALSE)</f>
        <v>0</v>
      </c>
      <c r="AY330" s="188">
        <f>AC330/$H330*VLOOKUP(AC$4,DM_TI_LE!$A$5:$B$30,2,FALSE)</f>
        <v>0</v>
      </c>
      <c r="AZ330" s="188">
        <f>AD330/$H330*VLOOKUP(AD$4,DM_TI_LE!$A$5:$B$30,2,FALSE)</f>
        <v>0</v>
      </c>
      <c r="BA330" s="231">
        <f>IF(CD330="HDHV",DM_TI_LE!$K$12*I330, SUM(AE330:AW330)*F330*E330*DM_HE_SO_LUONG_NS!$D$1*CE330)</f>
        <v>6978461.538461539</v>
      </c>
      <c r="BB330" s="16"/>
      <c r="BC330" s="17">
        <f>VLOOKUP(B330,GD_LCD_HS_LNS!$B$4:$E$914,4,FALSE)</f>
        <v>4166000</v>
      </c>
      <c r="BD330" s="16"/>
      <c r="BE330" s="16">
        <f>I330/26*$BC330*VLOOKUP(BE$4,DM_TI_LE!$A$5:$C$29,3,FALSE)</f>
        <v>0</v>
      </c>
      <c r="BF330" s="16">
        <f>J330/26*$BC330*VLOOKUP(BF$4,DM_TI_LE!$A$5:$C$29,3,FALSE)</f>
        <v>0</v>
      </c>
      <c r="BG330" s="16">
        <f>K330/26*$BC330*VLOOKUP(BG$4,DM_TI_LE!$A$5:$C$29,3,FALSE)</f>
        <v>0</v>
      </c>
      <c r="BH330" s="16">
        <f>L330/26*$BC330*VLOOKUP(BH$4,DM_TI_LE!$A$5:$C$29,3,FALSE)</f>
        <v>0</v>
      </c>
      <c r="BI330" s="16">
        <f>M330/26*$BC330*VLOOKUP(BI$4,DM_TI_LE!$A$5:$C$29,3,FALSE)</f>
        <v>0</v>
      </c>
      <c r="BJ330" s="16">
        <f>N330/26*$BC330*VLOOKUP(BJ$4,DM_TI_LE!$A$5:$C$29,3,FALSE)</f>
        <v>0</v>
      </c>
      <c r="BK330" s="16">
        <f>O330/26*$BC330*VLOOKUP(BK$4,DM_TI_LE!$A$5:$C$29,3,FALSE)</f>
        <v>0</v>
      </c>
      <c r="BL330" s="16">
        <f>P330/26*$BC330*VLOOKUP(BL$4,DM_TI_LE!$A$5:$C$29,3,FALSE)</f>
        <v>0</v>
      </c>
      <c r="BM330" s="16">
        <f>Q330/26*$BC330*VLOOKUP(BM$4,DM_TI_LE!$A$5:$C$29,3,FALSE)</f>
        <v>0</v>
      </c>
      <c r="BN330" s="16">
        <f>R330/26*$BC330*VLOOKUP(BN$4,DM_TI_LE!$A$5:$C$29,3,FALSE)</f>
        <v>0</v>
      </c>
      <c r="BO330" s="16">
        <f>S330/26*$BC330*VLOOKUP(BO$4,DM_TI_LE!$A$5:$C$29,3,FALSE)</f>
        <v>0</v>
      </c>
      <c r="BP330" s="16">
        <f>T330/26*$BC330*VLOOKUP(BP$4,DM_TI_LE!$A$5:$C$29,3,FALSE)</f>
        <v>0</v>
      </c>
      <c r="BQ330" s="16">
        <f>U330/26*$BC330*VLOOKUP(BQ$4,DM_TI_LE!$A$5:$C$29,3,FALSE)</f>
        <v>0</v>
      </c>
      <c r="BR330" s="16">
        <f>V330/26*$BC330*VLOOKUP(BR$4,DM_TI_LE!$A$5:$C$29,3,FALSE)</f>
        <v>0</v>
      </c>
      <c r="BS330" s="16">
        <f>W330/26*$BC330*VLOOKUP(BS$4,DM_TI_LE!$A$5:$C$29,3,FALSE)</f>
        <v>0</v>
      </c>
      <c r="BT330" s="16">
        <f>X330/26*$BC330*VLOOKUP(BT$4,DM_TI_LE!$A$5:$C$29,3,FALSE)</f>
        <v>0</v>
      </c>
      <c r="BU330" s="16">
        <f>Y330/26*$BC330*VLOOKUP(BU$4,DM_TI_LE!$A$5:$C$29,3,FALSE)</f>
        <v>0</v>
      </c>
      <c r="BV330" s="16">
        <f>Z330/26*$BC330*VLOOKUP(BV$4,DM_TI_LE!$A$5:$C$29,3,FALSE)</f>
        <v>0</v>
      </c>
      <c r="BW330" s="16">
        <f>AA330/26*$BC330*VLOOKUP(BW$4,DM_TI_LE!$A$5:$C$29,3,FALSE)</f>
        <v>0</v>
      </c>
      <c r="BX330" s="16">
        <f>AB330/26*$BC330*VLOOKUP(BX$4,DM_TI_LE!$A$5:$C$29,3,FALSE)</f>
        <v>0</v>
      </c>
      <c r="BY330" s="16">
        <f>AC330/26*$BC330*VLOOKUP(BY$4,DM_TI_LE!$A$5:$C$29,3,FALSE)</f>
        <v>0</v>
      </c>
      <c r="BZ330" s="16">
        <f>AD330/26*$BC330*VLOOKUP(BZ$4,DM_TI_LE!$A$5:$C$29,3,FALSE)</f>
        <v>0</v>
      </c>
      <c r="CA330" s="196">
        <f t="shared" si="0"/>
        <v>0</v>
      </c>
      <c r="CB330" s="16"/>
      <c r="CC330" s="197">
        <f t="shared" si="1"/>
        <v>6978461.538461539</v>
      </c>
      <c r="CD330" s="145" t="s">
        <v>114</v>
      </c>
      <c r="CE330" s="199">
        <f>VLOOKUP(CD330,DM_TI_LE!$I$12:$J$16,2,FALSE)</f>
        <v>1</v>
      </c>
    </row>
    <row r="331" spans="1:83" ht="12.75">
      <c r="A331" s="36">
        <v>327</v>
      </c>
      <c r="B331" s="38">
        <f>GD_LCD_HS_LNS!B330</f>
        <v>10758</v>
      </c>
      <c r="C331" s="38" t="str">
        <f>GD_LCD_HS_LNS!C330</f>
        <v>Trương Thị Minh Phượng</v>
      </c>
      <c r="D331" s="38" t="str">
        <f>GD_LCD_HS_LNS!D330</f>
        <v>Đội phó</v>
      </c>
      <c r="E331" s="146">
        <f>VLOOKUP(B331,GD_CHAM_CONG!$C$6:$BJ$912,60,FALSE)</f>
        <v>1</v>
      </c>
      <c r="F331" s="146">
        <f>VLOOKUP(B331,GD_LCD_HS_LNS!$B$4:$F$914,5,FALSE)</f>
        <v>2.57</v>
      </c>
      <c r="G331" s="168"/>
      <c r="H331" s="168">
        <f>VLOOKUP(B331,GD_CHAM_CONG!$C$6:$BD$912,37,FALSE)</f>
        <v>26</v>
      </c>
      <c r="I331" s="16">
        <f>VLOOKUP($B331,GD_CHAM_CONG!$C$6:$BF$912,38,FALSE)</f>
        <v>26</v>
      </c>
      <c r="J331" s="16">
        <f>VLOOKUP($B331,GD_CHAM_CONG!$C$6:$BF$912,39,FALSE)</f>
        <v>0</v>
      </c>
      <c r="K331" s="16">
        <f>VLOOKUP($B331,GD_CHAM_CONG!$C$6:$BF$912,40,FALSE)</f>
        <v>0</v>
      </c>
      <c r="L331" s="16">
        <f>VLOOKUP($B331,GD_CHAM_CONG!$C$6:$BF$912,41,FALSE)</f>
        <v>0</v>
      </c>
      <c r="M331" s="16">
        <f>VLOOKUP($B331,GD_CHAM_CONG!$C$6:$BF$912,42,FALSE)</f>
        <v>0</v>
      </c>
      <c r="N331" s="16">
        <f>VLOOKUP($B331,GD_CHAM_CONG!$C$6:$BF$912,43,FALSE)</f>
        <v>0</v>
      </c>
      <c r="O331" s="16">
        <f>VLOOKUP($B331,GD_CHAM_CONG!$C$6:$BF$912,44,FALSE)</f>
        <v>0</v>
      </c>
      <c r="P331" s="16">
        <f>VLOOKUP($B331,GD_CHAM_CONG!$C$6:$BF$912,45,FALSE)</f>
        <v>0</v>
      </c>
      <c r="Q331" s="16">
        <f>VLOOKUP($B331,GD_CHAM_CONG!$C$6:$BF$912,46,FALSE)</f>
        <v>0</v>
      </c>
      <c r="R331" s="16">
        <f>VLOOKUP($B331,GD_CHAM_CONG!$C$6:$BF$912,47,FALSE)</f>
        <v>0</v>
      </c>
      <c r="S331" s="16">
        <f>VLOOKUP($B331,GD_CHAM_CONG!$C$6:$BF$912,48,FALSE)</f>
        <v>0</v>
      </c>
      <c r="T331" s="16">
        <f>VLOOKUP($B331,GD_CHAM_CONG!$C$6:$BF$912,49,FALSE)</f>
        <v>0</v>
      </c>
      <c r="U331" s="16">
        <f>VLOOKUP($B331,GD_CHAM_CONG!$C$6:$BF$912,50,FALSE)</f>
        <v>0</v>
      </c>
      <c r="V331" s="16">
        <f>VLOOKUP($B331,GD_CHAM_CONG!$C$6:$BF$912,51,FALSE)</f>
        <v>0</v>
      </c>
      <c r="W331" s="16">
        <f>VLOOKUP($B331,GD_CHAM_CONG!$C$6:$BF$912,52,FALSE)</f>
        <v>0</v>
      </c>
      <c r="X331" s="16">
        <f>VLOOKUP($B331,GD_CHAM_CONG!$C$6:$BF$912,53,FALSE)</f>
        <v>0</v>
      </c>
      <c r="Y331" s="16">
        <f>VLOOKUP($B331,GD_CHAM_CONG!$C$6:$BF$912,54,FALSE)</f>
        <v>0</v>
      </c>
      <c r="Z331" s="16">
        <f>VLOOKUP($B331,GD_CHAM_CONG!$C$6:$BF$912,55,FALSE)</f>
        <v>0</v>
      </c>
      <c r="AA331" s="16">
        <f>VLOOKUP($B331,GD_CHAM_CONG!$C$6:$BF$912,56,FALSE)</f>
        <v>0</v>
      </c>
      <c r="AB331" s="16">
        <f>VLOOKUP($B331,GD_CHAM_CONG!$C$6:$BI$912,57,FALSE)</f>
        <v>0</v>
      </c>
      <c r="AC331" s="16">
        <f>VLOOKUP($B331,GD_CHAM_CONG!$C$6:$BI$912,58,FALSE)</f>
        <v>0</v>
      </c>
      <c r="AD331" s="16">
        <f>VLOOKUP($B331,GD_CHAM_CONG!$C$6:$BI$912,59,FALSE)</f>
        <v>0</v>
      </c>
      <c r="AE331" s="188">
        <f>I331/$H331*VLOOKUP(I$4,DM_TI_LE!$A$5:$B$30,2,FALSE)</f>
        <v>1</v>
      </c>
      <c r="AF331" s="188">
        <f>J331/$H331*VLOOKUP(J$4,DM_TI_LE!$A$5:$B$30,2,FALSE)</f>
        <v>0</v>
      </c>
      <c r="AG331" s="188">
        <f>K331/$H331*VLOOKUP(K$4,DM_TI_LE!$A$5:$B$30,2,FALSE)</f>
        <v>0</v>
      </c>
      <c r="AH331" s="188">
        <f>L331/$H331*VLOOKUP(L$4,DM_TI_LE!$A$5:$B$30,2,FALSE)</f>
        <v>0</v>
      </c>
      <c r="AI331" s="188">
        <f>M331/$H331*VLOOKUP(M$4,DM_TI_LE!$A$5:$B$30,2,FALSE)</f>
        <v>0</v>
      </c>
      <c r="AJ331" s="188">
        <f>N331/$H331*VLOOKUP(N$4,DM_TI_LE!$A$5:$B$30,2,FALSE)</f>
        <v>0</v>
      </c>
      <c r="AK331" s="188">
        <f>O331/$H331*VLOOKUP(O$4,DM_TI_LE!$A$5:$B$30,2,FALSE)</f>
        <v>0</v>
      </c>
      <c r="AL331" s="188">
        <f>P331/$H331*VLOOKUP(P$4,DM_TI_LE!$A$5:$B$30,2,FALSE)</f>
        <v>0</v>
      </c>
      <c r="AM331" s="188">
        <f>Q331/$H331*VLOOKUP(Q$4,DM_TI_LE!$A$5:$B$30,2,FALSE)</f>
        <v>0</v>
      </c>
      <c r="AN331" s="188">
        <f>R331/$H331*VLOOKUP(R$4,DM_TI_LE!$A$5:$B$30,2,FALSE)</f>
        <v>0</v>
      </c>
      <c r="AO331" s="188">
        <f>S331/$H331*VLOOKUP(S$4,DM_TI_LE!$A$5:$B$30,2,FALSE)</f>
        <v>0</v>
      </c>
      <c r="AP331" s="188">
        <f>T331/$H331*VLOOKUP(T$4,DM_TI_LE!$A$5:$B$30,2,FALSE)</f>
        <v>0</v>
      </c>
      <c r="AQ331" s="188">
        <f>U331/$H331*VLOOKUP(U$4,DM_TI_LE!$A$5:$B$30,2,FALSE)</f>
        <v>0</v>
      </c>
      <c r="AR331" s="188">
        <f>V331/$H331*VLOOKUP(V$4,DM_TI_LE!$A$5:$B$30,2,FALSE)</f>
        <v>0</v>
      </c>
      <c r="AS331" s="188">
        <f>W331/$H331*VLOOKUP(W$4,DM_TI_LE!$A$5:$B$30,2,FALSE)</f>
        <v>0</v>
      </c>
      <c r="AT331" s="188">
        <f>X331/$H331*VLOOKUP(X$4,DM_TI_LE!$A$5:$B$30,2,FALSE)</f>
        <v>0</v>
      </c>
      <c r="AU331" s="188">
        <f>Y331/$H331*VLOOKUP(Y$4,DM_TI_LE!$A$5:$B$30,2,FALSE)</f>
        <v>0</v>
      </c>
      <c r="AV331" s="188">
        <f>Z331/$H331*VLOOKUP(Z$4,DM_TI_LE!$A$5:$B$30,2,FALSE)</f>
        <v>0</v>
      </c>
      <c r="AW331" s="188">
        <f>AA331/$H331*VLOOKUP(AA$4,DM_TI_LE!$A$5:$B$30,2,FALSE)</f>
        <v>0</v>
      </c>
      <c r="AX331" s="188">
        <f>AB331/$H331*VLOOKUP(AB$4,DM_TI_LE!$A$5:$B$30,2,FALSE)</f>
        <v>0</v>
      </c>
      <c r="AY331" s="188">
        <f>AC331/$H331*VLOOKUP(AC$4,DM_TI_LE!$A$5:$B$30,2,FALSE)</f>
        <v>0</v>
      </c>
      <c r="AZ331" s="188">
        <f>AD331/$H331*VLOOKUP(AD$4,DM_TI_LE!$A$5:$B$30,2,FALSE)</f>
        <v>0</v>
      </c>
      <c r="BA331" s="231">
        <f>IF(CD331="HDHV",DM_TI_LE!$K$12*I331, SUM(AE331:AW331)*F331*E331*DM_HE_SO_LUONG_NS!$D$1*CE331)</f>
        <v>11565000</v>
      </c>
      <c r="BB331" s="16"/>
      <c r="BC331" s="17">
        <f>VLOOKUP(B331,GD_LCD_HS_LNS!$B$4:$E$914,4,FALSE)</f>
        <v>4921000</v>
      </c>
      <c r="BD331" s="16"/>
      <c r="BE331" s="16">
        <f>I331/26*$BC331*VLOOKUP(BE$4,DM_TI_LE!$A$5:$C$29,3,FALSE)</f>
        <v>0</v>
      </c>
      <c r="BF331" s="16">
        <f>J331/26*$BC331*VLOOKUP(BF$4,DM_TI_LE!$A$5:$C$29,3,FALSE)</f>
        <v>0</v>
      </c>
      <c r="BG331" s="16">
        <f>K331/26*$BC331*VLOOKUP(BG$4,DM_TI_LE!$A$5:$C$29,3,FALSE)</f>
        <v>0</v>
      </c>
      <c r="BH331" s="16">
        <f>L331/26*$BC331*VLOOKUP(BH$4,DM_TI_LE!$A$5:$C$29,3,FALSE)</f>
        <v>0</v>
      </c>
      <c r="BI331" s="16">
        <f>M331/26*$BC331*VLOOKUP(BI$4,DM_TI_LE!$A$5:$C$29,3,FALSE)</f>
        <v>0</v>
      </c>
      <c r="BJ331" s="16">
        <f>N331/26*$BC331*VLOOKUP(BJ$4,DM_TI_LE!$A$5:$C$29,3,FALSE)</f>
        <v>0</v>
      </c>
      <c r="BK331" s="16">
        <f>O331/26*$BC331*VLOOKUP(BK$4,DM_TI_LE!$A$5:$C$29,3,FALSE)</f>
        <v>0</v>
      </c>
      <c r="BL331" s="16">
        <f>P331/26*$BC331*VLOOKUP(BL$4,DM_TI_LE!$A$5:$C$29,3,FALSE)</f>
        <v>0</v>
      </c>
      <c r="BM331" s="16">
        <f>Q331/26*$BC331*VLOOKUP(BM$4,DM_TI_LE!$A$5:$C$29,3,FALSE)</f>
        <v>0</v>
      </c>
      <c r="BN331" s="16">
        <f>R331/26*$BC331*VLOOKUP(BN$4,DM_TI_LE!$A$5:$C$29,3,FALSE)</f>
        <v>0</v>
      </c>
      <c r="BO331" s="16">
        <f>S331/26*$BC331*VLOOKUP(BO$4,DM_TI_LE!$A$5:$C$29,3,FALSE)</f>
        <v>0</v>
      </c>
      <c r="BP331" s="16">
        <f>T331/26*$BC331*VLOOKUP(BP$4,DM_TI_LE!$A$5:$C$29,3,FALSE)</f>
        <v>0</v>
      </c>
      <c r="BQ331" s="16">
        <f>U331/26*$BC331*VLOOKUP(BQ$4,DM_TI_LE!$A$5:$C$29,3,FALSE)</f>
        <v>0</v>
      </c>
      <c r="BR331" s="16">
        <f>V331/26*$BC331*VLOOKUP(BR$4,DM_TI_LE!$A$5:$C$29,3,FALSE)</f>
        <v>0</v>
      </c>
      <c r="BS331" s="16">
        <f>W331/26*$BC331*VLOOKUP(BS$4,DM_TI_LE!$A$5:$C$29,3,FALSE)</f>
        <v>0</v>
      </c>
      <c r="BT331" s="16">
        <f>X331/26*$BC331*VLOOKUP(BT$4,DM_TI_LE!$A$5:$C$29,3,FALSE)</f>
        <v>0</v>
      </c>
      <c r="BU331" s="16">
        <f>Y331/26*$BC331*VLOOKUP(BU$4,DM_TI_LE!$A$5:$C$29,3,FALSE)</f>
        <v>0</v>
      </c>
      <c r="BV331" s="16">
        <f>Z331/26*$BC331*VLOOKUP(BV$4,DM_TI_LE!$A$5:$C$29,3,FALSE)</f>
        <v>0</v>
      </c>
      <c r="BW331" s="16">
        <f>AA331/26*$BC331*VLOOKUP(BW$4,DM_TI_LE!$A$5:$C$29,3,FALSE)</f>
        <v>0</v>
      </c>
      <c r="BX331" s="16">
        <f>AB331/26*$BC331*VLOOKUP(BX$4,DM_TI_LE!$A$5:$C$29,3,FALSE)</f>
        <v>0</v>
      </c>
      <c r="BY331" s="16">
        <f>AC331/26*$BC331*VLOOKUP(BY$4,DM_TI_LE!$A$5:$C$29,3,FALSE)</f>
        <v>0</v>
      </c>
      <c r="BZ331" s="16">
        <f>AD331/26*$BC331*VLOOKUP(BZ$4,DM_TI_LE!$A$5:$C$29,3,FALSE)</f>
        <v>0</v>
      </c>
      <c r="CA331" s="196">
        <f t="shared" si="0"/>
        <v>0</v>
      </c>
      <c r="CB331" s="16"/>
      <c r="CC331" s="197">
        <f t="shared" si="1"/>
        <v>11565000</v>
      </c>
      <c r="CD331" s="145" t="s">
        <v>116</v>
      </c>
      <c r="CE331" s="199">
        <f>VLOOKUP(CD331,DM_TI_LE!$I$12:$J$16,2,FALSE)</f>
        <v>1</v>
      </c>
    </row>
    <row r="332" spans="1:83" ht="12.75">
      <c r="A332" s="36">
        <v>328</v>
      </c>
      <c r="B332" s="38">
        <f>GD_LCD_HS_LNS!B331</f>
        <v>10644</v>
      </c>
      <c r="C332" s="38" t="str">
        <f>GD_LCD_HS_LNS!C331</f>
        <v>Nguyễn Văn Bình</v>
      </c>
      <c r="D332" s="38" t="str">
        <f>GD_LCD_HS_LNS!D331</f>
        <v>KTV mặt đất</v>
      </c>
      <c r="E332" s="146">
        <f>VLOOKUP(B332,GD_CHAM_CONG!$C$6:$BJ$912,60,FALSE)</f>
        <v>1</v>
      </c>
      <c r="F332" s="146">
        <f>VLOOKUP(B332,GD_LCD_HS_LNS!$B$4:$F$914,5,FALSE)</f>
        <v>2.57</v>
      </c>
      <c r="G332" s="168"/>
      <c r="H332" s="168">
        <f>VLOOKUP(B332,GD_CHAM_CONG!$C$6:$BD$912,37,FALSE)</f>
        <v>26</v>
      </c>
      <c r="I332" s="16">
        <f>VLOOKUP($B332,GD_CHAM_CONG!$C$6:$BF$912,38,FALSE)</f>
        <v>17</v>
      </c>
      <c r="J332" s="16">
        <f>VLOOKUP($B332,GD_CHAM_CONG!$C$6:$BF$912,39,FALSE)</f>
        <v>0</v>
      </c>
      <c r="K332" s="16">
        <f>VLOOKUP($B332,GD_CHAM_CONG!$C$6:$BF$912,40,FALSE)</f>
        <v>0</v>
      </c>
      <c r="L332" s="16">
        <f>VLOOKUP($B332,GD_CHAM_CONG!$C$6:$BF$912,41,FALSE)</f>
        <v>0</v>
      </c>
      <c r="M332" s="16">
        <f>VLOOKUP($B332,GD_CHAM_CONG!$C$6:$BF$912,42,FALSE)</f>
        <v>0</v>
      </c>
      <c r="N332" s="16">
        <f>VLOOKUP($B332,GD_CHAM_CONG!$C$6:$BF$912,43,FALSE)</f>
        <v>0</v>
      </c>
      <c r="O332" s="16">
        <f>VLOOKUP($B332,GD_CHAM_CONG!$C$6:$BF$912,44,FALSE)</f>
        <v>0</v>
      </c>
      <c r="P332" s="16">
        <f>VLOOKUP($B332,GD_CHAM_CONG!$C$6:$BF$912,45,FALSE)</f>
        <v>0</v>
      </c>
      <c r="Q332" s="16">
        <f>VLOOKUP($B332,GD_CHAM_CONG!$C$6:$BF$912,46,FALSE)</f>
        <v>0</v>
      </c>
      <c r="R332" s="16">
        <f>VLOOKUP($B332,GD_CHAM_CONG!$C$6:$BF$912,47,FALSE)</f>
        <v>0</v>
      </c>
      <c r="S332" s="16">
        <f>VLOOKUP($B332,GD_CHAM_CONG!$C$6:$BF$912,48,FALSE)</f>
        <v>6</v>
      </c>
      <c r="T332" s="16">
        <f>VLOOKUP($B332,GD_CHAM_CONG!$C$6:$BF$912,49,FALSE)</f>
        <v>0</v>
      </c>
      <c r="U332" s="16">
        <f>VLOOKUP($B332,GD_CHAM_CONG!$C$6:$BF$912,50,FALSE)</f>
        <v>0</v>
      </c>
      <c r="V332" s="16">
        <f>VLOOKUP($B332,GD_CHAM_CONG!$C$6:$BF$912,51,FALSE)</f>
        <v>3</v>
      </c>
      <c r="W332" s="16">
        <f>VLOOKUP($B332,GD_CHAM_CONG!$C$6:$BF$912,52,FALSE)</f>
        <v>0</v>
      </c>
      <c r="X332" s="16">
        <f>VLOOKUP($B332,GD_CHAM_CONG!$C$6:$BF$912,53,FALSE)</f>
        <v>0</v>
      </c>
      <c r="Y332" s="16">
        <f>VLOOKUP($B332,GD_CHAM_CONG!$C$6:$BF$912,54,FALSE)</f>
        <v>0</v>
      </c>
      <c r="Z332" s="16">
        <f>VLOOKUP($B332,GD_CHAM_CONG!$C$6:$BF$912,55,FALSE)</f>
        <v>0</v>
      </c>
      <c r="AA332" s="16">
        <f>VLOOKUP($B332,GD_CHAM_CONG!$C$6:$BF$912,56,FALSE)</f>
        <v>0</v>
      </c>
      <c r="AB332" s="16">
        <f>VLOOKUP($B332,GD_CHAM_CONG!$C$6:$BI$912,57,FALSE)</f>
        <v>0</v>
      </c>
      <c r="AC332" s="16">
        <f>VLOOKUP($B332,GD_CHAM_CONG!$C$6:$BI$912,58,FALSE)</f>
        <v>0</v>
      </c>
      <c r="AD332" s="16">
        <f>VLOOKUP($B332,GD_CHAM_CONG!$C$6:$BI$912,59,FALSE)</f>
        <v>0</v>
      </c>
      <c r="AE332" s="188">
        <f>I332/$H332*VLOOKUP(I$4,DM_TI_LE!$A$5:$B$30,2,FALSE)</f>
        <v>0.65384615384615385</v>
      </c>
      <c r="AF332" s="188">
        <f>J332/$H332*VLOOKUP(J$4,DM_TI_LE!$A$5:$B$30,2,FALSE)</f>
        <v>0</v>
      </c>
      <c r="AG332" s="188">
        <f>K332/$H332*VLOOKUP(K$4,DM_TI_LE!$A$5:$B$30,2,FALSE)</f>
        <v>0</v>
      </c>
      <c r="AH332" s="188">
        <f>L332/$H332*VLOOKUP(L$4,DM_TI_LE!$A$5:$B$30,2,FALSE)</f>
        <v>0</v>
      </c>
      <c r="AI332" s="188">
        <f>M332/$H332*VLOOKUP(M$4,DM_TI_LE!$A$5:$B$30,2,FALSE)</f>
        <v>0</v>
      </c>
      <c r="AJ332" s="188">
        <f>N332/$H332*VLOOKUP(N$4,DM_TI_LE!$A$5:$B$30,2,FALSE)</f>
        <v>0</v>
      </c>
      <c r="AK332" s="188">
        <f>O332/$H332*VLOOKUP(O$4,DM_TI_LE!$A$5:$B$30,2,FALSE)</f>
        <v>0</v>
      </c>
      <c r="AL332" s="188">
        <f>P332/$H332*VLOOKUP(P$4,DM_TI_LE!$A$5:$B$30,2,FALSE)</f>
        <v>0</v>
      </c>
      <c r="AM332" s="188">
        <f>Q332/$H332*VLOOKUP(Q$4,DM_TI_LE!$A$5:$B$30,2,FALSE)</f>
        <v>0</v>
      </c>
      <c r="AN332" s="188">
        <f>R332/$H332*VLOOKUP(R$4,DM_TI_LE!$A$5:$B$30,2,FALSE)</f>
        <v>0</v>
      </c>
      <c r="AO332" s="188">
        <f>S332/$H332*VLOOKUP(S$4,DM_TI_LE!$A$5:$B$30,2,FALSE)</f>
        <v>0</v>
      </c>
      <c r="AP332" s="188">
        <f>T332/$H332*VLOOKUP(T$4,DM_TI_LE!$A$5:$B$30,2,FALSE)</f>
        <v>0</v>
      </c>
      <c r="AQ332" s="188">
        <f>U332/$H332*VLOOKUP(U$4,DM_TI_LE!$A$5:$B$30,2,FALSE)</f>
        <v>0</v>
      </c>
      <c r="AR332" s="188">
        <f>V332/$H332*VLOOKUP(V$4,DM_TI_LE!$A$5:$B$30,2,FALSE)</f>
        <v>0</v>
      </c>
      <c r="AS332" s="188">
        <f>W332/$H332*VLOOKUP(W$4,DM_TI_LE!$A$5:$B$30,2,FALSE)</f>
        <v>0</v>
      </c>
      <c r="AT332" s="188">
        <f>X332/$H332*VLOOKUP(X$4,DM_TI_LE!$A$5:$B$30,2,FALSE)</f>
        <v>0</v>
      </c>
      <c r="AU332" s="188">
        <f>Y332/$H332*VLOOKUP(Y$4,DM_TI_LE!$A$5:$B$30,2,FALSE)</f>
        <v>0</v>
      </c>
      <c r="AV332" s="188">
        <f>Z332/$H332*VLOOKUP(Z$4,DM_TI_LE!$A$5:$B$30,2,FALSE)</f>
        <v>0</v>
      </c>
      <c r="AW332" s="188">
        <f>AA332/$H332*VLOOKUP(AA$4,DM_TI_LE!$A$5:$B$30,2,FALSE)</f>
        <v>0</v>
      </c>
      <c r="AX332" s="188">
        <f>AB332/$H332*VLOOKUP(AB$4,DM_TI_LE!$A$5:$B$30,2,FALSE)</f>
        <v>0</v>
      </c>
      <c r="AY332" s="188">
        <f>AC332/$H332*VLOOKUP(AC$4,DM_TI_LE!$A$5:$B$30,2,FALSE)</f>
        <v>0</v>
      </c>
      <c r="AZ332" s="188">
        <f>AD332/$H332*VLOOKUP(AD$4,DM_TI_LE!$A$5:$B$30,2,FALSE)</f>
        <v>0</v>
      </c>
      <c r="BA332" s="231">
        <f>IF(CD332="HDHV",DM_TI_LE!$K$12*I332, SUM(AE332:AW332)*F332*E332*DM_HE_SO_LUONG_NS!$D$1*CE332)</f>
        <v>7561730.769230769</v>
      </c>
      <c r="BB332" s="16"/>
      <c r="BC332" s="17">
        <f>VLOOKUP(B332,GD_LCD_HS_LNS!$B$4:$E$914,4,FALSE)</f>
        <v>4921000</v>
      </c>
      <c r="BD332" s="16"/>
      <c r="BE332" s="16">
        <f>I332/26*$BC332*VLOOKUP(BE$4,DM_TI_LE!$A$5:$C$29,3,FALSE)</f>
        <v>0</v>
      </c>
      <c r="BF332" s="16">
        <f>J332/26*$BC332*VLOOKUP(BF$4,DM_TI_LE!$A$5:$C$29,3,FALSE)</f>
        <v>0</v>
      </c>
      <c r="BG332" s="16">
        <f>K332/26*$BC332*VLOOKUP(BG$4,DM_TI_LE!$A$5:$C$29,3,FALSE)</f>
        <v>0</v>
      </c>
      <c r="BH332" s="16">
        <f>L332/26*$BC332*VLOOKUP(BH$4,DM_TI_LE!$A$5:$C$29,3,FALSE)</f>
        <v>0</v>
      </c>
      <c r="BI332" s="16">
        <f>M332/26*$BC332*VLOOKUP(BI$4,DM_TI_LE!$A$5:$C$29,3,FALSE)</f>
        <v>0</v>
      </c>
      <c r="BJ332" s="16">
        <f>N332/26*$BC332*VLOOKUP(BJ$4,DM_TI_LE!$A$5:$C$29,3,FALSE)</f>
        <v>0</v>
      </c>
      <c r="BK332" s="16">
        <f>O332/26*$BC332*VLOOKUP(BK$4,DM_TI_LE!$A$5:$C$29,3,FALSE)</f>
        <v>0</v>
      </c>
      <c r="BL332" s="16">
        <f>P332/26*$BC332*VLOOKUP(BL$4,DM_TI_LE!$A$5:$C$29,3,FALSE)</f>
        <v>0</v>
      </c>
      <c r="BM332" s="16">
        <f>Q332/26*$BC332*VLOOKUP(BM$4,DM_TI_LE!$A$5:$C$29,3,FALSE)</f>
        <v>0</v>
      </c>
      <c r="BN332" s="16">
        <f>R332/26*$BC332*VLOOKUP(BN$4,DM_TI_LE!$A$5:$C$29,3,FALSE)</f>
        <v>0</v>
      </c>
      <c r="BO332" s="16">
        <f>S332/26*$BC332*VLOOKUP(BO$4,DM_TI_LE!$A$5:$C$29,3,FALSE)</f>
        <v>1135615.3846153847</v>
      </c>
      <c r="BP332" s="16">
        <f>T332/26*$BC332*VLOOKUP(BP$4,DM_TI_LE!$A$5:$C$29,3,FALSE)</f>
        <v>0</v>
      </c>
      <c r="BQ332" s="16">
        <f>U332/26*$BC332*VLOOKUP(BQ$4,DM_TI_LE!$A$5:$C$29,3,FALSE)</f>
        <v>0</v>
      </c>
      <c r="BR332" s="16">
        <f>V332/26*$BC332*VLOOKUP(BR$4,DM_TI_LE!$A$5:$C$29,3,FALSE)</f>
        <v>567807.69230769237</v>
      </c>
      <c r="BS332" s="16">
        <f>W332/26*$BC332*VLOOKUP(BS$4,DM_TI_LE!$A$5:$C$29,3,FALSE)</f>
        <v>0</v>
      </c>
      <c r="BT332" s="16">
        <f>X332/26*$BC332*VLOOKUP(BT$4,DM_TI_LE!$A$5:$C$29,3,FALSE)</f>
        <v>0</v>
      </c>
      <c r="BU332" s="16">
        <f>Y332/26*$BC332*VLOOKUP(BU$4,DM_TI_LE!$A$5:$C$29,3,FALSE)</f>
        <v>0</v>
      </c>
      <c r="BV332" s="16">
        <f>Z332/26*$BC332*VLOOKUP(BV$4,DM_TI_LE!$A$5:$C$29,3,FALSE)</f>
        <v>0</v>
      </c>
      <c r="BW332" s="16">
        <f>AA332/26*$BC332*VLOOKUP(BW$4,DM_TI_LE!$A$5:$C$29,3,FALSE)</f>
        <v>0</v>
      </c>
      <c r="BX332" s="16">
        <f>AB332/26*$BC332*VLOOKUP(BX$4,DM_TI_LE!$A$5:$C$29,3,FALSE)</f>
        <v>0</v>
      </c>
      <c r="BY332" s="16">
        <f>AC332/26*$BC332*VLOOKUP(BY$4,DM_TI_LE!$A$5:$C$29,3,FALSE)</f>
        <v>0</v>
      </c>
      <c r="BZ332" s="16">
        <f>AD332/26*$BC332*VLOOKUP(BZ$4,DM_TI_LE!$A$5:$C$29,3,FALSE)</f>
        <v>0</v>
      </c>
      <c r="CA332" s="196">
        <f t="shared" si="0"/>
        <v>1703423.076923077</v>
      </c>
      <c r="CB332" s="16"/>
      <c r="CC332" s="197">
        <f t="shared" si="1"/>
        <v>9265153.846153846</v>
      </c>
      <c r="CD332" s="145" t="s">
        <v>116</v>
      </c>
      <c r="CE332" s="199">
        <f>VLOOKUP(CD332,DM_TI_LE!$I$12:$J$16,2,FALSE)</f>
        <v>1</v>
      </c>
    </row>
    <row r="333" spans="1:83" ht="12.75">
      <c r="A333" s="36">
        <v>329</v>
      </c>
      <c r="B333" s="38">
        <f>GD_LCD_HS_LNS!B332</f>
        <v>10645</v>
      </c>
      <c r="C333" s="38" t="str">
        <f>GD_LCD_HS_LNS!C332</f>
        <v>Thân Hoài Nam</v>
      </c>
      <c r="D333" s="38" t="str">
        <f>GD_LCD_HS_LNS!D332</f>
        <v>KTV mặt đất</v>
      </c>
      <c r="E333" s="146">
        <f>VLOOKUP(B333,GD_CHAM_CONG!$C$6:$BJ$912,60,FALSE)</f>
        <v>1</v>
      </c>
      <c r="F333" s="146">
        <f>VLOOKUP(B333,GD_LCD_HS_LNS!$B$4:$F$914,5,FALSE)</f>
        <v>3.15</v>
      </c>
      <c r="G333" s="168"/>
      <c r="H333" s="168">
        <f>VLOOKUP(B333,GD_CHAM_CONG!$C$6:$BD$912,37,FALSE)</f>
        <v>26</v>
      </c>
      <c r="I333" s="16">
        <f>VLOOKUP($B333,GD_CHAM_CONG!$C$6:$BF$912,38,FALSE)</f>
        <v>26</v>
      </c>
      <c r="J333" s="16">
        <f>VLOOKUP($B333,GD_CHAM_CONG!$C$6:$BF$912,39,FALSE)</f>
        <v>0</v>
      </c>
      <c r="K333" s="16">
        <f>VLOOKUP($B333,GD_CHAM_CONG!$C$6:$BF$912,40,FALSE)</f>
        <v>0</v>
      </c>
      <c r="L333" s="16">
        <f>VLOOKUP($B333,GD_CHAM_CONG!$C$6:$BF$912,41,FALSE)</f>
        <v>0</v>
      </c>
      <c r="M333" s="16">
        <f>VLOOKUP($B333,GD_CHAM_CONG!$C$6:$BF$912,42,FALSE)</f>
        <v>0</v>
      </c>
      <c r="N333" s="16">
        <f>VLOOKUP($B333,GD_CHAM_CONG!$C$6:$BF$912,43,FALSE)</f>
        <v>0</v>
      </c>
      <c r="O333" s="16">
        <f>VLOOKUP($B333,GD_CHAM_CONG!$C$6:$BF$912,44,FALSE)</f>
        <v>0</v>
      </c>
      <c r="P333" s="16">
        <f>VLOOKUP($B333,GD_CHAM_CONG!$C$6:$BF$912,45,FALSE)</f>
        <v>0</v>
      </c>
      <c r="Q333" s="16">
        <f>VLOOKUP($B333,GD_CHAM_CONG!$C$6:$BF$912,46,FALSE)</f>
        <v>0</v>
      </c>
      <c r="R333" s="16">
        <f>VLOOKUP($B333,GD_CHAM_CONG!$C$6:$BF$912,47,FALSE)</f>
        <v>0</v>
      </c>
      <c r="S333" s="16">
        <f>VLOOKUP($B333,GD_CHAM_CONG!$C$6:$BF$912,48,FALSE)</f>
        <v>0</v>
      </c>
      <c r="T333" s="16">
        <f>VLOOKUP($B333,GD_CHAM_CONG!$C$6:$BF$912,49,FALSE)</f>
        <v>0</v>
      </c>
      <c r="U333" s="16">
        <f>VLOOKUP($B333,GD_CHAM_CONG!$C$6:$BF$912,50,FALSE)</f>
        <v>0</v>
      </c>
      <c r="V333" s="16">
        <f>VLOOKUP($B333,GD_CHAM_CONG!$C$6:$BF$912,51,FALSE)</f>
        <v>0</v>
      </c>
      <c r="W333" s="16">
        <f>VLOOKUP($B333,GD_CHAM_CONG!$C$6:$BF$912,52,FALSE)</f>
        <v>0</v>
      </c>
      <c r="X333" s="16">
        <f>VLOOKUP($B333,GD_CHAM_CONG!$C$6:$BF$912,53,FALSE)</f>
        <v>0</v>
      </c>
      <c r="Y333" s="16">
        <f>VLOOKUP($B333,GD_CHAM_CONG!$C$6:$BF$912,54,FALSE)</f>
        <v>0</v>
      </c>
      <c r="Z333" s="16">
        <f>VLOOKUP($B333,GD_CHAM_CONG!$C$6:$BF$912,55,FALSE)</f>
        <v>0</v>
      </c>
      <c r="AA333" s="16">
        <f>VLOOKUP($B333,GD_CHAM_CONG!$C$6:$BF$912,56,FALSE)</f>
        <v>0</v>
      </c>
      <c r="AB333" s="16">
        <f>VLOOKUP($B333,GD_CHAM_CONG!$C$6:$BI$912,57,FALSE)</f>
        <v>0</v>
      </c>
      <c r="AC333" s="16">
        <f>VLOOKUP($B333,GD_CHAM_CONG!$C$6:$BI$912,58,FALSE)</f>
        <v>0</v>
      </c>
      <c r="AD333" s="16">
        <f>VLOOKUP($B333,GD_CHAM_CONG!$C$6:$BI$912,59,FALSE)</f>
        <v>0</v>
      </c>
      <c r="AE333" s="188">
        <f>I333/$H333*VLOOKUP(I$4,DM_TI_LE!$A$5:$B$30,2,FALSE)</f>
        <v>1</v>
      </c>
      <c r="AF333" s="188">
        <f>J333/$H333*VLOOKUP(J$4,DM_TI_LE!$A$5:$B$30,2,FALSE)</f>
        <v>0</v>
      </c>
      <c r="AG333" s="188">
        <f>K333/$H333*VLOOKUP(K$4,DM_TI_LE!$A$5:$B$30,2,FALSE)</f>
        <v>0</v>
      </c>
      <c r="AH333" s="188">
        <f>L333/$H333*VLOOKUP(L$4,DM_TI_LE!$A$5:$B$30,2,FALSE)</f>
        <v>0</v>
      </c>
      <c r="AI333" s="188">
        <f>M333/$H333*VLOOKUP(M$4,DM_TI_LE!$A$5:$B$30,2,FALSE)</f>
        <v>0</v>
      </c>
      <c r="AJ333" s="188">
        <f>N333/$H333*VLOOKUP(N$4,DM_TI_LE!$A$5:$B$30,2,FALSE)</f>
        <v>0</v>
      </c>
      <c r="AK333" s="188">
        <f>O333/$H333*VLOOKUP(O$4,DM_TI_LE!$A$5:$B$30,2,FALSE)</f>
        <v>0</v>
      </c>
      <c r="AL333" s="188">
        <f>P333/$H333*VLOOKUP(P$4,DM_TI_LE!$A$5:$B$30,2,FALSE)</f>
        <v>0</v>
      </c>
      <c r="AM333" s="188">
        <f>Q333/$H333*VLOOKUP(Q$4,DM_TI_LE!$A$5:$B$30,2,FALSE)</f>
        <v>0</v>
      </c>
      <c r="AN333" s="188">
        <f>R333/$H333*VLOOKUP(R$4,DM_TI_LE!$A$5:$B$30,2,FALSE)</f>
        <v>0</v>
      </c>
      <c r="AO333" s="188">
        <f>S333/$H333*VLOOKUP(S$4,DM_TI_LE!$A$5:$B$30,2,FALSE)</f>
        <v>0</v>
      </c>
      <c r="AP333" s="188">
        <f>T333/$H333*VLOOKUP(T$4,DM_TI_LE!$A$5:$B$30,2,FALSE)</f>
        <v>0</v>
      </c>
      <c r="AQ333" s="188">
        <f>U333/$H333*VLOOKUP(U$4,DM_TI_LE!$A$5:$B$30,2,FALSE)</f>
        <v>0</v>
      </c>
      <c r="AR333" s="188">
        <f>V333/$H333*VLOOKUP(V$4,DM_TI_LE!$A$5:$B$30,2,FALSE)</f>
        <v>0</v>
      </c>
      <c r="AS333" s="188">
        <f>W333/$H333*VLOOKUP(W$4,DM_TI_LE!$A$5:$B$30,2,FALSE)</f>
        <v>0</v>
      </c>
      <c r="AT333" s="188">
        <f>X333/$H333*VLOOKUP(X$4,DM_TI_LE!$A$5:$B$30,2,FALSE)</f>
        <v>0</v>
      </c>
      <c r="AU333" s="188">
        <f>Y333/$H333*VLOOKUP(Y$4,DM_TI_LE!$A$5:$B$30,2,FALSE)</f>
        <v>0</v>
      </c>
      <c r="AV333" s="188">
        <f>Z333/$H333*VLOOKUP(Z$4,DM_TI_LE!$A$5:$B$30,2,FALSE)</f>
        <v>0</v>
      </c>
      <c r="AW333" s="188">
        <f>AA333/$H333*VLOOKUP(AA$4,DM_TI_LE!$A$5:$B$30,2,FALSE)</f>
        <v>0</v>
      </c>
      <c r="AX333" s="188">
        <f>AB333/$H333*VLOOKUP(AB$4,DM_TI_LE!$A$5:$B$30,2,FALSE)</f>
        <v>0</v>
      </c>
      <c r="AY333" s="188">
        <f>AC333/$H333*VLOOKUP(AC$4,DM_TI_LE!$A$5:$B$30,2,FALSE)</f>
        <v>0</v>
      </c>
      <c r="AZ333" s="188">
        <f>AD333/$H333*VLOOKUP(AD$4,DM_TI_LE!$A$5:$B$30,2,FALSE)</f>
        <v>0</v>
      </c>
      <c r="BA333" s="231">
        <f>IF(CD333="HDHV",DM_TI_LE!$K$12*I333, SUM(AE333:AW333)*F333*E333*DM_HE_SO_LUONG_NS!$D$1*CE333)</f>
        <v>14175000</v>
      </c>
      <c r="BB333" s="16"/>
      <c r="BC333" s="17">
        <f>VLOOKUP(B333,GD_LCD_HS_LNS!$B$4:$E$914,4,FALSE)</f>
        <v>5115000</v>
      </c>
      <c r="BD333" s="16"/>
      <c r="BE333" s="16">
        <f>I333/26*$BC333*VLOOKUP(BE$4,DM_TI_LE!$A$5:$C$29,3,FALSE)</f>
        <v>0</v>
      </c>
      <c r="BF333" s="16">
        <f>J333/26*$BC333*VLOOKUP(BF$4,DM_TI_LE!$A$5:$C$29,3,FALSE)</f>
        <v>0</v>
      </c>
      <c r="BG333" s="16">
        <f>K333/26*$BC333*VLOOKUP(BG$4,DM_TI_LE!$A$5:$C$29,3,FALSE)</f>
        <v>0</v>
      </c>
      <c r="BH333" s="16">
        <f>L333/26*$BC333*VLOOKUP(BH$4,DM_TI_LE!$A$5:$C$29,3,FALSE)</f>
        <v>0</v>
      </c>
      <c r="BI333" s="16">
        <f>M333/26*$BC333*VLOOKUP(BI$4,DM_TI_LE!$A$5:$C$29,3,FALSE)</f>
        <v>0</v>
      </c>
      <c r="BJ333" s="16">
        <f>N333/26*$BC333*VLOOKUP(BJ$4,DM_TI_LE!$A$5:$C$29,3,FALSE)</f>
        <v>0</v>
      </c>
      <c r="BK333" s="16">
        <f>O333/26*$BC333*VLOOKUP(BK$4,DM_TI_LE!$A$5:$C$29,3,FALSE)</f>
        <v>0</v>
      </c>
      <c r="BL333" s="16">
        <f>P333/26*$BC333*VLOOKUP(BL$4,DM_TI_LE!$A$5:$C$29,3,FALSE)</f>
        <v>0</v>
      </c>
      <c r="BM333" s="16">
        <f>Q333/26*$BC333*VLOOKUP(BM$4,DM_TI_LE!$A$5:$C$29,3,FALSE)</f>
        <v>0</v>
      </c>
      <c r="BN333" s="16">
        <f>R333/26*$BC333*VLOOKUP(BN$4,DM_TI_LE!$A$5:$C$29,3,FALSE)</f>
        <v>0</v>
      </c>
      <c r="BO333" s="16">
        <f>S333/26*$BC333*VLOOKUP(BO$4,DM_TI_LE!$A$5:$C$29,3,FALSE)</f>
        <v>0</v>
      </c>
      <c r="BP333" s="16">
        <f>T333/26*$BC333*VLOOKUP(BP$4,DM_TI_LE!$A$5:$C$29,3,FALSE)</f>
        <v>0</v>
      </c>
      <c r="BQ333" s="16">
        <f>U333/26*$BC333*VLOOKUP(BQ$4,DM_TI_LE!$A$5:$C$29,3,FALSE)</f>
        <v>0</v>
      </c>
      <c r="BR333" s="16">
        <f>V333/26*$BC333*VLOOKUP(BR$4,DM_TI_LE!$A$5:$C$29,3,FALSE)</f>
        <v>0</v>
      </c>
      <c r="BS333" s="16">
        <f>W333/26*$BC333*VLOOKUP(BS$4,DM_TI_LE!$A$5:$C$29,3,FALSE)</f>
        <v>0</v>
      </c>
      <c r="BT333" s="16">
        <f>X333/26*$BC333*VLOOKUP(BT$4,DM_TI_LE!$A$5:$C$29,3,FALSE)</f>
        <v>0</v>
      </c>
      <c r="BU333" s="16">
        <f>Y333/26*$BC333*VLOOKUP(BU$4,DM_TI_LE!$A$5:$C$29,3,FALSE)</f>
        <v>0</v>
      </c>
      <c r="BV333" s="16">
        <f>Z333/26*$BC333*VLOOKUP(BV$4,DM_TI_LE!$A$5:$C$29,3,FALSE)</f>
        <v>0</v>
      </c>
      <c r="BW333" s="16">
        <f>AA333/26*$BC333*VLOOKUP(BW$4,DM_TI_LE!$A$5:$C$29,3,FALSE)</f>
        <v>0</v>
      </c>
      <c r="BX333" s="16">
        <f>AB333/26*$BC333*VLOOKUP(BX$4,DM_TI_LE!$A$5:$C$29,3,FALSE)</f>
        <v>0</v>
      </c>
      <c r="BY333" s="16">
        <f>AC333/26*$BC333*VLOOKUP(BY$4,DM_TI_LE!$A$5:$C$29,3,FALSE)</f>
        <v>0</v>
      </c>
      <c r="BZ333" s="16">
        <f>AD333/26*$BC333*VLOOKUP(BZ$4,DM_TI_LE!$A$5:$C$29,3,FALSE)</f>
        <v>0</v>
      </c>
      <c r="CA333" s="196">
        <f t="shared" si="0"/>
        <v>0</v>
      </c>
      <c r="CB333" s="16"/>
      <c r="CC333" s="197">
        <f t="shared" si="1"/>
        <v>14175000</v>
      </c>
      <c r="CD333" s="145" t="s">
        <v>116</v>
      </c>
      <c r="CE333" s="199">
        <f>VLOOKUP(CD333,DM_TI_LE!$I$12:$J$16,2,FALSE)</f>
        <v>1</v>
      </c>
    </row>
    <row r="334" spans="1:83" ht="12.75">
      <c r="A334" s="36">
        <v>330</v>
      </c>
      <c r="B334" s="38">
        <f>GD_LCD_HS_LNS!B333</f>
        <v>13531</v>
      </c>
      <c r="C334" s="38" t="str">
        <f>GD_LCD_HS_LNS!C333</f>
        <v>Võ Thị Vân</v>
      </c>
      <c r="D334" s="38" t="str">
        <f>GD_LCD_HS_LNS!D333</f>
        <v>Nhân viên vệ sinh khu bay</v>
      </c>
      <c r="E334" s="146">
        <f>VLOOKUP(B334,GD_CHAM_CONG!$C$6:$BJ$912,60,FALSE)</f>
        <v>1</v>
      </c>
      <c r="F334" s="146">
        <f>VLOOKUP(B334,GD_LCD_HS_LNS!$B$4:$F$914,5,FALSE)</f>
        <v>1.47</v>
      </c>
      <c r="G334" s="168"/>
      <c r="H334" s="168">
        <f>VLOOKUP(B334,GD_CHAM_CONG!$C$6:$BD$912,37,FALSE)</f>
        <v>26</v>
      </c>
      <c r="I334" s="16">
        <f>VLOOKUP($B334,GD_CHAM_CONG!$C$6:$BF$912,38,FALSE)</f>
        <v>26</v>
      </c>
      <c r="J334" s="16">
        <f>VLOOKUP($B334,GD_CHAM_CONG!$C$6:$BF$912,39,FALSE)</f>
        <v>0</v>
      </c>
      <c r="K334" s="16">
        <f>VLOOKUP($B334,GD_CHAM_CONG!$C$6:$BF$912,40,FALSE)</f>
        <v>0</v>
      </c>
      <c r="L334" s="16">
        <f>VLOOKUP($B334,GD_CHAM_CONG!$C$6:$BF$912,41,FALSE)</f>
        <v>0</v>
      </c>
      <c r="M334" s="16">
        <f>VLOOKUP($B334,GD_CHAM_CONG!$C$6:$BF$912,42,FALSE)</f>
        <v>0</v>
      </c>
      <c r="N334" s="16">
        <f>VLOOKUP($B334,GD_CHAM_CONG!$C$6:$BF$912,43,FALSE)</f>
        <v>0</v>
      </c>
      <c r="O334" s="16">
        <f>VLOOKUP($B334,GD_CHAM_CONG!$C$6:$BF$912,44,FALSE)</f>
        <v>0</v>
      </c>
      <c r="P334" s="16">
        <f>VLOOKUP($B334,GD_CHAM_CONG!$C$6:$BF$912,45,FALSE)</f>
        <v>0</v>
      </c>
      <c r="Q334" s="16">
        <f>VLOOKUP($B334,GD_CHAM_CONG!$C$6:$BF$912,46,FALSE)</f>
        <v>0</v>
      </c>
      <c r="R334" s="16">
        <f>VLOOKUP($B334,GD_CHAM_CONG!$C$6:$BF$912,47,FALSE)</f>
        <v>0</v>
      </c>
      <c r="S334" s="16">
        <f>VLOOKUP($B334,GD_CHAM_CONG!$C$6:$BF$912,48,FALSE)</f>
        <v>0</v>
      </c>
      <c r="T334" s="16">
        <f>VLOOKUP($B334,GD_CHAM_CONG!$C$6:$BF$912,49,FALSE)</f>
        <v>0</v>
      </c>
      <c r="U334" s="16">
        <f>VLOOKUP($B334,GD_CHAM_CONG!$C$6:$BF$912,50,FALSE)</f>
        <v>0</v>
      </c>
      <c r="V334" s="16">
        <f>VLOOKUP($B334,GD_CHAM_CONG!$C$6:$BF$912,51,FALSE)</f>
        <v>0</v>
      </c>
      <c r="W334" s="16">
        <f>VLOOKUP($B334,GD_CHAM_CONG!$C$6:$BF$912,52,FALSE)</f>
        <v>0</v>
      </c>
      <c r="X334" s="16">
        <f>VLOOKUP($B334,GD_CHAM_CONG!$C$6:$BF$912,53,FALSE)</f>
        <v>0</v>
      </c>
      <c r="Y334" s="16">
        <f>VLOOKUP($B334,GD_CHAM_CONG!$C$6:$BF$912,54,FALSE)</f>
        <v>0</v>
      </c>
      <c r="Z334" s="16">
        <f>VLOOKUP($B334,GD_CHAM_CONG!$C$6:$BF$912,55,FALSE)</f>
        <v>0</v>
      </c>
      <c r="AA334" s="16">
        <f>VLOOKUP($B334,GD_CHAM_CONG!$C$6:$BF$912,56,FALSE)</f>
        <v>0</v>
      </c>
      <c r="AB334" s="16">
        <f>VLOOKUP($B334,GD_CHAM_CONG!$C$6:$BI$912,57,FALSE)</f>
        <v>0</v>
      </c>
      <c r="AC334" s="16">
        <f>VLOOKUP($B334,GD_CHAM_CONG!$C$6:$BI$912,58,FALSE)</f>
        <v>0</v>
      </c>
      <c r="AD334" s="16">
        <f>VLOOKUP($B334,GD_CHAM_CONG!$C$6:$BI$912,59,FALSE)</f>
        <v>0</v>
      </c>
      <c r="AE334" s="188">
        <f>I334/$H334*VLOOKUP(I$4,DM_TI_LE!$A$5:$B$30,2,FALSE)</f>
        <v>1</v>
      </c>
      <c r="AF334" s="188">
        <f>J334/$H334*VLOOKUP(J$4,DM_TI_LE!$A$5:$B$30,2,FALSE)</f>
        <v>0</v>
      </c>
      <c r="AG334" s="188">
        <f>K334/$H334*VLOOKUP(K$4,DM_TI_LE!$A$5:$B$30,2,FALSE)</f>
        <v>0</v>
      </c>
      <c r="AH334" s="188">
        <f>L334/$H334*VLOOKUP(L$4,DM_TI_LE!$A$5:$B$30,2,FALSE)</f>
        <v>0</v>
      </c>
      <c r="AI334" s="188">
        <f>M334/$H334*VLOOKUP(M$4,DM_TI_LE!$A$5:$B$30,2,FALSE)</f>
        <v>0</v>
      </c>
      <c r="AJ334" s="188">
        <f>N334/$H334*VLOOKUP(N$4,DM_TI_LE!$A$5:$B$30,2,FALSE)</f>
        <v>0</v>
      </c>
      <c r="AK334" s="188">
        <f>O334/$H334*VLOOKUP(O$4,DM_TI_LE!$A$5:$B$30,2,FALSE)</f>
        <v>0</v>
      </c>
      <c r="AL334" s="188">
        <f>P334/$H334*VLOOKUP(P$4,DM_TI_LE!$A$5:$B$30,2,FALSE)</f>
        <v>0</v>
      </c>
      <c r="AM334" s="188">
        <f>Q334/$H334*VLOOKUP(Q$4,DM_TI_LE!$A$5:$B$30,2,FALSE)</f>
        <v>0</v>
      </c>
      <c r="AN334" s="188">
        <f>R334/$H334*VLOOKUP(R$4,DM_TI_LE!$A$5:$B$30,2,FALSE)</f>
        <v>0</v>
      </c>
      <c r="AO334" s="188">
        <f>S334/$H334*VLOOKUP(S$4,DM_TI_LE!$A$5:$B$30,2,FALSE)</f>
        <v>0</v>
      </c>
      <c r="AP334" s="188">
        <f>T334/$H334*VLOOKUP(T$4,DM_TI_LE!$A$5:$B$30,2,FALSE)</f>
        <v>0</v>
      </c>
      <c r="AQ334" s="188">
        <f>U334/$H334*VLOOKUP(U$4,DM_TI_LE!$A$5:$B$30,2,FALSE)</f>
        <v>0</v>
      </c>
      <c r="AR334" s="188">
        <f>V334/$H334*VLOOKUP(V$4,DM_TI_LE!$A$5:$B$30,2,FALSE)</f>
        <v>0</v>
      </c>
      <c r="AS334" s="188">
        <f>W334/$H334*VLOOKUP(W$4,DM_TI_LE!$A$5:$B$30,2,FALSE)</f>
        <v>0</v>
      </c>
      <c r="AT334" s="188">
        <f>X334/$H334*VLOOKUP(X$4,DM_TI_LE!$A$5:$B$30,2,FALSE)</f>
        <v>0</v>
      </c>
      <c r="AU334" s="188">
        <f>Y334/$H334*VLOOKUP(Y$4,DM_TI_LE!$A$5:$B$30,2,FALSE)</f>
        <v>0</v>
      </c>
      <c r="AV334" s="188">
        <f>Z334/$H334*VLOOKUP(Z$4,DM_TI_LE!$A$5:$B$30,2,FALSE)</f>
        <v>0</v>
      </c>
      <c r="AW334" s="188">
        <f>AA334/$H334*VLOOKUP(AA$4,DM_TI_LE!$A$5:$B$30,2,FALSE)</f>
        <v>0</v>
      </c>
      <c r="AX334" s="188">
        <f>AB334/$H334*VLOOKUP(AB$4,DM_TI_LE!$A$5:$B$30,2,FALSE)</f>
        <v>0</v>
      </c>
      <c r="AY334" s="188">
        <f>AC334/$H334*VLOOKUP(AC$4,DM_TI_LE!$A$5:$B$30,2,FALSE)</f>
        <v>0</v>
      </c>
      <c r="AZ334" s="188">
        <f>AD334/$H334*VLOOKUP(AD$4,DM_TI_LE!$A$5:$B$30,2,FALSE)</f>
        <v>0</v>
      </c>
      <c r="BA334" s="231">
        <f>IF(CD334="HDHV",DM_TI_LE!$K$12*I334, SUM(AE334:AW334)*F334*E334*DM_HE_SO_LUONG_NS!$D$1*CE334)</f>
        <v>6615000</v>
      </c>
      <c r="BB334" s="16"/>
      <c r="BC334" s="17">
        <f>VLOOKUP(B334,GD_LCD_HS_LNS!$B$4:$E$914,4,FALSE)</f>
        <v>3100000</v>
      </c>
      <c r="BD334" s="16"/>
      <c r="BE334" s="16">
        <f>I334/26*$BC334*VLOOKUP(BE$4,DM_TI_LE!$A$5:$C$29,3,FALSE)</f>
        <v>0</v>
      </c>
      <c r="BF334" s="16">
        <f>J334/26*$BC334*VLOOKUP(BF$4,DM_TI_LE!$A$5:$C$29,3,FALSE)</f>
        <v>0</v>
      </c>
      <c r="BG334" s="16">
        <f>K334/26*$BC334*VLOOKUP(BG$4,DM_TI_LE!$A$5:$C$29,3,FALSE)</f>
        <v>0</v>
      </c>
      <c r="BH334" s="16">
        <f>L334/26*$BC334*VLOOKUP(BH$4,DM_TI_LE!$A$5:$C$29,3,FALSE)</f>
        <v>0</v>
      </c>
      <c r="BI334" s="16">
        <f>M334/26*$BC334*VLOOKUP(BI$4,DM_TI_LE!$A$5:$C$29,3,FALSE)</f>
        <v>0</v>
      </c>
      <c r="BJ334" s="16">
        <f>N334/26*$BC334*VLOOKUP(BJ$4,DM_TI_LE!$A$5:$C$29,3,FALSE)</f>
        <v>0</v>
      </c>
      <c r="BK334" s="16">
        <f>O334/26*$BC334*VLOOKUP(BK$4,DM_TI_LE!$A$5:$C$29,3,FALSE)</f>
        <v>0</v>
      </c>
      <c r="BL334" s="16">
        <f>P334/26*$BC334*VLOOKUP(BL$4,DM_TI_LE!$A$5:$C$29,3,FALSE)</f>
        <v>0</v>
      </c>
      <c r="BM334" s="16">
        <f>Q334/26*$BC334*VLOOKUP(BM$4,DM_TI_LE!$A$5:$C$29,3,FALSE)</f>
        <v>0</v>
      </c>
      <c r="BN334" s="16">
        <f>R334/26*$BC334*VLOOKUP(BN$4,DM_TI_LE!$A$5:$C$29,3,FALSE)</f>
        <v>0</v>
      </c>
      <c r="BO334" s="16">
        <f>S334/26*$BC334*VLOOKUP(BO$4,DM_TI_LE!$A$5:$C$29,3,FALSE)</f>
        <v>0</v>
      </c>
      <c r="BP334" s="16">
        <f>T334/26*$BC334*VLOOKUP(BP$4,DM_TI_LE!$A$5:$C$29,3,FALSE)</f>
        <v>0</v>
      </c>
      <c r="BQ334" s="16">
        <f>U334/26*$BC334*VLOOKUP(BQ$4,DM_TI_LE!$A$5:$C$29,3,FALSE)</f>
        <v>0</v>
      </c>
      <c r="BR334" s="16">
        <f>V334/26*$BC334*VLOOKUP(BR$4,DM_TI_LE!$A$5:$C$29,3,FALSE)</f>
        <v>0</v>
      </c>
      <c r="BS334" s="16">
        <f>W334/26*$BC334*VLOOKUP(BS$4,DM_TI_LE!$A$5:$C$29,3,FALSE)</f>
        <v>0</v>
      </c>
      <c r="BT334" s="16">
        <f>X334/26*$BC334*VLOOKUP(BT$4,DM_TI_LE!$A$5:$C$29,3,FALSE)</f>
        <v>0</v>
      </c>
      <c r="BU334" s="16">
        <f>Y334/26*$BC334*VLOOKUP(BU$4,DM_TI_LE!$A$5:$C$29,3,FALSE)</f>
        <v>0</v>
      </c>
      <c r="BV334" s="16">
        <f>Z334/26*$BC334*VLOOKUP(BV$4,DM_TI_LE!$A$5:$C$29,3,FALSE)</f>
        <v>0</v>
      </c>
      <c r="BW334" s="16">
        <f>AA334/26*$BC334*VLOOKUP(BW$4,DM_TI_LE!$A$5:$C$29,3,FALSE)</f>
        <v>0</v>
      </c>
      <c r="BX334" s="16">
        <f>AB334/26*$BC334*VLOOKUP(BX$4,DM_TI_LE!$A$5:$C$29,3,FALSE)</f>
        <v>0</v>
      </c>
      <c r="BY334" s="16">
        <f>AC334/26*$BC334*VLOOKUP(BY$4,DM_TI_LE!$A$5:$C$29,3,FALSE)</f>
        <v>0</v>
      </c>
      <c r="BZ334" s="16">
        <f>AD334/26*$BC334*VLOOKUP(BZ$4,DM_TI_LE!$A$5:$C$29,3,FALSE)</f>
        <v>0</v>
      </c>
      <c r="CA334" s="196">
        <f t="shared" si="0"/>
        <v>0</v>
      </c>
      <c r="CB334" s="16"/>
      <c r="CC334" s="197">
        <f t="shared" si="1"/>
        <v>6615000</v>
      </c>
      <c r="CD334" s="145" t="s">
        <v>114</v>
      </c>
      <c r="CE334" s="199">
        <f>VLOOKUP(CD334,DM_TI_LE!$I$12:$J$16,2,FALSE)</f>
        <v>1</v>
      </c>
    </row>
    <row r="335" spans="1:83" ht="12.75">
      <c r="A335" s="36">
        <v>331</v>
      </c>
      <c r="B335" s="38">
        <f>GD_LCD_HS_LNS!B334</f>
        <v>12508</v>
      </c>
      <c r="C335" s="38" t="str">
        <f>GD_LCD_HS_LNS!C334</f>
        <v>Nguyễn Hồng Nhung</v>
      </c>
      <c r="D335" s="38" t="str">
        <f>GD_LCD_HS_LNS!D334</f>
        <v>Nv vệ sinh</v>
      </c>
      <c r="E335" s="146">
        <f>VLOOKUP(B335,GD_CHAM_CONG!$C$6:$BJ$912,60,FALSE)</f>
        <v>1</v>
      </c>
      <c r="F335" s="146">
        <f>VLOOKUP(B335,GD_LCD_HS_LNS!$B$4:$F$914,5,FALSE)</f>
        <v>1.47</v>
      </c>
      <c r="G335" s="168"/>
      <c r="H335" s="168">
        <f>VLOOKUP(B335,GD_CHAM_CONG!$C$6:$BD$912,37,FALSE)</f>
        <v>26</v>
      </c>
      <c r="I335" s="16">
        <f>VLOOKUP($B335,GD_CHAM_CONG!$C$6:$BF$912,38,FALSE)</f>
        <v>26</v>
      </c>
      <c r="J335" s="16">
        <f>VLOOKUP($B335,GD_CHAM_CONG!$C$6:$BF$912,39,FALSE)</f>
        <v>0</v>
      </c>
      <c r="K335" s="16">
        <f>VLOOKUP($B335,GD_CHAM_CONG!$C$6:$BF$912,40,FALSE)</f>
        <v>0</v>
      </c>
      <c r="L335" s="16">
        <f>VLOOKUP($B335,GD_CHAM_CONG!$C$6:$BF$912,41,FALSE)</f>
        <v>0</v>
      </c>
      <c r="M335" s="16">
        <f>VLOOKUP($B335,GD_CHAM_CONG!$C$6:$BF$912,42,FALSE)</f>
        <v>0</v>
      </c>
      <c r="N335" s="16">
        <f>VLOOKUP($B335,GD_CHAM_CONG!$C$6:$BF$912,43,FALSE)</f>
        <v>0</v>
      </c>
      <c r="O335" s="16">
        <f>VLOOKUP($B335,GD_CHAM_CONG!$C$6:$BF$912,44,FALSE)</f>
        <v>0</v>
      </c>
      <c r="P335" s="16">
        <f>VLOOKUP($B335,GD_CHAM_CONG!$C$6:$BF$912,45,FALSE)</f>
        <v>0</v>
      </c>
      <c r="Q335" s="16">
        <f>VLOOKUP($B335,GD_CHAM_CONG!$C$6:$BF$912,46,FALSE)</f>
        <v>0</v>
      </c>
      <c r="R335" s="16">
        <f>VLOOKUP($B335,GD_CHAM_CONG!$C$6:$BF$912,47,FALSE)</f>
        <v>0</v>
      </c>
      <c r="S335" s="16">
        <f>VLOOKUP($B335,GD_CHAM_CONG!$C$6:$BF$912,48,FALSE)</f>
        <v>0</v>
      </c>
      <c r="T335" s="16">
        <f>VLOOKUP($B335,GD_CHAM_CONG!$C$6:$BF$912,49,FALSE)</f>
        <v>0</v>
      </c>
      <c r="U335" s="16">
        <f>VLOOKUP($B335,GD_CHAM_CONG!$C$6:$BF$912,50,FALSE)</f>
        <v>0</v>
      </c>
      <c r="V335" s="16">
        <f>VLOOKUP($B335,GD_CHAM_CONG!$C$6:$BF$912,51,FALSE)</f>
        <v>0</v>
      </c>
      <c r="W335" s="16">
        <f>VLOOKUP($B335,GD_CHAM_CONG!$C$6:$BF$912,52,FALSE)</f>
        <v>0</v>
      </c>
      <c r="X335" s="16">
        <f>VLOOKUP($B335,GD_CHAM_CONG!$C$6:$BF$912,53,FALSE)</f>
        <v>0</v>
      </c>
      <c r="Y335" s="16">
        <f>VLOOKUP($B335,GD_CHAM_CONG!$C$6:$BF$912,54,FALSE)</f>
        <v>0</v>
      </c>
      <c r="Z335" s="16">
        <f>VLOOKUP($B335,GD_CHAM_CONG!$C$6:$BF$912,55,FALSE)</f>
        <v>0</v>
      </c>
      <c r="AA335" s="16">
        <f>VLOOKUP($B335,GD_CHAM_CONG!$C$6:$BF$912,56,FALSE)</f>
        <v>0</v>
      </c>
      <c r="AB335" s="16">
        <f>VLOOKUP($B335,GD_CHAM_CONG!$C$6:$BI$912,57,FALSE)</f>
        <v>0</v>
      </c>
      <c r="AC335" s="16">
        <f>VLOOKUP($B335,GD_CHAM_CONG!$C$6:$BI$912,58,FALSE)</f>
        <v>0</v>
      </c>
      <c r="AD335" s="16">
        <f>VLOOKUP($B335,GD_CHAM_CONG!$C$6:$BI$912,59,FALSE)</f>
        <v>0</v>
      </c>
      <c r="AE335" s="188">
        <f>I335/$H335*VLOOKUP(I$4,DM_TI_LE!$A$5:$B$30,2,FALSE)</f>
        <v>1</v>
      </c>
      <c r="AF335" s="188">
        <f>J335/$H335*VLOOKUP(J$4,DM_TI_LE!$A$5:$B$30,2,FALSE)</f>
        <v>0</v>
      </c>
      <c r="AG335" s="188">
        <f>K335/$H335*VLOOKUP(K$4,DM_TI_LE!$A$5:$B$30,2,FALSE)</f>
        <v>0</v>
      </c>
      <c r="AH335" s="188">
        <f>L335/$H335*VLOOKUP(L$4,DM_TI_LE!$A$5:$B$30,2,FALSE)</f>
        <v>0</v>
      </c>
      <c r="AI335" s="188">
        <f>M335/$H335*VLOOKUP(M$4,DM_TI_LE!$A$5:$B$30,2,FALSE)</f>
        <v>0</v>
      </c>
      <c r="AJ335" s="188">
        <f>N335/$H335*VLOOKUP(N$4,DM_TI_LE!$A$5:$B$30,2,FALSE)</f>
        <v>0</v>
      </c>
      <c r="AK335" s="188">
        <f>O335/$H335*VLOOKUP(O$4,DM_TI_LE!$A$5:$B$30,2,FALSE)</f>
        <v>0</v>
      </c>
      <c r="AL335" s="188">
        <f>P335/$H335*VLOOKUP(P$4,DM_TI_LE!$A$5:$B$30,2,FALSE)</f>
        <v>0</v>
      </c>
      <c r="AM335" s="188">
        <f>Q335/$H335*VLOOKUP(Q$4,DM_TI_LE!$A$5:$B$30,2,FALSE)</f>
        <v>0</v>
      </c>
      <c r="AN335" s="188">
        <f>R335/$H335*VLOOKUP(R$4,DM_TI_LE!$A$5:$B$30,2,FALSE)</f>
        <v>0</v>
      </c>
      <c r="AO335" s="188">
        <f>S335/$H335*VLOOKUP(S$4,DM_TI_LE!$A$5:$B$30,2,FALSE)</f>
        <v>0</v>
      </c>
      <c r="AP335" s="188">
        <f>T335/$H335*VLOOKUP(T$4,DM_TI_LE!$A$5:$B$30,2,FALSE)</f>
        <v>0</v>
      </c>
      <c r="AQ335" s="188">
        <f>U335/$H335*VLOOKUP(U$4,DM_TI_LE!$A$5:$B$30,2,FALSE)</f>
        <v>0</v>
      </c>
      <c r="AR335" s="188">
        <f>V335/$H335*VLOOKUP(V$4,DM_TI_LE!$A$5:$B$30,2,FALSE)</f>
        <v>0</v>
      </c>
      <c r="AS335" s="188">
        <f>W335/$H335*VLOOKUP(W$4,DM_TI_LE!$A$5:$B$30,2,FALSE)</f>
        <v>0</v>
      </c>
      <c r="AT335" s="188">
        <f>X335/$H335*VLOOKUP(X$4,DM_TI_LE!$A$5:$B$30,2,FALSE)</f>
        <v>0</v>
      </c>
      <c r="AU335" s="188">
        <f>Y335/$H335*VLOOKUP(Y$4,DM_TI_LE!$A$5:$B$30,2,FALSE)</f>
        <v>0</v>
      </c>
      <c r="AV335" s="188">
        <f>Z335/$H335*VLOOKUP(Z$4,DM_TI_LE!$A$5:$B$30,2,FALSE)</f>
        <v>0</v>
      </c>
      <c r="AW335" s="188">
        <f>AA335/$H335*VLOOKUP(AA$4,DM_TI_LE!$A$5:$B$30,2,FALSE)</f>
        <v>0</v>
      </c>
      <c r="AX335" s="188">
        <f>AB335/$H335*VLOOKUP(AB$4,DM_TI_LE!$A$5:$B$30,2,FALSE)</f>
        <v>0</v>
      </c>
      <c r="AY335" s="188">
        <f>AC335/$H335*VLOOKUP(AC$4,DM_TI_LE!$A$5:$B$30,2,FALSE)</f>
        <v>0</v>
      </c>
      <c r="AZ335" s="188">
        <f>AD335/$H335*VLOOKUP(AD$4,DM_TI_LE!$A$5:$B$30,2,FALSE)</f>
        <v>0</v>
      </c>
      <c r="BA335" s="231">
        <f>IF(CD335="HDHV",DM_TI_LE!$K$12*I335, SUM(AE335:AW335)*F335*E335*DM_HE_SO_LUONG_NS!$D$1*CE335)</f>
        <v>6615000</v>
      </c>
      <c r="BB335" s="16"/>
      <c r="BC335" s="17">
        <f>VLOOKUP(B335,GD_LCD_HS_LNS!$B$4:$E$914,4,FALSE)</f>
        <v>3100000</v>
      </c>
      <c r="BD335" s="16"/>
      <c r="BE335" s="16">
        <f>I335/26*$BC335*VLOOKUP(BE$4,DM_TI_LE!$A$5:$C$29,3,FALSE)</f>
        <v>0</v>
      </c>
      <c r="BF335" s="16">
        <f>J335/26*$BC335*VLOOKUP(BF$4,DM_TI_LE!$A$5:$C$29,3,FALSE)</f>
        <v>0</v>
      </c>
      <c r="BG335" s="16">
        <f>K335/26*$BC335*VLOOKUP(BG$4,DM_TI_LE!$A$5:$C$29,3,FALSE)</f>
        <v>0</v>
      </c>
      <c r="BH335" s="16">
        <f>L335/26*$BC335*VLOOKUP(BH$4,DM_TI_LE!$A$5:$C$29,3,FALSE)</f>
        <v>0</v>
      </c>
      <c r="BI335" s="16">
        <f>M335/26*$BC335*VLOOKUP(BI$4,DM_TI_LE!$A$5:$C$29,3,FALSE)</f>
        <v>0</v>
      </c>
      <c r="BJ335" s="16">
        <f>N335/26*$BC335*VLOOKUP(BJ$4,DM_TI_LE!$A$5:$C$29,3,FALSE)</f>
        <v>0</v>
      </c>
      <c r="BK335" s="16">
        <f>O335/26*$BC335*VLOOKUP(BK$4,DM_TI_LE!$A$5:$C$29,3,FALSE)</f>
        <v>0</v>
      </c>
      <c r="BL335" s="16">
        <f>P335/26*$BC335*VLOOKUP(BL$4,DM_TI_LE!$A$5:$C$29,3,FALSE)</f>
        <v>0</v>
      </c>
      <c r="BM335" s="16">
        <f>Q335/26*$BC335*VLOOKUP(BM$4,DM_TI_LE!$A$5:$C$29,3,FALSE)</f>
        <v>0</v>
      </c>
      <c r="BN335" s="16">
        <f>R335/26*$BC335*VLOOKUP(BN$4,DM_TI_LE!$A$5:$C$29,3,FALSE)</f>
        <v>0</v>
      </c>
      <c r="BO335" s="16">
        <f>S335/26*$BC335*VLOOKUP(BO$4,DM_TI_LE!$A$5:$C$29,3,FALSE)</f>
        <v>0</v>
      </c>
      <c r="BP335" s="16">
        <f>T335/26*$BC335*VLOOKUP(BP$4,DM_TI_LE!$A$5:$C$29,3,FALSE)</f>
        <v>0</v>
      </c>
      <c r="BQ335" s="16">
        <f>U335/26*$BC335*VLOOKUP(BQ$4,DM_TI_LE!$A$5:$C$29,3,FALSE)</f>
        <v>0</v>
      </c>
      <c r="BR335" s="16">
        <f>V335/26*$BC335*VLOOKUP(BR$4,DM_TI_LE!$A$5:$C$29,3,FALSE)</f>
        <v>0</v>
      </c>
      <c r="BS335" s="16">
        <f>W335/26*$BC335*VLOOKUP(BS$4,DM_TI_LE!$A$5:$C$29,3,FALSE)</f>
        <v>0</v>
      </c>
      <c r="BT335" s="16">
        <f>X335/26*$BC335*VLOOKUP(BT$4,DM_TI_LE!$A$5:$C$29,3,FALSE)</f>
        <v>0</v>
      </c>
      <c r="BU335" s="16">
        <f>Y335/26*$BC335*VLOOKUP(BU$4,DM_TI_LE!$A$5:$C$29,3,FALSE)</f>
        <v>0</v>
      </c>
      <c r="BV335" s="16">
        <f>Z335/26*$BC335*VLOOKUP(BV$4,DM_TI_LE!$A$5:$C$29,3,FALSE)</f>
        <v>0</v>
      </c>
      <c r="BW335" s="16">
        <f>AA335/26*$BC335*VLOOKUP(BW$4,DM_TI_LE!$A$5:$C$29,3,FALSE)</f>
        <v>0</v>
      </c>
      <c r="BX335" s="16">
        <f>AB335/26*$BC335*VLOOKUP(BX$4,DM_TI_LE!$A$5:$C$29,3,FALSE)</f>
        <v>0</v>
      </c>
      <c r="BY335" s="16">
        <f>AC335/26*$BC335*VLOOKUP(BY$4,DM_TI_LE!$A$5:$C$29,3,FALSE)</f>
        <v>0</v>
      </c>
      <c r="BZ335" s="16">
        <f>AD335/26*$BC335*VLOOKUP(BZ$4,DM_TI_LE!$A$5:$C$29,3,FALSE)</f>
        <v>0</v>
      </c>
      <c r="CA335" s="196">
        <f t="shared" si="0"/>
        <v>0</v>
      </c>
      <c r="CB335" s="16"/>
      <c r="CC335" s="197">
        <f t="shared" si="1"/>
        <v>6615000</v>
      </c>
      <c r="CD335" s="145" t="s">
        <v>114</v>
      </c>
      <c r="CE335" s="199">
        <f>VLOOKUP(CD335,DM_TI_LE!$I$12:$J$16,2,FALSE)</f>
        <v>1</v>
      </c>
    </row>
    <row r="336" spans="1:83" ht="12.75">
      <c r="A336" s="36">
        <v>332</v>
      </c>
      <c r="B336" s="38">
        <f>GD_LCD_HS_LNS!B335</f>
        <v>12596</v>
      </c>
      <c r="C336" s="38" t="str">
        <f>GD_LCD_HS_LNS!C335</f>
        <v>Phan Thị Hải Yến</v>
      </c>
      <c r="D336" s="38" t="str">
        <f>GD_LCD_HS_LNS!D335</f>
        <v>Nv vệ sinh</v>
      </c>
      <c r="E336" s="146">
        <f>VLOOKUP(B336,GD_CHAM_CONG!$C$6:$BJ$912,60,FALSE)</f>
        <v>1</v>
      </c>
      <c r="F336" s="146">
        <f>VLOOKUP(B336,GD_LCD_HS_LNS!$B$4:$F$914,5,FALSE)</f>
        <v>1.47</v>
      </c>
      <c r="G336" s="168"/>
      <c r="H336" s="168">
        <f>VLOOKUP(B336,GD_CHAM_CONG!$C$6:$BD$912,37,FALSE)</f>
        <v>26</v>
      </c>
      <c r="I336" s="16">
        <f>VLOOKUP($B336,GD_CHAM_CONG!$C$6:$BF$912,38,FALSE)</f>
        <v>26</v>
      </c>
      <c r="J336" s="16">
        <f>VLOOKUP($B336,GD_CHAM_CONG!$C$6:$BF$912,39,FALSE)</f>
        <v>0</v>
      </c>
      <c r="K336" s="16">
        <f>VLOOKUP($B336,GD_CHAM_CONG!$C$6:$BF$912,40,FALSE)</f>
        <v>0</v>
      </c>
      <c r="L336" s="16">
        <f>VLOOKUP($B336,GD_CHAM_CONG!$C$6:$BF$912,41,FALSE)</f>
        <v>0</v>
      </c>
      <c r="M336" s="16">
        <f>VLOOKUP($B336,GD_CHAM_CONG!$C$6:$BF$912,42,FALSE)</f>
        <v>0</v>
      </c>
      <c r="N336" s="16">
        <f>VLOOKUP($B336,GD_CHAM_CONG!$C$6:$BF$912,43,FALSE)</f>
        <v>0</v>
      </c>
      <c r="O336" s="16">
        <f>VLOOKUP($B336,GD_CHAM_CONG!$C$6:$BF$912,44,FALSE)</f>
        <v>0</v>
      </c>
      <c r="P336" s="16">
        <f>VLOOKUP($B336,GD_CHAM_CONG!$C$6:$BF$912,45,FALSE)</f>
        <v>0</v>
      </c>
      <c r="Q336" s="16">
        <f>VLOOKUP($B336,GD_CHAM_CONG!$C$6:$BF$912,46,FALSE)</f>
        <v>0</v>
      </c>
      <c r="R336" s="16">
        <f>VLOOKUP($B336,GD_CHAM_CONG!$C$6:$BF$912,47,FALSE)</f>
        <v>0</v>
      </c>
      <c r="S336" s="16">
        <f>VLOOKUP($B336,GD_CHAM_CONG!$C$6:$BF$912,48,FALSE)</f>
        <v>0</v>
      </c>
      <c r="T336" s="16">
        <f>VLOOKUP($B336,GD_CHAM_CONG!$C$6:$BF$912,49,FALSE)</f>
        <v>0</v>
      </c>
      <c r="U336" s="16">
        <f>VLOOKUP($B336,GD_CHAM_CONG!$C$6:$BF$912,50,FALSE)</f>
        <v>0</v>
      </c>
      <c r="V336" s="16">
        <f>VLOOKUP($B336,GD_CHAM_CONG!$C$6:$BF$912,51,FALSE)</f>
        <v>0</v>
      </c>
      <c r="W336" s="16">
        <f>VLOOKUP($B336,GD_CHAM_CONG!$C$6:$BF$912,52,FALSE)</f>
        <v>0</v>
      </c>
      <c r="X336" s="16">
        <f>VLOOKUP($B336,GD_CHAM_CONG!$C$6:$BF$912,53,FALSE)</f>
        <v>0</v>
      </c>
      <c r="Y336" s="16">
        <f>VLOOKUP($B336,GD_CHAM_CONG!$C$6:$BF$912,54,FALSE)</f>
        <v>0</v>
      </c>
      <c r="Z336" s="16">
        <f>VLOOKUP($B336,GD_CHAM_CONG!$C$6:$BF$912,55,FALSE)</f>
        <v>0</v>
      </c>
      <c r="AA336" s="16">
        <f>VLOOKUP($B336,GD_CHAM_CONG!$C$6:$BF$912,56,FALSE)</f>
        <v>0</v>
      </c>
      <c r="AB336" s="16">
        <f>VLOOKUP($B336,GD_CHAM_CONG!$C$6:$BI$912,57,FALSE)</f>
        <v>0</v>
      </c>
      <c r="AC336" s="16">
        <f>VLOOKUP($B336,GD_CHAM_CONG!$C$6:$BI$912,58,FALSE)</f>
        <v>0</v>
      </c>
      <c r="AD336" s="16">
        <f>VLOOKUP($B336,GD_CHAM_CONG!$C$6:$BI$912,59,FALSE)</f>
        <v>0</v>
      </c>
      <c r="AE336" s="188">
        <f>I336/$H336*VLOOKUP(I$4,DM_TI_LE!$A$5:$B$30,2,FALSE)</f>
        <v>1</v>
      </c>
      <c r="AF336" s="188">
        <f>J336/$H336*VLOOKUP(J$4,DM_TI_LE!$A$5:$B$30,2,FALSE)</f>
        <v>0</v>
      </c>
      <c r="AG336" s="188">
        <f>K336/$H336*VLOOKUP(K$4,DM_TI_LE!$A$5:$B$30,2,FALSE)</f>
        <v>0</v>
      </c>
      <c r="AH336" s="188">
        <f>L336/$H336*VLOOKUP(L$4,DM_TI_LE!$A$5:$B$30,2,FALSE)</f>
        <v>0</v>
      </c>
      <c r="AI336" s="188">
        <f>M336/$H336*VLOOKUP(M$4,DM_TI_LE!$A$5:$B$30,2,FALSE)</f>
        <v>0</v>
      </c>
      <c r="AJ336" s="188">
        <f>N336/$H336*VLOOKUP(N$4,DM_TI_LE!$A$5:$B$30,2,FALSE)</f>
        <v>0</v>
      </c>
      <c r="AK336" s="188">
        <f>O336/$H336*VLOOKUP(O$4,DM_TI_LE!$A$5:$B$30,2,FALSE)</f>
        <v>0</v>
      </c>
      <c r="AL336" s="188">
        <f>P336/$H336*VLOOKUP(P$4,DM_TI_LE!$A$5:$B$30,2,FALSE)</f>
        <v>0</v>
      </c>
      <c r="AM336" s="188">
        <f>Q336/$H336*VLOOKUP(Q$4,DM_TI_LE!$A$5:$B$30,2,FALSE)</f>
        <v>0</v>
      </c>
      <c r="AN336" s="188">
        <f>R336/$H336*VLOOKUP(R$4,DM_TI_LE!$A$5:$B$30,2,FALSE)</f>
        <v>0</v>
      </c>
      <c r="AO336" s="188">
        <f>S336/$H336*VLOOKUP(S$4,DM_TI_LE!$A$5:$B$30,2,FALSE)</f>
        <v>0</v>
      </c>
      <c r="AP336" s="188">
        <f>T336/$H336*VLOOKUP(T$4,DM_TI_LE!$A$5:$B$30,2,FALSE)</f>
        <v>0</v>
      </c>
      <c r="AQ336" s="188">
        <f>U336/$H336*VLOOKUP(U$4,DM_TI_LE!$A$5:$B$30,2,FALSE)</f>
        <v>0</v>
      </c>
      <c r="AR336" s="188">
        <f>V336/$H336*VLOOKUP(V$4,DM_TI_LE!$A$5:$B$30,2,FALSE)</f>
        <v>0</v>
      </c>
      <c r="AS336" s="188">
        <f>W336/$H336*VLOOKUP(W$4,DM_TI_LE!$A$5:$B$30,2,FALSE)</f>
        <v>0</v>
      </c>
      <c r="AT336" s="188">
        <f>X336/$H336*VLOOKUP(X$4,DM_TI_LE!$A$5:$B$30,2,FALSE)</f>
        <v>0</v>
      </c>
      <c r="AU336" s="188">
        <f>Y336/$H336*VLOOKUP(Y$4,DM_TI_LE!$A$5:$B$30,2,FALSE)</f>
        <v>0</v>
      </c>
      <c r="AV336" s="188">
        <f>Z336/$H336*VLOOKUP(Z$4,DM_TI_LE!$A$5:$B$30,2,FALSE)</f>
        <v>0</v>
      </c>
      <c r="AW336" s="188">
        <f>AA336/$H336*VLOOKUP(AA$4,DM_TI_LE!$A$5:$B$30,2,FALSE)</f>
        <v>0</v>
      </c>
      <c r="AX336" s="188">
        <f>AB336/$H336*VLOOKUP(AB$4,DM_TI_LE!$A$5:$B$30,2,FALSE)</f>
        <v>0</v>
      </c>
      <c r="AY336" s="188">
        <f>AC336/$H336*VLOOKUP(AC$4,DM_TI_LE!$A$5:$B$30,2,FALSE)</f>
        <v>0</v>
      </c>
      <c r="AZ336" s="188">
        <f>AD336/$H336*VLOOKUP(AD$4,DM_TI_LE!$A$5:$B$30,2,FALSE)</f>
        <v>0</v>
      </c>
      <c r="BA336" s="231">
        <f>IF(CD336="HDHV",DM_TI_LE!$K$12*I336, SUM(AE336:AW336)*F336*E336*DM_HE_SO_LUONG_NS!$D$1*CE336)</f>
        <v>6615000</v>
      </c>
      <c r="BB336" s="16"/>
      <c r="BC336" s="17">
        <f>VLOOKUP(B336,GD_LCD_HS_LNS!$B$4:$E$914,4,FALSE)</f>
        <v>3100000</v>
      </c>
      <c r="BD336" s="16"/>
      <c r="BE336" s="16">
        <f>I336/26*$BC336*VLOOKUP(BE$4,DM_TI_LE!$A$5:$C$29,3,FALSE)</f>
        <v>0</v>
      </c>
      <c r="BF336" s="16">
        <f>J336/26*$BC336*VLOOKUP(BF$4,DM_TI_LE!$A$5:$C$29,3,FALSE)</f>
        <v>0</v>
      </c>
      <c r="BG336" s="16">
        <f>K336/26*$BC336*VLOOKUP(BG$4,DM_TI_LE!$A$5:$C$29,3,FALSE)</f>
        <v>0</v>
      </c>
      <c r="BH336" s="16">
        <f>L336/26*$BC336*VLOOKUP(BH$4,DM_TI_LE!$A$5:$C$29,3,FALSE)</f>
        <v>0</v>
      </c>
      <c r="BI336" s="16">
        <f>M336/26*$BC336*VLOOKUP(BI$4,DM_TI_LE!$A$5:$C$29,3,FALSE)</f>
        <v>0</v>
      </c>
      <c r="BJ336" s="16">
        <f>N336/26*$BC336*VLOOKUP(BJ$4,DM_TI_LE!$A$5:$C$29,3,FALSE)</f>
        <v>0</v>
      </c>
      <c r="BK336" s="16">
        <f>O336/26*$BC336*VLOOKUP(BK$4,DM_TI_LE!$A$5:$C$29,3,FALSE)</f>
        <v>0</v>
      </c>
      <c r="BL336" s="16">
        <f>P336/26*$BC336*VLOOKUP(BL$4,DM_TI_LE!$A$5:$C$29,3,FALSE)</f>
        <v>0</v>
      </c>
      <c r="BM336" s="16">
        <f>Q336/26*$BC336*VLOOKUP(BM$4,DM_TI_LE!$A$5:$C$29,3,FALSE)</f>
        <v>0</v>
      </c>
      <c r="BN336" s="16">
        <f>R336/26*$BC336*VLOOKUP(BN$4,DM_TI_LE!$A$5:$C$29,3,FALSE)</f>
        <v>0</v>
      </c>
      <c r="BO336" s="16">
        <f>S336/26*$BC336*VLOOKUP(BO$4,DM_TI_LE!$A$5:$C$29,3,FALSE)</f>
        <v>0</v>
      </c>
      <c r="BP336" s="16">
        <f>T336/26*$BC336*VLOOKUP(BP$4,DM_TI_LE!$A$5:$C$29,3,FALSE)</f>
        <v>0</v>
      </c>
      <c r="BQ336" s="16">
        <f>U336/26*$BC336*VLOOKUP(BQ$4,DM_TI_LE!$A$5:$C$29,3,FALSE)</f>
        <v>0</v>
      </c>
      <c r="BR336" s="16">
        <f>V336/26*$BC336*VLOOKUP(BR$4,DM_TI_LE!$A$5:$C$29,3,FALSE)</f>
        <v>0</v>
      </c>
      <c r="BS336" s="16">
        <f>W336/26*$BC336*VLOOKUP(BS$4,DM_TI_LE!$A$5:$C$29,3,FALSE)</f>
        <v>0</v>
      </c>
      <c r="BT336" s="16">
        <f>X336/26*$BC336*VLOOKUP(BT$4,DM_TI_LE!$A$5:$C$29,3,FALSE)</f>
        <v>0</v>
      </c>
      <c r="BU336" s="16">
        <f>Y336/26*$BC336*VLOOKUP(BU$4,DM_TI_LE!$A$5:$C$29,3,FALSE)</f>
        <v>0</v>
      </c>
      <c r="BV336" s="16">
        <f>Z336/26*$BC336*VLOOKUP(BV$4,DM_TI_LE!$A$5:$C$29,3,FALSE)</f>
        <v>0</v>
      </c>
      <c r="BW336" s="16">
        <f>AA336/26*$BC336*VLOOKUP(BW$4,DM_TI_LE!$A$5:$C$29,3,FALSE)</f>
        <v>0</v>
      </c>
      <c r="BX336" s="16">
        <f>AB336/26*$BC336*VLOOKUP(BX$4,DM_TI_LE!$A$5:$C$29,3,FALSE)</f>
        <v>0</v>
      </c>
      <c r="BY336" s="16">
        <f>AC336/26*$BC336*VLOOKUP(BY$4,DM_TI_LE!$A$5:$C$29,3,FALSE)</f>
        <v>0</v>
      </c>
      <c r="BZ336" s="16">
        <f>AD336/26*$BC336*VLOOKUP(BZ$4,DM_TI_LE!$A$5:$C$29,3,FALSE)</f>
        <v>0</v>
      </c>
      <c r="CA336" s="196">
        <f t="shared" si="0"/>
        <v>0</v>
      </c>
      <c r="CB336" s="16"/>
      <c r="CC336" s="197">
        <f t="shared" si="1"/>
        <v>6615000</v>
      </c>
      <c r="CD336" s="145" t="s">
        <v>114</v>
      </c>
      <c r="CE336" s="199">
        <f>VLOOKUP(CD336,DM_TI_LE!$I$12:$J$16,2,FALSE)</f>
        <v>1</v>
      </c>
    </row>
    <row r="337" spans="1:83" ht="12.75">
      <c r="A337" s="36">
        <v>333</v>
      </c>
      <c r="B337" s="38">
        <f>GD_LCD_HS_LNS!B336</f>
        <v>12597</v>
      </c>
      <c r="C337" s="38" t="str">
        <f>GD_LCD_HS_LNS!C336</f>
        <v>Doãn Thị Thanh Hà</v>
      </c>
      <c r="D337" s="38" t="str">
        <f>GD_LCD_HS_LNS!D336</f>
        <v>Nv vệ sinh</v>
      </c>
      <c r="E337" s="146">
        <f>VLOOKUP(B337,GD_CHAM_CONG!$C$6:$BJ$912,60,FALSE)</f>
        <v>1</v>
      </c>
      <c r="F337" s="146">
        <f>VLOOKUP(B337,GD_LCD_HS_LNS!$B$4:$F$914,5,FALSE)</f>
        <v>1.47</v>
      </c>
      <c r="G337" s="168"/>
      <c r="H337" s="168">
        <f>VLOOKUP(B337,GD_CHAM_CONG!$C$6:$BD$912,37,FALSE)</f>
        <v>26</v>
      </c>
      <c r="I337" s="16">
        <f>VLOOKUP($B337,GD_CHAM_CONG!$C$6:$BF$912,38,FALSE)</f>
        <v>26</v>
      </c>
      <c r="J337" s="16">
        <f>VLOOKUP($B337,GD_CHAM_CONG!$C$6:$BF$912,39,FALSE)</f>
        <v>0</v>
      </c>
      <c r="K337" s="16">
        <f>VLOOKUP($B337,GD_CHAM_CONG!$C$6:$BF$912,40,FALSE)</f>
        <v>0</v>
      </c>
      <c r="L337" s="16">
        <f>VLOOKUP($B337,GD_CHAM_CONG!$C$6:$BF$912,41,FALSE)</f>
        <v>0</v>
      </c>
      <c r="M337" s="16">
        <f>VLOOKUP($B337,GD_CHAM_CONG!$C$6:$BF$912,42,FALSE)</f>
        <v>0</v>
      </c>
      <c r="N337" s="16">
        <f>VLOOKUP($B337,GD_CHAM_CONG!$C$6:$BF$912,43,FALSE)</f>
        <v>0</v>
      </c>
      <c r="O337" s="16">
        <f>VLOOKUP($B337,GD_CHAM_CONG!$C$6:$BF$912,44,FALSE)</f>
        <v>0</v>
      </c>
      <c r="P337" s="16">
        <f>VLOOKUP($B337,GD_CHAM_CONG!$C$6:$BF$912,45,FALSE)</f>
        <v>0</v>
      </c>
      <c r="Q337" s="16">
        <f>VLOOKUP($B337,GD_CHAM_CONG!$C$6:$BF$912,46,FALSE)</f>
        <v>0</v>
      </c>
      <c r="R337" s="16">
        <f>VLOOKUP($B337,GD_CHAM_CONG!$C$6:$BF$912,47,FALSE)</f>
        <v>0</v>
      </c>
      <c r="S337" s="16">
        <f>VLOOKUP($B337,GD_CHAM_CONG!$C$6:$BF$912,48,FALSE)</f>
        <v>0</v>
      </c>
      <c r="T337" s="16">
        <f>VLOOKUP($B337,GD_CHAM_CONG!$C$6:$BF$912,49,FALSE)</f>
        <v>0</v>
      </c>
      <c r="U337" s="16">
        <f>VLOOKUP($B337,GD_CHAM_CONG!$C$6:$BF$912,50,FALSE)</f>
        <v>0</v>
      </c>
      <c r="V337" s="16">
        <f>VLOOKUP($B337,GD_CHAM_CONG!$C$6:$BF$912,51,FALSE)</f>
        <v>0</v>
      </c>
      <c r="W337" s="16">
        <f>VLOOKUP($B337,GD_CHAM_CONG!$C$6:$BF$912,52,FALSE)</f>
        <v>0</v>
      </c>
      <c r="X337" s="16">
        <f>VLOOKUP($B337,GD_CHAM_CONG!$C$6:$BF$912,53,FALSE)</f>
        <v>0</v>
      </c>
      <c r="Y337" s="16">
        <f>VLOOKUP($B337,GD_CHAM_CONG!$C$6:$BF$912,54,FALSE)</f>
        <v>0</v>
      </c>
      <c r="Z337" s="16">
        <f>VLOOKUP($B337,GD_CHAM_CONG!$C$6:$BF$912,55,FALSE)</f>
        <v>0</v>
      </c>
      <c r="AA337" s="16">
        <f>VLOOKUP($B337,GD_CHAM_CONG!$C$6:$BF$912,56,FALSE)</f>
        <v>0</v>
      </c>
      <c r="AB337" s="16">
        <f>VLOOKUP($B337,GD_CHAM_CONG!$C$6:$BI$912,57,FALSE)</f>
        <v>0</v>
      </c>
      <c r="AC337" s="16">
        <f>VLOOKUP($B337,GD_CHAM_CONG!$C$6:$BI$912,58,FALSE)</f>
        <v>0</v>
      </c>
      <c r="AD337" s="16">
        <f>VLOOKUP($B337,GD_CHAM_CONG!$C$6:$BI$912,59,FALSE)</f>
        <v>0</v>
      </c>
      <c r="AE337" s="188">
        <f>I337/$H337*VLOOKUP(I$4,DM_TI_LE!$A$5:$B$30,2,FALSE)</f>
        <v>1</v>
      </c>
      <c r="AF337" s="188">
        <f>J337/$H337*VLOOKUP(J$4,DM_TI_LE!$A$5:$B$30,2,FALSE)</f>
        <v>0</v>
      </c>
      <c r="AG337" s="188">
        <f>K337/$H337*VLOOKUP(K$4,DM_TI_LE!$A$5:$B$30,2,FALSE)</f>
        <v>0</v>
      </c>
      <c r="AH337" s="188">
        <f>L337/$H337*VLOOKUP(L$4,DM_TI_LE!$A$5:$B$30,2,FALSE)</f>
        <v>0</v>
      </c>
      <c r="AI337" s="188">
        <f>M337/$H337*VLOOKUP(M$4,DM_TI_LE!$A$5:$B$30,2,FALSE)</f>
        <v>0</v>
      </c>
      <c r="AJ337" s="188">
        <f>N337/$H337*VLOOKUP(N$4,DM_TI_LE!$A$5:$B$30,2,FALSE)</f>
        <v>0</v>
      </c>
      <c r="AK337" s="188">
        <f>O337/$H337*VLOOKUP(O$4,DM_TI_LE!$A$5:$B$30,2,FALSE)</f>
        <v>0</v>
      </c>
      <c r="AL337" s="188">
        <f>P337/$H337*VLOOKUP(P$4,DM_TI_LE!$A$5:$B$30,2,FALSE)</f>
        <v>0</v>
      </c>
      <c r="AM337" s="188">
        <f>Q337/$H337*VLOOKUP(Q$4,DM_TI_LE!$A$5:$B$30,2,FALSE)</f>
        <v>0</v>
      </c>
      <c r="AN337" s="188">
        <f>R337/$H337*VLOOKUP(R$4,DM_TI_LE!$A$5:$B$30,2,FALSE)</f>
        <v>0</v>
      </c>
      <c r="AO337" s="188">
        <f>S337/$H337*VLOOKUP(S$4,DM_TI_LE!$A$5:$B$30,2,FALSE)</f>
        <v>0</v>
      </c>
      <c r="AP337" s="188">
        <f>T337/$H337*VLOOKUP(T$4,DM_TI_LE!$A$5:$B$30,2,FALSE)</f>
        <v>0</v>
      </c>
      <c r="AQ337" s="188">
        <f>U337/$H337*VLOOKUP(U$4,DM_TI_LE!$A$5:$B$30,2,FALSE)</f>
        <v>0</v>
      </c>
      <c r="AR337" s="188">
        <f>V337/$H337*VLOOKUP(V$4,DM_TI_LE!$A$5:$B$30,2,FALSE)</f>
        <v>0</v>
      </c>
      <c r="AS337" s="188">
        <f>W337/$H337*VLOOKUP(W$4,DM_TI_LE!$A$5:$B$30,2,FALSE)</f>
        <v>0</v>
      </c>
      <c r="AT337" s="188">
        <f>X337/$H337*VLOOKUP(X$4,DM_TI_LE!$A$5:$B$30,2,FALSE)</f>
        <v>0</v>
      </c>
      <c r="AU337" s="188">
        <f>Y337/$H337*VLOOKUP(Y$4,DM_TI_LE!$A$5:$B$30,2,FALSE)</f>
        <v>0</v>
      </c>
      <c r="AV337" s="188">
        <f>Z337/$H337*VLOOKUP(Z$4,DM_TI_LE!$A$5:$B$30,2,FALSE)</f>
        <v>0</v>
      </c>
      <c r="AW337" s="188">
        <f>AA337/$H337*VLOOKUP(AA$4,DM_TI_LE!$A$5:$B$30,2,FALSE)</f>
        <v>0</v>
      </c>
      <c r="AX337" s="188">
        <f>AB337/$H337*VLOOKUP(AB$4,DM_TI_LE!$A$5:$B$30,2,FALSE)</f>
        <v>0</v>
      </c>
      <c r="AY337" s="188">
        <f>AC337/$H337*VLOOKUP(AC$4,DM_TI_LE!$A$5:$B$30,2,FALSE)</f>
        <v>0</v>
      </c>
      <c r="AZ337" s="188">
        <f>AD337/$H337*VLOOKUP(AD$4,DM_TI_LE!$A$5:$B$30,2,FALSE)</f>
        <v>0</v>
      </c>
      <c r="BA337" s="231">
        <f>IF(CD337="HDHV",DM_TI_LE!$K$12*I337, SUM(AE337:AW337)*F337*E337*DM_HE_SO_LUONG_NS!$D$1*CE337)</f>
        <v>6615000</v>
      </c>
      <c r="BB337" s="16"/>
      <c r="BC337" s="17">
        <f>VLOOKUP(B337,GD_LCD_HS_LNS!$B$4:$E$914,4,FALSE)</f>
        <v>3100000</v>
      </c>
      <c r="BD337" s="16"/>
      <c r="BE337" s="16">
        <f>I337/26*$BC337*VLOOKUP(BE$4,DM_TI_LE!$A$5:$C$29,3,FALSE)</f>
        <v>0</v>
      </c>
      <c r="BF337" s="16">
        <f>J337/26*$BC337*VLOOKUP(BF$4,DM_TI_LE!$A$5:$C$29,3,FALSE)</f>
        <v>0</v>
      </c>
      <c r="BG337" s="16">
        <f>K337/26*$BC337*VLOOKUP(BG$4,DM_TI_LE!$A$5:$C$29,3,FALSE)</f>
        <v>0</v>
      </c>
      <c r="BH337" s="16">
        <f>L337/26*$BC337*VLOOKUP(BH$4,DM_TI_LE!$A$5:$C$29,3,FALSE)</f>
        <v>0</v>
      </c>
      <c r="BI337" s="16">
        <f>M337/26*$BC337*VLOOKUP(BI$4,DM_TI_LE!$A$5:$C$29,3,FALSE)</f>
        <v>0</v>
      </c>
      <c r="BJ337" s="16">
        <f>N337/26*$BC337*VLOOKUP(BJ$4,DM_TI_LE!$A$5:$C$29,3,FALSE)</f>
        <v>0</v>
      </c>
      <c r="BK337" s="16">
        <f>O337/26*$BC337*VLOOKUP(BK$4,DM_TI_LE!$A$5:$C$29,3,FALSE)</f>
        <v>0</v>
      </c>
      <c r="BL337" s="16">
        <f>P337/26*$BC337*VLOOKUP(BL$4,DM_TI_LE!$A$5:$C$29,3,FALSE)</f>
        <v>0</v>
      </c>
      <c r="BM337" s="16">
        <f>Q337/26*$BC337*VLOOKUP(BM$4,DM_TI_LE!$A$5:$C$29,3,FALSE)</f>
        <v>0</v>
      </c>
      <c r="BN337" s="16">
        <f>R337/26*$BC337*VLOOKUP(BN$4,DM_TI_LE!$A$5:$C$29,3,FALSE)</f>
        <v>0</v>
      </c>
      <c r="BO337" s="16">
        <f>S337/26*$BC337*VLOOKUP(BO$4,DM_TI_LE!$A$5:$C$29,3,FALSE)</f>
        <v>0</v>
      </c>
      <c r="BP337" s="16">
        <f>T337/26*$BC337*VLOOKUP(BP$4,DM_TI_LE!$A$5:$C$29,3,FALSE)</f>
        <v>0</v>
      </c>
      <c r="BQ337" s="16">
        <f>U337/26*$BC337*VLOOKUP(BQ$4,DM_TI_LE!$A$5:$C$29,3,FALSE)</f>
        <v>0</v>
      </c>
      <c r="BR337" s="16">
        <f>V337/26*$BC337*VLOOKUP(BR$4,DM_TI_LE!$A$5:$C$29,3,FALSE)</f>
        <v>0</v>
      </c>
      <c r="BS337" s="16">
        <f>W337/26*$BC337*VLOOKUP(BS$4,DM_TI_LE!$A$5:$C$29,3,FALSE)</f>
        <v>0</v>
      </c>
      <c r="BT337" s="16">
        <f>X337/26*$BC337*VLOOKUP(BT$4,DM_TI_LE!$A$5:$C$29,3,FALSE)</f>
        <v>0</v>
      </c>
      <c r="BU337" s="16">
        <f>Y337/26*$BC337*VLOOKUP(BU$4,DM_TI_LE!$A$5:$C$29,3,FALSE)</f>
        <v>0</v>
      </c>
      <c r="BV337" s="16">
        <f>Z337/26*$BC337*VLOOKUP(BV$4,DM_TI_LE!$A$5:$C$29,3,FALSE)</f>
        <v>0</v>
      </c>
      <c r="BW337" s="16">
        <f>AA337/26*$BC337*VLOOKUP(BW$4,DM_TI_LE!$A$5:$C$29,3,FALSE)</f>
        <v>0</v>
      </c>
      <c r="BX337" s="16">
        <f>AB337/26*$BC337*VLOOKUP(BX$4,DM_TI_LE!$A$5:$C$29,3,FALSE)</f>
        <v>0</v>
      </c>
      <c r="BY337" s="16">
        <f>AC337/26*$BC337*VLOOKUP(BY$4,DM_TI_LE!$A$5:$C$29,3,FALSE)</f>
        <v>0</v>
      </c>
      <c r="BZ337" s="16">
        <f>AD337/26*$BC337*VLOOKUP(BZ$4,DM_TI_LE!$A$5:$C$29,3,FALSE)</f>
        <v>0</v>
      </c>
      <c r="CA337" s="196">
        <f t="shared" si="0"/>
        <v>0</v>
      </c>
      <c r="CB337" s="16"/>
      <c r="CC337" s="197">
        <f t="shared" si="1"/>
        <v>6615000</v>
      </c>
      <c r="CD337" s="145" t="s">
        <v>114</v>
      </c>
      <c r="CE337" s="199">
        <f>VLOOKUP(CD337,DM_TI_LE!$I$12:$J$16,2,FALSE)</f>
        <v>1</v>
      </c>
    </row>
    <row r="338" spans="1:83" ht="12.75">
      <c r="A338" s="36">
        <v>334</v>
      </c>
      <c r="B338" s="38">
        <f>GD_LCD_HS_LNS!B337</f>
        <v>13098</v>
      </c>
      <c r="C338" s="38" t="str">
        <f>GD_LCD_HS_LNS!C337</f>
        <v>Đặng Thị Thúy Hằng</v>
      </c>
      <c r="D338" s="38" t="str">
        <f>GD_LCD_HS_LNS!D337</f>
        <v>Nv vệ sinh</v>
      </c>
      <c r="E338" s="146">
        <f>VLOOKUP(B338,GD_CHAM_CONG!$C$6:$BJ$912,60,FALSE)</f>
        <v>1</v>
      </c>
      <c r="F338" s="146">
        <f>VLOOKUP(B338,GD_LCD_HS_LNS!$B$4:$F$914,5,FALSE)</f>
        <v>1.47</v>
      </c>
      <c r="G338" s="168"/>
      <c r="H338" s="168">
        <f>VLOOKUP(B338,GD_CHAM_CONG!$C$6:$BD$912,37,FALSE)</f>
        <v>26</v>
      </c>
      <c r="I338" s="16">
        <f>VLOOKUP($B338,GD_CHAM_CONG!$C$6:$BF$912,38,FALSE)</f>
        <v>26</v>
      </c>
      <c r="J338" s="16">
        <f>VLOOKUP($B338,GD_CHAM_CONG!$C$6:$BF$912,39,FALSE)</f>
        <v>0</v>
      </c>
      <c r="K338" s="16">
        <f>VLOOKUP($B338,GD_CHAM_CONG!$C$6:$BF$912,40,FALSE)</f>
        <v>0</v>
      </c>
      <c r="L338" s="16">
        <f>VLOOKUP($B338,GD_CHAM_CONG!$C$6:$BF$912,41,FALSE)</f>
        <v>0</v>
      </c>
      <c r="M338" s="16">
        <f>VLOOKUP($B338,GD_CHAM_CONG!$C$6:$BF$912,42,FALSE)</f>
        <v>0</v>
      </c>
      <c r="N338" s="16">
        <f>VLOOKUP($B338,GD_CHAM_CONG!$C$6:$BF$912,43,FALSE)</f>
        <v>0</v>
      </c>
      <c r="O338" s="16">
        <f>VLOOKUP($B338,GD_CHAM_CONG!$C$6:$BF$912,44,FALSE)</f>
        <v>0</v>
      </c>
      <c r="P338" s="16">
        <f>VLOOKUP($B338,GD_CHAM_CONG!$C$6:$BF$912,45,FALSE)</f>
        <v>0</v>
      </c>
      <c r="Q338" s="16">
        <f>VLOOKUP($B338,GD_CHAM_CONG!$C$6:$BF$912,46,FALSE)</f>
        <v>0</v>
      </c>
      <c r="R338" s="16">
        <f>VLOOKUP($B338,GD_CHAM_CONG!$C$6:$BF$912,47,FALSE)</f>
        <v>0</v>
      </c>
      <c r="S338" s="16">
        <f>VLOOKUP($B338,GD_CHAM_CONG!$C$6:$BF$912,48,FALSE)</f>
        <v>0</v>
      </c>
      <c r="T338" s="16">
        <f>VLOOKUP($B338,GD_CHAM_CONG!$C$6:$BF$912,49,FALSE)</f>
        <v>0</v>
      </c>
      <c r="U338" s="16">
        <f>VLOOKUP($B338,GD_CHAM_CONG!$C$6:$BF$912,50,FALSE)</f>
        <v>0</v>
      </c>
      <c r="V338" s="16">
        <f>VLOOKUP($B338,GD_CHAM_CONG!$C$6:$BF$912,51,FALSE)</f>
        <v>0</v>
      </c>
      <c r="W338" s="16">
        <f>VLOOKUP($B338,GD_CHAM_CONG!$C$6:$BF$912,52,FALSE)</f>
        <v>0</v>
      </c>
      <c r="X338" s="16">
        <f>VLOOKUP($B338,GD_CHAM_CONG!$C$6:$BF$912,53,FALSE)</f>
        <v>0</v>
      </c>
      <c r="Y338" s="16">
        <f>VLOOKUP($B338,GD_CHAM_CONG!$C$6:$BF$912,54,FALSE)</f>
        <v>0</v>
      </c>
      <c r="Z338" s="16">
        <f>VLOOKUP($B338,GD_CHAM_CONG!$C$6:$BF$912,55,FALSE)</f>
        <v>0</v>
      </c>
      <c r="AA338" s="16">
        <f>VLOOKUP($B338,GD_CHAM_CONG!$C$6:$BF$912,56,FALSE)</f>
        <v>0</v>
      </c>
      <c r="AB338" s="16">
        <f>VLOOKUP($B338,GD_CHAM_CONG!$C$6:$BI$912,57,FALSE)</f>
        <v>0</v>
      </c>
      <c r="AC338" s="16">
        <f>VLOOKUP($B338,GD_CHAM_CONG!$C$6:$BI$912,58,FALSE)</f>
        <v>0</v>
      </c>
      <c r="AD338" s="16">
        <f>VLOOKUP($B338,GD_CHAM_CONG!$C$6:$BI$912,59,FALSE)</f>
        <v>0</v>
      </c>
      <c r="AE338" s="188">
        <f>I338/$H338*VLOOKUP(I$4,DM_TI_LE!$A$5:$B$30,2,FALSE)</f>
        <v>1</v>
      </c>
      <c r="AF338" s="188">
        <f>J338/$H338*VLOOKUP(J$4,DM_TI_LE!$A$5:$B$30,2,FALSE)</f>
        <v>0</v>
      </c>
      <c r="AG338" s="188">
        <f>K338/$H338*VLOOKUP(K$4,DM_TI_LE!$A$5:$B$30,2,FALSE)</f>
        <v>0</v>
      </c>
      <c r="AH338" s="188">
        <f>L338/$H338*VLOOKUP(L$4,DM_TI_LE!$A$5:$B$30,2,FALSE)</f>
        <v>0</v>
      </c>
      <c r="AI338" s="188">
        <f>M338/$H338*VLOOKUP(M$4,DM_TI_LE!$A$5:$B$30,2,FALSE)</f>
        <v>0</v>
      </c>
      <c r="AJ338" s="188">
        <f>N338/$H338*VLOOKUP(N$4,DM_TI_LE!$A$5:$B$30,2,FALSE)</f>
        <v>0</v>
      </c>
      <c r="AK338" s="188">
        <f>O338/$H338*VLOOKUP(O$4,DM_TI_LE!$A$5:$B$30,2,FALSE)</f>
        <v>0</v>
      </c>
      <c r="AL338" s="188">
        <f>P338/$H338*VLOOKUP(P$4,DM_TI_LE!$A$5:$B$30,2,FALSE)</f>
        <v>0</v>
      </c>
      <c r="AM338" s="188">
        <f>Q338/$H338*VLOOKUP(Q$4,DM_TI_LE!$A$5:$B$30,2,FALSE)</f>
        <v>0</v>
      </c>
      <c r="AN338" s="188">
        <f>R338/$H338*VLOOKUP(R$4,DM_TI_LE!$A$5:$B$30,2,FALSE)</f>
        <v>0</v>
      </c>
      <c r="AO338" s="188">
        <f>S338/$H338*VLOOKUP(S$4,DM_TI_LE!$A$5:$B$30,2,FALSE)</f>
        <v>0</v>
      </c>
      <c r="AP338" s="188">
        <f>T338/$H338*VLOOKUP(T$4,DM_TI_LE!$A$5:$B$30,2,FALSE)</f>
        <v>0</v>
      </c>
      <c r="AQ338" s="188">
        <f>U338/$H338*VLOOKUP(U$4,DM_TI_LE!$A$5:$B$30,2,FALSE)</f>
        <v>0</v>
      </c>
      <c r="AR338" s="188">
        <f>V338/$H338*VLOOKUP(V$4,DM_TI_LE!$A$5:$B$30,2,FALSE)</f>
        <v>0</v>
      </c>
      <c r="AS338" s="188">
        <f>W338/$H338*VLOOKUP(W$4,DM_TI_LE!$A$5:$B$30,2,FALSE)</f>
        <v>0</v>
      </c>
      <c r="AT338" s="188">
        <f>X338/$H338*VLOOKUP(X$4,DM_TI_LE!$A$5:$B$30,2,FALSE)</f>
        <v>0</v>
      </c>
      <c r="AU338" s="188">
        <f>Y338/$H338*VLOOKUP(Y$4,DM_TI_LE!$A$5:$B$30,2,FALSE)</f>
        <v>0</v>
      </c>
      <c r="AV338" s="188">
        <f>Z338/$H338*VLOOKUP(Z$4,DM_TI_LE!$A$5:$B$30,2,FALSE)</f>
        <v>0</v>
      </c>
      <c r="AW338" s="188">
        <f>AA338/$H338*VLOOKUP(AA$4,DM_TI_LE!$A$5:$B$30,2,FALSE)</f>
        <v>0</v>
      </c>
      <c r="AX338" s="188">
        <f>AB338/$H338*VLOOKUP(AB$4,DM_TI_LE!$A$5:$B$30,2,FALSE)</f>
        <v>0</v>
      </c>
      <c r="AY338" s="188">
        <f>AC338/$H338*VLOOKUP(AC$4,DM_TI_LE!$A$5:$B$30,2,FALSE)</f>
        <v>0</v>
      </c>
      <c r="AZ338" s="188">
        <f>AD338/$H338*VLOOKUP(AD$4,DM_TI_LE!$A$5:$B$30,2,FALSE)</f>
        <v>0</v>
      </c>
      <c r="BA338" s="231">
        <f>IF(CD338="HDHV",DM_TI_LE!$K$12*I338, SUM(AE338:AW338)*F338*E338*DM_HE_SO_LUONG_NS!$D$1*CE338)</f>
        <v>6615000</v>
      </c>
      <c r="BB338" s="16"/>
      <c r="BC338" s="17">
        <f>VLOOKUP(B338,GD_LCD_HS_LNS!$B$4:$E$914,4,FALSE)</f>
        <v>3100000</v>
      </c>
      <c r="BD338" s="16"/>
      <c r="BE338" s="16">
        <f>I338/26*$BC338*VLOOKUP(BE$4,DM_TI_LE!$A$5:$C$29,3,FALSE)</f>
        <v>0</v>
      </c>
      <c r="BF338" s="16">
        <f>J338/26*$BC338*VLOOKUP(BF$4,DM_TI_LE!$A$5:$C$29,3,FALSE)</f>
        <v>0</v>
      </c>
      <c r="BG338" s="16">
        <f>K338/26*$BC338*VLOOKUP(BG$4,DM_TI_LE!$A$5:$C$29,3,FALSE)</f>
        <v>0</v>
      </c>
      <c r="BH338" s="16">
        <f>L338/26*$BC338*VLOOKUP(BH$4,DM_TI_LE!$A$5:$C$29,3,FALSE)</f>
        <v>0</v>
      </c>
      <c r="BI338" s="16">
        <f>M338/26*$BC338*VLOOKUP(BI$4,DM_TI_LE!$A$5:$C$29,3,FALSE)</f>
        <v>0</v>
      </c>
      <c r="BJ338" s="16">
        <f>N338/26*$BC338*VLOOKUP(BJ$4,DM_TI_LE!$A$5:$C$29,3,FALSE)</f>
        <v>0</v>
      </c>
      <c r="BK338" s="16">
        <f>O338/26*$BC338*VLOOKUP(BK$4,DM_TI_LE!$A$5:$C$29,3,FALSE)</f>
        <v>0</v>
      </c>
      <c r="BL338" s="16">
        <f>P338/26*$BC338*VLOOKUP(BL$4,DM_TI_LE!$A$5:$C$29,3,FALSE)</f>
        <v>0</v>
      </c>
      <c r="BM338" s="16">
        <f>Q338/26*$BC338*VLOOKUP(BM$4,DM_TI_LE!$A$5:$C$29,3,FALSE)</f>
        <v>0</v>
      </c>
      <c r="BN338" s="16">
        <f>R338/26*$BC338*VLOOKUP(BN$4,DM_TI_LE!$A$5:$C$29,3,FALSE)</f>
        <v>0</v>
      </c>
      <c r="BO338" s="16">
        <f>S338/26*$BC338*VLOOKUP(BO$4,DM_TI_LE!$A$5:$C$29,3,FALSE)</f>
        <v>0</v>
      </c>
      <c r="BP338" s="16">
        <f>T338/26*$BC338*VLOOKUP(BP$4,DM_TI_LE!$A$5:$C$29,3,FALSE)</f>
        <v>0</v>
      </c>
      <c r="BQ338" s="16">
        <f>U338/26*$BC338*VLOOKUP(BQ$4,DM_TI_LE!$A$5:$C$29,3,FALSE)</f>
        <v>0</v>
      </c>
      <c r="BR338" s="16">
        <f>V338/26*$BC338*VLOOKUP(BR$4,DM_TI_LE!$A$5:$C$29,3,FALSE)</f>
        <v>0</v>
      </c>
      <c r="BS338" s="16">
        <f>W338/26*$BC338*VLOOKUP(BS$4,DM_TI_LE!$A$5:$C$29,3,FALSE)</f>
        <v>0</v>
      </c>
      <c r="BT338" s="16">
        <f>X338/26*$BC338*VLOOKUP(BT$4,DM_TI_LE!$A$5:$C$29,3,FALSE)</f>
        <v>0</v>
      </c>
      <c r="BU338" s="16">
        <f>Y338/26*$BC338*VLOOKUP(BU$4,DM_TI_LE!$A$5:$C$29,3,FALSE)</f>
        <v>0</v>
      </c>
      <c r="BV338" s="16">
        <f>Z338/26*$BC338*VLOOKUP(BV$4,DM_TI_LE!$A$5:$C$29,3,FALSE)</f>
        <v>0</v>
      </c>
      <c r="BW338" s="16">
        <f>AA338/26*$BC338*VLOOKUP(BW$4,DM_TI_LE!$A$5:$C$29,3,FALSE)</f>
        <v>0</v>
      </c>
      <c r="BX338" s="16">
        <f>AB338/26*$BC338*VLOOKUP(BX$4,DM_TI_LE!$A$5:$C$29,3,FALSE)</f>
        <v>0</v>
      </c>
      <c r="BY338" s="16">
        <f>AC338/26*$BC338*VLOOKUP(BY$4,DM_TI_LE!$A$5:$C$29,3,FALSE)</f>
        <v>0</v>
      </c>
      <c r="BZ338" s="16">
        <f>AD338/26*$BC338*VLOOKUP(BZ$4,DM_TI_LE!$A$5:$C$29,3,FALSE)</f>
        <v>0</v>
      </c>
      <c r="CA338" s="196">
        <f t="shared" si="0"/>
        <v>0</v>
      </c>
      <c r="CB338" s="16"/>
      <c r="CC338" s="197">
        <f t="shared" si="1"/>
        <v>6615000</v>
      </c>
      <c r="CD338" s="145" t="s">
        <v>114</v>
      </c>
      <c r="CE338" s="199">
        <f>VLOOKUP(CD338,DM_TI_LE!$I$12:$J$16,2,FALSE)</f>
        <v>1</v>
      </c>
    </row>
    <row r="339" spans="1:83" ht="12.75">
      <c r="A339" s="36">
        <v>335</v>
      </c>
      <c r="B339" s="38">
        <f>GD_LCD_HS_LNS!B338</f>
        <v>13100</v>
      </c>
      <c r="C339" s="38" t="str">
        <f>GD_LCD_HS_LNS!C338</f>
        <v>Nguyễn Thị Mến</v>
      </c>
      <c r="D339" s="38" t="str">
        <f>GD_LCD_HS_LNS!D338</f>
        <v>Nv vệ sinh</v>
      </c>
      <c r="E339" s="146">
        <f>VLOOKUP(B339,GD_CHAM_CONG!$C$6:$BJ$912,60,FALSE)</f>
        <v>1</v>
      </c>
      <c r="F339" s="146">
        <f>VLOOKUP(B339,GD_LCD_HS_LNS!$B$4:$F$914,5,FALSE)</f>
        <v>1.47</v>
      </c>
      <c r="G339" s="168"/>
      <c r="H339" s="168">
        <f>VLOOKUP(B339,GD_CHAM_CONG!$C$6:$BD$912,37,FALSE)</f>
        <v>26</v>
      </c>
      <c r="I339" s="16">
        <f>VLOOKUP($B339,GD_CHAM_CONG!$C$6:$BF$912,38,FALSE)</f>
        <v>26</v>
      </c>
      <c r="J339" s="16">
        <f>VLOOKUP($B339,GD_CHAM_CONG!$C$6:$BF$912,39,FALSE)</f>
        <v>0</v>
      </c>
      <c r="K339" s="16">
        <f>VLOOKUP($B339,GD_CHAM_CONG!$C$6:$BF$912,40,FALSE)</f>
        <v>0</v>
      </c>
      <c r="L339" s="16">
        <f>VLOOKUP($B339,GD_CHAM_CONG!$C$6:$BF$912,41,FALSE)</f>
        <v>0</v>
      </c>
      <c r="M339" s="16">
        <f>VLOOKUP($B339,GD_CHAM_CONG!$C$6:$BF$912,42,FALSE)</f>
        <v>0</v>
      </c>
      <c r="N339" s="16">
        <f>VLOOKUP($B339,GD_CHAM_CONG!$C$6:$BF$912,43,FALSE)</f>
        <v>0</v>
      </c>
      <c r="O339" s="16">
        <f>VLOOKUP($B339,GD_CHAM_CONG!$C$6:$BF$912,44,FALSE)</f>
        <v>0</v>
      </c>
      <c r="P339" s="16">
        <f>VLOOKUP($B339,GD_CHAM_CONG!$C$6:$BF$912,45,FALSE)</f>
        <v>0</v>
      </c>
      <c r="Q339" s="16">
        <f>VLOOKUP($B339,GD_CHAM_CONG!$C$6:$BF$912,46,FALSE)</f>
        <v>0</v>
      </c>
      <c r="R339" s="16">
        <f>VLOOKUP($B339,GD_CHAM_CONG!$C$6:$BF$912,47,FALSE)</f>
        <v>0</v>
      </c>
      <c r="S339" s="16">
        <f>VLOOKUP($B339,GD_CHAM_CONG!$C$6:$BF$912,48,FALSE)</f>
        <v>0</v>
      </c>
      <c r="T339" s="16">
        <f>VLOOKUP($B339,GD_CHAM_CONG!$C$6:$BF$912,49,FALSE)</f>
        <v>0</v>
      </c>
      <c r="U339" s="16">
        <f>VLOOKUP($B339,GD_CHAM_CONG!$C$6:$BF$912,50,FALSE)</f>
        <v>0</v>
      </c>
      <c r="V339" s="16">
        <f>VLOOKUP($B339,GD_CHAM_CONG!$C$6:$BF$912,51,FALSE)</f>
        <v>0</v>
      </c>
      <c r="W339" s="16">
        <f>VLOOKUP($B339,GD_CHAM_CONG!$C$6:$BF$912,52,FALSE)</f>
        <v>0</v>
      </c>
      <c r="X339" s="16">
        <f>VLOOKUP($B339,GD_CHAM_CONG!$C$6:$BF$912,53,FALSE)</f>
        <v>0</v>
      </c>
      <c r="Y339" s="16">
        <f>VLOOKUP($B339,GD_CHAM_CONG!$C$6:$BF$912,54,FALSE)</f>
        <v>0</v>
      </c>
      <c r="Z339" s="16">
        <f>VLOOKUP($B339,GD_CHAM_CONG!$C$6:$BF$912,55,FALSE)</f>
        <v>0</v>
      </c>
      <c r="AA339" s="16">
        <f>VLOOKUP($B339,GD_CHAM_CONG!$C$6:$BF$912,56,FALSE)</f>
        <v>0</v>
      </c>
      <c r="AB339" s="16">
        <f>VLOOKUP($B339,GD_CHAM_CONG!$C$6:$BI$912,57,FALSE)</f>
        <v>0</v>
      </c>
      <c r="AC339" s="16">
        <f>VLOOKUP($B339,GD_CHAM_CONG!$C$6:$BI$912,58,FALSE)</f>
        <v>0</v>
      </c>
      <c r="AD339" s="16">
        <f>VLOOKUP($B339,GD_CHAM_CONG!$C$6:$BI$912,59,FALSE)</f>
        <v>0</v>
      </c>
      <c r="AE339" s="188">
        <f>I339/$H339*VLOOKUP(I$4,DM_TI_LE!$A$5:$B$30,2,FALSE)</f>
        <v>1</v>
      </c>
      <c r="AF339" s="188">
        <f>J339/$H339*VLOOKUP(J$4,DM_TI_LE!$A$5:$B$30,2,FALSE)</f>
        <v>0</v>
      </c>
      <c r="AG339" s="188">
        <f>K339/$H339*VLOOKUP(K$4,DM_TI_LE!$A$5:$B$30,2,FALSE)</f>
        <v>0</v>
      </c>
      <c r="AH339" s="188">
        <f>L339/$H339*VLOOKUP(L$4,DM_TI_LE!$A$5:$B$30,2,FALSE)</f>
        <v>0</v>
      </c>
      <c r="AI339" s="188">
        <f>M339/$H339*VLOOKUP(M$4,DM_TI_LE!$A$5:$B$30,2,FALSE)</f>
        <v>0</v>
      </c>
      <c r="AJ339" s="188">
        <f>N339/$H339*VLOOKUP(N$4,DM_TI_LE!$A$5:$B$30,2,FALSE)</f>
        <v>0</v>
      </c>
      <c r="AK339" s="188">
        <f>O339/$H339*VLOOKUP(O$4,DM_TI_LE!$A$5:$B$30,2,FALSE)</f>
        <v>0</v>
      </c>
      <c r="AL339" s="188">
        <f>P339/$H339*VLOOKUP(P$4,DM_TI_LE!$A$5:$B$30,2,FALSE)</f>
        <v>0</v>
      </c>
      <c r="AM339" s="188">
        <f>Q339/$H339*VLOOKUP(Q$4,DM_TI_LE!$A$5:$B$30,2,FALSE)</f>
        <v>0</v>
      </c>
      <c r="AN339" s="188">
        <f>R339/$H339*VLOOKUP(R$4,DM_TI_LE!$A$5:$B$30,2,FALSE)</f>
        <v>0</v>
      </c>
      <c r="AO339" s="188">
        <f>S339/$H339*VLOOKUP(S$4,DM_TI_LE!$A$5:$B$30,2,FALSE)</f>
        <v>0</v>
      </c>
      <c r="AP339" s="188">
        <f>T339/$H339*VLOOKUP(T$4,DM_TI_LE!$A$5:$B$30,2,FALSE)</f>
        <v>0</v>
      </c>
      <c r="AQ339" s="188">
        <f>U339/$H339*VLOOKUP(U$4,DM_TI_LE!$A$5:$B$30,2,FALSE)</f>
        <v>0</v>
      </c>
      <c r="AR339" s="188">
        <f>V339/$H339*VLOOKUP(V$4,DM_TI_LE!$A$5:$B$30,2,FALSE)</f>
        <v>0</v>
      </c>
      <c r="AS339" s="188">
        <f>W339/$H339*VLOOKUP(W$4,DM_TI_LE!$A$5:$B$30,2,FALSE)</f>
        <v>0</v>
      </c>
      <c r="AT339" s="188">
        <f>X339/$H339*VLOOKUP(X$4,DM_TI_LE!$A$5:$B$30,2,FALSE)</f>
        <v>0</v>
      </c>
      <c r="AU339" s="188">
        <f>Y339/$H339*VLOOKUP(Y$4,DM_TI_LE!$A$5:$B$30,2,FALSE)</f>
        <v>0</v>
      </c>
      <c r="AV339" s="188">
        <f>Z339/$H339*VLOOKUP(Z$4,DM_TI_LE!$A$5:$B$30,2,FALSE)</f>
        <v>0</v>
      </c>
      <c r="AW339" s="188">
        <f>AA339/$H339*VLOOKUP(AA$4,DM_TI_LE!$A$5:$B$30,2,FALSE)</f>
        <v>0</v>
      </c>
      <c r="AX339" s="188">
        <f>AB339/$H339*VLOOKUP(AB$4,DM_TI_LE!$A$5:$B$30,2,FALSE)</f>
        <v>0</v>
      </c>
      <c r="AY339" s="188">
        <f>AC339/$H339*VLOOKUP(AC$4,DM_TI_LE!$A$5:$B$30,2,FALSE)</f>
        <v>0</v>
      </c>
      <c r="AZ339" s="188">
        <f>AD339/$H339*VLOOKUP(AD$4,DM_TI_LE!$A$5:$B$30,2,FALSE)</f>
        <v>0</v>
      </c>
      <c r="BA339" s="231">
        <f>IF(CD339="HDHV",DM_TI_LE!$K$12*I339, SUM(AE339:AW339)*F339*E339*DM_HE_SO_LUONG_NS!$D$1*CE339)</f>
        <v>6615000</v>
      </c>
      <c r="BB339" s="16"/>
      <c r="BC339" s="17">
        <f>VLOOKUP(B339,GD_LCD_HS_LNS!$B$4:$E$914,4,FALSE)</f>
        <v>3100000</v>
      </c>
      <c r="BD339" s="16"/>
      <c r="BE339" s="16">
        <f>I339/26*$BC339*VLOOKUP(BE$4,DM_TI_LE!$A$5:$C$29,3,FALSE)</f>
        <v>0</v>
      </c>
      <c r="BF339" s="16">
        <f>J339/26*$BC339*VLOOKUP(BF$4,DM_TI_LE!$A$5:$C$29,3,FALSE)</f>
        <v>0</v>
      </c>
      <c r="BG339" s="16">
        <f>K339/26*$BC339*VLOOKUP(BG$4,DM_TI_LE!$A$5:$C$29,3,FALSE)</f>
        <v>0</v>
      </c>
      <c r="BH339" s="16">
        <f>L339/26*$BC339*VLOOKUP(BH$4,DM_TI_LE!$A$5:$C$29,3,FALSE)</f>
        <v>0</v>
      </c>
      <c r="BI339" s="16">
        <f>M339/26*$BC339*VLOOKUP(BI$4,DM_TI_LE!$A$5:$C$29,3,FALSE)</f>
        <v>0</v>
      </c>
      <c r="BJ339" s="16">
        <f>N339/26*$BC339*VLOOKUP(BJ$4,DM_TI_LE!$A$5:$C$29,3,FALSE)</f>
        <v>0</v>
      </c>
      <c r="BK339" s="16">
        <f>O339/26*$BC339*VLOOKUP(BK$4,DM_TI_LE!$A$5:$C$29,3,FALSE)</f>
        <v>0</v>
      </c>
      <c r="BL339" s="16">
        <f>P339/26*$BC339*VLOOKUP(BL$4,DM_TI_LE!$A$5:$C$29,3,FALSE)</f>
        <v>0</v>
      </c>
      <c r="BM339" s="16">
        <f>Q339/26*$BC339*VLOOKUP(BM$4,DM_TI_LE!$A$5:$C$29,3,FALSE)</f>
        <v>0</v>
      </c>
      <c r="BN339" s="16">
        <f>R339/26*$BC339*VLOOKUP(BN$4,DM_TI_LE!$A$5:$C$29,3,FALSE)</f>
        <v>0</v>
      </c>
      <c r="BO339" s="16">
        <f>S339/26*$BC339*VLOOKUP(BO$4,DM_TI_LE!$A$5:$C$29,3,FALSE)</f>
        <v>0</v>
      </c>
      <c r="BP339" s="16">
        <f>T339/26*$BC339*VLOOKUP(BP$4,DM_TI_LE!$A$5:$C$29,3,FALSE)</f>
        <v>0</v>
      </c>
      <c r="BQ339" s="16">
        <f>U339/26*$BC339*VLOOKUP(BQ$4,DM_TI_LE!$A$5:$C$29,3,FALSE)</f>
        <v>0</v>
      </c>
      <c r="BR339" s="16">
        <f>V339/26*$BC339*VLOOKUP(BR$4,DM_TI_LE!$A$5:$C$29,3,FALSE)</f>
        <v>0</v>
      </c>
      <c r="BS339" s="16">
        <f>W339/26*$BC339*VLOOKUP(BS$4,DM_TI_LE!$A$5:$C$29,3,FALSE)</f>
        <v>0</v>
      </c>
      <c r="BT339" s="16">
        <f>X339/26*$BC339*VLOOKUP(BT$4,DM_TI_LE!$A$5:$C$29,3,FALSE)</f>
        <v>0</v>
      </c>
      <c r="BU339" s="16">
        <f>Y339/26*$BC339*VLOOKUP(BU$4,DM_TI_LE!$A$5:$C$29,3,FALSE)</f>
        <v>0</v>
      </c>
      <c r="BV339" s="16">
        <f>Z339/26*$BC339*VLOOKUP(BV$4,DM_TI_LE!$A$5:$C$29,3,FALSE)</f>
        <v>0</v>
      </c>
      <c r="BW339" s="16">
        <f>AA339/26*$BC339*VLOOKUP(BW$4,DM_TI_LE!$A$5:$C$29,3,FALSE)</f>
        <v>0</v>
      </c>
      <c r="BX339" s="16">
        <f>AB339/26*$BC339*VLOOKUP(BX$4,DM_TI_LE!$A$5:$C$29,3,FALSE)</f>
        <v>0</v>
      </c>
      <c r="BY339" s="16">
        <f>AC339/26*$BC339*VLOOKUP(BY$4,DM_TI_LE!$A$5:$C$29,3,FALSE)</f>
        <v>0</v>
      </c>
      <c r="BZ339" s="16">
        <f>AD339/26*$BC339*VLOOKUP(BZ$4,DM_TI_LE!$A$5:$C$29,3,FALSE)</f>
        <v>0</v>
      </c>
      <c r="CA339" s="196">
        <f t="shared" si="0"/>
        <v>0</v>
      </c>
      <c r="CB339" s="16"/>
      <c r="CC339" s="197">
        <f t="shared" si="1"/>
        <v>6615000</v>
      </c>
      <c r="CD339" s="145" t="s">
        <v>114</v>
      </c>
      <c r="CE339" s="199">
        <f>VLOOKUP(CD339,DM_TI_LE!$I$12:$J$16,2,FALSE)</f>
        <v>1</v>
      </c>
    </row>
    <row r="340" spans="1:83" ht="12.75">
      <c r="A340" s="36">
        <v>336</v>
      </c>
      <c r="B340" s="38">
        <f>GD_LCD_HS_LNS!B339</f>
        <v>10754</v>
      </c>
      <c r="C340" s="38" t="str">
        <f>GD_LCD_HS_LNS!C339</f>
        <v>Đào Hồng Phúc</v>
      </c>
      <c r="D340" s="38" t="str">
        <f>GD_LCD_HS_LNS!D339</f>
        <v>Nv VS MB</v>
      </c>
      <c r="E340" s="146">
        <f>VLOOKUP(B340,GD_CHAM_CONG!$C$6:$BJ$912,60,FALSE)</f>
        <v>1.05</v>
      </c>
      <c r="F340" s="146">
        <f>VLOOKUP(B340,GD_LCD_HS_LNS!$B$4:$F$914,5,FALSE)</f>
        <v>1.65</v>
      </c>
      <c r="G340" s="168"/>
      <c r="H340" s="168">
        <f>VLOOKUP(B340,GD_CHAM_CONG!$C$6:$BD$912,37,FALSE)</f>
        <v>26</v>
      </c>
      <c r="I340" s="16">
        <f>VLOOKUP($B340,GD_CHAM_CONG!$C$6:$BF$912,38,FALSE)</f>
        <v>26</v>
      </c>
      <c r="J340" s="16">
        <f>VLOOKUP($B340,GD_CHAM_CONG!$C$6:$BF$912,39,FALSE)</f>
        <v>0</v>
      </c>
      <c r="K340" s="16">
        <f>VLOOKUP($B340,GD_CHAM_CONG!$C$6:$BF$912,40,FALSE)</f>
        <v>0</v>
      </c>
      <c r="L340" s="16">
        <f>VLOOKUP($B340,GD_CHAM_CONG!$C$6:$BF$912,41,FALSE)</f>
        <v>0</v>
      </c>
      <c r="M340" s="16">
        <f>VLOOKUP($B340,GD_CHAM_CONG!$C$6:$BF$912,42,FALSE)</f>
        <v>0</v>
      </c>
      <c r="N340" s="16">
        <f>VLOOKUP($B340,GD_CHAM_CONG!$C$6:$BF$912,43,FALSE)</f>
        <v>0</v>
      </c>
      <c r="O340" s="16">
        <f>VLOOKUP($B340,GD_CHAM_CONG!$C$6:$BF$912,44,FALSE)</f>
        <v>0</v>
      </c>
      <c r="P340" s="16">
        <f>VLOOKUP($B340,GD_CHAM_CONG!$C$6:$BF$912,45,FALSE)</f>
        <v>0</v>
      </c>
      <c r="Q340" s="16">
        <f>VLOOKUP($B340,GD_CHAM_CONG!$C$6:$BF$912,46,FALSE)</f>
        <v>0</v>
      </c>
      <c r="R340" s="16">
        <f>VLOOKUP($B340,GD_CHAM_CONG!$C$6:$BF$912,47,FALSE)</f>
        <v>0</v>
      </c>
      <c r="S340" s="16">
        <f>VLOOKUP($B340,GD_CHAM_CONG!$C$6:$BF$912,48,FALSE)</f>
        <v>0</v>
      </c>
      <c r="T340" s="16">
        <f>VLOOKUP($B340,GD_CHAM_CONG!$C$6:$BF$912,49,FALSE)</f>
        <v>0</v>
      </c>
      <c r="U340" s="16">
        <f>VLOOKUP($B340,GD_CHAM_CONG!$C$6:$BF$912,50,FALSE)</f>
        <v>0</v>
      </c>
      <c r="V340" s="16">
        <f>VLOOKUP($B340,GD_CHAM_CONG!$C$6:$BF$912,51,FALSE)</f>
        <v>0</v>
      </c>
      <c r="W340" s="16">
        <f>VLOOKUP($B340,GD_CHAM_CONG!$C$6:$BF$912,52,FALSE)</f>
        <v>0</v>
      </c>
      <c r="X340" s="16">
        <f>VLOOKUP($B340,GD_CHAM_CONG!$C$6:$BF$912,53,FALSE)</f>
        <v>0</v>
      </c>
      <c r="Y340" s="16">
        <f>VLOOKUP($B340,GD_CHAM_CONG!$C$6:$BF$912,54,FALSE)</f>
        <v>0</v>
      </c>
      <c r="Z340" s="16">
        <f>VLOOKUP($B340,GD_CHAM_CONG!$C$6:$BF$912,55,FALSE)</f>
        <v>0</v>
      </c>
      <c r="AA340" s="16">
        <f>VLOOKUP($B340,GD_CHAM_CONG!$C$6:$BF$912,56,FALSE)</f>
        <v>0</v>
      </c>
      <c r="AB340" s="16">
        <f>VLOOKUP($B340,GD_CHAM_CONG!$C$6:$BI$912,57,FALSE)</f>
        <v>0</v>
      </c>
      <c r="AC340" s="16">
        <f>VLOOKUP($B340,GD_CHAM_CONG!$C$6:$BI$912,58,FALSE)</f>
        <v>0</v>
      </c>
      <c r="AD340" s="16">
        <f>VLOOKUP($B340,GD_CHAM_CONG!$C$6:$BI$912,59,FALSE)</f>
        <v>0</v>
      </c>
      <c r="AE340" s="188">
        <f>I340/$H340*VLOOKUP(I$4,DM_TI_LE!$A$5:$B$30,2,FALSE)</f>
        <v>1</v>
      </c>
      <c r="AF340" s="188">
        <f>J340/$H340*VLOOKUP(J$4,DM_TI_LE!$A$5:$B$30,2,FALSE)</f>
        <v>0</v>
      </c>
      <c r="AG340" s="188">
        <f>K340/$H340*VLOOKUP(K$4,DM_TI_LE!$A$5:$B$30,2,FALSE)</f>
        <v>0</v>
      </c>
      <c r="AH340" s="188">
        <f>L340/$H340*VLOOKUP(L$4,DM_TI_LE!$A$5:$B$30,2,FALSE)</f>
        <v>0</v>
      </c>
      <c r="AI340" s="188">
        <f>M340/$H340*VLOOKUP(M$4,DM_TI_LE!$A$5:$B$30,2,FALSE)</f>
        <v>0</v>
      </c>
      <c r="AJ340" s="188">
        <f>N340/$H340*VLOOKUP(N$4,DM_TI_LE!$A$5:$B$30,2,FALSE)</f>
        <v>0</v>
      </c>
      <c r="AK340" s="188">
        <f>O340/$H340*VLOOKUP(O$4,DM_TI_LE!$A$5:$B$30,2,FALSE)</f>
        <v>0</v>
      </c>
      <c r="AL340" s="188">
        <f>P340/$H340*VLOOKUP(P$4,DM_TI_LE!$A$5:$B$30,2,FALSE)</f>
        <v>0</v>
      </c>
      <c r="AM340" s="188">
        <f>Q340/$H340*VLOOKUP(Q$4,DM_TI_LE!$A$5:$B$30,2,FALSE)</f>
        <v>0</v>
      </c>
      <c r="AN340" s="188">
        <f>R340/$H340*VLOOKUP(R$4,DM_TI_LE!$A$5:$B$30,2,FALSE)</f>
        <v>0</v>
      </c>
      <c r="AO340" s="188">
        <f>S340/$H340*VLOOKUP(S$4,DM_TI_LE!$A$5:$B$30,2,FALSE)</f>
        <v>0</v>
      </c>
      <c r="AP340" s="188">
        <f>T340/$H340*VLOOKUP(T$4,DM_TI_LE!$A$5:$B$30,2,FALSE)</f>
        <v>0</v>
      </c>
      <c r="AQ340" s="188">
        <f>U340/$H340*VLOOKUP(U$4,DM_TI_LE!$A$5:$B$30,2,FALSE)</f>
        <v>0</v>
      </c>
      <c r="AR340" s="188">
        <f>V340/$H340*VLOOKUP(V$4,DM_TI_LE!$A$5:$B$30,2,FALSE)</f>
        <v>0</v>
      </c>
      <c r="AS340" s="188">
        <f>W340/$H340*VLOOKUP(W$4,DM_TI_LE!$A$5:$B$30,2,FALSE)</f>
        <v>0</v>
      </c>
      <c r="AT340" s="188">
        <f>X340/$H340*VLOOKUP(X$4,DM_TI_LE!$A$5:$B$30,2,FALSE)</f>
        <v>0</v>
      </c>
      <c r="AU340" s="188">
        <f>Y340/$H340*VLOOKUP(Y$4,DM_TI_LE!$A$5:$B$30,2,FALSE)</f>
        <v>0</v>
      </c>
      <c r="AV340" s="188">
        <f>Z340/$H340*VLOOKUP(Z$4,DM_TI_LE!$A$5:$B$30,2,FALSE)</f>
        <v>0</v>
      </c>
      <c r="AW340" s="188">
        <f>AA340/$H340*VLOOKUP(AA$4,DM_TI_LE!$A$5:$B$30,2,FALSE)</f>
        <v>0</v>
      </c>
      <c r="AX340" s="188">
        <f>AB340/$H340*VLOOKUP(AB$4,DM_TI_LE!$A$5:$B$30,2,FALSE)</f>
        <v>0</v>
      </c>
      <c r="AY340" s="188">
        <f>AC340/$H340*VLOOKUP(AC$4,DM_TI_LE!$A$5:$B$30,2,FALSE)</f>
        <v>0</v>
      </c>
      <c r="AZ340" s="188">
        <f>AD340/$H340*VLOOKUP(AD$4,DM_TI_LE!$A$5:$B$30,2,FALSE)</f>
        <v>0</v>
      </c>
      <c r="BA340" s="231">
        <f>IF(CD340="HDHV",DM_TI_LE!$K$12*I340, SUM(AE340:AW340)*F340*E340*DM_HE_SO_LUONG_NS!$D$1*CE340)</f>
        <v>7796250</v>
      </c>
      <c r="BB340" s="16"/>
      <c r="BC340" s="17">
        <f>VLOOKUP(B340,GD_LCD_HS_LNS!$B$4:$E$914,4,FALSE)</f>
        <v>3100000</v>
      </c>
      <c r="BD340" s="16"/>
      <c r="BE340" s="16">
        <f>I340/26*$BC340*VLOOKUP(BE$4,DM_TI_LE!$A$5:$C$29,3,FALSE)</f>
        <v>0</v>
      </c>
      <c r="BF340" s="16">
        <f>J340/26*$BC340*VLOOKUP(BF$4,DM_TI_LE!$A$5:$C$29,3,FALSE)</f>
        <v>0</v>
      </c>
      <c r="BG340" s="16">
        <f>K340/26*$BC340*VLOOKUP(BG$4,DM_TI_LE!$A$5:$C$29,3,FALSE)</f>
        <v>0</v>
      </c>
      <c r="BH340" s="16">
        <f>L340/26*$BC340*VLOOKUP(BH$4,DM_TI_LE!$A$5:$C$29,3,FALSE)</f>
        <v>0</v>
      </c>
      <c r="BI340" s="16">
        <f>M340/26*$BC340*VLOOKUP(BI$4,DM_TI_LE!$A$5:$C$29,3,FALSE)</f>
        <v>0</v>
      </c>
      <c r="BJ340" s="16">
        <f>N340/26*$BC340*VLOOKUP(BJ$4,DM_TI_LE!$A$5:$C$29,3,FALSE)</f>
        <v>0</v>
      </c>
      <c r="BK340" s="16">
        <f>O340/26*$BC340*VLOOKUP(BK$4,DM_TI_LE!$A$5:$C$29,3,FALSE)</f>
        <v>0</v>
      </c>
      <c r="BL340" s="16">
        <f>P340/26*$BC340*VLOOKUP(BL$4,DM_TI_LE!$A$5:$C$29,3,FALSE)</f>
        <v>0</v>
      </c>
      <c r="BM340" s="16">
        <f>Q340/26*$BC340*VLOOKUP(BM$4,DM_TI_LE!$A$5:$C$29,3,FALSE)</f>
        <v>0</v>
      </c>
      <c r="BN340" s="16">
        <f>R340/26*$BC340*VLOOKUP(BN$4,DM_TI_LE!$A$5:$C$29,3,FALSE)</f>
        <v>0</v>
      </c>
      <c r="BO340" s="16">
        <f>S340/26*$BC340*VLOOKUP(BO$4,DM_TI_LE!$A$5:$C$29,3,FALSE)</f>
        <v>0</v>
      </c>
      <c r="BP340" s="16">
        <f>T340/26*$BC340*VLOOKUP(BP$4,DM_TI_LE!$A$5:$C$29,3,FALSE)</f>
        <v>0</v>
      </c>
      <c r="BQ340" s="16">
        <f>U340/26*$BC340*VLOOKUP(BQ$4,DM_TI_LE!$A$5:$C$29,3,FALSE)</f>
        <v>0</v>
      </c>
      <c r="BR340" s="16">
        <f>V340/26*$BC340*VLOOKUP(BR$4,DM_TI_LE!$A$5:$C$29,3,FALSE)</f>
        <v>0</v>
      </c>
      <c r="BS340" s="16">
        <f>W340/26*$BC340*VLOOKUP(BS$4,DM_TI_LE!$A$5:$C$29,3,FALSE)</f>
        <v>0</v>
      </c>
      <c r="BT340" s="16">
        <f>X340/26*$BC340*VLOOKUP(BT$4,DM_TI_LE!$A$5:$C$29,3,FALSE)</f>
        <v>0</v>
      </c>
      <c r="BU340" s="16">
        <f>Y340/26*$BC340*VLOOKUP(BU$4,DM_TI_LE!$A$5:$C$29,3,FALSE)</f>
        <v>0</v>
      </c>
      <c r="BV340" s="16">
        <f>Z340/26*$BC340*VLOOKUP(BV$4,DM_TI_LE!$A$5:$C$29,3,FALSE)</f>
        <v>0</v>
      </c>
      <c r="BW340" s="16">
        <f>AA340/26*$BC340*VLOOKUP(BW$4,DM_TI_LE!$A$5:$C$29,3,FALSE)</f>
        <v>0</v>
      </c>
      <c r="BX340" s="16">
        <f>AB340/26*$BC340*VLOOKUP(BX$4,DM_TI_LE!$A$5:$C$29,3,FALSE)</f>
        <v>0</v>
      </c>
      <c r="BY340" s="16">
        <f>AC340/26*$BC340*VLOOKUP(BY$4,DM_TI_LE!$A$5:$C$29,3,FALSE)</f>
        <v>0</v>
      </c>
      <c r="BZ340" s="16">
        <f>AD340/26*$BC340*VLOOKUP(BZ$4,DM_TI_LE!$A$5:$C$29,3,FALSE)</f>
        <v>0</v>
      </c>
      <c r="CA340" s="196">
        <f t="shared" si="0"/>
        <v>0</v>
      </c>
      <c r="CB340" s="16"/>
      <c r="CC340" s="197">
        <f t="shared" si="1"/>
        <v>7796250</v>
      </c>
      <c r="CD340" s="145" t="s">
        <v>116</v>
      </c>
      <c r="CE340" s="199">
        <f>VLOOKUP(CD340,DM_TI_LE!$I$12:$J$16,2,FALSE)</f>
        <v>1</v>
      </c>
    </row>
    <row r="341" spans="1:83" ht="12.75">
      <c r="A341" s="36">
        <v>337</v>
      </c>
      <c r="B341" s="38">
        <f>GD_LCD_HS_LNS!B340</f>
        <v>10755</v>
      </c>
      <c r="C341" s="38" t="str">
        <f>GD_LCD_HS_LNS!C340</f>
        <v>Quàng Thị Hạnh</v>
      </c>
      <c r="D341" s="38" t="str">
        <f>GD_LCD_HS_LNS!D340</f>
        <v>Nv VS MB</v>
      </c>
      <c r="E341" s="146">
        <f>VLOOKUP(B341,GD_CHAM_CONG!$C$6:$BJ$912,60,FALSE)</f>
        <v>1</v>
      </c>
      <c r="F341" s="146">
        <f>VLOOKUP(B341,GD_LCD_HS_LNS!$B$4:$F$914,5,FALSE)</f>
        <v>1.75</v>
      </c>
      <c r="G341" s="168"/>
      <c r="H341" s="168">
        <f>VLOOKUP(B341,GD_CHAM_CONG!$C$6:$BD$912,37,FALSE)</f>
        <v>26</v>
      </c>
      <c r="I341" s="16">
        <f>VLOOKUP($B341,GD_CHAM_CONG!$C$6:$BF$912,38,FALSE)</f>
        <v>23</v>
      </c>
      <c r="J341" s="16">
        <f>VLOOKUP($B341,GD_CHAM_CONG!$C$6:$BF$912,39,FALSE)</f>
        <v>0</v>
      </c>
      <c r="K341" s="16">
        <f>VLOOKUP($B341,GD_CHAM_CONG!$C$6:$BF$912,40,FALSE)</f>
        <v>0</v>
      </c>
      <c r="L341" s="16">
        <f>VLOOKUP($B341,GD_CHAM_CONG!$C$6:$BF$912,41,FALSE)</f>
        <v>0</v>
      </c>
      <c r="M341" s="16">
        <f>VLOOKUP($B341,GD_CHAM_CONG!$C$6:$BF$912,42,FALSE)</f>
        <v>0</v>
      </c>
      <c r="N341" s="16">
        <f>VLOOKUP($B341,GD_CHAM_CONG!$C$6:$BF$912,43,FALSE)</f>
        <v>0</v>
      </c>
      <c r="O341" s="16">
        <f>VLOOKUP($B341,GD_CHAM_CONG!$C$6:$BF$912,44,FALSE)</f>
        <v>0</v>
      </c>
      <c r="P341" s="16">
        <f>VLOOKUP($B341,GD_CHAM_CONG!$C$6:$BF$912,45,FALSE)</f>
        <v>0</v>
      </c>
      <c r="Q341" s="16">
        <f>VLOOKUP($B341,GD_CHAM_CONG!$C$6:$BF$912,46,FALSE)</f>
        <v>0</v>
      </c>
      <c r="R341" s="16">
        <f>VLOOKUP($B341,GD_CHAM_CONG!$C$6:$BF$912,47,FALSE)</f>
        <v>0</v>
      </c>
      <c r="S341" s="16">
        <f>VLOOKUP($B341,GD_CHAM_CONG!$C$6:$BF$912,48,FALSE)</f>
        <v>3</v>
      </c>
      <c r="T341" s="16">
        <f>VLOOKUP($B341,GD_CHAM_CONG!$C$6:$BF$912,49,FALSE)</f>
        <v>0</v>
      </c>
      <c r="U341" s="16">
        <f>VLOOKUP($B341,GD_CHAM_CONG!$C$6:$BF$912,50,FALSE)</f>
        <v>0</v>
      </c>
      <c r="V341" s="16">
        <f>VLOOKUP($B341,GD_CHAM_CONG!$C$6:$BF$912,51,FALSE)</f>
        <v>0</v>
      </c>
      <c r="W341" s="16">
        <f>VLOOKUP($B341,GD_CHAM_CONG!$C$6:$BF$912,52,FALSE)</f>
        <v>0</v>
      </c>
      <c r="X341" s="16">
        <f>VLOOKUP($B341,GD_CHAM_CONG!$C$6:$BF$912,53,FALSE)</f>
        <v>0</v>
      </c>
      <c r="Y341" s="16">
        <f>VLOOKUP($B341,GD_CHAM_CONG!$C$6:$BF$912,54,FALSE)</f>
        <v>0</v>
      </c>
      <c r="Z341" s="16">
        <f>VLOOKUP($B341,GD_CHAM_CONG!$C$6:$BF$912,55,FALSE)</f>
        <v>0</v>
      </c>
      <c r="AA341" s="16">
        <f>VLOOKUP($B341,GD_CHAM_CONG!$C$6:$BF$912,56,FALSE)</f>
        <v>0</v>
      </c>
      <c r="AB341" s="16">
        <f>VLOOKUP($B341,GD_CHAM_CONG!$C$6:$BI$912,57,FALSE)</f>
        <v>0</v>
      </c>
      <c r="AC341" s="16">
        <f>VLOOKUP($B341,GD_CHAM_CONG!$C$6:$BI$912,58,FALSE)</f>
        <v>0</v>
      </c>
      <c r="AD341" s="16">
        <f>VLOOKUP($B341,GD_CHAM_CONG!$C$6:$BI$912,59,FALSE)</f>
        <v>0</v>
      </c>
      <c r="AE341" s="188">
        <f>I341/$H341*VLOOKUP(I$4,DM_TI_LE!$A$5:$B$30,2,FALSE)</f>
        <v>0.88461538461538458</v>
      </c>
      <c r="AF341" s="188">
        <f>J341/$H341*VLOOKUP(J$4,DM_TI_LE!$A$5:$B$30,2,FALSE)</f>
        <v>0</v>
      </c>
      <c r="AG341" s="188">
        <f>K341/$H341*VLOOKUP(K$4,DM_TI_LE!$A$5:$B$30,2,FALSE)</f>
        <v>0</v>
      </c>
      <c r="AH341" s="188">
        <f>L341/$H341*VLOOKUP(L$4,DM_TI_LE!$A$5:$B$30,2,FALSE)</f>
        <v>0</v>
      </c>
      <c r="AI341" s="188">
        <f>M341/$H341*VLOOKUP(M$4,DM_TI_LE!$A$5:$B$30,2,FALSE)</f>
        <v>0</v>
      </c>
      <c r="AJ341" s="188">
        <f>N341/$H341*VLOOKUP(N$4,DM_TI_LE!$A$5:$B$30,2,FALSE)</f>
        <v>0</v>
      </c>
      <c r="AK341" s="188">
        <f>O341/$H341*VLOOKUP(O$4,DM_TI_LE!$A$5:$B$30,2,FALSE)</f>
        <v>0</v>
      </c>
      <c r="AL341" s="188">
        <f>P341/$H341*VLOOKUP(P$4,DM_TI_LE!$A$5:$B$30,2,FALSE)</f>
        <v>0</v>
      </c>
      <c r="AM341" s="188">
        <f>Q341/$H341*VLOOKUP(Q$4,DM_TI_LE!$A$5:$B$30,2,FALSE)</f>
        <v>0</v>
      </c>
      <c r="AN341" s="188">
        <f>R341/$H341*VLOOKUP(R$4,DM_TI_LE!$A$5:$B$30,2,FALSE)</f>
        <v>0</v>
      </c>
      <c r="AO341" s="188">
        <f>S341/$H341*VLOOKUP(S$4,DM_TI_LE!$A$5:$B$30,2,FALSE)</f>
        <v>0</v>
      </c>
      <c r="AP341" s="188">
        <f>T341/$H341*VLOOKUP(T$4,DM_TI_LE!$A$5:$B$30,2,FALSE)</f>
        <v>0</v>
      </c>
      <c r="AQ341" s="188">
        <f>U341/$H341*VLOOKUP(U$4,DM_TI_LE!$A$5:$B$30,2,FALSE)</f>
        <v>0</v>
      </c>
      <c r="AR341" s="188">
        <f>V341/$H341*VLOOKUP(V$4,DM_TI_LE!$A$5:$B$30,2,FALSE)</f>
        <v>0</v>
      </c>
      <c r="AS341" s="188">
        <f>W341/$H341*VLOOKUP(W$4,DM_TI_LE!$A$5:$B$30,2,FALSE)</f>
        <v>0</v>
      </c>
      <c r="AT341" s="188">
        <f>X341/$H341*VLOOKUP(X$4,DM_TI_LE!$A$5:$B$30,2,FALSE)</f>
        <v>0</v>
      </c>
      <c r="AU341" s="188">
        <f>Y341/$H341*VLOOKUP(Y$4,DM_TI_LE!$A$5:$B$30,2,FALSE)</f>
        <v>0</v>
      </c>
      <c r="AV341" s="188">
        <f>Z341/$H341*VLOOKUP(Z$4,DM_TI_LE!$A$5:$B$30,2,FALSE)</f>
        <v>0</v>
      </c>
      <c r="AW341" s="188">
        <f>AA341/$H341*VLOOKUP(AA$4,DM_TI_LE!$A$5:$B$30,2,FALSE)</f>
        <v>0</v>
      </c>
      <c r="AX341" s="188">
        <f>AB341/$H341*VLOOKUP(AB$4,DM_TI_LE!$A$5:$B$30,2,FALSE)</f>
        <v>0</v>
      </c>
      <c r="AY341" s="188">
        <f>AC341/$H341*VLOOKUP(AC$4,DM_TI_LE!$A$5:$B$30,2,FALSE)</f>
        <v>0</v>
      </c>
      <c r="AZ341" s="188">
        <f>AD341/$H341*VLOOKUP(AD$4,DM_TI_LE!$A$5:$B$30,2,FALSE)</f>
        <v>0</v>
      </c>
      <c r="BA341" s="231">
        <f>IF(CD341="HDHV",DM_TI_LE!$K$12*I341, SUM(AE341:AW341)*F341*E341*DM_HE_SO_LUONG_NS!$D$1*CE341)</f>
        <v>6966346.1538461531</v>
      </c>
      <c r="BB341" s="16"/>
      <c r="BC341" s="17">
        <f>VLOOKUP(B341,GD_LCD_HS_LNS!$B$4:$E$914,4,FALSE)</f>
        <v>4456000</v>
      </c>
      <c r="BD341" s="16"/>
      <c r="BE341" s="16">
        <f>I341/26*$BC341*VLOOKUP(BE$4,DM_TI_LE!$A$5:$C$29,3,FALSE)</f>
        <v>0</v>
      </c>
      <c r="BF341" s="16">
        <f>J341/26*$BC341*VLOOKUP(BF$4,DM_TI_LE!$A$5:$C$29,3,FALSE)</f>
        <v>0</v>
      </c>
      <c r="BG341" s="16">
        <f>K341/26*$BC341*VLOOKUP(BG$4,DM_TI_LE!$A$5:$C$29,3,FALSE)</f>
        <v>0</v>
      </c>
      <c r="BH341" s="16">
        <f>L341/26*$BC341*VLOOKUP(BH$4,DM_TI_LE!$A$5:$C$29,3,FALSE)</f>
        <v>0</v>
      </c>
      <c r="BI341" s="16">
        <f>M341/26*$BC341*VLOOKUP(BI$4,DM_TI_LE!$A$5:$C$29,3,FALSE)</f>
        <v>0</v>
      </c>
      <c r="BJ341" s="16">
        <f>N341/26*$BC341*VLOOKUP(BJ$4,DM_TI_LE!$A$5:$C$29,3,FALSE)</f>
        <v>0</v>
      </c>
      <c r="BK341" s="16">
        <f>O341/26*$BC341*VLOOKUP(BK$4,DM_TI_LE!$A$5:$C$29,3,FALSE)</f>
        <v>0</v>
      </c>
      <c r="BL341" s="16">
        <f>P341/26*$BC341*VLOOKUP(BL$4,DM_TI_LE!$A$5:$C$29,3,FALSE)</f>
        <v>0</v>
      </c>
      <c r="BM341" s="16">
        <f>Q341/26*$BC341*VLOOKUP(BM$4,DM_TI_LE!$A$5:$C$29,3,FALSE)</f>
        <v>0</v>
      </c>
      <c r="BN341" s="16">
        <f>R341/26*$BC341*VLOOKUP(BN$4,DM_TI_LE!$A$5:$C$29,3,FALSE)</f>
        <v>0</v>
      </c>
      <c r="BO341" s="16">
        <f>S341/26*$BC341*VLOOKUP(BO$4,DM_TI_LE!$A$5:$C$29,3,FALSE)</f>
        <v>514153.84615384619</v>
      </c>
      <c r="BP341" s="16">
        <f>T341/26*$BC341*VLOOKUP(BP$4,DM_TI_LE!$A$5:$C$29,3,FALSE)</f>
        <v>0</v>
      </c>
      <c r="BQ341" s="16">
        <f>U341/26*$BC341*VLOOKUP(BQ$4,DM_TI_LE!$A$5:$C$29,3,FALSE)</f>
        <v>0</v>
      </c>
      <c r="BR341" s="16">
        <f>V341/26*$BC341*VLOOKUP(BR$4,DM_TI_LE!$A$5:$C$29,3,FALSE)</f>
        <v>0</v>
      </c>
      <c r="BS341" s="16">
        <f>W341/26*$BC341*VLOOKUP(BS$4,DM_TI_LE!$A$5:$C$29,3,FALSE)</f>
        <v>0</v>
      </c>
      <c r="BT341" s="16">
        <f>X341/26*$BC341*VLOOKUP(BT$4,DM_TI_LE!$A$5:$C$29,3,FALSE)</f>
        <v>0</v>
      </c>
      <c r="BU341" s="16">
        <f>Y341/26*$BC341*VLOOKUP(BU$4,DM_TI_LE!$A$5:$C$29,3,FALSE)</f>
        <v>0</v>
      </c>
      <c r="BV341" s="16">
        <f>Z341/26*$BC341*VLOOKUP(BV$4,DM_TI_LE!$A$5:$C$29,3,FALSE)</f>
        <v>0</v>
      </c>
      <c r="BW341" s="16">
        <f>AA341/26*$BC341*VLOOKUP(BW$4,DM_TI_LE!$A$5:$C$29,3,FALSE)</f>
        <v>0</v>
      </c>
      <c r="BX341" s="16">
        <f>AB341/26*$BC341*VLOOKUP(BX$4,DM_TI_LE!$A$5:$C$29,3,FALSE)</f>
        <v>0</v>
      </c>
      <c r="BY341" s="16">
        <f>AC341/26*$BC341*VLOOKUP(BY$4,DM_TI_LE!$A$5:$C$29,3,FALSE)</f>
        <v>0</v>
      </c>
      <c r="BZ341" s="16">
        <f>AD341/26*$BC341*VLOOKUP(BZ$4,DM_TI_LE!$A$5:$C$29,3,FALSE)</f>
        <v>0</v>
      </c>
      <c r="CA341" s="196">
        <f t="shared" si="0"/>
        <v>514153.84615384619</v>
      </c>
      <c r="CB341" s="16"/>
      <c r="CC341" s="197">
        <f t="shared" si="1"/>
        <v>7480499.9999999991</v>
      </c>
      <c r="CD341" s="145" t="s">
        <v>116</v>
      </c>
      <c r="CE341" s="199">
        <f>VLOOKUP(CD341,DM_TI_LE!$I$12:$J$16,2,FALSE)</f>
        <v>1</v>
      </c>
    </row>
    <row r="342" spans="1:83" ht="12.75">
      <c r="A342" s="36">
        <v>338</v>
      </c>
      <c r="B342" s="38">
        <f>GD_LCD_HS_LNS!B341</f>
        <v>10756</v>
      </c>
      <c r="C342" s="38" t="str">
        <f>GD_LCD_HS_LNS!C341</f>
        <v>Nguyễn Bình Minh</v>
      </c>
      <c r="D342" s="38" t="str">
        <f>GD_LCD_HS_LNS!D341</f>
        <v>Nv VS MB</v>
      </c>
      <c r="E342" s="146">
        <f>VLOOKUP(B342,GD_CHAM_CONG!$C$6:$BJ$912,60,FALSE)</f>
        <v>1</v>
      </c>
      <c r="F342" s="146">
        <f>VLOOKUP(B342,GD_LCD_HS_LNS!$B$4:$F$914,5,FALSE)</f>
        <v>1.75</v>
      </c>
      <c r="G342" s="168"/>
      <c r="H342" s="168">
        <f>VLOOKUP(B342,GD_CHAM_CONG!$C$6:$BD$912,37,FALSE)</f>
        <v>26</v>
      </c>
      <c r="I342" s="16">
        <f>VLOOKUP($B342,GD_CHAM_CONG!$C$6:$BF$912,38,FALSE)</f>
        <v>26</v>
      </c>
      <c r="J342" s="16">
        <f>VLOOKUP($B342,GD_CHAM_CONG!$C$6:$BF$912,39,FALSE)</f>
        <v>0</v>
      </c>
      <c r="K342" s="16">
        <f>VLOOKUP($B342,GD_CHAM_CONG!$C$6:$BF$912,40,FALSE)</f>
        <v>0</v>
      </c>
      <c r="L342" s="16">
        <f>VLOOKUP($B342,GD_CHAM_CONG!$C$6:$BF$912,41,FALSE)</f>
        <v>0</v>
      </c>
      <c r="M342" s="16">
        <f>VLOOKUP($B342,GD_CHAM_CONG!$C$6:$BF$912,42,FALSE)</f>
        <v>0</v>
      </c>
      <c r="N342" s="16">
        <f>VLOOKUP($B342,GD_CHAM_CONG!$C$6:$BF$912,43,FALSE)</f>
        <v>0</v>
      </c>
      <c r="O342" s="16">
        <f>VLOOKUP($B342,GD_CHAM_CONG!$C$6:$BF$912,44,FALSE)</f>
        <v>0</v>
      </c>
      <c r="P342" s="16">
        <f>VLOOKUP($B342,GD_CHAM_CONG!$C$6:$BF$912,45,FALSE)</f>
        <v>0</v>
      </c>
      <c r="Q342" s="16">
        <f>VLOOKUP($B342,GD_CHAM_CONG!$C$6:$BF$912,46,FALSE)</f>
        <v>0</v>
      </c>
      <c r="R342" s="16">
        <f>VLOOKUP($B342,GD_CHAM_CONG!$C$6:$BF$912,47,FALSE)</f>
        <v>0</v>
      </c>
      <c r="S342" s="16">
        <f>VLOOKUP($B342,GD_CHAM_CONG!$C$6:$BF$912,48,FALSE)</f>
        <v>0</v>
      </c>
      <c r="T342" s="16">
        <f>VLOOKUP($B342,GD_CHAM_CONG!$C$6:$BF$912,49,FALSE)</f>
        <v>0</v>
      </c>
      <c r="U342" s="16">
        <f>VLOOKUP($B342,GD_CHAM_CONG!$C$6:$BF$912,50,FALSE)</f>
        <v>0</v>
      </c>
      <c r="V342" s="16">
        <f>VLOOKUP($B342,GD_CHAM_CONG!$C$6:$BF$912,51,FALSE)</f>
        <v>0</v>
      </c>
      <c r="W342" s="16">
        <f>VLOOKUP($B342,GD_CHAM_CONG!$C$6:$BF$912,52,FALSE)</f>
        <v>0</v>
      </c>
      <c r="X342" s="16">
        <f>VLOOKUP($B342,GD_CHAM_CONG!$C$6:$BF$912,53,FALSE)</f>
        <v>0</v>
      </c>
      <c r="Y342" s="16">
        <f>VLOOKUP($B342,GD_CHAM_CONG!$C$6:$BF$912,54,FALSE)</f>
        <v>0</v>
      </c>
      <c r="Z342" s="16">
        <f>VLOOKUP($B342,GD_CHAM_CONG!$C$6:$BF$912,55,FALSE)</f>
        <v>0</v>
      </c>
      <c r="AA342" s="16">
        <f>VLOOKUP($B342,GD_CHAM_CONG!$C$6:$BF$912,56,FALSE)</f>
        <v>0</v>
      </c>
      <c r="AB342" s="16">
        <f>VLOOKUP($B342,GD_CHAM_CONG!$C$6:$BI$912,57,FALSE)</f>
        <v>0</v>
      </c>
      <c r="AC342" s="16">
        <f>VLOOKUP($B342,GD_CHAM_CONG!$C$6:$BI$912,58,FALSE)</f>
        <v>0</v>
      </c>
      <c r="AD342" s="16">
        <f>VLOOKUP($B342,GD_CHAM_CONG!$C$6:$BI$912,59,FALSE)</f>
        <v>0</v>
      </c>
      <c r="AE342" s="188">
        <f>I342/$H342*VLOOKUP(I$4,DM_TI_LE!$A$5:$B$30,2,FALSE)</f>
        <v>1</v>
      </c>
      <c r="AF342" s="188">
        <f>J342/$H342*VLOOKUP(J$4,DM_TI_LE!$A$5:$B$30,2,FALSE)</f>
        <v>0</v>
      </c>
      <c r="AG342" s="188">
        <f>K342/$H342*VLOOKUP(K$4,DM_TI_LE!$A$5:$B$30,2,FALSE)</f>
        <v>0</v>
      </c>
      <c r="AH342" s="188">
        <f>L342/$H342*VLOOKUP(L$4,DM_TI_LE!$A$5:$B$30,2,FALSE)</f>
        <v>0</v>
      </c>
      <c r="AI342" s="188">
        <f>M342/$H342*VLOOKUP(M$4,DM_TI_LE!$A$5:$B$30,2,FALSE)</f>
        <v>0</v>
      </c>
      <c r="AJ342" s="188">
        <f>N342/$H342*VLOOKUP(N$4,DM_TI_LE!$A$5:$B$30,2,FALSE)</f>
        <v>0</v>
      </c>
      <c r="AK342" s="188">
        <f>O342/$H342*VLOOKUP(O$4,DM_TI_LE!$A$5:$B$30,2,FALSE)</f>
        <v>0</v>
      </c>
      <c r="AL342" s="188">
        <f>P342/$H342*VLOOKUP(P$4,DM_TI_LE!$A$5:$B$30,2,FALSE)</f>
        <v>0</v>
      </c>
      <c r="AM342" s="188">
        <f>Q342/$H342*VLOOKUP(Q$4,DM_TI_LE!$A$5:$B$30,2,FALSE)</f>
        <v>0</v>
      </c>
      <c r="AN342" s="188">
        <f>R342/$H342*VLOOKUP(R$4,DM_TI_LE!$A$5:$B$30,2,FALSE)</f>
        <v>0</v>
      </c>
      <c r="AO342" s="188">
        <f>S342/$H342*VLOOKUP(S$4,DM_TI_LE!$A$5:$B$30,2,FALSE)</f>
        <v>0</v>
      </c>
      <c r="AP342" s="188">
        <f>T342/$H342*VLOOKUP(T$4,DM_TI_LE!$A$5:$B$30,2,FALSE)</f>
        <v>0</v>
      </c>
      <c r="AQ342" s="188">
        <f>U342/$H342*VLOOKUP(U$4,DM_TI_LE!$A$5:$B$30,2,FALSE)</f>
        <v>0</v>
      </c>
      <c r="AR342" s="188">
        <f>V342/$H342*VLOOKUP(V$4,DM_TI_LE!$A$5:$B$30,2,FALSE)</f>
        <v>0</v>
      </c>
      <c r="AS342" s="188">
        <f>W342/$H342*VLOOKUP(W$4,DM_TI_LE!$A$5:$B$30,2,FALSE)</f>
        <v>0</v>
      </c>
      <c r="AT342" s="188">
        <f>X342/$H342*VLOOKUP(X$4,DM_TI_LE!$A$5:$B$30,2,FALSE)</f>
        <v>0</v>
      </c>
      <c r="AU342" s="188">
        <f>Y342/$H342*VLOOKUP(Y$4,DM_TI_LE!$A$5:$B$30,2,FALSE)</f>
        <v>0</v>
      </c>
      <c r="AV342" s="188">
        <f>Z342/$H342*VLOOKUP(Z$4,DM_TI_LE!$A$5:$B$30,2,FALSE)</f>
        <v>0</v>
      </c>
      <c r="AW342" s="188">
        <f>AA342/$H342*VLOOKUP(AA$4,DM_TI_LE!$A$5:$B$30,2,FALSE)</f>
        <v>0</v>
      </c>
      <c r="AX342" s="188">
        <f>AB342/$H342*VLOOKUP(AB$4,DM_TI_LE!$A$5:$B$30,2,FALSE)</f>
        <v>0</v>
      </c>
      <c r="AY342" s="188">
        <f>AC342/$H342*VLOOKUP(AC$4,DM_TI_LE!$A$5:$B$30,2,FALSE)</f>
        <v>0</v>
      </c>
      <c r="AZ342" s="188">
        <f>AD342/$H342*VLOOKUP(AD$4,DM_TI_LE!$A$5:$B$30,2,FALSE)</f>
        <v>0</v>
      </c>
      <c r="BA342" s="231">
        <f>IF(CD342="HDHV",DM_TI_LE!$K$12*I342, SUM(AE342:AW342)*F342*E342*DM_HE_SO_LUONG_NS!$D$1*CE342)</f>
        <v>7875000</v>
      </c>
      <c r="BB342" s="16"/>
      <c r="BC342" s="17">
        <f>VLOOKUP(B342,GD_LCD_HS_LNS!$B$4:$E$914,4,FALSE)</f>
        <v>4456000</v>
      </c>
      <c r="BD342" s="16"/>
      <c r="BE342" s="16">
        <f>I342/26*$BC342*VLOOKUP(BE$4,DM_TI_LE!$A$5:$C$29,3,FALSE)</f>
        <v>0</v>
      </c>
      <c r="BF342" s="16">
        <f>J342/26*$BC342*VLOOKUP(BF$4,DM_TI_LE!$A$5:$C$29,3,FALSE)</f>
        <v>0</v>
      </c>
      <c r="BG342" s="16">
        <f>K342/26*$BC342*VLOOKUP(BG$4,DM_TI_LE!$A$5:$C$29,3,FALSE)</f>
        <v>0</v>
      </c>
      <c r="BH342" s="16">
        <f>L342/26*$BC342*VLOOKUP(BH$4,DM_TI_LE!$A$5:$C$29,3,FALSE)</f>
        <v>0</v>
      </c>
      <c r="BI342" s="16">
        <f>M342/26*$BC342*VLOOKUP(BI$4,DM_TI_LE!$A$5:$C$29,3,FALSE)</f>
        <v>0</v>
      </c>
      <c r="BJ342" s="16">
        <f>N342/26*$BC342*VLOOKUP(BJ$4,DM_TI_LE!$A$5:$C$29,3,FALSE)</f>
        <v>0</v>
      </c>
      <c r="BK342" s="16">
        <f>O342/26*$BC342*VLOOKUP(BK$4,DM_TI_LE!$A$5:$C$29,3,FALSE)</f>
        <v>0</v>
      </c>
      <c r="BL342" s="16">
        <f>P342/26*$BC342*VLOOKUP(BL$4,DM_TI_LE!$A$5:$C$29,3,FALSE)</f>
        <v>0</v>
      </c>
      <c r="BM342" s="16">
        <f>Q342/26*$BC342*VLOOKUP(BM$4,DM_TI_LE!$A$5:$C$29,3,FALSE)</f>
        <v>0</v>
      </c>
      <c r="BN342" s="16">
        <f>R342/26*$BC342*VLOOKUP(BN$4,DM_TI_LE!$A$5:$C$29,3,FALSE)</f>
        <v>0</v>
      </c>
      <c r="BO342" s="16">
        <f>S342/26*$BC342*VLOOKUP(BO$4,DM_TI_LE!$A$5:$C$29,3,FALSE)</f>
        <v>0</v>
      </c>
      <c r="BP342" s="16">
        <f>T342/26*$BC342*VLOOKUP(BP$4,DM_TI_LE!$A$5:$C$29,3,FALSE)</f>
        <v>0</v>
      </c>
      <c r="BQ342" s="16">
        <f>U342/26*$BC342*VLOOKUP(BQ$4,DM_TI_LE!$A$5:$C$29,3,FALSE)</f>
        <v>0</v>
      </c>
      <c r="BR342" s="16">
        <f>V342/26*$BC342*VLOOKUP(BR$4,DM_TI_LE!$A$5:$C$29,3,FALSE)</f>
        <v>0</v>
      </c>
      <c r="BS342" s="16">
        <f>W342/26*$BC342*VLOOKUP(BS$4,DM_TI_LE!$A$5:$C$29,3,FALSE)</f>
        <v>0</v>
      </c>
      <c r="BT342" s="16">
        <f>X342/26*$BC342*VLOOKUP(BT$4,DM_TI_LE!$A$5:$C$29,3,FALSE)</f>
        <v>0</v>
      </c>
      <c r="BU342" s="16">
        <f>Y342/26*$BC342*VLOOKUP(BU$4,DM_TI_LE!$A$5:$C$29,3,FALSE)</f>
        <v>0</v>
      </c>
      <c r="BV342" s="16">
        <f>Z342/26*$BC342*VLOOKUP(BV$4,DM_TI_LE!$A$5:$C$29,3,FALSE)</f>
        <v>0</v>
      </c>
      <c r="BW342" s="16">
        <f>AA342/26*$BC342*VLOOKUP(BW$4,DM_TI_LE!$A$5:$C$29,3,FALSE)</f>
        <v>0</v>
      </c>
      <c r="BX342" s="16">
        <f>AB342/26*$BC342*VLOOKUP(BX$4,DM_TI_LE!$A$5:$C$29,3,FALSE)</f>
        <v>0</v>
      </c>
      <c r="BY342" s="16">
        <f>AC342/26*$BC342*VLOOKUP(BY$4,DM_TI_LE!$A$5:$C$29,3,FALSE)</f>
        <v>0</v>
      </c>
      <c r="BZ342" s="16">
        <f>AD342/26*$BC342*VLOOKUP(BZ$4,DM_TI_LE!$A$5:$C$29,3,FALSE)</f>
        <v>0</v>
      </c>
      <c r="CA342" s="196">
        <f t="shared" si="0"/>
        <v>0</v>
      </c>
      <c r="CB342" s="16"/>
      <c r="CC342" s="197">
        <f t="shared" si="1"/>
        <v>7875000</v>
      </c>
      <c r="CD342" s="145" t="s">
        <v>116</v>
      </c>
      <c r="CE342" s="199">
        <f>VLOOKUP(CD342,DM_TI_LE!$I$12:$J$16,2,FALSE)</f>
        <v>1</v>
      </c>
    </row>
    <row r="343" spans="1:83" ht="12.75">
      <c r="A343" s="36">
        <v>339</v>
      </c>
      <c r="B343" s="38">
        <f>GD_LCD_HS_LNS!B342</f>
        <v>10757</v>
      </c>
      <c r="C343" s="38" t="str">
        <f>GD_LCD_HS_LNS!C342</f>
        <v>Nguyễn Văn Quý</v>
      </c>
      <c r="D343" s="38" t="str">
        <f>GD_LCD_HS_LNS!D342</f>
        <v>NV Lái xe - VHTTB</v>
      </c>
      <c r="E343" s="146">
        <f>VLOOKUP(B343,GD_CHAM_CONG!$C$6:$BJ$912,60,FALSE)</f>
        <v>0.96</v>
      </c>
      <c r="F343" s="146">
        <f>VLOOKUP(B343,GD_LCD_HS_LNS!$B$4:$F$914,5,FALSE)</f>
        <v>1.68</v>
      </c>
      <c r="G343" s="168"/>
      <c r="H343" s="168">
        <f>VLOOKUP(B343,GD_CHAM_CONG!$C$6:$BD$912,37,FALSE)</f>
        <v>26</v>
      </c>
      <c r="I343" s="16">
        <f>VLOOKUP($B343,GD_CHAM_CONG!$C$6:$BF$912,38,FALSE)</f>
        <v>26</v>
      </c>
      <c r="J343" s="16">
        <f>VLOOKUP($B343,GD_CHAM_CONG!$C$6:$BF$912,39,FALSE)</f>
        <v>0</v>
      </c>
      <c r="K343" s="16">
        <f>VLOOKUP($B343,GD_CHAM_CONG!$C$6:$BF$912,40,FALSE)</f>
        <v>0</v>
      </c>
      <c r="L343" s="16">
        <f>VLOOKUP($B343,GD_CHAM_CONG!$C$6:$BF$912,41,FALSE)</f>
        <v>0</v>
      </c>
      <c r="M343" s="16">
        <f>VLOOKUP($B343,GD_CHAM_CONG!$C$6:$BF$912,42,FALSE)</f>
        <v>0</v>
      </c>
      <c r="N343" s="16">
        <f>VLOOKUP($B343,GD_CHAM_CONG!$C$6:$BF$912,43,FALSE)</f>
        <v>0</v>
      </c>
      <c r="O343" s="16">
        <f>VLOOKUP($B343,GD_CHAM_CONG!$C$6:$BF$912,44,FALSE)</f>
        <v>0</v>
      </c>
      <c r="P343" s="16">
        <f>VLOOKUP($B343,GD_CHAM_CONG!$C$6:$BF$912,45,FALSE)</f>
        <v>0</v>
      </c>
      <c r="Q343" s="16">
        <f>VLOOKUP($B343,GD_CHAM_CONG!$C$6:$BF$912,46,FALSE)</f>
        <v>0</v>
      </c>
      <c r="R343" s="16">
        <f>VLOOKUP($B343,GD_CHAM_CONG!$C$6:$BF$912,47,FALSE)</f>
        <v>0</v>
      </c>
      <c r="S343" s="16">
        <f>VLOOKUP($B343,GD_CHAM_CONG!$C$6:$BF$912,48,FALSE)</f>
        <v>0</v>
      </c>
      <c r="T343" s="16">
        <f>VLOOKUP($B343,GD_CHAM_CONG!$C$6:$BF$912,49,FALSE)</f>
        <v>0</v>
      </c>
      <c r="U343" s="16">
        <f>VLOOKUP($B343,GD_CHAM_CONG!$C$6:$BF$912,50,FALSE)</f>
        <v>0</v>
      </c>
      <c r="V343" s="16">
        <f>VLOOKUP($B343,GD_CHAM_CONG!$C$6:$BF$912,51,FALSE)</f>
        <v>0</v>
      </c>
      <c r="W343" s="16">
        <f>VLOOKUP($B343,GD_CHAM_CONG!$C$6:$BF$912,52,FALSE)</f>
        <v>0</v>
      </c>
      <c r="X343" s="16">
        <f>VLOOKUP($B343,GD_CHAM_CONG!$C$6:$BF$912,53,FALSE)</f>
        <v>0</v>
      </c>
      <c r="Y343" s="16">
        <f>VLOOKUP($B343,GD_CHAM_CONG!$C$6:$BF$912,54,FALSE)</f>
        <v>0</v>
      </c>
      <c r="Z343" s="16">
        <f>VLOOKUP($B343,GD_CHAM_CONG!$C$6:$BF$912,55,FALSE)</f>
        <v>0</v>
      </c>
      <c r="AA343" s="16">
        <f>VLOOKUP($B343,GD_CHAM_CONG!$C$6:$BF$912,56,FALSE)</f>
        <v>0</v>
      </c>
      <c r="AB343" s="16">
        <f>VLOOKUP($B343,GD_CHAM_CONG!$C$6:$BI$912,57,FALSE)</f>
        <v>0</v>
      </c>
      <c r="AC343" s="16">
        <f>VLOOKUP($B343,GD_CHAM_CONG!$C$6:$BI$912,58,FALSE)</f>
        <v>0</v>
      </c>
      <c r="AD343" s="16">
        <f>VLOOKUP($B343,GD_CHAM_CONG!$C$6:$BI$912,59,FALSE)</f>
        <v>0</v>
      </c>
      <c r="AE343" s="188">
        <f>I343/$H343*VLOOKUP(I$4,DM_TI_LE!$A$5:$B$30,2,FALSE)</f>
        <v>1</v>
      </c>
      <c r="AF343" s="188">
        <f>J343/$H343*VLOOKUP(J$4,DM_TI_LE!$A$5:$B$30,2,FALSE)</f>
        <v>0</v>
      </c>
      <c r="AG343" s="188">
        <f>K343/$H343*VLOOKUP(K$4,DM_TI_LE!$A$5:$B$30,2,FALSE)</f>
        <v>0</v>
      </c>
      <c r="AH343" s="188">
        <f>L343/$H343*VLOOKUP(L$4,DM_TI_LE!$A$5:$B$30,2,FALSE)</f>
        <v>0</v>
      </c>
      <c r="AI343" s="188">
        <f>M343/$H343*VLOOKUP(M$4,DM_TI_LE!$A$5:$B$30,2,FALSE)</f>
        <v>0</v>
      </c>
      <c r="AJ343" s="188">
        <f>N343/$H343*VLOOKUP(N$4,DM_TI_LE!$A$5:$B$30,2,FALSE)</f>
        <v>0</v>
      </c>
      <c r="AK343" s="188">
        <f>O343/$H343*VLOOKUP(O$4,DM_TI_LE!$A$5:$B$30,2,FALSE)</f>
        <v>0</v>
      </c>
      <c r="AL343" s="188">
        <f>P343/$H343*VLOOKUP(P$4,DM_TI_LE!$A$5:$B$30,2,FALSE)</f>
        <v>0</v>
      </c>
      <c r="AM343" s="188">
        <f>Q343/$H343*VLOOKUP(Q$4,DM_TI_LE!$A$5:$B$30,2,FALSE)</f>
        <v>0</v>
      </c>
      <c r="AN343" s="188">
        <f>R343/$H343*VLOOKUP(R$4,DM_TI_LE!$A$5:$B$30,2,FALSE)</f>
        <v>0</v>
      </c>
      <c r="AO343" s="188">
        <f>S343/$H343*VLOOKUP(S$4,DM_TI_LE!$A$5:$B$30,2,FALSE)</f>
        <v>0</v>
      </c>
      <c r="AP343" s="188">
        <f>T343/$H343*VLOOKUP(T$4,DM_TI_LE!$A$5:$B$30,2,FALSE)</f>
        <v>0</v>
      </c>
      <c r="AQ343" s="188">
        <f>U343/$H343*VLOOKUP(U$4,DM_TI_LE!$A$5:$B$30,2,FALSE)</f>
        <v>0</v>
      </c>
      <c r="AR343" s="188">
        <f>V343/$H343*VLOOKUP(V$4,DM_TI_LE!$A$5:$B$30,2,FALSE)</f>
        <v>0</v>
      </c>
      <c r="AS343" s="188">
        <f>W343/$H343*VLOOKUP(W$4,DM_TI_LE!$A$5:$B$30,2,FALSE)</f>
        <v>0</v>
      </c>
      <c r="AT343" s="188">
        <f>X343/$H343*VLOOKUP(X$4,DM_TI_LE!$A$5:$B$30,2,FALSE)</f>
        <v>0</v>
      </c>
      <c r="AU343" s="188">
        <f>Y343/$H343*VLOOKUP(Y$4,DM_TI_LE!$A$5:$B$30,2,FALSE)</f>
        <v>0</v>
      </c>
      <c r="AV343" s="188">
        <f>Z343/$H343*VLOOKUP(Z$4,DM_TI_LE!$A$5:$B$30,2,FALSE)</f>
        <v>0</v>
      </c>
      <c r="AW343" s="188">
        <f>AA343/$H343*VLOOKUP(AA$4,DM_TI_LE!$A$5:$B$30,2,FALSE)</f>
        <v>0</v>
      </c>
      <c r="AX343" s="188">
        <f>AB343/$H343*VLOOKUP(AB$4,DM_TI_LE!$A$5:$B$30,2,FALSE)</f>
        <v>0</v>
      </c>
      <c r="AY343" s="188">
        <f>AC343/$H343*VLOOKUP(AC$4,DM_TI_LE!$A$5:$B$30,2,FALSE)</f>
        <v>0</v>
      </c>
      <c r="AZ343" s="188">
        <f>AD343/$H343*VLOOKUP(AD$4,DM_TI_LE!$A$5:$B$30,2,FALSE)</f>
        <v>0</v>
      </c>
      <c r="BA343" s="231">
        <f>IF(CD343="HDHV",DM_TI_LE!$K$12*I343, SUM(AE343:AW343)*F343*E343*DM_HE_SO_LUONG_NS!$D$1*CE343)</f>
        <v>7257599.9999999991</v>
      </c>
      <c r="BB343" s="16"/>
      <c r="BC343" s="17">
        <f>VLOOKUP(B343,GD_LCD_HS_LNS!$B$4:$E$914,4,FALSE)</f>
        <v>4166000</v>
      </c>
      <c r="BD343" s="16"/>
      <c r="BE343" s="16">
        <f>I343/26*$BC343*VLOOKUP(BE$4,DM_TI_LE!$A$5:$C$29,3,FALSE)</f>
        <v>0</v>
      </c>
      <c r="BF343" s="16">
        <f>J343/26*$BC343*VLOOKUP(BF$4,DM_TI_LE!$A$5:$C$29,3,FALSE)</f>
        <v>0</v>
      </c>
      <c r="BG343" s="16">
        <f>K343/26*$BC343*VLOOKUP(BG$4,DM_TI_LE!$A$5:$C$29,3,FALSE)</f>
        <v>0</v>
      </c>
      <c r="BH343" s="16">
        <f>L343/26*$BC343*VLOOKUP(BH$4,DM_TI_LE!$A$5:$C$29,3,FALSE)</f>
        <v>0</v>
      </c>
      <c r="BI343" s="16">
        <f>M343/26*$BC343*VLOOKUP(BI$4,DM_TI_LE!$A$5:$C$29,3,FALSE)</f>
        <v>0</v>
      </c>
      <c r="BJ343" s="16">
        <f>N343/26*$BC343*VLOOKUP(BJ$4,DM_TI_LE!$A$5:$C$29,3,FALSE)</f>
        <v>0</v>
      </c>
      <c r="BK343" s="16">
        <f>O343/26*$BC343*VLOOKUP(BK$4,DM_TI_LE!$A$5:$C$29,3,FALSE)</f>
        <v>0</v>
      </c>
      <c r="BL343" s="16">
        <f>P343/26*$BC343*VLOOKUP(BL$4,DM_TI_LE!$A$5:$C$29,3,FALSE)</f>
        <v>0</v>
      </c>
      <c r="BM343" s="16">
        <f>Q343/26*$BC343*VLOOKUP(BM$4,DM_TI_LE!$A$5:$C$29,3,FALSE)</f>
        <v>0</v>
      </c>
      <c r="BN343" s="16">
        <f>R343/26*$BC343*VLOOKUP(BN$4,DM_TI_LE!$A$5:$C$29,3,FALSE)</f>
        <v>0</v>
      </c>
      <c r="BO343" s="16">
        <f>S343/26*$BC343*VLOOKUP(BO$4,DM_TI_LE!$A$5:$C$29,3,FALSE)</f>
        <v>0</v>
      </c>
      <c r="BP343" s="16">
        <f>T343/26*$BC343*VLOOKUP(BP$4,DM_TI_LE!$A$5:$C$29,3,FALSE)</f>
        <v>0</v>
      </c>
      <c r="BQ343" s="16">
        <f>U343/26*$BC343*VLOOKUP(BQ$4,DM_TI_LE!$A$5:$C$29,3,FALSE)</f>
        <v>0</v>
      </c>
      <c r="BR343" s="16">
        <f>V343/26*$BC343*VLOOKUP(BR$4,DM_TI_LE!$A$5:$C$29,3,FALSE)</f>
        <v>0</v>
      </c>
      <c r="BS343" s="16">
        <f>W343/26*$BC343*VLOOKUP(BS$4,DM_TI_LE!$A$5:$C$29,3,FALSE)</f>
        <v>0</v>
      </c>
      <c r="BT343" s="16">
        <f>X343/26*$BC343*VLOOKUP(BT$4,DM_TI_LE!$A$5:$C$29,3,FALSE)</f>
        <v>0</v>
      </c>
      <c r="BU343" s="16">
        <f>Y343/26*$BC343*VLOOKUP(BU$4,DM_TI_LE!$A$5:$C$29,3,FALSE)</f>
        <v>0</v>
      </c>
      <c r="BV343" s="16">
        <f>Z343/26*$BC343*VLOOKUP(BV$4,DM_TI_LE!$A$5:$C$29,3,FALSE)</f>
        <v>0</v>
      </c>
      <c r="BW343" s="16">
        <f>AA343/26*$BC343*VLOOKUP(BW$4,DM_TI_LE!$A$5:$C$29,3,FALSE)</f>
        <v>0</v>
      </c>
      <c r="BX343" s="16">
        <f>AB343/26*$BC343*VLOOKUP(BX$4,DM_TI_LE!$A$5:$C$29,3,FALSE)</f>
        <v>0</v>
      </c>
      <c r="BY343" s="16">
        <f>AC343/26*$BC343*VLOOKUP(BY$4,DM_TI_LE!$A$5:$C$29,3,FALSE)</f>
        <v>0</v>
      </c>
      <c r="BZ343" s="16">
        <f>AD343/26*$BC343*VLOOKUP(BZ$4,DM_TI_LE!$A$5:$C$29,3,FALSE)</f>
        <v>0</v>
      </c>
      <c r="CA343" s="196">
        <f t="shared" si="0"/>
        <v>0</v>
      </c>
      <c r="CB343" s="16"/>
      <c r="CC343" s="197">
        <f t="shared" si="1"/>
        <v>7257599.9999999991</v>
      </c>
      <c r="CD343" s="145" t="s">
        <v>116</v>
      </c>
      <c r="CE343" s="199">
        <f>VLOOKUP(CD343,DM_TI_LE!$I$12:$J$16,2,FALSE)</f>
        <v>1</v>
      </c>
    </row>
    <row r="344" spans="1:83" ht="12.75">
      <c r="A344" s="36">
        <v>340</v>
      </c>
      <c r="B344" s="38">
        <f>GD_LCD_HS_LNS!B343</f>
        <v>10759</v>
      </c>
      <c r="C344" s="38" t="str">
        <f>GD_LCD_HS_LNS!C343</f>
        <v>Nguyễn Anh Đức</v>
      </c>
      <c r="D344" s="38" t="str">
        <f>GD_LCD_HS_LNS!D343</f>
        <v>Nv VS MB</v>
      </c>
      <c r="E344" s="146">
        <f>VLOOKUP(B344,GD_CHAM_CONG!$C$6:$BJ$912,60,FALSE)</f>
        <v>1.05</v>
      </c>
      <c r="F344" s="146">
        <f>VLOOKUP(B344,GD_LCD_HS_LNS!$B$4:$F$914,5,FALSE)</f>
        <v>1.65</v>
      </c>
      <c r="G344" s="168"/>
      <c r="H344" s="168">
        <f>VLOOKUP(B344,GD_CHAM_CONG!$C$6:$BD$912,37,FALSE)</f>
        <v>26</v>
      </c>
      <c r="I344" s="16">
        <f>VLOOKUP($B344,GD_CHAM_CONG!$C$6:$BF$912,38,FALSE)</f>
        <v>26</v>
      </c>
      <c r="J344" s="16">
        <f>VLOOKUP($B344,GD_CHAM_CONG!$C$6:$BF$912,39,FALSE)</f>
        <v>0</v>
      </c>
      <c r="K344" s="16">
        <f>VLOOKUP($B344,GD_CHAM_CONG!$C$6:$BF$912,40,FALSE)</f>
        <v>0</v>
      </c>
      <c r="L344" s="16">
        <f>VLOOKUP($B344,GD_CHAM_CONG!$C$6:$BF$912,41,FALSE)</f>
        <v>0</v>
      </c>
      <c r="M344" s="16">
        <f>VLOOKUP($B344,GD_CHAM_CONG!$C$6:$BF$912,42,FALSE)</f>
        <v>0</v>
      </c>
      <c r="N344" s="16">
        <f>VLOOKUP($B344,GD_CHAM_CONG!$C$6:$BF$912,43,FALSE)</f>
        <v>0</v>
      </c>
      <c r="O344" s="16">
        <f>VLOOKUP($B344,GD_CHAM_CONG!$C$6:$BF$912,44,FALSE)</f>
        <v>0</v>
      </c>
      <c r="P344" s="16">
        <f>VLOOKUP($B344,GD_CHAM_CONG!$C$6:$BF$912,45,FALSE)</f>
        <v>0</v>
      </c>
      <c r="Q344" s="16">
        <f>VLOOKUP($B344,GD_CHAM_CONG!$C$6:$BF$912,46,FALSE)</f>
        <v>0</v>
      </c>
      <c r="R344" s="16">
        <f>VLOOKUP($B344,GD_CHAM_CONG!$C$6:$BF$912,47,FALSE)</f>
        <v>0</v>
      </c>
      <c r="S344" s="16">
        <f>VLOOKUP($B344,GD_CHAM_CONG!$C$6:$BF$912,48,FALSE)</f>
        <v>0</v>
      </c>
      <c r="T344" s="16">
        <f>VLOOKUP($B344,GD_CHAM_CONG!$C$6:$BF$912,49,FALSE)</f>
        <v>0</v>
      </c>
      <c r="U344" s="16">
        <f>VLOOKUP($B344,GD_CHAM_CONG!$C$6:$BF$912,50,FALSE)</f>
        <v>0</v>
      </c>
      <c r="V344" s="16">
        <f>VLOOKUP($B344,GD_CHAM_CONG!$C$6:$BF$912,51,FALSE)</f>
        <v>0</v>
      </c>
      <c r="W344" s="16">
        <f>VLOOKUP($B344,GD_CHAM_CONG!$C$6:$BF$912,52,FALSE)</f>
        <v>0</v>
      </c>
      <c r="X344" s="16">
        <f>VLOOKUP($B344,GD_CHAM_CONG!$C$6:$BF$912,53,FALSE)</f>
        <v>0</v>
      </c>
      <c r="Y344" s="16">
        <f>VLOOKUP($B344,GD_CHAM_CONG!$C$6:$BF$912,54,FALSE)</f>
        <v>0</v>
      </c>
      <c r="Z344" s="16">
        <f>VLOOKUP($B344,GD_CHAM_CONG!$C$6:$BF$912,55,FALSE)</f>
        <v>0</v>
      </c>
      <c r="AA344" s="16">
        <f>VLOOKUP($B344,GD_CHAM_CONG!$C$6:$BF$912,56,FALSE)</f>
        <v>0</v>
      </c>
      <c r="AB344" s="16">
        <f>VLOOKUP($B344,GD_CHAM_CONG!$C$6:$BI$912,57,FALSE)</f>
        <v>0</v>
      </c>
      <c r="AC344" s="16">
        <f>VLOOKUP($B344,GD_CHAM_CONG!$C$6:$BI$912,58,FALSE)</f>
        <v>0</v>
      </c>
      <c r="AD344" s="16">
        <f>VLOOKUP($B344,GD_CHAM_CONG!$C$6:$BI$912,59,FALSE)</f>
        <v>0</v>
      </c>
      <c r="AE344" s="188">
        <f>I344/$H344*VLOOKUP(I$4,DM_TI_LE!$A$5:$B$30,2,FALSE)</f>
        <v>1</v>
      </c>
      <c r="AF344" s="188">
        <f>J344/$H344*VLOOKUP(J$4,DM_TI_LE!$A$5:$B$30,2,FALSE)</f>
        <v>0</v>
      </c>
      <c r="AG344" s="188">
        <f>K344/$H344*VLOOKUP(K$4,DM_TI_LE!$A$5:$B$30,2,FALSE)</f>
        <v>0</v>
      </c>
      <c r="AH344" s="188">
        <f>L344/$H344*VLOOKUP(L$4,DM_TI_LE!$A$5:$B$30,2,FALSE)</f>
        <v>0</v>
      </c>
      <c r="AI344" s="188">
        <f>M344/$H344*VLOOKUP(M$4,DM_TI_LE!$A$5:$B$30,2,FALSE)</f>
        <v>0</v>
      </c>
      <c r="AJ344" s="188">
        <f>N344/$H344*VLOOKUP(N$4,DM_TI_LE!$A$5:$B$30,2,FALSE)</f>
        <v>0</v>
      </c>
      <c r="AK344" s="188">
        <f>O344/$H344*VLOOKUP(O$4,DM_TI_LE!$A$5:$B$30,2,FALSE)</f>
        <v>0</v>
      </c>
      <c r="AL344" s="188">
        <f>P344/$H344*VLOOKUP(P$4,DM_TI_LE!$A$5:$B$30,2,FALSE)</f>
        <v>0</v>
      </c>
      <c r="AM344" s="188">
        <f>Q344/$H344*VLOOKUP(Q$4,DM_TI_LE!$A$5:$B$30,2,FALSE)</f>
        <v>0</v>
      </c>
      <c r="AN344" s="188">
        <f>R344/$H344*VLOOKUP(R$4,DM_TI_LE!$A$5:$B$30,2,FALSE)</f>
        <v>0</v>
      </c>
      <c r="AO344" s="188">
        <f>S344/$H344*VLOOKUP(S$4,DM_TI_LE!$A$5:$B$30,2,FALSE)</f>
        <v>0</v>
      </c>
      <c r="AP344" s="188">
        <f>T344/$H344*VLOOKUP(T$4,DM_TI_LE!$A$5:$B$30,2,FALSE)</f>
        <v>0</v>
      </c>
      <c r="AQ344" s="188">
        <f>U344/$H344*VLOOKUP(U$4,DM_TI_LE!$A$5:$B$30,2,FALSE)</f>
        <v>0</v>
      </c>
      <c r="AR344" s="188">
        <f>V344/$H344*VLOOKUP(V$4,DM_TI_LE!$A$5:$B$30,2,FALSE)</f>
        <v>0</v>
      </c>
      <c r="AS344" s="188">
        <f>W344/$H344*VLOOKUP(W$4,DM_TI_LE!$A$5:$B$30,2,FALSE)</f>
        <v>0</v>
      </c>
      <c r="AT344" s="188">
        <f>X344/$H344*VLOOKUP(X$4,DM_TI_LE!$A$5:$B$30,2,FALSE)</f>
        <v>0</v>
      </c>
      <c r="AU344" s="188">
        <f>Y344/$H344*VLOOKUP(Y$4,DM_TI_LE!$A$5:$B$30,2,FALSE)</f>
        <v>0</v>
      </c>
      <c r="AV344" s="188">
        <f>Z344/$H344*VLOOKUP(Z$4,DM_TI_LE!$A$5:$B$30,2,FALSE)</f>
        <v>0</v>
      </c>
      <c r="AW344" s="188">
        <f>AA344/$H344*VLOOKUP(AA$4,DM_TI_LE!$A$5:$B$30,2,FALSE)</f>
        <v>0</v>
      </c>
      <c r="AX344" s="188">
        <f>AB344/$H344*VLOOKUP(AB$4,DM_TI_LE!$A$5:$B$30,2,FALSE)</f>
        <v>0</v>
      </c>
      <c r="AY344" s="188">
        <f>AC344/$H344*VLOOKUP(AC$4,DM_TI_LE!$A$5:$B$30,2,FALSE)</f>
        <v>0</v>
      </c>
      <c r="AZ344" s="188">
        <f>AD344/$H344*VLOOKUP(AD$4,DM_TI_LE!$A$5:$B$30,2,FALSE)</f>
        <v>0</v>
      </c>
      <c r="BA344" s="231">
        <f>IF(CD344="HDHV",DM_TI_LE!$K$12*I344, SUM(AE344:AW344)*F344*E344*DM_HE_SO_LUONG_NS!$D$1*CE344)</f>
        <v>7796250</v>
      </c>
      <c r="BB344" s="16"/>
      <c r="BC344" s="17">
        <f>VLOOKUP(B344,GD_LCD_HS_LNS!$B$4:$E$914,4,FALSE)</f>
        <v>3100000</v>
      </c>
      <c r="BD344" s="16"/>
      <c r="BE344" s="16">
        <f>I344/26*$BC344*VLOOKUP(BE$4,DM_TI_LE!$A$5:$C$29,3,FALSE)</f>
        <v>0</v>
      </c>
      <c r="BF344" s="16">
        <f>J344/26*$BC344*VLOOKUP(BF$4,DM_TI_LE!$A$5:$C$29,3,FALSE)</f>
        <v>0</v>
      </c>
      <c r="BG344" s="16">
        <f>K344/26*$BC344*VLOOKUP(BG$4,DM_TI_LE!$A$5:$C$29,3,FALSE)</f>
        <v>0</v>
      </c>
      <c r="BH344" s="16">
        <f>L344/26*$BC344*VLOOKUP(BH$4,DM_TI_LE!$A$5:$C$29,3,FALSE)</f>
        <v>0</v>
      </c>
      <c r="BI344" s="16">
        <f>M344/26*$BC344*VLOOKUP(BI$4,DM_TI_LE!$A$5:$C$29,3,FALSE)</f>
        <v>0</v>
      </c>
      <c r="BJ344" s="16">
        <f>N344/26*$BC344*VLOOKUP(BJ$4,DM_TI_LE!$A$5:$C$29,3,FALSE)</f>
        <v>0</v>
      </c>
      <c r="BK344" s="16">
        <f>O344/26*$BC344*VLOOKUP(BK$4,DM_TI_LE!$A$5:$C$29,3,FALSE)</f>
        <v>0</v>
      </c>
      <c r="BL344" s="16">
        <f>P344/26*$BC344*VLOOKUP(BL$4,DM_TI_LE!$A$5:$C$29,3,FALSE)</f>
        <v>0</v>
      </c>
      <c r="BM344" s="16">
        <f>Q344/26*$BC344*VLOOKUP(BM$4,DM_TI_LE!$A$5:$C$29,3,FALSE)</f>
        <v>0</v>
      </c>
      <c r="BN344" s="16">
        <f>R344/26*$BC344*VLOOKUP(BN$4,DM_TI_LE!$A$5:$C$29,3,FALSE)</f>
        <v>0</v>
      </c>
      <c r="BO344" s="16">
        <f>S344/26*$BC344*VLOOKUP(BO$4,DM_TI_LE!$A$5:$C$29,3,FALSE)</f>
        <v>0</v>
      </c>
      <c r="BP344" s="16">
        <f>T344/26*$BC344*VLOOKUP(BP$4,DM_TI_LE!$A$5:$C$29,3,FALSE)</f>
        <v>0</v>
      </c>
      <c r="BQ344" s="16">
        <f>U344/26*$BC344*VLOOKUP(BQ$4,DM_TI_LE!$A$5:$C$29,3,FALSE)</f>
        <v>0</v>
      </c>
      <c r="BR344" s="16">
        <f>V344/26*$BC344*VLOOKUP(BR$4,DM_TI_LE!$A$5:$C$29,3,FALSE)</f>
        <v>0</v>
      </c>
      <c r="BS344" s="16">
        <f>W344/26*$BC344*VLOOKUP(BS$4,DM_TI_LE!$A$5:$C$29,3,FALSE)</f>
        <v>0</v>
      </c>
      <c r="BT344" s="16">
        <f>X344/26*$BC344*VLOOKUP(BT$4,DM_TI_LE!$A$5:$C$29,3,FALSE)</f>
        <v>0</v>
      </c>
      <c r="BU344" s="16">
        <f>Y344/26*$BC344*VLOOKUP(BU$4,DM_TI_LE!$A$5:$C$29,3,FALSE)</f>
        <v>0</v>
      </c>
      <c r="BV344" s="16">
        <f>Z344/26*$BC344*VLOOKUP(BV$4,DM_TI_LE!$A$5:$C$29,3,FALSE)</f>
        <v>0</v>
      </c>
      <c r="BW344" s="16">
        <f>AA344/26*$BC344*VLOOKUP(BW$4,DM_TI_LE!$A$5:$C$29,3,FALSE)</f>
        <v>0</v>
      </c>
      <c r="BX344" s="16">
        <f>AB344/26*$BC344*VLOOKUP(BX$4,DM_TI_LE!$A$5:$C$29,3,FALSE)</f>
        <v>0</v>
      </c>
      <c r="BY344" s="16">
        <f>AC344/26*$BC344*VLOOKUP(BY$4,DM_TI_LE!$A$5:$C$29,3,FALSE)</f>
        <v>0</v>
      </c>
      <c r="BZ344" s="16">
        <f>AD344/26*$BC344*VLOOKUP(BZ$4,DM_TI_LE!$A$5:$C$29,3,FALSE)</f>
        <v>0</v>
      </c>
      <c r="CA344" s="196">
        <f t="shared" si="0"/>
        <v>0</v>
      </c>
      <c r="CB344" s="16"/>
      <c r="CC344" s="197">
        <f t="shared" si="1"/>
        <v>7796250</v>
      </c>
      <c r="CD344" s="145" t="s">
        <v>116</v>
      </c>
      <c r="CE344" s="199">
        <f>VLOOKUP(CD344,DM_TI_LE!$I$12:$J$16,2,FALSE)</f>
        <v>1</v>
      </c>
    </row>
    <row r="345" spans="1:83" ht="12.75">
      <c r="A345" s="36">
        <v>341</v>
      </c>
      <c r="B345" s="38">
        <f>GD_LCD_HS_LNS!B344</f>
        <v>10760</v>
      </c>
      <c r="C345" s="38" t="str">
        <f>GD_LCD_HS_LNS!C344</f>
        <v>Trần Thị Ngọc Lan</v>
      </c>
      <c r="D345" s="38" t="str">
        <f>GD_LCD_HS_LNS!D344</f>
        <v>Nv VS MB</v>
      </c>
      <c r="E345" s="146">
        <f>VLOOKUP(B345,GD_CHAM_CONG!$C$6:$BJ$912,60,FALSE)</f>
        <v>1</v>
      </c>
      <c r="F345" s="146">
        <f>VLOOKUP(B345,GD_LCD_HS_LNS!$B$4:$F$914,5,FALSE)</f>
        <v>1.65</v>
      </c>
      <c r="G345" s="168"/>
      <c r="H345" s="168">
        <f>VLOOKUP(B345,GD_CHAM_CONG!$C$6:$BD$912,37,FALSE)</f>
        <v>26</v>
      </c>
      <c r="I345" s="16">
        <f>VLOOKUP($B345,GD_CHAM_CONG!$C$6:$BF$912,38,FALSE)</f>
        <v>0</v>
      </c>
      <c r="J345" s="16">
        <f>VLOOKUP($B345,GD_CHAM_CONG!$C$6:$BF$912,39,FALSE)</f>
        <v>0</v>
      </c>
      <c r="K345" s="16">
        <f>VLOOKUP($B345,GD_CHAM_CONG!$C$6:$BF$912,40,FALSE)</f>
        <v>0</v>
      </c>
      <c r="L345" s="16">
        <f>VLOOKUP($B345,GD_CHAM_CONG!$C$6:$BF$912,41,FALSE)</f>
        <v>0</v>
      </c>
      <c r="M345" s="16">
        <f>VLOOKUP($B345,GD_CHAM_CONG!$C$6:$BF$912,42,FALSE)</f>
        <v>0</v>
      </c>
      <c r="N345" s="16">
        <f>VLOOKUP($B345,GD_CHAM_CONG!$C$6:$BF$912,43,FALSE)</f>
        <v>0</v>
      </c>
      <c r="O345" s="16">
        <f>VLOOKUP($B345,GD_CHAM_CONG!$C$6:$BF$912,44,FALSE)</f>
        <v>26</v>
      </c>
      <c r="P345" s="16">
        <f>VLOOKUP($B345,GD_CHAM_CONG!$C$6:$BF$912,45,FALSE)</f>
        <v>0</v>
      </c>
      <c r="Q345" s="16">
        <f>VLOOKUP($B345,GD_CHAM_CONG!$C$6:$BF$912,46,FALSE)</f>
        <v>0</v>
      </c>
      <c r="R345" s="16">
        <f>VLOOKUP($B345,GD_CHAM_CONG!$C$6:$BF$912,47,FALSE)</f>
        <v>0</v>
      </c>
      <c r="S345" s="16">
        <f>VLOOKUP($B345,GD_CHAM_CONG!$C$6:$BF$912,48,FALSE)</f>
        <v>0</v>
      </c>
      <c r="T345" s="16">
        <f>VLOOKUP($B345,GD_CHAM_CONG!$C$6:$BF$912,49,FALSE)</f>
        <v>0</v>
      </c>
      <c r="U345" s="16">
        <f>VLOOKUP($B345,GD_CHAM_CONG!$C$6:$BF$912,50,FALSE)</f>
        <v>0</v>
      </c>
      <c r="V345" s="16">
        <f>VLOOKUP($B345,GD_CHAM_CONG!$C$6:$BF$912,51,FALSE)</f>
        <v>0</v>
      </c>
      <c r="W345" s="16">
        <f>VLOOKUP($B345,GD_CHAM_CONG!$C$6:$BF$912,52,FALSE)</f>
        <v>0</v>
      </c>
      <c r="X345" s="16">
        <f>VLOOKUP($B345,GD_CHAM_CONG!$C$6:$BF$912,53,FALSE)</f>
        <v>0</v>
      </c>
      <c r="Y345" s="16">
        <f>VLOOKUP($B345,GD_CHAM_CONG!$C$6:$BF$912,54,FALSE)</f>
        <v>0</v>
      </c>
      <c r="Z345" s="16">
        <f>VLOOKUP($B345,GD_CHAM_CONG!$C$6:$BF$912,55,FALSE)</f>
        <v>0</v>
      </c>
      <c r="AA345" s="16">
        <f>VLOOKUP($B345,GD_CHAM_CONG!$C$6:$BF$912,56,FALSE)</f>
        <v>0</v>
      </c>
      <c r="AB345" s="16">
        <f>VLOOKUP($B345,GD_CHAM_CONG!$C$6:$BI$912,57,FALSE)</f>
        <v>0</v>
      </c>
      <c r="AC345" s="16">
        <f>VLOOKUP($B345,GD_CHAM_CONG!$C$6:$BI$912,58,FALSE)</f>
        <v>0</v>
      </c>
      <c r="AD345" s="16">
        <f>VLOOKUP($B345,GD_CHAM_CONG!$C$6:$BI$912,59,FALSE)</f>
        <v>0</v>
      </c>
      <c r="AE345" s="188">
        <f>I345/$H345*VLOOKUP(I$4,DM_TI_LE!$A$5:$B$30,2,FALSE)</f>
        <v>0</v>
      </c>
      <c r="AF345" s="188">
        <f>J345/$H345*VLOOKUP(J$4,DM_TI_LE!$A$5:$B$30,2,FALSE)</f>
        <v>0</v>
      </c>
      <c r="AG345" s="188">
        <f>K345/$H345*VLOOKUP(K$4,DM_TI_LE!$A$5:$B$30,2,FALSE)</f>
        <v>0</v>
      </c>
      <c r="AH345" s="188">
        <f>L345/$H345*VLOOKUP(L$4,DM_TI_LE!$A$5:$B$30,2,FALSE)</f>
        <v>0</v>
      </c>
      <c r="AI345" s="188">
        <f>M345/$H345*VLOOKUP(M$4,DM_TI_LE!$A$5:$B$30,2,FALSE)</f>
        <v>0</v>
      </c>
      <c r="AJ345" s="188">
        <f>N345/$H345*VLOOKUP(N$4,DM_TI_LE!$A$5:$B$30,2,FALSE)</f>
        <v>0</v>
      </c>
      <c r="AK345" s="188">
        <f>O345/$H345*VLOOKUP(O$4,DM_TI_LE!$A$5:$B$30,2,FALSE)</f>
        <v>0.1</v>
      </c>
      <c r="AL345" s="188">
        <f>P345/$H345*VLOOKUP(P$4,DM_TI_LE!$A$5:$B$30,2,FALSE)</f>
        <v>0</v>
      </c>
      <c r="AM345" s="188">
        <f>Q345/$H345*VLOOKUP(Q$4,DM_TI_LE!$A$5:$B$30,2,FALSE)</f>
        <v>0</v>
      </c>
      <c r="AN345" s="188">
        <f>R345/$H345*VLOOKUP(R$4,DM_TI_LE!$A$5:$B$30,2,FALSE)</f>
        <v>0</v>
      </c>
      <c r="AO345" s="188">
        <f>S345/$H345*VLOOKUP(S$4,DM_TI_LE!$A$5:$B$30,2,FALSE)</f>
        <v>0</v>
      </c>
      <c r="AP345" s="188">
        <f>T345/$H345*VLOOKUP(T$4,DM_TI_LE!$A$5:$B$30,2,FALSE)</f>
        <v>0</v>
      </c>
      <c r="AQ345" s="188">
        <f>U345/$H345*VLOOKUP(U$4,DM_TI_LE!$A$5:$B$30,2,FALSE)</f>
        <v>0</v>
      </c>
      <c r="AR345" s="188">
        <f>V345/$H345*VLOOKUP(V$4,DM_TI_LE!$A$5:$B$30,2,FALSE)</f>
        <v>0</v>
      </c>
      <c r="AS345" s="188">
        <f>W345/$H345*VLOOKUP(W$4,DM_TI_LE!$A$5:$B$30,2,FALSE)</f>
        <v>0</v>
      </c>
      <c r="AT345" s="188">
        <f>X345/$H345*VLOOKUP(X$4,DM_TI_LE!$A$5:$B$30,2,FALSE)</f>
        <v>0</v>
      </c>
      <c r="AU345" s="188">
        <f>Y345/$H345*VLOOKUP(Y$4,DM_TI_LE!$A$5:$B$30,2,FALSE)</f>
        <v>0</v>
      </c>
      <c r="AV345" s="188">
        <f>Z345/$H345*VLOOKUP(Z$4,DM_TI_LE!$A$5:$B$30,2,FALSE)</f>
        <v>0</v>
      </c>
      <c r="AW345" s="188">
        <f>AA345/$H345*VLOOKUP(AA$4,DM_TI_LE!$A$5:$B$30,2,FALSE)</f>
        <v>0</v>
      </c>
      <c r="AX345" s="188">
        <f>AB345/$H345*VLOOKUP(AB$4,DM_TI_LE!$A$5:$B$30,2,FALSE)</f>
        <v>0</v>
      </c>
      <c r="AY345" s="188">
        <f>AC345/$H345*VLOOKUP(AC$4,DM_TI_LE!$A$5:$B$30,2,FALSE)</f>
        <v>0</v>
      </c>
      <c r="AZ345" s="188">
        <f>AD345/$H345*VLOOKUP(AD$4,DM_TI_LE!$A$5:$B$30,2,FALSE)</f>
        <v>0</v>
      </c>
      <c r="BA345" s="231">
        <f>IF(CD345="HDHV",DM_TI_LE!$K$12*I345, SUM(AE345:AW345)*F345*E345*DM_HE_SO_LUONG_NS!$D$1*CE345)</f>
        <v>742500</v>
      </c>
      <c r="BB345" s="16"/>
      <c r="BC345" s="17">
        <f>VLOOKUP(B345,GD_LCD_HS_LNS!$B$4:$E$914,4,FALSE)</f>
        <v>3100000</v>
      </c>
      <c r="BD345" s="16"/>
      <c r="BE345" s="16">
        <f>I345/26*$BC345*VLOOKUP(BE$4,DM_TI_LE!$A$5:$C$29,3,FALSE)</f>
        <v>0</v>
      </c>
      <c r="BF345" s="16">
        <f>J345/26*$BC345*VLOOKUP(BF$4,DM_TI_LE!$A$5:$C$29,3,FALSE)</f>
        <v>0</v>
      </c>
      <c r="BG345" s="16">
        <f>K345/26*$BC345*VLOOKUP(BG$4,DM_TI_LE!$A$5:$C$29,3,FALSE)</f>
        <v>0</v>
      </c>
      <c r="BH345" s="16">
        <f>L345/26*$BC345*VLOOKUP(BH$4,DM_TI_LE!$A$5:$C$29,3,FALSE)</f>
        <v>0</v>
      </c>
      <c r="BI345" s="16">
        <f>M345/26*$BC345*VLOOKUP(BI$4,DM_TI_LE!$A$5:$C$29,3,FALSE)</f>
        <v>0</v>
      </c>
      <c r="BJ345" s="16">
        <f>N345/26*$BC345*VLOOKUP(BJ$4,DM_TI_LE!$A$5:$C$29,3,FALSE)</f>
        <v>0</v>
      </c>
      <c r="BK345" s="16">
        <f>O345/26*$BC345*VLOOKUP(BK$4,DM_TI_LE!$A$5:$C$29,3,FALSE)</f>
        <v>0</v>
      </c>
      <c r="BL345" s="16">
        <f>P345/26*$BC345*VLOOKUP(BL$4,DM_TI_LE!$A$5:$C$29,3,FALSE)</f>
        <v>0</v>
      </c>
      <c r="BM345" s="16">
        <f>Q345/26*$BC345*VLOOKUP(BM$4,DM_TI_LE!$A$5:$C$29,3,FALSE)</f>
        <v>0</v>
      </c>
      <c r="BN345" s="16">
        <f>R345/26*$BC345*VLOOKUP(BN$4,DM_TI_LE!$A$5:$C$29,3,FALSE)</f>
        <v>0</v>
      </c>
      <c r="BO345" s="16">
        <f>S345/26*$BC345*VLOOKUP(BO$4,DM_TI_LE!$A$5:$C$29,3,FALSE)</f>
        <v>0</v>
      </c>
      <c r="BP345" s="16">
        <f>T345/26*$BC345*VLOOKUP(BP$4,DM_TI_LE!$A$5:$C$29,3,FALSE)</f>
        <v>0</v>
      </c>
      <c r="BQ345" s="16">
        <f>U345/26*$BC345*VLOOKUP(BQ$4,DM_TI_LE!$A$5:$C$29,3,FALSE)</f>
        <v>0</v>
      </c>
      <c r="BR345" s="16">
        <f>V345/26*$BC345*VLOOKUP(BR$4,DM_TI_LE!$A$5:$C$29,3,FALSE)</f>
        <v>0</v>
      </c>
      <c r="BS345" s="16">
        <f>W345/26*$BC345*VLOOKUP(BS$4,DM_TI_LE!$A$5:$C$29,3,FALSE)</f>
        <v>0</v>
      </c>
      <c r="BT345" s="16">
        <f>X345/26*$BC345*VLOOKUP(BT$4,DM_TI_LE!$A$5:$C$29,3,FALSE)</f>
        <v>0</v>
      </c>
      <c r="BU345" s="16">
        <f>Y345/26*$BC345*VLOOKUP(BU$4,DM_TI_LE!$A$5:$C$29,3,FALSE)</f>
        <v>0</v>
      </c>
      <c r="BV345" s="16">
        <f>Z345/26*$BC345*VLOOKUP(BV$4,DM_TI_LE!$A$5:$C$29,3,FALSE)</f>
        <v>0</v>
      </c>
      <c r="BW345" s="16">
        <f>AA345/26*$BC345*VLOOKUP(BW$4,DM_TI_LE!$A$5:$C$29,3,FALSE)</f>
        <v>0</v>
      </c>
      <c r="BX345" s="16">
        <f>AB345/26*$BC345*VLOOKUP(BX$4,DM_TI_LE!$A$5:$C$29,3,FALSE)</f>
        <v>0</v>
      </c>
      <c r="BY345" s="16">
        <f>AC345/26*$BC345*VLOOKUP(BY$4,DM_TI_LE!$A$5:$C$29,3,FALSE)</f>
        <v>0</v>
      </c>
      <c r="BZ345" s="16">
        <f>AD345/26*$BC345*VLOOKUP(BZ$4,DM_TI_LE!$A$5:$C$29,3,FALSE)</f>
        <v>0</v>
      </c>
      <c r="CA345" s="196">
        <f t="shared" si="0"/>
        <v>0</v>
      </c>
      <c r="CB345" s="16"/>
      <c r="CC345" s="197">
        <f t="shared" si="1"/>
        <v>742500</v>
      </c>
      <c r="CD345" s="145" t="s">
        <v>116</v>
      </c>
      <c r="CE345" s="199">
        <f>VLOOKUP(CD345,DM_TI_LE!$I$12:$J$16,2,FALSE)</f>
        <v>1</v>
      </c>
    </row>
    <row r="346" spans="1:83" ht="12.75">
      <c r="A346" s="36">
        <v>342</v>
      </c>
      <c r="B346" s="38">
        <f>GD_LCD_HS_LNS!B345</f>
        <v>10761</v>
      </c>
      <c r="C346" s="38" t="str">
        <f>GD_LCD_HS_LNS!C345</f>
        <v>Nguyễn Thị Anh Thơ</v>
      </c>
      <c r="D346" s="38" t="str">
        <f>GD_LCD_HS_LNS!D345</f>
        <v>Nv VS MB</v>
      </c>
      <c r="E346" s="146">
        <f>VLOOKUP(B346,GD_CHAM_CONG!$C$6:$BJ$912,60,FALSE)</f>
        <v>1</v>
      </c>
      <c r="F346" s="146">
        <f>VLOOKUP(B346,GD_LCD_HS_LNS!$B$4:$F$914,5,FALSE)</f>
        <v>1.65</v>
      </c>
      <c r="G346" s="168"/>
      <c r="H346" s="168">
        <f>VLOOKUP(B346,GD_CHAM_CONG!$C$6:$BD$912,37,FALSE)</f>
        <v>26</v>
      </c>
      <c r="I346" s="16">
        <f>VLOOKUP($B346,GD_CHAM_CONG!$C$6:$BF$912,38,FALSE)</f>
        <v>26</v>
      </c>
      <c r="J346" s="16">
        <f>VLOOKUP($B346,GD_CHAM_CONG!$C$6:$BF$912,39,FALSE)</f>
        <v>0</v>
      </c>
      <c r="K346" s="16">
        <f>VLOOKUP($B346,GD_CHAM_CONG!$C$6:$BF$912,40,FALSE)</f>
        <v>0</v>
      </c>
      <c r="L346" s="16">
        <f>VLOOKUP($B346,GD_CHAM_CONG!$C$6:$BF$912,41,FALSE)</f>
        <v>0</v>
      </c>
      <c r="M346" s="16">
        <f>VLOOKUP($B346,GD_CHAM_CONG!$C$6:$BF$912,42,FALSE)</f>
        <v>0</v>
      </c>
      <c r="N346" s="16">
        <f>VLOOKUP($B346,GD_CHAM_CONG!$C$6:$BF$912,43,FALSE)</f>
        <v>0</v>
      </c>
      <c r="O346" s="16">
        <f>VLOOKUP($B346,GD_CHAM_CONG!$C$6:$BF$912,44,FALSE)</f>
        <v>0</v>
      </c>
      <c r="P346" s="16">
        <f>VLOOKUP($B346,GD_CHAM_CONG!$C$6:$BF$912,45,FALSE)</f>
        <v>0</v>
      </c>
      <c r="Q346" s="16">
        <f>VLOOKUP($B346,GD_CHAM_CONG!$C$6:$BF$912,46,FALSE)</f>
        <v>0</v>
      </c>
      <c r="R346" s="16">
        <f>VLOOKUP($B346,GD_CHAM_CONG!$C$6:$BF$912,47,FALSE)</f>
        <v>0</v>
      </c>
      <c r="S346" s="16">
        <f>VLOOKUP($B346,GD_CHAM_CONG!$C$6:$BF$912,48,FALSE)</f>
        <v>0</v>
      </c>
      <c r="T346" s="16">
        <f>VLOOKUP($B346,GD_CHAM_CONG!$C$6:$BF$912,49,FALSE)</f>
        <v>0</v>
      </c>
      <c r="U346" s="16">
        <f>VLOOKUP($B346,GD_CHAM_CONG!$C$6:$BF$912,50,FALSE)</f>
        <v>0</v>
      </c>
      <c r="V346" s="16">
        <f>VLOOKUP($B346,GD_CHAM_CONG!$C$6:$BF$912,51,FALSE)</f>
        <v>0</v>
      </c>
      <c r="W346" s="16">
        <f>VLOOKUP($B346,GD_CHAM_CONG!$C$6:$BF$912,52,FALSE)</f>
        <v>0</v>
      </c>
      <c r="X346" s="16">
        <f>VLOOKUP($B346,GD_CHAM_CONG!$C$6:$BF$912,53,FALSE)</f>
        <v>0</v>
      </c>
      <c r="Y346" s="16">
        <f>VLOOKUP($B346,GD_CHAM_CONG!$C$6:$BF$912,54,FALSE)</f>
        <v>0</v>
      </c>
      <c r="Z346" s="16">
        <f>VLOOKUP($B346,GD_CHAM_CONG!$C$6:$BF$912,55,FALSE)</f>
        <v>0</v>
      </c>
      <c r="AA346" s="16">
        <f>VLOOKUP($B346,GD_CHAM_CONG!$C$6:$BF$912,56,FALSE)</f>
        <v>0</v>
      </c>
      <c r="AB346" s="16">
        <f>VLOOKUP($B346,GD_CHAM_CONG!$C$6:$BI$912,57,FALSE)</f>
        <v>0</v>
      </c>
      <c r="AC346" s="16">
        <f>VLOOKUP($B346,GD_CHAM_CONG!$C$6:$BI$912,58,FALSE)</f>
        <v>0</v>
      </c>
      <c r="AD346" s="16">
        <f>VLOOKUP($B346,GD_CHAM_CONG!$C$6:$BI$912,59,FALSE)</f>
        <v>0</v>
      </c>
      <c r="AE346" s="188">
        <f>I346/$H346*VLOOKUP(I$4,DM_TI_LE!$A$5:$B$30,2,FALSE)</f>
        <v>1</v>
      </c>
      <c r="AF346" s="188">
        <f>J346/$H346*VLOOKUP(J$4,DM_TI_LE!$A$5:$B$30,2,FALSE)</f>
        <v>0</v>
      </c>
      <c r="AG346" s="188">
        <f>K346/$H346*VLOOKUP(K$4,DM_TI_LE!$A$5:$B$30,2,FALSE)</f>
        <v>0</v>
      </c>
      <c r="AH346" s="188">
        <f>L346/$H346*VLOOKUP(L$4,DM_TI_LE!$A$5:$B$30,2,FALSE)</f>
        <v>0</v>
      </c>
      <c r="AI346" s="188">
        <f>M346/$H346*VLOOKUP(M$4,DM_TI_LE!$A$5:$B$30,2,FALSE)</f>
        <v>0</v>
      </c>
      <c r="AJ346" s="188">
        <f>N346/$H346*VLOOKUP(N$4,DM_TI_LE!$A$5:$B$30,2,FALSE)</f>
        <v>0</v>
      </c>
      <c r="AK346" s="188">
        <f>O346/$H346*VLOOKUP(O$4,DM_TI_LE!$A$5:$B$30,2,FALSE)</f>
        <v>0</v>
      </c>
      <c r="AL346" s="188">
        <f>P346/$H346*VLOOKUP(P$4,DM_TI_LE!$A$5:$B$30,2,FALSE)</f>
        <v>0</v>
      </c>
      <c r="AM346" s="188">
        <f>Q346/$H346*VLOOKUP(Q$4,DM_TI_LE!$A$5:$B$30,2,FALSE)</f>
        <v>0</v>
      </c>
      <c r="AN346" s="188">
        <f>R346/$H346*VLOOKUP(R$4,DM_TI_LE!$A$5:$B$30,2,FALSE)</f>
        <v>0</v>
      </c>
      <c r="AO346" s="188">
        <f>S346/$H346*VLOOKUP(S$4,DM_TI_LE!$A$5:$B$30,2,FALSE)</f>
        <v>0</v>
      </c>
      <c r="AP346" s="188">
        <f>T346/$H346*VLOOKUP(T$4,DM_TI_LE!$A$5:$B$30,2,FALSE)</f>
        <v>0</v>
      </c>
      <c r="AQ346" s="188">
        <f>U346/$H346*VLOOKUP(U$4,DM_TI_LE!$A$5:$B$30,2,FALSE)</f>
        <v>0</v>
      </c>
      <c r="AR346" s="188">
        <f>V346/$H346*VLOOKUP(V$4,DM_TI_LE!$A$5:$B$30,2,FALSE)</f>
        <v>0</v>
      </c>
      <c r="AS346" s="188">
        <f>W346/$H346*VLOOKUP(W$4,DM_TI_LE!$A$5:$B$30,2,FALSE)</f>
        <v>0</v>
      </c>
      <c r="AT346" s="188">
        <f>X346/$H346*VLOOKUP(X$4,DM_TI_LE!$A$5:$B$30,2,FALSE)</f>
        <v>0</v>
      </c>
      <c r="AU346" s="188">
        <f>Y346/$H346*VLOOKUP(Y$4,DM_TI_LE!$A$5:$B$30,2,FALSE)</f>
        <v>0</v>
      </c>
      <c r="AV346" s="188">
        <f>Z346/$H346*VLOOKUP(Z$4,DM_TI_LE!$A$5:$B$30,2,FALSE)</f>
        <v>0</v>
      </c>
      <c r="AW346" s="188">
        <f>AA346/$H346*VLOOKUP(AA$4,DM_TI_LE!$A$5:$B$30,2,FALSE)</f>
        <v>0</v>
      </c>
      <c r="AX346" s="188">
        <f>AB346/$H346*VLOOKUP(AB$4,DM_TI_LE!$A$5:$B$30,2,FALSE)</f>
        <v>0</v>
      </c>
      <c r="AY346" s="188">
        <f>AC346/$H346*VLOOKUP(AC$4,DM_TI_LE!$A$5:$B$30,2,FALSE)</f>
        <v>0</v>
      </c>
      <c r="AZ346" s="188">
        <f>AD346/$H346*VLOOKUP(AD$4,DM_TI_LE!$A$5:$B$30,2,FALSE)</f>
        <v>0</v>
      </c>
      <c r="BA346" s="231">
        <f>IF(CD346="HDHV",DM_TI_LE!$K$12*I346, SUM(AE346:AW346)*F346*E346*DM_HE_SO_LUONG_NS!$D$1*CE346)</f>
        <v>7425000</v>
      </c>
      <c r="BB346" s="16"/>
      <c r="BC346" s="17">
        <f>VLOOKUP(B346,GD_LCD_HS_LNS!$B$4:$E$914,4,FALSE)</f>
        <v>3100000</v>
      </c>
      <c r="BD346" s="16"/>
      <c r="BE346" s="16">
        <f>I346/26*$BC346*VLOOKUP(BE$4,DM_TI_LE!$A$5:$C$29,3,FALSE)</f>
        <v>0</v>
      </c>
      <c r="BF346" s="16">
        <f>J346/26*$BC346*VLOOKUP(BF$4,DM_TI_LE!$A$5:$C$29,3,FALSE)</f>
        <v>0</v>
      </c>
      <c r="BG346" s="16">
        <f>K346/26*$BC346*VLOOKUP(BG$4,DM_TI_LE!$A$5:$C$29,3,FALSE)</f>
        <v>0</v>
      </c>
      <c r="BH346" s="16">
        <f>L346/26*$BC346*VLOOKUP(BH$4,DM_TI_LE!$A$5:$C$29,3,FALSE)</f>
        <v>0</v>
      </c>
      <c r="BI346" s="16">
        <f>M346/26*$BC346*VLOOKUP(BI$4,DM_TI_LE!$A$5:$C$29,3,FALSE)</f>
        <v>0</v>
      </c>
      <c r="BJ346" s="16">
        <f>N346/26*$BC346*VLOOKUP(BJ$4,DM_TI_LE!$A$5:$C$29,3,FALSE)</f>
        <v>0</v>
      </c>
      <c r="BK346" s="16">
        <f>O346/26*$BC346*VLOOKUP(BK$4,DM_TI_LE!$A$5:$C$29,3,FALSE)</f>
        <v>0</v>
      </c>
      <c r="BL346" s="16">
        <f>P346/26*$BC346*VLOOKUP(BL$4,DM_TI_LE!$A$5:$C$29,3,FALSE)</f>
        <v>0</v>
      </c>
      <c r="BM346" s="16">
        <f>Q346/26*$BC346*VLOOKUP(BM$4,DM_TI_LE!$A$5:$C$29,3,FALSE)</f>
        <v>0</v>
      </c>
      <c r="BN346" s="16">
        <f>R346/26*$BC346*VLOOKUP(BN$4,DM_TI_LE!$A$5:$C$29,3,FALSE)</f>
        <v>0</v>
      </c>
      <c r="BO346" s="16">
        <f>S346/26*$BC346*VLOOKUP(BO$4,DM_TI_LE!$A$5:$C$29,3,FALSE)</f>
        <v>0</v>
      </c>
      <c r="BP346" s="16">
        <f>T346/26*$BC346*VLOOKUP(BP$4,DM_TI_LE!$A$5:$C$29,3,FALSE)</f>
        <v>0</v>
      </c>
      <c r="BQ346" s="16">
        <f>U346/26*$BC346*VLOOKUP(BQ$4,DM_TI_LE!$A$5:$C$29,3,FALSE)</f>
        <v>0</v>
      </c>
      <c r="BR346" s="16">
        <f>V346/26*$BC346*VLOOKUP(BR$4,DM_TI_LE!$A$5:$C$29,3,FALSE)</f>
        <v>0</v>
      </c>
      <c r="BS346" s="16">
        <f>W346/26*$BC346*VLOOKUP(BS$4,DM_TI_LE!$A$5:$C$29,3,FALSE)</f>
        <v>0</v>
      </c>
      <c r="BT346" s="16">
        <f>X346/26*$BC346*VLOOKUP(BT$4,DM_TI_LE!$A$5:$C$29,3,FALSE)</f>
        <v>0</v>
      </c>
      <c r="BU346" s="16">
        <f>Y346/26*$BC346*VLOOKUP(BU$4,DM_TI_LE!$A$5:$C$29,3,FALSE)</f>
        <v>0</v>
      </c>
      <c r="BV346" s="16">
        <f>Z346/26*$BC346*VLOOKUP(BV$4,DM_TI_LE!$A$5:$C$29,3,FALSE)</f>
        <v>0</v>
      </c>
      <c r="BW346" s="16">
        <f>AA346/26*$BC346*VLOOKUP(BW$4,DM_TI_LE!$A$5:$C$29,3,FALSE)</f>
        <v>0</v>
      </c>
      <c r="BX346" s="16">
        <f>AB346/26*$BC346*VLOOKUP(BX$4,DM_TI_LE!$A$5:$C$29,3,FALSE)</f>
        <v>0</v>
      </c>
      <c r="BY346" s="16">
        <f>AC346/26*$BC346*VLOOKUP(BY$4,DM_TI_LE!$A$5:$C$29,3,FALSE)</f>
        <v>0</v>
      </c>
      <c r="BZ346" s="16">
        <f>AD346/26*$BC346*VLOOKUP(BZ$4,DM_TI_LE!$A$5:$C$29,3,FALSE)</f>
        <v>0</v>
      </c>
      <c r="CA346" s="196">
        <f t="shared" si="0"/>
        <v>0</v>
      </c>
      <c r="CB346" s="16"/>
      <c r="CC346" s="197">
        <f t="shared" si="1"/>
        <v>7425000</v>
      </c>
      <c r="CD346" s="145" t="s">
        <v>116</v>
      </c>
      <c r="CE346" s="199">
        <f>VLOOKUP(CD346,DM_TI_LE!$I$12:$J$16,2,FALSE)</f>
        <v>1</v>
      </c>
    </row>
    <row r="347" spans="1:83" ht="12.75">
      <c r="A347" s="36">
        <v>343</v>
      </c>
      <c r="B347" s="38">
        <f>GD_LCD_HS_LNS!B346</f>
        <v>10762</v>
      </c>
      <c r="C347" s="38" t="str">
        <f>GD_LCD_HS_LNS!C346</f>
        <v>Nguyễn Thị Kim Thu</v>
      </c>
      <c r="D347" s="38" t="str">
        <f>GD_LCD_HS_LNS!D346</f>
        <v>Nv VS MB</v>
      </c>
      <c r="E347" s="146">
        <f>VLOOKUP(B347,GD_CHAM_CONG!$C$6:$BJ$912,60,FALSE)</f>
        <v>1</v>
      </c>
      <c r="F347" s="146">
        <f>VLOOKUP(B347,GD_LCD_HS_LNS!$B$4:$F$914,5,FALSE)</f>
        <v>1.75</v>
      </c>
      <c r="G347" s="168"/>
      <c r="H347" s="168">
        <f>VLOOKUP(B347,GD_CHAM_CONG!$C$6:$BD$912,37,FALSE)</f>
        <v>26</v>
      </c>
      <c r="I347" s="16">
        <f>VLOOKUP($B347,GD_CHAM_CONG!$C$6:$BF$912,38,FALSE)</f>
        <v>26</v>
      </c>
      <c r="J347" s="16">
        <f>VLOOKUP($B347,GD_CHAM_CONG!$C$6:$BF$912,39,FALSE)</f>
        <v>0</v>
      </c>
      <c r="K347" s="16">
        <f>VLOOKUP($B347,GD_CHAM_CONG!$C$6:$BF$912,40,FALSE)</f>
        <v>0</v>
      </c>
      <c r="L347" s="16">
        <f>VLOOKUP($B347,GD_CHAM_CONG!$C$6:$BF$912,41,FALSE)</f>
        <v>0</v>
      </c>
      <c r="M347" s="16">
        <f>VLOOKUP($B347,GD_CHAM_CONG!$C$6:$BF$912,42,FALSE)</f>
        <v>0</v>
      </c>
      <c r="N347" s="16">
        <f>VLOOKUP($B347,GD_CHAM_CONG!$C$6:$BF$912,43,FALSE)</f>
        <v>0</v>
      </c>
      <c r="O347" s="16">
        <f>VLOOKUP($B347,GD_CHAM_CONG!$C$6:$BF$912,44,FALSE)</f>
        <v>0</v>
      </c>
      <c r="P347" s="16">
        <f>VLOOKUP($B347,GD_CHAM_CONG!$C$6:$BF$912,45,FALSE)</f>
        <v>0</v>
      </c>
      <c r="Q347" s="16">
        <f>VLOOKUP($B347,GD_CHAM_CONG!$C$6:$BF$912,46,FALSE)</f>
        <v>0</v>
      </c>
      <c r="R347" s="16">
        <f>VLOOKUP($B347,GD_CHAM_CONG!$C$6:$BF$912,47,FALSE)</f>
        <v>0</v>
      </c>
      <c r="S347" s="16">
        <f>VLOOKUP($B347,GD_CHAM_CONG!$C$6:$BF$912,48,FALSE)</f>
        <v>0</v>
      </c>
      <c r="T347" s="16">
        <f>VLOOKUP($B347,GD_CHAM_CONG!$C$6:$BF$912,49,FALSE)</f>
        <v>0</v>
      </c>
      <c r="U347" s="16">
        <f>VLOOKUP($B347,GD_CHAM_CONG!$C$6:$BF$912,50,FALSE)</f>
        <v>0</v>
      </c>
      <c r="V347" s="16">
        <f>VLOOKUP($B347,GD_CHAM_CONG!$C$6:$BF$912,51,FALSE)</f>
        <v>0</v>
      </c>
      <c r="W347" s="16">
        <f>VLOOKUP($B347,GD_CHAM_CONG!$C$6:$BF$912,52,FALSE)</f>
        <v>0</v>
      </c>
      <c r="X347" s="16">
        <f>VLOOKUP($B347,GD_CHAM_CONG!$C$6:$BF$912,53,FALSE)</f>
        <v>0</v>
      </c>
      <c r="Y347" s="16">
        <f>VLOOKUP($B347,GD_CHAM_CONG!$C$6:$BF$912,54,FALSE)</f>
        <v>0</v>
      </c>
      <c r="Z347" s="16">
        <f>VLOOKUP($B347,GD_CHAM_CONG!$C$6:$BF$912,55,FALSE)</f>
        <v>0</v>
      </c>
      <c r="AA347" s="16">
        <f>VLOOKUP($B347,GD_CHAM_CONG!$C$6:$BF$912,56,FALSE)</f>
        <v>0</v>
      </c>
      <c r="AB347" s="16">
        <f>VLOOKUP($B347,GD_CHAM_CONG!$C$6:$BI$912,57,FALSE)</f>
        <v>0</v>
      </c>
      <c r="AC347" s="16">
        <f>VLOOKUP($B347,GD_CHAM_CONG!$C$6:$BI$912,58,FALSE)</f>
        <v>0</v>
      </c>
      <c r="AD347" s="16">
        <f>VLOOKUP($B347,GD_CHAM_CONG!$C$6:$BI$912,59,FALSE)</f>
        <v>0</v>
      </c>
      <c r="AE347" s="188">
        <f>I347/$H347*VLOOKUP(I$4,DM_TI_LE!$A$5:$B$30,2,FALSE)</f>
        <v>1</v>
      </c>
      <c r="AF347" s="188">
        <f>J347/$H347*VLOOKUP(J$4,DM_TI_LE!$A$5:$B$30,2,FALSE)</f>
        <v>0</v>
      </c>
      <c r="AG347" s="188">
        <f>K347/$H347*VLOOKUP(K$4,DM_TI_LE!$A$5:$B$30,2,FALSE)</f>
        <v>0</v>
      </c>
      <c r="AH347" s="188">
        <f>L347/$H347*VLOOKUP(L$4,DM_TI_LE!$A$5:$B$30,2,FALSE)</f>
        <v>0</v>
      </c>
      <c r="AI347" s="188">
        <f>M347/$H347*VLOOKUP(M$4,DM_TI_LE!$A$5:$B$30,2,FALSE)</f>
        <v>0</v>
      </c>
      <c r="AJ347" s="188">
        <f>N347/$H347*VLOOKUP(N$4,DM_TI_LE!$A$5:$B$30,2,FALSE)</f>
        <v>0</v>
      </c>
      <c r="AK347" s="188">
        <f>O347/$H347*VLOOKUP(O$4,DM_TI_LE!$A$5:$B$30,2,FALSE)</f>
        <v>0</v>
      </c>
      <c r="AL347" s="188">
        <f>P347/$H347*VLOOKUP(P$4,DM_TI_LE!$A$5:$B$30,2,FALSE)</f>
        <v>0</v>
      </c>
      <c r="AM347" s="188">
        <f>Q347/$H347*VLOOKUP(Q$4,DM_TI_LE!$A$5:$B$30,2,FALSE)</f>
        <v>0</v>
      </c>
      <c r="AN347" s="188">
        <f>R347/$H347*VLOOKUP(R$4,DM_TI_LE!$A$5:$B$30,2,FALSE)</f>
        <v>0</v>
      </c>
      <c r="AO347" s="188">
        <f>S347/$H347*VLOOKUP(S$4,DM_TI_LE!$A$5:$B$30,2,FALSE)</f>
        <v>0</v>
      </c>
      <c r="AP347" s="188">
        <f>T347/$H347*VLOOKUP(T$4,DM_TI_LE!$A$5:$B$30,2,FALSE)</f>
        <v>0</v>
      </c>
      <c r="AQ347" s="188">
        <f>U347/$H347*VLOOKUP(U$4,DM_TI_LE!$A$5:$B$30,2,FALSE)</f>
        <v>0</v>
      </c>
      <c r="AR347" s="188">
        <f>V347/$H347*VLOOKUP(V$4,DM_TI_LE!$A$5:$B$30,2,FALSE)</f>
        <v>0</v>
      </c>
      <c r="AS347" s="188">
        <f>W347/$H347*VLOOKUP(W$4,DM_TI_LE!$A$5:$B$30,2,FALSE)</f>
        <v>0</v>
      </c>
      <c r="AT347" s="188">
        <f>X347/$H347*VLOOKUP(X$4,DM_TI_LE!$A$5:$B$30,2,FALSE)</f>
        <v>0</v>
      </c>
      <c r="AU347" s="188">
        <f>Y347/$H347*VLOOKUP(Y$4,DM_TI_LE!$A$5:$B$30,2,FALSE)</f>
        <v>0</v>
      </c>
      <c r="AV347" s="188">
        <f>Z347/$H347*VLOOKUP(Z$4,DM_TI_LE!$A$5:$B$30,2,FALSE)</f>
        <v>0</v>
      </c>
      <c r="AW347" s="188">
        <f>AA347/$H347*VLOOKUP(AA$4,DM_TI_LE!$A$5:$B$30,2,FALSE)</f>
        <v>0</v>
      </c>
      <c r="AX347" s="188">
        <f>AB347/$H347*VLOOKUP(AB$4,DM_TI_LE!$A$5:$B$30,2,FALSE)</f>
        <v>0</v>
      </c>
      <c r="AY347" s="188">
        <f>AC347/$H347*VLOOKUP(AC$4,DM_TI_LE!$A$5:$B$30,2,FALSE)</f>
        <v>0</v>
      </c>
      <c r="AZ347" s="188">
        <f>AD347/$H347*VLOOKUP(AD$4,DM_TI_LE!$A$5:$B$30,2,FALSE)</f>
        <v>0</v>
      </c>
      <c r="BA347" s="231">
        <f>IF(CD347="HDHV",DM_TI_LE!$K$12*I347, SUM(AE347:AW347)*F347*E347*DM_HE_SO_LUONG_NS!$D$1*CE347)</f>
        <v>7875000</v>
      </c>
      <c r="BB347" s="16"/>
      <c r="BC347" s="17">
        <f>VLOOKUP(B347,GD_LCD_HS_LNS!$B$4:$E$914,4,FALSE)</f>
        <v>3720000</v>
      </c>
      <c r="BD347" s="16"/>
      <c r="BE347" s="16">
        <f>I347/26*$BC347*VLOOKUP(BE$4,DM_TI_LE!$A$5:$C$29,3,FALSE)</f>
        <v>0</v>
      </c>
      <c r="BF347" s="16">
        <f>J347/26*$BC347*VLOOKUP(BF$4,DM_TI_LE!$A$5:$C$29,3,FALSE)</f>
        <v>0</v>
      </c>
      <c r="BG347" s="16">
        <f>K347/26*$BC347*VLOOKUP(BG$4,DM_TI_LE!$A$5:$C$29,3,FALSE)</f>
        <v>0</v>
      </c>
      <c r="BH347" s="16">
        <f>L347/26*$BC347*VLOOKUP(BH$4,DM_TI_LE!$A$5:$C$29,3,FALSE)</f>
        <v>0</v>
      </c>
      <c r="BI347" s="16">
        <f>M347/26*$BC347*VLOOKUP(BI$4,DM_TI_LE!$A$5:$C$29,3,FALSE)</f>
        <v>0</v>
      </c>
      <c r="BJ347" s="16">
        <f>N347/26*$BC347*VLOOKUP(BJ$4,DM_TI_LE!$A$5:$C$29,3,FALSE)</f>
        <v>0</v>
      </c>
      <c r="BK347" s="16">
        <f>O347/26*$BC347*VLOOKUP(BK$4,DM_TI_LE!$A$5:$C$29,3,FALSE)</f>
        <v>0</v>
      </c>
      <c r="BL347" s="16">
        <f>P347/26*$BC347*VLOOKUP(BL$4,DM_TI_LE!$A$5:$C$29,3,FALSE)</f>
        <v>0</v>
      </c>
      <c r="BM347" s="16">
        <f>Q347/26*$BC347*VLOOKUP(BM$4,DM_TI_LE!$A$5:$C$29,3,FALSE)</f>
        <v>0</v>
      </c>
      <c r="BN347" s="16">
        <f>R347/26*$BC347*VLOOKUP(BN$4,DM_TI_LE!$A$5:$C$29,3,FALSE)</f>
        <v>0</v>
      </c>
      <c r="BO347" s="16">
        <f>S347/26*$BC347*VLOOKUP(BO$4,DM_TI_LE!$A$5:$C$29,3,FALSE)</f>
        <v>0</v>
      </c>
      <c r="BP347" s="16">
        <f>T347/26*$BC347*VLOOKUP(BP$4,DM_TI_LE!$A$5:$C$29,3,FALSE)</f>
        <v>0</v>
      </c>
      <c r="BQ347" s="16">
        <f>U347/26*$BC347*VLOOKUP(BQ$4,DM_TI_LE!$A$5:$C$29,3,FALSE)</f>
        <v>0</v>
      </c>
      <c r="BR347" s="16">
        <f>V347/26*$BC347*VLOOKUP(BR$4,DM_TI_LE!$A$5:$C$29,3,FALSE)</f>
        <v>0</v>
      </c>
      <c r="BS347" s="16">
        <f>W347/26*$BC347*VLOOKUP(BS$4,DM_TI_LE!$A$5:$C$29,3,FALSE)</f>
        <v>0</v>
      </c>
      <c r="BT347" s="16">
        <f>X347/26*$BC347*VLOOKUP(BT$4,DM_TI_LE!$A$5:$C$29,3,FALSE)</f>
        <v>0</v>
      </c>
      <c r="BU347" s="16">
        <f>Y347/26*$BC347*VLOOKUP(BU$4,DM_TI_LE!$A$5:$C$29,3,FALSE)</f>
        <v>0</v>
      </c>
      <c r="BV347" s="16">
        <f>Z347/26*$BC347*VLOOKUP(BV$4,DM_TI_LE!$A$5:$C$29,3,FALSE)</f>
        <v>0</v>
      </c>
      <c r="BW347" s="16">
        <f>AA347/26*$BC347*VLOOKUP(BW$4,DM_TI_LE!$A$5:$C$29,3,FALSE)</f>
        <v>0</v>
      </c>
      <c r="BX347" s="16">
        <f>AB347/26*$BC347*VLOOKUP(BX$4,DM_TI_LE!$A$5:$C$29,3,FALSE)</f>
        <v>0</v>
      </c>
      <c r="BY347" s="16">
        <f>AC347/26*$BC347*VLOOKUP(BY$4,DM_TI_LE!$A$5:$C$29,3,FALSE)</f>
        <v>0</v>
      </c>
      <c r="BZ347" s="16">
        <f>AD347/26*$BC347*VLOOKUP(BZ$4,DM_TI_LE!$A$5:$C$29,3,FALSE)</f>
        <v>0</v>
      </c>
      <c r="CA347" s="196">
        <f t="shared" si="0"/>
        <v>0</v>
      </c>
      <c r="CB347" s="16"/>
      <c r="CC347" s="197">
        <f t="shared" si="1"/>
        <v>7875000</v>
      </c>
      <c r="CD347" s="145" t="s">
        <v>116</v>
      </c>
      <c r="CE347" s="199">
        <f>VLOOKUP(CD347,DM_TI_LE!$I$12:$J$16,2,FALSE)</f>
        <v>1</v>
      </c>
    </row>
    <row r="348" spans="1:83" ht="12.75">
      <c r="A348" s="36">
        <v>344</v>
      </c>
      <c r="B348" s="38">
        <f>GD_LCD_HS_LNS!B347</f>
        <v>10763</v>
      </c>
      <c r="C348" s="38" t="str">
        <f>GD_LCD_HS_LNS!C347</f>
        <v>Nguyễn Thị Ngà</v>
      </c>
      <c r="D348" s="38" t="str">
        <f>GD_LCD_HS_LNS!D347</f>
        <v>Nv VS MB</v>
      </c>
      <c r="E348" s="146">
        <f>VLOOKUP(B348,GD_CHAM_CONG!$C$6:$BJ$912,60,FALSE)</f>
        <v>1</v>
      </c>
      <c r="F348" s="146">
        <f>VLOOKUP(B348,GD_LCD_HS_LNS!$B$4:$F$914,5,FALSE)</f>
        <v>1.75</v>
      </c>
      <c r="G348" s="168"/>
      <c r="H348" s="168">
        <f>VLOOKUP(B348,GD_CHAM_CONG!$C$6:$BD$912,37,FALSE)</f>
        <v>26</v>
      </c>
      <c r="I348" s="16">
        <f>VLOOKUP($B348,GD_CHAM_CONG!$C$6:$BF$912,38,FALSE)</f>
        <v>26</v>
      </c>
      <c r="J348" s="16">
        <f>VLOOKUP($B348,GD_CHAM_CONG!$C$6:$BF$912,39,FALSE)</f>
        <v>0</v>
      </c>
      <c r="K348" s="16">
        <f>VLOOKUP($B348,GD_CHAM_CONG!$C$6:$BF$912,40,FALSE)</f>
        <v>0</v>
      </c>
      <c r="L348" s="16">
        <f>VLOOKUP($B348,GD_CHAM_CONG!$C$6:$BF$912,41,FALSE)</f>
        <v>0</v>
      </c>
      <c r="M348" s="16">
        <f>VLOOKUP($B348,GD_CHAM_CONG!$C$6:$BF$912,42,FALSE)</f>
        <v>0</v>
      </c>
      <c r="N348" s="16">
        <f>VLOOKUP($B348,GD_CHAM_CONG!$C$6:$BF$912,43,FALSE)</f>
        <v>0</v>
      </c>
      <c r="O348" s="16">
        <f>VLOOKUP($B348,GD_CHAM_CONG!$C$6:$BF$912,44,FALSE)</f>
        <v>0</v>
      </c>
      <c r="P348" s="16">
        <f>VLOOKUP($B348,GD_CHAM_CONG!$C$6:$BF$912,45,FALSE)</f>
        <v>0</v>
      </c>
      <c r="Q348" s="16">
        <f>VLOOKUP($B348,GD_CHAM_CONG!$C$6:$BF$912,46,FALSE)</f>
        <v>0</v>
      </c>
      <c r="R348" s="16">
        <f>VLOOKUP($B348,GD_CHAM_CONG!$C$6:$BF$912,47,FALSE)</f>
        <v>0</v>
      </c>
      <c r="S348" s="16">
        <f>VLOOKUP($B348,GD_CHAM_CONG!$C$6:$BF$912,48,FALSE)</f>
        <v>0</v>
      </c>
      <c r="T348" s="16">
        <f>VLOOKUP($B348,GD_CHAM_CONG!$C$6:$BF$912,49,FALSE)</f>
        <v>0</v>
      </c>
      <c r="U348" s="16">
        <f>VLOOKUP($B348,GD_CHAM_CONG!$C$6:$BF$912,50,FALSE)</f>
        <v>0</v>
      </c>
      <c r="V348" s="16">
        <f>VLOOKUP($B348,GD_CHAM_CONG!$C$6:$BF$912,51,FALSE)</f>
        <v>0</v>
      </c>
      <c r="W348" s="16">
        <f>VLOOKUP($B348,GD_CHAM_CONG!$C$6:$BF$912,52,FALSE)</f>
        <v>0</v>
      </c>
      <c r="X348" s="16">
        <f>VLOOKUP($B348,GD_CHAM_CONG!$C$6:$BF$912,53,FALSE)</f>
        <v>0</v>
      </c>
      <c r="Y348" s="16">
        <f>VLOOKUP($B348,GD_CHAM_CONG!$C$6:$BF$912,54,FALSE)</f>
        <v>0</v>
      </c>
      <c r="Z348" s="16">
        <f>VLOOKUP($B348,GD_CHAM_CONG!$C$6:$BF$912,55,FALSE)</f>
        <v>0</v>
      </c>
      <c r="AA348" s="16">
        <f>VLOOKUP($B348,GD_CHAM_CONG!$C$6:$BF$912,56,FALSE)</f>
        <v>0</v>
      </c>
      <c r="AB348" s="16">
        <f>VLOOKUP($B348,GD_CHAM_CONG!$C$6:$BI$912,57,FALSE)</f>
        <v>0</v>
      </c>
      <c r="AC348" s="16">
        <f>VLOOKUP($B348,GD_CHAM_CONG!$C$6:$BI$912,58,FALSE)</f>
        <v>0</v>
      </c>
      <c r="AD348" s="16">
        <f>VLOOKUP($B348,GD_CHAM_CONG!$C$6:$BI$912,59,FALSE)</f>
        <v>0</v>
      </c>
      <c r="AE348" s="188">
        <f>I348/$H348*VLOOKUP(I$4,DM_TI_LE!$A$5:$B$30,2,FALSE)</f>
        <v>1</v>
      </c>
      <c r="AF348" s="188">
        <f>J348/$H348*VLOOKUP(J$4,DM_TI_LE!$A$5:$B$30,2,FALSE)</f>
        <v>0</v>
      </c>
      <c r="AG348" s="188">
        <f>K348/$H348*VLOOKUP(K$4,DM_TI_LE!$A$5:$B$30,2,FALSE)</f>
        <v>0</v>
      </c>
      <c r="AH348" s="188">
        <f>L348/$H348*VLOOKUP(L$4,DM_TI_LE!$A$5:$B$30,2,FALSE)</f>
        <v>0</v>
      </c>
      <c r="AI348" s="188">
        <f>M348/$H348*VLOOKUP(M$4,DM_TI_LE!$A$5:$B$30,2,FALSE)</f>
        <v>0</v>
      </c>
      <c r="AJ348" s="188">
        <f>N348/$H348*VLOOKUP(N$4,DM_TI_LE!$A$5:$B$30,2,FALSE)</f>
        <v>0</v>
      </c>
      <c r="AK348" s="188">
        <f>O348/$H348*VLOOKUP(O$4,DM_TI_LE!$A$5:$B$30,2,FALSE)</f>
        <v>0</v>
      </c>
      <c r="AL348" s="188">
        <f>P348/$H348*VLOOKUP(P$4,DM_TI_LE!$A$5:$B$30,2,FALSE)</f>
        <v>0</v>
      </c>
      <c r="AM348" s="188">
        <f>Q348/$H348*VLOOKUP(Q$4,DM_TI_LE!$A$5:$B$30,2,FALSE)</f>
        <v>0</v>
      </c>
      <c r="AN348" s="188">
        <f>R348/$H348*VLOOKUP(R$4,DM_TI_LE!$A$5:$B$30,2,FALSE)</f>
        <v>0</v>
      </c>
      <c r="AO348" s="188">
        <f>S348/$H348*VLOOKUP(S$4,DM_TI_LE!$A$5:$B$30,2,FALSE)</f>
        <v>0</v>
      </c>
      <c r="AP348" s="188">
        <f>T348/$H348*VLOOKUP(T$4,DM_TI_LE!$A$5:$B$30,2,FALSE)</f>
        <v>0</v>
      </c>
      <c r="AQ348" s="188">
        <f>U348/$H348*VLOOKUP(U$4,DM_TI_LE!$A$5:$B$30,2,FALSE)</f>
        <v>0</v>
      </c>
      <c r="AR348" s="188">
        <f>V348/$H348*VLOOKUP(V$4,DM_TI_LE!$A$5:$B$30,2,FALSE)</f>
        <v>0</v>
      </c>
      <c r="AS348" s="188">
        <f>W348/$H348*VLOOKUP(W$4,DM_TI_LE!$A$5:$B$30,2,FALSE)</f>
        <v>0</v>
      </c>
      <c r="AT348" s="188">
        <f>X348/$H348*VLOOKUP(X$4,DM_TI_LE!$A$5:$B$30,2,FALSE)</f>
        <v>0</v>
      </c>
      <c r="AU348" s="188">
        <f>Y348/$H348*VLOOKUP(Y$4,DM_TI_LE!$A$5:$B$30,2,FALSE)</f>
        <v>0</v>
      </c>
      <c r="AV348" s="188">
        <f>Z348/$H348*VLOOKUP(Z$4,DM_TI_LE!$A$5:$B$30,2,FALSE)</f>
        <v>0</v>
      </c>
      <c r="AW348" s="188">
        <f>AA348/$H348*VLOOKUP(AA$4,DM_TI_LE!$A$5:$B$30,2,FALSE)</f>
        <v>0</v>
      </c>
      <c r="AX348" s="188">
        <f>AB348/$H348*VLOOKUP(AB$4,DM_TI_LE!$A$5:$B$30,2,FALSE)</f>
        <v>0</v>
      </c>
      <c r="AY348" s="188">
        <f>AC348/$H348*VLOOKUP(AC$4,DM_TI_LE!$A$5:$B$30,2,FALSE)</f>
        <v>0</v>
      </c>
      <c r="AZ348" s="188">
        <f>AD348/$H348*VLOOKUP(AD$4,DM_TI_LE!$A$5:$B$30,2,FALSE)</f>
        <v>0</v>
      </c>
      <c r="BA348" s="231">
        <f>IF(CD348="HDHV",DM_TI_LE!$K$12*I348, SUM(AE348:AW348)*F348*E348*DM_HE_SO_LUONG_NS!$D$1*CE348)</f>
        <v>7875000</v>
      </c>
      <c r="BB348" s="16"/>
      <c r="BC348" s="17">
        <f>VLOOKUP(B348,GD_LCD_HS_LNS!$B$4:$E$914,4,FALSE)</f>
        <v>3720000</v>
      </c>
      <c r="BD348" s="16"/>
      <c r="BE348" s="16">
        <f>I348/26*$BC348*VLOOKUP(BE$4,DM_TI_LE!$A$5:$C$29,3,FALSE)</f>
        <v>0</v>
      </c>
      <c r="BF348" s="16">
        <f>J348/26*$BC348*VLOOKUP(BF$4,DM_TI_LE!$A$5:$C$29,3,FALSE)</f>
        <v>0</v>
      </c>
      <c r="BG348" s="16">
        <f>K348/26*$BC348*VLOOKUP(BG$4,DM_TI_LE!$A$5:$C$29,3,FALSE)</f>
        <v>0</v>
      </c>
      <c r="BH348" s="16">
        <f>L348/26*$BC348*VLOOKUP(BH$4,DM_TI_LE!$A$5:$C$29,3,FALSE)</f>
        <v>0</v>
      </c>
      <c r="BI348" s="16">
        <f>M348/26*$BC348*VLOOKUP(BI$4,DM_TI_LE!$A$5:$C$29,3,FALSE)</f>
        <v>0</v>
      </c>
      <c r="BJ348" s="16">
        <f>N348/26*$BC348*VLOOKUP(BJ$4,DM_TI_LE!$A$5:$C$29,3,FALSE)</f>
        <v>0</v>
      </c>
      <c r="BK348" s="16">
        <f>O348/26*$BC348*VLOOKUP(BK$4,DM_TI_LE!$A$5:$C$29,3,FALSE)</f>
        <v>0</v>
      </c>
      <c r="BL348" s="16">
        <f>P348/26*$BC348*VLOOKUP(BL$4,DM_TI_LE!$A$5:$C$29,3,FALSE)</f>
        <v>0</v>
      </c>
      <c r="BM348" s="16">
        <f>Q348/26*$BC348*VLOOKUP(BM$4,DM_TI_LE!$A$5:$C$29,3,FALSE)</f>
        <v>0</v>
      </c>
      <c r="BN348" s="16">
        <f>R348/26*$BC348*VLOOKUP(BN$4,DM_TI_LE!$A$5:$C$29,3,FALSE)</f>
        <v>0</v>
      </c>
      <c r="BO348" s="16">
        <f>S348/26*$BC348*VLOOKUP(BO$4,DM_TI_LE!$A$5:$C$29,3,FALSE)</f>
        <v>0</v>
      </c>
      <c r="BP348" s="16">
        <f>T348/26*$BC348*VLOOKUP(BP$4,DM_TI_LE!$A$5:$C$29,3,FALSE)</f>
        <v>0</v>
      </c>
      <c r="BQ348" s="16">
        <f>U348/26*$BC348*VLOOKUP(BQ$4,DM_TI_LE!$A$5:$C$29,3,FALSE)</f>
        <v>0</v>
      </c>
      <c r="BR348" s="16">
        <f>V348/26*$BC348*VLOOKUP(BR$4,DM_TI_LE!$A$5:$C$29,3,FALSE)</f>
        <v>0</v>
      </c>
      <c r="BS348" s="16">
        <f>W348/26*$BC348*VLOOKUP(BS$4,DM_TI_LE!$A$5:$C$29,3,FALSE)</f>
        <v>0</v>
      </c>
      <c r="BT348" s="16">
        <f>X348/26*$BC348*VLOOKUP(BT$4,DM_TI_LE!$A$5:$C$29,3,FALSE)</f>
        <v>0</v>
      </c>
      <c r="BU348" s="16">
        <f>Y348/26*$BC348*VLOOKUP(BU$4,DM_TI_LE!$A$5:$C$29,3,FALSE)</f>
        <v>0</v>
      </c>
      <c r="BV348" s="16">
        <f>Z348/26*$BC348*VLOOKUP(BV$4,DM_TI_LE!$A$5:$C$29,3,FALSE)</f>
        <v>0</v>
      </c>
      <c r="BW348" s="16">
        <f>AA348/26*$BC348*VLOOKUP(BW$4,DM_TI_LE!$A$5:$C$29,3,FALSE)</f>
        <v>0</v>
      </c>
      <c r="BX348" s="16">
        <f>AB348/26*$BC348*VLOOKUP(BX$4,DM_TI_LE!$A$5:$C$29,3,FALSE)</f>
        <v>0</v>
      </c>
      <c r="BY348" s="16">
        <f>AC348/26*$BC348*VLOOKUP(BY$4,DM_TI_LE!$A$5:$C$29,3,FALSE)</f>
        <v>0</v>
      </c>
      <c r="BZ348" s="16">
        <f>AD348/26*$BC348*VLOOKUP(BZ$4,DM_TI_LE!$A$5:$C$29,3,FALSE)</f>
        <v>0</v>
      </c>
      <c r="CA348" s="196">
        <f t="shared" si="0"/>
        <v>0</v>
      </c>
      <c r="CB348" s="16"/>
      <c r="CC348" s="197">
        <f t="shared" si="1"/>
        <v>7875000</v>
      </c>
      <c r="CD348" s="145" t="s">
        <v>116</v>
      </c>
      <c r="CE348" s="199">
        <f>VLOOKUP(CD348,DM_TI_LE!$I$12:$J$16,2,FALSE)</f>
        <v>1</v>
      </c>
    </row>
    <row r="349" spans="1:83" ht="12.75">
      <c r="A349" s="36">
        <v>345</v>
      </c>
      <c r="B349" s="38">
        <f>GD_LCD_HS_LNS!B348</f>
        <v>10764</v>
      </c>
      <c r="C349" s="38" t="str">
        <f>GD_LCD_HS_LNS!C348</f>
        <v>Nguyễn Thị Kim Anh</v>
      </c>
      <c r="D349" s="38" t="str">
        <f>GD_LCD_HS_LNS!D348</f>
        <v>Nv VS MB</v>
      </c>
      <c r="E349" s="146">
        <f>VLOOKUP(B349,GD_CHAM_CONG!$C$6:$BJ$912,60,FALSE)</f>
        <v>1</v>
      </c>
      <c r="F349" s="146">
        <f>VLOOKUP(B349,GD_LCD_HS_LNS!$B$4:$F$914,5,FALSE)</f>
        <v>1.65</v>
      </c>
      <c r="G349" s="168"/>
      <c r="H349" s="168">
        <f>VLOOKUP(B349,GD_CHAM_CONG!$C$6:$BD$912,37,FALSE)</f>
        <v>26</v>
      </c>
      <c r="I349" s="16">
        <f>VLOOKUP($B349,GD_CHAM_CONG!$C$6:$BF$912,38,FALSE)</f>
        <v>26</v>
      </c>
      <c r="J349" s="16">
        <f>VLOOKUP($B349,GD_CHAM_CONG!$C$6:$BF$912,39,FALSE)</f>
        <v>0</v>
      </c>
      <c r="K349" s="16">
        <f>VLOOKUP($B349,GD_CHAM_CONG!$C$6:$BF$912,40,FALSE)</f>
        <v>0</v>
      </c>
      <c r="L349" s="16">
        <f>VLOOKUP($B349,GD_CHAM_CONG!$C$6:$BF$912,41,FALSE)</f>
        <v>0</v>
      </c>
      <c r="M349" s="16">
        <f>VLOOKUP($B349,GD_CHAM_CONG!$C$6:$BF$912,42,FALSE)</f>
        <v>0</v>
      </c>
      <c r="N349" s="16">
        <f>VLOOKUP($B349,GD_CHAM_CONG!$C$6:$BF$912,43,FALSE)</f>
        <v>0</v>
      </c>
      <c r="O349" s="16">
        <f>VLOOKUP($B349,GD_CHAM_CONG!$C$6:$BF$912,44,FALSE)</f>
        <v>0</v>
      </c>
      <c r="P349" s="16">
        <f>VLOOKUP($B349,GD_CHAM_CONG!$C$6:$BF$912,45,FALSE)</f>
        <v>0</v>
      </c>
      <c r="Q349" s="16">
        <f>VLOOKUP($B349,GD_CHAM_CONG!$C$6:$BF$912,46,FALSE)</f>
        <v>0</v>
      </c>
      <c r="R349" s="16">
        <f>VLOOKUP($B349,GD_CHAM_CONG!$C$6:$BF$912,47,FALSE)</f>
        <v>0</v>
      </c>
      <c r="S349" s="16">
        <f>VLOOKUP($B349,GD_CHAM_CONG!$C$6:$BF$912,48,FALSE)</f>
        <v>0</v>
      </c>
      <c r="T349" s="16">
        <f>VLOOKUP($B349,GD_CHAM_CONG!$C$6:$BF$912,49,FALSE)</f>
        <v>0</v>
      </c>
      <c r="U349" s="16">
        <f>VLOOKUP($B349,GD_CHAM_CONG!$C$6:$BF$912,50,FALSE)</f>
        <v>0</v>
      </c>
      <c r="V349" s="16">
        <f>VLOOKUP($B349,GD_CHAM_CONG!$C$6:$BF$912,51,FALSE)</f>
        <v>0</v>
      </c>
      <c r="W349" s="16">
        <f>VLOOKUP($B349,GD_CHAM_CONG!$C$6:$BF$912,52,FALSE)</f>
        <v>0</v>
      </c>
      <c r="X349" s="16">
        <f>VLOOKUP($B349,GD_CHAM_CONG!$C$6:$BF$912,53,FALSE)</f>
        <v>0</v>
      </c>
      <c r="Y349" s="16">
        <f>VLOOKUP($B349,GD_CHAM_CONG!$C$6:$BF$912,54,FALSE)</f>
        <v>0</v>
      </c>
      <c r="Z349" s="16">
        <f>VLOOKUP($B349,GD_CHAM_CONG!$C$6:$BF$912,55,FALSE)</f>
        <v>0</v>
      </c>
      <c r="AA349" s="16">
        <f>VLOOKUP($B349,GD_CHAM_CONG!$C$6:$BF$912,56,FALSE)</f>
        <v>0</v>
      </c>
      <c r="AB349" s="16">
        <f>VLOOKUP($B349,GD_CHAM_CONG!$C$6:$BI$912,57,FALSE)</f>
        <v>0</v>
      </c>
      <c r="AC349" s="16">
        <f>VLOOKUP($B349,GD_CHAM_CONG!$C$6:$BI$912,58,FALSE)</f>
        <v>0</v>
      </c>
      <c r="AD349" s="16">
        <f>VLOOKUP($B349,GD_CHAM_CONG!$C$6:$BI$912,59,FALSE)</f>
        <v>0</v>
      </c>
      <c r="AE349" s="188">
        <f>I349/$H349*VLOOKUP(I$4,DM_TI_LE!$A$5:$B$30,2,FALSE)</f>
        <v>1</v>
      </c>
      <c r="AF349" s="188">
        <f>J349/$H349*VLOOKUP(J$4,DM_TI_LE!$A$5:$B$30,2,FALSE)</f>
        <v>0</v>
      </c>
      <c r="AG349" s="188">
        <f>K349/$H349*VLOOKUP(K$4,DM_TI_LE!$A$5:$B$30,2,FALSE)</f>
        <v>0</v>
      </c>
      <c r="AH349" s="188">
        <f>L349/$H349*VLOOKUP(L$4,DM_TI_LE!$A$5:$B$30,2,FALSE)</f>
        <v>0</v>
      </c>
      <c r="AI349" s="188">
        <f>M349/$H349*VLOOKUP(M$4,DM_TI_LE!$A$5:$B$30,2,FALSE)</f>
        <v>0</v>
      </c>
      <c r="AJ349" s="188">
        <f>N349/$H349*VLOOKUP(N$4,DM_TI_LE!$A$5:$B$30,2,FALSE)</f>
        <v>0</v>
      </c>
      <c r="AK349" s="188">
        <f>O349/$H349*VLOOKUP(O$4,DM_TI_LE!$A$5:$B$30,2,FALSE)</f>
        <v>0</v>
      </c>
      <c r="AL349" s="188">
        <f>P349/$H349*VLOOKUP(P$4,DM_TI_LE!$A$5:$B$30,2,FALSE)</f>
        <v>0</v>
      </c>
      <c r="AM349" s="188">
        <f>Q349/$H349*VLOOKUP(Q$4,DM_TI_LE!$A$5:$B$30,2,FALSE)</f>
        <v>0</v>
      </c>
      <c r="AN349" s="188">
        <f>R349/$H349*VLOOKUP(R$4,DM_TI_LE!$A$5:$B$30,2,FALSE)</f>
        <v>0</v>
      </c>
      <c r="AO349" s="188">
        <f>S349/$H349*VLOOKUP(S$4,DM_TI_LE!$A$5:$B$30,2,FALSE)</f>
        <v>0</v>
      </c>
      <c r="AP349" s="188">
        <f>T349/$H349*VLOOKUP(T$4,DM_TI_LE!$A$5:$B$30,2,FALSE)</f>
        <v>0</v>
      </c>
      <c r="AQ349" s="188">
        <f>U349/$H349*VLOOKUP(U$4,DM_TI_LE!$A$5:$B$30,2,FALSE)</f>
        <v>0</v>
      </c>
      <c r="AR349" s="188">
        <f>V349/$H349*VLOOKUP(V$4,DM_TI_LE!$A$5:$B$30,2,FALSE)</f>
        <v>0</v>
      </c>
      <c r="AS349" s="188">
        <f>W349/$H349*VLOOKUP(W$4,DM_TI_LE!$A$5:$B$30,2,FALSE)</f>
        <v>0</v>
      </c>
      <c r="AT349" s="188">
        <f>X349/$H349*VLOOKUP(X$4,DM_TI_LE!$A$5:$B$30,2,FALSE)</f>
        <v>0</v>
      </c>
      <c r="AU349" s="188">
        <f>Y349/$H349*VLOOKUP(Y$4,DM_TI_LE!$A$5:$B$30,2,FALSE)</f>
        <v>0</v>
      </c>
      <c r="AV349" s="188">
        <f>Z349/$H349*VLOOKUP(Z$4,DM_TI_LE!$A$5:$B$30,2,FALSE)</f>
        <v>0</v>
      </c>
      <c r="AW349" s="188">
        <f>AA349/$H349*VLOOKUP(AA$4,DM_TI_LE!$A$5:$B$30,2,FALSE)</f>
        <v>0</v>
      </c>
      <c r="AX349" s="188">
        <f>AB349/$H349*VLOOKUP(AB$4,DM_TI_LE!$A$5:$B$30,2,FALSE)</f>
        <v>0</v>
      </c>
      <c r="AY349" s="188">
        <f>AC349/$H349*VLOOKUP(AC$4,DM_TI_LE!$A$5:$B$30,2,FALSE)</f>
        <v>0</v>
      </c>
      <c r="AZ349" s="188">
        <f>AD349/$H349*VLOOKUP(AD$4,DM_TI_LE!$A$5:$B$30,2,FALSE)</f>
        <v>0</v>
      </c>
      <c r="BA349" s="231">
        <f>IF(CD349="HDHV",DM_TI_LE!$K$12*I349, SUM(AE349:AW349)*F349*E349*DM_HE_SO_LUONG_NS!$D$1*CE349)</f>
        <v>7425000</v>
      </c>
      <c r="BB349" s="16"/>
      <c r="BC349" s="17">
        <f>VLOOKUP(B349,GD_LCD_HS_LNS!$B$4:$E$914,4,FALSE)</f>
        <v>3100000</v>
      </c>
      <c r="BD349" s="16"/>
      <c r="BE349" s="16">
        <f>I349/26*$BC349*VLOOKUP(BE$4,DM_TI_LE!$A$5:$C$29,3,FALSE)</f>
        <v>0</v>
      </c>
      <c r="BF349" s="16">
        <f>J349/26*$BC349*VLOOKUP(BF$4,DM_TI_LE!$A$5:$C$29,3,FALSE)</f>
        <v>0</v>
      </c>
      <c r="BG349" s="16">
        <f>K349/26*$BC349*VLOOKUP(BG$4,DM_TI_LE!$A$5:$C$29,3,FALSE)</f>
        <v>0</v>
      </c>
      <c r="BH349" s="16">
        <f>L349/26*$BC349*VLOOKUP(BH$4,DM_TI_LE!$A$5:$C$29,3,FALSE)</f>
        <v>0</v>
      </c>
      <c r="BI349" s="16">
        <f>M349/26*$BC349*VLOOKUP(BI$4,DM_TI_LE!$A$5:$C$29,3,FALSE)</f>
        <v>0</v>
      </c>
      <c r="BJ349" s="16">
        <f>N349/26*$BC349*VLOOKUP(BJ$4,DM_TI_LE!$A$5:$C$29,3,FALSE)</f>
        <v>0</v>
      </c>
      <c r="BK349" s="16">
        <f>O349/26*$BC349*VLOOKUP(BK$4,DM_TI_LE!$A$5:$C$29,3,FALSE)</f>
        <v>0</v>
      </c>
      <c r="BL349" s="16">
        <f>P349/26*$BC349*VLOOKUP(BL$4,DM_TI_LE!$A$5:$C$29,3,FALSE)</f>
        <v>0</v>
      </c>
      <c r="BM349" s="16">
        <f>Q349/26*$BC349*VLOOKUP(BM$4,DM_TI_LE!$A$5:$C$29,3,FALSE)</f>
        <v>0</v>
      </c>
      <c r="BN349" s="16">
        <f>R349/26*$BC349*VLOOKUP(BN$4,DM_TI_LE!$A$5:$C$29,3,FALSE)</f>
        <v>0</v>
      </c>
      <c r="BO349" s="16">
        <f>S349/26*$BC349*VLOOKUP(BO$4,DM_TI_LE!$A$5:$C$29,3,FALSE)</f>
        <v>0</v>
      </c>
      <c r="BP349" s="16">
        <f>T349/26*$BC349*VLOOKUP(BP$4,DM_TI_LE!$A$5:$C$29,3,FALSE)</f>
        <v>0</v>
      </c>
      <c r="BQ349" s="16">
        <f>U349/26*$BC349*VLOOKUP(BQ$4,DM_TI_LE!$A$5:$C$29,3,FALSE)</f>
        <v>0</v>
      </c>
      <c r="BR349" s="16">
        <f>V349/26*$BC349*VLOOKUP(BR$4,DM_TI_LE!$A$5:$C$29,3,FALSE)</f>
        <v>0</v>
      </c>
      <c r="BS349" s="16">
        <f>W349/26*$BC349*VLOOKUP(BS$4,DM_TI_LE!$A$5:$C$29,3,FALSE)</f>
        <v>0</v>
      </c>
      <c r="BT349" s="16">
        <f>X349/26*$BC349*VLOOKUP(BT$4,DM_TI_LE!$A$5:$C$29,3,FALSE)</f>
        <v>0</v>
      </c>
      <c r="BU349" s="16">
        <f>Y349/26*$BC349*VLOOKUP(BU$4,DM_TI_LE!$A$5:$C$29,3,FALSE)</f>
        <v>0</v>
      </c>
      <c r="BV349" s="16">
        <f>Z349/26*$BC349*VLOOKUP(BV$4,DM_TI_LE!$A$5:$C$29,3,FALSE)</f>
        <v>0</v>
      </c>
      <c r="BW349" s="16">
        <f>AA349/26*$BC349*VLOOKUP(BW$4,DM_TI_LE!$A$5:$C$29,3,FALSE)</f>
        <v>0</v>
      </c>
      <c r="BX349" s="16">
        <f>AB349/26*$BC349*VLOOKUP(BX$4,DM_TI_LE!$A$5:$C$29,3,FALSE)</f>
        <v>0</v>
      </c>
      <c r="BY349" s="16">
        <f>AC349/26*$BC349*VLOOKUP(BY$4,DM_TI_LE!$A$5:$C$29,3,FALSE)</f>
        <v>0</v>
      </c>
      <c r="BZ349" s="16">
        <f>AD349/26*$BC349*VLOOKUP(BZ$4,DM_TI_LE!$A$5:$C$29,3,FALSE)</f>
        <v>0</v>
      </c>
      <c r="CA349" s="196">
        <f t="shared" si="0"/>
        <v>0</v>
      </c>
      <c r="CB349" s="16"/>
      <c r="CC349" s="197">
        <f t="shared" si="1"/>
        <v>7425000</v>
      </c>
      <c r="CD349" s="145" t="s">
        <v>116</v>
      </c>
      <c r="CE349" s="199">
        <f>VLOOKUP(CD349,DM_TI_LE!$I$12:$J$16,2,FALSE)</f>
        <v>1</v>
      </c>
    </row>
    <row r="350" spans="1:83" ht="12.75">
      <c r="A350" s="36">
        <v>346</v>
      </c>
      <c r="B350" s="38">
        <f>GD_LCD_HS_LNS!B349</f>
        <v>10766</v>
      </c>
      <c r="C350" s="38" t="str">
        <f>GD_LCD_HS_LNS!C349</f>
        <v>Nguyễn Thị Mai</v>
      </c>
      <c r="D350" s="38" t="str">
        <f>GD_LCD_HS_LNS!D349</f>
        <v>Nv VS MB</v>
      </c>
      <c r="E350" s="146">
        <f>VLOOKUP(B350,GD_CHAM_CONG!$C$6:$BJ$912,60,FALSE)</f>
        <v>1</v>
      </c>
      <c r="F350" s="146">
        <f>VLOOKUP(B350,GD_LCD_HS_LNS!$B$4:$F$914,5,FALSE)</f>
        <v>1.47</v>
      </c>
      <c r="G350" s="168"/>
      <c r="H350" s="168">
        <f>VLOOKUP(B350,GD_CHAM_CONG!$C$6:$BD$912,37,FALSE)</f>
        <v>26</v>
      </c>
      <c r="I350" s="16">
        <f>VLOOKUP($B350,GD_CHAM_CONG!$C$6:$BF$912,38,FALSE)</f>
        <v>26</v>
      </c>
      <c r="J350" s="16">
        <f>VLOOKUP($B350,GD_CHAM_CONG!$C$6:$BF$912,39,FALSE)</f>
        <v>0</v>
      </c>
      <c r="K350" s="16">
        <f>VLOOKUP($B350,GD_CHAM_CONG!$C$6:$BF$912,40,FALSE)</f>
        <v>0</v>
      </c>
      <c r="L350" s="16">
        <f>VLOOKUP($B350,GD_CHAM_CONG!$C$6:$BF$912,41,FALSE)</f>
        <v>0</v>
      </c>
      <c r="M350" s="16">
        <f>VLOOKUP($B350,GD_CHAM_CONG!$C$6:$BF$912,42,FALSE)</f>
        <v>0</v>
      </c>
      <c r="N350" s="16">
        <f>VLOOKUP($B350,GD_CHAM_CONG!$C$6:$BF$912,43,FALSE)</f>
        <v>0</v>
      </c>
      <c r="O350" s="16">
        <f>VLOOKUP($B350,GD_CHAM_CONG!$C$6:$BF$912,44,FALSE)</f>
        <v>0</v>
      </c>
      <c r="P350" s="16">
        <f>VLOOKUP($B350,GD_CHAM_CONG!$C$6:$BF$912,45,FALSE)</f>
        <v>0</v>
      </c>
      <c r="Q350" s="16">
        <f>VLOOKUP($B350,GD_CHAM_CONG!$C$6:$BF$912,46,FALSE)</f>
        <v>0</v>
      </c>
      <c r="R350" s="16">
        <f>VLOOKUP($B350,GD_CHAM_CONG!$C$6:$BF$912,47,FALSE)</f>
        <v>0</v>
      </c>
      <c r="S350" s="16">
        <f>VLOOKUP($B350,GD_CHAM_CONG!$C$6:$BF$912,48,FALSE)</f>
        <v>0</v>
      </c>
      <c r="T350" s="16">
        <f>VLOOKUP($B350,GD_CHAM_CONG!$C$6:$BF$912,49,FALSE)</f>
        <v>0</v>
      </c>
      <c r="U350" s="16">
        <f>VLOOKUP($B350,GD_CHAM_CONG!$C$6:$BF$912,50,FALSE)</f>
        <v>0</v>
      </c>
      <c r="V350" s="16">
        <f>VLOOKUP($B350,GD_CHAM_CONG!$C$6:$BF$912,51,FALSE)</f>
        <v>0</v>
      </c>
      <c r="W350" s="16">
        <f>VLOOKUP($B350,GD_CHAM_CONG!$C$6:$BF$912,52,FALSE)</f>
        <v>0</v>
      </c>
      <c r="X350" s="16">
        <f>VLOOKUP($B350,GD_CHAM_CONG!$C$6:$BF$912,53,FALSE)</f>
        <v>0</v>
      </c>
      <c r="Y350" s="16">
        <f>VLOOKUP($B350,GD_CHAM_CONG!$C$6:$BF$912,54,FALSE)</f>
        <v>0</v>
      </c>
      <c r="Z350" s="16">
        <f>VLOOKUP($B350,GD_CHAM_CONG!$C$6:$BF$912,55,FALSE)</f>
        <v>0</v>
      </c>
      <c r="AA350" s="16">
        <f>VLOOKUP($B350,GD_CHAM_CONG!$C$6:$BF$912,56,FALSE)</f>
        <v>0</v>
      </c>
      <c r="AB350" s="16">
        <f>VLOOKUP($B350,GD_CHAM_CONG!$C$6:$BI$912,57,FALSE)</f>
        <v>0</v>
      </c>
      <c r="AC350" s="16">
        <f>VLOOKUP($B350,GD_CHAM_CONG!$C$6:$BI$912,58,FALSE)</f>
        <v>0</v>
      </c>
      <c r="AD350" s="16">
        <f>VLOOKUP($B350,GD_CHAM_CONG!$C$6:$BI$912,59,FALSE)</f>
        <v>0</v>
      </c>
      <c r="AE350" s="188">
        <f>I350/$H350*VLOOKUP(I$4,DM_TI_LE!$A$5:$B$30,2,FALSE)</f>
        <v>1</v>
      </c>
      <c r="AF350" s="188">
        <f>J350/$H350*VLOOKUP(J$4,DM_TI_LE!$A$5:$B$30,2,FALSE)</f>
        <v>0</v>
      </c>
      <c r="AG350" s="188">
        <f>K350/$H350*VLOOKUP(K$4,DM_TI_LE!$A$5:$B$30,2,FALSE)</f>
        <v>0</v>
      </c>
      <c r="AH350" s="188">
        <f>L350/$H350*VLOOKUP(L$4,DM_TI_LE!$A$5:$B$30,2,FALSE)</f>
        <v>0</v>
      </c>
      <c r="AI350" s="188">
        <f>M350/$H350*VLOOKUP(M$4,DM_TI_LE!$A$5:$B$30,2,FALSE)</f>
        <v>0</v>
      </c>
      <c r="AJ350" s="188">
        <f>N350/$H350*VLOOKUP(N$4,DM_TI_LE!$A$5:$B$30,2,FALSE)</f>
        <v>0</v>
      </c>
      <c r="AK350" s="188">
        <f>O350/$H350*VLOOKUP(O$4,DM_TI_LE!$A$5:$B$30,2,FALSE)</f>
        <v>0</v>
      </c>
      <c r="AL350" s="188">
        <f>P350/$H350*VLOOKUP(P$4,DM_TI_LE!$A$5:$B$30,2,FALSE)</f>
        <v>0</v>
      </c>
      <c r="AM350" s="188">
        <f>Q350/$H350*VLOOKUP(Q$4,DM_TI_LE!$A$5:$B$30,2,FALSE)</f>
        <v>0</v>
      </c>
      <c r="AN350" s="188">
        <f>R350/$H350*VLOOKUP(R$4,DM_TI_LE!$A$5:$B$30,2,FALSE)</f>
        <v>0</v>
      </c>
      <c r="AO350" s="188">
        <f>S350/$H350*VLOOKUP(S$4,DM_TI_LE!$A$5:$B$30,2,FALSE)</f>
        <v>0</v>
      </c>
      <c r="AP350" s="188">
        <f>T350/$H350*VLOOKUP(T$4,DM_TI_LE!$A$5:$B$30,2,FALSE)</f>
        <v>0</v>
      </c>
      <c r="AQ350" s="188">
        <f>U350/$H350*VLOOKUP(U$4,DM_TI_LE!$A$5:$B$30,2,FALSE)</f>
        <v>0</v>
      </c>
      <c r="AR350" s="188">
        <f>V350/$H350*VLOOKUP(V$4,DM_TI_LE!$A$5:$B$30,2,FALSE)</f>
        <v>0</v>
      </c>
      <c r="AS350" s="188">
        <f>W350/$H350*VLOOKUP(W$4,DM_TI_LE!$A$5:$B$30,2,FALSE)</f>
        <v>0</v>
      </c>
      <c r="AT350" s="188">
        <f>X350/$H350*VLOOKUP(X$4,DM_TI_LE!$A$5:$B$30,2,FALSE)</f>
        <v>0</v>
      </c>
      <c r="AU350" s="188">
        <f>Y350/$H350*VLOOKUP(Y$4,DM_TI_LE!$A$5:$B$30,2,FALSE)</f>
        <v>0</v>
      </c>
      <c r="AV350" s="188">
        <f>Z350/$H350*VLOOKUP(Z$4,DM_TI_LE!$A$5:$B$30,2,FALSE)</f>
        <v>0</v>
      </c>
      <c r="AW350" s="188">
        <f>AA350/$H350*VLOOKUP(AA$4,DM_TI_LE!$A$5:$B$30,2,FALSE)</f>
        <v>0</v>
      </c>
      <c r="AX350" s="188">
        <f>AB350/$H350*VLOOKUP(AB$4,DM_TI_LE!$A$5:$B$30,2,FALSE)</f>
        <v>0</v>
      </c>
      <c r="AY350" s="188">
        <f>AC350/$H350*VLOOKUP(AC$4,DM_TI_LE!$A$5:$B$30,2,FALSE)</f>
        <v>0</v>
      </c>
      <c r="AZ350" s="188">
        <f>AD350/$H350*VLOOKUP(AD$4,DM_TI_LE!$A$5:$B$30,2,FALSE)</f>
        <v>0</v>
      </c>
      <c r="BA350" s="231">
        <f>IF(CD350="HDHV",DM_TI_LE!$K$12*I350, SUM(AE350:AW350)*F350*E350*DM_HE_SO_LUONG_NS!$D$1*CE350)</f>
        <v>6615000</v>
      </c>
      <c r="BB350" s="16"/>
      <c r="BC350" s="17">
        <f>VLOOKUP(B350,GD_LCD_HS_LNS!$B$4:$E$914,4,FALSE)</f>
        <v>3100000</v>
      </c>
      <c r="BD350" s="16"/>
      <c r="BE350" s="16">
        <f>I350/26*$BC350*VLOOKUP(BE$4,DM_TI_LE!$A$5:$C$29,3,FALSE)</f>
        <v>0</v>
      </c>
      <c r="BF350" s="16">
        <f>J350/26*$BC350*VLOOKUP(BF$4,DM_TI_LE!$A$5:$C$29,3,FALSE)</f>
        <v>0</v>
      </c>
      <c r="BG350" s="16">
        <f>K350/26*$BC350*VLOOKUP(BG$4,DM_TI_LE!$A$5:$C$29,3,FALSE)</f>
        <v>0</v>
      </c>
      <c r="BH350" s="16">
        <f>L350/26*$BC350*VLOOKUP(BH$4,DM_TI_LE!$A$5:$C$29,3,FALSE)</f>
        <v>0</v>
      </c>
      <c r="BI350" s="16">
        <f>M350/26*$BC350*VLOOKUP(BI$4,DM_TI_LE!$A$5:$C$29,3,FALSE)</f>
        <v>0</v>
      </c>
      <c r="BJ350" s="16">
        <f>N350/26*$BC350*VLOOKUP(BJ$4,DM_TI_LE!$A$5:$C$29,3,FALSE)</f>
        <v>0</v>
      </c>
      <c r="BK350" s="16">
        <f>O350/26*$BC350*VLOOKUP(BK$4,DM_TI_LE!$A$5:$C$29,3,FALSE)</f>
        <v>0</v>
      </c>
      <c r="BL350" s="16">
        <f>P350/26*$BC350*VLOOKUP(BL$4,DM_TI_LE!$A$5:$C$29,3,FALSE)</f>
        <v>0</v>
      </c>
      <c r="BM350" s="16">
        <f>Q350/26*$BC350*VLOOKUP(BM$4,DM_TI_LE!$A$5:$C$29,3,FALSE)</f>
        <v>0</v>
      </c>
      <c r="BN350" s="16">
        <f>R350/26*$BC350*VLOOKUP(BN$4,DM_TI_LE!$A$5:$C$29,3,FALSE)</f>
        <v>0</v>
      </c>
      <c r="BO350" s="16">
        <f>S350/26*$BC350*VLOOKUP(BO$4,DM_TI_LE!$A$5:$C$29,3,FALSE)</f>
        <v>0</v>
      </c>
      <c r="BP350" s="16">
        <f>T350/26*$BC350*VLOOKUP(BP$4,DM_TI_LE!$A$5:$C$29,3,FALSE)</f>
        <v>0</v>
      </c>
      <c r="BQ350" s="16">
        <f>U350/26*$BC350*VLOOKUP(BQ$4,DM_TI_LE!$A$5:$C$29,3,FALSE)</f>
        <v>0</v>
      </c>
      <c r="BR350" s="16">
        <f>V350/26*$BC350*VLOOKUP(BR$4,DM_TI_LE!$A$5:$C$29,3,FALSE)</f>
        <v>0</v>
      </c>
      <c r="BS350" s="16">
        <f>W350/26*$BC350*VLOOKUP(BS$4,DM_TI_LE!$A$5:$C$29,3,FALSE)</f>
        <v>0</v>
      </c>
      <c r="BT350" s="16">
        <f>X350/26*$BC350*VLOOKUP(BT$4,DM_TI_LE!$A$5:$C$29,3,FALSE)</f>
        <v>0</v>
      </c>
      <c r="BU350" s="16">
        <f>Y350/26*$BC350*VLOOKUP(BU$4,DM_TI_LE!$A$5:$C$29,3,FALSE)</f>
        <v>0</v>
      </c>
      <c r="BV350" s="16">
        <f>Z350/26*$BC350*VLOOKUP(BV$4,DM_TI_LE!$A$5:$C$29,3,FALSE)</f>
        <v>0</v>
      </c>
      <c r="BW350" s="16">
        <f>AA350/26*$BC350*VLOOKUP(BW$4,DM_TI_LE!$A$5:$C$29,3,FALSE)</f>
        <v>0</v>
      </c>
      <c r="BX350" s="16">
        <f>AB350/26*$BC350*VLOOKUP(BX$4,DM_TI_LE!$A$5:$C$29,3,FALSE)</f>
        <v>0</v>
      </c>
      <c r="BY350" s="16">
        <f>AC350/26*$BC350*VLOOKUP(BY$4,DM_TI_LE!$A$5:$C$29,3,FALSE)</f>
        <v>0</v>
      </c>
      <c r="BZ350" s="16">
        <f>AD350/26*$BC350*VLOOKUP(BZ$4,DM_TI_LE!$A$5:$C$29,3,FALSE)</f>
        <v>0</v>
      </c>
      <c r="CA350" s="196">
        <f t="shared" si="0"/>
        <v>0</v>
      </c>
      <c r="CB350" s="16"/>
      <c r="CC350" s="197">
        <f t="shared" si="1"/>
        <v>6615000</v>
      </c>
      <c r="CD350" s="145" t="s">
        <v>114</v>
      </c>
      <c r="CE350" s="199">
        <f>VLOOKUP(CD350,DM_TI_LE!$I$12:$J$16,2,FALSE)</f>
        <v>1</v>
      </c>
    </row>
    <row r="351" spans="1:83" ht="12.75">
      <c r="A351" s="36">
        <v>347</v>
      </c>
      <c r="B351" s="38">
        <f>GD_LCD_HS_LNS!B350</f>
        <v>10767</v>
      </c>
      <c r="C351" s="38" t="str">
        <f>GD_LCD_HS_LNS!C350</f>
        <v>Nguyễn Thị Huệ</v>
      </c>
      <c r="D351" s="38" t="str">
        <f>GD_LCD_HS_LNS!D350</f>
        <v>Nv VS MB</v>
      </c>
      <c r="E351" s="146">
        <f>VLOOKUP(B351,GD_CHAM_CONG!$C$6:$BJ$912,60,FALSE)</f>
        <v>1</v>
      </c>
      <c r="F351" s="146">
        <f>VLOOKUP(B351,GD_LCD_HS_LNS!$B$4:$F$914,5,FALSE)</f>
        <v>1.47</v>
      </c>
      <c r="G351" s="168"/>
      <c r="H351" s="168">
        <f>VLOOKUP(B351,GD_CHAM_CONG!$C$6:$BD$912,37,FALSE)</f>
        <v>26</v>
      </c>
      <c r="I351" s="16">
        <f>VLOOKUP($B351,GD_CHAM_CONG!$C$6:$BF$912,38,FALSE)</f>
        <v>25</v>
      </c>
      <c r="J351" s="16">
        <f>VLOOKUP($B351,GD_CHAM_CONG!$C$6:$BF$912,39,FALSE)</f>
        <v>0</v>
      </c>
      <c r="K351" s="16">
        <f>VLOOKUP($B351,GD_CHAM_CONG!$C$6:$BF$912,40,FALSE)</f>
        <v>0</v>
      </c>
      <c r="L351" s="16">
        <f>VLOOKUP($B351,GD_CHAM_CONG!$C$6:$BF$912,41,FALSE)</f>
        <v>0</v>
      </c>
      <c r="M351" s="16">
        <f>VLOOKUP($B351,GD_CHAM_CONG!$C$6:$BF$912,42,FALSE)</f>
        <v>0</v>
      </c>
      <c r="N351" s="16">
        <f>VLOOKUP($B351,GD_CHAM_CONG!$C$6:$BF$912,43,FALSE)</f>
        <v>0</v>
      </c>
      <c r="O351" s="16">
        <f>VLOOKUP($B351,GD_CHAM_CONG!$C$6:$BF$912,44,FALSE)</f>
        <v>0</v>
      </c>
      <c r="P351" s="16">
        <f>VLOOKUP($B351,GD_CHAM_CONG!$C$6:$BF$912,45,FALSE)</f>
        <v>0</v>
      </c>
      <c r="Q351" s="16">
        <f>VLOOKUP($B351,GD_CHAM_CONG!$C$6:$BF$912,46,FALSE)</f>
        <v>0</v>
      </c>
      <c r="R351" s="16">
        <f>VLOOKUP($B351,GD_CHAM_CONG!$C$6:$BF$912,47,FALSE)</f>
        <v>0</v>
      </c>
      <c r="S351" s="16">
        <f>VLOOKUP($B351,GD_CHAM_CONG!$C$6:$BF$912,48,FALSE)</f>
        <v>0</v>
      </c>
      <c r="T351" s="16">
        <f>VLOOKUP($B351,GD_CHAM_CONG!$C$6:$BF$912,49,FALSE)</f>
        <v>0</v>
      </c>
      <c r="U351" s="16">
        <f>VLOOKUP($B351,GD_CHAM_CONG!$C$6:$BF$912,50,FALSE)</f>
        <v>0</v>
      </c>
      <c r="V351" s="16">
        <f>VLOOKUP($B351,GD_CHAM_CONG!$C$6:$BF$912,51,FALSE)</f>
        <v>0</v>
      </c>
      <c r="W351" s="16">
        <f>VLOOKUP($B351,GD_CHAM_CONG!$C$6:$BF$912,52,FALSE)</f>
        <v>0</v>
      </c>
      <c r="X351" s="16">
        <f>VLOOKUP($B351,GD_CHAM_CONG!$C$6:$BF$912,53,FALSE)</f>
        <v>0</v>
      </c>
      <c r="Y351" s="16">
        <f>VLOOKUP($B351,GD_CHAM_CONG!$C$6:$BF$912,54,FALSE)</f>
        <v>0</v>
      </c>
      <c r="Z351" s="16">
        <f>VLOOKUP($B351,GD_CHAM_CONG!$C$6:$BF$912,55,FALSE)</f>
        <v>0</v>
      </c>
      <c r="AA351" s="16">
        <f>VLOOKUP($B351,GD_CHAM_CONG!$C$6:$BF$912,56,FALSE)</f>
        <v>0</v>
      </c>
      <c r="AB351" s="16">
        <f>VLOOKUP($B351,GD_CHAM_CONG!$C$6:$BI$912,57,FALSE)</f>
        <v>0</v>
      </c>
      <c r="AC351" s="16">
        <f>VLOOKUP($B351,GD_CHAM_CONG!$C$6:$BI$912,58,FALSE)</f>
        <v>0</v>
      </c>
      <c r="AD351" s="16">
        <f>VLOOKUP($B351,GD_CHAM_CONG!$C$6:$BI$912,59,FALSE)</f>
        <v>0</v>
      </c>
      <c r="AE351" s="188">
        <f>I351/$H351*VLOOKUP(I$4,DM_TI_LE!$A$5:$B$30,2,FALSE)</f>
        <v>0.96153846153846156</v>
      </c>
      <c r="AF351" s="188">
        <f>J351/$H351*VLOOKUP(J$4,DM_TI_LE!$A$5:$B$30,2,FALSE)</f>
        <v>0</v>
      </c>
      <c r="AG351" s="188">
        <f>K351/$H351*VLOOKUP(K$4,DM_TI_LE!$A$5:$B$30,2,FALSE)</f>
        <v>0</v>
      </c>
      <c r="AH351" s="188">
        <f>L351/$H351*VLOOKUP(L$4,DM_TI_LE!$A$5:$B$30,2,FALSE)</f>
        <v>0</v>
      </c>
      <c r="AI351" s="188">
        <f>M351/$H351*VLOOKUP(M$4,DM_TI_LE!$A$5:$B$30,2,FALSE)</f>
        <v>0</v>
      </c>
      <c r="AJ351" s="188">
        <f>N351/$H351*VLOOKUP(N$4,DM_TI_LE!$A$5:$B$30,2,FALSE)</f>
        <v>0</v>
      </c>
      <c r="AK351" s="188">
        <f>O351/$H351*VLOOKUP(O$4,DM_TI_LE!$A$5:$B$30,2,FALSE)</f>
        <v>0</v>
      </c>
      <c r="AL351" s="188">
        <f>P351/$H351*VLOOKUP(P$4,DM_TI_LE!$A$5:$B$30,2,FALSE)</f>
        <v>0</v>
      </c>
      <c r="AM351" s="188">
        <f>Q351/$H351*VLOOKUP(Q$4,DM_TI_LE!$A$5:$B$30,2,FALSE)</f>
        <v>0</v>
      </c>
      <c r="AN351" s="188">
        <f>R351/$H351*VLOOKUP(R$4,DM_TI_LE!$A$5:$B$30,2,FALSE)</f>
        <v>0</v>
      </c>
      <c r="AO351" s="188">
        <f>S351/$H351*VLOOKUP(S$4,DM_TI_LE!$A$5:$B$30,2,FALSE)</f>
        <v>0</v>
      </c>
      <c r="AP351" s="188">
        <f>T351/$H351*VLOOKUP(T$4,DM_TI_LE!$A$5:$B$30,2,FALSE)</f>
        <v>0</v>
      </c>
      <c r="AQ351" s="188">
        <f>U351/$H351*VLOOKUP(U$4,DM_TI_LE!$A$5:$B$30,2,FALSE)</f>
        <v>0</v>
      </c>
      <c r="AR351" s="188">
        <f>V351/$H351*VLOOKUP(V$4,DM_TI_LE!$A$5:$B$30,2,FALSE)</f>
        <v>0</v>
      </c>
      <c r="AS351" s="188">
        <f>W351/$H351*VLOOKUP(W$4,DM_TI_LE!$A$5:$B$30,2,FALSE)</f>
        <v>0</v>
      </c>
      <c r="AT351" s="188">
        <f>X351/$H351*VLOOKUP(X$4,DM_TI_LE!$A$5:$B$30,2,FALSE)</f>
        <v>0</v>
      </c>
      <c r="AU351" s="188">
        <f>Y351/$H351*VLOOKUP(Y$4,DM_TI_LE!$A$5:$B$30,2,FALSE)</f>
        <v>0</v>
      </c>
      <c r="AV351" s="188">
        <f>Z351/$H351*VLOOKUP(Z$4,DM_TI_LE!$A$5:$B$30,2,FALSE)</f>
        <v>0</v>
      </c>
      <c r="AW351" s="188">
        <f>AA351/$H351*VLOOKUP(AA$4,DM_TI_LE!$A$5:$B$30,2,FALSE)</f>
        <v>0</v>
      </c>
      <c r="AX351" s="188">
        <f>AB351/$H351*VLOOKUP(AB$4,DM_TI_LE!$A$5:$B$30,2,FALSE)</f>
        <v>0</v>
      </c>
      <c r="AY351" s="188">
        <f>AC351/$H351*VLOOKUP(AC$4,DM_TI_LE!$A$5:$B$30,2,FALSE)</f>
        <v>0</v>
      </c>
      <c r="AZ351" s="188">
        <f>AD351/$H351*VLOOKUP(AD$4,DM_TI_LE!$A$5:$B$30,2,FALSE)</f>
        <v>0</v>
      </c>
      <c r="BA351" s="231">
        <f>IF(CD351="HDHV",DM_TI_LE!$K$12*I351, SUM(AE351:AW351)*F351*E351*DM_HE_SO_LUONG_NS!$D$1*CE351)</f>
        <v>6360576.923076923</v>
      </c>
      <c r="BB351" s="16"/>
      <c r="BC351" s="17">
        <f>VLOOKUP(B351,GD_LCD_HS_LNS!$B$4:$E$914,4,FALSE)</f>
        <v>3100000</v>
      </c>
      <c r="BD351" s="16"/>
      <c r="BE351" s="16">
        <f>I351/26*$BC351*VLOOKUP(BE$4,DM_TI_LE!$A$5:$C$29,3,FALSE)</f>
        <v>0</v>
      </c>
      <c r="BF351" s="16">
        <f>J351/26*$BC351*VLOOKUP(BF$4,DM_TI_LE!$A$5:$C$29,3,FALSE)</f>
        <v>0</v>
      </c>
      <c r="BG351" s="16">
        <f>K351/26*$BC351*VLOOKUP(BG$4,DM_TI_LE!$A$5:$C$29,3,FALSE)</f>
        <v>0</v>
      </c>
      <c r="BH351" s="16">
        <f>L351/26*$BC351*VLOOKUP(BH$4,DM_TI_LE!$A$5:$C$29,3,FALSE)</f>
        <v>0</v>
      </c>
      <c r="BI351" s="16">
        <f>M351/26*$BC351*VLOOKUP(BI$4,DM_TI_LE!$A$5:$C$29,3,FALSE)</f>
        <v>0</v>
      </c>
      <c r="BJ351" s="16">
        <f>N351/26*$BC351*VLOOKUP(BJ$4,DM_TI_LE!$A$5:$C$29,3,FALSE)</f>
        <v>0</v>
      </c>
      <c r="BK351" s="16">
        <f>O351/26*$BC351*VLOOKUP(BK$4,DM_TI_LE!$A$5:$C$29,3,FALSE)</f>
        <v>0</v>
      </c>
      <c r="BL351" s="16">
        <f>P351/26*$BC351*VLOOKUP(BL$4,DM_TI_LE!$A$5:$C$29,3,FALSE)</f>
        <v>0</v>
      </c>
      <c r="BM351" s="16">
        <f>Q351/26*$BC351*VLOOKUP(BM$4,DM_TI_LE!$A$5:$C$29,3,FALSE)</f>
        <v>0</v>
      </c>
      <c r="BN351" s="16">
        <f>R351/26*$BC351*VLOOKUP(BN$4,DM_TI_LE!$A$5:$C$29,3,FALSE)</f>
        <v>0</v>
      </c>
      <c r="BO351" s="16">
        <f>S351/26*$BC351*VLOOKUP(BO$4,DM_TI_LE!$A$5:$C$29,3,FALSE)</f>
        <v>0</v>
      </c>
      <c r="BP351" s="16">
        <f>T351/26*$BC351*VLOOKUP(BP$4,DM_TI_LE!$A$5:$C$29,3,FALSE)</f>
        <v>0</v>
      </c>
      <c r="BQ351" s="16">
        <f>U351/26*$BC351*VLOOKUP(BQ$4,DM_TI_LE!$A$5:$C$29,3,FALSE)</f>
        <v>0</v>
      </c>
      <c r="BR351" s="16">
        <f>V351/26*$BC351*VLOOKUP(BR$4,DM_TI_LE!$A$5:$C$29,3,FALSE)</f>
        <v>0</v>
      </c>
      <c r="BS351" s="16">
        <f>W351/26*$BC351*VLOOKUP(BS$4,DM_TI_LE!$A$5:$C$29,3,FALSE)</f>
        <v>0</v>
      </c>
      <c r="BT351" s="16">
        <f>X351/26*$BC351*VLOOKUP(BT$4,DM_TI_LE!$A$5:$C$29,3,FALSE)</f>
        <v>0</v>
      </c>
      <c r="BU351" s="16">
        <f>Y351/26*$BC351*VLOOKUP(BU$4,DM_TI_LE!$A$5:$C$29,3,FALSE)</f>
        <v>0</v>
      </c>
      <c r="BV351" s="16">
        <f>Z351/26*$BC351*VLOOKUP(BV$4,DM_TI_LE!$A$5:$C$29,3,FALSE)</f>
        <v>0</v>
      </c>
      <c r="BW351" s="16">
        <f>AA351/26*$BC351*VLOOKUP(BW$4,DM_TI_LE!$A$5:$C$29,3,FALSE)</f>
        <v>0</v>
      </c>
      <c r="BX351" s="16">
        <f>AB351/26*$BC351*VLOOKUP(BX$4,DM_TI_LE!$A$5:$C$29,3,FALSE)</f>
        <v>0</v>
      </c>
      <c r="BY351" s="16">
        <f>AC351/26*$BC351*VLOOKUP(BY$4,DM_TI_LE!$A$5:$C$29,3,FALSE)</f>
        <v>0</v>
      </c>
      <c r="BZ351" s="16">
        <f>AD351/26*$BC351*VLOOKUP(BZ$4,DM_TI_LE!$A$5:$C$29,3,FALSE)</f>
        <v>0</v>
      </c>
      <c r="CA351" s="196">
        <f t="shared" si="0"/>
        <v>0</v>
      </c>
      <c r="CB351" s="16"/>
      <c r="CC351" s="197">
        <f t="shared" si="1"/>
        <v>6360576.923076923</v>
      </c>
      <c r="CD351" s="145" t="s">
        <v>114</v>
      </c>
      <c r="CE351" s="199">
        <f>VLOOKUP(CD351,DM_TI_LE!$I$12:$J$16,2,FALSE)</f>
        <v>1</v>
      </c>
    </row>
    <row r="352" spans="1:83" ht="12.75">
      <c r="A352" s="36">
        <v>348</v>
      </c>
      <c r="B352" s="38">
        <f>GD_LCD_HS_LNS!B351</f>
        <v>10768</v>
      </c>
      <c r="C352" s="38" t="str">
        <f>GD_LCD_HS_LNS!C351</f>
        <v>Trần Duyên Hải</v>
      </c>
      <c r="D352" s="38" t="str">
        <f>GD_LCD_HS_LNS!D351</f>
        <v>Nv VS MB</v>
      </c>
      <c r="E352" s="146">
        <f>VLOOKUP(B352,GD_CHAM_CONG!$C$6:$BJ$912,60,FALSE)</f>
        <v>1</v>
      </c>
      <c r="F352" s="146">
        <f>VLOOKUP(B352,GD_LCD_HS_LNS!$B$4:$F$914,5,FALSE)</f>
        <v>1.47</v>
      </c>
      <c r="G352" s="168"/>
      <c r="H352" s="168">
        <f>VLOOKUP(B352,GD_CHAM_CONG!$C$6:$BD$912,37,FALSE)</f>
        <v>26</v>
      </c>
      <c r="I352" s="16">
        <f>VLOOKUP($B352,GD_CHAM_CONG!$C$6:$BF$912,38,FALSE)</f>
        <v>26</v>
      </c>
      <c r="J352" s="16">
        <f>VLOOKUP($B352,GD_CHAM_CONG!$C$6:$BF$912,39,FALSE)</f>
        <v>0</v>
      </c>
      <c r="K352" s="16">
        <f>VLOOKUP($B352,GD_CHAM_CONG!$C$6:$BF$912,40,FALSE)</f>
        <v>0</v>
      </c>
      <c r="L352" s="16">
        <f>VLOOKUP($B352,GD_CHAM_CONG!$C$6:$BF$912,41,FALSE)</f>
        <v>0</v>
      </c>
      <c r="M352" s="16">
        <f>VLOOKUP($B352,GD_CHAM_CONG!$C$6:$BF$912,42,FALSE)</f>
        <v>0</v>
      </c>
      <c r="N352" s="16">
        <f>VLOOKUP($B352,GD_CHAM_CONG!$C$6:$BF$912,43,FALSE)</f>
        <v>0</v>
      </c>
      <c r="O352" s="16">
        <f>VLOOKUP($B352,GD_CHAM_CONG!$C$6:$BF$912,44,FALSE)</f>
        <v>0</v>
      </c>
      <c r="P352" s="16">
        <f>VLOOKUP($B352,GD_CHAM_CONG!$C$6:$BF$912,45,FALSE)</f>
        <v>0</v>
      </c>
      <c r="Q352" s="16">
        <f>VLOOKUP($B352,GD_CHAM_CONG!$C$6:$BF$912,46,FALSE)</f>
        <v>0</v>
      </c>
      <c r="R352" s="16">
        <f>VLOOKUP($B352,GD_CHAM_CONG!$C$6:$BF$912,47,FALSE)</f>
        <v>0</v>
      </c>
      <c r="S352" s="16">
        <f>VLOOKUP($B352,GD_CHAM_CONG!$C$6:$BF$912,48,FALSE)</f>
        <v>0</v>
      </c>
      <c r="T352" s="16">
        <f>VLOOKUP($B352,GD_CHAM_CONG!$C$6:$BF$912,49,FALSE)</f>
        <v>0</v>
      </c>
      <c r="U352" s="16">
        <f>VLOOKUP($B352,GD_CHAM_CONG!$C$6:$BF$912,50,FALSE)</f>
        <v>0</v>
      </c>
      <c r="V352" s="16">
        <f>VLOOKUP($B352,GD_CHAM_CONG!$C$6:$BF$912,51,FALSE)</f>
        <v>0</v>
      </c>
      <c r="W352" s="16">
        <f>VLOOKUP($B352,GD_CHAM_CONG!$C$6:$BF$912,52,FALSE)</f>
        <v>0</v>
      </c>
      <c r="X352" s="16">
        <f>VLOOKUP($B352,GD_CHAM_CONG!$C$6:$BF$912,53,FALSE)</f>
        <v>0</v>
      </c>
      <c r="Y352" s="16">
        <f>VLOOKUP($B352,GD_CHAM_CONG!$C$6:$BF$912,54,FALSE)</f>
        <v>0</v>
      </c>
      <c r="Z352" s="16">
        <f>VLOOKUP($B352,GD_CHAM_CONG!$C$6:$BF$912,55,FALSE)</f>
        <v>0</v>
      </c>
      <c r="AA352" s="16">
        <f>VLOOKUP($B352,GD_CHAM_CONG!$C$6:$BF$912,56,FALSE)</f>
        <v>0</v>
      </c>
      <c r="AB352" s="16">
        <f>VLOOKUP($B352,GD_CHAM_CONG!$C$6:$BI$912,57,FALSE)</f>
        <v>0</v>
      </c>
      <c r="AC352" s="16">
        <f>VLOOKUP($B352,GD_CHAM_CONG!$C$6:$BI$912,58,FALSE)</f>
        <v>0</v>
      </c>
      <c r="AD352" s="16">
        <f>VLOOKUP($B352,GD_CHAM_CONG!$C$6:$BI$912,59,FALSE)</f>
        <v>0</v>
      </c>
      <c r="AE352" s="188">
        <f>I352/$H352*VLOOKUP(I$4,DM_TI_LE!$A$5:$B$30,2,FALSE)</f>
        <v>1</v>
      </c>
      <c r="AF352" s="188">
        <f>J352/$H352*VLOOKUP(J$4,DM_TI_LE!$A$5:$B$30,2,FALSE)</f>
        <v>0</v>
      </c>
      <c r="AG352" s="188">
        <f>K352/$H352*VLOOKUP(K$4,DM_TI_LE!$A$5:$B$30,2,FALSE)</f>
        <v>0</v>
      </c>
      <c r="AH352" s="188">
        <f>L352/$H352*VLOOKUP(L$4,DM_TI_LE!$A$5:$B$30,2,FALSE)</f>
        <v>0</v>
      </c>
      <c r="AI352" s="188">
        <f>M352/$H352*VLOOKUP(M$4,DM_TI_LE!$A$5:$B$30,2,FALSE)</f>
        <v>0</v>
      </c>
      <c r="AJ352" s="188">
        <f>N352/$H352*VLOOKUP(N$4,DM_TI_LE!$A$5:$B$30,2,FALSE)</f>
        <v>0</v>
      </c>
      <c r="AK352" s="188">
        <f>O352/$H352*VLOOKUP(O$4,DM_TI_LE!$A$5:$B$30,2,FALSE)</f>
        <v>0</v>
      </c>
      <c r="AL352" s="188">
        <f>P352/$H352*VLOOKUP(P$4,DM_TI_LE!$A$5:$B$30,2,FALSE)</f>
        <v>0</v>
      </c>
      <c r="AM352" s="188">
        <f>Q352/$H352*VLOOKUP(Q$4,DM_TI_LE!$A$5:$B$30,2,FALSE)</f>
        <v>0</v>
      </c>
      <c r="AN352" s="188">
        <f>R352/$H352*VLOOKUP(R$4,DM_TI_LE!$A$5:$B$30,2,FALSE)</f>
        <v>0</v>
      </c>
      <c r="AO352" s="188">
        <f>S352/$H352*VLOOKUP(S$4,DM_TI_LE!$A$5:$B$30,2,FALSE)</f>
        <v>0</v>
      </c>
      <c r="AP352" s="188">
        <f>T352/$H352*VLOOKUP(T$4,DM_TI_LE!$A$5:$B$30,2,FALSE)</f>
        <v>0</v>
      </c>
      <c r="AQ352" s="188">
        <f>U352/$H352*VLOOKUP(U$4,DM_TI_LE!$A$5:$B$30,2,FALSE)</f>
        <v>0</v>
      </c>
      <c r="AR352" s="188">
        <f>V352/$H352*VLOOKUP(V$4,DM_TI_LE!$A$5:$B$30,2,FALSE)</f>
        <v>0</v>
      </c>
      <c r="AS352" s="188">
        <f>W352/$H352*VLOOKUP(W$4,DM_TI_LE!$A$5:$B$30,2,FALSE)</f>
        <v>0</v>
      </c>
      <c r="AT352" s="188">
        <f>X352/$H352*VLOOKUP(X$4,DM_TI_LE!$A$5:$B$30,2,FALSE)</f>
        <v>0</v>
      </c>
      <c r="AU352" s="188">
        <f>Y352/$H352*VLOOKUP(Y$4,DM_TI_LE!$A$5:$B$30,2,FALSE)</f>
        <v>0</v>
      </c>
      <c r="AV352" s="188">
        <f>Z352/$H352*VLOOKUP(Z$4,DM_TI_LE!$A$5:$B$30,2,FALSE)</f>
        <v>0</v>
      </c>
      <c r="AW352" s="188">
        <f>AA352/$H352*VLOOKUP(AA$4,DM_TI_LE!$A$5:$B$30,2,FALSE)</f>
        <v>0</v>
      </c>
      <c r="AX352" s="188">
        <f>AB352/$H352*VLOOKUP(AB$4,DM_TI_LE!$A$5:$B$30,2,FALSE)</f>
        <v>0</v>
      </c>
      <c r="AY352" s="188">
        <f>AC352/$H352*VLOOKUP(AC$4,DM_TI_LE!$A$5:$B$30,2,FALSE)</f>
        <v>0</v>
      </c>
      <c r="AZ352" s="188">
        <f>AD352/$H352*VLOOKUP(AD$4,DM_TI_LE!$A$5:$B$30,2,FALSE)</f>
        <v>0</v>
      </c>
      <c r="BA352" s="231">
        <f>IF(CD352="HDHV",DM_TI_LE!$K$12*I352, SUM(AE352:AW352)*F352*E352*DM_HE_SO_LUONG_NS!$D$1*CE352)</f>
        <v>6615000</v>
      </c>
      <c r="BB352" s="16"/>
      <c r="BC352" s="17">
        <f>VLOOKUP(B352,GD_LCD_HS_LNS!$B$4:$E$914,4,FALSE)</f>
        <v>3100000</v>
      </c>
      <c r="BD352" s="16"/>
      <c r="BE352" s="16">
        <f>I352/26*$BC352*VLOOKUP(BE$4,DM_TI_LE!$A$5:$C$29,3,FALSE)</f>
        <v>0</v>
      </c>
      <c r="BF352" s="16">
        <f>J352/26*$BC352*VLOOKUP(BF$4,DM_TI_LE!$A$5:$C$29,3,FALSE)</f>
        <v>0</v>
      </c>
      <c r="BG352" s="16">
        <f>K352/26*$BC352*VLOOKUP(BG$4,DM_TI_LE!$A$5:$C$29,3,FALSE)</f>
        <v>0</v>
      </c>
      <c r="BH352" s="16">
        <f>L352/26*$BC352*VLOOKUP(BH$4,DM_TI_LE!$A$5:$C$29,3,FALSE)</f>
        <v>0</v>
      </c>
      <c r="BI352" s="16">
        <f>M352/26*$BC352*VLOOKUP(BI$4,DM_TI_LE!$A$5:$C$29,3,FALSE)</f>
        <v>0</v>
      </c>
      <c r="BJ352" s="16">
        <f>N352/26*$BC352*VLOOKUP(BJ$4,DM_TI_LE!$A$5:$C$29,3,FALSE)</f>
        <v>0</v>
      </c>
      <c r="BK352" s="16">
        <f>O352/26*$BC352*VLOOKUP(BK$4,DM_TI_LE!$A$5:$C$29,3,FALSE)</f>
        <v>0</v>
      </c>
      <c r="BL352" s="16">
        <f>P352/26*$BC352*VLOOKUP(BL$4,DM_TI_LE!$A$5:$C$29,3,FALSE)</f>
        <v>0</v>
      </c>
      <c r="BM352" s="16">
        <f>Q352/26*$BC352*VLOOKUP(BM$4,DM_TI_LE!$A$5:$C$29,3,FALSE)</f>
        <v>0</v>
      </c>
      <c r="BN352" s="16">
        <f>R352/26*$BC352*VLOOKUP(BN$4,DM_TI_LE!$A$5:$C$29,3,FALSE)</f>
        <v>0</v>
      </c>
      <c r="BO352" s="16">
        <f>S352/26*$BC352*VLOOKUP(BO$4,DM_TI_LE!$A$5:$C$29,3,FALSE)</f>
        <v>0</v>
      </c>
      <c r="BP352" s="16">
        <f>T352/26*$BC352*VLOOKUP(BP$4,DM_TI_LE!$A$5:$C$29,3,FALSE)</f>
        <v>0</v>
      </c>
      <c r="BQ352" s="16">
        <f>U352/26*$BC352*VLOOKUP(BQ$4,DM_TI_LE!$A$5:$C$29,3,FALSE)</f>
        <v>0</v>
      </c>
      <c r="BR352" s="16">
        <f>V352/26*$BC352*VLOOKUP(BR$4,DM_TI_LE!$A$5:$C$29,3,FALSE)</f>
        <v>0</v>
      </c>
      <c r="BS352" s="16">
        <f>W352/26*$BC352*VLOOKUP(BS$4,DM_TI_LE!$A$5:$C$29,3,FALSE)</f>
        <v>0</v>
      </c>
      <c r="BT352" s="16">
        <f>X352/26*$BC352*VLOOKUP(BT$4,DM_TI_LE!$A$5:$C$29,3,FALSE)</f>
        <v>0</v>
      </c>
      <c r="BU352" s="16">
        <f>Y352/26*$BC352*VLOOKUP(BU$4,DM_TI_LE!$A$5:$C$29,3,FALSE)</f>
        <v>0</v>
      </c>
      <c r="BV352" s="16">
        <f>Z352/26*$BC352*VLOOKUP(BV$4,DM_TI_LE!$A$5:$C$29,3,FALSE)</f>
        <v>0</v>
      </c>
      <c r="BW352" s="16">
        <f>AA352/26*$BC352*VLOOKUP(BW$4,DM_TI_LE!$A$5:$C$29,3,FALSE)</f>
        <v>0</v>
      </c>
      <c r="BX352" s="16">
        <f>AB352/26*$BC352*VLOOKUP(BX$4,DM_TI_LE!$A$5:$C$29,3,FALSE)</f>
        <v>0</v>
      </c>
      <c r="BY352" s="16">
        <f>AC352/26*$BC352*VLOOKUP(BY$4,DM_TI_LE!$A$5:$C$29,3,FALSE)</f>
        <v>0</v>
      </c>
      <c r="BZ352" s="16">
        <f>AD352/26*$BC352*VLOOKUP(BZ$4,DM_TI_LE!$A$5:$C$29,3,FALSE)</f>
        <v>0</v>
      </c>
      <c r="CA352" s="196">
        <f t="shared" si="0"/>
        <v>0</v>
      </c>
      <c r="CB352" s="16"/>
      <c r="CC352" s="197">
        <f t="shared" si="1"/>
        <v>6615000</v>
      </c>
      <c r="CD352" s="145" t="s">
        <v>114</v>
      </c>
      <c r="CE352" s="199">
        <f>VLOOKUP(CD352,DM_TI_LE!$I$12:$J$16,2,FALSE)</f>
        <v>1</v>
      </c>
    </row>
    <row r="353" spans="1:83" ht="12.75">
      <c r="A353" s="36">
        <v>349</v>
      </c>
      <c r="B353" s="38">
        <f>GD_LCD_HS_LNS!B352</f>
        <v>10769</v>
      </c>
      <c r="C353" s="38" t="str">
        <f>GD_LCD_HS_LNS!C352</f>
        <v>Nguyễn Thị Hải Yến</v>
      </c>
      <c r="D353" s="38" t="str">
        <f>GD_LCD_HS_LNS!D352</f>
        <v>Nv VS MB</v>
      </c>
      <c r="E353" s="146">
        <f>VLOOKUP(B353,GD_CHAM_CONG!$C$6:$BJ$912,60,FALSE)</f>
        <v>1</v>
      </c>
      <c r="F353" s="146">
        <f>VLOOKUP(B353,GD_LCD_HS_LNS!$B$4:$F$914,5,FALSE)</f>
        <v>1.47</v>
      </c>
      <c r="G353" s="168"/>
      <c r="H353" s="168">
        <f>VLOOKUP(B353,GD_CHAM_CONG!$C$6:$BD$912,37,FALSE)</f>
        <v>26</v>
      </c>
      <c r="I353" s="16">
        <f>VLOOKUP($B353,GD_CHAM_CONG!$C$6:$BF$912,38,FALSE)</f>
        <v>26</v>
      </c>
      <c r="J353" s="16">
        <f>VLOOKUP($B353,GD_CHAM_CONG!$C$6:$BF$912,39,FALSE)</f>
        <v>0</v>
      </c>
      <c r="K353" s="16">
        <f>VLOOKUP($B353,GD_CHAM_CONG!$C$6:$BF$912,40,FALSE)</f>
        <v>0</v>
      </c>
      <c r="L353" s="16">
        <f>VLOOKUP($B353,GD_CHAM_CONG!$C$6:$BF$912,41,FALSE)</f>
        <v>0</v>
      </c>
      <c r="M353" s="16">
        <f>VLOOKUP($B353,GD_CHAM_CONG!$C$6:$BF$912,42,FALSE)</f>
        <v>0</v>
      </c>
      <c r="N353" s="16">
        <f>VLOOKUP($B353,GD_CHAM_CONG!$C$6:$BF$912,43,FALSE)</f>
        <v>0</v>
      </c>
      <c r="O353" s="16">
        <f>VLOOKUP($B353,GD_CHAM_CONG!$C$6:$BF$912,44,FALSE)</f>
        <v>0</v>
      </c>
      <c r="P353" s="16">
        <f>VLOOKUP($B353,GD_CHAM_CONG!$C$6:$BF$912,45,FALSE)</f>
        <v>0</v>
      </c>
      <c r="Q353" s="16">
        <f>VLOOKUP($B353,GD_CHAM_CONG!$C$6:$BF$912,46,FALSE)</f>
        <v>0</v>
      </c>
      <c r="R353" s="16">
        <f>VLOOKUP($B353,GD_CHAM_CONG!$C$6:$BF$912,47,FALSE)</f>
        <v>0</v>
      </c>
      <c r="S353" s="16">
        <f>VLOOKUP($B353,GD_CHAM_CONG!$C$6:$BF$912,48,FALSE)</f>
        <v>0</v>
      </c>
      <c r="T353" s="16">
        <f>VLOOKUP($B353,GD_CHAM_CONG!$C$6:$BF$912,49,FALSE)</f>
        <v>0</v>
      </c>
      <c r="U353" s="16">
        <f>VLOOKUP($B353,GD_CHAM_CONG!$C$6:$BF$912,50,FALSE)</f>
        <v>0</v>
      </c>
      <c r="V353" s="16">
        <f>VLOOKUP($B353,GD_CHAM_CONG!$C$6:$BF$912,51,FALSE)</f>
        <v>0</v>
      </c>
      <c r="W353" s="16">
        <f>VLOOKUP($B353,GD_CHAM_CONG!$C$6:$BF$912,52,FALSE)</f>
        <v>0</v>
      </c>
      <c r="X353" s="16">
        <f>VLOOKUP($B353,GD_CHAM_CONG!$C$6:$BF$912,53,FALSE)</f>
        <v>0</v>
      </c>
      <c r="Y353" s="16">
        <f>VLOOKUP($B353,GD_CHAM_CONG!$C$6:$BF$912,54,FALSE)</f>
        <v>0</v>
      </c>
      <c r="Z353" s="16">
        <f>VLOOKUP($B353,GD_CHAM_CONG!$C$6:$BF$912,55,FALSE)</f>
        <v>0</v>
      </c>
      <c r="AA353" s="16">
        <f>VLOOKUP($B353,GD_CHAM_CONG!$C$6:$BF$912,56,FALSE)</f>
        <v>0</v>
      </c>
      <c r="AB353" s="16">
        <f>VLOOKUP($B353,GD_CHAM_CONG!$C$6:$BI$912,57,FALSE)</f>
        <v>0</v>
      </c>
      <c r="AC353" s="16">
        <f>VLOOKUP($B353,GD_CHAM_CONG!$C$6:$BI$912,58,FALSE)</f>
        <v>0</v>
      </c>
      <c r="AD353" s="16">
        <f>VLOOKUP($B353,GD_CHAM_CONG!$C$6:$BI$912,59,FALSE)</f>
        <v>0</v>
      </c>
      <c r="AE353" s="188">
        <f>I353/$H353*VLOOKUP(I$4,DM_TI_LE!$A$5:$B$30,2,FALSE)</f>
        <v>1</v>
      </c>
      <c r="AF353" s="188">
        <f>J353/$H353*VLOOKUP(J$4,DM_TI_LE!$A$5:$B$30,2,FALSE)</f>
        <v>0</v>
      </c>
      <c r="AG353" s="188">
        <f>K353/$H353*VLOOKUP(K$4,DM_TI_LE!$A$5:$B$30,2,FALSE)</f>
        <v>0</v>
      </c>
      <c r="AH353" s="188">
        <f>L353/$H353*VLOOKUP(L$4,DM_TI_LE!$A$5:$B$30,2,FALSE)</f>
        <v>0</v>
      </c>
      <c r="AI353" s="188">
        <f>M353/$H353*VLOOKUP(M$4,DM_TI_LE!$A$5:$B$30,2,FALSE)</f>
        <v>0</v>
      </c>
      <c r="AJ353" s="188">
        <f>N353/$H353*VLOOKUP(N$4,DM_TI_LE!$A$5:$B$30,2,FALSE)</f>
        <v>0</v>
      </c>
      <c r="AK353" s="188">
        <f>O353/$H353*VLOOKUP(O$4,DM_TI_LE!$A$5:$B$30,2,FALSE)</f>
        <v>0</v>
      </c>
      <c r="AL353" s="188">
        <f>P353/$H353*VLOOKUP(P$4,DM_TI_LE!$A$5:$B$30,2,FALSE)</f>
        <v>0</v>
      </c>
      <c r="AM353" s="188">
        <f>Q353/$H353*VLOOKUP(Q$4,DM_TI_LE!$A$5:$B$30,2,FALSE)</f>
        <v>0</v>
      </c>
      <c r="AN353" s="188">
        <f>R353/$H353*VLOOKUP(R$4,DM_TI_LE!$A$5:$B$30,2,FALSE)</f>
        <v>0</v>
      </c>
      <c r="AO353" s="188">
        <f>S353/$H353*VLOOKUP(S$4,DM_TI_LE!$A$5:$B$30,2,FALSE)</f>
        <v>0</v>
      </c>
      <c r="AP353" s="188">
        <f>T353/$H353*VLOOKUP(T$4,DM_TI_LE!$A$5:$B$30,2,FALSE)</f>
        <v>0</v>
      </c>
      <c r="AQ353" s="188">
        <f>U353/$H353*VLOOKUP(U$4,DM_TI_LE!$A$5:$B$30,2,FALSE)</f>
        <v>0</v>
      </c>
      <c r="AR353" s="188">
        <f>V353/$H353*VLOOKUP(V$4,DM_TI_LE!$A$5:$B$30,2,FALSE)</f>
        <v>0</v>
      </c>
      <c r="AS353" s="188">
        <f>W353/$H353*VLOOKUP(W$4,DM_TI_LE!$A$5:$B$30,2,FALSE)</f>
        <v>0</v>
      </c>
      <c r="AT353" s="188">
        <f>X353/$H353*VLOOKUP(X$4,DM_TI_LE!$A$5:$B$30,2,FALSE)</f>
        <v>0</v>
      </c>
      <c r="AU353" s="188">
        <f>Y353/$H353*VLOOKUP(Y$4,DM_TI_LE!$A$5:$B$30,2,FALSE)</f>
        <v>0</v>
      </c>
      <c r="AV353" s="188">
        <f>Z353/$H353*VLOOKUP(Z$4,DM_TI_LE!$A$5:$B$30,2,FALSE)</f>
        <v>0</v>
      </c>
      <c r="AW353" s="188">
        <f>AA353/$H353*VLOOKUP(AA$4,DM_TI_LE!$A$5:$B$30,2,FALSE)</f>
        <v>0</v>
      </c>
      <c r="AX353" s="188">
        <f>AB353/$H353*VLOOKUP(AB$4,DM_TI_LE!$A$5:$B$30,2,FALSE)</f>
        <v>0</v>
      </c>
      <c r="AY353" s="188">
        <f>AC353/$H353*VLOOKUP(AC$4,DM_TI_LE!$A$5:$B$30,2,FALSE)</f>
        <v>0</v>
      </c>
      <c r="AZ353" s="188">
        <f>AD353/$H353*VLOOKUP(AD$4,DM_TI_LE!$A$5:$B$30,2,FALSE)</f>
        <v>0</v>
      </c>
      <c r="BA353" s="231">
        <f>IF(CD353="HDHV",DM_TI_LE!$K$12*I353, SUM(AE353:AW353)*F353*E353*DM_HE_SO_LUONG_NS!$D$1*CE353)</f>
        <v>6615000</v>
      </c>
      <c r="BB353" s="16"/>
      <c r="BC353" s="17">
        <f>VLOOKUP(B353,GD_LCD_HS_LNS!$B$4:$E$914,4,FALSE)</f>
        <v>3100000</v>
      </c>
      <c r="BD353" s="16"/>
      <c r="BE353" s="16">
        <f>I353/26*$BC353*VLOOKUP(BE$4,DM_TI_LE!$A$5:$C$29,3,FALSE)</f>
        <v>0</v>
      </c>
      <c r="BF353" s="16">
        <f>J353/26*$BC353*VLOOKUP(BF$4,DM_TI_LE!$A$5:$C$29,3,FALSE)</f>
        <v>0</v>
      </c>
      <c r="BG353" s="16">
        <f>K353/26*$BC353*VLOOKUP(BG$4,DM_TI_LE!$A$5:$C$29,3,FALSE)</f>
        <v>0</v>
      </c>
      <c r="BH353" s="16">
        <f>L353/26*$BC353*VLOOKUP(BH$4,DM_TI_LE!$A$5:$C$29,3,FALSE)</f>
        <v>0</v>
      </c>
      <c r="BI353" s="16">
        <f>M353/26*$BC353*VLOOKUP(BI$4,DM_TI_LE!$A$5:$C$29,3,FALSE)</f>
        <v>0</v>
      </c>
      <c r="BJ353" s="16">
        <f>N353/26*$BC353*VLOOKUP(BJ$4,DM_TI_LE!$A$5:$C$29,3,FALSE)</f>
        <v>0</v>
      </c>
      <c r="BK353" s="16">
        <f>O353/26*$BC353*VLOOKUP(BK$4,DM_TI_LE!$A$5:$C$29,3,FALSE)</f>
        <v>0</v>
      </c>
      <c r="BL353" s="16">
        <f>P353/26*$BC353*VLOOKUP(BL$4,DM_TI_LE!$A$5:$C$29,3,FALSE)</f>
        <v>0</v>
      </c>
      <c r="BM353" s="16">
        <f>Q353/26*$BC353*VLOOKUP(BM$4,DM_TI_LE!$A$5:$C$29,3,FALSE)</f>
        <v>0</v>
      </c>
      <c r="BN353" s="16">
        <f>R353/26*$BC353*VLOOKUP(BN$4,DM_TI_LE!$A$5:$C$29,3,FALSE)</f>
        <v>0</v>
      </c>
      <c r="BO353" s="16">
        <f>S353/26*$BC353*VLOOKUP(BO$4,DM_TI_LE!$A$5:$C$29,3,FALSE)</f>
        <v>0</v>
      </c>
      <c r="BP353" s="16">
        <f>T353/26*$BC353*VLOOKUP(BP$4,DM_TI_LE!$A$5:$C$29,3,FALSE)</f>
        <v>0</v>
      </c>
      <c r="BQ353" s="16">
        <f>U353/26*$BC353*VLOOKUP(BQ$4,DM_TI_LE!$A$5:$C$29,3,FALSE)</f>
        <v>0</v>
      </c>
      <c r="BR353" s="16">
        <f>V353/26*$BC353*VLOOKUP(BR$4,DM_TI_LE!$A$5:$C$29,3,FALSE)</f>
        <v>0</v>
      </c>
      <c r="BS353" s="16">
        <f>W353/26*$BC353*VLOOKUP(BS$4,DM_TI_LE!$A$5:$C$29,3,FALSE)</f>
        <v>0</v>
      </c>
      <c r="BT353" s="16">
        <f>X353/26*$BC353*VLOOKUP(BT$4,DM_TI_LE!$A$5:$C$29,3,FALSE)</f>
        <v>0</v>
      </c>
      <c r="BU353" s="16">
        <f>Y353/26*$BC353*VLOOKUP(BU$4,DM_TI_LE!$A$5:$C$29,3,FALSE)</f>
        <v>0</v>
      </c>
      <c r="BV353" s="16">
        <f>Z353/26*$BC353*VLOOKUP(BV$4,DM_TI_LE!$A$5:$C$29,3,FALSE)</f>
        <v>0</v>
      </c>
      <c r="BW353" s="16">
        <f>AA353/26*$BC353*VLOOKUP(BW$4,DM_TI_LE!$A$5:$C$29,3,FALSE)</f>
        <v>0</v>
      </c>
      <c r="BX353" s="16">
        <f>AB353/26*$BC353*VLOOKUP(BX$4,DM_TI_LE!$A$5:$C$29,3,FALSE)</f>
        <v>0</v>
      </c>
      <c r="BY353" s="16">
        <f>AC353/26*$BC353*VLOOKUP(BY$4,DM_TI_LE!$A$5:$C$29,3,FALSE)</f>
        <v>0</v>
      </c>
      <c r="BZ353" s="16">
        <f>AD353/26*$BC353*VLOOKUP(BZ$4,DM_TI_LE!$A$5:$C$29,3,FALSE)</f>
        <v>0</v>
      </c>
      <c r="CA353" s="196">
        <f t="shared" si="0"/>
        <v>0</v>
      </c>
      <c r="CB353" s="16"/>
      <c r="CC353" s="197">
        <f t="shared" si="1"/>
        <v>6615000</v>
      </c>
      <c r="CD353" s="145" t="s">
        <v>114</v>
      </c>
      <c r="CE353" s="199">
        <f>VLOOKUP(CD353,DM_TI_LE!$I$12:$J$16,2,FALSE)</f>
        <v>1</v>
      </c>
    </row>
    <row r="354" spans="1:83" ht="12.75">
      <c r="A354" s="36">
        <v>350</v>
      </c>
      <c r="B354" s="38">
        <f>GD_LCD_HS_LNS!B353</f>
        <v>10770</v>
      </c>
      <c r="C354" s="38" t="str">
        <f>GD_LCD_HS_LNS!C353</f>
        <v>Trần Trọng Anh Chí</v>
      </c>
      <c r="D354" s="38" t="str">
        <f>GD_LCD_HS_LNS!D353</f>
        <v>Nv VS MB</v>
      </c>
      <c r="E354" s="146">
        <f>VLOOKUP(B354,GD_CHAM_CONG!$C$6:$BJ$912,60,FALSE)</f>
        <v>1</v>
      </c>
      <c r="F354" s="146">
        <f>VLOOKUP(B354,GD_LCD_HS_LNS!$B$4:$F$914,5,FALSE)</f>
        <v>1.47</v>
      </c>
      <c r="G354" s="168"/>
      <c r="H354" s="168">
        <f>VLOOKUP(B354,GD_CHAM_CONG!$C$6:$BD$912,37,FALSE)</f>
        <v>26</v>
      </c>
      <c r="I354" s="16">
        <f>VLOOKUP($B354,GD_CHAM_CONG!$C$6:$BF$912,38,FALSE)</f>
        <v>26</v>
      </c>
      <c r="J354" s="16">
        <f>VLOOKUP($B354,GD_CHAM_CONG!$C$6:$BF$912,39,FALSE)</f>
        <v>0</v>
      </c>
      <c r="K354" s="16">
        <f>VLOOKUP($B354,GD_CHAM_CONG!$C$6:$BF$912,40,FALSE)</f>
        <v>0</v>
      </c>
      <c r="L354" s="16">
        <f>VLOOKUP($B354,GD_CHAM_CONG!$C$6:$BF$912,41,FALSE)</f>
        <v>0</v>
      </c>
      <c r="M354" s="16">
        <f>VLOOKUP($B354,GD_CHAM_CONG!$C$6:$BF$912,42,FALSE)</f>
        <v>0</v>
      </c>
      <c r="N354" s="16">
        <f>VLOOKUP($B354,GD_CHAM_CONG!$C$6:$BF$912,43,FALSE)</f>
        <v>0</v>
      </c>
      <c r="O354" s="16">
        <f>VLOOKUP($B354,GD_CHAM_CONG!$C$6:$BF$912,44,FALSE)</f>
        <v>0</v>
      </c>
      <c r="P354" s="16">
        <f>VLOOKUP($B354,GD_CHAM_CONG!$C$6:$BF$912,45,FALSE)</f>
        <v>0</v>
      </c>
      <c r="Q354" s="16">
        <f>VLOOKUP($B354,GD_CHAM_CONG!$C$6:$BF$912,46,FALSE)</f>
        <v>0</v>
      </c>
      <c r="R354" s="16">
        <f>VLOOKUP($B354,GD_CHAM_CONG!$C$6:$BF$912,47,FALSE)</f>
        <v>0</v>
      </c>
      <c r="S354" s="16">
        <f>VLOOKUP($B354,GD_CHAM_CONG!$C$6:$BF$912,48,FALSE)</f>
        <v>0</v>
      </c>
      <c r="T354" s="16">
        <f>VLOOKUP($B354,GD_CHAM_CONG!$C$6:$BF$912,49,FALSE)</f>
        <v>0</v>
      </c>
      <c r="U354" s="16">
        <f>VLOOKUP($B354,GD_CHAM_CONG!$C$6:$BF$912,50,FALSE)</f>
        <v>0</v>
      </c>
      <c r="V354" s="16">
        <f>VLOOKUP($B354,GD_CHAM_CONG!$C$6:$BF$912,51,FALSE)</f>
        <v>0</v>
      </c>
      <c r="W354" s="16">
        <f>VLOOKUP($B354,GD_CHAM_CONG!$C$6:$BF$912,52,FALSE)</f>
        <v>0</v>
      </c>
      <c r="X354" s="16">
        <f>VLOOKUP($B354,GD_CHAM_CONG!$C$6:$BF$912,53,FALSE)</f>
        <v>0</v>
      </c>
      <c r="Y354" s="16">
        <f>VLOOKUP($B354,GD_CHAM_CONG!$C$6:$BF$912,54,FALSE)</f>
        <v>0</v>
      </c>
      <c r="Z354" s="16">
        <f>VLOOKUP($B354,GD_CHAM_CONG!$C$6:$BF$912,55,FALSE)</f>
        <v>0</v>
      </c>
      <c r="AA354" s="16">
        <f>VLOOKUP($B354,GD_CHAM_CONG!$C$6:$BF$912,56,FALSE)</f>
        <v>0</v>
      </c>
      <c r="AB354" s="16">
        <f>VLOOKUP($B354,GD_CHAM_CONG!$C$6:$BI$912,57,FALSE)</f>
        <v>0</v>
      </c>
      <c r="AC354" s="16">
        <f>VLOOKUP($B354,GD_CHAM_CONG!$C$6:$BI$912,58,FALSE)</f>
        <v>0</v>
      </c>
      <c r="AD354" s="16">
        <f>VLOOKUP($B354,GD_CHAM_CONG!$C$6:$BI$912,59,FALSE)</f>
        <v>0</v>
      </c>
      <c r="AE354" s="188">
        <f>I354/$H354*VLOOKUP(I$4,DM_TI_LE!$A$5:$B$30,2,FALSE)</f>
        <v>1</v>
      </c>
      <c r="AF354" s="188">
        <f>J354/$H354*VLOOKUP(J$4,DM_TI_LE!$A$5:$B$30,2,FALSE)</f>
        <v>0</v>
      </c>
      <c r="AG354" s="188">
        <f>K354/$H354*VLOOKUP(K$4,DM_TI_LE!$A$5:$B$30,2,FALSE)</f>
        <v>0</v>
      </c>
      <c r="AH354" s="188">
        <f>L354/$H354*VLOOKUP(L$4,DM_TI_LE!$A$5:$B$30,2,FALSE)</f>
        <v>0</v>
      </c>
      <c r="AI354" s="188">
        <f>M354/$H354*VLOOKUP(M$4,DM_TI_LE!$A$5:$B$30,2,FALSE)</f>
        <v>0</v>
      </c>
      <c r="AJ354" s="188">
        <f>N354/$H354*VLOOKUP(N$4,DM_TI_LE!$A$5:$B$30,2,FALSE)</f>
        <v>0</v>
      </c>
      <c r="AK354" s="188">
        <f>O354/$H354*VLOOKUP(O$4,DM_TI_LE!$A$5:$B$30,2,FALSE)</f>
        <v>0</v>
      </c>
      <c r="AL354" s="188">
        <f>P354/$H354*VLOOKUP(P$4,DM_TI_LE!$A$5:$B$30,2,FALSE)</f>
        <v>0</v>
      </c>
      <c r="AM354" s="188">
        <f>Q354/$H354*VLOOKUP(Q$4,DM_TI_LE!$A$5:$B$30,2,FALSE)</f>
        <v>0</v>
      </c>
      <c r="AN354" s="188">
        <f>R354/$H354*VLOOKUP(R$4,DM_TI_LE!$A$5:$B$30,2,FALSE)</f>
        <v>0</v>
      </c>
      <c r="AO354" s="188">
        <f>S354/$H354*VLOOKUP(S$4,DM_TI_LE!$A$5:$B$30,2,FALSE)</f>
        <v>0</v>
      </c>
      <c r="AP354" s="188">
        <f>T354/$H354*VLOOKUP(T$4,DM_TI_LE!$A$5:$B$30,2,FALSE)</f>
        <v>0</v>
      </c>
      <c r="AQ354" s="188">
        <f>U354/$H354*VLOOKUP(U$4,DM_TI_LE!$A$5:$B$30,2,FALSE)</f>
        <v>0</v>
      </c>
      <c r="AR354" s="188">
        <f>V354/$H354*VLOOKUP(V$4,DM_TI_LE!$A$5:$B$30,2,FALSE)</f>
        <v>0</v>
      </c>
      <c r="AS354" s="188">
        <f>W354/$H354*VLOOKUP(W$4,DM_TI_LE!$A$5:$B$30,2,FALSE)</f>
        <v>0</v>
      </c>
      <c r="AT354" s="188">
        <f>X354/$H354*VLOOKUP(X$4,DM_TI_LE!$A$5:$B$30,2,FALSE)</f>
        <v>0</v>
      </c>
      <c r="AU354" s="188">
        <f>Y354/$H354*VLOOKUP(Y$4,DM_TI_LE!$A$5:$B$30,2,FALSE)</f>
        <v>0</v>
      </c>
      <c r="AV354" s="188">
        <f>Z354/$H354*VLOOKUP(Z$4,DM_TI_LE!$A$5:$B$30,2,FALSE)</f>
        <v>0</v>
      </c>
      <c r="AW354" s="188">
        <f>AA354/$H354*VLOOKUP(AA$4,DM_TI_LE!$A$5:$B$30,2,FALSE)</f>
        <v>0</v>
      </c>
      <c r="AX354" s="188">
        <f>AB354/$H354*VLOOKUP(AB$4,DM_TI_LE!$A$5:$B$30,2,FALSE)</f>
        <v>0</v>
      </c>
      <c r="AY354" s="188">
        <f>AC354/$H354*VLOOKUP(AC$4,DM_TI_LE!$A$5:$B$30,2,FALSE)</f>
        <v>0</v>
      </c>
      <c r="AZ354" s="188">
        <f>AD354/$H354*VLOOKUP(AD$4,DM_TI_LE!$A$5:$B$30,2,FALSE)</f>
        <v>0</v>
      </c>
      <c r="BA354" s="231">
        <f>IF(CD354="HDHV",DM_TI_LE!$K$12*I354, SUM(AE354:AW354)*F354*E354*DM_HE_SO_LUONG_NS!$D$1*CE354)</f>
        <v>6615000</v>
      </c>
      <c r="BB354" s="16"/>
      <c r="BC354" s="17">
        <f>VLOOKUP(B354,GD_LCD_HS_LNS!$B$4:$E$914,4,FALSE)</f>
        <v>3100000</v>
      </c>
      <c r="BD354" s="16"/>
      <c r="BE354" s="16">
        <f>I354/26*$BC354*VLOOKUP(BE$4,DM_TI_LE!$A$5:$C$29,3,FALSE)</f>
        <v>0</v>
      </c>
      <c r="BF354" s="16">
        <f>J354/26*$BC354*VLOOKUP(BF$4,DM_TI_LE!$A$5:$C$29,3,FALSE)</f>
        <v>0</v>
      </c>
      <c r="BG354" s="16">
        <f>K354/26*$BC354*VLOOKUP(BG$4,DM_TI_LE!$A$5:$C$29,3,FALSE)</f>
        <v>0</v>
      </c>
      <c r="BH354" s="16">
        <f>L354/26*$BC354*VLOOKUP(BH$4,DM_TI_LE!$A$5:$C$29,3,FALSE)</f>
        <v>0</v>
      </c>
      <c r="BI354" s="16">
        <f>M354/26*$BC354*VLOOKUP(BI$4,DM_TI_LE!$A$5:$C$29,3,FALSE)</f>
        <v>0</v>
      </c>
      <c r="BJ354" s="16">
        <f>N354/26*$BC354*VLOOKUP(BJ$4,DM_TI_LE!$A$5:$C$29,3,FALSE)</f>
        <v>0</v>
      </c>
      <c r="BK354" s="16">
        <f>O354/26*$BC354*VLOOKUP(BK$4,DM_TI_LE!$A$5:$C$29,3,FALSE)</f>
        <v>0</v>
      </c>
      <c r="BL354" s="16">
        <f>P354/26*$BC354*VLOOKUP(BL$4,DM_TI_LE!$A$5:$C$29,3,FALSE)</f>
        <v>0</v>
      </c>
      <c r="BM354" s="16">
        <f>Q354/26*$BC354*VLOOKUP(BM$4,DM_TI_LE!$A$5:$C$29,3,FALSE)</f>
        <v>0</v>
      </c>
      <c r="BN354" s="16">
        <f>R354/26*$BC354*VLOOKUP(BN$4,DM_TI_LE!$A$5:$C$29,3,FALSE)</f>
        <v>0</v>
      </c>
      <c r="BO354" s="16">
        <f>S354/26*$BC354*VLOOKUP(BO$4,DM_TI_LE!$A$5:$C$29,3,FALSE)</f>
        <v>0</v>
      </c>
      <c r="BP354" s="16">
        <f>T354/26*$BC354*VLOOKUP(BP$4,DM_TI_LE!$A$5:$C$29,3,FALSE)</f>
        <v>0</v>
      </c>
      <c r="BQ354" s="16">
        <f>U354/26*$BC354*VLOOKUP(BQ$4,DM_TI_LE!$A$5:$C$29,3,FALSE)</f>
        <v>0</v>
      </c>
      <c r="BR354" s="16">
        <f>V354/26*$BC354*VLOOKUP(BR$4,DM_TI_LE!$A$5:$C$29,3,FALSE)</f>
        <v>0</v>
      </c>
      <c r="BS354" s="16">
        <f>W354/26*$BC354*VLOOKUP(BS$4,DM_TI_LE!$A$5:$C$29,3,FALSE)</f>
        <v>0</v>
      </c>
      <c r="BT354" s="16">
        <f>X354/26*$BC354*VLOOKUP(BT$4,DM_TI_LE!$A$5:$C$29,3,FALSE)</f>
        <v>0</v>
      </c>
      <c r="BU354" s="16">
        <f>Y354/26*$BC354*VLOOKUP(BU$4,DM_TI_LE!$A$5:$C$29,3,FALSE)</f>
        <v>0</v>
      </c>
      <c r="BV354" s="16">
        <f>Z354/26*$BC354*VLOOKUP(BV$4,DM_TI_LE!$A$5:$C$29,3,FALSE)</f>
        <v>0</v>
      </c>
      <c r="BW354" s="16">
        <f>AA354/26*$BC354*VLOOKUP(BW$4,DM_TI_LE!$A$5:$C$29,3,FALSE)</f>
        <v>0</v>
      </c>
      <c r="BX354" s="16">
        <f>AB354/26*$BC354*VLOOKUP(BX$4,DM_TI_LE!$A$5:$C$29,3,FALSE)</f>
        <v>0</v>
      </c>
      <c r="BY354" s="16">
        <f>AC354/26*$BC354*VLOOKUP(BY$4,DM_TI_LE!$A$5:$C$29,3,FALSE)</f>
        <v>0</v>
      </c>
      <c r="BZ354" s="16">
        <f>AD354/26*$BC354*VLOOKUP(BZ$4,DM_TI_LE!$A$5:$C$29,3,FALSE)</f>
        <v>0</v>
      </c>
      <c r="CA354" s="196">
        <f t="shared" si="0"/>
        <v>0</v>
      </c>
      <c r="CB354" s="16"/>
      <c r="CC354" s="197">
        <f t="shared" si="1"/>
        <v>6615000</v>
      </c>
      <c r="CD354" s="145" t="s">
        <v>114</v>
      </c>
      <c r="CE354" s="199">
        <f>VLOOKUP(CD354,DM_TI_LE!$I$12:$J$16,2,FALSE)</f>
        <v>1</v>
      </c>
    </row>
    <row r="355" spans="1:83" ht="12.75">
      <c r="A355" s="36">
        <v>351</v>
      </c>
      <c r="B355" s="38">
        <f>GD_LCD_HS_LNS!B354</f>
        <v>10771</v>
      </c>
      <c r="C355" s="38" t="str">
        <f>GD_LCD_HS_LNS!C354</f>
        <v>Trần Thị Thu Thuỷ</v>
      </c>
      <c r="D355" s="38" t="str">
        <f>GD_LCD_HS_LNS!D354</f>
        <v>Nv VS MB</v>
      </c>
      <c r="E355" s="146">
        <f>VLOOKUP(B355,GD_CHAM_CONG!$C$6:$BJ$912,60,FALSE)</f>
        <v>1</v>
      </c>
      <c r="F355" s="146">
        <f>VLOOKUP(B355,GD_LCD_HS_LNS!$B$4:$F$914,5,FALSE)</f>
        <v>1.47</v>
      </c>
      <c r="G355" s="168"/>
      <c r="H355" s="168">
        <f>VLOOKUP(B355,GD_CHAM_CONG!$C$6:$BD$912,37,FALSE)</f>
        <v>26</v>
      </c>
      <c r="I355" s="16">
        <f>VLOOKUP($B355,GD_CHAM_CONG!$C$6:$BF$912,38,FALSE)</f>
        <v>7</v>
      </c>
      <c r="J355" s="16">
        <f>VLOOKUP($B355,GD_CHAM_CONG!$C$6:$BF$912,39,FALSE)</f>
        <v>0</v>
      </c>
      <c r="K355" s="16">
        <f>VLOOKUP($B355,GD_CHAM_CONG!$C$6:$BF$912,40,FALSE)</f>
        <v>0</v>
      </c>
      <c r="L355" s="16">
        <f>VLOOKUP($B355,GD_CHAM_CONG!$C$6:$BF$912,41,FALSE)</f>
        <v>0</v>
      </c>
      <c r="M355" s="16">
        <f>VLOOKUP($B355,GD_CHAM_CONG!$C$6:$BF$912,42,FALSE)</f>
        <v>0</v>
      </c>
      <c r="N355" s="16">
        <f>VLOOKUP($B355,GD_CHAM_CONG!$C$6:$BF$912,43,FALSE)</f>
        <v>0</v>
      </c>
      <c r="O355" s="16">
        <f>VLOOKUP($B355,GD_CHAM_CONG!$C$6:$BF$912,44,FALSE)</f>
        <v>14</v>
      </c>
      <c r="P355" s="16">
        <f>VLOOKUP($B355,GD_CHAM_CONG!$C$6:$BF$912,45,FALSE)</f>
        <v>0</v>
      </c>
      <c r="Q355" s="16">
        <f>VLOOKUP($B355,GD_CHAM_CONG!$C$6:$BF$912,46,FALSE)</f>
        <v>0</v>
      </c>
      <c r="R355" s="16">
        <f>VLOOKUP($B355,GD_CHAM_CONG!$C$6:$BF$912,47,FALSE)</f>
        <v>0</v>
      </c>
      <c r="S355" s="16">
        <f>VLOOKUP($B355,GD_CHAM_CONG!$C$6:$BF$912,48,FALSE)</f>
        <v>0</v>
      </c>
      <c r="T355" s="16">
        <f>VLOOKUP($B355,GD_CHAM_CONG!$C$6:$BF$912,49,FALSE)</f>
        <v>0</v>
      </c>
      <c r="U355" s="16">
        <f>VLOOKUP($B355,GD_CHAM_CONG!$C$6:$BF$912,50,FALSE)</f>
        <v>0</v>
      </c>
      <c r="V355" s="16">
        <f>VLOOKUP($B355,GD_CHAM_CONG!$C$6:$BF$912,51,FALSE)</f>
        <v>0</v>
      </c>
      <c r="W355" s="16">
        <f>VLOOKUP($B355,GD_CHAM_CONG!$C$6:$BF$912,52,FALSE)</f>
        <v>0</v>
      </c>
      <c r="X355" s="16">
        <f>VLOOKUP($B355,GD_CHAM_CONG!$C$6:$BF$912,53,FALSE)</f>
        <v>0</v>
      </c>
      <c r="Y355" s="16">
        <f>VLOOKUP($B355,GD_CHAM_CONG!$C$6:$BF$912,54,FALSE)</f>
        <v>0</v>
      </c>
      <c r="Z355" s="16">
        <f>VLOOKUP($B355,GD_CHAM_CONG!$C$6:$BF$912,55,FALSE)</f>
        <v>0</v>
      </c>
      <c r="AA355" s="16">
        <f>VLOOKUP($B355,GD_CHAM_CONG!$C$6:$BF$912,56,FALSE)</f>
        <v>0</v>
      </c>
      <c r="AB355" s="16">
        <f>VLOOKUP($B355,GD_CHAM_CONG!$C$6:$BI$912,57,FALSE)</f>
        <v>0</v>
      </c>
      <c r="AC355" s="16">
        <f>VLOOKUP($B355,GD_CHAM_CONG!$C$6:$BI$912,58,FALSE)</f>
        <v>0</v>
      </c>
      <c r="AD355" s="16">
        <f>VLOOKUP($B355,GD_CHAM_CONG!$C$6:$BI$912,59,FALSE)</f>
        <v>0</v>
      </c>
      <c r="AE355" s="188">
        <f>I355/$H355*VLOOKUP(I$4,DM_TI_LE!$A$5:$B$30,2,FALSE)</f>
        <v>0.26923076923076922</v>
      </c>
      <c r="AF355" s="188">
        <f>J355/$H355*VLOOKUP(J$4,DM_TI_LE!$A$5:$B$30,2,FALSE)</f>
        <v>0</v>
      </c>
      <c r="AG355" s="188">
        <f>K355/$H355*VLOOKUP(K$4,DM_TI_LE!$A$5:$B$30,2,FALSE)</f>
        <v>0</v>
      </c>
      <c r="AH355" s="188">
        <f>L355/$H355*VLOOKUP(L$4,DM_TI_LE!$A$5:$B$30,2,FALSE)</f>
        <v>0</v>
      </c>
      <c r="AI355" s="188">
        <f>M355/$H355*VLOOKUP(M$4,DM_TI_LE!$A$5:$B$30,2,FALSE)</f>
        <v>0</v>
      </c>
      <c r="AJ355" s="188">
        <f>N355/$H355*VLOOKUP(N$4,DM_TI_LE!$A$5:$B$30,2,FALSE)</f>
        <v>0</v>
      </c>
      <c r="AK355" s="188">
        <f>O355/$H355*VLOOKUP(O$4,DM_TI_LE!$A$5:$B$30,2,FALSE)</f>
        <v>5.3846153846153849E-2</v>
      </c>
      <c r="AL355" s="188">
        <f>P355/$H355*VLOOKUP(P$4,DM_TI_LE!$A$5:$B$30,2,FALSE)</f>
        <v>0</v>
      </c>
      <c r="AM355" s="188">
        <f>Q355/$H355*VLOOKUP(Q$4,DM_TI_LE!$A$5:$B$30,2,FALSE)</f>
        <v>0</v>
      </c>
      <c r="AN355" s="188">
        <f>R355/$H355*VLOOKUP(R$4,DM_TI_LE!$A$5:$B$30,2,FALSE)</f>
        <v>0</v>
      </c>
      <c r="AO355" s="188">
        <f>S355/$H355*VLOOKUP(S$4,DM_TI_LE!$A$5:$B$30,2,FALSE)</f>
        <v>0</v>
      </c>
      <c r="AP355" s="188">
        <f>T355/$H355*VLOOKUP(T$4,DM_TI_LE!$A$5:$B$30,2,FALSE)</f>
        <v>0</v>
      </c>
      <c r="AQ355" s="188">
        <f>U355/$H355*VLOOKUP(U$4,DM_TI_LE!$A$5:$B$30,2,FALSE)</f>
        <v>0</v>
      </c>
      <c r="AR355" s="188">
        <f>V355/$H355*VLOOKUP(V$4,DM_TI_LE!$A$5:$B$30,2,FALSE)</f>
        <v>0</v>
      </c>
      <c r="AS355" s="188">
        <f>W355/$H355*VLOOKUP(W$4,DM_TI_LE!$A$5:$B$30,2,FALSE)</f>
        <v>0</v>
      </c>
      <c r="AT355" s="188">
        <f>X355/$H355*VLOOKUP(X$4,DM_TI_LE!$A$5:$B$30,2,FALSE)</f>
        <v>0</v>
      </c>
      <c r="AU355" s="188">
        <f>Y355/$H355*VLOOKUP(Y$4,DM_TI_LE!$A$5:$B$30,2,FALSE)</f>
        <v>0</v>
      </c>
      <c r="AV355" s="188">
        <f>Z355/$H355*VLOOKUP(Z$4,DM_TI_LE!$A$5:$B$30,2,FALSE)</f>
        <v>0</v>
      </c>
      <c r="AW355" s="188">
        <f>AA355/$H355*VLOOKUP(AA$4,DM_TI_LE!$A$5:$B$30,2,FALSE)</f>
        <v>0</v>
      </c>
      <c r="AX355" s="188">
        <f>AB355/$H355*VLOOKUP(AB$4,DM_TI_LE!$A$5:$B$30,2,FALSE)</f>
        <v>0</v>
      </c>
      <c r="AY355" s="188">
        <f>AC355/$H355*VLOOKUP(AC$4,DM_TI_LE!$A$5:$B$30,2,FALSE)</f>
        <v>0</v>
      </c>
      <c r="AZ355" s="188">
        <f>AD355/$H355*VLOOKUP(AD$4,DM_TI_LE!$A$5:$B$30,2,FALSE)</f>
        <v>0</v>
      </c>
      <c r="BA355" s="231">
        <f>IF(CD355="HDHV",DM_TI_LE!$K$12*I355, SUM(AE355:AW355)*F355*E355*DM_HE_SO_LUONG_NS!$D$1*CE355)</f>
        <v>2137153.8461538455</v>
      </c>
      <c r="BB355" s="16"/>
      <c r="BC355" s="17">
        <f>VLOOKUP(B355,GD_LCD_HS_LNS!$B$4:$E$914,4,FALSE)</f>
        <v>3100000</v>
      </c>
      <c r="BD355" s="16"/>
      <c r="BE355" s="16">
        <f>I355/26*$BC355*VLOOKUP(BE$4,DM_TI_LE!$A$5:$C$29,3,FALSE)</f>
        <v>0</v>
      </c>
      <c r="BF355" s="16">
        <f>J355/26*$BC355*VLOOKUP(BF$4,DM_TI_LE!$A$5:$C$29,3,FALSE)</f>
        <v>0</v>
      </c>
      <c r="BG355" s="16">
        <f>K355/26*$BC355*VLOOKUP(BG$4,DM_TI_LE!$A$5:$C$29,3,FALSE)</f>
        <v>0</v>
      </c>
      <c r="BH355" s="16">
        <f>L355/26*$BC355*VLOOKUP(BH$4,DM_TI_LE!$A$5:$C$29,3,FALSE)</f>
        <v>0</v>
      </c>
      <c r="BI355" s="16">
        <f>M355/26*$BC355*VLOOKUP(BI$4,DM_TI_LE!$A$5:$C$29,3,FALSE)</f>
        <v>0</v>
      </c>
      <c r="BJ355" s="16">
        <f>N355/26*$BC355*VLOOKUP(BJ$4,DM_TI_LE!$A$5:$C$29,3,FALSE)</f>
        <v>0</v>
      </c>
      <c r="BK355" s="16">
        <f>O355/26*$BC355*VLOOKUP(BK$4,DM_TI_LE!$A$5:$C$29,3,FALSE)</f>
        <v>0</v>
      </c>
      <c r="BL355" s="16">
        <f>P355/26*$BC355*VLOOKUP(BL$4,DM_TI_LE!$A$5:$C$29,3,FALSE)</f>
        <v>0</v>
      </c>
      <c r="BM355" s="16">
        <f>Q355/26*$BC355*VLOOKUP(BM$4,DM_TI_LE!$A$5:$C$29,3,FALSE)</f>
        <v>0</v>
      </c>
      <c r="BN355" s="16">
        <f>R355/26*$BC355*VLOOKUP(BN$4,DM_TI_LE!$A$5:$C$29,3,FALSE)</f>
        <v>0</v>
      </c>
      <c r="BO355" s="16">
        <f>S355/26*$BC355*VLOOKUP(BO$4,DM_TI_LE!$A$5:$C$29,3,FALSE)</f>
        <v>0</v>
      </c>
      <c r="BP355" s="16">
        <f>T355/26*$BC355*VLOOKUP(BP$4,DM_TI_LE!$A$5:$C$29,3,FALSE)</f>
        <v>0</v>
      </c>
      <c r="BQ355" s="16">
        <f>U355/26*$BC355*VLOOKUP(BQ$4,DM_TI_LE!$A$5:$C$29,3,FALSE)</f>
        <v>0</v>
      </c>
      <c r="BR355" s="16">
        <f>V355/26*$BC355*VLOOKUP(BR$4,DM_TI_LE!$A$5:$C$29,3,FALSE)</f>
        <v>0</v>
      </c>
      <c r="BS355" s="16">
        <f>W355/26*$BC355*VLOOKUP(BS$4,DM_TI_LE!$A$5:$C$29,3,FALSE)</f>
        <v>0</v>
      </c>
      <c r="BT355" s="16">
        <f>X355/26*$BC355*VLOOKUP(BT$4,DM_TI_LE!$A$5:$C$29,3,FALSE)</f>
        <v>0</v>
      </c>
      <c r="BU355" s="16">
        <f>Y355/26*$BC355*VLOOKUP(BU$4,DM_TI_LE!$A$5:$C$29,3,FALSE)</f>
        <v>0</v>
      </c>
      <c r="BV355" s="16">
        <f>Z355/26*$BC355*VLOOKUP(BV$4,DM_TI_LE!$A$5:$C$29,3,FALSE)</f>
        <v>0</v>
      </c>
      <c r="BW355" s="16">
        <f>AA355/26*$BC355*VLOOKUP(BW$4,DM_TI_LE!$A$5:$C$29,3,FALSE)</f>
        <v>0</v>
      </c>
      <c r="BX355" s="16">
        <f>AB355/26*$BC355*VLOOKUP(BX$4,DM_TI_LE!$A$5:$C$29,3,FALSE)</f>
        <v>0</v>
      </c>
      <c r="BY355" s="16">
        <f>AC355/26*$BC355*VLOOKUP(BY$4,DM_TI_LE!$A$5:$C$29,3,FALSE)</f>
        <v>0</v>
      </c>
      <c r="BZ355" s="16">
        <f>AD355/26*$BC355*VLOOKUP(BZ$4,DM_TI_LE!$A$5:$C$29,3,FALSE)</f>
        <v>0</v>
      </c>
      <c r="CA355" s="196">
        <f t="shared" si="0"/>
        <v>0</v>
      </c>
      <c r="CB355" s="16"/>
      <c r="CC355" s="197">
        <f t="shared" si="1"/>
        <v>2137153.8461538455</v>
      </c>
      <c r="CD355" s="145" t="s">
        <v>114</v>
      </c>
      <c r="CE355" s="199">
        <f>VLOOKUP(CD355,DM_TI_LE!$I$12:$J$16,2,FALSE)</f>
        <v>1</v>
      </c>
    </row>
    <row r="356" spans="1:83" ht="12.75">
      <c r="A356" s="36">
        <v>352</v>
      </c>
      <c r="B356" s="38">
        <f>GD_LCD_HS_LNS!B355</f>
        <v>10772</v>
      </c>
      <c r="C356" s="38" t="str">
        <f>GD_LCD_HS_LNS!C355</f>
        <v>Đậu Thị Hồng Nguyệt</v>
      </c>
      <c r="D356" s="38" t="str">
        <f>GD_LCD_HS_LNS!D355</f>
        <v>Nv VS MB</v>
      </c>
      <c r="E356" s="146">
        <f>VLOOKUP(B356,GD_CHAM_CONG!$C$6:$BJ$912,60,FALSE)</f>
        <v>1</v>
      </c>
      <c r="F356" s="146">
        <f>VLOOKUP(B356,GD_LCD_HS_LNS!$B$4:$F$914,5,FALSE)</f>
        <v>1.56</v>
      </c>
      <c r="G356" s="168"/>
      <c r="H356" s="168">
        <f>VLOOKUP(B356,GD_CHAM_CONG!$C$6:$BD$912,37,FALSE)</f>
        <v>26</v>
      </c>
      <c r="I356" s="16">
        <f>VLOOKUP($B356,GD_CHAM_CONG!$C$6:$BF$912,38,FALSE)</f>
        <v>26</v>
      </c>
      <c r="J356" s="16">
        <f>VLOOKUP($B356,GD_CHAM_CONG!$C$6:$BF$912,39,FALSE)</f>
        <v>0</v>
      </c>
      <c r="K356" s="16">
        <f>VLOOKUP($B356,GD_CHAM_CONG!$C$6:$BF$912,40,FALSE)</f>
        <v>0</v>
      </c>
      <c r="L356" s="16">
        <f>VLOOKUP($B356,GD_CHAM_CONG!$C$6:$BF$912,41,FALSE)</f>
        <v>0</v>
      </c>
      <c r="M356" s="16">
        <f>VLOOKUP($B356,GD_CHAM_CONG!$C$6:$BF$912,42,FALSE)</f>
        <v>0</v>
      </c>
      <c r="N356" s="16">
        <f>VLOOKUP($B356,GD_CHAM_CONG!$C$6:$BF$912,43,FALSE)</f>
        <v>0</v>
      </c>
      <c r="O356" s="16">
        <f>VLOOKUP($B356,GD_CHAM_CONG!$C$6:$BF$912,44,FALSE)</f>
        <v>0</v>
      </c>
      <c r="P356" s="16">
        <f>VLOOKUP($B356,GD_CHAM_CONG!$C$6:$BF$912,45,FALSE)</f>
        <v>0</v>
      </c>
      <c r="Q356" s="16">
        <f>VLOOKUP($B356,GD_CHAM_CONG!$C$6:$BF$912,46,FALSE)</f>
        <v>0</v>
      </c>
      <c r="R356" s="16">
        <f>VLOOKUP($B356,GD_CHAM_CONG!$C$6:$BF$912,47,FALSE)</f>
        <v>0</v>
      </c>
      <c r="S356" s="16">
        <f>VLOOKUP($B356,GD_CHAM_CONG!$C$6:$BF$912,48,FALSE)</f>
        <v>0</v>
      </c>
      <c r="T356" s="16">
        <f>VLOOKUP($B356,GD_CHAM_CONG!$C$6:$BF$912,49,FALSE)</f>
        <v>0</v>
      </c>
      <c r="U356" s="16">
        <f>VLOOKUP($B356,GD_CHAM_CONG!$C$6:$BF$912,50,FALSE)</f>
        <v>0</v>
      </c>
      <c r="V356" s="16">
        <f>VLOOKUP($B356,GD_CHAM_CONG!$C$6:$BF$912,51,FALSE)</f>
        <v>0</v>
      </c>
      <c r="W356" s="16">
        <f>VLOOKUP($B356,GD_CHAM_CONG!$C$6:$BF$912,52,FALSE)</f>
        <v>0</v>
      </c>
      <c r="X356" s="16">
        <f>VLOOKUP($B356,GD_CHAM_CONG!$C$6:$BF$912,53,FALSE)</f>
        <v>0</v>
      </c>
      <c r="Y356" s="16">
        <f>VLOOKUP($B356,GD_CHAM_CONG!$C$6:$BF$912,54,FALSE)</f>
        <v>0</v>
      </c>
      <c r="Z356" s="16">
        <f>VLOOKUP($B356,GD_CHAM_CONG!$C$6:$BF$912,55,FALSE)</f>
        <v>0</v>
      </c>
      <c r="AA356" s="16">
        <f>VLOOKUP($B356,GD_CHAM_CONG!$C$6:$BF$912,56,FALSE)</f>
        <v>0</v>
      </c>
      <c r="AB356" s="16">
        <f>VLOOKUP($B356,GD_CHAM_CONG!$C$6:$BI$912,57,FALSE)</f>
        <v>0</v>
      </c>
      <c r="AC356" s="16">
        <f>VLOOKUP($B356,GD_CHAM_CONG!$C$6:$BI$912,58,FALSE)</f>
        <v>0</v>
      </c>
      <c r="AD356" s="16">
        <f>VLOOKUP($B356,GD_CHAM_CONG!$C$6:$BI$912,59,FALSE)</f>
        <v>0</v>
      </c>
      <c r="AE356" s="188">
        <f>I356/$H356*VLOOKUP(I$4,DM_TI_LE!$A$5:$B$30,2,FALSE)</f>
        <v>1</v>
      </c>
      <c r="AF356" s="188">
        <f>J356/$H356*VLOOKUP(J$4,DM_TI_LE!$A$5:$B$30,2,FALSE)</f>
        <v>0</v>
      </c>
      <c r="AG356" s="188">
        <f>K356/$H356*VLOOKUP(K$4,DM_TI_LE!$A$5:$B$30,2,FALSE)</f>
        <v>0</v>
      </c>
      <c r="AH356" s="188">
        <f>L356/$H356*VLOOKUP(L$4,DM_TI_LE!$A$5:$B$30,2,FALSE)</f>
        <v>0</v>
      </c>
      <c r="AI356" s="188">
        <f>M356/$H356*VLOOKUP(M$4,DM_TI_LE!$A$5:$B$30,2,FALSE)</f>
        <v>0</v>
      </c>
      <c r="AJ356" s="188">
        <f>N356/$H356*VLOOKUP(N$4,DM_TI_LE!$A$5:$B$30,2,FALSE)</f>
        <v>0</v>
      </c>
      <c r="AK356" s="188">
        <f>O356/$H356*VLOOKUP(O$4,DM_TI_LE!$A$5:$B$30,2,FALSE)</f>
        <v>0</v>
      </c>
      <c r="AL356" s="188">
        <f>P356/$H356*VLOOKUP(P$4,DM_TI_LE!$A$5:$B$30,2,FALSE)</f>
        <v>0</v>
      </c>
      <c r="AM356" s="188">
        <f>Q356/$H356*VLOOKUP(Q$4,DM_TI_LE!$A$5:$B$30,2,FALSE)</f>
        <v>0</v>
      </c>
      <c r="AN356" s="188">
        <f>R356/$H356*VLOOKUP(R$4,DM_TI_LE!$A$5:$B$30,2,FALSE)</f>
        <v>0</v>
      </c>
      <c r="AO356" s="188">
        <f>S356/$H356*VLOOKUP(S$4,DM_TI_LE!$A$5:$B$30,2,FALSE)</f>
        <v>0</v>
      </c>
      <c r="AP356" s="188">
        <f>T356/$H356*VLOOKUP(T$4,DM_TI_LE!$A$5:$B$30,2,FALSE)</f>
        <v>0</v>
      </c>
      <c r="AQ356" s="188">
        <f>U356/$H356*VLOOKUP(U$4,DM_TI_LE!$A$5:$B$30,2,FALSE)</f>
        <v>0</v>
      </c>
      <c r="AR356" s="188">
        <f>V356/$H356*VLOOKUP(V$4,DM_TI_LE!$A$5:$B$30,2,FALSE)</f>
        <v>0</v>
      </c>
      <c r="AS356" s="188">
        <f>W356/$H356*VLOOKUP(W$4,DM_TI_LE!$A$5:$B$30,2,FALSE)</f>
        <v>0</v>
      </c>
      <c r="AT356" s="188">
        <f>X356/$H356*VLOOKUP(X$4,DM_TI_LE!$A$5:$B$30,2,FALSE)</f>
        <v>0</v>
      </c>
      <c r="AU356" s="188">
        <f>Y356/$H356*VLOOKUP(Y$4,DM_TI_LE!$A$5:$B$30,2,FALSE)</f>
        <v>0</v>
      </c>
      <c r="AV356" s="188">
        <f>Z356/$H356*VLOOKUP(Z$4,DM_TI_LE!$A$5:$B$30,2,FALSE)</f>
        <v>0</v>
      </c>
      <c r="AW356" s="188">
        <f>AA356/$H356*VLOOKUP(AA$4,DM_TI_LE!$A$5:$B$30,2,FALSE)</f>
        <v>0</v>
      </c>
      <c r="AX356" s="188">
        <f>AB356/$H356*VLOOKUP(AB$4,DM_TI_LE!$A$5:$B$30,2,FALSE)</f>
        <v>0</v>
      </c>
      <c r="AY356" s="188">
        <f>AC356/$H356*VLOOKUP(AC$4,DM_TI_LE!$A$5:$B$30,2,FALSE)</f>
        <v>0</v>
      </c>
      <c r="AZ356" s="188">
        <f>AD356/$H356*VLOOKUP(AD$4,DM_TI_LE!$A$5:$B$30,2,FALSE)</f>
        <v>0</v>
      </c>
      <c r="BA356" s="231">
        <f>IF(CD356="HDHV",DM_TI_LE!$K$12*I356, SUM(AE356:AW356)*F356*E356*DM_HE_SO_LUONG_NS!$D$1*CE356)</f>
        <v>7020000</v>
      </c>
      <c r="BB356" s="16"/>
      <c r="BC356" s="17">
        <f>VLOOKUP(B356,GD_LCD_HS_LNS!$B$4:$E$914,4,FALSE)</f>
        <v>3100000</v>
      </c>
      <c r="BD356" s="16"/>
      <c r="BE356" s="16">
        <f>I356/26*$BC356*VLOOKUP(BE$4,DM_TI_LE!$A$5:$C$29,3,FALSE)</f>
        <v>0</v>
      </c>
      <c r="BF356" s="16">
        <f>J356/26*$BC356*VLOOKUP(BF$4,DM_TI_LE!$A$5:$C$29,3,FALSE)</f>
        <v>0</v>
      </c>
      <c r="BG356" s="16">
        <f>K356/26*$BC356*VLOOKUP(BG$4,DM_TI_LE!$A$5:$C$29,3,FALSE)</f>
        <v>0</v>
      </c>
      <c r="BH356" s="16">
        <f>L356/26*$BC356*VLOOKUP(BH$4,DM_TI_LE!$A$5:$C$29,3,FALSE)</f>
        <v>0</v>
      </c>
      <c r="BI356" s="16">
        <f>M356/26*$BC356*VLOOKUP(BI$4,DM_TI_LE!$A$5:$C$29,3,FALSE)</f>
        <v>0</v>
      </c>
      <c r="BJ356" s="16">
        <f>N356/26*$BC356*VLOOKUP(BJ$4,DM_TI_LE!$A$5:$C$29,3,FALSE)</f>
        <v>0</v>
      </c>
      <c r="BK356" s="16">
        <f>O356/26*$BC356*VLOOKUP(BK$4,DM_TI_LE!$A$5:$C$29,3,FALSE)</f>
        <v>0</v>
      </c>
      <c r="BL356" s="16">
        <f>P356/26*$BC356*VLOOKUP(BL$4,DM_TI_LE!$A$5:$C$29,3,FALSE)</f>
        <v>0</v>
      </c>
      <c r="BM356" s="16">
        <f>Q356/26*$BC356*VLOOKUP(BM$4,DM_TI_LE!$A$5:$C$29,3,FALSE)</f>
        <v>0</v>
      </c>
      <c r="BN356" s="16">
        <f>R356/26*$BC356*VLOOKUP(BN$4,DM_TI_LE!$A$5:$C$29,3,FALSE)</f>
        <v>0</v>
      </c>
      <c r="BO356" s="16">
        <f>S356/26*$BC356*VLOOKUP(BO$4,DM_TI_LE!$A$5:$C$29,3,FALSE)</f>
        <v>0</v>
      </c>
      <c r="BP356" s="16">
        <f>T356/26*$BC356*VLOOKUP(BP$4,DM_TI_LE!$A$5:$C$29,3,FALSE)</f>
        <v>0</v>
      </c>
      <c r="BQ356" s="16">
        <f>U356/26*$BC356*VLOOKUP(BQ$4,DM_TI_LE!$A$5:$C$29,3,FALSE)</f>
        <v>0</v>
      </c>
      <c r="BR356" s="16">
        <f>V356/26*$BC356*VLOOKUP(BR$4,DM_TI_LE!$A$5:$C$29,3,FALSE)</f>
        <v>0</v>
      </c>
      <c r="BS356" s="16">
        <f>W356/26*$BC356*VLOOKUP(BS$4,DM_TI_LE!$A$5:$C$29,3,FALSE)</f>
        <v>0</v>
      </c>
      <c r="BT356" s="16">
        <f>X356/26*$BC356*VLOOKUP(BT$4,DM_TI_LE!$A$5:$C$29,3,FALSE)</f>
        <v>0</v>
      </c>
      <c r="BU356" s="16">
        <f>Y356/26*$BC356*VLOOKUP(BU$4,DM_TI_LE!$A$5:$C$29,3,FALSE)</f>
        <v>0</v>
      </c>
      <c r="BV356" s="16">
        <f>Z356/26*$BC356*VLOOKUP(BV$4,DM_TI_LE!$A$5:$C$29,3,FALSE)</f>
        <v>0</v>
      </c>
      <c r="BW356" s="16">
        <f>AA356/26*$BC356*VLOOKUP(BW$4,DM_TI_LE!$A$5:$C$29,3,FALSE)</f>
        <v>0</v>
      </c>
      <c r="BX356" s="16">
        <f>AB356/26*$BC356*VLOOKUP(BX$4,DM_TI_LE!$A$5:$C$29,3,FALSE)</f>
        <v>0</v>
      </c>
      <c r="BY356" s="16">
        <f>AC356/26*$BC356*VLOOKUP(BY$4,DM_TI_LE!$A$5:$C$29,3,FALSE)</f>
        <v>0</v>
      </c>
      <c r="BZ356" s="16">
        <f>AD356/26*$BC356*VLOOKUP(BZ$4,DM_TI_LE!$A$5:$C$29,3,FALSE)</f>
        <v>0</v>
      </c>
      <c r="CA356" s="196">
        <f t="shared" si="0"/>
        <v>0</v>
      </c>
      <c r="CB356" s="16"/>
      <c r="CC356" s="197">
        <f t="shared" si="1"/>
        <v>7020000</v>
      </c>
      <c r="CD356" s="145" t="s">
        <v>116</v>
      </c>
      <c r="CE356" s="199">
        <f>VLOOKUP(CD356,DM_TI_LE!$I$12:$J$16,2,FALSE)</f>
        <v>1</v>
      </c>
    </row>
    <row r="357" spans="1:83" ht="12.75">
      <c r="A357" s="36">
        <v>353</v>
      </c>
      <c r="B357" s="38">
        <f>GD_LCD_HS_LNS!B356</f>
        <v>10773</v>
      </c>
      <c r="C357" s="38" t="str">
        <f>GD_LCD_HS_LNS!C356</f>
        <v>Nguyễn Thị Mến</v>
      </c>
      <c r="D357" s="38" t="str">
        <f>GD_LCD_HS_LNS!D356</f>
        <v>Nv VS MB</v>
      </c>
      <c r="E357" s="146">
        <f>VLOOKUP(B357,GD_CHAM_CONG!$C$6:$BJ$912,60,FALSE)</f>
        <v>1</v>
      </c>
      <c r="F357" s="146">
        <f>VLOOKUP(B357,GD_LCD_HS_LNS!$B$4:$F$914,5,FALSE)</f>
        <v>1.65</v>
      </c>
      <c r="G357" s="168"/>
      <c r="H357" s="168">
        <f>VLOOKUP(B357,GD_CHAM_CONG!$C$6:$BD$912,37,FALSE)</f>
        <v>26</v>
      </c>
      <c r="I357" s="16">
        <f>VLOOKUP($B357,GD_CHAM_CONG!$C$6:$BF$912,38,FALSE)</f>
        <v>26</v>
      </c>
      <c r="J357" s="16">
        <f>VLOOKUP($B357,GD_CHAM_CONG!$C$6:$BF$912,39,FALSE)</f>
        <v>0</v>
      </c>
      <c r="K357" s="16">
        <f>VLOOKUP($B357,GD_CHAM_CONG!$C$6:$BF$912,40,FALSE)</f>
        <v>0</v>
      </c>
      <c r="L357" s="16">
        <f>VLOOKUP($B357,GD_CHAM_CONG!$C$6:$BF$912,41,FALSE)</f>
        <v>0</v>
      </c>
      <c r="M357" s="16">
        <f>VLOOKUP($B357,GD_CHAM_CONG!$C$6:$BF$912,42,FALSE)</f>
        <v>0</v>
      </c>
      <c r="N357" s="16">
        <f>VLOOKUP($B357,GD_CHAM_CONG!$C$6:$BF$912,43,FALSE)</f>
        <v>0</v>
      </c>
      <c r="O357" s="16">
        <f>VLOOKUP($B357,GD_CHAM_CONG!$C$6:$BF$912,44,FALSE)</f>
        <v>0</v>
      </c>
      <c r="P357" s="16">
        <f>VLOOKUP($B357,GD_CHAM_CONG!$C$6:$BF$912,45,FALSE)</f>
        <v>0</v>
      </c>
      <c r="Q357" s="16">
        <f>VLOOKUP($B357,GD_CHAM_CONG!$C$6:$BF$912,46,FALSE)</f>
        <v>0</v>
      </c>
      <c r="R357" s="16">
        <f>VLOOKUP($B357,GD_CHAM_CONG!$C$6:$BF$912,47,FALSE)</f>
        <v>0</v>
      </c>
      <c r="S357" s="16">
        <f>VLOOKUP($B357,GD_CHAM_CONG!$C$6:$BF$912,48,FALSE)</f>
        <v>0</v>
      </c>
      <c r="T357" s="16">
        <f>VLOOKUP($B357,GD_CHAM_CONG!$C$6:$BF$912,49,FALSE)</f>
        <v>0</v>
      </c>
      <c r="U357" s="16">
        <f>VLOOKUP($B357,GD_CHAM_CONG!$C$6:$BF$912,50,FALSE)</f>
        <v>0</v>
      </c>
      <c r="V357" s="16">
        <f>VLOOKUP($B357,GD_CHAM_CONG!$C$6:$BF$912,51,FALSE)</f>
        <v>0</v>
      </c>
      <c r="W357" s="16">
        <f>VLOOKUP($B357,GD_CHAM_CONG!$C$6:$BF$912,52,FALSE)</f>
        <v>0</v>
      </c>
      <c r="X357" s="16">
        <f>VLOOKUP($B357,GD_CHAM_CONG!$C$6:$BF$912,53,FALSE)</f>
        <v>0</v>
      </c>
      <c r="Y357" s="16">
        <f>VLOOKUP($B357,GD_CHAM_CONG!$C$6:$BF$912,54,FALSE)</f>
        <v>0</v>
      </c>
      <c r="Z357" s="16">
        <f>VLOOKUP($B357,GD_CHAM_CONG!$C$6:$BF$912,55,FALSE)</f>
        <v>0</v>
      </c>
      <c r="AA357" s="16">
        <f>VLOOKUP($B357,GD_CHAM_CONG!$C$6:$BF$912,56,FALSE)</f>
        <v>0</v>
      </c>
      <c r="AB357" s="16">
        <f>VLOOKUP($B357,GD_CHAM_CONG!$C$6:$BI$912,57,FALSE)</f>
        <v>0</v>
      </c>
      <c r="AC357" s="16">
        <f>VLOOKUP($B357,GD_CHAM_CONG!$C$6:$BI$912,58,FALSE)</f>
        <v>0</v>
      </c>
      <c r="AD357" s="16">
        <f>VLOOKUP($B357,GD_CHAM_CONG!$C$6:$BI$912,59,FALSE)</f>
        <v>0</v>
      </c>
      <c r="AE357" s="188">
        <f>I357/$H357*VLOOKUP(I$4,DM_TI_LE!$A$5:$B$30,2,FALSE)</f>
        <v>1</v>
      </c>
      <c r="AF357" s="188">
        <f>J357/$H357*VLOOKUP(J$4,DM_TI_LE!$A$5:$B$30,2,FALSE)</f>
        <v>0</v>
      </c>
      <c r="AG357" s="188">
        <f>K357/$H357*VLOOKUP(K$4,DM_TI_LE!$A$5:$B$30,2,FALSE)</f>
        <v>0</v>
      </c>
      <c r="AH357" s="188">
        <f>L357/$H357*VLOOKUP(L$4,DM_TI_LE!$A$5:$B$30,2,FALSE)</f>
        <v>0</v>
      </c>
      <c r="AI357" s="188">
        <f>M357/$H357*VLOOKUP(M$4,DM_TI_LE!$A$5:$B$30,2,FALSE)</f>
        <v>0</v>
      </c>
      <c r="AJ357" s="188">
        <f>N357/$H357*VLOOKUP(N$4,DM_TI_LE!$A$5:$B$30,2,FALSE)</f>
        <v>0</v>
      </c>
      <c r="AK357" s="188">
        <f>O357/$H357*VLOOKUP(O$4,DM_TI_LE!$A$5:$B$30,2,FALSE)</f>
        <v>0</v>
      </c>
      <c r="AL357" s="188">
        <f>P357/$H357*VLOOKUP(P$4,DM_TI_LE!$A$5:$B$30,2,FALSE)</f>
        <v>0</v>
      </c>
      <c r="AM357" s="188">
        <f>Q357/$H357*VLOOKUP(Q$4,DM_TI_LE!$A$5:$B$30,2,FALSE)</f>
        <v>0</v>
      </c>
      <c r="AN357" s="188">
        <f>R357/$H357*VLOOKUP(R$4,DM_TI_LE!$A$5:$B$30,2,FALSE)</f>
        <v>0</v>
      </c>
      <c r="AO357" s="188">
        <f>S357/$H357*VLOOKUP(S$4,DM_TI_LE!$A$5:$B$30,2,FALSE)</f>
        <v>0</v>
      </c>
      <c r="AP357" s="188">
        <f>T357/$H357*VLOOKUP(T$4,DM_TI_LE!$A$5:$B$30,2,FALSE)</f>
        <v>0</v>
      </c>
      <c r="AQ357" s="188">
        <f>U357/$H357*VLOOKUP(U$4,DM_TI_LE!$A$5:$B$30,2,FALSE)</f>
        <v>0</v>
      </c>
      <c r="AR357" s="188">
        <f>V357/$H357*VLOOKUP(V$4,DM_TI_LE!$A$5:$B$30,2,FALSE)</f>
        <v>0</v>
      </c>
      <c r="AS357" s="188">
        <f>W357/$H357*VLOOKUP(W$4,DM_TI_LE!$A$5:$B$30,2,FALSE)</f>
        <v>0</v>
      </c>
      <c r="AT357" s="188">
        <f>X357/$H357*VLOOKUP(X$4,DM_TI_LE!$A$5:$B$30,2,FALSE)</f>
        <v>0</v>
      </c>
      <c r="AU357" s="188">
        <f>Y357/$H357*VLOOKUP(Y$4,DM_TI_LE!$A$5:$B$30,2,FALSE)</f>
        <v>0</v>
      </c>
      <c r="AV357" s="188">
        <f>Z357/$H357*VLOOKUP(Z$4,DM_TI_LE!$A$5:$B$30,2,FALSE)</f>
        <v>0</v>
      </c>
      <c r="AW357" s="188">
        <f>AA357/$H357*VLOOKUP(AA$4,DM_TI_LE!$A$5:$B$30,2,FALSE)</f>
        <v>0</v>
      </c>
      <c r="AX357" s="188">
        <f>AB357/$H357*VLOOKUP(AB$4,DM_TI_LE!$A$5:$B$30,2,FALSE)</f>
        <v>0</v>
      </c>
      <c r="AY357" s="188">
        <f>AC357/$H357*VLOOKUP(AC$4,DM_TI_LE!$A$5:$B$30,2,FALSE)</f>
        <v>0</v>
      </c>
      <c r="AZ357" s="188">
        <f>AD357/$H357*VLOOKUP(AD$4,DM_TI_LE!$A$5:$B$30,2,FALSE)</f>
        <v>0</v>
      </c>
      <c r="BA357" s="231">
        <f>IF(CD357="HDHV",DM_TI_LE!$K$12*I357, SUM(AE357:AW357)*F357*E357*DM_HE_SO_LUONG_NS!$D$1*CE357)</f>
        <v>7425000</v>
      </c>
      <c r="BB357" s="16"/>
      <c r="BC357" s="17">
        <f>VLOOKUP(B357,GD_LCD_HS_LNS!$B$4:$E$914,4,FALSE)</f>
        <v>3100000</v>
      </c>
      <c r="BD357" s="16"/>
      <c r="BE357" s="16">
        <f>I357/26*$BC357*VLOOKUP(BE$4,DM_TI_LE!$A$5:$C$29,3,FALSE)</f>
        <v>0</v>
      </c>
      <c r="BF357" s="16">
        <f>J357/26*$BC357*VLOOKUP(BF$4,DM_TI_LE!$A$5:$C$29,3,FALSE)</f>
        <v>0</v>
      </c>
      <c r="BG357" s="16">
        <f>K357/26*$BC357*VLOOKUP(BG$4,DM_TI_LE!$A$5:$C$29,3,FALSE)</f>
        <v>0</v>
      </c>
      <c r="BH357" s="16">
        <f>L357/26*$BC357*VLOOKUP(BH$4,DM_TI_LE!$A$5:$C$29,3,FALSE)</f>
        <v>0</v>
      </c>
      <c r="BI357" s="16">
        <f>M357/26*$BC357*VLOOKUP(BI$4,DM_TI_LE!$A$5:$C$29,3,FALSE)</f>
        <v>0</v>
      </c>
      <c r="BJ357" s="16">
        <f>N357/26*$BC357*VLOOKUP(BJ$4,DM_TI_LE!$A$5:$C$29,3,FALSE)</f>
        <v>0</v>
      </c>
      <c r="BK357" s="16">
        <f>O357/26*$BC357*VLOOKUP(BK$4,DM_TI_LE!$A$5:$C$29,3,FALSE)</f>
        <v>0</v>
      </c>
      <c r="BL357" s="16">
        <f>P357/26*$BC357*VLOOKUP(BL$4,DM_TI_LE!$A$5:$C$29,3,FALSE)</f>
        <v>0</v>
      </c>
      <c r="BM357" s="16">
        <f>Q357/26*$BC357*VLOOKUP(BM$4,DM_TI_LE!$A$5:$C$29,3,FALSE)</f>
        <v>0</v>
      </c>
      <c r="BN357" s="16">
        <f>R357/26*$BC357*VLOOKUP(BN$4,DM_TI_LE!$A$5:$C$29,3,FALSE)</f>
        <v>0</v>
      </c>
      <c r="BO357" s="16">
        <f>S357/26*$BC357*VLOOKUP(BO$4,DM_TI_LE!$A$5:$C$29,3,FALSE)</f>
        <v>0</v>
      </c>
      <c r="BP357" s="16">
        <f>T357/26*$BC357*VLOOKUP(BP$4,DM_TI_LE!$A$5:$C$29,3,FALSE)</f>
        <v>0</v>
      </c>
      <c r="BQ357" s="16">
        <f>U357/26*$BC357*VLOOKUP(BQ$4,DM_TI_LE!$A$5:$C$29,3,FALSE)</f>
        <v>0</v>
      </c>
      <c r="BR357" s="16">
        <f>V357/26*$BC357*VLOOKUP(BR$4,DM_TI_LE!$A$5:$C$29,3,FALSE)</f>
        <v>0</v>
      </c>
      <c r="BS357" s="16">
        <f>W357/26*$BC357*VLOOKUP(BS$4,DM_TI_LE!$A$5:$C$29,3,FALSE)</f>
        <v>0</v>
      </c>
      <c r="BT357" s="16">
        <f>X357/26*$BC357*VLOOKUP(BT$4,DM_TI_LE!$A$5:$C$29,3,FALSE)</f>
        <v>0</v>
      </c>
      <c r="BU357" s="16">
        <f>Y357/26*$BC357*VLOOKUP(BU$4,DM_TI_LE!$A$5:$C$29,3,FALSE)</f>
        <v>0</v>
      </c>
      <c r="BV357" s="16">
        <f>Z357/26*$BC357*VLOOKUP(BV$4,DM_TI_LE!$A$5:$C$29,3,FALSE)</f>
        <v>0</v>
      </c>
      <c r="BW357" s="16">
        <f>AA357/26*$BC357*VLOOKUP(BW$4,DM_TI_LE!$A$5:$C$29,3,FALSE)</f>
        <v>0</v>
      </c>
      <c r="BX357" s="16">
        <f>AB357/26*$BC357*VLOOKUP(BX$4,DM_TI_LE!$A$5:$C$29,3,FALSE)</f>
        <v>0</v>
      </c>
      <c r="BY357" s="16">
        <f>AC357/26*$BC357*VLOOKUP(BY$4,DM_TI_LE!$A$5:$C$29,3,FALSE)</f>
        <v>0</v>
      </c>
      <c r="BZ357" s="16">
        <f>AD357/26*$BC357*VLOOKUP(BZ$4,DM_TI_LE!$A$5:$C$29,3,FALSE)</f>
        <v>0</v>
      </c>
      <c r="CA357" s="196">
        <f t="shared" si="0"/>
        <v>0</v>
      </c>
      <c r="CB357" s="16"/>
      <c r="CC357" s="197">
        <f t="shared" si="1"/>
        <v>7425000</v>
      </c>
      <c r="CD357" s="145" t="s">
        <v>116</v>
      </c>
      <c r="CE357" s="199">
        <f>VLOOKUP(CD357,DM_TI_LE!$I$12:$J$16,2,FALSE)</f>
        <v>1</v>
      </c>
    </row>
    <row r="358" spans="1:83" ht="12.75">
      <c r="A358" s="36">
        <v>354</v>
      </c>
      <c r="B358" s="38">
        <f>GD_LCD_HS_LNS!B357</f>
        <v>10774</v>
      </c>
      <c r="C358" s="38" t="str">
        <f>GD_LCD_HS_LNS!C357</f>
        <v>Lò Thị Phượng</v>
      </c>
      <c r="D358" s="38" t="str">
        <f>GD_LCD_HS_LNS!D357</f>
        <v>Nv VS MB</v>
      </c>
      <c r="E358" s="146">
        <f>VLOOKUP(B358,GD_CHAM_CONG!$C$6:$BJ$912,60,FALSE)</f>
        <v>1</v>
      </c>
      <c r="F358" s="146">
        <f>VLOOKUP(B358,GD_LCD_HS_LNS!$B$4:$F$914,5,FALSE)</f>
        <v>1.56</v>
      </c>
      <c r="G358" s="168"/>
      <c r="H358" s="168">
        <f>VLOOKUP(B358,GD_CHAM_CONG!$C$6:$BD$912,37,FALSE)</f>
        <v>26</v>
      </c>
      <c r="I358" s="16">
        <f>VLOOKUP($B358,GD_CHAM_CONG!$C$6:$BF$912,38,FALSE)</f>
        <v>26</v>
      </c>
      <c r="J358" s="16">
        <f>VLOOKUP($B358,GD_CHAM_CONG!$C$6:$BF$912,39,FALSE)</f>
        <v>0</v>
      </c>
      <c r="K358" s="16">
        <f>VLOOKUP($B358,GD_CHAM_CONG!$C$6:$BF$912,40,FALSE)</f>
        <v>0</v>
      </c>
      <c r="L358" s="16">
        <f>VLOOKUP($B358,GD_CHAM_CONG!$C$6:$BF$912,41,FALSE)</f>
        <v>0</v>
      </c>
      <c r="M358" s="16">
        <f>VLOOKUP($B358,GD_CHAM_CONG!$C$6:$BF$912,42,FALSE)</f>
        <v>0</v>
      </c>
      <c r="N358" s="16">
        <f>VLOOKUP($B358,GD_CHAM_CONG!$C$6:$BF$912,43,FALSE)</f>
        <v>0</v>
      </c>
      <c r="O358" s="16">
        <f>VLOOKUP($B358,GD_CHAM_CONG!$C$6:$BF$912,44,FALSE)</f>
        <v>0</v>
      </c>
      <c r="P358" s="16">
        <f>VLOOKUP($B358,GD_CHAM_CONG!$C$6:$BF$912,45,FALSE)</f>
        <v>0</v>
      </c>
      <c r="Q358" s="16">
        <f>VLOOKUP($B358,GD_CHAM_CONG!$C$6:$BF$912,46,FALSE)</f>
        <v>0</v>
      </c>
      <c r="R358" s="16">
        <f>VLOOKUP($B358,GD_CHAM_CONG!$C$6:$BF$912,47,FALSE)</f>
        <v>0</v>
      </c>
      <c r="S358" s="16">
        <f>VLOOKUP($B358,GD_CHAM_CONG!$C$6:$BF$912,48,FALSE)</f>
        <v>0</v>
      </c>
      <c r="T358" s="16">
        <f>VLOOKUP($B358,GD_CHAM_CONG!$C$6:$BF$912,49,FALSE)</f>
        <v>0</v>
      </c>
      <c r="U358" s="16">
        <f>VLOOKUP($B358,GD_CHAM_CONG!$C$6:$BF$912,50,FALSE)</f>
        <v>0</v>
      </c>
      <c r="V358" s="16">
        <f>VLOOKUP($B358,GD_CHAM_CONG!$C$6:$BF$912,51,FALSE)</f>
        <v>0</v>
      </c>
      <c r="W358" s="16">
        <f>VLOOKUP($B358,GD_CHAM_CONG!$C$6:$BF$912,52,FALSE)</f>
        <v>0</v>
      </c>
      <c r="X358" s="16">
        <f>VLOOKUP($B358,GD_CHAM_CONG!$C$6:$BF$912,53,FALSE)</f>
        <v>0</v>
      </c>
      <c r="Y358" s="16">
        <f>VLOOKUP($B358,GD_CHAM_CONG!$C$6:$BF$912,54,FALSE)</f>
        <v>0</v>
      </c>
      <c r="Z358" s="16">
        <f>VLOOKUP($B358,GD_CHAM_CONG!$C$6:$BF$912,55,FALSE)</f>
        <v>0</v>
      </c>
      <c r="AA358" s="16">
        <f>VLOOKUP($B358,GD_CHAM_CONG!$C$6:$BF$912,56,FALSE)</f>
        <v>0</v>
      </c>
      <c r="AB358" s="16">
        <f>VLOOKUP($B358,GD_CHAM_CONG!$C$6:$BI$912,57,FALSE)</f>
        <v>0</v>
      </c>
      <c r="AC358" s="16">
        <f>VLOOKUP($B358,GD_CHAM_CONG!$C$6:$BI$912,58,FALSE)</f>
        <v>0</v>
      </c>
      <c r="AD358" s="16">
        <f>VLOOKUP($B358,GD_CHAM_CONG!$C$6:$BI$912,59,FALSE)</f>
        <v>0</v>
      </c>
      <c r="AE358" s="188">
        <f>I358/$H358*VLOOKUP(I$4,DM_TI_LE!$A$5:$B$30,2,FALSE)</f>
        <v>1</v>
      </c>
      <c r="AF358" s="188">
        <f>J358/$H358*VLOOKUP(J$4,DM_TI_LE!$A$5:$B$30,2,FALSE)</f>
        <v>0</v>
      </c>
      <c r="AG358" s="188">
        <f>K358/$H358*VLOOKUP(K$4,DM_TI_LE!$A$5:$B$30,2,FALSE)</f>
        <v>0</v>
      </c>
      <c r="AH358" s="188">
        <f>L358/$H358*VLOOKUP(L$4,DM_TI_LE!$A$5:$B$30,2,FALSE)</f>
        <v>0</v>
      </c>
      <c r="AI358" s="188">
        <f>M358/$H358*VLOOKUP(M$4,DM_TI_LE!$A$5:$B$30,2,FALSE)</f>
        <v>0</v>
      </c>
      <c r="AJ358" s="188">
        <f>N358/$H358*VLOOKUP(N$4,DM_TI_LE!$A$5:$B$30,2,FALSE)</f>
        <v>0</v>
      </c>
      <c r="AK358" s="188">
        <f>O358/$H358*VLOOKUP(O$4,DM_TI_LE!$A$5:$B$30,2,FALSE)</f>
        <v>0</v>
      </c>
      <c r="AL358" s="188">
        <f>P358/$H358*VLOOKUP(P$4,DM_TI_LE!$A$5:$B$30,2,FALSE)</f>
        <v>0</v>
      </c>
      <c r="AM358" s="188">
        <f>Q358/$H358*VLOOKUP(Q$4,DM_TI_LE!$A$5:$B$30,2,FALSE)</f>
        <v>0</v>
      </c>
      <c r="AN358" s="188">
        <f>R358/$H358*VLOOKUP(R$4,DM_TI_LE!$A$5:$B$30,2,FALSE)</f>
        <v>0</v>
      </c>
      <c r="AO358" s="188">
        <f>S358/$H358*VLOOKUP(S$4,DM_TI_LE!$A$5:$B$30,2,FALSE)</f>
        <v>0</v>
      </c>
      <c r="AP358" s="188">
        <f>T358/$H358*VLOOKUP(T$4,DM_TI_LE!$A$5:$B$30,2,FALSE)</f>
        <v>0</v>
      </c>
      <c r="AQ358" s="188">
        <f>U358/$H358*VLOOKUP(U$4,DM_TI_LE!$A$5:$B$30,2,FALSE)</f>
        <v>0</v>
      </c>
      <c r="AR358" s="188">
        <f>V358/$H358*VLOOKUP(V$4,DM_TI_LE!$A$5:$B$30,2,FALSE)</f>
        <v>0</v>
      </c>
      <c r="AS358" s="188">
        <f>W358/$H358*VLOOKUP(W$4,DM_TI_LE!$A$5:$B$30,2,FALSE)</f>
        <v>0</v>
      </c>
      <c r="AT358" s="188">
        <f>X358/$H358*VLOOKUP(X$4,DM_TI_LE!$A$5:$B$30,2,FALSE)</f>
        <v>0</v>
      </c>
      <c r="AU358" s="188">
        <f>Y358/$H358*VLOOKUP(Y$4,DM_TI_LE!$A$5:$B$30,2,FALSE)</f>
        <v>0</v>
      </c>
      <c r="AV358" s="188">
        <f>Z358/$H358*VLOOKUP(Z$4,DM_TI_LE!$A$5:$B$30,2,FALSE)</f>
        <v>0</v>
      </c>
      <c r="AW358" s="188">
        <f>AA358/$H358*VLOOKUP(AA$4,DM_TI_LE!$A$5:$B$30,2,FALSE)</f>
        <v>0</v>
      </c>
      <c r="AX358" s="188">
        <f>AB358/$H358*VLOOKUP(AB$4,DM_TI_LE!$A$5:$B$30,2,FALSE)</f>
        <v>0</v>
      </c>
      <c r="AY358" s="188">
        <f>AC358/$H358*VLOOKUP(AC$4,DM_TI_LE!$A$5:$B$30,2,FALSE)</f>
        <v>0</v>
      </c>
      <c r="AZ358" s="188">
        <f>AD358/$H358*VLOOKUP(AD$4,DM_TI_LE!$A$5:$B$30,2,FALSE)</f>
        <v>0</v>
      </c>
      <c r="BA358" s="231">
        <f>IF(CD358="HDHV",DM_TI_LE!$K$12*I358, SUM(AE358:AW358)*F358*E358*DM_HE_SO_LUONG_NS!$D$1*CE358)</f>
        <v>7020000</v>
      </c>
      <c r="BB358" s="16"/>
      <c r="BC358" s="17">
        <f>VLOOKUP(B358,GD_LCD_HS_LNS!$B$4:$E$914,4,FALSE)</f>
        <v>3100000</v>
      </c>
      <c r="BD358" s="16"/>
      <c r="BE358" s="16">
        <f>I358/26*$BC358*VLOOKUP(BE$4,DM_TI_LE!$A$5:$C$29,3,FALSE)</f>
        <v>0</v>
      </c>
      <c r="BF358" s="16">
        <f>J358/26*$BC358*VLOOKUP(BF$4,DM_TI_LE!$A$5:$C$29,3,FALSE)</f>
        <v>0</v>
      </c>
      <c r="BG358" s="16">
        <f>K358/26*$BC358*VLOOKUP(BG$4,DM_TI_LE!$A$5:$C$29,3,FALSE)</f>
        <v>0</v>
      </c>
      <c r="BH358" s="16">
        <f>L358/26*$BC358*VLOOKUP(BH$4,DM_TI_LE!$A$5:$C$29,3,FALSE)</f>
        <v>0</v>
      </c>
      <c r="BI358" s="16">
        <f>M358/26*$BC358*VLOOKUP(BI$4,DM_TI_LE!$A$5:$C$29,3,FALSE)</f>
        <v>0</v>
      </c>
      <c r="BJ358" s="16">
        <f>N358/26*$BC358*VLOOKUP(BJ$4,DM_TI_LE!$A$5:$C$29,3,FALSE)</f>
        <v>0</v>
      </c>
      <c r="BK358" s="16">
        <f>O358/26*$BC358*VLOOKUP(BK$4,DM_TI_LE!$A$5:$C$29,3,FALSE)</f>
        <v>0</v>
      </c>
      <c r="BL358" s="16">
        <f>P358/26*$BC358*VLOOKUP(BL$4,DM_TI_LE!$A$5:$C$29,3,FALSE)</f>
        <v>0</v>
      </c>
      <c r="BM358" s="16">
        <f>Q358/26*$BC358*VLOOKUP(BM$4,DM_TI_LE!$A$5:$C$29,3,FALSE)</f>
        <v>0</v>
      </c>
      <c r="BN358" s="16">
        <f>R358/26*$BC358*VLOOKUP(BN$4,DM_TI_LE!$A$5:$C$29,3,FALSE)</f>
        <v>0</v>
      </c>
      <c r="BO358" s="16">
        <f>S358/26*$BC358*VLOOKUP(BO$4,DM_TI_LE!$A$5:$C$29,3,FALSE)</f>
        <v>0</v>
      </c>
      <c r="BP358" s="16">
        <f>T358/26*$BC358*VLOOKUP(BP$4,DM_TI_LE!$A$5:$C$29,3,FALSE)</f>
        <v>0</v>
      </c>
      <c r="BQ358" s="16">
        <f>U358/26*$BC358*VLOOKUP(BQ$4,DM_TI_LE!$A$5:$C$29,3,FALSE)</f>
        <v>0</v>
      </c>
      <c r="BR358" s="16">
        <f>V358/26*$BC358*VLOOKUP(BR$4,DM_TI_LE!$A$5:$C$29,3,FALSE)</f>
        <v>0</v>
      </c>
      <c r="BS358" s="16">
        <f>W358/26*$BC358*VLOOKUP(BS$4,DM_TI_LE!$A$5:$C$29,3,FALSE)</f>
        <v>0</v>
      </c>
      <c r="BT358" s="16">
        <f>X358/26*$BC358*VLOOKUP(BT$4,DM_TI_LE!$A$5:$C$29,3,FALSE)</f>
        <v>0</v>
      </c>
      <c r="BU358" s="16">
        <f>Y358/26*$BC358*VLOOKUP(BU$4,DM_TI_LE!$A$5:$C$29,3,FALSE)</f>
        <v>0</v>
      </c>
      <c r="BV358" s="16">
        <f>Z358/26*$BC358*VLOOKUP(BV$4,DM_TI_LE!$A$5:$C$29,3,FALSE)</f>
        <v>0</v>
      </c>
      <c r="BW358" s="16">
        <f>AA358/26*$BC358*VLOOKUP(BW$4,DM_TI_LE!$A$5:$C$29,3,FALSE)</f>
        <v>0</v>
      </c>
      <c r="BX358" s="16">
        <f>AB358/26*$BC358*VLOOKUP(BX$4,DM_TI_LE!$A$5:$C$29,3,FALSE)</f>
        <v>0</v>
      </c>
      <c r="BY358" s="16">
        <f>AC358/26*$BC358*VLOOKUP(BY$4,DM_TI_LE!$A$5:$C$29,3,FALSE)</f>
        <v>0</v>
      </c>
      <c r="BZ358" s="16">
        <f>AD358/26*$BC358*VLOOKUP(BZ$4,DM_TI_LE!$A$5:$C$29,3,FALSE)</f>
        <v>0</v>
      </c>
      <c r="CA358" s="196">
        <f t="shared" si="0"/>
        <v>0</v>
      </c>
      <c r="CB358" s="16"/>
      <c r="CC358" s="197">
        <f t="shared" si="1"/>
        <v>7020000</v>
      </c>
      <c r="CD358" s="145" t="s">
        <v>116</v>
      </c>
      <c r="CE358" s="199">
        <f>VLOOKUP(CD358,DM_TI_LE!$I$12:$J$16,2,FALSE)</f>
        <v>1</v>
      </c>
    </row>
    <row r="359" spans="1:83" ht="12.75">
      <c r="A359" s="36">
        <v>355</v>
      </c>
      <c r="B359" s="38">
        <f>GD_LCD_HS_LNS!B358</f>
        <v>10775</v>
      </c>
      <c r="C359" s="38" t="str">
        <f>GD_LCD_HS_LNS!C358</f>
        <v>Đặng Thị Thu Hường</v>
      </c>
      <c r="D359" s="38" t="str">
        <f>GD_LCD_HS_LNS!D358</f>
        <v>Nv VS MB</v>
      </c>
      <c r="E359" s="146">
        <f>VLOOKUP(B359,GD_CHAM_CONG!$C$6:$BJ$912,60,FALSE)</f>
        <v>1</v>
      </c>
      <c r="F359" s="146">
        <f>VLOOKUP(B359,GD_LCD_HS_LNS!$B$4:$F$914,5,FALSE)</f>
        <v>1.75</v>
      </c>
      <c r="G359" s="168"/>
      <c r="H359" s="168">
        <f>VLOOKUP(B359,GD_CHAM_CONG!$C$6:$BD$912,37,FALSE)</f>
        <v>26</v>
      </c>
      <c r="I359" s="16">
        <f>VLOOKUP($B359,GD_CHAM_CONG!$C$6:$BF$912,38,FALSE)</f>
        <v>26</v>
      </c>
      <c r="J359" s="16">
        <f>VLOOKUP($B359,GD_CHAM_CONG!$C$6:$BF$912,39,FALSE)</f>
        <v>0</v>
      </c>
      <c r="K359" s="16">
        <f>VLOOKUP($B359,GD_CHAM_CONG!$C$6:$BF$912,40,FALSE)</f>
        <v>0</v>
      </c>
      <c r="L359" s="16">
        <f>VLOOKUP($B359,GD_CHAM_CONG!$C$6:$BF$912,41,FALSE)</f>
        <v>0</v>
      </c>
      <c r="M359" s="16">
        <f>VLOOKUP($B359,GD_CHAM_CONG!$C$6:$BF$912,42,FALSE)</f>
        <v>0</v>
      </c>
      <c r="N359" s="16">
        <f>VLOOKUP($B359,GD_CHAM_CONG!$C$6:$BF$912,43,FALSE)</f>
        <v>0</v>
      </c>
      <c r="O359" s="16">
        <f>VLOOKUP($B359,GD_CHAM_CONG!$C$6:$BF$912,44,FALSE)</f>
        <v>0</v>
      </c>
      <c r="P359" s="16">
        <f>VLOOKUP($B359,GD_CHAM_CONG!$C$6:$BF$912,45,FALSE)</f>
        <v>0</v>
      </c>
      <c r="Q359" s="16">
        <f>VLOOKUP($B359,GD_CHAM_CONG!$C$6:$BF$912,46,FALSE)</f>
        <v>0</v>
      </c>
      <c r="R359" s="16">
        <f>VLOOKUP($B359,GD_CHAM_CONG!$C$6:$BF$912,47,FALSE)</f>
        <v>0</v>
      </c>
      <c r="S359" s="16">
        <f>VLOOKUP($B359,GD_CHAM_CONG!$C$6:$BF$912,48,FALSE)</f>
        <v>0</v>
      </c>
      <c r="T359" s="16">
        <f>VLOOKUP($B359,GD_CHAM_CONG!$C$6:$BF$912,49,FALSE)</f>
        <v>0</v>
      </c>
      <c r="U359" s="16">
        <f>VLOOKUP($B359,GD_CHAM_CONG!$C$6:$BF$912,50,FALSE)</f>
        <v>0</v>
      </c>
      <c r="V359" s="16">
        <f>VLOOKUP($B359,GD_CHAM_CONG!$C$6:$BF$912,51,FALSE)</f>
        <v>0</v>
      </c>
      <c r="W359" s="16">
        <f>VLOOKUP($B359,GD_CHAM_CONG!$C$6:$BF$912,52,FALSE)</f>
        <v>0</v>
      </c>
      <c r="X359" s="16">
        <f>VLOOKUP($B359,GD_CHAM_CONG!$C$6:$BF$912,53,FALSE)</f>
        <v>0</v>
      </c>
      <c r="Y359" s="16">
        <f>VLOOKUP($B359,GD_CHAM_CONG!$C$6:$BF$912,54,FALSE)</f>
        <v>0</v>
      </c>
      <c r="Z359" s="16">
        <f>VLOOKUP($B359,GD_CHAM_CONG!$C$6:$BF$912,55,FALSE)</f>
        <v>0</v>
      </c>
      <c r="AA359" s="16">
        <f>VLOOKUP($B359,GD_CHAM_CONG!$C$6:$BF$912,56,FALSE)</f>
        <v>0</v>
      </c>
      <c r="AB359" s="16">
        <f>VLOOKUP($B359,GD_CHAM_CONG!$C$6:$BI$912,57,FALSE)</f>
        <v>0</v>
      </c>
      <c r="AC359" s="16">
        <f>VLOOKUP($B359,GD_CHAM_CONG!$C$6:$BI$912,58,FALSE)</f>
        <v>0</v>
      </c>
      <c r="AD359" s="16">
        <f>VLOOKUP($B359,GD_CHAM_CONG!$C$6:$BI$912,59,FALSE)</f>
        <v>0</v>
      </c>
      <c r="AE359" s="188">
        <f>I359/$H359*VLOOKUP(I$4,DM_TI_LE!$A$5:$B$30,2,FALSE)</f>
        <v>1</v>
      </c>
      <c r="AF359" s="188">
        <f>J359/$H359*VLOOKUP(J$4,DM_TI_LE!$A$5:$B$30,2,FALSE)</f>
        <v>0</v>
      </c>
      <c r="AG359" s="188">
        <f>K359/$H359*VLOOKUP(K$4,DM_TI_LE!$A$5:$B$30,2,FALSE)</f>
        <v>0</v>
      </c>
      <c r="AH359" s="188">
        <f>L359/$H359*VLOOKUP(L$4,DM_TI_LE!$A$5:$B$30,2,FALSE)</f>
        <v>0</v>
      </c>
      <c r="AI359" s="188">
        <f>M359/$H359*VLOOKUP(M$4,DM_TI_LE!$A$5:$B$30,2,FALSE)</f>
        <v>0</v>
      </c>
      <c r="AJ359" s="188">
        <f>N359/$H359*VLOOKUP(N$4,DM_TI_LE!$A$5:$B$30,2,FALSE)</f>
        <v>0</v>
      </c>
      <c r="AK359" s="188">
        <f>O359/$H359*VLOOKUP(O$4,DM_TI_LE!$A$5:$B$30,2,FALSE)</f>
        <v>0</v>
      </c>
      <c r="AL359" s="188">
        <f>P359/$H359*VLOOKUP(P$4,DM_TI_LE!$A$5:$B$30,2,FALSE)</f>
        <v>0</v>
      </c>
      <c r="AM359" s="188">
        <f>Q359/$H359*VLOOKUP(Q$4,DM_TI_LE!$A$5:$B$30,2,FALSE)</f>
        <v>0</v>
      </c>
      <c r="AN359" s="188">
        <f>R359/$H359*VLOOKUP(R$4,DM_TI_LE!$A$5:$B$30,2,FALSE)</f>
        <v>0</v>
      </c>
      <c r="AO359" s="188">
        <f>S359/$H359*VLOOKUP(S$4,DM_TI_LE!$A$5:$B$30,2,FALSE)</f>
        <v>0</v>
      </c>
      <c r="AP359" s="188">
        <f>T359/$H359*VLOOKUP(T$4,DM_TI_LE!$A$5:$B$30,2,FALSE)</f>
        <v>0</v>
      </c>
      <c r="AQ359" s="188">
        <f>U359/$H359*VLOOKUP(U$4,DM_TI_LE!$A$5:$B$30,2,FALSE)</f>
        <v>0</v>
      </c>
      <c r="AR359" s="188">
        <f>V359/$H359*VLOOKUP(V$4,DM_TI_LE!$A$5:$B$30,2,FALSE)</f>
        <v>0</v>
      </c>
      <c r="AS359" s="188">
        <f>W359/$H359*VLOOKUP(W$4,DM_TI_LE!$A$5:$B$30,2,FALSE)</f>
        <v>0</v>
      </c>
      <c r="AT359" s="188">
        <f>X359/$H359*VLOOKUP(X$4,DM_TI_LE!$A$5:$B$30,2,FALSE)</f>
        <v>0</v>
      </c>
      <c r="AU359" s="188">
        <f>Y359/$H359*VLOOKUP(Y$4,DM_TI_LE!$A$5:$B$30,2,FALSE)</f>
        <v>0</v>
      </c>
      <c r="AV359" s="188">
        <f>Z359/$H359*VLOOKUP(Z$4,DM_TI_LE!$A$5:$B$30,2,FALSE)</f>
        <v>0</v>
      </c>
      <c r="AW359" s="188">
        <f>AA359/$H359*VLOOKUP(AA$4,DM_TI_LE!$A$5:$B$30,2,FALSE)</f>
        <v>0</v>
      </c>
      <c r="AX359" s="188">
        <f>AB359/$H359*VLOOKUP(AB$4,DM_TI_LE!$A$5:$B$30,2,FALSE)</f>
        <v>0</v>
      </c>
      <c r="AY359" s="188">
        <f>AC359/$H359*VLOOKUP(AC$4,DM_TI_LE!$A$5:$B$30,2,FALSE)</f>
        <v>0</v>
      </c>
      <c r="AZ359" s="188">
        <f>AD359/$H359*VLOOKUP(AD$4,DM_TI_LE!$A$5:$B$30,2,FALSE)</f>
        <v>0</v>
      </c>
      <c r="BA359" s="231">
        <f>IF(CD359="HDHV",DM_TI_LE!$K$12*I359, SUM(AE359:AW359)*F359*E359*DM_HE_SO_LUONG_NS!$D$1*CE359)</f>
        <v>7875000</v>
      </c>
      <c r="BB359" s="16"/>
      <c r="BC359" s="17">
        <f>VLOOKUP(B359,GD_LCD_HS_LNS!$B$4:$E$914,4,FALSE)</f>
        <v>4456000</v>
      </c>
      <c r="BD359" s="16"/>
      <c r="BE359" s="16">
        <f>I359/26*$BC359*VLOOKUP(BE$4,DM_TI_LE!$A$5:$C$29,3,FALSE)</f>
        <v>0</v>
      </c>
      <c r="BF359" s="16">
        <f>J359/26*$BC359*VLOOKUP(BF$4,DM_TI_LE!$A$5:$C$29,3,FALSE)</f>
        <v>0</v>
      </c>
      <c r="BG359" s="16">
        <f>K359/26*$BC359*VLOOKUP(BG$4,DM_TI_LE!$A$5:$C$29,3,FALSE)</f>
        <v>0</v>
      </c>
      <c r="BH359" s="16">
        <f>L359/26*$BC359*VLOOKUP(BH$4,DM_TI_LE!$A$5:$C$29,3,FALSE)</f>
        <v>0</v>
      </c>
      <c r="BI359" s="16">
        <f>M359/26*$BC359*VLOOKUP(BI$4,DM_TI_LE!$A$5:$C$29,3,FALSE)</f>
        <v>0</v>
      </c>
      <c r="BJ359" s="16">
        <f>N359/26*$BC359*VLOOKUP(BJ$4,DM_TI_LE!$A$5:$C$29,3,FALSE)</f>
        <v>0</v>
      </c>
      <c r="BK359" s="16">
        <f>O359/26*$BC359*VLOOKUP(BK$4,DM_TI_LE!$A$5:$C$29,3,FALSE)</f>
        <v>0</v>
      </c>
      <c r="BL359" s="16">
        <f>P359/26*$BC359*VLOOKUP(BL$4,DM_TI_LE!$A$5:$C$29,3,FALSE)</f>
        <v>0</v>
      </c>
      <c r="BM359" s="16">
        <f>Q359/26*$BC359*VLOOKUP(BM$4,DM_TI_LE!$A$5:$C$29,3,FALSE)</f>
        <v>0</v>
      </c>
      <c r="BN359" s="16">
        <f>R359/26*$BC359*VLOOKUP(BN$4,DM_TI_LE!$A$5:$C$29,3,FALSE)</f>
        <v>0</v>
      </c>
      <c r="BO359" s="16">
        <f>S359/26*$BC359*VLOOKUP(BO$4,DM_TI_LE!$A$5:$C$29,3,FALSE)</f>
        <v>0</v>
      </c>
      <c r="BP359" s="16">
        <f>T359/26*$BC359*VLOOKUP(BP$4,DM_TI_LE!$A$5:$C$29,3,FALSE)</f>
        <v>0</v>
      </c>
      <c r="BQ359" s="16">
        <f>U359/26*$BC359*VLOOKUP(BQ$4,DM_TI_LE!$A$5:$C$29,3,FALSE)</f>
        <v>0</v>
      </c>
      <c r="BR359" s="16">
        <f>V359/26*$BC359*VLOOKUP(BR$4,DM_TI_LE!$A$5:$C$29,3,FALSE)</f>
        <v>0</v>
      </c>
      <c r="BS359" s="16">
        <f>W359/26*$BC359*VLOOKUP(BS$4,DM_TI_LE!$A$5:$C$29,3,FALSE)</f>
        <v>0</v>
      </c>
      <c r="BT359" s="16">
        <f>X359/26*$BC359*VLOOKUP(BT$4,DM_TI_LE!$A$5:$C$29,3,FALSE)</f>
        <v>0</v>
      </c>
      <c r="BU359" s="16">
        <f>Y359/26*$BC359*VLOOKUP(BU$4,DM_TI_LE!$A$5:$C$29,3,FALSE)</f>
        <v>0</v>
      </c>
      <c r="BV359" s="16">
        <f>Z359/26*$BC359*VLOOKUP(BV$4,DM_TI_LE!$A$5:$C$29,3,FALSE)</f>
        <v>0</v>
      </c>
      <c r="BW359" s="16">
        <f>AA359/26*$BC359*VLOOKUP(BW$4,DM_TI_LE!$A$5:$C$29,3,FALSE)</f>
        <v>0</v>
      </c>
      <c r="BX359" s="16">
        <f>AB359/26*$BC359*VLOOKUP(BX$4,DM_TI_LE!$A$5:$C$29,3,FALSE)</f>
        <v>0</v>
      </c>
      <c r="BY359" s="16">
        <f>AC359/26*$BC359*VLOOKUP(BY$4,DM_TI_LE!$A$5:$C$29,3,FALSE)</f>
        <v>0</v>
      </c>
      <c r="BZ359" s="16">
        <f>AD359/26*$BC359*VLOOKUP(BZ$4,DM_TI_LE!$A$5:$C$29,3,FALSE)</f>
        <v>0</v>
      </c>
      <c r="CA359" s="196">
        <f t="shared" si="0"/>
        <v>0</v>
      </c>
      <c r="CB359" s="16"/>
      <c r="CC359" s="197">
        <f t="shared" si="1"/>
        <v>7875000</v>
      </c>
      <c r="CD359" s="145" t="s">
        <v>116</v>
      </c>
      <c r="CE359" s="199">
        <f>VLOOKUP(CD359,DM_TI_LE!$I$12:$J$16,2,FALSE)</f>
        <v>1</v>
      </c>
    </row>
    <row r="360" spans="1:83" ht="12.75">
      <c r="A360" s="36">
        <v>356</v>
      </c>
      <c r="B360" s="38">
        <f>GD_LCD_HS_LNS!B359</f>
        <v>10776</v>
      </c>
      <c r="C360" s="38" t="str">
        <f>GD_LCD_HS_LNS!C359</f>
        <v>Nguyễn Thị Thu</v>
      </c>
      <c r="D360" s="38" t="str">
        <f>GD_LCD_HS_LNS!D359</f>
        <v>Nv VS MB</v>
      </c>
      <c r="E360" s="146">
        <f>VLOOKUP(B360,GD_CHAM_CONG!$C$6:$BJ$912,60,FALSE)</f>
        <v>1</v>
      </c>
      <c r="F360" s="146">
        <f>VLOOKUP(B360,GD_LCD_HS_LNS!$B$4:$F$914,5,FALSE)</f>
        <v>1.56</v>
      </c>
      <c r="G360" s="168"/>
      <c r="H360" s="168">
        <f>VLOOKUP(B360,GD_CHAM_CONG!$C$6:$BD$912,37,FALSE)</f>
        <v>26</v>
      </c>
      <c r="I360" s="16">
        <f>VLOOKUP($B360,GD_CHAM_CONG!$C$6:$BF$912,38,FALSE)</f>
        <v>0</v>
      </c>
      <c r="J360" s="16">
        <f>VLOOKUP($B360,GD_CHAM_CONG!$C$6:$BF$912,39,FALSE)</f>
        <v>0</v>
      </c>
      <c r="K360" s="16">
        <f>VLOOKUP($B360,GD_CHAM_CONG!$C$6:$BF$912,40,FALSE)</f>
        <v>0</v>
      </c>
      <c r="L360" s="16">
        <f>VLOOKUP($B360,GD_CHAM_CONG!$C$6:$BF$912,41,FALSE)</f>
        <v>0</v>
      </c>
      <c r="M360" s="16">
        <f>VLOOKUP($B360,GD_CHAM_CONG!$C$6:$BF$912,42,FALSE)</f>
        <v>0</v>
      </c>
      <c r="N360" s="16">
        <f>VLOOKUP($B360,GD_CHAM_CONG!$C$6:$BF$912,43,FALSE)</f>
        <v>0</v>
      </c>
      <c r="O360" s="16">
        <f>VLOOKUP($B360,GD_CHAM_CONG!$C$6:$BF$912,44,FALSE)</f>
        <v>26</v>
      </c>
      <c r="P360" s="16">
        <f>VLOOKUP($B360,GD_CHAM_CONG!$C$6:$BF$912,45,FALSE)</f>
        <v>0</v>
      </c>
      <c r="Q360" s="16">
        <f>VLOOKUP($B360,GD_CHAM_CONG!$C$6:$BF$912,46,FALSE)</f>
        <v>0</v>
      </c>
      <c r="R360" s="16">
        <f>VLOOKUP($B360,GD_CHAM_CONG!$C$6:$BF$912,47,FALSE)</f>
        <v>0</v>
      </c>
      <c r="S360" s="16">
        <f>VLOOKUP($B360,GD_CHAM_CONG!$C$6:$BF$912,48,FALSE)</f>
        <v>0</v>
      </c>
      <c r="T360" s="16">
        <f>VLOOKUP($B360,GD_CHAM_CONG!$C$6:$BF$912,49,FALSE)</f>
        <v>0</v>
      </c>
      <c r="U360" s="16">
        <f>VLOOKUP($B360,GD_CHAM_CONG!$C$6:$BF$912,50,FALSE)</f>
        <v>0</v>
      </c>
      <c r="V360" s="16">
        <f>VLOOKUP($B360,GD_CHAM_CONG!$C$6:$BF$912,51,FALSE)</f>
        <v>0</v>
      </c>
      <c r="W360" s="16">
        <f>VLOOKUP($B360,GD_CHAM_CONG!$C$6:$BF$912,52,FALSE)</f>
        <v>0</v>
      </c>
      <c r="X360" s="16">
        <f>VLOOKUP($B360,GD_CHAM_CONG!$C$6:$BF$912,53,FALSE)</f>
        <v>0</v>
      </c>
      <c r="Y360" s="16">
        <f>VLOOKUP($B360,GD_CHAM_CONG!$C$6:$BF$912,54,FALSE)</f>
        <v>0</v>
      </c>
      <c r="Z360" s="16">
        <f>VLOOKUP($B360,GD_CHAM_CONG!$C$6:$BF$912,55,FALSE)</f>
        <v>0</v>
      </c>
      <c r="AA360" s="16">
        <f>VLOOKUP($B360,GD_CHAM_CONG!$C$6:$BF$912,56,FALSE)</f>
        <v>0</v>
      </c>
      <c r="AB360" s="16">
        <f>VLOOKUP($B360,GD_CHAM_CONG!$C$6:$BI$912,57,FALSE)</f>
        <v>0</v>
      </c>
      <c r="AC360" s="16">
        <f>VLOOKUP($B360,GD_CHAM_CONG!$C$6:$BI$912,58,FALSE)</f>
        <v>0</v>
      </c>
      <c r="AD360" s="16">
        <f>VLOOKUP($B360,GD_CHAM_CONG!$C$6:$BI$912,59,FALSE)</f>
        <v>0</v>
      </c>
      <c r="AE360" s="188">
        <f>I360/$H360*VLOOKUP(I$4,DM_TI_LE!$A$5:$B$30,2,FALSE)</f>
        <v>0</v>
      </c>
      <c r="AF360" s="188">
        <f>J360/$H360*VLOOKUP(J$4,DM_TI_LE!$A$5:$B$30,2,FALSE)</f>
        <v>0</v>
      </c>
      <c r="AG360" s="188">
        <f>K360/$H360*VLOOKUP(K$4,DM_TI_LE!$A$5:$B$30,2,FALSE)</f>
        <v>0</v>
      </c>
      <c r="AH360" s="188">
        <f>L360/$H360*VLOOKUP(L$4,DM_TI_LE!$A$5:$B$30,2,FALSE)</f>
        <v>0</v>
      </c>
      <c r="AI360" s="188">
        <f>M360/$H360*VLOOKUP(M$4,DM_TI_LE!$A$5:$B$30,2,FALSE)</f>
        <v>0</v>
      </c>
      <c r="AJ360" s="188">
        <f>N360/$H360*VLOOKUP(N$4,DM_TI_LE!$A$5:$B$30,2,FALSE)</f>
        <v>0</v>
      </c>
      <c r="AK360" s="188">
        <f>O360/$H360*VLOOKUP(O$4,DM_TI_LE!$A$5:$B$30,2,FALSE)</f>
        <v>0.1</v>
      </c>
      <c r="AL360" s="188">
        <f>P360/$H360*VLOOKUP(P$4,DM_TI_LE!$A$5:$B$30,2,FALSE)</f>
        <v>0</v>
      </c>
      <c r="AM360" s="188">
        <f>Q360/$H360*VLOOKUP(Q$4,DM_TI_LE!$A$5:$B$30,2,FALSE)</f>
        <v>0</v>
      </c>
      <c r="AN360" s="188">
        <f>R360/$H360*VLOOKUP(R$4,DM_TI_LE!$A$5:$B$30,2,FALSE)</f>
        <v>0</v>
      </c>
      <c r="AO360" s="188">
        <f>S360/$H360*VLOOKUP(S$4,DM_TI_LE!$A$5:$B$30,2,FALSE)</f>
        <v>0</v>
      </c>
      <c r="AP360" s="188">
        <f>T360/$H360*VLOOKUP(T$4,DM_TI_LE!$A$5:$B$30,2,FALSE)</f>
        <v>0</v>
      </c>
      <c r="AQ360" s="188">
        <f>U360/$H360*VLOOKUP(U$4,DM_TI_LE!$A$5:$B$30,2,FALSE)</f>
        <v>0</v>
      </c>
      <c r="AR360" s="188">
        <f>V360/$H360*VLOOKUP(V$4,DM_TI_LE!$A$5:$B$30,2,FALSE)</f>
        <v>0</v>
      </c>
      <c r="AS360" s="188">
        <f>W360/$H360*VLOOKUP(W$4,DM_TI_LE!$A$5:$B$30,2,FALSE)</f>
        <v>0</v>
      </c>
      <c r="AT360" s="188">
        <f>X360/$H360*VLOOKUP(X$4,DM_TI_LE!$A$5:$B$30,2,FALSE)</f>
        <v>0</v>
      </c>
      <c r="AU360" s="188">
        <f>Y360/$H360*VLOOKUP(Y$4,DM_TI_LE!$A$5:$B$30,2,FALSE)</f>
        <v>0</v>
      </c>
      <c r="AV360" s="188">
        <f>Z360/$H360*VLOOKUP(Z$4,DM_TI_LE!$A$5:$B$30,2,FALSE)</f>
        <v>0</v>
      </c>
      <c r="AW360" s="188">
        <f>AA360/$H360*VLOOKUP(AA$4,DM_TI_LE!$A$5:$B$30,2,FALSE)</f>
        <v>0</v>
      </c>
      <c r="AX360" s="188">
        <f>AB360/$H360*VLOOKUP(AB$4,DM_TI_LE!$A$5:$B$30,2,FALSE)</f>
        <v>0</v>
      </c>
      <c r="AY360" s="188">
        <f>AC360/$H360*VLOOKUP(AC$4,DM_TI_LE!$A$5:$B$30,2,FALSE)</f>
        <v>0</v>
      </c>
      <c r="AZ360" s="188">
        <f>AD360/$H360*VLOOKUP(AD$4,DM_TI_LE!$A$5:$B$30,2,FALSE)</f>
        <v>0</v>
      </c>
      <c r="BA360" s="231">
        <f>IF(CD360="HDHV",DM_TI_LE!$K$12*I360, SUM(AE360:AW360)*F360*E360*DM_HE_SO_LUONG_NS!$D$1*CE360)</f>
        <v>702000.00000000012</v>
      </c>
      <c r="BB360" s="16"/>
      <c r="BC360" s="17">
        <f>VLOOKUP(B360,GD_LCD_HS_LNS!$B$4:$E$914,4,FALSE)</f>
        <v>3100000</v>
      </c>
      <c r="BD360" s="16"/>
      <c r="BE360" s="16">
        <f>I360/26*$BC360*VLOOKUP(BE$4,DM_TI_LE!$A$5:$C$29,3,FALSE)</f>
        <v>0</v>
      </c>
      <c r="BF360" s="16">
        <f>J360/26*$BC360*VLOOKUP(BF$4,DM_TI_LE!$A$5:$C$29,3,FALSE)</f>
        <v>0</v>
      </c>
      <c r="BG360" s="16">
        <f>K360/26*$BC360*VLOOKUP(BG$4,DM_TI_LE!$A$5:$C$29,3,FALSE)</f>
        <v>0</v>
      </c>
      <c r="BH360" s="16">
        <f>L360/26*$BC360*VLOOKUP(BH$4,DM_TI_LE!$A$5:$C$29,3,FALSE)</f>
        <v>0</v>
      </c>
      <c r="BI360" s="16">
        <f>M360/26*$BC360*VLOOKUP(BI$4,DM_TI_LE!$A$5:$C$29,3,FALSE)</f>
        <v>0</v>
      </c>
      <c r="BJ360" s="16">
        <f>N360/26*$BC360*VLOOKUP(BJ$4,DM_TI_LE!$A$5:$C$29,3,FALSE)</f>
        <v>0</v>
      </c>
      <c r="BK360" s="16">
        <f>O360/26*$BC360*VLOOKUP(BK$4,DM_TI_LE!$A$5:$C$29,3,FALSE)</f>
        <v>0</v>
      </c>
      <c r="BL360" s="16">
        <f>P360/26*$BC360*VLOOKUP(BL$4,DM_TI_LE!$A$5:$C$29,3,FALSE)</f>
        <v>0</v>
      </c>
      <c r="BM360" s="16">
        <f>Q360/26*$BC360*VLOOKUP(BM$4,DM_TI_LE!$A$5:$C$29,3,FALSE)</f>
        <v>0</v>
      </c>
      <c r="BN360" s="16">
        <f>R360/26*$BC360*VLOOKUP(BN$4,DM_TI_LE!$A$5:$C$29,3,FALSE)</f>
        <v>0</v>
      </c>
      <c r="BO360" s="16">
        <f>S360/26*$BC360*VLOOKUP(BO$4,DM_TI_LE!$A$5:$C$29,3,FALSE)</f>
        <v>0</v>
      </c>
      <c r="BP360" s="16">
        <f>T360/26*$BC360*VLOOKUP(BP$4,DM_TI_LE!$A$5:$C$29,3,FALSE)</f>
        <v>0</v>
      </c>
      <c r="BQ360" s="16">
        <f>U360/26*$BC360*VLOOKUP(BQ$4,DM_TI_LE!$A$5:$C$29,3,FALSE)</f>
        <v>0</v>
      </c>
      <c r="BR360" s="16">
        <f>V360/26*$BC360*VLOOKUP(BR$4,DM_TI_LE!$A$5:$C$29,3,FALSE)</f>
        <v>0</v>
      </c>
      <c r="BS360" s="16">
        <f>W360/26*$BC360*VLOOKUP(BS$4,DM_TI_LE!$A$5:$C$29,3,FALSE)</f>
        <v>0</v>
      </c>
      <c r="BT360" s="16">
        <f>X360/26*$BC360*VLOOKUP(BT$4,DM_TI_LE!$A$5:$C$29,3,FALSE)</f>
        <v>0</v>
      </c>
      <c r="BU360" s="16">
        <f>Y360/26*$BC360*VLOOKUP(BU$4,DM_TI_LE!$A$5:$C$29,3,FALSE)</f>
        <v>0</v>
      </c>
      <c r="BV360" s="16">
        <f>Z360/26*$BC360*VLOOKUP(BV$4,DM_TI_LE!$A$5:$C$29,3,FALSE)</f>
        <v>0</v>
      </c>
      <c r="BW360" s="16">
        <f>AA360/26*$BC360*VLOOKUP(BW$4,DM_TI_LE!$A$5:$C$29,3,FALSE)</f>
        <v>0</v>
      </c>
      <c r="BX360" s="16">
        <f>AB360/26*$BC360*VLOOKUP(BX$4,DM_TI_LE!$A$5:$C$29,3,FALSE)</f>
        <v>0</v>
      </c>
      <c r="BY360" s="16">
        <f>AC360/26*$BC360*VLOOKUP(BY$4,DM_TI_LE!$A$5:$C$29,3,FALSE)</f>
        <v>0</v>
      </c>
      <c r="BZ360" s="16">
        <f>AD360/26*$BC360*VLOOKUP(BZ$4,DM_TI_LE!$A$5:$C$29,3,FALSE)</f>
        <v>0</v>
      </c>
      <c r="CA360" s="196">
        <f t="shared" si="0"/>
        <v>0</v>
      </c>
      <c r="CB360" s="16"/>
      <c r="CC360" s="197">
        <f t="shared" si="1"/>
        <v>702000.00000000012</v>
      </c>
      <c r="CD360" s="145" t="s">
        <v>116</v>
      </c>
      <c r="CE360" s="199">
        <f>VLOOKUP(CD360,DM_TI_LE!$I$12:$J$16,2,FALSE)</f>
        <v>1</v>
      </c>
    </row>
    <row r="361" spans="1:83" ht="12.75">
      <c r="A361" s="36">
        <v>357</v>
      </c>
      <c r="B361" s="38">
        <f>GD_LCD_HS_LNS!B360</f>
        <v>10777</v>
      </c>
      <c r="C361" s="38" t="str">
        <f>GD_LCD_HS_LNS!C360</f>
        <v>Nguyễn Thị Lý</v>
      </c>
      <c r="D361" s="38" t="str">
        <f>GD_LCD_HS_LNS!D360</f>
        <v>Nv VS MB</v>
      </c>
      <c r="E361" s="146">
        <f>VLOOKUP(B361,GD_CHAM_CONG!$C$6:$BJ$912,60,FALSE)</f>
        <v>1</v>
      </c>
      <c r="F361" s="146">
        <f>VLOOKUP(B361,GD_LCD_HS_LNS!$B$4:$F$914,5,FALSE)</f>
        <v>1.56</v>
      </c>
      <c r="G361" s="168"/>
      <c r="H361" s="168">
        <f>VLOOKUP(B361,GD_CHAM_CONG!$C$6:$BD$912,37,FALSE)</f>
        <v>26</v>
      </c>
      <c r="I361" s="16">
        <f>VLOOKUP($B361,GD_CHAM_CONG!$C$6:$BF$912,38,FALSE)</f>
        <v>26</v>
      </c>
      <c r="J361" s="16">
        <f>VLOOKUP($B361,GD_CHAM_CONG!$C$6:$BF$912,39,FALSE)</f>
        <v>0</v>
      </c>
      <c r="K361" s="16">
        <f>VLOOKUP($B361,GD_CHAM_CONG!$C$6:$BF$912,40,FALSE)</f>
        <v>0</v>
      </c>
      <c r="L361" s="16">
        <f>VLOOKUP($B361,GD_CHAM_CONG!$C$6:$BF$912,41,FALSE)</f>
        <v>0</v>
      </c>
      <c r="M361" s="16">
        <f>VLOOKUP($B361,GD_CHAM_CONG!$C$6:$BF$912,42,FALSE)</f>
        <v>0</v>
      </c>
      <c r="N361" s="16">
        <f>VLOOKUP($B361,GD_CHAM_CONG!$C$6:$BF$912,43,FALSE)</f>
        <v>0</v>
      </c>
      <c r="O361" s="16">
        <f>VLOOKUP($B361,GD_CHAM_CONG!$C$6:$BF$912,44,FALSE)</f>
        <v>0</v>
      </c>
      <c r="P361" s="16">
        <f>VLOOKUP($B361,GD_CHAM_CONG!$C$6:$BF$912,45,FALSE)</f>
        <v>0</v>
      </c>
      <c r="Q361" s="16">
        <f>VLOOKUP($B361,GD_CHAM_CONG!$C$6:$BF$912,46,FALSE)</f>
        <v>0</v>
      </c>
      <c r="R361" s="16">
        <f>VLOOKUP($B361,GD_CHAM_CONG!$C$6:$BF$912,47,FALSE)</f>
        <v>0</v>
      </c>
      <c r="S361" s="16">
        <f>VLOOKUP($B361,GD_CHAM_CONG!$C$6:$BF$912,48,FALSE)</f>
        <v>0</v>
      </c>
      <c r="T361" s="16">
        <f>VLOOKUP($B361,GD_CHAM_CONG!$C$6:$BF$912,49,FALSE)</f>
        <v>0</v>
      </c>
      <c r="U361" s="16">
        <f>VLOOKUP($B361,GD_CHAM_CONG!$C$6:$BF$912,50,FALSE)</f>
        <v>0</v>
      </c>
      <c r="V361" s="16">
        <f>VLOOKUP($B361,GD_CHAM_CONG!$C$6:$BF$912,51,FALSE)</f>
        <v>0</v>
      </c>
      <c r="W361" s="16">
        <f>VLOOKUP($B361,GD_CHAM_CONG!$C$6:$BF$912,52,FALSE)</f>
        <v>0</v>
      </c>
      <c r="X361" s="16">
        <f>VLOOKUP($B361,GD_CHAM_CONG!$C$6:$BF$912,53,FALSE)</f>
        <v>0</v>
      </c>
      <c r="Y361" s="16">
        <f>VLOOKUP($B361,GD_CHAM_CONG!$C$6:$BF$912,54,FALSE)</f>
        <v>0</v>
      </c>
      <c r="Z361" s="16">
        <f>VLOOKUP($B361,GD_CHAM_CONG!$C$6:$BF$912,55,FALSE)</f>
        <v>0</v>
      </c>
      <c r="AA361" s="16">
        <f>VLOOKUP($B361,GD_CHAM_CONG!$C$6:$BF$912,56,FALSE)</f>
        <v>0</v>
      </c>
      <c r="AB361" s="16">
        <f>VLOOKUP($B361,GD_CHAM_CONG!$C$6:$BI$912,57,FALSE)</f>
        <v>0</v>
      </c>
      <c r="AC361" s="16">
        <f>VLOOKUP($B361,GD_CHAM_CONG!$C$6:$BI$912,58,FALSE)</f>
        <v>0</v>
      </c>
      <c r="AD361" s="16">
        <f>VLOOKUP($B361,GD_CHAM_CONG!$C$6:$BI$912,59,FALSE)</f>
        <v>0</v>
      </c>
      <c r="AE361" s="188">
        <f>I361/$H361*VLOOKUP(I$4,DM_TI_LE!$A$5:$B$30,2,FALSE)</f>
        <v>1</v>
      </c>
      <c r="AF361" s="188">
        <f>J361/$H361*VLOOKUP(J$4,DM_TI_LE!$A$5:$B$30,2,FALSE)</f>
        <v>0</v>
      </c>
      <c r="AG361" s="188">
        <f>K361/$H361*VLOOKUP(K$4,DM_TI_LE!$A$5:$B$30,2,FALSE)</f>
        <v>0</v>
      </c>
      <c r="AH361" s="188">
        <f>L361/$H361*VLOOKUP(L$4,DM_TI_LE!$A$5:$B$30,2,FALSE)</f>
        <v>0</v>
      </c>
      <c r="AI361" s="188">
        <f>M361/$H361*VLOOKUP(M$4,DM_TI_LE!$A$5:$B$30,2,FALSE)</f>
        <v>0</v>
      </c>
      <c r="AJ361" s="188">
        <f>N361/$H361*VLOOKUP(N$4,DM_TI_LE!$A$5:$B$30,2,FALSE)</f>
        <v>0</v>
      </c>
      <c r="AK361" s="188">
        <f>O361/$H361*VLOOKUP(O$4,DM_TI_LE!$A$5:$B$30,2,FALSE)</f>
        <v>0</v>
      </c>
      <c r="AL361" s="188">
        <f>P361/$H361*VLOOKUP(P$4,DM_TI_LE!$A$5:$B$30,2,FALSE)</f>
        <v>0</v>
      </c>
      <c r="AM361" s="188">
        <f>Q361/$H361*VLOOKUP(Q$4,DM_TI_LE!$A$5:$B$30,2,FALSE)</f>
        <v>0</v>
      </c>
      <c r="AN361" s="188">
        <f>R361/$H361*VLOOKUP(R$4,DM_TI_LE!$A$5:$B$30,2,FALSE)</f>
        <v>0</v>
      </c>
      <c r="AO361" s="188">
        <f>S361/$H361*VLOOKUP(S$4,DM_TI_LE!$A$5:$B$30,2,FALSE)</f>
        <v>0</v>
      </c>
      <c r="AP361" s="188">
        <f>T361/$H361*VLOOKUP(T$4,DM_TI_LE!$A$5:$B$30,2,FALSE)</f>
        <v>0</v>
      </c>
      <c r="AQ361" s="188">
        <f>U361/$H361*VLOOKUP(U$4,DM_TI_LE!$A$5:$B$30,2,FALSE)</f>
        <v>0</v>
      </c>
      <c r="AR361" s="188">
        <f>V361/$H361*VLOOKUP(V$4,DM_TI_LE!$A$5:$B$30,2,FALSE)</f>
        <v>0</v>
      </c>
      <c r="AS361" s="188">
        <f>W361/$H361*VLOOKUP(W$4,DM_TI_LE!$A$5:$B$30,2,FALSE)</f>
        <v>0</v>
      </c>
      <c r="AT361" s="188">
        <f>X361/$H361*VLOOKUP(X$4,DM_TI_LE!$A$5:$B$30,2,FALSE)</f>
        <v>0</v>
      </c>
      <c r="AU361" s="188">
        <f>Y361/$H361*VLOOKUP(Y$4,DM_TI_LE!$A$5:$B$30,2,FALSE)</f>
        <v>0</v>
      </c>
      <c r="AV361" s="188">
        <f>Z361/$H361*VLOOKUP(Z$4,DM_TI_LE!$A$5:$B$30,2,FALSE)</f>
        <v>0</v>
      </c>
      <c r="AW361" s="188">
        <f>AA361/$H361*VLOOKUP(AA$4,DM_TI_LE!$A$5:$B$30,2,FALSE)</f>
        <v>0</v>
      </c>
      <c r="AX361" s="188">
        <f>AB361/$H361*VLOOKUP(AB$4,DM_TI_LE!$A$5:$B$30,2,FALSE)</f>
        <v>0</v>
      </c>
      <c r="AY361" s="188">
        <f>AC361/$H361*VLOOKUP(AC$4,DM_TI_LE!$A$5:$B$30,2,FALSE)</f>
        <v>0</v>
      </c>
      <c r="AZ361" s="188">
        <f>AD361/$H361*VLOOKUP(AD$4,DM_TI_LE!$A$5:$B$30,2,FALSE)</f>
        <v>0</v>
      </c>
      <c r="BA361" s="231">
        <f>IF(CD361="HDHV",DM_TI_LE!$K$12*I361, SUM(AE361:AW361)*F361*E361*DM_HE_SO_LUONG_NS!$D$1*CE361)</f>
        <v>7020000</v>
      </c>
      <c r="BB361" s="16"/>
      <c r="BC361" s="17">
        <f>VLOOKUP(B361,GD_LCD_HS_LNS!$B$4:$E$914,4,FALSE)</f>
        <v>3100000</v>
      </c>
      <c r="BD361" s="16"/>
      <c r="BE361" s="16">
        <f>I361/26*$BC361*VLOOKUP(BE$4,DM_TI_LE!$A$5:$C$29,3,FALSE)</f>
        <v>0</v>
      </c>
      <c r="BF361" s="16">
        <f>J361/26*$BC361*VLOOKUP(BF$4,DM_TI_LE!$A$5:$C$29,3,FALSE)</f>
        <v>0</v>
      </c>
      <c r="BG361" s="16">
        <f>K361/26*$BC361*VLOOKUP(BG$4,DM_TI_LE!$A$5:$C$29,3,FALSE)</f>
        <v>0</v>
      </c>
      <c r="BH361" s="16">
        <f>L361/26*$BC361*VLOOKUP(BH$4,DM_TI_LE!$A$5:$C$29,3,FALSE)</f>
        <v>0</v>
      </c>
      <c r="BI361" s="16">
        <f>M361/26*$BC361*VLOOKUP(BI$4,DM_TI_LE!$A$5:$C$29,3,FALSE)</f>
        <v>0</v>
      </c>
      <c r="BJ361" s="16">
        <f>N361/26*$BC361*VLOOKUP(BJ$4,DM_TI_LE!$A$5:$C$29,3,FALSE)</f>
        <v>0</v>
      </c>
      <c r="BK361" s="16">
        <f>O361/26*$BC361*VLOOKUP(BK$4,DM_TI_LE!$A$5:$C$29,3,FALSE)</f>
        <v>0</v>
      </c>
      <c r="BL361" s="16">
        <f>P361/26*$BC361*VLOOKUP(BL$4,DM_TI_LE!$A$5:$C$29,3,FALSE)</f>
        <v>0</v>
      </c>
      <c r="BM361" s="16">
        <f>Q361/26*$BC361*VLOOKUP(BM$4,DM_TI_LE!$A$5:$C$29,3,FALSE)</f>
        <v>0</v>
      </c>
      <c r="BN361" s="16">
        <f>R361/26*$BC361*VLOOKUP(BN$4,DM_TI_LE!$A$5:$C$29,3,FALSE)</f>
        <v>0</v>
      </c>
      <c r="BO361" s="16">
        <f>S361/26*$BC361*VLOOKUP(BO$4,DM_TI_LE!$A$5:$C$29,3,FALSE)</f>
        <v>0</v>
      </c>
      <c r="BP361" s="16">
        <f>T361/26*$BC361*VLOOKUP(BP$4,DM_TI_LE!$A$5:$C$29,3,FALSE)</f>
        <v>0</v>
      </c>
      <c r="BQ361" s="16">
        <f>U361/26*$BC361*VLOOKUP(BQ$4,DM_TI_LE!$A$5:$C$29,3,FALSE)</f>
        <v>0</v>
      </c>
      <c r="BR361" s="16">
        <f>V361/26*$BC361*VLOOKUP(BR$4,DM_TI_LE!$A$5:$C$29,3,FALSE)</f>
        <v>0</v>
      </c>
      <c r="BS361" s="16">
        <f>W361/26*$BC361*VLOOKUP(BS$4,DM_TI_LE!$A$5:$C$29,3,FALSE)</f>
        <v>0</v>
      </c>
      <c r="BT361" s="16">
        <f>X361/26*$BC361*VLOOKUP(BT$4,DM_TI_LE!$A$5:$C$29,3,FALSE)</f>
        <v>0</v>
      </c>
      <c r="BU361" s="16">
        <f>Y361/26*$BC361*VLOOKUP(BU$4,DM_TI_LE!$A$5:$C$29,3,FALSE)</f>
        <v>0</v>
      </c>
      <c r="BV361" s="16">
        <f>Z361/26*$BC361*VLOOKUP(BV$4,DM_TI_LE!$A$5:$C$29,3,FALSE)</f>
        <v>0</v>
      </c>
      <c r="BW361" s="16">
        <f>AA361/26*$BC361*VLOOKUP(BW$4,DM_TI_LE!$A$5:$C$29,3,FALSE)</f>
        <v>0</v>
      </c>
      <c r="BX361" s="16">
        <f>AB361/26*$BC361*VLOOKUP(BX$4,DM_TI_LE!$A$5:$C$29,3,FALSE)</f>
        <v>0</v>
      </c>
      <c r="BY361" s="16">
        <f>AC361/26*$BC361*VLOOKUP(BY$4,DM_TI_LE!$A$5:$C$29,3,FALSE)</f>
        <v>0</v>
      </c>
      <c r="BZ361" s="16">
        <f>AD361/26*$BC361*VLOOKUP(BZ$4,DM_TI_LE!$A$5:$C$29,3,FALSE)</f>
        <v>0</v>
      </c>
      <c r="CA361" s="196">
        <f t="shared" si="0"/>
        <v>0</v>
      </c>
      <c r="CB361" s="16"/>
      <c r="CC361" s="197">
        <f t="shared" si="1"/>
        <v>7020000</v>
      </c>
      <c r="CD361" s="145" t="s">
        <v>116</v>
      </c>
      <c r="CE361" s="199">
        <f>VLOOKUP(CD361,DM_TI_LE!$I$12:$J$16,2,FALSE)</f>
        <v>1</v>
      </c>
    </row>
    <row r="362" spans="1:83" ht="12.75">
      <c r="A362" s="36">
        <v>358</v>
      </c>
      <c r="B362" s="38">
        <f>GD_LCD_HS_LNS!B361</f>
        <v>10780</v>
      </c>
      <c r="C362" s="38" t="str">
        <f>GD_LCD_HS_LNS!C361</f>
        <v>Hoàng Hải Yến</v>
      </c>
      <c r="D362" s="38" t="str">
        <f>GD_LCD_HS_LNS!D361</f>
        <v>Nv VS MB</v>
      </c>
      <c r="E362" s="146">
        <f>VLOOKUP(B362,GD_CHAM_CONG!$C$6:$BJ$912,60,FALSE)</f>
        <v>1</v>
      </c>
      <c r="F362" s="146">
        <f>VLOOKUP(B362,GD_LCD_HS_LNS!$B$4:$F$914,5,FALSE)</f>
        <v>1.56</v>
      </c>
      <c r="G362" s="168"/>
      <c r="H362" s="168">
        <f>VLOOKUP(B362,GD_CHAM_CONG!$C$6:$BD$912,37,FALSE)</f>
        <v>26</v>
      </c>
      <c r="I362" s="16">
        <f>VLOOKUP($B362,GD_CHAM_CONG!$C$6:$BF$912,38,FALSE)</f>
        <v>26</v>
      </c>
      <c r="J362" s="16">
        <f>VLOOKUP($B362,GD_CHAM_CONG!$C$6:$BF$912,39,FALSE)</f>
        <v>0</v>
      </c>
      <c r="K362" s="16">
        <f>VLOOKUP($B362,GD_CHAM_CONG!$C$6:$BF$912,40,FALSE)</f>
        <v>0</v>
      </c>
      <c r="L362" s="16">
        <f>VLOOKUP($B362,GD_CHAM_CONG!$C$6:$BF$912,41,FALSE)</f>
        <v>0</v>
      </c>
      <c r="M362" s="16">
        <f>VLOOKUP($B362,GD_CHAM_CONG!$C$6:$BF$912,42,FALSE)</f>
        <v>0</v>
      </c>
      <c r="N362" s="16">
        <f>VLOOKUP($B362,GD_CHAM_CONG!$C$6:$BF$912,43,FALSE)</f>
        <v>0</v>
      </c>
      <c r="O362" s="16">
        <f>VLOOKUP($B362,GD_CHAM_CONG!$C$6:$BF$912,44,FALSE)</f>
        <v>0</v>
      </c>
      <c r="P362" s="16">
        <f>VLOOKUP($B362,GD_CHAM_CONG!$C$6:$BF$912,45,FALSE)</f>
        <v>0</v>
      </c>
      <c r="Q362" s="16">
        <f>VLOOKUP($B362,GD_CHAM_CONG!$C$6:$BF$912,46,FALSE)</f>
        <v>0</v>
      </c>
      <c r="R362" s="16">
        <f>VLOOKUP($B362,GD_CHAM_CONG!$C$6:$BF$912,47,FALSE)</f>
        <v>0</v>
      </c>
      <c r="S362" s="16">
        <f>VLOOKUP($B362,GD_CHAM_CONG!$C$6:$BF$912,48,FALSE)</f>
        <v>0</v>
      </c>
      <c r="T362" s="16">
        <f>VLOOKUP($B362,GD_CHAM_CONG!$C$6:$BF$912,49,FALSE)</f>
        <v>0</v>
      </c>
      <c r="U362" s="16">
        <f>VLOOKUP($B362,GD_CHAM_CONG!$C$6:$BF$912,50,FALSE)</f>
        <v>0</v>
      </c>
      <c r="V362" s="16">
        <f>VLOOKUP($B362,GD_CHAM_CONG!$C$6:$BF$912,51,FALSE)</f>
        <v>0</v>
      </c>
      <c r="W362" s="16">
        <f>VLOOKUP($B362,GD_CHAM_CONG!$C$6:$BF$912,52,FALSE)</f>
        <v>0</v>
      </c>
      <c r="X362" s="16">
        <f>VLOOKUP($B362,GD_CHAM_CONG!$C$6:$BF$912,53,FALSE)</f>
        <v>0</v>
      </c>
      <c r="Y362" s="16">
        <f>VLOOKUP($B362,GD_CHAM_CONG!$C$6:$BF$912,54,FALSE)</f>
        <v>0</v>
      </c>
      <c r="Z362" s="16">
        <f>VLOOKUP($B362,GD_CHAM_CONG!$C$6:$BF$912,55,FALSE)</f>
        <v>0</v>
      </c>
      <c r="AA362" s="16">
        <f>VLOOKUP($B362,GD_CHAM_CONG!$C$6:$BF$912,56,FALSE)</f>
        <v>0</v>
      </c>
      <c r="AB362" s="16">
        <f>VLOOKUP($B362,GD_CHAM_CONG!$C$6:$BI$912,57,FALSE)</f>
        <v>0</v>
      </c>
      <c r="AC362" s="16">
        <f>VLOOKUP($B362,GD_CHAM_CONG!$C$6:$BI$912,58,FALSE)</f>
        <v>0</v>
      </c>
      <c r="AD362" s="16">
        <f>VLOOKUP($B362,GD_CHAM_CONG!$C$6:$BI$912,59,FALSE)</f>
        <v>0</v>
      </c>
      <c r="AE362" s="188">
        <f>I362/$H362*VLOOKUP(I$4,DM_TI_LE!$A$5:$B$30,2,FALSE)</f>
        <v>1</v>
      </c>
      <c r="AF362" s="188">
        <f>J362/$H362*VLOOKUP(J$4,DM_TI_LE!$A$5:$B$30,2,FALSE)</f>
        <v>0</v>
      </c>
      <c r="AG362" s="188">
        <f>K362/$H362*VLOOKUP(K$4,DM_TI_LE!$A$5:$B$30,2,FALSE)</f>
        <v>0</v>
      </c>
      <c r="AH362" s="188">
        <f>L362/$H362*VLOOKUP(L$4,DM_TI_LE!$A$5:$B$30,2,FALSE)</f>
        <v>0</v>
      </c>
      <c r="AI362" s="188">
        <f>M362/$H362*VLOOKUP(M$4,DM_TI_LE!$A$5:$B$30,2,FALSE)</f>
        <v>0</v>
      </c>
      <c r="AJ362" s="188">
        <f>N362/$H362*VLOOKUP(N$4,DM_TI_LE!$A$5:$B$30,2,FALSE)</f>
        <v>0</v>
      </c>
      <c r="AK362" s="188">
        <f>O362/$H362*VLOOKUP(O$4,DM_TI_LE!$A$5:$B$30,2,FALSE)</f>
        <v>0</v>
      </c>
      <c r="AL362" s="188">
        <f>P362/$H362*VLOOKUP(P$4,DM_TI_LE!$A$5:$B$30,2,FALSE)</f>
        <v>0</v>
      </c>
      <c r="AM362" s="188">
        <f>Q362/$H362*VLOOKUP(Q$4,DM_TI_LE!$A$5:$B$30,2,FALSE)</f>
        <v>0</v>
      </c>
      <c r="AN362" s="188">
        <f>R362/$H362*VLOOKUP(R$4,DM_TI_LE!$A$5:$B$30,2,FALSE)</f>
        <v>0</v>
      </c>
      <c r="AO362" s="188">
        <f>S362/$H362*VLOOKUP(S$4,DM_TI_LE!$A$5:$B$30,2,FALSE)</f>
        <v>0</v>
      </c>
      <c r="AP362" s="188">
        <f>T362/$H362*VLOOKUP(T$4,DM_TI_LE!$A$5:$B$30,2,FALSE)</f>
        <v>0</v>
      </c>
      <c r="AQ362" s="188">
        <f>U362/$H362*VLOOKUP(U$4,DM_TI_LE!$A$5:$B$30,2,FALSE)</f>
        <v>0</v>
      </c>
      <c r="AR362" s="188">
        <f>V362/$H362*VLOOKUP(V$4,DM_TI_LE!$A$5:$B$30,2,FALSE)</f>
        <v>0</v>
      </c>
      <c r="AS362" s="188">
        <f>W362/$H362*VLOOKUP(W$4,DM_TI_LE!$A$5:$B$30,2,FALSE)</f>
        <v>0</v>
      </c>
      <c r="AT362" s="188">
        <f>X362/$H362*VLOOKUP(X$4,DM_TI_LE!$A$5:$B$30,2,FALSE)</f>
        <v>0</v>
      </c>
      <c r="AU362" s="188">
        <f>Y362/$H362*VLOOKUP(Y$4,DM_TI_LE!$A$5:$B$30,2,FALSE)</f>
        <v>0</v>
      </c>
      <c r="AV362" s="188">
        <f>Z362/$H362*VLOOKUP(Z$4,DM_TI_LE!$A$5:$B$30,2,FALSE)</f>
        <v>0</v>
      </c>
      <c r="AW362" s="188">
        <f>AA362/$H362*VLOOKUP(AA$4,DM_TI_LE!$A$5:$B$30,2,FALSE)</f>
        <v>0</v>
      </c>
      <c r="AX362" s="188">
        <f>AB362/$H362*VLOOKUP(AB$4,DM_TI_LE!$A$5:$B$30,2,FALSE)</f>
        <v>0</v>
      </c>
      <c r="AY362" s="188">
        <f>AC362/$H362*VLOOKUP(AC$4,DM_TI_LE!$A$5:$B$30,2,FALSE)</f>
        <v>0</v>
      </c>
      <c r="AZ362" s="188">
        <f>AD362/$H362*VLOOKUP(AD$4,DM_TI_LE!$A$5:$B$30,2,FALSE)</f>
        <v>0</v>
      </c>
      <c r="BA362" s="231">
        <f>IF(CD362="HDHV",DM_TI_LE!$K$12*I362, SUM(AE362:AW362)*F362*E362*DM_HE_SO_LUONG_NS!$D$1*CE362)</f>
        <v>7020000</v>
      </c>
      <c r="BB362" s="16"/>
      <c r="BC362" s="17">
        <f>VLOOKUP(B362,GD_LCD_HS_LNS!$B$4:$E$914,4,FALSE)</f>
        <v>3100000</v>
      </c>
      <c r="BD362" s="16"/>
      <c r="BE362" s="16">
        <f>I362/26*$BC362*VLOOKUP(BE$4,DM_TI_LE!$A$5:$C$29,3,FALSE)</f>
        <v>0</v>
      </c>
      <c r="BF362" s="16">
        <f>J362/26*$BC362*VLOOKUP(BF$4,DM_TI_LE!$A$5:$C$29,3,FALSE)</f>
        <v>0</v>
      </c>
      <c r="BG362" s="16">
        <f>K362/26*$BC362*VLOOKUP(BG$4,DM_TI_LE!$A$5:$C$29,3,FALSE)</f>
        <v>0</v>
      </c>
      <c r="BH362" s="16">
        <f>L362/26*$BC362*VLOOKUP(BH$4,DM_TI_LE!$A$5:$C$29,3,FALSE)</f>
        <v>0</v>
      </c>
      <c r="BI362" s="16">
        <f>M362/26*$BC362*VLOOKUP(BI$4,DM_TI_LE!$A$5:$C$29,3,FALSE)</f>
        <v>0</v>
      </c>
      <c r="BJ362" s="16">
        <f>N362/26*$BC362*VLOOKUP(BJ$4,DM_TI_LE!$A$5:$C$29,3,FALSE)</f>
        <v>0</v>
      </c>
      <c r="BK362" s="16">
        <f>O362/26*$BC362*VLOOKUP(BK$4,DM_TI_LE!$A$5:$C$29,3,FALSE)</f>
        <v>0</v>
      </c>
      <c r="BL362" s="16">
        <f>P362/26*$BC362*VLOOKUP(BL$4,DM_TI_LE!$A$5:$C$29,3,FALSE)</f>
        <v>0</v>
      </c>
      <c r="BM362" s="16">
        <f>Q362/26*$BC362*VLOOKUP(BM$4,DM_TI_LE!$A$5:$C$29,3,FALSE)</f>
        <v>0</v>
      </c>
      <c r="BN362" s="16">
        <f>R362/26*$BC362*VLOOKUP(BN$4,DM_TI_LE!$A$5:$C$29,3,FALSE)</f>
        <v>0</v>
      </c>
      <c r="BO362" s="16">
        <f>S362/26*$BC362*VLOOKUP(BO$4,DM_TI_LE!$A$5:$C$29,3,FALSE)</f>
        <v>0</v>
      </c>
      <c r="BP362" s="16">
        <f>T362/26*$BC362*VLOOKUP(BP$4,DM_TI_LE!$A$5:$C$29,3,FALSE)</f>
        <v>0</v>
      </c>
      <c r="BQ362" s="16">
        <f>U362/26*$BC362*VLOOKUP(BQ$4,DM_TI_LE!$A$5:$C$29,3,FALSE)</f>
        <v>0</v>
      </c>
      <c r="BR362" s="16">
        <f>V362/26*$BC362*VLOOKUP(BR$4,DM_TI_LE!$A$5:$C$29,3,FALSE)</f>
        <v>0</v>
      </c>
      <c r="BS362" s="16">
        <f>W362/26*$BC362*VLOOKUP(BS$4,DM_TI_LE!$A$5:$C$29,3,FALSE)</f>
        <v>0</v>
      </c>
      <c r="BT362" s="16">
        <f>X362/26*$BC362*VLOOKUP(BT$4,DM_TI_LE!$A$5:$C$29,3,FALSE)</f>
        <v>0</v>
      </c>
      <c r="BU362" s="16">
        <f>Y362/26*$BC362*VLOOKUP(BU$4,DM_TI_LE!$A$5:$C$29,3,FALSE)</f>
        <v>0</v>
      </c>
      <c r="BV362" s="16">
        <f>Z362/26*$BC362*VLOOKUP(BV$4,DM_TI_LE!$A$5:$C$29,3,FALSE)</f>
        <v>0</v>
      </c>
      <c r="BW362" s="16">
        <f>AA362/26*$BC362*VLOOKUP(BW$4,DM_TI_LE!$A$5:$C$29,3,FALSE)</f>
        <v>0</v>
      </c>
      <c r="BX362" s="16">
        <f>AB362/26*$BC362*VLOOKUP(BX$4,DM_TI_LE!$A$5:$C$29,3,FALSE)</f>
        <v>0</v>
      </c>
      <c r="BY362" s="16">
        <f>AC362/26*$BC362*VLOOKUP(BY$4,DM_TI_LE!$A$5:$C$29,3,FALSE)</f>
        <v>0</v>
      </c>
      <c r="BZ362" s="16">
        <f>AD362/26*$BC362*VLOOKUP(BZ$4,DM_TI_LE!$A$5:$C$29,3,FALSE)</f>
        <v>0</v>
      </c>
      <c r="CA362" s="196">
        <f t="shared" si="0"/>
        <v>0</v>
      </c>
      <c r="CB362" s="16"/>
      <c r="CC362" s="197">
        <f t="shared" si="1"/>
        <v>7020000</v>
      </c>
      <c r="CD362" s="145" t="s">
        <v>116</v>
      </c>
      <c r="CE362" s="199">
        <f>VLOOKUP(CD362,DM_TI_LE!$I$12:$J$16,2,FALSE)</f>
        <v>1</v>
      </c>
    </row>
    <row r="363" spans="1:83" ht="12.75">
      <c r="A363" s="36">
        <v>359</v>
      </c>
      <c r="B363" s="38">
        <f>GD_LCD_HS_LNS!B362</f>
        <v>10781</v>
      </c>
      <c r="C363" s="38" t="str">
        <f>GD_LCD_HS_LNS!C362</f>
        <v>Lê Phương Huyền</v>
      </c>
      <c r="D363" s="38" t="str">
        <f>GD_LCD_HS_LNS!D362</f>
        <v>Nv VS MB</v>
      </c>
      <c r="E363" s="146">
        <f>VLOOKUP(B363,GD_CHAM_CONG!$C$6:$BJ$912,60,FALSE)</f>
        <v>1</v>
      </c>
      <c r="F363" s="146">
        <f>VLOOKUP(B363,GD_LCD_HS_LNS!$B$4:$F$914,5,FALSE)</f>
        <v>1.56</v>
      </c>
      <c r="G363" s="168"/>
      <c r="H363" s="168">
        <f>VLOOKUP(B363,GD_CHAM_CONG!$C$6:$BD$912,37,FALSE)</f>
        <v>26</v>
      </c>
      <c r="I363" s="16">
        <f>VLOOKUP($B363,GD_CHAM_CONG!$C$6:$BF$912,38,FALSE)</f>
        <v>26</v>
      </c>
      <c r="J363" s="16">
        <f>VLOOKUP($B363,GD_CHAM_CONG!$C$6:$BF$912,39,FALSE)</f>
        <v>0</v>
      </c>
      <c r="K363" s="16">
        <f>VLOOKUP($B363,GD_CHAM_CONG!$C$6:$BF$912,40,FALSE)</f>
        <v>0</v>
      </c>
      <c r="L363" s="16">
        <f>VLOOKUP($B363,GD_CHAM_CONG!$C$6:$BF$912,41,FALSE)</f>
        <v>0</v>
      </c>
      <c r="M363" s="16">
        <f>VLOOKUP($B363,GD_CHAM_CONG!$C$6:$BF$912,42,FALSE)</f>
        <v>0</v>
      </c>
      <c r="N363" s="16">
        <f>VLOOKUP($B363,GD_CHAM_CONG!$C$6:$BF$912,43,FALSE)</f>
        <v>0</v>
      </c>
      <c r="O363" s="16">
        <f>VLOOKUP($B363,GD_CHAM_CONG!$C$6:$BF$912,44,FALSE)</f>
        <v>0</v>
      </c>
      <c r="P363" s="16">
        <f>VLOOKUP($B363,GD_CHAM_CONG!$C$6:$BF$912,45,FALSE)</f>
        <v>0</v>
      </c>
      <c r="Q363" s="16">
        <f>VLOOKUP($B363,GD_CHAM_CONG!$C$6:$BF$912,46,FALSE)</f>
        <v>0</v>
      </c>
      <c r="R363" s="16">
        <f>VLOOKUP($B363,GD_CHAM_CONG!$C$6:$BF$912,47,FALSE)</f>
        <v>0</v>
      </c>
      <c r="S363" s="16">
        <f>VLOOKUP($B363,GD_CHAM_CONG!$C$6:$BF$912,48,FALSE)</f>
        <v>0</v>
      </c>
      <c r="T363" s="16">
        <f>VLOOKUP($B363,GD_CHAM_CONG!$C$6:$BF$912,49,FALSE)</f>
        <v>0</v>
      </c>
      <c r="U363" s="16">
        <f>VLOOKUP($B363,GD_CHAM_CONG!$C$6:$BF$912,50,FALSE)</f>
        <v>0</v>
      </c>
      <c r="V363" s="16">
        <f>VLOOKUP($B363,GD_CHAM_CONG!$C$6:$BF$912,51,FALSE)</f>
        <v>0</v>
      </c>
      <c r="W363" s="16">
        <f>VLOOKUP($B363,GD_CHAM_CONG!$C$6:$BF$912,52,FALSE)</f>
        <v>0</v>
      </c>
      <c r="X363" s="16">
        <f>VLOOKUP($B363,GD_CHAM_CONG!$C$6:$BF$912,53,FALSE)</f>
        <v>0</v>
      </c>
      <c r="Y363" s="16">
        <f>VLOOKUP($B363,GD_CHAM_CONG!$C$6:$BF$912,54,FALSE)</f>
        <v>0</v>
      </c>
      <c r="Z363" s="16">
        <f>VLOOKUP($B363,GD_CHAM_CONG!$C$6:$BF$912,55,FALSE)</f>
        <v>0</v>
      </c>
      <c r="AA363" s="16">
        <f>VLOOKUP($B363,GD_CHAM_CONG!$C$6:$BF$912,56,FALSE)</f>
        <v>0</v>
      </c>
      <c r="AB363" s="16">
        <f>VLOOKUP($B363,GD_CHAM_CONG!$C$6:$BI$912,57,FALSE)</f>
        <v>0</v>
      </c>
      <c r="AC363" s="16">
        <f>VLOOKUP($B363,GD_CHAM_CONG!$C$6:$BI$912,58,FALSE)</f>
        <v>0</v>
      </c>
      <c r="AD363" s="16">
        <f>VLOOKUP($B363,GD_CHAM_CONG!$C$6:$BI$912,59,FALSE)</f>
        <v>0</v>
      </c>
      <c r="AE363" s="188">
        <f>I363/$H363*VLOOKUP(I$4,DM_TI_LE!$A$5:$B$30,2,FALSE)</f>
        <v>1</v>
      </c>
      <c r="AF363" s="188">
        <f>J363/$H363*VLOOKUP(J$4,DM_TI_LE!$A$5:$B$30,2,FALSE)</f>
        <v>0</v>
      </c>
      <c r="AG363" s="188">
        <f>K363/$H363*VLOOKUP(K$4,DM_TI_LE!$A$5:$B$30,2,FALSE)</f>
        <v>0</v>
      </c>
      <c r="AH363" s="188">
        <f>L363/$H363*VLOOKUP(L$4,DM_TI_LE!$A$5:$B$30,2,FALSE)</f>
        <v>0</v>
      </c>
      <c r="AI363" s="188">
        <f>M363/$H363*VLOOKUP(M$4,DM_TI_LE!$A$5:$B$30,2,FALSE)</f>
        <v>0</v>
      </c>
      <c r="AJ363" s="188">
        <f>N363/$H363*VLOOKUP(N$4,DM_TI_LE!$A$5:$B$30,2,FALSE)</f>
        <v>0</v>
      </c>
      <c r="AK363" s="188">
        <f>O363/$H363*VLOOKUP(O$4,DM_TI_LE!$A$5:$B$30,2,FALSE)</f>
        <v>0</v>
      </c>
      <c r="AL363" s="188">
        <f>P363/$H363*VLOOKUP(P$4,DM_TI_LE!$A$5:$B$30,2,FALSE)</f>
        <v>0</v>
      </c>
      <c r="AM363" s="188">
        <f>Q363/$H363*VLOOKUP(Q$4,DM_TI_LE!$A$5:$B$30,2,FALSE)</f>
        <v>0</v>
      </c>
      <c r="AN363" s="188">
        <f>R363/$H363*VLOOKUP(R$4,DM_TI_LE!$A$5:$B$30,2,FALSE)</f>
        <v>0</v>
      </c>
      <c r="AO363" s="188">
        <f>S363/$H363*VLOOKUP(S$4,DM_TI_LE!$A$5:$B$30,2,FALSE)</f>
        <v>0</v>
      </c>
      <c r="AP363" s="188">
        <f>T363/$H363*VLOOKUP(T$4,DM_TI_LE!$A$5:$B$30,2,FALSE)</f>
        <v>0</v>
      </c>
      <c r="AQ363" s="188">
        <f>U363/$H363*VLOOKUP(U$4,DM_TI_LE!$A$5:$B$30,2,FALSE)</f>
        <v>0</v>
      </c>
      <c r="AR363" s="188">
        <f>V363/$H363*VLOOKUP(V$4,DM_TI_LE!$A$5:$B$30,2,FALSE)</f>
        <v>0</v>
      </c>
      <c r="AS363" s="188">
        <f>W363/$H363*VLOOKUP(W$4,DM_TI_LE!$A$5:$B$30,2,FALSE)</f>
        <v>0</v>
      </c>
      <c r="AT363" s="188">
        <f>X363/$H363*VLOOKUP(X$4,DM_TI_LE!$A$5:$B$30,2,FALSE)</f>
        <v>0</v>
      </c>
      <c r="AU363" s="188">
        <f>Y363/$H363*VLOOKUP(Y$4,DM_TI_LE!$A$5:$B$30,2,FALSE)</f>
        <v>0</v>
      </c>
      <c r="AV363" s="188">
        <f>Z363/$H363*VLOOKUP(Z$4,DM_TI_LE!$A$5:$B$30,2,FALSE)</f>
        <v>0</v>
      </c>
      <c r="AW363" s="188">
        <f>AA363/$H363*VLOOKUP(AA$4,DM_TI_LE!$A$5:$B$30,2,FALSE)</f>
        <v>0</v>
      </c>
      <c r="AX363" s="188">
        <f>AB363/$H363*VLOOKUP(AB$4,DM_TI_LE!$A$5:$B$30,2,FALSE)</f>
        <v>0</v>
      </c>
      <c r="AY363" s="188">
        <f>AC363/$H363*VLOOKUP(AC$4,DM_TI_LE!$A$5:$B$30,2,FALSE)</f>
        <v>0</v>
      </c>
      <c r="AZ363" s="188">
        <f>AD363/$H363*VLOOKUP(AD$4,DM_TI_LE!$A$5:$B$30,2,FALSE)</f>
        <v>0</v>
      </c>
      <c r="BA363" s="231">
        <f>IF(CD363="HDHV",DM_TI_LE!$K$12*I363, SUM(AE363:AW363)*F363*E363*DM_HE_SO_LUONG_NS!$D$1*CE363)</f>
        <v>7020000</v>
      </c>
      <c r="BB363" s="16"/>
      <c r="BC363" s="17">
        <f>VLOOKUP(B363,GD_LCD_HS_LNS!$B$4:$E$914,4,FALSE)</f>
        <v>3100000</v>
      </c>
      <c r="BD363" s="16"/>
      <c r="BE363" s="16">
        <f>I363/26*$BC363*VLOOKUP(BE$4,DM_TI_LE!$A$5:$C$29,3,FALSE)</f>
        <v>0</v>
      </c>
      <c r="BF363" s="16">
        <f>J363/26*$BC363*VLOOKUP(BF$4,DM_TI_LE!$A$5:$C$29,3,FALSE)</f>
        <v>0</v>
      </c>
      <c r="BG363" s="16">
        <f>K363/26*$BC363*VLOOKUP(BG$4,DM_TI_LE!$A$5:$C$29,3,FALSE)</f>
        <v>0</v>
      </c>
      <c r="BH363" s="16">
        <f>L363/26*$BC363*VLOOKUP(BH$4,DM_TI_LE!$A$5:$C$29,3,FALSE)</f>
        <v>0</v>
      </c>
      <c r="BI363" s="16">
        <f>M363/26*$BC363*VLOOKUP(BI$4,DM_TI_LE!$A$5:$C$29,3,FALSE)</f>
        <v>0</v>
      </c>
      <c r="BJ363" s="16">
        <f>N363/26*$BC363*VLOOKUP(BJ$4,DM_TI_LE!$A$5:$C$29,3,FALSE)</f>
        <v>0</v>
      </c>
      <c r="BK363" s="16">
        <f>O363/26*$BC363*VLOOKUP(BK$4,DM_TI_LE!$A$5:$C$29,3,FALSE)</f>
        <v>0</v>
      </c>
      <c r="BL363" s="16">
        <f>P363/26*$BC363*VLOOKUP(BL$4,DM_TI_LE!$A$5:$C$29,3,FALSE)</f>
        <v>0</v>
      </c>
      <c r="BM363" s="16">
        <f>Q363/26*$BC363*VLOOKUP(BM$4,DM_TI_LE!$A$5:$C$29,3,FALSE)</f>
        <v>0</v>
      </c>
      <c r="BN363" s="16">
        <f>R363/26*$BC363*VLOOKUP(BN$4,DM_TI_LE!$A$5:$C$29,3,FALSE)</f>
        <v>0</v>
      </c>
      <c r="BO363" s="16">
        <f>S363/26*$BC363*VLOOKUP(BO$4,DM_TI_LE!$A$5:$C$29,3,FALSE)</f>
        <v>0</v>
      </c>
      <c r="BP363" s="16">
        <f>T363/26*$BC363*VLOOKUP(BP$4,DM_TI_LE!$A$5:$C$29,3,FALSE)</f>
        <v>0</v>
      </c>
      <c r="BQ363" s="16">
        <f>U363/26*$BC363*VLOOKUP(BQ$4,DM_TI_LE!$A$5:$C$29,3,FALSE)</f>
        <v>0</v>
      </c>
      <c r="BR363" s="16">
        <f>V363/26*$BC363*VLOOKUP(BR$4,DM_TI_LE!$A$5:$C$29,3,FALSE)</f>
        <v>0</v>
      </c>
      <c r="BS363" s="16">
        <f>W363/26*$BC363*VLOOKUP(BS$4,DM_TI_LE!$A$5:$C$29,3,FALSE)</f>
        <v>0</v>
      </c>
      <c r="BT363" s="16">
        <f>X363/26*$BC363*VLOOKUP(BT$4,DM_TI_LE!$A$5:$C$29,3,FALSE)</f>
        <v>0</v>
      </c>
      <c r="BU363" s="16">
        <f>Y363/26*$BC363*VLOOKUP(BU$4,DM_TI_LE!$A$5:$C$29,3,FALSE)</f>
        <v>0</v>
      </c>
      <c r="BV363" s="16">
        <f>Z363/26*$BC363*VLOOKUP(BV$4,DM_TI_LE!$A$5:$C$29,3,FALSE)</f>
        <v>0</v>
      </c>
      <c r="BW363" s="16">
        <f>AA363/26*$BC363*VLOOKUP(BW$4,DM_TI_LE!$A$5:$C$29,3,FALSE)</f>
        <v>0</v>
      </c>
      <c r="BX363" s="16">
        <f>AB363/26*$BC363*VLOOKUP(BX$4,DM_TI_LE!$A$5:$C$29,3,FALSE)</f>
        <v>0</v>
      </c>
      <c r="BY363" s="16">
        <f>AC363/26*$BC363*VLOOKUP(BY$4,DM_TI_LE!$A$5:$C$29,3,FALSE)</f>
        <v>0</v>
      </c>
      <c r="BZ363" s="16">
        <f>AD363/26*$BC363*VLOOKUP(BZ$4,DM_TI_LE!$A$5:$C$29,3,FALSE)</f>
        <v>0</v>
      </c>
      <c r="CA363" s="196">
        <f t="shared" si="0"/>
        <v>0</v>
      </c>
      <c r="CB363" s="16"/>
      <c r="CC363" s="197">
        <f t="shared" si="1"/>
        <v>7020000</v>
      </c>
      <c r="CD363" s="145" t="s">
        <v>116</v>
      </c>
      <c r="CE363" s="199">
        <f>VLOOKUP(CD363,DM_TI_LE!$I$12:$J$16,2,FALSE)</f>
        <v>1</v>
      </c>
    </row>
    <row r="364" spans="1:83" ht="12.75">
      <c r="A364" s="36">
        <v>360</v>
      </c>
      <c r="B364" s="38">
        <f>GD_LCD_HS_LNS!B363</f>
        <v>10782</v>
      </c>
      <c r="C364" s="38" t="str">
        <f>GD_LCD_HS_LNS!C363</f>
        <v>Phạm Thị Lan Phương</v>
      </c>
      <c r="D364" s="38" t="str">
        <f>GD_LCD_HS_LNS!D363</f>
        <v>Nv VS MB</v>
      </c>
      <c r="E364" s="146">
        <f>VLOOKUP(B364,GD_CHAM_CONG!$C$6:$BJ$912,60,FALSE)</f>
        <v>1</v>
      </c>
      <c r="F364" s="146">
        <f>VLOOKUP(B364,GD_LCD_HS_LNS!$B$4:$F$914,5,FALSE)</f>
        <v>1.47</v>
      </c>
      <c r="G364" s="168"/>
      <c r="H364" s="168">
        <f>VLOOKUP(B364,GD_CHAM_CONG!$C$6:$BD$912,37,FALSE)</f>
        <v>26</v>
      </c>
      <c r="I364" s="16">
        <f>VLOOKUP($B364,GD_CHAM_CONG!$C$6:$BF$912,38,FALSE)</f>
        <v>26</v>
      </c>
      <c r="J364" s="16">
        <f>VLOOKUP($B364,GD_CHAM_CONG!$C$6:$BF$912,39,FALSE)</f>
        <v>0</v>
      </c>
      <c r="K364" s="16">
        <f>VLOOKUP($B364,GD_CHAM_CONG!$C$6:$BF$912,40,FALSE)</f>
        <v>0</v>
      </c>
      <c r="L364" s="16">
        <f>VLOOKUP($B364,GD_CHAM_CONG!$C$6:$BF$912,41,FALSE)</f>
        <v>0</v>
      </c>
      <c r="M364" s="16">
        <f>VLOOKUP($B364,GD_CHAM_CONG!$C$6:$BF$912,42,FALSE)</f>
        <v>0</v>
      </c>
      <c r="N364" s="16">
        <f>VLOOKUP($B364,GD_CHAM_CONG!$C$6:$BF$912,43,FALSE)</f>
        <v>0</v>
      </c>
      <c r="O364" s="16">
        <f>VLOOKUP($B364,GD_CHAM_CONG!$C$6:$BF$912,44,FALSE)</f>
        <v>0</v>
      </c>
      <c r="P364" s="16">
        <f>VLOOKUP($B364,GD_CHAM_CONG!$C$6:$BF$912,45,FALSE)</f>
        <v>0</v>
      </c>
      <c r="Q364" s="16">
        <f>VLOOKUP($B364,GD_CHAM_CONG!$C$6:$BF$912,46,FALSE)</f>
        <v>0</v>
      </c>
      <c r="R364" s="16">
        <f>VLOOKUP($B364,GD_CHAM_CONG!$C$6:$BF$912,47,FALSE)</f>
        <v>0</v>
      </c>
      <c r="S364" s="16">
        <f>VLOOKUP($B364,GD_CHAM_CONG!$C$6:$BF$912,48,FALSE)</f>
        <v>0</v>
      </c>
      <c r="T364" s="16">
        <f>VLOOKUP($B364,GD_CHAM_CONG!$C$6:$BF$912,49,FALSE)</f>
        <v>0</v>
      </c>
      <c r="U364" s="16">
        <f>VLOOKUP($B364,GD_CHAM_CONG!$C$6:$BF$912,50,FALSE)</f>
        <v>0</v>
      </c>
      <c r="V364" s="16">
        <f>VLOOKUP($B364,GD_CHAM_CONG!$C$6:$BF$912,51,FALSE)</f>
        <v>0</v>
      </c>
      <c r="W364" s="16">
        <f>VLOOKUP($B364,GD_CHAM_CONG!$C$6:$BF$912,52,FALSE)</f>
        <v>0</v>
      </c>
      <c r="X364" s="16">
        <f>VLOOKUP($B364,GD_CHAM_CONG!$C$6:$BF$912,53,FALSE)</f>
        <v>0</v>
      </c>
      <c r="Y364" s="16">
        <f>VLOOKUP($B364,GD_CHAM_CONG!$C$6:$BF$912,54,FALSE)</f>
        <v>0</v>
      </c>
      <c r="Z364" s="16">
        <f>VLOOKUP($B364,GD_CHAM_CONG!$C$6:$BF$912,55,FALSE)</f>
        <v>0</v>
      </c>
      <c r="AA364" s="16">
        <f>VLOOKUP($B364,GD_CHAM_CONG!$C$6:$BF$912,56,FALSE)</f>
        <v>0</v>
      </c>
      <c r="AB364" s="16">
        <f>VLOOKUP($B364,GD_CHAM_CONG!$C$6:$BI$912,57,FALSE)</f>
        <v>0</v>
      </c>
      <c r="AC364" s="16">
        <f>VLOOKUP($B364,GD_CHAM_CONG!$C$6:$BI$912,58,FALSE)</f>
        <v>0</v>
      </c>
      <c r="AD364" s="16">
        <f>VLOOKUP($B364,GD_CHAM_CONG!$C$6:$BI$912,59,FALSE)</f>
        <v>0</v>
      </c>
      <c r="AE364" s="188">
        <f>I364/$H364*VLOOKUP(I$4,DM_TI_LE!$A$5:$B$30,2,FALSE)</f>
        <v>1</v>
      </c>
      <c r="AF364" s="188">
        <f>J364/$H364*VLOOKUP(J$4,DM_TI_LE!$A$5:$B$30,2,FALSE)</f>
        <v>0</v>
      </c>
      <c r="AG364" s="188">
        <f>K364/$H364*VLOOKUP(K$4,DM_TI_LE!$A$5:$B$30,2,FALSE)</f>
        <v>0</v>
      </c>
      <c r="AH364" s="188">
        <f>L364/$H364*VLOOKUP(L$4,DM_TI_LE!$A$5:$B$30,2,FALSE)</f>
        <v>0</v>
      </c>
      <c r="AI364" s="188">
        <f>M364/$H364*VLOOKUP(M$4,DM_TI_LE!$A$5:$B$30,2,FALSE)</f>
        <v>0</v>
      </c>
      <c r="AJ364" s="188">
        <f>N364/$H364*VLOOKUP(N$4,DM_TI_LE!$A$5:$B$30,2,FALSE)</f>
        <v>0</v>
      </c>
      <c r="AK364" s="188">
        <f>O364/$H364*VLOOKUP(O$4,DM_TI_LE!$A$5:$B$30,2,FALSE)</f>
        <v>0</v>
      </c>
      <c r="AL364" s="188">
        <f>P364/$H364*VLOOKUP(P$4,DM_TI_LE!$A$5:$B$30,2,FALSE)</f>
        <v>0</v>
      </c>
      <c r="AM364" s="188">
        <f>Q364/$H364*VLOOKUP(Q$4,DM_TI_LE!$A$5:$B$30,2,FALSE)</f>
        <v>0</v>
      </c>
      <c r="AN364" s="188">
        <f>R364/$H364*VLOOKUP(R$4,DM_TI_LE!$A$5:$B$30,2,FALSE)</f>
        <v>0</v>
      </c>
      <c r="AO364" s="188">
        <f>S364/$H364*VLOOKUP(S$4,DM_TI_LE!$A$5:$B$30,2,FALSE)</f>
        <v>0</v>
      </c>
      <c r="AP364" s="188">
        <f>T364/$H364*VLOOKUP(T$4,DM_TI_LE!$A$5:$B$30,2,FALSE)</f>
        <v>0</v>
      </c>
      <c r="AQ364" s="188">
        <f>U364/$H364*VLOOKUP(U$4,DM_TI_LE!$A$5:$B$30,2,FALSE)</f>
        <v>0</v>
      </c>
      <c r="AR364" s="188">
        <f>V364/$H364*VLOOKUP(V$4,DM_TI_LE!$A$5:$B$30,2,FALSE)</f>
        <v>0</v>
      </c>
      <c r="AS364" s="188">
        <f>W364/$H364*VLOOKUP(W$4,DM_TI_LE!$A$5:$B$30,2,FALSE)</f>
        <v>0</v>
      </c>
      <c r="AT364" s="188">
        <f>X364/$H364*VLOOKUP(X$4,DM_TI_LE!$A$5:$B$30,2,FALSE)</f>
        <v>0</v>
      </c>
      <c r="AU364" s="188">
        <f>Y364/$H364*VLOOKUP(Y$4,DM_TI_LE!$A$5:$B$30,2,FALSE)</f>
        <v>0</v>
      </c>
      <c r="AV364" s="188">
        <f>Z364/$H364*VLOOKUP(Z$4,DM_TI_LE!$A$5:$B$30,2,FALSE)</f>
        <v>0</v>
      </c>
      <c r="AW364" s="188">
        <f>AA364/$H364*VLOOKUP(AA$4,DM_TI_LE!$A$5:$B$30,2,FALSE)</f>
        <v>0</v>
      </c>
      <c r="AX364" s="188">
        <f>AB364/$H364*VLOOKUP(AB$4,DM_TI_LE!$A$5:$B$30,2,FALSE)</f>
        <v>0</v>
      </c>
      <c r="AY364" s="188">
        <f>AC364/$H364*VLOOKUP(AC$4,DM_TI_LE!$A$5:$B$30,2,FALSE)</f>
        <v>0</v>
      </c>
      <c r="AZ364" s="188">
        <f>AD364/$H364*VLOOKUP(AD$4,DM_TI_LE!$A$5:$B$30,2,FALSE)</f>
        <v>0</v>
      </c>
      <c r="BA364" s="231">
        <f>IF(CD364="HDHV",DM_TI_LE!$K$12*I364, SUM(AE364:AW364)*F364*E364*DM_HE_SO_LUONG_NS!$D$1*CE364)</f>
        <v>6615000</v>
      </c>
      <c r="BB364" s="16"/>
      <c r="BC364" s="17">
        <f>VLOOKUP(B364,GD_LCD_HS_LNS!$B$4:$E$914,4,FALSE)</f>
        <v>3100000</v>
      </c>
      <c r="BD364" s="16"/>
      <c r="BE364" s="16">
        <f>I364/26*$BC364*VLOOKUP(BE$4,DM_TI_LE!$A$5:$C$29,3,FALSE)</f>
        <v>0</v>
      </c>
      <c r="BF364" s="16">
        <f>J364/26*$BC364*VLOOKUP(BF$4,DM_TI_LE!$A$5:$C$29,3,FALSE)</f>
        <v>0</v>
      </c>
      <c r="BG364" s="16">
        <f>K364/26*$BC364*VLOOKUP(BG$4,DM_TI_LE!$A$5:$C$29,3,FALSE)</f>
        <v>0</v>
      </c>
      <c r="BH364" s="16">
        <f>L364/26*$BC364*VLOOKUP(BH$4,DM_TI_LE!$A$5:$C$29,3,FALSE)</f>
        <v>0</v>
      </c>
      <c r="BI364" s="16">
        <f>M364/26*$BC364*VLOOKUP(BI$4,DM_TI_LE!$A$5:$C$29,3,FALSE)</f>
        <v>0</v>
      </c>
      <c r="BJ364" s="16">
        <f>N364/26*$BC364*VLOOKUP(BJ$4,DM_TI_LE!$A$5:$C$29,3,FALSE)</f>
        <v>0</v>
      </c>
      <c r="BK364" s="16">
        <f>O364/26*$BC364*VLOOKUP(BK$4,DM_TI_LE!$A$5:$C$29,3,FALSE)</f>
        <v>0</v>
      </c>
      <c r="BL364" s="16">
        <f>P364/26*$BC364*VLOOKUP(BL$4,DM_TI_LE!$A$5:$C$29,3,FALSE)</f>
        <v>0</v>
      </c>
      <c r="BM364" s="16">
        <f>Q364/26*$BC364*VLOOKUP(BM$4,DM_TI_LE!$A$5:$C$29,3,FALSE)</f>
        <v>0</v>
      </c>
      <c r="BN364" s="16">
        <f>R364/26*$BC364*VLOOKUP(BN$4,DM_TI_LE!$A$5:$C$29,3,FALSE)</f>
        <v>0</v>
      </c>
      <c r="BO364" s="16">
        <f>S364/26*$BC364*VLOOKUP(BO$4,DM_TI_LE!$A$5:$C$29,3,FALSE)</f>
        <v>0</v>
      </c>
      <c r="BP364" s="16">
        <f>T364/26*$BC364*VLOOKUP(BP$4,DM_TI_LE!$A$5:$C$29,3,FALSE)</f>
        <v>0</v>
      </c>
      <c r="BQ364" s="16">
        <f>U364/26*$BC364*VLOOKUP(BQ$4,DM_TI_LE!$A$5:$C$29,3,FALSE)</f>
        <v>0</v>
      </c>
      <c r="BR364" s="16">
        <f>V364/26*$BC364*VLOOKUP(BR$4,DM_TI_LE!$A$5:$C$29,3,FALSE)</f>
        <v>0</v>
      </c>
      <c r="BS364" s="16">
        <f>W364/26*$BC364*VLOOKUP(BS$4,DM_TI_LE!$A$5:$C$29,3,FALSE)</f>
        <v>0</v>
      </c>
      <c r="BT364" s="16">
        <f>X364/26*$BC364*VLOOKUP(BT$4,DM_TI_LE!$A$5:$C$29,3,FALSE)</f>
        <v>0</v>
      </c>
      <c r="BU364" s="16">
        <f>Y364/26*$BC364*VLOOKUP(BU$4,DM_TI_LE!$A$5:$C$29,3,FALSE)</f>
        <v>0</v>
      </c>
      <c r="BV364" s="16">
        <f>Z364/26*$BC364*VLOOKUP(BV$4,DM_TI_LE!$A$5:$C$29,3,FALSE)</f>
        <v>0</v>
      </c>
      <c r="BW364" s="16">
        <f>AA364/26*$BC364*VLOOKUP(BW$4,DM_TI_LE!$A$5:$C$29,3,FALSE)</f>
        <v>0</v>
      </c>
      <c r="BX364" s="16">
        <f>AB364/26*$BC364*VLOOKUP(BX$4,DM_TI_LE!$A$5:$C$29,3,FALSE)</f>
        <v>0</v>
      </c>
      <c r="BY364" s="16">
        <f>AC364/26*$BC364*VLOOKUP(BY$4,DM_TI_LE!$A$5:$C$29,3,FALSE)</f>
        <v>0</v>
      </c>
      <c r="BZ364" s="16">
        <f>AD364/26*$BC364*VLOOKUP(BZ$4,DM_TI_LE!$A$5:$C$29,3,FALSE)</f>
        <v>0</v>
      </c>
      <c r="CA364" s="196">
        <f t="shared" si="0"/>
        <v>0</v>
      </c>
      <c r="CB364" s="16"/>
      <c r="CC364" s="197">
        <f t="shared" si="1"/>
        <v>6615000</v>
      </c>
      <c r="CD364" s="145" t="s">
        <v>114</v>
      </c>
      <c r="CE364" s="199">
        <f>VLOOKUP(CD364,DM_TI_LE!$I$12:$J$16,2,FALSE)</f>
        <v>1</v>
      </c>
    </row>
    <row r="365" spans="1:83" ht="12.75">
      <c r="A365" s="36">
        <v>361</v>
      </c>
      <c r="B365" s="38">
        <f>GD_LCD_HS_LNS!B364</f>
        <v>10783</v>
      </c>
      <c r="C365" s="38" t="str">
        <f>GD_LCD_HS_LNS!C364</f>
        <v>Phạm Thị Thúy Ngà</v>
      </c>
      <c r="D365" s="38" t="str">
        <f>GD_LCD_HS_LNS!D364</f>
        <v>Nv VS MB</v>
      </c>
      <c r="E365" s="146">
        <f>VLOOKUP(B365,GD_CHAM_CONG!$C$6:$BJ$912,60,FALSE)</f>
        <v>1</v>
      </c>
      <c r="F365" s="146">
        <f>VLOOKUP(B365,GD_LCD_HS_LNS!$B$4:$F$914,5,FALSE)</f>
        <v>1.75</v>
      </c>
      <c r="G365" s="168"/>
      <c r="H365" s="168">
        <f>VLOOKUP(B365,GD_CHAM_CONG!$C$6:$BD$912,37,FALSE)</f>
        <v>26</v>
      </c>
      <c r="I365" s="16">
        <f>VLOOKUP($B365,GD_CHAM_CONG!$C$6:$BF$912,38,FALSE)</f>
        <v>26</v>
      </c>
      <c r="J365" s="16">
        <f>VLOOKUP($B365,GD_CHAM_CONG!$C$6:$BF$912,39,FALSE)</f>
        <v>0</v>
      </c>
      <c r="K365" s="16">
        <f>VLOOKUP($B365,GD_CHAM_CONG!$C$6:$BF$912,40,FALSE)</f>
        <v>0</v>
      </c>
      <c r="L365" s="16">
        <f>VLOOKUP($B365,GD_CHAM_CONG!$C$6:$BF$912,41,FALSE)</f>
        <v>0</v>
      </c>
      <c r="M365" s="16">
        <f>VLOOKUP($B365,GD_CHAM_CONG!$C$6:$BF$912,42,FALSE)</f>
        <v>0</v>
      </c>
      <c r="N365" s="16">
        <f>VLOOKUP($B365,GD_CHAM_CONG!$C$6:$BF$912,43,FALSE)</f>
        <v>0</v>
      </c>
      <c r="O365" s="16">
        <f>VLOOKUP($B365,GD_CHAM_CONG!$C$6:$BF$912,44,FALSE)</f>
        <v>0</v>
      </c>
      <c r="P365" s="16">
        <f>VLOOKUP($B365,GD_CHAM_CONG!$C$6:$BF$912,45,FALSE)</f>
        <v>0</v>
      </c>
      <c r="Q365" s="16">
        <f>VLOOKUP($B365,GD_CHAM_CONG!$C$6:$BF$912,46,FALSE)</f>
        <v>0</v>
      </c>
      <c r="R365" s="16">
        <f>VLOOKUP($B365,GD_CHAM_CONG!$C$6:$BF$912,47,FALSE)</f>
        <v>0</v>
      </c>
      <c r="S365" s="16">
        <f>VLOOKUP($B365,GD_CHAM_CONG!$C$6:$BF$912,48,FALSE)</f>
        <v>0</v>
      </c>
      <c r="T365" s="16">
        <f>VLOOKUP($B365,GD_CHAM_CONG!$C$6:$BF$912,49,FALSE)</f>
        <v>0</v>
      </c>
      <c r="U365" s="16">
        <f>VLOOKUP($B365,GD_CHAM_CONG!$C$6:$BF$912,50,FALSE)</f>
        <v>0</v>
      </c>
      <c r="V365" s="16">
        <f>VLOOKUP($B365,GD_CHAM_CONG!$C$6:$BF$912,51,FALSE)</f>
        <v>0</v>
      </c>
      <c r="W365" s="16">
        <f>VLOOKUP($B365,GD_CHAM_CONG!$C$6:$BF$912,52,FALSE)</f>
        <v>0</v>
      </c>
      <c r="X365" s="16">
        <f>VLOOKUP($B365,GD_CHAM_CONG!$C$6:$BF$912,53,FALSE)</f>
        <v>0</v>
      </c>
      <c r="Y365" s="16">
        <f>VLOOKUP($B365,GD_CHAM_CONG!$C$6:$BF$912,54,FALSE)</f>
        <v>0</v>
      </c>
      <c r="Z365" s="16">
        <f>VLOOKUP($B365,GD_CHAM_CONG!$C$6:$BF$912,55,FALSE)</f>
        <v>0</v>
      </c>
      <c r="AA365" s="16">
        <f>VLOOKUP($B365,GD_CHAM_CONG!$C$6:$BF$912,56,FALSE)</f>
        <v>0</v>
      </c>
      <c r="AB365" s="16">
        <f>VLOOKUP($B365,GD_CHAM_CONG!$C$6:$BI$912,57,FALSE)</f>
        <v>0</v>
      </c>
      <c r="AC365" s="16">
        <f>VLOOKUP($B365,GD_CHAM_CONG!$C$6:$BI$912,58,FALSE)</f>
        <v>0</v>
      </c>
      <c r="AD365" s="16">
        <f>VLOOKUP($B365,GD_CHAM_CONG!$C$6:$BI$912,59,FALSE)</f>
        <v>0</v>
      </c>
      <c r="AE365" s="188">
        <f>I365/$H365*VLOOKUP(I$4,DM_TI_LE!$A$5:$B$30,2,FALSE)</f>
        <v>1</v>
      </c>
      <c r="AF365" s="188">
        <f>J365/$H365*VLOOKUP(J$4,DM_TI_LE!$A$5:$B$30,2,FALSE)</f>
        <v>0</v>
      </c>
      <c r="AG365" s="188">
        <f>K365/$H365*VLOOKUP(K$4,DM_TI_LE!$A$5:$B$30,2,FALSE)</f>
        <v>0</v>
      </c>
      <c r="AH365" s="188">
        <f>L365/$H365*VLOOKUP(L$4,DM_TI_LE!$A$5:$B$30,2,FALSE)</f>
        <v>0</v>
      </c>
      <c r="AI365" s="188">
        <f>M365/$H365*VLOOKUP(M$4,DM_TI_LE!$A$5:$B$30,2,FALSE)</f>
        <v>0</v>
      </c>
      <c r="AJ365" s="188">
        <f>N365/$H365*VLOOKUP(N$4,DM_TI_LE!$A$5:$B$30,2,FALSE)</f>
        <v>0</v>
      </c>
      <c r="AK365" s="188">
        <f>O365/$H365*VLOOKUP(O$4,DM_TI_LE!$A$5:$B$30,2,FALSE)</f>
        <v>0</v>
      </c>
      <c r="AL365" s="188">
        <f>P365/$H365*VLOOKUP(P$4,DM_TI_LE!$A$5:$B$30,2,FALSE)</f>
        <v>0</v>
      </c>
      <c r="AM365" s="188">
        <f>Q365/$H365*VLOOKUP(Q$4,DM_TI_LE!$A$5:$B$30,2,FALSE)</f>
        <v>0</v>
      </c>
      <c r="AN365" s="188">
        <f>R365/$H365*VLOOKUP(R$4,DM_TI_LE!$A$5:$B$30,2,FALSE)</f>
        <v>0</v>
      </c>
      <c r="AO365" s="188">
        <f>S365/$H365*VLOOKUP(S$4,DM_TI_LE!$A$5:$B$30,2,FALSE)</f>
        <v>0</v>
      </c>
      <c r="AP365" s="188">
        <f>T365/$H365*VLOOKUP(T$4,DM_TI_LE!$A$5:$B$30,2,FALSE)</f>
        <v>0</v>
      </c>
      <c r="AQ365" s="188">
        <f>U365/$H365*VLOOKUP(U$4,DM_TI_LE!$A$5:$B$30,2,FALSE)</f>
        <v>0</v>
      </c>
      <c r="AR365" s="188">
        <f>V365/$H365*VLOOKUP(V$4,DM_TI_LE!$A$5:$B$30,2,FALSE)</f>
        <v>0</v>
      </c>
      <c r="AS365" s="188">
        <f>W365/$H365*VLOOKUP(W$4,DM_TI_LE!$A$5:$B$30,2,FALSE)</f>
        <v>0</v>
      </c>
      <c r="AT365" s="188">
        <f>X365/$H365*VLOOKUP(X$4,DM_TI_LE!$A$5:$B$30,2,FALSE)</f>
        <v>0</v>
      </c>
      <c r="AU365" s="188">
        <f>Y365/$H365*VLOOKUP(Y$4,DM_TI_LE!$A$5:$B$30,2,FALSE)</f>
        <v>0</v>
      </c>
      <c r="AV365" s="188">
        <f>Z365/$H365*VLOOKUP(Z$4,DM_TI_LE!$A$5:$B$30,2,FALSE)</f>
        <v>0</v>
      </c>
      <c r="AW365" s="188">
        <f>AA365/$H365*VLOOKUP(AA$4,DM_TI_LE!$A$5:$B$30,2,FALSE)</f>
        <v>0</v>
      </c>
      <c r="AX365" s="188">
        <f>AB365/$H365*VLOOKUP(AB$4,DM_TI_LE!$A$5:$B$30,2,FALSE)</f>
        <v>0</v>
      </c>
      <c r="AY365" s="188">
        <f>AC365/$H365*VLOOKUP(AC$4,DM_TI_LE!$A$5:$B$30,2,FALSE)</f>
        <v>0</v>
      </c>
      <c r="AZ365" s="188">
        <f>AD365/$H365*VLOOKUP(AD$4,DM_TI_LE!$A$5:$B$30,2,FALSE)</f>
        <v>0</v>
      </c>
      <c r="BA365" s="231">
        <f>IF(CD365="HDHV",DM_TI_LE!$K$12*I365, SUM(AE365:AW365)*F365*E365*DM_HE_SO_LUONG_NS!$D$1*CE365)</f>
        <v>7875000</v>
      </c>
      <c r="BB365" s="16"/>
      <c r="BC365" s="17">
        <f>VLOOKUP(B365,GD_LCD_HS_LNS!$B$4:$E$914,4,FALSE)</f>
        <v>3720000</v>
      </c>
      <c r="BD365" s="16"/>
      <c r="BE365" s="16">
        <f>I365/26*$BC365*VLOOKUP(BE$4,DM_TI_LE!$A$5:$C$29,3,FALSE)</f>
        <v>0</v>
      </c>
      <c r="BF365" s="16">
        <f>J365/26*$BC365*VLOOKUP(BF$4,DM_TI_LE!$A$5:$C$29,3,FALSE)</f>
        <v>0</v>
      </c>
      <c r="BG365" s="16">
        <f>K365/26*$BC365*VLOOKUP(BG$4,DM_TI_LE!$A$5:$C$29,3,FALSE)</f>
        <v>0</v>
      </c>
      <c r="BH365" s="16">
        <f>L365/26*$BC365*VLOOKUP(BH$4,DM_TI_LE!$A$5:$C$29,3,FALSE)</f>
        <v>0</v>
      </c>
      <c r="BI365" s="16">
        <f>M365/26*$BC365*VLOOKUP(BI$4,DM_TI_LE!$A$5:$C$29,3,FALSE)</f>
        <v>0</v>
      </c>
      <c r="BJ365" s="16">
        <f>N365/26*$BC365*VLOOKUP(BJ$4,DM_TI_LE!$A$5:$C$29,3,FALSE)</f>
        <v>0</v>
      </c>
      <c r="BK365" s="16">
        <f>O365/26*$BC365*VLOOKUP(BK$4,DM_TI_LE!$A$5:$C$29,3,FALSE)</f>
        <v>0</v>
      </c>
      <c r="BL365" s="16">
        <f>P365/26*$BC365*VLOOKUP(BL$4,DM_TI_LE!$A$5:$C$29,3,FALSE)</f>
        <v>0</v>
      </c>
      <c r="BM365" s="16">
        <f>Q365/26*$BC365*VLOOKUP(BM$4,DM_TI_LE!$A$5:$C$29,3,FALSE)</f>
        <v>0</v>
      </c>
      <c r="BN365" s="16">
        <f>R365/26*$BC365*VLOOKUP(BN$4,DM_TI_LE!$A$5:$C$29,3,FALSE)</f>
        <v>0</v>
      </c>
      <c r="BO365" s="16">
        <f>S365/26*$BC365*VLOOKUP(BO$4,DM_TI_LE!$A$5:$C$29,3,FALSE)</f>
        <v>0</v>
      </c>
      <c r="BP365" s="16">
        <f>T365/26*$BC365*VLOOKUP(BP$4,DM_TI_LE!$A$5:$C$29,3,FALSE)</f>
        <v>0</v>
      </c>
      <c r="BQ365" s="16">
        <f>U365/26*$BC365*VLOOKUP(BQ$4,DM_TI_LE!$A$5:$C$29,3,FALSE)</f>
        <v>0</v>
      </c>
      <c r="BR365" s="16">
        <f>V365/26*$BC365*VLOOKUP(BR$4,DM_TI_LE!$A$5:$C$29,3,FALSE)</f>
        <v>0</v>
      </c>
      <c r="BS365" s="16">
        <f>W365/26*$BC365*VLOOKUP(BS$4,DM_TI_LE!$A$5:$C$29,3,FALSE)</f>
        <v>0</v>
      </c>
      <c r="BT365" s="16">
        <f>X365/26*$BC365*VLOOKUP(BT$4,DM_TI_LE!$A$5:$C$29,3,FALSE)</f>
        <v>0</v>
      </c>
      <c r="BU365" s="16">
        <f>Y365/26*$BC365*VLOOKUP(BU$4,DM_TI_LE!$A$5:$C$29,3,FALSE)</f>
        <v>0</v>
      </c>
      <c r="BV365" s="16">
        <f>Z365/26*$BC365*VLOOKUP(BV$4,DM_TI_LE!$A$5:$C$29,3,FALSE)</f>
        <v>0</v>
      </c>
      <c r="BW365" s="16">
        <f>AA365/26*$BC365*VLOOKUP(BW$4,DM_TI_LE!$A$5:$C$29,3,FALSE)</f>
        <v>0</v>
      </c>
      <c r="BX365" s="16">
        <f>AB365/26*$BC365*VLOOKUP(BX$4,DM_TI_LE!$A$5:$C$29,3,FALSE)</f>
        <v>0</v>
      </c>
      <c r="BY365" s="16">
        <f>AC365/26*$BC365*VLOOKUP(BY$4,DM_TI_LE!$A$5:$C$29,3,FALSE)</f>
        <v>0</v>
      </c>
      <c r="BZ365" s="16">
        <f>AD365/26*$BC365*VLOOKUP(BZ$4,DM_TI_LE!$A$5:$C$29,3,FALSE)</f>
        <v>0</v>
      </c>
      <c r="CA365" s="196">
        <f t="shared" si="0"/>
        <v>0</v>
      </c>
      <c r="CB365" s="16"/>
      <c r="CC365" s="197">
        <f t="shared" si="1"/>
        <v>7875000</v>
      </c>
      <c r="CD365" s="145" t="s">
        <v>116</v>
      </c>
      <c r="CE365" s="199">
        <f>VLOOKUP(CD365,DM_TI_LE!$I$12:$J$16,2,FALSE)</f>
        <v>1</v>
      </c>
    </row>
    <row r="366" spans="1:83" ht="12.75">
      <c r="A366" s="36">
        <v>362</v>
      </c>
      <c r="B366" s="38">
        <f>GD_LCD_HS_LNS!B365</f>
        <v>11769</v>
      </c>
      <c r="C366" s="38" t="str">
        <f>GD_LCD_HS_LNS!C365</f>
        <v>Ngô Thị Hường</v>
      </c>
      <c r="D366" s="38" t="str">
        <f>GD_LCD_HS_LNS!D365</f>
        <v>Nv VS MB</v>
      </c>
      <c r="E366" s="146">
        <f>VLOOKUP(B366,GD_CHAM_CONG!$C$6:$BJ$912,60,FALSE)</f>
        <v>1</v>
      </c>
      <c r="F366" s="146">
        <f>VLOOKUP(B366,GD_LCD_HS_LNS!$B$4:$F$914,5,FALSE)</f>
        <v>1.47</v>
      </c>
      <c r="G366" s="168"/>
      <c r="H366" s="168">
        <f>VLOOKUP(B366,GD_CHAM_CONG!$C$6:$BD$912,37,FALSE)</f>
        <v>26</v>
      </c>
      <c r="I366" s="16">
        <f>VLOOKUP($B366,GD_CHAM_CONG!$C$6:$BF$912,38,FALSE)</f>
        <v>26</v>
      </c>
      <c r="J366" s="16">
        <f>VLOOKUP($B366,GD_CHAM_CONG!$C$6:$BF$912,39,FALSE)</f>
        <v>0</v>
      </c>
      <c r="K366" s="16">
        <f>VLOOKUP($B366,GD_CHAM_CONG!$C$6:$BF$912,40,FALSE)</f>
        <v>0</v>
      </c>
      <c r="L366" s="16">
        <f>VLOOKUP($B366,GD_CHAM_CONG!$C$6:$BF$912,41,FALSE)</f>
        <v>0</v>
      </c>
      <c r="M366" s="16">
        <f>VLOOKUP($B366,GD_CHAM_CONG!$C$6:$BF$912,42,FALSE)</f>
        <v>0</v>
      </c>
      <c r="N366" s="16">
        <f>VLOOKUP($B366,GD_CHAM_CONG!$C$6:$BF$912,43,FALSE)</f>
        <v>0</v>
      </c>
      <c r="O366" s="16">
        <f>VLOOKUP($B366,GD_CHAM_CONG!$C$6:$BF$912,44,FALSE)</f>
        <v>0</v>
      </c>
      <c r="P366" s="16">
        <f>VLOOKUP($B366,GD_CHAM_CONG!$C$6:$BF$912,45,FALSE)</f>
        <v>0</v>
      </c>
      <c r="Q366" s="16">
        <f>VLOOKUP($B366,GD_CHAM_CONG!$C$6:$BF$912,46,FALSE)</f>
        <v>0</v>
      </c>
      <c r="R366" s="16">
        <f>VLOOKUP($B366,GD_CHAM_CONG!$C$6:$BF$912,47,FALSE)</f>
        <v>0</v>
      </c>
      <c r="S366" s="16">
        <f>VLOOKUP($B366,GD_CHAM_CONG!$C$6:$BF$912,48,FALSE)</f>
        <v>0</v>
      </c>
      <c r="T366" s="16">
        <f>VLOOKUP($B366,GD_CHAM_CONG!$C$6:$BF$912,49,FALSE)</f>
        <v>0</v>
      </c>
      <c r="U366" s="16">
        <f>VLOOKUP($B366,GD_CHAM_CONG!$C$6:$BF$912,50,FALSE)</f>
        <v>0</v>
      </c>
      <c r="V366" s="16">
        <f>VLOOKUP($B366,GD_CHAM_CONG!$C$6:$BF$912,51,FALSE)</f>
        <v>0</v>
      </c>
      <c r="W366" s="16">
        <f>VLOOKUP($B366,GD_CHAM_CONG!$C$6:$BF$912,52,FALSE)</f>
        <v>0</v>
      </c>
      <c r="X366" s="16">
        <f>VLOOKUP($B366,GD_CHAM_CONG!$C$6:$BF$912,53,FALSE)</f>
        <v>0</v>
      </c>
      <c r="Y366" s="16">
        <f>VLOOKUP($B366,GD_CHAM_CONG!$C$6:$BF$912,54,FALSE)</f>
        <v>0</v>
      </c>
      <c r="Z366" s="16">
        <f>VLOOKUP($B366,GD_CHAM_CONG!$C$6:$BF$912,55,FALSE)</f>
        <v>0</v>
      </c>
      <c r="AA366" s="16">
        <f>VLOOKUP($B366,GD_CHAM_CONG!$C$6:$BF$912,56,FALSE)</f>
        <v>0</v>
      </c>
      <c r="AB366" s="16">
        <f>VLOOKUP($B366,GD_CHAM_CONG!$C$6:$BI$912,57,FALSE)</f>
        <v>0</v>
      </c>
      <c r="AC366" s="16">
        <f>VLOOKUP($B366,GD_CHAM_CONG!$C$6:$BI$912,58,FALSE)</f>
        <v>0</v>
      </c>
      <c r="AD366" s="16">
        <f>VLOOKUP($B366,GD_CHAM_CONG!$C$6:$BI$912,59,FALSE)</f>
        <v>0</v>
      </c>
      <c r="AE366" s="188">
        <f>I366/$H366*VLOOKUP(I$4,DM_TI_LE!$A$5:$B$30,2,FALSE)</f>
        <v>1</v>
      </c>
      <c r="AF366" s="188">
        <f>J366/$H366*VLOOKUP(J$4,DM_TI_LE!$A$5:$B$30,2,FALSE)</f>
        <v>0</v>
      </c>
      <c r="AG366" s="188">
        <f>K366/$H366*VLOOKUP(K$4,DM_TI_LE!$A$5:$B$30,2,FALSE)</f>
        <v>0</v>
      </c>
      <c r="AH366" s="188">
        <f>L366/$H366*VLOOKUP(L$4,DM_TI_LE!$A$5:$B$30,2,FALSE)</f>
        <v>0</v>
      </c>
      <c r="AI366" s="188">
        <f>M366/$H366*VLOOKUP(M$4,DM_TI_LE!$A$5:$B$30,2,FALSE)</f>
        <v>0</v>
      </c>
      <c r="AJ366" s="188">
        <f>N366/$H366*VLOOKUP(N$4,DM_TI_LE!$A$5:$B$30,2,FALSE)</f>
        <v>0</v>
      </c>
      <c r="AK366" s="188">
        <f>O366/$H366*VLOOKUP(O$4,DM_TI_LE!$A$5:$B$30,2,FALSE)</f>
        <v>0</v>
      </c>
      <c r="AL366" s="188">
        <f>P366/$H366*VLOOKUP(P$4,DM_TI_LE!$A$5:$B$30,2,FALSE)</f>
        <v>0</v>
      </c>
      <c r="AM366" s="188">
        <f>Q366/$H366*VLOOKUP(Q$4,DM_TI_LE!$A$5:$B$30,2,FALSE)</f>
        <v>0</v>
      </c>
      <c r="AN366" s="188">
        <f>R366/$H366*VLOOKUP(R$4,DM_TI_LE!$A$5:$B$30,2,FALSE)</f>
        <v>0</v>
      </c>
      <c r="AO366" s="188">
        <f>S366/$H366*VLOOKUP(S$4,DM_TI_LE!$A$5:$B$30,2,FALSE)</f>
        <v>0</v>
      </c>
      <c r="AP366" s="188">
        <f>T366/$H366*VLOOKUP(T$4,DM_TI_LE!$A$5:$B$30,2,FALSE)</f>
        <v>0</v>
      </c>
      <c r="AQ366" s="188">
        <f>U366/$H366*VLOOKUP(U$4,DM_TI_LE!$A$5:$B$30,2,FALSE)</f>
        <v>0</v>
      </c>
      <c r="AR366" s="188">
        <f>V366/$H366*VLOOKUP(V$4,DM_TI_LE!$A$5:$B$30,2,FALSE)</f>
        <v>0</v>
      </c>
      <c r="AS366" s="188">
        <f>W366/$H366*VLOOKUP(W$4,DM_TI_LE!$A$5:$B$30,2,FALSE)</f>
        <v>0</v>
      </c>
      <c r="AT366" s="188">
        <f>X366/$H366*VLOOKUP(X$4,DM_TI_LE!$A$5:$B$30,2,FALSE)</f>
        <v>0</v>
      </c>
      <c r="AU366" s="188">
        <f>Y366/$H366*VLOOKUP(Y$4,DM_TI_LE!$A$5:$B$30,2,FALSE)</f>
        <v>0</v>
      </c>
      <c r="AV366" s="188">
        <f>Z366/$H366*VLOOKUP(Z$4,DM_TI_LE!$A$5:$B$30,2,FALSE)</f>
        <v>0</v>
      </c>
      <c r="AW366" s="188">
        <f>AA366/$H366*VLOOKUP(AA$4,DM_TI_LE!$A$5:$B$30,2,FALSE)</f>
        <v>0</v>
      </c>
      <c r="AX366" s="188">
        <f>AB366/$H366*VLOOKUP(AB$4,DM_TI_LE!$A$5:$B$30,2,FALSE)</f>
        <v>0</v>
      </c>
      <c r="AY366" s="188">
        <f>AC366/$H366*VLOOKUP(AC$4,DM_TI_LE!$A$5:$B$30,2,FALSE)</f>
        <v>0</v>
      </c>
      <c r="AZ366" s="188">
        <f>AD366/$H366*VLOOKUP(AD$4,DM_TI_LE!$A$5:$B$30,2,FALSE)</f>
        <v>0</v>
      </c>
      <c r="BA366" s="231">
        <f>IF(CD366="HDHV",DM_TI_LE!$K$12*I366, SUM(AE366:AW366)*F366*E366*DM_HE_SO_LUONG_NS!$D$1*CE366)</f>
        <v>6615000</v>
      </c>
      <c r="BB366" s="16"/>
      <c r="BC366" s="17">
        <f>VLOOKUP(B366,GD_LCD_HS_LNS!$B$4:$E$914,4,FALSE)</f>
        <v>3100000</v>
      </c>
      <c r="BD366" s="16"/>
      <c r="BE366" s="16">
        <f>I366/26*$BC366*VLOOKUP(BE$4,DM_TI_LE!$A$5:$C$29,3,FALSE)</f>
        <v>0</v>
      </c>
      <c r="BF366" s="16">
        <f>J366/26*$BC366*VLOOKUP(BF$4,DM_TI_LE!$A$5:$C$29,3,FALSE)</f>
        <v>0</v>
      </c>
      <c r="BG366" s="16">
        <f>K366/26*$BC366*VLOOKUP(BG$4,DM_TI_LE!$A$5:$C$29,3,FALSE)</f>
        <v>0</v>
      </c>
      <c r="BH366" s="16">
        <f>L366/26*$BC366*VLOOKUP(BH$4,DM_TI_LE!$A$5:$C$29,3,FALSE)</f>
        <v>0</v>
      </c>
      <c r="BI366" s="16">
        <f>M366/26*$BC366*VLOOKUP(BI$4,DM_TI_LE!$A$5:$C$29,3,FALSE)</f>
        <v>0</v>
      </c>
      <c r="BJ366" s="16">
        <f>N366/26*$BC366*VLOOKUP(BJ$4,DM_TI_LE!$A$5:$C$29,3,FALSE)</f>
        <v>0</v>
      </c>
      <c r="BK366" s="16">
        <f>O366/26*$BC366*VLOOKUP(BK$4,DM_TI_LE!$A$5:$C$29,3,FALSE)</f>
        <v>0</v>
      </c>
      <c r="BL366" s="16">
        <f>P366/26*$BC366*VLOOKUP(BL$4,DM_TI_LE!$A$5:$C$29,3,FALSE)</f>
        <v>0</v>
      </c>
      <c r="BM366" s="16">
        <f>Q366/26*$BC366*VLOOKUP(BM$4,DM_TI_LE!$A$5:$C$29,3,FALSE)</f>
        <v>0</v>
      </c>
      <c r="BN366" s="16">
        <f>R366/26*$BC366*VLOOKUP(BN$4,DM_TI_LE!$A$5:$C$29,3,FALSE)</f>
        <v>0</v>
      </c>
      <c r="BO366" s="16">
        <f>S366/26*$BC366*VLOOKUP(BO$4,DM_TI_LE!$A$5:$C$29,3,FALSE)</f>
        <v>0</v>
      </c>
      <c r="BP366" s="16">
        <f>T366/26*$BC366*VLOOKUP(BP$4,DM_TI_LE!$A$5:$C$29,3,FALSE)</f>
        <v>0</v>
      </c>
      <c r="BQ366" s="16">
        <f>U366/26*$BC366*VLOOKUP(BQ$4,DM_TI_LE!$A$5:$C$29,3,FALSE)</f>
        <v>0</v>
      </c>
      <c r="BR366" s="16">
        <f>V366/26*$BC366*VLOOKUP(BR$4,DM_TI_LE!$A$5:$C$29,3,FALSE)</f>
        <v>0</v>
      </c>
      <c r="BS366" s="16">
        <f>W366/26*$BC366*VLOOKUP(BS$4,DM_TI_LE!$A$5:$C$29,3,FALSE)</f>
        <v>0</v>
      </c>
      <c r="BT366" s="16">
        <f>X366/26*$BC366*VLOOKUP(BT$4,DM_TI_LE!$A$5:$C$29,3,FALSE)</f>
        <v>0</v>
      </c>
      <c r="BU366" s="16">
        <f>Y366/26*$BC366*VLOOKUP(BU$4,DM_TI_LE!$A$5:$C$29,3,FALSE)</f>
        <v>0</v>
      </c>
      <c r="BV366" s="16">
        <f>Z366/26*$BC366*VLOOKUP(BV$4,DM_TI_LE!$A$5:$C$29,3,FALSE)</f>
        <v>0</v>
      </c>
      <c r="BW366" s="16">
        <f>AA366/26*$BC366*VLOOKUP(BW$4,DM_TI_LE!$A$5:$C$29,3,FALSE)</f>
        <v>0</v>
      </c>
      <c r="BX366" s="16">
        <f>AB366/26*$BC366*VLOOKUP(BX$4,DM_TI_LE!$A$5:$C$29,3,FALSE)</f>
        <v>0</v>
      </c>
      <c r="BY366" s="16">
        <f>AC366/26*$BC366*VLOOKUP(BY$4,DM_TI_LE!$A$5:$C$29,3,FALSE)</f>
        <v>0</v>
      </c>
      <c r="BZ366" s="16">
        <f>AD366/26*$BC366*VLOOKUP(BZ$4,DM_TI_LE!$A$5:$C$29,3,FALSE)</f>
        <v>0</v>
      </c>
      <c r="CA366" s="196">
        <f t="shared" si="0"/>
        <v>0</v>
      </c>
      <c r="CB366" s="16"/>
      <c r="CC366" s="197">
        <f t="shared" si="1"/>
        <v>6615000</v>
      </c>
      <c r="CD366" s="145" t="s">
        <v>114</v>
      </c>
      <c r="CE366" s="199">
        <f>VLOOKUP(CD366,DM_TI_LE!$I$12:$J$16,2,FALSE)</f>
        <v>1</v>
      </c>
    </row>
    <row r="367" spans="1:83" ht="12.75">
      <c r="A367" s="36">
        <v>363</v>
      </c>
      <c r="B367" s="38">
        <f>GD_LCD_HS_LNS!B366</f>
        <v>201502</v>
      </c>
      <c r="C367" s="38" t="str">
        <f>GD_LCD_HS_LNS!C366</f>
        <v>Nguyễn Thị Khánh</v>
      </c>
      <c r="D367" s="38" t="str">
        <f>GD_LCD_HS_LNS!D366</f>
        <v>Nhân viên VSMB</v>
      </c>
      <c r="E367" s="146">
        <f>VLOOKUP(B367,GD_CHAM_CONG!$C$6:$BJ$912,60,FALSE)</f>
        <v>1</v>
      </c>
      <c r="F367" s="146">
        <f>VLOOKUP(B367,GD_LCD_HS_LNS!$B$4:$F$914,5,FALSE)</f>
        <v>1.47</v>
      </c>
      <c r="G367" s="168"/>
      <c r="H367" s="168">
        <f>VLOOKUP(B367,GD_CHAM_CONG!$C$6:$BD$912,37,FALSE)</f>
        <v>26</v>
      </c>
      <c r="I367" s="16">
        <f>VLOOKUP($B367,GD_CHAM_CONG!$C$6:$BF$912,38,FALSE)</f>
        <v>26</v>
      </c>
      <c r="J367" s="16">
        <f>VLOOKUP($B367,GD_CHAM_CONG!$C$6:$BF$912,39,FALSE)</f>
        <v>0</v>
      </c>
      <c r="K367" s="16">
        <f>VLOOKUP($B367,GD_CHAM_CONG!$C$6:$BF$912,40,FALSE)</f>
        <v>0</v>
      </c>
      <c r="L367" s="16">
        <f>VLOOKUP($B367,GD_CHAM_CONG!$C$6:$BF$912,41,FALSE)</f>
        <v>0</v>
      </c>
      <c r="M367" s="16">
        <f>VLOOKUP($B367,GD_CHAM_CONG!$C$6:$BF$912,42,FALSE)</f>
        <v>0</v>
      </c>
      <c r="N367" s="16">
        <f>VLOOKUP($B367,GD_CHAM_CONG!$C$6:$BF$912,43,FALSE)</f>
        <v>0</v>
      </c>
      <c r="O367" s="16">
        <f>VLOOKUP($B367,GD_CHAM_CONG!$C$6:$BF$912,44,FALSE)</f>
        <v>0</v>
      </c>
      <c r="P367" s="16">
        <f>VLOOKUP($B367,GD_CHAM_CONG!$C$6:$BF$912,45,FALSE)</f>
        <v>0</v>
      </c>
      <c r="Q367" s="16">
        <f>VLOOKUP($B367,GD_CHAM_CONG!$C$6:$BF$912,46,FALSE)</f>
        <v>0</v>
      </c>
      <c r="R367" s="16">
        <f>VLOOKUP($B367,GD_CHAM_CONG!$C$6:$BF$912,47,FALSE)</f>
        <v>0</v>
      </c>
      <c r="S367" s="16">
        <f>VLOOKUP($B367,GD_CHAM_CONG!$C$6:$BF$912,48,FALSE)</f>
        <v>0</v>
      </c>
      <c r="T367" s="16">
        <f>VLOOKUP($B367,GD_CHAM_CONG!$C$6:$BF$912,49,FALSE)</f>
        <v>0</v>
      </c>
      <c r="U367" s="16">
        <f>VLOOKUP($B367,GD_CHAM_CONG!$C$6:$BF$912,50,FALSE)</f>
        <v>0</v>
      </c>
      <c r="V367" s="16">
        <f>VLOOKUP($B367,GD_CHAM_CONG!$C$6:$BF$912,51,FALSE)</f>
        <v>0</v>
      </c>
      <c r="W367" s="16">
        <f>VLOOKUP($B367,GD_CHAM_CONG!$C$6:$BF$912,52,FALSE)</f>
        <v>0</v>
      </c>
      <c r="X367" s="16">
        <f>VLOOKUP($B367,GD_CHAM_CONG!$C$6:$BF$912,53,FALSE)</f>
        <v>0</v>
      </c>
      <c r="Y367" s="16">
        <f>VLOOKUP($B367,GD_CHAM_CONG!$C$6:$BF$912,54,FALSE)</f>
        <v>0</v>
      </c>
      <c r="Z367" s="16">
        <f>VLOOKUP($B367,GD_CHAM_CONG!$C$6:$BF$912,55,FALSE)</f>
        <v>0</v>
      </c>
      <c r="AA367" s="16">
        <f>VLOOKUP($B367,GD_CHAM_CONG!$C$6:$BF$912,56,FALSE)</f>
        <v>0</v>
      </c>
      <c r="AB367" s="16">
        <f>VLOOKUP($B367,GD_CHAM_CONG!$C$6:$BI$912,57,FALSE)</f>
        <v>0</v>
      </c>
      <c r="AC367" s="16">
        <f>VLOOKUP($B367,GD_CHAM_CONG!$C$6:$BI$912,58,FALSE)</f>
        <v>0</v>
      </c>
      <c r="AD367" s="16">
        <f>VLOOKUP($B367,GD_CHAM_CONG!$C$6:$BI$912,59,FALSE)</f>
        <v>0</v>
      </c>
      <c r="AE367" s="188">
        <f>I367/$H367*VLOOKUP(I$4,DM_TI_LE!$A$5:$B$30,2,FALSE)</f>
        <v>1</v>
      </c>
      <c r="AF367" s="188">
        <f>J367/$H367*VLOOKUP(J$4,DM_TI_LE!$A$5:$B$30,2,FALSE)</f>
        <v>0</v>
      </c>
      <c r="AG367" s="188">
        <f>K367/$H367*VLOOKUP(K$4,DM_TI_LE!$A$5:$B$30,2,FALSE)</f>
        <v>0</v>
      </c>
      <c r="AH367" s="188">
        <f>L367/$H367*VLOOKUP(L$4,DM_TI_LE!$A$5:$B$30,2,FALSE)</f>
        <v>0</v>
      </c>
      <c r="AI367" s="188">
        <f>M367/$H367*VLOOKUP(M$4,DM_TI_LE!$A$5:$B$30,2,FALSE)</f>
        <v>0</v>
      </c>
      <c r="AJ367" s="188">
        <f>N367/$H367*VLOOKUP(N$4,DM_TI_LE!$A$5:$B$30,2,FALSE)</f>
        <v>0</v>
      </c>
      <c r="AK367" s="188">
        <f>O367/$H367*VLOOKUP(O$4,DM_TI_LE!$A$5:$B$30,2,FALSE)</f>
        <v>0</v>
      </c>
      <c r="AL367" s="188">
        <f>P367/$H367*VLOOKUP(P$4,DM_TI_LE!$A$5:$B$30,2,FALSE)</f>
        <v>0</v>
      </c>
      <c r="AM367" s="188">
        <f>Q367/$H367*VLOOKUP(Q$4,DM_TI_LE!$A$5:$B$30,2,FALSE)</f>
        <v>0</v>
      </c>
      <c r="AN367" s="188">
        <f>R367/$H367*VLOOKUP(R$4,DM_TI_LE!$A$5:$B$30,2,FALSE)</f>
        <v>0</v>
      </c>
      <c r="AO367" s="188">
        <f>S367/$H367*VLOOKUP(S$4,DM_TI_LE!$A$5:$B$30,2,FALSE)</f>
        <v>0</v>
      </c>
      <c r="AP367" s="188">
        <f>T367/$H367*VLOOKUP(T$4,DM_TI_LE!$A$5:$B$30,2,FALSE)</f>
        <v>0</v>
      </c>
      <c r="AQ367" s="188">
        <f>U367/$H367*VLOOKUP(U$4,DM_TI_LE!$A$5:$B$30,2,FALSE)</f>
        <v>0</v>
      </c>
      <c r="AR367" s="188">
        <f>V367/$H367*VLOOKUP(V$4,DM_TI_LE!$A$5:$B$30,2,FALSE)</f>
        <v>0</v>
      </c>
      <c r="AS367" s="188">
        <f>W367/$H367*VLOOKUP(W$4,DM_TI_LE!$A$5:$B$30,2,FALSE)</f>
        <v>0</v>
      </c>
      <c r="AT367" s="188">
        <f>X367/$H367*VLOOKUP(X$4,DM_TI_LE!$A$5:$B$30,2,FALSE)</f>
        <v>0</v>
      </c>
      <c r="AU367" s="188">
        <f>Y367/$H367*VLOOKUP(Y$4,DM_TI_LE!$A$5:$B$30,2,FALSE)</f>
        <v>0</v>
      </c>
      <c r="AV367" s="188">
        <f>Z367/$H367*VLOOKUP(Z$4,DM_TI_LE!$A$5:$B$30,2,FALSE)</f>
        <v>0</v>
      </c>
      <c r="AW367" s="188">
        <f>AA367/$H367*VLOOKUP(AA$4,DM_TI_LE!$A$5:$B$30,2,FALSE)</f>
        <v>0</v>
      </c>
      <c r="AX367" s="188">
        <f>AB367/$H367*VLOOKUP(AB$4,DM_TI_LE!$A$5:$B$30,2,FALSE)</f>
        <v>0</v>
      </c>
      <c r="AY367" s="188">
        <f>AC367/$H367*VLOOKUP(AC$4,DM_TI_LE!$A$5:$B$30,2,FALSE)</f>
        <v>0</v>
      </c>
      <c r="AZ367" s="188">
        <f>AD367/$H367*VLOOKUP(AD$4,DM_TI_LE!$A$5:$B$30,2,FALSE)</f>
        <v>0</v>
      </c>
      <c r="BA367" s="231">
        <f>IF(CD367="HDHV",DM_TI_LE!$K$12*I367, SUM(AE367:AW367)*F367*E367*DM_HE_SO_LUONG_NS!$D$1*CE367)</f>
        <v>4630500</v>
      </c>
      <c r="BB367" s="16"/>
      <c r="BC367" s="17">
        <f>VLOOKUP(B367,GD_LCD_HS_LNS!$B$4:$E$914,4,FALSE)</f>
        <v>3100000</v>
      </c>
      <c r="BD367" s="16"/>
      <c r="BE367" s="16">
        <f>I367/26*$BC367*VLOOKUP(BE$4,DM_TI_LE!$A$5:$C$29,3,FALSE)</f>
        <v>0</v>
      </c>
      <c r="BF367" s="16">
        <f>J367/26*$BC367*VLOOKUP(BF$4,DM_TI_LE!$A$5:$C$29,3,FALSE)</f>
        <v>0</v>
      </c>
      <c r="BG367" s="16">
        <f>K367/26*$BC367*VLOOKUP(BG$4,DM_TI_LE!$A$5:$C$29,3,FALSE)</f>
        <v>0</v>
      </c>
      <c r="BH367" s="16">
        <f>L367/26*$BC367*VLOOKUP(BH$4,DM_TI_LE!$A$5:$C$29,3,FALSE)</f>
        <v>0</v>
      </c>
      <c r="BI367" s="16">
        <f>M367/26*$BC367*VLOOKUP(BI$4,DM_TI_LE!$A$5:$C$29,3,FALSE)</f>
        <v>0</v>
      </c>
      <c r="BJ367" s="16">
        <f>N367/26*$BC367*VLOOKUP(BJ$4,DM_TI_LE!$A$5:$C$29,3,FALSE)</f>
        <v>0</v>
      </c>
      <c r="BK367" s="16">
        <f>O367/26*$BC367*VLOOKUP(BK$4,DM_TI_LE!$A$5:$C$29,3,FALSE)</f>
        <v>0</v>
      </c>
      <c r="BL367" s="16">
        <f>P367/26*$BC367*VLOOKUP(BL$4,DM_TI_LE!$A$5:$C$29,3,FALSE)</f>
        <v>0</v>
      </c>
      <c r="BM367" s="16">
        <f>Q367/26*$BC367*VLOOKUP(BM$4,DM_TI_LE!$A$5:$C$29,3,FALSE)</f>
        <v>0</v>
      </c>
      <c r="BN367" s="16">
        <f>R367/26*$BC367*VLOOKUP(BN$4,DM_TI_LE!$A$5:$C$29,3,FALSE)</f>
        <v>0</v>
      </c>
      <c r="BO367" s="16">
        <f>S367/26*$BC367*VLOOKUP(BO$4,DM_TI_LE!$A$5:$C$29,3,FALSE)</f>
        <v>0</v>
      </c>
      <c r="BP367" s="16">
        <f>T367/26*$BC367*VLOOKUP(BP$4,DM_TI_LE!$A$5:$C$29,3,FALSE)</f>
        <v>0</v>
      </c>
      <c r="BQ367" s="16">
        <f>U367/26*$BC367*VLOOKUP(BQ$4,DM_TI_LE!$A$5:$C$29,3,FALSE)</f>
        <v>0</v>
      </c>
      <c r="BR367" s="16">
        <f>V367/26*$BC367*VLOOKUP(BR$4,DM_TI_LE!$A$5:$C$29,3,FALSE)</f>
        <v>0</v>
      </c>
      <c r="BS367" s="16">
        <f>W367/26*$BC367*VLOOKUP(BS$4,DM_TI_LE!$A$5:$C$29,3,FALSE)</f>
        <v>0</v>
      </c>
      <c r="BT367" s="16">
        <f>X367/26*$BC367*VLOOKUP(BT$4,DM_TI_LE!$A$5:$C$29,3,FALSE)</f>
        <v>0</v>
      </c>
      <c r="BU367" s="16">
        <f>Y367/26*$BC367*VLOOKUP(BU$4,DM_TI_LE!$A$5:$C$29,3,FALSE)</f>
        <v>0</v>
      </c>
      <c r="BV367" s="16">
        <f>Z367/26*$BC367*VLOOKUP(BV$4,DM_TI_LE!$A$5:$C$29,3,FALSE)</f>
        <v>0</v>
      </c>
      <c r="BW367" s="16">
        <f>AA367/26*$BC367*VLOOKUP(BW$4,DM_TI_LE!$A$5:$C$29,3,FALSE)</f>
        <v>0</v>
      </c>
      <c r="BX367" s="16">
        <f>AB367/26*$BC367*VLOOKUP(BX$4,DM_TI_LE!$A$5:$C$29,3,FALSE)</f>
        <v>0</v>
      </c>
      <c r="BY367" s="16">
        <f>AC367/26*$BC367*VLOOKUP(BY$4,DM_TI_LE!$A$5:$C$29,3,FALSE)</f>
        <v>0</v>
      </c>
      <c r="BZ367" s="16">
        <f>AD367/26*$BC367*VLOOKUP(BZ$4,DM_TI_LE!$A$5:$C$29,3,FALSE)</f>
        <v>0</v>
      </c>
      <c r="CA367" s="196">
        <f t="shared" si="0"/>
        <v>0</v>
      </c>
      <c r="CB367" s="16"/>
      <c r="CC367" s="197">
        <f t="shared" si="1"/>
        <v>4630500</v>
      </c>
      <c r="CD367" s="145" t="s">
        <v>85</v>
      </c>
      <c r="CE367" s="199">
        <f>VLOOKUP(CD367,DM_TI_LE!$I$12:$J$16,2,FALSE)</f>
        <v>0.7</v>
      </c>
    </row>
    <row r="368" spans="1:83" ht="12.75">
      <c r="A368" s="36">
        <v>364</v>
      </c>
      <c r="B368" s="38">
        <f>GD_LCD_HS_LNS!B367</f>
        <v>11082</v>
      </c>
      <c r="C368" s="38" t="str">
        <f>GD_LCD_HS_LNS!C367</f>
        <v>Hoàng Trung Dũng</v>
      </c>
      <c r="D368" s="38" t="str">
        <f>GD_LCD_HS_LNS!D367</f>
        <v>CV Kỹ thuật</v>
      </c>
      <c r="E368" s="146">
        <f>VLOOKUP(B368,GD_CHAM_CONG!$C$6:$BJ$912,60,FALSE)</f>
        <v>1</v>
      </c>
      <c r="F368" s="146">
        <f>VLOOKUP(B368,GD_LCD_HS_LNS!$B$4:$F$914,5,FALSE)</f>
        <v>2.6</v>
      </c>
      <c r="G368" s="168"/>
      <c r="H368" s="168">
        <f>VLOOKUP(B368,GD_CHAM_CONG!$C$6:$BD$912,37,FALSE)</f>
        <v>26</v>
      </c>
      <c r="I368" s="16">
        <f>VLOOKUP($B368,GD_CHAM_CONG!$C$6:$BF$912,38,FALSE)</f>
        <v>26</v>
      </c>
      <c r="J368" s="16">
        <f>VLOOKUP($B368,GD_CHAM_CONG!$C$6:$BF$912,39,FALSE)</f>
        <v>0</v>
      </c>
      <c r="K368" s="16">
        <f>VLOOKUP($B368,GD_CHAM_CONG!$C$6:$BF$912,40,FALSE)</f>
        <v>0</v>
      </c>
      <c r="L368" s="16">
        <f>VLOOKUP($B368,GD_CHAM_CONG!$C$6:$BF$912,41,FALSE)</f>
        <v>0</v>
      </c>
      <c r="M368" s="16">
        <f>VLOOKUP($B368,GD_CHAM_CONG!$C$6:$BF$912,42,FALSE)</f>
        <v>0</v>
      </c>
      <c r="N368" s="16">
        <f>VLOOKUP($B368,GD_CHAM_CONG!$C$6:$BF$912,43,FALSE)</f>
        <v>0</v>
      </c>
      <c r="O368" s="16">
        <f>VLOOKUP($B368,GD_CHAM_CONG!$C$6:$BF$912,44,FALSE)</f>
        <v>0</v>
      </c>
      <c r="P368" s="16">
        <f>VLOOKUP($B368,GD_CHAM_CONG!$C$6:$BF$912,45,FALSE)</f>
        <v>0</v>
      </c>
      <c r="Q368" s="16">
        <f>VLOOKUP($B368,GD_CHAM_CONG!$C$6:$BF$912,46,FALSE)</f>
        <v>0</v>
      </c>
      <c r="R368" s="16">
        <f>VLOOKUP($B368,GD_CHAM_CONG!$C$6:$BF$912,47,FALSE)</f>
        <v>0</v>
      </c>
      <c r="S368" s="16">
        <f>VLOOKUP($B368,GD_CHAM_CONG!$C$6:$BF$912,48,FALSE)</f>
        <v>0</v>
      </c>
      <c r="T368" s="16">
        <f>VLOOKUP($B368,GD_CHAM_CONG!$C$6:$BF$912,49,FALSE)</f>
        <v>0</v>
      </c>
      <c r="U368" s="16">
        <f>VLOOKUP($B368,GD_CHAM_CONG!$C$6:$BF$912,50,FALSE)</f>
        <v>0</v>
      </c>
      <c r="V368" s="16">
        <f>VLOOKUP($B368,GD_CHAM_CONG!$C$6:$BF$912,51,FALSE)</f>
        <v>0</v>
      </c>
      <c r="W368" s="16">
        <f>VLOOKUP($B368,GD_CHAM_CONG!$C$6:$BF$912,52,FALSE)</f>
        <v>0</v>
      </c>
      <c r="X368" s="16">
        <f>VLOOKUP($B368,GD_CHAM_CONG!$C$6:$BF$912,53,FALSE)</f>
        <v>0</v>
      </c>
      <c r="Y368" s="16">
        <f>VLOOKUP($B368,GD_CHAM_CONG!$C$6:$BF$912,54,FALSE)</f>
        <v>0</v>
      </c>
      <c r="Z368" s="16">
        <f>VLOOKUP($B368,GD_CHAM_CONG!$C$6:$BF$912,55,FALSE)</f>
        <v>0</v>
      </c>
      <c r="AA368" s="16">
        <f>VLOOKUP($B368,GD_CHAM_CONG!$C$6:$BF$912,56,FALSE)</f>
        <v>0</v>
      </c>
      <c r="AB368" s="16">
        <f>VLOOKUP($B368,GD_CHAM_CONG!$C$6:$BI$912,57,FALSE)</f>
        <v>0</v>
      </c>
      <c r="AC368" s="16">
        <f>VLOOKUP($B368,GD_CHAM_CONG!$C$6:$BI$912,58,FALSE)</f>
        <v>0</v>
      </c>
      <c r="AD368" s="16">
        <f>VLOOKUP($B368,GD_CHAM_CONG!$C$6:$BI$912,59,FALSE)</f>
        <v>0</v>
      </c>
      <c r="AE368" s="188">
        <f>I368/$H368*VLOOKUP(I$4,DM_TI_LE!$A$5:$B$30,2,FALSE)</f>
        <v>1</v>
      </c>
      <c r="AF368" s="188">
        <f>J368/$H368*VLOOKUP(J$4,DM_TI_LE!$A$5:$B$30,2,FALSE)</f>
        <v>0</v>
      </c>
      <c r="AG368" s="188">
        <f>K368/$H368*VLOOKUP(K$4,DM_TI_LE!$A$5:$B$30,2,FALSE)</f>
        <v>0</v>
      </c>
      <c r="AH368" s="188">
        <f>L368/$H368*VLOOKUP(L$4,DM_TI_LE!$A$5:$B$30,2,FALSE)</f>
        <v>0</v>
      </c>
      <c r="AI368" s="188">
        <f>M368/$H368*VLOOKUP(M$4,DM_TI_LE!$A$5:$B$30,2,FALSE)</f>
        <v>0</v>
      </c>
      <c r="AJ368" s="188">
        <f>N368/$H368*VLOOKUP(N$4,DM_TI_LE!$A$5:$B$30,2,FALSE)</f>
        <v>0</v>
      </c>
      <c r="AK368" s="188">
        <f>O368/$H368*VLOOKUP(O$4,DM_TI_LE!$A$5:$B$30,2,FALSE)</f>
        <v>0</v>
      </c>
      <c r="AL368" s="188">
        <f>P368/$H368*VLOOKUP(P$4,DM_TI_LE!$A$5:$B$30,2,FALSE)</f>
        <v>0</v>
      </c>
      <c r="AM368" s="188">
        <f>Q368/$H368*VLOOKUP(Q$4,DM_TI_LE!$A$5:$B$30,2,FALSE)</f>
        <v>0</v>
      </c>
      <c r="AN368" s="188">
        <f>R368/$H368*VLOOKUP(R$4,DM_TI_LE!$A$5:$B$30,2,FALSE)</f>
        <v>0</v>
      </c>
      <c r="AO368" s="188">
        <f>S368/$H368*VLOOKUP(S$4,DM_TI_LE!$A$5:$B$30,2,FALSE)</f>
        <v>0</v>
      </c>
      <c r="AP368" s="188">
        <f>T368/$H368*VLOOKUP(T$4,DM_TI_LE!$A$5:$B$30,2,FALSE)</f>
        <v>0</v>
      </c>
      <c r="AQ368" s="188">
        <f>U368/$H368*VLOOKUP(U$4,DM_TI_LE!$A$5:$B$30,2,FALSE)</f>
        <v>0</v>
      </c>
      <c r="AR368" s="188">
        <f>V368/$H368*VLOOKUP(V$4,DM_TI_LE!$A$5:$B$30,2,FALSE)</f>
        <v>0</v>
      </c>
      <c r="AS368" s="188">
        <f>W368/$H368*VLOOKUP(W$4,DM_TI_LE!$A$5:$B$30,2,FALSE)</f>
        <v>0</v>
      </c>
      <c r="AT368" s="188">
        <f>X368/$H368*VLOOKUP(X$4,DM_TI_LE!$A$5:$B$30,2,FALSE)</f>
        <v>0</v>
      </c>
      <c r="AU368" s="188">
        <f>Y368/$H368*VLOOKUP(Y$4,DM_TI_LE!$A$5:$B$30,2,FALSE)</f>
        <v>0</v>
      </c>
      <c r="AV368" s="188">
        <f>Z368/$H368*VLOOKUP(Z$4,DM_TI_LE!$A$5:$B$30,2,FALSE)</f>
        <v>0</v>
      </c>
      <c r="AW368" s="188">
        <f>AA368/$H368*VLOOKUP(AA$4,DM_TI_LE!$A$5:$B$30,2,FALSE)</f>
        <v>0</v>
      </c>
      <c r="AX368" s="188">
        <f>AB368/$H368*VLOOKUP(AB$4,DM_TI_LE!$A$5:$B$30,2,FALSE)</f>
        <v>0</v>
      </c>
      <c r="AY368" s="188">
        <f>AC368/$H368*VLOOKUP(AC$4,DM_TI_LE!$A$5:$B$30,2,FALSE)</f>
        <v>0</v>
      </c>
      <c r="AZ368" s="188">
        <f>AD368/$H368*VLOOKUP(AD$4,DM_TI_LE!$A$5:$B$30,2,FALSE)</f>
        <v>0</v>
      </c>
      <c r="BA368" s="231">
        <f>IF(CD368="HDHV",DM_TI_LE!$K$12*I368, SUM(AE368:AW368)*F368*E368*DM_HE_SO_LUONG_NS!$D$1*CE368)</f>
        <v>11700000</v>
      </c>
      <c r="BB368" s="16"/>
      <c r="BC368" s="17">
        <f>VLOOKUP(B368,GD_LCD_HS_LNS!$B$4:$E$914,4,FALSE)</f>
        <v>4534000</v>
      </c>
      <c r="BD368" s="16"/>
      <c r="BE368" s="16">
        <f>I368/26*$BC368*VLOOKUP(BE$4,DM_TI_LE!$A$5:$C$29,3,FALSE)</f>
        <v>0</v>
      </c>
      <c r="BF368" s="16">
        <f>J368/26*$BC368*VLOOKUP(BF$4,DM_TI_LE!$A$5:$C$29,3,FALSE)</f>
        <v>0</v>
      </c>
      <c r="BG368" s="16">
        <f>K368/26*$BC368*VLOOKUP(BG$4,DM_TI_LE!$A$5:$C$29,3,FALSE)</f>
        <v>0</v>
      </c>
      <c r="BH368" s="16">
        <f>L368/26*$BC368*VLOOKUP(BH$4,DM_TI_LE!$A$5:$C$29,3,FALSE)</f>
        <v>0</v>
      </c>
      <c r="BI368" s="16">
        <f>M368/26*$BC368*VLOOKUP(BI$4,DM_TI_LE!$A$5:$C$29,3,FALSE)</f>
        <v>0</v>
      </c>
      <c r="BJ368" s="16">
        <f>N368/26*$BC368*VLOOKUP(BJ$4,DM_TI_LE!$A$5:$C$29,3,FALSE)</f>
        <v>0</v>
      </c>
      <c r="BK368" s="16">
        <f>O368/26*$BC368*VLOOKUP(BK$4,DM_TI_LE!$A$5:$C$29,3,FALSE)</f>
        <v>0</v>
      </c>
      <c r="BL368" s="16">
        <f>P368/26*$BC368*VLOOKUP(BL$4,DM_TI_LE!$A$5:$C$29,3,FALSE)</f>
        <v>0</v>
      </c>
      <c r="BM368" s="16">
        <f>Q368/26*$BC368*VLOOKUP(BM$4,DM_TI_LE!$A$5:$C$29,3,FALSE)</f>
        <v>0</v>
      </c>
      <c r="BN368" s="16">
        <f>R368/26*$BC368*VLOOKUP(BN$4,DM_TI_LE!$A$5:$C$29,3,FALSE)</f>
        <v>0</v>
      </c>
      <c r="BO368" s="16">
        <f>S368/26*$BC368*VLOOKUP(BO$4,DM_TI_LE!$A$5:$C$29,3,FALSE)</f>
        <v>0</v>
      </c>
      <c r="BP368" s="16">
        <f>T368/26*$BC368*VLOOKUP(BP$4,DM_TI_LE!$A$5:$C$29,3,FALSE)</f>
        <v>0</v>
      </c>
      <c r="BQ368" s="16">
        <f>U368/26*$BC368*VLOOKUP(BQ$4,DM_TI_LE!$A$5:$C$29,3,FALSE)</f>
        <v>0</v>
      </c>
      <c r="BR368" s="16">
        <f>V368/26*$BC368*VLOOKUP(BR$4,DM_TI_LE!$A$5:$C$29,3,FALSE)</f>
        <v>0</v>
      </c>
      <c r="BS368" s="16">
        <f>W368/26*$BC368*VLOOKUP(BS$4,DM_TI_LE!$A$5:$C$29,3,FALSE)</f>
        <v>0</v>
      </c>
      <c r="BT368" s="16">
        <f>X368/26*$BC368*VLOOKUP(BT$4,DM_TI_LE!$A$5:$C$29,3,FALSE)</f>
        <v>0</v>
      </c>
      <c r="BU368" s="16">
        <f>Y368/26*$BC368*VLOOKUP(BU$4,DM_TI_LE!$A$5:$C$29,3,FALSE)</f>
        <v>0</v>
      </c>
      <c r="BV368" s="16">
        <f>Z368/26*$BC368*VLOOKUP(BV$4,DM_TI_LE!$A$5:$C$29,3,FALSE)</f>
        <v>0</v>
      </c>
      <c r="BW368" s="16">
        <f>AA368/26*$BC368*VLOOKUP(BW$4,DM_TI_LE!$A$5:$C$29,3,FALSE)</f>
        <v>0</v>
      </c>
      <c r="BX368" s="16">
        <f>AB368/26*$BC368*VLOOKUP(BX$4,DM_TI_LE!$A$5:$C$29,3,FALSE)</f>
        <v>0</v>
      </c>
      <c r="BY368" s="16">
        <f>AC368/26*$BC368*VLOOKUP(BY$4,DM_TI_LE!$A$5:$C$29,3,FALSE)</f>
        <v>0</v>
      </c>
      <c r="BZ368" s="16">
        <f>AD368/26*$BC368*VLOOKUP(BZ$4,DM_TI_LE!$A$5:$C$29,3,FALSE)</f>
        <v>0</v>
      </c>
      <c r="CA368" s="196">
        <f t="shared" si="0"/>
        <v>0</v>
      </c>
      <c r="CB368" s="16"/>
      <c r="CC368" s="197">
        <f t="shared" si="1"/>
        <v>11700000</v>
      </c>
      <c r="CD368" s="145" t="s">
        <v>114</v>
      </c>
      <c r="CE368" s="199">
        <f>VLOOKUP(CD368,DM_TI_LE!$I$12:$J$16,2,FALSE)</f>
        <v>1</v>
      </c>
    </row>
    <row r="369" spans="1:83" ht="12.75">
      <c r="A369" s="36">
        <v>365</v>
      </c>
      <c r="B369" s="38">
        <f>GD_LCD_HS_LNS!B368</f>
        <v>11083</v>
      </c>
      <c r="C369" s="38" t="str">
        <f>GD_LCD_HS_LNS!C368</f>
        <v>Bùi Văn Nam</v>
      </c>
      <c r="D369" s="38" t="str">
        <f>GD_LCD_HS_LNS!D368</f>
        <v>CV Kỹ thuật</v>
      </c>
      <c r="E369" s="146">
        <f>VLOOKUP(B369,GD_CHAM_CONG!$C$6:$BJ$912,60,FALSE)</f>
        <v>1</v>
      </c>
      <c r="F369" s="146">
        <f>VLOOKUP(B369,GD_LCD_HS_LNS!$B$4:$F$914,5,FALSE)</f>
        <v>2.6</v>
      </c>
      <c r="G369" s="168"/>
      <c r="H369" s="168">
        <f>VLOOKUP(B369,GD_CHAM_CONG!$C$6:$BD$912,37,FALSE)</f>
        <v>26</v>
      </c>
      <c r="I369" s="16">
        <f>VLOOKUP($B369,GD_CHAM_CONG!$C$6:$BF$912,38,FALSE)</f>
        <v>26</v>
      </c>
      <c r="J369" s="16">
        <f>VLOOKUP($B369,GD_CHAM_CONG!$C$6:$BF$912,39,FALSE)</f>
        <v>0</v>
      </c>
      <c r="K369" s="16">
        <f>VLOOKUP($B369,GD_CHAM_CONG!$C$6:$BF$912,40,FALSE)</f>
        <v>0</v>
      </c>
      <c r="L369" s="16">
        <f>VLOOKUP($B369,GD_CHAM_CONG!$C$6:$BF$912,41,FALSE)</f>
        <v>0</v>
      </c>
      <c r="M369" s="16">
        <f>VLOOKUP($B369,GD_CHAM_CONG!$C$6:$BF$912,42,FALSE)</f>
        <v>0</v>
      </c>
      <c r="N369" s="16">
        <f>VLOOKUP($B369,GD_CHAM_CONG!$C$6:$BF$912,43,FALSE)</f>
        <v>0</v>
      </c>
      <c r="O369" s="16">
        <f>VLOOKUP($B369,GD_CHAM_CONG!$C$6:$BF$912,44,FALSE)</f>
        <v>0</v>
      </c>
      <c r="P369" s="16">
        <f>VLOOKUP($B369,GD_CHAM_CONG!$C$6:$BF$912,45,FALSE)</f>
        <v>0</v>
      </c>
      <c r="Q369" s="16">
        <f>VLOOKUP($B369,GD_CHAM_CONG!$C$6:$BF$912,46,FALSE)</f>
        <v>0</v>
      </c>
      <c r="R369" s="16">
        <f>VLOOKUP($B369,GD_CHAM_CONG!$C$6:$BF$912,47,FALSE)</f>
        <v>0</v>
      </c>
      <c r="S369" s="16">
        <f>VLOOKUP($B369,GD_CHAM_CONG!$C$6:$BF$912,48,FALSE)</f>
        <v>0</v>
      </c>
      <c r="T369" s="16">
        <f>VLOOKUP($B369,GD_CHAM_CONG!$C$6:$BF$912,49,FALSE)</f>
        <v>0</v>
      </c>
      <c r="U369" s="16">
        <f>VLOOKUP($B369,GD_CHAM_CONG!$C$6:$BF$912,50,FALSE)</f>
        <v>0</v>
      </c>
      <c r="V369" s="16">
        <f>VLOOKUP($B369,GD_CHAM_CONG!$C$6:$BF$912,51,FALSE)</f>
        <v>0</v>
      </c>
      <c r="W369" s="16">
        <f>VLOOKUP($B369,GD_CHAM_CONG!$C$6:$BF$912,52,FALSE)</f>
        <v>0</v>
      </c>
      <c r="X369" s="16">
        <f>VLOOKUP($B369,GD_CHAM_CONG!$C$6:$BF$912,53,FALSE)</f>
        <v>0</v>
      </c>
      <c r="Y369" s="16">
        <f>VLOOKUP($B369,GD_CHAM_CONG!$C$6:$BF$912,54,FALSE)</f>
        <v>0</v>
      </c>
      <c r="Z369" s="16">
        <f>VLOOKUP($B369,GD_CHAM_CONG!$C$6:$BF$912,55,FALSE)</f>
        <v>0</v>
      </c>
      <c r="AA369" s="16">
        <f>VLOOKUP($B369,GD_CHAM_CONG!$C$6:$BF$912,56,FALSE)</f>
        <v>0</v>
      </c>
      <c r="AB369" s="16">
        <f>VLOOKUP($B369,GD_CHAM_CONG!$C$6:$BI$912,57,FALSE)</f>
        <v>0</v>
      </c>
      <c r="AC369" s="16">
        <f>VLOOKUP($B369,GD_CHAM_CONG!$C$6:$BI$912,58,FALSE)</f>
        <v>0</v>
      </c>
      <c r="AD369" s="16">
        <f>VLOOKUP($B369,GD_CHAM_CONG!$C$6:$BI$912,59,FALSE)</f>
        <v>0</v>
      </c>
      <c r="AE369" s="188">
        <f>I369/$H369*VLOOKUP(I$4,DM_TI_LE!$A$5:$B$30,2,FALSE)</f>
        <v>1</v>
      </c>
      <c r="AF369" s="188">
        <f>J369/$H369*VLOOKUP(J$4,DM_TI_LE!$A$5:$B$30,2,FALSE)</f>
        <v>0</v>
      </c>
      <c r="AG369" s="188">
        <f>K369/$H369*VLOOKUP(K$4,DM_TI_LE!$A$5:$B$30,2,FALSE)</f>
        <v>0</v>
      </c>
      <c r="AH369" s="188">
        <f>L369/$H369*VLOOKUP(L$4,DM_TI_LE!$A$5:$B$30,2,FALSE)</f>
        <v>0</v>
      </c>
      <c r="AI369" s="188">
        <f>M369/$H369*VLOOKUP(M$4,DM_TI_LE!$A$5:$B$30,2,FALSE)</f>
        <v>0</v>
      </c>
      <c r="AJ369" s="188">
        <f>N369/$H369*VLOOKUP(N$4,DM_TI_LE!$A$5:$B$30,2,FALSE)</f>
        <v>0</v>
      </c>
      <c r="AK369" s="188">
        <f>O369/$H369*VLOOKUP(O$4,DM_TI_LE!$A$5:$B$30,2,FALSE)</f>
        <v>0</v>
      </c>
      <c r="AL369" s="188">
        <f>P369/$H369*VLOOKUP(P$4,DM_TI_LE!$A$5:$B$30,2,FALSE)</f>
        <v>0</v>
      </c>
      <c r="AM369" s="188">
        <f>Q369/$H369*VLOOKUP(Q$4,DM_TI_LE!$A$5:$B$30,2,FALSE)</f>
        <v>0</v>
      </c>
      <c r="AN369" s="188">
        <f>R369/$H369*VLOOKUP(R$4,DM_TI_LE!$A$5:$B$30,2,FALSE)</f>
        <v>0</v>
      </c>
      <c r="AO369" s="188">
        <f>S369/$H369*VLOOKUP(S$4,DM_TI_LE!$A$5:$B$30,2,FALSE)</f>
        <v>0</v>
      </c>
      <c r="AP369" s="188">
        <f>T369/$H369*VLOOKUP(T$4,DM_TI_LE!$A$5:$B$30,2,FALSE)</f>
        <v>0</v>
      </c>
      <c r="AQ369" s="188">
        <f>U369/$H369*VLOOKUP(U$4,DM_TI_LE!$A$5:$B$30,2,FALSE)</f>
        <v>0</v>
      </c>
      <c r="AR369" s="188">
        <f>V369/$H369*VLOOKUP(V$4,DM_TI_LE!$A$5:$B$30,2,FALSE)</f>
        <v>0</v>
      </c>
      <c r="AS369" s="188">
        <f>W369/$H369*VLOOKUP(W$4,DM_TI_LE!$A$5:$B$30,2,FALSE)</f>
        <v>0</v>
      </c>
      <c r="AT369" s="188">
        <f>X369/$H369*VLOOKUP(X$4,DM_TI_LE!$A$5:$B$30,2,FALSE)</f>
        <v>0</v>
      </c>
      <c r="AU369" s="188">
        <f>Y369/$H369*VLOOKUP(Y$4,DM_TI_LE!$A$5:$B$30,2,FALSE)</f>
        <v>0</v>
      </c>
      <c r="AV369" s="188">
        <f>Z369/$H369*VLOOKUP(Z$4,DM_TI_LE!$A$5:$B$30,2,FALSE)</f>
        <v>0</v>
      </c>
      <c r="AW369" s="188">
        <f>AA369/$H369*VLOOKUP(AA$4,DM_TI_LE!$A$5:$B$30,2,FALSE)</f>
        <v>0</v>
      </c>
      <c r="AX369" s="188">
        <f>AB369/$H369*VLOOKUP(AB$4,DM_TI_LE!$A$5:$B$30,2,FALSE)</f>
        <v>0</v>
      </c>
      <c r="AY369" s="188">
        <f>AC369/$H369*VLOOKUP(AC$4,DM_TI_LE!$A$5:$B$30,2,FALSE)</f>
        <v>0</v>
      </c>
      <c r="AZ369" s="188">
        <f>AD369/$H369*VLOOKUP(AD$4,DM_TI_LE!$A$5:$B$30,2,FALSE)</f>
        <v>0</v>
      </c>
      <c r="BA369" s="231">
        <f>IF(CD369="HDHV",DM_TI_LE!$K$12*I369, SUM(AE369:AW369)*F369*E369*DM_HE_SO_LUONG_NS!$D$1*CE369)</f>
        <v>11700000</v>
      </c>
      <c r="BB369" s="16"/>
      <c r="BC369" s="17">
        <f>VLOOKUP(B369,GD_LCD_HS_LNS!$B$4:$E$914,4,FALSE)</f>
        <v>4534000</v>
      </c>
      <c r="BD369" s="16"/>
      <c r="BE369" s="16">
        <f>I369/26*$BC369*VLOOKUP(BE$4,DM_TI_LE!$A$5:$C$29,3,FALSE)</f>
        <v>0</v>
      </c>
      <c r="BF369" s="16">
        <f>J369/26*$BC369*VLOOKUP(BF$4,DM_TI_LE!$A$5:$C$29,3,FALSE)</f>
        <v>0</v>
      </c>
      <c r="BG369" s="16">
        <f>K369/26*$BC369*VLOOKUP(BG$4,DM_TI_LE!$A$5:$C$29,3,FALSE)</f>
        <v>0</v>
      </c>
      <c r="BH369" s="16">
        <f>L369/26*$BC369*VLOOKUP(BH$4,DM_TI_LE!$A$5:$C$29,3,FALSE)</f>
        <v>0</v>
      </c>
      <c r="BI369" s="16">
        <f>M369/26*$BC369*VLOOKUP(BI$4,DM_TI_LE!$A$5:$C$29,3,FALSE)</f>
        <v>0</v>
      </c>
      <c r="BJ369" s="16">
        <f>N369/26*$BC369*VLOOKUP(BJ$4,DM_TI_LE!$A$5:$C$29,3,FALSE)</f>
        <v>0</v>
      </c>
      <c r="BK369" s="16">
        <f>O369/26*$BC369*VLOOKUP(BK$4,DM_TI_LE!$A$5:$C$29,3,FALSE)</f>
        <v>0</v>
      </c>
      <c r="BL369" s="16">
        <f>P369/26*$BC369*VLOOKUP(BL$4,DM_TI_LE!$A$5:$C$29,3,FALSE)</f>
        <v>0</v>
      </c>
      <c r="BM369" s="16">
        <f>Q369/26*$BC369*VLOOKUP(BM$4,DM_TI_LE!$A$5:$C$29,3,FALSE)</f>
        <v>0</v>
      </c>
      <c r="BN369" s="16">
        <f>R369/26*$BC369*VLOOKUP(BN$4,DM_TI_LE!$A$5:$C$29,3,FALSE)</f>
        <v>0</v>
      </c>
      <c r="BO369" s="16">
        <f>S369/26*$BC369*VLOOKUP(BO$4,DM_TI_LE!$A$5:$C$29,3,FALSE)</f>
        <v>0</v>
      </c>
      <c r="BP369" s="16">
        <f>T369/26*$BC369*VLOOKUP(BP$4,DM_TI_LE!$A$5:$C$29,3,FALSE)</f>
        <v>0</v>
      </c>
      <c r="BQ369" s="16">
        <f>U369/26*$BC369*VLOOKUP(BQ$4,DM_TI_LE!$A$5:$C$29,3,FALSE)</f>
        <v>0</v>
      </c>
      <c r="BR369" s="16">
        <f>V369/26*$BC369*VLOOKUP(BR$4,DM_TI_LE!$A$5:$C$29,3,FALSE)</f>
        <v>0</v>
      </c>
      <c r="BS369" s="16">
        <f>W369/26*$BC369*VLOOKUP(BS$4,DM_TI_LE!$A$5:$C$29,3,FALSE)</f>
        <v>0</v>
      </c>
      <c r="BT369" s="16">
        <f>X369/26*$BC369*VLOOKUP(BT$4,DM_TI_LE!$A$5:$C$29,3,FALSE)</f>
        <v>0</v>
      </c>
      <c r="BU369" s="16">
        <f>Y369/26*$BC369*VLOOKUP(BU$4,DM_TI_LE!$A$5:$C$29,3,FALSE)</f>
        <v>0</v>
      </c>
      <c r="BV369" s="16">
        <f>Z369/26*$BC369*VLOOKUP(BV$4,DM_TI_LE!$A$5:$C$29,3,FALSE)</f>
        <v>0</v>
      </c>
      <c r="BW369" s="16">
        <f>AA369/26*$BC369*VLOOKUP(BW$4,DM_TI_LE!$A$5:$C$29,3,FALSE)</f>
        <v>0</v>
      </c>
      <c r="BX369" s="16">
        <f>AB369/26*$BC369*VLOOKUP(BX$4,DM_TI_LE!$A$5:$C$29,3,FALSE)</f>
        <v>0</v>
      </c>
      <c r="BY369" s="16">
        <f>AC369/26*$BC369*VLOOKUP(BY$4,DM_TI_LE!$A$5:$C$29,3,FALSE)</f>
        <v>0</v>
      </c>
      <c r="BZ369" s="16">
        <f>AD369/26*$BC369*VLOOKUP(BZ$4,DM_TI_LE!$A$5:$C$29,3,FALSE)</f>
        <v>0</v>
      </c>
      <c r="CA369" s="196">
        <f t="shared" si="0"/>
        <v>0</v>
      </c>
      <c r="CB369" s="16"/>
      <c r="CC369" s="197">
        <f t="shared" si="1"/>
        <v>11700000</v>
      </c>
      <c r="CD369" s="145" t="s">
        <v>114</v>
      </c>
      <c r="CE369" s="199">
        <f>VLOOKUP(CD369,DM_TI_LE!$I$12:$J$16,2,FALSE)</f>
        <v>1</v>
      </c>
    </row>
    <row r="370" spans="1:83" ht="12.75">
      <c r="A370" s="36">
        <v>366</v>
      </c>
      <c r="B370" s="38">
        <f>GD_LCD_HS_LNS!B369</f>
        <v>10643</v>
      </c>
      <c r="C370" s="38" t="str">
        <f>GD_LCD_HS_LNS!C369</f>
        <v>Nguyễn Văn Thành</v>
      </c>
      <c r="D370" s="38" t="str">
        <f>GD_LCD_HS_LNS!D369</f>
        <v>KTV mặt đất</v>
      </c>
      <c r="E370" s="146">
        <f>VLOOKUP(B370,GD_CHAM_CONG!$C$6:$BJ$912,60,FALSE)</f>
        <v>1.05</v>
      </c>
      <c r="F370" s="146">
        <f>VLOOKUP(B370,GD_LCD_HS_LNS!$B$4:$F$914,5,FALSE)</f>
        <v>2.2000000000000002</v>
      </c>
      <c r="G370" s="168"/>
      <c r="H370" s="168">
        <f>VLOOKUP(B370,GD_CHAM_CONG!$C$6:$BD$912,37,FALSE)</f>
        <v>26</v>
      </c>
      <c r="I370" s="16">
        <f>VLOOKUP($B370,GD_CHAM_CONG!$C$6:$BF$912,38,FALSE)</f>
        <v>26</v>
      </c>
      <c r="J370" s="16">
        <f>VLOOKUP($B370,GD_CHAM_CONG!$C$6:$BF$912,39,FALSE)</f>
        <v>0</v>
      </c>
      <c r="K370" s="16">
        <f>VLOOKUP($B370,GD_CHAM_CONG!$C$6:$BF$912,40,FALSE)</f>
        <v>0</v>
      </c>
      <c r="L370" s="16">
        <f>VLOOKUP($B370,GD_CHAM_CONG!$C$6:$BF$912,41,FALSE)</f>
        <v>0</v>
      </c>
      <c r="M370" s="16">
        <f>VLOOKUP($B370,GD_CHAM_CONG!$C$6:$BF$912,42,FALSE)</f>
        <v>0</v>
      </c>
      <c r="N370" s="16">
        <f>VLOOKUP($B370,GD_CHAM_CONG!$C$6:$BF$912,43,FALSE)</f>
        <v>0</v>
      </c>
      <c r="O370" s="16">
        <f>VLOOKUP($B370,GD_CHAM_CONG!$C$6:$BF$912,44,FALSE)</f>
        <v>0</v>
      </c>
      <c r="P370" s="16">
        <f>VLOOKUP($B370,GD_CHAM_CONG!$C$6:$BF$912,45,FALSE)</f>
        <v>0</v>
      </c>
      <c r="Q370" s="16">
        <f>VLOOKUP($B370,GD_CHAM_CONG!$C$6:$BF$912,46,FALSE)</f>
        <v>0</v>
      </c>
      <c r="R370" s="16">
        <f>VLOOKUP($B370,GD_CHAM_CONG!$C$6:$BF$912,47,FALSE)</f>
        <v>0</v>
      </c>
      <c r="S370" s="16">
        <f>VLOOKUP($B370,GD_CHAM_CONG!$C$6:$BF$912,48,FALSE)</f>
        <v>0</v>
      </c>
      <c r="T370" s="16">
        <f>VLOOKUP($B370,GD_CHAM_CONG!$C$6:$BF$912,49,FALSE)</f>
        <v>0</v>
      </c>
      <c r="U370" s="16">
        <f>VLOOKUP($B370,GD_CHAM_CONG!$C$6:$BF$912,50,FALSE)</f>
        <v>0</v>
      </c>
      <c r="V370" s="16">
        <f>VLOOKUP($B370,GD_CHAM_CONG!$C$6:$BF$912,51,FALSE)</f>
        <v>0</v>
      </c>
      <c r="W370" s="16">
        <f>VLOOKUP($B370,GD_CHAM_CONG!$C$6:$BF$912,52,FALSE)</f>
        <v>0</v>
      </c>
      <c r="X370" s="16">
        <f>VLOOKUP($B370,GD_CHAM_CONG!$C$6:$BF$912,53,FALSE)</f>
        <v>0</v>
      </c>
      <c r="Y370" s="16">
        <f>VLOOKUP($B370,GD_CHAM_CONG!$C$6:$BF$912,54,FALSE)</f>
        <v>0</v>
      </c>
      <c r="Z370" s="16">
        <f>VLOOKUP($B370,GD_CHAM_CONG!$C$6:$BF$912,55,FALSE)</f>
        <v>0</v>
      </c>
      <c r="AA370" s="16">
        <f>VLOOKUP($B370,GD_CHAM_CONG!$C$6:$BF$912,56,FALSE)</f>
        <v>0</v>
      </c>
      <c r="AB370" s="16">
        <f>VLOOKUP($B370,GD_CHAM_CONG!$C$6:$BI$912,57,FALSE)</f>
        <v>0</v>
      </c>
      <c r="AC370" s="16">
        <f>VLOOKUP($B370,GD_CHAM_CONG!$C$6:$BI$912,58,FALSE)</f>
        <v>0</v>
      </c>
      <c r="AD370" s="16">
        <f>VLOOKUP($B370,GD_CHAM_CONG!$C$6:$BI$912,59,FALSE)</f>
        <v>0</v>
      </c>
      <c r="AE370" s="188">
        <f>I370/$H370*VLOOKUP(I$4,DM_TI_LE!$A$5:$B$30,2,FALSE)</f>
        <v>1</v>
      </c>
      <c r="AF370" s="188">
        <f>J370/$H370*VLOOKUP(J$4,DM_TI_LE!$A$5:$B$30,2,FALSE)</f>
        <v>0</v>
      </c>
      <c r="AG370" s="188">
        <f>K370/$H370*VLOOKUP(K$4,DM_TI_LE!$A$5:$B$30,2,FALSE)</f>
        <v>0</v>
      </c>
      <c r="AH370" s="188">
        <f>L370/$H370*VLOOKUP(L$4,DM_TI_LE!$A$5:$B$30,2,FALSE)</f>
        <v>0</v>
      </c>
      <c r="AI370" s="188">
        <f>M370/$H370*VLOOKUP(M$4,DM_TI_LE!$A$5:$B$30,2,FALSE)</f>
        <v>0</v>
      </c>
      <c r="AJ370" s="188">
        <f>N370/$H370*VLOOKUP(N$4,DM_TI_LE!$A$5:$B$30,2,FALSE)</f>
        <v>0</v>
      </c>
      <c r="AK370" s="188">
        <f>O370/$H370*VLOOKUP(O$4,DM_TI_LE!$A$5:$B$30,2,FALSE)</f>
        <v>0</v>
      </c>
      <c r="AL370" s="188">
        <f>P370/$H370*VLOOKUP(P$4,DM_TI_LE!$A$5:$B$30,2,FALSE)</f>
        <v>0</v>
      </c>
      <c r="AM370" s="188">
        <f>Q370/$H370*VLOOKUP(Q$4,DM_TI_LE!$A$5:$B$30,2,FALSE)</f>
        <v>0</v>
      </c>
      <c r="AN370" s="188">
        <f>R370/$H370*VLOOKUP(R$4,DM_TI_LE!$A$5:$B$30,2,FALSE)</f>
        <v>0</v>
      </c>
      <c r="AO370" s="188">
        <f>S370/$H370*VLOOKUP(S$4,DM_TI_LE!$A$5:$B$30,2,FALSE)</f>
        <v>0</v>
      </c>
      <c r="AP370" s="188">
        <f>T370/$H370*VLOOKUP(T$4,DM_TI_LE!$A$5:$B$30,2,FALSE)</f>
        <v>0</v>
      </c>
      <c r="AQ370" s="188">
        <f>U370/$H370*VLOOKUP(U$4,DM_TI_LE!$A$5:$B$30,2,FALSE)</f>
        <v>0</v>
      </c>
      <c r="AR370" s="188">
        <f>V370/$H370*VLOOKUP(V$4,DM_TI_LE!$A$5:$B$30,2,FALSE)</f>
        <v>0</v>
      </c>
      <c r="AS370" s="188">
        <f>W370/$H370*VLOOKUP(W$4,DM_TI_LE!$A$5:$B$30,2,FALSE)</f>
        <v>0</v>
      </c>
      <c r="AT370" s="188">
        <f>X370/$H370*VLOOKUP(X$4,DM_TI_LE!$A$5:$B$30,2,FALSE)</f>
        <v>0</v>
      </c>
      <c r="AU370" s="188">
        <f>Y370/$H370*VLOOKUP(Y$4,DM_TI_LE!$A$5:$B$30,2,FALSE)</f>
        <v>0</v>
      </c>
      <c r="AV370" s="188">
        <f>Z370/$H370*VLOOKUP(Z$4,DM_TI_LE!$A$5:$B$30,2,FALSE)</f>
        <v>0</v>
      </c>
      <c r="AW370" s="188">
        <f>AA370/$H370*VLOOKUP(AA$4,DM_TI_LE!$A$5:$B$30,2,FALSE)</f>
        <v>0</v>
      </c>
      <c r="AX370" s="188">
        <f>AB370/$H370*VLOOKUP(AB$4,DM_TI_LE!$A$5:$B$30,2,FALSE)</f>
        <v>0</v>
      </c>
      <c r="AY370" s="188">
        <f>AC370/$H370*VLOOKUP(AC$4,DM_TI_LE!$A$5:$B$30,2,FALSE)</f>
        <v>0</v>
      </c>
      <c r="AZ370" s="188">
        <f>AD370/$H370*VLOOKUP(AD$4,DM_TI_LE!$A$5:$B$30,2,FALSE)</f>
        <v>0</v>
      </c>
      <c r="BA370" s="231">
        <f>IF(CD370="HDHV",DM_TI_LE!$K$12*I370, SUM(AE370:AW370)*F370*E370*DM_HE_SO_LUONG_NS!$D$1*CE370)</f>
        <v>10395000.000000002</v>
      </c>
      <c r="BB370" s="16"/>
      <c r="BC370" s="17">
        <f>VLOOKUP(B370,GD_LCD_HS_LNS!$B$4:$E$914,4,FALSE)</f>
        <v>3856000</v>
      </c>
      <c r="BD370" s="16"/>
      <c r="BE370" s="16">
        <f>I370/26*$BC370*VLOOKUP(BE$4,DM_TI_LE!$A$5:$C$29,3,FALSE)</f>
        <v>0</v>
      </c>
      <c r="BF370" s="16">
        <f>J370/26*$BC370*VLOOKUP(BF$4,DM_TI_LE!$A$5:$C$29,3,FALSE)</f>
        <v>0</v>
      </c>
      <c r="BG370" s="16">
        <f>K370/26*$BC370*VLOOKUP(BG$4,DM_TI_LE!$A$5:$C$29,3,FALSE)</f>
        <v>0</v>
      </c>
      <c r="BH370" s="16">
        <f>L370/26*$BC370*VLOOKUP(BH$4,DM_TI_LE!$A$5:$C$29,3,FALSE)</f>
        <v>0</v>
      </c>
      <c r="BI370" s="16">
        <f>M370/26*$BC370*VLOOKUP(BI$4,DM_TI_LE!$A$5:$C$29,3,FALSE)</f>
        <v>0</v>
      </c>
      <c r="BJ370" s="16">
        <f>N370/26*$BC370*VLOOKUP(BJ$4,DM_TI_LE!$A$5:$C$29,3,FALSE)</f>
        <v>0</v>
      </c>
      <c r="BK370" s="16">
        <f>O370/26*$BC370*VLOOKUP(BK$4,DM_TI_LE!$A$5:$C$29,3,FALSE)</f>
        <v>0</v>
      </c>
      <c r="BL370" s="16">
        <f>P370/26*$BC370*VLOOKUP(BL$4,DM_TI_LE!$A$5:$C$29,3,FALSE)</f>
        <v>0</v>
      </c>
      <c r="BM370" s="16">
        <f>Q370/26*$BC370*VLOOKUP(BM$4,DM_TI_LE!$A$5:$C$29,3,FALSE)</f>
        <v>0</v>
      </c>
      <c r="BN370" s="16">
        <f>R370/26*$BC370*VLOOKUP(BN$4,DM_TI_LE!$A$5:$C$29,3,FALSE)</f>
        <v>0</v>
      </c>
      <c r="BO370" s="16">
        <f>S370/26*$BC370*VLOOKUP(BO$4,DM_TI_LE!$A$5:$C$29,3,FALSE)</f>
        <v>0</v>
      </c>
      <c r="BP370" s="16">
        <f>T370/26*$BC370*VLOOKUP(BP$4,DM_TI_LE!$A$5:$C$29,3,FALSE)</f>
        <v>0</v>
      </c>
      <c r="BQ370" s="16">
        <f>U370/26*$BC370*VLOOKUP(BQ$4,DM_TI_LE!$A$5:$C$29,3,FALSE)</f>
        <v>0</v>
      </c>
      <c r="BR370" s="16">
        <f>V370/26*$BC370*VLOOKUP(BR$4,DM_TI_LE!$A$5:$C$29,3,FALSE)</f>
        <v>0</v>
      </c>
      <c r="BS370" s="16">
        <f>W370/26*$BC370*VLOOKUP(BS$4,DM_TI_LE!$A$5:$C$29,3,FALSE)</f>
        <v>0</v>
      </c>
      <c r="BT370" s="16">
        <f>X370/26*$BC370*VLOOKUP(BT$4,DM_TI_LE!$A$5:$C$29,3,FALSE)</f>
        <v>0</v>
      </c>
      <c r="BU370" s="16">
        <f>Y370/26*$BC370*VLOOKUP(BU$4,DM_TI_LE!$A$5:$C$29,3,FALSE)</f>
        <v>0</v>
      </c>
      <c r="BV370" s="16">
        <f>Z370/26*$BC370*VLOOKUP(BV$4,DM_TI_LE!$A$5:$C$29,3,FALSE)</f>
        <v>0</v>
      </c>
      <c r="BW370" s="16">
        <f>AA370/26*$BC370*VLOOKUP(BW$4,DM_TI_LE!$A$5:$C$29,3,FALSE)</f>
        <v>0</v>
      </c>
      <c r="BX370" s="16">
        <f>AB370/26*$BC370*VLOOKUP(BX$4,DM_TI_LE!$A$5:$C$29,3,FALSE)</f>
        <v>0</v>
      </c>
      <c r="BY370" s="16">
        <f>AC370/26*$BC370*VLOOKUP(BY$4,DM_TI_LE!$A$5:$C$29,3,FALSE)</f>
        <v>0</v>
      </c>
      <c r="BZ370" s="16">
        <f>AD370/26*$BC370*VLOOKUP(BZ$4,DM_TI_LE!$A$5:$C$29,3,FALSE)</f>
        <v>0</v>
      </c>
      <c r="CA370" s="196">
        <f t="shared" si="0"/>
        <v>0</v>
      </c>
      <c r="CB370" s="16"/>
      <c r="CC370" s="197">
        <f t="shared" si="1"/>
        <v>10395000.000000002</v>
      </c>
      <c r="CD370" s="145" t="s">
        <v>116</v>
      </c>
      <c r="CE370" s="199">
        <f>VLOOKUP(CD370,DM_TI_LE!$I$12:$J$16,2,FALSE)</f>
        <v>1</v>
      </c>
    </row>
    <row r="371" spans="1:83" ht="12.75">
      <c r="A371" s="36">
        <v>367</v>
      </c>
      <c r="B371" s="38">
        <f>GD_LCD_HS_LNS!B370</f>
        <v>13049</v>
      </c>
      <c r="C371" s="38" t="str">
        <f>GD_LCD_HS_LNS!C370</f>
        <v>Nguyễn Đức Anh</v>
      </c>
      <c r="D371" s="38" t="str">
        <f>GD_LCD_HS_LNS!D370</f>
        <v>Nhân viên kỹ thuật</v>
      </c>
      <c r="E371" s="146">
        <f>VLOOKUP(B371,GD_CHAM_CONG!$C$6:$BJ$912,60,FALSE)</f>
        <v>1</v>
      </c>
      <c r="F371" s="146">
        <f>VLOOKUP(B371,GD_LCD_HS_LNS!$B$4:$F$914,5,FALSE)</f>
        <v>1.85</v>
      </c>
      <c r="G371" s="168"/>
      <c r="H371" s="168">
        <f>VLOOKUP(B371,GD_CHAM_CONG!$C$6:$BD$912,37,FALSE)</f>
        <v>26</v>
      </c>
      <c r="I371" s="16">
        <f>VLOOKUP($B371,GD_CHAM_CONG!$C$6:$BF$912,38,FALSE)</f>
        <v>26</v>
      </c>
      <c r="J371" s="16">
        <f>VLOOKUP($B371,GD_CHAM_CONG!$C$6:$BF$912,39,FALSE)</f>
        <v>0</v>
      </c>
      <c r="K371" s="16">
        <f>VLOOKUP($B371,GD_CHAM_CONG!$C$6:$BF$912,40,FALSE)</f>
        <v>0</v>
      </c>
      <c r="L371" s="16">
        <f>VLOOKUP($B371,GD_CHAM_CONG!$C$6:$BF$912,41,FALSE)</f>
        <v>0</v>
      </c>
      <c r="M371" s="16">
        <f>VLOOKUP($B371,GD_CHAM_CONG!$C$6:$BF$912,42,FALSE)</f>
        <v>0</v>
      </c>
      <c r="N371" s="16">
        <f>VLOOKUP($B371,GD_CHAM_CONG!$C$6:$BF$912,43,FALSE)</f>
        <v>0</v>
      </c>
      <c r="O371" s="16">
        <f>VLOOKUP($B371,GD_CHAM_CONG!$C$6:$BF$912,44,FALSE)</f>
        <v>0</v>
      </c>
      <c r="P371" s="16">
        <f>VLOOKUP($B371,GD_CHAM_CONG!$C$6:$BF$912,45,FALSE)</f>
        <v>0</v>
      </c>
      <c r="Q371" s="16">
        <f>VLOOKUP($B371,GD_CHAM_CONG!$C$6:$BF$912,46,FALSE)</f>
        <v>0</v>
      </c>
      <c r="R371" s="16">
        <f>VLOOKUP($B371,GD_CHAM_CONG!$C$6:$BF$912,47,FALSE)</f>
        <v>0</v>
      </c>
      <c r="S371" s="16">
        <f>VLOOKUP($B371,GD_CHAM_CONG!$C$6:$BF$912,48,FALSE)</f>
        <v>0</v>
      </c>
      <c r="T371" s="16">
        <f>VLOOKUP($B371,GD_CHAM_CONG!$C$6:$BF$912,49,FALSE)</f>
        <v>0</v>
      </c>
      <c r="U371" s="16">
        <f>VLOOKUP($B371,GD_CHAM_CONG!$C$6:$BF$912,50,FALSE)</f>
        <v>0</v>
      </c>
      <c r="V371" s="16">
        <f>VLOOKUP($B371,GD_CHAM_CONG!$C$6:$BF$912,51,FALSE)</f>
        <v>0</v>
      </c>
      <c r="W371" s="16">
        <f>VLOOKUP($B371,GD_CHAM_CONG!$C$6:$BF$912,52,FALSE)</f>
        <v>0</v>
      </c>
      <c r="X371" s="16">
        <f>VLOOKUP($B371,GD_CHAM_CONG!$C$6:$BF$912,53,FALSE)</f>
        <v>0</v>
      </c>
      <c r="Y371" s="16">
        <f>VLOOKUP($B371,GD_CHAM_CONG!$C$6:$BF$912,54,FALSE)</f>
        <v>0</v>
      </c>
      <c r="Z371" s="16">
        <f>VLOOKUP($B371,GD_CHAM_CONG!$C$6:$BF$912,55,FALSE)</f>
        <v>0</v>
      </c>
      <c r="AA371" s="16">
        <f>VLOOKUP($B371,GD_CHAM_CONG!$C$6:$BF$912,56,FALSE)</f>
        <v>0</v>
      </c>
      <c r="AB371" s="16">
        <f>VLOOKUP($B371,GD_CHAM_CONG!$C$6:$BI$912,57,FALSE)</f>
        <v>0</v>
      </c>
      <c r="AC371" s="16">
        <f>VLOOKUP($B371,GD_CHAM_CONG!$C$6:$BI$912,58,FALSE)</f>
        <v>0</v>
      </c>
      <c r="AD371" s="16">
        <f>VLOOKUP($B371,GD_CHAM_CONG!$C$6:$BI$912,59,FALSE)</f>
        <v>0</v>
      </c>
      <c r="AE371" s="188">
        <f>I371/$H371*VLOOKUP(I$4,DM_TI_LE!$A$5:$B$30,2,FALSE)</f>
        <v>1</v>
      </c>
      <c r="AF371" s="188">
        <f>J371/$H371*VLOOKUP(J$4,DM_TI_LE!$A$5:$B$30,2,FALSE)</f>
        <v>0</v>
      </c>
      <c r="AG371" s="188">
        <f>K371/$H371*VLOOKUP(K$4,DM_TI_LE!$A$5:$B$30,2,FALSE)</f>
        <v>0</v>
      </c>
      <c r="AH371" s="188">
        <f>L371/$H371*VLOOKUP(L$4,DM_TI_LE!$A$5:$B$30,2,FALSE)</f>
        <v>0</v>
      </c>
      <c r="AI371" s="188">
        <f>M371/$H371*VLOOKUP(M$4,DM_TI_LE!$A$5:$B$30,2,FALSE)</f>
        <v>0</v>
      </c>
      <c r="AJ371" s="188">
        <f>N371/$H371*VLOOKUP(N$4,DM_TI_LE!$A$5:$B$30,2,FALSE)</f>
        <v>0</v>
      </c>
      <c r="AK371" s="188">
        <f>O371/$H371*VLOOKUP(O$4,DM_TI_LE!$A$5:$B$30,2,FALSE)</f>
        <v>0</v>
      </c>
      <c r="AL371" s="188">
        <f>P371/$H371*VLOOKUP(P$4,DM_TI_LE!$A$5:$B$30,2,FALSE)</f>
        <v>0</v>
      </c>
      <c r="AM371" s="188">
        <f>Q371/$H371*VLOOKUP(Q$4,DM_TI_LE!$A$5:$B$30,2,FALSE)</f>
        <v>0</v>
      </c>
      <c r="AN371" s="188">
        <f>R371/$H371*VLOOKUP(R$4,DM_TI_LE!$A$5:$B$30,2,FALSE)</f>
        <v>0</v>
      </c>
      <c r="AO371" s="188">
        <f>S371/$H371*VLOOKUP(S$4,DM_TI_LE!$A$5:$B$30,2,FALSE)</f>
        <v>0</v>
      </c>
      <c r="AP371" s="188">
        <f>T371/$H371*VLOOKUP(T$4,DM_TI_LE!$A$5:$B$30,2,FALSE)</f>
        <v>0</v>
      </c>
      <c r="AQ371" s="188">
        <f>U371/$H371*VLOOKUP(U$4,DM_TI_LE!$A$5:$B$30,2,FALSE)</f>
        <v>0</v>
      </c>
      <c r="AR371" s="188">
        <f>V371/$H371*VLOOKUP(V$4,DM_TI_LE!$A$5:$B$30,2,FALSE)</f>
        <v>0</v>
      </c>
      <c r="AS371" s="188">
        <f>W371/$H371*VLOOKUP(W$4,DM_TI_LE!$A$5:$B$30,2,FALSE)</f>
        <v>0</v>
      </c>
      <c r="AT371" s="188">
        <f>X371/$H371*VLOOKUP(X$4,DM_TI_LE!$A$5:$B$30,2,FALSE)</f>
        <v>0</v>
      </c>
      <c r="AU371" s="188">
        <f>Y371/$H371*VLOOKUP(Y$4,DM_TI_LE!$A$5:$B$30,2,FALSE)</f>
        <v>0</v>
      </c>
      <c r="AV371" s="188">
        <f>Z371/$H371*VLOOKUP(Z$4,DM_TI_LE!$A$5:$B$30,2,FALSE)</f>
        <v>0</v>
      </c>
      <c r="AW371" s="188">
        <f>AA371/$H371*VLOOKUP(AA$4,DM_TI_LE!$A$5:$B$30,2,FALSE)</f>
        <v>0</v>
      </c>
      <c r="AX371" s="188">
        <f>AB371/$H371*VLOOKUP(AB$4,DM_TI_LE!$A$5:$B$30,2,FALSE)</f>
        <v>0</v>
      </c>
      <c r="AY371" s="188">
        <f>AC371/$H371*VLOOKUP(AC$4,DM_TI_LE!$A$5:$B$30,2,FALSE)</f>
        <v>0</v>
      </c>
      <c r="AZ371" s="188">
        <f>AD371/$H371*VLOOKUP(AD$4,DM_TI_LE!$A$5:$B$30,2,FALSE)</f>
        <v>0</v>
      </c>
      <c r="BA371" s="231">
        <f>IF(CD371="HDHV",DM_TI_LE!$K$12*I371, SUM(AE371:AW371)*F371*E371*DM_HE_SO_LUONG_NS!$D$1*CE371)</f>
        <v>8325000</v>
      </c>
      <c r="BB371" s="16"/>
      <c r="BC371" s="17">
        <f>VLOOKUP(B371,GD_LCD_HS_LNS!$B$4:$E$914,4,FALSE)</f>
        <v>4166000</v>
      </c>
      <c r="BD371" s="16"/>
      <c r="BE371" s="16">
        <f>I371/26*$BC371*VLOOKUP(BE$4,DM_TI_LE!$A$5:$C$29,3,FALSE)</f>
        <v>0</v>
      </c>
      <c r="BF371" s="16">
        <f>J371/26*$BC371*VLOOKUP(BF$4,DM_TI_LE!$A$5:$C$29,3,FALSE)</f>
        <v>0</v>
      </c>
      <c r="BG371" s="16">
        <f>K371/26*$BC371*VLOOKUP(BG$4,DM_TI_LE!$A$5:$C$29,3,FALSE)</f>
        <v>0</v>
      </c>
      <c r="BH371" s="16">
        <f>L371/26*$BC371*VLOOKUP(BH$4,DM_TI_LE!$A$5:$C$29,3,FALSE)</f>
        <v>0</v>
      </c>
      <c r="BI371" s="16">
        <f>M371/26*$BC371*VLOOKUP(BI$4,DM_TI_LE!$A$5:$C$29,3,FALSE)</f>
        <v>0</v>
      </c>
      <c r="BJ371" s="16">
        <f>N371/26*$BC371*VLOOKUP(BJ$4,DM_TI_LE!$A$5:$C$29,3,FALSE)</f>
        <v>0</v>
      </c>
      <c r="BK371" s="16">
        <f>O371/26*$BC371*VLOOKUP(BK$4,DM_TI_LE!$A$5:$C$29,3,FALSE)</f>
        <v>0</v>
      </c>
      <c r="BL371" s="16">
        <f>P371/26*$BC371*VLOOKUP(BL$4,DM_TI_LE!$A$5:$C$29,3,FALSE)</f>
        <v>0</v>
      </c>
      <c r="BM371" s="16">
        <f>Q371/26*$BC371*VLOOKUP(BM$4,DM_TI_LE!$A$5:$C$29,3,FALSE)</f>
        <v>0</v>
      </c>
      <c r="BN371" s="16">
        <f>R371/26*$BC371*VLOOKUP(BN$4,DM_TI_LE!$A$5:$C$29,3,FALSE)</f>
        <v>0</v>
      </c>
      <c r="BO371" s="16">
        <f>S371/26*$BC371*VLOOKUP(BO$4,DM_TI_LE!$A$5:$C$29,3,FALSE)</f>
        <v>0</v>
      </c>
      <c r="BP371" s="16">
        <f>T371/26*$BC371*VLOOKUP(BP$4,DM_TI_LE!$A$5:$C$29,3,FALSE)</f>
        <v>0</v>
      </c>
      <c r="BQ371" s="16">
        <f>U371/26*$BC371*VLOOKUP(BQ$4,DM_TI_LE!$A$5:$C$29,3,FALSE)</f>
        <v>0</v>
      </c>
      <c r="BR371" s="16">
        <f>V371/26*$BC371*VLOOKUP(BR$4,DM_TI_LE!$A$5:$C$29,3,FALSE)</f>
        <v>0</v>
      </c>
      <c r="BS371" s="16">
        <f>W371/26*$BC371*VLOOKUP(BS$4,DM_TI_LE!$A$5:$C$29,3,FALSE)</f>
        <v>0</v>
      </c>
      <c r="BT371" s="16">
        <f>X371/26*$BC371*VLOOKUP(BT$4,DM_TI_LE!$A$5:$C$29,3,FALSE)</f>
        <v>0</v>
      </c>
      <c r="BU371" s="16">
        <f>Y371/26*$BC371*VLOOKUP(BU$4,DM_TI_LE!$A$5:$C$29,3,FALSE)</f>
        <v>0</v>
      </c>
      <c r="BV371" s="16">
        <f>Z371/26*$BC371*VLOOKUP(BV$4,DM_TI_LE!$A$5:$C$29,3,FALSE)</f>
        <v>0</v>
      </c>
      <c r="BW371" s="16">
        <f>AA371/26*$BC371*VLOOKUP(BW$4,DM_TI_LE!$A$5:$C$29,3,FALSE)</f>
        <v>0</v>
      </c>
      <c r="BX371" s="16">
        <f>AB371/26*$BC371*VLOOKUP(BX$4,DM_TI_LE!$A$5:$C$29,3,FALSE)</f>
        <v>0</v>
      </c>
      <c r="BY371" s="16">
        <f>AC371/26*$BC371*VLOOKUP(BY$4,DM_TI_LE!$A$5:$C$29,3,FALSE)</f>
        <v>0</v>
      </c>
      <c r="BZ371" s="16">
        <f>AD371/26*$BC371*VLOOKUP(BZ$4,DM_TI_LE!$A$5:$C$29,3,FALSE)</f>
        <v>0</v>
      </c>
      <c r="CA371" s="196">
        <f t="shared" si="0"/>
        <v>0</v>
      </c>
      <c r="CB371" s="16"/>
      <c r="CC371" s="197">
        <f t="shared" si="1"/>
        <v>8325000</v>
      </c>
      <c r="CD371" s="145" t="s">
        <v>114</v>
      </c>
      <c r="CE371" s="199">
        <f>VLOOKUP(CD371,DM_TI_LE!$I$12:$J$16,2,FALSE)</f>
        <v>1</v>
      </c>
    </row>
    <row r="372" spans="1:83" ht="12.75">
      <c r="A372" s="36">
        <v>368</v>
      </c>
      <c r="B372" s="38">
        <f>GD_LCD_HS_LNS!B371</f>
        <v>10595</v>
      </c>
      <c r="C372" s="38" t="str">
        <f>GD_LCD_HS_LNS!C371</f>
        <v>Lê Thị Mai</v>
      </c>
      <c r="D372" s="38" t="str">
        <f>GD_LCD_HS_LNS!D371</f>
        <v>Nhân viên kế toán</v>
      </c>
      <c r="E372" s="146">
        <f>VLOOKUP(B372,GD_CHAM_CONG!$C$6:$BJ$912,60,FALSE)</f>
        <v>1</v>
      </c>
      <c r="F372" s="146">
        <f>VLOOKUP(B372,GD_LCD_HS_LNS!$B$4:$F$914,5,FALSE)</f>
        <v>1.9</v>
      </c>
      <c r="G372" s="168"/>
      <c r="H372" s="168">
        <f>VLOOKUP(B372,GD_CHAM_CONG!$C$6:$BD$912,37,FALSE)</f>
        <v>22</v>
      </c>
      <c r="I372" s="16">
        <f>VLOOKUP($B372,GD_CHAM_CONG!$C$6:$BF$912,38,FALSE)</f>
        <v>22</v>
      </c>
      <c r="J372" s="16">
        <f>VLOOKUP($B372,GD_CHAM_CONG!$C$6:$BF$912,39,FALSE)</f>
        <v>0</v>
      </c>
      <c r="K372" s="16">
        <f>VLOOKUP($B372,GD_CHAM_CONG!$C$6:$BF$912,40,FALSE)</f>
        <v>0</v>
      </c>
      <c r="L372" s="16">
        <f>VLOOKUP($B372,GD_CHAM_CONG!$C$6:$BF$912,41,FALSE)</f>
        <v>0</v>
      </c>
      <c r="M372" s="16">
        <f>VLOOKUP($B372,GD_CHAM_CONG!$C$6:$BF$912,42,FALSE)</f>
        <v>0</v>
      </c>
      <c r="N372" s="16">
        <f>VLOOKUP($B372,GD_CHAM_CONG!$C$6:$BF$912,43,FALSE)</f>
        <v>0</v>
      </c>
      <c r="O372" s="16">
        <f>VLOOKUP($B372,GD_CHAM_CONG!$C$6:$BF$912,44,FALSE)</f>
        <v>0</v>
      </c>
      <c r="P372" s="16">
        <f>VLOOKUP($B372,GD_CHAM_CONG!$C$6:$BF$912,45,FALSE)</f>
        <v>0</v>
      </c>
      <c r="Q372" s="16">
        <f>VLOOKUP($B372,GD_CHAM_CONG!$C$6:$BF$912,46,FALSE)</f>
        <v>0</v>
      </c>
      <c r="R372" s="16">
        <f>VLOOKUP($B372,GD_CHAM_CONG!$C$6:$BF$912,47,FALSE)</f>
        <v>0</v>
      </c>
      <c r="S372" s="16">
        <f>VLOOKUP($B372,GD_CHAM_CONG!$C$6:$BF$912,48,FALSE)</f>
        <v>0</v>
      </c>
      <c r="T372" s="16">
        <f>VLOOKUP($B372,GD_CHAM_CONG!$C$6:$BF$912,49,FALSE)</f>
        <v>0</v>
      </c>
      <c r="U372" s="16">
        <f>VLOOKUP($B372,GD_CHAM_CONG!$C$6:$BF$912,50,FALSE)</f>
        <v>0</v>
      </c>
      <c r="V372" s="16">
        <f>VLOOKUP($B372,GD_CHAM_CONG!$C$6:$BF$912,51,FALSE)</f>
        <v>0</v>
      </c>
      <c r="W372" s="16">
        <f>VLOOKUP($B372,GD_CHAM_CONG!$C$6:$BF$912,52,FALSE)</f>
        <v>0</v>
      </c>
      <c r="X372" s="16">
        <f>VLOOKUP($B372,GD_CHAM_CONG!$C$6:$BF$912,53,FALSE)</f>
        <v>0</v>
      </c>
      <c r="Y372" s="16">
        <f>VLOOKUP($B372,GD_CHAM_CONG!$C$6:$BF$912,54,FALSE)</f>
        <v>0</v>
      </c>
      <c r="Z372" s="16">
        <f>VLOOKUP($B372,GD_CHAM_CONG!$C$6:$BF$912,55,FALSE)</f>
        <v>0</v>
      </c>
      <c r="AA372" s="16">
        <f>VLOOKUP($B372,GD_CHAM_CONG!$C$6:$BF$912,56,FALSE)</f>
        <v>0</v>
      </c>
      <c r="AB372" s="16">
        <f>VLOOKUP($B372,GD_CHAM_CONG!$C$6:$BI$912,57,FALSE)</f>
        <v>0</v>
      </c>
      <c r="AC372" s="16">
        <f>VLOOKUP($B372,GD_CHAM_CONG!$C$6:$BI$912,58,FALSE)</f>
        <v>0</v>
      </c>
      <c r="AD372" s="16">
        <f>VLOOKUP($B372,GD_CHAM_CONG!$C$6:$BI$912,59,FALSE)</f>
        <v>0</v>
      </c>
      <c r="AE372" s="188">
        <f>I372/$H372*VLOOKUP(I$4,DM_TI_LE!$A$5:$B$30,2,FALSE)</f>
        <v>1</v>
      </c>
      <c r="AF372" s="188">
        <f>J372/$H372*VLOOKUP(J$4,DM_TI_LE!$A$5:$B$30,2,FALSE)</f>
        <v>0</v>
      </c>
      <c r="AG372" s="188">
        <f>K372/$H372*VLOOKUP(K$4,DM_TI_LE!$A$5:$B$30,2,FALSE)</f>
        <v>0</v>
      </c>
      <c r="AH372" s="188">
        <f>L372/$H372*VLOOKUP(L$4,DM_TI_LE!$A$5:$B$30,2,FALSE)</f>
        <v>0</v>
      </c>
      <c r="AI372" s="188">
        <f>M372/$H372*VLOOKUP(M$4,DM_TI_LE!$A$5:$B$30,2,FALSE)</f>
        <v>0</v>
      </c>
      <c r="AJ372" s="188">
        <f>N372/$H372*VLOOKUP(N$4,DM_TI_LE!$A$5:$B$30,2,FALSE)</f>
        <v>0</v>
      </c>
      <c r="AK372" s="188">
        <f>O372/$H372*VLOOKUP(O$4,DM_TI_LE!$A$5:$B$30,2,FALSE)</f>
        <v>0</v>
      </c>
      <c r="AL372" s="188">
        <f>P372/$H372*VLOOKUP(P$4,DM_TI_LE!$A$5:$B$30,2,FALSE)</f>
        <v>0</v>
      </c>
      <c r="AM372" s="188">
        <f>Q372/$H372*VLOOKUP(Q$4,DM_TI_LE!$A$5:$B$30,2,FALSE)</f>
        <v>0</v>
      </c>
      <c r="AN372" s="188">
        <f>R372/$H372*VLOOKUP(R$4,DM_TI_LE!$A$5:$B$30,2,FALSE)</f>
        <v>0</v>
      </c>
      <c r="AO372" s="188">
        <f>S372/$H372*VLOOKUP(S$4,DM_TI_LE!$A$5:$B$30,2,FALSE)</f>
        <v>0</v>
      </c>
      <c r="AP372" s="188">
        <f>T372/$H372*VLOOKUP(T$4,DM_TI_LE!$A$5:$B$30,2,FALSE)</f>
        <v>0</v>
      </c>
      <c r="AQ372" s="188">
        <f>U372/$H372*VLOOKUP(U$4,DM_TI_LE!$A$5:$B$30,2,FALSE)</f>
        <v>0</v>
      </c>
      <c r="AR372" s="188">
        <f>V372/$H372*VLOOKUP(V$4,DM_TI_LE!$A$5:$B$30,2,FALSE)</f>
        <v>0</v>
      </c>
      <c r="AS372" s="188">
        <f>W372/$H372*VLOOKUP(W$4,DM_TI_LE!$A$5:$B$30,2,FALSE)</f>
        <v>0</v>
      </c>
      <c r="AT372" s="188">
        <f>X372/$H372*VLOOKUP(X$4,DM_TI_LE!$A$5:$B$30,2,FALSE)</f>
        <v>0</v>
      </c>
      <c r="AU372" s="188">
        <f>Y372/$H372*VLOOKUP(Y$4,DM_TI_LE!$A$5:$B$30,2,FALSE)</f>
        <v>0</v>
      </c>
      <c r="AV372" s="188">
        <f>Z372/$H372*VLOOKUP(Z$4,DM_TI_LE!$A$5:$B$30,2,FALSE)</f>
        <v>0</v>
      </c>
      <c r="AW372" s="188">
        <f>AA372/$H372*VLOOKUP(AA$4,DM_TI_LE!$A$5:$B$30,2,FALSE)</f>
        <v>0</v>
      </c>
      <c r="AX372" s="188">
        <f>AB372/$H372*VLOOKUP(AB$4,DM_TI_LE!$A$5:$B$30,2,FALSE)</f>
        <v>0</v>
      </c>
      <c r="AY372" s="188">
        <f>AC372/$H372*VLOOKUP(AC$4,DM_TI_LE!$A$5:$B$30,2,FALSE)</f>
        <v>0</v>
      </c>
      <c r="AZ372" s="188">
        <f>AD372/$H372*VLOOKUP(AD$4,DM_TI_LE!$A$5:$B$30,2,FALSE)</f>
        <v>0</v>
      </c>
      <c r="BA372" s="231">
        <f>IF(CD372="HDHV",DM_TI_LE!$K$12*I372, SUM(AE372:AW372)*F372*E372*DM_HE_SO_LUONG_NS!$D$1*CE372)</f>
        <v>8550000</v>
      </c>
      <c r="BB372" s="16"/>
      <c r="BC372" s="17">
        <f>VLOOKUP(B372,GD_LCD_HS_LNS!$B$4:$E$914,4,FALSE)</f>
        <v>3488000</v>
      </c>
      <c r="BD372" s="16"/>
      <c r="BE372" s="16">
        <f>I372/26*$BC372*VLOOKUP(BE$4,DM_TI_LE!$A$5:$C$29,3,FALSE)</f>
        <v>0</v>
      </c>
      <c r="BF372" s="16">
        <f>J372/26*$BC372*VLOOKUP(BF$4,DM_TI_LE!$A$5:$C$29,3,FALSE)</f>
        <v>0</v>
      </c>
      <c r="BG372" s="16">
        <f>K372/26*$BC372*VLOOKUP(BG$4,DM_TI_LE!$A$5:$C$29,3,FALSE)</f>
        <v>0</v>
      </c>
      <c r="BH372" s="16">
        <f>L372/26*$BC372*VLOOKUP(BH$4,DM_TI_LE!$A$5:$C$29,3,FALSE)</f>
        <v>0</v>
      </c>
      <c r="BI372" s="16">
        <f>M372/26*$BC372*VLOOKUP(BI$4,DM_TI_LE!$A$5:$C$29,3,FALSE)</f>
        <v>0</v>
      </c>
      <c r="BJ372" s="16">
        <f>N372/26*$BC372*VLOOKUP(BJ$4,DM_TI_LE!$A$5:$C$29,3,FALSE)</f>
        <v>0</v>
      </c>
      <c r="BK372" s="16">
        <f>O372/26*$BC372*VLOOKUP(BK$4,DM_TI_LE!$A$5:$C$29,3,FALSE)</f>
        <v>0</v>
      </c>
      <c r="BL372" s="16">
        <f>P372/26*$BC372*VLOOKUP(BL$4,DM_TI_LE!$A$5:$C$29,3,FALSE)</f>
        <v>0</v>
      </c>
      <c r="BM372" s="16">
        <f>Q372/26*$BC372*VLOOKUP(BM$4,DM_TI_LE!$A$5:$C$29,3,FALSE)</f>
        <v>0</v>
      </c>
      <c r="BN372" s="16">
        <f>R372/26*$BC372*VLOOKUP(BN$4,DM_TI_LE!$A$5:$C$29,3,FALSE)</f>
        <v>0</v>
      </c>
      <c r="BO372" s="16">
        <f>S372/26*$BC372*VLOOKUP(BO$4,DM_TI_LE!$A$5:$C$29,3,FALSE)</f>
        <v>0</v>
      </c>
      <c r="BP372" s="16">
        <f>T372/26*$BC372*VLOOKUP(BP$4,DM_TI_LE!$A$5:$C$29,3,FALSE)</f>
        <v>0</v>
      </c>
      <c r="BQ372" s="16">
        <f>U372/26*$BC372*VLOOKUP(BQ$4,DM_TI_LE!$A$5:$C$29,3,FALSE)</f>
        <v>0</v>
      </c>
      <c r="BR372" s="16">
        <f>V372/26*$BC372*VLOOKUP(BR$4,DM_TI_LE!$A$5:$C$29,3,FALSE)</f>
        <v>0</v>
      </c>
      <c r="BS372" s="16">
        <f>W372/26*$BC372*VLOOKUP(BS$4,DM_TI_LE!$A$5:$C$29,3,FALSE)</f>
        <v>0</v>
      </c>
      <c r="BT372" s="16">
        <f>X372/26*$BC372*VLOOKUP(BT$4,DM_TI_LE!$A$5:$C$29,3,FALSE)</f>
        <v>0</v>
      </c>
      <c r="BU372" s="16">
        <f>Y372/26*$BC372*VLOOKUP(BU$4,DM_TI_LE!$A$5:$C$29,3,FALSE)</f>
        <v>0</v>
      </c>
      <c r="BV372" s="16">
        <f>Z372/26*$BC372*VLOOKUP(BV$4,DM_TI_LE!$A$5:$C$29,3,FALSE)</f>
        <v>0</v>
      </c>
      <c r="BW372" s="16">
        <f>AA372/26*$BC372*VLOOKUP(BW$4,DM_TI_LE!$A$5:$C$29,3,FALSE)</f>
        <v>0</v>
      </c>
      <c r="BX372" s="16">
        <f>AB372/26*$BC372*VLOOKUP(BX$4,DM_TI_LE!$A$5:$C$29,3,FALSE)</f>
        <v>0</v>
      </c>
      <c r="BY372" s="16">
        <f>AC372/26*$BC372*VLOOKUP(BY$4,DM_TI_LE!$A$5:$C$29,3,FALSE)</f>
        <v>0</v>
      </c>
      <c r="BZ372" s="16">
        <f>AD372/26*$BC372*VLOOKUP(BZ$4,DM_TI_LE!$A$5:$C$29,3,FALSE)</f>
        <v>0</v>
      </c>
      <c r="CA372" s="196">
        <f t="shared" si="0"/>
        <v>0</v>
      </c>
      <c r="CB372" s="16"/>
      <c r="CC372" s="197">
        <f t="shared" si="1"/>
        <v>8550000</v>
      </c>
      <c r="CD372" s="145" t="s">
        <v>116</v>
      </c>
      <c r="CE372" s="199">
        <f>VLOOKUP(CD372,DM_TI_LE!$I$12:$J$16,2,FALSE)</f>
        <v>1</v>
      </c>
    </row>
    <row r="373" spans="1:83" ht="12.75">
      <c r="A373" s="36">
        <v>369</v>
      </c>
      <c r="B373" s="38">
        <f>GD_LCD_HS_LNS!B372</f>
        <v>10793</v>
      </c>
      <c r="C373" s="38" t="str">
        <f>GD_LCD_HS_LNS!C372</f>
        <v>Lê Thị Thúy</v>
      </c>
      <c r="D373" s="38" t="str">
        <f>GD_LCD_HS_LNS!D372</f>
        <v>Nhân viên kế toán</v>
      </c>
      <c r="E373" s="146">
        <f>VLOOKUP(B373,GD_CHAM_CONG!$C$6:$BJ$912,60,FALSE)</f>
        <v>1</v>
      </c>
      <c r="F373" s="146">
        <f>VLOOKUP(B373,GD_LCD_HS_LNS!$B$4:$F$914,5,FALSE)</f>
        <v>2.6</v>
      </c>
      <c r="G373" s="168"/>
      <c r="H373" s="168">
        <f>VLOOKUP(B373,GD_CHAM_CONG!$C$6:$BD$912,37,FALSE)</f>
        <v>22</v>
      </c>
      <c r="I373" s="16">
        <f>VLOOKUP($B373,GD_CHAM_CONG!$C$6:$BF$912,38,FALSE)</f>
        <v>22</v>
      </c>
      <c r="J373" s="16">
        <f>VLOOKUP($B373,GD_CHAM_CONG!$C$6:$BF$912,39,FALSE)</f>
        <v>0</v>
      </c>
      <c r="K373" s="16">
        <f>VLOOKUP($B373,GD_CHAM_CONG!$C$6:$BF$912,40,FALSE)</f>
        <v>0</v>
      </c>
      <c r="L373" s="16">
        <f>VLOOKUP($B373,GD_CHAM_CONG!$C$6:$BF$912,41,FALSE)</f>
        <v>0</v>
      </c>
      <c r="M373" s="16">
        <f>VLOOKUP($B373,GD_CHAM_CONG!$C$6:$BF$912,42,FALSE)</f>
        <v>0</v>
      </c>
      <c r="N373" s="16">
        <f>VLOOKUP($B373,GD_CHAM_CONG!$C$6:$BF$912,43,FALSE)</f>
        <v>0</v>
      </c>
      <c r="O373" s="16">
        <f>VLOOKUP($B373,GD_CHAM_CONG!$C$6:$BF$912,44,FALSE)</f>
        <v>0</v>
      </c>
      <c r="P373" s="16">
        <f>VLOOKUP($B373,GD_CHAM_CONG!$C$6:$BF$912,45,FALSE)</f>
        <v>0</v>
      </c>
      <c r="Q373" s="16">
        <f>VLOOKUP($B373,GD_CHAM_CONG!$C$6:$BF$912,46,FALSE)</f>
        <v>0</v>
      </c>
      <c r="R373" s="16">
        <f>VLOOKUP($B373,GD_CHAM_CONG!$C$6:$BF$912,47,FALSE)</f>
        <v>0</v>
      </c>
      <c r="S373" s="16">
        <f>VLOOKUP($B373,GD_CHAM_CONG!$C$6:$BF$912,48,FALSE)</f>
        <v>0</v>
      </c>
      <c r="T373" s="16">
        <f>VLOOKUP($B373,GD_CHAM_CONG!$C$6:$BF$912,49,FALSE)</f>
        <v>0</v>
      </c>
      <c r="U373" s="16">
        <f>VLOOKUP($B373,GD_CHAM_CONG!$C$6:$BF$912,50,FALSE)</f>
        <v>0</v>
      </c>
      <c r="V373" s="16">
        <f>VLOOKUP($B373,GD_CHAM_CONG!$C$6:$BF$912,51,FALSE)</f>
        <v>0</v>
      </c>
      <c r="W373" s="16">
        <f>VLOOKUP($B373,GD_CHAM_CONG!$C$6:$BF$912,52,FALSE)</f>
        <v>0</v>
      </c>
      <c r="X373" s="16">
        <f>VLOOKUP($B373,GD_CHAM_CONG!$C$6:$BF$912,53,FALSE)</f>
        <v>0</v>
      </c>
      <c r="Y373" s="16">
        <f>VLOOKUP($B373,GD_CHAM_CONG!$C$6:$BF$912,54,FALSE)</f>
        <v>0</v>
      </c>
      <c r="Z373" s="16">
        <f>VLOOKUP($B373,GD_CHAM_CONG!$C$6:$BF$912,55,FALSE)</f>
        <v>0</v>
      </c>
      <c r="AA373" s="16">
        <f>VLOOKUP($B373,GD_CHAM_CONG!$C$6:$BF$912,56,FALSE)</f>
        <v>0</v>
      </c>
      <c r="AB373" s="16">
        <f>VLOOKUP($B373,GD_CHAM_CONG!$C$6:$BI$912,57,FALSE)</f>
        <v>0</v>
      </c>
      <c r="AC373" s="16">
        <f>VLOOKUP($B373,GD_CHAM_CONG!$C$6:$BI$912,58,FALSE)</f>
        <v>0</v>
      </c>
      <c r="AD373" s="16">
        <f>VLOOKUP($B373,GD_CHAM_CONG!$C$6:$BI$912,59,FALSE)</f>
        <v>0</v>
      </c>
      <c r="AE373" s="188">
        <f>I373/$H373*VLOOKUP(I$4,DM_TI_LE!$A$5:$B$30,2,FALSE)</f>
        <v>1</v>
      </c>
      <c r="AF373" s="188">
        <f>J373/$H373*VLOOKUP(J$4,DM_TI_LE!$A$5:$B$30,2,FALSE)</f>
        <v>0</v>
      </c>
      <c r="AG373" s="188">
        <f>K373/$H373*VLOOKUP(K$4,DM_TI_LE!$A$5:$B$30,2,FALSE)</f>
        <v>0</v>
      </c>
      <c r="AH373" s="188">
        <f>L373/$H373*VLOOKUP(L$4,DM_TI_LE!$A$5:$B$30,2,FALSE)</f>
        <v>0</v>
      </c>
      <c r="AI373" s="188">
        <f>M373/$H373*VLOOKUP(M$4,DM_TI_LE!$A$5:$B$30,2,FALSE)</f>
        <v>0</v>
      </c>
      <c r="AJ373" s="188">
        <f>N373/$H373*VLOOKUP(N$4,DM_TI_LE!$A$5:$B$30,2,FALSE)</f>
        <v>0</v>
      </c>
      <c r="AK373" s="188">
        <f>O373/$H373*VLOOKUP(O$4,DM_TI_LE!$A$5:$B$30,2,FALSE)</f>
        <v>0</v>
      </c>
      <c r="AL373" s="188">
        <f>P373/$H373*VLOOKUP(P$4,DM_TI_LE!$A$5:$B$30,2,FALSE)</f>
        <v>0</v>
      </c>
      <c r="AM373" s="188">
        <f>Q373/$H373*VLOOKUP(Q$4,DM_TI_LE!$A$5:$B$30,2,FALSE)</f>
        <v>0</v>
      </c>
      <c r="AN373" s="188">
        <f>R373/$H373*VLOOKUP(R$4,DM_TI_LE!$A$5:$B$30,2,FALSE)</f>
        <v>0</v>
      </c>
      <c r="AO373" s="188">
        <f>S373/$H373*VLOOKUP(S$4,DM_TI_LE!$A$5:$B$30,2,FALSE)</f>
        <v>0</v>
      </c>
      <c r="AP373" s="188">
        <f>T373/$H373*VLOOKUP(T$4,DM_TI_LE!$A$5:$B$30,2,FALSE)</f>
        <v>0</v>
      </c>
      <c r="AQ373" s="188">
        <f>U373/$H373*VLOOKUP(U$4,DM_TI_LE!$A$5:$B$30,2,FALSE)</f>
        <v>0</v>
      </c>
      <c r="AR373" s="188">
        <f>V373/$H373*VLOOKUP(V$4,DM_TI_LE!$A$5:$B$30,2,FALSE)</f>
        <v>0</v>
      </c>
      <c r="AS373" s="188">
        <f>W373/$H373*VLOOKUP(W$4,DM_TI_LE!$A$5:$B$30,2,FALSE)</f>
        <v>0</v>
      </c>
      <c r="AT373" s="188">
        <f>X373/$H373*VLOOKUP(X$4,DM_TI_LE!$A$5:$B$30,2,FALSE)</f>
        <v>0</v>
      </c>
      <c r="AU373" s="188">
        <f>Y373/$H373*VLOOKUP(Y$4,DM_TI_LE!$A$5:$B$30,2,FALSE)</f>
        <v>0</v>
      </c>
      <c r="AV373" s="188">
        <f>Z373/$H373*VLOOKUP(Z$4,DM_TI_LE!$A$5:$B$30,2,FALSE)</f>
        <v>0</v>
      </c>
      <c r="AW373" s="188">
        <f>AA373/$H373*VLOOKUP(AA$4,DM_TI_LE!$A$5:$B$30,2,FALSE)</f>
        <v>0</v>
      </c>
      <c r="AX373" s="188">
        <f>AB373/$H373*VLOOKUP(AB$4,DM_TI_LE!$A$5:$B$30,2,FALSE)</f>
        <v>0</v>
      </c>
      <c r="AY373" s="188">
        <f>AC373/$H373*VLOOKUP(AC$4,DM_TI_LE!$A$5:$B$30,2,FALSE)</f>
        <v>0</v>
      </c>
      <c r="AZ373" s="188">
        <f>AD373/$H373*VLOOKUP(AD$4,DM_TI_LE!$A$5:$B$30,2,FALSE)</f>
        <v>0</v>
      </c>
      <c r="BA373" s="231">
        <f>IF(CD373="HDHV",DM_TI_LE!$K$12*I373, SUM(AE373:AW373)*F373*E373*DM_HE_SO_LUONG_NS!$D$1*CE373)</f>
        <v>11700000</v>
      </c>
      <c r="BB373" s="16"/>
      <c r="BC373" s="17">
        <f>VLOOKUP(B373,GD_LCD_HS_LNS!$B$4:$E$914,4,FALSE)</f>
        <v>3488000</v>
      </c>
      <c r="BD373" s="16"/>
      <c r="BE373" s="16">
        <f>I373/26*$BC373*VLOOKUP(BE$4,DM_TI_LE!$A$5:$C$29,3,FALSE)</f>
        <v>0</v>
      </c>
      <c r="BF373" s="16">
        <f>J373/26*$BC373*VLOOKUP(BF$4,DM_TI_LE!$A$5:$C$29,3,FALSE)</f>
        <v>0</v>
      </c>
      <c r="BG373" s="16">
        <f>K373/26*$BC373*VLOOKUP(BG$4,DM_TI_LE!$A$5:$C$29,3,FALSE)</f>
        <v>0</v>
      </c>
      <c r="BH373" s="16">
        <f>L373/26*$BC373*VLOOKUP(BH$4,DM_TI_LE!$A$5:$C$29,3,FALSE)</f>
        <v>0</v>
      </c>
      <c r="BI373" s="16">
        <f>M373/26*$BC373*VLOOKUP(BI$4,DM_TI_LE!$A$5:$C$29,3,FALSE)</f>
        <v>0</v>
      </c>
      <c r="BJ373" s="16">
        <f>N373/26*$BC373*VLOOKUP(BJ$4,DM_TI_LE!$A$5:$C$29,3,FALSE)</f>
        <v>0</v>
      </c>
      <c r="BK373" s="16">
        <f>O373/26*$BC373*VLOOKUP(BK$4,DM_TI_LE!$A$5:$C$29,3,FALSE)</f>
        <v>0</v>
      </c>
      <c r="BL373" s="16">
        <f>P373/26*$BC373*VLOOKUP(BL$4,DM_TI_LE!$A$5:$C$29,3,FALSE)</f>
        <v>0</v>
      </c>
      <c r="BM373" s="16">
        <f>Q373/26*$BC373*VLOOKUP(BM$4,DM_TI_LE!$A$5:$C$29,3,FALSE)</f>
        <v>0</v>
      </c>
      <c r="BN373" s="16">
        <f>R373/26*$BC373*VLOOKUP(BN$4,DM_TI_LE!$A$5:$C$29,3,FALSE)</f>
        <v>0</v>
      </c>
      <c r="BO373" s="16">
        <f>S373/26*$BC373*VLOOKUP(BO$4,DM_TI_LE!$A$5:$C$29,3,FALSE)</f>
        <v>0</v>
      </c>
      <c r="BP373" s="16">
        <f>T373/26*$BC373*VLOOKUP(BP$4,DM_TI_LE!$A$5:$C$29,3,FALSE)</f>
        <v>0</v>
      </c>
      <c r="BQ373" s="16">
        <f>U373/26*$BC373*VLOOKUP(BQ$4,DM_TI_LE!$A$5:$C$29,3,FALSE)</f>
        <v>0</v>
      </c>
      <c r="BR373" s="16">
        <f>V373/26*$BC373*VLOOKUP(BR$4,DM_TI_LE!$A$5:$C$29,3,FALSE)</f>
        <v>0</v>
      </c>
      <c r="BS373" s="16">
        <f>W373/26*$BC373*VLOOKUP(BS$4,DM_TI_LE!$A$5:$C$29,3,FALSE)</f>
        <v>0</v>
      </c>
      <c r="BT373" s="16">
        <f>X373/26*$BC373*VLOOKUP(BT$4,DM_TI_LE!$A$5:$C$29,3,FALSE)</f>
        <v>0</v>
      </c>
      <c r="BU373" s="16">
        <f>Y373/26*$BC373*VLOOKUP(BU$4,DM_TI_LE!$A$5:$C$29,3,FALSE)</f>
        <v>0</v>
      </c>
      <c r="BV373" s="16">
        <f>Z373/26*$BC373*VLOOKUP(BV$4,DM_TI_LE!$A$5:$C$29,3,FALSE)</f>
        <v>0</v>
      </c>
      <c r="BW373" s="16">
        <f>AA373/26*$BC373*VLOOKUP(BW$4,DM_TI_LE!$A$5:$C$29,3,FALSE)</f>
        <v>0</v>
      </c>
      <c r="BX373" s="16">
        <f>AB373/26*$BC373*VLOOKUP(BX$4,DM_TI_LE!$A$5:$C$29,3,FALSE)</f>
        <v>0</v>
      </c>
      <c r="BY373" s="16">
        <f>AC373/26*$BC373*VLOOKUP(BY$4,DM_TI_LE!$A$5:$C$29,3,FALSE)</f>
        <v>0</v>
      </c>
      <c r="BZ373" s="16">
        <f>AD373/26*$BC373*VLOOKUP(BZ$4,DM_TI_LE!$A$5:$C$29,3,FALSE)</f>
        <v>0</v>
      </c>
      <c r="CA373" s="196">
        <f t="shared" si="0"/>
        <v>0</v>
      </c>
      <c r="CB373" s="16"/>
      <c r="CC373" s="197">
        <f t="shared" si="1"/>
        <v>11700000</v>
      </c>
      <c r="CD373" s="145" t="s">
        <v>116</v>
      </c>
      <c r="CE373" s="199">
        <f>VLOOKUP(CD373,DM_TI_LE!$I$12:$J$16,2,FALSE)</f>
        <v>1</v>
      </c>
    </row>
    <row r="374" spans="1:83" ht="12.75">
      <c r="A374" s="36">
        <v>370</v>
      </c>
      <c r="B374" s="38">
        <f>GD_LCD_HS_LNS!B373</f>
        <v>12660</v>
      </c>
      <c r="C374" s="38" t="str">
        <f>GD_LCD_HS_LNS!C373</f>
        <v>Bùi Thị Thu</v>
      </c>
      <c r="D374" s="38" t="str">
        <f>GD_LCD_HS_LNS!D373</f>
        <v>Nhân viên kế toán</v>
      </c>
      <c r="E374" s="146">
        <f>VLOOKUP(B374,GD_CHAM_CONG!$C$6:$BJ$912,60,FALSE)</f>
        <v>0.95</v>
      </c>
      <c r="F374" s="146">
        <f>VLOOKUP(B374,GD_LCD_HS_LNS!$B$4:$F$914,5,FALSE)</f>
        <v>2.2000000000000002</v>
      </c>
      <c r="G374" s="168"/>
      <c r="H374" s="168">
        <f>VLOOKUP(B374,GD_CHAM_CONG!$C$6:$BD$912,37,FALSE)</f>
        <v>22</v>
      </c>
      <c r="I374" s="16">
        <f>VLOOKUP($B374,GD_CHAM_CONG!$C$6:$BF$912,38,FALSE)</f>
        <v>22</v>
      </c>
      <c r="J374" s="16">
        <f>VLOOKUP($B374,GD_CHAM_CONG!$C$6:$BF$912,39,FALSE)</f>
        <v>0</v>
      </c>
      <c r="K374" s="16">
        <f>VLOOKUP($B374,GD_CHAM_CONG!$C$6:$BF$912,40,FALSE)</f>
        <v>0</v>
      </c>
      <c r="L374" s="16">
        <f>VLOOKUP($B374,GD_CHAM_CONG!$C$6:$BF$912,41,FALSE)</f>
        <v>0</v>
      </c>
      <c r="M374" s="16">
        <f>VLOOKUP($B374,GD_CHAM_CONG!$C$6:$BF$912,42,FALSE)</f>
        <v>0</v>
      </c>
      <c r="N374" s="16">
        <f>VLOOKUP($B374,GD_CHAM_CONG!$C$6:$BF$912,43,FALSE)</f>
        <v>0</v>
      </c>
      <c r="O374" s="16">
        <f>VLOOKUP($B374,GD_CHAM_CONG!$C$6:$BF$912,44,FALSE)</f>
        <v>0</v>
      </c>
      <c r="P374" s="16">
        <f>VLOOKUP($B374,GD_CHAM_CONG!$C$6:$BF$912,45,FALSE)</f>
        <v>0</v>
      </c>
      <c r="Q374" s="16">
        <f>VLOOKUP($B374,GD_CHAM_CONG!$C$6:$BF$912,46,FALSE)</f>
        <v>0</v>
      </c>
      <c r="R374" s="16">
        <f>VLOOKUP($B374,GD_CHAM_CONG!$C$6:$BF$912,47,FALSE)</f>
        <v>0</v>
      </c>
      <c r="S374" s="16">
        <f>VLOOKUP($B374,GD_CHAM_CONG!$C$6:$BF$912,48,FALSE)</f>
        <v>0</v>
      </c>
      <c r="T374" s="16">
        <f>VLOOKUP($B374,GD_CHAM_CONG!$C$6:$BF$912,49,FALSE)</f>
        <v>0</v>
      </c>
      <c r="U374" s="16">
        <f>VLOOKUP($B374,GD_CHAM_CONG!$C$6:$BF$912,50,FALSE)</f>
        <v>0</v>
      </c>
      <c r="V374" s="16">
        <f>VLOOKUP($B374,GD_CHAM_CONG!$C$6:$BF$912,51,FALSE)</f>
        <v>0</v>
      </c>
      <c r="W374" s="16">
        <f>VLOOKUP($B374,GD_CHAM_CONG!$C$6:$BF$912,52,FALSE)</f>
        <v>0</v>
      </c>
      <c r="X374" s="16">
        <f>VLOOKUP($B374,GD_CHAM_CONG!$C$6:$BF$912,53,FALSE)</f>
        <v>0</v>
      </c>
      <c r="Y374" s="16">
        <f>VLOOKUP($B374,GD_CHAM_CONG!$C$6:$BF$912,54,FALSE)</f>
        <v>0</v>
      </c>
      <c r="Z374" s="16">
        <f>VLOOKUP($B374,GD_CHAM_CONG!$C$6:$BF$912,55,FALSE)</f>
        <v>0</v>
      </c>
      <c r="AA374" s="16">
        <f>VLOOKUP($B374,GD_CHAM_CONG!$C$6:$BF$912,56,FALSE)</f>
        <v>0</v>
      </c>
      <c r="AB374" s="16">
        <f>VLOOKUP($B374,GD_CHAM_CONG!$C$6:$BI$912,57,FALSE)</f>
        <v>0</v>
      </c>
      <c r="AC374" s="16">
        <f>VLOOKUP($B374,GD_CHAM_CONG!$C$6:$BI$912,58,FALSE)</f>
        <v>0</v>
      </c>
      <c r="AD374" s="16">
        <f>VLOOKUP($B374,GD_CHAM_CONG!$C$6:$BI$912,59,FALSE)</f>
        <v>0</v>
      </c>
      <c r="AE374" s="188">
        <f>I374/$H374*VLOOKUP(I$4,DM_TI_LE!$A$5:$B$30,2,FALSE)</f>
        <v>1</v>
      </c>
      <c r="AF374" s="188">
        <f>J374/$H374*VLOOKUP(J$4,DM_TI_LE!$A$5:$B$30,2,FALSE)</f>
        <v>0</v>
      </c>
      <c r="AG374" s="188">
        <f>K374/$H374*VLOOKUP(K$4,DM_TI_LE!$A$5:$B$30,2,FALSE)</f>
        <v>0</v>
      </c>
      <c r="AH374" s="188">
        <f>L374/$H374*VLOOKUP(L$4,DM_TI_LE!$A$5:$B$30,2,FALSE)</f>
        <v>0</v>
      </c>
      <c r="AI374" s="188">
        <f>M374/$H374*VLOOKUP(M$4,DM_TI_LE!$A$5:$B$30,2,FALSE)</f>
        <v>0</v>
      </c>
      <c r="AJ374" s="188">
        <f>N374/$H374*VLOOKUP(N$4,DM_TI_LE!$A$5:$B$30,2,FALSE)</f>
        <v>0</v>
      </c>
      <c r="AK374" s="188">
        <f>O374/$H374*VLOOKUP(O$4,DM_TI_LE!$A$5:$B$30,2,FALSE)</f>
        <v>0</v>
      </c>
      <c r="AL374" s="188">
        <f>P374/$H374*VLOOKUP(P$4,DM_TI_LE!$A$5:$B$30,2,FALSE)</f>
        <v>0</v>
      </c>
      <c r="AM374" s="188">
        <f>Q374/$H374*VLOOKUP(Q$4,DM_TI_LE!$A$5:$B$30,2,FALSE)</f>
        <v>0</v>
      </c>
      <c r="AN374" s="188">
        <f>R374/$H374*VLOOKUP(R$4,DM_TI_LE!$A$5:$B$30,2,FALSE)</f>
        <v>0</v>
      </c>
      <c r="AO374" s="188">
        <f>S374/$H374*VLOOKUP(S$4,DM_TI_LE!$A$5:$B$30,2,FALSE)</f>
        <v>0</v>
      </c>
      <c r="AP374" s="188">
        <f>T374/$H374*VLOOKUP(T$4,DM_TI_LE!$A$5:$B$30,2,FALSE)</f>
        <v>0</v>
      </c>
      <c r="AQ374" s="188">
        <f>U374/$H374*VLOOKUP(U$4,DM_TI_LE!$A$5:$B$30,2,FALSE)</f>
        <v>0</v>
      </c>
      <c r="AR374" s="188">
        <f>V374/$H374*VLOOKUP(V$4,DM_TI_LE!$A$5:$B$30,2,FALSE)</f>
        <v>0</v>
      </c>
      <c r="AS374" s="188">
        <f>W374/$H374*VLOOKUP(W$4,DM_TI_LE!$A$5:$B$30,2,FALSE)</f>
        <v>0</v>
      </c>
      <c r="AT374" s="188">
        <f>X374/$H374*VLOOKUP(X$4,DM_TI_LE!$A$5:$B$30,2,FALSE)</f>
        <v>0</v>
      </c>
      <c r="AU374" s="188">
        <f>Y374/$H374*VLOOKUP(Y$4,DM_TI_LE!$A$5:$B$30,2,FALSE)</f>
        <v>0</v>
      </c>
      <c r="AV374" s="188">
        <f>Z374/$H374*VLOOKUP(Z$4,DM_TI_LE!$A$5:$B$30,2,FALSE)</f>
        <v>0</v>
      </c>
      <c r="AW374" s="188">
        <f>AA374/$H374*VLOOKUP(AA$4,DM_TI_LE!$A$5:$B$30,2,FALSE)</f>
        <v>0</v>
      </c>
      <c r="AX374" s="188">
        <f>AB374/$H374*VLOOKUP(AB$4,DM_TI_LE!$A$5:$B$30,2,FALSE)</f>
        <v>0</v>
      </c>
      <c r="AY374" s="188">
        <f>AC374/$H374*VLOOKUP(AC$4,DM_TI_LE!$A$5:$B$30,2,FALSE)</f>
        <v>0</v>
      </c>
      <c r="AZ374" s="188">
        <f>AD374/$H374*VLOOKUP(AD$4,DM_TI_LE!$A$5:$B$30,2,FALSE)</f>
        <v>0</v>
      </c>
      <c r="BA374" s="231">
        <f>IF(CD374="HDHV",DM_TI_LE!$K$12*I374, SUM(AE374:AW374)*F374*E374*DM_HE_SO_LUONG_NS!$D$1*CE374)</f>
        <v>9405000</v>
      </c>
      <c r="BB374" s="16"/>
      <c r="BC374" s="17">
        <f>VLOOKUP(B374,GD_LCD_HS_LNS!$B$4:$E$914,4,FALSE)</f>
        <v>4534000</v>
      </c>
      <c r="BD374" s="16"/>
      <c r="BE374" s="16">
        <f>I374/26*$BC374*VLOOKUP(BE$4,DM_TI_LE!$A$5:$C$29,3,FALSE)</f>
        <v>0</v>
      </c>
      <c r="BF374" s="16">
        <f>J374/26*$BC374*VLOOKUP(BF$4,DM_TI_LE!$A$5:$C$29,3,FALSE)</f>
        <v>0</v>
      </c>
      <c r="BG374" s="16">
        <f>K374/26*$BC374*VLOOKUP(BG$4,DM_TI_LE!$A$5:$C$29,3,FALSE)</f>
        <v>0</v>
      </c>
      <c r="BH374" s="16">
        <f>L374/26*$BC374*VLOOKUP(BH$4,DM_TI_LE!$A$5:$C$29,3,FALSE)</f>
        <v>0</v>
      </c>
      <c r="BI374" s="16">
        <f>M374/26*$BC374*VLOOKUP(BI$4,DM_TI_LE!$A$5:$C$29,3,FALSE)</f>
        <v>0</v>
      </c>
      <c r="BJ374" s="16">
        <f>N374/26*$BC374*VLOOKUP(BJ$4,DM_TI_LE!$A$5:$C$29,3,FALSE)</f>
        <v>0</v>
      </c>
      <c r="BK374" s="16">
        <f>O374/26*$BC374*VLOOKUP(BK$4,DM_TI_LE!$A$5:$C$29,3,FALSE)</f>
        <v>0</v>
      </c>
      <c r="BL374" s="16">
        <f>P374/26*$BC374*VLOOKUP(BL$4,DM_TI_LE!$A$5:$C$29,3,FALSE)</f>
        <v>0</v>
      </c>
      <c r="BM374" s="16">
        <f>Q374/26*$BC374*VLOOKUP(BM$4,DM_TI_LE!$A$5:$C$29,3,FALSE)</f>
        <v>0</v>
      </c>
      <c r="BN374" s="16">
        <f>R374/26*$BC374*VLOOKUP(BN$4,DM_TI_LE!$A$5:$C$29,3,FALSE)</f>
        <v>0</v>
      </c>
      <c r="BO374" s="16">
        <f>S374/26*$BC374*VLOOKUP(BO$4,DM_TI_LE!$A$5:$C$29,3,FALSE)</f>
        <v>0</v>
      </c>
      <c r="BP374" s="16">
        <f>T374/26*$BC374*VLOOKUP(BP$4,DM_TI_LE!$A$5:$C$29,3,FALSE)</f>
        <v>0</v>
      </c>
      <c r="BQ374" s="16">
        <f>U374/26*$BC374*VLOOKUP(BQ$4,DM_TI_LE!$A$5:$C$29,3,FALSE)</f>
        <v>0</v>
      </c>
      <c r="BR374" s="16">
        <f>V374/26*$BC374*VLOOKUP(BR$4,DM_TI_LE!$A$5:$C$29,3,FALSE)</f>
        <v>0</v>
      </c>
      <c r="BS374" s="16">
        <f>W374/26*$BC374*VLOOKUP(BS$4,DM_TI_LE!$A$5:$C$29,3,FALSE)</f>
        <v>0</v>
      </c>
      <c r="BT374" s="16">
        <f>X374/26*$BC374*VLOOKUP(BT$4,DM_TI_LE!$A$5:$C$29,3,FALSE)</f>
        <v>0</v>
      </c>
      <c r="BU374" s="16">
        <f>Y374/26*$BC374*VLOOKUP(BU$4,DM_TI_LE!$A$5:$C$29,3,FALSE)</f>
        <v>0</v>
      </c>
      <c r="BV374" s="16">
        <f>Z374/26*$BC374*VLOOKUP(BV$4,DM_TI_LE!$A$5:$C$29,3,FALSE)</f>
        <v>0</v>
      </c>
      <c r="BW374" s="16">
        <f>AA374/26*$BC374*VLOOKUP(BW$4,DM_TI_LE!$A$5:$C$29,3,FALSE)</f>
        <v>0</v>
      </c>
      <c r="BX374" s="16">
        <f>AB374/26*$BC374*VLOOKUP(BX$4,DM_TI_LE!$A$5:$C$29,3,FALSE)</f>
        <v>0</v>
      </c>
      <c r="BY374" s="16">
        <f>AC374/26*$BC374*VLOOKUP(BY$4,DM_TI_LE!$A$5:$C$29,3,FALSE)</f>
        <v>0</v>
      </c>
      <c r="BZ374" s="16">
        <f>AD374/26*$BC374*VLOOKUP(BZ$4,DM_TI_LE!$A$5:$C$29,3,FALSE)</f>
        <v>0</v>
      </c>
      <c r="CA374" s="196">
        <f t="shared" si="0"/>
        <v>0</v>
      </c>
      <c r="CB374" s="16"/>
      <c r="CC374" s="197">
        <f t="shared" si="1"/>
        <v>9405000</v>
      </c>
      <c r="CD374" s="145" t="s">
        <v>114</v>
      </c>
      <c r="CE374" s="199">
        <f>VLOOKUP(CD374,DM_TI_LE!$I$12:$J$16,2,FALSE)</f>
        <v>1</v>
      </c>
    </row>
    <row r="375" spans="1:83" ht="12.75">
      <c r="A375" s="36">
        <v>371</v>
      </c>
      <c r="B375" s="38">
        <f>GD_LCD_HS_LNS!B374</f>
        <v>10794</v>
      </c>
      <c r="C375" s="38" t="str">
        <f>GD_LCD_HS_LNS!C374</f>
        <v>Nguyễn Thị Kim Huệ</v>
      </c>
      <c r="D375" s="38" t="str">
        <f>GD_LCD_HS_LNS!D374</f>
        <v>NV Thủ Quỹ</v>
      </c>
      <c r="E375" s="146">
        <f>VLOOKUP(B375,GD_CHAM_CONG!$C$6:$BJ$912,60,FALSE)</f>
        <v>1</v>
      </c>
      <c r="F375" s="146">
        <f>VLOOKUP(B375,GD_LCD_HS_LNS!$B$4:$F$914,5,FALSE)</f>
        <v>2.13</v>
      </c>
      <c r="G375" s="168"/>
      <c r="H375" s="168">
        <f>VLOOKUP(B375,GD_CHAM_CONG!$C$6:$BD$912,37,FALSE)</f>
        <v>22</v>
      </c>
      <c r="I375" s="16">
        <f>VLOOKUP($B375,GD_CHAM_CONG!$C$6:$BF$912,38,FALSE)</f>
        <v>22</v>
      </c>
      <c r="J375" s="16">
        <f>VLOOKUP($B375,GD_CHAM_CONG!$C$6:$BF$912,39,FALSE)</f>
        <v>0</v>
      </c>
      <c r="K375" s="16">
        <f>VLOOKUP($B375,GD_CHAM_CONG!$C$6:$BF$912,40,FALSE)</f>
        <v>0</v>
      </c>
      <c r="L375" s="16">
        <f>VLOOKUP($B375,GD_CHAM_CONG!$C$6:$BF$912,41,FALSE)</f>
        <v>0</v>
      </c>
      <c r="M375" s="16">
        <f>VLOOKUP($B375,GD_CHAM_CONG!$C$6:$BF$912,42,FALSE)</f>
        <v>0</v>
      </c>
      <c r="N375" s="16">
        <f>VLOOKUP($B375,GD_CHAM_CONG!$C$6:$BF$912,43,FALSE)</f>
        <v>0</v>
      </c>
      <c r="O375" s="16">
        <f>VLOOKUP($B375,GD_CHAM_CONG!$C$6:$BF$912,44,FALSE)</f>
        <v>0</v>
      </c>
      <c r="P375" s="16">
        <f>VLOOKUP($B375,GD_CHAM_CONG!$C$6:$BF$912,45,FALSE)</f>
        <v>0</v>
      </c>
      <c r="Q375" s="16">
        <f>VLOOKUP($B375,GD_CHAM_CONG!$C$6:$BF$912,46,FALSE)</f>
        <v>0</v>
      </c>
      <c r="R375" s="16">
        <f>VLOOKUP($B375,GD_CHAM_CONG!$C$6:$BF$912,47,FALSE)</f>
        <v>0</v>
      </c>
      <c r="S375" s="16">
        <f>VLOOKUP($B375,GD_CHAM_CONG!$C$6:$BF$912,48,FALSE)</f>
        <v>0</v>
      </c>
      <c r="T375" s="16">
        <f>VLOOKUP($B375,GD_CHAM_CONG!$C$6:$BF$912,49,FALSE)</f>
        <v>0</v>
      </c>
      <c r="U375" s="16">
        <f>VLOOKUP($B375,GD_CHAM_CONG!$C$6:$BF$912,50,FALSE)</f>
        <v>0</v>
      </c>
      <c r="V375" s="16">
        <f>VLOOKUP($B375,GD_CHAM_CONG!$C$6:$BF$912,51,FALSE)</f>
        <v>0</v>
      </c>
      <c r="W375" s="16">
        <f>VLOOKUP($B375,GD_CHAM_CONG!$C$6:$BF$912,52,FALSE)</f>
        <v>0</v>
      </c>
      <c r="X375" s="16">
        <f>VLOOKUP($B375,GD_CHAM_CONG!$C$6:$BF$912,53,FALSE)</f>
        <v>0</v>
      </c>
      <c r="Y375" s="16">
        <f>VLOOKUP($B375,GD_CHAM_CONG!$C$6:$BF$912,54,FALSE)</f>
        <v>0</v>
      </c>
      <c r="Z375" s="16">
        <f>VLOOKUP($B375,GD_CHAM_CONG!$C$6:$BF$912,55,FALSE)</f>
        <v>0</v>
      </c>
      <c r="AA375" s="16">
        <f>VLOOKUP($B375,GD_CHAM_CONG!$C$6:$BF$912,56,FALSE)</f>
        <v>0</v>
      </c>
      <c r="AB375" s="16">
        <f>VLOOKUP($B375,GD_CHAM_CONG!$C$6:$BI$912,57,FALSE)</f>
        <v>0</v>
      </c>
      <c r="AC375" s="16">
        <f>VLOOKUP($B375,GD_CHAM_CONG!$C$6:$BI$912,58,FALSE)</f>
        <v>0</v>
      </c>
      <c r="AD375" s="16">
        <f>VLOOKUP($B375,GD_CHAM_CONG!$C$6:$BI$912,59,FALSE)</f>
        <v>0</v>
      </c>
      <c r="AE375" s="188">
        <f>I375/$H375*VLOOKUP(I$4,DM_TI_LE!$A$5:$B$30,2,FALSE)</f>
        <v>1</v>
      </c>
      <c r="AF375" s="188">
        <f>J375/$H375*VLOOKUP(J$4,DM_TI_LE!$A$5:$B$30,2,FALSE)</f>
        <v>0</v>
      </c>
      <c r="AG375" s="188">
        <f>K375/$H375*VLOOKUP(K$4,DM_TI_LE!$A$5:$B$30,2,FALSE)</f>
        <v>0</v>
      </c>
      <c r="AH375" s="188">
        <f>L375/$H375*VLOOKUP(L$4,DM_TI_LE!$A$5:$B$30,2,FALSE)</f>
        <v>0</v>
      </c>
      <c r="AI375" s="188">
        <f>M375/$H375*VLOOKUP(M$4,DM_TI_LE!$A$5:$B$30,2,FALSE)</f>
        <v>0</v>
      </c>
      <c r="AJ375" s="188">
        <f>N375/$H375*VLOOKUP(N$4,DM_TI_LE!$A$5:$B$30,2,FALSE)</f>
        <v>0</v>
      </c>
      <c r="AK375" s="188">
        <f>O375/$H375*VLOOKUP(O$4,DM_TI_LE!$A$5:$B$30,2,FALSE)</f>
        <v>0</v>
      </c>
      <c r="AL375" s="188">
        <f>P375/$H375*VLOOKUP(P$4,DM_TI_LE!$A$5:$B$30,2,FALSE)</f>
        <v>0</v>
      </c>
      <c r="AM375" s="188">
        <f>Q375/$H375*VLOOKUP(Q$4,DM_TI_LE!$A$5:$B$30,2,FALSE)</f>
        <v>0</v>
      </c>
      <c r="AN375" s="188">
        <f>R375/$H375*VLOOKUP(R$4,DM_TI_LE!$A$5:$B$30,2,FALSE)</f>
        <v>0</v>
      </c>
      <c r="AO375" s="188">
        <f>S375/$H375*VLOOKUP(S$4,DM_TI_LE!$A$5:$B$30,2,FALSE)</f>
        <v>0</v>
      </c>
      <c r="AP375" s="188">
        <f>T375/$H375*VLOOKUP(T$4,DM_TI_LE!$A$5:$B$30,2,FALSE)</f>
        <v>0</v>
      </c>
      <c r="AQ375" s="188">
        <f>U375/$H375*VLOOKUP(U$4,DM_TI_LE!$A$5:$B$30,2,FALSE)</f>
        <v>0</v>
      </c>
      <c r="AR375" s="188">
        <f>V375/$H375*VLOOKUP(V$4,DM_TI_LE!$A$5:$B$30,2,FALSE)</f>
        <v>0</v>
      </c>
      <c r="AS375" s="188">
        <f>W375/$H375*VLOOKUP(W$4,DM_TI_LE!$A$5:$B$30,2,FALSE)</f>
        <v>0</v>
      </c>
      <c r="AT375" s="188">
        <f>X375/$H375*VLOOKUP(X$4,DM_TI_LE!$A$5:$B$30,2,FALSE)</f>
        <v>0</v>
      </c>
      <c r="AU375" s="188">
        <f>Y375/$H375*VLOOKUP(Y$4,DM_TI_LE!$A$5:$B$30,2,FALSE)</f>
        <v>0</v>
      </c>
      <c r="AV375" s="188">
        <f>Z375/$H375*VLOOKUP(Z$4,DM_TI_LE!$A$5:$B$30,2,FALSE)</f>
        <v>0</v>
      </c>
      <c r="AW375" s="188">
        <f>AA375/$H375*VLOOKUP(AA$4,DM_TI_LE!$A$5:$B$30,2,FALSE)</f>
        <v>0</v>
      </c>
      <c r="AX375" s="188">
        <f>AB375/$H375*VLOOKUP(AB$4,DM_TI_LE!$A$5:$B$30,2,FALSE)</f>
        <v>0</v>
      </c>
      <c r="AY375" s="188">
        <f>AC375/$H375*VLOOKUP(AC$4,DM_TI_LE!$A$5:$B$30,2,FALSE)</f>
        <v>0</v>
      </c>
      <c r="AZ375" s="188">
        <f>AD375/$H375*VLOOKUP(AD$4,DM_TI_LE!$A$5:$B$30,2,FALSE)</f>
        <v>0</v>
      </c>
      <c r="BA375" s="231">
        <f>IF(CD375="HDHV",DM_TI_LE!$K$12*I375, SUM(AE375:AW375)*F375*E375*DM_HE_SO_LUONG_NS!$D$1*CE375)</f>
        <v>9585000</v>
      </c>
      <c r="BB375" s="16"/>
      <c r="BC375" s="17">
        <f>VLOOKUP(B375,GD_LCD_HS_LNS!$B$4:$E$914,4,FALSE)</f>
        <v>3488000</v>
      </c>
      <c r="BD375" s="16"/>
      <c r="BE375" s="16">
        <f>I375/26*$BC375*VLOOKUP(BE$4,DM_TI_LE!$A$5:$C$29,3,FALSE)</f>
        <v>0</v>
      </c>
      <c r="BF375" s="16">
        <f>J375/26*$BC375*VLOOKUP(BF$4,DM_TI_LE!$A$5:$C$29,3,FALSE)</f>
        <v>0</v>
      </c>
      <c r="BG375" s="16">
        <f>K375/26*$BC375*VLOOKUP(BG$4,DM_TI_LE!$A$5:$C$29,3,FALSE)</f>
        <v>0</v>
      </c>
      <c r="BH375" s="16">
        <f>L375/26*$BC375*VLOOKUP(BH$4,DM_TI_LE!$A$5:$C$29,3,FALSE)</f>
        <v>0</v>
      </c>
      <c r="BI375" s="16">
        <f>M375/26*$BC375*VLOOKUP(BI$4,DM_TI_LE!$A$5:$C$29,3,FALSE)</f>
        <v>0</v>
      </c>
      <c r="BJ375" s="16">
        <f>N375/26*$BC375*VLOOKUP(BJ$4,DM_TI_LE!$A$5:$C$29,3,FALSE)</f>
        <v>0</v>
      </c>
      <c r="BK375" s="16">
        <f>O375/26*$BC375*VLOOKUP(BK$4,DM_TI_LE!$A$5:$C$29,3,FALSE)</f>
        <v>0</v>
      </c>
      <c r="BL375" s="16">
        <f>P375/26*$BC375*VLOOKUP(BL$4,DM_TI_LE!$A$5:$C$29,3,FALSE)</f>
        <v>0</v>
      </c>
      <c r="BM375" s="16">
        <f>Q375/26*$BC375*VLOOKUP(BM$4,DM_TI_LE!$A$5:$C$29,3,FALSE)</f>
        <v>0</v>
      </c>
      <c r="BN375" s="16">
        <f>R375/26*$BC375*VLOOKUP(BN$4,DM_TI_LE!$A$5:$C$29,3,FALSE)</f>
        <v>0</v>
      </c>
      <c r="BO375" s="16">
        <f>S375/26*$BC375*VLOOKUP(BO$4,DM_TI_LE!$A$5:$C$29,3,FALSE)</f>
        <v>0</v>
      </c>
      <c r="BP375" s="16">
        <f>T375/26*$BC375*VLOOKUP(BP$4,DM_TI_LE!$A$5:$C$29,3,FALSE)</f>
        <v>0</v>
      </c>
      <c r="BQ375" s="16">
        <f>U375/26*$BC375*VLOOKUP(BQ$4,DM_TI_LE!$A$5:$C$29,3,FALSE)</f>
        <v>0</v>
      </c>
      <c r="BR375" s="16">
        <f>V375/26*$BC375*VLOOKUP(BR$4,DM_TI_LE!$A$5:$C$29,3,FALSE)</f>
        <v>0</v>
      </c>
      <c r="BS375" s="16">
        <f>W375/26*$BC375*VLOOKUP(BS$4,DM_TI_LE!$A$5:$C$29,3,FALSE)</f>
        <v>0</v>
      </c>
      <c r="BT375" s="16">
        <f>X375/26*$BC375*VLOOKUP(BT$4,DM_TI_LE!$A$5:$C$29,3,FALSE)</f>
        <v>0</v>
      </c>
      <c r="BU375" s="16">
        <f>Y375/26*$BC375*VLOOKUP(BU$4,DM_TI_LE!$A$5:$C$29,3,FALSE)</f>
        <v>0</v>
      </c>
      <c r="BV375" s="16">
        <f>Z375/26*$BC375*VLOOKUP(BV$4,DM_TI_LE!$A$5:$C$29,3,FALSE)</f>
        <v>0</v>
      </c>
      <c r="BW375" s="16">
        <f>AA375/26*$BC375*VLOOKUP(BW$4,DM_TI_LE!$A$5:$C$29,3,FALSE)</f>
        <v>0</v>
      </c>
      <c r="BX375" s="16">
        <f>AB375/26*$BC375*VLOOKUP(BX$4,DM_TI_LE!$A$5:$C$29,3,FALSE)</f>
        <v>0</v>
      </c>
      <c r="BY375" s="16">
        <f>AC375/26*$BC375*VLOOKUP(BY$4,DM_TI_LE!$A$5:$C$29,3,FALSE)</f>
        <v>0</v>
      </c>
      <c r="BZ375" s="16">
        <f>AD375/26*$BC375*VLOOKUP(BZ$4,DM_TI_LE!$A$5:$C$29,3,FALSE)</f>
        <v>0</v>
      </c>
      <c r="CA375" s="196">
        <f t="shared" si="0"/>
        <v>0</v>
      </c>
      <c r="CB375" s="16"/>
      <c r="CC375" s="197">
        <f t="shared" si="1"/>
        <v>9585000</v>
      </c>
      <c r="CD375" s="145" t="s">
        <v>116</v>
      </c>
      <c r="CE375" s="199">
        <f>VLOOKUP(CD375,DM_TI_LE!$I$12:$J$16,2,FALSE)</f>
        <v>1</v>
      </c>
    </row>
    <row r="376" spans="1:83" ht="12.75">
      <c r="A376" s="36">
        <v>372</v>
      </c>
      <c r="B376" s="38">
        <f>GD_LCD_HS_LNS!B375</f>
        <v>10788</v>
      </c>
      <c r="C376" s="38" t="str">
        <f>GD_LCD_HS_LNS!C375</f>
        <v>Phạm Thị Thu Hiền</v>
      </c>
      <c r="D376" s="38" t="str">
        <f>GD_LCD_HS_LNS!D375</f>
        <v>Chuyên viên TCKT</v>
      </c>
      <c r="E376" s="146">
        <f>VLOOKUP(B376,GD_CHAM_CONG!$C$6:$BJ$912,60,FALSE)</f>
        <v>1</v>
      </c>
      <c r="F376" s="146">
        <f>VLOOKUP(B376,GD_LCD_HS_LNS!$B$4:$F$914,5,FALSE)</f>
        <v>2.92</v>
      </c>
      <c r="G376" s="168"/>
      <c r="H376" s="168">
        <f>VLOOKUP(B376,GD_CHAM_CONG!$C$6:$BD$912,37,FALSE)</f>
        <v>22</v>
      </c>
      <c r="I376" s="16">
        <f>VLOOKUP($B376,GD_CHAM_CONG!$C$6:$BF$912,38,FALSE)</f>
        <v>19</v>
      </c>
      <c r="J376" s="16">
        <f>VLOOKUP($B376,GD_CHAM_CONG!$C$6:$BF$912,39,FALSE)</f>
        <v>0</v>
      </c>
      <c r="K376" s="16">
        <f>VLOOKUP($B376,GD_CHAM_CONG!$C$6:$BF$912,40,FALSE)</f>
        <v>0</v>
      </c>
      <c r="L376" s="16">
        <f>VLOOKUP($B376,GD_CHAM_CONG!$C$6:$BF$912,41,FALSE)</f>
        <v>0</v>
      </c>
      <c r="M376" s="16">
        <f>VLOOKUP($B376,GD_CHAM_CONG!$C$6:$BF$912,42,FALSE)</f>
        <v>0</v>
      </c>
      <c r="N376" s="16">
        <f>VLOOKUP($B376,GD_CHAM_CONG!$C$6:$BF$912,43,FALSE)</f>
        <v>0</v>
      </c>
      <c r="O376" s="16">
        <f>VLOOKUP($B376,GD_CHAM_CONG!$C$6:$BF$912,44,FALSE)</f>
        <v>0</v>
      </c>
      <c r="P376" s="16">
        <f>VLOOKUP($B376,GD_CHAM_CONG!$C$6:$BF$912,45,FALSE)</f>
        <v>0</v>
      </c>
      <c r="Q376" s="16">
        <f>VLOOKUP($B376,GD_CHAM_CONG!$C$6:$BF$912,46,FALSE)</f>
        <v>0</v>
      </c>
      <c r="R376" s="16">
        <f>VLOOKUP($B376,GD_CHAM_CONG!$C$6:$BF$912,47,FALSE)</f>
        <v>0</v>
      </c>
      <c r="S376" s="16">
        <f>VLOOKUP($B376,GD_CHAM_CONG!$C$6:$BF$912,48,FALSE)</f>
        <v>3</v>
      </c>
      <c r="T376" s="16">
        <f>VLOOKUP($B376,GD_CHAM_CONG!$C$6:$BF$912,49,FALSE)</f>
        <v>0</v>
      </c>
      <c r="U376" s="16">
        <f>VLOOKUP($B376,GD_CHAM_CONG!$C$6:$BF$912,50,FALSE)</f>
        <v>0</v>
      </c>
      <c r="V376" s="16">
        <f>VLOOKUP($B376,GD_CHAM_CONG!$C$6:$BF$912,51,FALSE)</f>
        <v>0</v>
      </c>
      <c r="W376" s="16">
        <f>VLOOKUP($B376,GD_CHAM_CONG!$C$6:$BF$912,52,FALSE)</f>
        <v>0</v>
      </c>
      <c r="X376" s="16">
        <f>VLOOKUP($B376,GD_CHAM_CONG!$C$6:$BF$912,53,FALSE)</f>
        <v>0</v>
      </c>
      <c r="Y376" s="16">
        <f>VLOOKUP($B376,GD_CHAM_CONG!$C$6:$BF$912,54,FALSE)</f>
        <v>0</v>
      </c>
      <c r="Z376" s="16">
        <f>VLOOKUP($B376,GD_CHAM_CONG!$C$6:$BF$912,55,FALSE)</f>
        <v>0</v>
      </c>
      <c r="AA376" s="16">
        <f>VLOOKUP($B376,GD_CHAM_CONG!$C$6:$BF$912,56,FALSE)</f>
        <v>0</v>
      </c>
      <c r="AB376" s="16">
        <f>VLOOKUP($B376,GD_CHAM_CONG!$C$6:$BI$912,57,FALSE)</f>
        <v>0</v>
      </c>
      <c r="AC376" s="16">
        <f>VLOOKUP($B376,GD_CHAM_CONG!$C$6:$BI$912,58,FALSE)</f>
        <v>0</v>
      </c>
      <c r="AD376" s="16">
        <f>VLOOKUP($B376,GD_CHAM_CONG!$C$6:$BI$912,59,FALSE)</f>
        <v>0</v>
      </c>
      <c r="AE376" s="188">
        <f>I376/$H376*VLOOKUP(I$4,DM_TI_LE!$A$5:$B$30,2,FALSE)</f>
        <v>0.86363636363636365</v>
      </c>
      <c r="AF376" s="188">
        <f>J376/$H376*VLOOKUP(J$4,DM_TI_LE!$A$5:$B$30,2,FALSE)</f>
        <v>0</v>
      </c>
      <c r="AG376" s="188">
        <f>K376/$H376*VLOOKUP(K$4,DM_TI_LE!$A$5:$B$30,2,FALSE)</f>
        <v>0</v>
      </c>
      <c r="AH376" s="188">
        <f>L376/$H376*VLOOKUP(L$4,DM_TI_LE!$A$5:$B$30,2,FALSE)</f>
        <v>0</v>
      </c>
      <c r="AI376" s="188">
        <f>M376/$H376*VLOOKUP(M$4,DM_TI_LE!$A$5:$B$30,2,FALSE)</f>
        <v>0</v>
      </c>
      <c r="AJ376" s="188">
        <f>N376/$H376*VLOOKUP(N$4,DM_TI_LE!$A$5:$B$30,2,FALSE)</f>
        <v>0</v>
      </c>
      <c r="AK376" s="188">
        <f>O376/$H376*VLOOKUP(O$4,DM_TI_LE!$A$5:$B$30,2,FALSE)</f>
        <v>0</v>
      </c>
      <c r="AL376" s="188">
        <f>P376/$H376*VLOOKUP(P$4,DM_TI_LE!$A$5:$B$30,2,FALSE)</f>
        <v>0</v>
      </c>
      <c r="AM376" s="188">
        <f>Q376/$H376*VLOOKUP(Q$4,DM_TI_LE!$A$5:$B$30,2,FALSE)</f>
        <v>0</v>
      </c>
      <c r="AN376" s="188">
        <f>R376/$H376*VLOOKUP(R$4,DM_TI_LE!$A$5:$B$30,2,FALSE)</f>
        <v>0</v>
      </c>
      <c r="AO376" s="188">
        <f>S376/$H376*VLOOKUP(S$4,DM_TI_LE!$A$5:$B$30,2,FALSE)</f>
        <v>0</v>
      </c>
      <c r="AP376" s="188">
        <f>T376/$H376*VLOOKUP(T$4,DM_TI_LE!$A$5:$B$30,2,FALSE)</f>
        <v>0</v>
      </c>
      <c r="AQ376" s="188">
        <f>U376/$H376*VLOOKUP(U$4,DM_TI_LE!$A$5:$B$30,2,FALSE)</f>
        <v>0</v>
      </c>
      <c r="AR376" s="188">
        <f>V376/$H376*VLOOKUP(V$4,DM_TI_LE!$A$5:$B$30,2,FALSE)</f>
        <v>0</v>
      </c>
      <c r="AS376" s="188">
        <f>W376/$H376*VLOOKUP(W$4,DM_TI_LE!$A$5:$B$30,2,FALSE)</f>
        <v>0</v>
      </c>
      <c r="AT376" s="188">
        <f>X376/$H376*VLOOKUP(X$4,DM_TI_LE!$A$5:$B$30,2,FALSE)</f>
        <v>0</v>
      </c>
      <c r="AU376" s="188">
        <f>Y376/$H376*VLOOKUP(Y$4,DM_TI_LE!$A$5:$B$30,2,FALSE)</f>
        <v>0</v>
      </c>
      <c r="AV376" s="188">
        <f>Z376/$H376*VLOOKUP(Z$4,DM_TI_LE!$A$5:$B$30,2,FALSE)</f>
        <v>0</v>
      </c>
      <c r="AW376" s="188">
        <f>AA376/$H376*VLOOKUP(AA$4,DM_TI_LE!$A$5:$B$30,2,FALSE)</f>
        <v>0</v>
      </c>
      <c r="AX376" s="188">
        <f>AB376/$H376*VLOOKUP(AB$4,DM_TI_LE!$A$5:$B$30,2,FALSE)</f>
        <v>0</v>
      </c>
      <c r="AY376" s="188">
        <f>AC376/$H376*VLOOKUP(AC$4,DM_TI_LE!$A$5:$B$30,2,FALSE)</f>
        <v>0</v>
      </c>
      <c r="AZ376" s="188">
        <f>AD376/$H376*VLOOKUP(AD$4,DM_TI_LE!$A$5:$B$30,2,FALSE)</f>
        <v>0</v>
      </c>
      <c r="BA376" s="231">
        <f>IF(CD376="HDHV",DM_TI_LE!$K$12*I376, SUM(AE376:AW376)*F376*E376*DM_HE_SO_LUONG_NS!$D$1*CE376)</f>
        <v>11348181.818181818</v>
      </c>
      <c r="BB376" s="16"/>
      <c r="BC376" s="17">
        <f>VLOOKUP(B376,GD_LCD_HS_LNS!$B$4:$E$914,4,FALSE)</f>
        <v>4534000</v>
      </c>
      <c r="BD376" s="16"/>
      <c r="BE376" s="16">
        <f>I376/26*$BC376*VLOOKUP(BE$4,DM_TI_LE!$A$5:$C$29,3,FALSE)</f>
        <v>0</v>
      </c>
      <c r="BF376" s="16">
        <f>J376/26*$BC376*VLOOKUP(BF$4,DM_TI_LE!$A$5:$C$29,3,FALSE)</f>
        <v>0</v>
      </c>
      <c r="BG376" s="16">
        <f>K376/26*$BC376*VLOOKUP(BG$4,DM_TI_LE!$A$5:$C$29,3,FALSE)</f>
        <v>0</v>
      </c>
      <c r="BH376" s="16">
        <f>L376/26*$BC376*VLOOKUP(BH$4,DM_TI_LE!$A$5:$C$29,3,FALSE)</f>
        <v>0</v>
      </c>
      <c r="BI376" s="16">
        <f>M376/26*$BC376*VLOOKUP(BI$4,DM_TI_LE!$A$5:$C$29,3,FALSE)</f>
        <v>0</v>
      </c>
      <c r="BJ376" s="16">
        <f>N376/26*$BC376*VLOOKUP(BJ$4,DM_TI_LE!$A$5:$C$29,3,FALSE)</f>
        <v>0</v>
      </c>
      <c r="BK376" s="16">
        <f>O376/26*$BC376*VLOOKUP(BK$4,DM_TI_LE!$A$5:$C$29,3,FALSE)</f>
        <v>0</v>
      </c>
      <c r="BL376" s="16">
        <f>P376/26*$BC376*VLOOKUP(BL$4,DM_TI_LE!$A$5:$C$29,3,FALSE)</f>
        <v>0</v>
      </c>
      <c r="BM376" s="16">
        <f>Q376/26*$BC376*VLOOKUP(BM$4,DM_TI_LE!$A$5:$C$29,3,FALSE)</f>
        <v>0</v>
      </c>
      <c r="BN376" s="16">
        <f>R376/26*$BC376*VLOOKUP(BN$4,DM_TI_LE!$A$5:$C$29,3,FALSE)</f>
        <v>0</v>
      </c>
      <c r="BO376" s="16">
        <f>S376/26*$BC376*VLOOKUP(BO$4,DM_TI_LE!$A$5:$C$29,3,FALSE)</f>
        <v>523153.84615384619</v>
      </c>
      <c r="BP376" s="16">
        <f>T376/26*$BC376*VLOOKUP(BP$4,DM_TI_LE!$A$5:$C$29,3,FALSE)</f>
        <v>0</v>
      </c>
      <c r="BQ376" s="16">
        <f>U376/26*$BC376*VLOOKUP(BQ$4,DM_TI_LE!$A$5:$C$29,3,FALSE)</f>
        <v>0</v>
      </c>
      <c r="BR376" s="16">
        <f>V376/26*$BC376*VLOOKUP(BR$4,DM_TI_LE!$A$5:$C$29,3,FALSE)</f>
        <v>0</v>
      </c>
      <c r="BS376" s="16">
        <f>W376/26*$BC376*VLOOKUP(BS$4,DM_TI_LE!$A$5:$C$29,3,FALSE)</f>
        <v>0</v>
      </c>
      <c r="BT376" s="16">
        <f>X376/26*$BC376*VLOOKUP(BT$4,DM_TI_LE!$A$5:$C$29,3,FALSE)</f>
        <v>0</v>
      </c>
      <c r="BU376" s="16">
        <f>Y376/26*$BC376*VLOOKUP(BU$4,DM_TI_LE!$A$5:$C$29,3,FALSE)</f>
        <v>0</v>
      </c>
      <c r="BV376" s="16">
        <f>Z376/26*$BC376*VLOOKUP(BV$4,DM_TI_LE!$A$5:$C$29,3,FALSE)</f>
        <v>0</v>
      </c>
      <c r="BW376" s="16">
        <f>AA376/26*$BC376*VLOOKUP(BW$4,DM_TI_LE!$A$5:$C$29,3,FALSE)</f>
        <v>0</v>
      </c>
      <c r="BX376" s="16">
        <f>AB376/26*$BC376*VLOOKUP(BX$4,DM_TI_LE!$A$5:$C$29,3,FALSE)</f>
        <v>0</v>
      </c>
      <c r="BY376" s="16">
        <f>AC376/26*$BC376*VLOOKUP(BY$4,DM_TI_LE!$A$5:$C$29,3,FALSE)</f>
        <v>0</v>
      </c>
      <c r="BZ376" s="16">
        <f>AD376/26*$BC376*VLOOKUP(BZ$4,DM_TI_LE!$A$5:$C$29,3,FALSE)</f>
        <v>0</v>
      </c>
      <c r="CA376" s="196">
        <f t="shared" si="0"/>
        <v>523153.84615384619</v>
      </c>
      <c r="CB376" s="16"/>
      <c r="CC376" s="197">
        <f t="shared" si="1"/>
        <v>11871335.664335664</v>
      </c>
      <c r="CD376" s="145" t="s">
        <v>116</v>
      </c>
      <c r="CE376" s="199">
        <f>VLOOKUP(CD376,DM_TI_LE!$I$12:$J$16,2,FALSE)</f>
        <v>1</v>
      </c>
    </row>
    <row r="377" spans="1:83" ht="12.75">
      <c r="A377" s="36">
        <v>373</v>
      </c>
      <c r="B377" s="38">
        <f>GD_LCD_HS_LNS!B376</f>
        <v>10789</v>
      </c>
      <c r="C377" s="38" t="str">
        <f>GD_LCD_HS_LNS!C376</f>
        <v>Hoàng Thị Trang Nhung</v>
      </c>
      <c r="D377" s="38" t="str">
        <f>GD_LCD_HS_LNS!D376</f>
        <v>Chuyên viên TCKT</v>
      </c>
      <c r="E377" s="146">
        <f>VLOOKUP(B377,GD_CHAM_CONG!$C$6:$BJ$912,60,FALSE)</f>
        <v>1</v>
      </c>
      <c r="F377" s="146">
        <f>VLOOKUP(B377,GD_LCD_HS_LNS!$B$4:$F$914,5,FALSE)</f>
        <v>2.92</v>
      </c>
      <c r="G377" s="168"/>
      <c r="H377" s="168">
        <f>VLOOKUP(B377,GD_CHAM_CONG!$C$6:$BD$912,37,FALSE)</f>
        <v>22</v>
      </c>
      <c r="I377" s="16">
        <f>VLOOKUP($B377,GD_CHAM_CONG!$C$6:$BF$912,38,FALSE)</f>
        <v>0</v>
      </c>
      <c r="J377" s="16">
        <f>VLOOKUP($B377,GD_CHAM_CONG!$C$6:$BF$912,39,FALSE)</f>
        <v>0</v>
      </c>
      <c r="K377" s="16">
        <f>VLOOKUP($B377,GD_CHAM_CONG!$C$6:$BF$912,40,FALSE)</f>
        <v>0</v>
      </c>
      <c r="L377" s="16">
        <f>VLOOKUP($B377,GD_CHAM_CONG!$C$6:$BF$912,41,FALSE)</f>
        <v>0</v>
      </c>
      <c r="M377" s="16">
        <f>VLOOKUP($B377,GD_CHAM_CONG!$C$6:$BF$912,42,FALSE)</f>
        <v>0</v>
      </c>
      <c r="N377" s="16">
        <f>VLOOKUP($B377,GD_CHAM_CONG!$C$6:$BF$912,43,FALSE)</f>
        <v>0</v>
      </c>
      <c r="O377" s="16">
        <f>VLOOKUP($B377,GD_CHAM_CONG!$C$6:$BF$912,44,FALSE)</f>
        <v>22</v>
      </c>
      <c r="P377" s="16">
        <f>VLOOKUP($B377,GD_CHAM_CONG!$C$6:$BF$912,45,FALSE)</f>
        <v>0</v>
      </c>
      <c r="Q377" s="16">
        <f>VLOOKUP($B377,GD_CHAM_CONG!$C$6:$BF$912,46,FALSE)</f>
        <v>0</v>
      </c>
      <c r="R377" s="16">
        <f>VLOOKUP($B377,GD_CHAM_CONG!$C$6:$BF$912,47,FALSE)</f>
        <v>0</v>
      </c>
      <c r="S377" s="16">
        <f>VLOOKUP($B377,GD_CHAM_CONG!$C$6:$BF$912,48,FALSE)</f>
        <v>0</v>
      </c>
      <c r="T377" s="16">
        <f>VLOOKUP($B377,GD_CHAM_CONG!$C$6:$BF$912,49,FALSE)</f>
        <v>0</v>
      </c>
      <c r="U377" s="16">
        <f>VLOOKUP($B377,GD_CHAM_CONG!$C$6:$BF$912,50,FALSE)</f>
        <v>0</v>
      </c>
      <c r="V377" s="16">
        <f>VLOOKUP($B377,GD_CHAM_CONG!$C$6:$BF$912,51,FALSE)</f>
        <v>0</v>
      </c>
      <c r="W377" s="16">
        <f>VLOOKUP($B377,GD_CHAM_CONG!$C$6:$BF$912,52,FALSE)</f>
        <v>0</v>
      </c>
      <c r="X377" s="16">
        <f>VLOOKUP($B377,GD_CHAM_CONG!$C$6:$BF$912,53,FALSE)</f>
        <v>0</v>
      </c>
      <c r="Y377" s="16">
        <f>VLOOKUP($B377,GD_CHAM_CONG!$C$6:$BF$912,54,FALSE)</f>
        <v>0</v>
      </c>
      <c r="Z377" s="16">
        <f>VLOOKUP($B377,GD_CHAM_CONG!$C$6:$BF$912,55,FALSE)</f>
        <v>0</v>
      </c>
      <c r="AA377" s="16">
        <f>VLOOKUP($B377,GD_CHAM_CONG!$C$6:$BF$912,56,FALSE)</f>
        <v>0</v>
      </c>
      <c r="AB377" s="16">
        <f>VLOOKUP($B377,GD_CHAM_CONG!$C$6:$BI$912,57,FALSE)</f>
        <v>0</v>
      </c>
      <c r="AC377" s="16">
        <f>VLOOKUP($B377,GD_CHAM_CONG!$C$6:$BI$912,58,FALSE)</f>
        <v>0</v>
      </c>
      <c r="AD377" s="16">
        <f>VLOOKUP($B377,GD_CHAM_CONG!$C$6:$BI$912,59,FALSE)</f>
        <v>0</v>
      </c>
      <c r="AE377" s="188">
        <f>I377/$H377*VLOOKUP(I$4,DM_TI_LE!$A$5:$B$30,2,FALSE)</f>
        <v>0</v>
      </c>
      <c r="AF377" s="188">
        <f>J377/$H377*VLOOKUP(J$4,DM_TI_LE!$A$5:$B$30,2,FALSE)</f>
        <v>0</v>
      </c>
      <c r="AG377" s="188">
        <f>K377/$H377*VLOOKUP(K$4,DM_TI_LE!$A$5:$B$30,2,FALSE)</f>
        <v>0</v>
      </c>
      <c r="AH377" s="188">
        <f>L377/$H377*VLOOKUP(L$4,DM_TI_LE!$A$5:$B$30,2,FALSE)</f>
        <v>0</v>
      </c>
      <c r="AI377" s="188">
        <f>M377/$H377*VLOOKUP(M$4,DM_TI_LE!$A$5:$B$30,2,FALSE)</f>
        <v>0</v>
      </c>
      <c r="AJ377" s="188">
        <f>N377/$H377*VLOOKUP(N$4,DM_TI_LE!$A$5:$B$30,2,FALSE)</f>
        <v>0</v>
      </c>
      <c r="AK377" s="188">
        <f>O377/$H377*VLOOKUP(O$4,DM_TI_LE!$A$5:$B$30,2,FALSE)</f>
        <v>0.1</v>
      </c>
      <c r="AL377" s="188">
        <f>P377/$H377*VLOOKUP(P$4,DM_TI_LE!$A$5:$B$30,2,FALSE)</f>
        <v>0</v>
      </c>
      <c r="AM377" s="188">
        <f>Q377/$H377*VLOOKUP(Q$4,DM_TI_LE!$A$5:$B$30,2,FALSE)</f>
        <v>0</v>
      </c>
      <c r="AN377" s="188">
        <f>R377/$H377*VLOOKUP(R$4,DM_TI_LE!$A$5:$B$30,2,FALSE)</f>
        <v>0</v>
      </c>
      <c r="AO377" s="188">
        <f>S377/$H377*VLOOKUP(S$4,DM_TI_LE!$A$5:$B$30,2,FALSE)</f>
        <v>0</v>
      </c>
      <c r="AP377" s="188">
        <f>T377/$H377*VLOOKUP(T$4,DM_TI_LE!$A$5:$B$30,2,FALSE)</f>
        <v>0</v>
      </c>
      <c r="AQ377" s="188">
        <f>U377/$H377*VLOOKUP(U$4,DM_TI_LE!$A$5:$B$30,2,FALSE)</f>
        <v>0</v>
      </c>
      <c r="AR377" s="188">
        <f>V377/$H377*VLOOKUP(V$4,DM_TI_LE!$A$5:$B$30,2,FALSE)</f>
        <v>0</v>
      </c>
      <c r="AS377" s="188">
        <f>W377/$H377*VLOOKUP(W$4,DM_TI_LE!$A$5:$B$30,2,FALSE)</f>
        <v>0</v>
      </c>
      <c r="AT377" s="188">
        <f>X377/$H377*VLOOKUP(X$4,DM_TI_LE!$A$5:$B$30,2,FALSE)</f>
        <v>0</v>
      </c>
      <c r="AU377" s="188">
        <f>Y377/$H377*VLOOKUP(Y$4,DM_TI_LE!$A$5:$B$30,2,FALSE)</f>
        <v>0</v>
      </c>
      <c r="AV377" s="188">
        <f>Z377/$H377*VLOOKUP(Z$4,DM_TI_LE!$A$5:$B$30,2,FALSE)</f>
        <v>0</v>
      </c>
      <c r="AW377" s="188">
        <f>AA377/$H377*VLOOKUP(AA$4,DM_TI_LE!$A$5:$B$30,2,FALSE)</f>
        <v>0</v>
      </c>
      <c r="AX377" s="188">
        <f>AB377/$H377*VLOOKUP(AB$4,DM_TI_LE!$A$5:$B$30,2,FALSE)</f>
        <v>0</v>
      </c>
      <c r="AY377" s="188">
        <f>AC377/$H377*VLOOKUP(AC$4,DM_TI_LE!$A$5:$B$30,2,FALSE)</f>
        <v>0</v>
      </c>
      <c r="AZ377" s="188">
        <f>AD377/$H377*VLOOKUP(AD$4,DM_TI_LE!$A$5:$B$30,2,FALSE)</f>
        <v>0</v>
      </c>
      <c r="BA377" s="231">
        <f>IF(CD377="HDHV",DM_TI_LE!$K$12*I377, SUM(AE377:AW377)*F377*E377*DM_HE_SO_LUONG_NS!$D$1*CE377)</f>
        <v>1314000</v>
      </c>
      <c r="BB377" s="16"/>
      <c r="BC377" s="17">
        <f>VLOOKUP(B377,GD_LCD_HS_LNS!$B$4:$E$914,4,FALSE)</f>
        <v>4534000</v>
      </c>
      <c r="BD377" s="16"/>
      <c r="BE377" s="16">
        <f>I377/26*$BC377*VLOOKUP(BE$4,DM_TI_LE!$A$5:$C$29,3,FALSE)</f>
        <v>0</v>
      </c>
      <c r="BF377" s="16">
        <f>J377/26*$BC377*VLOOKUP(BF$4,DM_TI_LE!$A$5:$C$29,3,FALSE)</f>
        <v>0</v>
      </c>
      <c r="BG377" s="16">
        <f>K377/26*$BC377*VLOOKUP(BG$4,DM_TI_LE!$A$5:$C$29,3,FALSE)</f>
        <v>0</v>
      </c>
      <c r="BH377" s="16">
        <f>L377/26*$BC377*VLOOKUP(BH$4,DM_TI_LE!$A$5:$C$29,3,FALSE)</f>
        <v>0</v>
      </c>
      <c r="BI377" s="16">
        <f>M377/26*$BC377*VLOOKUP(BI$4,DM_TI_LE!$A$5:$C$29,3,FALSE)</f>
        <v>0</v>
      </c>
      <c r="BJ377" s="16">
        <f>N377/26*$BC377*VLOOKUP(BJ$4,DM_TI_LE!$A$5:$C$29,3,FALSE)</f>
        <v>0</v>
      </c>
      <c r="BK377" s="16">
        <f>O377/26*$BC377*VLOOKUP(BK$4,DM_TI_LE!$A$5:$C$29,3,FALSE)</f>
        <v>0</v>
      </c>
      <c r="BL377" s="16">
        <f>P377/26*$BC377*VLOOKUP(BL$4,DM_TI_LE!$A$5:$C$29,3,FALSE)</f>
        <v>0</v>
      </c>
      <c r="BM377" s="16">
        <f>Q377/26*$BC377*VLOOKUP(BM$4,DM_TI_LE!$A$5:$C$29,3,FALSE)</f>
        <v>0</v>
      </c>
      <c r="BN377" s="16">
        <f>R377/26*$BC377*VLOOKUP(BN$4,DM_TI_LE!$A$5:$C$29,3,FALSE)</f>
        <v>0</v>
      </c>
      <c r="BO377" s="16">
        <f>S377/26*$BC377*VLOOKUP(BO$4,DM_TI_LE!$A$5:$C$29,3,FALSE)</f>
        <v>0</v>
      </c>
      <c r="BP377" s="16">
        <f>T377/26*$BC377*VLOOKUP(BP$4,DM_TI_LE!$A$5:$C$29,3,FALSE)</f>
        <v>0</v>
      </c>
      <c r="BQ377" s="16">
        <f>U377/26*$BC377*VLOOKUP(BQ$4,DM_TI_LE!$A$5:$C$29,3,FALSE)</f>
        <v>0</v>
      </c>
      <c r="BR377" s="16">
        <f>V377/26*$BC377*VLOOKUP(BR$4,DM_TI_LE!$A$5:$C$29,3,FALSE)</f>
        <v>0</v>
      </c>
      <c r="BS377" s="16">
        <f>W377/26*$BC377*VLOOKUP(BS$4,DM_TI_LE!$A$5:$C$29,3,FALSE)</f>
        <v>0</v>
      </c>
      <c r="BT377" s="16">
        <f>X377/26*$BC377*VLOOKUP(BT$4,DM_TI_LE!$A$5:$C$29,3,FALSE)</f>
        <v>0</v>
      </c>
      <c r="BU377" s="16">
        <f>Y377/26*$BC377*VLOOKUP(BU$4,DM_TI_LE!$A$5:$C$29,3,FALSE)</f>
        <v>0</v>
      </c>
      <c r="BV377" s="16">
        <f>Z377/26*$BC377*VLOOKUP(BV$4,DM_TI_LE!$A$5:$C$29,3,FALSE)</f>
        <v>0</v>
      </c>
      <c r="BW377" s="16">
        <f>AA377/26*$BC377*VLOOKUP(BW$4,DM_TI_LE!$A$5:$C$29,3,FALSE)</f>
        <v>0</v>
      </c>
      <c r="BX377" s="16">
        <f>AB377/26*$BC377*VLOOKUP(BX$4,DM_TI_LE!$A$5:$C$29,3,FALSE)</f>
        <v>0</v>
      </c>
      <c r="BY377" s="16">
        <f>AC377/26*$BC377*VLOOKUP(BY$4,DM_TI_LE!$A$5:$C$29,3,FALSE)</f>
        <v>0</v>
      </c>
      <c r="BZ377" s="16">
        <f>AD377/26*$BC377*VLOOKUP(BZ$4,DM_TI_LE!$A$5:$C$29,3,FALSE)</f>
        <v>0</v>
      </c>
      <c r="CA377" s="196">
        <f t="shared" si="0"/>
        <v>0</v>
      </c>
      <c r="CB377" s="16"/>
      <c r="CC377" s="197">
        <f t="shared" si="1"/>
        <v>1314000</v>
      </c>
      <c r="CD377" s="145" t="s">
        <v>116</v>
      </c>
      <c r="CE377" s="199">
        <f>VLOOKUP(CD377,DM_TI_LE!$I$12:$J$16,2,FALSE)</f>
        <v>1</v>
      </c>
    </row>
    <row r="378" spans="1:83" ht="12.75">
      <c r="A378" s="36">
        <v>374</v>
      </c>
      <c r="B378" s="38">
        <f>GD_LCD_HS_LNS!B377</f>
        <v>10790</v>
      </c>
      <c r="C378" s="38" t="str">
        <f>GD_LCD_HS_LNS!C377</f>
        <v>Đào Thị Chín</v>
      </c>
      <c r="D378" s="38" t="str">
        <f>GD_LCD_HS_LNS!D377</f>
        <v>Chuyên viên TCKT</v>
      </c>
      <c r="E378" s="146">
        <f>VLOOKUP(B378,GD_CHAM_CONG!$C$6:$BJ$912,60,FALSE)</f>
        <v>1</v>
      </c>
      <c r="F378" s="146">
        <f>VLOOKUP(B378,GD_LCD_HS_LNS!$B$4:$F$914,5,FALSE)</f>
        <v>2.92</v>
      </c>
      <c r="G378" s="168"/>
      <c r="H378" s="168">
        <f>VLOOKUP(B378,GD_CHAM_CONG!$C$6:$BD$912,37,FALSE)</f>
        <v>22</v>
      </c>
      <c r="I378" s="16">
        <f>VLOOKUP($B378,GD_CHAM_CONG!$C$6:$BF$912,38,FALSE)</f>
        <v>22</v>
      </c>
      <c r="J378" s="16">
        <f>VLOOKUP($B378,GD_CHAM_CONG!$C$6:$BF$912,39,FALSE)</f>
        <v>0</v>
      </c>
      <c r="K378" s="16">
        <f>VLOOKUP($B378,GD_CHAM_CONG!$C$6:$BF$912,40,FALSE)</f>
        <v>0</v>
      </c>
      <c r="L378" s="16">
        <f>VLOOKUP($B378,GD_CHAM_CONG!$C$6:$BF$912,41,FALSE)</f>
        <v>0</v>
      </c>
      <c r="M378" s="16">
        <f>VLOOKUP($B378,GD_CHAM_CONG!$C$6:$BF$912,42,FALSE)</f>
        <v>0</v>
      </c>
      <c r="N378" s="16">
        <f>VLOOKUP($B378,GD_CHAM_CONG!$C$6:$BF$912,43,FALSE)</f>
        <v>0</v>
      </c>
      <c r="O378" s="16">
        <f>VLOOKUP($B378,GD_CHAM_CONG!$C$6:$BF$912,44,FALSE)</f>
        <v>0</v>
      </c>
      <c r="P378" s="16">
        <f>VLOOKUP($B378,GD_CHAM_CONG!$C$6:$BF$912,45,FALSE)</f>
        <v>0</v>
      </c>
      <c r="Q378" s="16">
        <f>VLOOKUP($B378,GD_CHAM_CONG!$C$6:$BF$912,46,FALSE)</f>
        <v>0</v>
      </c>
      <c r="R378" s="16">
        <f>VLOOKUP($B378,GD_CHAM_CONG!$C$6:$BF$912,47,FALSE)</f>
        <v>0</v>
      </c>
      <c r="S378" s="16">
        <f>VLOOKUP($B378,GD_CHAM_CONG!$C$6:$BF$912,48,FALSE)</f>
        <v>0</v>
      </c>
      <c r="T378" s="16">
        <f>VLOOKUP($B378,GD_CHAM_CONG!$C$6:$BF$912,49,FALSE)</f>
        <v>0</v>
      </c>
      <c r="U378" s="16">
        <f>VLOOKUP($B378,GD_CHAM_CONG!$C$6:$BF$912,50,FALSE)</f>
        <v>0</v>
      </c>
      <c r="V378" s="16">
        <f>VLOOKUP($B378,GD_CHAM_CONG!$C$6:$BF$912,51,FALSE)</f>
        <v>0</v>
      </c>
      <c r="W378" s="16">
        <f>VLOOKUP($B378,GD_CHAM_CONG!$C$6:$BF$912,52,FALSE)</f>
        <v>0</v>
      </c>
      <c r="X378" s="16">
        <f>VLOOKUP($B378,GD_CHAM_CONG!$C$6:$BF$912,53,FALSE)</f>
        <v>0</v>
      </c>
      <c r="Y378" s="16">
        <f>VLOOKUP($B378,GD_CHAM_CONG!$C$6:$BF$912,54,FALSE)</f>
        <v>0</v>
      </c>
      <c r="Z378" s="16">
        <f>VLOOKUP($B378,GD_CHAM_CONG!$C$6:$BF$912,55,FALSE)</f>
        <v>0</v>
      </c>
      <c r="AA378" s="16">
        <f>VLOOKUP($B378,GD_CHAM_CONG!$C$6:$BF$912,56,FALSE)</f>
        <v>0</v>
      </c>
      <c r="AB378" s="16">
        <f>VLOOKUP($B378,GD_CHAM_CONG!$C$6:$BI$912,57,FALSE)</f>
        <v>0</v>
      </c>
      <c r="AC378" s="16">
        <f>VLOOKUP($B378,GD_CHAM_CONG!$C$6:$BI$912,58,FALSE)</f>
        <v>0</v>
      </c>
      <c r="AD378" s="16">
        <f>VLOOKUP($B378,GD_CHAM_CONG!$C$6:$BI$912,59,FALSE)</f>
        <v>0</v>
      </c>
      <c r="AE378" s="188">
        <f>I378/$H378*VLOOKUP(I$4,DM_TI_LE!$A$5:$B$30,2,FALSE)</f>
        <v>1</v>
      </c>
      <c r="AF378" s="188">
        <f>J378/$H378*VLOOKUP(J$4,DM_TI_LE!$A$5:$B$30,2,FALSE)</f>
        <v>0</v>
      </c>
      <c r="AG378" s="188">
        <f>K378/$H378*VLOOKUP(K$4,DM_TI_LE!$A$5:$B$30,2,FALSE)</f>
        <v>0</v>
      </c>
      <c r="AH378" s="188">
        <f>L378/$H378*VLOOKUP(L$4,DM_TI_LE!$A$5:$B$30,2,FALSE)</f>
        <v>0</v>
      </c>
      <c r="AI378" s="188">
        <f>M378/$H378*VLOOKUP(M$4,DM_TI_LE!$A$5:$B$30,2,FALSE)</f>
        <v>0</v>
      </c>
      <c r="AJ378" s="188">
        <f>N378/$H378*VLOOKUP(N$4,DM_TI_LE!$A$5:$B$30,2,FALSE)</f>
        <v>0</v>
      </c>
      <c r="AK378" s="188">
        <f>O378/$H378*VLOOKUP(O$4,DM_TI_LE!$A$5:$B$30,2,FALSE)</f>
        <v>0</v>
      </c>
      <c r="AL378" s="188">
        <f>P378/$H378*VLOOKUP(P$4,DM_TI_LE!$A$5:$B$30,2,FALSE)</f>
        <v>0</v>
      </c>
      <c r="AM378" s="188">
        <f>Q378/$H378*VLOOKUP(Q$4,DM_TI_LE!$A$5:$B$30,2,FALSE)</f>
        <v>0</v>
      </c>
      <c r="AN378" s="188">
        <f>R378/$H378*VLOOKUP(R$4,DM_TI_LE!$A$5:$B$30,2,FALSE)</f>
        <v>0</v>
      </c>
      <c r="AO378" s="188">
        <f>S378/$H378*VLOOKUP(S$4,DM_TI_LE!$A$5:$B$30,2,FALSE)</f>
        <v>0</v>
      </c>
      <c r="AP378" s="188">
        <f>T378/$H378*VLOOKUP(T$4,DM_TI_LE!$A$5:$B$30,2,FALSE)</f>
        <v>0</v>
      </c>
      <c r="AQ378" s="188">
        <f>U378/$H378*VLOOKUP(U$4,DM_TI_LE!$A$5:$B$30,2,FALSE)</f>
        <v>0</v>
      </c>
      <c r="AR378" s="188">
        <f>V378/$H378*VLOOKUP(V$4,DM_TI_LE!$A$5:$B$30,2,FALSE)</f>
        <v>0</v>
      </c>
      <c r="AS378" s="188">
        <f>W378/$H378*VLOOKUP(W$4,DM_TI_LE!$A$5:$B$30,2,FALSE)</f>
        <v>0</v>
      </c>
      <c r="AT378" s="188">
        <f>X378/$H378*VLOOKUP(X$4,DM_TI_LE!$A$5:$B$30,2,FALSE)</f>
        <v>0</v>
      </c>
      <c r="AU378" s="188">
        <f>Y378/$H378*VLOOKUP(Y$4,DM_TI_LE!$A$5:$B$30,2,FALSE)</f>
        <v>0</v>
      </c>
      <c r="AV378" s="188">
        <f>Z378/$H378*VLOOKUP(Z$4,DM_TI_LE!$A$5:$B$30,2,FALSE)</f>
        <v>0</v>
      </c>
      <c r="AW378" s="188">
        <f>AA378/$H378*VLOOKUP(AA$4,DM_TI_LE!$A$5:$B$30,2,FALSE)</f>
        <v>0</v>
      </c>
      <c r="AX378" s="188">
        <f>AB378/$H378*VLOOKUP(AB$4,DM_TI_LE!$A$5:$B$30,2,FALSE)</f>
        <v>0</v>
      </c>
      <c r="AY378" s="188">
        <f>AC378/$H378*VLOOKUP(AC$4,DM_TI_LE!$A$5:$B$30,2,FALSE)</f>
        <v>0</v>
      </c>
      <c r="AZ378" s="188">
        <f>AD378/$H378*VLOOKUP(AD$4,DM_TI_LE!$A$5:$B$30,2,FALSE)</f>
        <v>0</v>
      </c>
      <c r="BA378" s="231">
        <f>IF(CD378="HDHV",DM_TI_LE!$K$12*I378, SUM(AE378:AW378)*F378*E378*DM_HE_SO_LUONG_NS!$D$1*CE378)</f>
        <v>13140000</v>
      </c>
      <c r="BB378" s="16"/>
      <c r="BC378" s="17">
        <f>VLOOKUP(B378,GD_LCD_HS_LNS!$B$4:$E$914,4,FALSE)</f>
        <v>4534000</v>
      </c>
      <c r="BD378" s="16"/>
      <c r="BE378" s="16">
        <f>I378/26*$BC378*VLOOKUP(BE$4,DM_TI_LE!$A$5:$C$29,3,FALSE)</f>
        <v>0</v>
      </c>
      <c r="BF378" s="16">
        <f>J378/26*$BC378*VLOOKUP(BF$4,DM_TI_LE!$A$5:$C$29,3,FALSE)</f>
        <v>0</v>
      </c>
      <c r="BG378" s="16">
        <f>K378/26*$BC378*VLOOKUP(BG$4,DM_TI_LE!$A$5:$C$29,3,FALSE)</f>
        <v>0</v>
      </c>
      <c r="BH378" s="16">
        <f>L378/26*$BC378*VLOOKUP(BH$4,DM_TI_LE!$A$5:$C$29,3,FALSE)</f>
        <v>0</v>
      </c>
      <c r="BI378" s="16">
        <f>M378/26*$BC378*VLOOKUP(BI$4,DM_TI_LE!$A$5:$C$29,3,FALSE)</f>
        <v>0</v>
      </c>
      <c r="BJ378" s="16">
        <f>N378/26*$BC378*VLOOKUP(BJ$4,DM_TI_LE!$A$5:$C$29,3,FALSE)</f>
        <v>0</v>
      </c>
      <c r="BK378" s="16">
        <f>O378/26*$BC378*VLOOKUP(BK$4,DM_TI_LE!$A$5:$C$29,3,FALSE)</f>
        <v>0</v>
      </c>
      <c r="BL378" s="16">
        <f>P378/26*$BC378*VLOOKUP(BL$4,DM_TI_LE!$A$5:$C$29,3,FALSE)</f>
        <v>0</v>
      </c>
      <c r="BM378" s="16">
        <f>Q378/26*$BC378*VLOOKUP(BM$4,DM_TI_LE!$A$5:$C$29,3,FALSE)</f>
        <v>0</v>
      </c>
      <c r="BN378" s="16">
        <f>R378/26*$BC378*VLOOKUP(BN$4,DM_TI_LE!$A$5:$C$29,3,FALSE)</f>
        <v>0</v>
      </c>
      <c r="BO378" s="16">
        <f>S378/26*$BC378*VLOOKUP(BO$4,DM_TI_LE!$A$5:$C$29,3,FALSE)</f>
        <v>0</v>
      </c>
      <c r="BP378" s="16">
        <f>T378/26*$BC378*VLOOKUP(BP$4,DM_TI_LE!$A$5:$C$29,3,FALSE)</f>
        <v>0</v>
      </c>
      <c r="BQ378" s="16">
        <f>U378/26*$BC378*VLOOKUP(BQ$4,DM_TI_LE!$A$5:$C$29,3,FALSE)</f>
        <v>0</v>
      </c>
      <c r="BR378" s="16">
        <f>V378/26*$BC378*VLOOKUP(BR$4,DM_TI_LE!$A$5:$C$29,3,FALSE)</f>
        <v>0</v>
      </c>
      <c r="BS378" s="16">
        <f>W378/26*$BC378*VLOOKUP(BS$4,DM_TI_LE!$A$5:$C$29,3,FALSE)</f>
        <v>0</v>
      </c>
      <c r="BT378" s="16">
        <f>X378/26*$BC378*VLOOKUP(BT$4,DM_TI_LE!$A$5:$C$29,3,FALSE)</f>
        <v>0</v>
      </c>
      <c r="BU378" s="16">
        <f>Y378/26*$BC378*VLOOKUP(BU$4,DM_TI_LE!$A$5:$C$29,3,FALSE)</f>
        <v>0</v>
      </c>
      <c r="BV378" s="16">
        <f>Z378/26*$BC378*VLOOKUP(BV$4,DM_TI_LE!$A$5:$C$29,3,FALSE)</f>
        <v>0</v>
      </c>
      <c r="BW378" s="16">
        <f>AA378/26*$BC378*VLOOKUP(BW$4,DM_TI_LE!$A$5:$C$29,3,FALSE)</f>
        <v>0</v>
      </c>
      <c r="BX378" s="16">
        <f>AB378/26*$BC378*VLOOKUP(BX$4,DM_TI_LE!$A$5:$C$29,3,FALSE)</f>
        <v>0</v>
      </c>
      <c r="BY378" s="16">
        <f>AC378/26*$BC378*VLOOKUP(BY$4,DM_TI_LE!$A$5:$C$29,3,FALSE)</f>
        <v>0</v>
      </c>
      <c r="BZ378" s="16">
        <f>AD378/26*$BC378*VLOOKUP(BZ$4,DM_TI_LE!$A$5:$C$29,3,FALSE)</f>
        <v>0</v>
      </c>
      <c r="CA378" s="196">
        <f t="shared" si="0"/>
        <v>0</v>
      </c>
      <c r="CB378" s="16"/>
      <c r="CC378" s="197">
        <f t="shared" si="1"/>
        <v>13140000</v>
      </c>
      <c r="CD378" s="145" t="s">
        <v>116</v>
      </c>
      <c r="CE378" s="199">
        <f>VLOOKUP(CD378,DM_TI_LE!$I$12:$J$16,2,FALSE)</f>
        <v>1</v>
      </c>
    </row>
    <row r="379" spans="1:83" ht="12.75">
      <c r="A379" s="36">
        <v>375</v>
      </c>
      <c r="B379" s="38">
        <f>GD_LCD_HS_LNS!B378</f>
        <v>10791</v>
      </c>
      <c r="C379" s="38" t="str">
        <f>GD_LCD_HS_LNS!C378</f>
        <v>Trần Thu Trang</v>
      </c>
      <c r="D379" s="38" t="str">
        <f>GD_LCD_HS_LNS!D378</f>
        <v>Chuyên viên TCKT</v>
      </c>
      <c r="E379" s="146">
        <f>VLOOKUP(B379,GD_CHAM_CONG!$C$6:$BJ$912,60,FALSE)</f>
        <v>1</v>
      </c>
      <c r="F379" s="146">
        <f>VLOOKUP(B379,GD_LCD_HS_LNS!$B$4:$F$914,5,FALSE)</f>
        <v>2.4700000000000002</v>
      </c>
      <c r="G379" s="168"/>
      <c r="H379" s="168">
        <f>VLOOKUP(B379,GD_CHAM_CONG!$C$6:$BD$912,37,FALSE)</f>
        <v>22</v>
      </c>
      <c r="I379" s="16">
        <f>VLOOKUP($B379,GD_CHAM_CONG!$C$6:$BF$912,38,FALSE)</f>
        <v>22</v>
      </c>
      <c r="J379" s="16">
        <f>VLOOKUP($B379,GD_CHAM_CONG!$C$6:$BF$912,39,FALSE)</f>
        <v>0</v>
      </c>
      <c r="K379" s="16">
        <f>VLOOKUP($B379,GD_CHAM_CONG!$C$6:$BF$912,40,FALSE)</f>
        <v>0</v>
      </c>
      <c r="L379" s="16">
        <f>VLOOKUP($B379,GD_CHAM_CONG!$C$6:$BF$912,41,FALSE)</f>
        <v>0</v>
      </c>
      <c r="M379" s="16">
        <f>VLOOKUP($B379,GD_CHAM_CONG!$C$6:$BF$912,42,FALSE)</f>
        <v>0</v>
      </c>
      <c r="N379" s="16">
        <f>VLOOKUP($B379,GD_CHAM_CONG!$C$6:$BF$912,43,FALSE)</f>
        <v>0</v>
      </c>
      <c r="O379" s="16">
        <f>VLOOKUP($B379,GD_CHAM_CONG!$C$6:$BF$912,44,FALSE)</f>
        <v>0</v>
      </c>
      <c r="P379" s="16">
        <f>VLOOKUP($B379,GD_CHAM_CONG!$C$6:$BF$912,45,FALSE)</f>
        <v>0</v>
      </c>
      <c r="Q379" s="16">
        <f>VLOOKUP($B379,GD_CHAM_CONG!$C$6:$BF$912,46,FALSE)</f>
        <v>0</v>
      </c>
      <c r="R379" s="16">
        <f>VLOOKUP($B379,GD_CHAM_CONG!$C$6:$BF$912,47,FALSE)</f>
        <v>0</v>
      </c>
      <c r="S379" s="16">
        <f>VLOOKUP($B379,GD_CHAM_CONG!$C$6:$BF$912,48,FALSE)</f>
        <v>0</v>
      </c>
      <c r="T379" s="16">
        <f>VLOOKUP($B379,GD_CHAM_CONG!$C$6:$BF$912,49,FALSE)</f>
        <v>0</v>
      </c>
      <c r="U379" s="16">
        <f>VLOOKUP($B379,GD_CHAM_CONG!$C$6:$BF$912,50,FALSE)</f>
        <v>0</v>
      </c>
      <c r="V379" s="16">
        <f>VLOOKUP($B379,GD_CHAM_CONG!$C$6:$BF$912,51,FALSE)</f>
        <v>0</v>
      </c>
      <c r="W379" s="16">
        <f>VLOOKUP($B379,GD_CHAM_CONG!$C$6:$BF$912,52,FALSE)</f>
        <v>0</v>
      </c>
      <c r="X379" s="16">
        <f>VLOOKUP($B379,GD_CHAM_CONG!$C$6:$BF$912,53,FALSE)</f>
        <v>0</v>
      </c>
      <c r="Y379" s="16">
        <f>VLOOKUP($B379,GD_CHAM_CONG!$C$6:$BF$912,54,FALSE)</f>
        <v>0</v>
      </c>
      <c r="Z379" s="16">
        <f>VLOOKUP($B379,GD_CHAM_CONG!$C$6:$BF$912,55,FALSE)</f>
        <v>0</v>
      </c>
      <c r="AA379" s="16">
        <f>VLOOKUP($B379,GD_CHAM_CONG!$C$6:$BF$912,56,FALSE)</f>
        <v>0</v>
      </c>
      <c r="AB379" s="16">
        <f>VLOOKUP($B379,GD_CHAM_CONG!$C$6:$BI$912,57,FALSE)</f>
        <v>0</v>
      </c>
      <c r="AC379" s="16">
        <f>VLOOKUP($B379,GD_CHAM_CONG!$C$6:$BI$912,58,FALSE)</f>
        <v>0</v>
      </c>
      <c r="AD379" s="16">
        <f>VLOOKUP($B379,GD_CHAM_CONG!$C$6:$BI$912,59,FALSE)</f>
        <v>0</v>
      </c>
      <c r="AE379" s="188">
        <f>I379/$H379*VLOOKUP(I$4,DM_TI_LE!$A$5:$B$30,2,FALSE)</f>
        <v>1</v>
      </c>
      <c r="AF379" s="188">
        <f>J379/$H379*VLOOKUP(J$4,DM_TI_LE!$A$5:$B$30,2,FALSE)</f>
        <v>0</v>
      </c>
      <c r="AG379" s="188">
        <f>K379/$H379*VLOOKUP(K$4,DM_TI_LE!$A$5:$B$30,2,FALSE)</f>
        <v>0</v>
      </c>
      <c r="AH379" s="188">
        <f>L379/$H379*VLOOKUP(L$4,DM_TI_LE!$A$5:$B$30,2,FALSE)</f>
        <v>0</v>
      </c>
      <c r="AI379" s="188">
        <f>M379/$H379*VLOOKUP(M$4,DM_TI_LE!$A$5:$B$30,2,FALSE)</f>
        <v>0</v>
      </c>
      <c r="AJ379" s="188">
        <f>N379/$H379*VLOOKUP(N$4,DM_TI_LE!$A$5:$B$30,2,FALSE)</f>
        <v>0</v>
      </c>
      <c r="AK379" s="188">
        <f>O379/$H379*VLOOKUP(O$4,DM_TI_LE!$A$5:$B$30,2,FALSE)</f>
        <v>0</v>
      </c>
      <c r="AL379" s="188">
        <f>P379/$H379*VLOOKUP(P$4,DM_TI_LE!$A$5:$B$30,2,FALSE)</f>
        <v>0</v>
      </c>
      <c r="AM379" s="188">
        <f>Q379/$H379*VLOOKUP(Q$4,DM_TI_LE!$A$5:$B$30,2,FALSE)</f>
        <v>0</v>
      </c>
      <c r="AN379" s="188">
        <f>R379/$H379*VLOOKUP(R$4,DM_TI_LE!$A$5:$B$30,2,FALSE)</f>
        <v>0</v>
      </c>
      <c r="AO379" s="188">
        <f>S379/$H379*VLOOKUP(S$4,DM_TI_LE!$A$5:$B$30,2,FALSE)</f>
        <v>0</v>
      </c>
      <c r="AP379" s="188">
        <f>T379/$H379*VLOOKUP(T$4,DM_TI_LE!$A$5:$B$30,2,FALSE)</f>
        <v>0</v>
      </c>
      <c r="AQ379" s="188">
        <f>U379/$H379*VLOOKUP(U$4,DM_TI_LE!$A$5:$B$30,2,FALSE)</f>
        <v>0</v>
      </c>
      <c r="AR379" s="188">
        <f>V379/$H379*VLOOKUP(V$4,DM_TI_LE!$A$5:$B$30,2,FALSE)</f>
        <v>0</v>
      </c>
      <c r="AS379" s="188">
        <f>W379/$H379*VLOOKUP(W$4,DM_TI_LE!$A$5:$B$30,2,FALSE)</f>
        <v>0</v>
      </c>
      <c r="AT379" s="188">
        <f>X379/$H379*VLOOKUP(X$4,DM_TI_LE!$A$5:$B$30,2,FALSE)</f>
        <v>0</v>
      </c>
      <c r="AU379" s="188">
        <f>Y379/$H379*VLOOKUP(Y$4,DM_TI_LE!$A$5:$B$30,2,FALSE)</f>
        <v>0</v>
      </c>
      <c r="AV379" s="188">
        <f>Z379/$H379*VLOOKUP(Z$4,DM_TI_LE!$A$5:$B$30,2,FALSE)</f>
        <v>0</v>
      </c>
      <c r="AW379" s="188">
        <f>AA379/$H379*VLOOKUP(AA$4,DM_TI_LE!$A$5:$B$30,2,FALSE)</f>
        <v>0</v>
      </c>
      <c r="AX379" s="188">
        <f>AB379/$H379*VLOOKUP(AB$4,DM_TI_LE!$A$5:$B$30,2,FALSE)</f>
        <v>0</v>
      </c>
      <c r="AY379" s="188">
        <f>AC379/$H379*VLOOKUP(AC$4,DM_TI_LE!$A$5:$B$30,2,FALSE)</f>
        <v>0</v>
      </c>
      <c r="AZ379" s="188">
        <f>AD379/$H379*VLOOKUP(AD$4,DM_TI_LE!$A$5:$B$30,2,FALSE)</f>
        <v>0</v>
      </c>
      <c r="BA379" s="231">
        <f>IF(CD379="HDHV",DM_TI_LE!$K$12*I379, SUM(AE379:AW379)*F379*E379*DM_HE_SO_LUONG_NS!$D$1*CE379)</f>
        <v>11115000</v>
      </c>
      <c r="BB379" s="16"/>
      <c r="BC379" s="17">
        <f>VLOOKUP(B379,GD_LCD_HS_LNS!$B$4:$E$914,4,FALSE)</f>
        <v>4534000</v>
      </c>
      <c r="BD379" s="16"/>
      <c r="BE379" s="16">
        <f>I379/26*$BC379*VLOOKUP(BE$4,DM_TI_LE!$A$5:$C$29,3,FALSE)</f>
        <v>0</v>
      </c>
      <c r="BF379" s="16">
        <f>J379/26*$BC379*VLOOKUP(BF$4,DM_TI_LE!$A$5:$C$29,3,FALSE)</f>
        <v>0</v>
      </c>
      <c r="BG379" s="16">
        <f>K379/26*$BC379*VLOOKUP(BG$4,DM_TI_LE!$A$5:$C$29,3,FALSE)</f>
        <v>0</v>
      </c>
      <c r="BH379" s="16">
        <f>L379/26*$BC379*VLOOKUP(BH$4,DM_TI_LE!$A$5:$C$29,3,FALSE)</f>
        <v>0</v>
      </c>
      <c r="BI379" s="16">
        <f>M379/26*$BC379*VLOOKUP(BI$4,DM_TI_LE!$A$5:$C$29,3,FALSE)</f>
        <v>0</v>
      </c>
      <c r="BJ379" s="16">
        <f>N379/26*$BC379*VLOOKUP(BJ$4,DM_TI_LE!$A$5:$C$29,3,FALSE)</f>
        <v>0</v>
      </c>
      <c r="BK379" s="16">
        <f>O379/26*$BC379*VLOOKUP(BK$4,DM_TI_LE!$A$5:$C$29,3,FALSE)</f>
        <v>0</v>
      </c>
      <c r="BL379" s="16">
        <f>P379/26*$BC379*VLOOKUP(BL$4,DM_TI_LE!$A$5:$C$29,3,FALSE)</f>
        <v>0</v>
      </c>
      <c r="BM379" s="16">
        <f>Q379/26*$BC379*VLOOKUP(BM$4,DM_TI_LE!$A$5:$C$29,3,FALSE)</f>
        <v>0</v>
      </c>
      <c r="BN379" s="16">
        <f>R379/26*$BC379*VLOOKUP(BN$4,DM_TI_LE!$A$5:$C$29,3,FALSE)</f>
        <v>0</v>
      </c>
      <c r="BO379" s="16">
        <f>S379/26*$BC379*VLOOKUP(BO$4,DM_TI_LE!$A$5:$C$29,3,FALSE)</f>
        <v>0</v>
      </c>
      <c r="BP379" s="16">
        <f>T379/26*$BC379*VLOOKUP(BP$4,DM_TI_LE!$A$5:$C$29,3,FALSE)</f>
        <v>0</v>
      </c>
      <c r="BQ379" s="16">
        <f>U379/26*$BC379*VLOOKUP(BQ$4,DM_TI_LE!$A$5:$C$29,3,FALSE)</f>
        <v>0</v>
      </c>
      <c r="BR379" s="16">
        <f>V379/26*$BC379*VLOOKUP(BR$4,DM_TI_LE!$A$5:$C$29,3,FALSE)</f>
        <v>0</v>
      </c>
      <c r="BS379" s="16">
        <f>W379/26*$BC379*VLOOKUP(BS$4,DM_TI_LE!$A$5:$C$29,3,FALSE)</f>
        <v>0</v>
      </c>
      <c r="BT379" s="16">
        <f>X379/26*$BC379*VLOOKUP(BT$4,DM_TI_LE!$A$5:$C$29,3,FALSE)</f>
        <v>0</v>
      </c>
      <c r="BU379" s="16">
        <f>Y379/26*$BC379*VLOOKUP(BU$4,DM_TI_LE!$A$5:$C$29,3,FALSE)</f>
        <v>0</v>
      </c>
      <c r="BV379" s="16">
        <f>Z379/26*$BC379*VLOOKUP(BV$4,DM_TI_LE!$A$5:$C$29,3,FALSE)</f>
        <v>0</v>
      </c>
      <c r="BW379" s="16">
        <f>AA379/26*$BC379*VLOOKUP(BW$4,DM_TI_LE!$A$5:$C$29,3,FALSE)</f>
        <v>0</v>
      </c>
      <c r="BX379" s="16">
        <f>AB379/26*$BC379*VLOOKUP(BX$4,DM_TI_LE!$A$5:$C$29,3,FALSE)</f>
        <v>0</v>
      </c>
      <c r="BY379" s="16">
        <f>AC379/26*$BC379*VLOOKUP(BY$4,DM_TI_LE!$A$5:$C$29,3,FALSE)</f>
        <v>0</v>
      </c>
      <c r="BZ379" s="16">
        <f>AD379/26*$BC379*VLOOKUP(BZ$4,DM_TI_LE!$A$5:$C$29,3,FALSE)</f>
        <v>0</v>
      </c>
      <c r="CA379" s="196">
        <f t="shared" si="0"/>
        <v>0</v>
      </c>
      <c r="CB379" s="16"/>
      <c r="CC379" s="197">
        <f t="shared" si="1"/>
        <v>11115000</v>
      </c>
      <c r="CD379" s="145" t="s">
        <v>116</v>
      </c>
      <c r="CE379" s="199">
        <f>VLOOKUP(CD379,DM_TI_LE!$I$12:$J$16,2,FALSE)</f>
        <v>1</v>
      </c>
    </row>
    <row r="380" spans="1:83" ht="12.75">
      <c r="A380" s="36">
        <v>376</v>
      </c>
      <c r="B380" s="38">
        <f>GD_LCD_HS_LNS!B379</f>
        <v>11147</v>
      </c>
      <c r="C380" s="38" t="str">
        <f>GD_LCD_HS_LNS!C379</f>
        <v>Vũ Chí Kiên</v>
      </c>
      <c r="D380" s="38" t="str">
        <f>GD_LCD_HS_LNS!D379</f>
        <v>Chuyên viên TCKT</v>
      </c>
      <c r="E380" s="146">
        <f>VLOOKUP(B380,GD_CHAM_CONG!$C$6:$BJ$912,60,FALSE)</f>
        <v>1</v>
      </c>
      <c r="F380" s="146">
        <f>VLOOKUP(B380,GD_LCD_HS_LNS!$B$4:$F$914,5,FALSE)</f>
        <v>5.19</v>
      </c>
      <c r="G380" s="168"/>
      <c r="H380" s="168">
        <f>VLOOKUP(B380,GD_CHAM_CONG!$C$6:$BD$912,37,FALSE)</f>
        <v>22</v>
      </c>
      <c r="I380" s="16">
        <f>VLOOKUP($B380,GD_CHAM_CONG!$C$6:$BF$912,38,FALSE)</f>
        <v>22</v>
      </c>
      <c r="J380" s="16">
        <f>VLOOKUP($B380,GD_CHAM_CONG!$C$6:$BF$912,39,FALSE)</f>
        <v>0</v>
      </c>
      <c r="K380" s="16">
        <f>VLOOKUP($B380,GD_CHAM_CONG!$C$6:$BF$912,40,FALSE)</f>
        <v>0</v>
      </c>
      <c r="L380" s="16">
        <f>VLOOKUP($B380,GD_CHAM_CONG!$C$6:$BF$912,41,FALSE)</f>
        <v>0</v>
      </c>
      <c r="M380" s="16">
        <f>VLOOKUP($B380,GD_CHAM_CONG!$C$6:$BF$912,42,FALSE)</f>
        <v>0</v>
      </c>
      <c r="N380" s="16">
        <f>VLOOKUP($B380,GD_CHAM_CONG!$C$6:$BF$912,43,FALSE)</f>
        <v>0</v>
      </c>
      <c r="O380" s="16">
        <f>VLOOKUP($B380,GD_CHAM_CONG!$C$6:$BF$912,44,FALSE)</f>
        <v>0</v>
      </c>
      <c r="P380" s="16">
        <f>VLOOKUP($B380,GD_CHAM_CONG!$C$6:$BF$912,45,FALSE)</f>
        <v>0</v>
      </c>
      <c r="Q380" s="16">
        <f>VLOOKUP($B380,GD_CHAM_CONG!$C$6:$BF$912,46,FALSE)</f>
        <v>0</v>
      </c>
      <c r="R380" s="16">
        <f>VLOOKUP($B380,GD_CHAM_CONG!$C$6:$BF$912,47,FALSE)</f>
        <v>0</v>
      </c>
      <c r="S380" s="16">
        <f>VLOOKUP($B380,GD_CHAM_CONG!$C$6:$BF$912,48,FALSE)</f>
        <v>0</v>
      </c>
      <c r="T380" s="16">
        <f>VLOOKUP($B380,GD_CHAM_CONG!$C$6:$BF$912,49,FALSE)</f>
        <v>0</v>
      </c>
      <c r="U380" s="16">
        <f>VLOOKUP($B380,GD_CHAM_CONG!$C$6:$BF$912,50,FALSE)</f>
        <v>0</v>
      </c>
      <c r="V380" s="16">
        <f>VLOOKUP($B380,GD_CHAM_CONG!$C$6:$BF$912,51,FALSE)</f>
        <v>0</v>
      </c>
      <c r="W380" s="16">
        <f>VLOOKUP($B380,GD_CHAM_CONG!$C$6:$BF$912,52,FALSE)</f>
        <v>0</v>
      </c>
      <c r="X380" s="16">
        <f>VLOOKUP($B380,GD_CHAM_CONG!$C$6:$BF$912,53,FALSE)</f>
        <v>0</v>
      </c>
      <c r="Y380" s="16">
        <f>VLOOKUP($B380,GD_CHAM_CONG!$C$6:$BF$912,54,FALSE)</f>
        <v>0</v>
      </c>
      <c r="Z380" s="16">
        <f>VLOOKUP($B380,GD_CHAM_CONG!$C$6:$BF$912,55,FALSE)</f>
        <v>0</v>
      </c>
      <c r="AA380" s="16">
        <f>VLOOKUP($B380,GD_CHAM_CONG!$C$6:$BF$912,56,FALSE)</f>
        <v>0</v>
      </c>
      <c r="AB380" s="16">
        <f>VLOOKUP($B380,GD_CHAM_CONG!$C$6:$BI$912,57,FALSE)</f>
        <v>0</v>
      </c>
      <c r="AC380" s="16">
        <f>VLOOKUP($B380,GD_CHAM_CONG!$C$6:$BI$912,58,FALSE)</f>
        <v>0</v>
      </c>
      <c r="AD380" s="16">
        <f>VLOOKUP($B380,GD_CHAM_CONG!$C$6:$BI$912,59,FALSE)</f>
        <v>0</v>
      </c>
      <c r="AE380" s="188">
        <f>I380/$H380*VLOOKUP(I$4,DM_TI_LE!$A$5:$B$30,2,FALSE)</f>
        <v>1</v>
      </c>
      <c r="AF380" s="188">
        <f>J380/$H380*VLOOKUP(J$4,DM_TI_LE!$A$5:$B$30,2,FALSE)</f>
        <v>0</v>
      </c>
      <c r="AG380" s="188">
        <f>K380/$H380*VLOOKUP(K$4,DM_TI_LE!$A$5:$B$30,2,FALSE)</f>
        <v>0</v>
      </c>
      <c r="AH380" s="188">
        <f>L380/$H380*VLOOKUP(L$4,DM_TI_LE!$A$5:$B$30,2,FALSE)</f>
        <v>0</v>
      </c>
      <c r="AI380" s="188">
        <f>M380/$H380*VLOOKUP(M$4,DM_TI_LE!$A$5:$B$30,2,FALSE)</f>
        <v>0</v>
      </c>
      <c r="AJ380" s="188">
        <f>N380/$H380*VLOOKUP(N$4,DM_TI_LE!$A$5:$B$30,2,FALSE)</f>
        <v>0</v>
      </c>
      <c r="AK380" s="188">
        <f>O380/$H380*VLOOKUP(O$4,DM_TI_LE!$A$5:$B$30,2,FALSE)</f>
        <v>0</v>
      </c>
      <c r="AL380" s="188">
        <f>P380/$H380*VLOOKUP(P$4,DM_TI_LE!$A$5:$B$30,2,FALSE)</f>
        <v>0</v>
      </c>
      <c r="AM380" s="188">
        <f>Q380/$H380*VLOOKUP(Q$4,DM_TI_LE!$A$5:$B$30,2,FALSE)</f>
        <v>0</v>
      </c>
      <c r="AN380" s="188">
        <f>R380/$H380*VLOOKUP(R$4,DM_TI_LE!$A$5:$B$30,2,FALSE)</f>
        <v>0</v>
      </c>
      <c r="AO380" s="188">
        <f>S380/$H380*VLOOKUP(S$4,DM_TI_LE!$A$5:$B$30,2,FALSE)</f>
        <v>0</v>
      </c>
      <c r="AP380" s="188">
        <f>T380/$H380*VLOOKUP(T$4,DM_TI_LE!$A$5:$B$30,2,FALSE)</f>
        <v>0</v>
      </c>
      <c r="AQ380" s="188">
        <f>U380/$H380*VLOOKUP(U$4,DM_TI_LE!$A$5:$B$30,2,FALSE)</f>
        <v>0</v>
      </c>
      <c r="AR380" s="188">
        <f>V380/$H380*VLOOKUP(V$4,DM_TI_LE!$A$5:$B$30,2,FALSE)</f>
        <v>0</v>
      </c>
      <c r="AS380" s="188">
        <f>W380/$H380*VLOOKUP(W$4,DM_TI_LE!$A$5:$B$30,2,FALSE)</f>
        <v>0</v>
      </c>
      <c r="AT380" s="188">
        <f>X380/$H380*VLOOKUP(X$4,DM_TI_LE!$A$5:$B$30,2,FALSE)</f>
        <v>0</v>
      </c>
      <c r="AU380" s="188">
        <f>Y380/$H380*VLOOKUP(Y$4,DM_TI_LE!$A$5:$B$30,2,FALSE)</f>
        <v>0</v>
      </c>
      <c r="AV380" s="188">
        <f>Z380/$H380*VLOOKUP(Z$4,DM_TI_LE!$A$5:$B$30,2,FALSE)</f>
        <v>0</v>
      </c>
      <c r="AW380" s="188">
        <f>AA380/$H380*VLOOKUP(AA$4,DM_TI_LE!$A$5:$B$30,2,FALSE)</f>
        <v>0</v>
      </c>
      <c r="AX380" s="188">
        <f>AB380/$H380*VLOOKUP(AB$4,DM_TI_LE!$A$5:$B$30,2,FALSE)</f>
        <v>0</v>
      </c>
      <c r="AY380" s="188">
        <f>AC380/$H380*VLOOKUP(AC$4,DM_TI_LE!$A$5:$B$30,2,FALSE)</f>
        <v>0</v>
      </c>
      <c r="AZ380" s="188">
        <f>AD380/$H380*VLOOKUP(AD$4,DM_TI_LE!$A$5:$B$30,2,FALSE)</f>
        <v>0</v>
      </c>
      <c r="BA380" s="231">
        <f>IF(CD380="HDHV",DM_TI_LE!$K$12*I380, SUM(AE380:AW380)*F380*E380*DM_HE_SO_LUONG_NS!$D$1*CE380)</f>
        <v>23355000</v>
      </c>
      <c r="BB380" s="16"/>
      <c r="BC380" s="17">
        <f>VLOOKUP(B380,GD_LCD_HS_LNS!$B$4:$E$914,4,FALSE)</f>
        <v>5309000</v>
      </c>
      <c r="BD380" s="16"/>
      <c r="BE380" s="16">
        <f>I380/26*$BC380*VLOOKUP(BE$4,DM_TI_LE!$A$5:$C$29,3,FALSE)</f>
        <v>0</v>
      </c>
      <c r="BF380" s="16">
        <f>J380/26*$BC380*VLOOKUP(BF$4,DM_TI_LE!$A$5:$C$29,3,FALSE)</f>
        <v>0</v>
      </c>
      <c r="BG380" s="16">
        <f>K380/26*$BC380*VLOOKUP(BG$4,DM_TI_LE!$A$5:$C$29,3,FALSE)</f>
        <v>0</v>
      </c>
      <c r="BH380" s="16">
        <f>L380/26*$BC380*VLOOKUP(BH$4,DM_TI_LE!$A$5:$C$29,3,FALSE)</f>
        <v>0</v>
      </c>
      <c r="BI380" s="16">
        <f>M380/26*$BC380*VLOOKUP(BI$4,DM_TI_LE!$A$5:$C$29,3,FALSE)</f>
        <v>0</v>
      </c>
      <c r="BJ380" s="16">
        <f>N380/26*$BC380*VLOOKUP(BJ$4,DM_TI_LE!$A$5:$C$29,3,FALSE)</f>
        <v>0</v>
      </c>
      <c r="BK380" s="16">
        <f>O380/26*$BC380*VLOOKUP(BK$4,DM_TI_LE!$A$5:$C$29,3,FALSE)</f>
        <v>0</v>
      </c>
      <c r="BL380" s="16">
        <f>P380/26*$BC380*VLOOKUP(BL$4,DM_TI_LE!$A$5:$C$29,3,FALSE)</f>
        <v>0</v>
      </c>
      <c r="BM380" s="16">
        <f>Q380/26*$BC380*VLOOKUP(BM$4,DM_TI_LE!$A$5:$C$29,3,FALSE)</f>
        <v>0</v>
      </c>
      <c r="BN380" s="16">
        <f>R380/26*$BC380*VLOOKUP(BN$4,DM_TI_LE!$A$5:$C$29,3,FALSE)</f>
        <v>0</v>
      </c>
      <c r="BO380" s="16">
        <f>S380/26*$BC380*VLOOKUP(BO$4,DM_TI_LE!$A$5:$C$29,3,FALSE)</f>
        <v>0</v>
      </c>
      <c r="BP380" s="16">
        <f>T380/26*$BC380*VLOOKUP(BP$4,DM_TI_LE!$A$5:$C$29,3,FALSE)</f>
        <v>0</v>
      </c>
      <c r="BQ380" s="16">
        <f>U380/26*$BC380*VLOOKUP(BQ$4,DM_TI_LE!$A$5:$C$29,3,FALSE)</f>
        <v>0</v>
      </c>
      <c r="BR380" s="16">
        <f>V380/26*$BC380*VLOOKUP(BR$4,DM_TI_LE!$A$5:$C$29,3,FALSE)</f>
        <v>0</v>
      </c>
      <c r="BS380" s="16">
        <f>W380/26*$BC380*VLOOKUP(BS$4,DM_TI_LE!$A$5:$C$29,3,FALSE)</f>
        <v>0</v>
      </c>
      <c r="BT380" s="16">
        <f>X380/26*$BC380*VLOOKUP(BT$4,DM_TI_LE!$A$5:$C$29,3,FALSE)</f>
        <v>0</v>
      </c>
      <c r="BU380" s="16">
        <f>Y380/26*$BC380*VLOOKUP(BU$4,DM_TI_LE!$A$5:$C$29,3,FALSE)</f>
        <v>0</v>
      </c>
      <c r="BV380" s="16">
        <f>Z380/26*$BC380*VLOOKUP(BV$4,DM_TI_LE!$A$5:$C$29,3,FALSE)</f>
        <v>0</v>
      </c>
      <c r="BW380" s="16">
        <f>AA380/26*$BC380*VLOOKUP(BW$4,DM_TI_LE!$A$5:$C$29,3,FALSE)</f>
        <v>0</v>
      </c>
      <c r="BX380" s="16">
        <f>AB380/26*$BC380*VLOOKUP(BX$4,DM_TI_LE!$A$5:$C$29,3,FALSE)</f>
        <v>0</v>
      </c>
      <c r="BY380" s="16">
        <f>AC380/26*$BC380*VLOOKUP(BY$4,DM_TI_LE!$A$5:$C$29,3,FALSE)</f>
        <v>0</v>
      </c>
      <c r="BZ380" s="16">
        <f>AD380/26*$BC380*VLOOKUP(BZ$4,DM_TI_LE!$A$5:$C$29,3,FALSE)</f>
        <v>0</v>
      </c>
      <c r="CA380" s="196">
        <f t="shared" si="0"/>
        <v>0</v>
      </c>
      <c r="CB380" s="16"/>
      <c r="CC380" s="197">
        <f t="shared" si="1"/>
        <v>23355000</v>
      </c>
      <c r="CD380" s="145" t="s">
        <v>116</v>
      </c>
      <c r="CE380" s="199">
        <f>VLOOKUP(CD380,DM_TI_LE!$I$12:$J$16,2,FALSE)</f>
        <v>1</v>
      </c>
    </row>
    <row r="381" spans="1:83" ht="12.75">
      <c r="A381" s="36">
        <v>377</v>
      </c>
      <c r="B381" s="38">
        <f>GD_LCD_HS_LNS!B380</f>
        <v>10563</v>
      </c>
      <c r="C381" s="38" t="str">
        <f>GD_LCD_HS_LNS!C380</f>
        <v>Lưu Xuân Cường</v>
      </c>
      <c r="D381" s="38" t="str">
        <f>GD_LCD_HS_LNS!D380</f>
        <v>Trưởng phòng</v>
      </c>
      <c r="E381" s="146">
        <f>VLOOKUP(B381,GD_CHAM_CONG!$C$6:$BJ$912,60,FALSE)</f>
        <v>1</v>
      </c>
      <c r="F381" s="146">
        <f>VLOOKUP(B381,GD_LCD_HS_LNS!$B$4:$F$914,5,FALSE)</f>
        <v>6.33</v>
      </c>
      <c r="G381" s="168"/>
      <c r="H381" s="168">
        <f>VLOOKUP(B381,GD_CHAM_CONG!$C$6:$BD$912,37,FALSE)</f>
        <v>22</v>
      </c>
      <c r="I381" s="16">
        <f>VLOOKUP($B381,GD_CHAM_CONG!$C$6:$BF$912,38,FALSE)</f>
        <v>22</v>
      </c>
      <c r="J381" s="16">
        <f>VLOOKUP($B381,GD_CHAM_CONG!$C$6:$BF$912,39,FALSE)</f>
        <v>0</v>
      </c>
      <c r="K381" s="16">
        <f>VLOOKUP($B381,GD_CHAM_CONG!$C$6:$BF$912,40,FALSE)</f>
        <v>0</v>
      </c>
      <c r="L381" s="16">
        <f>VLOOKUP($B381,GD_CHAM_CONG!$C$6:$BF$912,41,FALSE)</f>
        <v>0</v>
      </c>
      <c r="M381" s="16">
        <f>VLOOKUP($B381,GD_CHAM_CONG!$C$6:$BF$912,42,FALSE)</f>
        <v>0</v>
      </c>
      <c r="N381" s="16">
        <f>VLOOKUP($B381,GD_CHAM_CONG!$C$6:$BF$912,43,FALSE)</f>
        <v>0</v>
      </c>
      <c r="O381" s="16">
        <f>VLOOKUP($B381,GD_CHAM_CONG!$C$6:$BF$912,44,FALSE)</f>
        <v>0</v>
      </c>
      <c r="P381" s="16">
        <f>VLOOKUP($B381,GD_CHAM_CONG!$C$6:$BF$912,45,FALSE)</f>
        <v>0</v>
      </c>
      <c r="Q381" s="16">
        <f>VLOOKUP($B381,GD_CHAM_CONG!$C$6:$BF$912,46,FALSE)</f>
        <v>0</v>
      </c>
      <c r="R381" s="16">
        <f>VLOOKUP($B381,GD_CHAM_CONG!$C$6:$BF$912,47,FALSE)</f>
        <v>0</v>
      </c>
      <c r="S381" s="16">
        <f>VLOOKUP($B381,GD_CHAM_CONG!$C$6:$BF$912,48,FALSE)</f>
        <v>0</v>
      </c>
      <c r="T381" s="16">
        <f>VLOOKUP($B381,GD_CHAM_CONG!$C$6:$BF$912,49,FALSE)</f>
        <v>0</v>
      </c>
      <c r="U381" s="16">
        <f>VLOOKUP($B381,GD_CHAM_CONG!$C$6:$BF$912,50,FALSE)</f>
        <v>0</v>
      </c>
      <c r="V381" s="16">
        <f>VLOOKUP($B381,GD_CHAM_CONG!$C$6:$BF$912,51,FALSE)</f>
        <v>0</v>
      </c>
      <c r="W381" s="16">
        <f>VLOOKUP($B381,GD_CHAM_CONG!$C$6:$BF$912,52,FALSE)</f>
        <v>0</v>
      </c>
      <c r="X381" s="16">
        <f>VLOOKUP($B381,GD_CHAM_CONG!$C$6:$BF$912,53,FALSE)</f>
        <v>0</v>
      </c>
      <c r="Y381" s="16">
        <f>VLOOKUP($B381,GD_CHAM_CONG!$C$6:$BF$912,54,FALSE)</f>
        <v>0</v>
      </c>
      <c r="Z381" s="16">
        <f>VLOOKUP($B381,GD_CHAM_CONG!$C$6:$BF$912,55,FALSE)</f>
        <v>0</v>
      </c>
      <c r="AA381" s="16">
        <f>VLOOKUP($B381,GD_CHAM_CONG!$C$6:$BF$912,56,FALSE)</f>
        <v>0</v>
      </c>
      <c r="AB381" s="16">
        <f>VLOOKUP($B381,GD_CHAM_CONG!$C$6:$BI$912,57,FALSE)</f>
        <v>0</v>
      </c>
      <c r="AC381" s="16">
        <f>VLOOKUP($B381,GD_CHAM_CONG!$C$6:$BI$912,58,FALSE)</f>
        <v>0</v>
      </c>
      <c r="AD381" s="16">
        <f>VLOOKUP($B381,GD_CHAM_CONG!$C$6:$BI$912,59,FALSE)</f>
        <v>0</v>
      </c>
      <c r="AE381" s="188">
        <f>I381/$H381*VLOOKUP(I$4,DM_TI_LE!$A$5:$B$30,2,FALSE)</f>
        <v>1</v>
      </c>
      <c r="AF381" s="188">
        <f>J381/$H381*VLOOKUP(J$4,DM_TI_LE!$A$5:$B$30,2,FALSE)</f>
        <v>0</v>
      </c>
      <c r="AG381" s="188">
        <f>K381/$H381*VLOOKUP(K$4,DM_TI_LE!$A$5:$B$30,2,FALSE)</f>
        <v>0</v>
      </c>
      <c r="AH381" s="188">
        <f>L381/$H381*VLOOKUP(L$4,DM_TI_LE!$A$5:$B$30,2,FALSE)</f>
        <v>0</v>
      </c>
      <c r="AI381" s="188">
        <f>M381/$H381*VLOOKUP(M$4,DM_TI_LE!$A$5:$B$30,2,FALSE)</f>
        <v>0</v>
      </c>
      <c r="AJ381" s="188">
        <f>N381/$H381*VLOOKUP(N$4,DM_TI_LE!$A$5:$B$30,2,FALSE)</f>
        <v>0</v>
      </c>
      <c r="AK381" s="188">
        <f>O381/$H381*VLOOKUP(O$4,DM_TI_LE!$A$5:$B$30,2,FALSE)</f>
        <v>0</v>
      </c>
      <c r="AL381" s="188">
        <f>P381/$H381*VLOOKUP(P$4,DM_TI_LE!$A$5:$B$30,2,FALSE)</f>
        <v>0</v>
      </c>
      <c r="AM381" s="188">
        <f>Q381/$H381*VLOOKUP(Q$4,DM_TI_LE!$A$5:$B$30,2,FALSE)</f>
        <v>0</v>
      </c>
      <c r="AN381" s="188">
        <f>R381/$H381*VLOOKUP(R$4,DM_TI_LE!$A$5:$B$30,2,FALSE)</f>
        <v>0</v>
      </c>
      <c r="AO381" s="188">
        <f>S381/$H381*VLOOKUP(S$4,DM_TI_LE!$A$5:$B$30,2,FALSE)</f>
        <v>0</v>
      </c>
      <c r="AP381" s="188">
        <f>T381/$H381*VLOOKUP(T$4,DM_TI_LE!$A$5:$B$30,2,FALSE)</f>
        <v>0</v>
      </c>
      <c r="AQ381" s="188">
        <f>U381/$H381*VLOOKUP(U$4,DM_TI_LE!$A$5:$B$30,2,FALSE)</f>
        <v>0</v>
      </c>
      <c r="AR381" s="188">
        <f>V381/$H381*VLOOKUP(V$4,DM_TI_LE!$A$5:$B$30,2,FALSE)</f>
        <v>0</v>
      </c>
      <c r="AS381" s="188">
        <f>W381/$H381*VLOOKUP(W$4,DM_TI_LE!$A$5:$B$30,2,FALSE)</f>
        <v>0</v>
      </c>
      <c r="AT381" s="188">
        <f>X381/$H381*VLOOKUP(X$4,DM_TI_LE!$A$5:$B$30,2,FALSE)</f>
        <v>0</v>
      </c>
      <c r="AU381" s="188">
        <f>Y381/$H381*VLOOKUP(Y$4,DM_TI_LE!$A$5:$B$30,2,FALSE)</f>
        <v>0</v>
      </c>
      <c r="AV381" s="188">
        <f>Z381/$H381*VLOOKUP(Z$4,DM_TI_LE!$A$5:$B$30,2,FALSE)</f>
        <v>0</v>
      </c>
      <c r="AW381" s="188">
        <f>AA381/$H381*VLOOKUP(AA$4,DM_TI_LE!$A$5:$B$30,2,FALSE)</f>
        <v>0</v>
      </c>
      <c r="AX381" s="188">
        <f>AB381/$H381*VLOOKUP(AB$4,DM_TI_LE!$A$5:$B$30,2,FALSE)</f>
        <v>0</v>
      </c>
      <c r="AY381" s="188">
        <f>AC381/$H381*VLOOKUP(AC$4,DM_TI_LE!$A$5:$B$30,2,FALSE)</f>
        <v>0</v>
      </c>
      <c r="AZ381" s="188">
        <f>AD381/$H381*VLOOKUP(AD$4,DM_TI_LE!$A$5:$B$30,2,FALSE)</f>
        <v>0</v>
      </c>
      <c r="BA381" s="231">
        <f>IF(CD381="HDHV",DM_TI_LE!$K$12*I381, SUM(AE381:AW381)*F381*E381*DM_HE_SO_LUONG_NS!$D$1*CE381)</f>
        <v>28485000</v>
      </c>
      <c r="BB381" s="16"/>
      <c r="BC381" s="17">
        <f>VLOOKUP(B381,GD_LCD_HS_LNS!$B$4:$E$914,4,FALSE)</f>
        <v>5503000</v>
      </c>
      <c r="BD381" s="16"/>
      <c r="BE381" s="16">
        <f>I381/26*$BC381*VLOOKUP(BE$4,DM_TI_LE!$A$5:$C$29,3,FALSE)</f>
        <v>0</v>
      </c>
      <c r="BF381" s="16">
        <f>J381/26*$BC381*VLOOKUP(BF$4,DM_TI_LE!$A$5:$C$29,3,FALSE)</f>
        <v>0</v>
      </c>
      <c r="BG381" s="16">
        <f>K381/26*$BC381*VLOOKUP(BG$4,DM_TI_LE!$A$5:$C$29,3,FALSE)</f>
        <v>0</v>
      </c>
      <c r="BH381" s="16">
        <f>L381/26*$BC381*VLOOKUP(BH$4,DM_TI_LE!$A$5:$C$29,3,FALSE)</f>
        <v>0</v>
      </c>
      <c r="BI381" s="16">
        <f>M381/26*$BC381*VLOOKUP(BI$4,DM_TI_LE!$A$5:$C$29,3,FALSE)</f>
        <v>0</v>
      </c>
      <c r="BJ381" s="16">
        <f>N381/26*$BC381*VLOOKUP(BJ$4,DM_TI_LE!$A$5:$C$29,3,FALSE)</f>
        <v>0</v>
      </c>
      <c r="BK381" s="16">
        <f>O381/26*$BC381*VLOOKUP(BK$4,DM_TI_LE!$A$5:$C$29,3,FALSE)</f>
        <v>0</v>
      </c>
      <c r="BL381" s="16">
        <f>P381/26*$BC381*VLOOKUP(BL$4,DM_TI_LE!$A$5:$C$29,3,FALSE)</f>
        <v>0</v>
      </c>
      <c r="BM381" s="16">
        <f>Q381/26*$BC381*VLOOKUP(BM$4,DM_TI_LE!$A$5:$C$29,3,FALSE)</f>
        <v>0</v>
      </c>
      <c r="BN381" s="16">
        <f>R381/26*$BC381*VLOOKUP(BN$4,DM_TI_LE!$A$5:$C$29,3,FALSE)</f>
        <v>0</v>
      </c>
      <c r="BO381" s="16">
        <f>S381/26*$BC381*VLOOKUP(BO$4,DM_TI_LE!$A$5:$C$29,3,FALSE)</f>
        <v>0</v>
      </c>
      <c r="BP381" s="16">
        <f>T381/26*$BC381*VLOOKUP(BP$4,DM_TI_LE!$A$5:$C$29,3,FALSE)</f>
        <v>0</v>
      </c>
      <c r="BQ381" s="16">
        <f>U381/26*$BC381*VLOOKUP(BQ$4,DM_TI_LE!$A$5:$C$29,3,FALSE)</f>
        <v>0</v>
      </c>
      <c r="BR381" s="16">
        <f>V381/26*$BC381*VLOOKUP(BR$4,DM_TI_LE!$A$5:$C$29,3,FALSE)</f>
        <v>0</v>
      </c>
      <c r="BS381" s="16">
        <f>W381/26*$BC381*VLOOKUP(BS$4,DM_TI_LE!$A$5:$C$29,3,FALSE)</f>
        <v>0</v>
      </c>
      <c r="BT381" s="16">
        <f>X381/26*$BC381*VLOOKUP(BT$4,DM_TI_LE!$A$5:$C$29,3,FALSE)</f>
        <v>0</v>
      </c>
      <c r="BU381" s="16">
        <f>Y381/26*$BC381*VLOOKUP(BU$4,DM_TI_LE!$A$5:$C$29,3,FALSE)</f>
        <v>0</v>
      </c>
      <c r="BV381" s="16">
        <f>Z381/26*$BC381*VLOOKUP(BV$4,DM_TI_LE!$A$5:$C$29,3,FALSE)</f>
        <v>0</v>
      </c>
      <c r="BW381" s="16">
        <f>AA381/26*$BC381*VLOOKUP(BW$4,DM_TI_LE!$A$5:$C$29,3,FALSE)</f>
        <v>0</v>
      </c>
      <c r="BX381" s="16">
        <f>AB381/26*$BC381*VLOOKUP(BX$4,DM_TI_LE!$A$5:$C$29,3,FALSE)</f>
        <v>0</v>
      </c>
      <c r="BY381" s="16">
        <f>AC381/26*$BC381*VLOOKUP(BY$4,DM_TI_LE!$A$5:$C$29,3,FALSE)</f>
        <v>0</v>
      </c>
      <c r="BZ381" s="16">
        <f>AD381/26*$BC381*VLOOKUP(BZ$4,DM_TI_LE!$A$5:$C$29,3,FALSE)</f>
        <v>0</v>
      </c>
      <c r="CA381" s="196">
        <f t="shared" si="0"/>
        <v>0</v>
      </c>
      <c r="CB381" s="16"/>
      <c r="CC381" s="197">
        <f t="shared" si="1"/>
        <v>28485000</v>
      </c>
      <c r="CD381" s="145" t="s">
        <v>116</v>
      </c>
      <c r="CE381" s="199">
        <f>VLOOKUP(CD381,DM_TI_LE!$I$12:$J$16,2,FALSE)</f>
        <v>1</v>
      </c>
    </row>
    <row r="382" spans="1:83" ht="12.75">
      <c r="A382" s="36">
        <v>378</v>
      </c>
      <c r="B382" s="38">
        <f>GD_LCD_HS_LNS!B381</f>
        <v>10556</v>
      </c>
      <c r="C382" s="38" t="str">
        <f>GD_LCD_HS_LNS!C381</f>
        <v>Nguyễn Thị Thuỳ Linh</v>
      </c>
      <c r="D382" s="38" t="str">
        <f>GD_LCD_HS_LNS!D381</f>
        <v>Phó Trưởng Phòng</v>
      </c>
      <c r="E382" s="146">
        <f>VLOOKUP(B382,GD_CHAM_CONG!$C$6:$BJ$912,60,FALSE)</f>
        <v>1</v>
      </c>
      <c r="F382" s="146">
        <f>VLOOKUP(B382,GD_LCD_HS_LNS!$B$4:$F$914,5,FALSE)</f>
        <v>5.19</v>
      </c>
      <c r="G382" s="168"/>
      <c r="H382" s="168">
        <f>VLOOKUP(B382,GD_CHAM_CONG!$C$6:$BD$912,37,FALSE)</f>
        <v>22</v>
      </c>
      <c r="I382" s="16">
        <f>VLOOKUP($B382,GD_CHAM_CONG!$C$6:$BF$912,38,FALSE)</f>
        <v>17</v>
      </c>
      <c r="J382" s="16">
        <f>VLOOKUP($B382,GD_CHAM_CONG!$C$6:$BF$912,39,FALSE)</f>
        <v>0</v>
      </c>
      <c r="K382" s="16">
        <f>VLOOKUP($B382,GD_CHAM_CONG!$C$6:$BF$912,40,FALSE)</f>
        <v>0</v>
      </c>
      <c r="L382" s="16">
        <f>VLOOKUP($B382,GD_CHAM_CONG!$C$6:$BF$912,41,FALSE)</f>
        <v>0</v>
      </c>
      <c r="M382" s="16">
        <f>VLOOKUP($B382,GD_CHAM_CONG!$C$6:$BF$912,42,FALSE)</f>
        <v>0</v>
      </c>
      <c r="N382" s="16">
        <f>VLOOKUP($B382,GD_CHAM_CONG!$C$6:$BF$912,43,FALSE)</f>
        <v>0</v>
      </c>
      <c r="O382" s="16">
        <f>VLOOKUP($B382,GD_CHAM_CONG!$C$6:$BF$912,44,FALSE)</f>
        <v>5</v>
      </c>
      <c r="P382" s="16">
        <f>VLOOKUP($B382,GD_CHAM_CONG!$C$6:$BF$912,45,FALSE)</f>
        <v>0</v>
      </c>
      <c r="Q382" s="16">
        <f>VLOOKUP($B382,GD_CHAM_CONG!$C$6:$BF$912,46,FALSE)</f>
        <v>0</v>
      </c>
      <c r="R382" s="16">
        <f>VLOOKUP($B382,GD_CHAM_CONG!$C$6:$BF$912,47,FALSE)</f>
        <v>0</v>
      </c>
      <c r="S382" s="16">
        <f>VLOOKUP($B382,GD_CHAM_CONG!$C$6:$BF$912,48,FALSE)</f>
        <v>0</v>
      </c>
      <c r="T382" s="16">
        <f>VLOOKUP($B382,GD_CHAM_CONG!$C$6:$BF$912,49,FALSE)</f>
        <v>0</v>
      </c>
      <c r="U382" s="16">
        <f>VLOOKUP($B382,GD_CHAM_CONG!$C$6:$BF$912,50,FALSE)</f>
        <v>0</v>
      </c>
      <c r="V382" s="16">
        <f>VLOOKUP($B382,GD_CHAM_CONG!$C$6:$BF$912,51,FALSE)</f>
        <v>0</v>
      </c>
      <c r="W382" s="16">
        <f>VLOOKUP($B382,GD_CHAM_CONG!$C$6:$BF$912,52,FALSE)</f>
        <v>0</v>
      </c>
      <c r="X382" s="16">
        <f>VLOOKUP($B382,GD_CHAM_CONG!$C$6:$BF$912,53,FALSE)</f>
        <v>0</v>
      </c>
      <c r="Y382" s="16">
        <f>VLOOKUP($B382,GD_CHAM_CONG!$C$6:$BF$912,54,FALSE)</f>
        <v>0</v>
      </c>
      <c r="Z382" s="16">
        <f>VLOOKUP($B382,GD_CHAM_CONG!$C$6:$BF$912,55,FALSE)</f>
        <v>0</v>
      </c>
      <c r="AA382" s="16">
        <f>VLOOKUP($B382,GD_CHAM_CONG!$C$6:$BF$912,56,FALSE)</f>
        <v>0</v>
      </c>
      <c r="AB382" s="16">
        <f>VLOOKUP($B382,GD_CHAM_CONG!$C$6:$BI$912,57,FALSE)</f>
        <v>0</v>
      </c>
      <c r="AC382" s="16">
        <f>VLOOKUP($B382,GD_CHAM_CONG!$C$6:$BI$912,58,FALSE)</f>
        <v>0</v>
      </c>
      <c r="AD382" s="16">
        <f>VLOOKUP($B382,GD_CHAM_CONG!$C$6:$BI$912,59,FALSE)</f>
        <v>0</v>
      </c>
      <c r="AE382" s="188">
        <f>I382/$H382*VLOOKUP(I$4,DM_TI_LE!$A$5:$B$30,2,FALSE)</f>
        <v>0.77272727272727271</v>
      </c>
      <c r="AF382" s="188">
        <f>J382/$H382*VLOOKUP(J$4,DM_TI_LE!$A$5:$B$30,2,FALSE)</f>
        <v>0</v>
      </c>
      <c r="AG382" s="188">
        <f>K382/$H382*VLOOKUP(K$4,DM_TI_LE!$A$5:$B$30,2,FALSE)</f>
        <v>0</v>
      </c>
      <c r="AH382" s="188">
        <f>L382/$H382*VLOOKUP(L$4,DM_TI_LE!$A$5:$B$30,2,FALSE)</f>
        <v>0</v>
      </c>
      <c r="AI382" s="188">
        <f>M382/$H382*VLOOKUP(M$4,DM_TI_LE!$A$5:$B$30,2,FALSE)</f>
        <v>0</v>
      </c>
      <c r="AJ382" s="188">
        <f>N382/$H382*VLOOKUP(N$4,DM_TI_LE!$A$5:$B$30,2,FALSE)</f>
        <v>0</v>
      </c>
      <c r="AK382" s="188">
        <f>O382/$H382*VLOOKUP(O$4,DM_TI_LE!$A$5:$B$30,2,FALSE)</f>
        <v>2.2727272727272728E-2</v>
      </c>
      <c r="AL382" s="188">
        <f>P382/$H382*VLOOKUP(P$4,DM_TI_LE!$A$5:$B$30,2,FALSE)</f>
        <v>0</v>
      </c>
      <c r="AM382" s="188">
        <f>Q382/$H382*VLOOKUP(Q$4,DM_TI_LE!$A$5:$B$30,2,FALSE)</f>
        <v>0</v>
      </c>
      <c r="AN382" s="188">
        <f>R382/$H382*VLOOKUP(R$4,DM_TI_LE!$A$5:$B$30,2,FALSE)</f>
        <v>0</v>
      </c>
      <c r="AO382" s="188">
        <f>S382/$H382*VLOOKUP(S$4,DM_TI_LE!$A$5:$B$30,2,FALSE)</f>
        <v>0</v>
      </c>
      <c r="AP382" s="188">
        <f>T382/$H382*VLOOKUP(T$4,DM_TI_LE!$A$5:$B$30,2,FALSE)</f>
        <v>0</v>
      </c>
      <c r="AQ382" s="188">
        <f>U382/$H382*VLOOKUP(U$4,DM_TI_LE!$A$5:$B$30,2,FALSE)</f>
        <v>0</v>
      </c>
      <c r="AR382" s="188">
        <f>V382/$H382*VLOOKUP(V$4,DM_TI_LE!$A$5:$B$30,2,FALSE)</f>
        <v>0</v>
      </c>
      <c r="AS382" s="188">
        <f>W382/$H382*VLOOKUP(W$4,DM_TI_LE!$A$5:$B$30,2,FALSE)</f>
        <v>0</v>
      </c>
      <c r="AT382" s="188">
        <f>X382/$H382*VLOOKUP(X$4,DM_TI_LE!$A$5:$B$30,2,FALSE)</f>
        <v>0</v>
      </c>
      <c r="AU382" s="188">
        <f>Y382/$H382*VLOOKUP(Y$4,DM_TI_LE!$A$5:$B$30,2,FALSE)</f>
        <v>0</v>
      </c>
      <c r="AV382" s="188">
        <f>Z382/$H382*VLOOKUP(Z$4,DM_TI_LE!$A$5:$B$30,2,FALSE)</f>
        <v>0</v>
      </c>
      <c r="AW382" s="188">
        <f>AA382/$H382*VLOOKUP(AA$4,DM_TI_LE!$A$5:$B$30,2,FALSE)</f>
        <v>0</v>
      </c>
      <c r="AX382" s="188">
        <f>AB382/$H382*VLOOKUP(AB$4,DM_TI_LE!$A$5:$B$30,2,FALSE)</f>
        <v>0</v>
      </c>
      <c r="AY382" s="188">
        <f>AC382/$H382*VLOOKUP(AC$4,DM_TI_LE!$A$5:$B$30,2,FALSE)</f>
        <v>0</v>
      </c>
      <c r="AZ382" s="188">
        <f>AD382/$H382*VLOOKUP(AD$4,DM_TI_LE!$A$5:$B$30,2,FALSE)</f>
        <v>0</v>
      </c>
      <c r="BA382" s="231">
        <f>IF(CD382="HDHV",DM_TI_LE!$K$12*I382, SUM(AE382:AW382)*F382*E382*DM_HE_SO_LUONG_NS!$D$1*CE382)</f>
        <v>18577840.90909091</v>
      </c>
      <c r="BB382" s="16"/>
      <c r="BC382" s="17">
        <f>VLOOKUP(B382,GD_LCD_HS_LNS!$B$4:$E$914,4,FALSE)</f>
        <v>5309000</v>
      </c>
      <c r="BD382" s="16"/>
      <c r="BE382" s="16">
        <f>I382/26*$BC382*VLOOKUP(BE$4,DM_TI_LE!$A$5:$C$29,3,FALSE)</f>
        <v>0</v>
      </c>
      <c r="BF382" s="16">
        <f>J382/26*$BC382*VLOOKUP(BF$4,DM_TI_LE!$A$5:$C$29,3,FALSE)</f>
        <v>0</v>
      </c>
      <c r="BG382" s="16">
        <f>K382/26*$BC382*VLOOKUP(BG$4,DM_TI_LE!$A$5:$C$29,3,FALSE)</f>
        <v>0</v>
      </c>
      <c r="BH382" s="16">
        <f>L382/26*$BC382*VLOOKUP(BH$4,DM_TI_LE!$A$5:$C$29,3,FALSE)</f>
        <v>0</v>
      </c>
      <c r="BI382" s="16">
        <f>M382/26*$BC382*VLOOKUP(BI$4,DM_TI_LE!$A$5:$C$29,3,FALSE)</f>
        <v>0</v>
      </c>
      <c r="BJ382" s="16">
        <f>N382/26*$BC382*VLOOKUP(BJ$4,DM_TI_LE!$A$5:$C$29,3,FALSE)</f>
        <v>0</v>
      </c>
      <c r="BK382" s="16">
        <f>O382/26*$BC382*VLOOKUP(BK$4,DM_TI_LE!$A$5:$C$29,3,FALSE)</f>
        <v>0</v>
      </c>
      <c r="BL382" s="16">
        <f>P382/26*$BC382*VLOOKUP(BL$4,DM_TI_LE!$A$5:$C$29,3,FALSE)</f>
        <v>0</v>
      </c>
      <c r="BM382" s="16">
        <f>Q382/26*$BC382*VLOOKUP(BM$4,DM_TI_LE!$A$5:$C$29,3,FALSE)</f>
        <v>0</v>
      </c>
      <c r="BN382" s="16">
        <f>R382/26*$BC382*VLOOKUP(BN$4,DM_TI_LE!$A$5:$C$29,3,FALSE)</f>
        <v>0</v>
      </c>
      <c r="BO382" s="16">
        <f>S382/26*$BC382*VLOOKUP(BO$4,DM_TI_LE!$A$5:$C$29,3,FALSE)</f>
        <v>0</v>
      </c>
      <c r="BP382" s="16">
        <f>T382/26*$BC382*VLOOKUP(BP$4,DM_TI_LE!$A$5:$C$29,3,FALSE)</f>
        <v>0</v>
      </c>
      <c r="BQ382" s="16">
        <f>U382/26*$BC382*VLOOKUP(BQ$4,DM_TI_LE!$A$5:$C$29,3,FALSE)</f>
        <v>0</v>
      </c>
      <c r="BR382" s="16">
        <f>V382/26*$BC382*VLOOKUP(BR$4,DM_TI_LE!$A$5:$C$29,3,FALSE)</f>
        <v>0</v>
      </c>
      <c r="BS382" s="16">
        <f>W382/26*$BC382*VLOOKUP(BS$4,DM_TI_LE!$A$5:$C$29,3,FALSE)</f>
        <v>0</v>
      </c>
      <c r="BT382" s="16">
        <f>X382/26*$BC382*VLOOKUP(BT$4,DM_TI_LE!$A$5:$C$29,3,FALSE)</f>
        <v>0</v>
      </c>
      <c r="BU382" s="16">
        <f>Y382/26*$BC382*VLOOKUP(BU$4,DM_TI_LE!$A$5:$C$29,3,FALSE)</f>
        <v>0</v>
      </c>
      <c r="BV382" s="16">
        <f>Z382/26*$BC382*VLOOKUP(BV$4,DM_TI_LE!$A$5:$C$29,3,FALSE)</f>
        <v>0</v>
      </c>
      <c r="BW382" s="16">
        <f>AA382/26*$BC382*VLOOKUP(BW$4,DM_TI_LE!$A$5:$C$29,3,FALSE)</f>
        <v>0</v>
      </c>
      <c r="BX382" s="16">
        <f>AB382/26*$BC382*VLOOKUP(BX$4,DM_TI_LE!$A$5:$C$29,3,FALSE)</f>
        <v>0</v>
      </c>
      <c r="BY382" s="16">
        <f>AC382/26*$BC382*VLOOKUP(BY$4,DM_TI_LE!$A$5:$C$29,3,FALSE)</f>
        <v>0</v>
      </c>
      <c r="BZ382" s="16">
        <f>AD382/26*$BC382*VLOOKUP(BZ$4,DM_TI_LE!$A$5:$C$29,3,FALSE)</f>
        <v>0</v>
      </c>
      <c r="CA382" s="196">
        <f t="shared" si="0"/>
        <v>0</v>
      </c>
      <c r="CB382" s="16"/>
      <c r="CC382" s="197">
        <f t="shared" si="1"/>
        <v>18577840.90909091</v>
      </c>
      <c r="CD382" s="145" t="s">
        <v>116</v>
      </c>
      <c r="CE382" s="199">
        <f>VLOOKUP(CD382,DM_TI_LE!$I$12:$J$16,2,FALSE)</f>
        <v>1</v>
      </c>
    </row>
    <row r="383" spans="1:83" ht="12.75">
      <c r="A383" s="36">
        <v>379</v>
      </c>
      <c r="B383" s="38">
        <f>GD_LCD_HS_LNS!B382</f>
        <v>10797</v>
      </c>
      <c r="C383" s="38" t="str">
        <f>GD_LCD_HS_LNS!C382</f>
        <v>Nguyễn Hữu Hạ</v>
      </c>
      <c r="D383" s="38" t="str">
        <f>GD_LCD_HS_LNS!D382</f>
        <v>CV Đảng Đoàn - Thi đua</v>
      </c>
      <c r="E383" s="146">
        <f>VLOOKUP(B383,GD_CHAM_CONG!$C$6:$BJ$912,60,FALSE)</f>
        <v>1</v>
      </c>
      <c r="F383" s="146">
        <f>VLOOKUP(B383,GD_LCD_HS_LNS!$B$4:$F$914,5,FALSE)</f>
        <v>2.78</v>
      </c>
      <c r="G383" s="168"/>
      <c r="H383" s="168">
        <f>VLOOKUP(B383,GD_CHAM_CONG!$C$6:$BD$912,37,FALSE)</f>
        <v>22</v>
      </c>
      <c r="I383" s="16">
        <f>VLOOKUP($B383,GD_CHAM_CONG!$C$6:$BF$912,38,FALSE)</f>
        <v>22</v>
      </c>
      <c r="J383" s="16">
        <f>VLOOKUP($B383,GD_CHAM_CONG!$C$6:$BF$912,39,FALSE)</f>
        <v>0</v>
      </c>
      <c r="K383" s="16">
        <f>VLOOKUP($B383,GD_CHAM_CONG!$C$6:$BF$912,40,FALSE)</f>
        <v>0</v>
      </c>
      <c r="L383" s="16">
        <f>VLOOKUP($B383,GD_CHAM_CONG!$C$6:$BF$912,41,FALSE)</f>
        <v>0</v>
      </c>
      <c r="M383" s="16">
        <f>VLOOKUP($B383,GD_CHAM_CONG!$C$6:$BF$912,42,FALSE)</f>
        <v>0</v>
      </c>
      <c r="N383" s="16">
        <f>VLOOKUP($B383,GD_CHAM_CONG!$C$6:$BF$912,43,FALSE)</f>
        <v>0</v>
      </c>
      <c r="O383" s="16">
        <f>VLOOKUP($B383,GD_CHAM_CONG!$C$6:$BF$912,44,FALSE)</f>
        <v>0</v>
      </c>
      <c r="P383" s="16">
        <f>VLOOKUP($B383,GD_CHAM_CONG!$C$6:$BF$912,45,FALSE)</f>
        <v>0</v>
      </c>
      <c r="Q383" s="16">
        <f>VLOOKUP($B383,GD_CHAM_CONG!$C$6:$BF$912,46,FALSE)</f>
        <v>0</v>
      </c>
      <c r="R383" s="16">
        <f>VLOOKUP($B383,GD_CHAM_CONG!$C$6:$BF$912,47,FALSE)</f>
        <v>0</v>
      </c>
      <c r="S383" s="16">
        <f>VLOOKUP($B383,GD_CHAM_CONG!$C$6:$BF$912,48,FALSE)</f>
        <v>0</v>
      </c>
      <c r="T383" s="16">
        <f>VLOOKUP($B383,GD_CHAM_CONG!$C$6:$BF$912,49,FALSE)</f>
        <v>0</v>
      </c>
      <c r="U383" s="16">
        <f>VLOOKUP($B383,GD_CHAM_CONG!$C$6:$BF$912,50,FALSE)</f>
        <v>0</v>
      </c>
      <c r="V383" s="16">
        <f>VLOOKUP($B383,GD_CHAM_CONG!$C$6:$BF$912,51,FALSE)</f>
        <v>0</v>
      </c>
      <c r="W383" s="16">
        <f>VLOOKUP($B383,GD_CHAM_CONG!$C$6:$BF$912,52,FALSE)</f>
        <v>0</v>
      </c>
      <c r="X383" s="16">
        <f>VLOOKUP($B383,GD_CHAM_CONG!$C$6:$BF$912,53,FALSE)</f>
        <v>0</v>
      </c>
      <c r="Y383" s="16">
        <f>VLOOKUP($B383,GD_CHAM_CONG!$C$6:$BF$912,54,FALSE)</f>
        <v>0</v>
      </c>
      <c r="Z383" s="16">
        <f>VLOOKUP($B383,GD_CHAM_CONG!$C$6:$BF$912,55,FALSE)</f>
        <v>0</v>
      </c>
      <c r="AA383" s="16">
        <f>VLOOKUP($B383,GD_CHAM_CONG!$C$6:$BF$912,56,FALSE)</f>
        <v>0</v>
      </c>
      <c r="AB383" s="16">
        <f>VLOOKUP($B383,GD_CHAM_CONG!$C$6:$BI$912,57,FALSE)</f>
        <v>0</v>
      </c>
      <c r="AC383" s="16">
        <f>VLOOKUP($B383,GD_CHAM_CONG!$C$6:$BI$912,58,FALSE)</f>
        <v>0</v>
      </c>
      <c r="AD383" s="16">
        <f>VLOOKUP($B383,GD_CHAM_CONG!$C$6:$BI$912,59,FALSE)</f>
        <v>0</v>
      </c>
      <c r="AE383" s="188">
        <f>I383/$H383*VLOOKUP(I$4,DM_TI_LE!$A$5:$B$30,2,FALSE)</f>
        <v>1</v>
      </c>
      <c r="AF383" s="188">
        <f>J383/$H383*VLOOKUP(J$4,DM_TI_LE!$A$5:$B$30,2,FALSE)</f>
        <v>0</v>
      </c>
      <c r="AG383" s="188">
        <f>K383/$H383*VLOOKUP(K$4,DM_TI_LE!$A$5:$B$30,2,FALSE)</f>
        <v>0</v>
      </c>
      <c r="AH383" s="188">
        <f>L383/$H383*VLOOKUP(L$4,DM_TI_LE!$A$5:$B$30,2,FALSE)</f>
        <v>0</v>
      </c>
      <c r="AI383" s="188">
        <f>M383/$H383*VLOOKUP(M$4,DM_TI_LE!$A$5:$B$30,2,FALSE)</f>
        <v>0</v>
      </c>
      <c r="AJ383" s="188">
        <f>N383/$H383*VLOOKUP(N$4,DM_TI_LE!$A$5:$B$30,2,FALSE)</f>
        <v>0</v>
      </c>
      <c r="AK383" s="188">
        <f>O383/$H383*VLOOKUP(O$4,DM_TI_LE!$A$5:$B$30,2,FALSE)</f>
        <v>0</v>
      </c>
      <c r="AL383" s="188">
        <f>P383/$H383*VLOOKUP(P$4,DM_TI_LE!$A$5:$B$30,2,FALSE)</f>
        <v>0</v>
      </c>
      <c r="AM383" s="188">
        <f>Q383/$H383*VLOOKUP(Q$4,DM_TI_LE!$A$5:$B$30,2,FALSE)</f>
        <v>0</v>
      </c>
      <c r="AN383" s="188">
        <f>R383/$H383*VLOOKUP(R$4,DM_TI_LE!$A$5:$B$30,2,FALSE)</f>
        <v>0</v>
      </c>
      <c r="AO383" s="188">
        <f>S383/$H383*VLOOKUP(S$4,DM_TI_LE!$A$5:$B$30,2,FALSE)</f>
        <v>0</v>
      </c>
      <c r="AP383" s="188">
        <f>T383/$H383*VLOOKUP(T$4,DM_TI_LE!$A$5:$B$30,2,FALSE)</f>
        <v>0</v>
      </c>
      <c r="AQ383" s="188">
        <f>U383/$H383*VLOOKUP(U$4,DM_TI_LE!$A$5:$B$30,2,FALSE)</f>
        <v>0</v>
      </c>
      <c r="AR383" s="188">
        <f>V383/$H383*VLOOKUP(V$4,DM_TI_LE!$A$5:$B$30,2,FALSE)</f>
        <v>0</v>
      </c>
      <c r="AS383" s="188">
        <f>W383/$H383*VLOOKUP(W$4,DM_TI_LE!$A$5:$B$30,2,FALSE)</f>
        <v>0</v>
      </c>
      <c r="AT383" s="188">
        <f>X383/$H383*VLOOKUP(X$4,DM_TI_LE!$A$5:$B$30,2,FALSE)</f>
        <v>0</v>
      </c>
      <c r="AU383" s="188">
        <f>Y383/$H383*VLOOKUP(Y$4,DM_TI_LE!$A$5:$B$30,2,FALSE)</f>
        <v>0</v>
      </c>
      <c r="AV383" s="188">
        <f>Z383/$H383*VLOOKUP(Z$4,DM_TI_LE!$A$5:$B$30,2,FALSE)</f>
        <v>0</v>
      </c>
      <c r="AW383" s="188">
        <f>AA383/$H383*VLOOKUP(AA$4,DM_TI_LE!$A$5:$B$30,2,FALSE)</f>
        <v>0</v>
      </c>
      <c r="AX383" s="188">
        <f>AB383/$H383*VLOOKUP(AB$4,DM_TI_LE!$A$5:$B$30,2,FALSE)</f>
        <v>0</v>
      </c>
      <c r="AY383" s="188">
        <f>AC383/$H383*VLOOKUP(AC$4,DM_TI_LE!$A$5:$B$30,2,FALSE)</f>
        <v>0</v>
      </c>
      <c r="AZ383" s="188">
        <f>AD383/$H383*VLOOKUP(AD$4,DM_TI_LE!$A$5:$B$30,2,FALSE)</f>
        <v>0</v>
      </c>
      <c r="BA383" s="231">
        <f>IF(CD383="HDHV",DM_TI_LE!$K$12*I383, SUM(AE383:AW383)*F383*E383*DM_HE_SO_LUONG_NS!$D$1*CE383)</f>
        <v>12510000</v>
      </c>
      <c r="BB383" s="16"/>
      <c r="BC383" s="17">
        <f>VLOOKUP(B383,GD_LCD_HS_LNS!$B$4:$E$914,4,FALSE)</f>
        <v>4592000</v>
      </c>
      <c r="BD383" s="16"/>
      <c r="BE383" s="16">
        <f>I383/26*$BC383*VLOOKUP(BE$4,DM_TI_LE!$A$5:$C$29,3,FALSE)</f>
        <v>0</v>
      </c>
      <c r="BF383" s="16">
        <f>J383/26*$BC383*VLOOKUP(BF$4,DM_TI_LE!$A$5:$C$29,3,FALSE)</f>
        <v>0</v>
      </c>
      <c r="BG383" s="16">
        <f>K383/26*$BC383*VLOOKUP(BG$4,DM_TI_LE!$A$5:$C$29,3,FALSE)</f>
        <v>0</v>
      </c>
      <c r="BH383" s="16">
        <f>L383/26*$BC383*VLOOKUP(BH$4,DM_TI_LE!$A$5:$C$29,3,FALSE)</f>
        <v>0</v>
      </c>
      <c r="BI383" s="16">
        <f>M383/26*$BC383*VLOOKUP(BI$4,DM_TI_LE!$A$5:$C$29,3,FALSE)</f>
        <v>0</v>
      </c>
      <c r="BJ383" s="16">
        <f>N383/26*$BC383*VLOOKUP(BJ$4,DM_TI_LE!$A$5:$C$29,3,FALSE)</f>
        <v>0</v>
      </c>
      <c r="BK383" s="16">
        <f>O383/26*$BC383*VLOOKUP(BK$4,DM_TI_LE!$A$5:$C$29,3,FALSE)</f>
        <v>0</v>
      </c>
      <c r="BL383" s="16">
        <f>P383/26*$BC383*VLOOKUP(BL$4,DM_TI_LE!$A$5:$C$29,3,FALSE)</f>
        <v>0</v>
      </c>
      <c r="BM383" s="16">
        <f>Q383/26*$BC383*VLOOKUP(BM$4,DM_TI_LE!$A$5:$C$29,3,FALSE)</f>
        <v>0</v>
      </c>
      <c r="BN383" s="16">
        <f>R383/26*$BC383*VLOOKUP(BN$4,DM_TI_LE!$A$5:$C$29,3,FALSE)</f>
        <v>0</v>
      </c>
      <c r="BO383" s="16">
        <f>S383/26*$BC383*VLOOKUP(BO$4,DM_TI_LE!$A$5:$C$29,3,FALSE)</f>
        <v>0</v>
      </c>
      <c r="BP383" s="16">
        <f>T383/26*$BC383*VLOOKUP(BP$4,DM_TI_LE!$A$5:$C$29,3,FALSE)</f>
        <v>0</v>
      </c>
      <c r="BQ383" s="16">
        <f>U383/26*$BC383*VLOOKUP(BQ$4,DM_TI_LE!$A$5:$C$29,3,FALSE)</f>
        <v>0</v>
      </c>
      <c r="BR383" s="16">
        <f>V383/26*$BC383*VLOOKUP(BR$4,DM_TI_LE!$A$5:$C$29,3,FALSE)</f>
        <v>0</v>
      </c>
      <c r="BS383" s="16">
        <f>W383/26*$BC383*VLOOKUP(BS$4,DM_TI_LE!$A$5:$C$29,3,FALSE)</f>
        <v>0</v>
      </c>
      <c r="BT383" s="16">
        <f>X383/26*$BC383*VLOOKUP(BT$4,DM_TI_LE!$A$5:$C$29,3,FALSE)</f>
        <v>0</v>
      </c>
      <c r="BU383" s="16">
        <f>Y383/26*$BC383*VLOOKUP(BU$4,DM_TI_LE!$A$5:$C$29,3,FALSE)</f>
        <v>0</v>
      </c>
      <c r="BV383" s="16">
        <f>Z383/26*$BC383*VLOOKUP(BV$4,DM_TI_LE!$A$5:$C$29,3,FALSE)</f>
        <v>0</v>
      </c>
      <c r="BW383" s="16">
        <f>AA383/26*$BC383*VLOOKUP(BW$4,DM_TI_LE!$A$5:$C$29,3,FALSE)</f>
        <v>0</v>
      </c>
      <c r="BX383" s="16">
        <f>AB383/26*$BC383*VLOOKUP(BX$4,DM_TI_LE!$A$5:$C$29,3,FALSE)</f>
        <v>0</v>
      </c>
      <c r="BY383" s="16">
        <f>AC383/26*$BC383*VLOOKUP(BY$4,DM_TI_LE!$A$5:$C$29,3,FALSE)</f>
        <v>0</v>
      </c>
      <c r="BZ383" s="16">
        <f>AD383/26*$BC383*VLOOKUP(BZ$4,DM_TI_LE!$A$5:$C$29,3,FALSE)</f>
        <v>0</v>
      </c>
      <c r="CA383" s="196">
        <f t="shared" si="0"/>
        <v>0</v>
      </c>
      <c r="CB383" s="16"/>
      <c r="CC383" s="197">
        <f t="shared" si="1"/>
        <v>12510000</v>
      </c>
      <c r="CD383" s="145" t="s">
        <v>116</v>
      </c>
      <c r="CE383" s="199">
        <f>VLOOKUP(CD383,DM_TI_LE!$I$12:$J$16,2,FALSE)</f>
        <v>1</v>
      </c>
    </row>
    <row r="384" spans="1:83" ht="12.75">
      <c r="A384" s="36">
        <v>380</v>
      </c>
      <c r="B384" s="38">
        <f>GD_LCD_HS_LNS!B383</f>
        <v>10803</v>
      </c>
      <c r="C384" s="38" t="str">
        <f>GD_LCD_HS_LNS!C383</f>
        <v>Hà Duyên Lâm</v>
      </c>
      <c r="D384" s="38" t="str">
        <f>GD_LCD_HS_LNS!D383</f>
        <v>Lái xe CT</v>
      </c>
      <c r="E384" s="146">
        <f>VLOOKUP(B384,GD_CHAM_CONG!$C$6:$BJ$912,60,FALSE)</f>
        <v>1</v>
      </c>
      <c r="F384" s="146">
        <f>VLOOKUP(B384,GD_LCD_HS_LNS!$B$4:$F$914,5,FALSE)</f>
        <v>2.2000000000000002</v>
      </c>
      <c r="G384" s="168"/>
      <c r="H384" s="168">
        <f>VLOOKUP(B384,GD_CHAM_CONG!$C$6:$BD$912,37,FALSE)</f>
        <v>22</v>
      </c>
      <c r="I384" s="16">
        <f>VLOOKUP($B384,GD_CHAM_CONG!$C$6:$BF$912,38,FALSE)</f>
        <v>22</v>
      </c>
      <c r="J384" s="16">
        <f>VLOOKUP($B384,GD_CHAM_CONG!$C$6:$BF$912,39,FALSE)</f>
        <v>0</v>
      </c>
      <c r="K384" s="16">
        <f>VLOOKUP($B384,GD_CHAM_CONG!$C$6:$BF$912,40,FALSE)</f>
        <v>0</v>
      </c>
      <c r="L384" s="16">
        <f>VLOOKUP($B384,GD_CHAM_CONG!$C$6:$BF$912,41,FALSE)</f>
        <v>0</v>
      </c>
      <c r="M384" s="16">
        <f>VLOOKUP($B384,GD_CHAM_CONG!$C$6:$BF$912,42,FALSE)</f>
        <v>0</v>
      </c>
      <c r="N384" s="16">
        <f>VLOOKUP($B384,GD_CHAM_CONG!$C$6:$BF$912,43,FALSE)</f>
        <v>0</v>
      </c>
      <c r="O384" s="16">
        <f>VLOOKUP($B384,GD_CHAM_CONG!$C$6:$BF$912,44,FALSE)</f>
        <v>0</v>
      </c>
      <c r="P384" s="16">
        <f>VLOOKUP($B384,GD_CHAM_CONG!$C$6:$BF$912,45,FALSE)</f>
        <v>0</v>
      </c>
      <c r="Q384" s="16">
        <f>VLOOKUP($B384,GD_CHAM_CONG!$C$6:$BF$912,46,FALSE)</f>
        <v>0</v>
      </c>
      <c r="R384" s="16">
        <f>VLOOKUP($B384,GD_CHAM_CONG!$C$6:$BF$912,47,FALSE)</f>
        <v>0</v>
      </c>
      <c r="S384" s="16">
        <f>VLOOKUP($B384,GD_CHAM_CONG!$C$6:$BF$912,48,FALSE)</f>
        <v>0</v>
      </c>
      <c r="T384" s="16">
        <f>VLOOKUP($B384,GD_CHAM_CONG!$C$6:$BF$912,49,FALSE)</f>
        <v>0</v>
      </c>
      <c r="U384" s="16">
        <f>VLOOKUP($B384,GD_CHAM_CONG!$C$6:$BF$912,50,FALSE)</f>
        <v>0</v>
      </c>
      <c r="V384" s="16">
        <f>VLOOKUP($B384,GD_CHAM_CONG!$C$6:$BF$912,51,FALSE)</f>
        <v>0</v>
      </c>
      <c r="W384" s="16">
        <f>VLOOKUP($B384,GD_CHAM_CONG!$C$6:$BF$912,52,FALSE)</f>
        <v>0</v>
      </c>
      <c r="X384" s="16">
        <f>VLOOKUP($B384,GD_CHAM_CONG!$C$6:$BF$912,53,FALSE)</f>
        <v>0</v>
      </c>
      <c r="Y384" s="16">
        <f>VLOOKUP($B384,GD_CHAM_CONG!$C$6:$BF$912,54,FALSE)</f>
        <v>0</v>
      </c>
      <c r="Z384" s="16">
        <f>VLOOKUP($B384,GD_CHAM_CONG!$C$6:$BF$912,55,FALSE)</f>
        <v>0</v>
      </c>
      <c r="AA384" s="16">
        <f>VLOOKUP($B384,GD_CHAM_CONG!$C$6:$BF$912,56,FALSE)</f>
        <v>0</v>
      </c>
      <c r="AB384" s="16">
        <f>VLOOKUP($B384,GD_CHAM_CONG!$C$6:$BI$912,57,FALSE)</f>
        <v>0</v>
      </c>
      <c r="AC384" s="16">
        <f>VLOOKUP($B384,GD_CHAM_CONG!$C$6:$BI$912,58,FALSE)</f>
        <v>0</v>
      </c>
      <c r="AD384" s="16">
        <f>VLOOKUP($B384,GD_CHAM_CONG!$C$6:$BI$912,59,FALSE)</f>
        <v>0</v>
      </c>
      <c r="AE384" s="188">
        <f>I384/$H384*VLOOKUP(I$4,DM_TI_LE!$A$5:$B$30,2,FALSE)</f>
        <v>1</v>
      </c>
      <c r="AF384" s="188">
        <f>J384/$H384*VLOOKUP(J$4,DM_TI_LE!$A$5:$B$30,2,FALSE)</f>
        <v>0</v>
      </c>
      <c r="AG384" s="188">
        <f>K384/$H384*VLOOKUP(K$4,DM_TI_LE!$A$5:$B$30,2,FALSE)</f>
        <v>0</v>
      </c>
      <c r="AH384" s="188">
        <f>L384/$H384*VLOOKUP(L$4,DM_TI_LE!$A$5:$B$30,2,FALSE)</f>
        <v>0</v>
      </c>
      <c r="AI384" s="188">
        <f>M384/$H384*VLOOKUP(M$4,DM_TI_LE!$A$5:$B$30,2,FALSE)</f>
        <v>0</v>
      </c>
      <c r="AJ384" s="188">
        <f>N384/$H384*VLOOKUP(N$4,DM_TI_LE!$A$5:$B$30,2,FALSE)</f>
        <v>0</v>
      </c>
      <c r="AK384" s="188">
        <f>O384/$H384*VLOOKUP(O$4,DM_TI_LE!$A$5:$B$30,2,FALSE)</f>
        <v>0</v>
      </c>
      <c r="AL384" s="188">
        <f>P384/$H384*VLOOKUP(P$4,DM_TI_LE!$A$5:$B$30,2,FALSE)</f>
        <v>0</v>
      </c>
      <c r="AM384" s="188">
        <f>Q384/$H384*VLOOKUP(Q$4,DM_TI_LE!$A$5:$B$30,2,FALSE)</f>
        <v>0</v>
      </c>
      <c r="AN384" s="188">
        <f>R384/$H384*VLOOKUP(R$4,DM_TI_LE!$A$5:$B$30,2,FALSE)</f>
        <v>0</v>
      </c>
      <c r="AO384" s="188">
        <f>S384/$H384*VLOOKUP(S$4,DM_TI_LE!$A$5:$B$30,2,FALSE)</f>
        <v>0</v>
      </c>
      <c r="AP384" s="188">
        <f>T384/$H384*VLOOKUP(T$4,DM_TI_LE!$A$5:$B$30,2,FALSE)</f>
        <v>0</v>
      </c>
      <c r="AQ384" s="188">
        <f>U384/$H384*VLOOKUP(U$4,DM_TI_LE!$A$5:$B$30,2,FALSE)</f>
        <v>0</v>
      </c>
      <c r="AR384" s="188">
        <f>V384/$H384*VLOOKUP(V$4,DM_TI_LE!$A$5:$B$30,2,FALSE)</f>
        <v>0</v>
      </c>
      <c r="AS384" s="188">
        <f>W384/$H384*VLOOKUP(W$4,DM_TI_LE!$A$5:$B$30,2,FALSE)</f>
        <v>0</v>
      </c>
      <c r="AT384" s="188">
        <f>X384/$H384*VLOOKUP(X$4,DM_TI_LE!$A$5:$B$30,2,FALSE)</f>
        <v>0</v>
      </c>
      <c r="AU384" s="188">
        <f>Y384/$H384*VLOOKUP(Y$4,DM_TI_LE!$A$5:$B$30,2,FALSE)</f>
        <v>0</v>
      </c>
      <c r="AV384" s="188">
        <f>Z384/$H384*VLOOKUP(Z$4,DM_TI_LE!$A$5:$B$30,2,FALSE)</f>
        <v>0</v>
      </c>
      <c r="AW384" s="188">
        <f>AA384/$H384*VLOOKUP(AA$4,DM_TI_LE!$A$5:$B$30,2,FALSE)</f>
        <v>0</v>
      </c>
      <c r="AX384" s="188">
        <f>AB384/$H384*VLOOKUP(AB$4,DM_TI_LE!$A$5:$B$30,2,FALSE)</f>
        <v>0</v>
      </c>
      <c r="AY384" s="188">
        <f>AC384/$H384*VLOOKUP(AC$4,DM_TI_LE!$A$5:$B$30,2,FALSE)</f>
        <v>0</v>
      </c>
      <c r="AZ384" s="188">
        <f>AD384/$H384*VLOOKUP(AD$4,DM_TI_LE!$A$5:$B$30,2,FALSE)</f>
        <v>0</v>
      </c>
      <c r="BA384" s="231">
        <f>IF(CD384="HDHV",DM_TI_LE!$K$12*I384, SUM(AE384:AW384)*F384*E384*DM_HE_SO_LUONG_NS!$D$1*CE384)</f>
        <v>9900000</v>
      </c>
      <c r="BB384" s="16"/>
      <c r="BC384" s="17">
        <f>VLOOKUP(B384,GD_LCD_HS_LNS!$B$4:$E$914,4,FALSE)</f>
        <v>4166000</v>
      </c>
      <c r="BD384" s="16"/>
      <c r="BE384" s="16">
        <f>I384/26*$BC384*VLOOKUP(BE$4,DM_TI_LE!$A$5:$C$29,3,FALSE)</f>
        <v>0</v>
      </c>
      <c r="BF384" s="16">
        <f>J384/26*$BC384*VLOOKUP(BF$4,DM_TI_LE!$A$5:$C$29,3,FALSE)</f>
        <v>0</v>
      </c>
      <c r="BG384" s="16">
        <f>K384/26*$BC384*VLOOKUP(BG$4,DM_TI_LE!$A$5:$C$29,3,FALSE)</f>
        <v>0</v>
      </c>
      <c r="BH384" s="16">
        <f>L384/26*$BC384*VLOOKUP(BH$4,DM_TI_LE!$A$5:$C$29,3,FALSE)</f>
        <v>0</v>
      </c>
      <c r="BI384" s="16">
        <f>M384/26*$BC384*VLOOKUP(BI$4,DM_TI_LE!$A$5:$C$29,3,FALSE)</f>
        <v>0</v>
      </c>
      <c r="BJ384" s="16">
        <f>N384/26*$BC384*VLOOKUP(BJ$4,DM_TI_LE!$A$5:$C$29,3,FALSE)</f>
        <v>0</v>
      </c>
      <c r="BK384" s="16">
        <f>O384/26*$BC384*VLOOKUP(BK$4,DM_TI_LE!$A$5:$C$29,3,FALSE)</f>
        <v>0</v>
      </c>
      <c r="BL384" s="16">
        <f>P384/26*$BC384*VLOOKUP(BL$4,DM_TI_LE!$A$5:$C$29,3,FALSE)</f>
        <v>0</v>
      </c>
      <c r="BM384" s="16">
        <f>Q384/26*$BC384*VLOOKUP(BM$4,DM_TI_LE!$A$5:$C$29,3,FALSE)</f>
        <v>0</v>
      </c>
      <c r="BN384" s="16">
        <f>R384/26*$BC384*VLOOKUP(BN$4,DM_TI_LE!$A$5:$C$29,3,FALSE)</f>
        <v>0</v>
      </c>
      <c r="BO384" s="16">
        <f>S384/26*$BC384*VLOOKUP(BO$4,DM_TI_LE!$A$5:$C$29,3,FALSE)</f>
        <v>0</v>
      </c>
      <c r="BP384" s="16">
        <f>T384/26*$BC384*VLOOKUP(BP$4,DM_TI_LE!$A$5:$C$29,3,FALSE)</f>
        <v>0</v>
      </c>
      <c r="BQ384" s="16">
        <f>U384/26*$BC384*VLOOKUP(BQ$4,DM_TI_LE!$A$5:$C$29,3,FALSE)</f>
        <v>0</v>
      </c>
      <c r="BR384" s="16">
        <f>V384/26*$BC384*VLOOKUP(BR$4,DM_TI_LE!$A$5:$C$29,3,FALSE)</f>
        <v>0</v>
      </c>
      <c r="BS384" s="16">
        <f>W384/26*$BC384*VLOOKUP(BS$4,DM_TI_LE!$A$5:$C$29,3,FALSE)</f>
        <v>0</v>
      </c>
      <c r="BT384" s="16">
        <f>X384/26*$BC384*VLOOKUP(BT$4,DM_TI_LE!$A$5:$C$29,3,FALSE)</f>
        <v>0</v>
      </c>
      <c r="BU384" s="16">
        <f>Y384/26*$BC384*VLOOKUP(BU$4,DM_TI_LE!$A$5:$C$29,3,FALSE)</f>
        <v>0</v>
      </c>
      <c r="BV384" s="16">
        <f>Z384/26*$BC384*VLOOKUP(BV$4,DM_TI_LE!$A$5:$C$29,3,FALSE)</f>
        <v>0</v>
      </c>
      <c r="BW384" s="16">
        <f>AA384/26*$BC384*VLOOKUP(BW$4,DM_TI_LE!$A$5:$C$29,3,FALSE)</f>
        <v>0</v>
      </c>
      <c r="BX384" s="16">
        <f>AB384/26*$BC384*VLOOKUP(BX$4,DM_TI_LE!$A$5:$C$29,3,FALSE)</f>
        <v>0</v>
      </c>
      <c r="BY384" s="16">
        <f>AC384/26*$BC384*VLOOKUP(BY$4,DM_TI_LE!$A$5:$C$29,3,FALSE)</f>
        <v>0</v>
      </c>
      <c r="BZ384" s="16">
        <f>AD384/26*$BC384*VLOOKUP(BZ$4,DM_TI_LE!$A$5:$C$29,3,FALSE)</f>
        <v>0</v>
      </c>
      <c r="CA384" s="196">
        <f t="shared" si="0"/>
        <v>0</v>
      </c>
      <c r="CB384" s="16"/>
      <c r="CC384" s="197">
        <f t="shared" si="1"/>
        <v>9900000</v>
      </c>
      <c r="CD384" s="145" t="s">
        <v>116</v>
      </c>
      <c r="CE384" s="199">
        <f>VLOOKUP(CD384,DM_TI_LE!$I$12:$J$16,2,FALSE)</f>
        <v>1</v>
      </c>
    </row>
    <row r="385" spans="1:83" ht="12.75">
      <c r="A385" s="36">
        <v>381</v>
      </c>
      <c r="B385" s="38">
        <f>GD_LCD_HS_LNS!B384</f>
        <v>10800</v>
      </c>
      <c r="C385" s="38" t="str">
        <f>GD_LCD_HS_LNS!C384</f>
        <v>Hoàng Thùy Lan</v>
      </c>
      <c r="D385" s="38" t="str">
        <f>GD_LCD_HS_LNS!D384</f>
        <v>NV đào tạo huấn luyện</v>
      </c>
      <c r="E385" s="146">
        <f>VLOOKUP(B385,GD_CHAM_CONG!$C$6:$BJ$912,60,FALSE)</f>
        <v>1.05</v>
      </c>
      <c r="F385" s="146">
        <f>VLOOKUP(B385,GD_LCD_HS_LNS!$B$4:$F$914,5,FALSE)</f>
        <v>2.13</v>
      </c>
      <c r="G385" s="168"/>
      <c r="H385" s="168">
        <f>VLOOKUP(B385,GD_CHAM_CONG!$C$6:$BD$912,37,FALSE)</f>
        <v>22</v>
      </c>
      <c r="I385" s="16">
        <f>VLOOKUP($B385,GD_CHAM_CONG!$C$6:$BF$912,38,FALSE)</f>
        <v>22</v>
      </c>
      <c r="J385" s="16">
        <f>VLOOKUP($B385,GD_CHAM_CONG!$C$6:$BF$912,39,FALSE)</f>
        <v>0</v>
      </c>
      <c r="K385" s="16">
        <f>VLOOKUP($B385,GD_CHAM_CONG!$C$6:$BF$912,40,FALSE)</f>
        <v>0</v>
      </c>
      <c r="L385" s="16">
        <f>VLOOKUP($B385,GD_CHAM_CONG!$C$6:$BF$912,41,FALSE)</f>
        <v>0</v>
      </c>
      <c r="M385" s="16">
        <f>VLOOKUP($B385,GD_CHAM_CONG!$C$6:$BF$912,42,FALSE)</f>
        <v>0</v>
      </c>
      <c r="N385" s="16">
        <f>VLOOKUP($B385,GD_CHAM_CONG!$C$6:$BF$912,43,FALSE)</f>
        <v>0</v>
      </c>
      <c r="O385" s="16">
        <f>VLOOKUP($B385,GD_CHAM_CONG!$C$6:$BF$912,44,FALSE)</f>
        <v>0</v>
      </c>
      <c r="P385" s="16">
        <f>VLOOKUP($B385,GD_CHAM_CONG!$C$6:$BF$912,45,FALSE)</f>
        <v>0</v>
      </c>
      <c r="Q385" s="16">
        <f>VLOOKUP($B385,GD_CHAM_CONG!$C$6:$BF$912,46,FALSE)</f>
        <v>0</v>
      </c>
      <c r="R385" s="16">
        <f>VLOOKUP($B385,GD_CHAM_CONG!$C$6:$BF$912,47,FALSE)</f>
        <v>0</v>
      </c>
      <c r="S385" s="16">
        <f>VLOOKUP($B385,GD_CHAM_CONG!$C$6:$BF$912,48,FALSE)</f>
        <v>0</v>
      </c>
      <c r="T385" s="16">
        <f>VLOOKUP($B385,GD_CHAM_CONG!$C$6:$BF$912,49,FALSE)</f>
        <v>0</v>
      </c>
      <c r="U385" s="16">
        <f>VLOOKUP($B385,GD_CHAM_CONG!$C$6:$BF$912,50,FALSE)</f>
        <v>0</v>
      </c>
      <c r="V385" s="16">
        <f>VLOOKUP($B385,GD_CHAM_CONG!$C$6:$BF$912,51,FALSE)</f>
        <v>0</v>
      </c>
      <c r="W385" s="16">
        <f>VLOOKUP($B385,GD_CHAM_CONG!$C$6:$BF$912,52,FALSE)</f>
        <v>0</v>
      </c>
      <c r="X385" s="16">
        <f>VLOOKUP($B385,GD_CHAM_CONG!$C$6:$BF$912,53,FALSE)</f>
        <v>0</v>
      </c>
      <c r="Y385" s="16">
        <f>VLOOKUP($B385,GD_CHAM_CONG!$C$6:$BF$912,54,FALSE)</f>
        <v>0</v>
      </c>
      <c r="Z385" s="16">
        <f>VLOOKUP($B385,GD_CHAM_CONG!$C$6:$BF$912,55,FALSE)</f>
        <v>0</v>
      </c>
      <c r="AA385" s="16">
        <f>VLOOKUP($B385,GD_CHAM_CONG!$C$6:$BF$912,56,FALSE)</f>
        <v>0</v>
      </c>
      <c r="AB385" s="16">
        <f>VLOOKUP($B385,GD_CHAM_CONG!$C$6:$BI$912,57,FALSE)</f>
        <v>0</v>
      </c>
      <c r="AC385" s="16">
        <f>VLOOKUP($B385,GD_CHAM_CONG!$C$6:$BI$912,58,FALSE)</f>
        <v>0</v>
      </c>
      <c r="AD385" s="16">
        <f>VLOOKUP($B385,GD_CHAM_CONG!$C$6:$BI$912,59,FALSE)</f>
        <v>0</v>
      </c>
      <c r="AE385" s="188">
        <f>I385/$H385*VLOOKUP(I$4,DM_TI_LE!$A$5:$B$30,2,FALSE)</f>
        <v>1</v>
      </c>
      <c r="AF385" s="188">
        <f>J385/$H385*VLOOKUP(J$4,DM_TI_LE!$A$5:$B$30,2,FALSE)</f>
        <v>0</v>
      </c>
      <c r="AG385" s="188">
        <f>K385/$H385*VLOOKUP(K$4,DM_TI_LE!$A$5:$B$30,2,FALSE)</f>
        <v>0</v>
      </c>
      <c r="AH385" s="188">
        <f>L385/$H385*VLOOKUP(L$4,DM_TI_LE!$A$5:$B$30,2,FALSE)</f>
        <v>0</v>
      </c>
      <c r="AI385" s="188">
        <f>M385/$H385*VLOOKUP(M$4,DM_TI_LE!$A$5:$B$30,2,FALSE)</f>
        <v>0</v>
      </c>
      <c r="AJ385" s="188">
        <f>N385/$H385*VLOOKUP(N$4,DM_TI_LE!$A$5:$B$30,2,FALSE)</f>
        <v>0</v>
      </c>
      <c r="AK385" s="188">
        <f>O385/$H385*VLOOKUP(O$4,DM_TI_LE!$A$5:$B$30,2,FALSE)</f>
        <v>0</v>
      </c>
      <c r="AL385" s="188">
        <f>P385/$H385*VLOOKUP(P$4,DM_TI_LE!$A$5:$B$30,2,FALSE)</f>
        <v>0</v>
      </c>
      <c r="AM385" s="188">
        <f>Q385/$H385*VLOOKUP(Q$4,DM_TI_LE!$A$5:$B$30,2,FALSE)</f>
        <v>0</v>
      </c>
      <c r="AN385" s="188">
        <f>R385/$H385*VLOOKUP(R$4,DM_TI_LE!$A$5:$B$30,2,FALSE)</f>
        <v>0</v>
      </c>
      <c r="AO385" s="188">
        <f>S385/$H385*VLOOKUP(S$4,DM_TI_LE!$A$5:$B$30,2,FALSE)</f>
        <v>0</v>
      </c>
      <c r="AP385" s="188">
        <f>T385/$H385*VLOOKUP(T$4,DM_TI_LE!$A$5:$B$30,2,FALSE)</f>
        <v>0</v>
      </c>
      <c r="AQ385" s="188">
        <f>U385/$H385*VLOOKUP(U$4,DM_TI_LE!$A$5:$B$30,2,FALSE)</f>
        <v>0</v>
      </c>
      <c r="AR385" s="188">
        <f>V385/$H385*VLOOKUP(V$4,DM_TI_LE!$A$5:$B$30,2,FALSE)</f>
        <v>0</v>
      </c>
      <c r="AS385" s="188">
        <f>W385/$H385*VLOOKUP(W$4,DM_TI_LE!$A$5:$B$30,2,FALSE)</f>
        <v>0</v>
      </c>
      <c r="AT385" s="188">
        <f>X385/$H385*VLOOKUP(X$4,DM_TI_LE!$A$5:$B$30,2,FALSE)</f>
        <v>0</v>
      </c>
      <c r="AU385" s="188">
        <f>Y385/$H385*VLOOKUP(Y$4,DM_TI_LE!$A$5:$B$30,2,FALSE)</f>
        <v>0</v>
      </c>
      <c r="AV385" s="188">
        <f>Z385/$H385*VLOOKUP(Z$4,DM_TI_LE!$A$5:$B$30,2,FALSE)</f>
        <v>0</v>
      </c>
      <c r="AW385" s="188">
        <f>AA385/$H385*VLOOKUP(AA$4,DM_TI_LE!$A$5:$B$30,2,FALSE)</f>
        <v>0</v>
      </c>
      <c r="AX385" s="188">
        <f>AB385/$H385*VLOOKUP(AB$4,DM_TI_LE!$A$5:$B$30,2,FALSE)</f>
        <v>0</v>
      </c>
      <c r="AY385" s="188">
        <f>AC385/$H385*VLOOKUP(AC$4,DM_TI_LE!$A$5:$B$30,2,FALSE)</f>
        <v>0</v>
      </c>
      <c r="AZ385" s="188">
        <f>AD385/$H385*VLOOKUP(AD$4,DM_TI_LE!$A$5:$B$30,2,FALSE)</f>
        <v>0</v>
      </c>
      <c r="BA385" s="231">
        <f>IF(CD385="HDHV",DM_TI_LE!$K$12*I385, SUM(AE385:AW385)*F385*E385*DM_HE_SO_LUONG_NS!$D$1*CE385)</f>
        <v>10064250</v>
      </c>
      <c r="BB385" s="16"/>
      <c r="BC385" s="17">
        <f>VLOOKUP(B385,GD_LCD_HS_LNS!$B$4:$E$914,4,FALSE)</f>
        <v>3488000</v>
      </c>
      <c r="BD385" s="16"/>
      <c r="BE385" s="16">
        <f>I385/26*$BC385*VLOOKUP(BE$4,DM_TI_LE!$A$5:$C$29,3,FALSE)</f>
        <v>0</v>
      </c>
      <c r="BF385" s="16">
        <f>J385/26*$BC385*VLOOKUP(BF$4,DM_TI_LE!$A$5:$C$29,3,FALSE)</f>
        <v>0</v>
      </c>
      <c r="BG385" s="16">
        <f>K385/26*$BC385*VLOOKUP(BG$4,DM_TI_LE!$A$5:$C$29,3,FALSE)</f>
        <v>0</v>
      </c>
      <c r="BH385" s="16">
        <f>L385/26*$BC385*VLOOKUP(BH$4,DM_TI_LE!$A$5:$C$29,3,FALSE)</f>
        <v>0</v>
      </c>
      <c r="BI385" s="16">
        <f>M385/26*$BC385*VLOOKUP(BI$4,DM_TI_LE!$A$5:$C$29,3,FALSE)</f>
        <v>0</v>
      </c>
      <c r="BJ385" s="16">
        <f>N385/26*$BC385*VLOOKUP(BJ$4,DM_TI_LE!$A$5:$C$29,3,FALSE)</f>
        <v>0</v>
      </c>
      <c r="BK385" s="16">
        <f>O385/26*$BC385*VLOOKUP(BK$4,DM_TI_LE!$A$5:$C$29,3,FALSE)</f>
        <v>0</v>
      </c>
      <c r="BL385" s="16">
        <f>P385/26*$BC385*VLOOKUP(BL$4,DM_TI_LE!$A$5:$C$29,3,FALSE)</f>
        <v>0</v>
      </c>
      <c r="BM385" s="16">
        <f>Q385/26*$BC385*VLOOKUP(BM$4,DM_TI_LE!$A$5:$C$29,3,FALSE)</f>
        <v>0</v>
      </c>
      <c r="BN385" s="16">
        <f>R385/26*$BC385*VLOOKUP(BN$4,DM_TI_LE!$A$5:$C$29,3,FALSE)</f>
        <v>0</v>
      </c>
      <c r="BO385" s="16">
        <f>S385/26*$BC385*VLOOKUP(BO$4,DM_TI_LE!$A$5:$C$29,3,FALSE)</f>
        <v>0</v>
      </c>
      <c r="BP385" s="16">
        <f>T385/26*$BC385*VLOOKUP(BP$4,DM_TI_LE!$A$5:$C$29,3,FALSE)</f>
        <v>0</v>
      </c>
      <c r="BQ385" s="16">
        <f>U385/26*$BC385*VLOOKUP(BQ$4,DM_TI_LE!$A$5:$C$29,3,FALSE)</f>
        <v>0</v>
      </c>
      <c r="BR385" s="16">
        <f>V385/26*$BC385*VLOOKUP(BR$4,DM_TI_LE!$A$5:$C$29,3,FALSE)</f>
        <v>0</v>
      </c>
      <c r="BS385" s="16">
        <f>W385/26*$BC385*VLOOKUP(BS$4,DM_TI_LE!$A$5:$C$29,3,FALSE)</f>
        <v>0</v>
      </c>
      <c r="BT385" s="16">
        <f>X385/26*$BC385*VLOOKUP(BT$4,DM_TI_LE!$A$5:$C$29,3,FALSE)</f>
        <v>0</v>
      </c>
      <c r="BU385" s="16">
        <f>Y385/26*$BC385*VLOOKUP(BU$4,DM_TI_LE!$A$5:$C$29,3,FALSE)</f>
        <v>0</v>
      </c>
      <c r="BV385" s="16">
        <f>Z385/26*$BC385*VLOOKUP(BV$4,DM_TI_LE!$A$5:$C$29,3,FALSE)</f>
        <v>0</v>
      </c>
      <c r="BW385" s="16">
        <f>AA385/26*$BC385*VLOOKUP(BW$4,DM_TI_LE!$A$5:$C$29,3,FALSE)</f>
        <v>0</v>
      </c>
      <c r="BX385" s="16">
        <f>AB385/26*$BC385*VLOOKUP(BX$4,DM_TI_LE!$A$5:$C$29,3,FALSE)</f>
        <v>0</v>
      </c>
      <c r="BY385" s="16">
        <f>AC385/26*$BC385*VLOOKUP(BY$4,DM_TI_LE!$A$5:$C$29,3,FALSE)</f>
        <v>0</v>
      </c>
      <c r="BZ385" s="16">
        <f>AD385/26*$BC385*VLOOKUP(BZ$4,DM_TI_LE!$A$5:$C$29,3,FALSE)</f>
        <v>0</v>
      </c>
      <c r="CA385" s="196">
        <f t="shared" si="0"/>
        <v>0</v>
      </c>
      <c r="CB385" s="16"/>
      <c r="CC385" s="197">
        <f t="shared" si="1"/>
        <v>10064250</v>
      </c>
      <c r="CD385" s="145" t="s">
        <v>116</v>
      </c>
      <c r="CE385" s="199">
        <f>VLOOKUP(CD385,DM_TI_LE!$I$12:$J$16,2,FALSE)</f>
        <v>1</v>
      </c>
    </row>
    <row r="386" spans="1:83" ht="12.75">
      <c r="A386" s="36">
        <v>382</v>
      </c>
      <c r="B386" s="38">
        <f>GD_LCD_HS_LNS!B385</f>
        <v>10801</v>
      </c>
      <c r="C386" s="38" t="str">
        <f>GD_LCD_HS_LNS!C385</f>
        <v>Diệu Linh</v>
      </c>
      <c r="D386" s="38" t="str">
        <f>GD_LCD_HS_LNS!D385</f>
        <v>NV đào tạo huấn luyện</v>
      </c>
      <c r="E386" s="146">
        <f>VLOOKUP(B386,GD_CHAM_CONG!$C$6:$BJ$912,60,FALSE)</f>
        <v>1</v>
      </c>
      <c r="F386" s="146">
        <f>VLOOKUP(B386,GD_LCD_HS_LNS!$B$4:$F$914,5,FALSE)</f>
        <v>2.6</v>
      </c>
      <c r="G386" s="168"/>
      <c r="H386" s="168">
        <f>VLOOKUP(B386,GD_CHAM_CONG!$C$6:$BD$912,37,FALSE)</f>
        <v>22</v>
      </c>
      <c r="I386" s="16">
        <f>VLOOKUP($B386,GD_CHAM_CONG!$C$6:$BF$912,38,FALSE)</f>
        <v>22</v>
      </c>
      <c r="J386" s="16">
        <f>VLOOKUP($B386,GD_CHAM_CONG!$C$6:$BF$912,39,FALSE)</f>
        <v>0</v>
      </c>
      <c r="K386" s="16">
        <f>VLOOKUP($B386,GD_CHAM_CONG!$C$6:$BF$912,40,FALSE)</f>
        <v>0</v>
      </c>
      <c r="L386" s="16">
        <f>VLOOKUP($B386,GD_CHAM_CONG!$C$6:$BF$912,41,FALSE)</f>
        <v>0</v>
      </c>
      <c r="M386" s="16">
        <f>VLOOKUP($B386,GD_CHAM_CONG!$C$6:$BF$912,42,FALSE)</f>
        <v>0</v>
      </c>
      <c r="N386" s="16">
        <f>VLOOKUP($B386,GD_CHAM_CONG!$C$6:$BF$912,43,FALSE)</f>
        <v>0</v>
      </c>
      <c r="O386" s="16">
        <f>VLOOKUP($B386,GD_CHAM_CONG!$C$6:$BF$912,44,FALSE)</f>
        <v>0</v>
      </c>
      <c r="P386" s="16">
        <f>VLOOKUP($B386,GD_CHAM_CONG!$C$6:$BF$912,45,FALSE)</f>
        <v>0</v>
      </c>
      <c r="Q386" s="16">
        <f>VLOOKUP($B386,GD_CHAM_CONG!$C$6:$BF$912,46,FALSE)</f>
        <v>0</v>
      </c>
      <c r="R386" s="16">
        <f>VLOOKUP($B386,GD_CHAM_CONG!$C$6:$BF$912,47,FALSE)</f>
        <v>0</v>
      </c>
      <c r="S386" s="16">
        <f>VLOOKUP($B386,GD_CHAM_CONG!$C$6:$BF$912,48,FALSE)</f>
        <v>0</v>
      </c>
      <c r="T386" s="16">
        <f>VLOOKUP($B386,GD_CHAM_CONG!$C$6:$BF$912,49,FALSE)</f>
        <v>0</v>
      </c>
      <c r="U386" s="16">
        <f>VLOOKUP($B386,GD_CHAM_CONG!$C$6:$BF$912,50,FALSE)</f>
        <v>0</v>
      </c>
      <c r="V386" s="16">
        <f>VLOOKUP($B386,GD_CHAM_CONG!$C$6:$BF$912,51,FALSE)</f>
        <v>0</v>
      </c>
      <c r="W386" s="16">
        <f>VLOOKUP($B386,GD_CHAM_CONG!$C$6:$BF$912,52,FALSE)</f>
        <v>0</v>
      </c>
      <c r="X386" s="16">
        <f>VLOOKUP($B386,GD_CHAM_CONG!$C$6:$BF$912,53,FALSE)</f>
        <v>0</v>
      </c>
      <c r="Y386" s="16">
        <f>VLOOKUP($B386,GD_CHAM_CONG!$C$6:$BF$912,54,FALSE)</f>
        <v>0</v>
      </c>
      <c r="Z386" s="16">
        <f>VLOOKUP($B386,GD_CHAM_CONG!$C$6:$BF$912,55,FALSE)</f>
        <v>0</v>
      </c>
      <c r="AA386" s="16">
        <f>VLOOKUP($B386,GD_CHAM_CONG!$C$6:$BF$912,56,FALSE)</f>
        <v>0</v>
      </c>
      <c r="AB386" s="16">
        <f>VLOOKUP($B386,GD_CHAM_CONG!$C$6:$BI$912,57,FALSE)</f>
        <v>0</v>
      </c>
      <c r="AC386" s="16">
        <f>VLOOKUP($B386,GD_CHAM_CONG!$C$6:$BI$912,58,FALSE)</f>
        <v>0</v>
      </c>
      <c r="AD386" s="16">
        <f>VLOOKUP($B386,GD_CHAM_CONG!$C$6:$BI$912,59,FALSE)</f>
        <v>0</v>
      </c>
      <c r="AE386" s="188">
        <f>I386/$H386*VLOOKUP(I$4,DM_TI_LE!$A$5:$B$30,2,FALSE)</f>
        <v>1</v>
      </c>
      <c r="AF386" s="188">
        <f>J386/$H386*VLOOKUP(J$4,DM_TI_LE!$A$5:$B$30,2,FALSE)</f>
        <v>0</v>
      </c>
      <c r="AG386" s="188">
        <f>K386/$H386*VLOOKUP(K$4,DM_TI_LE!$A$5:$B$30,2,FALSE)</f>
        <v>0</v>
      </c>
      <c r="AH386" s="188">
        <f>L386/$H386*VLOOKUP(L$4,DM_TI_LE!$A$5:$B$30,2,FALSE)</f>
        <v>0</v>
      </c>
      <c r="AI386" s="188">
        <f>M386/$H386*VLOOKUP(M$4,DM_TI_LE!$A$5:$B$30,2,FALSE)</f>
        <v>0</v>
      </c>
      <c r="AJ386" s="188">
        <f>N386/$H386*VLOOKUP(N$4,DM_TI_LE!$A$5:$B$30,2,FALSE)</f>
        <v>0</v>
      </c>
      <c r="AK386" s="188">
        <f>O386/$H386*VLOOKUP(O$4,DM_TI_LE!$A$5:$B$30,2,FALSE)</f>
        <v>0</v>
      </c>
      <c r="AL386" s="188">
        <f>P386/$H386*VLOOKUP(P$4,DM_TI_LE!$A$5:$B$30,2,FALSE)</f>
        <v>0</v>
      </c>
      <c r="AM386" s="188">
        <f>Q386/$H386*VLOOKUP(Q$4,DM_TI_LE!$A$5:$B$30,2,FALSE)</f>
        <v>0</v>
      </c>
      <c r="AN386" s="188">
        <f>R386/$H386*VLOOKUP(R$4,DM_TI_LE!$A$5:$B$30,2,FALSE)</f>
        <v>0</v>
      </c>
      <c r="AO386" s="188">
        <f>S386/$H386*VLOOKUP(S$4,DM_TI_LE!$A$5:$B$30,2,FALSE)</f>
        <v>0</v>
      </c>
      <c r="AP386" s="188">
        <f>T386/$H386*VLOOKUP(T$4,DM_TI_LE!$A$5:$B$30,2,FALSE)</f>
        <v>0</v>
      </c>
      <c r="AQ386" s="188">
        <f>U386/$H386*VLOOKUP(U$4,DM_TI_LE!$A$5:$B$30,2,FALSE)</f>
        <v>0</v>
      </c>
      <c r="AR386" s="188">
        <f>V386/$H386*VLOOKUP(V$4,DM_TI_LE!$A$5:$B$30,2,FALSE)</f>
        <v>0</v>
      </c>
      <c r="AS386" s="188">
        <f>W386/$H386*VLOOKUP(W$4,DM_TI_LE!$A$5:$B$30,2,FALSE)</f>
        <v>0</v>
      </c>
      <c r="AT386" s="188">
        <f>X386/$H386*VLOOKUP(X$4,DM_TI_LE!$A$5:$B$30,2,FALSE)</f>
        <v>0</v>
      </c>
      <c r="AU386" s="188">
        <f>Y386/$H386*VLOOKUP(Y$4,DM_TI_LE!$A$5:$B$30,2,FALSE)</f>
        <v>0</v>
      </c>
      <c r="AV386" s="188">
        <f>Z386/$H386*VLOOKUP(Z$4,DM_TI_LE!$A$5:$B$30,2,FALSE)</f>
        <v>0</v>
      </c>
      <c r="AW386" s="188">
        <f>AA386/$H386*VLOOKUP(AA$4,DM_TI_LE!$A$5:$B$30,2,FALSE)</f>
        <v>0</v>
      </c>
      <c r="AX386" s="188">
        <f>AB386/$H386*VLOOKUP(AB$4,DM_TI_LE!$A$5:$B$30,2,FALSE)</f>
        <v>0</v>
      </c>
      <c r="AY386" s="188">
        <f>AC386/$H386*VLOOKUP(AC$4,DM_TI_LE!$A$5:$B$30,2,FALSE)</f>
        <v>0</v>
      </c>
      <c r="AZ386" s="188">
        <f>AD386/$H386*VLOOKUP(AD$4,DM_TI_LE!$A$5:$B$30,2,FALSE)</f>
        <v>0</v>
      </c>
      <c r="BA386" s="231">
        <f>IF(CD386="HDHV",DM_TI_LE!$K$12*I386, SUM(AE386:AW386)*F386*E386*DM_HE_SO_LUONG_NS!$D$1*CE386)</f>
        <v>11700000</v>
      </c>
      <c r="BB386" s="16"/>
      <c r="BC386" s="17">
        <f>VLOOKUP(B386,GD_LCD_HS_LNS!$B$4:$E$914,4,FALSE)</f>
        <v>4534000</v>
      </c>
      <c r="BD386" s="16"/>
      <c r="BE386" s="16">
        <f>I386/26*$BC386*VLOOKUP(BE$4,DM_TI_LE!$A$5:$C$29,3,FALSE)</f>
        <v>0</v>
      </c>
      <c r="BF386" s="16">
        <f>J386/26*$BC386*VLOOKUP(BF$4,DM_TI_LE!$A$5:$C$29,3,FALSE)</f>
        <v>0</v>
      </c>
      <c r="BG386" s="16">
        <f>K386/26*$BC386*VLOOKUP(BG$4,DM_TI_LE!$A$5:$C$29,3,FALSE)</f>
        <v>0</v>
      </c>
      <c r="BH386" s="16">
        <f>L386/26*$BC386*VLOOKUP(BH$4,DM_TI_LE!$A$5:$C$29,3,FALSE)</f>
        <v>0</v>
      </c>
      <c r="BI386" s="16">
        <f>M386/26*$BC386*VLOOKUP(BI$4,DM_TI_LE!$A$5:$C$29,3,FALSE)</f>
        <v>0</v>
      </c>
      <c r="BJ386" s="16">
        <f>N386/26*$BC386*VLOOKUP(BJ$4,DM_TI_LE!$A$5:$C$29,3,FALSE)</f>
        <v>0</v>
      </c>
      <c r="BK386" s="16">
        <f>O386/26*$BC386*VLOOKUP(BK$4,DM_TI_LE!$A$5:$C$29,3,FALSE)</f>
        <v>0</v>
      </c>
      <c r="BL386" s="16">
        <f>P386/26*$BC386*VLOOKUP(BL$4,DM_TI_LE!$A$5:$C$29,3,FALSE)</f>
        <v>0</v>
      </c>
      <c r="BM386" s="16">
        <f>Q386/26*$BC386*VLOOKUP(BM$4,DM_TI_LE!$A$5:$C$29,3,FALSE)</f>
        <v>0</v>
      </c>
      <c r="BN386" s="16">
        <f>R386/26*$BC386*VLOOKUP(BN$4,DM_TI_LE!$A$5:$C$29,3,FALSE)</f>
        <v>0</v>
      </c>
      <c r="BO386" s="16">
        <f>S386/26*$BC386*VLOOKUP(BO$4,DM_TI_LE!$A$5:$C$29,3,FALSE)</f>
        <v>0</v>
      </c>
      <c r="BP386" s="16">
        <f>T386/26*$BC386*VLOOKUP(BP$4,DM_TI_LE!$A$5:$C$29,3,FALSE)</f>
        <v>0</v>
      </c>
      <c r="BQ386" s="16">
        <f>U386/26*$BC386*VLOOKUP(BQ$4,DM_TI_LE!$A$5:$C$29,3,FALSE)</f>
        <v>0</v>
      </c>
      <c r="BR386" s="16">
        <f>V386/26*$BC386*VLOOKUP(BR$4,DM_TI_LE!$A$5:$C$29,3,FALSE)</f>
        <v>0</v>
      </c>
      <c r="BS386" s="16">
        <f>W386/26*$BC386*VLOOKUP(BS$4,DM_TI_LE!$A$5:$C$29,3,FALSE)</f>
        <v>0</v>
      </c>
      <c r="BT386" s="16">
        <f>X386/26*$BC386*VLOOKUP(BT$4,DM_TI_LE!$A$5:$C$29,3,FALSE)</f>
        <v>0</v>
      </c>
      <c r="BU386" s="16">
        <f>Y386/26*$BC386*VLOOKUP(BU$4,DM_TI_LE!$A$5:$C$29,3,FALSE)</f>
        <v>0</v>
      </c>
      <c r="BV386" s="16">
        <f>Z386/26*$BC386*VLOOKUP(BV$4,DM_TI_LE!$A$5:$C$29,3,FALSE)</f>
        <v>0</v>
      </c>
      <c r="BW386" s="16">
        <f>AA386/26*$BC386*VLOOKUP(BW$4,DM_TI_LE!$A$5:$C$29,3,FALSE)</f>
        <v>0</v>
      </c>
      <c r="BX386" s="16">
        <f>AB386/26*$BC386*VLOOKUP(BX$4,DM_TI_LE!$A$5:$C$29,3,FALSE)</f>
        <v>0</v>
      </c>
      <c r="BY386" s="16">
        <f>AC386/26*$BC386*VLOOKUP(BY$4,DM_TI_LE!$A$5:$C$29,3,FALSE)</f>
        <v>0</v>
      </c>
      <c r="BZ386" s="16">
        <f>AD386/26*$BC386*VLOOKUP(BZ$4,DM_TI_LE!$A$5:$C$29,3,FALSE)</f>
        <v>0</v>
      </c>
      <c r="CA386" s="196">
        <f t="shared" si="0"/>
        <v>0</v>
      </c>
      <c r="CB386" s="16"/>
      <c r="CC386" s="197">
        <f t="shared" si="1"/>
        <v>11700000</v>
      </c>
      <c r="CD386" s="145" t="s">
        <v>116</v>
      </c>
      <c r="CE386" s="199">
        <f>VLOOKUP(CD386,DM_TI_LE!$I$12:$J$16,2,FALSE)</f>
        <v>1</v>
      </c>
    </row>
    <row r="387" spans="1:83" ht="12.75">
      <c r="A387" s="36">
        <v>383</v>
      </c>
      <c r="B387" s="38">
        <f>GD_LCD_HS_LNS!B386</f>
        <v>10802</v>
      </c>
      <c r="C387" s="38" t="str">
        <f>GD_LCD_HS_LNS!C386</f>
        <v>Hà Phương Thảo</v>
      </c>
      <c r="D387" s="38" t="str">
        <f>GD_LCD_HS_LNS!D386</f>
        <v>NV hành chính</v>
      </c>
      <c r="E387" s="146">
        <f>VLOOKUP(B387,GD_CHAM_CONG!$C$6:$BJ$912,60,FALSE)</f>
        <v>1</v>
      </c>
      <c r="F387" s="146">
        <f>VLOOKUP(B387,GD_LCD_HS_LNS!$B$4:$F$914,5,FALSE)</f>
        <v>2.2000000000000002</v>
      </c>
      <c r="G387" s="168"/>
      <c r="H387" s="168">
        <f>VLOOKUP(B387,GD_CHAM_CONG!$C$6:$BD$912,37,FALSE)</f>
        <v>22</v>
      </c>
      <c r="I387" s="16">
        <f>VLOOKUP($B387,GD_CHAM_CONG!$C$6:$BF$912,38,FALSE)</f>
        <v>22</v>
      </c>
      <c r="J387" s="16">
        <f>VLOOKUP($B387,GD_CHAM_CONG!$C$6:$BF$912,39,FALSE)</f>
        <v>0</v>
      </c>
      <c r="K387" s="16">
        <f>VLOOKUP($B387,GD_CHAM_CONG!$C$6:$BF$912,40,FALSE)</f>
        <v>0</v>
      </c>
      <c r="L387" s="16">
        <f>VLOOKUP($B387,GD_CHAM_CONG!$C$6:$BF$912,41,FALSE)</f>
        <v>0</v>
      </c>
      <c r="M387" s="16">
        <f>VLOOKUP($B387,GD_CHAM_CONG!$C$6:$BF$912,42,FALSE)</f>
        <v>0</v>
      </c>
      <c r="N387" s="16">
        <f>VLOOKUP($B387,GD_CHAM_CONG!$C$6:$BF$912,43,FALSE)</f>
        <v>0</v>
      </c>
      <c r="O387" s="16">
        <f>VLOOKUP($B387,GD_CHAM_CONG!$C$6:$BF$912,44,FALSE)</f>
        <v>0</v>
      </c>
      <c r="P387" s="16">
        <f>VLOOKUP($B387,GD_CHAM_CONG!$C$6:$BF$912,45,FALSE)</f>
        <v>0</v>
      </c>
      <c r="Q387" s="16">
        <f>VLOOKUP($B387,GD_CHAM_CONG!$C$6:$BF$912,46,FALSE)</f>
        <v>0</v>
      </c>
      <c r="R387" s="16">
        <f>VLOOKUP($B387,GD_CHAM_CONG!$C$6:$BF$912,47,FALSE)</f>
        <v>0</v>
      </c>
      <c r="S387" s="16">
        <f>VLOOKUP($B387,GD_CHAM_CONG!$C$6:$BF$912,48,FALSE)</f>
        <v>0</v>
      </c>
      <c r="T387" s="16">
        <f>VLOOKUP($B387,GD_CHAM_CONG!$C$6:$BF$912,49,FALSE)</f>
        <v>0</v>
      </c>
      <c r="U387" s="16">
        <f>VLOOKUP($B387,GD_CHAM_CONG!$C$6:$BF$912,50,FALSE)</f>
        <v>0</v>
      </c>
      <c r="V387" s="16">
        <f>VLOOKUP($B387,GD_CHAM_CONG!$C$6:$BF$912,51,FALSE)</f>
        <v>0</v>
      </c>
      <c r="W387" s="16">
        <f>VLOOKUP($B387,GD_CHAM_CONG!$C$6:$BF$912,52,FALSE)</f>
        <v>0</v>
      </c>
      <c r="X387" s="16">
        <f>VLOOKUP($B387,GD_CHAM_CONG!$C$6:$BF$912,53,FALSE)</f>
        <v>0</v>
      </c>
      <c r="Y387" s="16">
        <f>VLOOKUP($B387,GD_CHAM_CONG!$C$6:$BF$912,54,FALSE)</f>
        <v>0</v>
      </c>
      <c r="Z387" s="16">
        <f>VLOOKUP($B387,GD_CHAM_CONG!$C$6:$BF$912,55,FALSE)</f>
        <v>0</v>
      </c>
      <c r="AA387" s="16">
        <f>VLOOKUP($B387,GD_CHAM_CONG!$C$6:$BF$912,56,FALSE)</f>
        <v>0</v>
      </c>
      <c r="AB387" s="16">
        <f>VLOOKUP($B387,GD_CHAM_CONG!$C$6:$BI$912,57,FALSE)</f>
        <v>0</v>
      </c>
      <c r="AC387" s="16">
        <f>VLOOKUP($B387,GD_CHAM_CONG!$C$6:$BI$912,58,FALSE)</f>
        <v>0</v>
      </c>
      <c r="AD387" s="16">
        <f>VLOOKUP($B387,GD_CHAM_CONG!$C$6:$BI$912,59,FALSE)</f>
        <v>0</v>
      </c>
      <c r="AE387" s="188">
        <f>I387/$H387*VLOOKUP(I$4,DM_TI_LE!$A$5:$B$30,2,FALSE)</f>
        <v>1</v>
      </c>
      <c r="AF387" s="188">
        <f>J387/$H387*VLOOKUP(J$4,DM_TI_LE!$A$5:$B$30,2,FALSE)</f>
        <v>0</v>
      </c>
      <c r="AG387" s="188">
        <f>K387/$H387*VLOOKUP(K$4,DM_TI_LE!$A$5:$B$30,2,FALSE)</f>
        <v>0</v>
      </c>
      <c r="AH387" s="188">
        <f>L387/$H387*VLOOKUP(L$4,DM_TI_LE!$A$5:$B$30,2,FALSE)</f>
        <v>0</v>
      </c>
      <c r="AI387" s="188">
        <f>M387/$H387*VLOOKUP(M$4,DM_TI_LE!$A$5:$B$30,2,FALSE)</f>
        <v>0</v>
      </c>
      <c r="AJ387" s="188">
        <f>N387/$H387*VLOOKUP(N$4,DM_TI_LE!$A$5:$B$30,2,FALSE)</f>
        <v>0</v>
      </c>
      <c r="AK387" s="188">
        <f>O387/$H387*VLOOKUP(O$4,DM_TI_LE!$A$5:$B$30,2,FALSE)</f>
        <v>0</v>
      </c>
      <c r="AL387" s="188">
        <f>P387/$H387*VLOOKUP(P$4,DM_TI_LE!$A$5:$B$30,2,FALSE)</f>
        <v>0</v>
      </c>
      <c r="AM387" s="188">
        <f>Q387/$H387*VLOOKUP(Q$4,DM_TI_LE!$A$5:$B$30,2,FALSE)</f>
        <v>0</v>
      </c>
      <c r="AN387" s="188">
        <f>R387/$H387*VLOOKUP(R$4,DM_TI_LE!$A$5:$B$30,2,FALSE)</f>
        <v>0</v>
      </c>
      <c r="AO387" s="188">
        <f>S387/$H387*VLOOKUP(S$4,DM_TI_LE!$A$5:$B$30,2,FALSE)</f>
        <v>0</v>
      </c>
      <c r="AP387" s="188">
        <f>T387/$H387*VLOOKUP(T$4,DM_TI_LE!$A$5:$B$30,2,FALSE)</f>
        <v>0</v>
      </c>
      <c r="AQ387" s="188">
        <f>U387/$H387*VLOOKUP(U$4,DM_TI_LE!$A$5:$B$30,2,FALSE)</f>
        <v>0</v>
      </c>
      <c r="AR387" s="188">
        <f>V387/$H387*VLOOKUP(V$4,DM_TI_LE!$A$5:$B$30,2,FALSE)</f>
        <v>0</v>
      </c>
      <c r="AS387" s="188">
        <f>W387/$H387*VLOOKUP(W$4,DM_TI_LE!$A$5:$B$30,2,FALSE)</f>
        <v>0</v>
      </c>
      <c r="AT387" s="188">
        <f>X387/$H387*VLOOKUP(X$4,DM_TI_LE!$A$5:$B$30,2,FALSE)</f>
        <v>0</v>
      </c>
      <c r="AU387" s="188">
        <f>Y387/$H387*VLOOKUP(Y$4,DM_TI_LE!$A$5:$B$30,2,FALSE)</f>
        <v>0</v>
      </c>
      <c r="AV387" s="188">
        <f>Z387/$H387*VLOOKUP(Z$4,DM_TI_LE!$A$5:$B$30,2,FALSE)</f>
        <v>0</v>
      </c>
      <c r="AW387" s="188">
        <f>AA387/$H387*VLOOKUP(AA$4,DM_TI_LE!$A$5:$B$30,2,FALSE)</f>
        <v>0</v>
      </c>
      <c r="AX387" s="188">
        <f>AB387/$H387*VLOOKUP(AB$4,DM_TI_LE!$A$5:$B$30,2,FALSE)</f>
        <v>0</v>
      </c>
      <c r="AY387" s="188">
        <f>AC387/$H387*VLOOKUP(AC$4,DM_TI_LE!$A$5:$B$30,2,FALSE)</f>
        <v>0</v>
      </c>
      <c r="AZ387" s="188">
        <f>AD387/$H387*VLOOKUP(AD$4,DM_TI_LE!$A$5:$B$30,2,FALSE)</f>
        <v>0</v>
      </c>
      <c r="BA387" s="231">
        <f>IF(CD387="HDHV",DM_TI_LE!$K$12*I387, SUM(AE387:AW387)*F387*E387*DM_HE_SO_LUONG_NS!$D$1*CE387)</f>
        <v>9900000</v>
      </c>
      <c r="BB387" s="16"/>
      <c r="BC387" s="17">
        <f>VLOOKUP(B387,GD_LCD_HS_LNS!$B$4:$E$914,4,FALSE)</f>
        <v>3488000</v>
      </c>
      <c r="BD387" s="16"/>
      <c r="BE387" s="16">
        <f>I387/26*$BC387*VLOOKUP(BE$4,DM_TI_LE!$A$5:$C$29,3,FALSE)</f>
        <v>0</v>
      </c>
      <c r="BF387" s="16">
        <f>J387/26*$BC387*VLOOKUP(BF$4,DM_TI_LE!$A$5:$C$29,3,FALSE)</f>
        <v>0</v>
      </c>
      <c r="BG387" s="16">
        <f>K387/26*$BC387*VLOOKUP(BG$4,DM_TI_LE!$A$5:$C$29,3,FALSE)</f>
        <v>0</v>
      </c>
      <c r="BH387" s="16">
        <f>L387/26*$BC387*VLOOKUP(BH$4,DM_TI_LE!$A$5:$C$29,3,FALSE)</f>
        <v>0</v>
      </c>
      <c r="BI387" s="16">
        <f>M387/26*$BC387*VLOOKUP(BI$4,DM_TI_LE!$A$5:$C$29,3,FALSE)</f>
        <v>0</v>
      </c>
      <c r="BJ387" s="16">
        <f>N387/26*$BC387*VLOOKUP(BJ$4,DM_TI_LE!$A$5:$C$29,3,FALSE)</f>
        <v>0</v>
      </c>
      <c r="BK387" s="16">
        <f>O387/26*$BC387*VLOOKUP(BK$4,DM_TI_LE!$A$5:$C$29,3,FALSE)</f>
        <v>0</v>
      </c>
      <c r="BL387" s="16">
        <f>P387/26*$BC387*VLOOKUP(BL$4,DM_TI_LE!$A$5:$C$29,3,FALSE)</f>
        <v>0</v>
      </c>
      <c r="BM387" s="16">
        <f>Q387/26*$BC387*VLOOKUP(BM$4,DM_TI_LE!$A$5:$C$29,3,FALSE)</f>
        <v>0</v>
      </c>
      <c r="BN387" s="16">
        <f>R387/26*$BC387*VLOOKUP(BN$4,DM_TI_LE!$A$5:$C$29,3,FALSE)</f>
        <v>0</v>
      </c>
      <c r="BO387" s="16">
        <f>S387/26*$BC387*VLOOKUP(BO$4,DM_TI_LE!$A$5:$C$29,3,FALSE)</f>
        <v>0</v>
      </c>
      <c r="BP387" s="16">
        <f>T387/26*$BC387*VLOOKUP(BP$4,DM_TI_LE!$A$5:$C$29,3,FALSE)</f>
        <v>0</v>
      </c>
      <c r="BQ387" s="16">
        <f>U387/26*$BC387*VLOOKUP(BQ$4,DM_TI_LE!$A$5:$C$29,3,FALSE)</f>
        <v>0</v>
      </c>
      <c r="BR387" s="16">
        <f>V387/26*$BC387*VLOOKUP(BR$4,DM_TI_LE!$A$5:$C$29,3,FALSE)</f>
        <v>0</v>
      </c>
      <c r="BS387" s="16">
        <f>W387/26*$BC387*VLOOKUP(BS$4,DM_TI_LE!$A$5:$C$29,3,FALSE)</f>
        <v>0</v>
      </c>
      <c r="BT387" s="16">
        <f>X387/26*$BC387*VLOOKUP(BT$4,DM_TI_LE!$A$5:$C$29,3,FALSE)</f>
        <v>0</v>
      </c>
      <c r="BU387" s="16">
        <f>Y387/26*$BC387*VLOOKUP(BU$4,DM_TI_LE!$A$5:$C$29,3,FALSE)</f>
        <v>0</v>
      </c>
      <c r="BV387" s="16">
        <f>Z387/26*$BC387*VLOOKUP(BV$4,DM_TI_LE!$A$5:$C$29,3,FALSE)</f>
        <v>0</v>
      </c>
      <c r="BW387" s="16">
        <f>AA387/26*$BC387*VLOOKUP(BW$4,DM_TI_LE!$A$5:$C$29,3,FALSE)</f>
        <v>0</v>
      </c>
      <c r="BX387" s="16">
        <f>AB387/26*$BC387*VLOOKUP(BX$4,DM_TI_LE!$A$5:$C$29,3,FALSE)</f>
        <v>0</v>
      </c>
      <c r="BY387" s="16">
        <f>AC387/26*$BC387*VLOOKUP(BY$4,DM_TI_LE!$A$5:$C$29,3,FALSE)</f>
        <v>0</v>
      </c>
      <c r="BZ387" s="16">
        <f>AD387/26*$BC387*VLOOKUP(BZ$4,DM_TI_LE!$A$5:$C$29,3,FALSE)</f>
        <v>0</v>
      </c>
      <c r="CA387" s="196">
        <f t="shared" si="0"/>
        <v>0</v>
      </c>
      <c r="CB387" s="16"/>
      <c r="CC387" s="197">
        <f t="shared" si="1"/>
        <v>9900000</v>
      </c>
      <c r="CD387" s="145" t="s">
        <v>116</v>
      </c>
      <c r="CE387" s="199">
        <f>VLOOKUP(CD387,DM_TI_LE!$I$12:$J$16,2,FALSE)</f>
        <v>1</v>
      </c>
    </row>
    <row r="388" spans="1:83" ht="12.75">
      <c r="A388" s="36">
        <v>384</v>
      </c>
      <c r="B388" s="38">
        <f>GD_LCD_HS_LNS!B387</f>
        <v>10805</v>
      </c>
      <c r="C388" s="38" t="str">
        <f>GD_LCD_HS_LNS!C387</f>
        <v>Trịnh Thị Thu Hằng</v>
      </c>
      <c r="D388" s="38" t="str">
        <f>GD_LCD_HS_LNS!D387</f>
        <v>NV Hành chính - VT</v>
      </c>
      <c r="E388" s="146">
        <f>VLOOKUP(B388,GD_CHAM_CONG!$C$6:$BJ$912,60,FALSE)</f>
        <v>1</v>
      </c>
      <c r="F388" s="146">
        <f>VLOOKUP(B388,GD_LCD_HS_LNS!$B$4:$F$914,5,FALSE)</f>
        <v>1.8</v>
      </c>
      <c r="G388" s="168"/>
      <c r="H388" s="168">
        <f>VLOOKUP(B388,GD_CHAM_CONG!$C$6:$BD$912,37,FALSE)</f>
        <v>22</v>
      </c>
      <c r="I388" s="16">
        <f>VLOOKUP($B388,GD_CHAM_CONG!$C$6:$BF$912,38,FALSE)</f>
        <v>17</v>
      </c>
      <c r="J388" s="16">
        <f>VLOOKUP($B388,GD_CHAM_CONG!$C$6:$BF$912,39,FALSE)</f>
        <v>0</v>
      </c>
      <c r="K388" s="16">
        <f>VLOOKUP($B388,GD_CHAM_CONG!$C$6:$BF$912,40,FALSE)</f>
        <v>0</v>
      </c>
      <c r="L388" s="16">
        <f>VLOOKUP($B388,GD_CHAM_CONG!$C$6:$BF$912,41,FALSE)</f>
        <v>0</v>
      </c>
      <c r="M388" s="16">
        <f>VLOOKUP($B388,GD_CHAM_CONG!$C$6:$BF$912,42,FALSE)</f>
        <v>0</v>
      </c>
      <c r="N388" s="16">
        <f>VLOOKUP($B388,GD_CHAM_CONG!$C$6:$BF$912,43,FALSE)</f>
        <v>0</v>
      </c>
      <c r="O388" s="16">
        <f>VLOOKUP($B388,GD_CHAM_CONG!$C$6:$BF$912,44,FALSE)</f>
        <v>0</v>
      </c>
      <c r="P388" s="16">
        <f>VLOOKUP($B388,GD_CHAM_CONG!$C$6:$BF$912,45,FALSE)</f>
        <v>0</v>
      </c>
      <c r="Q388" s="16">
        <f>VLOOKUP($B388,GD_CHAM_CONG!$C$6:$BF$912,46,FALSE)</f>
        <v>0</v>
      </c>
      <c r="R388" s="16">
        <f>VLOOKUP($B388,GD_CHAM_CONG!$C$6:$BF$912,47,FALSE)</f>
        <v>0</v>
      </c>
      <c r="S388" s="16">
        <f>VLOOKUP($B388,GD_CHAM_CONG!$C$6:$BF$912,48,FALSE)</f>
        <v>5</v>
      </c>
      <c r="T388" s="16">
        <f>VLOOKUP($B388,GD_CHAM_CONG!$C$6:$BF$912,49,FALSE)</f>
        <v>0</v>
      </c>
      <c r="U388" s="16">
        <f>VLOOKUP($B388,GD_CHAM_CONG!$C$6:$BF$912,50,FALSE)</f>
        <v>0</v>
      </c>
      <c r="V388" s="16">
        <f>VLOOKUP($B388,GD_CHAM_CONG!$C$6:$BF$912,51,FALSE)</f>
        <v>0</v>
      </c>
      <c r="W388" s="16">
        <f>VLOOKUP($B388,GD_CHAM_CONG!$C$6:$BF$912,52,FALSE)</f>
        <v>0</v>
      </c>
      <c r="X388" s="16">
        <f>VLOOKUP($B388,GD_CHAM_CONG!$C$6:$BF$912,53,FALSE)</f>
        <v>0</v>
      </c>
      <c r="Y388" s="16">
        <f>VLOOKUP($B388,GD_CHAM_CONG!$C$6:$BF$912,54,FALSE)</f>
        <v>0</v>
      </c>
      <c r="Z388" s="16">
        <f>VLOOKUP($B388,GD_CHAM_CONG!$C$6:$BF$912,55,FALSE)</f>
        <v>0</v>
      </c>
      <c r="AA388" s="16">
        <f>VLOOKUP($B388,GD_CHAM_CONG!$C$6:$BF$912,56,FALSE)</f>
        <v>0</v>
      </c>
      <c r="AB388" s="16">
        <f>VLOOKUP($B388,GD_CHAM_CONG!$C$6:$BI$912,57,FALSE)</f>
        <v>0</v>
      </c>
      <c r="AC388" s="16">
        <f>VLOOKUP($B388,GD_CHAM_CONG!$C$6:$BI$912,58,FALSE)</f>
        <v>0</v>
      </c>
      <c r="AD388" s="16">
        <f>VLOOKUP($B388,GD_CHAM_CONG!$C$6:$BI$912,59,FALSE)</f>
        <v>0</v>
      </c>
      <c r="AE388" s="188">
        <f>I388/$H388*VLOOKUP(I$4,DM_TI_LE!$A$5:$B$30,2,FALSE)</f>
        <v>0.77272727272727271</v>
      </c>
      <c r="AF388" s="188">
        <f>J388/$H388*VLOOKUP(J$4,DM_TI_LE!$A$5:$B$30,2,FALSE)</f>
        <v>0</v>
      </c>
      <c r="AG388" s="188">
        <f>K388/$H388*VLOOKUP(K$4,DM_TI_LE!$A$5:$B$30,2,FALSE)</f>
        <v>0</v>
      </c>
      <c r="AH388" s="188">
        <f>L388/$H388*VLOOKUP(L$4,DM_TI_LE!$A$5:$B$30,2,FALSE)</f>
        <v>0</v>
      </c>
      <c r="AI388" s="188">
        <f>M388/$H388*VLOOKUP(M$4,DM_TI_LE!$A$5:$B$30,2,FALSE)</f>
        <v>0</v>
      </c>
      <c r="AJ388" s="188">
        <f>N388/$H388*VLOOKUP(N$4,DM_TI_LE!$A$5:$B$30,2,FALSE)</f>
        <v>0</v>
      </c>
      <c r="AK388" s="188">
        <f>O388/$H388*VLOOKUP(O$4,DM_TI_LE!$A$5:$B$30,2,FALSE)</f>
        <v>0</v>
      </c>
      <c r="AL388" s="188">
        <f>P388/$H388*VLOOKUP(P$4,DM_TI_LE!$A$5:$B$30,2,FALSE)</f>
        <v>0</v>
      </c>
      <c r="AM388" s="188">
        <f>Q388/$H388*VLOOKUP(Q$4,DM_TI_LE!$A$5:$B$30,2,FALSE)</f>
        <v>0</v>
      </c>
      <c r="AN388" s="188">
        <f>R388/$H388*VLOOKUP(R$4,DM_TI_LE!$A$5:$B$30,2,FALSE)</f>
        <v>0</v>
      </c>
      <c r="AO388" s="188">
        <f>S388/$H388*VLOOKUP(S$4,DM_TI_LE!$A$5:$B$30,2,FALSE)</f>
        <v>0</v>
      </c>
      <c r="AP388" s="188">
        <f>T388/$H388*VLOOKUP(T$4,DM_TI_LE!$A$5:$B$30,2,FALSE)</f>
        <v>0</v>
      </c>
      <c r="AQ388" s="188">
        <f>U388/$H388*VLOOKUP(U$4,DM_TI_LE!$A$5:$B$30,2,FALSE)</f>
        <v>0</v>
      </c>
      <c r="AR388" s="188">
        <f>V388/$H388*VLOOKUP(V$4,DM_TI_LE!$A$5:$B$30,2,FALSE)</f>
        <v>0</v>
      </c>
      <c r="AS388" s="188">
        <f>W388/$H388*VLOOKUP(W$4,DM_TI_LE!$A$5:$B$30,2,FALSE)</f>
        <v>0</v>
      </c>
      <c r="AT388" s="188">
        <f>X388/$H388*VLOOKUP(X$4,DM_TI_LE!$A$5:$B$30,2,FALSE)</f>
        <v>0</v>
      </c>
      <c r="AU388" s="188">
        <f>Y388/$H388*VLOOKUP(Y$4,DM_TI_LE!$A$5:$B$30,2,FALSE)</f>
        <v>0</v>
      </c>
      <c r="AV388" s="188">
        <f>Z388/$H388*VLOOKUP(Z$4,DM_TI_LE!$A$5:$B$30,2,FALSE)</f>
        <v>0</v>
      </c>
      <c r="AW388" s="188">
        <f>AA388/$H388*VLOOKUP(AA$4,DM_TI_LE!$A$5:$B$30,2,FALSE)</f>
        <v>0</v>
      </c>
      <c r="AX388" s="188">
        <f>AB388/$H388*VLOOKUP(AB$4,DM_TI_LE!$A$5:$B$30,2,FALSE)</f>
        <v>0</v>
      </c>
      <c r="AY388" s="188">
        <f>AC388/$H388*VLOOKUP(AC$4,DM_TI_LE!$A$5:$B$30,2,FALSE)</f>
        <v>0</v>
      </c>
      <c r="AZ388" s="188">
        <f>AD388/$H388*VLOOKUP(AD$4,DM_TI_LE!$A$5:$B$30,2,FALSE)</f>
        <v>0</v>
      </c>
      <c r="BA388" s="231">
        <f>IF(CD388="HDHV",DM_TI_LE!$K$12*I388, SUM(AE388:AW388)*F388*E388*DM_HE_SO_LUONG_NS!$D$1*CE388)</f>
        <v>6259090.9090909092</v>
      </c>
      <c r="BB388" s="16"/>
      <c r="BC388" s="17">
        <f>VLOOKUP(B388,GD_LCD_HS_LNS!$B$4:$E$914,4,FALSE)</f>
        <v>3197000</v>
      </c>
      <c r="BD388" s="16"/>
      <c r="BE388" s="16">
        <f>I388/26*$BC388*VLOOKUP(BE$4,DM_TI_LE!$A$5:$C$29,3,FALSE)</f>
        <v>0</v>
      </c>
      <c r="BF388" s="16">
        <f>J388/26*$BC388*VLOOKUP(BF$4,DM_TI_LE!$A$5:$C$29,3,FALSE)</f>
        <v>0</v>
      </c>
      <c r="BG388" s="16">
        <f>K388/26*$BC388*VLOOKUP(BG$4,DM_TI_LE!$A$5:$C$29,3,FALSE)</f>
        <v>0</v>
      </c>
      <c r="BH388" s="16">
        <f>L388/26*$BC388*VLOOKUP(BH$4,DM_TI_LE!$A$5:$C$29,3,FALSE)</f>
        <v>0</v>
      </c>
      <c r="BI388" s="16">
        <f>M388/26*$BC388*VLOOKUP(BI$4,DM_TI_LE!$A$5:$C$29,3,FALSE)</f>
        <v>0</v>
      </c>
      <c r="BJ388" s="16">
        <f>N388/26*$BC388*VLOOKUP(BJ$4,DM_TI_LE!$A$5:$C$29,3,FALSE)</f>
        <v>0</v>
      </c>
      <c r="BK388" s="16">
        <f>O388/26*$BC388*VLOOKUP(BK$4,DM_TI_LE!$A$5:$C$29,3,FALSE)</f>
        <v>0</v>
      </c>
      <c r="BL388" s="16">
        <f>P388/26*$BC388*VLOOKUP(BL$4,DM_TI_LE!$A$5:$C$29,3,FALSE)</f>
        <v>0</v>
      </c>
      <c r="BM388" s="16">
        <f>Q388/26*$BC388*VLOOKUP(BM$4,DM_TI_LE!$A$5:$C$29,3,FALSE)</f>
        <v>0</v>
      </c>
      <c r="BN388" s="16">
        <f>R388/26*$BC388*VLOOKUP(BN$4,DM_TI_LE!$A$5:$C$29,3,FALSE)</f>
        <v>0</v>
      </c>
      <c r="BO388" s="16">
        <f>S388/26*$BC388*VLOOKUP(BO$4,DM_TI_LE!$A$5:$C$29,3,FALSE)</f>
        <v>614807.69230769237</v>
      </c>
      <c r="BP388" s="16">
        <f>T388/26*$BC388*VLOOKUP(BP$4,DM_TI_LE!$A$5:$C$29,3,FALSE)</f>
        <v>0</v>
      </c>
      <c r="BQ388" s="16">
        <f>U388/26*$BC388*VLOOKUP(BQ$4,DM_TI_LE!$A$5:$C$29,3,FALSE)</f>
        <v>0</v>
      </c>
      <c r="BR388" s="16">
        <f>V388/26*$BC388*VLOOKUP(BR$4,DM_TI_LE!$A$5:$C$29,3,FALSE)</f>
        <v>0</v>
      </c>
      <c r="BS388" s="16">
        <f>W388/26*$BC388*VLOOKUP(BS$4,DM_TI_LE!$A$5:$C$29,3,FALSE)</f>
        <v>0</v>
      </c>
      <c r="BT388" s="16">
        <f>X388/26*$BC388*VLOOKUP(BT$4,DM_TI_LE!$A$5:$C$29,3,FALSE)</f>
        <v>0</v>
      </c>
      <c r="BU388" s="16">
        <f>Y388/26*$BC388*VLOOKUP(BU$4,DM_TI_LE!$A$5:$C$29,3,FALSE)</f>
        <v>0</v>
      </c>
      <c r="BV388" s="16">
        <f>Z388/26*$BC388*VLOOKUP(BV$4,DM_TI_LE!$A$5:$C$29,3,FALSE)</f>
        <v>0</v>
      </c>
      <c r="BW388" s="16">
        <f>AA388/26*$BC388*VLOOKUP(BW$4,DM_TI_LE!$A$5:$C$29,3,FALSE)</f>
        <v>0</v>
      </c>
      <c r="BX388" s="16">
        <f>AB388/26*$BC388*VLOOKUP(BX$4,DM_TI_LE!$A$5:$C$29,3,FALSE)</f>
        <v>0</v>
      </c>
      <c r="BY388" s="16">
        <f>AC388/26*$BC388*VLOOKUP(BY$4,DM_TI_LE!$A$5:$C$29,3,FALSE)</f>
        <v>0</v>
      </c>
      <c r="BZ388" s="16">
        <f>AD388/26*$BC388*VLOOKUP(BZ$4,DM_TI_LE!$A$5:$C$29,3,FALSE)</f>
        <v>0</v>
      </c>
      <c r="CA388" s="196">
        <f t="shared" si="0"/>
        <v>614807.69230769237</v>
      </c>
      <c r="CB388" s="16"/>
      <c r="CC388" s="197">
        <f t="shared" si="1"/>
        <v>6873898.6013986012</v>
      </c>
      <c r="CD388" s="145" t="s">
        <v>116</v>
      </c>
      <c r="CE388" s="199">
        <f>VLOOKUP(CD388,DM_TI_LE!$I$12:$J$16,2,FALSE)</f>
        <v>1</v>
      </c>
    </row>
    <row r="389" spans="1:83" ht="12.75">
      <c r="A389" s="36">
        <v>385</v>
      </c>
      <c r="B389" s="38">
        <f>GD_LCD_HS_LNS!B388</f>
        <v>10566</v>
      </c>
      <c r="C389" s="38" t="str">
        <f>GD_LCD_HS_LNS!C388</f>
        <v>Nguyễn Thị Ngọc</v>
      </c>
      <c r="D389" s="38" t="str">
        <f>GD_LCD_HS_LNS!D388</f>
        <v>NV Kế hoạch - Quản lý chất lượng</v>
      </c>
      <c r="E389" s="146">
        <f>VLOOKUP(B389,GD_CHAM_CONG!$C$6:$BJ$912,60,FALSE)</f>
        <v>1</v>
      </c>
      <c r="F389" s="146">
        <f>VLOOKUP(B389,GD_LCD_HS_LNS!$B$4:$F$914,5,FALSE)</f>
        <v>2.6</v>
      </c>
      <c r="G389" s="168"/>
      <c r="H389" s="168">
        <f>VLOOKUP(B389,GD_CHAM_CONG!$C$6:$BD$912,37,FALSE)</f>
        <v>22</v>
      </c>
      <c r="I389" s="16">
        <f>VLOOKUP($B389,GD_CHAM_CONG!$C$6:$BF$912,38,FALSE)</f>
        <v>22</v>
      </c>
      <c r="J389" s="16">
        <f>VLOOKUP($B389,GD_CHAM_CONG!$C$6:$BF$912,39,FALSE)</f>
        <v>0</v>
      </c>
      <c r="K389" s="16">
        <f>VLOOKUP($B389,GD_CHAM_CONG!$C$6:$BF$912,40,FALSE)</f>
        <v>0</v>
      </c>
      <c r="L389" s="16">
        <f>VLOOKUP($B389,GD_CHAM_CONG!$C$6:$BF$912,41,FALSE)</f>
        <v>0</v>
      </c>
      <c r="M389" s="16">
        <f>VLOOKUP($B389,GD_CHAM_CONG!$C$6:$BF$912,42,FALSE)</f>
        <v>0</v>
      </c>
      <c r="N389" s="16">
        <f>VLOOKUP($B389,GD_CHAM_CONG!$C$6:$BF$912,43,FALSE)</f>
        <v>0</v>
      </c>
      <c r="O389" s="16">
        <f>VLOOKUP($B389,GD_CHAM_CONG!$C$6:$BF$912,44,FALSE)</f>
        <v>0</v>
      </c>
      <c r="P389" s="16">
        <f>VLOOKUP($B389,GD_CHAM_CONG!$C$6:$BF$912,45,FALSE)</f>
        <v>0</v>
      </c>
      <c r="Q389" s="16">
        <f>VLOOKUP($B389,GD_CHAM_CONG!$C$6:$BF$912,46,FALSE)</f>
        <v>0</v>
      </c>
      <c r="R389" s="16">
        <f>VLOOKUP($B389,GD_CHAM_CONG!$C$6:$BF$912,47,FALSE)</f>
        <v>0</v>
      </c>
      <c r="S389" s="16">
        <f>VLOOKUP($B389,GD_CHAM_CONG!$C$6:$BF$912,48,FALSE)</f>
        <v>0</v>
      </c>
      <c r="T389" s="16">
        <f>VLOOKUP($B389,GD_CHAM_CONG!$C$6:$BF$912,49,FALSE)</f>
        <v>0</v>
      </c>
      <c r="U389" s="16">
        <f>VLOOKUP($B389,GD_CHAM_CONG!$C$6:$BF$912,50,FALSE)</f>
        <v>0</v>
      </c>
      <c r="V389" s="16">
        <f>VLOOKUP($B389,GD_CHAM_CONG!$C$6:$BF$912,51,FALSE)</f>
        <v>0</v>
      </c>
      <c r="W389" s="16">
        <f>VLOOKUP($B389,GD_CHAM_CONG!$C$6:$BF$912,52,FALSE)</f>
        <v>0</v>
      </c>
      <c r="X389" s="16">
        <f>VLOOKUP($B389,GD_CHAM_CONG!$C$6:$BF$912,53,FALSE)</f>
        <v>0</v>
      </c>
      <c r="Y389" s="16">
        <f>VLOOKUP($B389,GD_CHAM_CONG!$C$6:$BF$912,54,FALSE)</f>
        <v>0</v>
      </c>
      <c r="Z389" s="16">
        <f>VLOOKUP($B389,GD_CHAM_CONG!$C$6:$BF$912,55,FALSE)</f>
        <v>0</v>
      </c>
      <c r="AA389" s="16">
        <f>VLOOKUP($B389,GD_CHAM_CONG!$C$6:$BF$912,56,FALSE)</f>
        <v>0</v>
      </c>
      <c r="AB389" s="16">
        <f>VLOOKUP($B389,GD_CHAM_CONG!$C$6:$BI$912,57,FALSE)</f>
        <v>0</v>
      </c>
      <c r="AC389" s="16">
        <f>VLOOKUP($B389,GD_CHAM_CONG!$C$6:$BI$912,58,FALSE)</f>
        <v>0</v>
      </c>
      <c r="AD389" s="16">
        <f>VLOOKUP($B389,GD_CHAM_CONG!$C$6:$BI$912,59,FALSE)</f>
        <v>0</v>
      </c>
      <c r="AE389" s="188">
        <f>I389/$H389*VLOOKUP(I$4,DM_TI_LE!$A$5:$B$30,2,FALSE)</f>
        <v>1</v>
      </c>
      <c r="AF389" s="188">
        <f>J389/$H389*VLOOKUP(J$4,DM_TI_LE!$A$5:$B$30,2,FALSE)</f>
        <v>0</v>
      </c>
      <c r="AG389" s="188">
        <f>K389/$H389*VLOOKUP(K$4,DM_TI_LE!$A$5:$B$30,2,FALSE)</f>
        <v>0</v>
      </c>
      <c r="AH389" s="188">
        <f>L389/$H389*VLOOKUP(L$4,DM_TI_LE!$A$5:$B$30,2,FALSE)</f>
        <v>0</v>
      </c>
      <c r="AI389" s="188">
        <f>M389/$H389*VLOOKUP(M$4,DM_TI_LE!$A$5:$B$30,2,FALSE)</f>
        <v>0</v>
      </c>
      <c r="AJ389" s="188">
        <f>N389/$H389*VLOOKUP(N$4,DM_TI_LE!$A$5:$B$30,2,FALSE)</f>
        <v>0</v>
      </c>
      <c r="AK389" s="188">
        <f>O389/$H389*VLOOKUP(O$4,DM_TI_LE!$A$5:$B$30,2,FALSE)</f>
        <v>0</v>
      </c>
      <c r="AL389" s="188">
        <f>P389/$H389*VLOOKUP(P$4,DM_TI_LE!$A$5:$B$30,2,FALSE)</f>
        <v>0</v>
      </c>
      <c r="AM389" s="188">
        <f>Q389/$H389*VLOOKUP(Q$4,DM_TI_LE!$A$5:$B$30,2,FALSE)</f>
        <v>0</v>
      </c>
      <c r="AN389" s="188">
        <f>R389/$H389*VLOOKUP(R$4,DM_TI_LE!$A$5:$B$30,2,FALSE)</f>
        <v>0</v>
      </c>
      <c r="AO389" s="188">
        <f>S389/$H389*VLOOKUP(S$4,DM_TI_LE!$A$5:$B$30,2,FALSE)</f>
        <v>0</v>
      </c>
      <c r="AP389" s="188">
        <f>T389/$H389*VLOOKUP(T$4,DM_TI_LE!$A$5:$B$30,2,FALSE)</f>
        <v>0</v>
      </c>
      <c r="AQ389" s="188">
        <f>U389/$H389*VLOOKUP(U$4,DM_TI_LE!$A$5:$B$30,2,FALSE)</f>
        <v>0</v>
      </c>
      <c r="AR389" s="188">
        <f>V389/$H389*VLOOKUP(V$4,DM_TI_LE!$A$5:$B$30,2,FALSE)</f>
        <v>0</v>
      </c>
      <c r="AS389" s="188">
        <f>W389/$H389*VLOOKUP(W$4,DM_TI_LE!$A$5:$B$30,2,FALSE)</f>
        <v>0</v>
      </c>
      <c r="AT389" s="188">
        <f>X389/$H389*VLOOKUP(X$4,DM_TI_LE!$A$5:$B$30,2,FALSE)</f>
        <v>0</v>
      </c>
      <c r="AU389" s="188">
        <f>Y389/$H389*VLOOKUP(Y$4,DM_TI_LE!$A$5:$B$30,2,FALSE)</f>
        <v>0</v>
      </c>
      <c r="AV389" s="188">
        <f>Z389/$H389*VLOOKUP(Z$4,DM_TI_LE!$A$5:$B$30,2,FALSE)</f>
        <v>0</v>
      </c>
      <c r="AW389" s="188">
        <f>AA389/$H389*VLOOKUP(AA$4,DM_TI_LE!$A$5:$B$30,2,FALSE)</f>
        <v>0</v>
      </c>
      <c r="AX389" s="188">
        <f>AB389/$H389*VLOOKUP(AB$4,DM_TI_LE!$A$5:$B$30,2,FALSE)</f>
        <v>0</v>
      </c>
      <c r="AY389" s="188">
        <f>AC389/$H389*VLOOKUP(AC$4,DM_TI_LE!$A$5:$B$30,2,FALSE)</f>
        <v>0</v>
      </c>
      <c r="AZ389" s="188">
        <f>AD389/$H389*VLOOKUP(AD$4,DM_TI_LE!$A$5:$B$30,2,FALSE)</f>
        <v>0</v>
      </c>
      <c r="BA389" s="231">
        <f>IF(CD389="HDHV",DM_TI_LE!$K$12*I389, SUM(AE389:AW389)*F389*E389*DM_HE_SO_LUONG_NS!$D$1*CE389)</f>
        <v>11700000</v>
      </c>
      <c r="BB389" s="16"/>
      <c r="BC389" s="17">
        <f>VLOOKUP(B389,GD_LCD_HS_LNS!$B$4:$E$914,4,FALSE)</f>
        <v>4534000</v>
      </c>
      <c r="BD389" s="16"/>
      <c r="BE389" s="16">
        <f>I389/26*$BC389*VLOOKUP(BE$4,DM_TI_LE!$A$5:$C$29,3,FALSE)</f>
        <v>0</v>
      </c>
      <c r="BF389" s="16">
        <f>J389/26*$BC389*VLOOKUP(BF$4,DM_TI_LE!$A$5:$C$29,3,FALSE)</f>
        <v>0</v>
      </c>
      <c r="BG389" s="16">
        <f>K389/26*$BC389*VLOOKUP(BG$4,DM_TI_LE!$A$5:$C$29,3,FALSE)</f>
        <v>0</v>
      </c>
      <c r="BH389" s="16">
        <f>L389/26*$BC389*VLOOKUP(BH$4,DM_TI_LE!$A$5:$C$29,3,FALSE)</f>
        <v>0</v>
      </c>
      <c r="BI389" s="16">
        <f>M389/26*$BC389*VLOOKUP(BI$4,DM_TI_LE!$A$5:$C$29,3,FALSE)</f>
        <v>0</v>
      </c>
      <c r="BJ389" s="16">
        <f>N389/26*$BC389*VLOOKUP(BJ$4,DM_TI_LE!$A$5:$C$29,3,FALSE)</f>
        <v>0</v>
      </c>
      <c r="BK389" s="16">
        <f>O389/26*$BC389*VLOOKUP(BK$4,DM_TI_LE!$A$5:$C$29,3,FALSE)</f>
        <v>0</v>
      </c>
      <c r="BL389" s="16">
        <f>P389/26*$BC389*VLOOKUP(BL$4,DM_TI_LE!$A$5:$C$29,3,FALSE)</f>
        <v>0</v>
      </c>
      <c r="BM389" s="16">
        <f>Q389/26*$BC389*VLOOKUP(BM$4,DM_TI_LE!$A$5:$C$29,3,FALSE)</f>
        <v>0</v>
      </c>
      <c r="BN389" s="16">
        <f>R389/26*$BC389*VLOOKUP(BN$4,DM_TI_LE!$A$5:$C$29,3,FALSE)</f>
        <v>0</v>
      </c>
      <c r="BO389" s="16">
        <f>S389/26*$BC389*VLOOKUP(BO$4,DM_TI_LE!$A$5:$C$29,3,FALSE)</f>
        <v>0</v>
      </c>
      <c r="BP389" s="16">
        <f>T389/26*$BC389*VLOOKUP(BP$4,DM_TI_LE!$A$5:$C$29,3,FALSE)</f>
        <v>0</v>
      </c>
      <c r="BQ389" s="16">
        <f>U389/26*$BC389*VLOOKUP(BQ$4,DM_TI_LE!$A$5:$C$29,3,FALSE)</f>
        <v>0</v>
      </c>
      <c r="BR389" s="16">
        <f>V389/26*$BC389*VLOOKUP(BR$4,DM_TI_LE!$A$5:$C$29,3,FALSE)</f>
        <v>0</v>
      </c>
      <c r="BS389" s="16">
        <f>W389/26*$BC389*VLOOKUP(BS$4,DM_TI_LE!$A$5:$C$29,3,FALSE)</f>
        <v>0</v>
      </c>
      <c r="BT389" s="16">
        <f>X389/26*$BC389*VLOOKUP(BT$4,DM_TI_LE!$A$5:$C$29,3,FALSE)</f>
        <v>0</v>
      </c>
      <c r="BU389" s="16">
        <f>Y389/26*$BC389*VLOOKUP(BU$4,DM_TI_LE!$A$5:$C$29,3,FALSE)</f>
        <v>0</v>
      </c>
      <c r="BV389" s="16">
        <f>Z389/26*$BC389*VLOOKUP(BV$4,DM_TI_LE!$A$5:$C$29,3,FALSE)</f>
        <v>0</v>
      </c>
      <c r="BW389" s="16">
        <f>AA389/26*$BC389*VLOOKUP(BW$4,DM_TI_LE!$A$5:$C$29,3,FALSE)</f>
        <v>0</v>
      </c>
      <c r="BX389" s="16">
        <f>AB389/26*$BC389*VLOOKUP(BX$4,DM_TI_LE!$A$5:$C$29,3,FALSE)</f>
        <v>0</v>
      </c>
      <c r="BY389" s="16">
        <f>AC389/26*$BC389*VLOOKUP(BY$4,DM_TI_LE!$A$5:$C$29,3,FALSE)</f>
        <v>0</v>
      </c>
      <c r="BZ389" s="16">
        <f>AD389/26*$BC389*VLOOKUP(BZ$4,DM_TI_LE!$A$5:$C$29,3,FALSE)</f>
        <v>0</v>
      </c>
      <c r="CA389" s="196">
        <f t="shared" si="0"/>
        <v>0</v>
      </c>
      <c r="CB389" s="16"/>
      <c r="CC389" s="197">
        <f t="shared" si="1"/>
        <v>11700000</v>
      </c>
      <c r="CD389" s="145" t="s">
        <v>116</v>
      </c>
      <c r="CE389" s="199">
        <f>VLOOKUP(CD389,DM_TI_LE!$I$12:$J$16,2,FALSE)</f>
        <v>1</v>
      </c>
    </row>
    <row r="390" spans="1:83" ht="12.75">
      <c r="A390" s="36">
        <v>386</v>
      </c>
      <c r="B390" s="38">
        <f>GD_LCD_HS_LNS!B389</f>
        <v>10804</v>
      </c>
      <c r="C390" s="38" t="str">
        <f>GD_LCD_HS_LNS!C389</f>
        <v>Vũ Thị Hoà</v>
      </c>
      <c r="D390" s="38" t="str">
        <f>GD_LCD_HS_LNS!D389</f>
        <v>NV Lao động tiền lương</v>
      </c>
      <c r="E390" s="146">
        <f>VLOOKUP(B390,GD_CHAM_CONG!$C$6:$BJ$912,60,FALSE)</f>
        <v>1</v>
      </c>
      <c r="F390" s="146">
        <f>VLOOKUP(B390,GD_LCD_HS_LNS!$B$4:$F$914,5,FALSE)</f>
        <v>2.76</v>
      </c>
      <c r="G390" s="168"/>
      <c r="H390" s="168">
        <f>VLOOKUP(B390,GD_CHAM_CONG!$C$6:$BD$912,37,FALSE)</f>
        <v>22</v>
      </c>
      <c r="I390" s="16">
        <f>VLOOKUP($B390,GD_CHAM_CONG!$C$6:$BF$912,38,FALSE)</f>
        <v>22</v>
      </c>
      <c r="J390" s="16">
        <f>VLOOKUP($B390,GD_CHAM_CONG!$C$6:$BF$912,39,FALSE)</f>
        <v>0</v>
      </c>
      <c r="K390" s="16">
        <f>VLOOKUP($B390,GD_CHAM_CONG!$C$6:$BF$912,40,FALSE)</f>
        <v>0</v>
      </c>
      <c r="L390" s="16">
        <f>VLOOKUP($B390,GD_CHAM_CONG!$C$6:$BF$912,41,FALSE)</f>
        <v>0</v>
      </c>
      <c r="M390" s="16">
        <f>VLOOKUP($B390,GD_CHAM_CONG!$C$6:$BF$912,42,FALSE)</f>
        <v>0</v>
      </c>
      <c r="N390" s="16">
        <f>VLOOKUP($B390,GD_CHAM_CONG!$C$6:$BF$912,43,FALSE)</f>
        <v>0</v>
      </c>
      <c r="O390" s="16">
        <f>VLOOKUP($B390,GD_CHAM_CONG!$C$6:$BF$912,44,FALSE)</f>
        <v>0</v>
      </c>
      <c r="P390" s="16">
        <f>VLOOKUP($B390,GD_CHAM_CONG!$C$6:$BF$912,45,FALSE)</f>
        <v>0</v>
      </c>
      <c r="Q390" s="16">
        <f>VLOOKUP($B390,GD_CHAM_CONG!$C$6:$BF$912,46,FALSE)</f>
        <v>0</v>
      </c>
      <c r="R390" s="16">
        <f>VLOOKUP($B390,GD_CHAM_CONG!$C$6:$BF$912,47,FALSE)</f>
        <v>0</v>
      </c>
      <c r="S390" s="16">
        <f>VLOOKUP($B390,GD_CHAM_CONG!$C$6:$BF$912,48,FALSE)</f>
        <v>0</v>
      </c>
      <c r="T390" s="16">
        <f>VLOOKUP($B390,GD_CHAM_CONG!$C$6:$BF$912,49,FALSE)</f>
        <v>0</v>
      </c>
      <c r="U390" s="16">
        <f>VLOOKUP($B390,GD_CHAM_CONG!$C$6:$BF$912,50,FALSE)</f>
        <v>0</v>
      </c>
      <c r="V390" s="16">
        <f>VLOOKUP($B390,GD_CHAM_CONG!$C$6:$BF$912,51,FALSE)</f>
        <v>0</v>
      </c>
      <c r="W390" s="16">
        <f>VLOOKUP($B390,GD_CHAM_CONG!$C$6:$BF$912,52,FALSE)</f>
        <v>0</v>
      </c>
      <c r="X390" s="16">
        <f>VLOOKUP($B390,GD_CHAM_CONG!$C$6:$BF$912,53,FALSE)</f>
        <v>0</v>
      </c>
      <c r="Y390" s="16">
        <f>VLOOKUP($B390,GD_CHAM_CONG!$C$6:$BF$912,54,FALSE)</f>
        <v>0</v>
      </c>
      <c r="Z390" s="16">
        <f>VLOOKUP($B390,GD_CHAM_CONG!$C$6:$BF$912,55,FALSE)</f>
        <v>0</v>
      </c>
      <c r="AA390" s="16">
        <f>VLOOKUP($B390,GD_CHAM_CONG!$C$6:$BF$912,56,FALSE)</f>
        <v>0</v>
      </c>
      <c r="AB390" s="16">
        <f>VLOOKUP($B390,GD_CHAM_CONG!$C$6:$BI$912,57,FALSE)</f>
        <v>0</v>
      </c>
      <c r="AC390" s="16">
        <f>VLOOKUP($B390,GD_CHAM_CONG!$C$6:$BI$912,58,FALSE)</f>
        <v>0</v>
      </c>
      <c r="AD390" s="16">
        <f>VLOOKUP($B390,GD_CHAM_CONG!$C$6:$BI$912,59,FALSE)</f>
        <v>0</v>
      </c>
      <c r="AE390" s="188">
        <f>I390/$H390*VLOOKUP(I$4,DM_TI_LE!$A$5:$B$30,2,FALSE)</f>
        <v>1</v>
      </c>
      <c r="AF390" s="188">
        <f>J390/$H390*VLOOKUP(J$4,DM_TI_LE!$A$5:$B$30,2,FALSE)</f>
        <v>0</v>
      </c>
      <c r="AG390" s="188">
        <f>K390/$H390*VLOOKUP(K$4,DM_TI_LE!$A$5:$B$30,2,FALSE)</f>
        <v>0</v>
      </c>
      <c r="AH390" s="188">
        <f>L390/$H390*VLOOKUP(L$4,DM_TI_LE!$A$5:$B$30,2,FALSE)</f>
        <v>0</v>
      </c>
      <c r="AI390" s="188">
        <f>M390/$H390*VLOOKUP(M$4,DM_TI_LE!$A$5:$B$30,2,FALSE)</f>
        <v>0</v>
      </c>
      <c r="AJ390" s="188">
        <f>N390/$H390*VLOOKUP(N$4,DM_TI_LE!$A$5:$B$30,2,FALSE)</f>
        <v>0</v>
      </c>
      <c r="AK390" s="188">
        <f>O390/$H390*VLOOKUP(O$4,DM_TI_LE!$A$5:$B$30,2,FALSE)</f>
        <v>0</v>
      </c>
      <c r="AL390" s="188">
        <f>P390/$H390*VLOOKUP(P$4,DM_TI_LE!$A$5:$B$30,2,FALSE)</f>
        <v>0</v>
      </c>
      <c r="AM390" s="188">
        <f>Q390/$H390*VLOOKUP(Q$4,DM_TI_LE!$A$5:$B$30,2,FALSE)</f>
        <v>0</v>
      </c>
      <c r="AN390" s="188">
        <f>R390/$H390*VLOOKUP(R$4,DM_TI_LE!$A$5:$B$30,2,FALSE)</f>
        <v>0</v>
      </c>
      <c r="AO390" s="188">
        <f>S390/$H390*VLOOKUP(S$4,DM_TI_LE!$A$5:$B$30,2,FALSE)</f>
        <v>0</v>
      </c>
      <c r="AP390" s="188">
        <f>T390/$H390*VLOOKUP(T$4,DM_TI_LE!$A$5:$B$30,2,FALSE)</f>
        <v>0</v>
      </c>
      <c r="AQ390" s="188">
        <f>U390/$H390*VLOOKUP(U$4,DM_TI_LE!$A$5:$B$30,2,FALSE)</f>
        <v>0</v>
      </c>
      <c r="AR390" s="188">
        <f>V390/$H390*VLOOKUP(V$4,DM_TI_LE!$A$5:$B$30,2,FALSE)</f>
        <v>0</v>
      </c>
      <c r="AS390" s="188">
        <f>W390/$H390*VLOOKUP(W$4,DM_TI_LE!$A$5:$B$30,2,FALSE)</f>
        <v>0</v>
      </c>
      <c r="AT390" s="188">
        <f>X390/$H390*VLOOKUP(X$4,DM_TI_LE!$A$5:$B$30,2,FALSE)</f>
        <v>0</v>
      </c>
      <c r="AU390" s="188">
        <f>Y390/$H390*VLOOKUP(Y$4,DM_TI_LE!$A$5:$B$30,2,FALSE)</f>
        <v>0</v>
      </c>
      <c r="AV390" s="188">
        <f>Z390/$H390*VLOOKUP(Z$4,DM_TI_LE!$A$5:$B$30,2,FALSE)</f>
        <v>0</v>
      </c>
      <c r="AW390" s="188">
        <f>AA390/$H390*VLOOKUP(AA$4,DM_TI_LE!$A$5:$B$30,2,FALSE)</f>
        <v>0</v>
      </c>
      <c r="AX390" s="188">
        <f>AB390/$H390*VLOOKUP(AB$4,DM_TI_LE!$A$5:$B$30,2,FALSE)</f>
        <v>0</v>
      </c>
      <c r="AY390" s="188">
        <f>AC390/$H390*VLOOKUP(AC$4,DM_TI_LE!$A$5:$B$30,2,FALSE)</f>
        <v>0</v>
      </c>
      <c r="AZ390" s="188">
        <f>AD390/$H390*VLOOKUP(AD$4,DM_TI_LE!$A$5:$B$30,2,FALSE)</f>
        <v>0</v>
      </c>
      <c r="BA390" s="231">
        <f>IF(CD390="HDHV",DM_TI_LE!$K$12*I390, SUM(AE390:AW390)*F390*E390*DM_HE_SO_LUONG_NS!$D$1*CE390)</f>
        <v>12419999.999999998</v>
      </c>
      <c r="BB390" s="16"/>
      <c r="BC390" s="17">
        <f>VLOOKUP(B390,GD_LCD_HS_LNS!$B$4:$E$914,4,FALSE)</f>
        <v>4534000</v>
      </c>
      <c r="BD390" s="16"/>
      <c r="BE390" s="16">
        <f>I390/26*$BC390*VLOOKUP(BE$4,DM_TI_LE!$A$5:$C$29,3,FALSE)</f>
        <v>0</v>
      </c>
      <c r="BF390" s="16">
        <f>J390/26*$BC390*VLOOKUP(BF$4,DM_TI_LE!$A$5:$C$29,3,FALSE)</f>
        <v>0</v>
      </c>
      <c r="BG390" s="16">
        <f>K390/26*$BC390*VLOOKUP(BG$4,DM_TI_LE!$A$5:$C$29,3,FALSE)</f>
        <v>0</v>
      </c>
      <c r="BH390" s="16">
        <f>L390/26*$BC390*VLOOKUP(BH$4,DM_TI_LE!$A$5:$C$29,3,FALSE)</f>
        <v>0</v>
      </c>
      <c r="BI390" s="16">
        <f>M390/26*$BC390*VLOOKUP(BI$4,DM_TI_LE!$A$5:$C$29,3,FALSE)</f>
        <v>0</v>
      </c>
      <c r="BJ390" s="16">
        <f>N390/26*$BC390*VLOOKUP(BJ$4,DM_TI_LE!$A$5:$C$29,3,FALSE)</f>
        <v>0</v>
      </c>
      <c r="BK390" s="16">
        <f>O390/26*$BC390*VLOOKUP(BK$4,DM_TI_LE!$A$5:$C$29,3,FALSE)</f>
        <v>0</v>
      </c>
      <c r="BL390" s="16">
        <f>P390/26*$BC390*VLOOKUP(BL$4,DM_TI_LE!$A$5:$C$29,3,FALSE)</f>
        <v>0</v>
      </c>
      <c r="BM390" s="16">
        <f>Q390/26*$BC390*VLOOKUP(BM$4,DM_TI_LE!$A$5:$C$29,3,FALSE)</f>
        <v>0</v>
      </c>
      <c r="BN390" s="16">
        <f>R390/26*$BC390*VLOOKUP(BN$4,DM_TI_LE!$A$5:$C$29,3,FALSE)</f>
        <v>0</v>
      </c>
      <c r="BO390" s="16">
        <f>S390/26*$BC390*VLOOKUP(BO$4,DM_TI_LE!$A$5:$C$29,3,FALSE)</f>
        <v>0</v>
      </c>
      <c r="BP390" s="16">
        <f>T390/26*$BC390*VLOOKUP(BP$4,DM_TI_LE!$A$5:$C$29,3,FALSE)</f>
        <v>0</v>
      </c>
      <c r="BQ390" s="16">
        <f>U390/26*$BC390*VLOOKUP(BQ$4,DM_TI_LE!$A$5:$C$29,3,FALSE)</f>
        <v>0</v>
      </c>
      <c r="BR390" s="16">
        <f>V390/26*$BC390*VLOOKUP(BR$4,DM_TI_LE!$A$5:$C$29,3,FALSE)</f>
        <v>0</v>
      </c>
      <c r="BS390" s="16">
        <f>W390/26*$BC390*VLOOKUP(BS$4,DM_TI_LE!$A$5:$C$29,3,FALSE)</f>
        <v>0</v>
      </c>
      <c r="BT390" s="16">
        <f>X390/26*$BC390*VLOOKUP(BT$4,DM_TI_LE!$A$5:$C$29,3,FALSE)</f>
        <v>0</v>
      </c>
      <c r="BU390" s="16">
        <f>Y390/26*$BC390*VLOOKUP(BU$4,DM_TI_LE!$A$5:$C$29,3,FALSE)</f>
        <v>0</v>
      </c>
      <c r="BV390" s="16">
        <f>Z390/26*$BC390*VLOOKUP(BV$4,DM_TI_LE!$A$5:$C$29,3,FALSE)</f>
        <v>0</v>
      </c>
      <c r="BW390" s="16">
        <f>AA390/26*$BC390*VLOOKUP(BW$4,DM_TI_LE!$A$5:$C$29,3,FALSE)</f>
        <v>0</v>
      </c>
      <c r="BX390" s="16">
        <f>AB390/26*$BC390*VLOOKUP(BX$4,DM_TI_LE!$A$5:$C$29,3,FALSE)</f>
        <v>0</v>
      </c>
      <c r="BY390" s="16">
        <f>AC390/26*$BC390*VLOOKUP(BY$4,DM_TI_LE!$A$5:$C$29,3,FALSE)</f>
        <v>0</v>
      </c>
      <c r="BZ390" s="16">
        <f>AD390/26*$BC390*VLOOKUP(BZ$4,DM_TI_LE!$A$5:$C$29,3,FALSE)</f>
        <v>0</v>
      </c>
      <c r="CA390" s="196">
        <f t="shared" si="0"/>
        <v>0</v>
      </c>
      <c r="CB390" s="16"/>
      <c r="CC390" s="197">
        <f t="shared" si="1"/>
        <v>12419999.999999998</v>
      </c>
      <c r="CD390" s="145" t="s">
        <v>116</v>
      </c>
      <c r="CE390" s="199">
        <f>VLOOKUP(CD390,DM_TI_LE!$I$12:$J$16,2,FALSE)</f>
        <v>1</v>
      </c>
    </row>
    <row r="391" spans="1:83" ht="12.75">
      <c r="A391" s="36">
        <v>387</v>
      </c>
      <c r="B391" s="38">
        <f>GD_LCD_HS_LNS!B390</f>
        <v>11117</v>
      </c>
      <c r="C391" s="38" t="str">
        <f>GD_LCD_HS_LNS!C390</f>
        <v>Nguyễn Hương Giang</v>
      </c>
      <c r="D391" s="38" t="str">
        <f>GD_LCD_HS_LNS!D390</f>
        <v>NV PVHK</v>
      </c>
      <c r="E391" s="146">
        <f>VLOOKUP(B391,GD_CHAM_CONG!$C$6:$BJ$912,60,FALSE)</f>
        <v>1</v>
      </c>
      <c r="F391" s="146">
        <f>VLOOKUP(B391,GD_LCD_HS_LNS!$B$4:$F$914,5,FALSE)</f>
        <v>2.2000000000000002</v>
      </c>
      <c r="G391" s="168"/>
      <c r="H391" s="168">
        <f>VLOOKUP(B391,GD_CHAM_CONG!$C$6:$BD$912,37,FALSE)</f>
        <v>22</v>
      </c>
      <c r="I391" s="16">
        <f>VLOOKUP($B391,GD_CHAM_CONG!$C$6:$BF$912,38,FALSE)</f>
        <v>22</v>
      </c>
      <c r="J391" s="16">
        <f>VLOOKUP($B391,GD_CHAM_CONG!$C$6:$BF$912,39,FALSE)</f>
        <v>0</v>
      </c>
      <c r="K391" s="16">
        <f>VLOOKUP($B391,GD_CHAM_CONG!$C$6:$BF$912,40,FALSE)</f>
        <v>0</v>
      </c>
      <c r="L391" s="16">
        <f>VLOOKUP($B391,GD_CHAM_CONG!$C$6:$BF$912,41,FALSE)</f>
        <v>0</v>
      </c>
      <c r="M391" s="16">
        <f>VLOOKUP($B391,GD_CHAM_CONG!$C$6:$BF$912,42,FALSE)</f>
        <v>0</v>
      </c>
      <c r="N391" s="16">
        <f>VLOOKUP($B391,GD_CHAM_CONG!$C$6:$BF$912,43,FALSE)</f>
        <v>0</v>
      </c>
      <c r="O391" s="16">
        <f>VLOOKUP($B391,GD_CHAM_CONG!$C$6:$BF$912,44,FALSE)</f>
        <v>0</v>
      </c>
      <c r="P391" s="16">
        <f>VLOOKUP($B391,GD_CHAM_CONG!$C$6:$BF$912,45,FALSE)</f>
        <v>0</v>
      </c>
      <c r="Q391" s="16">
        <f>VLOOKUP($B391,GD_CHAM_CONG!$C$6:$BF$912,46,FALSE)</f>
        <v>0</v>
      </c>
      <c r="R391" s="16">
        <f>VLOOKUP($B391,GD_CHAM_CONG!$C$6:$BF$912,47,FALSE)</f>
        <v>0</v>
      </c>
      <c r="S391" s="16">
        <f>VLOOKUP($B391,GD_CHAM_CONG!$C$6:$BF$912,48,FALSE)</f>
        <v>0</v>
      </c>
      <c r="T391" s="16">
        <f>VLOOKUP($B391,GD_CHAM_CONG!$C$6:$BF$912,49,FALSE)</f>
        <v>0</v>
      </c>
      <c r="U391" s="16">
        <f>VLOOKUP($B391,GD_CHAM_CONG!$C$6:$BF$912,50,FALSE)</f>
        <v>0</v>
      </c>
      <c r="V391" s="16">
        <f>VLOOKUP($B391,GD_CHAM_CONG!$C$6:$BF$912,51,FALSE)</f>
        <v>0</v>
      </c>
      <c r="W391" s="16">
        <f>VLOOKUP($B391,GD_CHAM_CONG!$C$6:$BF$912,52,FALSE)</f>
        <v>0</v>
      </c>
      <c r="X391" s="16">
        <f>VLOOKUP($B391,GD_CHAM_CONG!$C$6:$BF$912,53,FALSE)</f>
        <v>0</v>
      </c>
      <c r="Y391" s="16">
        <f>VLOOKUP($B391,GD_CHAM_CONG!$C$6:$BF$912,54,FALSE)</f>
        <v>0</v>
      </c>
      <c r="Z391" s="16">
        <f>VLOOKUP($B391,GD_CHAM_CONG!$C$6:$BF$912,55,FALSE)</f>
        <v>0</v>
      </c>
      <c r="AA391" s="16">
        <f>VLOOKUP($B391,GD_CHAM_CONG!$C$6:$BF$912,56,FALSE)</f>
        <v>0</v>
      </c>
      <c r="AB391" s="16">
        <f>VLOOKUP($B391,GD_CHAM_CONG!$C$6:$BI$912,57,FALSE)</f>
        <v>0</v>
      </c>
      <c r="AC391" s="16">
        <f>VLOOKUP($B391,GD_CHAM_CONG!$C$6:$BI$912,58,FALSE)</f>
        <v>0</v>
      </c>
      <c r="AD391" s="16">
        <f>VLOOKUP($B391,GD_CHAM_CONG!$C$6:$BI$912,59,FALSE)</f>
        <v>0</v>
      </c>
      <c r="AE391" s="188">
        <f>I391/$H391*VLOOKUP(I$4,DM_TI_LE!$A$5:$B$30,2,FALSE)</f>
        <v>1</v>
      </c>
      <c r="AF391" s="188">
        <f>J391/$H391*VLOOKUP(J$4,DM_TI_LE!$A$5:$B$30,2,FALSE)</f>
        <v>0</v>
      </c>
      <c r="AG391" s="188">
        <f>K391/$H391*VLOOKUP(K$4,DM_TI_LE!$A$5:$B$30,2,FALSE)</f>
        <v>0</v>
      </c>
      <c r="AH391" s="188">
        <f>L391/$H391*VLOOKUP(L$4,DM_TI_LE!$A$5:$B$30,2,FALSE)</f>
        <v>0</v>
      </c>
      <c r="AI391" s="188">
        <f>M391/$H391*VLOOKUP(M$4,DM_TI_LE!$A$5:$B$30,2,FALSE)</f>
        <v>0</v>
      </c>
      <c r="AJ391" s="188">
        <f>N391/$H391*VLOOKUP(N$4,DM_TI_LE!$A$5:$B$30,2,FALSE)</f>
        <v>0</v>
      </c>
      <c r="AK391" s="188">
        <f>O391/$H391*VLOOKUP(O$4,DM_TI_LE!$A$5:$B$30,2,FALSE)</f>
        <v>0</v>
      </c>
      <c r="AL391" s="188">
        <f>P391/$H391*VLOOKUP(P$4,DM_TI_LE!$A$5:$B$30,2,FALSE)</f>
        <v>0</v>
      </c>
      <c r="AM391" s="188">
        <f>Q391/$H391*VLOOKUP(Q$4,DM_TI_LE!$A$5:$B$30,2,FALSE)</f>
        <v>0</v>
      </c>
      <c r="AN391" s="188">
        <f>R391/$H391*VLOOKUP(R$4,DM_TI_LE!$A$5:$B$30,2,FALSE)</f>
        <v>0</v>
      </c>
      <c r="AO391" s="188">
        <f>S391/$H391*VLOOKUP(S$4,DM_TI_LE!$A$5:$B$30,2,FALSE)</f>
        <v>0</v>
      </c>
      <c r="AP391" s="188">
        <f>T391/$H391*VLOOKUP(T$4,DM_TI_LE!$A$5:$B$30,2,FALSE)</f>
        <v>0</v>
      </c>
      <c r="AQ391" s="188">
        <f>U391/$H391*VLOOKUP(U$4,DM_TI_LE!$A$5:$B$30,2,FALSE)</f>
        <v>0</v>
      </c>
      <c r="AR391" s="188">
        <f>V391/$H391*VLOOKUP(V$4,DM_TI_LE!$A$5:$B$30,2,FALSE)</f>
        <v>0</v>
      </c>
      <c r="AS391" s="188">
        <f>W391/$H391*VLOOKUP(W$4,DM_TI_LE!$A$5:$B$30,2,FALSE)</f>
        <v>0</v>
      </c>
      <c r="AT391" s="188">
        <f>X391/$H391*VLOOKUP(X$4,DM_TI_LE!$A$5:$B$30,2,FALSE)</f>
        <v>0</v>
      </c>
      <c r="AU391" s="188">
        <f>Y391/$H391*VLOOKUP(Y$4,DM_TI_LE!$A$5:$B$30,2,FALSE)</f>
        <v>0</v>
      </c>
      <c r="AV391" s="188">
        <f>Z391/$H391*VLOOKUP(Z$4,DM_TI_LE!$A$5:$B$30,2,FALSE)</f>
        <v>0</v>
      </c>
      <c r="AW391" s="188">
        <f>AA391/$H391*VLOOKUP(AA$4,DM_TI_LE!$A$5:$B$30,2,FALSE)</f>
        <v>0</v>
      </c>
      <c r="AX391" s="188">
        <f>AB391/$H391*VLOOKUP(AB$4,DM_TI_LE!$A$5:$B$30,2,FALSE)</f>
        <v>0</v>
      </c>
      <c r="AY391" s="188">
        <f>AC391/$H391*VLOOKUP(AC$4,DM_TI_LE!$A$5:$B$30,2,FALSE)</f>
        <v>0</v>
      </c>
      <c r="AZ391" s="188">
        <f>AD391/$H391*VLOOKUP(AD$4,DM_TI_LE!$A$5:$B$30,2,FALSE)</f>
        <v>0</v>
      </c>
      <c r="BA391" s="231">
        <f>IF(CD391="HDHV",DM_TI_LE!$K$12*I391, SUM(AE391:AW391)*F391*E391*DM_HE_SO_LUONG_NS!$D$1*CE391)</f>
        <v>9900000</v>
      </c>
      <c r="BB391" s="16"/>
      <c r="BC391" s="17">
        <f>VLOOKUP(B391,GD_LCD_HS_LNS!$B$4:$E$914,4,FALSE)</f>
        <v>3488000</v>
      </c>
      <c r="BD391" s="16"/>
      <c r="BE391" s="16">
        <f>I391/26*$BC391*VLOOKUP(BE$4,DM_TI_LE!$A$5:$C$29,3,FALSE)</f>
        <v>0</v>
      </c>
      <c r="BF391" s="16">
        <f>J391/26*$BC391*VLOOKUP(BF$4,DM_TI_LE!$A$5:$C$29,3,FALSE)</f>
        <v>0</v>
      </c>
      <c r="BG391" s="16">
        <f>K391/26*$BC391*VLOOKUP(BG$4,DM_TI_LE!$A$5:$C$29,3,FALSE)</f>
        <v>0</v>
      </c>
      <c r="BH391" s="16">
        <f>L391/26*$BC391*VLOOKUP(BH$4,DM_TI_LE!$A$5:$C$29,3,FALSE)</f>
        <v>0</v>
      </c>
      <c r="BI391" s="16">
        <f>M391/26*$BC391*VLOOKUP(BI$4,DM_TI_LE!$A$5:$C$29,3,FALSE)</f>
        <v>0</v>
      </c>
      <c r="BJ391" s="16">
        <f>N391/26*$BC391*VLOOKUP(BJ$4,DM_TI_LE!$A$5:$C$29,3,FALSE)</f>
        <v>0</v>
      </c>
      <c r="BK391" s="16">
        <f>O391/26*$BC391*VLOOKUP(BK$4,DM_TI_LE!$A$5:$C$29,3,FALSE)</f>
        <v>0</v>
      </c>
      <c r="BL391" s="16">
        <f>P391/26*$BC391*VLOOKUP(BL$4,DM_TI_LE!$A$5:$C$29,3,FALSE)</f>
        <v>0</v>
      </c>
      <c r="BM391" s="16">
        <f>Q391/26*$BC391*VLOOKUP(BM$4,DM_TI_LE!$A$5:$C$29,3,FALSE)</f>
        <v>0</v>
      </c>
      <c r="BN391" s="16">
        <f>R391/26*$BC391*VLOOKUP(BN$4,DM_TI_LE!$A$5:$C$29,3,FALSE)</f>
        <v>0</v>
      </c>
      <c r="BO391" s="16">
        <f>S391/26*$BC391*VLOOKUP(BO$4,DM_TI_LE!$A$5:$C$29,3,FALSE)</f>
        <v>0</v>
      </c>
      <c r="BP391" s="16">
        <f>T391/26*$BC391*VLOOKUP(BP$4,DM_TI_LE!$A$5:$C$29,3,FALSE)</f>
        <v>0</v>
      </c>
      <c r="BQ391" s="16">
        <f>U391/26*$BC391*VLOOKUP(BQ$4,DM_TI_LE!$A$5:$C$29,3,FALSE)</f>
        <v>0</v>
      </c>
      <c r="BR391" s="16">
        <f>V391/26*$BC391*VLOOKUP(BR$4,DM_TI_LE!$A$5:$C$29,3,FALSE)</f>
        <v>0</v>
      </c>
      <c r="BS391" s="16">
        <f>W391/26*$BC391*VLOOKUP(BS$4,DM_TI_LE!$A$5:$C$29,3,FALSE)</f>
        <v>0</v>
      </c>
      <c r="BT391" s="16">
        <f>X391/26*$BC391*VLOOKUP(BT$4,DM_TI_LE!$A$5:$C$29,3,FALSE)</f>
        <v>0</v>
      </c>
      <c r="BU391" s="16">
        <f>Y391/26*$BC391*VLOOKUP(BU$4,DM_TI_LE!$A$5:$C$29,3,FALSE)</f>
        <v>0</v>
      </c>
      <c r="BV391" s="16">
        <f>Z391/26*$BC391*VLOOKUP(BV$4,DM_TI_LE!$A$5:$C$29,3,FALSE)</f>
        <v>0</v>
      </c>
      <c r="BW391" s="16">
        <f>AA391/26*$BC391*VLOOKUP(BW$4,DM_TI_LE!$A$5:$C$29,3,FALSE)</f>
        <v>0</v>
      </c>
      <c r="BX391" s="16">
        <f>AB391/26*$BC391*VLOOKUP(BX$4,DM_TI_LE!$A$5:$C$29,3,FALSE)</f>
        <v>0</v>
      </c>
      <c r="BY391" s="16">
        <f>AC391/26*$BC391*VLOOKUP(BY$4,DM_TI_LE!$A$5:$C$29,3,FALSE)</f>
        <v>0</v>
      </c>
      <c r="BZ391" s="16">
        <f>AD391/26*$BC391*VLOOKUP(BZ$4,DM_TI_LE!$A$5:$C$29,3,FALSE)</f>
        <v>0</v>
      </c>
      <c r="CA391" s="196">
        <f t="shared" si="0"/>
        <v>0</v>
      </c>
      <c r="CB391" s="16"/>
      <c r="CC391" s="197">
        <f t="shared" si="1"/>
        <v>9900000</v>
      </c>
      <c r="CD391" s="139" t="s">
        <v>114</v>
      </c>
      <c r="CE391" s="199">
        <f>VLOOKUP(CD391,DM_TI_LE!$I$12:$J$16,2,FALSE)</f>
        <v>1</v>
      </c>
    </row>
    <row r="392" spans="1:83" ht="12.75">
      <c r="A392" s="36">
        <v>388</v>
      </c>
      <c r="B392" s="38">
        <f>GD_LCD_HS_LNS!B391</f>
        <v>10735</v>
      </c>
      <c r="C392" s="38" t="str">
        <f>GD_LCD_HS_LNS!C391</f>
        <v>Nguyễn Thị Phương Lan</v>
      </c>
      <c r="D392" s="38" t="str">
        <f>GD_LCD_HS_LNS!D391</f>
        <v>NV Thống kê - Tổng hợp</v>
      </c>
      <c r="E392" s="146">
        <f>VLOOKUP(B392,GD_CHAM_CONG!$C$6:$BJ$912,60,FALSE)</f>
        <v>1</v>
      </c>
      <c r="F392" s="146">
        <f>VLOOKUP(B392,GD_LCD_HS_LNS!$B$4:$F$914,5,FALSE)</f>
        <v>2.2000000000000002</v>
      </c>
      <c r="G392" s="168"/>
      <c r="H392" s="168">
        <f>VLOOKUP(B392,GD_CHAM_CONG!$C$6:$BD$912,37,FALSE)</f>
        <v>22</v>
      </c>
      <c r="I392" s="16">
        <f>VLOOKUP($B392,GD_CHAM_CONG!$C$6:$BF$912,38,FALSE)</f>
        <v>22</v>
      </c>
      <c r="J392" s="16">
        <f>VLOOKUP($B392,GD_CHAM_CONG!$C$6:$BF$912,39,FALSE)</f>
        <v>0</v>
      </c>
      <c r="K392" s="16">
        <f>VLOOKUP($B392,GD_CHAM_CONG!$C$6:$BF$912,40,FALSE)</f>
        <v>0</v>
      </c>
      <c r="L392" s="16">
        <f>VLOOKUP($B392,GD_CHAM_CONG!$C$6:$BF$912,41,FALSE)</f>
        <v>0</v>
      </c>
      <c r="M392" s="16">
        <f>VLOOKUP($B392,GD_CHAM_CONG!$C$6:$BF$912,42,FALSE)</f>
        <v>0</v>
      </c>
      <c r="N392" s="16">
        <f>VLOOKUP($B392,GD_CHAM_CONG!$C$6:$BF$912,43,FALSE)</f>
        <v>0</v>
      </c>
      <c r="O392" s="16">
        <f>VLOOKUP($B392,GD_CHAM_CONG!$C$6:$BF$912,44,FALSE)</f>
        <v>0</v>
      </c>
      <c r="P392" s="16">
        <f>VLOOKUP($B392,GD_CHAM_CONG!$C$6:$BF$912,45,FALSE)</f>
        <v>0</v>
      </c>
      <c r="Q392" s="16">
        <f>VLOOKUP($B392,GD_CHAM_CONG!$C$6:$BF$912,46,FALSE)</f>
        <v>0</v>
      </c>
      <c r="R392" s="16">
        <f>VLOOKUP($B392,GD_CHAM_CONG!$C$6:$BF$912,47,FALSE)</f>
        <v>0</v>
      </c>
      <c r="S392" s="16">
        <f>VLOOKUP($B392,GD_CHAM_CONG!$C$6:$BF$912,48,FALSE)</f>
        <v>0</v>
      </c>
      <c r="T392" s="16">
        <f>VLOOKUP($B392,GD_CHAM_CONG!$C$6:$BF$912,49,FALSE)</f>
        <v>0</v>
      </c>
      <c r="U392" s="16">
        <f>VLOOKUP($B392,GD_CHAM_CONG!$C$6:$BF$912,50,FALSE)</f>
        <v>0</v>
      </c>
      <c r="V392" s="16">
        <f>VLOOKUP($B392,GD_CHAM_CONG!$C$6:$BF$912,51,FALSE)</f>
        <v>0</v>
      </c>
      <c r="W392" s="16">
        <f>VLOOKUP($B392,GD_CHAM_CONG!$C$6:$BF$912,52,FALSE)</f>
        <v>0</v>
      </c>
      <c r="X392" s="16">
        <f>VLOOKUP($B392,GD_CHAM_CONG!$C$6:$BF$912,53,FALSE)</f>
        <v>0</v>
      </c>
      <c r="Y392" s="16">
        <f>VLOOKUP($B392,GD_CHAM_CONG!$C$6:$BF$912,54,FALSE)</f>
        <v>0</v>
      </c>
      <c r="Z392" s="16">
        <f>VLOOKUP($B392,GD_CHAM_CONG!$C$6:$BF$912,55,FALSE)</f>
        <v>0</v>
      </c>
      <c r="AA392" s="16">
        <f>VLOOKUP($B392,GD_CHAM_CONG!$C$6:$BF$912,56,FALSE)</f>
        <v>0</v>
      </c>
      <c r="AB392" s="16">
        <f>VLOOKUP($B392,GD_CHAM_CONG!$C$6:$BI$912,57,FALSE)</f>
        <v>0</v>
      </c>
      <c r="AC392" s="16">
        <f>VLOOKUP($B392,GD_CHAM_CONG!$C$6:$BI$912,58,FALSE)</f>
        <v>0</v>
      </c>
      <c r="AD392" s="16">
        <f>VLOOKUP($B392,GD_CHAM_CONG!$C$6:$BI$912,59,FALSE)</f>
        <v>0</v>
      </c>
      <c r="AE392" s="188">
        <f>I392/$H392*VLOOKUP(I$4,DM_TI_LE!$A$5:$B$30,2,FALSE)</f>
        <v>1</v>
      </c>
      <c r="AF392" s="188">
        <f>J392/$H392*VLOOKUP(J$4,DM_TI_LE!$A$5:$B$30,2,FALSE)</f>
        <v>0</v>
      </c>
      <c r="AG392" s="188">
        <f>K392/$H392*VLOOKUP(K$4,DM_TI_LE!$A$5:$B$30,2,FALSE)</f>
        <v>0</v>
      </c>
      <c r="AH392" s="188">
        <f>L392/$H392*VLOOKUP(L$4,DM_TI_LE!$A$5:$B$30,2,FALSE)</f>
        <v>0</v>
      </c>
      <c r="AI392" s="188">
        <f>M392/$H392*VLOOKUP(M$4,DM_TI_LE!$A$5:$B$30,2,FALSE)</f>
        <v>0</v>
      </c>
      <c r="AJ392" s="188">
        <f>N392/$H392*VLOOKUP(N$4,DM_TI_LE!$A$5:$B$30,2,FALSE)</f>
        <v>0</v>
      </c>
      <c r="AK392" s="188">
        <f>O392/$H392*VLOOKUP(O$4,DM_TI_LE!$A$5:$B$30,2,FALSE)</f>
        <v>0</v>
      </c>
      <c r="AL392" s="188">
        <f>P392/$H392*VLOOKUP(P$4,DM_TI_LE!$A$5:$B$30,2,FALSE)</f>
        <v>0</v>
      </c>
      <c r="AM392" s="188">
        <f>Q392/$H392*VLOOKUP(Q$4,DM_TI_LE!$A$5:$B$30,2,FALSE)</f>
        <v>0</v>
      </c>
      <c r="AN392" s="188">
        <f>R392/$H392*VLOOKUP(R$4,DM_TI_LE!$A$5:$B$30,2,FALSE)</f>
        <v>0</v>
      </c>
      <c r="AO392" s="188">
        <f>S392/$H392*VLOOKUP(S$4,DM_TI_LE!$A$5:$B$30,2,FALSE)</f>
        <v>0</v>
      </c>
      <c r="AP392" s="188">
        <f>T392/$H392*VLOOKUP(T$4,DM_TI_LE!$A$5:$B$30,2,FALSE)</f>
        <v>0</v>
      </c>
      <c r="AQ392" s="188">
        <f>U392/$H392*VLOOKUP(U$4,DM_TI_LE!$A$5:$B$30,2,FALSE)</f>
        <v>0</v>
      </c>
      <c r="AR392" s="188">
        <f>V392/$H392*VLOOKUP(V$4,DM_TI_LE!$A$5:$B$30,2,FALSE)</f>
        <v>0</v>
      </c>
      <c r="AS392" s="188">
        <f>W392/$H392*VLOOKUP(W$4,DM_TI_LE!$A$5:$B$30,2,FALSE)</f>
        <v>0</v>
      </c>
      <c r="AT392" s="188">
        <f>X392/$H392*VLOOKUP(X$4,DM_TI_LE!$A$5:$B$30,2,FALSE)</f>
        <v>0</v>
      </c>
      <c r="AU392" s="188">
        <f>Y392/$H392*VLOOKUP(Y$4,DM_TI_LE!$A$5:$B$30,2,FALSE)</f>
        <v>0</v>
      </c>
      <c r="AV392" s="188">
        <f>Z392/$H392*VLOOKUP(Z$4,DM_TI_LE!$A$5:$B$30,2,FALSE)</f>
        <v>0</v>
      </c>
      <c r="AW392" s="188">
        <f>AA392/$H392*VLOOKUP(AA$4,DM_TI_LE!$A$5:$B$30,2,FALSE)</f>
        <v>0</v>
      </c>
      <c r="AX392" s="188">
        <f>AB392/$H392*VLOOKUP(AB$4,DM_TI_LE!$A$5:$B$30,2,FALSE)</f>
        <v>0</v>
      </c>
      <c r="AY392" s="188">
        <f>AC392/$H392*VLOOKUP(AC$4,DM_TI_LE!$A$5:$B$30,2,FALSE)</f>
        <v>0</v>
      </c>
      <c r="AZ392" s="188">
        <f>AD392/$H392*VLOOKUP(AD$4,DM_TI_LE!$A$5:$B$30,2,FALSE)</f>
        <v>0</v>
      </c>
      <c r="BA392" s="231">
        <f>IF(CD392="HDHV",DM_TI_LE!$K$12*I392, SUM(AE392:AW392)*F392*E392*DM_HE_SO_LUONG_NS!$D$1*CE392)</f>
        <v>9900000</v>
      </c>
      <c r="BB392" s="16"/>
      <c r="BC392" s="17">
        <f>VLOOKUP(B392,GD_LCD_HS_LNS!$B$4:$E$914,4,FALSE)</f>
        <v>3488000</v>
      </c>
      <c r="BD392" s="16"/>
      <c r="BE392" s="16">
        <f>I392/26*$BC392*VLOOKUP(BE$4,DM_TI_LE!$A$5:$C$29,3,FALSE)</f>
        <v>0</v>
      </c>
      <c r="BF392" s="16">
        <f>J392/26*$BC392*VLOOKUP(BF$4,DM_TI_LE!$A$5:$C$29,3,FALSE)</f>
        <v>0</v>
      </c>
      <c r="BG392" s="16">
        <f>K392/26*$BC392*VLOOKUP(BG$4,DM_TI_LE!$A$5:$C$29,3,FALSE)</f>
        <v>0</v>
      </c>
      <c r="BH392" s="16">
        <f>L392/26*$BC392*VLOOKUP(BH$4,DM_TI_LE!$A$5:$C$29,3,FALSE)</f>
        <v>0</v>
      </c>
      <c r="BI392" s="16">
        <f>M392/26*$BC392*VLOOKUP(BI$4,DM_TI_LE!$A$5:$C$29,3,FALSE)</f>
        <v>0</v>
      </c>
      <c r="BJ392" s="16">
        <f>N392/26*$BC392*VLOOKUP(BJ$4,DM_TI_LE!$A$5:$C$29,3,FALSE)</f>
        <v>0</v>
      </c>
      <c r="BK392" s="16">
        <f>O392/26*$BC392*VLOOKUP(BK$4,DM_TI_LE!$A$5:$C$29,3,FALSE)</f>
        <v>0</v>
      </c>
      <c r="BL392" s="16">
        <f>P392/26*$BC392*VLOOKUP(BL$4,DM_TI_LE!$A$5:$C$29,3,FALSE)</f>
        <v>0</v>
      </c>
      <c r="BM392" s="16">
        <f>Q392/26*$BC392*VLOOKUP(BM$4,DM_TI_LE!$A$5:$C$29,3,FALSE)</f>
        <v>0</v>
      </c>
      <c r="BN392" s="16">
        <f>R392/26*$BC392*VLOOKUP(BN$4,DM_TI_LE!$A$5:$C$29,3,FALSE)</f>
        <v>0</v>
      </c>
      <c r="BO392" s="16">
        <f>S392/26*$BC392*VLOOKUP(BO$4,DM_TI_LE!$A$5:$C$29,3,FALSE)</f>
        <v>0</v>
      </c>
      <c r="BP392" s="16">
        <f>T392/26*$BC392*VLOOKUP(BP$4,DM_TI_LE!$A$5:$C$29,3,FALSE)</f>
        <v>0</v>
      </c>
      <c r="BQ392" s="16">
        <f>U392/26*$BC392*VLOOKUP(BQ$4,DM_TI_LE!$A$5:$C$29,3,FALSE)</f>
        <v>0</v>
      </c>
      <c r="BR392" s="16">
        <f>V392/26*$BC392*VLOOKUP(BR$4,DM_TI_LE!$A$5:$C$29,3,FALSE)</f>
        <v>0</v>
      </c>
      <c r="BS392" s="16">
        <f>W392/26*$BC392*VLOOKUP(BS$4,DM_TI_LE!$A$5:$C$29,3,FALSE)</f>
        <v>0</v>
      </c>
      <c r="BT392" s="16">
        <f>X392/26*$BC392*VLOOKUP(BT$4,DM_TI_LE!$A$5:$C$29,3,FALSE)</f>
        <v>0</v>
      </c>
      <c r="BU392" s="16">
        <f>Y392/26*$BC392*VLOOKUP(BU$4,DM_TI_LE!$A$5:$C$29,3,FALSE)</f>
        <v>0</v>
      </c>
      <c r="BV392" s="16">
        <f>Z392/26*$BC392*VLOOKUP(BV$4,DM_TI_LE!$A$5:$C$29,3,FALSE)</f>
        <v>0</v>
      </c>
      <c r="BW392" s="16">
        <f>AA392/26*$BC392*VLOOKUP(BW$4,DM_TI_LE!$A$5:$C$29,3,FALSE)</f>
        <v>0</v>
      </c>
      <c r="BX392" s="16">
        <f>AB392/26*$BC392*VLOOKUP(BX$4,DM_TI_LE!$A$5:$C$29,3,FALSE)</f>
        <v>0</v>
      </c>
      <c r="BY392" s="16">
        <f>AC392/26*$BC392*VLOOKUP(BY$4,DM_TI_LE!$A$5:$C$29,3,FALSE)</f>
        <v>0</v>
      </c>
      <c r="BZ392" s="16">
        <f>AD392/26*$BC392*VLOOKUP(BZ$4,DM_TI_LE!$A$5:$C$29,3,FALSE)</f>
        <v>0</v>
      </c>
      <c r="CA392" s="196">
        <f t="shared" si="0"/>
        <v>0</v>
      </c>
      <c r="CB392" s="16"/>
      <c r="CC392" s="197">
        <f t="shared" si="1"/>
        <v>9900000</v>
      </c>
      <c r="CD392" s="139" t="s">
        <v>116</v>
      </c>
      <c r="CE392" s="199">
        <f>VLOOKUP(CD392,DM_TI_LE!$I$12:$J$16,2,FALSE)</f>
        <v>1</v>
      </c>
    </row>
    <row r="393" spans="1:83" ht="12.75">
      <c r="A393" s="36">
        <v>389</v>
      </c>
      <c r="B393" s="38">
        <f>GD_LCD_HS_LNS!B392</f>
        <v>10562</v>
      </c>
      <c r="C393" s="38" t="str">
        <f>GD_LCD_HS_LNS!C392</f>
        <v>Phạm Thị Thịnh</v>
      </c>
      <c r="D393" s="38" t="str">
        <f>GD_LCD_HS_LNS!D392</f>
        <v>NV Hành chính - VT</v>
      </c>
      <c r="E393" s="146">
        <f>VLOOKUP(B393,GD_CHAM_CONG!$C$6:$BJ$912,60,FALSE)</f>
        <v>1</v>
      </c>
      <c r="F393" s="146">
        <f>VLOOKUP(B393,GD_LCD_HS_LNS!$B$4:$F$914,5,FALSE)</f>
        <v>1.9</v>
      </c>
      <c r="G393" s="168"/>
      <c r="H393" s="168">
        <f>VLOOKUP(B393,GD_CHAM_CONG!$C$6:$BD$912,37,FALSE)</f>
        <v>22</v>
      </c>
      <c r="I393" s="16">
        <f>VLOOKUP($B393,GD_CHAM_CONG!$C$6:$BF$912,38,FALSE)</f>
        <v>9</v>
      </c>
      <c r="J393" s="16">
        <f>VLOOKUP($B393,GD_CHAM_CONG!$C$6:$BF$912,39,FALSE)</f>
        <v>0</v>
      </c>
      <c r="K393" s="16">
        <f>VLOOKUP($B393,GD_CHAM_CONG!$C$6:$BF$912,40,FALSE)</f>
        <v>0</v>
      </c>
      <c r="L393" s="16">
        <f>VLOOKUP($B393,GD_CHAM_CONG!$C$6:$BF$912,41,FALSE)</f>
        <v>0</v>
      </c>
      <c r="M393" s="16">
        <f>VLOOKUP($B393,GD_CHAM_CONG!$C$6:$BF$912,42,FALSE)</f>
        <v>0</v>
      </c>
      <c r="N393" s="16">
        <f>VLOOKUP($B393,GD_CHAM_CONG!$C$6:$BF$912,43,FALSE)</f>
        <v>0</v>
      </c>
      <c r="O393" s="16">
        <f>VLOOKUP($B393,GD_CHAM_CONG!$C$6:$BF$912,44,FALSE)</f>
        <v>0</v>
      </c>
      <c r="P393" s="16">
        <f>VLOOKUP($B393,GD_CHAM_CONG!$C$6:$BF$912,45,FALSE)</f>
        <v>0</v>
      </c>
      <c r="Q393" s="16">
        <f>VLOOKUP($B393,GD_CHAM_CONG!$C$6:$BF$912,46,FALSE)</f>
        <v>0</v>
      </c>
      <c r="R393" s="16">
        <f>VLOOKUP($B393,GD_CHAM_CONG!$C$6:$BF$912,47,FALSE)</f>
        <v>0</v>
      </c>
      <c r="S393" s="16">
        <f>VLOOKUP($B393,GD_CHAM_CONG!$C$6:$BF$912,48,FALSE)</f>
        <v>13</v>
      </c>
      <c r="T393" s="16">
        <f>VLOOKUP($B393,GD_CHAM_CONG!$C$6:$BF$912,49,FALSE)</f>
        <v>0</v>
      </c>
      <c r="U393" s="16">
        <f>VLOOKUP($B393,GD_CHAM_CONG!$C$6:$BF$912,50,FALSE)</f>
        <v>0</v>
      </c>
      <c r="V393" s="16">
        <f>VLOOKUP($B393,GD_CHAM_CONG!$C$6:$BF$912,51,FALSE)</f>
        <v>0</v>
      </c>
      <c r="W393" s="16">
        <f>VLOOKUP($B393,GD_CHAM_CONG!$C$6:$BF$912,52,FALSE)</f>
        <v>0</v>
      </c>
      <c r="X393" s="16">
        <f>VLOOKUP($B393,GD_CHAM_CONG!$C$6:$BF$912,53,FALSE)</f>
        <v>0</v>
      </c>
      <c r="Y393" s="16">
        <f>VLOOKUP($B393,GD_CHAM_CONG!$C$6:$BF$912,54,FALSE)</f>
        <v>0</v>
      </c>
      <c r="Z393" s="16">
        <f>VLOOKUP($B393,GD_CHAM_CONG!$C$6:$BF$912,55,FALSE)</f>
        <v>0</v>
      </c>
      <c r="AA393" s="16">
        <f>VLOOKUP($B393,GD_CHAM_CONG!$C$6:$BF$912,56,FALSE)</f>
        <v>0</v>
      </c>
      <c r="AB393" s="16">
        <f>VLOOKUP($B393,GD_CHAM_CONG!$C$6:$BI$912,57,FALSE)</f>
        <v>0</v>
      </c>
      <c r="AC393" s="16">
        <f>VLOOKUP($B393,GD_CHAM_CONG!$C$6:$BI$912,58,FALSE)</f>
        <v>0</v>
      </c>
      <c r="AD393" s="16">
        <f>VLOOKUP($B393,GD_CHAM_CONG!$C$6:$BI$912,59,FALSE)</f>
        <v>0</v>
      </c>
      <c r="AE393" s="188">
        <f>I393/$H393*VLOOKUP(I$4,DM_TI_LE!$A$5:$B$30,2,FALSE)</f>
        <v>0.40909090909090912</v>
      </c>
      <c r="AF393" s="188">
        <f>J393/$H393*VLOOKUP(J$4,DM_TI_LE!$A$5:$B$30,2,FALSE)</f>
        <v>0</v>
      </c>
      <c r="AG393" s="188">
        <f>K393/$H393*VLOOKUP(K$4,DM_TI_LE!$A$5:$B$30,2,FALSE)</f>
        <v>0</v>
      </c>
      <c r="AH393" s="188">
        <f>L393/$H393*VLOOKUP(L$4,DM_TI_LE!$A$5:$B$30,2,FALSE)</f>
        <v>0</v>
      </c>
      <c r="AI393" s="188">
        <f>M393/$H393*VLOOKUP(M$4,DM_TI_LE!$A$5:$B$30,2,FALSE)</f>
        <v>0</v>
      </c>
      <c r="AJ393" s="188">
        <f>N393/$H393*VLOOKUP(N$4,DM_TI_LE!$A$5:$B$30,2,FALSE)</f>
        <v>0</v>
      </c>
      <c r="AK393" s="188">
        <f>O393/$H393*VLOOKUP(O$4,DM_TI_LE!$A$5:$B$30,2,FALSE)</f>
        <v>0</v>
      </c>
      <c r="AL393" s="188">
        <f>P393/$H393*VLOOKUP(P$4,DM_TI_LE!$A$5:$B$30,2,FALSE)</f>
        <v>0</v>
      </c>
      <c r="AM393" s="188">
        <f>Q393/$H393*VLOOKUP(Q$4,DM_TI_LE!$A$5:$B$30,2,FALSE)</f>
        <v>0</v>
      </c>
      <c r="AN393" s="188">
        <f>R393/$H393*VLOOKUP(R$4,DM_TI_LE!$A$5:$B$30,2,FALSE)</f>
        <v>0</v>
      </c>
      <c r="AO393" s="188">
        <f>S393/$H393*VLOOKUP(S$4,DM_TI_LE!$A$5:$B$30,2,FALSE)</f>
        <v>0</v>
      </c>
      <c r="AP393" s="188">
        <f>T393/$H393*VLOOKUP(T$4,DM_TI_LE!$A$5:$B$30,2,FALSE)</f>
        <v>0</v>
      </c>
      <c r="AQ393" s="188">
        <f>U393/$H393*VLOOKUP(U$4,DM_TI_LE!$A$5:$B$30,2,FALSE)</f>
        <v>0</v>
      </c>
      <c r="AR393" s="188">
        <f>V393/$H393*VLOOKUP(V$4,DM_TI_LE!$A$5:$B$30,2,FALSE)</f>
        <v>0</v>
      </c>
      <c r="AS393" s="188">
        <f>W393/$H393*VLOOKUP(W$4,DM_TI_LE!$A$5:$B$30,2,FALSE)</f>
        <v>0</v>
      </c>
      <c r="AT393" s="188">
        <f>X393/$H393*VLOOKUP(X$4,DM_TI_LE!$A$5:$B$30,2,FALSE)</f>
        <v>0</v>
      </c>
      <c r="AU393" s="188">
        <f>Y393/$H393*VLOOKUP(Y$4,DM_TI_LE!$A$5:$B$30,2,FALSE)</f>
        <v>0</v>
      </c>
      <c r="AV393" s="188">
        <f>Z393/$H393*VLOOKUP(Z$4,DM_TI_LE!$A$5:$B$30,2,FALSE)</f>
        <v>0</v>
      </c>
      <c r="AW393" s="188">
        <f>AA393/$H393*VLOOKUP(AA$4,DM_TI_LE!$A$5:$B$30,2,FALSE)</f>
        <v>0</v>
      </c>
      <c r="AX393" s="188">
        <f>AB393/$H393*VLOOKUP(AB$4,DM_TI_LE!$A$5:$B$30,2,FALSE)</f>
        <v>0</v>
      </c>
      <c r="AY393" s="188">
        <f>AC393/$H393*VLOOKUP(AC$4,DM_TI_LE!$A$5:$B$30,2,FALSE)</f>
        <v>0</v>
      </c>
      <c r="AZ393" s="188">
        <f>AD393/$H393*VLOOKUP(AD$4,DM_TI_LE!$A$5:$B$30,2,FALSE)</f>
        <v>0</v>
      </c>
      <c r="BA393" s="231">
        <f>IF(CD393="HDHV",DM_TI_LE!$K$12*I393, SUM(AE393:AW393)*F393*E393*DM_HE_SO_LUONG_NS!$D$1*CE393)</f>
        <v>3497727.2727272729</v>
      </c>
      <c r="BB393" s="16"/>
      <c r="BC393" s="17">
        <f>VLOOKUP(B393,GD_LCD_HS_LNS!$B$4:$E$914,4,FALSE)</f>
        <v>3488000</v>
      </c>
      <c r="BD393" s="16"/>
      <c r="BE393" s="16">
        <f>I393/26*$BC393*VLOOKUP(BE$4,DM_TI_LE!$A$5:$C$29,3,FALSE)</f>
        <v>0</v>
      </c>
      <c r="BF393" s="16">
        <f>J393/26*$BC393*VLOOKUP(BF$4,DM_TI_LE!$A$5:$C$29,3,FALSE)</f>
        <v>0</v>
      </c>
      <c r="BG393" s="16">
        <f>K393/26*$BC393*VLOOKUP(BG$4,DM_TI_LE!$A$5:$C$29,3,FALSE)</f>
        <v>0</v>
      </c>
      <c r="BH393" s="16">
        <f>L393/26*$BC393*VLOOKUP(BH$4,DM_TI_LE!$A$5:$C$29,3,FALSE)</f>
        <v>0</v>
      </c>
      <c r="BI393" s="16">
        <f>M393/26*$BC393*VLOOKUP(BI$4,DM_TI_LE!$A$5:$C$29,3,FALSE)</f>
        <v>0</v>
      </c>
      <c r="BJ393" s="16">
        <f>N393/26*$BC393*VLOOKUP(BJ$4,DM_TI_LE!$A$5:$C$29,3,FALSE)</f>
        <v>0</v>
      </c>
      <c r="BK393" s="16">
        <f>O393/26*$BC393*VLOOKUP(BK$4,DM_TI_LE!$A$5:$C$29,3,FALSE)</f>
        <v>0</v>
      </c>
      <c r="BL393" s="16">
        <f>P393/26*$BC393*VLOOKUP(BL$4,DM_TI_LE!$A$5:$C$29,3,FALSE)</f>
        <v>0</v>
      </c>
      <c r="BM393" s="16">
        <f>Q393/26*$BC393*VLOOKUP(BM$4,DM_TI_LE!$A$5:$C$29,3,FALSE)</f>
        <v>0</v>
      </c>
      <c r="BN393" s="16">
        <f>R393/26*$BC393*VLOOKUP(BN$4,DM_TI_LE!$A$5:$C$29,3,FALSE)</f>
        <v>0</v>
      </c>
      <c r="BO393" s="16">
        <f>S393/26*$BC393*VLOOKUP(BO$4,DM_TI_LE!$A$5:$C$29,3,FALSE)</f>
        <v>1744000</v>
      </c>
      <c r="BP393" s="16">
        <f>T393/26*$BC393*VLOOKUP(BP$4,DM_TI_LE!$A$5:$C$29,3,FALSE)</f>
        <v>0</v>
      </c>
      <c r="BQ393" s="16">
        <f>U393/26*$BC393*VLOOKUP(BQ$4,DM_TI_LE!$A$5:$C$29,3,FALSE)</f>
        <v>0</v>
      </c>
      <c r="BR393" s="16">
        <f>V393/26*$BC393*VLOOKUP(BR$4,DM_TI_LE!$A$5:$C$29,3,FALSE)</f>
        <v>0</v>
      </c>
      <c r="BS393" s="16">
        <f>W393/26*$BC393*VLOOKUP(BS$4,DM_TI_LE!$A$5:$C$29,3,FALSE)</f>
        <v>0</v>
      </c>
      <c r="BT393" s="16">
        <f>X393/26*$BC393*VLOOKUP(BT$4,DM_TI_LE!$A$5:$C$29,3,FALSE)</f>
        <v>0</v>
      </c>
      <c r="BU393" s="16">
        <f>Y393/26*$BC393*VLOOKUP(BU$4,DM_TI_LE!$A$5:$C$29,3,FALSE)</f>
        <v>0</v>
      </c>
      <c r="BV393" s="16">
        <f>Z393/26*$BC393*VLOOKUP(BV$4,DM_TI_LE!$A$5:$C$29,3,FALSE)</f>
        <v>0</v>
      </c>
      <c r="BW393" s="16">
        <f>AA393/26*$BC393*VLOOKUP(BW$4,DM_TI_LE!$A$5:$C$29,3,FALSE)</f>
        <v>0</v>
      </c>
      <c r="BX393" s="16">
        <f>AB393/26*$BC393*VLOOKUP(BX$4,DM_TI_LE!$A$5:$C$29,3,FALSE)</f>
        <v>0</v>
      </c>
      <c r="BY393" s="16">
        <f>AC393/26*$BC393*VLOOKUP(BY$4,DM_TI_LE!$A$5:$C$29,3,FALSE)</f>
        <v>0</v>
      </c>
      <c r="BZ393" s="16">
        <f>AD393/26*$BC393*VLOOKUP(BZ$4,DM_TI_LE!$A$5:$C$29,3,FALSE)</f>
        <v>0</v>
      </c>
      <c r="CA393" s="196">
        <f t="shared" si="0"/>
        <v>1744000</v>
      </c>
      <c r="CB393" s="16"/>
      <c r="CC393" s="197">
        <f t="shared" si="1"/>
        <v>5241727.2727272734</v>
      </c>
      <c r="CD393" s="139" t="s">
        <v>116</v>
      </c>
      <c r="CE393" s="199">
        <f>VLOOKUP(CD393,DM_TI_LE!$I$12:$J$16,2,FALSE)</f>
        <v>1</v>
      </c>
    </row>
    <row r="394" spans="1:83" ht="12.75">
      <c r="A394" s="36">
        <v>390</v>
      </c>
      <c r="B394" s="38">
        <f>GD_LCD_HS_LNS!B393</f>
        <v>10637</v>
      </c>
      <c r="C394" s="38" t="str">
        <f>GD_LCD_HS_LNS!C393</f>
        <v>Trần Đình Cát</v>
      </c>
      <c r="D394" s="38" t="str">
        <f>GD_LCD_HS_LNS!D393</f>
        <v>NV trông giữ hành lý</v>
      </c>
      <c r="E394" s="146">
        <f>VLOOKUP(B394,GD_CHAM_CONG!$C$6:$BJ$912,60,FALSE)</f>
        <v>1</v>
      </c>
      <c r="F394" s="146">
        <f>VLOOKUP(B394,GD_LCD_HS_LNS!$B$4:$F$914,5,FALSE)</f>
        <v>1.72</v>
      </c>
      <c r="G394" s="168"/>
      <c r="H394" s="168">
        <f>VLOOKUP(B394,GD_CHAM_CONG!$C$6:$BD$912,37,FALSE)</f>
        <v>26</v>
      </c>
      <c r="I394" s="16">
        <f>VLOOKUP($B394,GD_CHAM_CONG!$C$6:$BF$912,38,FALSE)</f>
        <v>0</v>
      </c>
      <c r="J394" s="16">
        <f>VLOOKUP($B394,GD_CHAM_CONG!$C$6:$BF$912,39,FALSE)</f>
        <v>0</v>
      </c>
      <c r="K394" s="16">
        <f>VLOOKUP($B394,GD_CHAM_CONG!$C$6:$BF$912,40,FALSE)</f>
        <v>9</v>
      </c>
      <c r="L394" s="16">
        <f>VLOOKUP($B394,GD_CHAM_CONG!$C$6:$BF$912,41,FALSE)</f>
        <v>0</v>
      </c>
      <c r="M394" s="16">
        <f>VLOOKUP($B394,GD_CHAM_CONG!$C$6:$BF$912,42,FALSE)</f>
        <v>0</v>
      </c>
      <c r="N394" s="16">
        <f>VLOOKUP($B394,GD_CHAM_CONG!$C$6:$BF$912,43,FALSE)</f>
        <v>0</v>
      </c>
      <c r="O394" s="16">
        <f>VLOOKUP($B394,GD_CHAM_CONG!$C$6:$BF$912,44,FALSE)</f>
        <v>0</v>
      </c>
      <c r="P394" s="16">
        <f>VLOOKUP($B394,GD_CHAM_CONG!$C$6:$BF$912,45,FALSE)</f>
        <v>0</v>
      </c>
      <c r="Q394" s="16">
        <f>VLOOKUP($B394,GD_CHAM_CONG!$C$6:$BF$912,46,FALSE)</f>
        <v>0</v>
      </c>
      <c r="R394" s="16">
        <f>VLOOKUP($B394,GD_CHAM_CONG!$C$6:$BF$912,47,FALSE)</f>
        <v>0</v>
      </c>
      <c r="S394" s="16">
        <f>VLOOKUP($B394,GD_CHAM_CONG!$C$6:$BF$912,48,FALSE)</f>
        <v>17</v>
      </c>
      <c r="T394" s="16">
        <f>VLOOKUP($B394,GD_CHAM_CONG!$C$6:$BF$912,49,FALSE)</f>
        <v>0</v>
      </c>
      <c r="U394" s="16">
        <f>VLOOKUP($B394,GD_CHAM_CONG!$C$6:$BF$912,50,FALSE)</f>
        <v>0</v>
      </c>
      <c r="V394" s="16">
        <f>VLOOKUP($B394,GD_CHAM_CONG!$C$6:$BF$912,51,FALSE)</f>
        <v>0</v>
      </c>
      <c r="W394" s="16">
        <f>VLOOKUP($B394,GD_CHAM_CONG!$C$6:$BF$912,52,FALSE)</f>
        <v>0</v>
      </c>
      <c r="X394" s="16">
        <f>VLOOKUP($B394,GD_CHAM_CONG!$C$6:$BF$912,53,FALSE)</f>
        <v>0</v>
      </c>
      <c r="Y394" s="16">
        <f>VLOOKUP($B394,GD_CHAM_CONG!$C$6:$BF$912,54,FALSE)</f>
        <v>0</v>
      </c>
      <c r="Z394" s="16">
        <f>VLOOKUP($B394,GD_CHAM_CONG!$C$6:$BF$912,55,FALSE)</f>
        <v>0</v>
      </c>
      <c r="AA394" s="16">
        <f>VLOOKUP($B394,GD_CHAM_CONG!$C$6:$BF$912,56,FALSE)</f>
        <v>0</v>
      </c>
      <c r="AB394" s="16">
        <f>VLOOKUP($B394,GD_CHAM_CONG!$C$6:$BI$912,57,FALSE)</f>
        <v>0</v>
      </c>
      <c r="AC394" s="16">
        <f>VLOOKUP($B394,GD_CHAM_CONG!$C$6:$BI$912,58,FALSE)</f>
        <v>0</v>
      </c>
      <c r="AD394" s="16">
        <f>VLOOKUP($B394,GD_CHAM_CONG!$C$6:$BI$912,59,FALSE)</f>
        <v>0</v>
      </c>
      <c r="AE394" s="188">
        <f>I394/$H394*VLOOKUP(I$4,DM_TI_LE!$A$5:$B$30,2,FALSE)</f>
        <v>0</v>
      </c>
      <c r="AF394" s="188">
        <f>J394/$H394*VLOOKUP(J$4,DM_TI_LE!$A$5:$B$30,2,FALSE)</f>
        <v>0</v>
      </c>
      <c r="AG394" s="188">
        <f>K394/$H394*VLOOKUP(K$4,DM_TI_LE!$A$5:$B$30,2,FALSE)</f>
        <v>0</v>
      </c>
      <c r="AH394" s="188">
        <f>L394/$H394*VLOOKUP(L$4,DM_TI_LE!$A$5:$B$30,2,FALSE)</f>
        <v>0</v>
      </c>
      <c r="AI394" s="188">
        <f>M394/$H394*VLOOKUP(M$4,DM_TI_LE!$A$5:$B$30,2,FALSE)</f>
        <v>0</v>
      </c>
      <c r="AJ394" s="188">
        <f>N394/$H394*VLOOKUP(N$4,DM_TI_LE!$A$5:$B$30,2,FALSE)</f>
        <v>0</v>
      </c>
      <c r="AK394" s="188">
        <f>O394/$H394*VLOOKUP(O$4,DM_TI_LE!$A$5:$B$30,2,FALSE)</f>
        <v>0</v>
      </c>
      <c r="AL394" s="188">
        <f>P394/$H394*VLOOKUP(P$4,DM_TI_LE!$A$5:$B$30,2,FALSE)</f>
        <v>0</v>
      </c>
      <c r="AM394" s="188">
        <f>Q394/$H394*VLOOKUP(Q$4,DM_TI_LE!$A$5:$B$30,2,FALSE)</f>
        <v>0</v>
      </c>
      <c r="AN394" s="188">
        <f>R394/$H394*VLOOKUP(R$4,DM_TI_LE!$A$5:$B$30,2,FALSE)</f>
        <v>0</v>
      </c>
      <c r="AO394" s="188">
        <f>S394/$H394*VLOOKUP(S$4,DM_TI_LE!$A$5:$B$30,2,FALSE)</f>
        <v>0</v>
      </c>
      <c r="AP394" s="188">
        <f>T394/$H394*VLOOKUP(T$4,DM_TI_LE!$A$5:$B$30,2,FALSE)</f>
        <v>0</v>
      </c>
      <c r="AQ394" s="188">
        <f>U394/$H394*VLOOKUP(U$4,DM_TI_LE!$A$5:$B$30,2,FALSE)</f>
        <v>0</v>
      </c>
      <c r="AR394" s="188">
        <f>V394/$H394*VLOOKUP(V$4,DM_TI_LE!$A$5:$B$30,2,FALSE)</f>
        <v>0</v>
      </c>
      <c r="AS394" s="188">
        <f>W394/$H394*VLOOKUP(W$4,DM_TI_LE!$A$5:$B$30,2,FALSE)</f>
        <v>0</v>
      </c>
      <c r="AT394" s="188">
        <f>X394/$H394*VLOOKUP(X$4,DM_TI_LE!$A$5:$B$30,2,FALSE)</f>
        <v>0</v>
      </c>
      <c r="AU394" s="188">
        <f>Y394/$H394*VLOOKUP(Y$4,DM_TI_LE!$A$5:$B$30,2,FALSE)</f>
        <v>0</v>
      </c>
      <c r="AV394" s="188">
        <f>Z394/$H394*VLOOKUP(Z$4,DM_TI_LE!$A$5:$B$30,2,FALSE)</f>
        <v>0</v>
      </c>
      <c r="AW394" s="188">
        <f>AA394/$H394*VLOOKUP(AA$4,DM_TI_LE!$A$5:$B$30,2,FALSE)</f>
        <v>0</v>
      </c>
      <c r="AX394" s="188">
        <f>AB394/$H394*VLOOKUP(AB$4,DM_TI_LE!$A$5:$B$30,2,FALSE)</f>
        <v>0</v>
      </c>
      <c r="AY394" s="188">
        <f>AC394/$H394*VLOOKUP(AC$4,DM_TI_LE!$A$5:$B$30,2,FALSE)</f>
        <v>0</v>
      </c>
      <c r="AZ394" s="188">
        <f>AD394/$H394*VLOOKUP(AD$4,DM_TI_LE!$A$5:$B$30,2,FALSE)</f>
        <v>0</v>
      </c>
      <c r="BA394" s="231">
        <f>IF(CD394="HDHV",DM_TI_LE!$K$12*I394, SUM(AE394:AW394)*F394*E394*DM_HE_SO_LUONG_NS!$D$1*CE394)</f>
        <v>0</v>
      </c>
      <c r="BB394" s="16"/>
      <c r="BC394" s="17">
        <f>VLOOKUP(B394,GD_LCD_HS_LNS!$B$4:$E$914,4,FALSE)</f>
        <v>4553000</v>
      </c>
      <c r="BD394" s="16"/>
      <c r="BE394" s="16">
        <f>I394/26*$BC394*VLOOKUP(BE$4,DM_TI_LE!$A$5:$C$29,3,FALSE)</f>
        <v>0</v>
      </c>
      <c r="BF394" s="16">
        <f>J394/26*$BC394*VLOOKUP(BF$4,DM_TI_LE!$A$5:$C$29,3,FALSE)</f>
        <v>0</v>
      </c>
      <c r="BG394" s="16">
        <f>K394/26*$BC394*VLOOKUP(BG$4,DM_TI_LE!$A$5:$C$29,3,FALSE)</f>
        <v>0</v>
      </c>
      <c r="BH394" s="16">
        <f>L394/26*$BC394*VLOOKUP(BH$4,DM_TI_LE!$A$5:$C$29,3,FALSE)</f>
        <v>0</v>
      </c>
      <c r="BI394" s="16">
        <f>M394/26*$BC394*VLOOKUP(BI$4,DM_TI_LE!$A$5:$C$29,3,FALSE)</f>
        <v>0</v>
      </c>
      <c r="BJ394" s="16">
        <f>N394/26*$BC394*VLOOKUP(BJ$4,DM_TI_LE!$A$5:$C$29,3,FALSE)</f>
        <v>0</v>
      </c>
      <c r="BK394" s="16">
        <f>O394/26*$BC394*VLOOKUP(BK$4,DM_TI_LE!$A$5:$C$29,3,FALSE)</f>
        <v>0</v>
      </c>
      <c r="BL394" s="16">
        <f>P394/26*$BC394*VLOOKUP(BL$4,DM_TI_LE!$A$5:$C$29,3,FALSE)</f>
        <v>0</v>
      </c>
      <c r="BM394" s="16">
        <f>Q394/26*$BC394*VLOOKUP(BM$4,DM_TI_LE!$A$5:$C$29,3,FALSE)</f>
        <v>0</v>
      </c>
      <c r="BN394" s="16">
        <f>R394/26*$BC394*VLOOKUP(BN$4,DM_TI_LE!$A$5:$C$29,3,FALSE)</f>
        <v>0</v>
      </c>
      <c r="BO394" s="16">
        <f>S394/26*$BC394*VLOOKUP(BO$4,DM_TI_LE!$A$5:$C$29,3,FALSE)</f>
        <v>2976961.5384615385</v>
      </c>
      <c r="BP394" s="16">
        <f>T394/26*$BC394*VLOOKUP(BP$4,DM_TI_LE!$A$5:$C$29,3,FALSE)</f>
        <v>0</v>
      </c>
      <c r="BQ394" s="16">
        <f>U394/26*$BC394*VLOOKUP(BQ$4,DM_TI_LE!$A$5:$C$29,3,FALSE)</f>
        <v>0</v>
      </c>
      <c r="BR394" s="16">
        <f>V394/26*$BC394*VLOOKUP(BR$4,DM_TI_LE!$A$5:$C$29,3,FALSE)</f>
        <v>0</v>
      </c>
      <c r="BS394" s="16">
        <f>W394/26*$BC394*VLOOKUP(BS$4,DM_TI_LE!$A$5:$C$29,3,FALSE)</f>
        <v>0</v>
      </c>
      <c r="BT394" s="16">
        <f>X394/26*$BC394*VLOOKUP(BT$4,DM_TI_LE!$A$5:$C$29,3,FALSE)</f>
        <v>0</v>
      </c>
      <c r="BU394" s="16">
        <f>Y394/26*$BC394*VLOOKUP(BU$4,DM_TI_LE!$A$5:$C$29,3,FALSE)</f>
        <v>0</v>
      </c>
      <c r="BV394" s="16">
        <f>Z394/26*$BC394*VLOOKUP(BV$4,DM_TI_LE!$A$5:$C$29,3,FALSE)</f>
        <v>0</v>
      </c>
      <c r="BW394" s="16">
        <f>AA394/26*$BC394*VLOOKUP(BW$4,DM_TI_LE!$A$5:$C$29,3,FALSE)</f>
        <v>0</v>
      </c>
      <c r="BX394" s="16">
        <f>AB394/26*$BC394*VLOOKUP(BX$4,DM_TI_LE!$A$5:$C$29,3,FALSE)</f>
        <v>0</v>
      </c>
      <c r="BY394" s="16">
        <f>AC394/26*$BC394*VLOOKUP(BY$4,DM_TI_LE!$A$5:$C$29,3,FALSE)</f>
        <v>0</v>
      </c>
      <c r="BZ394" s="16">
        <f>AD394/26*$BC394*VLOOKUP(BZ$4,DM_TI_LE!$A$5:$C$29,3,FALSE)</f>
        <v>0</v>
      </c>
      <c r="CA394" s="196">
        <f t="shared" si="0"/>
        <v>2976961.5384615385</v>
      </c>
      <c r="CB394" s="16"/>
      <c r="CC394" s="197">
        <f t="shared" si="1"/>
        <v>2976961.5384615385</v>
      </c>
      <c r="CD394" s="139" t="s">
        <v>116</v>
      </c>
      <c r="CE394" s="199">
        <f>VLOOKUP(CD394,DM_TI_LE!$I$12:$J$16,2,FALSE)</f>
        <v>1</v>
      </c>
    </row>
    <row r="395" spans="1:83" ht="12.75">
      <c r="A395" s="36">
        <v>391</v>
      </c>
      <c r="B395" s="38">
        <f>GD_LCD_HS_LNS!B394</f>
        <v>10799</v>
      </c>
      <c r="C395" s="38" t="str">
        <f>GD_LCD_HS_LNS!C394</f>
        <v>Phương Lan</v>
      </c>
      <c r="D395" s="38" t="str">
        <f>GD_LCD_HS_LNS!D394</f>
        <v>Chuyên viên lao động tiền lương</v>
      </c>
      <c r="E395" s="146">
        <f>VLOOKUP(B395,GD_CHAM_CONG!$C$6:$BJ$912,60,FALSE)</f>
        <v>1</v>
      </c>
      <c r="F395" s="146">
        <f>VLOOKUP(B395,GD_LCD_HS_LNS!$B$4:$F$914,5,FALSE)</f>
        <v>3.1</v>
      </c>
      <c r="G395" s="168"/>
      <c r="H395" s="168">
        <f>VLOOKUP(B395,GD_CHAM_CONG!$C$6:$BD$912,37,FALSE)</f>
        <v>22</v>
      </c>
      <c r="I395" s="16">
        <f>VLOOKUP($B395,GD_CHAM_CONG!$C$6:$BF$912,38,FALSE)</f>
        <v>22</v>
      </c>
      <c r="J395" s="16">
        <f>VLOOKUP($B395,GD_CHAM_CONG!$C$6:$BF$912,39,FALSE)</f>
        <v>0</v>
      </c>
      <c r="K395" s="16">
        <f>VLOOKUP($B395,GD_CHAM_CONG!$C$6:$BF$912,40,FALSE)</f>
        <v>0</v>
      </c>
      <c r="L395" s="16">
        <f>VLOOKUP($B395,GD_CHAM_CONG!$C$6:$BF$912,41,FALSE)</f>
        <v>0</v>
      </c>
      <c r="M395" s="16">
        <f>VLOOKUP($B395,GD_CHAM_CONG!$C$6:$BF$912,42,FALSE)</f>
        <v>0</v>
      </c>
      <c r="N395" s="16">
        <f>VLOOKUP($B395,GD_CHAM_CONG!$C$6:$BF$912,43,FALSE)</f>
        <v>0</v>
      </c>
      <c r="O395" s="16">
        <f>VLOOKUP($B395,GD_CHAM_CONG!$C$6:$BF$912,44,FALSE)</f>
        <v>0</v>
      </c>
      <c r="P395" s="16">
        <f>VLOOKUP($B395,GD_CHAM_CONG!$C$6:$BF$912,45,FALSE)</f>
        <v>0</v>
      </c>
      <c r="Q395" s="16">
        <f>VLOOKUP($B395,GD_CHAM_CONG!$C$6:$BF$912,46,FALSE)</f>
        <v>0</v>
      </c>
      <c r="R395" s="16">
        <f>VLOOKUP($B395,GD_CHAM_CONG!$C$6:$BF$912,47,FALSE)</f>
        <v>0</v>
      </c>
      <c r="S395" s="16">
        <f>VLOOKUP($B395,GD_CHAM_CONG!$C$6:$BF$912,48,FALSE)</f>
        <v>0</v>
      </c>
      <c r="T395" s="16">
        <f>VLOOKUP($B395,GD_CHAM_CONG!$C$6:$BF$912,49,FALSE)</f>
        <v>0</v>
      </c>
      <c r="U395" s="16">
        <f>VLOOKUP($B395,GD_CHAM_CONG!$C$6:$BF$912,50,FALSE)</f>
        <v>0</v>
      </c>
      <c r="V395" s="16">
        <f>VLOOKUP($B395,GD_CHAM_CONG!$C$6:$BF$912,51,FALSE)</f>
        <v>0</v>
      </c>
      <c r="W395" s="16">
        <f>VLOOKUP($B395,GD_CHAM_CONG!$C$6:$BF$912,52,FALSE)</f>
        <v>0</v>
      </c>
      <c r="X395" s="16">
        <f>VLOOKUP($B395,GD_CHAM_CONG!$C$6:$BF$912,53,FALSE)</f>
        <v>0</v>
      </c>
      <c r="Y395" s="16">
        <f>VLOOKUP($B395,GD_CHAM_CONG!$C$6:$BF$912,54,FALSE)</f>
        <v>0</v>
      </c>
      <c r="Z395" s="16">
        <f>VLOOKUP($B395,GD_CHAM_CONG!$C$6:$BF$912,55,FALSE)</f>
        <v>0</v>
      </c>
      <c r="AA395" s="16">
        <f>VLOOKUP($B395,GD_CHAM_CONG!$C$6:$BF$912,56,FALSE)</f>
        <v>0</v>
      </c>
      <c r="AB395" s="16">
        <f>VLOOKUP($B395,GD_CHAM_CONG!$C$6:$BI$912,57,FALSE)</f>
        <v>0</v>
      </c>
      <c r="AC395" s="16">
        <f>VLOOKUP($B395,GD_CHAM_CONG!$C$6:$BI$912,58,FALSE)</f>
        <v>0</v>
      </c>
      <c r="AD395" s="16">
        <f>VLOOKUP($B395,GD_CHAM_CONG!$C$6:$BI$912,59,FALSE)</f>
        <v>0</v>
      </c>
      <c r="AE395" s="188">
        <f>I395/$H395*VLOOKUP(I$4,DM_TI_LE!$A$5:$B$30,2,FALSE)</f>
        <v>1</v>
      </c>
      <c r="AF395" s="188">
        <f>J395/$H395*VLOOKUP(J$4,DM_TI_LE!$A$5:$B$30,2,FALSE)</f>
        <v>0</v>
      </c>
      <c r="AG395" s="188">
        <f>K395/$H395*VLOOKUP(K$4,DM_TI_LE!$A$5:$B$30,2,FALSE)</f>
        <v>0</v>
      </c>
      <c r="AH395" s="188">
        <f>L395/$H395*VLOOKUP(L$4,DM_TI_LE!$A$5:$B$30,2,FALSE)</f>
        <v>0</v>
      </c>
      <c r="AI395" s="188">
        <f>M395/$H395*VLOOKUP(M$4,DM_TI_LE!$A$5:$B$30,2,FALSE)</f>
        <v>0</v>
      </c>
      <c r="AJ395" s="188">
        <f>N395/$H395*VLOOKUP(N$4,DM_TI_LE!$A$5:$B$30,2,FALSE)</f>
        <v>0</v>
      </c>
      <c r="AK395" s="188">
        <f>O395/$H395*VLOOKUP(O$4,DM_TI_LE!$A$5:$B$30,2,FALSE)</f>
        <v>0</v>
      </c>
      <c r="AL395" s="188">
        <f>P395/$H395*VLOOKUP(P$4,DM_TI_LE!$A$5:$B$30,2,FALSE)</f>
        <v>0</v>
      </c>
      <c r="AM395" s="188">
        <f>Q395/$H395*VLOOKUP(Q$4,DM_TI_LE!$A$5:$B$30,2,FALSE)</f>
        <v>0</v>
      </c>
      <c r="AN395" s="188">
        <f>R395/$H395*VLOOKUP(R$4,DM_TI_LE!$A$5:$B$30,2,FALSE)</f>
        <v>0</v>
      </c>
      <c r="AO395" s="188">
        <f>S395/$H395*VLOOKUP(S$4,DM_TI_LE!$A$5:$B$30,2,FALSE)</f>
        <v>0</v>
      </c>
      <c r="AP395" s="188">
        <f>T395/$H395*VLOOKUP(T$4,DM_TI_LE!$A$5:$B$30,2,FALSE)</f>
        <v>0</v>
      </c>
      <c r="AQ395" s="188">
        <f>U395/$H395*VLOOKUP(U$4,DM_TI_LE!$A$5:$B$30,2,FALSE)</f>
        <v>0</v>
      </c>
      <c r="AR395" s="188">
        <f>V395/$H395*VLOOKUP(V$4,DM_TI_LE!$A$5:$B$30,2,FALSE)</f>
        <v>0</v>
      </c>
      <c r="AS395" s="188">
        <f>W395/$H395*VLOOKUP(W$4,DM_TI_LE!$A$5:$B$30,2,FALSE)</f>
        <v>0</v>
      </c>
      <c r="AT395" s="188">
        <f>X395/$H395*VLOOKUP(X$4,DM_TI_LE!$A$5:$B$30,2,FALSE)</f>
        <v>0</v>
      </c>
      <c r="AU395" s="188">
        <f>Y395/$H395*VLOOKUP(Y$4,DM_TI_LE!$A$5:$B$30,2,FALSE)</f>
        <v>0</v>
      </c>
      <c r="AV395" s="188">
        <f>Z395/$H395*VLOOKUP(Z$4,DM_TI_LE!$A$5:$B$30,2,FALSE)</f>
        <v>0</v>
      </c>
      <c r="AW395" s="188">
        <f>AA395/$H395*VLOOKUP(AA$4,DM_TI_LE!$A$5:$B$30,2,FALSE)</f>
        <v>0</v>
      </c>
      <c r="AX395" s="188">
        <f>AB395/$H395*VLOOKUP(AB$4,DM_TI_LE!$A$5:$B$30,2,FALSE)</f>
        <v>0</v>
      </c>
      <c r="AY395" s="188">
        <f>AC395/$H395*VLOOKUP(AC$4,DM_TI_LE!$A$5:$B$30,2,FALSE)</f>
        <v>0</v>
      </c>
      <c r="AZ395" s="188">
        <f>AD395/$H395*VLOOKUP(AD$4,DM_TI_LE!$A$5:$B$30,2,FALSE)</f>
        <v>0</v>
      </c>
      <c r="BA395" s="231">
        <f>IF(CD395="HDHV",DM_TI_LE!$K$12*I395, SUM(AE395:AW395)*F395*E395*DM_HE_SO_LUONG_NS!$D$1*CE395)</f>
        <v>13950000</v>
      </c>
      <c r="BB395" s="16"/>
      <c r="BC395" s="17">
        <f>VLOOKUP(B395,GD_LCD_HS_LNS!$B$4:$E$914,4,FALSE)</f>
        <v>4534000</v>
      </c>
      <c r="BD395" s="16"/>
      <c r="BE395" s="16">
        <f>I395/26*$BC395*VLOOKUP(BE$4,DM_TI_LE!$A$5:$C$29,3,FALSE)</f>
        <v>0</v>
      </c>
      <c r="BF395" s="16">
        <f>J395/26*$BC395*VLOOKUP(BF$4,DM_TI_LE!$A$5:$C$29,3,FALSE)</f>
        <v>0</v>
      </c>
      <c r="BG395" s="16">
        <f>K395/26*$BC395*VLOOKUP(BG$4,DM_TI_LE!$A$5:$C$29,3,FALSE)</f>
        <v>0</v>
      </c>
      <c r="BH395" s="16">
        <f>L395/26*$BC395*VLOOKUP(BH$4,DM_TI_LE!$A$5:$C$29,3,FALSE)</f>
        <v>0</v>
      </c>
      <c r="BI395" s="16">
        <f>M395/26*$BC395*VLOOKUP(BI$4,DM_TI_LE!$A$5:$C$29,3,FALSE)</f>
        <v>0</v>
      </c>
      <c r="BJ395" s="16">
        <f>N395/26*$BC395*VLOOKUP(BJ$4,DM_TI_LE!$A$5:$C$29,3,FALSE)</f>
        <v>0</v>
      </c>
      <c r="BK395" s="16">
        <f>O395/26*$BC395*VLOOKUP(BK$4,DM_TI_LE!$A$5:$C$29,3,FALSE)</f>
        <v>0</v>
      </c>
      <c r="BL395" s="16">
        <f>P395/26*$BC395*VLOOKUP(BL$4,DM_TI_LE!$A$5:$C$29,3,FALSE)</f>
        <v>0</v>
      </c>
      <c r="BM395" s="16">
        <f>Q395/26*$BC395*VLOOKUP(BM$4,DM_TI_LE!$A$5:$C$29,3,FALSE)</f>
        <v>0</v>
      </c>
      <c r="BN395" s="16">
        <f>R395/26*$BC395*VLOOKUP(BN$4,DM_TI_LE!$A$5:$C$29,3,FALSE)</f>
        <v>0</v>
      </c>
      <c r="BO395" s="16">
        <f>S395/26*$BC395*VLOOKUP(BO$4,DM_TI_LE!$A$5:$C$29,3,FALSE)</f>
        <v>0</v>
      </c>
      <c r="BP395" s="16">
        <f>T395/26*$BC395*VLOOKUP(BP$4,DM_TI_LE!$A$5:$C$29,3,FALSE)</f>
        <v>0</v>
      </c>
      <c r="BQ395" s="16">
        <f>U395/26*$BC395*VLOOKUP(BQ$4,DM_TI_LE!$A$5:$C$29,3,FALSE)</f>
        <v>0</v>
      </c>
      <c r="BR395" s="16">
        <f>V395/26*$BC395*VLOOKUP(BR$4,DM_TI_LE!$A$5:$C$29,3,FALSE)</f>
        <v>0</v>
      </c>
      <c r="BS395" s="16">
        <f>W395/26*$BC395*VLOOKUP(BS$4,DM_TI_LE!$A$5:$C$29,3,FALSE)</f>
        <v>0</v>
      </c>
      <c r="BT395" s="16">
        <f>X395/26*$BC395*VLOOKUP(BT$4,DM_TI_LE!$A$5:$C$29,3,FALSE)</f>
        <v>0</v>
      </c>
      <c r="BU395" s="16">
        <f>Y395/26*$BC395*VLOOKUP(BU$4,DM_TI_LE!$A$5:$C$29,3,FALSE)</f>
        <v>0</v>
      </c>
      <c r="BV395" s="16">
        <f>Z395/26*$BC395*VLOOKUP(BV$4,DM_TI_LE!$A$5:$C$29,3,FALSE)</f>
        <v>0</v>
      </c>
      <c r="BW395" s="16">
        <f>AA395/26*$BC395*VLOOKUP(BW$4,DM_TI_LE!$A$5:$C$29,3,FALSE)</f>
        <v>0</v>
      </c>
      <c r="BX395" s="16">
        <f>AB395/26*$BC395*VLOOKUP(BX$4,DM_TI_LE!$A$5:$C$29,3,FALSE)</f>
        <v>0</v>
      </c>
      <c r="BY395" s="16">
        <f>AC395/26*$BC395*VLOOKUP(BY$4,DM_TI_LE!$A$5:$C$29,3,FALSE)</f>
        <v>0</v>
      </c>
      <c r="BZ395" s="16">
        <f>AD395/26*$BC395*VLOOKUP(BZ$4,DM_TI_LE!$A$5:$C$29,3,FALSE)</f>
        <v>0</v>
      </c>
      <c r="CA395" s="196">
        <f t="shared" si="0"/>
        <v>0</v>
      </c>
      <c r="CB395" s="16"/>
      <c r="CC395" s="197">
        <f t="shared" si="1"/>
        <v>13950000</v>
      </c>
      <c r="CD395" s="139" t="s">
        <v>116</v>
      </c>
      <c r="CE395" s="199">
        <f>VLOOKUP(CD395,DM_TI_LE!$I$12:$J$16,2,FALSE)</f>
        <v>1</v>
      </c>
    </row>
    <row r="396" spans="1:83" ht="12.75">
      <c r="A396" s="36">
        <v>392</v>
      </c>
      <c r="B396" s="38">
        <f>GD_LCD_HS_LNS!B395</f>
        <v>11108</v>
      </c>
      <c r="C396" s="38" t="str">
        <f>GD_LCD_HS_LNS!C395</f>
        <v>Phạm Thùy Dung</v>
      </c>
      <c r="D396" s="38" t="str">
        <f>GD_LCD_HS_LNS!D395</f>
        <v>Nhân viên phục vụ hành khách</v>
      </c>
      <c r="E396" s="146">
        <f>VLOOKUP(B396,GD_CHAM_CONG!$C$6:$BJ$912,60,FALSE)</f>
        <v>1</v>
      </c>
      <c r="F396" s="146">
        <f>VLOOKUP(B396,GD_LCD_HS_LNS!$B$4:$F$914,5,FALSE)</f>
        <v>1.6</v>
      </c>
      <c r="G396" s="168"/>
      <c r="H396" s="168">
        <f>VLOOKUP(B396,GD_CHAM_CONG!$C$6:$BD$912,37,FALSE)</f>
        <v>26</v>
      </c>
      <c r="I396" s="16">
        <f>VLOOKUP($B396,GD_CHAM_CONG!$C$6:$BF$912,38,FALSE)</f>
        <v>0</v>
      </c>
      <c r="J396" s="16">
        <f>VLOOKUP($B396,GD_CHAM_CONG!$C$6:$BF$912,39,FALSE)</f>
        <v>0</v>
      </c>
      <c r="K396" s="16">
        <f>VLOOKUP($B396,GD_CHAM_CONG!$C$6:$BF$912,40,FALSE)</f>
        <v>0</v>
      </c>
      <c r="L396" s="16">
        <f>VLOOKUP($B396,GD_CHAM_CONG!$C$6:$BF$912,41,FALSE)</f>
        <v>0</v>
      </c>
      <c r="M396" s="16">
        <f>VLOOKUP($B396,GD_CHAM_CONG!$C$6:$BF$912,42,FALSE)</f>
        <v>0</v>
      </c>
      <c r="N396" s="16">
        <f>VLOOKUP($B396,GD_CHAM_CONG!$C$6:$BF$912,43,FALSE)</f>
        <v>0</v>
      </c>
      <c r="O396" s="16">
        <f>VLOOKUP($B396,GD_CHAM_CONG!$C$6:$BF$912,44,FALSE)</f>
        <v>0</v>
      </c>
      <c r="P396" s="16">
        <f>VLOOKUP($B396,GD_CHAM_CONG!$C$6:$BF$912,45,FALSE)</f>
        <v>0</v>
      </c>
      <c r="Q396" s="16">
        <f>VLOOKUP($B396,GD_CHAM_CONG!$C$6:$BF$912,46,FALSE)</f>
        <v>0</v>
      </c>
      <c r="R396" s="16">
        <f>VLOOKUP($B396,GD_CHAM_CONG!$C$6:$BF$912,47,FALSE)</f>
        <v>0</v>
      </c>
      <c r="S396" s="16">
        <f>VLOOKUP($B396,GD_CHAM_CONG!$C$6:$BF$912,48,FALSE)</f>
        <v>0</v>
      </c>
      <c r="T396" s="16">
        <f>VLOOKUP($B396,GD_CHAM_CONG!$C$6:$BF$912,49,FALSE)</f>
        <v>0</v>
      </c>
      <c r="U396" s="16">
        <f>VLOOKUP($B396,GD_CHAM_CONG!$C$6:$BF$912,50,FALSE)</f>
        <v>0</v>
      </c>
      <c r="V396" s="16">
        <f>VLOOKUP($B396,GD_CHAM_CONG!$C$6:$BF$912,51,FALSE)</f>
        <v>0</v>
      </c>
      <c r="W396" s="16">
        <f>VLOOKUP($B396,GD_CHAM_CONG!$C$6:$BF$912,52,FALSE)</f>
        <v>0</v>
      </c>
      <c r="X396" s="16">
        <f>VLOOKUP($B396,GD_CHAM_CONG!$C$6:$BF$912,53,FALSE)</f>
        <v>0</v>
      </c>
      <c r="Y396" s="16">
        <f>VLOOKUP($B396,GD_CHAM_CONG!$C$6:$BF$912,54,FALSE)</f>
        <v>0</v>
      </c>
      <c r="Z396" s="16">
        <f>VLOOKUP($B396,GD_CHAM_CONG!$C$6:$BF$912,55,FALSE)</f>
        <v>0</v>
      </c>
      <c r="AA396" s="16">
        <f>VLOOKUP($B396,GD_CHAM_CONG!$C$6:$BF$912,56,FALSE)</f>
        <v>0</v>
      </c>
      <c r="AB396" s="16">
        <f>VLOOKUP($B396,GD_CHAM_CONG!$C$6:$BI$912,57,FALSE)</f>
        <v>0</v>
      </c>
      <c r="AC396" s="16">
        <f>VLOOKUP($B396,GD_CHAM_CONG!$C$6:$BI$912,58,FALSE)</f>
        <v>26</v>
      </c>
      <c r="AD396" s="16">
        <f>VLOOKUP($B396,GD_CHAM_CONG!$C$6:$BI$912,59,FALSE)</f>
        <v>0</v>
      </c>
      <c r="AE396" s="188">
        <f>I396/$H396*VLOOKUP(I$4,DM_TI_LE!$A$5:$B$30,2,FALSE)</f>
        <v>0</v>
      </c>
      <c r="AF396" s="188">
        <f>J396/$H396*VLOOKUP(J$4,DM_TI_LE!$A$5:$B$30,2,FALSE)</f>
        <v>0</v>
      </c>
      <c r="AG396" s="188">
        <f>K396/$H396*VLOOKUP(K$4,DM_TI_LE!$A$5:$B$30,2,FALSE)</f>
        <v>0</v>
      </c>
      <c r="AH396" s="188">
        <f>L396/$H396*VLOOKUP(L$4,DM_TI_LE!$A$5:$B$30,2,FALSE)</f>
        <v>0</v>
      </c>
      <c r="AI396" s="188">
        <f>M396/$H396*VLOOKUP(M$4,DM_TI_LE!$A$5:$B$30,2,FALSE)</f>
        <v>0</v>
      </c>
      <c r="AJ396" s="188">
        <f>N396/$H396*VLOOKUP(N$4,DM_TI_LE!$A$5:$B$30,2,FALSE)</f>
        <v>0</v>
      </c>
      <c r="AK396" s="188">
        <f>O396/$H396*VLOOKUP(O$4,DM_TI_LE!$A$5:$B$30,2,FALSE)</f>
        <v>0</v>
      </c>
      <c r="AL396" s="188">
        <f>P396/$H396*VLOOKUP(P$4,DM_TI_LE!$A$5:$B$30,2,FALSE)</f>
        <v>0</v>
      </c>
      <c r="AM396" s="188">
        <f>Q396/$H396*VLOOKUP(Q$4,DM_TI_LE!$A$5:$B$30,2,FALSE)</f>
        <v>0</v>
      </c>
      <c r="AN396" s="188">
        <f>R396/$H396*VLOOKUP(R$4,DM_TI_LE!$A$5:$B$30,2,FALSE)</f>
        <v>0</v>
      </c>
      <c r="AO396" s="188">
        <f>S396/$H396*VLOOKUP(S$4,DM_TI_LE!$A$5:$B$30,2,FALSE)</f>
        <v>0</v>
      </c>
      <c r="AP396" s="188">
        <f>T396/$H396*VLOOKUP(T$4,DM_TI_LE!$A$5:$B$30,2,FALSE)</f>
        <v>0</v>
      </c>
      <c r="AQ396" s="188">
        <f>U396/$H396*VLOOKUP(U$4,DM_TI_LE!$A$5:$B$30,2,FALSE)</f>
        <v>0</v>
      </c>
      <c r="AR396" s="188">
        <f>V396/$H396*VLOOKUP(V$4,DM_TI_LE!$A$5:$B$30,2,FALSE)</f>
        <v>0</v>
      </c>
      <c r="AS396" s="188">
        <f>W396/$H396*VLOOKUP(W$4,DM_TI_LE!$A$5:$B$30,2,FALSE)</f>
        <v>0</v>
      </c>
      <c r="AT396" s="188">
        <f>X396/$H396*VLOOKUP(X$4,DM_TI_LE!$A$5:$B$30,2,FALSE)</f>
        <v>0</v>
      </c>
      <c r="AU396" s="188">
        <f>Y396/$H396*VLOOKUP(Y$4,DM_TI_LE!$A$5:$B$30,2,FALSE)</f>
        <v>0</v>
      </c>
      <c r="AV396" s="188">
        <f>Z396/$H396*VLOOKUP(Z$4,DM_TI_LE!$A$5:$B$30,2,FALSE)</f>
        <v>0</v>
      </c>
      <c r="AW396" s="188">
        <f>AA396/$H396*VLOOKUP(AA$4,DM_TI_LE!$A$5:$B$30,2,FALSE)</f>
        <v>0</v>
      </c>
      <c r="AX396" s="188">
        <f>AB396/$H396*VLOOKUP(AB$4,DM_TI_LE!$A$5:$B$30,2,FALSE)</f>
        <v>0</v>
      </c>
      <c r="AY396" s="188">
        <f>AC396/$H396*VLOOKUP(AC$4,DM_TI_LE!$A$5:$B$30,2,FALSE)</f>
        <v>0</v>
      </c>
      <c r="AZ396" s="188">
        <f>AD396/$H396*VLOOKUP(AD$4,DM_TI_LE!$A$5:$B$30,2,FALSE)</f>
        <v>0</v>
      </c>
      <c r="BA396" s="231">
        <f>IF(CD396="HDHV",DM_TI_LE!$K$12*I396, SUM(AE396:AW396)*F396*E396*DM_HE_SO_LUONG_NS!$D$1*CE396)</f>
        <v>0</v>
      </c>
      <c r="BB396" s="16"/>
      <c r="BC396" s="17">
        <f>VLOOKUP(B396,GD_LCD_HS_LNS!$B$4:$E$914,4,FALSE)</f>
        <v>3875000</v>
      </c>
      <c r="BD396" s="16"/>
      <c r="BE396" s="16">
        <f>I396/26*$BC396*VLOOKUP(BE$4,DM_TI_LE!$A$5:$C$29,3,FALSE)</f>
        <v>0</v>
      </c>
      <c r="BF396" s="16">
        <f>J396/26*$BC396*VLOOKUP(BF$4,DM_TI_LE!$A$5:$C$29,3,FALSE)</f>
        <v>0</v>
      </c>
      <c r="BG396" s="16">
        <f>K396/26*$BC396*VLOOKUP(BG$4,DM_TI_LE!$A$5:$C$29,3,FALSE)</f>
        <v>0</v>
      </c>
      <c r="BH396" s="16">
        <f>L396/26*$BC396*VLOOKUP(BH$4,DM_TI_LE!$A$5:$C$29,3,FALSE)</f>
        <v>0</v>
      </c>
      <c r="BI396" s="16">
        <f>M396/26*$BC396*VLOOKUP(BI$4,DM_TI_LE!$A$5:$C$29,3,FALSE)</f>
        <v>0</v>
      </c>
      <c r="BJ396" s="16">
        <f>N396/26*$BC396*VLOOKUP(BJ$4,DM_TI_LE!$A$5:$C$29,3,FALSE)</f>
        <v>0</v>
      </c>
      <c r="BK396" s="16">
        <f>O396/26*$BC396*VLOOKUP(BK$4,DM_TI_LE!$A$5:$C$29,3,FALSE)</f>
        <v>0</v>
      </c>
      <c r="BL396" s="16">
        <f>P396/26*$BC396*VLOOKUP(BL$4,DM_TI_LE!$A$5:$C$29,3,FALSE)</f>
        <v>0</v>
      </c>
      <c r="BM396" s="16">
        <f>Q396/26*$BC396*VLOOKUP(BM$4,DM_TI_LE!$A$5:$C$29,3,FALSE)</f>
        <v>0</v>
      </c>
      <c r="BN396" s="16">
        <f>R396/26*$BC396*VLOOKUP(BN$4,DM_TI_LE!$A$5:$C$29,3,FALSE)</f>
        <v>0</v>
      </c>
      <c r="BO396" s="16">
        <f>S396/26*$BC396*VLOOKUP(BO$4,DM_TI_LE!$A$5:$C$29,3,FALSE)</f>
        <v>0</v>
      </c>
      <c r="BP396" s="16">
        <f>T396/26*$BC396*VLOOKUP(BP$4,DM_TI_LE!$A$5:$C$29,3,FALSE)</f>
        <v>0</v>
      </c>
      <c r="BQ396" s="16">
        <f>U396/26*$BC396*VLOOKUP(BQ$4,DM_TI_LE!$A$5:$C$29,3,FALSE)</f>
        <v>0</v>
      </c>
      <c r="BR396" s="16">
        <f>V396/26*$BC396*VLOOKUP(BR$4,DM_TI_LE!$A$5:$C$29,3,FALSE)</f>
        <v>0</v>
      </c>
      <c r="BS396" s="16">
        <f>W396/26*$BC396*VLOOKUP(BS$4,DM_TI_LE!$A$5:$C$29,3,FALSE)</f>
        <v>0</v>
      </c>
      <c r="BT396" s="16">
        <f>X396/26*$BC396*VLOOKUP(BT$4,DM_TI_LE!$A$5:$C$29,3,FALSE)</f>
        <v>0</v>
      </c>
      <c r="BU396" s="16">
        <f>Y396/26*$BC396*VLOOKUP(BU$4,DM_TI_LE!$A$5:$C$29,3,FALSE)</f>
        <v>0</v>
      </c>
      <c r="BV396" s="16">
        <f>Z396/26*$BC396*VLOOKUP(BV$4,DM_TI_LE!$A$5:$C$29,3,FALSE)</f>
        <v>0</v>
      </c>
      <c r="BW396" s="16">
        <f>AA396/26*$BC396*VLOOKUP(BW$4,DM_TI_LE!$A$5:$C$29,3,FALSE)</f>
        <v>0</v>
      </c>
      <c r="BX396" s="16">
        <f>AB396/26*$BC396*VLOOKUP(BX$4,DM_TI_LE!$A$5:$C$29,3,FALSE)</f>
        <v>0</v>
      </c>
      <c r="BY396" s="16">
        <f>AC396/26*$BC396*VLOOKUP(BY$4,DM_TI_LE!$A$5:$C$29,3,FALSE)</f>
        <v>0</v>
      </c>
      <c r="BZ396" s="16">
        <f>AD396/26*$BC396*VLOOKUP(BZ$4,DM_TI_LE!$A$5:$C$29,3,FALSE)</f>
        <v>0</v>
      </c>
      <c r="CA396" s="196">
        <f t="shared" si="0"/>
        <v>0</v>
      </c>
      <c r="CB396" s="16"/>
      <c r="CC396" s="197">
        <f t="shared" si="1"/>
        <v>0</v>
      </c>
      <c r="CD396" s="139" t="s">
        <v>114</v>
      </c>
      <c r="CE396" s="199">
        <f>VLOOKUP(CD396,DM_TI_LE!$I$12:$J$16,2,FALSE)</f>
        <v>1</v>
      </c>
    </row>
    <row r="397" spans="1:83" ht="12.75">
      <c r="A397" s="36">
        <v>393</v>
      </c>
      <c r="B397" s="38">
        <f>GD_LCD_HS_LNS!B396</f>
        <v>10606</v>
      </c>
      <c r="C397" s="38" t="str">
        <f>GD_LCD_HS_LNS!C396</f>
        <v>Lê Thị Thao</v>
      </c>
      <c r="D397" s="38" t="str">
        <f>GD_LCD_HS_LNS!D396</f>
        <v>Nhân viên phục vụ hành khách</v>
      </c>
      <c r="E397" s="146">
        <f>VLOOKUP(B397,GD_CHAM_CONG!$C$6:$BJ$912,60,FALSE)</f>
        <v>1</v>
      </c>
      <c r="F397" s="146">
        <f>VLOOKUP(B397,GD_LCD_HS_LNS!$B$4:$F$914,5,FALSE)</f>
        <v>2.13</v>
      </c>
      <c r="G397" s="168"/>
      <c r="H397" s="168">
        <f>VLOOKUP(B397,GD_CHAM_CONG!$C$6:$BD$912,37,FALSE)</f>
        <v>26</v>
      </c>
      <c r="I397" s="16">
        <f>VLOOKUP($B397,GD_CHAM_CONG!$C$6:$BF$912,38,FALSE)</f>
        <v>0</v>
      </c>
      <c r="J397" s="16">
        <f>VLOOKUP($B397,GD_CHAM_CONG!$C$6:$BF$912,39,FALSE)</f>
        <v>0</v>
      </c>
      <c r="K397" s="16">
        <f>VLOOKUP($B397,GD_CHAM_CONG!$C$6:$BF$912,40,FALSE)</f>
        <v>0</v>
      </c>
      <c r="L397" s="16">
        <f>VLOOKUP($B397,GD_CHAM_CONG!$C$6:$BF$912,41,FALSE)</f>
        <v>0</v>
      </c>
      <c r="M397" s="16">
        <f>VLOOKUP($B397,GD_CHAM_CONG!$C$6:$BF$912,42,FALSE)</f>
        <v>0</v>
      </c>
      <c r="N397" s="16">
        <f>VLOOKUP($B397,GD_CHAM_CONG!$C$6:$BF$912,43,FALSE)</f>
        <v>0</v>
      </c>
      <c r="O397" s="16">
        <f>VLOOKUP($B397,GD_CHAM_CONG!$C$6:$BF$912,44,FALSE)</f>
        <v>0</v>
      </c>
      <c r="P397" s="16">
        <f>VLOOKUP($B397,GD_CHAM_CONG!$C$6:$BF$912,45,FALSE)</f>
        <v>0</v>
      </c>
      <c r="Q397" s="16">
        <f>VLOOKUP($B397,GD_CHAM_CONG!$C$6:$BF$912,46,FALSE)</f>
        <v>0</v>
      </c>
      <c r="R397" s="16">
        <f>VLOOKUP($B397,GD_CHAM_CONG!$C$6:$BF$912,47,FALSE)</f>
        <v>0</v>
      </c>
      <c r="S397" s="16">
        <f>VLOOKUP($B397,GD_CHAM_CONG!$C$6:$BF$912,48,FALSE)</f>
        <v>0</v>
      </c>
      <c r="T397" s="16">
        <f>VLOOKUP($B397,GD_CHAM_CONG!$C$6:$BF$912,49,FALSE)</f>
        <v>0</v>
      </c>
      <c r="U397" s="16">
        <f>VLOOKUP($B397,GD_CHAM_CONG!$C$6:$BF$912,50,FALSE)</f>
        <v>0</v>
      </c>
      <c r="V397" s="16">
        <f>VLOOKUP($B397,GD_CHAM_CONG!$C$6:$BF$912,51,FALSE)</f>
        <v>0</v>
      </c>
      <c r="W397" s="16">
        <f>VLOOKUP($B397,GD_CHAM_CONG!$C$6:$BF$912,52,FALSE)</f>
        <v>0</v>
      </c>
      <c r="X397" s="16">
        <f>VLOOKUP($B397,GD_CHAM_CONG!$C$6:$BF$912,53,FALSE)</f>
        <v>0</v>
      </c>
      <c r="Y397" s="16">
        <f>VLOOKUP($B397,GD_CHAM_CONG!$C$6:$BF$912,54,FALSE)</f>
        <v>0</v>
      </c>
      <c r="Z397" s="16">
        <f>VLOOKUP($B397,GD_CHAM_CONG!$C$6:$BF$912,55,FALSE)</f>
        <v>0</v>
      </c>
      <c r="AA397" s="16">
        <f>VLOOKUP($B397,GD_CHAM_CONG!$C$6:$BF$912,56,FALSE)</f>
        <v>0</v>
      </c>
      <c r="AB397" s="16">
        <f>VLOOKUP($B397,GD_CHAM_CONG!$C$6:$BI$912,57,FALSE)</f>
        <v>0</v>
      </c>
      <c r="AC397" s="16">
        <f>VLOOKUP($B397,GD_CHAM_CONG!$C$6:$BI$912,58,FALSE)</f>
        <v>26</v>
      </c>
      <c r="AD397" s="16">
        <f>VLOOKUP($B397,GD_CHAM_CONG!$C$6:$BI$912,59,FALSE)</f>
        <v>0</v>
      </c>
      <c r="AE397" s="188">
        <f>I397/$H397*VLOOKUP(I$4,DM_TI_LE!$A$5:$B$30,2,FALSE)</f>
        <v>0</v>
      </c>
      <c r="AF397" s="188">
        <f>J397/$H397*VLOOKUP(J$4,DM_TI_LE!$A$5:$B$30,2,FALSE)</f>
        <v>0</v>
      </c>
      <c r="AG397" s="188">
        <f>K397/$H397*VLOOKUP(K$4,DM_TI_LE!$A$5:$B$30,2,FALSE)</f>
        <v>0</v>
      </c>
      <c r="AH397" s="188">
        <f>L397/$H397*VLOOKUP(L$4,DM_TI_LE!$A$5:$B$30,2,FALSE)</f>
        <v>0</v>
      </c>
      <c r="AI397" s="188">
        <f>M397/$H397*VLOOKUP(M$4,DM_TI_LE!$A$5:$B$30,2,FALSE)</f>
        <v>0</v>
      </c>
      <c r="AJ397" s="188">
        <f>N397/$H397*VLOOKUP(N$4,DM_TI_LE!$A$5:$B$30,2,FALSE)</f>
        <v>0</v>
      </c>
      <c r="AK397" s="188">
        <f>O397/$H397*VLOOKUP(O$4,DM_TI_LE!$A$5:$B$30,2,FALSE)</f>
        <v>0</v>
      </c>
      <c r="AL397" s="188">
        <f>P397/$H397*VLOOKUP(P$4,DM_TI_LE!$A$5:$B$30,2,FALSE)</f>
        <v>0</v>
      </c>
      <c r="AM397" s="188">
        <f>Q397/$H397*VLOOKUP(Q$4,DM_TI_LE!$A$5:$B$30,2,FALSE)</f>
        <v>0</v>
      </c>
      <c r="AN397" s="188">
        <f>R397/$H397*VLOOKUP(R$4,DM_TI_LE!$A$5:$B$30,2,FALSE)</f>
        <v>0</v>
      </c>
      <c r="AO397" s="188">
        <f>S397/$H397*VLOOKUP(S$4,DM_TI_LE!$A$5:$B$30,2,FALSE)</f>
        <v>0</v>
      </c>
      <c r="AP397" s="188">
        <f>T397/$H397*VLOOKUP(T$4,DM_TI_LE!$A$5:$B$30,2,FALSE)</f>
        <v>0</v>
      </c>
      <c r="AQ397" s="188">
        <f>U397/$H397*VLOOKUP(U$4,DM_TI_LE!$A$5:$B$30,2,FALSE)</f>
        <v>0</v>
      </c>
      <c r="AR397" s="188">
        <f>V397/$H397*VLOOKUP(V$4,DM_TI_LE!$A$5:$B$30,2,FALSE)</f>
        <v>0</v>
      </c>
      <c r="AS397" s="188">
        <f>W397/$H397*VLOOKUP(W$4,DM_TI_LE!$A$5:$B$30,2,FALSE)</f>
        <v>0</v>
      </c>
      <c r="AT397" s="188">
        <f>X397/$H397*VLOOKUP(X$4,DM_TI_LE!$A$5:$B$30,2,FALSE)</f>
        <v>0</v>
      </c>
      <c r="AU397" s="188">
        <f>Y397/$H397*VLOOKUP(Y$4,DM_TI_LE!$A$5:$B$30,2,FALSE)</f>
        <v>0</v>
      </c>
      <c r="AV397" s="188">
        <f>Z397/$H397*VLOOKUP(Z$4,DM_TI_LE!$A$5:$B$30,2,FALSE)</f>
        <v>0</v>
      </c>
      <c r="AW397" s="188">
        <f>AA397/$H397*VLOOKUP(AA$4,DM_TI_LE!$A$5:$B$30,2,FALSE)</f>
        <v>0</v>
      </c>
      <c r="AX397" s="188">
        <f>AB397/$H397*VLOOKUP(AB$4,DM_TI_LE!$A$5:$B$30,2,FALSE)</f>
        <v>0</v>
      </c>
      <c r="AY397" s="188">
        <f>AC397/$H397*VLOOKUP(AC$4,DM_TI_LE!$A$5:$B$30,2,FALSE)</f>
        <v>0</v>
      </c>
      <c r="AZ397" s="188">
        <f>AD397/$H397*VLOOKUP(AD$4,DM_TI_LE!$A$5:$B$30,2,FALSE)</f>
        <v>0</v>
      </c>
      <c r="BA397" s="231">
        <f>IF(CD397="HDHV",DM_TI_LE!$K$12*I397, SUM(AE397:AW397)*F397*E397*DM_HE_SO_LUONG_NS!$D$1*CE397)</f>
        <v>0</v>
      </c>
      <c r="BB397" s="16"/>
      <c r="BC397" s="17">
        <f>VLOOKUP(B397,GD_LCD_HS_LNS!$B$4:$E$914,4,FALSE)</f>
        <v>3875000</v>
      </c>
      <c r="BD397" s="16"/>
      <c r="BE397" s="16">
        <f>I397/26*$BC397*VLOOKUP(BE$4,DM_TI_LE!$A$5:$C$29,3,FALSE)</f>
        <v>0</v>
      </c>
      <c r="BF397" s="16">
        <f>J397/26*$BC397*VLOOKUP(BF$4,DM_TI_LE!$A$5:$C$29,3,FALSE)</f>
        <v>0</v>
      </c>
      <c r="BG397" s="16">
        <f>K397/26*$BC397*VLOOKUP(BG$4,DM_TI_LE!$A$5:$C$29,3,FALSE)</f>
        <v>0</v>
      </c>
      <c r="BH397" s="16">
        <f>L397/26*$BC397*VLOOKUP(BH$4,DM_TI_LE!$A$5:$C$29,3,FALSE)</f>
        <v>0</v>
      </c>
      <c r="BI397" s="16">
        <f>M397/26*$BC397*VLOOKUP(BI$4,DM_TI_LE!$A$5:$C$29,3,FALSE)</f>
        <v>0</v>
      </c>
      <c r="BJ397" s="16">
        <f>N397/26*$BC397*VLOOKUP(BJ$4,DM_TI_LE!$A$5:$C$29,3,FALSE)</f>
        <v>0</v>
      </c>
      <c r="BK397" s="16">
        <f>O397/26*$BC397*VLOOKUP(BK$4,DM_TI_LE!$A$5:$C$29,3,FALSE)</f>
        <v>0</v>
      </c>
      <c r="BL397" s="16">
        <f>P397/26*$BC397*VLOOKUP(BL$4,DM_TI_LE!$A$5:$C$29,3,FALSE)</f>
        <v>0</v>
      </c>
      <c r="BM397" s="16">
        <f>Q397/26*$BC397*VLOOKUP(BM$4,DM_TI_LE!$A$5:$C$29,3,FALSE)</f>
        <v>0</v>
      </c>
      <c r="BN397" s="16">
        <f>R397/26*$BC397*VLOOKUP(BN$4,DM_TI_LE!$A$5:$C$29,3,FALSE)</f>
        <v>0</v>
      </c>
      <c r="BO397" s="16">
        <f>S397/26*$BC397*VLOOKUP(BO$4,DM_TI_LE!$A$5:$C$29,3,FALSE)</f>
        <v>0</v>
      </c>
      <c r="BP397" s="16">
        <f>T397/26*$BC397*VLOOKUP(BP$4,DM_TI_LE!$A$5:$C$29,3,FALSE)</f>
        <v>0</v>
      </c>
      <c r="BQ397" s="16">
        <f>U397/26*$BC397*VLOOKUP(BQ$4,DM_TI_LE!$A$5:$C$29,3,FALSE)</f>
        <v>0</v>
      </c>
      <c r="BR397" s="16">
        <f>V397/26*$BC397*VLOOKUP(BR$4,DM_TI_LE!$A$5:$C$29,3,FALSE)</f>
        <v>0</v>
      </c>
      <c r="BS397" s="16">
        <f>W397/26*$BC397*VLOOKUP(BS$4,DM_TI_LE!$A$5:$C$29,3,FALSE)</f>
        <v>0</v>
      </c>
      <c r="BT397" s="16">
        <f>X397/26*$BC397*VLOOKUP(BT$4,DM_TI_LE!$A$5:$C$29,3,FALSE)</f>
        <v>0</v>
      </c>
      <c r="BU397" s="16">
        <f>Y397/26*$BC397*VLOOKUP(BU$4,DM_TI_LE!$A$5:$C$29,3,FALSE)</f>
        <v>0</v>
      </c>
      <c r="BV397" s="16">
        <f>Z397/26*$BC397*VLOOKUP(BV$4,DM_TI_LE!$A$5:$C$29,3,FALSE)</f>
        <v>0</v>
      </c>
      <c r="BW397" s="16">
        <f>AA397/26*$BC397*VLOOKUP(BW$4,DM_TI_LE!$A$5:$C$29,3,FALSE)</f>
        <v>0</v>
      </c>
      <c r="BX397" s="16">
        <f>AB397/26*$BC397*VLOOKUP(BX$4,DM_TI_LE!$A$5:$C$29,3,FALSE)</f>
        <v>0</v>
      </c>
      <c r="BY397" s="16">
        <f>AC397/26*$BC397*VLOOKUP(BY$4,DM_TI_LE!$A$5:$C$29,3,FALSE)</f>
        <v>0</v>
      </c>
      <c r="BZ397" s="16">
        <f>AD397/26*$BC397*VLOOKUP(BZ$4,DM_TI_LE!$A$5:$C$29,3,FALSE)</f>
        <v>0</v>
      </c>
      <c r="CA397" s="196">
        <f t="shared" si="0"/>
        <v>0</v>
      </c>
      <c r="CB397" s="16"/>
      <c r="CC397" s="197">
        <f t="shared" si="1"/>
        <v>0</v>
      </c>
      <c r="CD397" s="139" t="s">
        <v>116</v>
      </c>
      <c r="CE397" s="199">
        <f>VLOOKUP(CD397,DM_TI_LE!$I$12:$J$16,2,FALSE)</f>
        <v>1</v>
      </c>
    </row>
    <row r="398" spans="1:83" ht="12.75">
      <c r="A398" s="36">
        <v>394</v>
      </c>
      <c r="B398" s="38">
        <f>GD_LCD_HS_LNS!B397</f>
        <v>13777</v>
      </c>
      <c r="C398" s="38" t="str">
        <f>GD_LCD_HS_LNS!C397</f>
        <v>Nguyễn Đức Huy</v>
      </c>
      <c r="D398" s="38" t="str">
        <f>GD_LCD_HS_LNS!D397</f>
        <v>Nhân viên cân bằng trọng tải nhóm 1</v>
      </c>
      <c r="E398" s="146">
        <f>VLOOKUP(B398,GD_CHAM_CONG!$C$6:$BJ$912,60,FALSE)</f>
        <v>1</v>
      </c>
      <c r="F398" s="146">
        <f>VLOOKUP(B398,GD_LCD_HS_LNS!$B$4:$F$914,5,FALSE)</f>
        <v>0</v>
      </c>
      <c r="G398" s="168"/>
      <c r="H398" s="168">
        <f>VLOOKUP(B398,GD_CHAM_CONG!$C$6:$BD$912,37,FALSE)</f>
        <v>26</v>
      </c>
      <c r="I398" s="16">
        <f>VLOOKUP($B398,GD_CHAM_CONG!$C$6:$BF$912,38,FALSE)</f>
        <v>26</v>
      </c>
      <c r="J398" s="16">
        <f>VLOOKUP($B398,GD_CHAM_CONG!$C$6:$BF$912,39,FALSE)</f>
        <v>0</v>
      </c>
      <c r="K398" s="16">
        <f>VLOOKUP($B398,GD_CHAM_CONG!$C$6:$BF$912,40,FALSE)</f>
        <v>0</v>
      </c>
      <c r="L398" s="16">
        <f>VLOOKUP($B398,GD_CHAM_CONG!$C$6:$BF$912,41,FALSE)</f>
        <v>0</v>
      </c>
      <c r="M398" s="16">
        <f>VLOOKUP($B398,GD_CHAM_CONG!$C$6:$BF$912,42,FALSE)</f>
        <v>0</v>
      </c>
      <c r="N398" s="16">
        <f>VLOOKUP($B398,GD_CHAM_CONG!$C$6:$BF$912,43,FALSE)</f>
        <v>0</v>
      </c>
      <c r="O398" s="16">
        <f>VLOOKUP($B398,GD_CHAM_CONG!$C$6:$BF$912,44,FALSE)</f>
        <v>0</v>
      </c>
      <c r="P398" s="16">
        <f>VLOOKUP($B398,GD_CHAM_CONG!$C$6:$BF$912,45,FALSE)</f>
        <v>0</v>
      </c>
      <c r="Q398" s="16">
        <f>VLOOKUP($B398,GD_CHAM_CONG!$C$6:$BF$912,46,FALSE)</f>
        <v>0</v>
      </c>
      <c r="R398" s="16">
        <f>VLOOKUP($B398,GD_CHAM_CONG!$C$6:$BF$912,47,FALSE)</f>
        <v>0</v>
      </c>
      <c r="S398" s="16">
        <f>VLOOKUP($B398,GD_CHAM_CONG!$C$6:$BF$912,48,FALSE)</f>
        <v>0</v>
      </c>
      <c r="T398" s="16">
        <f>VLOOKUP($B398,GD_CHAM_CONG!$C$6:$BF$912,49,FALSE)</f>
        <v>0</v>
      </c>
      <c r="U398" s="16">
        <f>VLOOKUP($B398,GD_CHAM_CONG!$C$6:$BF$912,50,FALSE)</f>
        <v>0</v>
      </c>
      <c r="V398" s="16">
        <f>VLOOKUP($B398,GD_CHAM_CONG!$C$6:$BF$912,51,FALSE)</f>
        <v>0</v>
      </c>
      <c r="W398" s="16">
        <f>VLOOKUP($B398,GD_CHAM_CONG!$C$6:$BF$912,52,FALSE)</f>
        <v>0</v>
      </c>
      <c r="X398" s="16">
        <f>VLOOKUP($B398,GD_CHAM_CONG!$C$6:$BF$912,53,FALSE)</f>
        <v>0</v>
      </c>
      <c r="Y398" s="16">
        <f>VLOOKUP($B398,GD_CHAM_CONG!$C$6:$BF$912,54,FALSE)</f>
        <v>0</v>
      </c>
      <c r="Z398" s="16">
        <f>VLOOKUP($B398,GD_CHAM_CONG!$C$6:$BF$912,55,FALSE)</f>
        <v>0</v>
      </c>
      <c r="AA398" s="16">
        <f>VLOOKUP($B398,GD_CHAM_CONG!$C$6:$BF$912,56,FALSE)</f>
        <v>0</v>
      </c>
      <c r="AB398" s="16">
        <f>VLOOKUP($B398,GD_CHAM_CONG!$C$6:$BI$912,57,FALSE)</f>
        <v>0</v>
      </c>
      <c r="AC398" s="16">
        <f>VLOOKUP($B398,GD_CHAM_CONG!$C$6:$BI$912,58,FALSE)</f>
        <v>0</v>
      </c>
      <c r="AD398" s="16">
        <f>VLOOKUP($B398,GD_CHAM_CONG!$C$6:$BI$912,59,FALSE)</f>
        <v>0</v>
      </c>
      <c r="AE398" s="188">
        <f>I398/$H398*VLOOKUP(I$4,DM_TI_LE!$A$5:$B$30,2,FALSE)</f>
        <v>1</v>
      </c>
      <c r="AF398" s="188">
        <f>J398/$H398*VLOOKUP(J$4,DM_TI_LE!$A$5:$B$30,2,FALSE)</f>
        <v>0</v>
      </c>
      <c r="AG398" s="188">
        <f>K398/$H398*VLOOKUP(K$4,DM_TI_LE!$A$5:$B$30,2,FALSE)</f>
        <v>0</v>
      </c>
      <c r="AH398" s="188">
        <f>L398/$H398*VLOOKUP(L$4,DM_TI_LE!$A$5:$B$30,2,FALSE)</f>
        <v>0</v>
      </c>
      <c r="AI398" s="188">
        <f>M398/$H398*VLOOKUP(M$4,DM_TI_LE!$A$5:$B$30,2,FALSE)</f>
        <v>0</v>
      </c>
      <c r="AJ398" s="188">
        <f>N398/$H398*VLOOKUP(N$4,DM_TI_LE!$A$5:$B$30,2,FALSE)</f>
        <v>0</v>
      </c>
      <c r="AK398" s="188">
        <f>O398/$H398*VLOOKUP(O$4,DM_TI_LE!$A$5:$B$30,2,FALSE)</f>
        <v>0</v>
      </c>
      <c r="AL398" s="188">
        <f>P398/$H398*VLOOKUP(P$4,DM_TI_LE!$A$5:$B$30,2,FALSE)</f>
        <v>0</v>
      </c>
      <c r="AM398" s="188">
        <f>Q398/$H398*VLOOKUP(Q$4,DM_TI_LE!$A$5:$B$30,2,FALSE)</f>
        <v>0</v>
      </c>
      <c r="AN398" s="188">
        <f>R398/$H398*VLOOKUP(R$4,DM_TI_LE!$A$5:$B$30,2,FALSE)</f>
        <v>0</v>
      </c>
      <c r="AO398" s="188">
        <f>S398/$H398*VLOOKUP(S$4,DM_TI_LE!$A$5:$B$30,2,FALSE)</f>
        <v>0</v>
      </c>
      <c r="AP398" s="188">
        <f>T398/$H398*VLOOKUP(T$4,DM_TI_LE!$A$5:$B$30,2,FALSE)</f>
        <v>0</v>
      </c>
      <c r="AQ398" s="188">
        <f>U398/$H398*VLOOKUP(U$4,DM_TI_LE!$A$5:$B$30,2,FALSE)</f>
        <v>0</v>
      </c>
      <c r="AR398" s="188">
        <f>V398/$H398*VLOOKUP(V$4,DM_TI_LE!$A$5:$B$30,2,FALSE)</f>
        <v>0</v>
      </c>
      <c r="AS398" s="188">
        <f>W398/$H398*VLOOKUP(W$4,DM_TI_LE!$A$5:$B$30,2,FALSE)</f>
        <v>0</v>
      </c>
      <c r="AT398" s="188">
        <f>X398/$H398*VLOOKUP(X$4,DM_TI_LE!$A$5:$B$30,2,FALSE)</f>
        <v>0</v>
      </c>
      <c r="AU398" s="188">
        <f>Y398/$H398*VLOOKUP(Y$4,DM_TI_LE!$A$5:$B$30,2,FALSE)</f>
        <v>0</v>
      </c>
      <c r="AV398" s="188">
        <f>Z398/$H398*VLOOKUP(Z$4,DM_TI_LE!$A$5:$B$30,2,FALSE)</f>
        <v>0</v>
      </c>
      <c r="AW398" s="188">
        <f>AA398/$H398*VLOOKUP(AA$4,DM_TI_LE!$A$5:$B$30,2,FALSE)</f>
        <v>0</v>
      </c>
      <c r="AX398" s="188">
        <f>AB398/$H398*VLOOKUP(AB$4,DM_TI_LE!$A$5:$B$30,2,FALSE)</f>
        <v>0</v>
      </c>
      <c r="AY398" s="188">
        <f>AC398/$H398*VLOOKUP(AC$4,DM_TI_LE!$A$5:$B$30,2,FALSE)</f>
        <v>0</v>
      </c>
      <c r="AZ398" s="188">
        <f>AD398/$H398*VLOOKUP(AD$4,DM_TI_LE!$A$5:$B$30,2,FALSE)</f>
        <v>0</v>
      </c>
      <c r="BA398" s="231">
        <f>IF(CD398="HDHV",DM_TI_LE!$K$12*I398, SUM(AE398:AW398)*F398*E398*DM_HE_SO_LUONG_NS!$D$1*CE398)</f>
        <v>780000</v>
      </c>
      <c r="BB398" s="16"/>
      <c r="BC398" s="17">
        <f>VLOOKUP(B398,GD_LCD_HS_LNS!$B$4:$E$914,4,FALSE)</f>
        <v>0</v>
      </c>
      <c r="BD398" s="16"/>
      <c r="BE398" s="16">
        <f>I398/26*$BC398*VLOOKUP(BE$4,DM_TI_LE!$A$5:$C$29,3,FALSE)</f>
        <v>0</v>
      </c>
      <c r="BF398" s="16">
        <f>J398/26*$BC398*VLOOKUP(BF$4,DM_TI_LE!$A$5:$C$29,3,FALSE)</f>
        <v>0</v>
      </c>
      <c r="BG398" s="16">
        <f>K398/26*$BC398*VLOOKUP(BG$4,DM_TI_LE!$A$5:$C$29,3,FALSE)</f>
        <v>0</v>
      </c>
      <c r="BH398" s="16">
        <f>L398/26*$BC398*VLOOKUP(BH$4,DM_TI_LE!$A$5:$C$29,3,FALSE)</f>
        <v>0</v>
      </c>
      <c r="BI398" s="16">
        <f>M398/26*$BC398*VLOOKUP(BI$4,DM_TI_LE!$A$5:$C$29,3,FALSE)</f>
        <v>0</v>
      </c>
      <c r="BJ398" s="16">
        <f>N398/26*$BC398*VLOOKUP(BJ$4,DM_TI_LE!$A$5:$C$29,3,FALSE)</f>
        <v>0</v>
      </c>
      <c r="BK398" s="16">
        <f>O398/26*$BC398*VLOOKUP(BK$4,DM_TI_LE!$A$5:$C$29,3,FALSE)</f>
        <v>0</v>
      </c>
      <c r="BL398" s="16">
        <f>P398/26*$BC398*VLOOKUP(BL$4,DM_TI_LE!$A$5:$C$29,3,FALSE)</f>
        <v>0</v>
      </c>
      <c r="BM398" s="16">
        <f>Q398/26*$BC398*VLOOKUP(BM$4,DM_TI_LE!$A$5:$C$29,3,FALSE)</f>
        <v>0</v>
      </c>
      <c r="BN398" s="16">
        <f>R398/26*$BC398*VLOOKUP(BN$4,DM_TI_LE!$A$5:$C$29,3,FALSE)</f>
        <v>0</v>
      </c>
      <c r="BO398" s="16">
        <f>S398/26*$BC398*VLOOKUP(BO$4,DM_TI_LE!$A$5:$C$29,3,FALSE)</f>
        <v>0</v>
      </c>
      <c r="BP398" s="16">
        <f>T398/26*$BC398*VLOOKUP(BP$4,DM_TI_LE!$A$5:$C$29,3,FALSE)</f>
        <v>0</v>
      </c>
      <c r="BQ398" s="16">
        <f>U398/26*$BC398*VLOOKUP(BQ$4,DM_TI_LE!$A$5:$C$29,3,FALSE)</f>
        <v>0</v>
      </c>
      <c r="BR398" s="16">
        <f>V398/26*$BC398*VLOOKUP(BR$4,DM_TI_LE!$A$5:$C$29,3,FALSE)</f>
        <v>0</v>
      </c>
      <c r="BS398" s="16">
        <f>W398/26*$BC398*VLOOKUP(BS$4,DM_TI_LE!$A$5:$C$29,3,FALSE)</f>
        <v>0</v>
      </c>
      <c r="BT398" s="16">
        <f>X398/26*$BC398*VLOOKUP(BT$4,DM_TI_LE!$A$5:$C$29,3,FALSE)</f>
        <v>0</v>
      </c>
      <c r="BU398" s="16">
        <f>Y398/26*$BC398*VLOOKUP(BU$4,DM_TI_LE!$A$5:$C$29,3,FALSE)</f>
        <v>0</v>
      </c>
      <c r="BV398" s="16">
        <f>Z398/26*$BC398*VLOOKUP(BV$4,DM_TI_LE!$A$5:$C$29,3,FALSE)</f>
        <v>0</v>
      </c>
      <c r="BW398" s="16">
        <f>AA398/26*$BC398*VLOOKUP(BW$4,DM_TI_LE!$A$5:$C$29,3,FALSE)</f>
        <v>0</v>
      </c>
      <c r="BX398" s="16">
        <f>AB398/26*$BC398*VLOOKUP(BX$4,DM_TI_LE!$A$5:$C$29,3,FALSE)</f>
        <v>0</v>
      </c>
      <c r="BY398" s="16">
        <f>AC398/26*$BC398*VLOOKUP(BY$4,DM_TI_LE!$A$5:$C$29,3,FALSE)</f>
        <v>0</v>
      </c>
      <c r="BZ398" s="16">
        <f>AD398/26*$BC398*VLOOKUP(BZ$4,DM_TI_LE!$A$5:$C$29,3,FALSE)</f>
        <v>0</v>
      </c>
      <c r="CA398" s="196">
        <f t="shared" si="0"/>
        <v>0</v>
      </c>
      <c r="CB398" s="16"/>
      <c r="CC398" s="197">
        <f t="shared" si="1"/>
        <v>780000</v>
      </c>
      <c r="CD398" s="145" t="s">
        <v>61</v>
      </c>
      <c r="CE398" s="199">
        <f>VLOOKUP(CD398,DM_TI_LE!$I$12:$J$16,2,FALSE)</f>
        <v>0</v>
      </c>
    </row>
    <row r="399" spans="1:83" ht="12.75">
      <c r="A399" s="36">
        <v>395</v>
      </c>
      <c r="B399" s="38">
        <f>GD_LCD_HS_LNS!B398</f>
        <v>13783</v>
      </c>
      <c r="C399" s="38" t="str">
        <f>GD_LCD_HS_LNS!C398</f>
        <v>Trần Đăng Khoa</v>
      </c>
      <c r="D399" s="38" t="str">
        <f>GD_LCD_HS_LNS!D398</f>
        <v>Nhân viên cân bằng trọng tải nhóm 1</v>
      </c>
      <c r="E399" s="146">
        <f>VLOOKUP(B399,GD_CHAM_CONG!$C$6:$BJ$912,60,FALSE)</f>
        <v>1</v>
      </c>
      <c r="F399" s="146">
        <f>VLOOKUP(B399,GD_LCD_HS_LNS!$B$4:$F$914,5,FALSE)</f>
        <v>0</v>
      </c>
      <c r="G399" s="168"/>
      <c r="H399" s="168">
        <f>VLOOKUP(B399,GD_CHAM_CONG!$C$6:$BD$912,37,FALSE)</f>
        <v>26</v>
      </c>
      <c r="I399" s="16">
        <f>VLOOKUP($B399,GD_CHAM_CONG!$C$6:$BF$912,38,FALSE)</f>
        <v>26</v>
      </c>
      <c r="J399" s="16">
        <f>VLOOKUP($B399,GD_CHAM_CONG!$C$6:$BF$912,39,FALSE)</f>
        <v>0</v>
      </c>
      <c r="K399" s="16">
        <f>VLOOKUP($B399,GD_CHAM_CONG!$C$6:$BF$912,40,FALSE)</f>
        <v>0</v>
      </c>
      <c r="L399" s="16">
        <f>VLOOKUP($B399,GD_CHAM_CONG!$C$6:$BF$912,41,FALSE)</f>
        <v>0</v>
      </c>
      <c r="M399" s="16">
        <f>VLOOKUP($B399,GD_CHAM_CONG!$C$6:$BF$912,42,FALSE)</f>
        <v>0</v>
      </c>
      <c r="N399" s="16">
        <f>VLOOKUP($B399,GD_CHAM_CONG!$C$6:$BF$912,43,FALSE)</f>
        <v>0</v>
      </c>
      <c r="O399" s="16">
        <f>VLOOKUP($B399,GD_CHAM_CONG!$C$6:$BF$912,44,FALSE)</f>
        <v>0</v>
      </c>
      <c r="P399" s="16">
        <f>VLOOKUP($B399,GD_CHAM_CONG!$C$6:$BF$912,45,FALSE)</f>
        <v>0</v>
      </c>
      <c r="Q399" s="16">
        <f>VLOOKUP($B399,GD_CHAM_CONG!$C$6:$BF$912,46,FALSE)</f>
        <v>0</v>
      </c>
      <c r="R399" s="16">
        <f>VLOOKUP($B399,GD_CHAM_CONG!$C$6:$BF$912,47,FALSE)</f>
        <v>0</v>
      </c>
      <c r="S399" s="16">
        <f>VLOOKUP($B399,GD_CHAM_CONG!$C$6:$BF$912,48,FALSE)</f>
        <v>0</v>
      </c>
      <c r="T399" s="16">
        <f>VLOOKUP($B399,GD_CHAM_CONG!$C$6:$BF$912,49,FALSE)</f>
        <v>0</v>
      </c>
      <c r="U399" s="16">
        <f>VLOOKUP($B399,GD_CHAM_CONG!$C$6:$BF$912,50,FALSE)</f>
        <v>0</v>
      </c>
      <c r="V399" s="16">
        <f>VLOOKUP($B399,GD_CHAM_CONG!$C$6:$BF$912,51,FALSE)</f>
        <v>0</v>
      </c>
      <c r="W399" s="16">
        <f>VLOOKUP($B399,GD_CHAM_CONG!$C$6:$BF$912,52,FALSE)</f>
        <v>0</v>
      </c>
      <c r="X399" s="16">
        <f>VLOOKUP($B399,GD_CHAM_CONG!$C$6:$BF$912,53,FALSE)</f>
        <v>0</v>
      </c>
      <c r="Y399" s="16">
        <f>VLOOKUP($B399,GD_CHAM_CONG!$C$6:$BF$912,54,FALSE)</f>
        <v>0</v>
      </c>
      <c r="Z399" s="16">
        <f>VLOOKUP($B399,GD_CHAM_CONG!$C$6:$BF$912,55,FALSE)</f>
        <v>0</v>
      </c>
      <c r="AA399" s="16">
        <f>VLOOKUP($B399,GD_CHAM_CONG!$C$6:$BF$912,56,FALSE)</f>
        <v>0</v>
      </c>
      <c r="AB399" s="16">
        <f>VLOOKUP($B399,GD_CHAM_CONG!$C$6:$BI$912,57,FALSE)</f>
        <v>0</v>
      </c>
      <c r="AC399" s="16">
        <f>VLOOKUP($B399,GD_CHAM_CONG!$C$6:$BI$912,58,FALSE)</f>
        <v>0</v>
      </c>
      <c r="AD399" s="16">
        <f>VLOOKUP($B399,GD_CHAM_CONG!$C$6:$BI$912,59,FALSE)</f>
        <v>0</v>
      </c>
      <c r="AE399" s="188">
        <f>I399/$H399*VLOOKUP(I$4,DM_TI_LE!$A$5:$B$30,2,FALSE)</f>
        <v>1</v>
      </c>
      <c r="AF399" s="188">
        <f>J399/$H399*VLOOKUP(J$4,DM_TI_LE!$A$5:$B$30,2,FALSE)</f>
        <v>0</v>
      </c>
      <c r="AG399" s="188">
        <f>K399/$H399*VLOOKUP(K$4,DM_TI_LE!$A$5:$B$30,2,FALSE)</f>
        <v>0</v>
      </c>
      <c r="AH399" s="188">
        <f>L399/$H399*VLOOKUP(L$4,DM_TI_LE!$A$5:$B$30,2,FALSE)</f>
        <v>0</v>
      </c>
      <c r="AI399" s="188">
        <f>M399/$H399*VLOOKUP(M$4,DM_TI_LE!$A$5:$B$30,2,FALSE)</f>
        <v>0</v>
      </c>
      <c r="AJ399" s="188">
        <f>N399/$H399*VLOOKUP(N$4,DM_TI_LE!$A$5:$B$30,2,FALSE)</f>
        <v>0</v>
      </c>
      <c r="AK399" s="188">
        <f>O399/$H399*VLOOKUP(O$4,DM_TI_LE!$A$5:$B$30,2,FALSE)</f>
        <v>0</v>
      </c>
      <c r="AL399" s="188">
        <f>P399/$H399*VLOOKUP(P$4,DM_TI_LE!$A$5:$B$30,2,FALSE)</f>
        <v>0</v>
      </c>
      <c r="AM399" s="188">
        <f>Q399/$H399*VLOOKUP(Q$4,DM_TI_LE!$A$5:$B$30,2,FALSE)</f>
        <v>0</v>
      </c>
      <c r="AN399" s="188">
        <f>R399/$H399*VLOOKUP(R$4,DM_TI_LE!$A$5:$B$30,2,FALSE)</f>
        <v>0</v>
      </c>
      <c r="AO399" s="188">
        <f>S399/$H399*VLOOKUP(S$4,DM_TI_LE!$A$5:$B$30,2,FALSE)</f>
        <v>0</v>
      </c>
      <c r="AP399" s="188">
        <f>T399/$H399*VLOOKUP(T$4,DM_TI_LE!$A$5:$B$30,2,FALSE)</f>
        <v>0</v>
      </c>
      <c r="AQ399" s="188">
        <f>U399/$H399*VLOOKUP(U$4,DM_TI_LE!$A$5:$B$30,2,FALSE)</f>
        <v>0</v>
      </c>
      <c r="AR399" s="188">
        <f>V399/$H399*VLOOKUP(V$4,DM_TI_LE!$A$5:$B$30,2,FALSE)</f>
        <v>0</v>
      </c>
      <c r="AS399" s="188">
        <f>W399/$H399*VLOOKUP(W$4,DM_TI_LE!$A$5:$B$30,2,FALSE)</f>
        <v>0</v>
      </c>
      <c r="AT399" s="188">
        <f>X399/$H399*VLOOKUP(X$4,DM_TI_LE!$A$5:$B$30,2,FALSE)</f>
        <v>0</v>
      </c>
      <c r="AU399" s="188">
        <f>Y399/$H399*VLOOKUP(Y$4,DM_TI_LE!$A$5:$B$30,2,FALSE)</f>
        <v>0</v>
      </c>
      <c r="AV399" s="188">
        <f>Z399/$H399*VLOOKUP(Z$4,DM_TI_LE!$A$5:$B$30,2,FALSE)</f>
        <v>0</v>
      </c>
      <c r="AW399" s="188">
        <f>AA399/$H399*VLOOKUP(AA$4,DM_TI_LE!$A$5:$B$30,2,FALSE)</f>
        <v>0</v>
      </c>
      <c r="AX399" s="188">
        <f>AB399/$H399*VLOOKUP(AB$4,DM_TI_LE!$A$5:$B$30,2,FALSE)</f>
        <v>0</v>
      </c>
      <c r="AY399" s="188">
        <f>AC399/$H399*VLOOKUP(AC$4,DM_TI_LE!$A$5:$B$30,2,FALSE)</f>
        <v>0</v>
      </c>
      <c r="AZ399" s="188">
        <f>AD399/$H399*VLOOKUP(AD$4,DM_TI_LE!$A$5:$B$30,2,FALSE)</f>
        <v>0</v>
      </c>
      <c r="BA399" s="231">
        <f>IF(CD399="HDHV",DM_TI_LE!$K$12*I399, SUM(AE399:AW399)*F399*E399*DM_HE_SO_LUONG_NS!$D$1*CE399)</f>
        <v>780000</v>
      </c>
      <c r="BB399" s="16"/>
      <c r="BC399" s="17">
        <f>VLOOKUP(B399,GD_LCD_HS_LNS!$B$4:$E$914,4,FALSE)</f>
        <v>0</v>
      </c>
      <c r="BD399" s="16"/>
      <c r="BE399" s="16">
        <f>I399/26*$BC399*VLOOKUP(BE$4,DM_TI_LE!$A$5:$C$29,3,FALSE)</f>
        <v>0</v>
      </c>
      <c r="BF399" s="16">
        <f>J399/26*$BC399*VLOOKUP(BF$4,DM_TI_LE!$A$5:$C$29,3,FALSE)</f>
        <v>0</v>
      </c>
      <c r="BG399" s="16">
        <f>K399/26*$BC399*VLOOKUP(BG$4,DM_TI_LE!$A$5:$C$29,3,FALSE)</f>
        <v>0</v>
      </c>
      <c r="BH399" s="16">
        <f>L399/26*$BC399*VLOOKUP(BH$4,DM_TI_LE!$A$5:$C$29,3,FALSE)</f>
        <v>0</v>
      </c>
      <c r="BI399" s="16">
        <f>M399/26*$BC399*VLOOKUP(BI$4,DM_TI_LE!$A$5:$C$29,3,FALSE)</f>
        <v>0</v>
      </c>
      <c r="BJ399" s="16">
        <f>N399/26*$BC399*VLOOKUP(BJ$4,DM_TI_LE!$A$5:$C$29,3,FALSE)</f>
        <v>0</v>
      </c>
      <c r="BK399" s="16">
        <f>O399/26*$BC399*VLOOKUP(BK$4,DM_TI_LE!$A$5:$C$29,3,FALSE)</f>
        <v>0</v>
      </c>
      <c r="BL399" s="16">
        <f>P399/26*$BC399*VLOOKUP(BL$4,DM_TI_LE!$A$5:$C$29,3,FALSE)</f>
        <v>0</v>
      </c>
      <c r="BM399" s="16">
        <f>Q399/26*$BC399*VLOOKUP(BM$4,DM_TI_LE!$A$5:$C$29,3,FALSE)</f>
        <v>0</v>
      </c>
      <c r="BN399" s="16">
        <f>R399/26*$BC399*VLOOKUP(BN$4,DM_TI_LE!$A$5:$C$29,3,FALSE)</f>
        <v>0</v>
      </c>
      <c r="BO399" s="16">
        <f>S399/26*$BC399*VLOOKUP(BO$4,DM_TI_LE!$A$5:$C$29,3,FALSE)</f>
        <v>0</v>
      </c>
      <c r="BP399" s="16">
        <f>T399/26*$BC399*VLOOKUP(BP$4,DM_TI_LE!$A$5:$C$29,3,FALSE)</f>
        <v>0</v>
      </c>
      <c r="BQ399" s="16">
        <f>U399/26*$BC399*VLOOKUP(BQ$4,DM_TI_LE!$A$5:$C$29,3,FALSE)</f>
        <v>0</v>
      </c>
      <c r="BR399" s="16">
        <f>V399/26*$BC399*VLOOKUP(BR$4,DM_TI_LE!$A$5:$C$29,3,FALSE)</f>
        <v>0</v>
      </c>
      <c r="BS399" s="16">
        <f>W399/26*$BC399*VLOOKUP(BS$4,DM_TI_LE!$A$5:$C$29,3,FALSE)</f>
        <v>0</v>
      </c>
      <c r="BT399" s="16">
        <f>X399/26*$BC399*VLOOKUP(BT$4,DM_TI_LE!$A$5:$C$29,3,FALSE)</f>
        <v>0</v>
      </c>
      <c r="BU399" s="16">
        <f>Y399/26*$BC399*VLOOKUP(BU$4,DM_TI_LE!$A$5:$C$29,3,FALSE)</f>
        <v>0</v>
      </c>
      <c r="BV399" s="16">
        <f>Z399/26*$BC399*VLOOKUP(BV$4,DM_TI_LE!$A$5:$C$29,3,FALSE)</f>
        <v>0</v>
      </c>
      <c r="BW399" s="16">
        <f>AA399/26*$BC399*VLOOKUP(BW$4,DM_TI_LE!$A$5:$C$29,3,FALSE)</f>
        <v>0</v>
      </c>
      <c r="BX399" s="16">
        <f>AB399/26*$BC399*VLOOKUP(BX$4,DM_TI_LE!$A$5:$C$29,3,FALSE)</f>
        <v>0</v>
      </c>
      <c r="BY399" s="16">
        <f>AC399/26*$BC399*VLOOKUP(BY$4,DM_TI_LE!$A$5:$C$29,3,FALSE)</f>
        <v>0</v>
      </c>
      <c r="BZ399" s="16">
        <f>AD399/26*$BC399*VLOOKUP(BZ$4,DM_TI_LE!$A$5:$C$29,3,FALSE)</f>
        <v>0</v>
      </c>
      <c r="CA399" s="196">
        <f t="shared" si="0"/>
        <v>0</v>
      </c>
      <c r="CB399" s="16"/>
      <c r="CC399" s="197">
        <f t="shared" si="1"/>
        <v>780000</v>
      </c>
      <c r="CD399" s="145" t="s">
        <v>61</v>
      </c>
      <c r="CE399" s="199">
        <f>VLOOKUP(CD399,DM_TI_LE!$I$12:$J$16,2,FALSE)</f>
        <v>0</v>
      </c>
    </row>
    <row r="400" spans="1:83" ht="12.75">
      <c r="A400" s="36">
        <v>396</v>
      </c>
      <c r="B400" s="38">
        <f>GD_LCD_HS_LNS!B399</f>
        <v>13785</v>
      </c>
      <c r="C400" s="38" t="str">
        <f>GD_LCD_HS_LNS!C399</f>
        <v>Nguyễn Thị Nam Phương</v>
      </c>
      <c r="D400" s="38" t="str">
        <f>GD_LCD_HS_LNS!D399</f>
        <v>Nhân viên cân bằng trọng tải nhóm 1</v>
      </c>
      <c r="E400" s="146">
        <f>VLOOKUP(B400,GD_CHAM_CONG!$C$6:$BJ$912,60,FALSE)</f>
        <v>1</v>
      </c>
      <c r="F400" s="146">
        <f>VLOOKUP(B400,GD_LCD_HS_LNS!$B$4:$F$914,5,FALSE)</f>
        <v>0</v>
      </c>
      <c r="G400" s="168"/>
      <c r="H400" s="168">
        <f>VLOOKUP(B400,GD_CHAM_CONG!$C$6:$BD$912,37,FALSE)</f>
        <v>26</v>
      </c>
      <c r="I400" s="16">
        <f>VLOOKUP($B400,GD_CHAM_CONG!$C$6:$BF$912,38,FALSE)</f>
        <v>26</v>
      </c>
      <c r="J400" s="16">
        <f>VLOOKUP($B400,GD_CHAM_CONG!$C$6:$BF$912,39,FALSE)</f>
        <v>0</v>
      </c>
      <c r="K400" s="16">
        <f>VLOOKUP($B400,GD_CHAM_CONG!$C$6:$BF$912,40,FALSE)</f>
        <v>0</v>
      </c>
      <c r="L400" s="16">
        <f>VLOOKUP($B400,GD_CHAM_CONG!$C$6:$BF$912,41,FALSE)</f>
        <v>0</v>
      </c>
      <c r="M400" s="16">
        <f>VLOOKUP($B400,GD_CHAM_CONG!$C$6:$BF$912,42,FALSE)</f>
        <v>0</v>
      </c>
      <c r="N400" s="16">
        <f>VLOOKUP($B400,GD_CHAM_CONG!$C$6:$BF$912,43,FALSE)</f>
        <v>0</v>
      </c>
      <c r="O400" s="16">
        <f>VLOOKUP($B400,GD_CHAM_CONG!$C$6:$BF$912,44,FALSE)</f>
        <v>0</v>
      </c>
      <c r="P400" s="16">
        <f>VLOOKUP($B400,GD_CHAM_CONG!$C$6:$BF$912,45,FALSE)</f>
        <v>0</v>
      </c>
      <c r="Q400" s="16">
        <f>VLOOKUP($B400,GD_CHAM_CONG!$C$6:$BF$912,46,FALSE)</f>
        <v>0</v>
      </c>
      <c r="R400" s="16">
        <f>VLOOKUP($B400,GD_CHAM_CONG!$C$6:$BF$912,47,FALSE)</f>
        <v>0</v>
      </c>
      <c r="S400" s="16">
        <f>VLOOKUP($B400,GD_CHAM_CONG!$C$6:$BF$912,48,FALSE)</f>
        <v>0</v>
      </c>
      <c r="T400" s="16">
        <f>VLOOKUP($B400,GD_CHAM_CONG!$C$6:$BF$912,49,FALSE)</f>
        <v>0</v>
      </c>
      <c r="U400" s="16">
        <f>VLOOKUP($B400,GD_CHAM_CONG!$C$6:$BF$912,50,FALSE)</f>
        <v>0</v>
      </c>
      <c r="V400" s="16">
        <f>VLOOKUP($B400,GD_CHAM_CONG!$C$6:$BF$912,51,FALSE)</f>
        <v>0</v>
      </c>
      <c r="W400" s="16">
        <f>VLOOKUP($B400,GD_CHAM_CONG!$C$6:$BF$912,52,FALSE)</f>
        <v>0</v>
      </c>
      <c r="X400" s="16">
        <f>VLOOKUP($B400,GD_CHAM_CONG!$C$6:$BF$912,53,FALSE)</f>
        <v>0</v>
      </c>
      <c r="Y400" s="16">
        <f>VLOOKUP($B400,GD_CHAM_CONG!$C$6:$BF$912,54,FALSE)</f>
        <v>0</v>
      </c>
      <c r="Z400" s="16">
        <f>VLOOKUP($B400,GD_CHAM_CONG!$C$6:$BF$912,55,FALSE)</f>
        <v>0</v>
      </c>
      <c r="AA400" s="16">
        <f>VLOOKUP($B400,GD_CHAM_CONG!$C$6:$BF$912,56,FALSE)</f>
        <v>0</v>
      </c>
      <c r="AB400" s="16">
        <f>VLOOKUP($B400,GD_CHAM_CONG!$C$6:$BI$912,57,FALSE)</f>
        <v>0</v>
      </c>
      <c r="AC400" s="16">
        <f>VLOOKUP($B400,GD_CHAM_CONG!$C$6:$BI$912,58,FALSE)</f>
        <v>0</v>
      </c>
      <c r="AD400" s="16">
        <f>VLOOKUP($B400,GD_CHAM_CONG!$C$6:$BI$912,59,FALSE)</f>
        <v>0</v>
      </c>
      <c r="AE400" s="188">
        <f>I400/$H400*VLOOKUP(I$4,DM_TI_LE!$A$5:$B$30,2,FALSE)</f>
        <v>1</v>
      </c>
      <c r="AF400" s="188">
        <f>J400/$H400*VLOOKUP(J$4,DM_TI_LE!$A$5:$B$30,2,FALSE)</f>
        <v>0</v>
      </c>
      <c r="AG400" s="188">
        <f>K400/$H400*VLOOKUP(K$4,DM_TI_LE!$A$5:$B$30,2,FALSE)</f>
        <v>0</v>
      </c>
      <c r="AH400" s="188">
        <f>L400/$H400*VLOOKUP(L$4,DM_TI_LE!$A$5:$B$30,2,FALSE)</f>
        <v>0</v>
      </c>
      <c r="AI400" s="188">
        <f>M400/$H400*VLOOKUP(M$4,DM_TI_LE!$A$5:$B$30,2,FALSE)</f>
        <v>0</v>
      </c>
      <c r="AJ400" s="188">
        <f>N400/$H400*VLOOKUP(N$4,DM_TI_LE!$A$5:$B$30,2,FALSE)</f>
        <v>0</v>
      </c>
      <c r="AK400" s="188">
        <f>O400/$H400*VLOOKUP(O$4,DM_TI_LE!$A$5:$B$30,2,FALSE)</f>
        <v>0</v>
      </c>
      <c r="AL400" s="188">
        <f>P400/$H400*VLOOKUP(P$4,DM_TI_LE!$A$5:$B$30,2,FALSE)</f>
        <v>0</v>
      </c>
      <c r="AM400" s="188">
        <f>Q400/$H400*VLOOKUP(Q$4,DM_TI_LE!$A$5:$B$30,2,FALSE)</f>
        <v>0</v>
      </c>
      <c r="AN400" s="188">
        <f>R400/$H400*VLOOKUP(R$4,DM_TI_LE!$A$5:$B$30,2,FALSE)</f>
        <v>0</v>
      </c>
      <c r="AO400" s="188">
        <f>S400/$H400*VLOOKUP(S$4,DM_TI_LE!$A$5:$B$30,2,FALSE)</f>
        <v>0</v>
      </c>
      <c r="AP400" s="188">
        <f>T400/$H400*VLOOKUP(T$4,DM_TI_LE!$A$5:$B$30,2,FALSE)</f>
        <v>0</v>
      </c>
      <c r="AQ400" s="188">
        <f>U400/$H400*VLOOKUP(U$4,DM_TI_LE!$A$5:$B$30,2,FALSE)</f>
        <v>0</v>
      </c>
      <c r="AR400" s="188">
        <f>V400/$H400*VLOOKUP(V$4,DM_TI_LE!$A$5:$B$30,2,FALSE)</f>
        <v>0</v>
      </c>
      <c r="AS400" s="188">
        <f>W400/$H400*VLOOKUP(W$4,DM_TI_LE!$A$5:$B$30,2,FALSE)</f>
        <v>0</v>
      </c>
      <c r="AT400" s="188">
        <f>X400/$H400*VLOOKUP(X$4,DM_TI_LE!$A$5:$B$30,2,FALSE)</f>
        <v>0</v>
      </c>
      <c r="AU400" s="188">
        <f>Y400/$H400*VLOOKUP(Y$4,DM_TI_LE!$A$5:$B$30,2,FALSE)</f>
        <v>0</v>
      </c>
      <c r="AV400" s="188">
        <f>Z400/$H400*VLOOKUP(Z$4,DM_TI_LE!$A$5:$B$30,2,FALSE)</f>
        <v>0</v>
      </c>
      <c r="AW400" s="188">
        <f>AA400/$H400*VLOOKUP(AA$4,DM_TI_LE!$A$5:$B$30,2,FALSE)</f>
        <v>0</v>
      </c>
      <c r="AX400" s="188">
        <f>AB400/$H400*VLOOKUP(AB$4,DM_TI_LE!$A$5:$B$30,2,FALSE)</f>
        <v>0</v>
      </c>
      <c r="AY400" s="188">
        <f>AC400/$H400*VLOOKUP(AC$4,DM_TI_LE!$A$5:$B$30,2,FALSE)</f>
        <v>0</v>
      </c>
      <c r="AZ400" s="188">
        <f>AD400/$H400*VLOOKUP(AD$4,DM_TI_LE!$A$5:$B$30,2,FALSE)</f>
        <v>0</v>
      </c>
      <c r="BA400" s="231">
        <f>IF(CD400="HDHV",DM_TI_LE!$K$12*I400, SUM(AE400:AW400)*F400*E400*DM_HE_SO_LUONG_NS!$D$1*CE400)</f>
        <v>780000</v>
      </c>
      <c r="BB400" s="16"/>
      <c r="BC400" s="17">
        <f>VLOOKUP(B400,GD_LCD_HS_LNS!$B$4:$E$914,4,FALSE)</f>
        <v>0</v>
      </c>
      <c r="BD400" s="16"/>
      <c r="BE400" s="16">
        <f>I400/26*$BC400*VLOOKUP(BE$4,DM_TI_LE!$A$5:$C$29,3,FALSE)</f>
        <v>0</v>
      </c>
      <c r="BF400" s="16">
        <f>J400/26*$BC400*VLOOKUP(BF$4,DM_TI_LE!$A$5:$C$29,3,FALSE)</f>
        <v>0</v>
      </c>
      <c r="BG400" s="16">
        <f>K400/26*$BC400*VLOOKUP(BG$4,DM_TI_LE!$A$5:$C$29,3,FALSE)</f>
        <v>0</v>
      </c>
      <c r="BH400" s="16">
        <f>L400/26*$BC400*VLOOKUP(BH$4,DM_TI_LE!$A$5:$C$29,3,FALSE)</f>
        <v>0</v>
      </c>
      <c r="BI400" s="16">
        <f>M400/26*$BC400*VLOOKUP(BI$4,DM_TI_LE!$A$5:$C$29,3,FALSE)</f>
        <v>0</v>
      </c>
      <c r="BJ400" s="16">
        <f>N400/26*$BC400*VLOOKUP(BJ$4,DM_TI_LE!$A$5:$C$29,3,FALSE)</f>
        <v>0</v>
      </c>
      <c r="BK400" s="16">
        <f>O400/26*$BC400*VLOOKUP(BK$4,DM_TI_LE!$A$5:$C$29,3,FALSE)</f>
        <v>0</v>
      </c>
      <c r="BL400" s="16">
        <f>P400/26*$BC400*VLOOKUP(BL$4,DM_TI_LE!$A$5:$C$29,3,FALSE)</f>
        <v>0</v>
      </c>
      <c r="BM400" s="16">
        <f>Q400/26*$BC400*VLOOKUP(BM$4,DM_TI_LE!$A$5:$C$29,3,FALSE)</f>
        <v>0</v>
      </c>
      <c r="BN400" s="16">
        <f>R400/26*$BC400*VLOOKUP(BN$4,DM_TI_LE!$A$5:$C$29,3,FALSE)</f>
        <v>0</v>
      </c>
      <c r="BO400" s="16">
        <f>S400/26*$BC400*VLOOKUP(BO$4,DM_TI_LE!$A$5:$C$29,3,FALSE)</f>
        <v>0</v>
      </c>
      <c r="BP400" s="16">
        <f>T400/26*$BC400*VLOOKUP(BP$4,DM_TI_LE!$A$5:$C$29,3,FALSE)</f>
        <v>0</v>
      </c>
      <c r="BQ400" s="16">
        <f>U400/26*$BC400*VLOOKUP(BQ$4,DM_TI_LE!$A$5:$C$29,3,FALSE)</f>
        <v>0</v>
      </c>
      <c r="BR400" s="16">
        <f>V400/26*$BC400*VLOOKUP(BR$4,DM_TI_LE!$A$5:$C$29,3,FALSE)</f>
        <v>0</v>
      </c>
      <c r="BS400" s="16">
        <f>W400/26*$BC400*VLOOKUP(BS$4,DM_TI_LE!$A$5:$C$29,3,FALSE)</f>
        <v>0</v>
      </c>
      <c r="BT400" s="16">
        <f>X400/26*$BC400*VLOOKUP(BT$4,DM_TI_LE!$A$5:$C$29,3,FALSE)</f>
        <v>0</v>
      </c>
      <c r="BU400" s="16">
        <f>Y400/26*$BC400*VLOOKUP(BU$4,DM_TI_LE!$A$5:$C$29,3,FALSE)</f>
        <v>0</v>
      </c>
      <c r="BV400" s="16">
        <f>Z400/26*$BC400*VLOOKUP(BV$4,DM_TI_LE!$A$5:$C$29,3,FALSE)</f>
        <v>0</v>
      </c>
      <c r="BW400" s="16">
        <f>AA400/26*$BC400*VLOOKUP(BW$4,DM_TI_LE!$A$5:$C$29,3,FALSE)</f>
        <v>0</v>
      </c>
      <c r="BX400" s="16">
        <f>AB400/26*$BC400*VLOOKUP(BX$4,DM_TI_LE!$A$5:$C$29,3,FALSE)</f>
        <v>0</v>
      </c>
      <c r="BY400" s="16">
        <f>AC400/26*$BC400*VLOOKUP(BY$4,DM_TI_LE!$A$5:$C$29,3,FALSE)</f>
        <v>0</v>
      </c>
      <c r="BZ400" s="16">
        <f>AD400/26*$BC400*VLOOKUP(BZ$4,DM_TI_LE!$A$5:$C$29,3,FALSE)</f>
        <v>0</v>
      </c>
      <c r="CA400" s="196">
        <f t="shared" si="0"/>
        <v>0</v>
      </c>
      <c r="CB400" s="16"/>
      <c r="CC400" s="197">
        <f t="shared" si="1"/>
        <v>780000</v>
      </c>
      <c r="CD400" s="145" t="s">
        <v>61</v>
      </c>
      <c r="CE400" s="199">
        <f>VLOOKUP(CD400,DM_TI_LE!$I$12:$J$16,2,FALSE)</f>
        <v>0</v>
      </c>
    </row>
    <row r="401" spans="1:83" ht="12.75">
      <c r="A401" s="36">
        <v>397</v>
      </c>
      <c r="B401" s="38">
        <f>GD_LCD_HS_LNS!B400</f>
        <v>13786</v>
      </c>
      <c r="C401" s="38" t="str">
        <f>GD_LCD_HS_LNS!C400</f>
        <v>Đinh Đức Nam</v>
      </c>
      <c r="D401" s="38" t="str">
        <f>GD_LCD_HS_LNS!D400</f>
        <v>Nhân viên cân bằng trọng tải nhóm 1</v>
      </c>
      <c r="E401" s="146">
        <f>VLOOKUP(B401,GD_CHAM_CONG!$C$6:$BJ$912,60,FALSE)</f>
        <v>1</v>
      </c>
      <c r="F401" s="146">
        <f>VLOOKUP(B401,GD_LCD_HS_LNS!$B$4:$F$914,5,FALSE)</f>
        <v>0</v>
      </c>
      <c r="G401" s="168"/>
      <c r="H401" s="168">
        <f>VLOOKUP(B401,GD_CHAM_CONG!$C$6:$BD$912,37,FALSE)</f>
        <v>26</v>
      </c>
      <c r="I401" s="16">
        <f>VLOOKUP($B401,GD_CHAM_CONG!$C$6:$BF$912,38,FALSE)</f>
        <v>26</v>
      </c>
      <c r="J401" s="16">
        <f>VLOOKUP($B401,GD_CHAM_CONG!$C$6:$BF$912,39,FALSE)</f>
        <v>0</v>
      </c>
      <c r="K401" s="16">
        <f>VLOOKUP($B401,GD_CHAM_CONG!$C$6:$BF$912,40,FALSE)</f>
        <v>0</v>
      </c>
      <c r="L401" s="16">
        <f>VLOOKUP($B401,GD_CHAM_CONG!$C$6:$BF$912,41,FALSE)</f>
        <v>0</v>
      </c>
      <c r="M401" s="16">
        <f>VLOOKUP($B401,GD_CHAM_CONG!$C$6:$BF$912,42,FALSE)</f>
        <v>0</v>
      </c>
      <c r="N401" s="16">
        <f>VLOOKUP($B401,GD_CHAM_CONG!$C$6:$BF$912,43,FALSE)</f>
        <v>0</v>
      </c>
      <c r="O401" s="16">
        <f>VLOOKUP($B401,GD_CHAM_CONG!$C$6:$BF$912,44,FALSE)</f>
        <v>0</v>
      </c>
      <c r="P401" s="16">
        <f>VLOOKUP($B401,GD_CHAM_CONG!$C$6:$BF$912,45,FALSE)</f>
        <v>0</v>
      </c>
      <c r="Q401" s="16">
        <f>VLOOKUP($B401,GD_CHAM_CONG!$C$6:$BF$912,46,FALSE)</f>
        <v>0</v>
      </c>
      <c r="R401" s="16">
        <f>VLOOKUP($B401,GD_CHAM_CONG!$C$6:$BF$912,47,FALSE)</f>
        <v>0</v>
      </c>
      <c r="S401" s="16">
        <f>VLOOKUP($B401,GD_CHAM_CONG!$C$6:$BF$912,48,FALSE)</f>
        <v>0</v>
      </c>
      <c r="T401" s="16">
        <f>VLOOKUP($B401,GD_CHAM_CONG!$C$6:$BF$912,49,FALSE)</f>
        <v>0</v>
      </c>
      <c r="U401" s="16">
        <f>VLOOKUP($B401,GD_CHAM_CONG!$C$6:$BF$912,50,FALSE)</f>
        <v>0</v>
      </c>
      <c r="V401" s="16">
        <f>VLOOKUP($B401,GD_CHAM_CONG!$C$6:$BF$912,51,FALSE)</f>
        <v>0</v>
      </c>
      <c r="W401" s="16">
        <f>VLOOKUP($B401,GD_CHAM_CONG!$C$6:$BF$912,52,FALSE)</f>
        <v>0</v>
      </c>
      <c r="X401" s="16">
        <f>VLOOKUP($B401,GD_CHAM_CONG!$C$6:$BF$912,53,FALSE)</f>
        <v>0</v>
      </c>
      <c r="Y401" s="16">
        <f>VLOOKUP($B401,GD_CHAM_CONG!$C$6:$BF$912,54,FALSE)</f>
        <v>0</v>
      </c>
      <c r="Z401" s="16">
        <f>VLOOKUP($B401,GD_CHAM_CONG!$C$6:$BF$912,55,FALSE)</f>
        <v>0</v>
      </c>
      <c r="AA401" s="16">
        <f>VLOOKUP($B401,GD_CHAM_CONG!$C$6:$BF$912,56,FALSE)</f>
        <v>0</v>
      </c>
      <c r="AB401" s="16">
        <f>VLOOKUP($B401,GD_CHAM_CONG!$C$6:$BI$912,57,FALSE)</f>
        <v>0</v>
      </c>
      <c r="AC401" s="16">
        <f>VLOOKUP($B401,GD_CHAM_CONG!$C$6:$BI$912,58,FALSE)</f>
        <v>0</v>
      </c>
      <c r="AD401" s="16">
        <f>VLOOKUP($B401,GD_CHAM_CONG!$C$6:$BI$912,59,FALSE)</f>
        <v>0</v>
      </c>
      <c r="AE401" s="188">
        <f>I401/$H401*VLOOKUP(I$4,DM_TI_LE!$A$5:$B$30,2,FALSE)</f>
        <v>1</v>
      </c>
      <c r="AF401" s="188">
        <f>J401/$H401*VLOOKUP(J$4,DM_TI_LE!$A$5:$B$30,2,FALSE)</f>
        <v>0</v>
      </c>
      <c r="AG401" s="188">
        <f>K401/$H401*VLOOKUP(K$4,DM_TI_LE!$A$5:$B$30,2,FALSE)</f>
        <v>0</v>
      </c>
      <c r="AH401" s="188">
        <f>L401/$H401*VLOOKUP(L$4,DM_TI_LE!$A$5:$B$30,2,FALSE)</f>
        <v>0</v>
      </c>
      <c r="AI401" s="188">
        <f>M401/$H401*VLOOKUP(M$4,DM_TI_LE!$A$5:$B$30,2,FALSE)</f>
        <v>0</v>
      </c>
      <c r="AJ401" s="188">
        <f>N401/$H401*VLOOKUP(N$4,DM_TI_LE!$A$5:$B$30,2,FALSE)</f>
        <v>0</v>
      </c>
      <c r="AK401" s="188">
        <f>O401/$H401*VLOOKUP(O$4,DM_TI_LE!$A$5:$B$30,2,FALSE)</f>
        <v>0</v>
      </c>
      <c r="AL401" s="188">
        <f>P401/$H401*VLOOKUP(P$4,DM_TI_LE!$A$5:$B$30,2,FALSE)</f>
        <v>0</v>
      </c>
      <c r="AM401" s="188">
        <f>Q401/$H401*VLOOKUP(Q$4,DM_TI_LE!$A$5:$B$30,2,FALSE)</f>
        <v>0</v>
      </c>
      <c r="AN401" s="188">
        <f>R401/$H401*VLOOKUP(R$4,DM_TI_LE!$A$5:$B$30,2,FALSE)</f>
        <v>0</v>
      </c>
      <c r="AO401" s="188">
        <f>S401/$H401*VLOOKUP(S$4,DM_TI_LE!$A$5:$B$30,2,FALSE)</f>
        <v>0</v>
      </c>
      <c r="AP401" s="188">
        <f>T401/$H401*VLOOKUP(T$4,DM_TI_LE!$A$5:$B$30,2,FALSE)</f>
        <v>0</v>
      </c>
      <c r="AQ401" s="188">
        <f>U401/$H401*VLOOKUP(U$4,DM_TI_LE!$A$5:$B$30,2,FALSE)</f>
        <v>0</v>
      </c>
      <c r="AR401" s="188">
        <f>V401/$H401*VLOOKUP(V$4,DM_TI_LE!$A$5:$B$30,2,FALSE)</f>
        <v>0</v>
      </c>
      <c r="AS401" s="188">
        <f>W401/$H401*VLOOKUP(W$4,DM_TI_LE!$A$5:$B$30,2,FALSE)</f>
        <v>0</v>
      </c>
      <c r="AT401" s="188">
        <f>X401/$H401*VLOOKUP(X$4,DM_TI_LE!$A$5:$B$30,2,FALSE)</f>
        <v>0</v>
      </c>
      <c r="AU401" s="188">
        <f>Y401/$H401*VLOOKUP(Y$4,DM_TI_LE!$A$5:$B$30,2,FALSE)</f>
        <v>0</v>
      </c>
      <c r="AV401" s="188">
        <f>Z401/$H401*VLOOKUP(Z$4,DM_TI_LE!$A$5:$B$30,2,FALSE)</f>
        <v>0</v>
      </c>
      <c r="AW401" s="188">
        <f>AA401/$H401*VLOOKUP(AA$4,DM_TI_LE!$A$5:$B$30,2,FALSE)</f>
        <v>0</v>
      </c>
      <c r="AX401" s="188">
        <f>AB401/$H401*VLOOKUP(AB$4,DM_TI_LE!$A$5:$B$30,2,FALSE)</f>
        <v>0</v>
      </c>
      <c r="AY401" s="188">
        <f>AC401/$H401*VLOOKUP(AC$4,DM_TI_LE!$A$5:$B$30,2,FALSE)</f>
        <v>0</v>
      </c>
      <c r="AZ401" s="188">
        <f>AD401/$H401*VLOOKUP(AD$4,DM_TI_LE!$A$5:$B$30,2,FALSE)</f>
        <v>0</v>
      </c>
      <c r="BA401" s="231">
        <f>IF(CD401="HDHV",DM_TI_LE!$K$12*I401, SUM(AE401:AW401)*F401*E401*DM_HE_SO_LUONG_NS!$D$1*CE401)</f>
        <v>780000</v>
      </c>
      <c r="BB401" s="16"/>
      <c r="BC401" s="17">
        <f>VLOOKUP(B401,GD_LCD_HS_LNS!$B$4:$E$914,4,FALSE)</f>
        <v>0</v>
      </c>
      <c r="BD401" s="16"/>
      <c r="BE401" s="16">
        <f>I401/26*$BC401*VLOOKUP(BE$4,DM_TI_LE!$A$5:$C$29,3,FALSE)</f>
        <v>0</v>
      </c>
      <c r="BF401" s="16">
        <f>J401/26*$BC401*VLOOKUP(BF$4,DM_TI_LE!$A$5:$C$29,3,FALSE)</f>
        <v>0</v>
      </c>
      <c r="BG401" s="16">
        <f>K401/26*$BC401*VLOOKUP(BG$4,DM_TI_LE!$A$5:$C$29,3,FALSE)</f>
        <v>0</v>
      </c>
      <c r="BH401" s="16">
        <f>L401/26*$BC401*VLOOKUP(BH$4,DM_TI_LE!$A$5:$C$29,3,FALSE)</f>
        <v>0</v>
      </c>
      <c r="BI401" s="16">
        <f>M401/26*$BC401*VLOOKUP(BI$4,DM_TI_LE!$A$5:$C$29,3,FALSE)</f>
        <v>0</v>
      </c>
      <c r="BJ401" s="16">
        <f>N401/26*$BC401*VLOOKUP(BJ$4,DM_TI_LE!$A$5:$C$29,3,FALSE)</f>
        <v>0</v>
      </c>
      <c r="BK401" s="16">
        <f>O401/26*$BC401*VLOOKUP(BK$4,DM_TI_LE!$A$5:$C$29,3,FALSE)</f>
        <v>0</v>
      </c>
      <c r="BL401" s="16">
        <f>P401/26*$BC401*VLOOKUP(BL$4,DM_TI_LE!$A$5:$C$29,3,FALSE)</f>
        <v>0</v>
      </c>
      <c r="BM401" s="16">
        <f>Q401/26*$BC401*VLOOKUP(BM$4,DM_TI_LE!$A$5:$C$29,3,FALSE)</f>
        <v>0</v>
      </c>
      <c r="BN401" s="16">
        <f>R401/26*$BC401*VLOOKUP(BN$4,DM_TI_LE!$A$5:$C$29,3,FALSE)</f>
        <v>0</v>
      </c>
      <c r="BO401" s="16">
        <f>S401/26*$BC401*VLOOKUP(BO$4,DM_TI_LE!$A$5:$C$29,3,FALSE)</f>
        <v>0</v>
      </c>
      <c r="BP401" s="16">
        <f>T401/26*$BC401*VLOOKUP(BP$4,DM_TI_LE!$A$5:$C$29,3,FALSE)</f>
        <v>0</v>
      </c>
      <c r="BQ401" s="16">
        <f>U401/26*$BC401*VLOOKUP(BQ$4,DM_TI_LE!$A$5:$C$29,3,FALSE)</f>
        <v>0</v>
      </c>
      <c r="BR401" s="16">
        <f>V401/26*$BC401*VLOOKUP(BR$4,DM_TI_LE!$A$5:$C$29,3,FALSE)</f>
        <v>0</v>
      </c>
      <c r="BS401" s="16">
        <f>W401/26*$BC401*VLOOKUP(BS$4,DM_TI_LE!$A$5:$C$29,3,FALSE)</f>
        <v>0</v>
      </c>
      <c r="BT401" s="16">
        <f>X401/26*$BC401*VLOOKUP(BT$4,DM_TI_LE!$A$5:$C$29,3,FALSE)</f>
        <v>0</v>
      </c>
      <c r="BU401" s="16">
        <f>Y401/26*$BC401*VLOOKUP(BU$4,DM_TI_LE!$A$5:$C$29,3,FALSE)</f>
        <v>0</v>
      </c>
      <c r="BV401" s="16">
        <f>Z401/26*$BC401*VLOOKUP(BV$4,DM_TI_LE!$A$5:$C$29,3,FALSE)</f>
        <v>0</v>
      </c>
      <c r="BW401" s="16">
        <f>AA401/26*$BC401*VLOOKUP(BW$4,DM_TI_LE!$A$5:$C$29,3,FALSE)</f>
        <v>0</v>
      </c>
      <c r="BX401" s="16">
        <f>AB401/26*$BC401*VLOOKUP(BX$4,DM_TI_LE!$A$5:$C$29,3,FALSE)</f>
        <v>0</v>
      </c>
      <c r="BY401" s="16">
        <f>AC401/26*$BC401*VLOOKUP(BY$4,DM_TI_LE!$A$5:$C$29,3,FALSE)</f>
        <v>0</v>
      </c>
      <c r="BZ401" s="16">
        <f>AD401/26*$BC401*VLOOKUP(BZ$4,DM_TI_LE!$A$5:$C$29,3,FALSE)</f>
        <v>0</v>
      </c>
      <c r="CA401" s="196">
        <f t="shared" si="0"/>
        <v>0</v>
      </c>
      <c r="CB401" s="16"/>
      <c r="CC401" s="197">
        <f t="shared" si="1"/>
        <v>780000</v>
      </c>
      <c r="CD401" s="145" t="s">
        <v>61</v>
      </c>
      <c r="CE401" s="199">
        <f>VLOOKUP(CD401,DM_TI_LE!$I$12:$J$16,2,FALSE)</f>
        <v>0</v>
      </c>
    </row>
    <row r="402" spans="1:83" ht="12.75">
      <c r="A402" s="36">
        <v>398</v>
      </c>
      <c r="B402" s="38">
        <f>GD_LCD_HS_LNS!B401</f>
        <v>13787</v>
      </c>
      <c r="C402" s="38" t="str">
        <f>GD_LCD_HS_LNS!C401</f>
        <v>Nguyễn Thái Sơn</v>
      </c>
      <c r="D402" s="38" t="str">
        <f>GD_LCD_HS_LNS!D401</f>
        <v>Nhân viên cân bằng trọng tải nhóm 1</v>
      </c>
      <c r="E402" s="146">
        <f>VLOOKUP(B402,GD_CHAM_CONG!$C$6:$BJ$912,60,FALSE)</f>
        <v>1</v>
      </c>
      <c r="F402" s="146">
        <f>VLOOKUP(B402,GD_LCD_HS_LNS!$B$4:$F$914,5,FALSE)</f>
        <v>0</v>
      </c>
      <c r="G402" s="168"/>
      <c r="H402" s="168">
        <f>VLOOKUP(B402,GD_CHAM_CONG!$C$6:$BD$912,37,FALSE)</f>
        <v>26</v>
      </c>
      <c r="I402" s="16">
        <f>VLOOKUP($B402,GD_CHAM_CONG!$C$6:$BF$912,38,FALSE)</f>
        <v>26</v>
      </c>
      <c r="J402" s="16">
        <f>VLOOKUP($B402,GD_CHAM_CONG!$C$6:$BF$912,39,FALSE)</f>
        <v>0</v>
      </c>
      <c r="K402" s="16">
        <f>VLOOKUP($B402,GD_CHAM_CONG!$C$6:$BF$912,40,FALSE)</f>
        <v>0</v>
      </c>
      <c r="L402" s="16">
        <f>VLOOKUP($B402,GD_CHAM_CONG!$C$6:$BF$912,41,FALSE)</f>
        <v>0</v>
      </c>
      <c r="M402" s="16">
        <f>VLOOKUP($B402,GD_CHAM_CONG!$C$6:$BF$912,42,FALSE)</f>
        <v>0</v>
      </c>
      <c r="N402" s="16">
        <f>VLOOKUP($B402,GD_CHAM_CONG!$C$6:$BF$912,43,FALSE)</f>
        <v>0</v>
      </c>
      <c r="O402" s="16">
        <f>VLOOKUP($B402,GD_CHAM_CONG!$C$6:$BF$912,44,FALSE)</f>
        <v>0</v>
      </c>
      <c r="P402" s="16">
        <f>VLOOKUP($B402,GD_CHAM_CONG!$C$6:$BF$912,45,FALSE)</f>
        <v>0</v>
      </c>
      <c r="Q402" s="16">
        <f>VLOOKUP($B402,GD_CHAM_CONG!$C$6:$BF$912,46,FALSE)</f>
        <v>0</v>
      </c>
      <c r="R402" s="16">
        <f>VLOOKUP($B402,GD_CHAM_CONG!$C$6:$BF$912,47,FALSE)</f>
        <v>0</v>
      </c>
      <c r="S402" s="16">
        <f>VLOOKUP($B402,GD_CHAM_CONG!$C$6:$BF$912,48,FALSE)</f>
        <v>0</v>
      </c>
      <c r="T402" s="16">
        <f>VLOOKUP($B402,GD_CHAM_CONG!$C$6:$BF$912,49,FALSE)</f>
        <v>0</v>
      </c>
      <c r="U402" s="16">
        <f>VLOOKUP($B402,GD_CHAM_CONG!$C$6:$BF$912,50,FALSE)</f>
        <v>0</v>
      </c>
      <c r="V402" s="16">
        <f>VLOOKUP($B402,GD_CHAM_CONG!$C$6:$BF$912,51,FALSE)</f>
        <v>0</v>
      </c>
      <c r="W402" s="16">
        <f>VLOOKUP($B402,GD_CHAM_CONG!$C$6:$BF$912,52,FALSE)</f>
        <v>0</v>
      </c>
      <c r="X402" s="16">
        <f>VLOOKUP($B402,GD_CHAM_CONG!$C$6:$BF$912,53,FALSE)</f>
        <v>0</v>
      </c>
      <c r="Y402" s="16">
        <f>VLOOKUP($B402,GD_CHAM_CONG!$C$6:$BF$912,54,FALSE)</f>
        <v>0</v>
      </c>
      <c r="Z402" s="16">
        <f>VLOOKUP($B402,GD_CHAM_CONG!$C$6:$BF$912,55,FALSE)</f>
        <v>0</v>
      </c>
      <c r="AA402" s="16">
        <f>VLOOKUP($B402,GD_CHAM_CONG!$C$6:$BF$912,56,FALSE)</f>
        <v>0</v>
      </c>
      <c r="AB402" s="16">
        <f>VLOOKUP($B402,GD_CHAM_CONG!$C$6:$BI$912,57,FALSE)</f>
        <v>0</v>
      </c>
      <c r="AC402" s="16">
        <f>VLOOKUP($B402,GD_CHAM_CONG!$C$6:$BI$912,58,FALSE)</f>
        <v>0</v>
      </c>
      <c r="AD402" s="16">
        <f>VLOOKUP($B402,GD_CHAM_CONG!$C$6:$BI$912,59,FALSE)</f>
        <v>0</v>
      </c>
      <c r="AE402" s="188">
        <f>I402/$H402*VLOOKUP(I$4,DM_TI_LE!$A$5:$B$30,2,FALSE)</f>
        <v>1</v>
      </c>
      <c r="AF402" s="188">
        <f>J402/$H402*VLOOKUP(J$4,DM_TI_LE!$A$5:$B$30,2,FALSE)</f>
        <v>0</v>
      </c>
      <c r="AG402" s="188">
        <f>K402/$H402*VLOOKUP(K$4,DM_TI_LE!$A$5:$B$30,2,FALSE)</f>
        <v>0</v>
      </c>
      <c r="AH402" s="188">
        <f>L402/$H402*VLOOKUP(L$4,DM_TI_LE!$A$5:$B$30,2,FALSE)</f>
        <v>0</v>
      </c>
      <c r="AI402" s="188">
        <f>M402/$H402*VLOOKUP(M$4,DM_TI_LE!$A$5:$B$30,2,FALSE)</f>
        <v>0</v>
      </c>
      <c r="AJ402" s="188">
        <f>N402/$H402*VLOOKUP(N$4,DM_TI_LE!$A$5:$B$30,2,FALSE)</f>
        <v>0</v>
      </c>
      <c r="AK402" s="188">
        <f>O402/$H402*VLOOKUP(O$4,DM_TI_LE!$A$5:$B$30,2,FALSE)</f>
        <v>0</v>
      </c>
      <c r="AL402" s="188">
        <f>P402/$H402*VLOOKUP(P$4,DM_TI_LE!$A$5:$B$30,2,FALSE)</f>
        <v>0</v>
      </c>
      <c r="AM402" s="188">
        <f>Q402/$H402*VLOOKUP(Q$4,DM_TI_LE!$A$5:$B$30,2,FALSE)</f>
        <v>0</v>
      </c>
      <c r="AN402" s="188">
        <f>R402/$H402*VLOOKUP(R$4,DM_TI_LE!$A$5:$B$30,2,FALSE)</f>
        <v>0</v>
      </c>
      <c r="AO402" s="188">
        <f>S402/$H402*VLOOKUP(S$4,DM_TI_LE!$A$5:$B$30,2,FALSE)</f>
        <v>0</v>
      </c>
      <c r="AP402" s="188">
        <f>T402/$H402*VLOOKUP(T$4,DM_TI_LE!$A$5:$B$30,2,FALSE)</f>
        <v>0</v>
      </c>
      <c r="AQ402" s="188">
        <f>U402/$H402*VLOOKUP(U$4,DM_TI_LE!$A$5:$B$30,2,FALSE)</f>
        <v>0</v>
      </c>
      <c r="AR402" s="188">
        <f>V402/$H402*VLOOKUP(V$4,DM_TI_LE!$A$5:$B$30,2,FALSE)</f>
        <v>0</v>
      </c>
      <c r="AS402" s="188">
        <f>W402/$H402*VLOOKUP(W$4,DM_TI_LE!$A$5:$B$30,2,FALSE)</f>
        <v>0</v>
      </c>
      <c r="AT402" s="188">
        <f>X402/$H402*VLOOKUP(X$4,DM_TI_LE!$A$5:$B$30,2,FALSE)</f>
        <v>0</v>
      </c>
      <c r="AU402" s="188">
        <f>Y402/$H402*VLOOKUP(Y$4,DM_TI_LE!$A$5:$B$30,2,FALSE)</f>
        <v>0</v>
      </c>
      <c r="AV402" s="188">
        <f>Z402/$H402*VLOOKUP(Z$4,DM_TI_LE!$A$5:$B$30,2,FALSE)</f>
        <v>0</v>
      </c>
      <c r="AW402" s="188">
        <f>AA402/$H402*VLOOKUP(AA$4,DM_TI_LE!$A$5:$B$30,2,FALSE)</f>
        <v>0</v>
      </c>
      <c r="AX402" s="188">
        <f>AB402/$H402*VLOOKUP(AB$4,DM_TI_LE!$A$5:$B$30,2,FALSE)</f>
        <v>0</v>
      </c>
      <c r="AY402" s="188">
        <f>AC402/$H402*VLOOKUP(AC$4,DM_TI_LE!$A$5:$B$30,2,FALSE)</f>
        <v>0</v>
      </c>
      <c r="AZ402" s="188">
        <f>AD402/$H402*VLOOKUP(AD$4,DM_TI_LE!$A$5:$B$30,2,FALSE)</f>
        <v>0</v>
      </c>
      <c r="BA402" s="231">
        <f>IF(CD402="HDHV",DM_TI_LE!$K$12*I402, SUM(AE402:AW402)*F402*E402*DM_HE_SO_LUONG_NS!$D$1*CE402)</f>
        <v>780000</v>
      </c>
      <c r="BB402" s="16"/>
      <c r="BC402" s="17">
        <f>VLOOKUP(B402,GD_LCD_HS_LNS!$B$4:$E$914,4,FALSE)</f>
        <v>0</v>
      </c>
      <c r="BD402" s="16"/>
      <c r="BE402" s="16">
        <f>I402/26*$BC402*VLOOKUP(BE$4,DM_TI_LE!$A$5:$C$29,3,FALSE)</f>
        <v>0</v>
      </c>
      <c r="BF402" s="16">
        <f>J402/26*$BC402*VLOOKUP(BF$4,DM_TI_LE!$A$5:$C$29,3,FALSE)</f>
        <v>0</v>
      </c>
      <c r="BG402" s="16">
        <f>K402/26*$BC402*VLOOKUP(BG$4,DM_TI_LE!$A$5:$C$29,3,FALSE)</f>
        <v>0</v>
      </c>
      <c r="BH402" s="16">
        <f>L402/26*$BC402*VLOOKUP(BH$4,DM_TI_LE!$A$5:$C$29,3,FALSE)</f>
        <v>0</v>
      </c>
      <c r="BI402" s="16">
        <f>M402/26*$BC402*VLOOKUP(BI$4,DM_TI_LE!$A$5:$C$29,3,FALSE)</f>
        <v>0</v>
      </c>
      <c r="BJ402" s="16">
        <f>N402/26*$BC402*VLOOKUP(BJ$4,DM_TI_LE!$A$5:$C$29,3,FALSE)</f>
        <v>0</v>
      </c>
      <c r="BK402" s="16">
        <f>O402/26*$BC402*VLOOKUP(BK$4,DM_TI_LE!$A$5:$C$29,3,FALSE)</f>
        <v>0</v>
      </c>
      <c r="BL402" s="16">
        <f>P402/26*$BC402*VLOOKUP(BL$4,DM_TI_LE!$A$5:$C$29,3,FALSE)</f>
        <v>0</v>
      </c>
      <c r="BM402" s="16">
        <f>Q402/26*$BC402*VLOOKUP(BM$4,DM_TI_LE!$A$5:$C$29,3,FALSE)</f>
        <v>0</v>
      </c>
      <c r="BN402" s="16">
        <f>R402/26*$BC402*VLOOKUP(BN$4,DM_TI_LE!$A$5:$C$29,3,FALSE)</f>
        <v>0</v>
      </c>
      <c r="BO402" s="16">
        <f>S402/26*$BC402*VLOOKUP(BO$4,DM_TI_LE!$A$5:$C$29,3,FALSE)</f>
        <v>0</v>
      </c>
      <c r="BP402" s="16">
        <f>T402/26*$BC402*VLOOKUP(BP$4,DM_TI_LE!$A$5:$C$29,3,FALSE)</f>
        <v>0</v>
      </c>
      <c r="BQ402" s="16">
        <f>U402/26*$BC402*VLOOKUP(BQ$4,DM_TI_LE!$A$5:$C$29,3,FALSE)</f>
        <v>0</v>
      </c>
      <c r="BR402" s="16">
        <f>V402/26*$BC402*VLOOKUP(BR$4,DM_TI_LE!$A$5:$C$29,3,FALSE)</f>
        <v>0</v>
      </c>
      <c r="BS402" s="16">
        <f>W402/26*$BC402*VLOOKUP(BS$4,DM_TI_LE!$A$5:$C$29,3,FALSE)</f>
        <v>0</v>
      </c>
      <c r="BT402" s="16">
        <f>X402/26*$BC402*VLOOKUP(BT$4,DM_TI_LE!$A$5:$C$29,3,FALSE)</f>
        <v>0</v>
      </c>
      <c r="BU402" s="16">
        <f>Y402/26*$BC402*VLOOKUP(BU$4,DM_TI_LE!$A$5:$C$29,3,FALSE)</f>
        <v>0</v>
      </c>
      <c r="BV402" s="16">
        <f>Z402/26*$BC402*VLOOKUP(BV$4,DM_TI_LE!$A$5:$C$29,3,FALSE)</f>
        <v>0</v>
      </c>
      <c r="BW402" s="16">
        <f>AA402/26*$BC402*VLOOKUP(BW$4,DM_TI_LE!$A$5:$C$29,3,FALSE)</f>
        <v>0</v>
      </c>
      <c r="BX402" s="16">
        <f>AB402/26*$BC402*VLOOKUP(BX$4,DM_TI_LE!$A$5:$C$29,3,FALSE)</f>
        <v>0</v>
      </c>
      <c r="BY402" s="16">
        <f>AC402/26*$BC402*VLOOKUP(BY$4,DM_TI_LE!$A$5:$C$29,3,FALSE)</f>
        <v>0</v>
      </c>
      <c r="BZ402" s="16">
        <f>AD402/26*$BC402*VLOOKUP(BZ$4,DM_TI_LE!$A$5:$C$29,3,FALSE)</f>
        <v>0</v>
      </c>
      <c r="CA402" s="196">
        <f t="shared" si="0"/>
        <v>0</v>
      </c>
      <c r="CB402" s="16"/>
      <c r="CC402" s="197">
        <f t="shared" si="1"/>
        <v>780000</v>
      </c>
      <c r="CD402" s="145" t="s">
        <v>61</v>
      </c>
      <c r="CE402" s="199">
        <f>VLOOKUP(CD402,DM_TI_LE!$I$12:$J$16,2,FALSE)</f>
        <v>0</v>
      </c>
    </row>
    <row r="403" spans="1:83" ht="12.75">
      <c r="A403" s="36">
        <v>399</v>
      </c>
      <c r="B403" s="38">
        <f>GD_LCD_HS_LNS!B402</f>
        <v>13788</v>
      </c>
      <c r="C403" s="38" t="str">
        <f>GD_LCD_HS_LNS!C402</f>
        <v>Nguyễn Thành Luân</v>
      </c>
      <c r="D403" s="38" t="str">
        <f>GD_LCD_HS_LNS!D402</f>
        <v>Nhân viên cân bằng trọng tải nhóm 1</v>
      </c>
      <c r="E403" s="146">
        <f>VLOOKUP(B403,GD_CHAM_CONG!$C$6:$BJ$912,60,FALSE)</f>
        <v>1</v>
      </c>
      <c r="F403" s="146">
        <f>VLOOKUP(B403,GD_LCD_HS_LNS!$B$4:$F$914,5,FALSE)</f>
        <v>0</v>
      </c>
      <c r="G403" s="168"/>
      <c r="H403" s="168">
        <f>VLOOKUP(B403,GD_CHAM_CONG!$C$6:$BD$912,37,FALSE)</f>
        <v>26</v>
      </c>
      <c r="I403" s="16">
        <f>VLOOKUP($B403,GD_CHAM_CONG!$C$6:$BF$912,38,FALSE)</f>
        <v>26</v>
      </c>
      <c r="J403" s="16">
        <f>VLOOKUP($B403,GD_CHAM_CONG!$C$6:$BF$912,39,FALSE)</f>
        <v>0</v>
      </c>
      <c r="K403" s="16">
        <f>VLOOKUP($B403,GD_CHAM_CONG!$C$6:$BF$912,40,FALSE)</f>
        <v>0</v>
      </c>
      <c r="L403" s="16">
        <f>VLOOKUP($B403,GD_CHAM_CONG!$C$6:$BF$912,41,FALSE)</f>
        <v>0</v>
      </c>
      <c r="M403" s="16">
        <f>VLOOKUP($B403,GD_CHAM_CONG!$C$6:$BF$912,42,FALSE)</f>
        <v>0</v>
      </c>
      <c r="N403" s="16">
        <f>VLOOKUP($B403,GD_CHAM_CONG!$C$6:$BF$912,43,FALSE)</f>
        <v>0</v>
      </c>
      <c r="O403" s="16">
        <f>VLOOKUP($B403,GD_CHAM_CONG!$C$6:$BF$912,44,FALSE)</f>
        <v>0</v>
      </c>
      <c r="P403" s="16">
        <f>VLOOKUP($B403,GD_CHAM_CONG!$C$6:$BF$912,45,FALSE)</f>
        <v>0</v>
      </c>
      <c r="Q403" s="16">
        <f>VLOOKUP($B403,GD_CHAM_CONG!$C$6:$BF$912,46,FALSE)</f>
        <v>0</v>
      </c>
      <c r="R403" s="16">
        <f>VLOOKUP($B403,GD_CHAM_CONG!$C$6:$BF$912,47,FALSE)</f>
        <v>0</v>
      </c>
      <c r="S403" s="16">
        <f>VLOOKUP($B403,GD_CHAM_CONG!$C$6:$BF$912,48,FALSE)</f>
        <v>0</v>
      </c>
      <c r="T403" s="16">
        <f>VLOOKUP($B403,GD_CHAM_CONG!$C$6:$BF$912,49,FALSE)</f>
        <v>0</v>
      </c>
      <c r="U403" s="16">
        <f>VLOOKUP($B403,GD_CHAM_CONG!$C$6:$BF$912,50,FALSE)</f>
        <v>0</v>
      </c>
      <c r="V403" s="16">
        <f>VLOOKUP($B403,GD_CHAM_CONG!$C$6:$BF$912,51,FALSE)</f>
        <v>0</v>
      </c>
      <c r="W403" s="16">
        <f>VLOOKUP($B403,GD_CHAM_CONG!$C$6:$BF$912,52,FALSE)</f>
        <v>0</v>
      </c>
      <c r="X403" s="16">
        <f>VLOOKUP($B403,GD_CHAM_CONG!$C$6:$BF$912,53,FALSE)</f>
        <v>0</v>
      </c>
      <c r="Y403" s="16">
        <f>VLOOKUP($B403,GD_CHAM_CONG!$C$6:$BF$912,54,FALSE)</f>
        <v>0</v>
      </c>
      <c r="Z403" s="16">
        <f>VLOOKUP($B403,GD_CHAM_CONG!$C$6:$BF$912,55,FALSE)</f>
        <v>0</v>
      </c>
      <c r="AA403" s="16">
        <f>VLOOKUP($B403,GD_CHAM_CONG!$C$6:$BF$912,56,FALSE)</f>
        <v>0</v>
      </c>
      <c r="AB403" s="16">
        <f>VLOOKUP($B403,GD_CHAM_CONG!$C$6:$BI$912,57,FALSE)</f>
        <v>0</v>
      </c>
      <c r="AC403" s="16">
        <f>VLOOKUP($B403,GD_CHAM_CONG!$C$6:$BI$912,58,FALSE)</f>
        <v>0</v>
      </c>
      <c r="AD403" s="16">
        <f>VLOOKUP($B403,GD_CHAM_CONG!$C$6:$BI$912,59,FALSE)</f>
        <v>0</v>
      </c>
      <c r="AE403" s="188">
        <f>I403/$H403*VLOOKUP(I$4,DM_TI_LE!$A$5:$B$30,2,FALSE)</f>
        <v>1</v>
      </c>
      <c r="AF403" s="188">
        <f>J403/$H403*VLOOKUP(J$4,DM_TI_LE!$A$5:$B$30,2,FALSE)</f>
        <v>0</v>
      </c>
      <c r="AG403" s="188">
        <f>K403/$H403*VLOOKUP(K$4,DM_TI_LE!$A$5:$B$30,2,FALSE)</f>
        <v>0</v>
      </c>
      <c r="AH403" s="188">
        <f>L403/$H403*VLOOKUP(L$4,DM_TI_LE!$A$5:$B$30,2,FALSE)</f>
        <v>0</v>
      </c>
      <c r="AI403" s="188">
        <f>M403/$H403*VLOOKUP(M$4,DM_TI_LE!$A$5:$B$30,2,FALSE)</f>
        <v>0</v>
      </c>
      <c r="AJ403" s="188">
        <f>N403/$H403*VLOOKUP(N$4,DM_TI_LE!$A$5:$B$30,2,FALSE)</f>
        <v>0</v>
      </c>
      <c r="AK403" s="188">
        <f>O403/$H403*VLOOKUP(O$4,DM_TI_LE!$A$5:$B$30,2,FALSE)</f>
        <v>0</v>
      </c>
      <c r="AL403" s="188">
        <f>P403/$H403*VLOOKUP(P$4,DM_TI_LE!$A$5:$B$30,2,FALSE)</f>
        <v>0</v>
      </c>
      <c r="AM403" s="188">
        <f>Q403/$H403*VLOOKUP(Q$4,DM_TI_LE!$A$5:$B$30,2,FALSE)</f>
        <v>0</v>
      </c>
      <c r="AN403" s="188">
        <f>R403/$H403*VLOOKUP(R$4,DM_TI_LE!$A$5:$B$30,2,FALSE)</f>
        <v>0</v>
      </c>
      <c r="AO403" s="188">
        <f>S403/$H403*VLOOKUP(S$4,DM_TI_LE!$A$5:$B$30,2,FALSE)</f>
        <v>0</v>
      </c>
      <c r="AP403" s="188">
        <f>T403/$H403*VLOOKUP(T$4,DM_TI_LE!$A$5:$B$30,2,FALSE)</f>
        <v>0</v>
      </c>
      <c r="AQ403" s="188">
        <f>U403/$H403*VLOOKUP(U$4,DM_TI_LE!$A$5:$B$30,2,FALSE)</f>
        <v>0</v>
      </c>
      <c r="AR403" s="188">
        <f>V403/$H403*VLOOKUP(V$4,DM_TI_LE!$A$5:$B$30,2,FALSE)</f>
        <v>0</v>
      </c>
      <c r="AS403" s="188">
        <f>W403/$H403*VLOOKUP(W$4,DM_TI_LE!$A$5:$B$30,2,FALSE)</f>
        <v>0</v>
      </c>
      <c r="AT403" s="188">
        <f>X403/$H403*VLOOKUP(X$4,DM_TI_LE!$A$5:$B$30,2,FALSE)</f>
        <v>0</v>
      </c>
      <c r="AU403" s="188">
        <f>Y403/$H403*VLOOKUP(Y$4,DM_TI_LE!$A$5:$B$30,2,FALSE)</f>
        <v>0</v>
      </c>
      <c r="AV403" s="188">
        <f>Z403/$H403*VLOOKUP(Z$4,DM_TI_LE!$A$5:$B$30,2,FALSE)</f>
        <v>0</v>
      </c>
      <c r="AW403" s="188">
        <f>AA403/$H403*VLOOKUP(AA$4,DM_TI_LE!$A$5:$B$30,2,FALSE)</f>
        <v>0</v>
      </c>
      <c r="AX403" s="188">
        <f>AB403/$H403*VLOOKUP(AB$4,DM_TI_LE!$A$5:$B$30,2,FALSE)</f>
        <v>0</v>
      </c>
      <c r="AY403" s="188">
        <f>AC403/$H403*VLOOKUP(AC$4,DM_TI_LE!$A$5:$B$30,2,FALSE)</f>
        <v>0</v>
      </c>
      <c r="AZ403" s="188">
        <f>AD403/$H403*VLOOKUP(AD$4,DM_TI_LE!$A$5:$B$30,2,FALSE)</f>
        <v>0</v>
      </c>
      <c r="BA403" s="231">
        <f>IF(CD403="HDHV",DM_TI_LE!$K$12*I403, SUM(AE403:AW403)*F403*E403*DM_HE_SO_LUONG_NS!$D$1*CE403)</f>
        <v>780000</v>
      </c>
      <c r="BB403" s="16"/>
      <c r="BC403" s="17">
        <f>VLOOKUP(B403,GD_LCD_HS_LNS!$B$4:$E$914,4,FALSE)</f>
        <v>0</v>
      </c>
      <c r="BD403" s="16"/>
      <c r="BE403" s="16">
        <f>I403/26*$BC403*VLOOKUP(BE$4,DM_TI_LE!$A$5:$C$29,3,FALSE)</f>
        <v>0</v>
      </c>
      <c r="BF403" s="16">
        <f>J403/26*$BC403*VLOOKUP(BF$4,DM_TI_LE!$A$5:$C$29,3,FALSE)</f>
        <v>0</v>
      </c>
      <c r="BG403" s="16">
        <f>K403/26*$BC403*VLOOKUP(BG$4,DM_TI_LE!$A$5:$C$29,3,FALSE)</f>
        <v>0</v>
      </c>
      <c r="BH403" s="16">
        <f>L403/26*$BC403*VLOOKUP(BH$4,DM_TI_LE!$A$5:$C$29,3,FALSE)</f>
        <v>0</v>
      </c>
      <c r="BI403" s="16">
        <f>M403/26*$BC403*VLOOKUP(BI$4,DM_TI_LE!$A$5:$C$29,3,FALSE)</f>
        <v>0</v>
      </c>
      <c r="BJ403" s="16">
        <f>N403/26*$BC403*VLOOKUP(BJ$4,DM_TI_LE!$A$5:$C$29,3,FALSE)</f>
        <v>0</v>
      </c>
      <c r="BK403" s="16">
        <f>O403/26*$BC403*VLOOKUP(BK$4,DM_TI_LE!$A$5:$C$29,3,FALSE)</f>
        <v>0</v>
      </c>
      <c r="BL403" s="16">
        <f>P403/26*$BC403*VLOOKUP(BL$4,DM_TI_LE!$A$5:$C$29,3,FALSE)</f>
        <v>0</v>
      </c>
      <c r="BM403" s="16">
        <f>Q403/26*$BC403*VLOOKUP(BM$4,DM_TI_LE!$A$5:$C$29,3,FALSE)</f>
        <v>0</v>
      </c>
      <c r="BN403" s="16">
        <f>R403/26*$BC403*VLOOKUP(BN$4,DM_TI_LE!$A$5:$C$29,3,FALSE)</f>
        <v>0</v>
      </c>
      <c r="BO403" s="16">
        <f>S403/26*$BC403*VLOOKUP(BO$4,DM_TI_LE!$A$5:$C$29,3,FALSE)</f>
        <v>0</v>
      </c>
      <c r="BP403" s="16">
        <f>T403/26*$BC403*VLOOKUP(BP$4,DM_TI_LE!$A$5:$C$29,3,FALSE)</f>
        <v>0</v>
      </c>
      <c r="BQ403" s="16">
        <f>U403/26*$BC403*VLOOKUP(BQ$4,DM_TI_LE!$A$5:$C$29,3,FALSE)</f>
        <v>0</v>
      </c>
      <c r="BR403" s="16">
        <f>V403/26*$BC403*VLOOKUP(BR$4,DM_TI_LE!$A$5:$C$29,3,FALSE)</f>
        <v>0</v>
      </c>
      <c r="BS403" s="16">
        <f>W403/26*$BC403*VLOOKUP(BS$4,DM_TI_LE!$A$5:$C$29,3,FALSE)</f>
        <v>0</v>
      </c>
      <c r="BT403" s="16">
        <f>X403/26*$BC403*VLOOKUP(BT$4,DM_TI_LE!$A$5:$C$29,3,FALSE)</f>
        <v>0</v>
      </c>
      <c r="BU403" s="16">
        <f>Y403/26*$BC403*VLOOKUP(BU$4,DM_TI_LE!$A$5:$C$29,3,FALSE)</f>
        <v>0</v>
      </c>
      <c r="BV403" s="16">
        <f>Z403/26*$BC403*VLOOKUP(BV$4,DM_TI_LE!$A$5:$C$29,3,FALSE)</f>
        <v>0</v>
      </c>
      <c r="BW403" s="16">
        <f>AA403/26*$BC403*VLOOKUP(BW$4,DM_TI_LE!$A$5:$C$29,3,FALSE)</f>
        <v>0</v>
      </c>
      <c r="BX403" s="16">
        <f>AB403/26*$BC403*VLOOKUP(BX$4,DM_TI_LE!$A$5:$C$29,3,FALSE)</f>
        <v>0</v>
      </c>
      <c r="BY403" s="16">
        <f>AC403/26*$BC403*VLOOKUP(BY$4,DM_TI_LE!$A$5:$C$29,3,FALSE)</f>
        <v>0</v>
      </c>
      <c r="BZ403" s="16">
        <f>AD403/26*$BC403*VLOOKUP(BZ$4,DM_TI_LE!$A$5:$C$29,3,FALSE)</f>
        <v>0</v>
      </c>
      <c r="CA403" s="196">
        <f t="shared" si="0"/>
        <v>0</v>
      </c>
      <c r="CB403" s="16"/>
      <c r="CC403" s="197">
        <f t="shared" si="1"/>
        <v>780000</v>
      </c>
      <c r="CD403" s="145" t="s">
        <v>61</v>
      </c>
      <c r="CE403" s="199">
        <f>VLOOKUP(CD403,DM_TI_LE!$I$12:$J$16,2,FALSE)</f>
        <v>0</v>
      </c>
    </row>
    <row r="404" spans="1:83" ht="12.75">
      <c r="A404" s="36">
        <v>400</v>
      </c>
      <c r="B404" s="38">
        <f>GD_LCD_HS_LNS!B403</f>
        <v>13789</v>
      </c>
      <c r="C404" s="38" t="str">
        <f>GD_LCD_HS_LNS!C403</f>
        <v>Nguyễn Mạnh Cường</v>
      </c>
      <c r="D404" s="38" t="str">
        <f>GD_LCD_HS_LNS!D403</f>
        <v>Nhân viên cân bằng trọng tải nhóm 1</v>
      </c>
      <c r="E404" s="146">
        <f>VLOOKUP(B404,GD_CHAM_CONG!$C$6:$BJ$912,60,FALSE)</f>
        <v>1</v>
      </c>
      <c r="F404" s="146">
        <f>VLOOKUP(B404,GD_LCD_HS_LNS!$B$4:$F$914,5,FALSE)</f>
        <v>0</v>
      </c>
      <c r="G404" s="168"/>
      <c r="H404" s="168">
        <f>VLOOKUP(B404,GD_CHAM_CONG!$C$6:$BD$912,37,FALSE)</f>
        <v>26</v>
      </c>
      <c r="I404" s="16">
        <f>VLOOKUP($B404,GD_CHAM_CONG!$C$6:$BF$912,38,FALSE)</f>
        <v>26</v>
      </c>
      <c r="J404" s="16">
        <f>VLOOKUP($B404,GD_CHAM_CONG!$C$6:$BF$912,39,FALSE)</f>
        <v>0</v>
      </c>
      <c r="K404" s="16">
        <f>VLOOKUP($B404,GD_CHAM_CONG!$C$6:$BF$912,40,FALSE)</f>
        <v>0</v>
      </c>
      <c r="L404" s="16">
        <f>VLOOKUP($B404,GD_CHAM_CONG!$C$6:$BF$912,41,FALSE)</f>
        <v>0</v>
      </c>
      <c r="M404" s="16">
        <f>VLOOKUP($B404,GD_CHAM_CONG!$C$6:$BF$912,42,FALSE)</f>
        <v>0</v>
      </c>
      <c r="N404" s="16">
        <f>VLOOKUP($B404,GD_CHAM_CONG!$C$6:$BF$912,43,FALSE)</f>
        <v>0</v>
      </c>
      <c r="O404" s="16">
        <f>VLOOKUP($B404,GD_CHAM_CONG!$C$6:$BF$912,44,FALSE)</f>
        <v>0</v>
      </c>
      <c r="P404" s="16">
        <f>VLOOKUP($B404,GD_CHAM_CONG!$C$6:$BF$912,45,FALSE)</f>
        <v>0</v>
      </c>
      <c r="Q404" s="16">
        <f>VLOOKUP($B404,GD_CHAM_CONG!$C$6:$BF$912,46,FALSE)</f>
        <v>0</v>
      </c>
      <c r="R404" s="16">
        <f>VLOOKUP($B404,GD_CHAM_CONG!$C$6:$BF$912,47,FALSE)</f>
        <v>0</v>
      </c>
      <c r="S404" s="16">
        <f>VLOOKUP($B404,GD_CHAM_CONG!$C$6:$BF$912,48,FALSE)</f>
        <v>0</v>
      </c>
      <c r="T404" s="16">
        <f>VLOOKUP($B404,GD_CHAM_CONG!$C$6:$BF$912,49,FALSE)</f>
        <v>0</v>
      </c>
      <c r="U404" s="16">
        <f>VLOOKUP($B404,GD_CHAM_CONG!$C$6:$BF$912,50,FALSE)</f>
        <v>0</v>
      </c>
      <c r="V404" s="16">
        <f>VLOOKUP($B404,GD_CHAM_CONG!$C$6:$BF$912,51,FALSE)</f>
        <v>0</v>
      </c>
      <c r="W404" s="16">
        <f>VLOOKUP($B404,GD_CHAM_CONG!$C$6:$BF$912,52,FALSE)</f>
        <v>0</v>
      </c>
      <c r="X404" s="16">
        <f>VLOOKUP($B404,GD_CHAM_CONG!$C$6:$BF$912,53,FALSE)</f>
        <v>0</v>
      </c>
      <c r="Y404" s="16">
        <f>VLOOKUP($B404,GD_CHAM_CONG!$C$6:$BF$912,54,FALSE)</f>
        <v>0</v>
      </c>
      <c r="Z404" s="16">
        <f>VLOOKUP($B404,GD_CHAM_CONG!$C$6:$BF$912,55,FALSE)</f>
        <v>0</v>
      </c>
      <c r="AA404" s="16">
        <f>VLOOKUP($B404,GD_CHAM_CONG!$C$6:$BF$912,56,FALSE)</f>
        <v>0</v>
      </c>
      <c r="AB404" s="16">
        <f>VLOOKUP($B404,GD_CHAM_CONG!$C$6:$BI$912,57,FALSE)</f>
        <v>0</v>
      </c>
      <c r="AC404" s="16">
        <f>VLOOKUP($B404,GD_CHAM_CONG!$C$6:$BI$912,58,FALSE)</f>
        <v>0</v>
      </c>
      <c r="AD404" s="16">
        <f>VLOOKUP($B404,GD_CHAM_CONG!$C$6:$BI$912,59,FALSE)</f>
        <v>0</v>
      </c>
      <c r="AE404" s="188">
        <f>I404/$H404*VLOOKUP(I$4,DM_TI_LE!$A$5:$B$30,2,FALSE)</f>
        <v>1</v>
      </c>
      <c r="AF404" s="188">
        <f>J404/$H404*VLOOKUP(J$4,DM_TI_LE!$A$5:$B$30,2,FALSE)</f>
        <v>0</v>
      </c>
      <c r="AG404" s="188">
        <f>K404/$H404*VLOOKUP(K$4,DM_TI_LE!$A$5:$B$30,2,FALSE)</f>
        <v>0</v>
      </c>
      <c r="AH404" s="188">
        <f>L404/$H404*VLOOKUP(L$4,DM_TI_LE!$A$5:$B$30,2,FALSE)</f>
        <v>0</v>
      </c>
      <c r="AI404" s="188">
        <f>M404/$H404*VLOOKUP(M$4,DM_TI_LE!$A$5:$B$30,2,FALSE)</f>
        <v>0</v>
      </c>
      <c r="AJ404" s="188">
        <f>N404/$H404*VLOOKUP(N$4,DM_TI_LE!$A$5:$B$30,2,FALSE)</f>
        <v>0</v>
      </c>
      <c r="AK404" s="188">
        <f>O404/$H404*VLOOKUP(O$4,DM_TI_LE!$A$5:$B$30,2,FALSE)</f>
        <v>0</v>
      </c>
      <c r="AL404" s="188">
        <f>P404/$H404*VLOOKUP(P$4,DM_TI_LE!$A$5:$B$30,2,FALSE)</f>
        <v>0</v>
      </c>
      <c r="AM404" s="188">
        <f>Q404/$H404*VLOOKUP(Q$4,DM_TI_LE!$A$5:$B$30,2,FALSE)</f>
        <v>0</v>
      </c>
      <c r="AN404" s="188">
        <f>R404/$H404*VLOOKUP(R$4,DM_TI_LE!$A$5:$B$30,2,FALSE)</f>
        <v>0</v>
      </c>
      <c r="AO404" s="188">
        <f>S404/$H404*VLOOKUP(S$4,DM_TI_LE!$A$5:$B$30,2,FALSE)</f>
        <v>0</v>
      </c>
      <c r="AP404" s="188">
        <f>T404/$H404*VLOOKUP(T$4,DM_TI_LE!$A$5:$B$30,2,FALSE)</f>
        <v>0</v>
      </c>
      <c r="AQ404" s="188">
        <f>U404/$H404*VLOOKUP(U$4,DM_TI_LE!$A$5:$B$30,2,FALSE)</f>
        <v>0</v>
      </c>
      <c r="AR404" s="188">
        <f>V404/$H404*VLOOKUP(V$4,DM_TI_LE!$A$5:$B$30,2,FALSE)</f>
        <v>0</v>
      </c>
      <c r="AS404" s="188">
        <f>W404/$H404*VLOOKUP(W$4,DM_TI_LE!$A$5:$B$30,2,FALSE)</f>
        <v>0</v>
      </c>
      <c r="AT404" s="188">
        <f>X404/$H404*VLOOKUP(X$4,DM_TI_LE!$A$5:$B$30,2,FALSE)</f>
        <v>0</v>
      </c>
      <c r="AU404" s="188">
        <f>Y404/$H404*VLOOKUP(Y$4,DM_TI_LE!$A$5:$B$30,2,FALSE)</f>
        <v>0</v>
      </c>
      <c r="AV404" s="188">
        <f>Z404/$H404*VLOOKUP(Z$4,DM_TI_LE!$A$5:$B$30,2,FALSE)</f>
        <v>0</v>
      </c>
      <c r="AW404" s="188">
        <f>AA404/$H404*VLOOKUP(AA$4,DM_TI_LE!$A$5:$B$30,2,FALSE)</f>
        <v>0</v>
      </c>
      <c r="AX404" s="188">
        <f>AB404/$H404*VLOOKUP(AB$4,DM_TI_LE!$A$5:$B$30,2,FALSE)</f>
        <v>0</v>
      </c>
      <c r="AY404" s="188">
        <f>AC404/$H404*VLOOKUP(AC$4,DM_TI_LE!$A$5:$B$30,2,FALSE)</f>
        <v>0</v>
      </c>
      <c r="AZ404" s="188">
        <f>AD404/$H404*VLOOKUP(AD$4,DM_TI_LE!$A$5:$B$30,2,FALSE)</f>
        <v>0</v>
      </c>
      <c r="BA404" s="231">
        <f>IF(CD404="HDHV",DM_TI_LE!$K$12*I404, SUM(AE404:AW404)*F404*E404*DM_HE_SO_LUONG_NS!$D$1*CE404)</f>
        <v>780000</v>
      </c>
      <c r="BB404" s="16"/>
      <c r="BC404" s="17">
        <f>VLOOKUP(B404,GD_LCD_HS_LNS!$B$4:$E$914,4,FALSE)</f>
        <v>0</v>
      </c>
      <c r="BD404" s="16"/>
      <c r="BE404" s="16">
        <f>I404/26*$BC404*VLOOKUP(BE$4,DM_TI_LE!$A$5:$C$29,3,FALSE)</f>
        <v>0</v>
      </c>
      <c r="BF404" s="16">
        <f>J404/26*$BC404*VLOOKUP(BF$4,DM_TI_LE!$A$5:$C$29,3,FALSE)</f>
        <v>0</v>
      </c>
      <c r="BG404" s="16">
        <f>K404/26*$BC404*VLOOKUP(BG$4,DM_TI_LE!$A$5:$C$29,3,FALSE)</f>
        <v>0</v>
      </c>
      <c r="BH404" s="16">
        <f>L404/26*$BC404*VLOOKUP(BH$4,DM_TI_LE!$A$5:$C$29,3,FALSE)</f>
        <v>0</v>
      </c>
      <c r="BI404" s="16">
        <f>M404/26*$BC404*VLOOKUP(BI$4,DM_TI_LE!$A$5:$C$29,3,FALSE)</f>
        <v>0</v>
      </c>
      <c r="BJ404" s="16">
        <f>N404/26*$BC404*VLOOKUP(BJ$4,DM_TI_LE!$A$5:$C$29,3,FALSE)</f>
        <v>0</v>
      </c>
      <c r="BK404" s="16">
        <f>O404/26*$BC404*VLOOKUP(BK$4,DM_TI_LE!$A$5:$C$29,3,FALSE)</f>
        <v>0</v>
      </c>
      <c r="BL404" s="16">
        <f>P404/26*$BC404*VLOOKUP(BL$4,DM_TI_LE!$A$5:$C$29,3,FALSE)</f>
        <v>0</v>
      </c>
      <c r="BM404" s="16">
        <f>Q404/26*$BC404*VLOOKUP(BM$4,DM_TI_LE!$A$5:$C$29,3,FALSE)</f>
        <v>0</v>
      </c>
      <c r="BN404" s="16">
        <f>R404/26*$BC404*VLOOKUP(BN$4,DM_TI_LE!$A$5:$C$29,3,FALSE)</f>
        <v>0</v>
      </c>
      <c r="BO404" s="16">
        <f>S404/26*$BC404*VLOOKUP(BO$4,DM_TI_LE!$A$5:$C$29,3,FALSE)</f>
        <v>0</v>
      </c>
      <c r="BP404" s="16">
        <f>T404/26*$BC404*VLOOKUP(BP$4,DM_TI_LE!$A$5:$C$29,3,FALSE)</f>
        <v>0</v>
      </c>
      <c r="BQ404" s="16">
        <f>U404/26*$BC404*VLOOKUP(BQ$4,DM_TI_LE!$A$5:$C$29,3,FALSE)</f>
        <v>0</v>
      </c>
      <c r="BR404" s="16">
        <f>V404/26*$BC404*VLOOKUP(BR$4,DM_TI_LE!$A$5:$C$29,3,FALSE)</f>
        <v>0</v>
      </c>
      <c r="BS404" s="16">
        <f>W404/26*$BC404*VLOOKUP(BS$4,DM_TI_LE!$A$5:$C$29,3,FALSE)</f>
        <v>0</v>
      </c>
      <c r="BT404" s="16">
        <f>X404/26*$BC404*VLOOKUP(BT$4,DM_TI_LE!$A$5:$C$29,3,FALSE)</f>
        <v>0</v>
      </c>
      <c r="BU404" s="16">
        <f>Y404/26*$BC404*VLOOKUP(BU$4,DM_TI_LE!$A$5:$C$29,3,FALSE)</f>
        <v>0</v>
      </c>
      <c r="BV404" s="16">
        <f>Z404/26*$BC404*VLOOKUP(BV$4,DM_TI_LE!$A$5:$C$29,3,FALSE)</f>
        <v>0</v>
      </c>
      <c r="BW404" s="16">
        <f>AA404/26*$BC404*VLOOKUP(BW$4,DM_TI_LE!$A$5:$C$29,3,FALSE)</f>
        <v>0</v>
      </c>
      <c r="BX404" s="16">
        <f>AB404/26*$BC404*VLOOKUP(BX$4,DM_TI_LE!$A$5:$C$29,3,FALSE)</f>
        <v>0</v>
      </c>
      <c r="BY404" s="16">
        <f>AC404/26*$BC404*VLOOKUP(BY$4,DM_TI_LE!$A$5:$C$29,3,FALSE)</f>
        <v>0</v>
      </c>
      <c r="BZ404" s="16">
        <f>AD404/26*$BC404*VLOOKUP(BZ$4,DM_TI_LE!$A$5:$C$29,3,FALSE)</f>
        <v>0</v>
      </c>
      <c r="CA404" s="196">
        <f t="shared" si="0"/>
        <v>0</v>
      </c>
      <c r="CB404" s="16"/>
      <c r="CC404" s="197">
        <f t="shared" si="1"/>
        <v>780000</v>
      </c>
      <c r="CD404" s="145" t="s">
        <v>61</v>
      </c>
      <c r="CE404" s="199">
        <f>VLOOKUP(CD404,DM_TI_LE!$I$12:$J$16,2,FALSE)</f>
        <v>0</v>
      </c>
    </row>
    <row r="405" spans="1:83" ht="12.75">
      <c r="A405" s="36">
        <v>401</v>
      </c>
      <c r="B405" s="38">
        <f>GD_LCD_HS_LNS!B404</f>
        <v>13790</v>
      </c>
      <c r="C405" s="38" t="str">
        <f>GD_LCD_HS_LNS!C404</f>
        <v>Trần Đức Hạnh</v>
      </c>
      <c r="D405" s="38" t="str">
        <f>GD_LCD_HS_LNS!D404</f>
        <v>Nhân viên cân bằng trọng tải nhóm 1</v>
      </c>
      <c r="E405" s="146">
        <f>VLOOKUP(B405,GD_CHAM_CONG!$C$6:$BJ$912,60,FALSE)</f>
        <v>1</v>
      </c>
      <c r="F405" s="146">
        <f>VLOOKUP(B405,GD_LCD_HS_LNS!$B$4:$F$914,5,FALSE)</f>
        <v>0</v>
      </c>
      <c r="G405" s="168"/>
      <c r="H405" s="168">
        <f>VLOOKUP(B405,GD_CHAM_CONG!$C$6:$BD$912,37,FALSE)</f>
        <v>26</v>
      </c>
      <c r="I405" s="16">
        <f>VLOOKUP($B405,GD_CHAM_CONG!$C$6:$BF$912,38,FALSE)</f>
        <v>26</v>
      </c>
      <c r="J405" s="16">
        <f>VLOOKUP($B405,GD_CHAM_CONG!$C$6:$BF$912,39,FALSE)</f>
        <v>0</v>
      </c>
      <c r="K405" s="16">
        <f>VLOOKUP($B405,GD_CHAM_CONG!$C$6:$BF$912,40,FALSE)</f>
        <v>0</v>
      </c>
      <c r="L405" s="16">
        <f>VLOOKUP($B405,GD_CHAM_CONG!$C$6:$BF$912,41,FALSE)</f>
        <v>0</v>
      </c>
      <c r="M405" s="16">
        <f>VLOOKUP($B405,GD_CHAM_CONG!$C$6:$BF$912,42,FALSE)</f>
        <v>0</v>
      </c>
      <c r="N405" s="16">
        <f>VLOOKUP($B405,GD_CHAM_CONG!$C$6:$BF$912,43,FALSE)</f>
        <v>0</v>
      </c>
      <c r="O405" s="16">
        <f>VLOOKUP($B405,GD_CHAM_CONG!$C$6:$BF$912,44,FALSE)</f>
        <v>0</v>
      </c>
      <c r="P405" s="16">
        <f>VLOOKUP($B405,GD_CHAM_CONG!$C$6:$BF$912,45,FALSE)</f>
        <v>0</v>
      </c>
      <c r="Q405" s="16">
        <f>VLOOKUP($B405,GD_CHAM_CONG!$C$6:$BF$912,46,FALSE)</f>
        <v>0</v>
      </c>
      <c r="R405" s="16">
        <f>VLOOKUP($B405,GD_CHAM_CONG!$C$6:$BF$912,47,FALSE)</f>
        <v>0</v>
      </c>
      <c r="S405" s="16">
        <f>VLOOKUP($B405,GD_CHAM_CONG!$C$6:$BF$912,48,FALSE)</f>
        <v>0</v>
      </c>
      <c r="T405" s="16">
        <f>VLOOKUP($B405,GD_CHAM_CONG!$C$6:$BF$912,49,FALSE)</f>
        <v>0</v>
      </c>
      <c r="U405" s="16">
        <f>VLOOKUP($B405,GD_CHAM_CONG!$C$6:$BF$912,50,FALSE)</f>
        <v>0</v>
      </c>
      <c r="V405" s="16">
        <f>VLOOKUP($B405,GD_CHAM_CONG!$C$6:$BF$912,51,FALSE)</f>
        <v>0</v>
      </c>
      <c r="W405" s="16">
        <f>VLOOKUP($B405,GD_CHAM_CONG!$C$6:$BF$912,52,FALSE)</f>
        <v>0</v>
      </c>
      <c r="X405" s="16">
        <f>VLOOKUP($B405,GD_CHAM_CONG!$C$6:$BF$912,53,FALSE)</f>
        <v>0</v>
      </c>
      <c r="Y405" s="16">
        <f>VLOOKUP($B405,GD_CHAM_CONG!$C$6:$BF$912,54,FALSE)</f>
        <v>0</v>
      </c>
      <c r="Z405" s="16">
        <f>VLOOKUP($B405,GD_CHAM_CONG!$C$6:$BF$912,55,FALSE)</f>
        <v>0</v>
      </c>
      <c r="AA405" s="16">
        <f>VLOOKUP($B405,GD_CHAM_CONG!$C$6:$BF$912,56,FALSE)</f>
        <v>0</v>
      </c>
      <c r="AB405" s="16">
        <f>VLOOKUP($B405,GD_CHAM_CONG!$C$6:$BI$912,57,FALSE)</f>
        <v>0</v>
      </c>
      <c r="AC405" s="16">
        <f>VLOOKUP($B405,GD_CHAM_CONG!$C$6:$BI$912,58,FALSE)</f>
        <v>0</v>
      </c>
      <c r="AD405" s="16">
        <f>VLOOKUP($B405,GD_CHAM_CONG!$C$6:$BI$912,59,FALSE)</f>
        <v>0</v>
      </c>
      <c r="AE405" s="188">
        <f>I405/$H405*VLOOKUP(I$4,DM_TI_LE!$A$5:$B$30,2,FALSE)</f>
        <v>1</v>
      </c>
      <c r="AF405" s="188">
        <f>J405/$H405*VLOOKUP(J$4,DM_TI_LE!$A$5:$B$30,2,FALSE)</f>
        <v>0</v>
      </c>
      <c r="AG405" s="188">
        <f>K405/$H405*VLOOKUP(K$4,DM_TI_LE!$A$5:$B$30,2,FALSE)</f>
        <v>0</v>
      </c>
      <c r="AH405" s="188">
        <f>L405/$H405*VLOOKUP(L$4,DM_TI_LE!$A$5:$B$30,2,FALSE)</f>
        <v>0</v>
      </c>
      <c r="AI405" s="188">
        <f>M405/$H405*VLOOKUP(M$4,DM_TI_LE!$A$5:$B$30,2,FALSE)</f>
        <v>0</v>
      </c>
      <c r="AJ405" s="188">
        <f>N405/$H405*VLOOKUP(N$4,DM_TI_LE!$A$5:$B$30,2,FALSE)</f>
        <v>0</v>
      </c>
      <c r="AK405" s="188">
        <f>O405/$H405*VLOOKUP(O$4,DM_TI_LE!$A$5:$B$30,2,FALSE)</f>
        <v>0</v>
      </c>
      <c r="AL405" s="188">
        <f>P405/$H405*VLOOKUP(P$4,DM_TI_LE!$A$5:$B$30,2,FALSE)</f>
        <v>0</v>
      </c>
      <c r="AM405" s="188">
        <f>Q405/$H405*VLOOKUP(Q$4,DM_TI_LE!$A$5:$B$30,2,FALSE)</f>
        <v>0</v>
      </c>
      <c r="AN405" s="188">
        <f>R405/$H405*VLOOKUP(R$4,DM_TI_LE!$A$5:$B$30,2,FALSE)</f>
        <v>0</v>
      </c>
      <c r="AO405" s="188">
        <f>S405/$H405*VLOOKUP(S$4,DM_TI_LE!$A$5:$B$30,2,FALSE)</f>
        <v>0</v>
      </c>
      <c r="AP405" s="188">
        <f>T405/$H405*VLOOKUP(T$4,DM_TI_LE!$A$5:$B$30,2,FALSE)</f>
        <v>0</v>
      </c>
      <c r="AQ405" s="188">
        <f>U405/$H405*VLOOKUP(U$4,DM_TI_LE!$A$5:$B$30,2,FALSE)</f>
        <v>0</v>
      </c>
      <c r="AR405" s="188">
        <f>V405/$H405*VLOOKUP(V$4,DM_TI_LE!$A$5:$B$30,2,FALSE)</f>
        <v>0</v>
      </c>
      <c r="AS405" s="188">
        <f>W405/$H405*VLOOKUP(W$4,DM_TI_LE!$A$5:$B$30,2,FALSE)</f>
        <v>0</v>
      </c>
      <c r="AT405" s="188">
        <f>X405/$H405*VLOOKUP(X$4,DM_TI_LE!$A$5:$B$30,2,FALSE)</f>
        <v>0</v>
      </c>
      <c r="AU405" s="188">
        <f>Y405/$H405*VLOOKUP(Y$4,DM_TI_LE!$A$5:$B$30,2,FALSE)</f>
        <v>0</v>
      </c>
      <c r="AV405" s="188">
        <f>Z405/$H405*VLOOKUP(Z$4,DM_TI_LE!$A$5:$B$30,2,FALSE)</f>
        <v>0</v>
      </c>
      <c r="AW405" s="188">
        <f>AA405/$H405*VLOOKUP(AA$4,DM_TI_LE!$A$5:$B$30,2,FALSE)</f>
        <v>0</v>
      </c>
      <c r="AX405" s="188">
        <f>AB405/$H405*VLOOKUP(AB$4,DM_TI_LE!$A$5:$B$30,2,FALSE)</f>
        <v>0</v>
      </c>
      <c r="AY405" s="188">
        <f>AC405/$H405*VLOOKUP(AC$4,DM_TI_LE!$A$5:$B$30,2,FALSE)</f>
        <v>0</v>
      </c>
      <c r="AZ405" s="188">
        <f>AD405/$H405*VLOOKUP(AD$4,DM_TI_LE!$A$5:$B$30,2,FALSE)</f>
        <v>0</v>
      </c>
      <c r="BA405" s="231">
        <f>IF(CD405="HDHV",DM_TI_LE!$K$12*I405, SUM(AE405:AW405)*F405*E405*DM_HE_SO_LUONG_NS!$D$1*CE405)</f>
        <v>780000</v>
      </c>
      <c r="BB405" s="16"/>
      <c r="BC405" s="17">
        <f>VLOOKUP(B405,GD_LCD_HS_LNS!$B$4:$E$914,4,FALSE)</f>
        <v>0</v>
      </c>
      <c r="BD405" s="16"/>
      <c r="BE405" s="16">
        <f>I405/26*$BC405*VLOOKUP(BE$4,DM_TI_LE!$A$5:$C$29,3,FALSE)</f>
        <v>0</v>
      </c>
      <c r="BF405" s="16">
        <f>J405/26*$BC405*VLOOKUP(BF$4,DM_TI_LE!$A$5:$C$29,3,FALSE)</f>
        <v>0</v>
      </c>
      <c r="BG405" s="16">
        <f>K405/26*$BC405*VLOOKUP(BG$4,DM_TI_LE!$A$5:$C$29,3,FALSE)</f>
        <v>0</v>
      </c>
      <c r="BH405" s="16">
        <f>L405/26*$BC405*VLOOKUP(BH$4,DM_TI_LE!$A$5:$C$29,3,FALSE)</f>
        <v>0</v>
      </c>
      <c r="BI405" s="16">
        <f>M405/26*$BC405*VLOOKUP(BI$4,DM_TI_LE!$A$5:$C$29,3,FALSE)</f>
        <v>0</v>
      </c>
      <c r="BJ405" s="16">
        <f>N405/26*$BC405*VLOOKUP(BJ$4,DM_TI_LE!$A$5:$C$29,3,FALSE)</f>
        <v>0</v>
      </c>
      <c r="BK405" s="16">
        <f>O405/26*$BC405*VLOOKUP(BK$4,DM_TI_LE!$A$5:$C$29,3,FALSE)</f>
        <v>0</v>
      </c>
      <c r="BL405" s="16">
        <f>P405/26*$BC405*VLOOKUP(BL$4,DM_TI_LE!$A$5:$C$29,3,FALSE)</f>
        <v>0</v>
      </c>
      <c r="BM405" s="16">
        <f>Q405/26*$BC405*VLOOKUP(BM$4,DM_TI_LE!$A$5:$C$29,3,FALSE)</f>
        <v>0</v>
      </c>
      <c r="BN405" s="16">
        <f>R405/26*$BC405*VLOOKUP(BN$4,DM_TI_LE!$A$5:$C$29,3,FALSE)</f>
        <v>0</v>
      </c>
      <c r="BO405" s="16">
        <f>S405/26*$BC405*VLOOKUP(BO$4,DM_TI_LE!$A$5:$C$29,3,FALSE)</f>
        <v>0</v>
      </c>
      <c r="BP405" s="16">
        <f>T405/26*$BC405*VLOOKUP(BP$4,DM_TI_LE!$A$5:$C$29,3,FALSE)</f>
        <v>0</v>
      </c>
      <c r="BQ405" s="16">
        <f>U405/26*$BC405*VLOOKUP(BQ$4,DM_TI_LE!$A$5:$C$29,3,FALSE)</f>
        <v>0</v>
      </c>
      <c r="BR405" s="16">
        <f>V405/26*$BC405*VLOOKUP(BR$4,DM_TI_LE!$A$5:$C$29,3,FALSE)</f>
        <v>0</v>
      </c>
      <c r="BS405" s="16">
        <f>W405/26*$BC405*VLOOKUP(BS$4,DM_TI_LE!$A$5:$C$29,3,FALSE)</f>
        <v>0</v>
      </c>
      <c r="BT405" s="16">
        <f>X405/26*$BC405*VLOOKUP(BT$4,DM_TI_LE!$A$5:$C$29,3,FALSE)</f>
        <v>0</v>
      </c>
      <c r="BU405" s="16">
        <f>Y405/26*$BC405*VLOOKUP(BU$4,DM_TI_LE!$A$5:$C$29,3,FALSE)</f>
        <v>0</v>
      </c>
      <c r="BV405" s="16">
        <f>Z405/26*$BC405*VLOOKUP(BV$4,DM_TI_LE!$A$5:$C$29,3,FALSE)</f>
        <v>0</v>
      </c>
      <c r="BW405" s="16">
        <f>AA405/26*$BC405*VLOOKUP(BW$4,DM_TI_LE!$A$5:$C$29,3,FALSE)</f>
        <v>0</v>
      </c>
      <c r="BX405" s="16">
        <f>AB405/26*$BC405*VLOOKUP(BX$4,DM_TI_LE!$A$5:$C$29,3,FALSE)</f>
        <v>0</v>
      </c>
      <c r="BY405" s="16">
        <f>AC405/26*$BC405*VLOOKUP(BY$4,DM_TI_LE!$A$5:$C$29,3,FALSE)</f>
        <v>0</v>
      </c>
      <c r="BZ405" s="16">
        <f>AD405/26*$BC405*VLOOKUP(BZ$4,DM_TI_LE!$A$5:$C$29,3,FALSE)</f>
        <v>0</v>
      </c>
      <c r="CA405" s="196">
        <f t="shared" si="0"/>
        <v>0</v>
      </c>
      <c r="CB405" s="16"/>
      <c r="CC405" s="197">
        <f t="shared" si="1"/>
        <v>780000</v>
      </c>
      <c r="CD405" s="145" t="s">
        <v>61</v>
      </c>
      <c r="CE405" s="199">
        <f>VLOOKUP(CD405,DM_TI_LE!$I$12:$J$16,2,FALSE)</f>
        <v>0</v>
      </c>
    </row>
    <row r="406" spans="1:83" ht="12.75">
      <c r="A406" s="36">
        <v>402</v>
      </c>
      <c r="B406" s="38">
        <f>GD_LCD_HS_LNS!B405</f>
        <v>13791</v>
      </c>
      <c r="C406" s="38" t="str">
        <f>GD_LCD_HS_LNS!C405</f>
        <v>Nguyễn Danh Huy</v>
      </c>
      <c r="D406" s="38" t="str">
        <f>GD_LCD_HS_LNS!D405</f>
        <v>Nhân viên cân bằng trọng tải nhóm 1</v>
      </c>
      <c r="E406" s="146">
        <f>VLOOKUP(B406,GD_CHAM_CONG!$C$6:$BJ$912,60,FALSE)</f>
        <v>1</v>
      </c>
      <c r="F406" s="146">
        <f>VLOOKUP(B406,GD_LCD_HS_LNS!$B$4:$F$914,5,FALSE)</f>
        <v>0</v>
      </c>
      <c r="G406" s="168"/>
      <c r="H406" s="168">
        <f>VLOOKUP(B406,GD_CHAM_CONG!$C$6:$BD$912,37,FALSE)</f>
        <v>26</v>
      </c>
      <c r="I406" s="16">
        <f>VLOOKUP($B406,GD_CHAM_CONG!$C$6:$BF$912,38,FALSE)</f>
        <v>26</v>
      </c>
      <c r="J406" s="16">
        <f>VLOOKUP($B406,GD_CHAM_CONG!$C$6:$BF$912,39,FALSE)</f>
        <v>0</v>
      </c>
      <c r="K406" s="16">
        <f>VLOOKUP($B406,GD_CHAM_CONG!$C$6:$BF$912,40,FALSE)</f>
        <v>0</v>
      </c>
      <c r="L406" s="16">
        <f>VLOOKUP($B406,GD_CHAM_CONG!$C$6:$BF$912,41,FALSE)</f>
        <v>0</v>
      </c>
      <c r="M406" s="16">
        <f>VLOOKUP($B406,GD_CHAM_CONG!$C$6:$BF$912,42,FALSE)</f>
        <v>0</v>
      </c>
      <c r="N406" s="16">
        <f>VLOOKUP($B406,GD_CHAM_CONG!$C$6:$BF$912,43,FALSE)</f>
        <v>0</v>
      </c>
      <c r="O406" s="16">
        <f>VLOOKUP($B406,GD_CHAM_CONG!$C$6:$BF$912,44,FALSE)</f>
        <v>0</v>
      </c>
      <c r="P406" s="16">
        <f>VLOOKUP($B406,GD_CHAM_CONG!$C$6:$BF$912,45,FALSE)</f>
        <v>0</v>
      </c>
      <c r="Q406" s="16">
        <f>VLOOKUP($B406,GD_CHAM_CONG!$C$6:$BF$912,46,FALSE)</f>
        <v>0</v>
      </c>
      <c r="R406" s="16">
        <f>VLOOKUP($B406,GD_CHAM_CONG!$C$6:$BF$912,47,FALSE)</f>
        <v>0</v>
      </c>
      <c r="S406" s="16">
        <f>VLOOKUP($B406,GD_CHAM_CONG!$C$6:$BF$912,48,FALSE)</f>
        <v>0</v>
      </c>
      <c r="T406" s="16">
        <f>VLOOKUP($B406,GD_CHAM_CONG!$C$6:$BF$912,49,FALSE)</f>
        <v>0</v>
      </c>
      <c r="U406" s="16">
        <f>VLOOKUP($B406,GD_CHAM_CONG!$C$6:$BF$912,50,FALSE)</f>
        <v>0</v>
      </c>
      <c r="V406" s="16">
        <f>VLOOKUP($B406,GD_CHAM_CONG!$C$6:$BF$912,51,FALSE)</f>
        <v>0</v>
      </c>
      <c r="W406" s="16">
        <f>VLOOKUP($B406,GD_CHAM_CONG!$C$6:$BF$912,52,FALSE)</f>
        <v>0</v>
      </c>
      <c r="X406" s="16">
        <f>VLOOKUP($B406,GD_CHAM_CONG!$C$6:$BF$912,53,FALSE)</f>
        <v>0</v>
      </c>
      <c r="Y406" s="16">
        <f>VLOOKUP($B406,GD_CHAM_CONG!$C$6:$BF$912,54,FALSE)</f>
        <v>0</v>
      </c>
      <c r="Z406" s="16">
        <f>VLOOKUP($B406,GD_CHAM_CONG!$C$6:$BF$912,55,FALSE)</f>
        <v>0</v>
      </c>
      <c r="AA406" s="16">
        <f>VLOOKUP($B406,GD_CHAM_CONG!$C$6:$BF$912,56,FALSE)</f>
        <v>0</v>
      </c>
      <c r="AB406" s="16">
        <f>VLOOKUP($B406,GD_CHAM_CONG!$C$6:$BI$912,57,FALSE)</f>
        <v>0</v>
      </c>
      <c r="AC406" s="16">
        <f>VLOOKUP($B406,GD_CHAM_CONG!$C$6:$BI$912,58,FALSE)</f>
        <v>0</v>
      </c>
      <c r="AD406" s="16">
        <f>VLOOKUP($B406,GD_CHAM_CONG!$C$6:$BI$912,59,FALSE)</f>
        <v>0</v>
      </c>
      <c r="AE406" s="188">
        <f>I406/$H406*VLOOKUP(I$4,DM_TI_LE!$A$5:$B$30,2,FALSE)</f>
        <v>1</v>
      </c>
      <c r="AF406" s="188">
        <f>J406/$H406*VLOOKUP(J$4,DM_TI_LE!$A$5:$B$30,2,FALSE)</f>
        <v>0</v>
      </c>
      <c r="AG406" s="188">
        <f>K406/$H406*VLOOKUP(K$4,DM_TI_LE!$A$5:$B$30,2,FALSE)</f>
        <v>0</v>
      </c>
      <c r="AH406" s="188">
        <f>L406/$H406*VLOOKUP(L$4,DM_TI_LE!$A$5:$B$30,2,FALSE)</f>
        <v>0</v>
      </c>
      <c r="AI406" s="188">
        <f>M406/$H406*VLOOKUP(M$4,DM_TI_LE!$A$5:$B$30,2,FALSE)</f>
        <v>0</v>
      </c>
      <c r="AJ406" s="188">
        <f>N406/$H406*VLOOKUP(N$4,DM_TI_LE!$A$5:$B$30,2,FALSE)</f>
        <v>0</v>
      </c>
      <c r="AK406" s="188">
        <f>O406/$H406*VLOOKUP(O$4,DM_TI_LE!$A$5:$B$30,2,FALSE)</f>
        <v>0</v>
      </c>
      <c r="AL406" s="188">
        <f>P406/$H406*VLOOKUP(P$4,DM_TI_LE!$A$5:$B$30,2,FALSE)</f>
        <v>0</v>
      </c>
      <c r="AM406" s="188">
        <f>Q406/$H406*VLOOKUP(Q$4,DM_TI_LE!$A$5:$B$30,2,FALSE)</f>
        <v>0</v>
      </c>
      <c r="AN406" s="188">
        <f>R406/$H406*VLOOKUP(R$4,DM_TI_LE!$A$5:$B$30,2,FALSE)</f>
        <v>0</v>
      </c>
      <c r="AO406" s="188">
        <f>S406/$H406*VLOOKUP(S$4,DM_TI_LE!$A$5:$B$30,2,FALSE)</f>
        <v>0</v>
      </c>
      <c r="AP406" s="188">
        <f>T406/$H406*VLOOKUP(T$4,DM_TI_LE!$A$5:$B$30,2,FALSE)</f>
        <v>0</v>
      </c>
      <c r="AQ406" s="188">
        <f>U406/$H406*VLOOKUP(U$4,DM_TI_LE!$A$5:$B$30,2,FALSE)</f>
        <v>0</v>
      </c>
      <c r="AR406" s="188">
        <f>V406/$H406*VLOOKUP(V$4,DM_TI_LE!$A$5:$B$30,2,FALSE)</f>
        <v>0</v>
      </c>
      <c r="AS406" s="188">
        <f>W406/$H406*VLOOKUP(W$4,DM_TI_LE!$A$5:$B$30,2,FALSE)</f>
        <v>0</v>
      </c>
      <c r="AT406" s="188">
        <f>X406/$H406*VLOOKUP(X$4,DM_TI_LE!$A$5:$B$30,2,FALSE)</f>
        <v>0</v>
      </c>
      <c r="AU406" s="188">
        <f>Y406/$H406*VLOOKUP(Y$4,DM_TI_LE!$A$5:$B$30,2,FALSE)</f>
        <v>0</v>
      </c>
      <c r="AV406" s="188">
        <f>Z406/$H406*VLOOKUP(Z$4,DM_TI_LE!$A$5:$B$30,2,FALSE)</f>
        <v>0</v>
      </c>
      <c r="AW406" s="188">
        <f>AA406/$H406*VLOOKUP(AA$4,DM_TI_LE!$A$5:$B$30,2,FALSE)</f>
        <v>0</v>
      </c>
      <c r="AX406" s="188">
        <f>AB406/$H406*VLOOKUP(AB$4,DM_TI_LE!$A$5:$B$30,2,FALSE)</f>
        <v>0</v>
      </c>
      <c r="AY406" s="188">
        <f>AC406/$H406*VLOOKUP(AC$4,DM_TI_LE!$A$5:$B$30,2,FALSE)</f>
        <v>0</v>
      </c>
      <c r="AZ406" s="188">
        <f>AD406/$H406*VLOOKUP(AD$4,DM_TI_LE!$A$5:$B$30,2,FALSE)</f>
        <v>0</v>
      </c>
      <c r="BA406" s="231">
        <f>IF(CD406="HDHV",DM_TI_LE!$K$12*I406, SUM(AE406:AW406)*F406*E406*DM_HE_SO_LUONG_NS!$D$1*CE406)</f>
        <v>780000</v>
      </c>
      <c r="BB406" s="16"/>
      <c r="BC406" s="17">
        <f>VLOOKUP(B406,GD_LCD_HS_LNS!$B$4:$E$914,4,FALSE)</f>
        <v>0</v>
      </c>
      <c r="BD406" s="16"/>
      <c r="BE406" s="16">
        <f>I406/26*$BC406*VLOOKUP(BE$4,DM_TI_LE!$A$5:$C$29,3,FALSE)</f>
        <v>0</v>
      </c>
      <c r="BF406" s="16">
        <f>J406/26*$BC406*VLOOKUP(BF$4,DM_TI_LE!$A$5:$C$29,3,FALSE)</f>
        <v>0</v>
      </c>
      <c r="BG406" s="16">
        <f>K406/26*$BC406*VLOOKUP(BG$4,DM_TI_LE!$A$5:$C$29,3,FALSE)</f>
        <v>0</v>
      </c>
      <c r="BH406" s="16">
        <f>L406/26*$BC406*VLOOKUP(BH$4,DM_TI_LE!$A$5:$C$29,3,FALSE)</f>
        <v>0</v>
      </c>
      <c r="BI406" s="16">
        <f>M406/26*$BC406*VLOOKUP(BI$4,DM_TI_LE!$A$5:$C$29,3,FALSE)</f>
        <v>0</v>
      </c>
      <c r="BJ406" s="16">
        <f>N406/26*$BC406*VLOOKUP(BJ$4,DM_TI_LE!$A$5:$C$29,3,FALSE)</f>
        <v>0</v>
      </c>
      <c r="BK406" s="16">
        <f>O406/26*$BC406*VLOOKUP(BK$4,DM_TI_LE!$A$5:$C$29,3,FALSE)</f>
        <v>0</v>
      </c>
      <c r="BL406" s="16">
        <f>P406/26*$BC406*VLOOKUP(BL$4,DM_TI_LE!$A$5:$C$29,3,FALSE)</f>
        <v>0</v>
      </c>
      <c r="BM406" s="16">
        <f>Q406/26*$BC406*VLOOKUP(BM$4,DM_TI_LE!$A$5:$C$29,3,FALSE)</f>
        <v>0</v>
      </c>
      <c r="BN406" s="16">
        <f>R406/26*$BC406*VLOOKUP(BN$4,DM_TI_LE!$A$5:$C$29,3,FALSE)</f>
        <v>0</v>
      </c>
      <c r="BO406" s="16">
        <f>S406/26*$BC406*VLOOKUP(BO$4,DM_TI_LE!$A$5:$C$29,3,FALSE)</f>
        <v>0</v>
      </c>
      <c r="BP406" s="16">
        <f>T406/26*$BC406*VLOOKUP(BP$4,DM_TI_LE!$A$5:$C$29,3,FALSE)</f>
        <v>0</v>
      </c>
      <c r="BQ406" s="16">
        <f>U406/26*$BC406*VLOOKUP(BQ$4,DM_TI_LE!$A$5:$C$29,3,FALSE)</f>
        <v>0</v>
      </c>
      <c r="BR406" s="16">
        <f>V406/26*$BC406*VLOOKUP(BR$4,DM_TI_LE!$A$5:$C$29,3,FALSE)</f>
        <v>0</v>
      </c>
      <c r="BS406" s="16">
        <f>W406/26*$BC406*VLOOKUP(BS$4,DM_TI_LE!$A$5:$C$29,3,FALSE)</f>
        <v>0</v>
      </c>
      <c r="BT406" s="16">
        <f>X406/26*$BC406*VLOOKUP(BT$4,DM_TI_LE!$A$5:$C$29,3,FALSE)</f>
        <v>0</v>
      </c>
      <c r="BU406" s="16">
        <f>Y406/26*$BC406*VLOOKUP(BU$4,DM_TI_LE!$A$5:$C$29,3,FALSE)</f>
        <v>0</v>
      </c>
      <c r="BV406" s="16">
        <f>Z406/26*$BC406*VLOOKUP(BV$4,DM_TI_LE!$A$5:$C$29,3,FALSE)</f>
        <v>0</v>
      </c>
      <c r="BW406" s="16">
        <f>AA406/26*$BC406*VLOOKUP(BW$4,DM_TI_LE!$A$5:$C$29,3,FALSE)</f>
        <v>0</v>
      </c>
      <c r="BX406" s="16">
        <f>AB406/26*$BC406*VLOOKUP(BX$4,DM_TI_LE!$A$5:$C$29,3,FALSE)</f>
        <v>0</v>
      </c>
      <c r="BY406" s="16">
        <f>AC406/26*$BC406*VLOOKUP(BY$4,DM_TI_LE!$A$5:$C$29,3,FALSE)</f>
        <v>0</v>
      </c>
      <c r="BZ406" s="16">
        <f>AD406/26*$BC406*VLOOKUP(BZ$4,DM_TI_LE!$A$5:$C$29,3,FALSE)</f>
        <v>0</v>
      </c>
      <c r="CA406" s="196">
        <f t="shared" si="0"/>
        <v>0</v>
      </c>
      <c r="CB406" s="16"/>
      <c r="CC406" s="197">
        <f t="shared" si="1"/>
        <v>780000</v>
      </c>
      <c r="CD406" s="145" t="s">
        <v>61</v>
      </c>
      <c r="CE406" s="199">
        <f>VLOOKUP(CD406,DM_TI_LE!$I$12:$J$16,2,FALSE)</f>
        <v>0</v>
      </c>
    </row>
    <row r="407" spans="1:83" ht="12.75">
      <c r="A407" s="36">
        <v>403</v>
      </c>
      <c r="B407" s="38">
        <f>GD_LCD_HS_LNS!B406</f>
        <v>13792</v>
      </c>
      <c r="C407" s="38" t="str">
        <f>GD_LCD_HS_LNS!C406</f>
        <v>Lê Xuân Điệp</v>
      </c>
      <c r="D407" s="38" t="str">
        <f>GD_LCD_HS_LNS!D406</f>
        <v>Nhân viên cân bằng trọng tải nhóm 1</v>
      </c>
      <c r="E407" s="146">
        <f>VLOOKUP(B407,GD_CHAM_CONG!$C$6:$BJ$912,60,FALSE)</f>
        <v>1</v>
      </c>
      <c r="F407" s="146">
        <f>VLOOKUP(B407,GD_LCD_HS_LNS!$B$4:$F$914,5,FALSE)</f>
        <v>0</v>
      </c>
      <c r="G407" s="168"/>
      <c r="H407" s="168">
        <f>VLOOKUP(B407,GD_CHAM_CONG!$C$6:$BD$912,37,FALSE)</f>
        <v>26</v>
      </c>
      <c r="I407" s="16">
        <f>VLOOKUP($B407,GD_CHAM_CONG!$C$6:$BF$912,38,FALSE)</f>
        <v>26</v>
      </c>
      <c r="J407" s="16">
        <f>VLOOKUP($B407,GD_CHAM_CONG!$C$6:$BF$912,39,FALSE)</f>
        <v>0</v>
      </c>
      <c r="K407" s="16">
        <f>VLOOKUP($B407,GD_CHAM_CONG!$C$6:$BF$912,40,FALSE)</f>
        <v>0</v>
      </c>
      <c r="L407" s="16">
        <f>VLOOKUP($B407,GD_CHAM_CONG!$C$6:$BF$912,41,FALSE)</f>
        <v>0</v>
      </c>
      <c r="M407" s="16">
        <f>VLOOKUP($B407,GD_CHAM_CONG!$C$6:$BF$912,42,FALSE)</f>
        <v>0</v>
      </c>
      <c r="N407" s="16">
        <f>VLOOKUP($B407,GD_CHAM_CONG!$C$6:$BF$912,43,FALSE)</f>
        <v>0</v>
      </c>
      <c r="O407" s="16">
        <f>VLOOKUP($B407,GD_CHAM_CONG!$C$6:$BF$912,44,FALSE)</f>
        <v>0</v>
      </c>
      <c r="P407" s="16">
        <f>VLOOKUP($B407,GD_CHAM_CONG!$C$6:$BF$912,45,FALSE)</f>
        <v>0</v>
      </c>
      <c r="Q407" s="16">
        <f>VLOOKUP($B407,GD_CHAM_CONG!$C$6:$BF$912,46,FALSE)</f>
        <v>0</v>
      </c>
      <c r="R407" s="16">
        <f>VLOOKUP($B407,GD_CHAM_CONG!$C$6:$BF$912,47,FALSE)</f>
        <v>0</v>
      </c>
      <c r="S407" s="16">
        <f>VLOOKUP($B407,GD_CHAM_CONG!$C$6:$BF$912,48,FALSE)</f>
        <v>0</v>
      </c>
      <c r="T407" s="16">
        <f>VLOOKUP($B407,GD_CHAM_CONG!$C$6:$BF$912,49,FALSE)</f>
        <v>0</v>
      </c>
      <c r="U407" s="16">
        <f>VLOOKUP($B407,GD_CHAM_CONG!$C$6:$BF$912,50,FALSE)</f>
        <v>0</v>
      </c>
      <c r="V407" s="16">
        <f>VLOOKUP($B407,GD_CHAM_CONG!$C$6:$BF$912,51,FALSE)</f>
        <v>0</v>
      </c>
      <c r="W407" s="16">
        <f>VLOOKUP($B407,GD_CHAM_CONG!$C$6:$BF$912,52,FALSE)</f>
        <v>0</v>
      </c>
      <c r="X407" s="16">
        <f>VLOOKUP($B407,GD_CHAM_CONG!$C$6:$BF$912,53,FALSE)</f>
        <v>0</v>
      </c>
      <c r="Y407" s="16">
        <f>VLOOKUP($B407,GD_CHAM_CONG!$C$6:$BF$912,54,FALSE)</f>
        <v>0</v>
      </c>
      <c r="Z407" s="16">
        <f>VLOOKUP($B407,GD_CHAM_CONG!$C$6:$BF$912,55,FALSE)</f>
        <v>0</v>
      </c>
      <c r="AA407" s="16">
        <f>VLOOKUP($B407,GD_CHAM_CONG!$C$6:$BF$912,56,FALSE)</f>
        <v>0</v>
      </c>
      <c r="AB407" s="16">
        <f>VLOOKUP($B407,GD_CHAM_CONG!$C$6:$BI$912,57,FALSE)</f>
        <v>0</v>
      </c>
      <c r="AC407" s="16">
        <f>VLOOKUP($B407,GD_CHAM_CONG!$C$6:$BI$912,58,FALSE)</f>
        <v>0</v>
      </c>
      <c r="AD407" s="16">
        <f>VLOOKUP($B407,GD_CHAM_CONG!$C$6:$BI$912,59,FALSE)</f>
        <v>0</v>
      </c>
      <c r="AE407" s="188">
        <f>I407/$H407*VLOOKUP(I$4,DM_TI_LE!$A$5:$B$30,2,FALSE)</f>
        <v>1</v>
      </c>
      <c r="AF407" s="188">
        <f>J407/$H407*VLOOKUP(J$4,DM_TI_LE!$A$5:$B$30,2,FALSE)</f>
        <v>0</v>
      </c>
      <c r="AG407" s="188">
        <f>K407/$H407*VLOOKUP(K$4,DM_TI_LE!$A$5:$B$30,2,FALSE)</f>
        <v>0</v>
      </c>
      <c r="AH407" s="188">
        <f>L407/$H407*VLOOKUP(L$4,DM_TI_LE!$A$5:$B$30,2,FALSE)</f>
        <v>0</v>
      </c>
      <c r="AI407" s="188">
        <f>M407/$H407*VLOOKUP(M$4,DM_TI_LE!$A$5:$B$30,2,FALSE)</f>
        <v>0</v>
      </c>
      <c r="AJ407" s="188">
        <f>N407/$H407*VLOOKUP(N$4,DM_TI_LE!$A$5:$B$30,2,FALSE)</f>
        <v>0</v>
      </c>
      <c r="AK407" s="188">
        <f>O407/$H407*VLOOKUP(O$4,DM_TI_LE!$A$5:$B$30,2,FALSE)</f>
        <v>0</v>
      </c>
      <c r="AL407" s="188">
        <f>P407/$H407*VLOOKUP(P$4,DM_TI_LE!$A$5:$B$30,2,FALSE)</f>
        <v>0</v>
      </c>
      <c r="AM407" s="188">
        <f>Q407/$H407*VLOOKUP(Q$4,DM_TI_LE!$A$5:$B$30,2,FALSE)</f>
        <v>0</v>
      </c>
      <c r="AN407" s="188">
        <f>R407/$H407*VLOOKUP(R$4,DM_TI_LE!$A$5:$B$30,2,FALSE)</f>
        <v>0</v>
      </c>
      <c r="AO407" s="188">
        <f>S407/$H407*VLOOKUP(S$4,DM_TI_LE!$A$5:$B$30,2,FALSE)</f>
        <v>0</v>
      </c>
      <c r="AP407" s="188">
        <f>T407/$H407*VLOOKUP(T$4,DM_TI_LE!$A$5:$B$30,2,FALSE)</f>
        <v>0</v>
      </c>
      <c r="AQ407" s="188">
        <f>U407/$H407*VLOOKUP(U$4,DM_TI_LE!$A$5:$B$30,2,FALSE)</f>
        <v>0</v>
      </c>
      <c r="AR407" s="188">
        <f>V407/$H407*VLOOKUP(V$4,DM_TI_LE!$A$5:$B$30,2,FALSE)</f>
        <v>0</v>
      </c>
      <c r="AS407" s="188">
        <f>W407/$H407*VLOOKUP(W$4,DM_TI_LE!$A$5:$B$30,2,FALSE)</f>
        <v>0</v>
      </c>
      <c r="AT407" s="188">
        <f>X407/$H407*VLOOKUP(X$4,DM_TI_LE!$A$5:$B$30,2,FALSE)</f>
        <v>0</v>
      </c>
      <c r="AU407" s="188">
        <f>Y407/$H407*VLOOKUP(Y$4,DM_TI_LE!$A$5:$B$30,2,FALSE)</f>
        <v>0</v>
      </c>
      <c r="AV407" s="188">
        <f>Z407/$H407*VLOOKUP(Z$4,DM_TI_LE!$A$5:$B$30,2,FALSE)</f>
        <v>0</v>
      </c>
      <c r="AW407" s="188">
        <f>AA407/$H407*VLOOKUP(AA$4,DM_TI_LE!$A$5:$B$30,2,FALSE)</f>
        <v>0</v>
      </c>
      <c r="AX407" s="188">
        <f>AB407/$H407*VLOOKUP(AB$4,DM_TI_LE!$A$5:$B$30,2,FALSE)</f>
        <v>0</v>
      </c>
      <c r="AY407" s="188">
        <f>AC407/$H407*VLOOKUP(AC$4,DM_TI_LE!$A$5:$B$30,2,FALSE)</f>
        <v>0</v>
      </c>
      <c r="AZ407" s="188">
        <f>AD407/$H407*VLOOKUP(AD$4,DM_TI_LE!$A$5:$B$30,2,FALSE)</f>
        <v>0</v>
      </c>
      <c r="BA407" s="231">
        <f>IF(CD407="HDHV",DM_TI_LE!$K$12*I407, SUM(AE407:AW407)*F407*E407*DM_HE_SO_LUONG_NS!$D$1*CE407)</f>
        <v>780000</v>
      </c>
      <c r="BB407" s="16"/>
      <c r="BC407" s="17">
        <f>VLOOKUP(B407,GD_LCD_HS_LNS!$B$4:$E$914,4,FALSE)</f>
        <v>0</v>
      </c>
      <c r="BD407" s="16"/>
      <c r="BE407" s="16">
        <f>I407/26*$BC407*VLOOKUP(BE$4,DM_TI_LE!$A$5:$C$29,3,FALSE)</f>
        <v>0</v>
      </c>
      <c r="BF407" s="16">
        <f>J407/26*$BC407*VLOOKUP(BF$4,DM_TI_LE!$A$5:$C$29,3,FALSE)</f>
        <v>0</v>
      </c>
      <c r="BG407" s="16">
        <f>K407/26*$BC407*VLOOKUP(BG$4,DM_TI_LE!$A$5:$C$29,3,FALSE)</f>
        <v>0</v>
      </c>
      <c r="BH407" s="16">
        <f>L407/26*$BC407*VLOOKUP(BH$4,DM_TI_LE!$A$5:$C$29,3,FALSE)</f>
        <v>0</v>
      </c>
      <c r="BI407" s="16">
        <f>M407/26*$BC407*VLOOKUP(BI$4,DM_TI_LE!$A$5:$C$29,3,FALSE)</f>
        <v>0</v>
      </c>
      <c r="BJ407" s="16">
        <f>N407/26*$BC407*VLOOKUP(BJ$4,DM_TI_LE!$A$5:$C$29,3,FALSE)</f>
        <v>0</v>
      </c>
      <c r="BK407" s="16">
        <f>O407/26*$BC407*VLOOKUP(BK$4,DM_TI_LE!$A$5:$C$29,3,FALSE)</f>
        <v>0</v>
      </c>
      <c r="BL407" s="16">
        <f>P407/26*$BC407*VLOOKUP(BL$4,DM_TI_LE!$A$5:$C$29,3,FALSE)</f>
        <v>0</v>
      </c>
      <c r="BM407" s="16">
        <f>Q407/26*$BC407*VLOOKUP(BM$4,DM_TI_LE!$A$5:$C$29,3,FALSE)</f>
        <v>0</v>
      </c>
      <c r="BN407" s="16">
        <f>R407/26*$BC407*VLOOKUP(BN$4,DM_TI_LE!$A$5:$C$29,3,FALSE)</f>
        <v>0</v>
      </c>
      <c r="BO407" s="16">
        <f>S407/26*$BC407*VLOOKUP(BO$4,DM_TI_LE!$A$5:$C$29,3,FALSE)</f>
        <v>0</v>
      </c>
      <c r="BP407" s="16">
        <f>T407/26*$BC407*VLOOKUP(BP$4,DM_TI_LE!$A$5:$C$29,3,FALSE)</f>
        <v>0</v>
      </c>
      <c r="BQ407" s="16">
        <f>U407/26*$BC407*VLOOKUP(BQ$4,DM_TI_LE!$A$5:$C$29,3,FALSE)</f>
        <v>0</v>
      </c>
      <c r="BR407" s="16">
        <f>V407/26*$BC407*VLOOKUP(BR$4,DM_TI_LE!$A$5:$C$29,3,FALSE)</f>
        <v>0</v>
      </c>
      <c r="BS407" s="16">
        <f>W407/26*$BC407*VLOOKUP(BS$4,DM_TI_LE!$A$5:$C$29,3,FALSE)</f>
        <v>0</v>
      </c>
      <c r="BT407" s="16">
        <f>X407/26*$BC407*VLOOKUP(BT$4,DM_TI_LE!$A$5:$C$29,3,FALSE)</f>
        <v>0</v>
      </c>
      <c r="BU407" s="16">
        <f>Y407/26*$BC407*VLOOKUP(BU$4,DM_TI_LE!$A$5:$C$29,3,FALSE)</f>
        <v>0</v>
      </c>
      <c r="BV407" s="16">
        <f>Z407/26*$BC407*VLOOKUP(BV$4,DM_TI_LE!$A$5:$C$29,3,FALSE)</f>
        <v>0</v>
      </c>
      <c r="BW407" s="16">
        <f>AA407/26*$BC407*VLOOKUP(BW$4,DM_TI_LE!$A$5:$C$29,3,FALSE)</f>
        <v>0</v>
      </c>
      <c r="BX407" s="16">
        <f>AB407/26*$BC407*VLOOKUP(BX$4,DM_TI_LE!$A$5:$C$29,3,FALSE)</f>
        <v>0</v>
      </c>
      <c r="BY407" s="16">
        <f>AC407/26*$BC407*VLOOKUP(BY$4,DM_TI_LE!$A$5:$C$29,3,FALSE)</f>
        <v>0</v>
      </c>
      <c r="BZ407" s="16">
        <f>AD407/26*$BC407*VLOOKUP(BZ$4,DM_TI_LE!$A$5:$C$29,3,FALSE)</f>
        <v>0</v>
      </c>
      <c r="CA407" s="196">
        <f t="shared" si="0"/>
        <v>0</v>
      </c>
      <c r="CB407" s="16"/>
      <c r="CC407" s="197">
        <f t="shared" si="1"/>
        <v>780000</v>
      </c>
      <c r="CD407" s="145" t="s">
        <v>61</v>
      </c>
      <c r="CE407" s="199">
        <f>VLOOKUP(CD407,DM_TI_LE!$I$12:$J$16,2,FALSE)</f>
        <v>0</v>
      </c>
    </row>
    <row r="408" spans="1:83" ht="12.75">
      <c r="A408" s="36">
        <v>404</v>
      </c>
      <c r="B408" s="38">
        <f>GD_LCD_HS_LNS!B407</f>
        <v>13793</v>
      </c>
      <c r="C408" s="38" t="str">
        <f>GD_LCD_HS_LNS!C407</f>
        <v>Trần Hoàng Kiên</v>
      </c>
      <c r="D408" s="38" t="str">
        <f>GD_LCD_HS_LNS!D407</f>
        <v>Nhân viên cân bằng trọng tải nhóm 1</v>
      </c>
      <c r="E408" s="146">
        <f>VLOOKUP(B408,GD_CHAM_CONG!$C$6:$BJ$912,60,FALSE)</f>
        <v>1</v>
      </c>
      <c r="F408" s="146">
        <f>VLOOKUP(B408,GD_LCD_HS_LNS!$B$4:$F$914,5,FALSE)</f>
        <v>0</v>
      </c>
      <c r="G408" s="168"/>
      <c r="H408" s="168">
        <f>VLOOKUP(B408,GD_CHAM_CONG!$C$6:$BD$912,37,FALSE)</f>
        <v>26</v>
      </c>
      <c r="I408" s="16">
        <f>VLOOKUP($B408,GD_CHAM_CONG!$C$6:$BF$912,38,FALSE)</f>
        <v>26</v>
      </c>
      <c r="J408" s="16">
        <f>VLOOKUP($B408,GD_CHAM_CONG!$C$6:$BF$912,39,FALSE)</f>
        <v>0</v>
      </c>
      <c r="K408" s="16">
        <f>VLOOKUP($B408,GD_CHAM_CONG!$C$6:$BF$912,40,FALSE)</f>
        <v>0</v>
      </c>
      <c r="L408" s="16">
        <f>VLOOKUP($B408,GD_CHAM_CONG!$C$6:$BF$912,41,FALSE)</f>
        <v>0</v>
      </c>
      <c r="M408" s="16">
        <f>VLOOKUP($B408,GD_CHAM_CONG!$C$6:$BF$912,42,FALSE)</f>
        <v>0</v>
      </c>
      <c r="N408" s="16">
        <f>VLOOKUP($B408,GD_CHAM_CONG!$C$6:$BF$912,43,FALSE)</f>
        <v>0</v>
      </c>
      <c r="O408" s="16">
        <f>VLOOKUP($B408,GD_CHAM_CONG!$C$6:$BF$912,44,FALSE)</f>
        <v>0</v>
      </c>
      <c r="P408" s="16">
        <f>VLOOKUP($B408,GD_CHAM_CONG!$C$6:$BF$912,45,FALSE)</f>
        <v>0</v>
      </c>
      <c r="Q408" s="16">
        <f>VLOOKUP($B408,GD_CHAM_CONG!$C$6:$BF$912,46,FALSE)</f>
        <v>0</v>
      </c>
      <c r="R408" s="16">
        <f>VLOOKUP($B408,GD_CHAM_CONG!$C$6:$BF$912,47,FALSE)</f>
        <v>0</v>
      </c>
      <c r="S408" s="16">
        <f>VLOOKUP($B408,GD_CHAM_CONG!$C$6:$BF$912,48,FALSE)</f>
        <v>0</v>
      </c>
      <c r="T408" s="16">
        <f>VLOOKUP($B408,GD_CHAM_CONG!$C$6:$BF$912,49,FALSE)</f>
        <v>0</v>
      </c>
      <c r="U408" s="16">
        <f>VLOOKUP($B408,GD_CHAM_CONG!$C$6:$BF$912,50,FALSE)</f>
        <v>0</v>
      </c>
      <c r="V408" s="16">
        <f>VLOOKUP($B408,GD_CHAM_CONG!$C$6:$BF$912,51,FALSE)</f>
        <v>0</v>
      </c>
      <c r="W408" s="16">
        <f>VLOOKUP($B408,GD_CHAM_CONG!$C$6:$BF$912,52,FALSE)</f>
        <v>0</v>
      </c>
      <c r="X408" s="16">
        <f>VLOOKUP($B408,GD_CHAM_CONG!$C$6:$BF$912,53,FALSE)</f>
        <v>0</v>
      </c>
      <c r="Y408" s="16">
        <f>VLOOKUP($B408,GD_CHAM_CONG!$C$6:$BF$912,54,FALSE)</f>
        <v>0</v>
      </c>
      <c r="Z408" s="16">
        <f>VLOOKUP($B408,GD_CHAM_CONG!$C$6:$BF$912,55,FALSE)</f>
        <v>0</v>
      </c>
      <c r="AA408" s="16">
        <f>VLOOKUP($B408,GD_CHAM_CONG!$C$6:$BF$912,56,FALSE)</f>
        <v>0</v>
      </c>
      <c r="AB408" s="16">
        <f>VLOOKUP($B408,GD_CHAM_CONG!$C$6:$BI$912,57,FALSE)</f>
        <v>0</v>
      </c>
      <c r="AC408" s="16">
        <f>VLOOKUP($B408,GD_CHAM_CONG!$C$6:$BI$912,58,FALSE)</f>
        <v>0</v>
      </c>
      <c r="AD408" s="16">
        <f>VLOOKUP($B408,GD_CHAM_CONG!$C$6:$BI$912,59,FALSE)</f>
        <v>0</v>
      </c>
      <c r="AE408" s="188">
        <f>I408/$H408*VLOOKUP(I$4,DM_TI_LE!$A$5:$B$30,2,FALSE)</f>
        <v>1</v>
      </c>
      <c r="AF408" s="188">
        <f>J408/$H408*VLOOKUP(J$4,DM_TI_LE!$A$5:$B$30,2,FALSE)</f>
        <v>0</v>
      </c>
      <c r="AG408" s="188">
        <f>K408/$H408*VLOOKUP(K$4,DM_TI_LE!$A$5:$B$30,2,FALSE)</f>
        <v>0</v>
      </c>
      <c r="AH408" s="188">
        <f>L408/$H408*VLOOKUP(L$4,DM_TI_LE!$A$5:$B$30,2,FALSE)</f>
        <v>0</v>
      </c>
      <c r="AI408" s="188">
        <f>M408/$H408*VLOOKUP(M$4,DM_TI_LE!$A$5:$B$30,2,FALSE)</f>
        <v>0</v>
      </c>
      <c r="AJ408" s="188">
        <f>N408/$H408*VLOOKUP(N$4,DM_TI_LE!$A$5:$B$30,2,FALSE)</f>
        <v>0</v>
      </c>
      <c r="AK408" s="188">
        <f>O408/$H408*VLOOKUP(O$4,DM_TI_LE!$A$5:$B$30,2,FALSE)</f>
        <v>0</v>
      </c>
      <c r="AL408" s="188">
        <f>P408/$H408*VLOOKUP(P$4,DM_TI_LE!$A$5:$B$30,2,FALSE)</f>
        <v>0</v>
      </c>
      <c r="AM408" s="188">
        <f>Q408/$H408*VLOOKUP(Q$4,DM_TI_LE!$A$5:$B$30,2,FALSE)</f>
        <v>0</v>
      </c>
      <c r="AN408" s="188">
        <f>R408/$H408*VLOOKUP(R$4,DM_TI_LE!$A$5:$B$30,2,FALSE)</f>
        <v>0</v>
      </c>
      <c r="AO408" s="188">
        <f>S408/$H408*VLOOKUP(S$4,DM_TI_LE!$A$5:$B$30,2,FALSE)</f>
        <v>0</v>
      </c>
      <c r="AP408" s="188">
        <f>T408/$H408*VLOOKUP(T$4,DM_TI_LE!$A$5:$B$30,2,FALSE)</f>
        <v>0</v>
      </c>
      <c r="AQ408" s="188">
        <f>U408/$H408*VLOOKUP(U$4,DM_TI_LE!$A$5:$B$30,2,FALSE)</f>
        <v>0</v>
      </c>
      <c r="AR408" s="188">
        <f>V408/$H408*VLOOKUP(V$4,DM_TI_LE!$A$5:$B$30,2,FALSE)</f>
        <v>0</v>
      </c>
      <c r="AS408" s="188">
        <f>W408/$H408*VLOOKUP(W$4,DM_TI_LE!$A$5:$B$30,2,FALSE)</f>
        <v>0</v>
      </c>
      <c r="AT408" s="188">
        <f>X408/$H408*VLOOKUP(X$4,DM_TI_LE!$A$5:$B$30,2,FALSE)</f>
        <v>0</v>
      </c>
      <c r="AU408" s="188">
        <f>Y408/$H408*VLOOKUP(Y$4,DM_TI_LE!$A$5:$B$30,2,FALSE)</f>
        <v>0</v>
      </c>
      <c r="AV408" s="188">
        <f>Z408/$H408*VLOOKUP(Z$4,DM_TI_LE!$A$5:$B$30,2,FALSE)</f>
        <v>0</v>
      </c>
      <c r="AW408" s="188">
        <f>AA408/$H408*VLOOKUP(AA$4,DM_TI_LE!$A$5:$B$30,2,FALSE)</f>
        <v>0</v>
      </c>
      <c r="AX408" s="188">
        <f>AB408/$H408*VLOOKUP(AB$4,DM_TI_LE!$A$5:$B$30,2,FALSE)</f>
        <v>0</v>
      </c>
      <c r="AY408" s="188">
        <f>AC408/$H408*VLOOKUP(AC$4,DM_TI_LE!$A$5:$B$30,2,FALSE)</f>
        <v>0</v>
      </c>
      <c r="AZ408" s="188">
        <f>AD408/$H408*VLOOKUP(AD$4,DM_TI_LE!$A$5:$B$30,2,FALSE)</f>
        <v>0</v>
      </c>
      <c r="BA408" s="231">
        <f>IF(CD408="HDHV",DM_TI_LE!$K$12*I408, SUM(AE408:AW408)*F408*E408*DM_HE_SO_LUONG_NS!$D$1*CE408)</f>
        <v>780000</v>
      </c>
      <c r="BB408" s="16"/>
      <c r="BC408" s="17">
        <f>VLOOKUP(B408,GD_LCD_HS_LNS!$B$4:$E$914,4,FALSE)</f>
        <v>0</v>
      </c>
      <c r="BD408" s="16"/>
      <c r="BE408" s="16">
        <f>I408/26*$BC408*VLOOKUP(BE$4,DM_TI_LE!$A$5:$C$29,3,FALSE)</f>
        <v>0</v>
      </c>
      <c r="BF408" s="16">
        <f>J408/26*$BC408*VLOOKUP(BF$4,DM_TI_LE!$A$5:$C$29,3,FALSE)</f>
        <v>0</v>
      </c>
      <c r="BG408" s="16">
        <f>K408/26*$BC408*VLOOKUP(BG$4,DM_TI_LE!$A$5:$C$29,3,FALSE)</f>
        <v>0</v>
      </c>
      <c r="BH408" s="16">
        <f>L408/26*$BC408*VLOOKUP(BH$4,DM_TI_LE!$A$5:$C$29,3,FALSE)</f>
        <v>0</v>
      </c>
      <c r="BI408" s="16">
        <f>M408/26*$BC408*VLOOKUP(BI$4,DM_TI_LE!$A$5:$C$29,3,FALSE)</f>
        <v>0</v>
      </c>
      <c r="BJ408" s="16">
        <f>N408/26*$BC408*VLOOKUP(BJ$4,DM_TI_LE!$A$5:$C$29,3,FALSE)</f>
        <v>0</v>
      </c>
      <c r="BK408" s="16">
        <f>O408/26*$BC408*VLOOKUP(BK$4,DM_TI_LE!$A$5:$C$29,3,FALSE)</f>
        <v>0</v>
      </c>
      <c r="BL408" s="16">
        <f>P408/26*$BC408*VLOOKUP(BL$4,DM_TI_LE!$A$5:$C$29,3,FALSE)</f>
        <v>0</v>
      </c>
      <c r="BM408" s="16">
        <f>Q408/26*$BC408*VLOOKUP(BM$4,DM_TI_LE!$A$5:$C$29,3,FALSE)</f>
        <v>0</v>
      </c>
      <c r="BN408" s="16">
        <f>R408/26*$BC408*VLOOKUP(BN$4,DM_TI_LE!$A$5:$C$29,3,FALSE)</f>
        <v>0</v>
      </c>
      <c r="BO408" s="16">
        <f>S408/26*$BC408*VLOOKUP(BO$4,DM_TI_LE!$A$5:$C$29,3,FALSE)</f>
        <v>0</v>
      </c>
      <c r="BP408" s="16">
        <f>T408/26*$BC408*VLOOKUP(BP$4,DM_TI_LE!$A$5:$C$29,3,FALSE)</f>
        <v>0</v>
      </c>
      <c r="BQ408" s="16">
        <f>U408/26*$BC408*VLOOKUP(BQ$4,DM_TI_LE!$A$5:$C$29,3,FALSE)</f>
        <v>0</v>
      </c>
      <c r="BR408" s="16">
        <f>V408/26*$BC408*VLOOKUP(BR$4,DM_TI_LE!$A$5:$C$29,3,FALSE)</f>
        <v>0</v>
      </c>
      <c r="BS408" s="16">
        <f>W408/26*$BC408*VLOOKUP(BS$4,DM_TI_LE!$A$5:$C$29,3,FALSE)</f>
        <v>0</v>
      </c>
      <c r="BT408" s="16">
        <f>X408/26*$BC408*VLOOKUP(BT$4,DM_TI_LE!$A$5:$C$29,3,FALSE)</f>
        <v>0</v>
      </c>
      <c r="BU408" s="16">
        <f>Y408/26*$BC408*VLOOKUP(BU$4,DM_TI_LE!$A$5:$C$29,3,FALSE)</f>
        <v>0</v>
      </c>
      <c r="BV408" s="16">
        <f>Z408/26*$BC408*VLOOKUP(BV$4,DM_TI_LE!$A$5:$C$29,3,FALSE)</f>
        <v>0</v>
      </c>
      <c r="BW408" s="16">
        <f>AA408/26*$BC408*VLOOKUP(BW$4,DM_TI_LE!$A$5:$C$29,3,FALSE)</f>
        <v>0</v>
      </c>
      <c r="BX408" s="16">
        <f>AB408/26*$BC408*VLOOKUP(BX$4,DM_TI_LE!$A$5:$C$29,3,FALSE)</f>
        <v>0</v>
      </c>
      <c r="BY408" s="16">
        <f>AC408/26*$BC408*VLOOKUP(BY$4,DM_TI_LE!$A$5:$C$29,3,FALSE)</f>
        <v>0</v>
      </c>
      <c r="BZ408" s="16">
        <f>AD408/26*$BC408*VLOOKUP(BZ$4,DM_TI_LE!$A$5:$C$29,3,FALSE)</f>
        <v>0</v>
      </c>
      <c r="CA408" s="196">
        <f t="shared" si="0"/>
        <v>0</v>
      </c>
      <c r="CB408" s="16"/>
      <c r="CC408" s="197">
        <f t="shared" si="1"/>
        <v>780000</v>
      </c>
      <c r="CD408" s="145" t="s">
        <v>61</v>
      </c>
      <c r="CE408" s="199">
        <f>VLOOKUP(CD408,DM_TI_LE!$I$12:$J$16,2,FALSE)</f>
        <v>0</v>
      </c>
    </row>
    <row r="409" spans="1:83" ht="12.75">
      <c r="A409" s="36">
        <v>405</v>
      </c>
      <c r="B409" s="38">
        <f>GD_LCD_HS_LNS!B408</f>
        <v>13794</v>
      </c>
      <c r="C409" s="38" t="str">
        <f>GD_LCD_HS_LNS!C408</f>
        <v>Đặng Lê Minh</v>
      </c>
      <c r="D409" s="38" t="str">
        <f>GD_LCD_HS_LNS!D408</f>
        <v>Nhân viên cân bằng trọng tải nhóm 1</v>
      </c>
      <c r="E409" s="146">
        <f>VLOOKUP(B409,GD_CHAM_CONG!$C$6:$BJ$912,60,FALSE)</f>
        <v>1</v>
      </c>
      <c r="F409" s="146">
        <f>VLOOKUP(B409,GD_LCD_HS_LNS!$B$4:$F$914,5,FALSE)</f>
        <v>0</v>
      </c>
      <c r="G409" s="168"/>
      <c r="H409" s="168">
        <f>VLOOKUP(B409,GD_CHAM_CONG!$C$6:$BD$912,37,FALSE)</f>
        <v>26</v>
      </c>
      <c r="I409" s="16">
        <f>VLOOKUP($B409,GD_CHAM_CONG!$C$6:$BF$912,38,FALSE)</f>
        <v>26</v>
      </c>
      <c r="J409" s="16">
        <f>VLOOKUP($B409,GD_CHAM_CONG!$C$6:$BF$912,39,FALSE)</f>
        <v>0</v>
      </c>
      <c r="K409" s="16">
        <f>VLOOKUP($B409,GD_CHAM_CONG!$C$6:$BF$912,40,FALSE)</f>
        <v>0</v>
      </c>
      <c r="L409" s="16">
        <f>VLOOKUP($B409,GD_CHAM_CONG!$C$6:$BF$912,41,FALSE)</f>
        <v>0</v>
      </c>
      <c r="M409" s="16">
        <f>VLOOKUP($B409,GD_CHAM_CONG!$C$6:$BF$912,42,FALSE)</f>
        <v>0</v>
      </c>
      <c r="N409" s="16">
        <f>VLOOKUP($B409,GD_CHAM_CONG!$C$6:$BF$912,43,FALSE)</f>
        <v>0</v>
      </c>
      <c r="O409" s="16">
        <f>VLOOKUP($B409,GD_CHAM_CONG!$C$6:$BF$912,44,FALSE)</f>
        <v>0</v>
      </c>
      <c r="P409" s="16">
        <f>VLOOKUP($B409,GD_CHAM_CONG!$C$6:$BF$912,45,FALSE)</f>
        <v>0</v>
      </c>
      <c r="Q409" s="16">
        <f>VLOOKUP($B409,GD_CHAM_CONG!$C$6:$BF$912,46,FALSE)</f>
        <v>0</v>
      </c>
      <c r="R409" s="16">
        <f>VLOOKUP($B409,GD_CHAM_CONG!$C$6:$BF$912,47,FALSE)</f>
        <v>0</v>
      </c>
      <c r="S409" s="16">
        <f>VLOOKUP($B409,GD_CHAM_CONG!$C$6:$BF$912,48,FALSE)</f>
        <v>0</v>
      </c>
      <c r="T409" s="16">
        <f>VLOOKUP($B409,GD_CHAM_CONG!$C$6:$BF$912,49,FALSE)</f>
        <v>0</v>
      </c>
      <c r="U409" s="16">
        <f>VLOOKUP($B409,GD_CHAM_CONG!$C$6:$BF$912,50,FALSE)</f>
        <v>0</v>
      </c>
      <c r="V409" s="16">
        <f>VLOOKUP($B409,GD_CHAM_CONG!$C$6:$BF$912,51,FALSE)</f>
        <v>0</v>
      </c>
      <c r="W409" s="16">
        <f>VLOOKUP($B409,GD_CHAM_CONG!$C$6:$BF$912,52,FALSE)</f>
        <v>0</v>
      </c>
      <c r="X409" s="16">
        <f>VLOOKUP($B409,GD_CHAM_CONG!$C$6:$BF$912,53,FALSE)</f>
        <v>0</v>
      </c>
      <c r="Y409" s="16">
        <f>VLOOKUP($B409,GD_CHAM_CONG!$C$6:$BF$912,54,FALSE)</f>
        <v>0</v>
      </c>
      <c r="Z409" s="16">
        <f>VLOOKUP($B409,GD_CHAM_CONG!$C$6:$BF$912,55,FALSE)</f>
        <v>0</v>
      </c>
      <c r="AA409" s="16">
        <f>VLOOKUP($B409,GD_CHAM_CONG!$C$6:$BF$912,56,FALSE)</f>
        <v>0</v>
      </c>
      <c r="AB409" s="16">
        <f>VLOOKUP($B409,GD_CHAM_CONG!$C$6:$BI$912,57,FALSE)</f>
        <v>0</v>
      </c>
      <c r="AC409" s="16">
        <f>VLOOKUP($B409,GD_CHAM_CONG!$C$6:$BI$912,58,FALSE)</f>
        <v>0</v>
      </c>
      <c r="AD409" s="16">
        <f>VLOOKUP($B409,GD_CHAM_CONG!$C$6:$BI$912,59,FALSE)</f>
        <v>0</v>
      </c>
      <c r="AE409" s="188">
        <f>I409/$H409*VLOOKUP(I$4,DM_TI_LE!$A$5:$B$30,2,FALSE)</f>
        <v>1</v>
      </c>
      <c r="AF409" s="188">
        <f>J409/$H409*VLOOKUP(J$4,DM_TI_LE!$A$5:$B$30,2,FALSE)</f>
        <v>0</v>
      </c>
      <c r="AG409" s="188">
        <f>K409/$H409*VLOOKUP(K$4,DM_TI_LE!$A$5:$B$30,2,FALSE)</f>
        <v>0</v>
      </c>
      <c r="AH409" s="188">
        <f>L409/$H409*VLOOKUP(L$4,DM_TI_LE!$A$5:$B$30,2,FALSE)</f>
        <v>0</v>
      </c>
      <c r="AI409" s="188">
        <f>M409/$H409*VLOOKUP(M$4,DM_TI_LE!$A$5:$B$30,2,FALSE)</f>
        <v>0</v>
      </c>
      <c r="AJ409" s="188">
        <f>N409/$H409*VLOOKUP(N$4,DM_TI_LE!$A$5:$B$30,2,FALSE)</f>
        <v>0</v>
      </c>
      <c r="AK409" s="188">
        <f>O409/$H409*VLOOKUP(O$4,DM_TI_LE!$A$5:$B$30,2,FALSE)</f>
        <v>0</v>
      </c>
      <c r="AL409" s="188">
        <f>P409/$H409*VLOOKUP(P$4,DM_TI_LE!$A$5:$B$30,2,FALSE)</f>
        <v>0</v>
      </c>
      <c r="AM409" s="188">
        <f>Q409/$H409*VLOOKUP(Q$4,DM_TI_LE!$A$5:$B$30,2,FALSE)</f>
        <v>0</v>
      </c>
      <c r="AN409" s="188">
        <f>R409/$H409*VLOOKUP(R$4,DM_TI_LE!$A$5:$B$30,2,FALSE)</f>
        <v>0</v>
      </c>
      <c r="AO409" s="188">
        <f>S409/$H409*VLOOKUP(S$4,DM_TI_LE!$A$5:$B$30,2,FALSE)</f>
        <v>0</v>
      </c>
      <c r="AP409" s="188">
        <f>T409/$H409*VLOOKUP(T$4,DM_TI_LE!$A$5:$B$30,2,FALSE)</f>
        <v>0</v>
      </c>
      <c r="AQ409" s="188">
        <f>U409/$H409*VLOOKUP(U$4,DM_TI_LE!$A$5:$B$30,2,FALSE)</f>
        <v>0</v>
      </c>
      <c r="AR409" s="188">
        <f>V409/$H409*VLOOKUP(V$4,DM_TI_LE!$A$5:$B$30,2,FALSE)</f>
        <v>0</v>
      </c>
      <c r="AS409" s="188">
        <f>W409/$H409*VLOOKUP(W$4,DM_TI_LE!$A$5:$B$30,2,FALSE)</f>
        <v>0</v>
      </c>
      <c r="AT409" s="188">
        <f>X409/$H409*VLOOKUP(X$4,DM_TI_LE!$A$5:$B$30,2,FALSE)</f>
        <v>0</v>
      </c>
      <c r="AU409" s="188">
        <f>Y409/$H409*VLOOKUP(Y$4,DM_TI_LE!$A$5:$B$30,2,FALSE)</f>
        <v>0</v>
      </c>
      <c r="AV409" s="188">
        <f>Z409/$H409*VLOOKUP(Z$4,DM_TI_LE!$A$5:$B$30,2,FALSE)</f>
        <v>0</v>
      </c>
      <c r="AW409" s="188">
        <f>AA409/$H409*VLOOKUP(AA$4,DM_TI_LE!$A$5:$B$30,2,FALSE)</f>
        <v>0</v>
      </c>
      <c r="AX409" s="188">
        <f>AB409/$H409*VLOOKUP(AB$4,DM_TI_LE!$A$5:$B$30,2,FALSE)</f>
        <v>0</v>
      </c>
      <c r="AY409" s="188">
        <f>AC409/$H409*VLOOKUP(AC$4,DM_TI_LE!$A$5:$B$30,2,FALSE)</f>
        <v>0</v>
      </c>
      <c r="AZ409" s="188">
        <f>AD409/$H409*VLOOKUP(AD$4,DM_TI_LE!$A$5:$B$30,2,FALSE)</f>
        <v>0</v>
      </c>
      <c r="BA409" s="231">
        <f>IF(CD409="HDHV",DM_TI_LE!$K$12*I409, SUM(AE409:AW409)*F409*E409*DM_HE_SO_LUONG_NS!$D$1*CE409)</f>
        <v>780000</v>
      </c>
      <c r="BB409" s="16"/>
      <c r="BC409" s="17">
        <f>VLOOKUP(B409,GD_LCD_HS_LNS!$B$4:$E$914,4,FALSE)</f>
        <v>0</v>
      </c>
      <c r="BD409" s="16"/>
      <c r="BE409" s="16">
        <f>I409/26*$BC409*VLOOKUP(BE$4,DM_TI_LE!$A$5:$C$29,3,FALSE)</f>
        <v>0</v>
      </c>
      <c r="BF409" s="16">
        <f>J409/26*$BC409*VLOOKUP(BF$4,DM_TI_LE!$A$5:$C$29,3,FALSE)</f>
        <v>0</v>
      </c>
      <c r="BG409" s="16">
        <f>K409/26*$BC409*VLOOKUP(BG$4,DM_TI_LE!$A$5:$C$29,3,FALSE)</f>
        <v>0</v>
      </c>
      <c r="BH409" s="16">
        <f>L409/26*$BC409*VLOOKUP(BH$4,DM_TI_LE!$A$5:$C$29,3,FALSE)</f>
        <v>0</v>
      </c>
      <c r="BI409" s="16">
        <f>M409/26*$BC409*VLOOKUP(BI$4,DM_TI_LE!$A$5:$C$29,3,FALSE)</f>
        <v>0</v>
      </c>
      <c r="BJ409" s="16">
        <f>N409/26*$BC409*VLOOKUP(BJ$4,DM_TI_LE!$A$5:$C$29,3,FALSE)</f>
        <v>0</v>
      </c>
      <c r="BK409" s="16">
        <f>O409/26*$BC409*VLOOKUP(BK$4,DM_TI_LE!$A$5:$C$29,3,FALSE)</f>
        <v>0</v>
      </c>
      <c r="BL409" s="16">
        <f>P409/26*$BC409*VLOOKUP(BL$4,DM_TI_LE!$A$5:$C$29,3,FALSE)</f>
        <v>0</v>
      </c>
      <c r="BM409" s="16">
        <f>Q409/26*$BC409*VLOOKUP(BM$4,DM_TI_LE!$A$5:$C$29,3,FALSE)</f>
        <v>0</v>
      </c>
      <c r="BN409" s="16">
        <f>R409/26*$BC409*VLOOKUP(BN$4,DM_TI_LE!$A$5:$C$29,3,FALSE)</f>
        <v>0</v>
      </c>
      <c r="BO409" s="16">
        <f>S409/26*$BC409*VLOOKUP(BO$4,DM_TI_LE!$A$5:$C$29,3,FALSE)</f>
        <v>0</v>
      </c>
      <c r="BP409" s="16">
        <f>T409/26*$BC409*VLOOKUP(BP$4,DM_TI_LE!$A$5:$C$29,3,FALSE)</f>
        <v>0</v>
      </c>
      <c r="BQ409" s="16">
        <f>U409/26*$BC409*VLOOKUP(BQ$4,DM_TI_LE!$A$5:$C$29,3,FALSE)</f>
        <v>0</v>
      </c>
      <c r="BR409" s="16">
        <f>V409/26*$BC409*VLOOKUP(BR$4,DM_TI_LE!$A$5:$C$29,3,FALSE)</f>
        <v>0</v>
      </c>
      <c r="BS409" s="16">
        <f>W409/26*$BC409*VLOOKUP(BS$4,DM_TI_LE!$A$5:$C$29,3,FALSE)</f>
        <v>0</v>
      </c>
      <c r="BT409" s="16">
        <f>X409/26*$BC409*VLOOKUP(BT$4,DM_TI_LE!$A$5:$C$29,3,FALSE)</f>
        <v>0</v>
      </c>
      <c r="BU409" s="16">
        <f>Y409/26*$BC409*VLOOKUP(BU$4,DM_TI_LE!$A$5:$C$29,3,FALSE)</f>
        <v>0</v>
      </c>
      <c r="BV409" s="16">
        <f>Z409/26*$BC409*VLOOKUP(BV$4,DM_TI_LE!$A$5:$C$29,3,FALSE)</f>
        <v>0</v>
      </c>
      <c r="BW409" s="16">
        <f>AA409/26*$BC409*VLOOKUP(BW$4,DM_TI_LE!$A$5:$C$29,3,FALSE)</f>
        <v>0</v>
      </c>
      <c r="BX409" s="16">
        <f>AB409/26*$BC409*VLOOKUP(BX$4,DM_TI_LE!$A$5:$C$29,3,FALSE)</f>
        <v>0</v>
      </c>
      <c r="BY409" s="16">
        <f>AC409/26*$BC409*VLOOKUP(BY$4,DM_TI_LE!$A$5:$C$29,3,FALSE)</f>
        <v>0</v>
      </c>
      <c r="BZ409" s="16">
        <f>AD409/26*$BC409*VLOOKUP(BZ$4,DM_TI_LE!$A$5:$C$29,3,FALSE)</f>
        <v>0</v>
      </c>
      <c r="CA409" s="196">
        <f t="shared" si="0"/>
        <v>0</v>
      </c>
      <c r="CB409" s="16"/>
      <c r="CC409" s="197">
        <f t="shared" si="1"/>
        <v>780000</v>
      </c>
      <c r="CD409" s="145" t="s">
        <v>61</v>
      </c>
      <c r="CE409" s="199">
        <f>VLOOKUP(CD409,DM_TI_LE!$I$12:$J$16,2,FALSE)</f>
        <v>0</v>
      </c>
    </row>
    <row r="410" spans="1:83" ht="12.75">
      <c r="A410" s="36">
        <v>406</v>
      </c>
      <c r="B410" s="38">
        <f>GD_LCD_HS_LNS!B409</f>
        <v>13753</v>
      </c>
      <c r="C410" s="38" t="str">
        <f>GD_LCD_HS_LNS!C409</f>
        <v>Phan Thanh Hà</v>
      </c>
      <c r="D410" s="38" t="str">
        <f>GD_LCD_HS_LNS!D409</f>
        <v>Nhân viên phục vụ hành khách</v>
      </c>
      <c r="E410" s="146">
        <f>VLOOKUP(B410,GD_CHAM_CONG!$C$6:$BJ$912,60,FALSE)</f>
        <v>1</v>
      </c>
      <c r="F410" s="146">
        <f>VLOOKUP(B410,GD_LCD_HS_LNS!$B$4:$F$914,5,FALSE)</f>
        <v>0</v>
      </c>
      <c r="G410" s="168"/>
      <c r="H410" s="168">
        <f>VLOOKUP(B410,GD_CHAM_CONG!$C$6:$BD$912,37,FALSE)</f>
        <v>26</v>
      </c>
      <c r="I410" s="16">
        <f>VLOOKUP($B410,GD_CHAM_CONG!$C$6:$BF$912,38,FALSE)</f>
        <v>26</v>
      </c>
      <c r="J410" s="16">
        <f>VLOOKUP($B410,GD_CHAM_CONG!$C$6:$BF$912,39,FALSE)</f>
        <v>0</v>
      </c>
      <c r="K410" s="16">
        <f>VLOOKUP($B410,GD_CHAM_CONG!$C$6:$BF$912,40,FALSE)</f>
        <v>0</v>
      </c>
      <c r="L410" s="16">
        <f>VLOOKUP($B410,GD_CHAM_CONG!$C$6:$BF$912,41,FALSE)</f>
        <v>0</v>
      </c>
      <c r="M410" s="16">
        <f>VLOOKUP($B410,GD_CHAM_CONG!$C$6:$BF$912,42,FALSE)</f>
        <v>0</v>
      </c>
      <c r="N410" s="16">
        <f>VLOOKUP($B410,GD_CHAM_CONG!$C$6:$BF$912,43,FALSE)</f>
        <v>0</v>
      </c>
      <c r="O410" s="16">
        <f>VLOOKUP($B410,GD_CHAM_CONG!$C$6:$BF$912,44,FALSE)</f>
        <v>0</v>
      </c>
      <c r="P410" s="16">
        <f>VLOOKUP($B410,GD_CHAM_CONG!$C$6:$BF$912,45,FALSE)</f>
        <v>0</v>
      </c>
      <c r="Q410" s="16">
        <f>VLOOKUP($B410,GD_CHAM_CONG!$C$6:$BF$912,46,FALSE)</f>
        <v>0</v>
      </c>
      <c r="R410" s="16">
        <f>VLOOKUP($B410,GD_CHAM_CONG!$C$6:$BF$912,47,FALSE)</f>
        <v>0</v>
      </c>
      <c r="S410" s="16">
        <f>VLOOKUP($B410,GD_CHAM_CONG!$C$6:$BF$912,48,FALSE)</f>
        <v>0</v>
      </c>
      <c r="T410" s="16">
        <f>VLOOKUP($B410,GD_CHAM_CONG!$C$6:$BF$912,49,FALSE)</f>
        <v>0</v>
      </c>
      <c r="U410" s="16">
        <f>VLOOKUP($B410,GD_CHAM_CONG!$C$6:$BF$912,50,FALSE)</f>
        <v>0</v>
      </c>
      <c r="V410" s="16">
        <f>VLOOKUP($B410,GD_CHAM_CONG!$C$6:$BF$912,51,FALSE)</f>
        <v>0</v>
      </c>
      <c r="W410" s="16">
        <f>VLOOKUP($B410,GD_CHAM_CONG!$C$6:$BF$912,52,FALSE)</f>
        <v>0</v>
      </c>
      <c r="X410" s="16">
        <f>VLOOKUP($B410,GD_CHAM_CONG!$C$6:$BF$912,53,FALSE)</f>
        <v>0</v>
      </c>
      <c r="Y410" s="16">
        <f>VLOOKUP($B410,GD_CHAM_CONG!$C$6:$BF$912,54,FALSE)</f>
        <v>0</v>
      </c>
      <c r="Z410" s="16">
        <f>VLOOKUP($B410,GD_CHAM_CONG!$C$6:$BF$912,55,FALSE)</f>
        <v>0</v>
      </c>
      <c r="AA410" s="16">
        <f>VLOOKUP($B410,GD_CHAM_CONG!$C$6:$BF$912,56,FALSE)</f>
        <v>0</v>
      </c>
      <c r="AB410" s="16">
        <f>VLOOKUP($B410,GD_CHAM_CONG!$C$6:$BI$912,57,FALSE)</f>
        <v>0</v>
      </c>
      <c r="AC410" s="16">
        <f>VLOOKUP($B410,GD_CHAM_CONG!$C$6:$BI$912,58,FALSE)</f>
        <v>0</v>
      </c>
      <c r="AD410" s="16">
        <f>VLOOKUP($B410,GD_CHAM_CONG!$C$6:$BI$912,59,FALSE)</f>
        <v>0</v>
      </c>
      <c r="AE410" s="188">
        <f>I410/$H410*VLOOKUP(I$4,DM_TI_LE!$A$5:$B$30,2,FALSE)</f>
        <v>1</v>
      </c>
      <c r="AF410" s="188">
        <f>J410/$H410*VLOOKUP(J$4,DM_TI_LE!$A$5:$B$30,2,FALSE)</f>
        <v>0</v>
      </c>
      <c r="AG410" s="188">
        <f>K410/$H410*VLOOKUP(K$4,DM_TI_LE!$A$5:$B$30,2,FALSE)</f>
        <v>0</v>
      </c>
      <c r="AH410" s="188">
        <f>L410/$H410*VLOOKUP(L$4,DM_TI_LE!$A$5:$B$30,2,FALSE)</f>
        <v>0</v>
      </c>
      <c r="AI410" s="188">
        <f>M410/$H410*VLOOKUP(M$4,DM_TI_LE!$A$5:$B$30,2,FALSE)</f>
        <v>0</v>
      </c>
      <c r="AJ410" s="188">
        <f>N410/$H410*VLOOKUP(N$4,DM_TI_LE!$A$5:$B$30,2,FALSE)</f>
        <v>0</v>
      </c>
      <c r="AK410" s="188">
        <f>O410/$H410*VLOOKUP(O$4,DM_TI_LE!$A$5:$B$30,2,FALSE)</f>
        <v>0</v>
      </c>
      <c r="AL410" s="188">
        <f>P410/$H410*VLOOKUP(P$4,DM_TI_LE!$A$5:$B$30,2,FALSE)</f>
        <v>0</v>
      </c>
      <c r="AM410" s="188">
        <f>Q410/$H410*VLOOKUP(Q$4,DM_TI_LE!$A$5:$B$30,2,FALSE)</f>
        <v>0</v>
      </c>
      <c r="AN410" s="188">
        <f>R410/$H410*VLOOKUP(R$4,DM_TI_LE!$A$5:$B$30,2,FALSE)</f>
        <v>0</v>
      </c>
      <c r="AO410" s="188">
        <f>S410/$H410*VLOOKUP(S$4,DM_TI_LE!$A$5:$B$30,2,FALSE)</f>
        <v>0</v>
      </c>
      <c r="AP410" s="188">
        <f>T410/$H410*VLOOKUP(T$4,DM_TI_LE!$A$5:$B$30,2,FALSE)</f>
        <v>0</v>
      </c>
      <c r="AQ410" s="188">
        <f>U410/$H410*VLOOKUP(U$4,DM_TI_LE!$A$5:$B$30,2,FALSE)</f>
        <v>0</v>
      </c>
      <c r="AR410" s="188">
        <f>V410/$H410*VLOOKUP(V$4,DM_TI_LE!$A$5:$B$30,2,FALSE)</f>
        <v>0</v>
      </c>
      <c r="AS410" s="188">
        <f>W410/$H410*VLOOKUP(W$4,DM_TI_LE!$A$5:$B$30,2,FALSE)</f>
        <v>0</v>
      </c>
      <c r="AT410" s="188">
        <f>X410/$H410*VLOOKUP(X$4,DM_TI_LE!$A$5:$B$30,2,FALSE)</f>
        <v>0</v>
      </c>
      <c r="AU410" s="188">
        <f>Y410/$H410*VLOOKUP(Y$4,DM_TI_LE!$A$5:$B$30,2,FALSE)</f>
        <v>0</v>
      </c>
      <c r="AV410" s="188">
        <f>Z410/$H410*VLOOKUP(Z$4,DM_TI_LE!$A$5:$B$30,2,FALSE)</f>
        <v>0</v>
      </c>
      <c r="AW410" s="188">
        <f>AA410/$H410*VLOOKUP(AA$4,DM_TI_LE!$A$5:$B$30,2,FALSE)</f>
        <v>0</v>
      </c>
      <c r="AX410" s="188">
        <f>AB410/$H410*VLOOKUP(AB$4,DM_TI_LE!$A$5:$B$30,2,FALSE)</f>
        <v>0</v>
      </c>
      <c r="AY410" s="188">
        <f>AC410/$H410*VLOOKUP(AC$4,DM_TI_LE!$A$5:$B$30,2,FALSE)</f>
        <v>0</v>
      </c>
      <c r="AZ410" s="188">
        <f>AD410/$H410*VLOOKUP(AD$4,DM_TI_LE!$A$5:$B$30,2,FALSE)</f>
        <v>0</v>
      </c>
      <c r="BA410" s="231">
        <f>IF(CD410="HDHV",DM_TI_LE!$K$12*I410, SUM(AE410:AW410)*F410*E410*DM_HE_SO_LUONG_NS!$D$1*CE410)</f>
        <v>780000</v>
      </c>
      <c r="BB410" s="16"/>
      <c r="BC410" s="17">
        <f>VLOOKUP(B410,GD_LCD_HS_LNS!$B$4:$E$914,4,FALSE)</f>
        <v>0</v>
      </c>
      <c r="BD410" s="16"/>
      <c r="BE410" s="16">
        <f>I410/26*$BC410*VLOOKUP(BE$4,DM_TI_LE!$A$5:$C$29,3,FALSE)</f>
        <v>0</v>
      </c>
      <c r="BF410" s="16">
        <f>J410/26*$BC410*VLOOKUP(BF$4,DM_TI_LE!$A$5:$C$29,3,FALSE)</f>
        <v>0</v>
      </c>
      <c r="BG410" s="16">
        <f>K410/26*$BC410*VLOOKUP(BG$4,DM_TI_LE!$A$5:$C$29,3,FALSE)</f>
        <v>0</v>
      </c>
      <c r="BH410" s="16">
        <f>L410/26*$BC410*VLOOKUP(BH$4,DM_TI_LE!$A$5:$C$29,3,FALSE)</f>
        <v>0</v>
      </c>
      <c r="BI410" s="16">
        <f>M410/26*$BC410*VLOOKUP(BI$4,DM_TI_LE!$A$5:$C$29,3,FALSE)</f>
        <v>0</v>
      </c>
      <c r="BJ410" s="16">
        <f>N410/26*$BC410*VLOOKUP(BJ$4,DM_TI_LE!$A$5:$C$29,3,FALSE)</f>
        <v>0</v>
      </c>
      <c r="BK410" s="16">
        <f>O410/26*$BC410*VLOOKUP(BK$4,DM_TI_LE!$A$5:$C$29,3,FALSE)</f>
        <v>0</v>
      </c>
      <c r="BL410" s="16">
        <f>P410/26*$BC410*VLOOKUP(BL$4,DM_TI_LE!$A$5:$C$29,3,FALSE)</f>
        <v>0</v>
      </c>
      <c r="BM410" s="16">
        <f>Q410/26*$BC410*VLOOKUP(BM$4,DM_TI_LE!$A$5:$C$29,3,FALSE)</f>
        <v>0</v>
      </c>
      <c r="BN410" s="16">
        <f>R410/26*$BC410*VLOOKUP(BN$4,DM_TI_LE!$A$5:$C$29,3,FALSE)</f>
        <v>0</v>
      </c>
      <c r="BO410" s="16">
        <f>S410/26*$BC410*VLOOKUP(BO$4,DM_TI_LE!$A$5:$C$29,3,FALSE)</f>
        <v>0</v>
      </c>
      <c r="BP410" s="16">
        <f>T410/26*$BC410*VLOOKUP(BP$4,DM_TI_LE!$A$5:$C$29,3,FALSE)</f>
        <v>0</v>
      </c>
      <c r="BQ410" s="16">
        <f>U410/26*$BC410*VLOOKUP(BQ$4,DM_TI_LE!$A$5:$C$29,3,FALSE)</f>
        <v>0</v>
      </c>
      <c r="BR410" s="16">
        <f>V410/26*$BC410*VLOOKUP(BR$4,DM_TI_LE!$A$5:$C$29,3,FALSE)</f>
        <v>0</v>
      </c>
      <c r="BS410" s="16">
        <f>W410/26*$BC410*VLOOKUP(BS$4,DM_TI_LE!$A$5:$C$29,3,FALSE)</f>
        <v>0</v>
      </c>
      <c r="BT410" s="16">
        <f>X410/26*$BC410*VLOOKUP(BT$4,DM_TI_LE!$A$5:$C$29,3,FALSE)</f>
        <v>0</v>
      </c>
      <c r="BU410" s="16">
        <f>Y410/26*$BC410*VLOOKUP(BU$4,DM_TI_LE!$A$5:$C$29,3,FALSE)</f>
        <v>0</v>
      </c>
      <c r="BV410" s="16">
        <f>Z410/26*$BC410*VLOOKUP(BV$4,DM_TI_LE!$A$5:$C$29,3,FALSE)</f>
        <v>0</v>
      </c>
      <c r="BW410" s="16">
        <f>AA410/26*$BC410*VLOOKUP(BW$4,DM_TI_LE!$A$5:$C$29,3,FALSE)</f>
        <v>0</v>
      </c>
      <c r="BX410" s="16">
        <f>AB410/26*$BC410*VLOOKUP(BX$4,DM_TI_LE!$A$5:$C$29,3,FALSE)</f>
        <v>0</v>
      </c>
      <c r="BY410" s="16">
        <f>AC410/26*$BC410*VLOOKUP(BY$4,DM_TI_LE!$A$5:$C$29,3,FALSE)</f>
        <v>0</v>
      </c>
      <c r="BZ410" s="16">
        <f>AD410/26*$BC410*VLOOKUP(BZ$4,DM_TI_LE!$A$5:$C$29,3,FALSE)</f>
        <v>0</v>
      </c>
      <c r="CA410" s="196">
        <f t="shared" si="0"/>
        <v>0</v>
      </c>
      <c r="CB410" s="16"/>
      <c r="CC410" s="197">
        <f t="shared" si="1"/>
        <v>780000</v>
      </c>
      <c r="CD410" s="145" t="s">
        <v>61</v>
      </c>
      <c r="CE410" s="199">
        <f>VLOOKUP(CD410,DM_TI_LE!$I$12:$J$16,2,FALSE)</f>
        <v>0</v>
      </c>
    </row>
    <row r="411" spans="1:83" ht="12.75">
      <c r="A411" s="36">
        <v>407</v>
      </c>
      <c r="B411" s="38">
        <f>GD_LCD_HS_LNS!B410</f>
        <v>13758</v>
      </c>
      <c r="C411" s="38" t="str">
        <f>GD_LCD_HS_LNS!C410</f>
        <v>Trần Vân Anh</v>
      </c>
      <c r="D411" s="38" t="str">
        <f>GD_LCD_HS_LNS!D410</f>
        <v>Nhân viên phục vụ hành khách</v>
      </c>
      <c r="E411" s="146">
        <f>VLOOKUP(B411,GD_CHAM_CONG!$C$6:$BJ$912,60,FALSE)</f>
        <v>1</v>
      </c>
      <c r="F411" s="146">
        <f>VLOOKUP(B411,GD_LCD_HS_LNS!$B$4:$F$914,5,FALSE)</f>
        <v>0</v>
      </c>
      <c r="G411" s="168"/>
      <c r="H411" s="168">
        <f>VLOOKUP(B411,GD_CHAM_CONG!$C$6:$BD$912,37,FALSE)</f>
        <v>26</v>
      </c>
      <c r="I411" s="16">
        <f>VLOOKUP($B411,GD_CHAM_CONG!$C$6:$BF$912,38,FALSE)</f>
        <v>26</v>
      </c>
      <c r="J411" s="16">
        <f>VLOOKUP($B411,GD_CHAM_CONG!$C$6:$BF$912,39,FALSE)</f>
        <v>0</v>
      </c>
      <c r="K411" s="16">
        <f>VLOOKUP($B411,GD_CHAM_CONG!$C$6:$BF$912,40,FALSE)</f>
        <v>0</v>
      </c>
      <c r="L411" s="16">
        <f>VLOOKUP($B411,GD_CHAM_CONG!$C$6:$BF$912,41,FALSE)</f>
        <v>0</v>
      </c>
      <c r="M411" s="16">
        <f>VLOOKUP($B411,GD_CHAM_CONG!$C$6:$BF$912,42,FALSE)</f>
        <v>0</v>
      </c>
      <c r="N411" s="16">
        <f>VLOOKUP($B411,GD_CHAM_CONG!$C$6:$BF$912,43,FALSE)</f>
        <v>0</v>
      </c>
      <c r="O411" s="16">
        <f>VLOOKUP($B411,GD_CHAM_CONG!$C$6:$BF$912,44,FALSE)</f>
        <v>0</v>
      </c>
      <c r="P411" s="16">
        <f>VLOOKUP($B411,GD_CHAM_CONG!$C$6:$BF$912,45,FALSE)</f>
        <v>0</v>
      </c>
      <c r="Q411" s="16">
        <f>VLOOKUP($B411,GD_CHAM_CONG!$C$6:$BF$912,46,FALSE)</f>
        <v>0</v>
      </c>
      <c r="R411" s="16">
        <f>VLOOKUP($B411,GD_CHAM_CONG!$C$6:$BF$912,47,FALSE)</f>
        <v>0</v>
      </c>
      <c r="S411" s="16">
        <f>VLOOKUP($B411,GD_CHAM_CONG!$C$6:$BF$912,48,FALSE)</f>
        <v>0</v>
      </c>
      <c r="T411" s="16">
        <f>VLOOKUP($B411,GD_CHAM_CONG!$C$6:$BF$912,49,FALSE)</f>
        <v>0</v>
      </c>
      <c r="U411" s="16">
        <f>VLOOKUP($B411,GD_CHAM_CONG!$C$6:$BF$912,50,FALSE)</f>
        <v>0</v>
      </c>
      <c r="V411" s="16">
        <f>VLOOKUP($B411,GD_CHAM_CONG!$C$6:$BF$912,51,FALSE)</f>
        <v>0</v>
      </c>
      <c r="W411" s="16">
        <f>VLOOKUP($B411,GD_CHAM_CONG!$C$6:$BF$912,52,FALSE)</f>
        <v>0</v>
      </c>
      <c r="X411" s="16">
        <f>VLOOKUP($B411,GD_CHAM_CONG!$C$6:$BF$912,53,FALSE)</f>
        <v>0</v>
      </c>
      <c r="Y411" s="16">
        <f>VLOOKUP($B411,GD_CHAM_CONG!$C$6:$BF$912,54,FALSE)</f>
        <v>0</v>
      </c>
      <c r="Z411" s="16">
        <f>VLOOKUP($B411,GD_CHAM_CONG!$C$6:$BF$912,55,FALSE)</f>
        <v>0</v>
      </c>
      <c r="AA411" s="16">
        <f>VLOOKUP($B411,GD_CHAM_CONG!$C$6:$BF$912,56,FALSE)</f>
        <v>0</v>
      </c>
      <c r="AB411" s="16">
        <f>VLOOKUP($B411,GD_CHAM_CONG!$C$6:$BI$912,57,FALSE)</f>
        <v>0</v>
      </c>
      <c r="AC411" s="16">
        <f>VLOOKUP($B411,GD_CHAM_CONG!$C$6:$BI$912,58,FALSE)</f>
        <v>0</v>
      </c>
      <c r="AD411" s="16">
        <f>VLOOKUP($B411,GD_CHAM_CONG!$C$6:$BI$912,59,FALSE)</f>
        <v>0</v>
      </c>
      <c r="AE411" s="188">
        <f>I411/$H411*VLOOKUP(I$4,DM_TI_LE!$A$5:$B$30,2,FALSE)</f>
        <v>1</v>
      </c>
      <c r="AF411" s="188">
        <f>J411/$H411*VLOOKUP(J$4,DM_TI_LE!$A$5:$B$30,2,FALSE)</f>
        <v>0</v>
      </c>
      <c r="AG411" s="188">
        <f>K411/$H411*VLOOKUP(K$4,DM_TI_LE!$A$5:$B$30,2,FALSE)</f>
        <v>0</v>
      </c>
      <c r="AH411" s="188">
        <f>L411/$H411*VLOOKUP(L$4,DM_TI_LE!$A$5:$B$30,2,FALSE)</f>
        <v>0</v>
      </c>
      <c r="AI411" s="188">
        <f>M411/$H411*VLOOKUP(M$4,DM_TI_LE!$A$5:$B$30,2,FALSE)</f>
        <v>0</v>
      </c>
      <c r="AJ411" s="188">
        <f>N411/$H411*VLOOKUP(N$4,DM_TI_LE!$A$5:$B$30,2,FALSE)</f>
        <v>0</v>
      </c>
      <c r="AK411" s="188">
        <f>O411/$H411*VLOOKUP(O$4,DM_TI_LE!$A$5:$B$30,2,FALSE)</f>
        <v>0</v>
      </c>
      <c r="AL411" s="188">
        <f>P411/$H411*VLOOKUP(P$4,DM_TI_LE!$A$5:$B$30,2,FALSE)</f>
        <v>0</v>
      </c>
      <c r="AM411" s="188">
        <f>Q411/$H411*VLOOKUP(Q$4,DM_TI_LE!$A$5:$B$30,2,FALSE)</f>
        <v>0</v>
      </c>
      <c r="AN411" s="188">
        <f>R411/$H411*VLOOKUP(R$4,DM_TI_LE!$A$5:$B$30,2,FALSE)</f>
        <v>0</v>
      </c>
      <c r="AO411" s="188">
        <f>S411/$H411*VLOOKUP(S$4,DM_TI_LE!$A$5:$B$30,2,FALSE)</f>
        <v>0</v>
      </c>
      <c r="AP411" s="188">
        <f>T411/$H411*VLOOKUP(T$4,DM_TI_LE!$A$5:$B$30,2,FALSE)</f>
        <v>0</v>
      </c>
      <c r="AQ411" s="188">
        <f>U411/$H411*VLOOKUP(U$4,DM_TI_LE!$A$5:$B$30,2,FALSE)</f>
        <v>0</v>
      </c>
      <c r="AR411" s="188">
        <f>V411/$H411*VLOOKUP(V$4,DM_TI_LE!$A$5:$B$30,2,FALSE)</f>
        <v>0</v>
      </c>
      <c r="AS411" s="188">
        <f>W411/$H411*VLOOKUP(W$4,DM_TI_LE!$A$5:$B$30,2,FALSE)</f>
        <v>0</v>
      </c>
      <c r="AT411" s="188">
        <f>X411/$H411*VLOOKUP(X$4,DM_TI_LE!$A$5:$B$30,2,FALSE)</f>
        <v>0</v>
      </c>
      <c r="AU411" s="188">
        <f>Y411/$H411*VLOOKUP(Y$4,DM_TI_LE!$A$5:$B$30,2,FALSE)</f>
        <v>0</v>
      </c>
      <c r="AV411" s="188">
        <f>Z411/$H411*VLOOKUP(Z$4,DM_TI_LE!$A$5:$B$30,2,FALSE)</f>
        <v>0</v>
      </c>
      <c r="AW411" s="188">
        <f>AA411/$H411*VLOOKUP(AA$4,DM_TI_LE!$A$5:$B$30,2,FALSE)</f>
        <v>0</v>
      </c>
      <c r="AX411" s="188">
        <f>AB411/$H411*VLOOKUP(AB$4,DM_TI_LE!$A$5:$B$30,2,FALSE)</f>
        <v>0</v>
      </c>
      <c r="AY411" s="188">
        <f>AC411/$H411*VLOOKUP(AC$4,DM_TI_LE!$A$5:$B$30,2,FALSE)</f>
        <v>0</v>
      </c>
      <c r="AZ411" s="188">
        <f>AD411/$H411*VLOOKUP(AD$4,DM_TI_LE!$A$5:$B$30,2,FALSE)</f>
        <v>0</v>
      </c>
      <c r="BA411" s="231">
        <f>IF(CD411="HDHV",DM_TI_LE!$K$12*I411, SUM(AE411:AW411)*F411*E411*DM_HE_SO_LUONG_NS!$D$1*CE411)</f>
        <v>780000</v>
      </c>
      <c r="BB411" s="16"/>
      <c r="BC411" s="17">
        <f>VLOOKUP(B411,GD_LCD_HS_LNS!$B$4:$E$914,4,FALSE)</f>
        <v>0</v>
      </c>
      <c r="BD411" s="16"/>
      <c r="BE411" s="16">
        <f>I411/26*$BC411*VLOOKUP(BE$4,DM_TI_LE!$A$5:$C$29,3,FALSE)</f>
        <v>0</v>
      </c>
      <c r="BF411" s="16">
        <f>J411/26*$BC411*VLOOKUP(BF$4,DM_TI_LE!$A$5:$C$29,3,FALSE)</f>
        <v>0</v>
      </c>
      <c r="BG411" s="16">
        <f>K411/26*$BC411*VLOOKUP(BG$4,DM_TI_LE!$A$5:$C$29,3,FALSE)</f>
        <v>0</v>
      </c>
      <c r="BH411" s="16">
        <f>L411/26*$BC411*VLOOKUP(BH$4,DM_TI_LE!$A$5:$C$29,3,FALSE)</f>
        <v>0</v>
      </c>
      <c r="BI411" s="16">
        <f>M411/26*$BC411*VLOOKUP(BI$4,DM_TI_LE!$A$5:$C$29,3,FALSE)</f>
        <v>0</v>
      </c>
      <c r="BJ411" s="16">
        <f>N411/26*$BC411*VLOOKUP(BJ$4,DM_TI_LE!$A$5:$C$29,3,FALSE)</f>
        <v>0</v>
      </c>
      <c r="BK411" s="16">
        <f>O411/26*$BC411*VLOOKUP(BK$4,DM_TI_LE!$A$5:$C$29,3,FALSE)</f>
        <v>0</v>
      </c>
      <c r="BL411" s="16">
        <f>P411/26*$BC411*VLOOKUP(BL$4,DM_TI_LE!$A$5:$C$29,3,FALSE)</f>
        <v>0</v>
      </c>
      <c r="BM411" s="16">
        <f>Q411/26*$BC411*VLOOKUP(BM$4,DM_TI_LE!$A$5:$C$29,3,FALSE)</f>
        <v>0</v>
      </c>
      <c r="BN411" s="16">
        <f>R411/26*$BC411*VLOOKUP(BN$4,DM_TI_LE!$A$5:$C$29,3,FALSE)</f>
        <v>0</v>
      </c>
      <c r="BO411" s="16">
        <f>S411/26*$BC411*VLOOKUP(BO$4,DM_TI_LE!$A$5:$C$29,3,FALSE)</f>
        <v>0</v>
      </c>
      <c r="BP411" s="16">
        <f>T411/26*$BC411*VLOOKUP(BP$4,DM_TI_LE!$A$5:$C$29,3,FALSE)</f>
        <v>0</v>
      </c>
      <c r="BQ411" s="16">
        <f>U411/26*$BC411*VLOOKUP(BQ$4,DM_TI_LE!$A$5:$C$29,3,FALSE)</f>
        <v>0</v>
      </c>
      <c r="BR411" s="16">
        <f>V411/26*$BC411*VLOOKUP(BR$4,DM_TI_LE!$A$5:$C$29,3,FALSE)</f>
        <v>0</v>
      </c>
      <c r="BS411" s="16">
        <f>W411/26*$BC411*VLOOKUP(BS$4,DM_TI_LE!$A$5:$C$29,3,FALSE)</f>
        <v>0</v>
      </c>
      <c r="BT411" s="16">
        <f>X411/26*$BC411*VLOOKUP(BT$4,DM_TI_LE!$A$5:$C$29,3,FALSE)</f>
        <v>0</v>
      </c>
      <c r="BU411" s="16">
        <f>Y411/26*$BC411*VLOOKUP(BU$4,DM_TI_LE!$A$5:$C$29,3,FALSE)</f>
        <v>0</v>
      </c>
      <c r="BV411" s="16">
        <f>Z411/26*$BC411*VLOOKUP(BV$4,DM_TI_LE!$A$5:$C$29,3,FALSE)</f>
        <v>0</v>
      </c>
      <c r="BW411" s="16">
        <f>AA411/26*$BC411*VLOOKUP(BW$4,DM_TI_LE!$A$5:$C$29,3,FALSE)</f>
        <v>0</v>
      </c>
      <c r="BX411" s="16">
        <f>AB411/26*$BC411*VLOOKUP(BX$4,DM_TI_LE!$A$5:$C$29,3,FALSE)</f>
        <v>0</v>
      </c>
      <c r="BY411" s="16">
        <f>AC411/26*$BC411*VLOOKUP(BY$4,DM_TI_LE!$A$5:$C$29,3,FALSE)</f>
        <v>0</v>
      </c>
      <c r="BZ411" s="16">
        <f>AD411/26*$BC411*VLOOKUP(BZ$4,DM_TI_LE!$A$5:$C$29,3,FALSE)</f>
        <v>0</v>
      </c>
      <c r="CA411" s="196">
        <f t="shared" si="0"/>
        <v>0</v>
      </c>
      <c r="CB411" s="16"/>
      <c r="CC411" s="197">
        <f t="shared" si="1"/>
        <v>780000</v>
      </c>
      <c r="CD411" s="145" t="s">
        <v>61</v>
      </c>
      <c r="CE411" s="199">
        <f>VLOOKUP(CD411,DM_TI_LE!$I$12:$J$16,2,FALSE)</f>
        <v>0</v>
      </c>
    </row>
    <row r="412" spans="1:83" ht="12.75">
      <c r="A412" s="36">
        <v>408</v>
      </c>
      <c r="B412" s="38">
        <f>GD_LCD_HS_LNS!B411</f>
        <v>13759</v>
      </c>
      <c r="C412" s="38" t="str">
        <f>GD_LCD_HS_LNS!C411</f>
        <v>Nguyễn Thị Thanh Loan</v>
      </c>
      <c r="D412" s="38" t="str">
        <f>GD_LCD_HS_LNS!D411</f>
        <v>Nhân viên phục vụ hành khách</v>
      </c>
      <c r="E412" s="146">
        <f>VLOOKUP(B412,GD_CHAM_CONG!$C$6:$BJ$912,60,FALSE)</f>
        <v>1</v>
      </c>
      <c r="F412" s="146">
        <f>VLOOKUP(B412,GD_LCD_HS_LNS!$B$4:$F$914,5,FALSE)</f>
        <v>0</v>
      </c>
      <c r="G412" s="168"/>
      <c r="H412" s="168">
        <f>VLOOKUP(B412,GD_CHAM_CONG!$C$6:$BD$912,37,FALSE)</f>
        <v>26</v>
      </c>
      <c r="I412" s="16">
        <f>VLOOKUP($B412,GD_CHAM_CONG!$C$6:$BF$912,38,FALSE)</f>
        <v>26</v>
      </c>
      <c r="J412" s="16">
        <f>VLOOKUP($B412,GD_CHAM_CONG!$C$6:$BF$912,39,FALSE)</f>
        <v>0</v>
      </c>
      <c r="K412" s="16">
        <f>VLOOKUP($B412,GD_CHAM_CONG!$C$6:$BF$912,40,FALSE)</f>
        <v>0</v>
      </c>
      <c r="L412" s="16">
        <f>VLOOKUP($B412,GD_CHAM_CONG!$C$6:$BF$912,41,FALSE)</f>
        <v>0</v>
      </c>
      <c r="M412" s="16">
        <f>VLOOKUP($B412,GD_CHAM_CONG!$C$6:$BF$912,42,FALSE)</f>
        <v>0</v>
      </c>
      <c r="N412" s="16">
        <f>VLOOKUP($B412,GD_CHAM_CONG!$C$6:$BF$912,43,FALSE)</f>
        <v>0</v>
      </c>
      <c r="O412" s="16">
        <f>VLOOKUP($B412,GD_CHAM_CONG!$C$6:$BF$912,44,FALSE)</f>
        <v>0</v>
      </c>
      <c r="P412" s="16">
        <f>VLOOKUP($B412,GD_CHAM_CONG!$C$6:$BF$912,45,FALSE)</f>
        <v>0</v>
      </c>
      <c r="Q412" s="16">
        <f>VLOOKUP($B412,GD_CHAM_CONG!$C$6:$BF$912,46,FALSE)</f>
        <v>0</v>
      </c>
      <c r="R412" s="16">
        <f>VLOOKUP($B412,GD_CHAM_CONG!$C$6:$BF$912,47,FALSE)</f>
        <v>0</v>
      </c>
      <c r="S412" s="16">
        <f>VLOOKUP($B412,GD_CHAM_CONG!$C$6:$BF$912,48,FALSE)</f>
        <v>0</v>
      </c>
      <c r="T412" s="16">
        <f>VLOOKUP($B412,GD_CHAM_CONG!$C$6:$BF$912,49,FALSE)</f>
        <v>0</v>
      </c>
      <c r="U412" s="16">
        <f>VLOOKUP($B412,GD_CHAM_CONG!$C$6:$BF$912,50,FALSE)</f>
        <v>0</v>
      </c>
      <c r="V412" s="16">
        <f>VLOOKUP($B412,GD_CHAM_CONG!$C$6:$BF$912,51,FALSE)</f>
        <v>0</v>
      </c>
      <c r="W412" s="16">
        <f>VLOOKUP($B412,GD_CHAM_CONG!$C$6:$BF$912,52,FALSE)</f>
        <v>0</v>
      </c>
      <c r="X412" s="16">
        <f>VLOOKUP($B412,GD_CHAM_CONG!$C$6:$BF$912,53,FALSE)</f>
        <v>0</v>
      </c>
      <c r="Y412" s="16">
        <f>VLOOKUP($B412,GD_CHAM_CONG!$C$6:$BF$912,54,FALSE)</f>
        <v>0</v>
      </c>
      <c r="Z412" s="16">
        <f>VLOOKUP($B412,GD_CHAM_CONG!$C$6:$BF$912,55,FALSE)</f>
        <v>0</v>
      </c>
      <c r="AA412" s="16">
        <f>VLOOKUP($B412,GD_CHAM_CONG!$C$6:$BF$912,56,FALSE)</f>
        <v>0</v>
      </c>
      <c r="AB412" s="16">
        <f>VLOOKUP($B412,GD_CHAM_CONG!$C$6:$BI$912,57,FALSE)</f>
        <v>0</v>
      </c>
      <c r="AC412" s="16">
        <f>VLOOKUP($B412,GD_CHAM_CONG!$C$6:$BI$912,58,FALSE)</f>
        <v>0</v>
      </c>
      <c r="AD412" s="16">
        <f>VLOOKUP($B412,GD_CHAM_CONG!$C$6:$BI$912,59,FALSE)</f>
        <v>0</v>
      </c>
      <c r="AE412" s="188">
        <f>I412/$H412*VLOOKUP(I$4,DM_TI_LE!$A$5:$B$30,2,FALSE)</f>
        <v>1</v>
      </c>
      <c r="AF412" s="188">
        <f>J412/$H412*VLOOKUP(J$4,DM_TI_LE!$A$5:$B$30,2,FALSE)</f>
        <v>0</v>
      </c>
      <c r="AG412" s="188">
        <f>K412/$H412*VLOOKUP(K$4,DM_TI_LE!$A$5:$B$30,2,FALSE)</f>
        <v>0</v>
      </c>
      <c r="AH412" s="188">
        <f>L412/$H412*VLOOKUP(L$4,DM_TI_LE!$A$5:$B$30,2,FALSE)</f>
        <v>0</v>
      </c>
      <c r="AI412" s="188">
        <f>M412/$H412*VLOOKUP(M$4,DM_TI_LE!$A$5:$B$30,2,FALSE)</f>
        <v>0</v>
      </c>
      <c r="AJ412" s="188">
        <f>N412/$H412*VLOOKUP(N$4,DM_TI_LE!$A$5:$B$30,2,FALSE)</f>
        <v>0</v>
      </c>
      <c r="AK412" s="188">
        <f>O412/$H412*VLOOKUP(O$4,DM_TI_LE!$A$5:$B$30,2,FALSE)</f>
        <v>0</v>
      </c>
      <c r="AL412" s="188">
        <f>P412/$H412*VLOOKUP(P$4,DM_TI_LE!$A$5:$B$30,2,FALSE)</f>
        <v>0</v>
      </c>
      <c r="AM412" s="188">
        <f>Q412/$H412*VLOOKUP(Q$4,DM_TI_LE!$A$5:$B$30,2,FALSE)</f>
        <v>0</v>
      </c>
      <c r="AN412" s="188">
        <f>R412/$H412*VLOOKUP(R$4,DM_TI_LE!$A$5:$B$30,2,FALSE)</f>
        <v>0</v>
      </c>
      <c r="AO412" s="188">
        <f>S412/$H412*VLOOKUP(S$4,DM_TI_LE!$A$5:$B$30,2,FALSE)</f>
        <v>0</v>
      </c>
      <c r="AP412" s="188">
        <f>T412/$H412*VLOOKUP(T$4,DM_TI_LE!$A$5:$B$30,2,FALSE)</f>
        <v>0</v>
      </c>
      <c r="AQ412" s="188">
        <f>U412/$H412*VLOOKUP(U$4,DM_TI_LE!$A$5:$B$30,2,FALSE)</f>
        <v>0</v>
      </c>
      <c r="AR412" s="188">
        <f>V412/$H412*VLOOKUP(V$4,DM_TI_LE!$A$5:$B$30,2,FALSE)</f>
        <v>0</v>
      </c>
      <c r="AS412" s="188">
        <f>W412/$H412*VLOOKUP(W$4,DM_TI_LE!$A$5:$B$30,2,FALSE)</f>
        <v>0</v>
      </c>
      <c r="AT412" s="188">
        <f>X412/$H412*VLOOKUP(X$4,DM_TI_LE!$A$5:$B$30,2,FALSE)</f>
        <v>0</v>
      </c>
      <c r="AU412" s="188">
        <f>Y412/$H412*VLOOKUP(Y$4,DM_TI_LE!$A$5:$B$30,2,FALSE)</f>
        <v>0</v>
      </c>
      <c r="AV412" s="188">
        <f>Z412/$H412*VLOOKUP(Z$4,DM_TI_LE!$A$5:$B$30,2,FALSE)</f>
        <v>0</v>
      </c>
      <c r="AW412" s="188">
        <f>AA412/$H412*VLOOKUP(AA$4,DM_TI_LE!$A$5:$B$30,2,FALSE)</f>
        <v>0</v>
      </c>
      <c r="AX412" s="188">
        <f>AB412/$H412*VLOOKUP(AB$4,DM_TI_LE!$A$5:$B$30,2,FALSE)</f>
        <v>0</v>
      </c>
      <c r="AY412" s="188">
        <f>AC412/$H412*VLOOKUP(AC$4,DM_TI_LE!$A$5:$B$30,2,FALSE)</f>
        <v>0</v>
      </c>
      <c r="AZ412" s="188">
        <f>AD412/$H412*VLOOKUP(AD$4,DM_TI_LE!$A$5:$B$30,2,FALSE)</f>
        <v>0</v>
      </c>
      <c r="BA412" s="231">
        <f>IF(CD412="HDHV",DM_TI_LE!$K$12*I412, SUM(AE412:AW412)*F412*E412*DM_HE_SO_LUONG_NS!$D$1*CE412)</f>
        <v>780000</v>
      </c>
      <c r="BB412" s="16"/>
      <c r="BC412" s="17">
        <f>VLOOKUP(B412,GD_LCD_HS_LNS!$B$4:$E$914,4,FALSE)</f>
        <v>0</v>
      </c>
      <c r="BD412" s="16"/>
      <c r="BE412" s="16">
        <f>I412/26*$BC412*VLOOKUP(BE$4,DM_TI_LE!$A$5:$C$29,3,FALSE)</f>
        <v>0</v>
      </c>
      <c r="BF412" s="16">
        <f>J412/26*$BC412*VLOOKUP(BF$4,DM_TI_LE!$A$5:$C$29,3,FALSE)</f>
        <v>0</v>
      </c>
      <c r="BG412" s="16">
        <f>K412/26*$BC412*VLOOKUP(BG$4,DM_TI_LE!$A$5:$C$29,3,FALSE)</f>
        <v>0</v>
      </c>
      <c r="BH412" s="16">
        <f>L412/26*$BC412*VLOOKUP(BH$4,DM_TI_LE!$A$5:$C$29,3,FALSE)</f>
        <v>0</v>
      </c>
      <c r="BI412" s="16">
        <f>M412/26*$BC412*VLOOKUP(BI$4,DM_TI_LE!$A$5:$C$29,3,FALSE)</f>
        <v>0</v>
      </c>
      <c r="BJ412" s="16">
        <f>N412/26*$BC412*VLOOKUP(BJ$4,DM_TI_LE!$A$5:$C$29,3,FALSE)</f>
        <v>0</v>
      </c>
      <c r="BK412" s="16">
        <f>O412/26*$BC412*VLOOKUP(BK$4,DM_TI_LE!$A$5:$C$29,3,FALSE)</f>
        <v>0</v>
      </c>
      <c r="BL412" s="16">
        <f>P412/26*$BC412*VLOOKUP(BL$4,DM_TI_LE!$A$5:$C$29,3,FALSE)</f>
        <v>0</v>
      </c>
      <c r="BM412" s="16">
        <f>Q412/26*$BC412*VLOOKUP(BM$4,DM_TI_LE!$A$5:$C$29,3,FALSE)</f>
        <v>0</v>
      </c>
      <c r="BN412" s="16">
        <f>R412/26*$BC412*VLOOKUP(BN$4,DM_TI_LE!$A$5:$C$29,3,FALSE)</f>
        <v>0</v>
      </c>
      <c r="BO412" s="16">
        <f>S412/26*$BC412*VLOOKUP(BO$4,DM_TI_LE!$A$5:$C$29,3,FALSE)</f>
        <v>0</v>
      </c>
      <c r="BP412" s="16">
        <f>T412/26*$BC412*VLOOKUP(BP$4,DM_TI_LE!$A$5:$C$29,3,FALSE)</f>
        <v>0</v>
      </c>
      <c r="BQ412" s="16">
        <f>U412/26*$BC412*VLOOKUP(BQ$4,DM_TI_LE!$A$5:$C$29,3,FALSE)</f>
        <v>0</v>
      </c>
      <c r="BR412" s="16">
        <f>V412/26*$BC412*VLOOKUP(BR$4,DM_TI_LE!$A$5:$C$29,3,FALSE)</f>
        <v>0</v>
      </c>
      <c r="BS412" s="16">
        <f>W412/26*$BC412*VLOOKUP(BS$4,DM_TI_LE!$A$5:$C$29,3,FALSE)</f>
        <v>0</v>
      </c>
      <c r="BT412" s="16">
        <f>X412/26*$BC412*VLOOKUP(BT$4,DM_TI_LE!$A$5:$C$29,3,FALSE)</f>
        <v>0</v>
      </c>
      <c r="BU412" s="16">
        <f>Y412/26*$BC412*VLOOKUP(BU$4,DM_TI_LE!$A$5:$C$29,3,FALSE)</f>
        <v>0</v>
      </c>
      <c r="BV412" s="16">
        <f>Z412/26*$BC412*VLOOKUP(BV$4,DM_TI_LE!$A$5:$C$29,3,FALSE)</f>
        <v>0</v>
      </c>
      <c r="BW412" s="16">
        <f>AA412/26*$BC412*VLOOKUP(BW$4,DM_TI_LE!$A$5:$C$29,3,FALSE)</f>
        <v>0</v>
      </c>
      <c r="BX412" s="16">
        <f>AB412/26*$BC412*VLOOKUP(BX$4,DM_TI_LE!$A$5:$C$29,3,FALSE)</f>
        <v>0</v>
      </c>
      <c r="BY412" s="16">
        <f>AC412/26*$BC412*VLOOKUP(BY$4,DM_TI_LE!$A$5:$C$29,3,FALSE)</f>
        <v>0</v>
      </c>
      <c r="BZ412" s="16">
        <f>AD412/26*$BC412*VLOOKUP(BZ$4,DM_TI_LE!$A$5:$C$29,3,FALSE)</f>
        <v>0</v>
      </c>
      <c r="CA412" s="196">
        <f t="shared" si="0"/>
        <v>0</v>
      </c>
      <c r="CB412" s="16"/>
      <c r="CC412" s="197">
        <f t="shared" si="1"/>
        <v>780000</v>
      </c>
      <c r="CD412" s="145" t="s">
        <v>61</v>
      </c>
      <c r="CE412" s="199">
        <f>VLOOKUP(CD412,DM_TI_LE!$I$12:$J$16,2,FALSE)</f>
        <v>0</v>
      </c>
    </row>
    <row r="413" spans="1:83" ht="12.75">
      <c r="A413" s="36">
        <v>409</v>
      </c>
      <c r="B413" s="38">
        <f>GD_LCD_HS_LNS!B412</f>
        <v>13760</v>
      </c>
      <c r="C413" s="38" t="str">
        <f>GD_LCD_HS_LNS!C412</f>
        <v>Trần Thùy Trang</v>
      </c>
      <c r="D413" s="38" t="str">
        <f>GD_LCD_HS_LNS!D412</f>
        <v>Nhân viên phục vụ hành khách</v>
      </c>
      <c r="E413" s="146">
        <f>VLOOKUP(B413,GD_CHAM_CONG!$C$6:$BJ$912,60,FALSE)</f>
        <v>1</v>
      </c>
      <c r="F413" s="146">
        <f>VLOOKUP(B413,GD_LCD_HS_LNS!$B$4:$F$914,5,FALSE)</f>
        <v>0</v>
      </c>
      <c r="G413" s="168"/>
      <c r="H413" s="168">
        <f>VLOOKUP(B413,GD_CHAM_CONG!$C$6:$BD$912,37,FALSE)</f>
        <v>26</v>
      </c>
      <c r="I413" s="16">
        <f>VLOOKUP($B413,GD_CHAM_CONG!$C$6:$BF$912,38,FALSE)</f>
        <v>26</v>
      </c>
      <c r="J413" s="16">
        <f>VLOOKUP($B413,GD_CHAM_CONG!$C$6:$BF$912,39,FALSE)</f>
        <v>0</v>
      </c>
      <c r="K413" s="16">
        <f>VLOOKUP($B413,GD_CHAM_CONG!$C$6:$BF$912,40,FALSE)</f>
        <v>0</v>
      </c>
      <c r="L413" s="16">
        <f>VLOOKUP($B413,GD_CHAM_CONG!$C$6:$BF$912,41,FALSE)</f>
        <v>0</v>
      </c>
      <c r="M413" s="16">
        <f>VLOOKUP($B413,GD_CHAM_CONG!$C$6:$BF$912,42,FALSE)</f>
        <v>0</v>
      </c>
      <c r="N413" s="16">
        <f>VLOOKUP($B413,GD_CHAM_CONG!$C$6:$BF$912,43,FALSE)</f>
        <v>0</v>
      </c>
      <c r="O413" s="16">
        <f>VLOOKUP($B413,GD_CHAM_CONG!$C$6:$BF$912,44,FALSE)</f>
        <v>0</v>
      </c>
      <c r="P413" s="16">
        <f>VLOOKUP($B413,GD_CHAM_CONG!$C$6:$BF$912,45,FALSE)</f>
        <v>0</v>
      </c>
      <c r="Q413" s="16">
        <f>VLOOKUP($B413,GD_CHAM_CONG!$C$6:$BF$912,46,FALSE)</f>
        <v>0</v>
      </c>
      <c r="R413" s="16">
        <f>VLOOKUP($B413,GD_CHAM_CONG!$C$6:$BF$912,47,FALSE)</f>
        <v>0</v>
      </c>
      <c r="S413" s="16">
        <f>VLOOKUP($B413,GD_CHAM_CONG!$C$6:$BF$912,48,FALSE)</f>
        <v>0</v>
      </c>
      <c r="T413" s="16">
        <f>VLOOKUP($B413,GD_CHAM_CONG!$C$6:$BF$912,49,FALSE)</f>
        <v>0</v>
      </c>
      <c r="U413" s="16">
        <f>VLOOKUP($B413,GD_CHAM_CONG!$C$6:$BF$912,50,FALSE)</f>
        <v>0</v>
      </c>
      <c r="V413" s="16">
        <f>VLOOKUP($B413,GD_CHAM_CONG!$C$6:$BF$912,51,FALSE)</f>
        <v>0</v>
      </c>
      <c r="W413" s="16">
        <f>VLOOKUP($B413,GD_CHAM_CONG!$C$6:$BF$912,52,FALSE)</f>
        <v>0</v>
      </c>
      <c r="X413" s="16">
        <f>VLOOKUP($B413,GD_CHAM_CONG!$C$6:$BF$912,53,FALSE)</f>
        <v>0</v>
      </c>
      <c r="Y413" s="16">
        <f>VLOOKUP($B413,GD_CHAM_CONG!$C$6:$BF$912,54,FALSE)</f>
        <v>0</v>
      </c>
      <c r="Z413" s="16">
        <f>VLOOKUP($B413,GD_CHAM_CONG!$C$6:$BF$912,55,FALSE)</f>
        <v>0</v>
      </c>
      <c r="AA413" s="16">
        <f>VLOOKUP($B413,GD_CHAM_CONG!$C$6:$BF$912,56,FALSE)</f>
        <v>0</v>
      </c>
      <c r="AB413" s="16">
        <f>VLOOKUP($B413,GD_CHAM_CONG!$C$6:$BI$912,57,FALSE)</f>
        <v>0</v>
      </c>
      <c r="AC413" s="16">
        <f>VLOOKUP($B413,GD_CHAM_CONG!$C$6:$BI$912,58,FALSE)</f>
        <v>0</v>
      </c>
      <c r="AD413" s="16">
        <f>VLOOKUP($B413,GD_CHAM_CONG!$C$6:$BI$912,59,FALSE)</f>
        <v>0</v>
      </c>
      <c r="AE413" s="188">
        <f>I413/$H413*VLOOKUP(I$4,DM_TI_LE!$A$5:$B$30,2,FALSE)</f>
        <v>1</v>
      </c>
      <c r="AF413" s="188">
        <f>J413/$H413*VLOOKUP(J$4,DM_TI_LE!$A$5:$B$30,2,FALSE)</f>
        <v>0</v>
      </c>
      <c r="AG413" s="188">
        <f>K413/$H413*VLOOKUP(K$4,DM_TI_LE!$A$5:$B$30,2,FALSE)</f>
        <v>0</v>
      </c>
      <c r="AH413" s="188">
        <f>L413/$H413*VLOOKUP(L$4,DM_TI_LE!$A$5:$B$30,2,FALSE)</f>
        <v>0</v>
      </c>
      <c r="AI413" s="188">
        <f>M413/$H413*VLOOKUP(M$4,DM_TI_LE!$A$5:$B$30,2,FALSE)</f>
        <v>0</v>
      </c>
      <c r="AJ413" s="188">
        <f>N413/$H413*VLOOKUP(N$4,DM_TI_LE!$A$5:$B$30,2,FALSE)</f>
        <v>0</v>
      </c>
      <c r="AK413" s="188">
        <f>O413/$H413*VLOOKUP(O$4,DM_TI_LE!$A$5:$B$30,2,FALSE)</f>
        <v>0</v>
      </c>
      <c r="AL413" s="188">
        <f>P413/$H413*VLOOKUP(P$4,DM_TI_LE!$A$5:$B$30,2,FALSE)</f>
        <v>0</v>
      </c>
      <c r="AM413" s="188">
        <f>Q413/$H413*VLOOKUP(Q$4,DM_TI_LE!$A$5:$B$30,2,FALSE)</f>
        <v>0</v>
      </c>
      <c r="AN413" s="188">
        <f>R413/$H413*VLOOKUP(R$4,DM_TI_LE!$A$5:$B$30,2,FALSE)</f>
        <v>0</v>
      </c>
      <c r="AO413" s="188">
        <f>S413/$H413*VLOOKUP(S$4,DM_TI_LE!$A$5:$B$30,2,FALSE)</f>
        <v>0</v>
      </c>
      <c r="AP413" s="188">
        <f>T413/$H413*VLOOKUP(T$4,DM_TI_LE!$A$5:$B$30,2,FALSE)</f>
        <v>0</v>
      </c>
      <c r="AQ413" s="188">
        <f>U413/$H413*VLOOKUP(U$4,DM_TI_LE!$A$5:$B$30,2,FALSE)</f>
        <v>0</v>
      </c>
      <c r="AR413" s="188">
        <f>V413/$H413*VLOOKUP(V$4,DM_TI_LE!$A$5:$B$30,2,FALSE)</f>
        <v>0</v>
      </c>
      <c r="AS413" s="188">
        <f>W413/$H413*VLOOKUP(W$4,DM_TI_LE!$A$5:$B$30,2,FALSE)</f>
        <v>0</v>
      </c>
      <c r="AT413" s="188">
        <f>X413/$H413*VLOOKUP(X$4,DM_TI_LE!$A$5:$B$30,2,FALSE)</f>
        <v>0</v>
      </c>
      <c r="AU413" s="188">
        <f>Y413/$H413*VLOOKUP(Y$4,DM_TI_LE!$A$5:$B$30,2,FALSE)</f>
        <v>0</v>
      </c>
      <c r="AV413" s="188">
        <f>Z413/$H413*VLOOKUP(Z$4,DM_TI_LE!$A$5:$B$30,2,FALSE)</f>
        <v>0</v>
      </c>
      <c r="AW413" s="188">
        <f>AA413/$H413*VLOOKUP(AA$4,DM_TI_LE!$A$5:$B$30,2,FALSE)</f>
        <v>0</v>
      </c>
      <c r="AX413" s="188">
        <f>AB413/$H413*VLOOKUP(AB$4,DM_TI_LE!$A$5:$B$30,2,FALSE)</f>
        <v>0</v>
      </c>
      <c r="AY413" s="188">
        <f>AC413/$H413*VLOOKUP(AC$4,DM_TI_LE!$A$5:$B$30,2,FALSE)</f>
        <v>0</v>
      </c>
      <c r="AZ413" s="188">
        <f>AD413/$H413*VLOOKUP(AD$4,DM_TI_LE!$A$5:$B$30,2,FALSE)</f>
        <v>0</v>
      </c>
      <c r="BA413" s="231">
        <f>IF(CD413="HDHV",DM_TI_LE!$K$12*I413, SUM(AE413:AW413)*F413*E413*DM_HE_SO_LUONG_NS!$D$1*CE413)</f>
        <v>780000</v>
      </c>
      <c r="BB413" s="16"/>
      <c r="BC413" s="17">
        <f>VLOOKUP(B413,GD_LCD_HS_LNS!$B$4:$E$914,4,FALSE)</f>
        <v>0</v>
      </c>
      <c r="BD413" s="16"/>
      <c r="BE413" s="16">
        <f>I413/26*$BC413*VLOOKUP(BE$4,DM_TI_LE!$A$5:$C$29,3,FALSE)</f>
        <v>0</v>
      </c>
      <c r="BF413" s="16">
        <f>J413/26*$BC413*VLOOKUP(BF$4,DM_TI_LE!$A$5:$C$29,3,FALSE)</f>
        <v>0</v>
      </c>
      <c r="BG413" s="16">
        <f>K413/26*$BC413*VLOOKUP(BG$4,DM_TI_LE!$A$5:$C$29,3,FALSE)</f>
        <v>0</v>
      </c>
      <c r="BH413" s="16">
        <f>L413/26*$BC413*VLOOKUP(BH$4,DM_TI_LE!$A$5:$C$29,3,FALSE)</f>
        <v>0</v>
      </c>
      <c r="BI413" s="16">
        <f>M413/26*$BC413*VLOOKUP(BI$4,DM_TI_LE!$A$5:$C$29,3,FALSE)</f>
        <v>0</v>
      </c>
      <c r="BJ413" s="16">
        <f>N413/26*$BC413*VLOOKUP(BJ$4,DM_TI_LE!$A$5:$C$29,3,FALSE)</f>
        <v>0</v>
      </c>
      <c r="BK413" s="16">
        <f>O413/26*$BC413*VLOOKUP(BK$4,DM_TI_LE!$A$5:$C$29,3,FALSE)</f>
        <v>0</v>
      </c>
      <c r="BL413" s="16">
        <f>P413/26*$BC413*VLOOKUP(BL$4,DM_TI_LE!$A$5:$C$29,3,FALSE)</f>
        <v>0</v>
      </c>
      <c r="BM413" s="16">
        <f>Q413/26*$BC413*VLOOKUP(BM$4,DM_TI_LE!$A$5:$C$29,3,FALSE)</f>
        <v>0</v>
      </c>
      <c r="BN413" s="16">
        <f>R413/26*$BC413*VLOOKUP(BN$4,DM_TI_LE!$A$5:$C$29,3,FALSE)</f>
        <v>0</v>
      </c>
      <c r="BO413" s="16">
        <f>S413/26*$BC413*VLOOKUP(BO$4,DM_TI_LE!$A$5:$C$29,3,FALSE)</f>
        <v>0</v>
      </c>
      <c r="BP413" s="16">
        <f>T413/26*$BC413*VLOOKUP(BP$4,DM_TI_LE!$A$5:$C$29,3,FALSE)</f>
        <v>0</v>
      </c>
      <c r="BQ413" s="16">
        <f>U413/26*$BC413*VLOOKUP(BQ$4,DM_TI_LE!$A$5:$C$29,3,FALSE)</f>
        <v>0</v>
      </c>
      <c r="BR413" s="16">
        <f>V413/26*$BC413*VLOOKUP(BR$4,DM_TI_LE!$A$5:$C$29,3,FALSE)</f>
        <v>0</v>
      </c>
      <c r="BS413" s="16">
        <f>W413/26*$BC413*VLOOKUP(BS$4,DM_TI_LE!$A$5:$C$29,3,FALSE)</f>
        <v>0</v>
      </c>
      <c r="BT413" s="16">
        <f>X413/26*$BC413*VLOOKUP(BT$4,DM_TI_LE!$A$5:$C$29,3,FALSE)</f>
        <v>0</v>
      </c>
      <c r="BU413" s="16">
        <f>Y413/26*$BC413*VLOOKUP(BU$4,DM_TI_LE!$A$5:$C$29,3,FALSE)</f>
        <v>0</v>
      </c>
      <c r="BV413" s="16">
        <f>Z413/26*$BC413*VLOOKUP(BV$4,DM_TI_LE!$A$5:$C$29,3,FALSE)</f>
        <v>0</v>
      </c>
      <c r="BW413" s="16">
        <f>AA413/26*$BC413*VLOOKUP(BW$4,DM_TI_LE!$A$5:$C$29,3,FALSE)</f>
        <v>0</v>
      </c>
      <c r="BX413" s="16">
        <f>AB413/26*$BC413*VLOOKUP(BX$4,DM_TI_LE!$A$5:$C$29,3,FALSE)</f>
        <v>0</v>
      </c>
      <c r="BY413" s="16">
        <f>AC413/26*$BC413*VLOOKUP(BY$4,DM_TI_LE!$A$5:$C$29,3,FALSE)</f>
        <v>0</v>
      </c>
      <c r="BZ413" s="16">
        <f>AD413/26*$BC413*VLOOKUP(BZ$4,DM_TI_LE!$A$5:$C$29,3,FALSE)</f>
        <v>0</v>
      </c>
      <c r="CA413" s="196">
        <f t="shared" si="0"/>
        <v>0</v>
      </c>
      <c r="CB413" s="16"/>
      <c r="CC413" s="197">
        <f t="shared" si="1"/>
        <v>780000</v>
      </c>
      <c r="CD413" s="145" t="s">
        <v>61</v>
      </c>
      <c r="CE413" s="199">
        <f>VLOOKUP(CD413,DM_TI_LE!$I$12:$J$16,2,FALSE)</f>
        <v>0</v>
      </c>
    </row>
    <row r="414" spans="1:83" ht="12.75">
      <c r="A414" s="36">
        <v>410</v>
      </c>
      <c r="B414" s="38">
        <f>GD_LCD_HS_LNS!B413</f>
        <v>13762</v>
      </c>
      <c r="C414" s="38" t="str">
        <f>GD_LCD_HS_LNS!C413</f>
        <v>Bùi Thị Út</v>
      </c>
      <c r="D414" s="38" t="str">
        <f>GD_LCD_HS_LNS!D413</f>
        <v>Nhân viên phục vụ hành khách</v>
      </c>
      <c r="E414" s="146">
        <f>VLOOKUP(B414,GD_CHAM_CONG!$C$6:$BJ$912,60,FALSE)</f>
        <v>1</v>
      </c>
      <c r="F414" s="146">
        <f>VLOOKUP(B414,GD_LCD_HS_LNS!$B$4:$F$914,5,FALSE)</f>
        <v>0</v>
      </c>
      <c r="G414" s="168"/>
      <c r="H414" s="168">
        <f>VLOOKUP(B414,GD_CHAM_CONG!$C$6:$BD$912,37,FALSE)</f>
        <v>26</v>
      </c>
      <c r="I414" s="16">
        <f>VLOOKUP($B414,GD_CHAM_CONG!$C$6:$BF$912,38,FALSE)</f>
        <v>26</v>
      </c>
      <c r="J414" s="16">
        <f>VLOOKUP($B414,GD_CHAM_CONG!$C$6:$BF$912,39,FALSE)</f>
        <v>0</v>
      </c>
      <c r="K414" s="16">
        <f>VLOOKUP($B414,GD_CHAM_CONG!$C$6:$BF$912,40,FALSE)</f>
        <v>0</v>
      </c>
      <c r="L414" s="16">
        <f>VLOOKUP($B414,GD_CHAM_CONG!$C$6:$BF$912,41,FALSE)</f>
        <v>0</v>
      </c>
      <c r="M414" s="16">
        <f>VLOOKUP($B414,GD_CHAM_CONG!$C$6:$BF$912,42,FALSE)</f>
        <v>0</v>
      </c>
      <c r="N414" s="16">
        <f>VLOOKUP($B414,GD_CHAM_CONG!$C$6:$BF$912,43,FALSE)</f>
        <v>0</v>
      </c>
      <c r="O414" s="16">
        <f>VLOOKUP($B414,GD_CHAM_CONG!$C$6:$BF$912,44,FALSE)</f>
        <v>0</v>
      </c>
      <c r="P414" s="16">
        <f>VLOOKUP($B414,GD_CHAM_CONG!$C$6:$BF$912,45,FALSE)</f>
        <v>0</v>
      </c>
      <c r="Q414" s="16">
        <f>VLOOKUP($B414,GD_CHAM_CONG!$C$6:$BF$912,46,FALSE)</f>
        <v>0</v>
      </c>
      <c r="R414" s="16">
        <f>VLOOKUP($B414,GD_CHAM_CONG!$C$6:$BF$912,47,FALSE)</f>
        <v>0</v>
      </c>
      <c r="S414" s="16">
        <f>VLOOKUP($B414,GD_CHAM_CONG!$C$6:$BF$912,48,FALSE)</f>
        <v>0</v>
      </c>
      <c r="T414" s="16">
        <f>VLOOKUP($B414,GD_CHAM_CONG!$C$6:$BF$912,49,FALSE)</f>
        <v>0</v>
      </c>
      <c r="U414" s="16">
        <f>VLOOKUP($B414,GD_CHAM_CONG!$C$6:$BF$912,50,FALSE)</f>
        <v>0</v>
      </c>
      <c r="V414" s="16">
        <f>VLOOKUP($B414,GD_CHAM_CONG!$C$6:$BF$912,51,FALSE)</f>
        <v>0</v>
      </c>
      <c r="W414" s="16">
        <f>VLOOKUP($B414,GD_CHAM_CONG!$C$6:$BF$912,52,FALSE)</f>
        <v>0</v>
      </c>
      <c r="X414" s="16">
        <f>VLOOKUP($B414,GD_CHAM_CONG!$C$6:$BF$912,53,FALSE)</f>
        <v>0</v>
      </c>
      <c r="Y414" s="16">
        <f>VLOOKUP($B414,GD_CHAM_CONG!$C$6:$BF$912,54,FALSE)</f>
        <v>0</v>
      </c>
      <c r="Z414" s="16">
        <f>VLOOKUP($B414,GD_CHAM_CONG!$C$6:$BF$912,55,FALSE)</f>
        <v>0</v>
      </c>
      <c r="AA414" s="16">
        <f>VLOOKUP($B414,GD_CHAM_CONG!$C$6:$BF$912,56,FALSE)</f>
        <v>0</v>
      </c>
      <c r="AB414" s="16">
        <f>VLOOKUP($B414,GD_CHAM_CONG!$C$6:$BI$912,57,FALSE)</f>
        <v>0</v>
      </c>
      <c r="AC414" s="16">
        <f>VLOOKUP($B414,GD_CHAM_CONG!$C$6:$BI$912,58,FALSE)</f>
        <v>0</v>
      </c>
      <c r="AD414" s="16">
        <f>VLOOKUP($B414,GD_CHAM_CONG!$C$6:$BI$912,59,FALSE)</f>
        <v>0</v>
      </c>
      <c r="AE414" s="188">
        <f>I414/$H414*VLOOKUP(I$4,DM_TI_LE!$A$5:$B$30,2,FALSE)</f>
        <v>1</v>
      </c>
      <c r="AF414" s="188">
        <f>J414/$H414*VLOOKUP(J$4,DM_TI_LE!$A$5:$B$30,2,FALSE)</f>
        <v>0</v>
      </c>
      <c r="AG414" s="188">
        <f>K414/$H414*VLOOKUP(K$4,DM_TI_LE!$A$5:$B$30,2,FALSE)</f>
        <v>0</v>
      </c>
      <c r="AH414" s="188">
        <f>L414/$H414*VLOOKUP(L$4,DM_TI_LE!$A$5:$B$30,2,FALSE)</f>
        <v>0</v>
      </c>
      <c r="AI414" s="188">
        <f>M414/$H414*VLOOKUP(M$4,DM_TI_LE!$A$5:$B$30,2,FALSE)</f>
        <v>0</v>
      </c>
      <c r="AJ414" s="188">
        <f>N414/$H414*VLOOKUP(N$4,DM_TI_LE!$A$5:$B$30,2,FALSE)</f>
        <v>0</v>
      </c>
      <c r="AK414" s="188">
        <f>O414/$H414*VLOOKUP(O$4,DM_TI_LE!$A$5:$B$30,2,FALSE)</f>
        <v>0</v>
      </c>
      <c r="AL414" s="188">
        <f>P414/$H414*VLOOKUP(P$4,DM_TI_LE!$A$5:$B$30,2,FALSE)</f>
        <v>0</v>
      </c>
      <c r="AM414" s="188">
        <f>Q414/$H414*VLOOKUP(Q$4,DM_TI_LE!$A$5:$B$30,2,FALSE)</f>
        <v>0</v>
      </c>
      <c r="AN414" s="188">
        <f>R414/$H414*VLOOKUP(R$4,DM_TI_LE!$A$5:$B$30,2,FALSE)</f>
        <v>0</v>
      </c>
      <c r="AO414" s="188">
        <f>S414/$H414*VLOOKUP(S$4,DM_TI_LE!$A$5:$B$30,2,FALSE)</f>
        <v>0</v>
      </c>
      <c r="AP414" s="188">
        <f>T414/$H414*VLOOKUP(T$4,DM_TI_LE!$A$5:$B$30,2,FALSE)</f>
        <v>0</v>
      </c>
      <c r="AQ414" s="188">
        <f>U414/$H414*VLOOKUP(U$4,DM_TI_LE!$A$5:$B$30,2,FALSE)</f>
        <v>0</v>
      </c>
      <c r="AR414" s="188">
        <f>V414/$H414*VLOOKUP(V$4,DM_TI_LE!$A$5:$B$30,2,FALSE)</f>
        <v>0</v>
      </c>
      <c r="AS414" s="188">
        <f>W414/$H414*VLOOKUP(W$4,DM_TI_LE!$A$5:$B$30,2,FALSE)</f>
        <v>0</v>
      </c>
      <c r="AT414" s="188">
        <f>X414/$H414*VLOOKUP(X$4,DM_TI_LE!$A$5:$B$30,2,FALSE)</f>
        <v>0</v>
      </c>
      <c r="AU414" s="188">
        <f>Y414/$H414*VLOOKUP(Y$4,DM_TI_LE!$A$5:$B$30,2,FALSE)</f>
        <v>0</v>
      </c>
      <c r="AV414" s="188">
        <f>Z414/$H414*VLOOKUP(Z$4,DM_TI_LE!$A$5:$B$30,2,FALSE)</f>
        <v>0</v>
      </c>
      <c r="AW414" s="188">
        <f>AA414/$H414*VLOOKUP(AA$4,DM_TI_LE!$A$5:$B$30,2,FALSE)</f>
        <v>0</v>
      </c>
      <c r="AX414" s="188">
        <f>AB414/$H414*VLOOKUP(AB$4,DM_TI_LE!$A$5:$B$30,2,FALSE)</f>
        <v>0</v>
      </c>
      <c r="AY414" s="188">
        <f>AC414/$H414*VLOOKUP(AC$4,DM_TI_LE!$A$5:$B$30,2,FALSE)</f>
        <v>0</v>
      </c>
      <c r="AZ414" s="188">
        <f>AD414/$H414*VLOOKUP(AD$4,DM_TI_LE!$A$5:$B$30,2,FALSE)</f>
        <v>0</v>
      </c>
      <c r="BA414" s="231">
        <f>IF(CD414="HDHV",DM_TI_LE!$K$12*I414, SUM(AE414:AW414)*F414*E414*DM_HE_SO_LUONG_NS!$D$1*CE414)</f>
        <v>780000</v>
      </c>
      <c r="BB414" s="16"/>
      <c r="BC414" s="17">
        <f>VLOOKUP(B414,GD_LCD_HS_LNS!$B$4:$E$914,4,FALSE)</f>
        <v>0</v>
      </c>
      <c r="BD414" s="16"/>
      <c r="BE414" s="16">
        <f>I414/26*$BC414*VLOOKUP(BE$4,DM_TI_LE!$A$5:$C$29,3,FALSE)</f>
        <v>0</v>
      </c>
      <c r="BF414" s="16">
        <f>J414/26*$BC414*VLOOKUP(BF$4,DM_TI_LE!$A$5:$C$29,3,FALSE)</f>
        <v>0</v>
      </c>
      <c r="BG414" s="16">
        <f>K414/26*$BC414*VLOOKUP(BG$4,DM_TI_LE!$A$5:$C$29,3,FALSE)</f>
        <v>0</v>
      </c>
      <c r="BH414" s="16">
        <f>L414/26*$BC414*VLOOKUP(BH$4,DM_TI_LE!$A$5:$C$29,3,FALSE)</f>
        <v>0</v>
      </c>
      <c r="BI414" s="16">
        <f>M414/26*$BC414*VLOOKUP(BI$4,DM_TI_LE!$A$5:$C$29,3,FALSE)</f>
        <v>0</v>
      </c>
      <c r="BJ414" s="16">
        <f>N414/26*$BC414*VLOOKUP(BJ$4,DM_TI_LE!$A$5:$C$29,3,FALSE)</f>
        <v>0</v>
      </c>
      <c r="BK414" s="16">
        <f>O414/26*$BC414*VLOOKUP(BK$4,DM_TI_LE!$A$5:$C$29,3,FALSE)</f>
        <v>0</v>
      </c>
      <c r="BL414" s="16">
        <f>P414/26*$BC414*VLOOKUP(BL$4,DM_TI_LE!$A$5:$C$29,3,FALSE)</f>
        <v>0</v>
      </c>
      <c r="BM414" s="16">
        <f>Q414/26*$BC414*VLOOKUP(BM$4,DM_TI_LE!$A$5:$C$29,3,FALSE)</f>
        <v>0</v>
      </c>
      <c r="BN414" s="16">
        <f>R414/26*$BC414*VLOOKUP(BN$4,DM_TI_LE!$A$5:$C$29,3,FALSE)</f>
        <v>0</v>
      </c>
      <c r="BO414" s="16">
        <f>S414/26*$BC414*VLOOKUP(BO$4,DM_TI_LE!$A$5:$C$29,3,FALSE)</f>
        <v>0</v>
      </c>
      <c r="BP414" s="16">
        <f>T414/26*$BC414*VLOOKUP(BP$4,DM_TI_LE!$A$5:$C$29,3,FALSE)</f>
        <v>0</v>
      </c>
      <c r="BQ414" s="16">
        <f>U414/26*$BC414*VLOOKUP(BQ$4,DM_TI_LE!$A$5:$C$29,3,FALSE)</f>
        <v>0</v>
      </c>
      <c r="BR414" s="16">
        <f>V414/26*$BC414*VLOOKUP(BR$4,DM_TI_LE!$A$5:$C$29,3,FALSE)</f>
        <v>0</v>
      </c>
      <c r="BS414" s="16">
        <f>W414/26*$BC414*VLOOKUP(BS$4,DM_TI_LE!$A$5:$C$29,3,FALSE)</f>
        <v>0</v>
      </c>
      <c r="BT414" s="16">
        <f>X414/26*$BC414*VLOOKUP(BT$4,DM_TI_LE!$A$5:$C$29,3,FALSE)</f>
        <v>0</v>
      </c>
      <c r="BU414" s="16">
        <f>Y414/26*$BC414*VLOOKUP(BU$4,DM_TI_LE!$A$5:$C$29,3,FALSE)</f>
        <v>0</v>
      </c>
      <c r="BV414" s="16">
        <f>Z414/26*$BC414*VLOOKUP(BV$4,DM_TI_LE!$A$5:$C$29,3,FALSE)</f>
        <v>0</v>
      </c>
      <c r="BW414" s="16">
        <f>AA414/26*$BC414*VLOOKUP(BW$4,DM_TI_LE!$A$5:$C$29,3,FALSE)</f>
        <v>0</v>
      </c>
      <c r="BX414" s="16">
        <f>AB414/26*$BC414*VLOOKUP(BX$4,DM_TI_LE!$A$5:$C$29,3,FALSE)</f>
        <v>0</v>
      </c>
      <c r="BY414" s="16">
        <f>AC414/26*$BC414*VLOOKUP(BY$4,DM_TI_LE!$A$5:$C$29,3,FALSE)</f>
        <v>0</v>
      </c>
      <c r="BZ414" s="16">
        <f>AD414/26*$BC414*VLOOKUP(BZ$4,DM_TI_LE!$A$5:$C$29,3,FALSE)</f>
        <v>0</v>
      </c>
      <c r="CA414" s="196">
        <f t="shared" si="0"/>
        <v>0</v>
      </c>
      <c r="CB414" s="16"/>
      <c r="CC414" s="197">
        <f t="shared" si="1"/>
        <v>780000</v>
      </c>
      <c r="CD414" s="145" t="s">
        <v>61</v>
      </c>
      <c r="CE414" s="199">
        <f>VLOOKUP(CD414,DM_TI_LE!$I$12:$J$16,2,FALSE)</f>
        <v>0</v>
      </c>
    </row>
    <row r="415" spans="1:83" ht="12.75">
      <c r="A415" s="36">
        <v>411</v>
      </c>
      <c r="B415" s="38">
        <f>GD_LCD_HS_LNS!B414</f>
        <v>13763</v>
      </c>
      <c r="C415" s="38" t="str">
        <f>GD_LCD_HS_LNS!C414</f>
        <v>Lê Mai Anh</v>
      </c>
      <c r="D415" s="38" t="str">
        <f>GD_LCD_HS_LNS!D414</f>
        <v>Nhân viên phục vụ hành khách</v>
      </c>
      <c r="E415" s="146">
        <f>VLOOKUP(B415,GD_CHAM_CONG!$C$6:$BJ$912,60,FALSE)</f>
        <v>1</v>
      </c>
      <c r="F415" s="146">
        <f>VLOOKUP(B415,GD_LCD_HS_LNS!$B$4:$F$914,5,FALSE)</f>
        <v>0</v>
      </c>
      <c r="G415" s="168"/>
      <c r="H415" s="168">
        <f>VLOOKUP(B415,GD_CHAM_CONG!$C$6:$BD$912,37,FALSE)</f>
        <v>26</v>
      </c>
      <c r="I415" s="16">
        <f>VLOOKUP($B415,GD_CHAM_CONG!$C$6:$BF$912,38,FALSE)</f>
        <v>26</v>
      </c>
      <c r="J415" s="16">
        <f>VLOOKUP($B415,GD_CHAM_CONG!$C$6:$BF$912,39,FALSE)</f>
        <v>0</v>
      </c>
      <c r="K415" s="16">
        <f>VLOOKUP($B415,GD_CHAM_CONG!$C$6:$BF$912,40,FALSE)</f>
        <v>0</v>
      </c>
      <c r="L415" s="16">
        <f>VLOOKUP($B415,GD_CHAM_CONG!$C$6:$BF$912,41,FALSE)</f>
        <v>0</v>
      </c>
      <c r="M415" s="16">
        <f>VLOOKUP($B415,GD_CHAM_CONG!$C$6:$BF$912,42,FALSE)</f>
        <v>0</v>
      </c>
      <c r="N415" s="16">
        <f>VLOOKUP($B415,GD_CHAM_CONG!$C$6:$BF$912,43,FALSE)</f>
        <v>0</v>
      </c>
      <c r="O415" s="16">
        <f>VLOOKUP($B415,GD_CHAM_CONG!$C$6:$BF$912,44,FALSE)</f>
        <v>0</v>
      </c>
      <c r="P415" s="16">
        <f>VLOOKUP($B415,GD_CHAM_CONG!$C$6:$BF$912,45,FALSE)</f>
        <v>0</v>
      </c>
      <c r="Q415" s="16">
        <f>VLOOKUP($B415,GD_CHAM_CONG!$C$6:$BF$912,46,FALSE)</f>
        <v>0</v>
      </c>
      <c r="R415" s="16">
        <f>VLOOKUP($B415,GD_CHAM_CONG!$C$6:$BF$912,47,FALSE)</f>
        <v>0</v>
      </c>
      <c r="S415" s="16">
        <f>VLOOKUP($B415,GD_CHAM_CONG!$C$6:$BF$912,48,FALSE)</f>
        <v>0</v>
      </c>
      <c r="T415" s="16">
        <f>VLOOKUP($B415,GD_CHAM_CONG!$C$6:$BF$912,49,FALSE)</f>
        <v>0</v>
      </c>
      <c r="U415" s="16">
        <f>VLOOKUP($B415,GD_CHAM_CONG!$C$6:$BF$912,50,FALSE)</f>
        <v>0</v>
      </c>
      <c r="V415" s="16">
        <f>VLOOKUP($B415,GD_CHAM_CONG!$C$6:$BF$912,51,FALSE)</f>
        <v>0</v>
      </c>
      <c r="W415" s="16">
        <f>VLOOKUP($B415,GD_CHAM_CONG!$C$6:$BF$912,52,FALSE)</f>
        <v>0</v>
      </c>
      <c r="X415" s="16">
        <f>VLOOKUP($B415,GD_CHAM_CONG!$C$6:$BF$912,53,FALSE)</f>
        <v>0</v>
      </c>
      <c r="Y415" s="16">
        <f>VLOOKUP($B415,GD_CHAM_CONG!$C$6:$BF$912,54,FALSE)</f>
        <v>0</v>
      </c>
      <c r="Z415" s="16">
        <f>VLOOKUP($B415,GD_CHAM_CONG!$C$6:$BF$912,55,FALSE)</f>
        <v>0</v>
      </c>
      <c r="AA415" s="16">
        <f>VLOOKUP($B415,GD_CHAM_CONG!$C$6:$BF$912,56,FALSE)</f>
        <v>0</v>
      </c>
      <c r="AB415" s="16">
        <f>VLOOKUP($B415,GD_CHAM_CONG!$C$6:$BI$912,57,FALSE)</f>
        <v>0</v>
      </c>
      <c r="AC415" s="16">
        <f>VLOOKUP($B415,GD_CHAM_CONG!$C$6:$BI$912,58,FALSE)</f>
        <v>0</v>
      </c>
      <c r="AD415" s="16">
        <f>VLOOKUP($B415,GD_CHAM_CONG!$C$6:$BI$912,59,FALSE)</f>
        <v>0</v>
      </c>
      <c r="AE415" s="188">
        <f>I415/$H415*VLOOKUP(I$4,DM_TI_LE!$A$5:$B$30,2,FALSE)</f>
        <v>1</v>
      </c>
      <c r="AF415" s="188">
        <f>J415/$H415*VLOOKUP(J$4,DM_TI_LE!$A$5:$B$30,2,FALSE)</f>
        <v>0</v>
      </c>
      <c r="AG415" s="188">
        <f>K415/$H415*VLOOKUP(K$4,DM_TI_LE!$A$5:$B$30,2,FALSE)</f>
        <v>0</v>
      </c>
      <c r="AH415" s="188">
        <f>L415/$H415*VLOOKUP(L$4,DM_TI_LE!$A$5:$B$30,2,FALSE)</f>
        <v>0</v>
      </c>
      <c r="AI415" s="188">
        <f>M415/$H415*VLOOKUP(M$4,DM_TI_LE!$A$5:$B$30,2,FALSE)</f>
        <v>0</v>
      </c>
      <c r="AJ415" s="188">
        <f>N415/$H415*VLOOKUP(N$4,DM_TI_LE!$A$5:$B$30,2,FALSE)</f>
        <v>0</v>
      </c>
      <c r="AK415" s="188">
        <f>O415/$H415*VLOOKUP(O$4,DM_TI_LE!$A$5:$B$30,2,FALSE)</f>
        <v>0</v>
      </c>
      <c r="AL415" s="188">
        <f>P415/$H415*VLOOKUP(P$4,DM_TI_LE!$A$5:$B$30,2,FALSE)</f>
        <v>0</v>
      </c>
      <c r="AM415" s="188">
        <f>Q415/$H415*VLOOKUP(Q$4,DM_TI_LE!$A$5:$B$30,2,FALSE)</f>
        <v>0</v>
      </c>
      <c r="AN415" s="188">
        <f>R415/$H415*VLOOKUP(R$4,DM_TI_LE!$A$5:$B$30,2,FALSE)</f>
        <v>0</v>
      </c>
      <c r="AO415" s="188">
        <f>S415/$H415*VLOOKUP(S$4,DM_TI_LE!$A$5:$B$30,2,FALSE)</f>
        <v>0</v>
      </c>
      <c r="AP415" s="188">
        <f>T415/$H415*VLOOKUP(T$4,DM_TI_LE!$A$5:$B$30,2,FALSE)</f>
        <v>0</v>
      </c>
      <c r="AQ415" s="188">
        <f>U415/$H415*VLOOKUP(U$4,DM_TI_LE!$A$5:$B$30,2,FALSE)</f>
        <v>0</v>
      </c>
      <c r="AR415" s="188">
        <f>V415/$H415*VLOOKUP(V$4,DM_TI_LE!$A$5:$B$30,2,FALSE)</f>
        <v>0</v>
      </c>
      <c r="AS415" s="188">
        <f>W415/$H415*VLOOKUP(W$4,DM_TI_LE!$A$5:$B$30,2,FALSE)</f>
        <v>0</v>
      </c>
      <c r="AT415" s="188">
        <f>X415/$H415*VLOOKUP(X$4,DM_TI_LE!$A$5:$B$30,2,FALSE)</f>
        <v>0</v>
      </c>
      <c r="AU415" s="188">
        <f>Y415/$H415*VLOOKUP(Y$4,DM_TI_LE!$A$5:$B$30,2,FALSE)</f>
        <v>0</v>
      </c>
      <c r="AV415" s="188">
        <f>Z415/$H415*VLOOKUP(Z$4,DM_TI_LE!$A$5:$B$30,2,FALSE)</f>
        <v>0</v>
      </c>
      <c r="AW415" s="188">
        <f>AA415/$H415*VLOOKUP(AA$4,DM_TI_LE!$A$5:$B$30,2,FALSE)</f>
        <v>0</v>
      </c>
      <c r="AX415" s="188">
        <f>AB415/$H415*VLOOKUP(AB$4,DM_TI_LE!$A$5:$B$30,2,FALSE)</f>
        <v>0</v>
      </c>
      <c r="AY415" s="188">
        <f>AC415/$H415*VLOOKUP(AC$4,DM_TI_LE!$A$5:$B$30,2,FALSE)</f>
        <v>0</v>
      </c>
      <c r="AZ415" s="188">
        <f>AD415/$H415*VLOOKUP(AD$4,DM_TI_LE!$A$5:$B$30,2,FALSE)</f>
        <v>0</v>
      </c>
      <c r="BA415" s="231">
        <f>IF(CD415="HDHV",DM_TI_LE!$K$12*I415, SUM(AE415:AW415)*F415*E415*DM_HE_SO_LUONG_NS!$D$1*CE415)</f>
        <v>780000</v>
      </c>
      <c r="BB415" s="16"/>
      <c r="BC415" s="17">
        <f>VLOOKUP(B415,GD_LCD_HS_LNS!$B$4:$E$914,4,FALSE)</f>
        <v>0</v>
      </c>
      <c r="BD415" s="16"/>
      <c r="BE415" s="16">
        <f>I415/26*$BC415*VLOOKUP(BE$4,DM_TI_LE!$A$5:$C$29,3,FALSE)</f>
        <v>0</v>
      </c>
      <c r="BF415" s="16">
        <f>J415/26*$BC415*VLOOKUP(BF$4,DM_TI_LE!$A$5:$C$29,3,FALSE)</f>
        <v>0</v>
      </c>
      <c r="BG415" s="16">
        <f>K415/26*$BC415*VLOOKUP(BG$4,DM_TI_LE!$A$5:$C$29,3,FALSE)</f>
        <v>0</v>
      </c>
      <c r="BH415" s="16">
        <f>L415/26*$BC415*VLOOKUP(BH$4,DM_TI_LE!$A$5:$C$29,3,FALSE)</f>
        <v>0</v>
      </c>
      <c r="BI415" s="16">
        <f>M415/26*$BC415*VLOOKUP(BI$4,DM_TI_LE!$A$5:$C$29,3,FALSE)</f>
        <v>0</v>
      </c>
      <c r="BJ415" s="16">
        <f>N415/26*$BC415*VLOOKUP(BJ$4,DM_TI_LE!$A$5:$C$29,3,FALSE)</f>
        <v>0</v>
      </c>
      <c r="BK415" s="16">
        <f>O415/26*$BC415*VLOOKUP(BK$4,DM_TI_LE!$A$5:$C$29,3,FALSE)</f>
        <v>0</v>
      </c>
      <c r="BL415" s="16">
        <f>P415/26*$BC415*VLOOKUP(BL$4,DM_TI_LE!$A$5:$C$29,3,FALSE)</f>
        <v>0</v>
      </c>
      <c r="BM415" s="16">
        <f>Q415/26*$BC415*VLOOKUP(BM$4,DM_TI_LE!$A$5:$C$29,3,FALSE)</f>
        <v>0</v>
      </c>
      <c r="BN415" s="16">
        <f>R415/26*$BC415*VLOOKUP(BN$4,DM_TI_LE!$A$5:$C$29,3,FALSE)</f>
        <v>0</v>
      </c>
      <c r="BO415" s="16">
        <f>S415/26*$BC415*VLOOKUP(BO$4,DM_TI_LE!$A$5:$C$29,3,FALSE)</f>
        <v>0</v>
      </c>
      <c r="BP415" s="16">
        <f>T415/26*$BC415*VLOOKUP(BP$4,DM_TI_LE!$A$5:$C$29,3,FALSE)</f>
        <v>0</v>
      </c>
      <c r="BQ415" s="16">
        <f>U415/26*$BC415*VLOOKUP(BQ$4,DM_TI_LE!$A$5:$C$29,3,FALSE)</f>
        <v>0</v>
      </c>
      <c r="BR415" s="16">
        <f>V415/26*$BC415*VLOOKUP(BR$4,DM_TI_LE!$A$5:$C$29,3,FALSE)</f>
        <v>0</v>
      </c>
      <c r="BS415" s="16">
        <f>W415/26*$BC415*VLOOKUP(BS$4,DM_TI_LE!$A$5:$C$29,3,FALSE)</f>
        <v>0</v>
      </c>
      <c r="BT415" s="16">
        <f>X415/26*$BC415*VLOOKUP(BT$4,DM_TI_LE!$A$5:$C$29,3,FALSE)</f>
        <v>0</v>
      </c>
      <c r="BU415" s="16">
        <f>Y415/26*$BC415*VLOOKUP(BU$4,DM_TI_LE!$A$5:$C$29,3,FALSE)</f>
        <v>0</v>
      </c>
      <c r="BV415" s="16">
        <f>Z415/26*$BC415*VLOOKUP(BV$4,DM_TI_LE!$A$5:$C$29,3,FALSE)</f>
        <v>0</v>
      </c>
      <c r="BW415" s="16">
        <f>AA415/26*$BC415*VLOOKUP(BW$4,DM_TI_LE!$A$5:$C$29,3,FALSE)</f>
        <v>0</v>
      </c>
      <c r="BX415" s="16">
        <f>AB415/26*$BC415*VLOOKUP(BX$4,DM_TI_LE!$A$5:$C$29,3,FALSE)</f>
        <v>0</v>
      </c>
      <c r="BY415" s="16">
        <f>AC415/26*$BC415*VLOOKUP(BY$4,DM_TI_LE!$A$5:$C$29,3,FALSE)</f>
        <v>0</v>
      </c>
      <c r="BZ415" s="16">
        <f>AD415/26*$BC415*VLOOKUP(BZ$4,DM_TI_LE!$A$5:$C$29,3,FALSE)</f>
        <v>0</v>
      </c>
      <c r="CA415" s="196">
        <f t="shared" si="0"/>
        <v>0</v>
      </c>
      <c r="CB415" s="16"/>
      <c r="CC415" s="197">
        <f t="shared" si="1"/>
        <v>780000</v>
      </c>
      <c r="CD415" s="145" t="s">
        <v>61</v>
      </c>
      <c r="CE415" s="199">
        <f>VLOOKUP(CD415,DM_TI_LE!$I$12:$J$16,2,FALSE)</f>
        <v>0</v>
      </c>
    </row>
    <row r="416" spans="1:83" ht="12.75">
      <c r="A416" s="36">
        <v>412</v>
      </c>
      <c r="B416" s="38">
        <f>GD_LCD_HS_LNS!B415</f>
        <v>13764</v>
      </c>
      <c r="C416" s="38" t="str">
        <f>GD_LCD_HS_LNS!C415</f>
        <v>Đỗ Thị Ngọc Hà</v>
      </c>
      <c r="D416" s="38" t="str">
        <f>GD_LCD_HS_LNS!D415</f>
        <v>Nhân viên phục vụ hành khách</v>
      </c>
      <c r="E416" s="146">
        <f>VLOOKUP(B416,GD_CHAM_CONG!$C$6:$BJ$912,60,FALSE)</f>
        <v>1</v>
      </c>
      <c r="F416" s="146">
        <f>VLOOKUP(B416,GD_LCD_HS_LNS!$B$4:$F$914,5,FALSE)</f>
        <v>0</v>
      </c>
      <c r="G416" s="168"/>
      <c r="H416" s="168">
        <f>VLOOKUP(B416,GD_CHAM_CONG!$C$6:$BD$912,37,FALSE)</f>
        <v>26</v>
      </c>
      <c r="I416" s="16">
        <f>VLOOKUP($B416,GD_CHAM_CONG!$C$6:$BF$912,38,FALSE)</f>
        <v>26</v>
      </c>
      <c r="J416" s="16">
        <f>VLOOKUP($B416,GD_CHAM_CONG!$C$6:$BF$912,39,FALSE)</f>
        <v>0</v>
      </c>
      <c r="K416" s="16">
        <f>VLOOKUP($B416,GD_CHAM_CONG!$C$6:$BF$912,40,FALSE)</f>
        <v>0</v>
      </c>
      <c r="L416" s="16">
        <f>VLOOKUP($B416,GD_CHAM_CONG!$C$6:$BF$912,41,FALSE)</f>
        <v>0</v>
      </c>
      <c r="M416" s="16">
        <f>VLOOKUP($B416,GD_CHAM_CONG!$C$6:$BF$912,42,FALSE)</f>
        <v>0</v>
      </c>
      <c r="N416" s="16">
        <f>VLOOKUP($B416,GD_CHAM_CONG!$C$6:$BF$912,43,FALSE)</f>
        <v>0</v>
      </c>
      <c r="O416" s="16">
        <f>VLOOKUP($B416,GD_CHAM_CONG!$C$6:$BF$912,44,FALSE)</f>
        <v>0</v>
      </c>
      <c r="P416" s="16">
        <f>VLOOKUP($B416,GD_CHAM_CONG!$C$6:$BF$912,45,FALSE)</f>
        <v>0</v>
      </c>
      <c r="Q416" s="16">
        <f>VLOOKUP($B416,GD_CHAM_CONG!$C$6:$BF$912,46,FALSE)</f>
        <v>0</v>
      </c>
      <c r="R416" s="16">
        <f>VLOOKUP($B416,GD_CHAM_CONG!$C$6:$BF$912,47,FALSE)</f>
        <v>0</v>
      </c>
      <c r="S416" s="16">
        <f>VLOOKUP($B416,GD_CHAM_CONG!$C$6:$BF$912,48,FALSE)</f>
        <v>0</v>
      </c>
      <c r="T416" s="16">
        <f>VLOOKUP($B416,GD_CHAM_CONG!$C$6:$BF$912,49,FALSE)</f>
        <v>0</v>
      </c>
      <c r="U416" s="16">
        <f>VLOOKUP($B416,GD_CHAM_CONG!$C$6:$BF$912,50,FALSE)</f>
        <v>0</v>
      </c>
      <c r="V416" s="16">
        <f>VLOOKUP($B416,GD_CHAM_CONG!$C$6:$BF$912,51,FALSE)</f>
        <v>0</v>
      </c>
      <c r="W416" s="16">
        <f>VLOOKUP($B416,GD_CHAM_CONG!$C$6:$BF$912,52,FALSE)</f>
        <v>0</v>
      </c>
      <c r="X416" s="16">
        <f>VLOOKUP($B416,GD_CHAM_CONG!$C$6:$BF$912,53,FALSE)</f>
        <v>0</v>
      </c>
      <c r="Y416" s="16">
        <f>VLOOKUP($B416,GD_CHAM_CONG!$C$6:$BF$912,54,FALSE)</f>
        <v>0</v>
      </c>
      <c r="Z416" s="16">
        <f>VLOOKUP($B416,GD_CHAM_CONG!$C$6:$BF$912,55,FALSE)</f>
        <v>0</v>
      </c>
      <c r="AA416" s="16">
        <f>VLOOKUP($B416,GD_CHAM_CONG!$C$6:$BF$912,56,FALSE)</f>
        <v>0</v>
      </c>
      <c r="AB416" s="16">
        <f>VLOOKUP($B416,GD_CHAM_CONG!$C$6:$BI$912,57,FALSE)</f>
        <v>0</v>
      </c>
      <c r="AC416" s="16">
        <f>VLOOKUP($B416,GD_CHAM_CONG!$C$6:$BI$912,58,FALSE)</f>
        <v>0</v>
      </c>
      <c r="AD416" s="16">
        <f>VLOOKUP($B416,GD_CHAM_CONG!$C$6:$BI$912,59,FALSE)</f>
        <v>0</v>
      </c>
      <c r="AE416" s="188">
        <f>I416/$H416*VLOOKUP(I$4,DM_TI_LE!$A$5:$B$30,2,FALSE)</f>
        <v>1</v>
      </c>
      <c r="AF416" s="188">
        <f>J416/$H416*VLOOKUP(J$4,DM_TI_LE!$A$5:$B$30,2,FALSE)</f>
        <v>0</v>
      </c>
      <c r="AG416" s="188">
        <f>K416/$H416*VLOOKUP(K$4,DM_TI_LE!$A$5:$B$30,2,FALSE)</f>
        <v>0</v>
      </c>
      <c r="AH416" s="188">
        <f>L416/$H416*VLOOKUP(L$4,DM_TI_LE!$A$5:$B$30,2,FALSE)</f>
        <v>0</v>
      </c>
      <c r="AI416" s="188">
        <f>M416/$H416*VLOOKUP(M$4,DM_TI_LE!$A$5:$B$30,2,FALSE)</f>
        <v>0</v>
      </c>
      <c r="AJ416" s="188">
        <f>N416/$H416*VLOOKUP(N$4,DM_TI_LE!$A$5:$B$30,2,FALSE)</f>
        <v>0</v>
      </c>
      <c r="AK416" s="188">
        <f>O416/$H416*VLOOKUP(O$4,DM_TI_LE!$A$5:$B$30,2,FALSE)</f>
        <v>0</v>
      </c>
      <c r="AL416" s="188">
        <f>P416/$H416*VLOOKUP(P$4,DM_TI_LE!$A$5:$B$30,2,FALSE)</f>
        <v>0</v>
      </c>
      <c r="AM416" s="188">
        <f>Q416/$H416*VLOOKUP(Q$4,DM_TI_LE!$A$5:$B$30,2,FALSE)</f>
        <v>0</v>
      </c>
      <c r="AN416" s="188">
        <f>R416/$H416*VLOOKUP(R$4,DM_TI_LE!$A$5:$B$30,2,FALSE)</f>
        <v>0</v>
      </c>
      <c r="AO416" s="188">
        <f>S416/$H416*VLOOKUP(S$4,DM_TI_LE!$A$5:$B$30,2,FALSE)</f>
        <v>0</v>
      </c>
      <c r="AP416" s="188">
        <f>T416/$H416*VLOOKUP(T$4,DM_TI_LE!$A$5:$B$30,2,FALSE)</f>
        <v>0</v>
      </c>
      <c r="AQ416" s="188">
        <f>U416/$H416*VLOOKUP(U$4,DM_TI_LE!$A$5:$B$30,2,FALSE)</f>
        <v>0</v>
      </c>
      <c r="AR416" s="188">
        <f>V416/$H416*VLOOKUP(V$4,DM_TI_LE!$A$5:$B$30,2,FALSE)</f>
        <v>0</v>
      </c>
      <c r="AS416" s="188">
        <f>W416/$H416*VLOOKUP(W$4,DM_TI_LE!$A$5:$B$30,2,FALSE)</f>
        <v>0</v>
      </c>
      <c r="AT416" s="188">
        <f>X416/$H416*VLOOKUP(X$4,DM_TI_LE!$A$5:$B$30,2,FALSE)</f>
        <v>0</v>
      </c>
      <c r="AU416" s="188">
        <f>Y416/$H416*VLOOKUP(Y$4,DM_TI_LE!$A$5:$B$30,2,FALSE)</f>
        <v>0</v>
      </c>
      <c r="AV416" s="188">
        <f>Z416/$H416*VLOOKUP(Z$4,DM_TI_LE!$A$5:$B$30,2,FALSE)</f>
        <v>0</v>
      </c>
      <c r="AW416" s="188">
        <f>AA416/$H416*VLOOKUP(AA$4,DM_TI_LE!$A$5:$B$30,2,FALSE)</f>
        <v>0</v>
      </c>
      <c r="AX416" s="188">
        <f>AB416/$H416*VLOOKUP(AB$4,DM_TI_LE!$A$5:$B$30,2,FALSE)</f>
        <v>0</v>
      </c>
      <c r="AY416" s="188">
        <f>AC416/$H416*VLOOKUP(AC$4,DM_TI_LE!$A$5:$B$30,2,FALSE)</f>
        <v>0</v>
      </c>
      <c r="AZ416" s="188">
        <f>AD416/$H416*VLOOKUP(AD$4,DM_TI_LE!$A$5:$B$30,2,FALSE)</f>
        <v>0</v>
      </c>
      <c r="BA416" s="231">
        <f>IF(CD416="HDHV",DM_TI_LE!$K$12*I416, SUM(AE416:AW416)*F416*E416*DM_HE_SO_LUONG_NS!$D$1*CE416)</f>
        <v>780000</v>
      </c>
      <c r="BB416" s="16"/>
      <c r="BC416" s="17">
        <f>VLOOKUP(B416,GD_LCD_HS_LNS!$B$4:$E$914,4,FALSE)</f>
        <v>0</v>
      </c>
      <c r="BD416" s="16"/>
      <c r="BE416" s="16">
        <f>I416/26*$BC416*VLOOKUP(BE$4,DM_TI_LE!$A$5:$C$29,3,FALSE)</f>
        <v>0</v>
      </c>
      <c r="BF416" s="16">
        <f>J416/26*$BC416*VLOOKUP(BF$4,DM_TI_LE!$A$5:$C$29,3,FALSE)</f>
        <v>0</v>
      </c>
      <c r="BG416" s="16">
        <f>K416/26*$BC416*VLOOKUP(BG$4,DM_TI_LE!$A$5:$C$29,3,FALSE)</f>
        <v>0</v>
      </c>
      <c r="BH416" s="16">
        <f>L416/26*$BC416*VLOOKUP(BH$4,DM_TI_LE!$A$5:$C$29,3,FALSE)</f>
        <v>0</v>
      </c>
      <c r="BI416" s="16">
        <f>M416/26*$BC416*VLOOKUP(BI$4,DM_TI_LE!$A$5:$C$29,3,FALSE)</f>
        <v>0</v>
      </c>
      <c r="BJ416" s="16">
        <f>N416/26*$BC416*VLOOKUP(BJ$4,DM_TI_LE!$A$5:$C$29,3,FALSE)</f>
        <v>0</v>
      </c>
      <c r="BK416" s="16">
        <f>O416/26*$BC416*VLOOKUP(BK$4,DM_TI_LE!$A$5:$C$29,3,FALSE)</f>
        <v>0</v>
      </c>
      <c r="BL416" s="16">
        <f>P416/26*$BC416*VLOOKUP(BL$4,DM_TI_LE!$A$5:$C$29,3,FALSE)</f>
        <v>0</v>
      </c>
      <c r="BM416" s="16">
        <f>Q416/26*$BC416*VLOOKUP(BM$4,DM_TI_LE!$A$5:$C$29,3,FALSE)</f>
        <v>0</v>
      </c>
      <c r="BN416" s="16">
        <f>R416/26*$BC416*VLOOKUP(BN$4,DM_TI_LE!$A$5:$C$29,3,FALSE)</f>
        <v>0</v>
      </c>
      <c r="BO416" s="16">
        <f>S416/26*$BC416*VLOOKUP(BO$4,DM_TI_LE!$A$5:$C$29,3,FALSE)</f>
        <v>0</v>
      </c>
      <c r="BP416" s="16">
        <f>T416/26*$BC416*VLOOKUP(BP$4,DM_TI_LE!$A$5:$C$29,3,FALSE)</f>
        <v>0</v>
      </c>
      <c r="BQ416" s="16">
        <f>U416/26*$BC416*VLOOKUP(BQ$4,DM_TI_LE!$A$5:$C$29,3,FALSE)</f>
        <v>0</v>
      </c>
      <c r="BR416" s="16">
        <f>V416/26*$BC416*VLOOKUP(BR$4,DM_TI_LE!$A$5:$C$29,3,FALSE)</f>
        <v>0</v>
      </c>
      <c r="BS416" s="16">
        <f>W416/26*$BC416*VLOOKUP(BS$4,DM_TI_LE!$A$5:$C$29,3,FALSE)</f>
        <v>0</v>
      </c>
      <c r="BT416" s="16">
        <f>X416/26*$BC416*VLOOKUP(BT$4,DM_TI_LE!$A$5:$C$29,3,FALSE)</f>
        <v>0</v>
      </c>
      <c r="BU416" s="16">
        <f>Y416/26*$BC416*VLOOKUP(BU$4,DM_TI_LE!$A$5:$C$29,3,FALSE)</f>
        <v>0</v>
      </c>
      <c r="BV416" s="16">
        <f>Z416/26*$BC416*VLOOKUP(BV$4,DM_TI_LE!$A$5:$C$29,3,FALSE)</f>
        <v>0</v>
      </c>
      <c r="BW416" s="16">
        <f>AA416/26*$BC416*VLOOKUP(BW$4,DM_TI_LE!$A$5:$C$29,3,FALSE)</f>
        <v>0</v>
      </c>
      <c r="BX416" s="16">
        <f>AB416/26*$BC416*VLOOKUP(BX$4,DM_TI_LE!$A$5:$C$29,3,FALSE)</f>
        <v>0</v>
      </c>
      <c r="BY416" s="16">
        <f>AC416/26*$BC416*VLOOKUP(BY$4,DM_TI_LE!$A$5:$C$29,3,FALSE)</f>
        <v>0</v>
      </c>
      <c r="BZ416" s="16">
        <f>AD416/26*$BC416*VLOOKUP(BZ$4,DM_TI_LE!$A$5:$C$29,3,FALSE)</f>
        <v>0</v>
      </c>
      <c r="CA416" s="196">
        <f t="shared" si="0"/>
        <v>0</v>
      </c>
      <c r="CB416" s="16"/>
      <c r="CC416" s="197">
        <f t="shared" si="1"/>
        <v>780000</v>
      </c>
      <c r="CD416" s="145" t="s">
        <v>61</v>
      </c>
      <c r="CE416" s="199">
        <f>VLOOKUP(CD416,DM_TI_LE!$I$12:$J$16,2,FALSE)</f>
        <v>0</v>
      </c>
    </row>
    <row r="417" spans="1:83" ht="12.75">
      <c r="A417" s="36">
        <v>413</v>
      </c>
      <c r="B417" s="38">
        <f>GD_LCD_HS_LNS!B416</f>
        <v>13765</v>
      </c>
      <c r="C417" s="38" t="str">
        <f>GD_LCD_HS_LNS!C416</f>
        <v>Phạm Tú Châu</v>
      </c>
      <c r="D417" s="38" t="str">
        <f>GD_LCD_HS_LNS!D416</f>
        <v>Nhân viên phục vụ hành khách</v>
      </c>
      <c r="E417" s="146">
        <f>VLOOKUP(B417,GD_CHAM_CONG!$C$6:$BJ$912,60,FALSE)</f>
        <v>1</v>
      </c>
      <c r="F417" s="146">
        <f>VLOOKUP(B417,GD_LCD_HS_LNS!$B$4:$F$914,5,FALSE)</f>
        <v>0</v>
      </c>
      <c r="G417" s="168"/>
      <c r="H417" s="168">
        <f>VLOOKUP(B417,GD_CHAM_CONG!$C$6:$BD$912,37,FALSE)</f>
        <v>26</v>
      </c>
      <c r="I417" s="16">
        <f>VLOOKUP($B417,GD_CHAM_CONG!$C$6:$BF$912,38,FALSE)</f>
        <v>26</v>
      </c>
      <c r="J417" s="16">
        <f>VLOOKUP($B417,GD_CHAM_CONG!$C$6:$BF$912,39,FALSE)</f>
        <v>0</v>
      </c>
      <c r="K417" s="16">
        <f>VLOOKUP($B417,GD_CHAM_CONG!$C$6:$BF$912,40,FALSE)</f>
        <v>0</v>
      </c>
      <c r="L417" s="16">
        <f>VLOOKUP($B417,GD_CHAM_CONG!$C$6:$BF$912,41,FALSE)</f>
        <v>0</v>
      </c>
      <c r="M417" s="16">
        <f>VLOOKUP($B417,GD_CHAM_CONG!$C$6:$BF$912,42,FALSE)</f>
        <v>0</v>
      </c>
      <c r="N417" s="16">
        <f>VLOOKUP($B417,GD_CHAM_CONG!$C$6:$BF$912,43,FALSE)</f>
        <v>0</v>
      </c>
      <c r="O417" s="16">
        <f>VLOOKUP($B417,GD_CHAM_CONG!$C$6:$BF$912,44,FALSE)</f>
        <v>0</v>
      </c>
      <c r="P417" s="16">
        <f>VLOOKUP($B417,GD_CHAM_CONG!$C$6:$BF$912,45,FALSE)</f>
        <v>0</v>
      </c>
      <c r="Q417" s="16">
        <f>VLOOKUP($B417,GD_CHAM_CONG!$C$6:$BF$912,46,FALSE)</f>
        <v>0</v>
      </c>
      <c r="R417" s="16">
        <f>VLOOKUP($B417,GD_CHAM_CONG!$C$6:$BF$912,47,FALSE)</f>
        <v>0</v>
      </c>
      <c r="S417" s="16">
        <f>VLOOKUP($B417,GD_CHAM_CONG!$C$6:$BF$912,48,FALSE)</f>
        <v>0</v>
      </c>
      <c r="T417" s="16">
        <f>VLOOKUP($B417,GD_CHAM_CONG!$C$6:$BF$912,49,FALSE)</f>
        <v>0</v>
      </c>
      <c r="U417" s="16">
        <f>VLOOKUP($B417,GD_CHAM_CONG!$C$6:$BF$912,50,FALSE)</f>
        <v>0</v>
      </c>
      <c r="V417" s="16">
        <f>VLOOKUP($B417,GD_CHAM_CONG!$C$6:$BF$912,51,FALSE)</f>
        <v>0</v>
      </c>
      <c r="W417" s="16">
        <f>VLOOKUP($B417,GD_CHAM_CONG!$C$6:$BF$912,52,FALSE)</f>
        <v>0</v>
      </c>
      <c r="X417" s="16">
        <f>VLOOKUP($B417,GD_CHAM_CONG!$C$6:$BF$912,53,FALSE)</f>
        <v>0</v>
      </c>
      <c r="Y417" s="16">
        <f>VLOOKUP($B417,GD_CHAM_CONG!$C$6:$BF$912,54,FALSE)</f>
        <v>0</v>
      </c>
      <c r="Z417" s="16">
        <f>VLOOKUP($B417,GD_CHAM_CONG!$C$6:$BF$912,55,FALSE)</f>
        <v>0</v>
      </c>
      <c r="AA417" s="16">
        <f>VLOOKUP($B417,GD_CHAM_CONG!$C$6:$BF$912,56,FALSE)</f>
        <v>0</v>
      </c>
      <c r="AB417" s="16">
        <f>VLOOKUP($B417,GD_CHAM_CONG!$C$6:$BI$912,57,FALSE)</f>
        <v>0</v>
      </c>
      <c r="AC417" s="16">
        <f>VLOOKUP($B417,GD_CHAM_CONG!$C$6:$BI$912,58,FALSE)</f>
        <v>0</v>
      </c>
      <c r="AD417" s="16">
        <f>VLOOKUP($B417,GD_CHAM_CONG!$C$6:$BI$912,59,FALSE)</f>
        <v>0</v>
      </c>
      <c r="AE417" s="188">
        <f>I417/$H417*VLOOKUP(I$4,DM_TI_LE!$A$5:$B$30,2,FALSE)</f>
        <v>1</v>
      </c>
      <c r="AF417" s="188">
        <f>J417/$H417*VLOOKUP(J$4,DM_TI_LE!$A$5:$B$30,2,FALSE)</f>
        <v>0</v>
      </c>
      <c r="AG417" s="188">
        <f>K417/$H417*VLOOKUP(K$4,DM_TI_LE!$A$5:$B$30,2,FALSE)</f>
        <v>0</v>
      </c>
      <c r="AH417" s="188">
        <f>L417/$H417*VLOOKUP(L$4,DM_TI_LE!$A$5:$B$30,2,FALSE)</f>
        <v>0</v>
      </c>
      <c r="AI417" s="188">
        <f>M417/$H417*VLOOKUP(M$4,DM_TI_LE!$A$5:$B$30,2,FALSE)</f>
        <v>0</v>
      </c>
      <c r="AJ417" s="188">
        <f>N417/$H417*VLOOKUP(N$4,DM_TI_LE!$A$5:$B$30,2,FALSE)</f>
        <v>0</v>
      </c>
      <c r="AK417" s="188">
        <f>O417/$H417*VLOOKUP(O$4,DM_TI_LE!$A$5:$B$30,2,FALSE)</f>
        <v>0</v>
      </c>
      <c r="AL417" s="188">
        <f>P417/$H417*VLOOKUP(P$4,DM_TI_LE!$A$5:$B$30,2,FALSE)</f>
        <v>0</v>
      </c>
      <c r="AM417" s="188">
        <f>Q417/$H417*VLOOKUP(Q$4,DM_TI_LE!$A$5:$B$30,2,FALSE)</f>
        <v>0</v>
      </c>
      <c r="AN417" s="188">
        <f>R417/$H417*VLOOKUP(R$4,DM_TI_LE!$A$5:$B$30,2,FALSE)</f>
        <v>0</v>
      </c>
      <c r="AO417" s="188">
        <f>S417/$H417*VLOOKUP(S$4,DM_TI_LE!$A$5:$B$30,2,FALSE)</f>
        <v>0</v>
      </c>
      <c r="AP417" s="188">
        <f>T417/$H417*VLOOKUP(T$4,DM_TI_LE!$A$5:$B$30,2,FALSE)</f>
        <v>0</v>
      </c>
      <c r="AQ417" s="188">
        <f>U417/$H417*VLOOKUP(U$4,DM_TI_LE!$A$5:$B$30,2,FALSE)</f>
        <v>0</v>
      </c>
      <c r="AR417" s="188">
        <f>V417/$H417*VLOOKUP(V$4,DM_TI_LE!$A$5:$B$30,2,FALSE)</f>
        <v>0</v>
      </c>
      <c r="AS417" s="188">
        <f>W417/$H417*VLOOKUP(W$4,DM_TI_LE!$A$5:$B$30,2,FALSE)</f>
        <v>0</v>
      </c>
      <c r="AT417" s="188">
        <f>X417/$H417*VLOOKUP(X$4,DM_TI_LE!$A$5:$B$30,2,FALSE)</f>
        <v>0</v>
      </c>
      <c r="AU417" s="188">
        <f>Y417/$H417*VLOOKUP(Y$4,DM_TI_LE!$A$5:$B$30,2,FALSE)</f>
        <v>0</v>
      </c>
      <c r="AV417" s="188">
        <f>Z417/$H417*VLOOKUP(Z$4,DM_TI_LE!$A$5:$B$30,2,FALSE)</f>
        <v>0</v>
      </c>
      <c r="AW417" s="188">
        <f>AA417/$H417*VLOOKUP(AA$4,DM_TI_LE!$A$5:$B$30,2,FALSE)</f>
        <v>0</v>
      </c>
      <c r="AX417" s="188">
        <f>AB417/$H417*VLOOKUP(AB$4,DM_TI_LE!$A$5:$B$30,2,FALSE)</f>
        <v>0</v>
      </c>
      <c r="AY417" s="188">
        <f>AC417/$H417*VLOOKUP(AC$4,DM_TI_LE!$A$5:$B$30,2,FALSE)</f>
        <v>0</v>
      </c>
      <c r="AZ417" s="188">
        <f>AD417/$H417*VLOOKUP(AD$4,DM_TI_LE!$A$5:$B$30,2,FALSE)</f>
        <v>0</v>
      </c>
      <c r="BA417" s="231">
        <f>IF(CD417="HDHV",DM_TI_LE!$K$12*I417, SUM(AE417:AW417)*F417*E417*DM_HE_SO_LUONG_NS!$D$1*CE417)</f>
        <v>780000</v>
      </c>
      <c r="BB417" s="16"/>
      <c r="BC417" s="17">
        <f>VLOOKUP(B417,GD_LCD_HS_LNS!$B$4:$E$914,4,FALSE)</f>
        <v>0</v>
      </c>
      <c r="BD417" s="16"/>
      <c r="BE417" s="16">
        <f>I417/26*$BC417*VLOOKUP(BE$4,DM_TI_LE!$A$5:$C$29,3,FALSE)</f>
        <v>0</v>
      </c>
      <c r="BF417" s="16">
        <f>J417/26*$BC417*VLOOKUP(BF$4,DM_TI_LE!$A$5:$C$29,3,FALSE)</f>
        <v>0</v>
      </c>
      <c r="BG417" s="16">
        <f>K417/26*$BC417*VLOOKUP(BG$4,DM_TI_LE!$A$5:$C$29,3,FALSE)</f>
        <v>0</v>
      </c>
      <c r="BH417" s="16">
        <f>L417/26*$BC417*VLOOKUP(BH$4,DM_TI_LE!$A$5:$C$29,3,FALSE)</f>
        <v>0</v>
      </c>
      <c r="BI417" s="16">
        <f>M417/26*$BC417*VLOOKUP(BI$4,DM_TI_LE!$A$5:$C$29,3,FALSE)</f>
        <v>0</v>
      </c>
      <c r="BJ417" s="16">
        <f>N417/26*$BC417*VLOOKUP(BJ$4,DM_TI_LE!$A$5:$C$29,3,FALSE)</f>
        <v>0</v>
      </c>
      <c r="BK417" s="16">
        <f>O417/26*$BC417*VLOOKUP(BK$4,DM_TI_LE!$A$5:$C$29,3,FALSE)</f>
        <v>0</v>
      </c>
      <c r="BL417" s="16">
        <f>P417/26*$BC417*VLOOKUP(BL$4,DM_TI_LE!$A$5:$C$29,3,FALSE)</f>
        <v>0</v>
      </c>
      <c r="BM417" s="16">
        <f>Q417/26*$BC417*VLOOKUP(BM$4,DM_TI_LE!$A$5:$C$29,3,FALSE)</f>
        <v>0</v>
      </c>
      <c r="BN417" s="16">
        <f>R417/26*$BC417*VLOOKUP(BN$4,DM_TI_LE!$A$5:$C$29,3,FALSE)</f>
        <v>0</v>
      </c>
      <c r="BO417" s="16">
        <f>S417/26*$BC417*VLOOKUP(BO$4,DM_TI_LE!$A$5:$C$29,3,FALSE)</f>
        <v>0</v>
      </c>
      <c r="BP417" s="16">
        <f>T417/26*$BC417*VLOOKUP(BP$4,DM_TI_LE!$A$5:$C$29,3,FALSE)</f>
        <v>0</v>
      </c>
      <c r="BQ417" s="16">
        <f>U417/26*$BC417*VLOOKUP(BQ$4,DM_TI_LE!$A$5:$C$29,3,FALSE)</f>
        <v>0</v>
      </c>
      <c r="BR417" s="16">
        <f>V417/26*$BC417*VLOOKUP(BR$4,DM_TI_LE!$A$5:$C$29,3,FALSE)</f>
        <v>0</v>
      </c>
      <c r="BS417" s="16">
        <f>W417/26*$BC417*VLOOKUP(BS$4,DM_TI_LE!$A$5:$C$29,3,FALSE)</f>
        <v>0</v>
      </c>
      <c r="BT417" s="16">
        <f>X417/26*$BC417*VLOOKUP(BT$4,DM_TI_LE!$A$5:$C$29,3,FALSE)</f>
        <v>0</v>
      </c>
      <c r="BU417" s="16">
        <f>Y417/26*$BC417*VLOOKUP(BU$4,DM_TI_LE!$A$5:$C$29,3,FALSE)</f>
        <v>0</v>
      </c>
      <c r="BV417" s="16">
        <f>Z417/26*$BC417*VLOOKUP(BV$4,DM_TI_LE!$A$5:$C$29,3,FALSE)</f>
        <v>0</v>
      </c>
      <c r="BW417" s="16">
        <f>AA417/26*$BC417*VLOOKUP(BW$4,DM_TI_LE!$A$5:$C$29,3,FALSE)</f>
        <v>0</v>
      </c>
      <c r="BX417" s="16">
        <f>AB417/26*$BC417*VLOOKUP(BX$4,DM_TI_LE!$A$5:$C$29,3,FALSE)</f>
        <v>0</v>
      </c>
      <c r="BY417" s="16">
        <f>AC417/26*$BC417*VLOOKUP(BY$4,DM_TI_LE!$A$5:$C$29,3,FALSE)</f>
        <v>0</v>
      </c>
      <c r="BZ417" s="16">
        <f>AD417/26*$BC417*VLOOKUP(BZ$4,DM_TI_LE!$A$5:$C$29,3,FALSE)</f>
        <v>0</v>
      </c>
      <c r="CA417" s="196">
        <f t="shared" si="0"/>
        <v>0</v>
      </c>
      <c r="CB417" s="16"/>
      <c r="CC417" s="197">
        <f t="shared" si="1"/>
        <v>780000</v>
      </c>
      <c r="CD417" s="145" t="s">
        <v>61</v>
      </c>
      <c r="CE417" s="199">
        <f>VLOOKUP(CD417,DM_TI_LE!$I$12:$J$16,2,FALSE)</f>
        <v>0</v>
      </c>
    </row>
    <row r="418" spans="1:83" ht="12.75">
      <c r="A418" s="36">
        <v>414</v>
      </c>
      <c r="B418" s="38">
        <f>GD_LCD_HS_LNS!B417</f>
        <v>13766</v>
      </c>
      <c r="C418" s="38" t="str">
        <f>GD_LCD_HS_LNS!C417</f>
        <v>Nguyễn Thị Phương Dung</v>
      </c>
      <c r="D418" s="38" t="str">
        <f>GD_LCD_HS_LNS!D417</f>
        <v>Nhân viên phục vụ hành khách</v>
      </c>
      <c r="E418" s="146">
        <f>VLOOKUP(B418,GD_CHAM_CONG!$C$6:$BJ$912,60,FALSE)</f>
        <v>1</v>
      </c>
      <c r="F418" s="146">
        <f>VLOOKUP(B418,GD_LCD_HS_LNS!$B$4:$F$914,5,FALSE)</f>
        <v>0</v>
      </c>
      <c r="G418" s="168"/>
      <c r="H418" s="168">
        <f>VLOOKUP(B418,GD_CHAM_CONG!$C$6:$BD$912,37,FALSE)</f>
        <v>26</v>
      </c>
      <c r="I418" s="16">
        <f>VLOOKUP($B418,GD_CHAM_CONG!$C$6:$BF$912,38,FALSE)</f>
        <v>26</v>
      </c>
      <c r="J418" s="16">
        <f>VLOOKUP($B418,GD_CHAM_CONG!$C$6:$BF$912,39,FALSE)</f>
        <v>0</v>
      </c>
      <c r="K418" s="16">
        <f>VLOOKUP($B418,GD_CHAM_CONG!$C$6:$BF$912,40,FALSE)</f>
        <v>0</v>
      </c>
      <c r="L418" s="16">
        <f>VLOOKUP($B418,GD_CHAM_CONG!$C$6:$BF$912,41,FALSE)</f>
        <v>0</v>
      </c>
      <c r="M418" s="16">
        <f>VLOOKUP($B418,GD_CHAM_CONG!$C$6:$BF$912,42,FALSE)</f>
        <v>0</v>
      </c>
      <c r="N418" s="16">
        <f>VLOOKUP($B418,GD_CHAM_CONG!$C$6:$BF$912,43,FALSE)</f>
        <v>0</v>
      </c>
      <c r="O418" s="16">
        <f>VLOOKUP($B418,GD_CHAM_CONG!$C$6:$BF$912,44,FALSE)</f>
        <v>0</v>
      </c>
      <c r="P418" s="16">
        <f>VLOOKUP($B418,GD_CHAM_CONG!$C$6:$BF$912,45,FALSE)</f>
        <v>0</v>
      </c>
      <c r="Q418" s="16">
        <f>VLOOKUP($B418,GD_CHAM_CONG!$C$6:$BF$912,46,FALSE)</f>
        <v>0</v>
      </c>
      <c r="R418" s="16">
        <f>VLOOKUP($B418,GD_CHAM_CONG!$C$6:$BF$912,47,FALSE)</f>
        <v>0</v>
      </c>
      <c r="S418" s="16">
        <f>VLOOKUP($B418,GD_CHAM_CONG!$C$6:$BF$912,48,FALSE)</f>
        <v>0</v>
      </c>
      <c r="T418" s="16">
        <f>VLOOKUP($B418,GD_CHAM_CONG!$C$6:$BF$912,49,FALSE)</f>
        <v>0</v>
      </c>
      <c r="U418" s="16">
        <f>VLOOKUP($B418,GD_CHAM_CONG!$C$6:$BF$912,50,FALSE)</f>
        <v>0</v>
      </c>
      <c r="V418" s="16">
        <f>VLOOKUP($B418,GD_CHAM_CONG!$C$6:$BF$912,51,FALSE)</f>
        <v>0</v>
      </c>
      <c r="W418" s="16">
        <f>VLOOKUP($B418,GD_CHAM_CONG!$C$6:$BF$912,52,FALSE)</f>
        <v>0</v>
      </c>
      <c r="X418" s="16">
        <f>VLOOKUP($B418,GD_CHAM_CONG!$C$6:$BF$912,53,FALSE)</f>
        <v>0</v>
      </c>
      <c r="Y418" s="16">
        <f>VLOOKUP($B418,GD_CHAM_CONG!$C$6:$BF$912,54,FALSE)</f>
        <v>0</v>
      </c>
      <c r="Z418" s="16">
        <f>VLOOKUP($B418,GD_CHAM_CONG!$C$6:$BF$912,55,FALSE)</f>
        <v>0</v>
      </c>
      <c r="AA418" s="16">
        <f>VLOOKUP($B418,GD_CHAM_CONG!$C$6:$BF$912,56,FALSE)</f>
        <v>0</v>
      </c>
      <c r="AB418" s="16">
        <f>VLOOKUP($B418,GD_CHAM_CONG!$C$6:$BI$912,57,FALSE)</f>
        <v>0</v>
      </c>
      <c r="AC418" s="16">
        <f>VLOOKUP($B418,GD_CHAM_CONG!$C$6:$BI$912,58,FALSE)</f>
        <v>0</v>
      </c>
      <c r="AD418" s="16">
        <f>VLOOKUP($B418,GD_CHAM_CONG!$C$6:$BI$912,59,FALSE)</f>
        <v>0</v>
      </c>
      <c r="AE418" s="188">
        <f>I418/$H418*VLOOKUP(I$4,DM_TI_LE!$A$5:$B$30,2,FALSE)</f>
        <v>1</v>
      </c>
      <c r="AF418" s="188">
        <f>J418/$H418*VLOOKUP(J$4,DM_TI_LE!$A$5:$B$30,2,FALSE)</f>
        <v>0</v>
      </c>
      <c r="AG418" s="188">
        <f>K418/$H418*VLOOKUP(K$4,DM_TI_LE!$A$5:$B$30,2,FALSE)</f>
        <v>0</v>
      </c>
      <c r="AH418" s="188">
        <f>L418/$H418*VLOOKUP(L$4,DM_TI_LE!$A$5:$B$30,2,FALSE)</f>
        <v>0</v>
      </c>
      <c r="AI418" s="188">
        <f>M418/$H418*VLOOKUP(M$4,DM_TI_LE!$A$5:$B$30,2,FALSE)</f>
        <v>0</v>
      </c>
      <c r="AJ418" s="188">
        <f>N418/$H418*VLOOKUP(N$4,DM_TI_LE!$A$5:$B$30,2,FALSE)</f>
        <v>0</v>
      </c>
      <c r="AK418" s="188">
        <f>O418/$H418*VLOOKUP(O$4,DM_TI_LE!$A$5:$B$30,2,FALSE)</f>
        <v>0</v>
      </c>
      <c r="AL418" s="188">
        <f>P418/$H418*VLOOKUP(P$4,DM_TI_LE!$A$5:$B$30,2,FALSE)</f>
        <v>0</v>
      </c>
      <c r="AM418" s="188">
        <f>Q418/$H418*VLOOKUP(Q$4,DM_TI_LE!$A$5:$B$30,2,FALSE)</f>
        <v>0</v>
      </c>
      <c r="AN418" s="188">
        <f>R418/$H418*VLOOKUP(R$4,DM_TI_LE!$A$5:$B$30,2,FALSE)</f>
        <v>0</v>
      </c>
      <c r="AO418" s="188">
        <f>S418/$H418*VLOOKUP(S$4,DM_TI_LE!$A$5:$B$30,2,FALSE)</f>
        <v>0</v>
      </c>
      <c r="AP418" s="188">
        <f>T418/$H418*VLOOKUP(T$4,DM_TI_LE!$A$5:$B$30,2,FALSE)</f>
        <v>0</v>
      </c>
      <c r="AQ418" s="188">
        <f>U418/$H418*VLOOKUP(U$4,DM_TI_LE!$A$5:$B$30,2,FALSE)</f>
        <v>0</v>
      </c>
      <c r="AR418" s="188">
        <f>V418/$H418*VLOOKUP(V$4,DM_TI_LE!$A$5:$B$30,2,FALSE)</f>
        <v>0</v>
      </c>
      <c r="AS418" s="188">
        <f>W418/$H418*VLOOKUP(W$4,DM_TI_LE!$A$5:$B$30,2,FALSE)</f>
        <v>0</v>
      </c>
      <c r="AT418" s="188">
        <f>X418/$H418*VLOOKUP(X$4,DM_TI_LE!$A$5:$B$30,2,FALSE)</f>
        <v>0</v>
      </c>
      <c r="AU418" s="188">
        <f>Y418/$H418*VLOOKUP(Y$4,DM_TI_LE!$A$5:$B$30,2,FALSE)</f>
        <v>0</v>
      </c>
      <c r="AV418" s="188">
        <f>Z418/$H418*VLOOKUP(Z$4,DM_TI_LE!$A$5:$B$30,2,FALSE)</f>
        <v>0</v>
      </c>
      <c r="AW418" s="188">
        <f>AA418/$H418*VLOOKUP(AA$4,DM_TI_LE!$A$5:$B$30,2,FALSE)</f>
        <v>0</v>
      </c>
      <c r="AX418" s="188">
        <f>AB418/$H418*VLOOKUP(AB$4,DM_TI_LE!$A$5:$B$30,2,FALSE)</f>
        <v>0</v>
      </c>
      <c r="AY418" s="188">
        <f>AC418/$H418*VLOOKUP(AC$4,DM_TI_LE!$A$5:$B$30,2,FALSE)</f>
        <v>0</v>
      </c>
      <c r="AZ418" s="188">
        <f>AD418/$H418*VLOOKUP(AD$4,DM_TI_LE!$A$5:$B$30,2,FALSE)</f>
        <v>0</v>
      </c>
      <c r="BA418" s="231">
        <f>IF(CD418="HDHV",DM_TI_LE!$K$12*I418, SUM(AE418:AW418)*F418*E418*DM_HE_SO_LUONG_NS!$D$1*CE418)</f>
        <v>780000</v>
      </c>
      <c r="BB418" s="16"/>
      <c r="BC418" s="17">
        <f>VLOOKUP(B418,GD_LCD_HS_LNS!$B$4:$E$914,4,FALSE)</f>
        <v>0</v>
      </c>
      <c r="BD418" s="16"/>
      <c r="BE418" s="16">
        <f>I418/26*$BC418*VLOOKUP(BE$4,DM_TI_LE!$A$5:$C$29,3,FALSE)</f>
        <v>0</v>
      </c>
      <c r="BF418" s="16">
        <f>J418/26*$BC418*VLOOKUP(BF$4,DM_TI_LE!$A$5:$C$29,3,FALSE)</f>
        <v>0</v>
      </c>
      <c r="BG418" s="16">
        <f>K418/26*$BC418*VLOOKUP(BG$4,DM_TI_LE!$A$5:$C$29,3,FALSE)</f>
        <v>0</v>
      </c>
      <c r="BH418" s="16">
        <f>L418/26*$BC418*VLOOKUP(BH$4,DM_TI_LE!$A$5:$C$29,3,FALSE)</f>
        <v>0</v>
      </c>
      <c r="BI418" s="16">
        <f>M418/26*$BC418*VLOOKUP(BI$4,DM_TI_LE!$A$5:$C$29,3,FALSE)</f>
        <v>0</v>
      </c>
      <c r="BJ418" s="16">
        <f>N418/26*$BC418*VLOOKUP(BJ$4,DM_TI_LE!$A$5:$C$29,3,FALSE)</f>
        <v>0</v>
      </c>
      <c r="BK418" s="16">
        <f>O418/26*$BC418*VLOOKUP(BK$4,DM_TI_LE!$A$5:$C$29,3,FALSE)</f>
        <v>0</v>
      </c>
      <c r="BL418" s="16">
        <f>P418/26*$BC418*VLOOKUP(BL$4,DM_TI_LE!$A$5:$C$29,3,FALSE)</f>
        <v>0</v>
      </c>
      <c r="BM418" s="16">
        <f>Q418/26*$BC418*VLOOKUP(BM$4,DM_TI_LE!$A$5:$C$29,3,FALSE)</f>
        <v>0</v>
      </c>
      <c r="BN418" s="16">
        <f>R418/26*$BC418*VLOOKUP(BN$4,DM_TI_LE!$A$5:$C$29,3,FALSE)</f>
        <v>0</v>
      </c>
      <c r="BO418" s="16">
        <f>S418/26*$BC418*VLOOKUP(BO$4,DM_TI_LE!$A$5:$C$29,3,FALSE)</f>
        <v>0</v>
      </c>
      <c r="BP418" s="16">
        <f>T418/26*$BC418*VLOOKUP(BP$4,DM_TI_LE!$A$5:$C$29,3,FALSE)</f>
        <v>0</v>
      </c>
      <c r="BQ418" s="16">
        <f>U418/26*$BC418*VLOOKUP(BQ$4,DM_TI_LE!$A$5:$C$29,3,FALSE)</f>
        <v>0</v>
      </c>
      <c r="BR418" s="16">
        <f>V418/26*$BC418*VLOOKUP(BR$4,DM_TI_LE!$A$5:$C$29,3,FALSE)</f>
        <v>0</v>
      </c>
      <c r="BS418" s="16">
        <f>W418/26*$BC418*VLOOKUP(BS$4,DM_TI_LE!$A$5:$C$29,3,FALSE)</f>
        <v>0</v>
      </c>
      <c r="BT418" s="16">
        <f>X418/26*$BC418*VLOOKUP(BT$4,DM_TI_LE!$A$5:$C$29,3,FALSE)</f>
        <v>0</v>
      </c>
      <c r="BU418" s="16">
        <f>Y418/26*$BC418*VLOOKUP(BU$4,DM_TI_LE!$A$5:$C$29,3,FALSE)</f>
        <v>0</v>
      </c>
      <c r="BV418" s="16">
        <f>Z418/26*$BC418*VLOOKUP(BV$4,DM_TI_LE!$A$5:$C$29,3,FALSE)</f>
        <v>0</v>
      </c>
      <c r="BW418" s="16">
        <f>AA418/26*$BC418*VLOOKUP(BW$4,DM_TI_LE!$A$5:$C$29,3,FALSE)</f>
        <v>0</v>
      </c>
      <c r="BX418" s="16">
        <f>AB418/26*$BC418*VLOOKUP(BX$4,DM_TI_LE!$A$5:$C$29,3,FALSE)</f>
        <v>0</v>
      </c>
      <c r="BY418" s="16">
        <f>AC418/26*$BC418*VLOOKUP(BY$4,DM_TI_LE!$A$5:$C$29,3,FALSE)</f>
        <v>0</v>
      </c>
      <c r="BZ418" s="16">
        <f>AD418/26*$BC418*VLOOKUP(BZ$4,DM_TI_LE!$A$5:$C$29,3,FALSE)</f>
        <v>0</v>
      </c>
      <c r="CA418" s="196">
        <f t="shared" si="0"/>
        <v>0</v>
      </c>
      <c r="CB418" s="16"/>
      <c r="CC418" s="197">
        <f t="shared" si="1"/>
        <v>780000</v>
      </c>
      <c r="CD418" s="145" t="s">
        <v>61</v>
      </c>
      <c r="CE418" s="199">
        <f>VLOOKUP(CD418,DM_TI_LE!$I$12:$J$16,2,FALSE)</f>
        <v>0</v>
      </c>
    </row>
    <row r="419" spans="1:83" ht="12.75">
      <c r="A419" s="36">
        <v>415</v>
      </c>
      <c r="B419" s="38">
        <f>GD_LCD_HS_LNS!B418</f>
        <v>13767</v>
      </c>
      <c r="C419" s="38" t="str">
        <f>GD_LCD_HS_LNS!C418</f>
        <v>Trần Thị Phương Anh</v>
      </c>
      <c r="D419" s="38" t="str">
        <f>GD_LCD_HS_LNS!D418</f>
        <v>Nhân viên phục vụ hành khách</v>
      </c>
      <c r="E419" s="146">
        <f>VLOOKUP(B419,GD_CHAM_CONG!$C$6:$BJ$912,60,FALSE)</f>
        <v>1</v>
      </c>
      <c r="F419" s="146">
        <f>VLOOKUP(B419,GD_LCD_HS_LNS!$B$4:$F$914,5,FALSE)</f>
        <v>0</v>
      </c>
      <c r="G419" s="168"/>
      <c r="H419" s="168">
        <f>VLOOKUP(B419,GD_CHAM_CONG!$C$6:$BD$912,37,FALSE)</f>
        <v>26</v>
      </c>
      <c r="I419" s="16">
        <f>VLOOKUP($B419,GD_CHAM_CONG!$C$6:$BF$912,38,FALSE)</f>
        <v>26</v>
      </c>
      <c r="J419" s="16">
        <f>VLOOKUP($B419,GD_CHAM_CONG!$C$6:$BF$912,39,FALSE)</f>
        <v>0</v>
      </c>
      <c r="K419" s="16">
        <f>VLOOKUP($B419,GD_CHAM_CONG!$C$6:$BF$912,40,FALSE)</f>
        <v>0</v>
      </c>
      <c r="L419" s="16">
        <f>VLOOKUP($B419,GD_CHAM_CONG!$C$6:$BF$912,41,FALSE)</f>
        <v>0</v>
      </c>
      <c r="M419" s="16">
        <f>VLOOKUP($B419,GD_CHAM_CONG!$C$6:$BF$912,42,FALSE)</f>
        <v>0</v>
      </c>
      <c r="N419" s="16">
        <f>VLOOKUP($B419,GD_CHAM_CONG!$C$6:$BF$912,43,FALSE)</f>
        <v>0</v>
      </c>
      <c r="O419" s="16">
        <f>VLOOKUP($B419,GD_CHAM_CONG!$C$6:$BF$912,44,FALSE)</f>
        <v>0</v>
      </c>
      <c r="P419" s="16">
        <f>VLOOKUP($B419,GD_CHAM_CONG!$C$6:$BF$912,45,FALSE)</f>
        <v>0</v>
      </c>
      <c r="Q419" s="16">
        <f>VLOOKUP($B419,GD_CHAM_CONG!$C$6:$BF$912,46,FALSE)</f>
        <v>0</v>
      </c>
      <c r="R419" s="16">
        <f>VLOOKUP($B419,GD_CHAM_CONG!$C$6:$BF$912,47,FALSE)</f>
        <v>0</v>
      </c>
      <c r="S419" s="16">
        <f>VLOOKUP($B419,GD_CHAM_CONG!$C$6:$BF$912,48,FALSE)</f>
        <v>0</v>
      </c>
      <c r="T419" s="16">
        <f>VLOOKUP($B419,GD_CHAM_CONG!$C$6:$BF$912,49,FALSE)</f>
        <v>0</v>
      </c>
      <c r="U419" s="16">
        <f>VLOOKUP($B419,GD_CHAM_CONG!$C$6:$BF$912,50,FALSE)</f>
        <v>0</v>
      </c>
      <c r="V419" s="16">
        <f>VLOOKUP($B419,GD_CHAM_CONG!$C$6:$BF$912,51,FALSE)</f>
        <v>0</v>
      </c>
      <c r="W419" s="16">
        <f>VLOOKUP($B419,GD_CHAM_CONG!$C$6:$BF$912,52,FALSE)</f>
        <v>0</v>
      </c>
      <c r="X419" s="16">
        <f>VLOOKUP($B419,GD_CHAM_CONG!$C$6:$BF$912,53,FALSE)</f>
        <v>0</v>
      </c>
      <c r="Y419" s="16">
        <f>VLOOKUP($B419,GD_CHAM_CONG!$C$6:$BF$912,54,FALSE)</f>
        <v>0</v>
      </c>
      <c r="Z419" s="16">
        <f>VLOOKUP($B419,GD_CHAM_CONG!$C$6:$BF$912,55,FALSE)</f>
        <v>0</v>
      </c>
      <c r="AA419" s="16">
        <f>VLOOKUP($B419,GD_CHAM_CONG!$C$6:$BF$912,56,FALSE)</f>
        <v>0</v>
      </c>
      <c r="AB419" s="16">
        <f>VLOOKUP($B419,GD_CHAM_CONG!$C$6:$BI$912,57,FALSE)</f>
        <v>0</v>
      </c>
      <c r="AC419" s="16">
        <f>VLOOKUP($B419,GD_CHAM_CONG!$C$6:$BI$912,58,FALSE)</f>
        <v>0</v>
      </c>
      <c r="AD419" s="16">
        <f>VLOOKUP($B419,GD_CHAM_CONG!$C$6:$BI$912,59,FALSE)</f>
        <v>0</v>
      </c>
      <c r="AE419" s="188">
        <f>I419/$H419*VLOOKUP(I$4,DM_TI_LE!$A$5:$B$30,2,FALSE)</f>
        <v>1</v>
      </c>
      <c r="AF419" s="188">
        <f>J419/$H419*VLOOKUP(J$4,DM_TI_LE!$A$5:$B$30,2,FALSE)</f>
        <v>0</v>
      </c>
      <c r="AG419" s="188">
        <f>K419/$H419*VLOOKUP(K$4,DM_TI_LE!$A$5:$B$30,2,FALSE)</f>
        <v>0</v>
      </c>
      <c r="AH419" s="188">
        <f>L419/$H419*VLOOKUP(L$4,DM_TI_LE!$A$5:$B$30,2,FALSE)</f>
        <v>0</v>
      </c>
      <c r="AI419" s="188">
        <f>M419/$H419*VLOOKUP(M$4,DM_TI_LE!$A$5:$B$30,2,FALSE)</f>
        <v>0</v>
      </c>
      <c r="AJ419" s="188">
        <f>N419/$H419*VLOOKUP(N$4,DM_TI_LE!$A$5:$B$30,2,FALSE)</f>
        <v>0</v>
      </c>
      <c r="AK419" s="188">
        <f>O419/$H419*VLOOKUP(O$4,DM_TI_LE!$A$5:$B$30,2,FALSE)</f>
        <v>0</v>
      </c>
      <c r="AL419" s="188">
        <f>P419/$H419*VLOOKUP(P$4,DM_TI_LE!$A$5:$B$30,2,FALSE)</f>
        <v>0</v>
      </c>
      <c r="AM419" s="188">
        <f>Q419/$H419*VLOOKUP(Q$4,DM_TI_LE!$A$5:$B$30,2,FALSE)</f>
        <v>0</v>
      </c>
      <c r="AN419" s="188">
        <f>R419/$H419*VLOOKUP(R$4,DM_TI_LE!$A$5:$B$30,2,FALSE)</f>
        <v>0</v>
      </c>
      <c r="AO419" s="188">
        <f>S419/$H419*VLOOKUP(S$4,DM_TI_LE!$A$5:$B$30,2,FALSE)</f>
        <v>0</v>
      </c>
      <c r="AP419" s="188">
        <f>T419/$H419*VLOOKUP(T$4,DM_TI_LE!$A$5:$B$30,2,FALSE)</f>
        <v>0</v>
      </c>
      <c r="AQ419" s="188">
        <f>U419/$H419*VLOOKUP(U$4,DM_TI_LE!$A$5:$B$30,2,FALSE)</f>
        <v>0</v>
      </c>
      <c r="AR419" s="188">
        <f>V419/$H419*VLOOKUP(V$4,DM_TI_LE!$A$5:$B$30,2,FALSE)</f>
        <v>0</v>
      </c>
      <c r="AS419" s="188">
        <f>W419/$H419*VLOOKUP(W$4,DM_TI_LE!$A$5:$B$30,2,FALSE)</f>
        <v>0</v>
      </c>
      <c r="AT419" s="188">
        <f>X419/$H419*VLOOKUP(X$4,DM_TI_LE!$A$5:$B$30,2,FALSE)</f>
        <v>0</v>
      </c>
      <c r="AU419" s="188">
        <f>Y419/$H419*VLOOKUP(Y$4,DM_TI_LE!$A$5:$B$30,2,FALSE)</f>
        <v>0</v>
      </c>
      <c r="AV419" s="188">
        <f>Z419/$H419*VLOOKUP(Z$4,DM_TI_LE!$A$5:$B$30,2,FALSE)</f>
        <v>0</v>
      </c>
      <c r="AW419" s="188">
        <f>AA419/$H419*VLOOKUP(AA$4,DM_TI_LE!$A$5:$B$30,2,FALSE)</f>
        <v>0</v>
      </c>
      <c r="AX419" s="188">
        <f>AB419/$H419*VLOOKUP(AB$4,DM_TI_LE!$A$5:$B$30,2,FALSE)</f>
        <v>0</v>
      </c>
      <c r="AY419" s="188">
        <f>AC419/$H419*VLOOKUP(AC$4,DM_TI_LE!$A$5:$B$30,2,FALSE)</f>
        <v>0</v>
      </c>
      <c r="AZ419" s="188">
        <f>AD419/$H419*VLOOKUP(AD$4,DM_TI_LE!$A$5:$B$30,2,FALSE)</f>
        <v>0</v>
      </c>
      <c r="BA419" s="231">
        <f>IF(CD419="HDHV",DM_TI_LE!$K$12*I419, SUM(AE419:AW419)*F419*E419*DM_HE_SO_LUONG_NS!$D$1*CE419)</f>
        <v>780000</v>
      </c>
      <c r="BB419" s="16"/>
      <c r="BC419" s="17">
        <f>VLOOKUP(B419,GD_LCD_HS_LNS!$B$4:$E$914,4,FALSE)</f>
        <v>0</v>
      </c>
      <c r="BD419" s="16"/>
      <c r="BE419" s="16">
        <f>I419/26*$BC419*VLOOKUP(BE$4,DM_TI_LE!$A$5:$C$29,3,FALSE)</f>
        <v>0</v>
      </c>
      <c r="BF419" s="16">
        <f>J419/26*$BC419*VLOOKUP(BF$4,DM_TI_LE!$A$5:$C$29,3,FALSE)</f>
        <v>0</v>
      </c>
      <c r="BG419" s="16">
        <f>K419/26*$BC419*VLOOKUP(BG$4,DM_TI_LE!$A$5:$C$29,3,FALSE)</f>
        <v>0</v>
      </c>
      <c r="BH419" s="16">
        <f>L419/26*$BC419*VLOOKUP(BH$4,DM_TI_LE!$A$5:$C$29,3,FALSE)</f>
        <v>0</v>
      </c>
      <c r="BI419" s="16">
        <f>M419/26*$BC419*VLOOKUP(BI$4,DM_TI_LE!$A$5:$C$29,3,FALSE)</f>
        <v>0</v>
      </c>
      <c r="BJ419" s="16">
        <f>N419/26*$BC419*VLOOKUP(BJ$4,DM_TI_LE!$A$5:$C$29,3,FALSE)</f>
        <v>0</v>
      </c>
      <c r="BK419" s="16">
        <f>O419/26*$BC419*VLOOKUP(BK$4,DM_TI_LE!$A$5:$C$29,3,FALSE)</f>
        <v>0</v>
      </c>
      <c r="BL419" s="16">
        <f>P419/26*$BC419*VLOOKUP(BL$4,DM_TI_LE!$A$5:$C$29,3,FALSE)</f>
        <v>0</v>
      </c>
      <c r="BM419" s="16">
        <f>Q419/26*$BC419*VLOOKUP(BM$4,DM_TI_LE!$A$5:$C$29,3,FALSE)</f>
        <v>0</v>
      </c>
      <c r="BN419" s="16">
        <f>R419/26*$BC419*VLOOKUP(BN$4,DM_TI_LE!$A$5:$C$29,3,FALSE)</f>
        <v>0</v>
      </c>
      <c r="BO419" s="16">
        <f>S419/26*$BC419*VLOOKUP(BO$4,DM_TI_LE!$A$5:$C$29,3,FALSE)</f>
        <v>0</v>
      </c>
      <c r="BP419" s="16">
        <f>T419/26*$BC419*VLOOKUP(BP$4,DM_TI_LE!$A$5:$C$29,3,FALSE)</f>
        <v>0</v>
      </c>
      <c r="BQ419" s="16">
        <f>U419/26*$BC419*VLOOKUP(BQ$4,DM_TI_LE!$A$5:$C$29,3,FALSE)</f>
        <v>0</v>
      </c>
      <c r="BR419" s="16">
        <f>V419/26*$BC419*VLOOKUP(BR$4,DM_TI_LE!$A$5:$C$29,3,FALSE)</f>
        <v>0</v>
      </c>
      <c r="BS419" s="16">
        <f>W419/26*$BC419*VLOOKUP(BS$4,DM_TI_LE!$A$5:$C$29,3,FALSE)</f>
        <v>0</v>
      </c>
      <c r="BT419" s="16">
        <f>X419/26*$BC419*VLOOKUP(BT$4,DM_TI_LE!$A$5:$C$29,3,FALSE)</f>
        <v>0</v>
      </c>
      <c r="BU419" s="16">
        <f>Y419/26*$BC419*VLOOKUP(BU$4,DM_TI_LE!$A$5:$C$29,3,FALSE)</f>
        <v>0</v>
      </c>
      <c r="BV419" s="16">
        <f>Z419/26*$BC419*VLOOKUP(BV$4,DM_TI_LE!$A$5:$C$29,3,FALSE)</f>
        <v>0</v>
      </c>
      <c r="BW419" s="16">
        <f>AA419/26*$BC419*VLOOKUP(BW$4,DM_TI_LE!$A$5:$C$29,3,FALSE)</f>
        <v>0</v>
      </c>
      <c r="BX419" s="16">
        <f>AB419/26*$BC419*VLOOKUP(BX$4,DM_TI_LE!$A$5:$C$29,3,FALSE)</f>
        <v>0</v>
      </c>
      <c r="BY419" s="16">
        <f>AC419/26*$BC419*VLOOKUP(BY$4,DM_TI_LE!$A$5:$C$29,3,FALSE)</f>
        <v>0</v>
      </c>
      <c r="BZ419" s="16">
        <f>AD419/26*$BC419*VLOOKUP(BZ$4,DM_TI_LE!$A$5:$C$29,3,FALSE)</f>
        <v>0</v>
      </c>
      <c r="CA419" s="196">
        <f t="shared" si="0"/>
        <v>0</v>
      </c>
      <c r="CB419" s="16"/>
      <c r="CC419" s="197">
        <f t="shared" si="1"/>
        <v>780000</v>
      </c>
      <c r="CD419" s="145" t="s">
        <v>61</v>
      </c>
      <c r="CE419" s="199">
        <f>VLOOKUP(CD419,DM_TI_LE!$I$12:$J$16,2,FALSE)</f>
        <v>0</v>
      </c>
    </row>
    <row r="420" spans="1:83" ht="12.75">
      <c r="A420" s="36">
        <v>416</v>
      </c>
      <c r="B420" s="38">
        <f>GD_LCD_HS_LNS!B419</f>
        <v>13769</v>
      </c>
      <c r="C420" s="38" t="str">
        <f>GD_LCD_HS_LNS!C419</f>
        <v>Nguyễn Thị Hồng Thu</v>
      </c>
      <c r="D420" s="38" t="str">
        <f>GD_LCD_HS_LNS!D419</f>
        <v>Nhân viên phục vụ hành khách</v>
      </c>
      <c r="E420" s="146">
        <f>VLOOKUP(B420,GD_CHAM_CONG!$C$6:$BJ$912,60,FALSE)</f>
        <v>1</v>
      </c>
      <c r="F420" s="146">
        <f>VLOOKUP(B420,GD_LCD_HS_LNS!$B$4:$F$914,5,FALSE)</f>
        <v>0</v>
      </c>
      <c r="G420" s="168"/>
      <c r="H420" s="168">
        <f>VLOOKUP(B420,GD_CHAM_CONG!$C$6:$BD$912,37,FALSE)</f>
        <v>26</v>
      </c>
      <c r="I420" s="16">
        <f>VLOOKUP($B420,GD_CHAM_CONG!$C$6:$BF$912,38,FALSE)</f>
        <v>26</v>
      </c>
      <c r="J420" s="16">
        <f>VLOOKUP($B420,GD_CHAM_CONG!$C$6:$BF$912,39,FALSE)</f>
        <v>0</v>
      </c>
      <c r="K420" s="16">
        <f>VLOOKUP($B420,GD_CHAM_CONG!$C$6:$BF$912,40,FALSE)</f>
        <v>0</v>
      </c>
      <c r="L420" s="16">
        <f>VLOOKUP($B420,GD_CHAM_CONG!$C$6:$BF$912,41,FALSE)</f>
        <v>0</v>
      </c>
      <c r="M420" s="16">
        <f>VLOOKUP($B420,GD_CHAM_CONG!$C$6:$BF$912,42,FALSE)</f>
        <v>0</v>
      </c>
      <c r="N420" s="16">
        <f>VLOOKUP($B420,GD_CHAM_CONG!$C$6:$BF$912,43,FALSE)</f>
        <v>0</v>
      </c>
      <c r="O420" s="16">
        <f>VLOOKUP($B420,GD_CHAM_CONG!$C$6:$BF$912,44,FALSE)</f>
        <v>0</v>
      </c>
      <c r="P420" s="16">
        <f>VLOOKUP($B420,GD_CHAM_CONG!$C$6:$BF$912,45,FALSE)</f>
        <v>0</v>
      </c>
      <c r="Q420" s="16">
        <f>VLOOKUP($B420,GD_CHAM_CONG!$C$6:$BF$912,46,FALSE)</f>
        <v>0</v>
      </c>
      <c r="R420" s="16">
        <f>VLOOKUP($B420,GD_CHAM_CONG!$C$6:$BF$912,47,FALSE)</f>
        <v>0</v>
      </c>
      <c r="S420" s="16">
        <f>VLOOKUP($B420,GD_CHAM_CONG!$C$6:$BF$912,48,FALSE)</f>
        <v>0</v>
      </c>
      <c r="T420" s="16">
        <f>VLOOKUP($B420,GD_CHAM_CONG!$C$6:$BF$912,49,FALSE)</f>
        <v>0</v>
      </c>
      <c r="U420" s="16">
        <f>VLOOKUP($B420,GD_CHAM_CONG!$C$6:$BF$912,50,FALSE)</f>
        <v>0</v>
      </c>
      <c r="V420" s="16">
        <f>VLOOKUP($B420,GD_CHAM_CONG!$C$6:$BF$912,51,FALSE)</f>
        <v>0</v>
      </c>
      <c r="W420" s="16">
        <f>VLOOKUP($B420,GD_CHAM_CONG!$C$6:$BF$912,52,FALSE)</f>
        <v>0</v>
      </c>
      <c r="X420" s="16">
        <f>VLOOKUP($B420,GD_CHAM_CONG!$C$6:$BF$912,53,FALSE)</f>
        <v>0</v>
      </c>
      <c r="Y420" s="16">
        <f>VLOOKUP($B420,GD_CHAM_CONG!$C$6:$BF$912,54,FALSE)</f>
        <v>0</v>
      </c>
      <c r="Z420" s="16">
        <f>VLOOKUP($B420,GD_CHAM_CONG!$C$6:$BF$912,55,FALSE)</f>
        <v>0</v>
      </c>
      <c r="AA420" s="16">
        <f>VLOOKUP($B420,GD_CHAM_CONG!$C$6:$BF$912,56,FALSE)</f>
        <v>0</v>
      </c>
      <c r="AB420" s="16">
        <f>VLOOKUP($B420,GD_CHAM_CONG!$C$6:$BI$912,57,FALSE)</f>
        <v>0</v>
      </c>
      <c r="AC420" s="16">
        <f>VLOOKUP($B420,GD_CHAM_CONG!$C$6:$BI$912,58,FALSE)</f>
        <v>0</v>
      </c>
      <c r="AD420" s="16">
        <f>VLOOKUP($B420,GD_CHAM_CONG!$C$6:$BI$912,59,FALSE)</f>
        <v>0</v>
      </c>
      <c r="AE420" s="188">
        <f>I420/$H420*VLOOKUP(I$4,DM_TI_LE!$A$5:$B$30,2,FALSE)</f>
        <v>1</v>
      </c>
      <c r="AF420" s="188">
        <f>J420/$H420*VLOOKUP(J$4,DM_TI_LE!$A$5:$B$30,2,FALSE)</f>
        <v>0</v>
      </c>
      <c r="AG420" s="188">
        <f>K420/$H420*VLOOKUP(K$4,DM_TI_LE!$A$5:$B$30,2,FALSE)</f>
        <v>0</v>
      </c>
      <c r="AH420" s="188">
        <f>L420/$H420*VLOOKUP(L$4,DM_TI_LE!$A$5:$B$30,2,FALSE)</f>
        <v>0</v>
      </c>
      <c r="AI420" s="188">
        <f>M420/$H420*VLOOKUP(M$4,DM_TI_LE!$A$5:$B$30,2,FALSE)</f>
        <v>0</v>
      </c>
      <c r="AJ420" s="188">
        <f>N420/$H420*VLOOKUP(N$4,DM_TI_LE!$A$5:$B$30,2,FALSE)</f>
        <v>0</v>
      </c>
      <c r="AK420" s="188">
        <f>O420/$H420*VLOOKUP(O$4,DM_TI_LE!$A$5:$B$30,2,FALSE)</f>
        <v>0</v>
      </c>
      <c r="AL420" s="188">
        <f>P420/$H420*VLOOKUP(P$4,DM_TI_LE!$A$5:$B$30,2,FALSE)</f>
        <v>0</v>
      </c>
      <c r="AM420" s="188">
        <f>Q420/$H420*VLOOKUP(Q$4,DM_TI_LE!$A$5:$B$30,2,FALSE)</f>
        <v>0</v>
      </c>
      <c r="AN420" s="188">
        <f>R420/$H420*VLOOKUP(R$4,DM_TI_LE!$A$5:$B$30,2,FALSE)</f>
        <v>0</v>
      </c>
      <c r="AO420" s="188">
        <f>S420/$H420*VLOOKUP(S$4,DM_TI_LE!$A$5:$B$30,2,FALSE)</f>
        <v>0</v>
      </c>
      <c r="AP420" s="188">
        <f>T420/$H420*VLOOKUP(T$4,DM_TI_LE!$A$5:$B$30,2,FALSE)</f>
        <v>0</v>
      </c>
      <c r="AQ420" s="188">
        <f>U420/$H420*VLOOKUP(U$4,DM_TI_LE!$A$5:$B$30,2,FALSE)</f>
        <v>0</v>
      </c>
      <c r="AR420" s="188">
        <f>V420/$H420*VLOOKUP(V$4,DM_TI_LE!$A$5:$B$30,2,FALSE)</f>
        <v>0</v>
      </c>
      <c r="AS420" s="188">
        <f>W420/$H420*VLOOKUP(W$4,DM_TI_LE!$A$5:$B$30,2,FALSE)</f>
        <v>0</v>
      </c>
      <c r="AT420" s="188">
        <f>X420/$H420*VLOOKUP(X$4,DM_TI_LE!$A$5:$B$30,2,FALSE)</f>
        <v>0</v>
      </c>
      <c r="AU420" s="188">
        <f>Y420/$H420*VLOOKUP(Y$4,DM_TI_LE!$A$5:$B$30,2,FALSE)</f>
        <v>0</v>
      </c>
      <c r="AV420" s="188">
        <f>Z420/$H420*VLOOKUP(Z$4,DM_TI_LE!$A$5:$B$30,2,FALSE)</f>
        <v>0</v>
      </c>
      <c r="AW420" s="188">
        <f>AA420/$H420*VLOOKUP(AA$4,DM_TI_LE!$A$5:$B$30,2,FALSE)</f>
        <v>0</v>
      </c>
      <c r="AX420" s="188">
        <f>AB420/$H420*VLOOKUP(AB$4,DM_TI_LE!$A$5:$B$30,2,FALSE)</f>
        <v>0</v>
      </c>
      <c r="AY420" s="188">
        <f>AC420/$H420*VLOOKUP(AC$4,DM_TI_LE!$A$5:$B$30,2,FALSE)</f>
        <v>0</v>
      </c>
      <c r="AZ420" s="188">
        <f>AD420/$H420*VLOOKUP(AD$4,DM_TI_LE!$A$5:$B$30,2,FALSE)</f>
        <v>0</v>
      </c>
      <c r="BA420" s="231">
        <f>IF(CD420="HDHV",DM_TI_LE!$K$12*I420, SUM(AE420:AW420)*F420*E420*DM_HE_SO_LUONG_NS!$D$1*CE420)</f>
        <v>780000</v>
      </c>
      <c r="BB420" s="16"/>
      <c r="BC420" s="17">
        <f>VLOOKUP(B420,GD_LCD_HS_LNS!$B$4:$E$914,4,FALSE)</f>
        <v>0</v>
      </c>
      <c r="BD420" s="16"/>
      <c r="BE420" s="16">
        <f>I420/26*$BC420*VLOOKUP(BE$4,DM_TI_LE!$A$5:$C$29,3,FALSE)</f>
        <v>0</v>
      </c>
      <c r="BF420" s="16">
        <f>J420/26*$BC420*VLOOKUP(BF$4,DM_TI_LE!$A$5:$C$29,3,FALSE)</f>
        <v>0</v>
      </c>
      <c r="BG420" s="16">
        <f>K420/26*$BC420*VLOOKUP(BG$4,DM_TI_LE!$A$5:$C$29,3,FALSE)</f>
        <v>0</v>
      </c>
      <c r="BH420" s="16">
        <f>L420/26*$BC420*VLOOKUP(BH$4,DM_TI_LE!$A$5:$C$29,3,FALSE)</f>
        <v>0</v>
      </c>
      <c r="BI420" s="16">
        <f>M420/26*$BC420*VLOOKUP(BI$4,DM_TI_LE!$A$5:$C$29,3,FALSE)</f>
        <v>0</v>
      </c>
      <c r="BJ420" s="16">
        <f>N420/26*$BC420*VLOOKUP(BJ$4,DM_TI_LE!$A$5:$C$29,3,FALSE)</f>
        <v>0</v>
      </c>
      <c r="BK420" s="16">
        <f>O420/26*$BC420*VLOOKUP(BK$4,DM_TI_LE!$A$5:$C$29,3,FALSE)</f>
        <v>0</v>
      </c>
      <c r="BL420" s="16">
        <f>P420/26*$BC420*VLOOKUP(BL$4,DM_TI_LE!$A$5:$C$29,3,FALSE)</f>
        <v>0</v>
      </c>
      <c r="BM420" s="16">
        <f>Q420/26*$BC420*VLOOKUP(BM$4,DM_TI_LE!$A$5:$C$29,3,FALSE)</f>
        <v>0</v>
      </c>
      <c r="BN420" s="16">
        <f>R420/26*$BC420*VLOOKUP(BN$4,DM_TI_LE!$A$5:$C$29,3,FALSE)</f>
        <v>0</v>
      </c>
      <c r="BO420" s="16">
        <f>S420/26*$BC420*VLOOKUP(BO$4,DM_TI_LE!$A$5:$C$29,3,FALSE)</f>
        <v>0</v>
      </c>
      <c r="BP420" s="16">
        <f>T420/26*$BC420*VLOOKUP(BP$4,DM_TI_LE!$A$5:$C$29,3,FALSE)</f>
        <v>0</v>
      </c>
      <c r="BQ420" s="16">
        <f>U420/26*$BC420*VLOOKUP(BQ$4,DM_TI_LE!$A$5:$C$29,3,FALSE)</f>
        <v>0</v>
      </c>
      <c r="BR420" s="16">
        <f>V420/26*$BC420*VLOOKUP(BR$4,DM_TI_LE!$A$5:$C$29,3,FALSE)</f>
        <v>0</v>
      </c>
      <c r="BS420" s="16">
        <f>W420/26*$BC420*VLOOKUP(BS$4,DM_TI_LE!$A$5:$C$29,3,FALSE)</f>
        <v>0</v>
      </c>
      <c r="BT420" s="16">
        <f>X420/26*$BC420*VLOOKUP(BT$4,DM_TI_LE!$A$5:$C$29,3,FALSE)</f>
        <v>0</v>
      </c>
      <c r="BU420" s="16">
        <f>Y420/26*$BC420*VLOOKUP(BU$4,DM_TI_LE!$A$5:$C$29,3,FALSE)</f>
        <v>0</v>
      </c>
      <c r="BV420" s="16">
        <f>Z420/26*$BC420*VLOOKUP(BV$4,DM_TI_LE!$A$5:$C$29,3,FALSE)</f>
        <v>0</v>
      </c>
      <c r="BW420" s="16">
        <f>AA420/26*$BC420*VLOOKUP(BW$4,DM_TI_LE!$A$5:$C$29,3,FALSE)</f>
        <v>0</v>
      </c>
      <c r="BX420" s="16">
        <f>AB420/26*$BC420*VLOOKUP(BX$4,DM_TI_LE!$A$5:$C$29,3,FALSE)</f>
        <v>0</v>
      </c>
      <c r="BY420" s="16">
        <f>AC420/26*$BC420*VLOOKUP(BY$4,DM_TI_LE!$A$5:$C$29,3,FALSE)</f>
        <v>0</v>
      </c>
      <c r="BZ420" s="16">
        <f>AD420/26*$BC420*VLOOKUP(BZ$4,DM_TI_LE!$A$5:$C$29,3,FALSE)</f>
        <v>0</v>
      </c>
      <c r="CA420" s="196">
        <f t="shared" si="0"/>
        <v>0</v>
      </c>
      <c r="CB420" s="16"/>
      <c r="CC420" s="197">
        <f t="shared" si="1"/>
        <v>780000</v>
      </c>
      <c r="CD420" s="145" t="s">
        <v>61</v>
      </c>
      <c r="CE420" s="199">
        <f>VLOOKUP(CD420,DM_TI_LE!$I$12:$J$16,2,FALSE)</f>
        <v>0</v>
      </c>
    </row>
    <row r="421" spans="1:83" ht="12.75">
      <c r="A421" s="36">
        <v>417</v>
      </c>
      <c r="B421" s="38">
        <f>GD_LCD_HS_LNS!B420</f>
        <v>13770</v>
      </c>
      <c r="C421" s="38" t="str">
        <f>GD_LCD_HS_LNS!C420</f>
        <v>Nguyễn Thị Thanh Phương</v>
      </c>
      <c r="D421" s="38" t="str">
        <f>GD_LCD_HS_LNS!D420</f>
        <v>Nhân viên phục vụ hành khách</v>
      </c>
      <c r="E421" s="146">
        <f>VLOOKUP(B421,GD_CHAM_CONG!$C$6:$BJ$912,60,FALSE)</f>
        <v>1</v>
      </c>
      <c r="F421" s="146">
        <f>VLOOKUP(B421,GD_LCD_HS_LNS!$B$4:$F$914,5,FALSE)</f>
        <v>0</v>
      </c>
      <c r="G421" s="168"/>
      <c r="H421" s="168">
        <f>VLOOKUP(B421,GD_CHAM_CONG!$C$6:$BD$912,37,FALSE)</f>
        <v>26</v>
      </c>
      <c r="I421" s="16">
        <f>VLOOKUP($B421,GD_CHAM_CONG!$C$6:$BF$912,38,FALSE)</f>
        <v>25</v>
      </c>
      <c r="J421" s="16">
        <f>VLOOKUP($B421,GD_CHAM_CONG!$C$6:$BF$912,39,FALSE)</f>
        <v>0</v>
      </c>
      <c r="K421" s="16">
        <f>VLOOKUP($B421,GD_CHAM_CONG!$C$6:$BF$912,40,FALSE)</f>
        <v>0</v>
      </c>
      <c r="L421" s="16">
        <f>VLOOKUP($B421,GD_CHAM_CONG!$C$6:$BF$912,41,FALSE)</f>
        <v>0</v>
      </c>
      <c r="M421" s="16">
        <f>VLOOKUP($B421,GD_CHAM_CONG!$C$6:$BF$912,42,FALSE)</f>
        <v>0</v>
      </c>
      <c r="N421" s="16">
        <f>VLOOKUP($B421,GD_CHAM_CONG!$C$6:$BF$912,43,FALSE)</f>
        <v>0</v>
      </c>
      <c r="O421" s="16">
        <f>VLOOKUP($B421,GD_CHAM_CONG!$C$6:$BF$912,44,FALSE)</f>
        <v>0</v>
      </c>
      <c r="P421" s="16">
        <f>VLOOKUP($B421,GD_CHAM_CONG!$C$6:$BF$912,45,FALSE)</f>
        <v>0</v>
      </c>
      <c r="Q421" s="16">
        <f>VLOOKUP($B421,GD_CHAM_CONG!$C$6:$BF$912,46,FALSE)</f>
        <v>0</v>
      </c>
      <c r="R421" s="16">
        <f>VLOOKUP($B421,GD_CHAM_CONG!$C$6:$BF$912,47,FALSE)</f>
        <v>0</v>
      </c>
      <c r="S421" s="16">
        <f>VLOOKUP($B421,GD_CHAM_CONG!$C$6:$BF$912,48,FALSE)</f>
        <v>0</v>
      </c>
      <c r="T421" s="16">
        <f>VLOOKUP($B421,GD_CHAM_CONG!$C$6:$BF$912,49,FALSE)</f>
        <v>0</v>
      </c>
      <c r="U421" s="16">
        <f>VLOOKUP($B421,GD_CHAM_CONG!$C$6:$BF$912,50,FALSE)</f>
        <v>0</v>
      </c>
      <c r="V421" s="16">
        <f>VLOOKUP($B421,GD_CHAM_CONG!$C$6:$BF$912,51,FALSE)</f>
        <v>0</v>
      </c>
      <c r="W421" s="16">
        <f>VLOOKUP($B421,GD_CHAM_CONG!$C$6:$BF$912,52,FALSE)</f>
        <v>0</v>
      </c>
      <c r="X421" s="16">
        <f>VLOOKUP($B421,GD_CHAM_CONG!$C$6:$BF$912,53,FALSE)</f>
        <v>0</v>
      </c>
      <c r="Y421" s="16">
        <f>VLOOKUP($B421,GD_CHAM_CONG!$C$6:$BF$912,54,FALSE)</f>
        <v>0</v>
      </c>
      <c r="Z421" s="16">
        <f>VLOOKUP($B421,GD_CHAM_CONG!$C$6:$BF$912,55,FALSE)</f>
        <v>0</v>
      </c>
      <c r="AA421" s="16">
        <f>VLOOKUP($B421,GD_CHAM_CONG!$C$6:$BF$912,56,FALSE)</f>
        <v>0</v>
      </c>
      <c r="AB421" s="16">
        <f>VLOOKUP($B421,GD_CHAM_CONG!$C$6:$BI$912,57,FALSE)</f>
        <v>0</v>
      </c>
      <c r="AC421" s="16">
        <f>VLOOKUP($B421,GD_CHAM_CONG!$C$6:$BI$912,58,FALSE)</f>
        <v>0</v>
      </c>
      <c r="AD421" s="16">
        <f>VLOOKUP($B421,GD_CHAM_CONG!$C$6:$BI$912,59,FALSE)</f>
        <v>0</v>
      </c>
      <c r="AE421" s="188">
        <f>I421/$H421*VLOOKUP(I$4,DM_TI_LE!$A$5:$B$30,2,FALSE)</f>
        <v>0.96153846153846156</v>
      </c>
      <c r="AF421" s="188">
        <f>J421/$H421*VLOOKUP(J$4,DM_TI_LE!$A$5:$B$30,2,FALSE)</f>
        <v>0</v>
      </c>
      <c r="AG421" s="188">
        <f>K421/$H421*VLOOKUP(K$4,DM_TI_LE!$A$5:$B$30,2,FALSE)</f>
        <v>0</v>
      </c>
      <c r="AH421" s="188">
        <f>L421/$H421*VLOOKUP(L$4,DM_TI_LE!$A$5:$B$30,2,FALSE)</f>
        <v>0</v>
      </c>
      <c r="AI421" s="188">
        <f>M421/$H421*VLOOKUP(M$4,DM_TI_LE!$A$5:$B$30,2,FALSE)</f>
        <v>0</v>
      </c>
      <c r="AJ421" s="188">
        <f>N421/$H421*VLOOKUP(N$4,DM_TI_LE!$A$5:$B$30,2,FALSE)</f>
        <v>0</v>
      </c>
      <c r="AK421" s="188">
        <f>O421/$H421*VLOOKUP(O$4,DM_TI_LE!$A$5:$B$30,2,FALSE)</f>
        <v>0</v>
      </c>
      <c r="AL421" s="188">
        <f>P421/$H421*VLOOKUP(P$4,DM_TI_LE!$A$5:$B$30,2,FALSE)</f>
        <v>0</v>
      </c>
      <c r="AM421" s="188">
        <f>Q421/$H421*VLOOKUP(Q$4,DM_TI_LE!$A$5:$B$30,2,FALSE)</f>
        <v>0</v>
      </c>
      <c r="AN421" s="188">
        <f>R421/$H421*VLOOKUP(R$4,DM_TI_LE!$A$5:$B$30,2,FALSE)</f>
        <v>0</v>
      </c>
      <c r="AO421" s="188">
        <f>S421/$H421*VLOOKUP(S$4,DM_TI_LE!$A$5:$B$30,2,FALSE)</f>
        <v>0</v>
      </c>
      <c r="AP421" s="188">
        <f>T421/$H421*VLOOKUP(T$4,DM_TI_LE!$A$5:$B$30,2,FALSE)</f>
        <v>0</v>
      </c>
      <c r="AQ421" s="188">
        <f>U421/$H421*VLOOKUP(U$4,DM_TI_LE!$A$5:$B$30,2,FALSE)</f>
        <v>0</v>
      </c>
      <c r="AR421" s="188">
        <f>V421/$H421*VLOOKUP(V$4,DM_TI_LE!$A$5:$B$30,2,FALSE)</f>
        <v>0</v>
      </c>
      <c r="AS421" s="188">
        <f>W421/$H421*VLOOKUP(W$4,DM_TI_LE!$A$5:$B$30,2,FALSE)</f>
        <v>0</v>
      </c>
      <c r="AT421" s="188">
        <f>X421/$H421*VLOOKUP(X$4,DM_TI_LE!$A$5:$B$30,2,FALSE)</f>
        <v>0</v>
      </c>
      <c r="AU421" s="188">
        <f>Y421/$H421*VLOOKUP(Y$4,DM_TI_LE!$A$5:$B$30,2,FALSE)</f>
        <v>0</v>
      </c>
      <c r="AV421" s="188">
        <f>Z421/$H421*VLOOKUP(Z$4,DM_TI_LE!$A$5:$B$30,2,FALSE)</f>
        <v>0</v>
      </c>
      <c r="AW421" s="188">
        <f>AA421/$H421*VLOOKUP(AA$4,DM_TI_LE!$A$5:$B$30,2,FALSE)</f>
        <v>0</v>
      </c>
      <c r="AX421" s="188">
        <f>AB421/$H421*VLOOKUP(AB$4,DM_TI_LE!$A$5:$B$30,2,FALSE)</f>
        <v>0</v>
      </c>
      <c r="AY421" s="188">
        <f>AC421/$H421*VLOOKUP(AC$4,DM_TI_LE!$A$5:$B$30,2,FALSE)</f>
        <v>0</v>
      </c>
      <c r="AZ421" s="188">
        <f>AD421/$H421*VLOOKUP(AD$4,DM_TI_LE!$A$5:$B$30,2,FALSE)</f>
        <v>0</v>
      </c>
      <c r="BA421" s="231">
        <f>IF(CD421="HDHV",DM_TI_LE!$K$12*I421, SUM(AE421:AW421)*F421*E421*DM_HE_SO_LUONG_NS!$D$1*CE421)</f>
        <v>750000</v>
      </c>
      <c r="BB421" s="16"/>
      <c r="BC421" s="17">
        <f>VLOOKUP(B421,GD_LCD_HS_LNS!$B$4:$E$914,4,FALSE)</f>
        <v>0</v>
      </c>
      <c r="BD421" s="16"/>
      <c r="BE421" s="16">
        <f>I421/26*$BC421*VLOOKUP(BE$4,DM_TI_LE!$A$5:$C$29,3,FALSE)</f>
        <v>0</v>
      </c>
      <c r="BF421" s="16">
        <f>J421/26*$BC421*VLOOKUP(BF$4,DM_TI_LE!$A$5:$C$29,3,FALSE)</f>
        <v>0</v>
      </c>
      <c r="BG421" s="16">
        <f>K421/26*$BC421*VLOOKUP(BG$4,DM_TI_LE!$A$5:$C$29,3,FALSE)</f>
        <v>0</v>
      </c>
      <c r="BH421" s="16">
        <f>L421/26*$BC421*VLOOKUP(BH$4,DM_TI_LE!$A$5:$C$29,3,FALSE)</f>
        <v>0</v>
      </c>
      <c r="BI421" s="16">
        <f>M421/26*$BC421*VLOOKUP(BI$4,DM_TI_LE!$A$5:$C$29,3,FALSE)</f>
        <v>0</v>
      </c>
      <c r="BJ421" s="16">
        <f>N421/26*$BC421*VLOOKUP(BJ$4,DM_TI_LE!$A$5:$C$29,3,FALSE)</f>
        <v>0</v>
      </c>
      <c r="BK421" s="16">
        <f>O421/26*$BC421*VLOOKUP(BK$4,DM_TI_LE!$A$5:$C$29,3,FALSE)</f>
        <v>0</v>
      </c>
      <c r="BL421" s="16">
        <f>P421/26*$BC421*VLOOKUP(BL$4,DM_TI_LE!$A$5:$C$29,3,FALSE)</f>
        <v>0</v>
      </c>
      <c r="BM421" s="16">
        <f>Q421/26*$BC421*VLOOKUP(BM$4,DM_TI_LE!$A$5:$C$29,3,FALSE)</f>
        <v>0</v>
      </c>
      <c r="BN421" s="16">
        <f>R421/26*$BC421*VLOOKUP(BN$4,DM_TI_LE!$A$5:$C$29,3,FALSE)</f>
        <v>0</v>
      </c>
      <c r="BO421" s="16">
        <f>S421/26*$BC421*VLOOKUP(BO$4,DM_TI_LE!$A$5:$C$29,3,FALSE)</f>
        <v>0</v>
      </c>
      <c r="BP421" s="16">
        <f>T421/26*$BC421*VLOOKUP(BP$4,DM_TI_LE!$A$5:$C$29,3,FALSE)</f>
        <v>0</v>
      </c>
      <c r="BQ421" s="16">
        <f>U421/26*$BC421*VLOOKUP(BQ$4,DM_TI_LE!$A$5:$C$29,3,FALSE)</f>
        <v>0</v>
      </c>
      <c r="BR421" s="16">
        <f>V421/26*$BC421*VLOOKUP(BR$4,DM_TI_LE!$A$5:$C$29,3,FALSE)</f>
        <v>0</v>
      </c>
      <c r="BS421" s="16">
        <f>W421/26*$BC421*VLOOKUP(BS$4,DM_TI_LE!$A$5:$C$29,3,FALSE)</f>
        <v>0</v>
      </c>
      <c r="BT421" s="16">
        <f>X421/26*$BC421*VLOOKUP(BT$4,DM_TI_LE!$A$5:$C$29,3,FALSE)</f>
        <v>0</v>
      </c>
      <c r="BU421" s="16">
        <f>Y421/26*$BC421*VLOOKUP(BU$4,DM_TI_LE!$A$5:$C$29,3,FALSE)</f>
        <v>0</v>
      </c>
      <c r="BV421" s="16">
        <f>Z421/26*$BC421*VLOOKUP(BV$4,DM_TI_LE!$A$5:$C$29,3,FALSE)</f>
        <v>0</v>
      </c>
      <c r="BW421" s="16">
        <f>AA421/26*$BC421*VLOOKUP(BW$4,DM_TI_LE!$A$5:$C$29,3,FALSE)</f>
        <v>0</v>
      </c>
      <c r="BX421" s="16">
        <f>AB421/26*$BC421*VLOOKUP(BX$4,DM_TI_LE!$A$5:$C$29,3,FALSE)</f>
        <v>0</v>
      </c>
      <c r="BY421" s="16">
        <f>AC421/26*$BC421*VLOOKUP(BY$4,DM_TI_LE!$A$5:$C$29,3,FALSE)</f>
        <v>0</v>
      </c>
      <c r="BZ421" s="16">
        <f>AD421/26*$BC421*VLOOKUP(BZ$4,DM_TI_LE!$A$5:$C$29,3,FALSE)</f>
        <v>0</v>
      </c>
      <c r="CA421" s="196">
        <f t="shared" si="0"/>
        <v>0</v>
      </c>
      <c r="CB421" s="16"/>
      <c r="CC421" s="197">
        <f t="shared" si="1"/>
        <v>750000</v>
      </c>
      <c r="CD421" s="145" t="s">
        <v>61</v>
      </c>
      <c r="CE421" s="199">
        <f>VLOOKUP(CD421,DM_TI_LE!$I$12:$J$16,2,FALSE)</f>
        <v>0</v>
      </c>
    </row>
    <row r="422" spans="1:83" ht="12.75">
      <c r="A422" s="36">
        <v>418</v>
      </c>
      <c r="B422" s="38">
        <f>GD_LCD_HS_LNS!B421</f>
        <v>13771</v>
      </c>
      <c r="C422" s="38" t="str">
        <f>GD_LCD_HS_LNS!C421</f>
        <v>Nguyễn Thị Thoa</v>
      </c>
      <c r="D422" s="38" t="str">
        <f>GD_LCD_HS_LNS!D421</f>
        <v>Nhân viên phục vụ hành khách</v>
      </c>
      <c r="E422" s="146">
        <f>VLOOKUP(B422,GD_CHAM_CONG!$C$6:$BJ$912,60,FALSE)</f>
        <v>1</v>
      </c>
      <c r="F422" s="146">
        <f>VLOOKUP(B422,GD_LCD_HS_LNS!$B$4:$F$914,5,FALSE)</f>
        <v>0</v>
      </c>
      <c r="G422" s="168"/>
      <c r="H422" s="168">
        <f>VLOOKUP(B422,GD_CHAM_CONG!$C$6:$BD$912,37,FALSE)</f>
        <v>26</v>
      </c>
      <c r="I422" s="16">
        <f>VLOOKUP($B422,GD_CHAM_CONG!$C$6:$BF$912,38,FALSE)</f>
        <v>26</v>
      </c>
      <c r="J422" s="16">
        <f>VLOOKUP($B422,GD_CHAM_CONG!$C$6:$BF$912,39,FALSE)</f>
        <v>0</v>
      </c>
      <c r="K422" s="16">
        <f>VLOOKUP($B422,GD_CHAM_CONG!$C$6:$BF$912,40,FALSE)</f>
        <v>0</v>
      </c>
      <c r="L422" s="16">
        <f>VLOOKUP($B422,GD_CHAM_CONG!$C$6:$BF$912,41,FALSE)</f>
        <v>0</v>
      </c>
      <c r="M422" s="16">
        <f>VLOOKUP($B422,GD_CHAM_CONG!$C$6:$BF$912,42,FALSE)</f>
        <v>0</v>
      </c>
      <c r="N422" s="16">
        <f>VLOOKUP($B422,GD_CHAM_CONG!$C$6:$BF$912,43,FALSE)</f>
        <v>0</v>
      </c>
      <c r="O422" s="16">
        <f>VLOOKUP($B422,GD_CHAM_CONG!$C$6:$BF$912,44,FALSE)</f>
        <v>0</v>
      </c>
      <c r="P422" s="16">
        <f>VLOOKUP($B422,GD_CHAM_CONG!$C$6:$BF$912,45,FALSE)</f>
        <v>0</v>
      </c>
      <c r="Q422" s="16">
        <f>VLOOKUP($B422,GD_CHAM_CONG!$C$6:$BF$912,46,FALSE)</f>
        <v>0</v>
      </c>
      <c r="R422" s="16">
        <f>VLOOKUP($B422,GD_CHAM_CONG!$C$6:$BF$912,47,FALSE)</f>
        <v>0</v>
      </c>
      <c r="S422" s="16">
        <f>VLOOKUP($B422,GD_CHAM_CONG!$C$6:$BF$912,48,FALSE)</f>
        <v>0</v>
      </c>
      <c r="T422" s="16">
        <f>VLOOKUP($B422,GD_CHAM_CONG!$C$6:$BF$912,49,FALSE)</f>
        <v>0</v>
      </c>
      <c r="U422" s="16">
        <f>VLOOKUP($B422,GD_CHAM_CONG!$C$6:$BF$912,50,FALSE)</f>
        <v>0</v>
      </c>
      <c r="V422" s="16">
        <f>VLOOKUP($B422,GD_CHAM_CONG!$C$6:$BF$912,51,FALSE)</f>
        <v>0</v>
      </c>
      <c r="W422" s="16">
        <f>VLOOKUP($B422,GD_CHAM_CONG!$C$6:$BF$912,52,FALSE)</f>
        <v>0</v>
      </c>
      <c r="X422" s="16">
        <f>VLOOKUP($B422,GD_CHAM_CONG!$C$6:$BF$912,53,FALSE)</f>
        <v>0</v>
      </c>
      <c r="Y422" s="16">
        <f>VLOOKUP($B422,GD_CHAM_CONG!$C$6:$BF$912,54,FALSE)</f>
        <v>0</v>
      </c>
      <c r="Z422" s="16">
        <f>VLOOKUP($B422,GD_CHAM_CONG!$C$6:$BF$912,55,FALSE)</f>
        <v>0</v>
      </c>
      <c r="AA422" s="16">
        <f>VLOOKUP($B422,GD_CHAM_CONG!$C$6:$BF$912,56,FALSE)</f>
        <v>0</v>
      </c>
      <c r="AB422" s="16">
        <f>VLOOKUP($B422,GD_CHAM_CONG!$C$6:$BI$912,57,FALSE)</f>
        <v>0</v>
      </c>
      <c r="AC422" s="16">
        <f>VLOOKUP($B422,GD_CHAM_CONG!$C$6:$BI$912,58,FALSE)</f>
        <v>0</v>
      </c>
      <c r="AD422" s="16">
        <f>VLOOKUP($B422,GD_CHAM_CONG!$C$6:$BI$912,59,FALSE)</f>
        <v>0</v>
      </c>
      <c r="AE422" s="188">
        <f>I422/$H422*VLOOKUP(I$4,DM_TI_LE!$A$5:$B$30,2,FALSE)</f>
        <v>1</v>
      </c>
      <c r="AF422" s="188">
        <f>J422/$H422*VLOOKUP(J$4,DM_TI_LE!$A$5:$B$30,2,FALSE)</f>
        <v>0</v>
      </c>
      <c r="AG422" s="188">
        <f>K422/$H422*VLOOKUP(K$4,DM_TI_LE!$A$5:$B$30,2,FALSE)</f>
        <v>0</v>
      </c>
      <c r="AH422" s="188">
        <f>L422/$H422*VLOOKUP(L$4,DM_TI_LE!$A$5:$B$30,2,FALSE)</f>
        <v>0</v>
      </c>
      <c r="AI422" s="188">
        <f>M422/$H422*VLOOKUP(M$4,DM_TI_LE!$A$5:$B$30,2,FALSE)</f>
        <v>0</v>
      </c>
      <c r="AJ422" s="188">
        <f>N422/$H422*VLOOKUP(N$4,DM_TI_LE!$A$5:$B$30,2,FALSE)</f>
        <v>0</v>
      </c>
      <c r="AK422" s="188">
        <f>O422/$H422*VLOOKUP(O$4,DM_TI_LE!$A$5:$B$30,2,FALSE)</f>
        <v>0</v>
      </c>
      <c r="AL422" s="188">
        <f>P422/$H422*VLOOKUP(P$4,DM_TI_LE!$A$5:$B$30,2,FALSE)</f>
        <v>0</v>
      </c>
      <c r="AM422" s="188">
        <f>Q422/$H422*VLOOKUP(Q$4,DM_TI_LE!$A$5:$B$30,2,FALSE)</f>
        <v>0</v>
      </c>
      <c r="AN422" s="188">
        <f>R422/$H422*VLOOKUP(R$4,DM_TI_LE!$A$5:$B$30,2,FALSE)</f>
        <v>0</v>
      </c>
      <c r="AO422" s="188">
        <f>S422/$H422*VLOOKUP(S$4,DM_TI_LE!$A$5:$B$30,2,FALSE)</f>
        <v>0</v>
      </c>
      <c r="AP422" s="188">
        <f>T422/$H422*VLOOKUP(T$4,DM_TI_LE!$A$5:$B$30,2,FALSE)</f>
        <v>0</v>
      </c>
      <c r="AQ422" s="188">
        <f>U422/$H422*VLOOKUP(U$4,DM_TI_LE!$A$5:$B$30,2,FALSE)</f>
        <v>0</v>
      </c>
      <c r="AR422" s="188">
        <f>V422/$H422*VLOOKUP(V$4,DM_TI_LE!$A$5:$B$30,2,FALSE)</f>
        <v>0</v>
      </c>
      <c r="AS422" s="188">
        <f>W422/$H422*VLOOKUP(W$4,DM_TI_LE!$A$5:$B$30,2,FALSE)</f>
        <v>0</v>
      </c>
      <c r="AT422" s="188">
        <f>X422/$H422*VLOOKUP(X$4,DM_TI_LE!$A$5:$B$30,2,FALSE)</f>
        <v>0</v>
      </c>
      <c r="AU422" s="188">
        <f>Y422/$H422*VLOOKUP(Y$4,DM_TI_LE!$A$5:$B$30,2,FALSE)</f>
        <v>0</v>
      </c>
      <c r="AV422" s="188">
        <f>Z422/$H422*VLOOKUP(Z$4,DM_TI_LE!$A$5:$B$30,2,FALSE)</f>
        <v>0</v>
      </c>
      <c r="AW422" s="188">
        <f>AA422/$H422*VLOOKUP(AA$4,DM_TI_LE!$A$5:$B$30,2,FALSE)</f>
        <v>0</v>
      </c>
      <c r="AX422" s="188">
        <f>AB422/$H422*VLOOKUP(AB$4,DM_TI_LE!$A$5:$B$30,2,FALSE)</f>
        <v>0</v>
      </c>
      <c r="AY422" s="188">
        <f>AC422/$H422*VLOOKUP(AC$4,DM_TI_LE!$A$5:$B$30,2,FALSE)</f>
        <v>0</v>
      </c>
      <c r="AZ422" s="188">
        <f>AD422/$H422*VLOOKUP(AD$4,DM_TI_LE!$A$5:$B$30,2,FALSE)</f>
        <v>0</v>
      </c>
      <c r="BA422" s="231">
        <f>IF(CD422="HDHV",DM_TI_LE!$K$12*I422, SUM(AE422:AW422)*F422*E422*DM_HE_SO_LUONG_NS!$D$1*CE422)</f>
        <v>780000</v>
      </c>
      <c r="BB422" s="16"/>
      <c r="BC422" s="17">
        <f>VLOOKUP(B422,GD_LCD_HS_LNS!$B$4:$E$914,4,FALSE)</f>
        <v>0</v>
      </c>
      <c r="BD422" s="16"/>
      <c r="BE422" s="16">
        <f>I422/26*$BC422*VLOOKUP(BE$4,DM_TI_LE!$A$5:$C$29,3,FALSE)</f>
        <v>0</v>
      </c>
      <c r="BF422" s="16">
        <f>J422/26*$BC422*VLOOKUP(BF$4,DM_TI_LE!$A$5:$C$29,3,FALSE)</f>
        <v>0</v>
      </c>
      <c r="BG422" s="16">
        <f>K422/26*$BC422*VLOOKUP(BG$4,DM_TI_LE!$A$5:$C$29,3,FALSE)</f>
        <v>0</v>
      </c>
      <c r="BH422" s="16">
        <f>L422/26*$BC422*VLOOKUP(BH$4,DM_TI_LE!$A$5:$C$29,3,FALSE)</f>
        <v>0</v>
      </c>
      <c r="BI422" s="16">
        <f>M422/26*$BC422*VLOOKUP(BI$4,DM_TI_LE!$A$5:$C$29,3,FALSE)</f>
        <v>0</v>
      </c>
      <c r="BJ422" s="16">
        <f>N422/26*$BC422*VLOOKUP(BJ$4,DM_TI_LE!$A$5:$C$29,3,FALSE)</f>
        <v>0</v>
      </c>
      <c r="BK422" s="16">
        <f>O422/26*$BC422*VLOOKUP(BK$4,DM_TI_LE!$A$5:$C$29,3,FALSE)</f>
        <v>0</v>
      </c>
      <c r="BL422" s="16">
        <f>P422/26*$BC422*VLOOKUP(BL$4,DM_TI_LE!$A$5:$C$29,3,FALSE)</f>
        <v>0</v>
      </c>
      <c r="BM422" s="16">
        <f>Q422/26*$BC422*VLOOKUP(BM$4,DM_TI_LE!$A$5:$C$29,3,FALSE)</f>
        <v>0</v>
      </c>
      <c r="BN422" s="16">
        <f>R422/26*$BC422*VLOOKUP(BN$4,DM_TI_LE!$A$5:$C$29,3,FALSE)</f>
        <v>0</v>
      </c>
      <c r="BO422" s="16">
        <f>S422/26*$BC422*VLOOKUP(BO$4,DM_TI_LE!$A$5:$C$29,3,FALSE)</f>
        <v>0</v>
      </c>
      <c r="BP422" s="16">
        <f>T422/26*$BC422*VLOOKUP(BP$4,DM_TI_LE!$A$5:$C$29,3,FALSE)</f>
        <v>0</v>
      </c>
      <c r="BQ422" s="16">
        <f>U422/26*$BC422*VLOOKUP(BQ$4,DM_TI_LE!$A$5:$C$29,3,FALSE)</f>
        <v>0</v>
      </c>
      <c r="BR422" s="16">
        <f>V422/26*$BC422*VLOOKUP(BR$4,DM_TI_LE!$A$5:$C$29,3,FALSE)</f>
        <v>0</v>
      </c>
      <c r="BS422" s="16">
        <f>W422/26*$BC422*VLOOKUP(BS$4,DM_TI_LE!$A$5:$C$29,3,FALSE)</f>
        <v>0</v>
      </c>
      <c r="BT422" s="16">
        <f>X422/26*$BC422*VLOOKUP(BT$4,DM_TI_LE!$A$5:$C$29,3,FALSE)</f>
        <v>0</v>
      </c>
      <c r="BU422" s="16">
        <f>Y422/26*$BC422*VLOOKUP(BU$4,DM_TI_LE!$A$5:$C$29,3,FALSE)</f>
        <v>0</v>
      </c>
      <c r="BV422" s="16">
        <f>Z422/26*$BC422*VLOOKUP(BV$4,DM_TI_LE!$A$5:$C$29,3,FALSE)</f>
        <v>0</v>
      </c>
      <c r="BW422" s="16">
        <f>AA422/26*$BC422*VLOOKUP(BW$4,DM_TI_LE!$A$5:$C$29,3,FALSE)</f>
        <v>0</v>
      </c>
      <c r="BX422" s="16">
        <f>AB422/26*$BC422*VLOOKUP(BX$4,DM_TI_LE!$A$5:$C$29,3,FALSE)</f>
        <v>0</v>
      </c>
      <c r="BY422" s="16">
        <f>AC422/26*$BC422*VLOOKUP(BY$4,DM_TI_LE!$A$5:$C$29,3,FALSE)</f>
        <v>0</v>
      </c>
      <c r="BZ422" s="16">
        <f>AD422/26*$BC422*VLOOKUP(BZ$4,DM_TI_LE!$A$5:$C$29,3,FALSE)</f>
        <v>0</v>
      </c>
      <c r="CA422" s="196">
        <f t="shared" si="0"/>
        <v>0</v>
      </c>
      <c r="CB422" s="16"/>
      <c r="CC422" s="197">
        <f t="shared" si="1"/>
        <v>780000</v>
      </c>
      <c r="CD422" s="145" t="s">
        <v>61</v>
      </c>
      <c r="CE422" s="199">
        <f>VLOOKUP(CD422,DM_TI_LE!$I$12:$J$16,2,FALSE)</f>
        <v>0</v>
      </c>
    </row>
    <row r="423" spans="1:83" ht="12.75">
      <c r="A423" s="36">
        <v>419</v>
      </c>
      <c r="B423" s="38">
        <f>GD_LCD_HS_LNS!B422</f>
        <v>13772</v>
      </c>
      <c r="C423" s="38" t="str">
        <f>GD_LCD_HS_LNS!C422</f>
        <v>Nguyễn Thị Thu Thủy</v>
      </c>
      <c r="D423" s="38" t="str">
        <f>GD_LCD_HS_LNS!D422</f>
        <v>Nhân viên phục vụ hành khách</v>
      </c>
      <c r="E423" s="146">
        <f>VLOOKUP(B423,GD_CHAM_CONG!$C$6:$BJ$912,60,FALSE)</f>
        <v>1</v>
      </c>
      <c r="F423" s="146">
        <f>VLOOKUP(B423,GD_LCD_HS_LNS!$B$4:$F$914,5,FALSE)</f>
        <v>0</v>
      </c>
      <c r="G423" s="168"/>
      <c r="H423" s="168">
        <f>VLOOKUP(B423,GD_CHAM_CONG!$C$6:$BD$912,37,FALSE)</f>
        <v>26</v>
      </c>
      <c r="I423" s="16">
        <f>VLOOKUP($B423,GD_CHAM_CONG!$C$6:$BF$912,38,FALSE)</f>
        <v>26</v>
      </c>
      <c r="J423" s="16">
        <f>VLOOKUP($B423,GD_CHAM_CONG!$C$6:$BF$912,39,FALSE)</f>
        <v>0</v>
      </c>
      <c r="K423" s="16">
        <f>VLOOKUP($B423,GD_CHAM_CONG!$C$6:$BF$912,40,FALSE)</f>
        <v>0</v>
      </c>
      <c r="L423" s="16">
        <f>VLOOKUP($B423,GD_CHAM_CONG!$C$6:$BF$912,41,FALSE)</f>
        <v>0</v>
      </c>
      <c r="M423" s="16">
        <f>VLOOKUP($B423,GD_CHAM_CONG!$C$6:$BF$912,42,FALSE)</f>
        <v>0</v>
      </c>
      <c r="N423" s="16">
        <f>VLOOKUP($B423,GD_CHAM_CONG!$C$6:$BF$912,43,FALSE)</f>
        <v>0</v>
      </c>
      <c r="O423" s="16">
        <f>VLOOKUP($B423,GD_CHAM_CONG!$C$6:$BF$912,44,FALSE)</f>
        <v>0</v>
      </c>
      <c r="P423" s="16">
        <f>VLOOKUP($B423,GD_CHAM_CONG!$C$6:$BF$912,45,FALSE)</f>
        <v>0</v>
      </c>
      <c r="Q423" s="16">
        <f>VLOOKUP($B423,GD_CHAM_CONG!$C$6:$BF$912,46,FALSE)</f>
        <v>0</v>
      </c>
      <c r="R423" s="16">
        <f>VLOOKUP($B423,GD_CHAM_CONG!$C$6:$BF$912,47,FALSE)</f>
        <v>0</v>
      </c>
      <c r="S423" s="16">
        <f>VLOOKUP($B423,GD_CHAM_CONG!$C$6:$BF$912,48,FALSE)</f>
        <v>0</v>
      </c>
      <c r="T423" s="16">
        <f>VLOOKUP($B423,GD_CHAM_CONG!$C$6:$BF$912,49,FALSE)</f>
        <v>0</v>
      </c>
      <c r="U423" s="16">
        <f>VLOOKUP($B423,GD_CHAM_CONG!$C$6:$BF$912,50,FALSE)</f>
        <v>0</v>
      </c>
      <c r="V423" s="16">
        <f>VLOOKUP($B423,GD_CHAM_CONG!$C$6:$BF$912,51,FALSE)</f>
        <v>0</v>
      </c>
      <c r="W423" s="16">
        <f>VLOOKUP($B423,GD_CHAM_CONG!$C$6:$BF$912,52,FALSE)</f>
        <v>0</v>
      </c>
      <c r="X423" s="16">
        <f>VLOOKUP($B423,GD_CHAM_CONG!$C$6:$BF$912,53,FALSE)</f>
        <v>0</v>
      </c>
      <c r="Y423" s="16">
        <f>VLOOKUP($B423,GD_CHAM_CONG!$C$6:$BF$912,54,FALSE)</f>
        <v>0</v>
      </c>
      <c r="Z423" s="16">
        <f>VLOOKUP($B423,GD_CHAM_CONG!$C$6:$BF$912,55,FALSE)</f>
        <v>0</v>
      </c>
      <c r="AA423" s="16">
        <f>VLOOKUP($B423,GD_CHAM_CONG!$C$6:$BF$912,56,FALSE)</f>
        <v>0</v>
      </c>
      <c r="AB423" s="16">
        <f>VLOOKUP($B423,GD_CHAM_CONG!$C$6:$BI$912,57,FALSE)</f>
        <v>0</v>
      </c>
      <c r="AC423" s="16">
        <f>VLOOKUP($B423,GD_CHAM_CONG!$C$6:$BI$912,58,FALSE)</f>
        <v>0</v>
      </c>
      <c r="AD423" s="16">
        <f>VLOOKUP($B423,GD_CHAM_CONG!$C$6:$BI$912,59,FALSE)</f>
        <v>0</v>
      </c>
      <c r="AE423" s="188">
        <f>I423/$H423*VLOOKUP(I$4,DM_TI_LE!$A$5:$B$30,2,FALSE)</f>
        <v>1</v>
      </c>
      <c r="AF423" s="188">
        <f>J423/$H423*VLOOKUP(J$4,DM_TI_LE!$A$5:$B$30,2,FALSE)</f>
        <v>0</v>
      </c>
      <c r="AG423" s="188">
        <f>K423/$H423*VLOOKUP(K$4,DM_TI_LE!$A$5:$B$30,2,FALSE)</f>
        <v>0</v>
      </c>
      <c r="AH423" s="188">
        <f>L423/$H423*VLOOKUP(L$4,DM_TI_LE!$A$5:$B$30,2,FALSE)</f>
        <v>0</v>
      </c>
      <c r="AI423" s="188">
        <f>M423/$H423*VLOOKUP(M$4,DM_TI_LE!$A$5:$B$30,2,FALSE)</f>
        <v>0</v>
      </c>
      <c r="AJ423" s="188">
        <f>N423/$H423*VLOOKUP(N$4,DM_TI_LE!$A$5:$B$30,2,FALSE)</f>
        <v>0</v>
      </c>
      <c r="AK423" s="188">
        <f>O423/$H423*VLOOKUP(O$4,DM_TI_LE!$A$5:$B$30,2,FALSE)</f>
        <v>0</v>
      </c>
      <c r="AL423" s="188">
        <f>P423/$H423*VLOOKUP(P$4,DM_TI_LE!$A$5:$B$30,2,FALSE)</f>
        <v>0</v>
      </c>
      <c r="AM423" s="188">
        <f>Q423/$H423*VLOOKUP(Q$4,DM_TI_LE!$A$5:$B$30,2,FALSE)</f>
        <v>0</v>
      </c>
      <c r="AN423" s="188">
        <f>R423/$H423*VLOOKUP(R$4,DM_TI_LE!$A$5:$B$30,2,FALSE)</f>
        <v>0</v>
      </c>
      <c r="AO423" s="188">
        <f>S423/$H423*VLOOKUP(S$4,DM_TI_LE!$A$5:$B$30,2,FALSE)</f>
        <v>0</v>
      </c>
      <c r="AP423" s="188">
        <f>T423/$H423*VLOOKUP(T$4,DM_TI_LE!$A$5:$B$30,2,FALSE)</f>
        <v>0</v>
      </c>
      <c r="AQ423" s="188">
        <f>U423/$H423*VLOOKUP(U$4,DM_TI_LE!$A$5:$B$30,2,FALSE)</f>
        <v>0</v>
      </c>
      <c r="AR423" s="188">
        <f>V423/$H423*VLOOKUP(V$4,DM_TI_LE!$A$5:$B$30,2,FALSE)</f>
        <v>0</v>
      </c>
      <c r="AS423" s="188">
        <f>W423/$H423*VLOOKUP(W$4,DM_TI_LE!$A$5:$B$30,2,FALSE)</f>
        <v>0</v>
      </c>
      <c r="AT423" s="188">
        <f>X423/$H423*VLOOKUP(X$4,DM_TI_LE!$A$5:$B$30,2,FALSE)</f>
        <v>0</v>
      </c>
      <c r="AU423" s="188">
        <f>Y423/$H423*VLOOKUP(Y$4,DM_TI_LE!$A$5:$B$30,2,FALSE)</f>
        <v>0</v>
      </c>
      <c r="AV423" s="188">
        <f>Z423/$H423*VLOOKUP(Z$4,DM_TI_LE!$A$5:$B$30,2,FALSE)</f>
        <v>0</v>
      </c>
      <c r="AW423" s="188">
        <f>AA423/$H423*VLOOKUP(AA$4,DM_TI_LE!$A$5:$B$30,2,FALSE)</f>
        <v>0</v>
      </c>
      <c r="AX423" s="188">
        <f>AB423/$H423*VLOOKUP(AB$4,DM_TI_LE!$A$5:$B$30,2,FALSE)</f>
        <v>0</v>
      </c>
      <c r="AY423" s="188">
        <f>AC423/$H423*VLOOKUP(AC$4,DM_TI_LE!$A$5:$B$30,2,FALSE)</f>
        <v>0</v>
      </c>
      <c r="AZ423" s="188">
        <f>AD423/$H423*VLOOKUP(AD$4,DM_TI_LE!$A$5:$B$30,2,FALSE)</f>
        <v>0</v>
      </c>
      <c r="BA423" s="231">
        <f>IF(CD423="HDHV",DM_TI_LE!$K$12*I423, SUM(AE423:AW423)*F423*E423*DM_HE_SO_LUONG_NS!$D$1*CE423)</f>
        <v>780000</v>
      </c>
      <c r="BB423" s="16"/>
      <c r="BC423" s="17">
        <f>VLOOKUP(B423,GD_LCD_HS_LNS!$B$4:$E$914,4,FALSE)</f>
        <v>0</v>
      </c>
      <c r="BD423" s="16"/>
      <c r="BE423" s="16">
        <f>I423/26*$BC423*VLOOKUP(BE$4,DM_TI_LE!$A$5:$C$29,3,FALSE)</f>
        <v>0</v>
      </c>
      <c r="BF423" s="16">
        <f>J423/26*$BC423*VLOOKUP(BF$4,DM_TI_LE!$A$5:$C$29,3,FALSE)</f>
        <v>0</v>
      </c>
      <c r="BG423" s="16">
        <f>K423/26*$BC423*VLOOKUP(BG$4,DM_TI_LE!$A$5:$C$29,3,FALSE)</f>
        <v>0</v>
      </c>
      <c r="BH423" s="16">
        <f>L423/26*$BC423*VLOOKUP(BH$4,DM_TI_LE!$A$5:$C$29,3,FALSE)</f>
        <v>0</v>
      </c>
      <c r="BI423" s="16">
        <f>M423/26*$BC423*VLOOKUP(BI$4,DM_TI_LE!$A$5:$C$29,3,FALSE)</f>
        <v>0</v>
      </c>
      <c r="BJ423" s="16">
        <f>N423/26*$BC423*VLOOKUP(BJ$4,DM_TI_LE!$A$5:$C$29,3,FALSE)</f>
        <v>0</v>
      </c>
      <c r="BK423" s="16">
        <f>O423/26*$BC423*VLOOKUP(BK$4,DM_TI_LE!$A$5:$C$29,3,FALSE)</f>
        <v>0</v>
      </c>
      <c r="BL423" s="16">
        <f>P423/26*$BC423*VLOOKUP(BL$4,DM_TI_LE!$A$5:$C$29,3,FALSE)</f>
        <v>0</v>
      </c>
      <c r="BM423" s="16">
        <f>Q423/26*$BC423*VLOOKUP(BM$4,DM_TI_LE!$A$5:$C$29,3,FALSE)</f>
        <v>0</v>
      </c>
      <c r="BN423" s="16">
        <f>R423/26*$BC423*VLOOKUP(BN$4,DM_TI_LE!$A$5:$C$29,3,FALSE)</f>
        <v>0</v>
      </c>
      <c r="BO423" s="16">
        <f>S423/26*$BC423*VLOOKUP(BO$4,DM_TI_LE!$A$5:$C$29,3,FALSE)</f>
        <v>0</v>
      </c>
      <c r="BP423" s="16">
        <f>T423/26*$BC423*VLOOKUP(BP$4,DM_TI_LE!$A$5:$C$29,3,FALSE)</f>
        <v>0</v>
      </c>
      <c r="BQ423" s="16">
        <f>U423/26*$BC423*VLOOKUP(BQ$4,DM_TI_LE!$A$5:$C$29,3,FALSE)</f>
        <v>0</v>
      </c>
      <c r="BR423" s="16">
        <f>V423/26*$BC423*VLOOKUP(BR$4,DM_TI_LE!$A$5:$C$29,3,FALSE)</f>
        <v>0</v>
      </c>
      <c r="BS423" s="16">
        <f>W423/26*$BC423*VLOOKUP(BS$4,DM_TI_LE!$A$5:$C$29,3,FALSE)</f>
        <v>0</v>
      </c>
      <c r="BT423" s="16">
        <f>X423/26*$BC423*VLOOKUP(BT$4,DM_TI_LE!$A$5:$C$29,3,FALSE)</f>
        <v>0</v>
      </c>
      <c r="BU423" s="16">
        <f>Y423/26*$BC423*VLOOKUP(BU$4,DM_TI_LE!$A$5:$C$29,3,FALSE)</f>
        <v>0</v>
      </c>
      <c r="BV423" s="16">
        <f>Z423/26*$BC423*VLOOKUP(BV$4,DM_TI_LE!$A$5:$C$29,3,FALSE)</f>
        <v>0</v>
      </c>
      <c r="BW423" s="16">
        <f>AA423/26*$BC423*VLOOKUP(BW$4,DM_TI_LE!$A$5:$C$29,3,FALSE)</f>
        <v>0</v>
      </c>
      <c r="BX423" s="16">
        <f>AB423/26*$BC423*VLOOKUP(BX$4,DM_TI_LE!$A$5:$C$29,3,FALSE)</f>
        <v>0</v>
      </c>
      <c r="BY423" s="16">
        <f>AC423/26*$BC423*VLOOKUP(BY$4,DM_TI_LE!$A$5:$C$29,3,FALSE)</f>
        <v>0</v>
      </c>
      <c r="BZ423" s="16">
        <f>AD423/26*$BC423*VLOOKUP(BZ$4,DM_TI_LE!$A$5:$C$29,3,FALSE)</f>
        <v>0</v>
      </c>
      <c r="CA423" s="196">
        <f t="shared" si="0"/>
        <v>0</v>
      </c>
      <c r="CB423" s="16"/>
      <c r="CC423" s="197">
        <f t="shared" si="1"/>
        <v>780000</v>
      </c>
      <c r="CD423" s="145" t="s">
        <v>61</v>
      </c>
      <c r="CE423" s="199">
        <f>VLOOKUP(CD423,DM_TI_LE!$I$12:$J$16,2,FALSE)</f>
        <v>0</v>
      </c>
    </row>
    <row r="424" spans="1:83" ht="12.75">
      <c r="A424" s="36">
        <v>420</v>
      </c>
      <c r="B424" s="38">
        <f>GD_LCD_HS_LNS!B423</f>
        <v>13773</v>
      </c>
      <c r="C424" s="38" t="str">
        <f>GD_LCD_HS_LNS!C423</f>
        <v>Nguyễn Thị Trang</v>
      </c>
      <c r="D424" s="38" t="str">
        <f>GD_LCD_HS_LNS!D423</f>
        <v>Nhân viên phục vụ hành khách</v>
      </c>
      <c r="E424" s="146">
        <f>VLOOKUP(B424,GD_CHAM_CONG!$C$6:$BJ$912,60,FALSE)</f>
        <v>1</v>
      </c>
      <c r="F424" s="146">
        <f>VLOOKUP(B424,GD_LCD_HS_LNS!$B$4:$F$914,5,FALSE)</f>
        <v>0</v>
      </c>
      <c r="G424" s="168"/>
      <c r="H424" s="168">
        <f>VLOOKUP(B424,GD_CHAM_CONG!$C$6:$BD$912,37,FALSE)</f>
        <v>26</v>
      </c>
      <c r="I424" s="16">
        <f>VLOOKUP($B424,GD_CHAM_CONG!$C$6:$BF$912,38,FALSE)</f>
        <v>26</v>
      </c>
      <c r="J424" s="16">
        <f>VLOOKUP($B424,GD_CHAM_CONG!$C$6:$BF$912,39,FALSE)</f>
        <v>0</v>
      </c>
      <c r="K424" s="16">
        <f>VLOOKUP($B424,GD_CHAM_CONG!$C$6:$BF$912,40,FALSE)</f>
        <v>0</v>
      </c>
      <c r="L424" s="16">
        <f>VLOOKUP($B424,GD_CHAM_CONG!$C$6:$BF$912,41,FALSE)</f>
        <v>0</v>
      </c>
      <c r="M424" s="16">
        <f>VLOOKUP($B424,GD_CHAM_CONG!$C$6:$BF$912,42,FALSE)</f>
        <v>0</v>
      </c>
      <c r="N424" s="16">
        <f>VLOOKUP($B424,GD_CHAM_CONG!$C$6:$BF$912,43,FALSE)</f>
        <v>0</v>
      </c>
      <c r="O424" s="16">
        <f>VLOOKUP($B424,GD_CHAM_CONG!$C$6:$BF$912,44,FALSE)</f>
        <v>0</v>
      </c>
      <c r="P424" s="16">
        <f>VLOOKUP($B424,GD_CHAM_CONG!$C$6:$BF$912,45,FALSE)</f>
        <v>0</v>
      </c>
      <c r="Q424" s="16">
        <f>VLOOKUP($B424,GD_CHAM_CONG!$C$6:$BF$912,46,FALSE)</f>
        <v>0</v>
      </c>
      <c r="R424" s="16">
        <f>VLOOKUP($B424,GD_CHAM_CONG!$C$6:$BF$912,47,FALSE)</f>
        <v>0</v>
      </c>
      <c r="S424" s="16">
        <f>VLOOKUP($B424,GD_CHAM_CONG!$C$6:$BF$912,48,FALSE)</f>
        <v>0</v>
      </c>
      <c r="T424" s="16">
        <f>VLOOKUP($B424,GD_CHAM_CONG!$C$6:$BF$912,49,FALSE)</f>
        <v>0</v>
      </c>
      <c r="U424" s="16">
        <f>VLOOKUP($B424,GD_CHAM_CONG!$C$6:$BF$912,50,FALSE)</f>
        <v>0</v>
      </c>
      <c r="V424" s="16">
        <f>VLOOKUP($B424,GD_CHAM_CONG!$C$6:$BF$912,51,FALSE)</f>
        <v>0</v>
      </c>
      <c r="W424" s="16">
        <f>VLOOKUP($B424,GD_CHAM_CONG!$C$6:$BF$912,52,FALSE)</f>
        <v>0</v>
      </c>
      <c r="X424" s="16">
        <f>VLOOKUP($B424,GD_CHAM_CONG!$C$6:$BF$912,53,FALSE)</f>
        <v>0</v>
      </c>
      <c r="Y424" s="16">
        <f>VLOOKUP($B424,GD_CHAM_CONG!$C$6:$BF$912,54,FALSE)</f>
        <v>0</v>
      </c>
      <c r="Z424" s="16">
        <f>VLOOKUP($B424,GD_CHAM_CONG!$C$6:$BF$912,55,FALSE)</f>
        <v>0</v>
      </c>
      <c r="AA424" s="16">
        <f>VLOOKUP($B424,GD_CHAM_CONG!$C$6:$BF$912,56,FALSE)</f>
        <v>0</v>
      </c>
      <c r="AB424" s="16">
        <f>VLOOKUP($B424,GD_CHAM_CONG!$C$6:$BI$912,57,FALSE)</f>
        <v>0</v>
      </c>
      <c r="AC424" s="16">
        <f>VLOOKUP($B424,GD_CHAM_CONG!$C$6:$BI$912,58,FALSE)</f>
        <v>0</v>
      </c>
      <c r="AD424" s="16">
        <f>VLOOKUP($B424,GD_CHAM_CONG!$C$6:$BI$912,59,FALSE)</f>
        <v>0</v>
      </c>
      <c r="AE424" s="188">
        <f>I424/$H424*VLOOKUP(I$4,DM_TI_LE!$A$5:$B$30,2,FALSE)</f>
        <v>1</v>
      </c>
      <c r="AF424" s="188">
        <f>J424/$H424*VLOOKUP(J$4,DM_TI_LE!$A$5:$B$30,2,FALSE)</f>
        <v>0</v>
      </c>
      <c r="AG424" s="188">
        <f>K424/$H424*VLOOKUP(K$4,DM_TI_LE!$A$5:$B$30,2,FALSE)</f>
        <v>0</v>
      </c>
      <c r="AH424" s="188">
        <f>L424/$H424*VLOOKUP(L$4,DM_TI_LE!$A$5:$B$30,2,FALSE)</f>
        <v>0</v>
      </c>
      <c r="AI424" s="188">
        <f>M424/$H424*VLOOKUP(M$4,DM_TI_LE!$A$5:$B$30,2,FALSE)</f>
        <v>0</v>
      </c>
      <c r="AJ424" s="188">
        <f>N424/$H424*VLOOKUP(N$4,DM_TI_LE!$A$5:$B$30,2,FALSE)</f>
        <v>0</v>
      </c>
      <c r="AK424" s="188">
        <f>O424/$H424*VLOOKUP(O$4,DM_TI_LE!$A$5:$B$30,2,FALSE)</f>
        <v>0</v>
      </c>
      <c r="AL424" s="188">
        <f>P424/$H424*VLOOKUP(P$4,DM_TI_LE!$A$5:$B$30,2,FALSE)</f>
        <v>0</v>
      </c>
      <c r="AM424" s="188">
        <f>Q424/$H424*VLOOKUP(Q$4,DM_TI_LE!$A$5:$B$30,2,FALSE)</f>
        <v>0</v>
      </c>
      <c r="AN424" s="188">
        <f>R424/$H424*VLOOKUP(R$4,DM_TI_LE!$A$5:$B$30,2,FALSE)</f>
        <v>0</v>
      </c>
      <c r="AO424" s="188">
        <f>S424/$H424*VLOOKUP(S$4,DM_TI_LE!$A$5:$B$30,2,FALSE)</f>
        <v>0</v>
      </c>
      <c r="AP424" s="188">
        <f>T424/$H424*VLOOKUP(T$4,DM_TI_LE!$A$5:$B$30,2,FALSE)</f>
        <v>0</v>
      </c>
      <c r="AQ424" s="188">
        <f>U424/$H424*VLOOKUP(U$4,DM_TI_LE!$A$5:$B$30,2,FALSE)</f>
        <v>0</v>
      </c>
      <c r="AR424" s="188">
        <f>V424/$H424*VLOOKUP(V$4,DM_TI_LE!$A$5:$B$30,2,FALSE)</f>
        <v>0</v>
      </c>
      <c r="AS424" s="188">
        <f>W424/$H424*VLOOKUP(W$4,DM_TI_LE!$A$5:$B$30,2,FALSE)</f>
        <v>0</v>
      </c>
      <c r="AT424" s="188">
        <f>X424/$H424*VLOOKUP(X$4,DM_TI_LE!$A$5:$B$30,2,FALSE)</f>
        <v>0</v>
      </c>
      <c r="AU424" s="188">
        <f>Y424/$H424*VLOOKUP(Y$4,DM_TI_LE!$A$5:$B$30,2,FALSE)</f>
        <v>0</v>
      </c>
      <c r="AV424" s="188">
        <f>Z424/$H424*VLOOKUP(Z$4,DM_TI_LE!$A$5:$B$30,2,FALSE)</f>
        <v>0</v>
      </c>
      <c r="AW424" s="188">
        <f>AA424/$H424*VLOOKUP(AA$4,DM_TI_LE!$A$5:$B$30,2,FALSE)</f>
        <v>0</v>
      </c>
      <c r="AX424" s="188">
        <f>AB424/$H424*VLOOKUP(AB$4,DM_TI_LE!$A$5:$B$30,2,FALSE)</f>
        <v>0</v>
      </c>
      <c r="AY424" s="188">
        <f>AC424/$H424*VLOOKUP(AC$4,DM_TI_LE!$A$5:$B$30,2,FALSE)</f>
        <v>0</v>
      </c>
      <c r="AZ424" s="188">
        <f>AD424/$H424*VLOOKUP(AD$4,DM_TI_LE!$A$5:$B$30,2,FALSE)</f>
        <v>0</v>
      </c>
      <c r="BA424" s="231">
        <f>IF(CD424="HDHV",DM_TI_LE!$K$12*I424, SUM(AE424:AW424)*F424*E424*DM_HE_SO_LUONG_NS!$D$1*CE424)</f>
        <v>780000</v>
      </c>
      <c r="BB424" s="16"/>
      <c r="BC424" s="17">
        <f>VLOOKUP(B424,GD_LCD_HS_LNS!$B$4:$E$914,4,FALSE)</f>
        <v>0</v>
      </c>
      <c r="BD424" s="16"/>
      <c r="BE424" s="16">
        <f>I424/26*$BC424*VLOOKUP(BE$4,DM_TI_LE!$A$5:$C$29,3,FALSE)</f>
        <v>0</v>
      </c>
      <c r="BF424" s="16">
        <f>J424/26*$BC424*VLOOKUP(BF$4,DM_TI_LE!$A$5:$C$29,3,FALSE)</f>
        <v>0</v>
      </c>
      <c r="BG424" s="16">
        <f>K424/26*$BC424*VLOOKUP(BG$4,DM_TI_LE!$A$5:$C$29,3,FALSE)</f>
        <v>0</v>
      </c>
      <c r="BH424" s="16">
        <f>L424/26*$BC424*VLOOKUP(BH$4,DM_TI_LE!$A$5:$C$29,3,FALSE)</f>
        <v>0</v>
      </c>
      <c r="BI424" s="16">
        <f>M424/26*$BC424*VLOOKUP(BI$4,DM_TI_LE!$A$5:$C$29,3,FALSE)</f>
        <v>0</v>
      </c>
      <c r="BJ424" s="16">
        <f>N424/26*$BC424*VLOOKUP(BJ$4,DM_TI_LE!$A$5:$C$29,3,FALSE)</f>
        <v>0</v>
      </c>
      <c r="BK424" s="16">
        <f>O424/26*$BC424*VLOOKUP(BK$4,DM_TI_LE!$A$5:$C$29,3,FALSE)</f>
        <v>0</v>
      </c>
      <c r="BL424" s="16">
        <f>P424/26*$BC424*VLOOKUP(BL$4,DM_TI_LE!$A$5:$C$29,3,FALSE)</f>
        <v>0</v>
      </c>
      <c r="BM424" s="16">
        <f>Q424/26*$BC424*VLOOKUP(BM$4,DM_TI_LE!$A$5:$C$29,3,FALSE)</f>
        <v>0</v>
      </c>
      <c r="BN424" s="16">
        <f>R424/26*$BC424*VLOOKUP(BN$4,DM_TI_LE!$A$5:$C$29,3,FALSE)</f>
        <v>0</v>
      </c>
      <c r="BO424" s="16">
        <f>S424/26*$BC424*VLOOKUP(BO$4,DM_TI_LE!$A$5:$C$29,3,FALSE)</f>
        <v>0</v>
      </c>
      <c r="BP424" s="16">
        <f>T424/26*$BC424*VLOOKUP(BP$4,DM_TI_LE!$A$5:$C$29,3,FALSE)</f>
        <v>0</v>
      </c>
      <c r="BQ424" s="16">
        <f>U424/26*$BC424*VLOOKUP(BQ$4,DM_TI_LE!$A$5:$C$29,3,FALSE)</f>
        <v>0</v>
      </c>
      <c r="BR424" s="16">
        <f>V424/26*$BC424*VLOOKUP(BR$4,DM_TI_LE!$A$5:$C$29,3,FALSE)</f>
        <v>0</v>
      </c>
      <c r="BS424" s="16">
        <f>W424/26*$BC424*VLOOKUP(BS$4,DM_TI_LE!$A$5:$C$29,3,FALSE)</f>
        <v>0</v>
      </c>
      <c r="BT424" s="16">
        <f>X424/26*$BC424*VLOOKUP(BT$4,DM_TI_LE!$A$5:$C$29,3,FALSE)</f>
        <v>0</v>
      </c>
      <c r="BU424" s="16">
        <f>Y424/26*$BC424*VLOOKUP(BU$4,DM_TI_LE!$A$5:$C$29,3,FALSE)</f>
        <v>0</v>
      </c>
      <c r="BV424" s="16">
        <f>Z424/26*$BC424*VLOOKUP(BV$4,DM_TI_LE!$A$5:$C$29,3,FALSE)</f>
        <v>0</v>
      </c>
      <c r="BW424" s="16">
        <f>AA424/26*$BC424*VLOOKUP(BW$4,DM_TI_LE!$A$5:$C$29,3,FALSE)</f>
        <v>0</v>
      </c>
      <c r="BX424" s="16">
        <f>AB424/26*$BC424*VLOOKUP(BX$4,DM_TI_LE!$A$5:$C$29,3,FALSE)</f>
        <v>0</v>
      </c>
      <c r="BY424" s="16">
        <f>AC424/26*$BC424*VLOOKUP(BY$4,DM_TI_LE!$A$5:$C$29,3,FALSE)</f>
        <v>0</v>
      </c>
      <c r="BZ424" s="16">
        <f>AD424/26*$BC424*VLOOKUP(BZ$4,DM_TI_LE!$A$5:$C$29,3,FALSE)</f>
        <v>0</v>
      </c>
      <c r="CA424" s="196">
        <f t="shared" si="0"/>
        <v>0</v>
      </c>
      <c r="CB424" s="16"/>
      <c r="CC424" s="197">
        <f t="shared" si="1"/>
        <v>780000</v>
      </c>
      <c r="CD424" s="145" t="s">
        <v>61</v>
      </c>
      <c r="CE424" s="199">
        <f>VLOOKUP(CD424,DM_TI_LE!$I$12:$J$16,2,FALSE)</f>
        <v>0</v>
      </c>
    </row>
    <row r="425" spans="1:83" ht="12.75">
      <c r="A425" s="36">
        <v>421</v>
      </c>
      <c r="B425" s="38">
        <f>GD_LCD_HS_LNS!B424</f>
        <v>13774</v>
      </c>
      <c r="C425" s="38" t="str">
        <f>GD_LCD_HS_LNS!C424</f>
        <v>Hoàng Thị Kiều Trang</v>
      </c>
      <c r="D425" s="38" t="str">
        <f>GD_LCD_HS_LNS!D424</f>
        <v>Nhân viên phục vụ hành khách</v>
      </c>
      <c r="E425" s="146">
        <f>VLOOKUP(B425,GD_CHAM_CONG!$C$6:$BJ$912,60,FALSE)</f>
        <v>1</v>
      </c>
      <c r="F425" s="146">
        <f>VLOOKUP(B425,GD_LCD_HS_LNS!$B$4:$F$914,5,FALSE)</f>
        <v>0</v>
      </c>
      <c r="G425" s="168"/>
      <c r="H425" s="168">
        <f>VLOOKUP(B425,GD_CHAM_CONG!$C$6:$BD$912,37,FALSE)</f>
        <v>26</v>
      </c>
      <c r="I425" s="16">
        <f>VLOOKUP($B425,GD_CHAM_CONG!$C$6:$BF$912,38,FALSE)</f>
        <v>26</v>
      </c>
      <c r="J425" s="16">
        <f>VLOOKUP($B425,GD_CHAM_CONG!$C$6:$BF$912,39,FALSE)</f>
        <v>0</v>
      </c>
      <c r="K425" s="16">
        <f>VLOOKUP($B425,GD_CHAM_CONG!$C$6:$BF$912,40,FALSE)</f>
        <v>0</v>
      </c>
      <c r="L425" s="16">
        <f>VLOOKUP($B425,GD_CHAM_CONG!$C$6:$BF$912,41,FALSE)</f>
        <v>0</v>
      </c>
      <c r="M425" s="16">
        <f>VLOOKUP($B425,GD_CHAM_CONG!$C$6:$BF$912,42,FALSE)</f>
        <v>0</v>
      </c>
      <c r="N425" s="16">
        <f>VLOOKUP($B425,GD_CHAM_CONG!$C$6:$BF$912,43,FALSE)</f>
        <v>0</v>
      </c>
      <c r="O425" s="16">
        <f>VLOOKUP($B425,GD_CHAM_CONG!$C$6:$BF$912,44,FALSE)</f>
        <v>0</v>
      </c>
      <c r="P425" s="16">
        <f>VLOOKUP($B425,GD_CHAM_CONG!$C$6:$BF$912,45,FALSE)</f>
        <v>0</v>
      </c>
      <c r="Q425" s="16">
        <f>VLOOKUP($B425,GD_CHAM_CONG!$C$6:$BF$912,46,FALSE)</f>
        <v>0</v>
      </c>
      <c r="R425" s="16">
        <f>VLOOKUP($B425,GD_CHAM_CONG!$C$6:$BF$912,47,FALSE)</f>
        <v>0</v>
      </c>
      <c r="S425" s="16">
        <f>VLOOKUP($B425,GD_CHAM_CONG!$C$6:$BF$912,48,FALSE)</f>
        <v>0</v>
      </c>
      <c r="T425" s="16">
        <f>VLOOKUP($B425,GD_CHAM_CONG!$C$6:$BF$912,49,FALSE)</f>
        <v>0</v>
      </c>
      <c r="U425" s="16">
        <f>VLOOKUP($B425,GD_CHAM_CONG!$C$6:$BF$912,50,FALSE)</f>
        <v>0</v>
      </c>
      <c r="V425" s="16">
        <f>VLOOKUP($B425,GD_CHAM_CONG!$C$6:$BF$912,51,FALSE)</f>
        <v>0</v>
      </c>
      <c r="W425" s="16">
        <f>VLOOKUP($B425,GD_CHAM_CONG!$C$6:$BF$912,52,FALSE)</f>
        <v>0</v>
      </c>
      <c r="X425" s="16">
        <f>VLOOKUP($B425,GD_CHAM_CONG!$C$6:$BF$912,53,FALSE)</f>
        <v>0</v>
      </c>
      <c r="Y425" s="16">
        <f>VLOOKUP($B425,GD_CHAM_CONG!$C$6:$BF$912,54,FALSE)</f>
        <v>0</v>
      </c>
      <c r="Z425" s="16">
        <f>VLOOKUP($B425,GD_CHAM_CONG!$C$6:$BF$912,55,FALSE)</f>
        <v>0</v>
      </c>
      <c r="AA425" s="16">
        <f>VLOOKUP($B425,GD_CHAM_CONG!$C$6:$BF$912,56,FALSE)</f>
        <v>0</v>
      </c>
      <c r="AB425" s="16">
        <f>VLOOKUP($B425,GD_CHAM_CONG!$C$6:$BI$912,57,FALSE)</f>
        <v>0</v>
      </c>
      <c r="AC425" s="16">
        <f>VLOOKUP($B425,GD_CHAM_CONG!$C$6:$BI$912,58,FALSE)</f>
        <v>0</v>
      </c>
      <c r="AD425" s="16">
        <f>VLOOKUP($B425,GD_CHAM_CONG!$C$6:$BI$912,59,FALSE)</f>
        <v>0</v>
      </c>
      <c r="AE425" s="188">
        <f>I425/$H425*VLOOKUP(I$4,DM_TI_LE!$A$5:$B$30,2,FALSE)</f>
        <v>1</v>
      </c>
      <c r="AF425" s="188">
        <f>J425/$H425*VLOOKUP(J$4,DM_TI_LE!$A$5:$B$30,2,FALSE)</f>
        <v>0</v>
      </c>
      <c r="AG425" s="188">
        <f>K425/$H425*VLOOKUP(K$4,DM_TI_LE!$A$5:$B$30,2,FALSE)</f>
        <v>0</v>
      </c>
      <c r="AH425" s="188">
        <f>L425/$H425*VLOOKUP(L$4,DM_TI_LE!$A$5:$B$30,2,FALSE)</f>
        <v>0</v>
      </c>
      <c r="AI425" s="188">
        <f>M425/$H425*VLOOKUP(M$4,DM_TI_LE!$A$5:$B$30,2,FALSE)</f>
        <v>0</v>
      </c>
      <c r="AJ425" s="188">
        <f>N425/$H425*VLOOKUP(N$4,DM_TI_LE!$A$5:$B$30,2,FALSE)</f>
        <v>0</v>
      </c>
      <c r="AK425" s="188">
        <f>O425/$H425*VLOOKUP(O$4,DM_TI_LE!$A$5:$B$30,2,FALSE)</f>
        <v>0</v>
      </c>
      <c r="AL425" s="188">
        <f>P425/$H425*VLOOKUP(P$4,DM_TI_LE!$A$5:$B$30,2,FALSE)</f>
        <v>0</v>
      </c>
      <c r="AM425" s="188">
        <f>Q425/$H425*VLOOKUP(Q$4,DM_TI_LE!$A$5:$B$30,2,FALSE)</f>
        <v>0</v>
      </c>
      <c r="AN425" s="188">
        <f>R425/$H425*VLOOKUP(R$4,DM_TI_LE!$A$5:$B$30,2,FALSE)</f>
        <v>0</v>
      </c>
      <c r="AO425" s="188">
        <f>S425/$H425*VLOOKUP(S$4,DM_TI_LE!$A$5:$B$30,2,FALSE)</f>
        <v>0</v>
      </c>
      <c r="AP425" s="188">
        <f>T425/$H425*VLOOKUP(T$4,DM_TI_LE!$A$5:$B$30,2,FALSE)</f>
        <v>0</v>
      </c>
      <c r="AQ425" s="188">
        <f>U425/$H425*VLOOKUP(U$4,DM_TI_LE!$A$5:$B$30,2,FALSE)</f>
        <v>0</v>
      </c>
      <c r="AR425" s="188">
        <f>V425/$H425*VLOOKUP(V$4,DM_TI_LE!$A$5:$B$30,2,FALSE)</f>
        <v>0</v>
      </c>
      <c r="AS425" s="188">
        <f>W425/$H425*VLOOKUP(W$4,DM_TI_LE!$A$5:$B$30,2,FALSE)</f>
        <v>0</v>
      </c>
      <c r="AT425" s="188">
        <f>X425/$H425*VLOOKUP(X$4,DM_TI_LE!$A$5:$B$30,2,FALSE)</f>
        <v>0</v>
      </c>
      <c r="AU425" s="188">
        <f>Y425/$H425*VLOOKUP(Y$4,DM_TI_LE!$A$5:$B$30,2,FALSE)</f>
        <v>0</v>
      </c>
      <c r="AV425" s="188">
        <f>Z425/$H425*VLOOKUP(Z$4,DM_TI_LE!$A$5:$B$30,2,FALSE)</f>
        <v>0</v>
      </c>
      <c r="AW425" s="188">
        <f>AA425/$H425*VLOOKUP(AA$4,DM_TI_LE!$A$5:$B$30,2,FALSE)</f>
        <v>0</v>
      </c>
      <c r="AX425" s="188">
        <f>AB425/$H425*VLOOKUP(AB$4,DM_TI_LE!$A$5:$B$30,2,FALSE)</f>
        <v>0</v>
      </c>
      <c r="AY425" s="188">
        <f>AC425/$H425*VLOOKUP(AC$4,DM_TI_LE!$A$5:$B$30,2,FALSE)</f>
        <v>0</v>
      </c>
      <c r="AZ425" s="188">
        <f>AD425/$H425*VLOOKUP(AD$4,DM_TI_LE!$A$5:$B$30,2,FALSE)</f>
        <v>0</v>
      </c>
      <c r="BA425" s="231">
        <f>IF(CD425="HDHV",DM_TI_LE!$K$12*I425, SUM(AE425:AW425)*F425*E425*DM_HE_SO_LUONG_NS!$D$1*CE425)</f>
        <v>780000</v>
      </c>
      <c r="BB425" s="16"/>
      <c r="BC425" s="17">
        <f>VLOOKUP(B425,GD_LCD_HS_LNS!$B$4:$E$914,4,FALSE)</f>
        <v>0</v>
      </c>
      <c r="BD425" s="16"/>
      <c r="BE425" s="16">
        <f>I425/26*$BC425*VLOOKUP(BE$4,DM_TI_LE!$A$5:$C$29,3,FALSE)</f>
        <v>0</v>
      </c>
      <c r="BF425" s="16">
        <f>J425/26*$BC425*VLOOKUP(BF$4,DM_TI_LE!$A$5:$C$29,3,FALSE)</f>
        <v>0</v>
      </c>
      <c r="BG425" s="16">
        <f>K425/26*$BC425*VLOOKUP(BG$4,DM_TI_LE!$A$5:$C$29,3,FALSE)</f>
        <v>0</v>
      </c>
      <c r="BH425" s="16">
        <f>L425/26*$BC425*VLOOKUP(BH$4,DM_TI_LE!$A$5:$C$29,3,FALSE)</f>
        <v>0</v>
      </c>
      <c r="BI425" s="16">
        <f>M425/26*$BC425*VLOOKUP(BI$4,DM_TI_LE!$A$5:$C$29,3,FALSE)</f>
        <v>0</v>
      </c>
      <c r="BJ425" s="16">
        <f>N425/26*$BC425*VLOOKUP(BJ$4,DM_TI_LE!$A$5:$C$29,3,FALSE)</f>
        <v>0</v>
      </c>
      <c r="BK425" s="16">
        <f>O425/26*$BC425*VLOOKUP(BK$4,DM_TI_LE!$A$5:$C$29,3,FALSE)</f>
        <v>0</v>
      </c>
      <c r="BL425" s="16">
        <f>P425/26*$BC425*VLOOKUP(BL$4,DM_TI_LE!$A$5:$C$29,3,FALSE)</f>
        <v>0</v>
      </c>
      <c r="BM425" s="16">
        <f>Q425/26*$BC425*VLOOKUP(BM$4,DM_TI_LE!$A$5:$C$29,3,FALSE)</f>
        <v>0</v>
      </c>
      <c r="BN425" s="16">
        <f>R425/26*$BC425*VLOOKUP(BN$4,DM_TI_LE!$A$5:$C$29,3,FALSE)</f>
        <v>0</v>
      </c>
      <c r="BO425" s="16">
        <f>S425/26*$BC425*VLOOKUP(BO$4,DM_TI_LE!$A$5:$C$29,3,FALSE)</f>
        <v>0</v>
      </c>
      <c r="BP425" s="16">
        <f>T425/26*$BC425*VLOOKUP(BP$4,DM_TI_LE!$A$5:$C$29,3,FALSE)</f>
        <v>0</v>
      </c>
      <c r="BQ425" s="16">
        <f>U425/26*$BC425*VLOOKUP(BQ$4,DM_TI_LE!$A$5:$C$29,3,FALSE)</f>
        <v>0</v>
      </c>
      <c r="BR425" s="16">
        <f>V425/26*$BC425*VLOOKUP(BR$4,DM_TI_LE!$A$5:$C$29,3,FALSE)</f>
        <v>0</v>
      </c>
      <c r="BS425" s="16">
        <f>W425/26*$BC425*VLOOKUP(BS$4,DM_TI_LE!$A$5:$C$29,3,FALSE)</f>
        <v>0</v>
      </c>
      <c r="BT425" s="16">
        <f>X425/26*$BC425*VLOOKUP(BT$4,DM_TI_LE!$A$5:$C$29,3,FALSE)</f>
        <v>0</v>
      </c>
      <c r="BU425" s="16">
        <f>Y425/26*$BC425*VLOOKUP(BU$4,DM_TI_LE!$A$5:$C$29,3,FALSE)</f>
        <v>0</v>
      </c>
      <c r="BV425" s="16">
        <f>Z425/26*$BC425*VLOOKUP(BV$4,DM_TI_LE!$A$5:$C$29,3,FALSE)</f>
        <v>0</v>
      </c>
      <c r="BW425" s="16">
        <f>AA425/26*$BC425*VLOOKUP(BW$4,DM_TI_LE!$A$5:$C$29,3,FALSE)</f>
        <v>0</v>
      </c>
      <c r="BX425" s="16">
        <f>AB425/26*$BC425*VLOOKUP(BX$4,DM_TI_LE!$A$5:$C$29,3,FALSE)</f>
        <v>0</v>
      </c>
      <c r="BY425" s="16">
        <f>AC425/26*$BC425*VLOOKUP(BY$4,DM_TI_LE!$A$5:$C$29,3,FALSE)</f>
        <v>0</v>
      </c>
      <c r="BZ425" s="16">
        <f>AD425/26*$BC425*VLOOKUP(BZ$4,DM_TI_LE!$A$5:$C$29,3,FALSE)</f>
        <v>0</v>
      </c>
      <c r="CA425" s="196">
        <f t="shared" si="0"/>
        <v>0</v>
      </c>
      <c r="CB425" s="16"/>
      <c r="CC425" s="197">
        <f t="shared" si="1"/>
        <v>780000</v>
      </c>
      <c r="CD425" s="145" t="s">
        <v>61</v>
      </c>
      <c r="CE425" s="199">
        <f>VLOOKUP(CD425,DM_TI_LE!$I$12:$J$16,2,FALSE)</f>
        <v>0</v>
      </c>
    </row>
    <row r="426" spans="1:83" ht="12.75">
      <c r="A426" s="36">
        <v>422</v>
      </c>
      <c r="B426" s="38">
        <f>GD_LCD_HS_LNS!B425</f>
        <v>13775</v>
      </c>
      <c r="C426" s="38" t="str">
        <f>GD_LCD_HS_LNS!C425</f>
        <v>Ngô Thị Thơm</v>
      </c>
      <c r="D426" s="38" t="str">
        <f>GD_LCD_HS_LNS!D425</f>
        <v>Nhân viên phục vụ hành khách</v>
      </c>
      <c r="E426" s="146">
        <f>VLOOKUP(B426,GD_CHAM_CONG!$C$6:$BJ$912,60,FALSE)</f>
        <v>1</v>
      </c>
      <c r="F426" s="146">
        <f>VLOOKUP(B426,GD_LCD_HS_LNS!$B$4:$F$914,5,FALSE)</f>
        <v>0</v>
      </c>
      <c r="G426" s="168"/>
      <c r="H426" s="168">
        <f>VLOOKUP(B426,GD_CHAM_CONG!$C$6:$BD$912,37,FALSE)</f>
        <v>26</v>
      </c>
      <c r="I426" s="16">
        <f>VLOOKUP($B426,GD_CHAM_CONG!$C$6:$BF$912,38,FALSE)</f>
        <v>26</v>
      </c>
      <c r="J426" s="16">
        <f>VLOOKUP($B426,GD_CHAM_CONG!$C$6:$BF$912,39,FALSE)</f>
        <v>0</v>
      </c>
      <c r="K426" s="16">
        <f>VLOOKUP($B426,GD_CHAM_CONG!$C$6:$BF$912,40,FALSE)</f>
        <v>0</v>
      </c>
      <c r="L426" s="16">
        <f>VLOOKUP($B426,GD_CHAM_CONG!$C$6:$BF$912,41,FALSE)</f>
        <v>0</v>
      </c>
      <c r="M426" s="16">
        <f>VLOOKUP($B426,GD_CHAM_CONG!$C$6:$BF$912,42,FALSE)</f>
        <v>0</v>
      </c>
      <c r="N426" s="16">
        <f>VLOOKUP($B426,GD_CHAM_CONG!$C$6:$BF$912,43,FALSE)</f>
        <v>0</v>
      </c>
      <c r="O426" s="16">
        <f>VLOOKUP($B426,GD_CHAM_CONG!$C$6:$BF$912,44,FALSE)</f>
        <v>0</v>
      </c>
      <c r="P426" s="16">
        <f>VLOOKUP($B426,GD_CHAM_CONG!$C$6:$BF$912,45,FALSE)</f>
        <v>0</v>
      </c>
      <c r="Q426" s="16">
        <f>VLOOKUP($B426,GD_CHAM_CONG!$C$6:$BF$912,46,FALSE)</f>
        <v>0</v>
      </c>
      <c r="R426" s="16">
        <f>VLOOKUP($B426,GD_CHAM_CONG!$C$6:$BF$912,47,FALSE)</f>
        <v>0</v>
      </c>
      <c r="S426" s="16">
        <f>VLOOKUP($B426,GD_CHAM_CONG!$C$6:$BF$912,48,FALSE)</f>
        <v>0</v>
      </c>
      <c r="T426" s="16">
        <f>VLOOKUP($B426,GD_CHAM_CONG!$C$6:$BF$912,49,FALSE)</f>
        <v>0</v>
      </c>
      <c r="U426" s="16">
        <f>VLOOKUP($B426,GD_CHAM_CONG!$C$6:$BF$912,50,FALSE)</f>
        <v>0</v>
      </c>
      <c r="V426" s="16">
        <f>VLOOKUP($B426,GD_CHAM_CONG!$C$6:$BF$912,51,FALSE)</f>
        <v>0</v>
      </c>
      <c r="W426" s="16">
        <f>VLOOKUP($B426,GD_CHAM_CONG!$C$6:$BF$912,52,FALSE)</f>
        <v>0</v>
      </c>
      <c r="X426" s="16">
        <f>VLOOKUP($B426,GD_CHAM_CONG!$C$6:$BF$912,53,FALSE)</f>
        <v>0</v>
      </c>
      <c r="Y426" s="16">
        <f>VLOOKUP($B426,GD_CHAM_CONG!$C$6:$BF$912,54,FALSE)</f>
        <v>0</v>
      </c>
      <c r="Z426" s="16">
        <f>VLOOKUP($B426,GD_CHAM_CONG!$C$6:$BF$912,55,FALSE)</f>
        <v>0</v>
      </c>
      <c r="AA426" s="16">
        <f>VLOOKUP($B426,GD_CHAM_CONG!$C$6:$BF$912,56,FALSE)</f>
        <v>0</v>
      </c>
      <c r="AB426" s="16">
        <f>VLOOKUP($B426,GD_CHAM_CONG!$C$6:$BI$912,57,FALSE)</f>
        <v>0</v>
      </c>
      <c r="AC426" s="16">
        <f>VLOOKUP($B426,GD_CHAM_CONG!$C$6:$BI$912,58,FALSE)</f>
        <v>0</v>
      </c>
      <c r="AD426" s="16">
        <f>VLOOKUP($B426,GD_CHAM_CONG!$C$6:$BI$912,59,FALSE)</f>
        <v>0</v>
      </c>
      <c r="AE426" s="188">
        <f>I426/$H426*VLOOKUP(I$4,DM_TI_LE!$A$5:$B$30,2,FALSE)</f>
        <v>1</v>
      </c>
      <c r="AF426" s="188">
        <f>J426/$H426*VLOOKUP(J$4,DM_TI_LE!$A$5:$B$30,2,FALSE)</f>
        <v>0</v>
      </c>
      <c r="AG426" s="188">
        <f>K426/$H426*VLOOKUP(K$4,DM_TI_LE!$A$5:$B$30,2,FALSE)</f>
        <v>0</v>
      </c>
      <c r="AH426" s="188">
        <f>L426/$H426*VLOOKUP(L$4,DM_TI_LE!$A$5:$B$30,2,FALSE)</f>
        <v>0</v>
      </c>
      <c r="AI426" s="188">
        <f>M426/$H426*VLOOKUP(M$4,DM_TI_LE!$A$5:$B$30,2,FALSE)</f>
        <v>0</v>
      </c>
      <c r="AJ426" s="188">
        <f>N426/$H426*VLOOKUP(N$4,DM_TI_LE!$A$5:$B$30,2,FALSE)</f>
        <v>0</v>
      </c>
      <c r="AK426" s="188">
        <f>O426/$H426*VLOOKUP(O$4,DM_TI_LE!$A$5:$B$30,2,FALSE)</f>
        <v>0</v>
      </c>
      <c r="AL426" s="188">
        <f>P426/$H426*VLOOKUP(P$4,DM_TI_LE!$A$5:$B$30,2,FALSE)</f>
        <v>0</v>
      </c>
      <c r="AM426" s="188">
        <f>Q426/$H426*VLOOKUP(Q$4,DM_TI_LE!$A$5:$B$30,2,FALSE)</f>
        <v>0</v>
      </c>
      <c r="AN426" s="188">
        <f>R426/$H426*VLOOKUP(R$4,DM_TI_LE!$A$5:$B$30,2,FALSE)</f>
        <v>0</v>
      </c>
      <c r="AO426" s="188">
        <f>S426/$H426*VLOOKUP(S$4,DM_TI_LE!$A$5:$B$30,2,FALSE)</f>
        <v>0</v>
      </c>
      <c r="AP426" s="188">
        <f>T426/$H426*VLOOKUP(T$4,DM_TI_LE!$A$5:$B$30,2,FALSE)</f>
        <v>0</v>
      </c>
      <c r="AQ426" s="188">
        <f>U426/$H426*VLOOKUP(U$4,DM_TI_LE!$A$5:$B$30,2,FALSE)</f>
        <v>0</v>
      </c>
      <c r="AR426" s="188">
        <f>V426/$H426*VLOOKUP(V$4,DM_TI_LE!$A$5:$B$30,2,FALSE)</f>
        <v>0</v>
      </c>
      <c r="AS426" s="188">
        <f>W426/$H426*VLOOKUP(W$4,DM_TI_LE!$A$5:$B$30,2,FALSE)</f>
        <v>0</v>
      </c>
      <c r="AT426" s="188">
        <f>X426/$H426*VLOOKUP(X$4,DM_TI_LE!$A$5:$B$30,2,FALSE)</f>
        <v>0</v>
      </c>
      <c r="AU426" s="188">
        <f>Y426/$H426*VLOOKUP(Y$4,DM_TI_LE!$A$5:$B$30,2,FALSE)</f>
        <v>0</v>
      </c>
      <c r="AV426" s="188">
        <f>Z426/$H426*VLOOKUP(Z$4,DM_TI_LE!$A$5:$B$30,2,FALSE)</f>
        <v>0</v>
      </c>
      <c r="AW426" s="188">
        <f>AA426/$H426*VLOOKUP(AA$4,DM_TI_LE!$A$5:$B$30,2,FALSE)</f>
        <v>0</v>
      </c>
      <c r="AX426" s="188">
        <f>AB426/$H426*VLOOKUP(AB$4,DM_TI_LE!$A$5:$B$30,2,FALSE)</f>
        <v>0</v>
      </c>
      <c r="AY426" s="188">
        <f>AC426/$H426*VLOOKUP(AC$4,DM_TI_LE!$A$5:$B$30,2,FALSE)</f>
        <v>0</v>
      </c>
      <c r="AZ426" s="188">
        <f>AD426/$H426*VLOOKUP(AD$4,DM_TI_LE!$A$5:$B$30,2,FALSE)</f>
        <v>0</v>
      </c>
      <c r="BA426" s="231">
        <f>IF(CD426="HDHV",DM_TI_LE!$K$12*I426, SUM(AE426:AW426)*F426*E426*DM_HE_SO_LUONG_NS!$D$1*CE426)</f>
        <v>780000</v>
      </c>
      <c r="BB426" s="16"/>
      <c r="BC426" s="17">
        <f>VLOOKUP(B426,GD_LCD_HS_LNS!$B$4:$E$914,4,FALSE)</f>
        <v>0</v>
      </c>
      <c r="BD426" s="16"/>
      <c r="BE426" s="16">
        <f>I426/26*$BC426*VLOOKUP(BE$4,DM_TI_LE!$A$5:$C$29,3,FALSE)</f>
        <v>0</v>
      </c>
      <c r="BF426" s="16">
        <f>J426/26*$BC426*VLOOKUP(BF$4,DM_TI_LE!$A$5:$C$29,3,FALSE)</f>
        <v>0</v>
      </c>
      <c r="BG426" s="16">
        <f>K426/26*$BC426*VLOOKUP(BG$4,DM_TI_LE!$A$5:$C$29,3,FALSE)</f>
        <v>0</v>
      </c>
      <c r="BH426" s="16">
        <f>L426/26*$BC426*VLOOKUP(BH$4,DM_TI_LE!$A$5:$C$29,3,FALSE)</f>
        <v>0</v>
      </c>
      <c r="BI426" s="16">
        <f>M426/26*$BC426*VLOOKUP(BI$4,DM_TI_LE!$A$5:$C$29,3,FALSE)</f>
        <v>0</v>
      </c>
      <c r="BJ426" s="16">
        <f>N426/26*$BC426*VLOOKUP(BJ$4,DM_TI_LE!$A$5:$C$29,3,FALSE)</f>
        <v>0</v>
      </c>
      <c r="BK426" s="16">
        <f>O426/26*$BC426*VLOOKUP(BK$4,DM_TI_LE!$A$5:$C$29,3,FALSE)</f>
        <v>0</v>
      </c>
      <c r="BL426" s="16">
        <f>P426/26*$BC426*VLOOKUP(BL$4,DM_TI_LE!$A$5:$C$29,3,FALSE)</f>
        <v>0</v>
      </c>
      <c r="BM426" s="16">
        <f>Q426/26*$BC426*VLOOKUP(BM$4,DM_TI_LE!$A$5:$C$29,3,FALSE)</f>
        <v>0</v>
      </c>
      <c r="BN426" s="16">
        <f>R426/26*$BC426*VLOOKUP(BN$4,DM_TI_LE!$A$5:$C$29,3,FALSE)</f>
        <v>0</v>
      </c>
      <c r="BO426" s="16">
        <f>S426/26*$BC426*VLOOKUP(BO$4,DM_TI_LE!$A$5:$C$29,3,FALSE)</f>
        <v>0</v>
      </c>
      <c r="BP426" s="16">
        <f>T426/26*$BC426*VLOOKUP(BP$4,DM_TI_LE!$A$5:$C$29,3,FALSE)</f>
        <v>0</v>
      </c>
      <c r="BQ426" s="16">
        <f>U426/26*$BC426*VLOOKUP(BQ$4,DM_TI_LE!$A$5:$C$29,3,FALSE)</f>
        <v>0</v>
      </c>
      <c r="BR426" s="16">
        <f>V426/26*$BC426*VLOOKUP(BR$4,DM_TI_LE!$A$5:$C$29,3,FALSE)</f>
        <v>0</v>
      </c>
      <c r="BS426" s="16">
        <f>W426/26*$BC426*VLOOKUP(BS$4,DM_TI_LE!$A$5:$C$29,3,FALSE)</f>
        <v>0</v>
      </c>
      <c r="BT426" s="16">
        <f>X426/26*$BC426*VLOOKUP(BT$4,DM_TI_LE!$A$5:$C$29,3,FALSE)</f>
        <v>0</v>
      </c>
      <c r="BU426" s="16">
        <f>Y426/26*$BC426*VLOOKUP(BU$4,DM_TI_LE!$A$5:$C$29,3,FALSE)</f>
        <v>0</v>
      </c>
      <c r="BV426" s="16">
        <f>Z426/26*$BC426*VLOOKUP(BV$4,DM_TI_LE!$A$5:$C$29,3,FALSE)</f>
        <v>0</v>
      </c>
      <c r="BW426" s="16">
        <f>AA426/26*$BC426*VLOOKUP(BW$4,DM_TI_LE!$A$5:$C$29,3,FALSE)</f>
        <v>0</v>
      </c>
      <c r="BX426" s="16">
        <f>AB426/26*$BC426*VLOOKUP(BX$4,DM_TI_LE!$A$5:$C$29,3,FALSE)</f>
        <v>0</v>
      </c>
      <c r="BY426" s="16">
        <f>AC426/26*$BC426*VLOOKUP(BY$4,DM_TI_LE!$A$5:$C$29,3,FALSE)</f>
        <v>0</v>
      </c>
      <c r="BZ426" s="16">
        <f>AD426/26*$BC426*VLOOKUP(BZ$4,DM_TI_LE!$A$5:$C$29,3,FALSE)</f>
        <v>0</v>
      </c>
      <c r="CA426" s="196">
        <f t="shared" si="0"/>
        <v>0</v>
      </c>
      <c r="CB426" s="16"/>
      <c r="CC426" s="197">
        <f t="shared" si="1"/>
        <v>780000</v>
      </c>
      <c r="CD426" s="145" t="s">
        <v>61</v>
      </c>
      <c r="CE426" s="199">
        <f>VLOOKUP(CD426,DM_TI_LE!$I$12:$J$16,2,FALSE)</f>
        <v>0</v>
      </c>
    </row>
    <row r="427" spans="1:83" ht="12.75">
      <c r="A427" s="36">
        <v>423</v>
      </c>
      <c r="B427" s="38">
        <f>GD_LCD_HS_LNS!B426</f>
        <v>13776</v>
      </c>
      <c r="C427" s="38" t="str">
        <f>GD_LCD_HS_LNS!C426</f>
        <v>Đặng Thị Thùy Dương</v>
      </c>
      <c r="D427" s="38" t="str">
        <f>GD_LCD_HS_LNS!D426</f>
        <v>Nhân viên phục vụ hành khách</v>
      </c>
      <c r="E427" s="146">
        <f>VLOOKUP(B427,GD_CHAM_CONG!$C$6:$BJ$912,60,FALSE)</f>
        <v>1</v>
      </c>
      <c r="F427" s="146">
        <f>VLOOKUP(B427,GD_LCD_HS_LNS!$B$4:$F$914,5,FALSE)</f>
        <v>0</v>
      </c>
      <c r="G427" s="168"/>
      <c r="H427" s="168">
        <f>VLOOKUP(B427,GD_CHAM_CONG!$C$6:$BD$912,37,FALSE)</f>
        <v>26</v>
      </c>
      <c r="I427" s="16">
        <f>VLOOKUP($B427,GD_CHAM_CONG!$C$6:$BF$912,38,FALSE)</f>
        <v>26</v>
      </c>
      <c r="J427" s="16">
        <f>VLOOKUP($B427,GD_CHAM_CONG!$C$6:$BF$912,39,FALSE)</f>
        <v>0</v>
      </c>
      <c r="K427" s="16">
        <f>VLOOKUP($B427,GD_CHAM_CONG!$C$6:$BF$912,40,FALSE)</f>
        <v>0</v>
      </c>
      <c r="L427" s="16">
        <f>VLOOKUP($B427,GD_CHAM_CONG!$C$6:$BF$912,41,FALSE)</f>
        <v>0</v>
      </c>
      <c r="M427" s="16">
        <f>VLOOKUP($B427,GD_CHAM_CONG!$C$6:$BF$912,42,FALSE)</f>
        <v>0</v>
      </c>
      <c r="N427" s="16">
        <f>VLOOKUP($B427,GD_CHAM_CONG!$C$6:$BF$912,43,FALSE)</f>
        <v>0</v>
      </c>
      <c r="O427" s="16">
        <f>VLOOKUP($B427,GD_CHAM_CONG!$C$6:$BF$912,44,FALSE)</f>
        <v>0</v>
      </c>
      <c r="P427" s="16">
        <f>VLOOKUP($B427,GD_CHAM_CONG!$C$6:$BF$912,45,FALSE)</f>
        <v>0</v>
      </c>
      <c r="Q427" s="16">
        <f>VLOOKUP($B427,GD_CHAM_CONG!$C$6:$BF$912,46,FALSE)</f>
        <v>0</v>
      </c>
      <c r="R427" s="16">
        <f>VLOOKUP($B427,GD_CHAM_CONG!$C$6:$BF$912,47,FALSE)</f>
        <v>0</v>
      </c>
      <c r="S427" s="16">
        <f>VLOOKUP($B427,GD_CHAM_CONG!$C$6:$BF$912,48,FALSE)</f>
        <v>0</v>
      </c>
      <c r="T427" s="16">
        <f>VLOOKUP($B427,GD_CHAM_CONG!$C$6:$BF$912,49,FALSE)</f>
        <v>0</v>
      </c>
      <c r="U427" s="16">
        <f>VLOOKUP($B427,GD_CHAM_CONG!$C$6:$BF$912,50,FALSE)</f>
        <v>0</v>
      </c>
      <c r="V427" s="16">
        <f>VLOOKUP($B427,GD_CHAM_CONG!$C$6:$BF$912,51,FALSE)</f>
        <v>0</v>
      </c>
      <c r="W427" s="16">
        <f>VLOOKUP($B427,GD_CHAM_CONG!$C$6:$BF$912,52,FALSE)</f>
        <v>0</v>
      </c>
      <c r="X427" s="16">
        <f>VLOOKUP($B427,GD_CHAM_CONG!$C$6:$BF$912,53,FALSE)</f>
        <v>0</v>
      </c>
      <c r="Y427" s="16">
        <f>VLOOKUP($B427,GD_CHAM_CONG!$C$6:$BF$912,54,FALSE)</f>
        <v>0</v>
      </c>
      <c r="Z427" s="16">
        <f>VLOOKUP($B427,GD_CHAM_CONG!$C$6:$BF$912,55,FALSE)</f>
        <v>0</v>
      </c>
      <c r="AA427" s="16">
        <f>VLOOKUP($B427,GD_CHAM_CONG!$C$6:$BF$912,56,FALSE)</f>
        <v>0</v>
      </c>
      <c r="AB427" s="16">
        <f>VLOOKUP($B427,GD_CHAM_CONG!$C$6:$BI$912,57,FALSE)</f>
        <v>0</v>
      </c>
      <c r="AC427" s="16">
        <f>VLOOKUP($B427,GD_CHAM_CONG!$C$6:$BI$912,58,FALSE)</f>
        <v>0</v>
      </c>
      <c r="AD427" s="16">
        <f>VLOOKUP($B427,GD_CHAM_CONG!$C$6:$BI$912,59,FALSE)</f>
        <v>0</v>
      </c>
      <c r="AE427" s="188">
        <f>I427/$H427*VLOOKUP(I$4,DM_TI_LE!$A$5:$B$30,2,FALSE)</f>
        <v>1</v>
      </c>
      <c r="AF427" s="188">
        <f>J427/$H427*VLOOKUP(J$4,DM_TI_LE!$A$5:$B$30,2,FALSE)</f>
        <v>0</v>
      </c>
      <c r="AG427" s="188">
        <f>K427/$H427*VLOOKUP(K$4,DM_TI_LE!$A$5:$B$30,2,FALSE)</f>
        <v>0</v>
      </c>
      <c r="AH427" s="188">
        <f>L427/$H427*VLOOKUP(L$4,DM_TI_LE!$A$5:$B$30,2,FALSE)</f>
        <v>0</v>
      </c>
      <c r="AI427" s="188">
        <f>M427/$H427*VLOOKUP(M$4,DM_TI_LE!$A$5:$B$30,2,FALSE)</f>
        <v>0</v>
      </c>
      <c r="AJ427" s="188">
        <f>N427/$H427*VLOOKUP(N$4,DM_TI_LE!$A$5:$B$30,2,FALSE)</f>
        <v>0</v>
      </c>
      <c r="AK427" s="188">
        <f>O427/$H427*VLOOKUP(O$4,DM_TI_LE!$A$5:$B$30,2,FALSE)</f>
        <v>0</v>
      </c>
      <c r="AL427" s="188">
        <f>P427/$H427*VLOOKUP(P$4,DM_TI_LE!$A$5:$B$30,2,FALSE)</f>
        <v>0</v>
      </c>
      <c r="AM427" s="188">
        <f>Q427/$H427*VLOOKUP(Q$4,DM_TI_LE!$A$5:$B$30,2,FALSE)</f>
        <v>0</v>
      </c>
      <c r="AN427" s="188">
        <f>R427/$H427*VLOOKUP(R$4,DM_TI_LE!$A$5:$B$30,2,FALSE)</f>
        <v>0</v>
      </c>
      <c r="AO427" s="188">
        <f>S427/$H427*VLOOKUP(S$4,DM_TI_LE!$A$5:$B$30,2,FALSE)</f>
        <v>0</v>
      </c>
      <c r="AP427" s="188">
        <f>T427/$H427*VLOOKUP(T$4,DM_TI_LE!$A$5:$B$30,2,FALSE)</f>
        <v>0</v>
      </c>
      <c r="AQ427" s="188">
        <f>U427/$H427*VLOOKUP(U$4,DM_TI_LE!$A$5:$B$30,2,FALSE)</f>
        <v>0</v>
      </c>
      <c r="AR427" s="188">
        <f>V427/$H427*VLOOKUP(V$4,DM_TI_LE!$A$5:$B$30,2,FALSE)</f>
        <v>0</v>
      </c>
      <c r="AS427" s="188">
        <f>W427/$H427*VLOOKUP(W$4,DM_TI_LE!$A$5:$B$30,2,FALSE)</f>
        <v>0</v>
      </c>
      <c r="AT427" s="188">
        <f>X427/$H427*VLOOKUP(X$4,DM_TI_LE!$A$5:$B$30,2,FALSE)</f>
        <v>0</v>
      </c>
      <c r="AU427" s="188">
        <f>Y427/$H427*VLOOKUP(Y$4,DM_TI_LE!$A$5:$B$30,2,FALSE)</f>
        <v>0</v>
      </c>
      <c r="AV427" s="188">
        <f>Z427/$H427*VLOOKUP(Z$4,DM_TI_LE!$A$5:$B$30,2,FALSE)</f>
        <v>0</v>
      </c>
      <c r="AW427" s="188">
        <f>AA427/$H427*VLOOKUP(AA$4,DM_TI_LE!$A$5:$B$30,2,FALSE)</f>
        <v>0</v>
      </c>
      <c r="AX427" s="188">
        <f>AB427/$H427*VLOOKUP(AB$4,DM_TI_LE!$A$5:$B$30,2,FALSE)</f>
        <v>0</v>
      </c>
      <c r="AY427" s="188">
        <f>AC427/$H427*VLOOKUP(AC$4,DM_TI_LE!$A$5:$B$30,2,FALSE)</f>
        <v>0</v>
      </c>
      <c r="AZ427" s="188">
        <f>AD427/$H427*VLOOKUP(AD$4,DM_TI_LE!$A$5:$B$30,2,FALSE)</f>
        <v>0</v>
      </c>
      <c r="BA427" s="231">
        <f>IF(CD427="HDHV",DM_TI_LE!$K$12*I427, SUM(AE427:AW427)*F427*E427*DM_HE_SO_LUONG_NS!$D$1*CE427)</f>
        <v>780000</v>
      </c>
      <c r="BB427" s="16"/>
      <c r="BC427" s="17">
        <f>VLOOKUP(B427,GD_LCD_HS_LNS!$B$4:$E$914,4,FALSE)</f>
        <v>0</v>
      </c>
      <c r="BD427" s="16"/>
      <c r="BE427" s="16">
        <f>I427/26*$BC427*VLOOKUP(BE$4,DM_TI_LE!$A$5:$C$29,3,FALSE)</f>
        <v>0</v>
      </c>
      <c r="BF427" s="16">
        <f>J427/26*$BC427*VLOOKUP(BF$4,DM_TI_LE!$A$5:$C$29,3,FALSE)</f>
        <v>0</v>
      </c>
      <c r="BG427" s="16">
        <f>K427/26*$BC427*VLOOKUP(BG$4,DM_TI_LE!$A$5:$C$29,3,FALSE)</f>
        <v>0</v>
      </c>
      <c r="BH427" s="16">
        <f>L427/26*$BC427*VLOOKUP(BH$4,DM_TI_LE!$A$5:$C$29,3,FALSE)</f>
        <v>0</v>
      </c>
      <c r="BI427" s="16">
        <f>M427/26*$BC427*VLOOKUP(BI$4,DM_TI_LE!$A$5:$C$29,3,FALSE)</f>
        <v>0</v>
      </c>
      <c r="BJ427" s="16">
        <f>N427/26*$BC427*VLOOKUP(BJ$4,DM_TI_LE!$A$5:$C$29,3,FALSE)</f>
        <v>0</v>
      </c>
      <c r="BK427" s="16">
        <f>O427/26*$BC427*VLOOKUP(BK$4,DM_TI_LE!$A$5:$C$29,3,FALSE)</f>
        <v>0</v>
      </c>
      <c r="BL427" s="16">
        <f>P427/26*$BC427*VLOOKUP(BL$4,DM_TI_LE!$A$5:$C$29,3,FALSE)</f>
        <v>0</v>
      </c>
      <c r="BM427" s="16">
        <f>Q427/26*$BC427*VLOOKUP(BM$4,DM_TI_LE!$A$5:$C$29,3,FALSE)</f>
        <v>0</v>
      </c>
      <c r="BN427" s="16">
        <f>R427/26*$BC427*VLOOKUP(BN$4,DM_TI_LE!$A$5:$C$29,3,FALSE)</f>
        <v>0</v>
      </c>
      <c r="BO427" s="16">
        <f>S427/26*$BC427*VLOOKUP(BO$4,DM_TI_LE!$A$5:$C$29,3,FALSE)</f>
        <v>0</v>
      </c>
      <c r="BP427" s="16">
        <f>T427/26*$BC427*VLOOKUP(BP$4,DM_TI_LE!$A$5:$C$29,3,FALSE)</f>
        <v>0</v>
      </c>
      <c r="BQ427" s="16">
        <f>U427/26*$BC427*VLOOKUP(BQ$4,DM_TI_LE!$A$5:$C$29,3,FALSE)</f>
        <v>0</v>
      </c>
      <c r="BR427" s="16">
        <f>V427/26*$BC427*VLOOKUP(BR$4,DM_TI_LE!$A$5:$C$29,3,FALSE)</f>
        <v>0</v>
      </c>
      <c r="BS427" s="16">
        <f>W427/26*$BC427*VLOOKUP(BS$4,DM_TI_LE!$A$5:$C$29,3,FALSE)</f>
        <v>0</v>
      </c>
      <c r="BT427" s="16">
        <f>X427/26*$BC427*VLOOKUP(BT$4,DM_TI_LE!$A$5:$C$29,3,FALSE)</f>
        <v>0</v>
      </c>
      <c r="BU427" s="16">
        <f>Y427/26*$BC427*VLOOKUP(BU$4,DM_TI_LE!$A$5:$C$29,3,FALSE)</f>
        <v>0</v>
      </c>
      <c r="BV427" s="16">
        <f>Z427/26*$BC427*VLOOKUP(BV$4,DM_TI_LE!$A$5:$C$29,3,FALSE)</f>
        <v>0</v>
      </c>
      <c r="BW427" s="16">
        <f>AA427/26*$BC427*VLOOKUP(BW$4,DM_TI_LE!$A$5:$C$29,3,FALSE)</f>
        <v>0</v>
      </c>
      <c r="BX427" s="16">
        <f>AB427/26*$BC427*VLOOKUP(BX$4,DM_TI_LE!$A$5:$C$29,3,FALSE)</f>
        <v>0</v>
      </c>
      <c r="BY427" s="16">
        <f>AC427/26*$BC427*VLOOKUP(BY$4,DM_TI_LE!$A$5:$C$29,3,FALSE)</f>
        <v>0</v>
      </c>
      <c r="BZ427" s="16">
        <f>AD427/26*$BC427*VLOOKUP(BZ$4,DM_TI_LE!$A$5:$C$29,3,FALSE)</f>
        <v>0</v>
      </c>
      <c r="CA427" s="196">
        <f t="shared" si="0"/>
        <v>0</v>
      </c>
      <c r="CB427" s="16"/>
      <c r="CC427" s="197">
        <f t="shared" si="1"/>
        <v>780000</v>
      </c>
      <c r="CD427" s="145" t="s">
        <v>61</v>
      </c>
      <c r="CE427" s="199">
        <f>VLOOKUP(CD427,DM_TI_LE!$I$12:$J$16,2,FALSE)</f>
        <v>0</v>
      </c>
    </row>
    <row r="428" spans="1:83" ht="12.75">
      <c r="A428" s="36">
        <v>424</v>
      </c>
      <c r="B428" s="38">
        <f>GD_LCD_HS_LNS!B427</f>
        <v>13778</v>
      </c>
      <c r="C428" s="38" t="str">
        <f>GD_LCD_HS_LNS!C427</f>
        <v>Nguyễn Phương Cương</v>
      </c>
      <c r="D428" s="38" t="str">
        <f>GD_LCD_HS_LNS!D427</f>
        <v>Nhân viên phục vụ hành khách</v>
      </c>
      <c r="E428" s="146">
        <f>VLOOKUP(B428,GD_CHAM_CONG!$C$6:$BJ$912,60,FALSE)</f>
        <v>1</v>
      </c>
      <c r="F428" s="146">
        <f>VLOOKUP(B428,GD_LCD_HS_LNS!$B$4:$F$914,5,FALSE)</f>
        <v>0</v>
      </c>
      <c r="G428" s="168"/>
      <c r="H428" s="168">
        <f>VLOOKUP(B428,GD_CHAM_CONG!$C$6:$BD$912,37,FALSE)</f>
        <v>26</v>
      </c>
      <c r="I428" s="16">
        <f>VLOOKUP($B428,GD_CHAM_CONG!$C$6:$BF$912,38,FALSE)</f>
        <v>26</v>
      </c>
      <c r="J428" s="16">
        <f>VLOOKUP($B428,GD_CHAM_CONG!$C$6:$BF$912,39,FALSE)</f>
        <v>0</v>
      </c>
      <c r="K428" s="16">
        <f>VLOOKUP($B428,GD_CHAM_CONG!$C$6:$BF$912,40,FALSE)</f>
        <v>0</v>
      </c>
      <c r="L428" s="16">
        <f>VLOOKUP($B428,GD_CHAM_CONG!$C$6:$BF$912,41,FALSE)</f>
        <v>0</v>
      </c>
      <c r="M428" s="16">
        <f>VLOOKUP($B428,GD_CHAM_CONG!$C$6:$BF$912,42,FALSE)</f>
        <v>0</v>
      </c>
      <c r="N428" s="16">
        <f>VLOOKUP($B428,GD_CHAM_CONG!$C$6:$BF$912,43,FALSE)</f>
        <v>0</v>
      </c>
      <c r="O428" s="16">
        <f>VLOOKUP($B428,GD_CHAM_CONG!$C$6:$BF$912,44,FALSE)</f>
        <v>0</v>
      </c>
      <c r="P428" s="16">
        <f>VLOOKUP($B428,GD_CHAM_CONG!$C$6:$BF$912,45,FALSE)</f>
        <v>0</v>
      </c>
      <c r="Q428" s="16">
        <f>VLOOKUP($B428,GD_CHAM_CONG!$C$6:$BF$912,46,FALSE)</f>
        <v>0</v>
      </c>
      <c r="R428" s="16">
        <f>VLOOKUP($B428,GD_CHAM_CONG!$C$6:$BF$912,47,FALSE)</f>
        <v>0</v>
      </c>
      <c r="S428" s="16">
        <f>VLOOKUP($B428,GD_CHAM_CONG!$C$6:$BF$912,48,FALSE)</f>
        <v>0</v>
      </c>
      <c r="T428" s="16">
        <f>VLOOKUP($B428,GD_CHAM_CONG!$C$6:$BF$912,49,FALSE)</f>
        <v>0</v>
      </c>
      <c r="U428" s="16">
        <f>VLOOKUP($B428,GD_CHAM_CONG!$C$6:$BF$912,50,FALSE)</f>
        <v>0</v>
      </c>
      <c r="V428" s="16">
        <f>VLOOKUP($B428,GD_CHAM_CONG!$C$6:$BF$912,51,FALSE)</f>
        <v>0</v>
      </c>
      <c r="W428" s="16">
        <f>VLOOKUP($B428,GD_CHAM_CONG!$C$6:$BF$912,52,FALSE)</f>
        <v>0</v>
      </c>
      <c r="X428" s="16">
        <f>VLOOKUP($B428,GD_CHAM_CONG!$C$6:$BF$912,53,FALSE)</f>
        <v>0</v>
      </c>
      <c r="Y428" s="16">
        <f>VLOOKUP($B428,GD_CHAM_CONG!$C$6:$BF$912,54,FALSE)</f>
        <v>0</v>
      </c>
      <c r="Z428" s="16">
        <f>VLOOKUP($B428,GD_CHAM_CONG!$C$6:$BF$912,55,FALSE)</f>
        <v>0</v>
      </c>
      <c r="AA428" s="16">
        <f>VLOOKUP($B428,GD_CHAM_CONG!$C$6:$BF$912,56,FALSE)</f>
        <v>0</v>
      </c>
      <c r="AB428" s="16">
        <f>VLOOKUP($B428,GD_CHAM_CONG!$C$6:$BI$912,57,FALSE)</f>
        <v>0</v>
      </c>
      <c r="AC428" s="16">
        <f>VLOOKUP($B428,GD_CHAM_CONG!$C$6:$BI$912,58,FALSE)</f>
        <v>0</v>
      </c>
      <c r="AD428" s="16">
        <f>VLOOKUP($B428,GD_CHAM_CONG!$C$6:$BI$912,59,FALSE)</f>
        <v>0</v>
      </c>
      <c r="AE428" s="188">
        <f>I428/$H428*VLOOKUP(I$4,DM_TI_LE!$A$5:$B$30,2,FALSE)</f>
        <v>1</v>
      </c>
      <c r="AF428" s="188">
        <f>J428/$H428*VLOOKUP(J$4,DM_TI_LE!$A$5:$B$30,2,FALSE)</f>
        <v>0</v>
      </c>
      <c r="AG428" s="188">
        <f>K428/$H428*VLOOKUP(K$4,DM_TI_LE!$A$5:$B$30,2,FALSE)</f>
        <v>0</v>
      </c>
      <c r="AH428" s="188">
        <f>L428/$H428*VLOOKUP(L$4,DM_TI_LE!$A$5:$B$30,2,FALSE)</f>
        <v>0</v>
      </c>
      <c r="AI428" s="188">
        <f>M428/$H428*VLOOKUP(M$4,DM_TI_LE!$A$5:$B$30,2,FALSE)</f>
        <v>0</v>
      </c>
      <c r="AJ428" s="188">
        <f>N428/$H428*VLOOKUP(N$4,DM_TI_LE!$A$5:$B$30,2,FALSE)</f>
        <v>0</v>
      </c>
      <c r="AK428" s="188">
        <f>O428/$H428*VLOOKUP(O$4,DM_TI_LE!$A$5:$B$30,2,FALSE)</f>
        <v>0</v>
      </c>
      <c r="AL428" s="188">
        <f>P428/$H428*VLOOKUP(P$4,DM_TI_LE!$A$5:$B$30,2,FALSE)</f>
        <v>0</v>
      </c>
      <c r="AM428" s="188">
        <f>Q428/$H428*VLOOKUP(Q$4,DM_TI_LE!$A$5:$B$30,2,FALSE)</f>
        <v>0</v>
      </c>
      <c r="AN428" s="188">
        <f>R428/$H428*VLOOKUP(R$4,DM_TI_LE!$A$5:$B$30,2,FALSE)</f>
        <v>0</v>
      </c>
      <c r="AO428" s="188">
        <f>S428/$H428*VLOOKUP(S$4,DM_TI_LE!$A$5:$B$30,2,FALSE)</f>
        <v>0</v>
      </c>
      <c r="AP428" s="188">
        <f>T428/$H428*VLOOKUP(T$4,DM_TI_LE!$A$5:$B$30,2,FALSE)</f>
        <v>0</v>
      </c>
      <c r="AQ428" s="188">
        <f>U428/$H428*VLOOKUP(U$4,DM_TI_LE!$A$5:$B$30,2,FALSE)</f>
        <v>0</v>
      </c>
      <c r="AR428" s="188">
        <f>V428/$H428*VLOOKUP(V$4,DM_TI_LE!$A$5:$B$30,2,FALSE)</f>
        <v>0</v>
      </c>
      <c r="AS428" s="188">
        <f>W428/$H428*VLOOKUP(W$4,DM_TI_LE!$A$5:$B$30,2,FALSE)</f>
        <v>0</v>
      </c>
      <c r="AT428" s="188">
        <f>X428/$H428*VLOOKUP(X$4,DM_TI_LE!$A$5:$B$30,2,FALSE)</f>
        <v>0</v>
      </c>
      <c r="AU428" s="188">
        <f>Y428/$H428*VLOOKUP(Y$4,DM_TI_LE!$A$5:$B$30,2,FALSE)</f>
        <v>0</v>
      </c>
      <c r="AV428" s="188">
        <f>Z428/$H428*VLOOKUP(Z$4,DM_TI_LE!$A$5:$B$30,2,FALSE)</f>
        <v>0</v>
      </c>
      <c r="AW428" s="188">
        <f>AA428/$H428*VLOOKUP(AA$4,DM_TI_LE!$A$5:$B$30,2,FALSE)</f>
        <v>0</v>
      </c>
      <c r="AX428" s="188">
        <f>AB428/$H428*VLOOKUP(AB$4,DM_TI_LE!$A$5:$B$30,2,FALSE)</f>
        <v>0</v>
      </c>
      <c r="AY428" s="188">
        <f>AC428/$H428*VLOOKUP(AC$4,DM_TI_LE!$A$5:$B$30,2,FALSE)</f>
        <v>0</v>
      </c>
      <c r="AZ428" s="188">
        <f>AD428/$H428*VLOOKUP(AD$4,DM_TI_LE!$A$5:$B$30,2,FALSE)</f>
        <v>0</v>
      </c>
      <c r="BA428" s="231">
        <f>IF(CD428="HDHV",DM_TI_LE!$K$12*I428, SUM(AE428:AW428)*F428*E428*DM_HE_SO_LUONG_NS!$D$1*CE428)</f>
        <v>780000</v>
      </c>
      <c r="BB428" s="16"/>
      <c r="BC428" s="17">
        <f>VLOOKUP(B428,GD_LCD_HS_LNS!$B$4:$E$914,4,FALSE)</f>
        <v>0</v>
      </c>
      <c r="BD428" s="16"/>
      <c r="BE428" s="16">
        <f>I428/26*$BC428*VLOOKUP(BE$4,DM_TI_LE!$A$5:$C$29,3,FALSE)</f>
        <v>0</v>
      </c>
      <c r="BF428" s="16">
        <f>J428/26*$BC428*VLOOKUP(BF$4,DM_TI_LE!$A$5:$C$29,3,FALSE)</f>
        <v>0</v>
      </c>
      <c r="BG428" s="16">
        <f>K428/26*$BC428*VLOOKUP(BG$4,DM_TI_LE!$A$5:$C$29,3,FALSE)</f>
        <v>0</v>
      </c>
      <c r="BH428" s="16">
        <f>L428/26*$BC428*VLOOKUP(BH$4,DM_TI_LE!$A$5:$C$29,3,FALSE)</f>
        <v>0</v>
      </c>
      <c r="BI428" s="16">
        <f>M428/26*$BC428*VLOOKUP(BI$4,DM_TI_LE!$A$5:$C$29,3,FALSE)</f>
        <v>0</v>
      </c>
      <c r="BJ428" s="16">
        <f>N428/26*$BC428*VLOOKUP(BJ$4,DM_TI_LE!$A$5:$C$29,3,FALSE)</f>
        <v>0</v>
      </c>
      <c r="BK428" s="16">
        <f>O428/26*$BC428*VLOOKUP(BK$4,DM_TI_LE!$A$5:$C$29,3,FALSE)</f>
        <v>0</v>
      </c>
      <c r="BL428" s="16">
        <f>P428/26*$BC428*VLOOKUP(BL$4,DM_TI_LE!$A$5:$C$29,3,FALSE)</f>
        <v>0</v>
      </c>
      <c r="BM428" s="16">
        <f>Q428/26*$BC428*VLOOKUP(BM$4,DM_TI_LE!$A$5:$C$29,3,FALSE)</f>
        <v>0</v>
      </c>
      <c r="BN428" s="16">
        <f>R428/26*$BC428*VLOOKUP(BN$4,DM_TI_LE!$A$5:$C$29,3,FALSE)</f>
        <v>0</v>
      </c>
      <c r="BO428" s="16">
        <f>S428/26*$BC428*VLOOKUP(BO$4,DM_TI_LE!$A$5:$C$29,3,FALSE)</f>
        <v>0</v>
      </c>
      <c r="BP428" s="16">
        <f>T428/26*$BC428*VLOOKUP(BP$4,DM_TI_LE!$A$5:$C$29,3,FALSE)</f>
        <v>0</v>
      </c>
      <c r="BQ428" s="16">
        <f>U428/26*$BC428*VLOOKUP(BQ$4,DM_TI_LE!$A$5:$C$29,3,FALSE)</f>
        <v>0</v>
      </c>
      <c r="BR428" s="16">
        <f>V428/26*$BC428*VLOOKUP(BR$4,DM_TI_LE!$A$5:$C$29,3,FALSE)</f>
        <v>0</v>
      </c>
      <c r="BS428" s="16">
        <f>W428/26*$BC428*VLOOKUP(BS$4,DM_TI_LE!$A$5:$C$29,3,FALSE)</f>
        <v>0</v>
      </c>
      <c r="BT428" s="16">
        <f>X428/26*$BC428*VLOOKUP(BT$4,DM_TI_LE!$A$5:$C$29,3,FALSE)</f>
        <v>0</v>
      </c>
      <c r="BU428" s="16">
        <f>Y428/26*$BC428*VLOOKUP(BU$4,DM_TI_LE!$A$5:$C$29,3,FALSE)</f>
        <v>0</v>
      </c>
      <c r="BV428" s="16">
        <f>Z428/26*$BC428*VLOOKUP(BV$4,DM_TI_LE!$A$5:$C$29,3,FALSE)</f>
        <v>0</v>
      </c>
      <c r="BW428" s="16">
        <f>AA428/26*$BC428*VLOOKUP(BW$4,DM_TI_LE!$A$5:$C$29,3,FALSE)</f>
        <v>0</v>
      </c>
      <c r="BX428" s="16">
        <f>AB428/26*$BC428*VLOOKUP(BX$4,DM_TI_LE!$A$5:$C$29,3,FALSE)</f>
        <v>0</v>
      </c>
      <c r="BY428" s="16">
        <f>AC428/26*$BC428*VLOOKUP(BY$4,DM_TI_LE!$A$5:$C$29,3,FALSE)</f>
        <v>0</v>
      </c>
      <c r="BZ428" s="16">
        <f>AD428/26*$BC428*VLOOKUP(BZ$4,DM_TI_LE!$A$5:$C$29,3,FALSE)</f>
        <v>0</v>
      </c>
      <c r="CA428" s="196">
        <f t="shared" si="0"/>
        <v>0</v>
      </c>
      <c r="CB428" s="16"/>
      <c r="CC428" s="197">
        <f t="shared" si="1"/>
        <v>780000</v>
      </c>
      <c r="CD428" s="145" t="s">
        <v>61</v>
      </c>
      <c r="CE428" s="199">
        <f>VLOOKUP(CD428,DM_TI_LE!$I$12:$J$16,2,FALSE)</f>
        <v>0</v>
      </c>
    </row>
    <row r="429" spans="1:83" ht="12.75">
      <c r="A429" s="36">
        <v>425</v>
      </c>
      <c r="B429" s="38">
        <f>GD_LCD_HS_LNS!B428</f>
        <v>13779</v>
      </c>
      <c r="C429" s="38" t="str">
        <f>GD_LCD_HS_LNS!C428</f>
        <v>Lê Hoàng Gia</v>
      </c>
      <c r="D429" s="38" t="str">
        <f>GD_LCD_HS_LNS!D428</f>
        <v>Nhân viên phục vụ hành khách</v>
      </c>
      <c r="E429" s="146">
        <f>VLOOKUP(B429,GD_CHAM_CONG!$C$6:$BJ$912,60,FALSE)</f>
        <v>1</v>
      </c>
      <c r="F429" s="146">
        <f>VLOOKUP(B429,GD_LCD_HS_LNS!$B$4:$F$914,5,FALSE)</f>
        <v>0</v>
      </c>
      <c r="G429" s="168"/>
      <c r="H429" s="168">
        <f>VLOOKUP(B429,GD_CHAM_CONG!$C$6:$BD$912,37,FALSE)</f>
        <v>26</v>
      </c>
      <c r="I429" s="16">
        <f>VLOOKUP($B429,GD_CHAM_CONG!$C$6:$BF$912,38,FALSE)</f>
        <v>26</v>
      </c>
      <c r="J429" s="16">
        <f>VLOOKUP($B429,GD_CHAM_CONG!$C$6:$BF$912,39,FALSE)</f>
        <v>0</v>
      </c>
      <c r="K429" s="16">
        <f>VLOOKUP($B429,GD_CHAM_CONG!$C$6:$BF$912,40,FALSE)</f>
        <v>0</v>
      </c>
      <c r="L429" s="16">
        <f>VLOOKUP($B429,GD_CHAM_CONG!$C$6:$BF$912,41,FALSE)</f>
        <v>0</v>
      </c>
      <c r="M429" s="16">
        <f>VLOOKUP($B429,GD_CHAM_CONG!$C$6:$BF$912,42,FALSE)</f>
        <v>0</v>
      </c>
      <c r="N429" s="16">
        <f>VLOOKUP($B429,GD_CHAM_CONG!$C$6:$BF$912,43,FALSE)</f>
        <v>0</v>
      </c>
      <c r="O429" s="16">
        <f>VLOOKUP($B429,GD_CHAM_CONG!$C$6:$BF$912,44,FALSE)</f>
        <v>0</v>
      </c>
      <c r="P429" s="16">
        <f>VLOOKUP($B429,GD_CHAM_CONG!$C$6:$BF$912,45,FALSE)</f>
        <v>0</v>
      </c>
      <c r="Q429" s="16">
        <f>VLOOKUP($B429,GD_CHAM_CONG!$C$6:$BF$912,46,FALSE)</f>
        <v>0</v>
      </c>
      <c r="R429" s="16">
        <f>VLOOKUP($B429,GD_CHAM_CONG!$C$6:$BF$912,47,FALSE)</f>
        <v>0</v>
      </c>
      <c r="S429" s="16">
        <f>VLOOKUP($B429,GD_CHAM_CONG!$C$6:$BF$912,48,FALSE)</f>
        <v>0</v>
      </c>
      <c r="T429" s="16">
        <f>VLOOKUP($B429,GD_CHAM_CONG!$C$6:$BF$912,49,FALSE)</f>
        <v>0</v>
      </c>
      <c r="U429" s="16">
        <f>VLOOKUP($B429,GD_CHAM_CONG!$C$6:$BF$912,50,FALSE)</f>
        <v>0</v>
      </c>
      <c r="V429" s="16">
        <f>VLOOKUP($B429,GD_CHAM_CONG!$C$6:$BF$912,51,FALSE)</f>
        <v>0</v>
      </c>
      <c r="W429" s="16">
        <f>VLOOKUP($B429,GD_CHAM_CONG!$C$6:$BF$912,52,FALSE)</f>
        <v>0</v>
      </c>
      <c r="X429" s="16">
        <f>VLOOKUP($B429,GD_CHAM_CONG!$C$6:$BF$912,53,FALSE)</f>
        <v>0</v>
      </c>
      <c r="Y429" s="16">
        <f>VLOOKUP($B429,GD_CHAM_CONG!$C$6:$BF$912,54,FALSE)</f>
        <v>0</v>
      </c>
      <c r="Z429" s="16">
        <f>VLOOKUP($B429,GD_CHAM_CONG!$C$6:$BF$912,55,FALSE)</f>
        <v>0</v>
      </c>
      <c r="AA429" s="16">
        <f>VLOOKUP($B429,GD_CHAM_CONG!$C$6:$BF$912,56,FALSE)</f>
        <v>0</v>
      </c>
      <c r="AB429" s="16">
        <f>VLOOKUP($B429,GD_CHAM_CONG!$C$6:$BI$912,57,FALSE)</f>
        <v>0</v>
      </c>
      <c r="AC429" s="16">
        <f>VLOOKUP($B429,GD_CHAM_CONG!$C$6:$BI$912,58,FALSE)</f>
        <v>0</v>
      </c>
      <c r="AD429" s="16">
        <f>VLOOKUP($B429,GD_CHAM_CONG!$C$6:$BI$912,59,FALSE)</f>
        <v>0</v>
      </c>
      <c r="AE429" s="188">
        <f>I429/$H429*VLOOKUP(I$4,DM_TI_LE!$A$5:$B$30,2,FALSE)</f>
        <v>1</v>
      </c>
      <c r="AF429" s="188">
        <f>J429/$H429*VLOOKUP(J$4,DM_TI_LE!$A$5:$B$30,2,FALSE)</f>
        <v>0</v>
      </c>
      <c r="AG429" s="188">
        <f>K429/$H429*VLOOKUP(K$4,DM_TI_LE!$A$5:$B$30,2,FALSE)</f>
        <v>0</v>
      </c>
      <c r="AH429" s="188">
        <f>L429/$H429*VLOOKUP(L$4,DM_TI_LE!$A$5:$B$30,2,FALSE)</f>
        <v>0</v>
      </c>
      <c r="AI429" s="188">
        <f>M429/$H429*VLOOKUP(M$4,DM_TI_LE!$A$5:$B$30,2,FALSE)</f>
        <v>0</v>
      </c>
      <c r="AJ429" s="188">
        <f>N429/$H429*VLOOKUP(N$4,DM_TI_LE!$A$5:$B$30,2,FALSE)</f>
        <v>0</v>
      </c>
      <c r="AK429" s="188">
        <f>O429/$H429*VLOOKUP(O$4,DM_TI_LE!$A$5:$B$30,2,FALSE)</f>
        <v>0</v>
      </c>
      <c r="AL429" s="188">
        <f>P429/$H429*VLOOKUP(P$4,DM_TI_LE!$A$5:$B$30,2,FALSE)</f>
        <v>0</v>
      </c>
      <c r="AM429" s="188">
        <f>Q429/$H429*VLOOKUP(Q$4,DM_TI_LE!$A$5:$B$30,2,FALSE)</f>
        <v>0</v>
      </c>
      <c r="AN429" s="188">
        <f>R429/$H429*VLOOKUP(R$4,DM_TI_LE!$A$5:$B$30,2,FALSE)</f>
        <v>0</v>
      </c>
      <c r="AO429" s="188">
        <f>S429/$H429*VLOOKUP(S$4,DM_TI_LE!$A$5:$B$30,2,FALSE)</f>
        <v>0</v>
      </c>
      <c r="AP429" s="188">
        <f>T429/$H429*VLOOKUP(T$4,DM_TI_LE!$A$5:$B$30,2,FALSE)</f>
        <v>0</v>
      </c>
      <c r="AQ429" s="188">
        <f>U429/$H429*VLOOKUP(U$4,DM_TI_LE!$A$5:$B$30,2,FALSE)</f>
        <v>0</v>
      </c>
      <c r="AR429" s="188">
        <f>V429/$H429*VLOOKUP(V$4,DM_TI_LE!$A$5:$B$30,2,FALSE)</f>
        <v>0</v>
      </c>
      <c r="AS429" s="188">
        <f>W429/$H429*VLOOKUP(W$4,DM_TI_LE!$A$5:$B$30,2,FALSE)</f>
        <v>0</v>
      </c>
      <c r="AT429" s="188">
        <f>X429/$H429*VLOOKUP(X$4,DM_TI_LE!$A$5:$B$30,2,FALSE)</f>
        <v>0</v>
      </c>
      <c r="AU429" s="188">
        <f>Y429/$H429*VLOOKUP(Y$4,DM_TI_LE!$A$5:$B$30,2,FALSE)</f>
        <v>0</v>
      </c>
      <c r="AV429" s="188">
        <f>Z429/$H429*VLOOKUP(Z$4,DM_TI_LE!$A$5:$B$30,2,FALSE)</f>
        <v>0</v>
      </c>
      <c r="AW429" s="188">
        <f>AA429/$H429*VLOOKUP(AA$4,DM_TI_LE!$A$5:$B$30,2,FALSE)</f>
        <v>0</v>
      </c>
      <c r="AX429" s="188">
        <f>AB429/$H429*VLOOKUP(AB$4,DM_TI_LE!$A$5:$B$30,2,FALSE)</f>
        <v>0</v>
      </c>
      <c r="AY429" s="188">
        <f>AC429/$H429*VLOOKUP(AC$4,DM_TI_LE!$A$5:$B$30,2,FALSE)</f>
        <v>0</v>
      </c>
      <c r="AZ429" s="188">
        <f>AD429/$H429*VLOOKUP(AD$4,DM_TI_LE!$A$5:$B$30,2,FALSE)</f>
        <v>0</v>
      </c>
      <c r="BA429" s="231">
        <f>IF(CD429="HDHV",DM_TI_LE!$K$12*I429, SUM(AE429:AW429)*F429*E429*DM_HE_SO_LUONG_NS!$D$1*CE429)</f>
        <v>780000</v>
      </c>
      <c r="BB429" s="16"/>
      <c r="BC429" s="17">
        <f>VLOOKUP(B429,GD_LCD_HS_LNS!$B$4:$E$914,4,FALSE)</f>
        <v>0</v>
      </c>
      <c r="BD429" s="16"/>
      <c r="BE429" s="16">
        <f>I429/26*$BC429*VLOOKUP(BE$4,DM_TI_LE!$A$5:$C$29,3,FALSE)</f>
        <v>0</v>
      </c>
      <c r="BF429" s="16">
        <f>J429/26*$BC429*VLOOKUP(BF$4,DM_TI_LE!$A$5:$C$29,3,FALSE)</f>
        <v>0</v>
      </c>
      <c r="BG429" s="16">
        <f>K429/26*$BC429*VLOOKUP(BG$4,DM_TI_LE!$A$5:$C$29,3,FALSE)</f>
        <v>0</v>
      </c>
      <c r="BH429" s="16">
        <f>L429/26*$BC429*VLOOKUP(BH$4,DM_TI_LE!$A$5:$C$29,3,FALSE)</f>
        <v>0</v>
      </c>
      <c r="BI429" s="16">
        <f>M429/26*$BC429*VLOOKUP(BI$4,DM_TI_LE!$A$5:$C$29,3,FALSE)</f>
        <v>0</v>
      </c>
      <c r="BJ429" s="16">
        <f>N429/26*$BC429*VLOOKUP(BJ$4,DM_TI_LE!$A$5:$C$29,3,FALSE)</f>
        <v>0</v>
      </c>
      <c r="BK429" s="16">
        <f>O429/26*$BC429*VLOOKUP(BK$4,DM_TI_LE!$A$5:$C$29,3,FALSE)</f>
        <v>0</v>
      </c>
      <c r="BL429" s="16">
        <f>P429/26*$BC429*VLOOKUP(BL$4,DM_TI_LE!$A$5:$C$29,3,FALSE)</f>
        <v>0</v>
      </c>
      <c r="BM429" s="16">
        <f>Q429/26*$BC429*VLOOKUP(BM$4,DM_TI_LE!$A$5:$C$29,3,FALSE)</f>
        <v>0</v>
      </c>
      <c r="BN429" s="16">
        <f>R429/26*$BC429*VLOOKUP(BN$4,DM_TI_LE!$A$5:$C$29,3,FALSE)</f>
        <v>0</v>
      </c>
      <c r="BO429" s="16">
        <f>S429/26*$BC429*VLOOKUP(BO$4,DM_TI_LE!$A$5:$C$29,3,FALSE)</f>
        <v>0</v>
      </c>
      <c r="BP429" s="16">
        <f>T429/26*$BC429*VLOOKUP(BP$4,DM_TI_LE!$A$5:$C$29,3,FALSE)</f>
        <v>0</v>
      </c>
      <c r="BQ429" s="16">
        <f>U429/26*$BC429*VLOOKUP(BQ$4,DM_TI_LE!$A$5:$C$29,3,FALSE)</f>
        <v>0</v>
      </c>
      <c r="BR429" s="16">
        <f>V429/26*$BC429*VLOOKUP(BR$4,DM_TI_LE!$A$5:$C$29,3,FALSE)</f>
        <v>0</v>
      </c>
      <c r="BS429" s="16">
        <f>W429/26*$BC429*VLOOKUP(BS$4,DM_TI_LE!$A$5:$C$29,3,FALSE)</f>
        <v>0</v>
      </c>
      <c r="BT429" s="16">
        <f>X429/26*$BC429*VLOOKUP(BT$4,DM_TI_LE!$A$5:$C$29,3,FALSE)</f>
        <v>0</v>
      </c>
      <c r="BU429" s="16">
        <f>Y429/26*$BC429*VLOOKUP(BU$4,DM_TI_LE!$A$5:$C$29,3,FALSE)</f>
        <v>0</v>
      </c>
      <c r="BV429" s="16">
        <f>Z429/26*$BC429*VLOOKUP(BV$4,DM_TI_LE!$A$5:$C$29,3,FALSE)</f>
        <v>0</v>
      </c>
      <c r="BW429" s="16">
        <f>AA429/26*$BC429*VLOOKUP(BW$4,DM_TI_LE!$A$5:$C$29,3,FALSE)</f>
        <v>0</v>
      </c>
      <c r="BX429" s="16">
        <f>AB429/26*$BC429*VLOOKUP(BX$4,DM_TI_LE!$A$5:$C$29,3,FALSE)</f>
        <v>0</v>
      </c>
      <c r="BY429" s="16">
        <f>AC429/26*$BC429*VLOOKUP(BY$4,DM_TI_LE!$A$5:$C$29,3,FALSE)</f>
        <v>0</v>
      </c>
      <c r="BZ429" s="16">
        <f>AD429/26*$BC429*VLOOKUP(BZ$4,DM_TI_LE!$A$5:$C$29,3,FALSE)</f>
        <v>0</v>
      </c>
      <c r="CA429" s="196">
        <f t="shared" si="0"/>
        <v>0</v>
      </c>
      <c r="CB429" s="16"/>
      <c r="CC429" s="197">
        <f t="shared" si="1"/>
        <v>780000</v>
      </c>
      <c r="CD429" s="145" t="s">
        <v>61</v>
      </c>
      <c r="CE429" s="199">
        <f>VLOOKUP(CD429,DM_TI_LE!$I$12:$J$16,2,FALSE)</f>
        <v>0</v>
      </c>
    </row>
    <row r="430" spans="1:83" ht="12.75">
      <c r="A430" s="36">
        <v>426</v>
      </c>
      <c r="B430" s="38">
        <f>GD_LCD_HS_LNS!B429</f>
        <v>13780</v>
      </c>
      <c r="C430" s="38" t="str">
        <f>GD_LCD_HS_LNS!C429</f>
        <v>Nguyễn Quang Hà Sơn</v>
      </c>
      <c r="D430" s="38" t="str">
        <f>GD_LCD_HS_LNS!D429</f>
        <v>Nhân viên phục vụ hành khách</v>
      </c>
      <c r="E430" s="146">
        <f>VLOOKUP(B430,GD_CHAM_CONG!$C$6:$BJ$912,60,FALSE)</f>
        <v>1</v>
      </c>
      <c r="F430" s="146">
        <f>VLOOKUP(B430,GD_LCD_HS_LNS!$B$4:$F$914,5,FALSE)</f>
        <v>0</v>
      </c>
      <c r="G430" s="168"/>
      <c r="H430" s="168">
        <f>VLOOKUP(B430,GD_CHAM_CONG!$C$6:$BD$912,37,FALSE)</f>
        <v>26</v>
      </c>
      <c r="I430" s="16">
        <f>VLOOKUP($B430,GD_CHAM_CONG!$C$6:$BF$912,38,FALSE)</f>
        <v>26</v>
      </c>
      <c r="J430" s="16">
        <f>VLOOKUP($B430,GD_CHAM_CONG!$C$6:$BF$912,39,FALSE)</f>
        <v>0</v>
      </c>
      <c r="K430" s="16">
        <f>VLOOKUP($B430,GD_CHAM_CONG!$C$6:$BF$912,40,FALSE)</f>
        <v>0</v>
      </c>
      <c r="L430" s="16">
        <f>VLOOKUP($B430,GD_CHAM_CONG!$C$6:$BF$912,41,FALSE)</f>
        <v>0</v>
      </c>
      <c r="M430" s="16">
        <f>VLOOKUP($B430,GD_CHAM_CONG!$C$6:$BF$912,42,FALSE)</f>
        <v>0</v>
      </c>
      <c r="N430" s="16">
        <f>VLOOKUP($B430,GD_CHAM_CONG!$C$6:$BF$912,43,FALSE)</f>
        <v>0</v>
      </c>
      <c r="O430" s="16">
        <f>VLOOKUP($B430,GD_CHAM_CONG!$C$6:$BF$912,44,FALSE)</f>
        <v>0</v>
      </c>
      <c r="P430" s="16">
        <f>VLOOKUP($B430,GD_CHAM_CONG!$C$6:$BF$912,45,FALSE)</f>
        <v>0</v>
      </c>
      <c r="Q430" s="16">
        <f>VLOOKUP($B430,GD_CHAM_CONG!$C$6:$BF$912,46,FALSE)</f>
        <v>0</v>
      </c>
      <c r="R430" s="16">
        <f>VLOOKUP($B430,GD_CHAM_CONG!$C$6:$BF$912,47,FALSE)</f>
        <v>0</v>
      </c>
      <c r="S430" s="16">
        <f>VLOOKUP($B430,GD_CHAM_CONG!$C$6:$BF$912,48,FALSE)</f>
        <v>0</v>
      </c>
      <c r="T430" s="16">
        <f>VLOOKUP($B430,GD_CHAM_CONG!$C$6:$BF$912,49,FALSE)</f>
        <v>0</v>
      </c>
      <c r="U430" s="16">
        <f>VLOOKUP($B430,GD_CHAM_CONG!$C$6:$BF$912,50,FALSE)</f>
        <v>0</v>
      </c>
      <c r="V430" s="16">
        <f>VLOOKUP($B430,GD_CHAM_CONG!$C$6:$BF$912,51,FALSE)</f>
        <v>0</v>
      </c>
      <c r="W430" s="16">
        <f>VLOOKUP($B430,GD_CHAM_CONG!$C$6:$BF$912,52,FALSE)</f>
        <v>0</v>
      </c>
      <c r="X430" s="16">
        <f>VLOOKUP($B430,GD_CHAM_CONG!$C$6:$BF$912,53,FALSE)</f>
        <v>0</v>
      </c>
      <c r="Y430" s="16">
        <f>VLOOKUP($B430,GD_CHAM_CONG!$C$6:$BF$912,54,FALSE)</f>
        <v>0</v>
      </c>
      <c r="Z430" s="16">
        <f>VLOOKUP($B430,GD_CHAM_CONG!$C$6:$BF$912,55,FALSE)</f>
        <v>0</v>
      </c>
      <c r="AA430" s="16">
        <f>VLOOKUP($B430,GD_CHAM_CONG!$C$6:$BF$912,56,FALSE)</f>
        <v>0</v>
      </c>
      <c r="AB430" s="16">
        <f>VLOOKUP($B430,GD_CHAM_CONG!$C$6:$BI$912,57,FALSE)</f>
        <v>0</v>
      </c>
      <c r="AC430" s="16">
        <f>VLOOKUP($B430,GD_CHAM_CONG!$C$6:$BI$912,58,FALSE)</f>
        <v>0</v>
      </c>
      <c r="AD430" s="16">
        <f>VLOOKUP($B430,GD_CHAM_CONG!$C$6:$BI$912,59,FALSE)</f>
        <v>0</v>
      </c>
      <c r="AE430" s="188">
        <f>I430/$H430*VLOOKUP(I$4,DM_TI_LE!$A$5:$B$30,2,FALSE)</f>
        <v>1</v>
      </c>
      <c r="AF430" s="188">
        <f>J430/$H430*VLOOKUP(J$4,DM_TI_LE!$A$5:$B$30,2,FALSE)</f>
        <v>0</v>
      </c>
      <c r="AG430" s="188">
        <f>K430/$H430*VLOOKUP(K$4,DM_TI_LE!$A$5:$B$30,2,FALSE)</f>
        <v>0</v>
      </c>
      <c r="AH430" s="188">
        <f>L430/$H430*VLOOKUP(L$4,DM_TI_LE!$A$5:$B$30,2,FALSE)</f>
        <v>0</v>
      </c>
      <c r="AI430" s="188">
        <f>M430/$H430*VLOOKUP(M$4,DM_TI_LE!$A$5:$B$30,2,FALSE)</f>
        <v>0</v>
      </c>
      <c r="AJ430" s="188">
        <f>N430/$H430*VLOOKUP(N$4,DM_TI_LE!$A$5:$B$30,2,FALSE)</f>
        <v>0</v>
      </c>
      <c r="AK430" s="188">
        <f>O430/$H430*VLOOKUP(O$4,DM_TI_LE!$A$5:$B$30,2,FALSE)</f>
        <v>0</v>
      </c>
      <c r="AL430" s="188">
        <f>P430/$H430*VLOOKUP(P$4,DM_TI_LE!$A$5:$B$30,2,FALSE)</f>
        <v>0</v>
      </c>
      <c r="AM430" s="188">
        <f>Q430/$H430*VLOOKUP(Q$4,DM_TI_LE!$A$5:$B$30,2,FALSE)</f>
        <v>0</v>
      </c>
      <c r="AN430" s="188">
        <f>R430/$H430*VLOOKUP(R$4,DM_TI_LE!$A$5:$B$30,2,FALSE)</f>
        <v>0</v>
      </c>
      <c r="AO430" s="188">
        <f>S430/$H430*VLOOKUP(S$4,DM_TI_LE!$A$5:$B$30,2,FALSE)</f>
        <v>0</v>
      </c>
      <c r="AP430" s="188">
        <f>T430/$H430*VLOOKUP(T$4,DM_TI_LE!$A$5:$B$30,2,FALSE)</f>
        <v>0</v>
      </c>
      <c r="AQ430" s="188">
        <f>U430/$H430*VLOOKUP(U$4,DM_TI_LE!$A$5:$B$30,2,FALSE)</f>
        <v>0</v>
      </c>
      <c r="AR430" s="188">
        <f>V430/$H430*VLOOKUP(V$4,DM_TI_LE!$A$5:$B$30,2,FALSE)</f>
        <v>0</v>
      </c>
      <c r="AS430" s="188">
        <f>W430/$H430*VLOOKUP(W$4,DM_TI_LE!$A$5:$B$30,2,FALSE)</f>
        <v>0</v>
      </c>
      <c r="AT430" s="188">
        <f>X430/$H430*VLOOKUP(X$4,DM_TI_LE!$A$5:$B$30,2,FALSE)</f>
        <v>0</v>
      </c>
      <c r="AU430" s="188">
        <f>Y430/$H430*VLOOKUP(Y$4,DM_TI_LE!$A$5:$B$30,2,FALSE)</f>
        <v>0</v>
      </c>
      <c r="AV430" s="188">
        <f>Z430/$H430*VLOOKUP(Z$4,DM_TI_LE!$A$5:$B$30,2,FALSE)</f>
        <v>0</v>
      </c>
      <c r="AW430" s="188">
        <f>AA430/$H430*VLOOKUP(AA$4,DM_TI_LE!$A$5:$B$30,2,FALSE)</f>
        <v>0</v>
      </c>
      <c r="AX430" s="188">
        <f>AB430/$H430*VLOOKUP(AB$4,DM_TI_LE!$A$5:$B$30,2,FALSE)</f>
        <v>0</v>
      </c>
      <c r="AY430" s="188">
        <f>AC430/$H430*VLOOKUP(AC$4,DM_TI_LE!$A$5:$B$30,2,FALSE)</f>
        <v>0</v>
      </c>
      <c r="AZ430" s="188">
        <f>AD430/$H430*VLOOKUP(AD$4,DM_TI_LE!$A$5:$B$30,2,FALSE)</f>
        <v>0</v>
      </c>
      <c r="BA430" s="231">
        <f>IF(CD430="HDHV",DM_TI_LE!$K$12*I430, SUM(AE430:AW430)*F430*E430*DM_HE_SO_LUONG_NS!$D$1*CE430)</f>
        <v>780000</v>
      </c>
      <c r="BB430" s="16"/>
      <c r="BC430" s="17">
        <f>VLOOKUP(B430,GD_LCD_HS_LNS!$B$4:$E$914,4,FALSE)</f>
        <v>0</v>
      </c>
      <c r="BD430" s="16"/>
      <c r="BE430" s="16">
        <f>I430/26*$BC430*VLOOKUP(BE$4,DM_TI_LE!$A$5:$C$29,3,FALSE)</f>
        <v>0</v>
      </c>
      <c r="BF430" s="16">
        <f>J430/26*$BC430*VLOOKUP(BF$4,DM_TI_LE!$A$5:$C$29,3,FALSE)</f>
        <v>0</v>
      </c>
      <c r="BG430" s="16">
        <f>K430/26*$BC430*VLOOKUP(BG$4,DM_TI_LE!$A$5:$C$29,3,FALSE)</f>
        <v>0</v>
      </c>
      <c r="BH430" s="16">
        <f>L430/26*$BC430*VLOOKUP(BH$4,DM_TI_LE!$A$5:$C$29,3,FALSE)</f>
        <v>0</v>
      </c>
      <c r="BI430" s="16">
        <f>M430/26*$BC430*VLOOKUP(BI$4,DM_TI_LE!$A$5:$C$29,3,FALSE)</f>
        <v>0</v>
      </c>
      <c r="BJ430" s="16">
        <f>N430/26*$BC430*VLOOKUP(BJ$4,DM_TI_LE!$A$5:$C$29,3,FALSE)</f>
        <v>0</v>
      </c>
      <c r="BK430" s="16">
        <f>O430/26*$BC430*VLOOKUP(BK$4,DM_TI_LE!$A$5:$C$29,3,FALSE)</f>
        <v>0</v>
      </c>
      <c r="BL430" s="16">
        <f>P430/26*$BC430*VLOOKUP(BL$4,DM_TI_LE!$A$5:$C$29,3,FALSE)</f>
        <v>0</v>
      </c>
      <c r="BM430" s="16">
        <f>Q430/26*$BC430*VLOOKUP(BM$4,DM_TI_LE!$A$5:$C$29,3,FALSE)</f>
        <v>0</v>
      </c>
      <c r="BN430" s="16">
        <f>R430/26*$BC430*VLOOKUP(BN$4,DM_TI_LE!$A$5:$C$29,3,FALSE)</f>
        <v>0</v>
      </c>
      <c r="BO430" s="16">
        <f>S430/26*$BC430*VLOOKUP(BO$4,DM_TI_LE!$A$5:$C$29,3,FALSE)</f>
        <v>0</v>
      </c>
      <c r="BP430" s="16">
        <f>T430/26*$BC430*VLOOKUP(BP$4,DM_TI_LE!$A$5:$C$29,3,FALSE)</f>
        <v>0</v>
      </c>
      <c r="BQ430" s="16">
        <f>U430/26*$BC430*VLOOKUP(BQ$4,DM_TI_LE!$A$5:$C$29,3,FALSE)</f>
        <v>0</v>
      </c>
      <c r="BR430" s="16">
        <f>V430/26*$BC430*VLOOKUP(BR$4,DM_TI_LE!$A$5:$C$29,3,FALSE)</f>
        <v>0</v>
      </c>
      <c r="BS430" s="16">
        <f>W430/26*$BC430*VLOOKUP(BS$4,DM_TI_LE!$A$5:$C$29,3,FALSE)</f>
        <v>0</v>
      </c>
      <c r="BT430" s="16">
        <f>X430/26*$BC430*VLOOKUP(BT$4,DM_TI_LE!$A$5:$C$29,3,FALSE)</f>
        <v>0</v>
      </c>
      <c r="BU430" s="16">
        <f>Y430/26*$BC430*VLOOKUP(BU$4,DM_TI_LE!$A$5:$C$29,3,FALSE)</f>
        <v>0</v>
      </c>
      <c r="BV430" s="16">
        <f>Z430/26*$BC430*VLOOKUP(BV$4,DM_TI_LE!$A$5:$C$29,3,FALSE)</f>
        <v>0</v>
      </c>
      <c r="BW430" s="16">
        <f>AA430/26*$BC430*VLOOKUP(BW$4,DM_TI_LE!$A$5:$C$29,3,FALSE)</f>
        <v>0</v>
      </c>
      <c r="BX430" s="16">
        <f>AB430/26*$BC430*VLOOKUP(BX$4,DM_TI_LE!$A$5:$C$29,3,FALSE)</f>
        <v>0</v>
      </c>
      <c r="BY430" s="16">
        <f>AC430/26*$BC430*VLOOKUP(BY$4,DM_TI_LE!$A$5:$C$29,3,FALSE)</f>
        <v>0</v>
      </c>
      <c r="BZ430" s="16">
        <f>AD430/26*$BC430*VLOOKUP(BZ$4,DM_TI_LE!$A$5:$C$29,3,FALSE)</f>
        <v>0</v>
      </c>
      <c r="CA430" s="196">
        <f t="shared" si="0"/>
        <v>0</v>
      </c>
      <c r="CB430" s="16"/>
      <c r="CC430" s="197">
        <f t="shared" si="1"/>
        <v>780000</v>
      </c>
      <c r="CD430" s="145" t="s">
        <v>61</v>
      </c>
      <c r="CE430" s="199">
        <f>VLOOKUP(CD430,DM_TI_LE!$I$12:$J$16,2,FALSE)</f>
        <v>0</v>
      </c>
    </row>
    <row r="431" spans="1:83" ht="12.75">
      <c r="A431" s="36">
        <v>427</v>
      </c>
      <c r="B431" s="38">
        <f>GD_LCD_HS_LNS!B430</f>
        <v>13781</v>
      </c>
      <c r="C431" s="38" t="str">
        <f>GD_LCD_HS_LNS!C430</f>
        <v>Bùi Anh Tuấn</v>
      </c>
      <c r="D431" s="38" t="str">
        <f>GD_LCD_HS_LNS!D430</f>
        <v>Nhân viên phục vụ hành khách</v>
      </c>
      <c r="E431" s="146">
        <f>VLOOKUP(B431,GD_CHAM_CONG!$C$6:$BJ$912,60,FALSE)</f>
        <v>1</v>
      </c>
      <c r="F431" s="146">
        <f>VLOOKUP(B431,GD_LCD_HS_LNS!$B$4:$F$914,5,FALSE)</f>
        <v>0</v>
      </c>
      <c r="G431" s="168"/>
      <c r="H431" s="168">
        <f>VLOOKUP(B431,GD_CHAM_CONG!$C$6:$BD$912,37,FALSE)</f>
        <v>26</v>
      </c>
      <c r="I431" s="16">
        <f>VLOOKUP($B431,GD_CHAM_CONG!$C$6:$BF$912,38,FALSE)</f>
        <v>26</v>
      </c>
      <c r="J431" s="16">
        <f>VLOOKUP($B431,GD_CHAM_CONG!$C$6:$BF$912,39,FALSE)</f>
        <v>0</v>
      </c>
      <c r="K431" s="16">
        <f>VLOOKUP($B431,GD_CHAM_CONG!$C$6:$BF$912,40,FALSE)</f>
        <v>0</v>
      </c>
      <c r="L431" s="16">
        <f>VLOOKUP($B431,GD_CHAM_CONG!$C$6:$BF$912,41,FALSE)</f>
        <v>0</v>
      </c>
      <c r="M431" s="16">
        <f>VLOOKUP($B431,GD_CHAM_CONG!$C$6:$BF$912,42,FALSE)</f>
        <v>0</v>
      </c>
      <c r="N431" s="16">
        <f>VLOOKUP($B431,GD_CHAM_CONG!$C$6:$BF$912,43,FALSE)</f>
        <v>0</v>
      </c>
      <c r="O431" s="16">
        <f>VLOOKUP($B431,GD_CHAM_CONG!$C$6:$BF$912,44,FALSE)</f>
        <v>0</v>
      </c>
      <c r="P431" s="16">
        <f>VLOOKUP($B431,GD_CHAM_CONG!$C$6:$BF$912,45,FALSE)</f>
        <v>0</v>
      </c>
      <c r="Q431" s="16">
        <f>VLOOKUP($B431,GD_CHAM_CONG!$C$6:$BF$912,46,FALSE)</f>
        <v>0</v>
      </c>
      <c r="R431" s="16">
        <f>VLOOKUP($B431,GD_CHAM_CONG!$C$6:$BF$912,47,FALSE)</f>
        <v>0</v>
      </c>
      <c r="S431" s="16">
        <f>VLOOKUP($B431,GD_CHAM_CONG!$C$6:$BF$912,48,FALSE)</f>
        <v>0</v>
      </c>
      <c r="T431" s="16">
        <f>VLOOKUP($B431,GD_CHAM_CONG!$C$6:$BF$912,49,FALSE)</f>
        <v>0</v>
      </c>
      <c r="U431" s="16">
        <f>VLOOKUP($B431,GD_CHAM_CONG!$C$6:$BF$912,50,FALSE)</f>
        <v>0</v>
      </c>
      <c r="V431" s="16">
        <f>VLOOKUP($B431,GD_CHAM_CONG!$C$6:$BF$912,51,FALSE)</f>
        <v>0</v>
      </c>
      <c r="W431" s="16">
        <f>VLOOKUP($B431,GD_CHAM_CONG!$C$6:$BF$912,52,FALSE)</f>
        <v>0</v>
      </c>
      <c r="X431" s="16">
        <f>VLOOKUP($B431,GD_CHAM_CONG!$C$6:$BF$912,53,FALSE)</f>
        <v>0</v>
      </c>
      <c r="Y431" s="16">
        <f>VLOOKUP($B431,GD_CHAM_CONG!$C$6:$BF$912,54,FALSE)</f>
        <v>0</v>
      </c>
      <c r="Z431" s="16">
        <f>VLOOKUP($B431,GD_CHAM_CONG!$C$6:$BF$912,55,FALSE)</f>
        <v>0</v>
      </c>
      <c r="AA431" s="16">
        <f>VLOOKUP($B431,GD_CHAM_CONG!$C$6:$BF$912,56,FALSE)</f>
        <v>0</v>
      </c>
      <c r="AB431" s="16">
        <f>VLOOKUP($B431,GD_CHAM_CONG!$C$6:$BI$912,57,FALSE)</f>
        <v>0</v>
      </c>
      <c r="AC431" s="16">
        <f>VLOOKUP($B431,GD_CHAM_CONG!$C$6:$BI$912,58,FALSE)</f>
        <v>0</v>
      </c>
      <c r="AD431" s="16">
        <f>VLOOKUP($B431,GD_CHAM_CONG!$C$6:$BI$912,59,FALSE)</f>
        <v>0</v>
      </c>
      <c r="AE431" s="188">
        <f>I431/$H431*VLOOKUP(I$4,DM_TI_LE!$A$5:$B$30,2,FALSE)</f>
        <v>1</v>
      </c>
      <c r="AF431" s="188">
        <f>J431/$H431*VLOOKUP(J$4,DM_TI_LE!$A$5:$B$30,2,FALSE)</f>
        <v>0</v>
      </c>
      <c r="AG431" s="188">
        <f>K431/$H431*VLOOKUP(K$4,DM_TI_LE!$A$5:$B$30,2,FALSE)</f>
        <v>0</v>
      </c>
      <c r="AH431" s="188">
        <f>L431/$H431*VLOOKUP(L$4,DM_TI_LE!$A$5:$B$30,2,FALSE)</f>
        <v>0</v>
      </c>
      <c r="AI431" s="188">
        <f>M431/$H431*VLOOKUP(M$4,DM_TI_LE!$A$5:$B$30,2,FALSE)</f>
        <v>0</v>
      </c>
      <c r="AJ431" s="188">
        <f>N431/$H431*VLOOKUP(N$4,DM_TI_LE!$A$5:$B$30,2,FALSE)</f>
        <v>0</v>
      </c>
      <c r="AK431" s="188">
        <f>O431/$H431*VLOOKUP(O$4,DM_TI_LE!$A$5:$B$30,2,FALSE)</f>
        <v>0</v>
      </c>
      <c r="AL431" s="188">
        <f>P431/$H431*VLOOKUP(P$4,DM_TI_LE!$A$5:$B$30,2,FALSE)</f>
        <v>0</v>
      </c>
      <c r="AM431" s="188">
        <f>Q431/$H431*VLOOKUP(Q$4,DM_TI_LE!$A$5:$B$30,2,FALSE)</f>
        <v>0</v>
      </c>
      <c r="AN431" s="188">
        <f>R431/$H431*VLOOKUP(R$4,DM_TI_LE!$A$5:$B$30,2,FALSE)</f>
        <v>0</v>
      </c>
      <c r="AO431" s="188">
        <f>S431/$H431*VLOOKUP(S$4,DM_TI_LE!$A$5:$B$30,2,FALSE)</f>
        <v>0</v>
      </c>
      <c r="AP431" s="188">
        <f>T431/$H431*VLOOKUP(T$4,DM_TI_LE!$A$5:$B$30,2,FALSE)</f>
        <v>0</v>
      </c>
      <c r="AQ431" s="188">
        <f>U431/$H431*VLOOKUP(U$4,DM_TI_LE!$A$5:$B$30,2,FALSE)</f>
        <v>0</v>
      </c>
      <c r="AR431" s="188">
        <f>V431/$H431*VLOOKUP(V$4,DM_TI_LE!$A$5:$B$30,2,FALSE)</f>
        <v>0</v>
      </c>
      <c r="AS431" s="188">
        <f>W431/$H431*VLOOKUP(W$4,DM_TI_LE!$A$5:$B$30,2,FALSE)</f>
        <v>0</v>
      </c>
      <c r="AT431" s="188">
        <f>X431/$H431*VLOOKUP(X$4,DM_TI_LE!$A$5:$B$30,2,FALSE)</f>
        <v>0</v>
      </c>
      <c r="AU431" s="188">
        <f>Y431/$H431*VLOOKUP(Y$4,DM_TI_LE!$A$5:$B$30,2,FALSE)</f>
        <v>0</v>
      </c>
      <c r="AV431" s="188">
        <f>Z431/$H431*VLOOKUP(Z$4,DM_TI_LE!$A$5:$B$30,2,FALSE)</f>
        <v>0</v>
      </c>
      <c r="AW431" s="188">
        <f>AA431/$H431*VLOOKUP(AA$4,DM_TI_LE!$A$5:$B$30,2,FALSE)</f>
        <v>0</v>
      </c>
      <c r="AX431" s="188">
        <f>AB431/$H431*VLOOKUP(AB$4,DM_TI_LE!$A$5:$B$30,2,FALSE)</f>
        <v>0</v>
      </c>
      <c r="AY431" s="188">
        <f>AC431/$H431*VLOOKUP(AC$4,DM_TI_LE!$A$5:$B$30,2,FALSE)</f>
        <v>0</v>
      </c>
      <c r="AZ431" s="188">
        <f>AD431/$H431*VLOOKUP(AD$4,DM_TI_LE!$A$5:$B$30,2,FALSE)</f>
        <v>0</v>
      </c>
      <c r="BA431" s="231">
        <f>IF(CD431="HDHV",DM_TI_LE!$K$12*I431, SUM(AE431:AW431)*F431*E431*DM_HE_SO_LUONG_NS!$D$1*CE431)</f>
        <v>780000</v>
      </c>
      <c r="BB431" s="16"/>
      <c r="BC431" s="17">
        <f>VLOOKUP(B431,GD_LCD_HS_LNS!$B$4:$E$914,4,FALSE)</f>
        <v>0</v>
      </c>
      <c r="BD431" s="16"/>
      <c r="BE431" s="16">
        <f>I431/26*$BC431*VLOOKUP(BE$4,DM_TI_LE!$A$5:$C$29,3,FALSE)</f>
        <v>0</v>
      </c>
      <c r="BF431" s="16">
        <f>J431/26*$BC431*VLOOKUP(BF$4,DM_TI_LE!$A$5:$C$29,3,FALSE)</f>
        <v>0</v>
      </c>
      <c r="BG431" s="16">
        <f>K431/26*$BC431*VLOOKUP(BG$4,DM_TI_LE!$A$5:$C$29,3,FALSE)</f>
        <v>0</v>
      </c>
      <c r="BH431" s="16">
        <f>L431/26*$BC431*VLOOKUP(BH$4,DM_TI_LE!$A$5:$C$29,3,FALSE)</f>
        <v>0</v>
      </c>
      <c r="BI431" s="16">
        <f>M431/26*$BC431*VLOOKUP(BI$4,DM_TI_LE!$A$5:$C$29,3,FALSE)</f>
        <v>0</v>
      </c>
      <c r="BJ431" s="16">
        <f>N431/26*$BC431*VLOOKUP(BJ$4,DM_TI_LE!$A$5:$C$29,3,FALSE)</f>
        <v>0</v>
      </c>
      <c r="BK431" s="16">
        <f>O431/26*$BC431*VLOOKUP(BK$4,DM_TI_LE!$A$5:$C$29,3,FALSE)</f>
        <v>0</v>
      </c>
      <c r="BL431" s="16">
        <f>P431/26*$BC431*VLOOKUP(BL$4,DM_TI_LE!$A$5:$C$29,3,FALSE)</f>
        <v>0</v>
      </c>
      <c r="BM431" s="16">
        <f>Q431/26*$BC431*VLOOKUP(BM$4,DM_TI_LE!$A$5:$C$29,3,FALSE)</f>
        <v>0</v>
      </c>
      <c r="BN431" s="16">
        <f>R431/26*$BC431*VLOOKUP(BN$4,DM_TI_LE!$A$5:$C$29,3,FALSE)</f>
        <v>0</v>
      </c>
      <c r="BO431" s="16">
        <f>S431/26*$BC431*VLOOKUP(BO$4,DM_TI_LE!$A$5:$C$29,3,FALSE)</f>
        <v>0</v>
      </c>
      <c r="BP431" s="16">
        <f>T431/26*$BC431*VLOOKUP(BP$4,DM_TI_LE!$A$5:$C$29,3,FALSE)</f>
        <v>0</v>
      </c>
      <c r="BQ431" s="16">
        <f>U431/26*$BC431*VLOOKUP(BQ$4,DM_TI_LE!$A$5:$C$29,3,FALSE)</f>
        <v>0</v>
      </c>
      <c r="BR431" s="16">
        <f>V431/26*$BC431*VLOOKUP(BR$4,DM_TI_LE!$A$5:$C$29,3,FALSE)</f>
        <v>0</v>
      </c>
      <c r="BS431" s="16">
        <f>W431/26*$BC431*VLOOKUP(BS$4,DM_TI_LE!$A$5:$C$29,3,FALSE)</f>
        <v>0</v>
      </c>
      <c r="BT431" s="16">
        <f>X431/26*$BC431*VLOOKUP(BT$4,DM_TI_LE!$A$5:$C$29,3,FALSE)</f>
        <v>0</v>
      </c>
      <c r="BU431" s="16">
        <f>Y431/26*$BC431*VLOOKUP(BU$4,DM_TI_LE!$A$5:$C$29,3,FALSE)</f>
        <v>0</v>
      </c>
      <c r="BV431" s="16">
        <f>Z431/26*$BC431*VLOOKUP(BV$4,DM_TI_LE!$A$5:$C$29,3,FALSE)</f>
        <v>0</v>
      </c>
      <c r="BW431" s="16">
        <f>AA431/26*$BC431*VLOOKUP(BW$4,DM_TI_LE!$A$5:$C$29,3,FALSE)</f>
        <v>0</v>
      </c>
      <c r="BX431" s="16">
        <f>AB431/26*$BC431*VLOOKUP(BX$4,DM_TI_LE!$A$5:$C$29,3,FALSE)</f>
        <v>0</v>
      </c>
      <c r="BY431" s="16">
        <f>AC431/26*$BC431*VLOOKUP(BY$4,DM_TI_LE!$A$5:$C$29,3,FALSE)</f>
        <v>0</v>
      </c>
      <c r="BZ431" s="16">
        <f>AD431/26*$BC431*VLOOKUP(BZ$4,DM_TI_LE!$A$5:$C$29,3,FALSE)</f>
        <v>0</v>
      </c>
      <c r="CA431" s="196">
        <f t="shared" si="0"/>
        <v>0</v>
      </c>
      <c r="CB431" s="16"/>
      <c r="CC431" s="197">
        <f t="shared" si="1"/>
        <v>780000</v>
      </c>
      <c r="CD431" s="145" t="s">
        <v>61</v>
      </c>
      <c r="CE431" s="199">
        <f>VLOOKUP(CD431,DM_TI_LE!$I$12:$J$16,2,FALSE)</f>
        <v>0</v>
      </c>
    </row>
    <row r="432" spans="1:83" ht="12.75">
      <c r="A432" s="36">
        <v>428</v>
      </c>
      <c r="B432" s="38">
        <f>GD_LCD_HS_LNS!B431</f>
        <v>13782</v>
      </c>
      <c r="C432" s="38" t="str">
        <f>GD_LCD_HS_LNS!C431</f>
        <v>Hoàng Thanh Tùng</v>
      </c>
      <c r="D432" s="38" t="str">
        <f>GD_LCD_HS_LNS!D431</f>
        <v>Nhân viên phục vụ hành khách</v>
      </c>
      <c r="E432" s="146">
        <f>VLOOKUP(B432,GD_CHAM_CONG!$C$6:$BJ$912,60,FALSE)</f>
        <v>1</v>
      </c>
      <c r="F432" s="146">
        <f>VLOOKUP(B432,GD_LCD_HS_LNS!$B$4:$F$914,5,FALSE)</f>
        <v>0</v>
      </c>
      <c r="G432" s="168"/>
      <c r="H432" s="168">
        <f>VLOOKUP(B432,GD_CHAM_CONG!$C$6:$BD$912,37,FALSE)</f>
        <v>26</v>
      </c>
      <c r="I432" s="16">
        <f>VLOOKUP($B432,GD_CHAM_CONG!$C$6:$BF$912,38,FALSE)</f>
        <v>26</v>
      </c>
      <c r="J432" s="16">
        <f>VLOOKUP($B432,GD_CHAM_CONG!$C$6:$BF$912,39,FALSE)</f>
        <v>0</v>
      </c>
      <c r="K432" s="16">
        <f>VLOOKUP($B432,GD_CHAM_CONG!$C$6:$BF$912,40,FALSE)</f>
        <v>0</v>
      </c>
      <c r="L432" s="16">
        <f>VLOOKUP($B432,GD_CHAM_CONG!$C$6:$BF$912,41,FALSE)</f>
        <v>0</v>
      </c>
      <c r="M432" s="16">
        <f>VLOOKUP($B432,GD_CHAM_CONG!$C$6:$BF$912,42,FALSE)</f>
        <v>0</v>
      </c>
      <c r="N432" s="16">
        <f>VLOOKUP($B432,GD_CHAM_CONG!$C$6:$BF$912,43,FALSE)</f>
        <v>0</v>
      </c>
      <c r="O432" s="16">
        <f>VLOOKUP($B432,GD_CHAM_CONG!$C$6:$BF$912,44,FALSE)</f>
        <v>0</v>
      </c>
      <c r="P432" s="16">
        <f>VLOOKUP($B432,GD_CHAM_CONG!$C$6:$BF$912,45,FALSE)</f>
        <v>0</v>
      </c>
      <c r="Q432" s="16">
        <f>VLOOKUP($B432,GD_CHAM_CONG!$C$6:$BF$912,46,FALSE)</f>
        <v>0</v>
      </c>
      <c r="R432" s="16">
        <f>VLOOKUP($B432,GD_CHAM_CONG!$C$6:$BF$912,47,FALSE)</f>
        <v>0</v>
      </c>
      <c r="S432" s="16">
        <f>VLOOKUP($B432,GD_CHAM_CONG!$C$6:$BF$912,48,FALSE)</f>
        <v>0</v>
      </c>
      <c r="T432" s="16">
        <f>VLOOKUP($B432,GD_CHAM_CONG!$C$6:$BF$912,49,FALSE)</f>
        <v>0</v>
      </c>
      <c r="U432" s="16">
        <f>VLOOKUP($B432,GD_CHAM_CONG!$C$6:$BF$912,50,FALSE)</f>
        <v>0</v>
      </c>
      <c r="V432" s="16">
        <f>VLOOKUP($B432,GD_CHAM_CONG!$C$6:$BF$912,51,FALSE)</f>
        <v>0</v>
      </c>
      <c r="W432" s="16">
        <f>VLOOKUP($B432,GD_CHAM_CONG!$C$6:$BF$912,52,FALSE)</f>
        <v>0</v>
      </c>
      <c r="X432" s="16">
        <f>VLOOKUP($B432,GD_CHAM_CONG!$C$6:$BF$912,53,FALSE)</f>
        <v>0</v>
      </c>
      <c r="Y432" s="16">
        <f>VLOOKUP($B432,GD_CHAM_CONG!$C$6:$BF$912,54,FALSE)</f>
        <v>0</v>
      </c>
      <c r="Z432" s="16">
        <f>VLOOKUP($B432,GD_CHAM_CONG!$C$6:$BF$912,55,FALSE)</f>
        <v>0</v>
      </c>
      <c r="AA432" s="16">
        <f>VLOOKUP($B432,GD_CHAM_CONG!$C$6:$BF$912,56,FALSE)</f>
        <v>0</v>
      </c>
      <c r="AB432" s="16">
        <f>VLOOKUP($B432,GD_CHAM_CONG!$C$6:$BI$912,57,FALSE)</f>
        <v>0</v>
      </c>
      <c r="AC432" s="16">
        <f>VLOOKUP($B432,GD_CHAM_CONG!$C$6:$BI$912,58,FALSE)</f>
        <v>0</v>
      </c>
      <c r="AD432" s="16">
        <f>VLOOKUP($B432,GD_CHAM_CONG!$C$6:$BI$912,59,FALSE)</f>
        <v>0</v>
      </c>
      <c r="AE432" s="188">
        <f>I432/$H432*VLOOKUP(I$4,DM_TI_LE!$A$5:$B$30,2,FALSE)</f>
        <v>1</v>
      </c>
      <c r="AF432" s="188">
        <f>J432/$H432*VLOOKUP(J$4,DM_TI_LE!$A$5:$B$30,2,FALSE)</f>
        <v>0</v>
      </c>
      <c r="AG432" s="188">
        <f>K432/$H432*VLOOKUP(K$4,DM_TI_LE!$A$5:$B$30,2,FALSE)</f>
        <v>0</v>
      </c>
      <c r="AH432" s="188">
        <f>L432/$H432*VLOOKUP(L$4,DM_TI_LE!$A$5:$B$30,2,FALSE)</f>
        <v>0</v>
      </c>
      <c r="AI432" s="188">
        <f>M432/$H432*VLOOKUP(M$4,DM_TI_LE!$A$5:$B$30,2,FALSE)</f>
        <v>0</v>
      </c>
      <c r="AJ432" s="188">
        <f>N432/$H432*VLOOKUP(N$4,DM_TI_LE!$A$5:$B$30,2,FALSE)</f>
        <v>0</v>
      </c>
      <c r="AK432" s="188">
        <f>O432/$H432*VLOOKUP(O$4,DM_TI_LE!$A$5:$B$30,2,FALSE)</f>
        <v>0</v>
      </c>
      <c r="AL432" s="188">
        <f>P432/$H432*VLOOKUP(P$4,DM_TI_LE!$A$5:$B$30,2,FALSE)</f>
        <v>0</v>
      </c>
      <c r="AM432" s="188">
        <f>Q432/$H432*VLOOKUP(Q$4,DM_TI_LE!$A$5:$B$30,2,FALSE)</f>
        <v>0</v>
      </c>
      <c r="AN432" s="188">
        <f>R432/$H432*VLOOKUP(R$4,DM_TI_LE!$A$5:$B$30,2,FALSE)</f>
        <v>0</v>
      </c>
      <c r="AO432" s="188">
        <f>S432/$H432*VLOOKUP(S$4,DM_TI_LE!$A$5:$B$30,2,FALSE)</f>
        <v>0</v>
      </c>
      <c r="AP432" s="188">
        <f>T432/$H432*VLOOKUP(T$4,DM_TI_LE!$A$5:$B$30,2,FALSE)</f>
        <v>0</v>
      </c>
      <c r="AQ432" s="188">
        <f>U432/$H432*VLOOKUP(U$4,DM_TI_LE!$A$5:$B$30,2,FALSE)</f>
        <v>0</v>
      </c>
      <c r="AR432" s="188">
        <f>V432/$H432*VLOOKUP(V$4,DM_TI_LE!$A$5:$B$30,2,FALSE)</f>
        <v>0</v>
      </c>
      <c r="AS432" s="188">
        <f>W432/$H432*VLOOKUP(W$4,DM_TI_LE!$A$5:$B$30,2,FALSE)</f>
        <v>0</v>
      </c>
      <c r="AT432" s="188">
        <f>X432/$H432*VLOOKUP(X$4,DM_TI_LE!$A$5:$B$30,2,FALSE)</f>
        <v>0</v>
      </c>
      <c r="AU432" s="188">
        <f>Y432/$H432*VLOOKUP(Y$4,DM_TI_LE!$A$5:$B$30,2,FALSE)</f>
        <v>0</v>
      </c>
      <c r="AV432" s="188">
        <f>Z432/$H432*VLOOKUP(Z$4,DM_TI_LE!$A$5:$B$30,2,FALSE)</f>
        <v>0</v>
      </c>
      <c r="AW432" s="188">
        <f>AA432/$H432*VLOOKUP(AA$4,DM_TI_LE!$A$5:$B$30,2,FALSE)</f>
        <v>0</v>
      </c>
      <c r="AX432" s="188">
        <f>AB432/$H432*VLOOKUP(AB$4,DM_TI_LE!$A$5:$B$30,2,FALSE)</f>
        <v>0</v>
      </c>
      <c r="AY432" s="188">
        <f>AC432/$H432*VLOOKUP(AC$4,DM_TI_LE!$A$5:$B$30,2,FALSE)</f>
        <v>0</v>
      </c>
      <c r="AZ432" s="188">
        <f>AD432/$H432*VLOOKUP(AD$4,DM_TI_LE!$A$5:$B$30,2,FALSE)</f>
        <v>0</v>
      </c>
      <c r="BA432" s="231">
        <f>IF(CD432="HDHV",DM_TI_LE!$K$12*I432, SUM(AE432:AW432)*F432*E432*DM_HE_SO_LUONG_NS!$D$1*CE432)</f>
        <v>780000</v>
      </c>
      <c r="BB432" s="16"/>
      <c r="BC432" s="17">
        <f>VLOOKUP(B432,GD_LCD_HS_LNS!$B$4:$E$914,4,FALSE)</f>
        <v>0</v>
      </c>
      <c r="BD432" s="16"/>
      <c r="BE432" s="16">
        <f>I432/26*$BC432*VLOOKUP(BE$4,DM_TI_LE!$A$5:$C$29,3,FALSE)</f>
        <v>0</v>
      </c>
      <c r="BF432" s="16">
        <f>J432/26*$BC432*VLOOKUP(BF$4,DM_TI_LE!$A$5:$C$29,3,FALSE)</f>
        <v>0</v>
      </c>
      <c r="BG432" s="16">
        <f>K432/26*$BC432*VLOOKUP(BG$4,DM_TI_LE!$A$5:$C$29,3,FALSE)</f>
        <v>0</v>
      </c>
      <c r="BH432" s="16">
        <f>L432/26*$BC432*VLOOKUP(BH$4,DM_TI_LE!$A$5:$C$29,3,FALSE)</f>
        <v>0</v>
      </c>
      <c r="BI432" s="16">
        <f>M432/26*$BC432*VLOOKUP(BI$4,DM_TI_LE!$A$5:$C$29,3,FALSE)</f>
        <v>0</v>
      </c>
      <c r="BJ432" s="16">
        <f>N432/26*$BC432*VLOOKUP(BJ$4,DM_TI_LE!$A$5:$C$29,3,FALSE)</f>
        <v>0</v>
      </c>
      <c r="BK432" s="16">
        <f>O432/26*$BC432*VLOOKUP(BK$4,DM_TI_LE!$A$5:$C$29,3,FALSE)</f>
        <v>0</v>
      </c>
      <c r="BL432" s="16">
        <f>P432/26*$BC432*VLOOKUP(BL$4,DM_TI_LE!$A$5:$C$29,3,FALSE)</f>
        <v>0</v>
      </c>
      <c r="BM432" s="16">
        <f>Q432/26*$BC432*VLOOKUP(BM$4,DM_TI_LE!$A$5:$C$29,3,FALSE)</f>
        <v>0</v>
      </c>
      <c r="BN432" s="16">
        <f>R432/26*$BC432*VLOOKUP(BN$4,DM_TI_LE!$A$5:$C$29,3,FALSE)</f>
        <v>0</v>
      </c>
      <c r="BO432" s="16">
        <f>S432/26*$BC432*VLOOKUP(BO$4,DM_TI_LE!$A$5:$C$29,3,FALSE)</f>
        <v>0</v>
      </c>
      <c r="BP432" s="16">
        <f>T432/26*$BC432*VLOOKUP(BP$4,DM_TI_LE!$A$5:$C$29,3,FALSE)</f>
        <v>0</v>
      </c>
      <c r="BQ432" s="16">
        <f>U432/26*$BC432*VLOOKUP(BQ$4,DM_TI_LE!$A$5:$C$29,3,FALSE)</f>
        <v>0</v>
      </c>
      <c r="BR432" s="16">
        <f>V432/26*$BC432*VLOOKUP(BR$4,DM_TI_LE!$A$5:$C$29,3,FALSE)</f>
        <v>0</v>
      </c>
      <c r="BS432" s="16">
        <f>W432/26*$BC432*VLOOKUP(BS$4,DM_TI_LE!$A$5:$C$29,3,FALSE)</f>
        <v>0</v>
      </c>
      <c r="BT432" s="16">
        <f>X432/26*$BC432*VLOOKUP(BT$4,DM_TI_LE!$A$5:$C$29,3,FALSE)</f>
        <v>0</v>
      </c>
      <c r="BU432" s="16">
        <f>Y432/26*$BC432*VLOOKUP(BU$4,DM_TI_LE!$A$5:$C$29,3,FALSE)</f>
        <v>0</v>
      </c>
      <c r="BV432" s="16">
        <f>Z432/26*$BC432*VLOOKUP(BV$4,DM_TI_LE!$A$5:$C$29,3,FALSE)</f>
        <v>0</v>
      </c>
      <c r="BW432" s="16">
        <f>AA432/26*$BC432*VLOOKUP(BW$4,DM_TI_LE!$A$5:$C$29,3,FALSE)</f>
        <v>0</v>
      </c>
      <c r="BX432" s="16">
        <f>AB432/26*$BC432*VLOOKUP(BX$4,DM_TI_LE!$A$5:$C$29,3,FALSE)</f>
        <v>0</v>
      </c>
      <c r="BY432" s="16">
        <f>AC432/26*$BC432*VLOOKUP(BY$4,DM_TI_LE!$A$5:$C$29,3,FALSE)</f>
        <v>0</v>
      </c>
      <c r="BZ432" s="16">
        <f>AD432/26*$BC432*VLOOKUP(BZ$4,DM_TI_LE!$A$5:$C$29,3,FALSE)</f>
        <v>0</v>
      </c>
      <c r="CA432" s="196">
        <f t="shared" si="0"/>
        <v>0</v>
      </c>
      <c r="CB432" s="16"/>
      <c r="CC432" s="197">
        <f t="shared" si="1"/>
        <v>780000</v>
      </c>
      <c r="CD432" s="145" t="s">
        <v>61</v>
      </c>
      <c r="CE432" s="199">
        <f>VLOOKUP(CD432,DM_TI_LE!$I$12:$J$16,2,FALSE)</f>
        <v>0</v>
      </c>
    </row>
    <row r="433" spans="1:83" ht="12.75">
      <c r="A433" s="36">
        <v>429</v>
      </c>
      <c r="B433" s="38">
        <f>GD_LCD_HS_LNS!B432</f>
        <v>13784</v>
      </c>
      <c r="C433" s="38" t="str">
        <f>GD_LCD_HS_LNS!C432</f>
        <v>Đoàn Duy Anh</v>
      </c>
      <c r="D433" s="38" t="str">
        <f>GD_LCD_HS_LNS!D432</f>
        <v>Nhân viên phục vụ hành khách</v>
      </c>
      <c r="E433" s="146">
        <f>VLOOKUP(B433,GD_CHAM_CONG!$C$6:$BJ$912,60,FALSE)</f>
        <v>1</v>
      </c>
      <c r="F433" s="146">
        <f>VLOOKUP(B433,GD_LCD_HS_LNS!$B$4:$F$914,5,FALSE)</f>
        <v>0</v>
      </c>
      <c r="G433" s="168"/>
      <c r="H433" s="168">
        <f>VLOOKUP(B433,GD_CHAM_CONG!$C$6:$BD$912,37,FALSE)</f>
        <v>26</v>
      </c>
      <c r="I433" s="16">
        <f>VLOOKUP($B433,GD_CHAM_CONG!$C$6:$BF$912,38,FALSE)</f>
        <v>26</v>
      </c>
      <c r="J433" s="16">
        <f>VLOOKUP($B433,GD_CHAM_CONG!$C$6:$BF$912,39,FALSE)</f>
        <v>0</v>
      </c>
      <c r="K433" s="16">
        <f>VLOOKUP($B433,GD_CHAM_CONG!$C$6:$BF$912,40,FALSE)</f>
        <v>0</v>
      </c>
      <c r="L433" s="16">
        <f>VLOOKUP($B433,GD_CHAM_CONG!$C$6:$BF$912,41,FALSE)</f>
        <v>0</v>
      </c>
      <c r="M433" s="16">
        <f>VLOOKUP($B433,GD_CHAM_CONG!$C$6:$BF$912,42,FALSE)</f>
        <v>0</v>
      </c>
      <c r="N433" s="16">
        <f>VLOOKUP($B433,GD_CHAM_CONG!$C$6:$BF$912,43,FALSE)</f>
        <v>0</v>
      </c>
      <c r="O433" s="16">
        <f>VLOOKUP($B433,GD_CHAM_CONG!$C$6:$BF$912,44,FALSE)</f>
        <v>0</v>
      </c>
      <c r="P433" s="16">
        <f>VLOOKUP($B433,GD_CHAM_CONG!$C$6:$BF$912,45,FALSE)</f>
        <v>0</v>
      </c>
      <c r="Q433" s="16">
        <f>VLOOKUP($B433,GD_CHAM_CONG!$C$6:$BF$912,46,FALSE)</f>
        <v>0</v>
      </c>
      <c r="R433" s="16">
        <f>VLOOKUP($B433,GD_CHAM_CONG!$C$6:$BF$912,47,FALSE)</f>
        <v>0</v>
      </c>
      <c r="S433" s="16">
        <f>VLOOKUP($B433,GD_CHAM_CONG!$C$6:$BF$912,48,FALSE)</f>
        <v>0</v>
      </c>
      <c r="T433" s="16">
        <f>VLOOKUP($B433,GD_CHAM_CONG!$C$6:$BF$912,49,FALSE)</f>
        <v>0</v>
      </c>
      <c r="U433" s="16">
        <f>VLOOKUP($B433,GD_CHAM_CONG!$C$6:$BF$912,50,FALSE)</f>
        <v>0</v>
      </c>
      <c r="V433" s="16">
        <f>VLOOKUP($B433,GD_CHAM_CONG!$C$6:$BF$912,51,FALSE)</f>
        <v>0</v>
      </c>
      <c r="W433" s="16">
        <f>VLOOKUP($B433,GD_CHAM_CONG!$C$6:$BF$912,52,FALSE)</f>
        <v>0</v>
      </c>
      <c r="X433" s="16">
        <f>VLOOKUP($B433,GD_CHAM_CONG!$C$6:$BF$912,53,FALSE)</f>
        <v>0</v>
      </c>
      <c r="Y433" s="16">
        <f>VLOOKUP($B433,GD_CHAM_CONG!$C$6:$BF$912,54,FALSE)</f>
        <v>0</v>
      </c>
      <c r="Z433" s="16">
        <f>VLOOKUP($B433,GD_CHAM_CONG!$C$6:$BF$912,55,FALSE)</f>
        <v>0</v>
      </c>
      <c r="AA433" s="16">
        <f>VLOOKUP($B433,GD_CHAM_CONG!$C$6:$BF$912,56,FALSE)</f>
        <v>0</v>
      </c>
      <c r="AB433" s="16">
        <f>VLOOKUP($B433,GD_CHAM_CONG!$C$6:$BI$912,57,FALSE)</f>
        <v>0</v>
      </c>
      <c r="AC433" s="16">
        <f>VLOOKUP($B433,GD_CHAM_CONG!$C$6:$BI$912,58,FALSE)</f>
        <v>0</v>
      </c>
      <c r="AD433" s="16">
        <f>VLOOKUP($B433,GD_CHAM_CONG!$C$6:$BI$912,59,FALSE)</f>
        <v>0</v>
      </c>
      <c r="AE433" s="188">
        <f>I433/$H433*VLOOKUP(I$4,DM_TI_LE!$A$5:$B$30,2,FALSE)</f>
        <v>1</v>
      </c>
      <c r="AF433" s="188">
        <f>J433/$H433*VLOOKUP(J$4,DM_TI_LE!$A$5:$B$30,2,FALSE)</f>
        <v>0</v>
      </c>
      <c r="AG433" s="188">
        <f>K433/$H433*VLOOKUP(K$4,DM_TI_LE!$A$5:$B$30,2,FALSE)</f>
        <v>0</v>
      </c>
      <c r="AH433" s="188">
        <f>L433/$H433*VLOOKUP(L$4,DM_TI_LE!$A$5:$B$30,2,FALSE)</f>
        <v>0</v>
      </c>
      <c r="AI433" s="188">
        <f>M433/$H433*VLOOKUP(M$4,DM_TI_LE!$A$5:$B$30,2,FALSE)</f>
        <v>0</v>
      </c>
      <c r="AJ433" s="188">
        <f>N433/$H433*VLOOKUP(N$4,DM_TI_LE!$A$5:$B$30,2,FALSE)</f>
        <v>0</v>
      </c>
      <c r="AK433" s="188">
        <f>O433/$H433*VLOOKUP(O$4,DM_TI_LE!$A$5:$B$30,2,FALSE)</f>
        <v>0</v>
      </c>
      <c r="AL433" s="188">
        <f>P433/$H433*VLOOKUP(P$4,DM_TI_LE!$A$5:$B$30,2,FALSE)</f>
        <v>0</v>
      </c>
      <c r="AM433" s="188">
        <f>Q433/$H433*VLOOKUP(Q$4,DM_TI_LE!$A$5:$B$30,2,FALSE)</f>
        <v>0</v>
      </c>
      <c r="AN433" s="188">
        <f>R433/$H433*VLOOKUP(R$4,DM_TI_LE!$A$5:$B$30,2,FALSE)</f>
        <v>0</v>
      </c>
      <c r="AO433" s="188">
        <f>S433/$H433*VLOOKUP(S$4,DM_TI_LE!$A$5:$B$30,2,FALSE)</f>
        <v>0</v>
      </c>
      <c r="AP433" s="188">
        <f>T433/$H433*VLOOKUP(T$4,DM_TI_LE!$A$5:$B$30,2,FALSE)</f>
        <v>0</v>
      </c>
      <c r="AQ433" s="188">
        <f>U433/$H433*VLOOKUP(U$4,DM_TI_LE!$A$5:$B$30,2,FALSE)</f>
        <v>0</v>
      </c>
      <c r="AR433" s="188">
        <f>V433/$H433*VLOOKUP(V$4,DM_TI_LE!$A$5:$B$30,2,FALSE)</f>
        <v>0</v>
      </c>
      <c r="AS433" s="188">
        <f>W433/$H433*VLOOKUP(W$4,DM_TI_LE!$A$5:$B$30,2,FALSE)</f>
        <v>0</v>
      </c>
      <c r="AT433" s="188">
        <f>X433/$H433*VLOOKUP(X$4,DM_TI_LE!$A$5:$B$30,2,FALSE)</f>
        <v>0</v>
      </c>
      <c r="AU433" s="188">
        <f>Y433/$H433*VLOOKUP(Y$4,DM_TI_LE!$A$5:$B$30,2,FALSE)</f>
        <v>0</v>
      </c>
      <c r="AV433" s="188">
        <f>Z433/$H433*VLOOKUP(Z$4,DM_TI_LE!$A$5:$B$30,2,FALSE)</f>
        <v>0</v>
      </c>
      <c r="AW433" s="188">
        <f>AA433/$H433*VLOOKUP(AA$4,DM_TI_LE!$A$5:$B$30,2,FALSE)</f>
        <v>0</v>
      </c>
      <c r="AX433" s="188">
        <f>AB433/$H433*VLOOKUP(AB$4,DM_TI_LE!$A$5:$B$30,2,FALSE)</f>
        <v>0</v>
      </c>
      <c r="AY433" s="188">
        <f>AC433/$H433*VLOOKUP(AC$4,DM_TI_LE!$A$5:$B$30,2,FALSE)</f>
        <v>0</v>
      </c>
      <c r="AZ433" s="188">
        <f>AD433/$H433*VLOOKUP(AD$4,DM_TI_LE!$A$5:$B$30,2,FALSE)</f>
        <v>0</v>
      </c>
      <c r="BA433" s="231">
        <f>IF(CD433="HDHV",DM_TI_LE!$K$12*I433, SUM(AE433:AW433)*F433*E433*DM_HE_SO_LUONG_NS!$D$1*CE433)</f>
        <v>780000</v>
      </c>
      <c r="BB433" s="16"/>
      <c r="BC433" s="17">
        <f>VLOOKUP(B433,GD_LCD_HS_LNS!$B$4:$E$914,4,FALSE)</f>
        <v>0</v>
      </c>
      <c r="BD433" s="16"/>
      <c r="BE433" s="16">
        <f>I433/26*$BC433*VLOOKUP(BE$4,DM_TI_LE!$A$5:$C$29,3,FALSE)</f>
        <v>0</v>
      </c>
      <c r="BF433" s="16">
        <f>J433/26*$BC433*VLOOKUP(BF$4,DM_TI_LE!$A$5:$C$29,3,FALSE)</f>
        <v>0</v>
      </c>
      <c r="BG433" s="16">
        <f>K433/26*$BC433*VLOOKUP(BG$4,DM_TI_LE!$A$5:$C$29,3,FALSE)</f>
        <v>0</v>
      </c>
      <c r="BH433" s="16">
        <f>L433/26*$BC433*VLOOKUP(BH$4,DM_TI_LE!$A$5:$C$29,3,FALSE)</f>
        <v>0</v>
      </c>
      <c r="BI433" s="16">
        <f>M433/26*$BC433*VLOOKUP(BI$4,DM_TI_LE!$A$5:$C$29,3,FALSE)</f>
        <v>0</v>
      </c>
      <c r="BJ433" s="16">
        <f>N433/26*$BC433*VLOOKUP(BJ$4,DM_TI_LE!$A$5:$C$29,3,FALSE)</f>
        <v>0</v>
      </c>
      <c r="BK433" s="16">
        <f>O433/26*$BC433*VLOOKUP(BK$4,DM_TI_LE!$A$5:$C$29,3,FALSE)</f>
        <v>0</v>
      </c>
      <c r="BL433" s="16">
        <f>P433/26*$BC433*VLOOKUP(BL$4,DM_TI_LE!$A$5:$C$29,3,FALSE)</f>
        <v>0</v>
      </c>
      <c r="BM433" s="16">
        <f>Q433/26*$BC433*VLOOKUP(BM$4,DM_TI_LE!$A$5:$C$29,3,FALSE)</f>
        <v>0</v>
      </c>
      <c r="BN433" s="16">
        <f>R433/26*$BC433*VLOOKUP(BN$4,DM_TI_LE!$A$5:$C$29,3,FALSE)</f>
        <v>0</v>
      </c>
      <c r="BO433" s="16">
        <f>S433/26*$BC433*VLOOKUP(BO$4,DM_TI_LE!$A$5:$C$29,3,FALSE)</f>
        <v>0</v>
      </c>
      <c r="BP433" s="16">
        <f>T433/26*$BC433*VLOOKUP(BP$4,DM_TI_LE!$A$5:$C$29,3,FALSE)</f>
        <v>0</v>
      </c>
      <c r="BQ433" s="16">
        <f>U433/26*$BC433*VLOOKUP(BQ$4,DM_TI_LE!$A$5:$C$29,3,FALSE)</f>
        <v>0</v>
      </c>
      <c r="BR433" s="16">
        <f>V433/26*$BC433*VLOOKUP(BR$4,DM_TI_LE!$A$5:$C$29,3,FALSE)</f>
        <v>0</v>
      </c>
      <c r="BS433" s="16">
        <f>W433/26*$BC433*VLOOKUP(BS$4,DM_TI_LE!$A$5:$C$29,3,FALSE)</f>
        <v>0</v>
      </c>
      <c r="BT433" s="16">
        <f>X433/26*$BC433*VLOOKUP(BT$4,DM_TI_LE!$A$5:$C$29,3,FALSE)</f>
        <v>0</v>
      </c>
      <c r="BU433" s="16">
        <f>Y433/26*$BC433*VLOOKUP(BU$4,DM_TI_LE!$A$5:$C$29,3,FALSE)</f>
        <v>0</v>
      </c>
      <c r="BV433" s="16">
        <f>Z433/26*$BC433*VLOOKUP(BV$4,DM_TI_LE!$A$5:$C$29,3,FALSE)</f>
        <v>0</v>
      </c>
      <c r="BW433" s="16">
        <f>AA433/26*$BC433*VLOOKUP(BW$4,DM_TI_LE!$A$5:$C$29,3,FALSE)</f>
        <v>0</v>
      </c>
      <c r="BX433" s="16">
        <f>AB433/26*$BC433*VLOOKUP(BX$4,DM_TI_LE!$A$5:$C$29,3,FALSE)</f>
        <v>0</v>
      </c>
      <c r="BY433" s="16">
        <f>AC433/26*$BC433*VLOOKUP(BY$4,DM_TI_LE!$A$5:$C$29,3,FALSE)</f>
        <v>0</v>
      </c>
      <c r="BZ433" s="16">
        <f>AD433/26*$BC433*VLOOKUP(BZ$4,DM_TI_LE!$A$5:$C$29,3,FALSE)</f>
        <v>0</v>
      </c>
      <c r="CA433" s="196">
        <f t="shared" si="0"/>
        <v>0</v>
      </c>
      <c r="CB433" s="16"/>
      <c r="CC433" s="197">
        <f t="shared" si="1"/>
        <v>780000</v>
      </c>
      <c r="CD433" s="145" t="s">
        <v>61</v>
      </c>
      <c r="CE433" s="199">
        <f>VLOOKUP(CD433,DM_TI_LE!$I$12:$J$16,2,FALSE)</f>
        <v>0</v>
      </c>
    </row>
    <row r="434" spans="1:83" ht="12.75">
      <c r="A434" s="36">
        <v>430</v>
      </c>
      <c r="B434" s="38">
        <f>GD_LCD_HS_LNS!B433</f>
        <v>13795</v>
      </c>
      <c r="C434" s="38" t="str">
        <f>GD_LCD_HS_LNS!C433</f>
        <v>Đặng Thị Huệ</v>
      </c>
      <c r="D434" s="38" t="str">
        <f>GD_LCD_HS_LNS!D433</f>
        <v>Nhân viên phục vụ hành khách</v>
      </c>
      <c r="E434" s="146">
        <f>VLOOKUP(B434,GD_CHAM_CONG!$C$6:$BJ$912,60,FALSE)</f>
        <v>1</v>
      </c>
      <c r="F434" s="146">
        <f>VLOOKUP(B434,GD_LCD_HS_LNS!$B$4:$F$914,5,FALSE)</f>
        <v>0</v>
      </c>
      <c r="G434" s="168"/>
      <c r="H434" s="168">
        <f>VLOOKUP(B434,GD_CHAM_CONG!$C$6:$BD$912,37,FALSE)</f>
        <v>26</v>
      </c>
      <c r="I434" s="16">
        <f>VLOOKUP($B434,GD_CHAM_CONG!$C$6:$BF$912,38,FALSE)</f>
        <v>6</v>
      </c>
      <c r="J434" s="16">
        <f>VLOOKUP($B434,GD_CHAM_CONG!$C$6:$BF$912,39,FALSE)</f>
        <v>0</v>
      </c>
      <c r="K434" s="16">
        <f>VLOOKUP($B434,GD_CHAM_CONG!$C$6:$BF$912,40,FALSE)</f>
        <v>0</v>
      </c>
      <c r="L434" s="16">
        <f>VLOOKUP($B434,GD_CHAM_CONG!$C$6:$BF$912,41,FALSE)</f>
        <v>0</v>
      </c>
      <c r="M434" s="16">
        <f>VLOOKUP($B434,GD_CHAM_CONG!$C$6:$BF$912,42,FALSE)</f>
        <v>0</v>
      </c>
      <c r="N434" s="16">
        <f>VLOOKUP($B434,GD_CHAM_CONG!$C$6:$BF$912,43,FALSE)</f>
        <v>0</v>
      </c>
      <c r="O434" s="16">
        <f>VLOOKUP($B434,GD_CHAM_CONG!$C$6:$BF$912,44,FALSE)</f>
        <v>0</v>
      </c>
      <c r="P434" s="16">
        <f>VLOOKUP($B434,GD_CHAM_CONG!$C$6:$BF$912,45,FALSE)</f>
        <v>0</v>
      </c>
      <c r="Q434" s="16">
        <f>VLOOKUP($B434,GD_CHAM_CONG!$C$6:$BF$912,46,FALSE)</f>
        <v>0</v>
      </c>
      <c r="R434" s="16">
        <f>VLOOKUP($B434,GD_CHAM_CONG!$C$6:$BF$912,47,FALSE)</f>
        <v>0</v>
      </c>
      <c r="S434" s="16">
        <f>VLOOKUP($B434,GD_CHAM_CONG!$C$6:$BF$912,48,FALSE)</f>
        <v>0</v>
      </c>
      <c r="T434" s="16">
        <f>VLOOKUP($B434,GD_CHAM_CONG!$C$6:$BF$912,49,FALSE)</f>
        <v>0</v>
      </c>
      <c r="U434" s="16">
        <f>VLOOKUP($B434,GD_CHAM_CONG!$C$6:$BF$912,50,FALSE)</f>
        <v>0</v>
      </c>
      <c r="V434" s="16">
        <f>VLOOKUP($B434,GD_CHAM_CONG!$C$6:$BF$912,51,FALSE)</f>
        <v>0</v>
      </c>
      <c r="W434" s="16">
        <f>VLOOKUP($B434,GD_CHAM_CONG!$C$6:$BF$912,52,FALSE)</f>
        <v>0</v>
      </c>
      <c r="X434" s="16">
        <f>VLOOKUP($B434,GD_CHAM_CONG!$C$6:$BF$912,53,FALSE)</f>
        <v>0</v>
      </c>
      <c r="Y434" s="16">
        <f>VLOOKUP($B434,GD_CHAM_CONG!$C$6:$BF$912,54,FALSE)</f>
        <v>0</v>
      </c>
      <c r="Z434" s="16">
        <f>VLOOKUP($B434,GD_CHAM_CONG!$C$6:$BF$912,55,FALSE)</f>
        <v>0</v>
      </c>
      <c r="AA434" s="16">
        <f>VLOOKUP($B434,GD_CHAM_CONG!$C$6:$BF$912,56,FALSE)</f>
        <v>0</v>
      </c>
      <c r="AB434" s="16">
        <f>VLOOKUP($B434,GD_CHAM_CONG!$C$6:$BI$912,57,FALSE)</f>
        <v>0</v>
      </c>
      <c r="AC434" s="16">
        <f>VLOOKUP($B434,GD_CHAM_CONG!$C$6:$BI$912,58,FALSE)</f>
        <v>0</v>
      </c>
      <c r="AD434" s="16">
        <f>VLOOKUP($B434,GD_CHAM_CONG!$C$6:$BI$912,59,FALSE)</f>
        <v>0</v>
      </c>
      <c r="AE434" s="188">
        <f>I434/$H434*VLOOKUP(I$4,DM_TI_LE!$A$5:$B$30,2,FALSE)</f>
        <v>0.23076923076923078</v>
      </c>
      <c r="AF434" s="188">
        <f>J434/$H434*VLOOKUP(J$4,DM_TI_LE!$A$5:$B$30,2,FALSE)</f>
        <v>0</v>
      </c>
      <c r="AG434" s="188">
        <f>K434/$H434*VLOOKUP(K$4,DM_TI_LE!$A$5:$B$30,2,FALSE)</f>
        <v>0</v>
      </c>
      <c r="AH434" s="188">
        <f>L434/$H434*VLOOKUP(L$4,DM_TI_LE!$A$5:$B$30,2,FALSE)</f>
        <v>0</v>
      </c>
      <c r="AI434" s="188">
        <f>M434/$H434*VLOOKUP(M$4,DM_TI_LE!$A$5:$B$30,2,FALSE)</f>
        <v>0</v>
      </c>
      <c r="AJ434" s="188">
        <f>N434/$H434*VLOOKUP(N$4,DM_TI_LE!$A$5:$B$30,2,FALSE)</f>
        <v>0</v>
      </c>
      <c r="AK434" s="188">
        <f>O434/$H434*VLOOKUP(O$4,DM_TI_LE!$A$5:$B$30,2,FALSE)</f>
        <v>0</v>
      </c>
      <c r="AL434" s="188">
        <f>P434/$H434*VLOOKUP(P$4,DM_TI_LE!$A$5:$B$30,2,FALSE)</f>
        <v>0</v>
      </c>
      <c r="AM434" s="188">
        <f>Q434/$H434*VLOOKUP(Q$4,DM_TI_LE!$A$5:$B$30,2,FALSE)</f>
        <v>0</v>
      </c>
      <c r="AN434" s="188">
        <f>R434/$H434*VLOOKUP(R$4,DM_TI_LE!$A$5:$B$30,2,FALSE)</f>
        <v>0</v>
      </c>
      <c r="AO434" s="188">
        <f>S434/$H434*VLOOKUP(S$4,DM_TI_LE!$A$5:$B$30,2,FALSE)</f>
        <v>0</v>
      </c>
      <c r="AP434" s="188">
        <f>T434/$H434*VLOOKUP(T$4,DM_TI_LE!$A$5:$B$30,2,FALSE)</f>
        <v>0</v>
      </c>
      <c r="AQ434" s="188">
        <f>U434/$H434*VLOOKUP(U$4,DM_TI_LE!$A$5:$B$30,2,FALSE)</f>
        <v>0</v>
      </c>
      <c r="AR434" s="188">
        <f>V434/$H434*VLOOKUP(V$4,DM_TI_LE!$A$5:$B$30,2,FALSE)</f>
        <v>0</v>
      </c>
      <c r="AS434" s="188">
        <f>W434/$H434*VLOOKUP(W$4,DM_TI_LE!$A$5:$B$30,2,FALSE)</f>
        <v>0</v>
      </c>
      <c r="AT434" s="188">
        <f>X434/$H434*VLOOKUP(X$4,DM_TI_LE!$A$5:$B$30,2,FALSE)</f>
        <v>0</v>
      </c>
      <c r="AU434" s="188">
        <f>Y434/$H434*VLOOKUP(Y$4,DM_TI_LE!$A$5:$B$30,2,FALSE)</f>
        <v>0</v>
      </c>
      <c r="AV434" s="188">
        <f>Z434/$H434*VLOOKUP(Z$4,DM_TI_LE!$A$5:$B$30,2,FALSE)</f>
        <v>0</v>
      </c>
      <c r="AW434" s="188">
        <f>AA434/$H434*VLOOKUP(AA$4,DM_TI_LE!$A$5:$B$30,2,FALSE)</f>
        <v>0</v>
      </c>
      <c r="AX434" s="188">
        <f>AB434/$H434*VLOOKUP(AB$4,DM_TI_LE!$A$5:$B$30,2,FALSE)</f>
        <v>0</v>
      </c>
      <c r="AY434" s="188">
        <f>AC434/$H434*VLOOKUP(AC$4,DM_TI_LE!$A$5:$B$30,2,FALSE)</f>
        <v>0</v>
      </c>
      <c r="AZ434" s="188">
        <f>AD434/$H434*VLOOKUP(AD$4,DM_TI_LE!$A$5:$B$30,2,FALSE)</f>
        <v>0</v>
      </c>
      <c r="BA434" s="231">
        <f>IF(CD434="HDHV",DM_TI_LE!$K$12*I434, SUM(AE434:AW434)*F434*E434*DM_HE_SO_LUONG_NS!$D$1*CE434)</f>
        <v>180000</v>
      </c>
      <c r="BB434" s="16"/>
      <c r="BC434" s="17">
        <f>VLOOKUP(B434,GD_LCD_HS_LNS!$B$4:$E$914,4,FALSE)</f>
        <v>0</v>
      </c>
      <c r="BD434" s="16"/>
      <c r="BE434" s="16">
        <f>I434/26*$BC434*VLOOKUP(BE$4,DM_TI_LE!$A$5:$C$29,3,FALSE)</f>
        <v>0</v>
      </c>
      <c r="BF434" s="16">
        <f>J434/26*$BC434*VLOOKUP(BF$4,DM_TI_LE!$A$5:$C$29,3,FALSE)</f>
        <v>0</v>
      </c>
      <c r="BG434" s="16">
        <f>K434/26*$BC434*VLOOKUP(BG$4,DM_TI_LE!$A$5:$C$29,3,FALSE)</f>
        <v>0</v>
      </c>
      <c r="BH434" s="16">
        <f>L434/26*$BC434*VLOOKUP(BH$4,DM_TI_LE!$A$5:$C$29,3,FALSE)</f>
        <v>0</v>
      </c>
      <c r="BI434" s="16">
        <f>M434/26*$BC434*VLOOKUP(BI$4,DM_TI_LE!$A$5:$C$29,3,FALSE)</f>
        <v>0</v>
      </c>
      <c r="BJ434" s="16">
        <f>N434/26*$BC434*VLOOKUP(BJ$4,DM_TI_LE!$A$5:$C$29,3,FALSE)</f>
        <v>0</v>
      </c>
      <c r="BK434" s="16">
        <f>O434/26*$BC434*VLOOKUP(BK$4,DM_TI_LE!$A$5:$C$29,3,FALSE)</f>
        <v>0</v>
      </c>
      <c r="BL434" s="16">
        <f>P434/26*$BC434*VLOOKUP(BL$4,DM_TI_LE!$A$5:$C$29,3,FALSE)</f>
        <v>0</v>
      </c>
      <c r="BM434" s="16">
        <f>Q434/26*$BC434*VLOOKUP(BM$4,DM_TI_LE!$A$5:$C$29,3,FALSE)</f>
        <v>0</v>
      </c>
      <c r="BN434" s="16">
        <f>R434/26*$BC434*VLOOKUP(BN$4,DM_TI_LE!$A$5:$C$29,3,FALSE)</f>
        <v>0</v>
      </c>
      <c r="BO434" s="16">
        <f>S434/26*$BC434*VLOOKUP(BO$4,DM_TI_LE!$A$5:$C$29,3,FALSE)</f>
        <v>0</v>
      </c>
      <c r="BP434" s="16">
        <f>T434/26*$BC434*VLOOKUP(BP$4,DM_TI_LE!$A$5:$C$29,3,FALSE)</f>
        <v>0</v>
      </c>
      <c r="BQ434" s="16">
        <f>U434/26*$BC434*VLOOKUP(BQ$4,DM_TI_LE!$A$5:$C$29,3,FALSE)</f>
        <v>0</v>
      </c>
      <c r="BR434" s="16">
        <f>V434/26*$BC434*VLOOKUP(BR$4,DM_TI_LE!$A$5:$C$29,3,FALSE)</f>
        <v>0</v>
      </c>
      <c r="BS434" s="16">
        <f>W434/26*$BC434*VLOOKUP(BS$4,DM_TI_LE!$A$5:$C$29,3,FALSE)</f>
        <v>0</v>
      </c>
      <c r="BT434" s="16">
        <f>X434/26*$BC434*VLOOKUP(BT$4,DM_TI_LE!$A$5:$C$29,3,FALSE)</f>
        <v>0</v>
      </c>
      <c r="BU434" s="16">
        <f>Y434/26*$BC434*VLOOKUP(BU$4,DM_TI_LE!$A$5:$C$29,3,FALSE)</f>
        <v>0</v>
      </c>
      <c r="BV434" s="16">
        <f>Z434/26*$BC434*VLOOKUP(BV$4,DM_TI_LE!$A$5:$C$29,3,FALSE)</f>
        <v>0</v>
      </c>
      <c r="BW434" s="16">
        <f>AA434/26*$BC434*VLOOKUP(BW$4,DM_TI_LE!$A$5:$C$29,3,FALSE)</f>
        <v>0</v>
      </c>
      <c r="BX434" s="16">
        <f>AB434/26*$BC434*VLOOKUP(BX$4,DM_TI_LE!$A$5:$C$29,3,FALSE)</f>
        <v>0</v>
      </c>
      <c r="BY434" s="16">
        <f>AC434/26*$BC434*VLOOKUP(BY$4,DM_TI_LE!$A$5:$C$29,3,FALSE)</f>
        <v>0</v>
      </c>
      <c r="BZ434" s="16">
        <f>AD434/26*$BC434*VLOOKUP(BZ$4,DM_TI_LE!$A$5:$C$29,3,FALSE)</f>
        <v>0</v>
      </c>
      <c r="CA434" s="196">
        <f t="shared" si="0"/>
        <v>0</v>
      </c>
      <c r="CB434" s="16"/>
      <c r="CC434" s="197">
        <f t="shared" si="1"/>
        <v>180000</v>
      </c>
      <c r="CD434" s="145" t="s">
        <v>61</v>
      </c>
      <c r="CE434" s="199">
        <f>VLOOKUP(CD434,DM_TI_LE!$I$12:$J$16,2,FALSE)</f>
        <v>0</v>
      </c>
    </row>
    <row r="435" spans="1:83" ht="12.75">
      <c r="A435" s="36">
        <v>431</v>
      </c>
      <c r="B435" s="38">
        <f>GD_LCD_HS_LNS!B434</f>
        <v>13715</v>
      </c>
      <c r="C435" s="38" t="str">
        <f>GD_LCD_HS_LNS!C434</f>
        <v>Vũ Anh Đức</v>
      </c>
      <c r="D435" s="38" t="str">
        <f>GD_LCD_HS_LNS!D434</f>
        <v>Nhân viên Bốc xếp</v>
      </c>
      <c r="E435" s="146">
        <f>VLOOKUP(B435,GD_CHAM_CONG!$C$6:$BJ$912,60,FALSE)</f>
        <v>1</v>
      </c>
      <c r="F435" s="146">
        <f>VLOOKUP(B435,GD_LCD_HS_LNS!$B$4:$F$914,5,FALSE)</f>
        <v>0</v>
      </c>
      <c r="G435" s="168"/>
      <c r="H435" s="168">
        <f>VLOOKUP(B435,GD_CHAM_CONG!$C$6:$BD$912,37,FALSE)</f>
        <v>26</v>
      </c>
      <c r="I435" s="16">
        <f>VLOOKUP($B435,GD_CHAM_CONG!$C$6:$BF$912,38,FALSE)</f>
        <v>26</v>
      </c>
      <c r="J435" s="16">
        <f>VLOOKUP($B435,GD_CHAM_CONG!$C$6:$BF$912,39,FALSE)</f>
        <v>0</v>
      </c>
      <c r="K435" s="16">
        <f>VLOOKUP($B435,GD_CHAM_CONG!$C$6:$BF$912,40,FALSE)</f>
        <v>0</v>
      </c>
      <c r="L435" s="16">
        <f>VLOOKUP($B435,GD_CHAM_CONG!$C$6:$BF$912,41,FALSE)</f>
        <v>0</v>
      </c>
      <c r="M435" s="16">
        <f>VLOOKUP($B435,GD_CHAM_CONG!$C$6:$BF$912,42,FALSE)</f>
        <v>0</v>
      </c>
      <c r="N435" s="16">
        <f>VLOOKUP($B435,GD_CHAM_CONG!$C$6:$BF$912,43,FALSE)</f>
        <v>0</v>
      </c>
      <c r="O435" s="16">
        <f>VLOOKUP($B435,GD_CHAM_CONG!$C$6:$BF$912,44,FALSE)</f>
        <v>0</v>
      </c>
      <c r="P435" s="16">
        <f>VLOOKUP($B435,GD_CHAM_CONG!$C$6:$BF$912,45,FALSE)</f>
        <v>0</v>
      </c>
      <c r="Q435" s="16">
        <f>VLOOKUP($B435,GD_CHAM_CONG!$C$6:$BF$912,46,FALSE)</f>
        <v>0</v>
      </c>
      <c r="R435" s="16">
        <f>VLOOKUP($B435,GD_CHAM_CONG!$C$6:$BF$912,47,FALSE)</f>
        <v>0</v>
      </c>
      <c r="S435" s="16">
        <f>VLOOKUP($B435,GD_CHAM_CONG!$C$6:$BF$912,48,FALSE)</f>
        <v>0</v>
      </c>
      <c r="T435" s="16">
        <f>VLOOKUP($B435,GD_CHAM_CONG!$C$6:$BF$912,49,FALSE)</f>
        <v>0</v>
      </c>
      <c r="U435" s="16">
        <f>VLOOKUP($B435,GD_CHAM_CONG!$C$6:$BF$912,50,FALSE)</f>
        <v>0</v>
      </c>
      <c r="V435" s="16">
        <f>VLOOKUP($B435,GD_CHAM_CONG!$C$6:$BF$912,51,FALSE)</f>
        <v>0</v>
      </c>
      <c r="W435" s="16">
        <f>VLOOKUP($B435,GD_CHAM_CONG!$C$6:$BF$912,52,FALSE)</f>
        <v>0</v>
      </c>
      <c r="X435" s="16">
        <f>VLOOKUP($B435,GD_CHAM_CONG!$C$6:$BF$912,53,FALSE)</f>
        <v>0</v>
      </c>
      <c r="Y435" s="16">
        <f>VLOOKUP($B435,GD_CHAM_CONG!$C$6:$BF$912,54,FALSE)</f>
        <v>0</v>
      </c>
      <c r="Z435" s="16">
        <f>VLOOKUP($B435,GD_CHAM_CONG!$C$6:$BF$912,55,FALSE)</f>
        <v>0</v>
      </c>
      <c r="AA435" s="16">
        <f>VLOOKUP($B435,GD_CHAM_CONG!$C$6:$BF$912,56,FALSE)</f>
        <v>0</v>
      </c>
      <c r="AB435" s="16">
        <f>VLOOKUP($B435,GD_CHAM_CONG!$C$6:$BI$912,57,FALSE)</f>
        <v>0</v>
      </c>
      <c r="AC435" s="16">
        <f>VLOOKUP($B435,GD_CHAM_CONG!$C$6:$BI$912,58,FALSE)</f>
        <v>0</v>
      </c>
      <c r="AD435" s="16">
        <f>VLOOKUP($B435,GD_CHAM_CONG!$C$6:$BI$912,59,FALSE)</f>
        <v>0</v>
      </c>
      <c r="AE435" s="188">
        <f>I435/$H435*VLOOKUP(I$4,DM_TI_LE!$A$5:$B$30,2,FALSE)</f>
        <v>1</v>
      </c>
      <c r="AF435" s="188">
        <f>J435/$H435*VLOOKUP(J$4,DM_TI_LE!$A$5:$B$30,2,FALSE)</f>
        <v>0</v>
      </c>
      <c r="AG435" s="188">
        <f>K435/$H435*VLOOKUP(K$4,DM_TI_LE!$A$5:$B$30,2,FALSE)</f>
        <v>0</v>
      </c>
      <c r="AH435" s="188">
        <f>L435/$H435*VLOOKUP(L$4,DM_TI_LE!$A$5:$B$30,2,FALSE)</f>
        <v>0</v>
      </c>
      <c r="AI435" s="188">
        <f>M435/$H435*VLOOKUP(M$4,DM_TI_LE!$A$5:$B$30,2,FALSE)</f>
        <v>0</v>
      </c>
      <c r="AJ435" s="188">
        <f>N435/$H435*VLOOKUP(N$4,DM_TI_LE!$A$5:$B$30,2,FALSE)</f>
        <v>0</v>
      </c>
      <c r="AK435" s="188">
        <f>O435/$H435*VLOOKUP(O$4,DM_TI_LE!$A$5:$B$30,2,FALSE)</f>
        <v>0</v>
      </c>
      <c r="AL435" s="188">
        <f>P435/$H435*VLOOKUP(P$4,DM_TI_LE!$A$5:$B$30,2,FALSE)</f>
        <v>0</v>
      </c>
      <c r="AM435" s="188">
        <f>Q435/$H435*VLOOKUP(Q$4,DM_TI_LE!$A$5:$B$30,2,FALSE)</f>
        <v>0</v>
      </c>
      <c r="AN435" s="188">
        <f>R435/$H435*VLOOKUP(R$4,DM_TI_LE!$A$5:$B$30,2,FALSE)</f>
        <v>0</v>
      </c>
      <c r="AO435" s="188">
        <f>S435/$H435*VLOOKUP(S$4,DM_TI_LE!$A$5:$B$30,2,FALSE)</f>
        <v>0</v>
      </c>
      <c r="AP435" s="188">
        <f>T435/$H435*VLOOKUP(T$4,DM_TI_LE!$A$5:$B$30,2,FALSE)</f>
        <v>0</v>
      </c>
      <c r="AQ435" s="188">
        <f>U435/$H435*VLOOKUP(U$4,DM_TI_LE!$A$5:$B$30,2,FALSE)</f>
        <v>0</v>
      </c>
      <c r="AR435" s="188">
        <f>V435/$H435*VLOOKUP(V$4,DM_TI_LE!$A$5:$B$30,2,FALSE)</f>
        <v>0</v>
      </c>
      <c r="AS435" s="188">
        <f>W435/$H435*VLOOKUP(W$4,DM_TI_LE!$A$5:$B$30,2,FALSE)</f>
        <v>0</v>
      </c>
      <c r="AT435" s="188">
        <f>X435/$H435*VLOOKUP(X$4,DM_TI_LE!$A$5:$B$30,2,FALSE)</f>
        <v>0</v>
      </c>
      <c r="AU435" s="188">
        <f>Y435/$H435*VLOOKUP(Y$4,DM_TI_LE!$A$5:$B$30,2,FALSE)</f>
        <v>0</v>
      </c>
      <c r="AV435" s="188">
        <f>Z435/$H435*VLOOKUP(Z$4,DM_TI_LE!$A$5:$B$30,2,FALSE)</f>
        <v>0</v>
      </c>
      <c r="AW435" s="188">
        <f>AA435/$H435*VLOOKUP(AA$4,DM_TI_LE!$A$5:$B$30,2,FALSE)</f>
        <v>0</v>
      </c>
      <c r="AX435" s="188">
        <f>AB435/$H435*VLOOKUP(AB$4,DM_TI_LE!$A$5:$B$30,2,FALSE)</f>
        <v>0</v>
      </c>
      <c r="AY435" s="188">
        <f>AC435/$H435*VLOOKUP(AC$4,DM_TI_LE!$A$5:$B$30,2,FALSE)</f>
        <v>0</v>
      </c>
      <c r="AZ435" s="188">
        <f>AD435/$H435*VLOOKUP(AD$4,DM_TI_LE!$A$5:$B$30,2,FALSE)</f>
        <v>0</v>
      </c>
      <c r="BA435" s="231">
        <f>IF(CD435="HDHV",DM_TI_LE!$K$12*I435, SUM(AE435:AW435)*F435*E435*DM_HE_SO_LUONG_NS!$D$1*CE435)</f>
        <v>780000</v>
      </c>
      <c r="BB435" s="16"/>
      <c r="BC435" s="17">
        <f>VLOOKUP(B435,GD_LCD_HS_LNS!$B$4:$E$914,4,FALSE)</f>
        <v>0</v>
      </c>
      <c r="BD435" s="16"/>
      <c r="BE435" s="16">
        <f>I435/26*$BC435*VLOOKUP(BE$4,DM_TI_LE!$A$5:$C$29,3,FALSE)</f>
        <v>0</v>
      </c>
      <c r="BF435" s="16">
        <f>J435/26*$BC435*VLOOKUP(BF$4,DM_TI_LE!$A$5:$C$29,3,FALSE)</f>
        <v>0</v>
      </c>
      <c r="BG435" s="16">
        <f>K435/26*$BC435*VLOOKUP(BG$4,DM_TI_LE!$A$5:$C$29,3,FALSE)</f>
        <v>0</v>
      </c>
      <c r="BH435" s="16">
        <f>L435/26*$BC435*VLOOKUP(BH$4,DM_TI_LE!$A$5:$C$29,3,FALSE)</f>
        <v>0</v>
      </c>
      <c r="BI435" s="16">
        <f>M435/26*$BC435*VLOOKUP(BI$4,DM_TI_LE!$A$5:$C$29,3,FALSE)</f>
        <v>0</v>
      </c>
      <c r="BJ435" s="16">
        <f>N435/26*$BC435*VLOOKUP(BJ$4,DM_TI_LE!$A$5:$C$29,3,FALSE)</f>
        <v>0</v>
      </c>
      <c r="BK435" s="16">
        <f>O435/26*$BC435*VLOOKUP(BK$4,DM_TI_LE!$A$5:$C$29,3,FALSE)</f>
        <v>0</v>
      </c>
      <c r="BL435" s="16">
        <f>P435/26*$BC435*VLOOKUP(BL$4,DM_TI_LE!$A$5:$C$29,3,FALSE)</f>
        <v>0</v>
      </c>
      <c r="BM435" s="16">
        <f>Q435/26*$BC435*VLOOKUP(BM$4,DM_TI_LE!$A$5:$C$29,3,FALSE)</f>
        <v>0</v>
      </c>
      <c r="BN435" s="16">
        <f>R435/26*$BC435*VLOOKUP(BN$4,DM_TI_LE!$A$5:$C$29,3,FALSE)</f>
        <v>0</v>
      </c>
      <c r="BO435" s="16">
        <f>S435/26*$BC435*VLOOKUP(BO$4,DM_TI_LE!$A$5:$C$29,3,FALSE)</f>
        <v>0</v>
      </c>
      <c r="BP435" s="16">
        <f>T435/26*$BC435*VLOOKUP(BP$4,DM_TI_LE!$A$5:$C$29,3,FALSE)</f>
        <v>0</v>
      </c>
      <c r="BQ435" s="16">
        <f>U435/26*$BC435*VLOOKUP(BQ$4,DM_TI_LE!$A$5:$C$29,3,FALSE)</f>
        <v>0</v>
      </c>
      <c r="BR435" s="16">
        <f>V435/26*$BC435*VLOOKUP(BR$4,DM_TI_LE!$A$5:$C$29,3,FALSE)</f>
        <v>0</v>
      </c>
      <c r="BS435" s="16">
        <f>W435/26*$BC435*VLOOKUP(BS$4,DM_TI_LE!$A$5:$C$29,3,FALSE)</f>
        <v>0</v>
      </c>
      <c r="BT435" s="16">
        <f>X435/26*$BC435*VLOOKUP(BT$4,DM_TI_LE!$A$5:$C$29,3,FALSE)</f>
        <v>0</v>
      </c>
      <c r="BU435" s="16">
        <f>Y435/26*$BC435*VLOOKUP(BU$4,DM_TI_LE!$A$5:$C$29,3,FALSE)</f>
        <v>0</v>
      </c>
      <c r="BV435" s="16">
        <f>Z435/26*$BC435*VLOOKUP(BV$4,DM_TI_LE!$A$5:$C$29,3,FALSE)</f>
        <v>0</v>
      </c>
      <c r="BW435" s="16">
        <f>AA435/26*$BC435*VLOOKUP(BW$4,DM_TI_LE!$A$5:$C$29,3,FALSE)</f>
        <v>0</v>
      </c>
      <c r="BX435" s="16">
        <f>AB435/26*$BC435*VLOOKUP(BX$4,DM_TI_LE!$A$5:$C$29,3,FALSE)</f>
        <v>0</v>
      </c>
      <c r="BY435" s="16">
        <f>AC435/26*$BC435*VLOOKUP(BY$4,DM_TI_LE!$A$5:$C$29,3,FALSE)</f>
        <v>0</v>
      </c>
      <c r="BZ435" s="16">
        <f>AD435/26*$BC435*VLOOKUP(BZ$4,DM_TI_LE!$A$5:$C$29,3,FALSE)</f>
        <v>0</v>
      </c>
      <c r="CA435" s="196">
        <f t="shared" si="0"/>
        <v>0</v>
      </c>
      <c r="CB435" s="16"/>
      <c r="CC435" s="197">
        <f t="shared" si="1"/>
        <v>780000</v>
      </c>
      <c r="CD435" s="145" t="s">
        <v>61</v>
      </c>
      <c r="CE435" s="199">
        <f>VLOOKUP(CD435,DM_TI_LE!$I$12:$J$16,2,FALSE)</f>
        <v>0</v>
      </c>
    </row>
    <row r="436" spans="1:83" ht="12.75">
      <c r="A436" s="36">
        <v>432</v>
      </c>
      <c r="B436" s="38">
        <f>GD_LCD_HS_LNS!B435</f>
        <v>13716</v>
      </c>
      <c r="C436" s="38" t="str">
        <f>GD_LCD_HS_LNS!C435</f>
        <v>Ngô Văn Minh</v>
      </c>
      <c r="D436" s="38" t="str">
        <f>GD_LCD_HS_LNS!D435</f>
        <v>Nhân viên Bốc xếp</v>
      </c>
      <c r="E436" s="146">
        <f>VLOOKUP(B436,GD_CHAM_CONG!$C$6:$BJ$912,60,FALSE)</f>
        <v>1</v>
      </c>
      <c r="F436" s="146">
        <f>VLOOKUP(B436,GD_LCD_HS_LNS!$B$4:$F$914,5,FALSE)</f>
        <v>0</v>
      </c>
      <c r="G436" s="168"/>
      <c r="H436" s="168">
        <f>VLOOKUP(B436,GD_CHAM_CONG!$C$6:$BD$912,37,FALSE)</f>
        <v>26</v>
      </c>
      <c r="I436" s="16">
        <f>VLOOKUP($B436,GD_CHAM_CONG!$C$6:$BF$912,38,FALSE)</f>
        <v>26</v>
      </c>
      <c r="J436" s="16">
        <f>VLOOKUP($B436,GD_CHAM_CONG!$C$6:$BF$912,39,FALSE)</f>
        <v>0</v>
      </c>
      <c r="K436" s="16">
        <f>VLOOKUP($B436,GD_CHAM_CONG!$C$6:$BF$912,40,FALSE)</f>
        <v>0</v>
      </c>
      <c r="L436" s="16">
        <f>VLOOKUP($B436,GD_CHAM_CONG!$C$6:$BF$912,41,FALSE)</f>
        <v>0</v>
      </c>
      <c r="M436" s="16">
        <f>VLOOKUP($B436,GD_CHAM_CONG!$C$6:$BF$912,42,FALSE)</f>
        <v>0</v>
      </c>
      <c r="N436" s="16">
        <f>VLOOKUP($B436,GD_CHAM_CONG!$C$6:$BF$912,43,FALSE)</f>
        <v>0</v>
      </c>
      <c r="O436" s="16">
        <f>VLOOKUP($B436,GD_CHAM_CONG!$C$6:$BF$912,44,FALSE)</f>
        <v>0</v>
      </c>
      <c r="P436" s="16">
        <f>VLOOKUP($B436,GD_CHAM_CONG!$C$6:$BF$912,45,FALSE)</f>
        <v>0</v>
      </c>
      <c r="Q436" s="16">
        <f>VLOOKUP($B436,GD_CHAM_CONG!$C$6:$BF$912,46,FALSE)</f>
        <v>0</v>
      </c>
      <c r="R436" s="16">
        <f>VLOOKUP($B436,GD_CHAM_CONG!$C$6:$BF$912,47,FALSE)</f>
        <v>0</v>
      </c>
      <c r="S436" s="16">
        <f>VLOOKUP($B436,GD_CHAM_CONG!$C$6:$BF$912,48,FALSE)</f>
        <v>0</v>
      </c>
      <c r="T436" s="16">
        <f>VLOOKUP($B436,GD_CHAM_CONG!$C$6:$BF$912,49,FALSE)</f>
        <v>0</v>
      </c>
      <c r="U436" s="16">
        <f>VLOOKUP($B436,GD_CHAM_CONG!$C$6:$BF$912,50,FALSE)</f>
        <v>0</v>
      </c>
      <c r="V436" s="16">
        <f>VLOOKUP($B436,GD_CHAM_CONG!$C$6:$BF$912,51,FALSE)</f>
        <v>0</v>
      </c>
      <c r="W436" s="16">
        <f>VLOOKUP($B436,GD_CHAM_CONG!$C$6:$BF$912,52,FALSE)</f>
        <v>0</v>
      </c>
      <c r="X436" s="16">
        <f>VLOOKUP($B436,GD_CHAM_CONG!$C$6:$BF$912,53,FALSE)</f>
        <v>0</v>
      </c>
      <c r="Y436" s="16">
        <f>VLOOKUP($B436,GD_CHAM_CONG!$C$6:$BF$912,54,FALSE)</f>
        <v>0</v>
      </c>
      <c r="Z436" s="16">
        <f>VLOOKUP($B436,GD_CHAM_CONG!$C$6:$BF$912,55,FALSE)</f>
        <v>0</v>
      </c>
      <c r="AA436" s="16">
        <f>VLOOKUP($B436,GD_CHAM_CONG!$C$6:$BF$912,56,FALSE)</f>
        <v>0</v>
      </c>
      <c r="AB436" s="16">
        <f>VLOOKUP($B436,GD_CHAM_CONG!$C$6:$BI$912,57,FALSE)</f>
        <v>0</v>
      </c>
      <c r="AC436" s="16">
        <f>VLOOKUP($B436,GD_CHAM_CONG!$C$6:$BI$912,58,FALSE)</f>
        <v>0</v>
      </c>
      <c r="AD436" s="16">
        <f>VLOOKUP($B436,GD_CHAM_CONG!$C$6:$BI$912,59,FALSE)</f>
        <v>0</v>
      </c>
      <c r="AE436" s="188">
        <f>I436/$H436*VLOOKUP(I$4,DM_TI_LE!$A$5:$B$30,2,FALSE)</f>
        <v>1</v>
      </c>
      <c r="AF436" s="188">
        <f>J436/$H436*VLOOKUP(J$4,DM_TI_LE!$A$5:$B$30,2,FALSE)</f>
        <v>0</v>
      </c>
      <c r="AG436" s="188">
        <f>K436/$H436*VLOOKUP(K$4,DM_TI_LE!$A$5:$B$30,2,FALSE)</f>
        <v>0</v>
      </c>
      <c r="AH436" s="188">
        <f>L436/$H436*VLOOKUP(L$4,DM_TI_LE!$A$5:$B$30,2,FALSE)</f>
        <v>0</v>
      </c>
      <c r="AI436" s="188">
        <f>M436/$H436*VLOOKUP(M$4,DM_TI_LE!$A$5:$B$30,2,FALSE)</f>
        <v>0</v>
      </c>
      <c r="AJ436" s="188">
        <f>N436/$H436*VLOOKUP(N$4,DM_TI_LE!$A$5:$B$30,2,FALSE)</f>
        <v>0</v>
      </c>
      <c r="AK436" s="188">
        <f>O436/$H436*VLOOKUP(O$4,DM_TI_LE!$A$5:$B$30,2,FALSE)</f>
        <v>0</v>
      </c>
      <c r="AL436" s="188">
        <f>P436/$H436*VLOOKUP(P$4,DM_TI_LE!$A$5:$B$30,2,FALSE)</f>
        <v>0</v>
      </c>
      <c r="AM436" s="188">
        <f>Q436/$H436*VLOOKUP(Q$4,DM_TI_LE!$A$5:$B$30,2,FALSE)</f>
        <v>0</v>
      </c>
      <c r="AN436" s="188">
        <f>R436/$H436*VLOOKUP(R$4,DM_TI_LE!$A$5:$B$30,2,FALSE)</f>
        <v>0</v>
      </c>
      <c r="AO436" s="188">
        <f>S436/$H436*VLOOKUP(S$4,DM_TI_LE!$A$5:$B$30,2,FALSE)</f>
        <v>0</v>
      </c>
      <c r="AP436" s="188">
        <f>T436/$H436*VLOOKUP(T$4,DM_TI_LE!$A$5:$B$30,2,FALSE)</f>
        <v>0</v>
      </c>
      <c r="AQ436" s="188">
        <f>U436/$H436*VLOOKUP(U$4,DM_TI_LE!$A$5:$B$30,2,FALSE)</f>
        <v>0</v>
      </c>
      <c r="AR436" s="188">
        <f>V436/$H436*VLOOKUP(V$4,DM_TI_LE!$A$5:$B$30,2,FALSE)</f>
        <v>0</v>
      </c>
      <c r="AS436" s="188">
        <f>W436/$H436*VLOOKUP(W$4,DM_TI_LE!$A$5:$B$30,2,FALSE)</f>
        <v>0</v>
      </c>
      <c r="AT436" s="188">
        <f>X436/$H436*VLOOKUP(X$4,DM_TI_LE!$A$5:$B$30,2,FALSE)</f>
        <v>0</v>
      </c>
      <c r="AU436" s="188">
        <f>Y436/$H436*VLOOKUP(Y$4,DM_TI_LE!$A$5:$B$30,2,FALSE)</f>
        <v>0</v>
      </c>
      <c r="AV436" s="188">
        <f>Z436/$H436*VLOOKUP(Z$4,DM_TI_LE!$A$5:$B$30,2,FALSE)</f>
        <v>0</v>
      </c>
      <c r="AW436" s="188">
        <f>AA436/$H436*VLOOKUP(AA$4,DM_TI_LE!$A$5:$B$30,2,FALSE)</f>
        <v>0</v>
      </c>
      <c r="AX436" s="188">
        <f>AB436/$H436*VLOOKUP(AB$4,DM_TI_LE!$A$5:$B$30,2,FALSE)</f>
        <v>0</v>
      </c>
      <c r="AY436" s="188">
        <f>AC436/$H436*VLOOKUP(AC$4,DM_TI_LE!$A$5:$B$30,2,FALSE)</f>
        <v>0</v>
      </c>
      <c r="AZ436" s="188">
        <f>AD436/$H436*VLOOKUP(AD$4,DM_TI_LE!$A$5:$B$30,2,FALSE)</f>
        <v>0</v>
      </c>
      <c r="BA436" s="231">
        <f>IF(CD436="HDHV",DM_TI_LE!$K$12*I436, SUM(AE436:AW436)*F436*E436*DM_HE_SO_LUONG_NS!$D$1*CE436)</f>
        <v>780000</v>
      </c>
      <c r="BB436" s="16"/>
      <c r="BC436" s="17">
        <f>VLOOKUP(B436,GD_LCD_HS_LNS!$B$4:$E$914,4,FALSE)</f>
        <v>0</v>
      </c>
      <c r="BD436" s="16"/>
      <c r="BE436" s="16">
        <f>I436/26*$BC436*VLOOKUP(BE$4,DM_TI_LE!$A$5:$C$29,3,FALSE)</f>
        <v>0</v>
      </c>
      <c r="BF436" s="16">
        <f>J436/26*$BC436*VLOOKUP(BF$4,DM_TI_LE!$A$5:$C$29,3,FALSE)</f>
        <v>0</v>
      </c>
      <c r="BG436" s="16">
        <f>K436/26*$BC436*VLOOKUP(BG$4,DM_TI_LE!$A$5:$C$29,3,FALSE)</f>
        <v>0</v>
      </c>
      <c r="BH436" s="16">
        <f>L436/26*$BC436*VLOOKUP(BH$4,DM_TI_LE!$A$5:$C$29,3,FALSE)</f>
        <v>0</v>
      </c>
      <c r="BI436" s="16">
        <f>M436/26*$BC436*VLOOKUP(BI$4,DM_TI_LE!$A$5:$C$29,3,FALSE)</f>
        <v>0</v>
      </c>
      <c r="BJ436" s="16">
        <f>N436/26*$BC436*VLOOKUP(BJ$4,DM_TI_LE!$A$5:$C$29,3,FALSE)</f>
        <v>0</v>
      </c>
      <c r="BK436" s="16">
        <f>O436/26*$BC436*VLOOKUP(BK$4,DM_TI_LE!$A$5:$C$29,3,FALSE)</f>
        <v>0</v>
      </c>
      <c r="BL436" s="16">
        <f>P436/26*$BC436*VLOOKUP(BL$4,DM_TI_LE!$A$5:$C$29,3,FALSE)</f>
        <v>0</v>
      </c>
      <c r="BM436" s="16">
        <f>Q436/26*$BC436*VLOOKUP(BM$4,DM_TI_LE!$A$5:$C$29,3,FALSE)</f>
        <v>0</v>
      </c>
      <c r="BN436" s="16">
        <f>R436/26*$BC436*VLOOKUP(BN$4,DM_TI_LE!$A$5:$C$29,3,FALSE)</f>
        <v>0</v>
      </c>
      <c r="BO436" s="16">
        <f>S436/26*$BC436*VLOOKUP(BO$4,DM_TI_LE!$A$5:$C$29,3,FALSE)</f>
        <v>0</v>
      </c>
      <c r="BP436" s="16">
        <f>T436/26*$BC436*VLOOKUP(BP$4,DM_TI_LE!$A$5:$C$29,3,FALSE)</f>
        <v>0</v>
      </c>
      <c r="BQ436" s="16">
        <f>U436/26*$BC436*VLOOKUP(BQ$4,DM_TI_LE!$A$5:$C$29,3,FALSE)</f>
        <v>0</v>
      </c>
      <c r="BR436" s="16">
        <f>V436/26*$BC436*VLOOKUP(BR$4,DM_TI_LE!$A$5:$C$29,3,FALSE)</f>
        <v>0</v>
      </c>
      <c r="BS436" s="16">
        <f>W436/26*$BC436*VLOOKUP(BS$4,DM_TI_LE!$A$5:$C$29,3,FALSE)</f>
        <v>0</v>
      </c>
      <c r="BT436" s="16">
        <f>X436/26*$BC436*VLOOKUP(BT$4,DM_TI_LE!$A$5:$C$29,3,FALSE)</f>
        <v>0</v>
      </c>
      <c r="BU436" s="16">
        <f>Y436/26*$BC436*VLOOKUP(BU$4,DM_TI_LE!$A$5:$C$29,3,FALSE)</f>
        <v>0</v>
      </c>
      <c r="BV436" s="16">
        <f>Z436/26*$BC436*VLOOKUP(BV$4,DM_TI_LE!$A$5:$C$29,3,FALSE)</f>
        <v>0</v>
      </c>
      <c r="BW436" s="16">
        <f>AA436/26*$BC436*VLOOKUP(BW$4,DM_TI_LE!$A$5:$C$29,3,FALSE)</f>
        <v>0</v>
      </c>
      <c r="BX436" s="16">
        <f>AB436/26*$BC436*VLOOKUP(BX$4,DM_TI_LE!$A$5:$C$29,3,FALSE)</f>
        <v>0</v>
      </c>
      <c r="BY436" s="16">
        <f>AC436/26*$BC436*VLOOKUP(BY$4,DM_TI_LE!$A$5:$C$29,3,FALSE)</f>
        <v>0</v>
      </c>
      <c r="BZ436" s="16">
        <f>AD436/26*$BC436*VLOOKUP(BZ$4,DM_TI_LE!$A$5:$C$29,3,FALSE)</f>
        <v>0</v>
      </c>
      <c r="CA436" s="196">
        <f t="shared" si="0"/>
        <v>0</v>
      </c>
      <c r="CB436" s="16"/>
      <c r="CC436" s="197">
        <f t="shared" si="1"/>
        <v>780000</v>
      </c>
      <c r="CD436" s="145" t="s">
        <v>61</v>
      </c>
      <c r="CE436" s="199">
        <f>VLOOKUP(CD436,DM_TI_LE!$I$12:$J$16,2,FALSE)</f>
        <v>0</v>
      </c>
    </row>
    <row r="437" spans="1:83" ht="12.75">
      <c r="A437" s="36">
        <v>433</v>
      </c>
      <c r="B437" s="38">
        <f>GD_LCD_HS_LNS!B436</f>
        <v>13717</v>
      </c>
      <c r="C437" s="38" t="str">
        <f>GD_LCD_HS_LNS!C436</f>
        <v>Nguyễn Xuân Thành</v>
      </c>
      <c r="D437" s="38" t="str">
        <f>GD_LCD_HS_LNS!D436</f>
        <v>Nhân viên Bốc xếp</v>
      </c>
      <c r="E437" s="146">
        <f>VLOOKUP(B437,GD_CHAM_CONG!$C$6:$BJ$912,60,FALSE)</f>
        <v>1</v>
      </c>
      <c r="F437" s="146">
        <f>VLOOKUP(B437,GD_LCD_HS_LNS!$B$4:$F$914,5,FALSE)</f>
        <v>0</v>
      </c>
      <c r="G437" s="168"/>
      <c r="H437" s="168">
        <f>VLOOKUP(B437,GD_CHAM_CONG!$C$6:$BD$912,37,FALSE)</f>
        <v>26</v>
      </c>
      <c r="I437" s="16">
        <f>VLOOKUP($B437,GD_CHAM_CONG!$C$6:$BF$912,38,FALSE)</f>
        <v>26</v>
      </c>
      <c r="J437" s="16">
        <f>VLOOKUP($B437,GD_CHAM_CONG!$C$6:$BF$912,39,FALSE)</f>
        <v>0</v>
      </c>
      <c r="K437" s="16">
        <f>VLOOKUP($B437,GD_CHAM_CONG!$C$6:$BF$912,40,FALSE)</f>
        <v>0</v>
      </c>
      <c r="L437" s="16">
        <f>VLOOKUP($B437,GD_CHAM_CONG!$C$6:$BF$912,41,FALSE)</f>
        <v>0</v>
      </c>
      <c r="M437" s="16">
        <f>VLOOKUP($B437,GD_CHAM_CONG!$C$6:$BF$912,42,FALSE)</f>
        <v>0</v>
      </c>
      <c r="N437" s="16">
        <f>VLOOKUP($B437,GD_CHAM_CONG!$C$6:$BF$912,43,FALSE)</f>
        <v>0</v>
      </c>
      <c r="O437" s="16">
        <f>VLOOKUP($B437,GD_CHAM_CONG!$C$6:$BF$912,44,FALSE)</f>
        <v>0</v>
      </c>
      <c r="P437" s="16">
        <f>VLOOKUP($B437,GD_CHAM_CONG!$C$6:$BF$912,45,FALSE)</f>
        <v>0</v>
      </c>
      <c r="Q437" s="16">
        <f>VLOOKUP($B437,GD_CHAM_CONG!$C$6:$BF$912,46,FALSE)</f>
        <v>0</v>
      </c>
      <c r="R437" s="16">
        <f>VLOOKUP($B437,GD_CHAM_CONG!$C$6:$BF$912,47,FALSE)</f>
        <v>0</v>
      </c>
      <c r="S437" s="16">
        <f>VLOOKUP($B437,GD_CHAM_CONG!$C$6:$BF$912,48,FALSE)</f>
        <v>0</v>
      </c>
      <c r="T437" s="16">
        <f>VLOOKUP($B437,GD_CHAM_CONG!$C$6:$BF$912,49,FALSE)</f>
        <v>0</v>
      </c>
      <c r="U437" s="16">
        <f>VLOOKUP($B437,GD_CHAM_CONG!$C$6:$BF$912,50,FALSE)</f>
        <v>0</v>
      </c>
      <c r="V437" s="16">
        <f>VLOOKUP($B437,GD_CHAM_CONG!$C$6:$BF$912,51,FALSE)</f>
        <v>0</v>
      </c>
      <c r="W437" s="16">
        <f>VLOOKUP($B437,GD_CHAM_CONG!$C$6:$BF$912,52,FALSE)</f>
        <v>0</v>
      </c>
      <c r="X437" s="16">
        <f>VLOOKUP($B437,GD_CHAM_CONG!$C$6:$BF$912,53,FALSE)</f>
        <v>0</v>
      </c>
      <c r="Y437" s="16">
        <f>VLOOKUP($B437,GD_CHAM_CONG!$C$6:$BF$912,54,FALSE)</f>
        <v>0</v>
      </c>
      <c r="Z437" s="16">
        <f>VLOOKUP($B437,GD_CHAM_CONG!$C$6:$BF$912,55,FALSE)</f>
        <v>0</v>
      </c>
      <c r="AA437" s="16">
        <f>VLOOKUP($B437,GD_CHAM_CONG!$C$6:$BF$912,56,FALSE)</f>
        <v>0</v>
      </c>
      <c r="AB437" s="16">
        <f>VLOOKUP($B437,GD_CHAM_CONG!$C$6:$BI$912,57,FALSE)</f>
        <v>0</v>
      </c>
      <c r="AC437" s="16">
        <f>VLOOKUP($B437,GD_CHAM_CONG!$C$6:$BI$912,58,FALSE)</f>
        <v>0</v>
      </c>
      <c r="AD437" s="16">
        <f>VLOOKUP($B437,GD_CHAM_CONG!$C$6:$BI$912,59,FALSE)</f>
        <v>0</v>
      </c>
      <c r="AE437" s="188">
        <f>I437/$H437*VLOOKUP(I$4,DM_TI_LE!$A$5:$B$30,2,FALSE)</f>
        <v>1</v>
      </c>
      <c r="AF437" s="188">
        <f>J437/$H437*VLOOKUP(J$4,DM_TI_LE!$A$5:$B$30,2,FALSE)</f>
        <v>0</v>
      </c>
      <c r="AG437" s="188">
        <f>K437/$H437*VLOOKUP(K$4,DM_TI_LE!$A$5:$B$30,2,FALSE)</f>
        <v>0</v>
      </c>
      <c r="AH437" s="188">
        <f>L437/$H437*VLOOKUP(L$4,DM_TI_LE!$A$5:$B$30,2,FALSE)</f>
        <v>0</v>
      </c>
      <c r="AI437" s="188">
        <f>M437/$H437*VLOOKUP(M$4,DM_TI_LE!$A$5:$B$30,2,FALSE)</f>
        <v>0</v>
      </c>
      <c r="AJ437" s="188">
        <f>N437/$H437*VLOOKUP(N$4,DM_TI_LE!$A$5:$B$30,2,FALSE)</f>
        <v>0</v>
      </c>
      <c r="AK437" s="188">
        <f>O437/$H437*VLOOKUP(O$4,DM_TI_LE!$A$5:$B$30,2,FALSE)</f>
        <v>0</v>
      </c>
      <c r="AL437" s="188">
        <f>P437/$H437*VLOOKUP(P$4,DM_TI_LE!$A$5:$B$30,2,FALSE)</f>
        <v>0</v>
      </c>
      <c r="AM437" s="188">
        <f>Q437/$H437*VLOOKUP(Q$4,DM_TI_LE!$A$5:$B$30,2,FALSE)</f>
        <v>0</v>
      </c>
      <c r="AN437" s="188">
        <f>R437/$H437*VLOOKUP(R$4,DM_TI_LE!$A$5:$B$30,2,FALSE)</f>
        <v>0</v>
      </c>
      <c r="AO437" s="188">
        <f>S437/$H437*VLOOKUP(S$4,DM_TI_LE!$A$5:$B$30,2,FALSE)</f>
        <v>0</v>
      </c>
      <c r="AP437" s="188">
        <f>T437/$H437*VLOOKUP(T$4,DM_TI_LE!$A$5:$B$30,2,FALSE)</f>
        <v>0</v>
      </c>
      <c r="AQ437" s="188">
        <f>U437/$H437*VLOOKUP(U$4,DM_TI_LE!$A$5:$B$30,2,FALSE)</f>
        <v>0</v>
      </c>
      <c r="AR437" s="188">
        <f>V437/$H437*VLOOKUP(V$4,DM_TI_LE!$A$5:$B$30,2,FALSE)</f>
        <v>0</v>
      </c>
      <c r="AS437" s="188">
        <f>W437/$H437*VLOOKUP(W$4,DM_TI_LE!$A$5:$B$30,2,FALSE)</f>
        <v>0</v>
      </c>
      <c r="AT437" s="188">
        <f>X437/$H437*VLOOKUP(X$4,DM_TI_LE!$A$5:$B$30,2,FALSE)</f>
        <v>0</v>
      </c>
      <c r="AU437" s="188">
        <f>Y437/$H437*VLOOKUP(Y$4,DM_TI_LE!$A$5:$B$30,2,FALSE)</f>
        <v>0</v>
      </c>
      <c r="AV437" s="188">
        <f>Z437/$H437*VLOOKUP(Z$4,DM_TI_LE!$A$5:$B$30,2,FALSE)</f>
        <v>0</v>
      </c>
      <c r="AW437" s="188">
        <f>AA437/$H437*VLOOKUP(AA$4,DM_TI_LE!$A$5:$B$30,2,FALSE)</f>
        <v>0</v>
      </c>
      <c r="AX437" s="188">
        <f>AB437/$H437*VLOOKUP(AB$4,DM_TI_LE!$A$5:$B$30,2,FALSE)</f>
        <v>0</v>
      </c>
      <c r="AY437" s="188">
        <f>AC437/$H437*VLOOKUP(AC$4,DM_TI_LE!$A$5:$B$30,2,FALSE)</f>
        <v>0</v>
      </c>
      <c r="AZ437" s="188">
        <f>AD437/$H437*VLOOKUP(AD$4,DM_TI_LE!$A$5:$B$30,2,FALSE)</f>
        <v>0</v>
      </c>
      <c r="BA437" s="231">
        <f>IF(CD437="HDHV",DM_TI_LE!$K$12*I437, SUM(AE437:AW437)*F437*E437*DM_HE_SO_LUONG_NS!$D$1*CE437)</f>
        <v>780000</v>
      </c>
      <c r="BB437" s="16"/>
      <c r="BC437" s="17">
        <f>VLOOKUP(B437,GD_LCD_HS_LNS!$B$4:$E$914,4,FALSE)</f>
        <v>0</v>
      </c>
      <c r="BD437" s="16"/>
      <c r="BE437" s="16">
        <f>I437/26*$BC437*VLOOKUP(BE$4,DM_TI_LE!$A$5:$C$29,3,FALSE)</f>
        <v>0</v>
      </c>
      <c r="BF437" s="16">
        <f>J437/26*$BC437*VLOOKUP(BF$4,DM_TI_LE!$A$5:$C$29,3,FALSE)</f>
        <v>0</v>
      </c>
      <c r="BG437" s="16">
        <f>K437/26*$BC437*VLOOKUP(BG$4,DM_TI_LE!$A$5:$C$29,3,FALSE)</f>
        <v>0</v>
      </c>
      <c r="BH437" s="16">
        <f>L437/26*$BC437*VLOOKUP(BH$4,DM_TI_LE!$A$5:$C$29,3,FALSE)</f>
        <v>0</v>
      </c>
      <c r="BI437" s="16">
        <f>M437/26*$BC437*VLOOKUP(BI$4,DM_TI_LE!$A$5:$C$29,3,FALSE)</f>
        <v>0</v>
      </c>
      <c r="BJ437" s="16">
        <f>N437/26*$BC437*VLOOKUP(BJ$4,DM_TI_LE!$A$5:$C$29,3,FALSE)</f>
        <v>0</v>
      </c>
      <c r="BK437" s="16">
        <f>O437/26*$BC437*VLOOKUP(BK$4,DM_TI_LE!$A$5:$C$29,3,FALSE)</f>
        <v>0</v>
      </c>
      <c r="BL437" s="16">
        <f>P437/26*$BC437*VLOOKUP(BL$4,DM_TI_LE!$A$5:$C$29,3,FALSE)</f>
        <v>0</v>
      </c>
      <c r="BM437" s="16">
        <f>Q437/26*$BC437*VLOOKUP(BM$4,DM_TI_LE!$A$5:$C$29,3,FALSE)</f>
        <v>0</v>
      </c>
      <c r="BN437" s="16">
        <f>R437/26*$BC437*VLOOKUP(BN$4,DM_TI_LE!$A$5:$C$29,3,FALSE)</f>
        <v>0</v>
      </c>
      <c r="BO437" s="16">
        <f>S437/26*$BC437*VLOOKUP(BO$4,DM_TI_LE!$A$5:$C$29,3,FALSE)</f>
        <v>0</v>
      </c>
      <c r="BP437" s="16">
        <f>T437/26*$BC437*VLOOKUP(BP$4,DM_TI_LE!$A$5:$C$29,3,FALSE)</f>
        <v>0</v>
      </c>
      <c r="BQ437" s="16">
        <f>U437/26*$BC437*VLOOKUP(BQ$4,DM_TI_LE!$A$5:$C$29,3,FALSE)</f>
        <v>0</v>
      </c>
      <c r="BR437" s="16">
        <f>V437/26*$BC437*VLOOKUP(BR$4,DM_TI_LE!$A$5:$C$29,3,FALSE)</f>
        <v>0</v>
      </c>
      <c r="BS437" s="16">
        <f>W437/26*$BC437*VLOOKUP(BS$4,DM_TI_LE!$A$5:$C$29,3,FALSE)</f>
        <v>0</v>
      </c>
      <c r="BT437" s="16">
        <f>X437/26*$BC437*VLOOKUP(BT$4,DM_TI_LE!$A$5:$C$29,3,FALSE)</f>
        <v>0</v>
      </c>
      <c r="BU437" s="16">
        <f>Y437/26*$BC437*VLOOKUP(BU$4,DM_TI_LE!$A$5:$C$29,3,FALSE)</f>
        <v>0</v>
      </c>
      <c r="BV437" s="16">
        <f>Z437/26*$BC437*VLOOKUP(BV$4,DM_TI_LE!$A$5:$C$29,3,FALSE)</f>
        <v>0</v>
      </c>
      <c r="BW437" s="16">
        <f>AA437/26*$BC437*VLOOKUP(BW$4,DM_TI_LE!$A$5:$C$29,3,FALSE)</f>
        <v>0</v>
      </c>
      <c r="BX437" s="16">
        <f>AB437/26*$BC437*VLOOKUP(BX$4,DM_TI_LE!$A$5:$C$29,3,FALSE)</f>
        <v>0</v>
      </c>
      <c r="BY437" s="16">
        <f>AC437/26*$BC437*VLOOKUP(BY$4,DM_TI_LE!$A$5:$C$29,3,FALSE)</f>
        <v>0</v>
      </c>
      <c r="BZ437" s="16">
        <f>AD437/26*$BC437*VLOOKUP(BZ$4,DM_TI_LE!$A$5:$C$29,3,FALSE)</f>
        <v>0</v>
      </c>
      <c r="CA437" s="196">
        <f t="shared" si="0"/>
        <v>0</v>
      </c>
      <c r="CB437" s="16"/>
      <c r="CC437" s="197">
        <f t="shared" si="1"/>
        <v>780000</v>
      </c>
      <c r="CD437" s="145" t="s">
        <v>61</v>
      </c>
      <c r="CE437" s="199">
        <f>VLOOKUP(CD437,DM_TI_LE!$I$12:$J$16,2,FALSE)</f>
        <v>0</v>
      </c>
    </row>
    <row r="438" spans="1:83" ht="12.75">
      <c r="A438" s="36">
        <v>434</v>
      </c>
      <c r="B438" s="38">
        <f>GD_LCD_HS_LNS!B437</f>
        <v>13718</v>
      </c>
      <c r="C438" s="38" t="str">
        <f>GD_LCD_HS_LNS!C437</f>
        <v>Nguyễn Khánh Duy</v>
      </c>
      <c r="D438" s="38" t="str">
        <f>GD_LCD_HS_LNS!D437</f>
        <v>Nhân viên Bốc xếp</v>
      </c>
      <c r="E438" s="146">
        <f>VLOOKUP(B438,GD_CHAM_CONG!$C$6:$BJ$912,60,FALSE)</f>
        <v>1</v>
      </c>
      <c r="F438" s="146">
        <f>VLOOKUP(B438,GD_LCD_HS_LNS!$B$4:$F$914,5,FALSE)</f>
        <v>0</v>
      </c>
      <c r="G438" s="168"/>
      <c r="H438" s="168">
        <f>VLOOKUP(B438,GD_CHAM_CONG!$C$6:$BD$912,37,FALSE)</f>
        <v>26</v>
      </c>
      <c r="I438" s="16">
        <f>VLOOKUP($B438,GD_CHAM_CONG!$C$6:$BF$912,38,FALSE)</f>
        <v>26</v>
      </c>
      <c r="J438" s="16">
        <f>VLOOKUP($B438,GD_CHAM_CONG!$C$6:$BF$912,39,FALSE)</f>
        <v>0</v>
      </c>
      <c r="K438" s="16">
        <f>VLOOKUP($B438,GD_CHAM_CONG!$C$6:$BF$912,40,FALSE)</f>
        <v>0</v>
      </c>
      <c r="L438" s="16">
        <f>VLOOKUP($B438,GD_CHAM_CONG!$C$6:$BF$912,41,FALSE)</f>
        <v>0</v>
      </c>
      <c r="M438" s="16">
        <f>VLOOKUP($B438,GD_CHAM_CONG!$C$6:$BF$912,42,FALSE)</f>
        <v>0</v>
      </c>
      <c r="N438" s="16">
        <f>VLOOKUP($B438,GD_CHAM_CONG!$C$6:$BF$912,43,FALSE)</f>
        <v>0</v>
      </c>
      <c r="O438" s="16">
        <f>VLOOKUP($B438,GD_CHAM_CONG!$C$6:$BF$912,44,FALSE)</f>
        <v>0</v>
      </c>
      <c r="P438" s="16">
        <f>VLOOKUP($B438,GD_CHAM_CONG!$C$6:$BF$912,45,FALSE)</f>
        <v>0</v>
      </c>
      <c r="Q438" s="16">
        <f>VLOOKUP($B438,GD_CHAM_CONG!$C$6:$BF$912,46,FALSE)</f>
        <v>0</v>
      </c>
      <c r="R438" s="16">
        <f>VLOOKUP($B438,GD_CHAM_CONG!$C$6:$BF$912,47,FALSE)</f>
        <v>0</v>
      </c>
      <c r="S438" s="16">
        <f>VLOOKUP($B438,GD_CHAM_CONG!$C$6:$BF$912,48,FALSE)</f>
        <v>0</v>
      </c>
      <c r="T438" s="16">
        <f>VLOOKUP($B438,GD_CHAM_CONG!$C$6:$BF$912,49,FALSE)</f>
        <v>0</v>
      </c>
      <c r="U438" s="16">
        <f>VLOOKUP($B438,GD_CHAM_CONG!$C$6:$BF$912,50,FALSE)</f>
        <v>0</v>
      </c>
      <c r="V438" s="16">
        <f>VLOOKUP($B438,GD_CHAM_CONG!$C$6:$BF$912,51,FALSE)</f>
        <v>0</v>
      </c>
      <c r="W438" s="16">
        <f>VLOOKUP($B438,GD_CHAM_CONG!$C$6:$BF$912,52,FALSE)</f>
        <v>0</v>
      </c>
      <c r="X438" s="16">
        <f>VLOOKUP($B438,GD_CHAM_CONG!$C$6:$BF$912,53,FALSE)</f>
        <v>0</v>
      </c>
      <c r="Y438" s="16">
        <f>VLOOKUP($B438,GD_CHAM_CONG!$C$6:$BF$912,54,FALSE)</f>
        <v>0</v>
      </c>
      <c r="Z438" s="16">
        <f>VLOOKUP($B438,GD_CHAM_CONG!$C$6:$BF$912,55,FALSE)</f>
        <v>0</v>
      </c>
      <c r="AA438" s="16">
        <f>VLOOKUP($B438,GD_CHAM_CONG!$C$6:$BF$912,56,FALSE)</f>
        <v>0</v>
      </c>
      <c r="AB438" s="16">
        <f>VLOOKUP($B438,GD_CHAM_CONG!$C$6:$BI$912,57,FALSE)</f>
        <v>0</v>
      </c>
      <c r="AC438" s="16">
        <f>VLOOKUP($B438,GD_CHAM_CONG!$C$6:$BI$912,58,FALSE)</f>
        <v>0</v>
      </c>
      <c r="AD438" s="16">
        <f>VLOOKUP($B438,GD_CHAM_CONG!$C$6:$BI$912,59,FALSE)</f>
        <v>0</v>
      </c>
      <c r="AE438" s="188">
        <f>I438/$H438*VLOOKUP(I$4,DM_TI_LE!$A$5:$B$30,2,FALSE)</f>
        <v>1</v>
      </c>
      <c r="AF438" s="188">
        <f>J438/$H438*VLOOKUP(J$4,DM_TI_LE!$A$5:$B$30,2,FALSE)</f>
        <v>0</v>
      </c>
      <c r="AG438" s="188">
        <f>K438/$H438*VLOOKUP(K$4,DM_TI_LE!$A$5:$B$30,2,FALSE)</f>
        <v>0</v>
      </c>
      <c r="AH438" s="188">
        <f>L438/$H438*VLOOKUP(L$4,DM_TI_LE!$A$5:$B$30,2,FALSE)</f>
        <v>0</v>
      </c>
      <c r="AI438" s="188">
        <f>M438/$H438*VLOOKUP(M$4,DM_TI_LE!$A$5:$B$30,2,FALSE)</f>
        <v>0</v>
      </c>
      <c r="AJ438" s="188">
        <f>N438/$H438*VLOOKUP(N$4,DM_TI_LE!$A$5:$B$30,2,FALSE)</f>
        <v>0</v>
      </c>
      <c r="AK438" s="188">
        <f>O438/$H438*VLOOKUP(O$4,DM_TI_LE!$A$5:$B$30,2,FALSE)</f>
        <v>0</v>
      </c>
      <c r="AL438" s="188">
        <f>P438/$H438*VLOOKUP(P$4,DM_TI_LE!$A$5:$B$30,2,FALSE)</f>
        <v>0</v>
      </c>
      <c r="AM438" s="188">
        <f>Q438/$H438*VLOOKUP(Q$4,DM_TI_LE!$A$5:$B$30,2,FALSE)</f>
        <v>0</v>
      </c>
      <c r="AN438" s="188">
        <f>R438/$H438*VLOOKUP(R$4,DM_TI_LE!$A$5:$B$30,2,FALSE)</f>
        <v>0</v>
      </c>
      <c r="AO438" s="188">
        <f>S438/$H438*VLOOKUP(S$4,DM_TI_LE!$A$5:$B$30,2,FALSE)</f>
        <v>0</v>
      </c>
      <c r="AP438" s="188">
        <f>T438/$H438*VLOOKUP(T$4,DM_TI_LE!$A$5:$B$30,2,FALSE)</f>
        <v>0</v>
      </c>
      <c r="AQ438" s="188">
        <f>U438/$H438*VLOOKUP(U$4,DM_TI_LE!$A$5:$B$30,2,FALSE)</f>
        <v>0</v>
      </c>
      <c r="AR438" s="188">
        <f>V438/$H438*VLOOKUP(V$4,DM_TI_LE!$A$5:$B$30,2,FALSE)</f>
        <v>0</v>
      </c>
      <c r="AS438" s="188">
        <f>W438/$H438*VLOOKUP(W$4,DM_TI_LE!$A$5:$B$30,2,FALSE)</f>
        <v>0</v>
      </c>
      <c r="AT438" s="188">
        <f>X438/$H438*VLOOKUP(X$4,DM_TI_LE!$A$5:$B$30,2,FALSE)</f>
        <v>0</v>
      </c>
      <c r="AU438" s="188">
        <f>Y438/$H438*VLOOKUP(Y$4,DM_TI_LE!$A$5:$B$30,2,FALSE)</f>
        <v>0</v>
      </c>
      <c r="AV438" s="188">
        <f>Z438/$H438*VLOOKUP(Z$4,DM_TI_LE!$A$5:$B$30,2,FALSE)</f>
        <v>0</v>
      </c>
      <c r="AW438" s="188">
        <f>AA438/$H438*VLOOKUP(AA$4,DM_TI_LE!$A$5:$B$30,2,FALSE)</f>
        <v>0</v>
      </c>
      <c r="AX438" s="188">
        <f>AB438/$H438*VLOOKUP(AB$4,DM_TI_LE!$A$5:$B$30,2,FALSE)</f>
        <v>0</v>
      </c>
      <c r="AY438" s="188">
        <f>AC438/$H438*VLOOKUP(AC$4,DM_TI_LE!$A$5:$B$30,2,FALSE)</f>
        <v>0</v>
      </c>
      <c r="AZ438" s="188">
        <f>AD438/$H438*VLOOKUP(AD$4,DM_TI_LE!$A$5:$B$30,2,FALSE)</f>
        <v>0</v>
      </c>
      <c r="BA438" s="231">
        <f>IF(CD438="HDHV",DM_TI_LE!$K$12*I438, SUM(AE438:AW438)*F438*E438*DM_HE_SO_LUONG_NS!$D$1*CE438)</f>
        <v>780000</v>
      </c>
      <c r="BB438" s="16"/>
      <c r="BC438" s="17">
        <f>VLOOKUP(B438,GD_LCD_HS_LNS!$B$4:$E$914,4,FALSE)</f>
        <v>0</v>
      </c>
      <c r="BD438" s="16"/>
      <c r="BE438" s="16">
        <f>I438/26*$BC438*VLOOKUP(BE$4,DM_TI_LE!$A$5:$C$29,3,FALSE)</f>
        <v>0</v>
      </c>
      <c r="BF438" s="16">
        <f>J438/26*$BC438*VLOOKUP(BF$4,DM_TI_LE!$A$5:$C$29,3,FALSE)</f>
        <v>0</v>
      </c>
      <c r="BG438" s="16">
        <f>K438/26*$BC438*VLOOKUP(BG$4,DM_TI_LE!$A$5:$C$29,3,FALSE)</f>
        <v>0</v>
      </c>
      <c r="BH438" s="16">
        <f>L438/26*$BC438*VLOOKUP(BH$4,DM_TI_LE!$A$5:$C$29,3,FALSE)</f>
        <v>0</v>
      </c>
      <c r="BI438" s="16">
        <f>M438/26*$BC438*VLOOKUP(BI$4,DM_TI_LE!$A$5:$C$29,3,FALSE)</f>
        <v>0</v>
      </c>
      <c r="BJ438" s="16">
        <f>N438/26*$BC438*VLOOKUP(BJ$4,DM_TI_LE!$A$5:$C$29,3,FALSE)</f>
        <v>0</v>
      </c>
      <c r="BK438" s="16">
        <f>O438/26*$BC438*VLOOKUP(BK$4,DM_TI_LE!$A$5:$C$29,3,FALSE)</f>
        <v>0</v>
      </c>
      <c r="BL438" s="16">
        <f>P438/26*$BC438*VLOOKUP(BL$4,DM_TI_LE!$A$5:$C$29,3,FALSE)</f>
        <v>0</v>
      </c>
      <c r="BM438" s="16">
        <f>Q438/26*$BC438*VLOOKUP(BM$4,DM_TI_LE!$A$5:$C$29,3,FALSE)</f>
        <v>0</v>
      </c>
      <c r="BN438" s="16">
        <f>R438/26*$BC438*VLOOKUP(BN$4,DM_TI_LE!$A$5:$C$29,3,FALSE)</f>
        <v>0</v>
      </c>
      <c r="BO438" s="16">
        <f>S438/26*$BC438*VLOOKUP(BO$4,DM_TI_LE!$A$5:$C$29,3,FALSE)</f>
        <v>0</v>
      </c>
      <c r="BP438" s="16">
        <f>T438/26*$BC438*VLOOKUP(BP$4,DM_TI_LE!$A$5:$C$29,3,FALSE)</f>
        <v>0</v>
      </c>
      <c r="BQ438" s="16">
        <f>U438/26*$BC438*VLOOKUP(BQ$4,DM_TI_LE!$A$5:$C$29,3,FALSE)</f>
        <v>0</v>
      </c>
      <c r="BR438" s="16">
        <f>V438/26*$BC438*VLOOKUP(BR$4,DM_TI_LE!$A$5:$C$29,3,FALSE)</f>
        <v>0</v>
      </c>
      <c r="BS438" s="16">
        <f>W438/26*$BC438*VLOOKUP(BS$4,DM_TI_LE!$A$5:$C$29,3,FALSE)</f>
        <v>0</v>
      </c>
      <c r="BT438" s="16">
        <f>X438/26*$BC438*VLOOKUP(BT$4,DM_TI_LE!$A$5:$C$29,3,FALSE)</f>
        <v>0</v>
      </c>
      <c r="BU438" s="16">
        <f>Y438/26*$BC438*VLOOKUP(BU$4,DM_TI_LE!$A$5:$C$29,3,FALSE)</f>
        <v>0</v>
      </c>
      <c r="BV438" s="16">
        <f>Z438/26*$BC438*VLOOKUP(BV$4,DM_TI_LE!$A$5:$C$29,3,FALSE)</f>
        <v>0</v>
      </c>
      <c r="BW438" s="16">
        <f>AA438/26*$BC438*VLOOKUP(BW$4,DM_TI_LE!$A$5:$C$29,3,FALSE)</f>
        <v>0</v>
      </c>
      <c r="BX438" s="16">
        <f>AB438/26*$BC438*VLOOKUP(BX$4,DM_TI_LE!$A$5:$C$29,3,FALSE)</f>
        <v>0</v>
      </c>
      <c r="BY438" s="16">
        <f>AC438/26*$BC438*VLOOKUP(BY$4,DM_TI_LE!$A$5:$C$29,3,FALSE)</f>
        <v>0</v>
      </c>
      <c r="BZ438" s="16">
        <f>AD438/26*$BC438*VLOOKUP(BZ$4,DM_TI_LE!$A$5:$C$29,3,FALSE)</f>
        <v>0</v>
      </c>
      <c r="CA438" s="196">
        <f t="shared" si="0"/>
        <v>0</v>
      </c>
      <c r="CB438" s="16"/>
      <c r="CC438" s="197">
        <f t="shared" si="1"/>
        <v>780000</v>
      </c>
      <c r="CD438" s="145" t="s">
        <v>61</v>
      </c>
      <c r="CE438" s="199">
        <f>VLOOKUP(CD438,DM_TI_LE!$I$12:$J$16,2,FALSE)</f>
        <v>0</v>
      </c>
    </row>
    <row r="439" spans="1:83" ht="12.75">
      <c r="A439" s="36">
        <v>435</v>
      </c>
      <c r="B439" s="38">
        <f>GD_LCD_HS_LNS!B438</f>
        <v>13719</v>
      </c>
      <c r="C439" s="38" t="str">
        <f>GD_LCD_HS_LNS!C438</f>
        <v>Nguyễn Quang Huy</v>
      </c>
      <c r="D439" s="38" t="str">
        <f>GD_LCD_HS_LNS!D438</f>
        <v>Nhân viên Bốc xếp</v>
      </c>
      <c r="E439" s="146">
        <f>VLOOKUP(B439,GD_CHAM_CONG!$C$6:$BJ$912,60,FALSE)</f>
        <v>1</v>
      </c>
      <c r="F439" s="146">
        <f>VLOOKUP(B439,GD_LCD_HS_LNS!$B$4:$F$914,5,FALSE)</f>
        <v>0</v>
      </c>
      <c r="G439" s="168"/>
      <c r="H439" s="168">
        <f>VLOOKUP(B439,GD_CHAM_CONG!$C$6:$BD$912,37,FALSE)</f>
        <v>26</v>
      </c>
      <c r="I439" s="16">
        <f>VLOOKUP($B439,GD_CHAM_CONG!$C$6:$BF$912,38,FALSE)</f>
        <v>26</v>
      </c>
      <c r="J439" s="16">
        <f>VLOOKUP($B439,GD_CHAM_CONG!$C$6:$BF$912,39,FALSE)</f>
        <v>0</v>
      </c>
      <c r="K439" s="16">
        <f>VLOOKUP($B439,GD_CHAM_CONG!$C$6:$BF$912,40,FALSE)</f>
        <v>0</v>
      </c>
      <c r="L439" s="16">
        <f>VLOOKUP($B439,GD_CHAM_CONG!$C$6:$BF$912,41,FALSE)</f>
        <v>0</v>
      </c>
      <c r="M439" s="16">
        <f>VLOOKUP($B439,GD_CHAM_CONG!$C$6:$BF$912,42,FALSE)</f>
        <v>0</v>
      </c>
      <c r="N439" s="16">
        <f>VLOOKUP($B439,GD_CHAM_CONG!$C$6:$BF$912,43,FALSE)</f>
        <v>0</v>
      </c>
      <c r="O439" s="16">
        <f>VLOOKUP($B439,GD_CHAM_CONG!$C$6:$BF$912,44,FALSE)</f>
        <v>0</v>
      </c>
      <c r="P439" s="16">
        <f>VLOOKUP($B439,GD_CHAM_CONG!$C$6:$BF$912,45,FALSE)</f>
        <v>0</v>
      </c>
      <c r="Q439" s="16">
        <f>VLOOKUP($B439,GD_CHAM_CONG!$C$6:$BF$912,46,FALSE)</f>
        <v>0</v>
      </c>
      <c r="R439" s="16">
        <f>VLOOKUP($B439,GD_CHAM_CONG!$C$6:$BF$912,47,FALSE)</f>
        <v>0</v>
      </c>
      <c r="S439" s="16">
        <f>VLOOKUP($B439,GD_CHAM_CONG!$C$6:$BF$912,48,FALSE)</f>
        <v>0</v>
      </c>
      <c r="T439" s="16">
        <f>VLOOKUP($B439,GD_CHAM_CONG!$C$6:$BF$912,49,FALSE)</f>
        <v>0</v>
      </c>
      <c r="U439" s="16">
        <f>VLOOKUP($B439,GD_CHAM_CONG!$C$6:$BF$912,50,FALSE)</f>
        <v>0</v>
      </c>
      <c r="V439" s="16">
        <f>VLOOKUP($B439,GD_CHAM_CONG!$C$6:$BF$912,51,FALSE)</f>
        <v>0</v>
      </c>
      <c r="W439" s="16">
        <f>VLOOKUP($B439,GD_CHAM_CONG!$C$6:$BF$912,52,FALSE)</f>
        <v>0</v>
      </c>
      <c r="X439" s="16">
        <f>VLOOKUP($B439,GD_CHAM_CONG!$C$6:$BF$912,53,FALSE)</f>
        <v>0</v>
      </c>
      <c r="Y439" s="16">
        <f>VLOOKUP($B439,GD_CHAM_CONG!$C$6:$BF$912,54,FALSE)</f>
        <v>0</v>
      </c>
      <c r="Z439" s="16">
        <f>VLOOKUP($B439,GD_CHAM_CONG!$C$6:$BF$912,55,FALSE)</f>
        <v>0</v>
      </c>
      <c r="AA439" s="16">
        <f>VLOOKUP($B439,GD_CHAM_CONG!$C$6:$BF$912,56,FALSE)</f>
        <v>0</v>
      </c>
      <c r="AB439" s="16">
        <f>VLOOKUP($B439,GD_CHAM_CONG!$C$6:$BI$912,57,FALSE)</f>
        <v>0</v>
      </c>
      <c r="AC439" s="16">
        <f>VLOOKUP($B439,GD_CHAM_CONG!$C$6:$BI$912,58,FALSE)</f>
        <v>0</v>
      </c>
      <c r="AD439" s="16">
        <f>VLOOKUP($B439,GD_CHAM_CONG!$C$6:$BI$912,59,FALSE)</f>
        <v>0</v>
      </c>
      <c r="AE439" s="188">
        <f>I439/$H439*VLOOKUP(I$4,DM_TI_LE!$A$5:$B$30,2,FALSE)</f>
        <v>1</v>
      </c>
      <c r="AF439" s="188">
        <f>J439/$H439*VLOOKUP(J$4,DM_TI_LE!$A$5:$B$30,2,FALSE)</f>
        <v>0</v>
      </c>
      <c r="AG439" s="188">
        <f>K439/$H439*VLOOKUP(K$4,DM_TI_LE!$A$5:$B$30,2,FALSE)</f>
        <v>0</v>
      </c>
      <c r="AH439" s="188">
        <f>L439/$H439*VLOOKUP(L$4,DM_TI_LE!$A$5:$B$30,2,FALSE)</f>
        <v>0</v>
      </c>
      <c r="AI439" s="188">
        <f>M439/$H439*VLOOKUP(M$4,DM_TI_LE!$A$5:$B$30,2,FALSE)</f>
        <v>0</v>
      </c>
      <c r="AJ439" s="188">
        <f>N439/$H439*VLOOKUP(N$4,DM_TI_LE!$A$5:$B$30,2,FALSE)</f>
        <v>0</v>
      </c>
      <c r="AK439" s="188">
        <f>O439/$H439*VLOOKUP(O$4,DM_TI_LE!$A$5:$B$30,2,FALSE)</f>
        <v>0</v>
      </c>
      <c r="AL439" s="188">
        <f>P439/$H439*VLOOKUP(P$4,DM_TI_LE!$A$5:$B$30,2,FALSE)</f>
        <v>0</v>
      </c>
      <c r="AM439" s="188">
        <f>Q439/$H439*VLOOKUP(Q$4,DM_TI_LE!$A$5:$B$30,2,FALSE)</f>
        <v>0</v>
      </c>
      <c r="AN439" s="188">
        <f>R439/$H439*VLOOKUP(R$4,DM_TI_LE!$A$5:$B$30,2,FALSE)</f>
        <v>0</v>
      </c>
      <c r="AO439" s="188">
        <f>S439/$H439*VLOOKUP(S$4,DM_TI_LE!$A$5:$B$30,2,FALSE)</f>
        <v>0</v>
      </c>
      <c r="AP439" s="188">
        <f>T439/$H439*VLOOKUP(T$4,DM_TI_LE!$A$5:$B$30,2,FALSE)</f>
        <v>0</v>
      </c>
      <c r="AQ439" s="188">
        <f>U439/$H439*VLOOKUP(U$4,DM_TI_LE!$A$5:$B$30,2,FALSE)</f>
        <v>0</v>
      </c>
      <c r="AR439" s="188">
        <f>V439/$H439*VLOOKUP(V$4,DM_TI_LE!$A$5:$B$30,2,FALSE)</f>
        <v>0</v>
      </c>
      <c r="AS439" s="188">
        <f>W439/$H439*VLOOKUP(W$4,DM_TI_LE!$A$5:$B$30,2,FALSE)</f>
        <v>0</v>
      </c>
      <c r="AT439" s="188">
        <f>X439/$H439*VLOOKUP(X$4,DM_TI_LE!$A$5:$B$30,2,FALSE)</f>
        <v>0</v>
      </c>
      <c r="AU439" s="188">
        <f>Y439/$H439*VLOOKUP(Y$4,DM_TI_LE!$A$5:$B$30,2,FALSE)</f>
        <v>0</v>
      </c>
      <c r="AV439" s="188">
        <f>Z439/$H439*VLOOKUP(Z$4,DM_TI_LE!$A$5:$B$30,2,FALSE)</f>
        <v>0</v>
      </c>
      <c r="AW439" s="188">
        <f>AA439/$H439*VLOOKUP(AA$4,DM_TI_LE!$A$5:$B$30,2,FALSE)</f>
        <v>0</v>
      </c>
      <c r="AX439" s="188">
        <f>AB439/$H439*VLOOKUP(AB$4,DM_TI_LE!$A$5:$B$30,2,FALSE)</f>
        <v>0</v>
      </c>
      <c r="AY439" s="188">
        <f>AC439/$H439*VLOOKUP(AC$4,DM_TI_LE!$A$5:$B$30,2,FALSE)</f>
        <v>0</v>
      </c>
      <c r="AZ439" s="188">
        <f>AD439/$H439*VLOOKUP(AD$4,DM_TI_LE!$A$5:$B$30,2,FALSE)</f>
        <v>0</v>
      </c>
      <c r="BA439" s="231">
        <f>IF(CD439="HDHV",DM_TI_LE!$K$12*I439, SUM(AE439:AW439)*F439*E439*DM_HE_SO_LUONG_NS!$D$1*CE439)</f>
        <v>780000</v>
      </c>
      <c r="BB439" s="16"/>
      <c r="BC439" s="17">
        <f>VLOOKUP(B439,GD_LCD_HS_LNS!$B$4:$E$914,4,FALSE)</f>
        <v>0</v>
      </c>
      <c r="BD439" s="16"/>
      <c r="BE439" s="16">
        <f>I439/26*$BC439*VLOOKUP(BE$4,DM_TI_LE!$A$5:$C$29,3,FALSE)</f>
        <v>0</v>
      </c>
      <c r="BF439" s="16">
        <f>J439/26*$BC439*VLOOKUP(BF$4,DM_TI_LE!$A$5:$C$29,3,FALSE)</f>
        <v>0</v>
      </c>
      <c r="BG439" s="16">
        <f>K439/26*$BC439*VLOOKUP(BG$4,DM_TI_LE!$A$5:$C$29,3,FALSE)</f>
        <v>0</v>
      </c>
      <c r="BH439" s="16">
        <f>L439/26*$BC439*VLOOKUP(BH$4,DM_TI_LE!$A$5:$C$29,3,FALSE)</f>
        <v>0</v>
      </c>
      <c r="BI439" s="16">
        <f>M439/26*$BC439*VLOOKUP(BI$4,DM_TI_LE!$A$5:$C$29,3,FALSE)</f>
        <v>0</v>
      </c>
      <c r="BJ439" s="16">
        <f>N439/26*$BC439*VLOOKUP(BJ$4,DM_TI_LE!$A$5:$C$29,3,FALSE)</f>
        <v>0</v>
      </c>
      <c r="BK439" s="16">
        <f>O439/26*$BC439*VLOOKUP(BK$4,DM_TI_LE!$A$5:$C$29,3,FALSE)</f>
        <v>0</v>
      </c>
      <c r="BL439" s="16">
        <f>P439/26*$BC439*VLOOKUP(BL$4,DM_TI_LE!$A$5:$C$29,3,FALSE)</f>
        <v>0</v>
      </c>
      <c r="BM439" s="16">
        <f>Q439/26*$BC439*VLOOKUP(BM$4,DM_TI_LE!$A$5:$C$29,3,FALSE)</f>
        <v>0</v>
      </c>
      <c r="BN439" s="16">
        <f>R439/26*$BC439*VLOOKUP(BN$4,DM_TI_LE!$A$5:$C$29,3,FALSE)</f>
        <v>0</v>
      </c>
      <c r="BO439" s="16">
        <f>S439/26*$BC439*VLOOKUP(BO$4,DM_TI_LE!$A$5:$C$29,3,FALSE)</f>
        <v>0</v>
      </c>
      <c r="BP439" s="16">
        <f>T439/26*$BC439*VLOOKUP(BP$4,DM_TI_LE!$A$5:$C$29,3,FALSE)</f>
        <v>0</v>
      </c>
      <c r="BQ439" s="16">
        <f>U439/26*$BC439*VLOOKUP(BQ$4,DM_TI_LE!$A$5:$C$29,3,FALSE)</f>
        <v>0</v>
      </c>
      <c r="BR439" s="16">
        <f>V439/26*$BC439*VLOOKUP(BR$4,DM_TI_LE!$A$5:$C$29,3,FALSE)</f>
        <v>0</v>
      </c>
      <c r="BS439" s="16">
        <f>W439/26*$BC439*VLOOKUP(BS$4,DM_TI_LE!$A$5:$C$29,3,FALSE)</f>
        <v>0</v>
      </c>
      <c r="BT439" s="16">
        <f>X439/26*$BC439*VLOOKUP(BT$4,DM_TI_LE!$A$5:$C$29,3,FALSE)</f>
        <v>0</v>
      </c>
      <c r="BU439" s="16">
        <f>Y439/26*$BC439*VLOOKUP(BU$4,DM_TI_LE!$A$5:$C$29,3,FALSE)</f>
        <v>0</v>
      </c>
      <c r="BV439" s="16">
        <f>Z439/26*$BC439*VLOOKUP(BV$4,DM_TI_LE!$A$5:$C$29,3,FALSE)</f>
        <v>0</v>
      </c>
      <c r="BW439" s="16">
        <f>AA439/26*$BC439*VLOOKUP(BW$4,DM_TI_LE!$A$5:$C$29,3,FALSE)</f>
        <v>0</v>
      </c>
      <c r="BX439" s="16">
        <f>AB439/26*$BC439*VLOOKUP(BX$4,DM_TI_LE!$A$5:$C$29,3,FALSE)</f>
        <v>0</v>
      </c>
      <c r="BY439" s="16">
        <f>AC439/26*$BC439*VLOOKUP(BY$4,DM_TI_LE!$A$5:$C$29,3,FALSE)</f>
        <v>0</v>
      </c>
      <c r="BZ439" s="16">
        <f>AD439/26*$BC439*VLOOKUP(BZ$4,DM_TI_LE!$A$5:$C$29,3,FALSE)</f>
        <v>0</v>
      </c>
      <c r="CA439" s="196">
        <f t="shared" si="0"/>
        <v>0</v>
      </c>
      <c r="CB439" s="16"/>
      <c r="CC439" s="197">
        <f t="shared" si="1"/>
        <v>780000</v>
      </c>
      <c r="CD439" s="145" t="s">
        <v>61</v>
      </c>
      <c r="CE439" s="199">
        <f>VLOOKUP(CD439,DM_TI_LE!$I$12:$J$16,2,FALSE)</f>
        <v>0</v>
      </c>
    </row>
    <row r="440" spans="1:83" ht="12.75">
      <c r="A440" s="36">
        <v>436</v>
      </c>
      <c r="B440" s="38">
        <f>GD_LCD_HS_LNS!B439</f>
        <v>13754</v>
      </c>
      <c r="C440" s="38" t="str">
        <f>GD_LCD_HS_LNS!C439</f>
        <v>Đinh Kiều Trang</v>
      </c>
      <c r="D440" s="38" t="str">
        <f>GD_LCD_HS_LNS!D439</f>
        <v>Nhân viên phục vụ hành khách</v>
      </c>
      <c r="E440" s="146">
        <f>VLOOKUP(B440,GD_CHAM_CONG!$C$6:$BJ$912,60,FALSE)</f>
        <v>1</v>
      </c>
      <c r="F440" s="146">
        <f>VLOOKUP(B440,GD_LCD_HS_LNS!$B$4:$F$914,5,FALSE)</f>
        <v>0</v>
      </c>
      <c r="G440" s="168"/>
      <c r="H440" s="168">
        <f>VLOOKUP(B440,GD_CHAM_CONG!$C$6:$BD$912,37,FALSE)</f>
        <v>26</v>
      </c>
      <c r="I440" s="16">
        <f>VLOOKUP($B440,GD_CHAM_CONG!$C$6:$BF$912,38,FALSE)</f>
        <v>26</v>
      </c>
      <c r="J440" s="16">
        <f>VLOOKUP($B440,GD_CHAM_CONG!$C$6:$BF$912,39,FALSE)</f>
        <v>0</v>
      </c>
      <c r="K440" s="16">
        <f>VLOOKUP($B440,GD_CHAM_CONG!$C$6:$BF$912,40,FALSE)</f>
        <v>0</v>
      </c>
      <c r="L440" s="16">
        <f>VLOOKUP($B440,GD_CHAM_CONG!$C$6:$BF$912,41,FALSE)</f>
        <v>0</v>
      </c>
      <c r="M440" s="16">
        <f>VLOOKUP($B440,GD_CHAM_CONG!$C$6:$BF$912,42,FALSE)</f>
        <v>0</v>
      </c>
      <c r="N440" s="16">
        <f>VLOOKUP($B440,GD_CHAM_CONG!$C$6:$BF$912,43,FALSE)</f>
        <v>0</v>
      </c>
      <c r="O440" s="16">
        <f>VLOOKUP($B440,GD_CHAM_CONG!$C$6:$BF$912,44,FALSE)</f>
        <v>0</v>
      </c>
      <c r="P440" s="16">
        <f>VLOOKUP($B440,GD_CHAM_CONG!$C$6:$BF$912,45,FALSE)</f>
        <v>0</v>
      </c>
      <c r="Q440" s="16">
        <f>VLOOKUP($B440,GD_CHAM_CONG!$C$6:$BF$912,46,FALSE)</f>
        <v>0</v>
      </c>
      <c r="R440" s="16">
        <f>VLOOKUP($B440,GD_CHAM_CONG!$C$6:$BF$912,47,FALSE)</f>
        <v>0</v>
      </c>
      <c r="S440" s="16">
        <f>VLOOKUP($B440,GD_CHAM_CONG!$C$6:$BF$912,48,FALSE)</f>
        <v>0</v>
      </c>
      <c r="T440" s="16">
        <f>VLOOKUP($B440,GD_CHAM_CONG!$C$6:$BF$912,49,FALSE)</f>
        <v>0</v>
      </c>
      <c r="U440" s="16">
        <f>VLOOKUP($B440,GD_CHAM_CONG!$C$6:$BF$912,50,FALSE)</f>
        <v>0</v>
      </c>
      <c r="V440" s="16">
        <f>VLOOKUP($B440,GD_CHAM_CONG!$C$6:$BF$912,51,FALSE)</f>
        <v>0</v>
      </c>
      <c r="W440" s="16">
        <f>VLOOKUP($B440,GD_CHAM_CONG!$C$6:$BF$912,52,FALSE)</f>
        <v>0</v>
      </c>
      <c r="X440" s="16">
        <f>VLOOKUP($B440,GD_CHAM_CONG!$C$6:$BF$912,53,FALSE)</f>
        <v>0</v>
      </c>
      <c r="Y440" s="16">
        <f>VLOOKUP($B440,GD_CHAM_CONG!$C$6:$BF$912,54,FALSE)</f>
        <v>0</v>
      </c>
      <c r="Z440" s="16">
        <f>VLOOKUP($B440,GD_CHAM_CONG!$C$6:$BF$912,55,FALSE)</f>
        <v>0</v>
      </c>
      <c r="AA440" s="16">
        <f>VLOOKUP($B440,GD_CHAM_CONG!$C$6:$BF$912,56,FALSE)</f>
        <v>0</v>
      </c>
      <c r="AB440" s="16">
        <f>VLOOKUP($B440,GD_CHAM_CONG!$C$6:$BI$912,57,FALSE)</f>
        <v>0</v>
      </c>
      <c r="AC440" s="16">
        <f>VLOOKUP($B440,GD_CHAM_CONG!$C$6:$BI$912,58,FALSE)</f>
        <v>0</v>
      </c>
      <c r="AD440" s="16">
        <f>VLOOKUP($B440,GD_CHAM_CONG!$C$6:$BI$912,59,FALSE)</f>
        <v>0</v>
      </c>
      <c r="AE440" s="188">
        <f>I440/$H440*VLOOKUP(I$4,DM_TI_LE!$A$5:$B$30,2,FALSE)</f>
        <v>1</v>
      </c>
      <c r="AF440" s="188">
        <f>J440/$H440*VLOOKUP(J$4,DM_TI_LE!$A$5:$B$30,2,FALSE)</f>
        <v>0</v>
      </c>
      <c r="AG440" s="188">
        <f>K440/$H440*VLOOKUP(K$4,DM_TI_LE!$A$5:$B$30,2,FALSE)</f>
        <v>0</v>
      </c>
      <c r="AH440" s="188">
        <f>L440/$H440*VLOOKUP(L$4,DM_TI_LE!$A$5:$B$30,2,FALSE)</f>
        <v>0</v>
      </c>
      <c r="AI440" s="188">
        <f>M440/$H440*VLOOKUP(M$4,DM_TI_LE!$A$5:$B$30,2,FALSE)</f>
        <v>0</v>
      </c>
      <c r="AJ440" s="188">
        <f>N440/$H440*VLOOKUP(N$4,DM_TI_LE!$A$5:$B$30,2,FALSE)</f>
        <v>0</v>
      </c>
      <c r="AK440" s="188">
        <f>O440/$H440*VLOOKUP(O$4,DM_TI_LE!$A$5:$B$30,2,FALSE)</f>
        <v>0</v>
      </c>
      <c r="AL440" s="188">
        <f>P440/$H440*VLOOKUP(P$4,DM_TI_LE!$A$5:$B$30,2,FALSE)</f>
        <v>0</v>
      </c>
      <c r="AM440" s="188">
        <f>Q440/$H440*VLOOKUP(Q$4,DM_TI_LE!$A$5:$B$30,2,FALSE)</f>
        <v>0</v>
      </c>
      <c r="AN440" s="188">
        <f>R440/$H440*VLOOKUP(R$4,DM_TI_LE!$A$5:$B$30,2,FALSE)</f>
        <v>0</v>
      </c>
      <c r="AO440" s="188">
        <f>S440/$H440*VLOOKUP(S$4,DM_TI_LE!$A$5:$B$30,2,FALSE)</f>
        <v>0</v>
      </c>
      <c r="AP440" s="188">
        <f>T440/$H440*VLOOKUP(T$4,DM_TI_LE!$A$5:$B$30,2,FALSE)</f>
        <v>0</v>
      </c>
      <c r="AQ440" s="188">
        <f>U440/$H440*VLOOKUP(U$4,DM_TI_LE!$A$5:$B$30,2,FALSE)</f>
        <v>0</v>
      </c>
      <c r="AR440" s="188">
        <f>V440/$H440*VLOOKUP(V$4,DM_TI_LE!$A$5:$B$30,2,FALSE)</f>
        <v>0</v>
      </c>
      <c r="AS440" s="188">
        <f>W440/$H440*VLOOKUP(W$4,DM_TI_LE!$A$5:$B$30,2,FALSE)</f>
        <v>0</v>
      </c>
      <c r="AT440" s="188">
        <f>X440/$H440*VLOOKUP(X$4,DM_TI_LE!$A$5:$B$30,2,FALSE)</f>
        <v>0</v>
      </c>
      <c r="AU440" s="188">
        <f>Y440/$H440*VLOOKUP(Y$4,DM_TI_LE!$A$5:$B$30,2,FALSE)</f>
        <v>0</v>
      </c>
      <c r="AV440" s="188">
        <f>Z440/$H440*VLOOKUP(Z$4,DM_TI_LE!$A$5:$B$30,2,FALSE)</f>
        <v>0</v>
      </c>
      <c r="AW440" s="188">
        <f>AA440/$H440*VLOOKUP(AA$4,DM_TI_LE!$A$5:$B$30,2,FALSE)</f>
        <v>0</v>
      </c>
      <c r="AX440" s="188">
        <f>AB440/$H440*VLOOKUP(AB$4,DM_TI_LE!$A$5:$B$30,2,FALSE)</f>
        <v>0</v>
      </c>
      <c r="AY440" s="188">
        <f>AC440/$H440*VLOOKUP(AC$4,DM_TI_LE!$A$5:$B$30,2,FALSE)</f>
        <v>0</v>
      </c>
      <c r="AZ440" s="188">
        <f>AD440/$H440*VLOOKUP(AD$4,DM_TI_LE!$A$5:$B$30,2,FALSE)</f>
        <v>0</v>
      </c>
      <c r="BA440" s="231">
        <f>IF(CD440="HDHV",DM_TI_LE!$K$12*I440, SUM(AE440:AW440)*F440*E440*DM_HE_SO_LUONG_NS!$D$1*CE440)</f>
        <v>780000</v>
      </c>
      <c r="BB440" s="16"/>
      <c r="BC440" s="17">
        <f>VLOOKUP(B440,GD_LCD_HS_LNS!$B$4:$E$914,4,FALSE)</f>
        <v>0</v>
      </c>
      <c r="BD440" s="16"/>
      <c r="BE440" s="16">
        <f>I440/26*$BC440*VLOOKUP(BE$4,DM_TI_LE!$A$5:$C$29,3,FALSE)</f>
        <v>0</v>
      </c>
      <c r="BF440" s="16">
        <f>J440/26*$BC440*VLOOKUP(BF$4,DM_TI_LE!$A$5:$C$29,3,FALSE)</f>
        <v>0</v>
      </c>
      <c r="BG440" s="16">
        <f>K440/26*$BC440*VLOOKUP(BG$4,DM_TI_LE!$A$5:$C$29,3,FALSE)</f>
        <v>0</v>
      </c>
      <c r="BH440" s="16">
        <f>L440/26*$BC440*VLOOKUP(BH$4,DM_TI_LE!$A$5:$C$29,3,FALSE)</f>
        <v>0</v>
      </c>
      <c r="BI440" s="16">
        <f>M440/26*$BC440*VLOOKUP(BI$4,DM_TI_LE!$A$5:$C$29,3,FALSE)</f>
        <v>0</v>
      </c>
      <c r="BJ440" s="16">
        <f>N440/26*$BC440*VLOOKUP(BJ$4,DM_TI_LE!$A$5:$C$29,3,FALSE)</f>
        <v>0</v>
      </c>
      <c r="BK440" s="16">
        <f>O440/26*$BC440*VLOOKUP(BK$4,DM_TI_LE!$A$5:$C$29,3,FALSE)</f>
        <v>0</v>
      </c>
      <c r="BL440" s="16">
        <f>P440/26*$BC440*VLOOKUP(BL$4,DM_TI_LE!$A$5:$C$29,3,FALSE)</f>
        <v>0</v>
      </c>
      <c r="BM440" s="16">
        <f>Q440/26*$BC440*VLOOKUP(BM$4,DM_TI_LE!$A$5:$C$29,3,FALSE)</f>
        <v>0</v>
      </c>
      <c r="BN440" s="16">
        <f>R440/26*$BC440*VLOOKUP(BN$4,DM_TI_LE!$A$5:$C$29,3,FALSE)</f>
        <v>0</v>
      </c>
      <c r="BO440" s="16">
        <f>S440/26*$BC440*VLOOKUP(BO$4,DM_TI_LE!$A$5:$C$29,3,FALSE)</f>
        <v>0</v>
      </c>
      <c r="BP440" s="16">
        <f>T440/26*$BC440*VLOOKUP(BP$4,DM_TI_LE!$A$5:$C$29,3,FALSE)</f>
        <v>0</v>
      </c>
      <c r="BQ440" s="16">
        <f>U440/26*$BC440*VLOOKUP(BQ$4,DM_TI_LE!$A$5:$C$29,3,FALSE)</f>
        <v>0</v>
      </c>
      <c r="BR440" s="16">
        <f>V440/26*$BC440*VLOOKUP(BR$4,DM_TI_LE!$A$5:$C$29,3,FALSE)</f>
        <v>0</v>
      </c>
      <c r="BS440" s="16">
        <f>W440/26*$BC440*VLOOKUP(BS$4,DM_TI_LE!$A$5:$C$29,3,FALSE)</f>
        <v>0</v>
      </c>
      <c r="BT440" s="16">
        <f>X440/26*$BC440*VLOOKUP(BT$4,DM_TI_LE!$A$5:$C$29,3,FALSE)</f>
        <v>0</v>
      </c>
      <c r="BU440" s="16">
        <f>Y440/26*$BC440*VLOOKUP(BU$4,DM_TI_LE!$A$5:$C$29,3,FALSE)</f>
        <v>0</v>
      </c>
      <c r="BV440" s="16">
        <f>Z440/26*$BC440*VLOOKUP(BV$4,DM_TI_LE!$A$5:$C$29,3,FALSE)</f>
        <v>0</v>
      </c>
      <c r="BW440" s="16">
        <f>AA440/26*$BC440*VLOOKUP(BW$4,DM_TI_LE!$A$5:$C$29,3,FALSE)</f>
        <v>0</v>
      </c>
      <c r="BX440" s="16">
        <f>AB440/26*$BC440*VLOOKUP(BX$4,DM_TI_LE!$A$5:$C$29,3,FALSE)</f>
        <v>0</v>
      </c>
      <c r="BY440" s="16">
        <f>AC440/26*$BC440*VLOOKUP(BY$4,DM_TI_LE!$A$5:$C$29,3,FALSE)</f>
        <v>0</v>
      </c>
      <c r="BZ440" s="16">
        <f>AD440/26*$BC440*VLOOKUP(BZ$4,DM_TI_LE!$A$5:$C$29,3,FALSE)</f>
        <v>0</v>
      </c>
      <c r="CA440" s="196">
        <f t="shared" si="0"/>
        <v>0</v>
      </c>
      <c r="CB440" s="16"/>
      <c r="CC440" s="197">
        <f t="shared" si="1"/>
        <v>780000</v>
      </c>
      <c r="CD440" s="145" t="s">
        <v>61</v>
      </c>
      <c r="CE440" s="199">
        <f>VLOOKUP(CD440,DM_TI_LE!$I$12:$J$16,2,FALSE)</f>
        <v>0</v>
      </c>
    </row>
    <row r="441" spans="1:83" ht="12.75">
      <c r="A441" s="36">
        <v>437</v>
      </c>
      <c r="B441" s="38">
        <f>GD_LCD_HS_LNS!B440</f>
        <v>13755</v>
      </c>
      <c r="C441" s="38" t="str">
        <f>GD_LCD_HS_LNS!C440</f>
        <v>Phạm Thị Diễm Hương</v>
      </c>
      <c r="D441" s="38" t="str">
        <f>GD_LCD_HS_LNS!D440</f>
        <v>Nhân viên phục vụ hành khách</v>
      </c>
      <c r="E441" s="146">
        <f>VLOOKUP(B441,GD_CHAM_CONG!$C$6:$BJ$912,60,FALSE)</f>
        <v>1</v>
      </c>
      <c r="F441" s="146">
        <f>VLOOKUP(B441,GD_LCD_HS_LNS!$B$4:$F$914,5,FALSE)</f>
        <v>0</v>
      </c>
      <c r="G441" s="168"/>
      <c r="H441" s="168">
        <f>VLOOKUP(B441,GD_CHAM_CONG!$C$6:$BD$912,37,FALSE)</f>
        <v>26</v>
      </c>
      <c r="I441" s="16">
        <f>VLOOKUP($B441,GD_CHAM_CONG!$C$6:$BF$912,38,FALSE)</f>
        <v>6</v>
      </c>
      <c r="J441" s="16">
        <f>VLOOKUP($B441,GD_CHAM_CONG!$C$6:$BF$912,39,FALSE)</f>
        <v>0</v>
      </c>
      <c r="K441" s="16">
        <f>VLOOKUP($B441,GD_CHAM_CONG!$C$6:$BF$912,40,FALSE)</f>
        <v>0</v>
      </c>
      <c r="L441" s="16">
        <f>VLOOKUP($B441,GD_CHAM_CONG!$C$6:$BF$912,41,FALSE)</f>
        <v>0</v>
      </c>
      <c r="M441" s="16">
        <f>VLOOKUP($B441,GD_CHAM_CONG!$C$6:$BF$912,42,FALSE)</f>
        <v>0</v>
      </c>
      <c r="N441" s="16">
        <f>VLOOKUP($B441,GD_CHAM_CONG!$C$6:$BF$912,43,FALSE)</f>
        <v>0</v>
      </c>
      <c r="O441" s="16">
        <f>VLOOKUP($B441,GD_CHAM_CONG!$C$6:$BF$912,44,FALSE)</f>
        <v>0</v>
      </c>
      <c r="P441" s="16">
        <f>VLOOKUP($B441,GD_CHAM_CONG!$C$6:$BF$912,45,FALSE)</f>
        <v>0</v>
      </c>
      <c r="Q441" s="16">
        <f>VLOOKUP($B441,GD_CHAM_CONG!$C$6:$BF$912,46,FALSE)</f>
        <v>0</v>
      </c>
      <c r="R441" s="16">
        <f>VLOOKUP($B441,GD_CHAM_CONG!$C$6:$BF$912,47,FALSE)</f>
        <v>0</v>
      </c>
      <c r="S441" s="16">
        <f>VLOOKUP($B441,GD_CHAM_CONG!$C$6:$BF$912,48,FALSE)</f>
        <v>0</v>
      </c>
      <c r="T441" s="16">
        <f>VLOOKUP($B441,GD_CHAM_CONG!$C$6:$BF$912,49,FALSE)</f>
        <v>0</v>
      </c>
      <c r="U441" s="16">
        <f>VLOOKUP($B441,GD_CHAM_CONG!$C$6:$BF$912,50,FALSE)</f>
        <v>0</v>
      </c>
      <c r="V441" s="16">
        <f>VLOOKUP($B441,GD_CHAM_CONG!$C$6:$BF$912,51,FALSE)</f>
        <v>0</v>
      </c>
      <c r="W441" s="16">
        <f>VLOOKUP($B441,GD_CHAM_CONG!$C$6:$BF$912,52,FALSE)</f>
        <v>0</v>
      </c>
      <c r="X441" s="16">
        <f>VLOOKUP($B441,GD_CHAM_CONG!$C$6:$BF$912,53,FALSE)</f>
        <v>0</v>
      </c>
      <c r="Y441" s="16">
        <f>VLOOKUP($B441,GD_CHAM_CONG!$C$6:$BF$912,54,FALSE)</f>
        <v>0</v>
      </c>
      <c r="Z441" s="16">
        <f>VLOOKUP($B441,GD_CHAM_CONG!$C$6:$BF$912,55,FALSE)</f>
        <v>0</v>
      </c>
      <c r="AA441" s="16">
        <f>VLOOKUP($B441,GD_CHAM_CONG!$C$6:$BF$912,56,FALSE)</f>
        <v>0</v>
      </c>
      <c r="AB441" s="16">
        <f>VLOOKUP($B441,GD_CHAM_CONG!$C$6:$BI$912,57,FALSE)</f>
        <v>0</v>
      </c>
      <c r="AC441" s="16">
        <f>VLOOKUP($B441,GD_CHAM_CONG!$C$6:$BI$912,58,FALSE)</f>
        <v>0</v>
      </c>
      <c r="AD441" s="16">
        <f>VLOOKUP($B441,GD_CHAM_CONG!$C$6:$BI$912,59,FALSE)</f>
        <v>0</v>
      </c>
      <c r="AE441" s="188">
        <f>I441/$H441*VLOOKUP(I$4,DM_TI_LE!$A$5:$B$30,2,FALSE)</f>
        <v>0.23076923076923078</v>
      </c>
      <c r="AF441" s="188">
        <f>J441/$H441*VLOOKUP(J$4,DM_TI_LE!$A$5:$B$30,2,FALSE)</f>
        <v>0</v>
      </c>
      <c r="AG441" s="188">
        <f>K441/$H441*VLOOKUP(K$4,DM_TI_LE!$A$5:$B$30,2,FALSE)</f>
        <v>0</v>
      </c>
      <c r="AH441" s="188">
        <f>L441/$H441*VLOOKUP(L$4,DM_TI_LE!$A$5:$B$30,2,FALSE)</f>
        <v>0</v>
      </c>
      <c r="AI441" s="188">
        <f>M441/$H441*VLOOKUP(M$4,DM_TI_LE!$A$5:$B$30,2,FALSE)</f>
        <v>0</v>
      </c>
      <c r="AJ441" s="188">
        <f>N441/$H441*VLOOKUP(N$4,DM_TI_LE!$A$5:$B$30,2,FALSE)</f>
        <v>0</v>
      </c>
      <c r="AK441" s="188">
        <f>O441/$H441*VLOOKUP(O$4,DM_TI_LE!$A$5:$B$30,2,FALSE)</f>
        <v>0</v>
      </c>
      <c r="AL441" s="188">
        <f>P441/$H441*VLOOKUP(P$4,DM_TI_LE!$A$5:$B$30,2,FALSE)</f>
        <v>0</v>
      </c>
      <c r="AM441" s="188">
        <f>Q441/$H441*VLOOKUP(Q$4,DM_TI_LE!$A$5:$B$30,2,FALSE)</f>
        <v>0</v>
      </c>
      <c r="AN441" s="188">
        <f>R441/$H441*VLOOKUP(R$4,DM_TI_LE!$A$5:$B$30,2,FALSE)</f>
        <v>0</v>
      </c>
      <c r="AO441" s="188">
        <f>S441/$H441*VLOOKUP(S$4,DM_TI_LE!$A$5:$B$30,2,FALSE)</f>
        <v>0</v>
      </c>
      <c r="AP441" s="188">
        <f>T441/$H441*VLOOKUP(T$4,DM_TI_LE!$A$5:$B$30,2,FALSE)</f>
        <v>0</v>
      </c>
      <c r="AQ441" s="188">
        <f>U441/$H441*VLOOKUP(U$4,DM_TI_LE!$A$5:$B$30,2,FALSE)</f>
        <v>0</v>
      </c>
      <c r="AR441" s="188">
        <f>V441/$H441*VLOOKUP(V$4,DM_TI_LE!$A$5:$B$30,2,FALSE)</f>
        <v>0</v>
      </c>
      <c r="AS441" s="188">
        <f>W441/$H441*VLOOKUP(W$4,DM_TI_LE!$A$5:$B$30,2,FALSE)</f>
        <v>0</v>
      </c>
      <c r="AT441" s="188">
        <f>X441/$H441*VLOOKUP(X$4,DM_TI_LE!$A$5:$B$30,2,FALSE)</f>
        <v>0</v>
      </c>
      <c r="AU441" s="188">
        <f>Y441/$H441*VLOOKUP(Y$4,DM_TI_LE!$A$5:$B$30,2,FALSE)</f>
        <v>0</v>
      </c>
      <c r="AV441" s="188">
        <f>Z441/$H441*VLOOKUP(Z$4,DM_TI_LE!$A$5:$B$30,2,FALSE)</f>
        <v>0</v>
      </c>
      <c r="AW441" s="188">
        <f>AA441/$H441*VLOOKUP(AA$4,DM_TI_LE!$A$5:$B$30,2,FALSE)</f>
        <v>0</v>
      </c>
      <c r="AX441" s="188">
        <f>AB441/$H441*VLOOKUP(AB$4,DM_TI_LE!$A$5:$B$30,2,FALSE)</f>
        <v>0</v>
      </c>
      <c r="AY441" s="188">
        <f>AC441/$H441*VLOOKUP(AC$4,DM_TI_LE!$A$5:$B$30,2,FALSE)</f>
        <v>0</v>
      </c>
      <c r="AZ441" s="188">
        <f>AD441/$H441*VLOOKUP(AD$4,DM_TI_LE!$A$5:$B$30,2,FALSE)</f>
        <v>0</v>
      </c>
      <c r="BA441" s="231">
        <f>IF(CD441="HDHV",DM_TI_LE!$K$12*I441, SUM(AE441:AW441)*F441*E441*DM_HE_SO_LUONG_NS!$D$1*CE441)</f>
        <v>180000</v>
      </c>
      <c r="BB441" s="16"/>
      <c r="BC441" s="17">
        <f>VLOOKUP(B441,GD_LCD_HS_LNS!$B$4:$E$914,4,FALSE)</f>
        <v>0</v>
      </c>
      <c r="BD441" s="16"/>
      <c r="BE441" s="16">
        <f>I441/26*$BC441*VLOOKUP(BE$4,DM_TI_LE!$A$5:$C$29,3,FALSE)</f>
        <v>0</v>
      </c>
      <c r="BF441" s="16">
        <f>J441/26*$BC441*VLOOKUP(BF$4,DM_TI_LE!$A$5:$C$29,3,FALSE)</f>
        <v>0</v>
      </c>
      <c r="BG441" s="16">
        <f>K441/26*$BC441*VLOOKUP(BG$4,DM_TI_LE!$A$5:$C$29,3,FALSE)</f>
        <v>0</v>
      </c>
      <c r="BH441" s="16">
        <f>L441/26*$BC441*VLOOKUP(BH$4,DM_TI_LE!$A$5:$C$29,3,FALSE)</f>
        <v>0</v>
      </c>
      <c r="BI441" s="16">
        <f>M441/26*$BC441*VLOOKUP(BI$4,DM_TI_LE!$A$5:$C$29,3,FALSE)</f>
        <v>0</v>
      </c>
      <c r="BJ441" s="16">
        <f>N441/26*$BC441*VLOOKUP(BJ$4,DM_TI_LE!$A$5:$C$29,3,FALSE)</f>
        <v>0</v>
      </c>
      <c r="BK441" s="16">
        <f>O441/26*$BC441*VLOOKUP(BK$4,DM_TI_LE!$A$5:$C$29,3,FALSE)</f>
        <v>0</v>
      </c>
      <c r="BL441" s="16">
        <f>P441/26*$BC441*VLOOKUP(BL$4,DM_TI_LE!$A$5:$C$29,3,FALSE)</f>
        <v>0</v>
      </c>
      <c r="BM441" s="16">
        <f>Q441/26*$BC441*VLOOKUP(BM$4,DM_TI_LE!$A$5:$C$29,3,FALSE)</f>
        <v>0</v>
      </c>
      <c r="BN441" s="16">
        <f>R441/26*$BC441*VLOOKUP(BN$4,DM_TI_LE!$A$5:$C$29,3,FALSE)</f>
        <v>0</v>
      </c>
      <c r="BO441" s="16">
        <f>S441/26*$BC441*VLOOKUP(BO$4,DM_TI_LE!$A$5:$C$29,3,FALSE)</f>
        <v>0</v>
      </c>
      <c r="BP441" s="16">
        <f>T441/26*$BC441*VLOOKUP(BP$4,DM_TI_LE!$A$5:$C$29,3,FALSE)</f>
        <v>0</v>
      </c>
      <c r="BQ441" s="16">
        <f>U441/26*$BC441*VLOOKUP(BQ$4,DM_TI_LE!$A$5:$C$29,3,FALSE)</f>
        <v>0</v>
      </c>
      <c r="BR441" s="16">
        <f>V441/26*$BC441*VLOOKUP(BR$4,DM_TI_LE!$A$5:$C$29,3,FALSE)</f>
        <v>0</v>
      </c>
      <c r="BS441" s="16">
        <f>W441/26*$BC441*VLOOKUP(BS$4,DM_TI_LE!$A$5:$C$29,3,FALSE)</f>
        <v>0</v>
      </c>
      <c r="BT441" s="16">
        <f>X441/26*$BC441*VLOOKUP(BT$4,DM_TI_LE!$A$5:$C$29,3,FALSE)</f>
        <v>0</v>
      </c>
      <c r="BU441" s="16">
        <f>Y441/26*$BC441*VLOOKUP(BU$4,DM_TI_LE!$A$5:$C$29,3,FALSE)</f>
        <v>0</v>
      </c>
      <c r="BV441" s="16">
        <f>Z441/26*$BC441*VLOOKUP(BV$4,DM_TI_LE!$A$5:$C$29,3,FALSE)</f>
        <v>0</v>
      </c>
      <c r="BW441" s="16">
        <f>AA441/26*$BC441*VLOOKUP(BW$4,DM_TI_LE!$A$5:$C$29,3,FALSE)</f>
        <v>0</v>
      </c>
      <c r="BX441" s="16">
        <f>AB441/26*$BC441*VLOOKUP(BX$4,DM_TI_LE!$A$5:$C$29,3,FALSE)</f>
        <v>0</v>
      </c>
      <c r="BY441" s="16">
        <f>AC441/26*$BC441*VLOOKUP(BY$4,DM_TI_LE!$A$5:$C$29,3,FALSE)</f>
        <v>0</v>
      </c>
      <c r="BZ441" s="16">
        <f>AD441/26*$BC441*VLOOKUP(BZ$4,DM_TI_LE!$A$5:$C$29,3,FALSE)</f>
        <v>0</v>
      </c>
      <c r="CA441" s="196">
        <f t="shared" si="0"/>
        <v>0</v>
      </c>
      <c r="CB441" s="16"/>
      <c r="CC441" s="197">
        <f t="shared" si="1"/>
        <v>180000</v>
      </c>
      <c r="CD441" s="145" t="s">
        <v>61</v>
      </c>
      <c r="CE441" s="199">
        <f>VLOOKUP(CD441,DM_TI_LE!$I$12:$J$16,2,FALSE)</f>
        <v>0</v>
      </c>
    </row>
    <row r="442" spans="1:83" ht="12.75">
      <c r="A442" s="36">
        <v>438</v>
      </c>
      <c r="B442" s="38">
        <f>GD_LCD_HS_LNS!B441</f>
        <v>13756</v>
      </c>
      <c r="C442" s="38" t="str">
        <f>GD_LCD_HS_LNS!C441</f>
        <v>Nguyễn Thị Diệu Hoa</v>
      </c>
      <c r="D442" s="38" t="str">
        <f>GD_LCD_HS_LNS!D441</f>
        <v>Nhân viên phục vụ hành khách</v>
      </c>
      <c r="E442" s="146">
        <f>VLOOKUP(B442,GD_CHAM_CONG!$C$6:$BJ$912,60,FALSE)</f>
        <v>1</v>
      </c>
      <c r="F442" s="146">
        <f>VLOOKUP(B442,GD_LCD_HS_LNS!$B$4:$F$914,5,FALSE)</f>
        <v>0</v>
      </c>
      <c r="G442" s="168"/>
      <c r="H442" s="168">
        <f>VLOOKUP(B442,GD_CHAM_CONG!$C$6:$BD$912,37,FALSE)</f>
        <v>26</v>
      </c>
      <c r="I442" s="16">
        <f>VLOOKUP($B442,GD_CHAM_CONG!$C$6:$BF$912,38,FALSE)</f>
        <v>26</v>
      </c>
      <c r="J442" s="16">
        <f>VLOOKUP($B442,GD_CHAM_CONG!$C$6:$BF$912,39,FALSE)</f>
        <v>0</v>
      </c>
      <c r="K442" s="16">
        <f>VLOOKUP($B442,GD_CHAM_CONG!$C$6:$BF$912,40,FALSE)</f>
        <v>0</v>
      </c>
      <c r="L442" s="16">
        <f>VLOOKUP($B442,GD_CHAM_CONG!$C$6:$BF$912,41,FALSE)</f>
        <v>0</v>
      </c>
      <c r="M442" s="16">
        <f>VLOOKUP($B442,GD_CHAM_CONG!$C$6:$BF$912,42,FALSE)</f>
        <v>0</v>
      </c>
      <c r="N442" s="16">
        <f>VLOOKUP($B442,GD_CHAM_CONG!$C$6:$BF$912,43,FALSE)</f>
        <v>0</v>
      </c>
      <c r="O442" s="16">
        <f>VLOOKUP($B442,GD_CHAM_CONG!$C$6:$BF$912,44,FALSE)</f>
        <v>0</v>
      </c>
      <c r="P442" s="16">
        <f>VLOOKUP($B442,GD_CHAM_CONG!$C$6:$BF$912,45,FALSE)</f>
        <v>0</v>
      </c>
      <c r="Q442" s="16">
        <f>VLOOKUP($B442,GD_CHAM_CONG!$C$6:$BF$912,46,FALSE)</f>
        <v>0</v>
      </c>
      <c r="R442" s="16">
        <f>VLOOKUP($B442,GD_CHAM_CONG!$C$6:$BF$912,47,FALSE)</f>
        <v>0</v>
      </c>
      <c r="S442" s="16">
        <f>VLOOKUP($B442,GD_CHAM_CONG!$C$6:$BF$912,48,FALSE)</f>
        <v>0</v>
      </c>
      <c r="T442" s="16">
        <f>VLOOKUP($B442,GD_CHAM_CONG!$C$6:$BF$912,49,FALSE)</f>
        <v>0</v>
      </c>
      <c r="U442" s="16">
        <f>VLOOKUP($B442,GD_CHAM_CONG!$C$6:$BF$912,50,FALSE)</f>
        <v>0</v>
      </c>
      <c r="V442" s="16">
        <f>VLOOKUP($B442,GD_CHAM_CONG!$C$6:$BF$912,51,FALSE)</f>
        <v>0</v>
      </c>
      <c r="W442" s="16">
        <f>VLOOKUP($B442,GD_CHAM_CONG!$C$6:$BF$912,52,FALSE)</f>
        <v>0</v>
      </c>
      <c r="X442" s="16">
        <f>VLOOKUP($B442,GD_CHAM_CONG!$C$6:$BF$912,53,FALSE)</f>
        <v>0</v>
      </c>
      <c r="Y442" s="16">
        <f>VLOOKUP($B442,GD_CHAM_CONG!$C$6:$BF$912,54,FALSE)</f>
        <v>0</v>
      </c>
      <c r="Z442" s="16">
        <f>VLOOKUP($B442,GD_CHAM_CONG!$C$6:$BF$912,55,FALSE)</f>
        <v>0</v>
      </c>
      <c r="AA442" s="16">
        <f>VLOOKUP($B442,GD_CHAM_CONG!$C$6:$BF$912,56,FALSE)</f>
        <v>0</v>
      </c>
      <c r="AB442" s="16">
        <f>VLOOKUP($B442,GD_CHAM_CONG!$C$6:$BI$912,57,FALSE)</f>
        <v>0</v>
      </c>
      <c r="AC442" s="16">
        <f>VLOOKUP($B442,GD_CHAM_CONG!$C$6:$BI$912,58,FALSE)</f>
        <v>0</v>
      </c>
      <c r="AD442" s="16">
        <f>VLOOKUP($B442,GD_CHAM_CONG!$C$6:$BI$912,59,FALSE)</f>
        <v>0</v>
      </c>
      <c r="AE442" s="188">
        <f>I442/$H442*VLOOKUP(I$4,DM_TI_LE!$A$5:$B$30,2,FALSE)</f>
        <v>1</v>
      </c>
      <c r="AF442" s="188">
        <f>J442/$H442*VLOOKUP(J$4,DM_TI_LE!$A$5:$B$30,2,FALSE)</f>
        <v>0</v>
      </c>
      <c r="AG442" s="188">
        <f>K442/$H442*VLOOKUP(K$4,DM_TI_LE!$A$5:$B$30,2,FALSE)</f>
        <v>0</v>
      </c>
      <c r="AH442" s="188">
        <f>L442/$H442*VLOOKUP(L$4,DM_TI_LE!$A$5:$B$30,2,FALSE)</f>
        <v>0</v>
      </c>
      <c r="AI442" s="188">
        <f>M442/$H442*VLOOKUP(M$4,DM_TI_LE!$A$5:$B$30,2,FALSE)</f>
        <v>0</v>
      </c>
      <c r="AJ442" s="188">
        <f>N442/$H442*VLOOKUP(N$4,DM_TI_LE!$A$5:$B$30,2,FALSE)</f>
        <v>0</v>
      </c>
      <c r="AK442" s="188">
        <f>O442/$H442*VLOOKUP(O$4,DM_TI_LE!$A$5:$B$30,2,FALSE)</f>
        <v>0</v>
      </c>
      <c r="AL442" s="188">
        <f>P442/$H442*VLOOKUP(P$4,DM_TI_LE!$A$5:$B$30,2,FALSE)</f>
        <v>0</v>
      </c>
      <c r="AM442" s="188">
        <f>Q442/$H442*VLOOKUP(Q$4,DM_TI_LE!$A$5:$B$30,2,FALSE)</f>
        <v>0</v>
      </c>
      <c r="AN442" s="188">
        <f>R442/$H442*VLOOKUP(R$4,DM_TI_LE!$A$5:$B$30,2,FALSE)</f>
        <v>0</v>
      </c>
      <c r="AO442" s="188">
        <f>S442/$H442*VLOOKUP(S$4,DM_TI_LE!$A$5:$B$30,2,FALSE)</f>
        <v>0</v>
      </c>
      <c r="AP442" s="188">
        <f>T442/$H442*VLOOKUP(T$4,DM_TI_LE!$A$5:$B$30,2,FALSE)</f>
        <v>0</v>
      </c>
      <c r="AQ442" s="188">
        <f>U442/$H442*VLOOKUP(U$4,DM_TI_LE!$A$5:$B$30,2,FALSE)</f>
        <v>0</v>
      </c>
      <c r="AR442" s="188">
        <f>V442/$H442*VLOOKUP(V$4,DM_TI_LE!$A$5:$B$30,2,FALSE)</f>
        <v>0</v>
      </c>
      <c r="AS442" s="188">
        <f>W442/$H442*VLOOKUP(W$4,DM_TI_LE!$A$5:$B$30,2,FALSE)</f>
        <v>0</v>
      </c>
      <c r="AT442" s="188">
        <f>X442/$H442*VLOOKUP(X$4,DM_TI_LE!$A$5:$B$30,2,FALSE)</f>
        <v>0</v>
      </c>
      <c r="AU442" s="188">
        <f>Y442/$H442*VLOOKUP(Y$4,DM_TI_LE!$A$5:$B$30,2,FALSE)</f>
        <v>0</v>
      </c>
      <c r="AV442" s="188">
        <f>Z442/$H442*VLOOKUP(Z$4,DM_TI_LE!$A$5:$B$30,2,FALSE)</f>
        <v>0</v>
      </c>
      <c r="AW442" s="188">
        <f>AA442/$H442*VLOOKUP(AA$4,DM_TI_LE!$A$5:$B$30,2,FALSE)</f>
        <v>0</v>
      </c>
      <c r="AX442" s="188">
        <f>AB442/$H442*VLOOKUP(AB$4,DM_TI_LE!$A$5:$B$30,2,FALSE)</f>
        <v>0</v>
      </c>
      <c r="AY442" s="188">
        <f>AC442/$H442*VLOOKUP(AC$4,DM_TI_LE!$A$5:$B$30,2,FALSE)</f>
        <v>0</v>
      </c>
      <c r="AZ442" s="188">
        <f>AD442/$H442*VLOOKUP(AD$4,DM_TI_LE!$A$5:$B$30,2,FALSE)</f>
        <v>0</v>
      </c>
      <c r="BA442" s="231">
        <f>IF(CD442="HDHV",DM_TI_LE!$K$12*I442, SUM(AE442:AW442)*F442*E442*DM_HE_SO_LUONG_NS!$D$1*CE442)</f>
        <v>780000</v>
      </c>
      <c r="BB442" s="16"/>
      <c r="BC442" s="17">
        <f>VLOOKUP(B442,GD_LCD_HS_LNS!$B$4:$E$914,4,FALSE)</f>
        <v>0</v>
      </c>
      <c r="BD442" s="16"/>
      <c r="BE442" s="16">
        <f>I442/26*$BC442*VLOOKUP(BE$4,DM_TI_LE!$A$5:$C$29,3,FALSE)</f>
        <v>0</v>
      </c>
      <c r="BF442" s="16">
        <f>J442/26*$BC442*VLOOKUP(BF$4,DM_TI_LE!$A$5:$C$29,3,FALSE)</f>
        <v>0</v>
      </c>
      <c r="BG442" s="16">
        <f>K442/26*$BC442*VLOOKUP(BG$4,DM_TI_LE!$A$5:$C$29,3,FALSE)</f>
        <v>0</v>
      </c>
      <c r="BH442" s="16">
        <f>L442/26*$BC442*VLOOKUP(BH$4,DM_TI_LE!$A$5:$C$29,3,FALSE)</f>
        <v>0</v>
      </c>
      <c r="BI442" s="16">
        <f>M442/26*$BC442*VLOOKUP(BI$4,DM_TI_LE!$A$5:$C$29,3,FALSE)</f>
        <v>0</v>
      </c>
      <c r="BJ442" s="16">
        <f>N442/26*$BC442*VLOOKUP(BJ$4,DM_TI_LE!$A$5:$C$29,3,FALSE)</f>
        <v>0</v>
      </c>
      <c r="BK442" s="16">
        <f>O442/26*$BC442*VLOOKUP(BK$4,DM_TI_LE!$A$5:$C$29,3,FALSE)</f>
        <v>0</v>
      </c>
      <c r="BL442" s="16">
        <f>P442/26*$BC442*VLOOKUP(BL$4,DM_TI_LE!$A$5:$C$29,3,FALSE)</f>
        <v>0</v>
      </c>
      <c r="BM442" s="16">
        <f>Q442/26*$BC442*VLOOKUP(BM$4,DM_TI_LE!$A$5:$C$29,3,FALSE)</f>
        <v>0</v>
      </c>
      <c r="BN442" s="16">
        <f>R442/26*$BC442*VLOOKUP(BN$4,DM_TI_LE!$A$5:$C$29,3,FALSE)</f>
        <v>0</v>
      </c>
      <c r="BO442" s="16">
        <f>S442/26*$BC442*VLOOKUP(BO$4,DM_TI_LE!$A$5:$C$29,3,FALSE)</f>
        <v>0</v>
      </c>
      <c r="BP442" s="16">
        <f>T442/26*$BC442*VLOOKUP(BP$4,DM_TI_LE!$A$5:$C$29,3,FALSE)</f>
        <v>0</v>
      </c>
      <c r="BQ442" s="16">
        <f>U442/26*$BC442*VLOOKUP(BQ$4,DM_TI_LE!$A$5:$C$29,3,FALSE)</f>
        <v>0</v>
      </c>
      <c r="BR442" s="16">
        <f>V442/26*$BC442*VLOOKUP(BR$4,DM_TI_LE!$A$5:$C$29,3,FALSE)</f>
        <v>0</v>
      </c>
      <c r="BS442" s="16">
        <f>W442/26*$BC442*VLOOKUP(BS$4,DM_TI_LE!$A$5:$C$29,3,FALSE)</f>
        <v>0</v>
      </c>
      <c r="BT442" s="16">
        <f>X442/26*$BC442*VLOOKUP(BT$4,DM_TI_LE!$A$5:$C$29,3,FALSE)</f>
        <v>0</v>
      </c>
      <c r="BU442" s="16">
        <f>Y442/26*$BC442*VLOOKUP(BU$4,DM_TI_LE!$A$5:$C$29,3,FALSE)</f>
        <v>0</v>
      </c>
      <c r="BV442" s="16">
        <f>Z442/26*$BC442*VLOOKUP(BV$4,DM_TI_LE!$A$5:$C$29,3,FALSE)</f>
        <v>0</v>
      </c>
      <c r="BW442" s="16">
        <f>AA442/26*$BC442*VLOOKUP(BW$4,DM_TI_LE!$A$5:$C$29,3,FALSE)</f>
        <v>0</v>
      </c>
      <c r="BX442" s="16">
        <f>AB442/26*$BC442*VLOOKUP(BX$4,DM_TI_LE!$A$5:$C$29,3,FALSE)</f>
        <v>0</v>
      </c>
      <c r="BY442" s="16">
        <f>AC442/26*$BC442*VLOOKUP(BY$4,DM_TI_LE!$A$5:$C$29,3,FALSE)</f>
        <v>0</v>
      </c>
      <c r="BZ442" s="16">
        <f>AD442/26*$BC442*VLOOKUP(BZ$4,DM_TI_LE!$A$5:$C$29,3,FALSE)</f>
        <v>0</v>
      </c>
      <c r="CA442" s="196">
        <f t="shared" si="0"/>
        <v>0</v>
      </c>
      <c r="CB442" s="16"/>
      <c r="CC442" s="197">
        <f t="shared" si="1"/>
        <v>780000</v>
      </c>
      <c r="CD442" s="145" t="s">
        <v>61</v>
      </c>
      <c r="CE442" s="199">
        <f>VLOOKUP(CD442,DM_TI_LE!$I$12:$J$16,2,FALSE)</f>
        <v>0</v>
      </c>
    </row>
    <row r="443" spans="1:83" ht="12.75">
      <c r="A443" s="36">
        <v>439</v>
      </c>
      <c r="B443" s="38">
        <f>GD_LCD_HS_LNS!B442</f>
        <v>13757</v>
      </c>
      <c r="C443" s="38" t="str">
        <f>GD_LCD_HS_LNS!C442</f>
        <v>Trần Thanh Trang</v>
      </c>
      <c r="D443" s="38" t="str">
        <f>GD_LCD_HS_LNS!D442</f>
        <v>Nhân viên phục vụ hành khách</v>
      </c>
      <c r="E443" s="146">
        <f>VLOOKUP(B443,GD_CHAM_CONG!$C$6:$BJ$912,60,FALSE)</f>
        <v>1</v>
      </c>
      <c r="F443" s="146">
        <f>VLOOKUP(B443,GD_LCD_HS_LNS!$B$4:$F$914,5,FALSE)</f>
        <v>0</v>
      </c>
      <c r="G443" s="168"/>
      <c r="H443" s="168">
        <f>VLOOKUP(B443,GD_CHAM_CONG!$C$6:$BD$912,37,FALSE)</f>
        <v>26</v>
      </c>
      <c r="I443" s="16">
        <f>VLOOKUP($B443,GD_CHAM_CONG!$C$6:$BF$912,38,FALSE)</f>
        <v>26</v>
      </c>
      <c r="J443" s="16">
        <f>VLOOKUP($B443,GD_CHAM_CONG!$C$6:$BF$912,39,FALSE)</f>
        <v>0</v>
      </c>
      <c r="K443" s="16">
        <f>VLOOKUP($B443,GD_CHAM_CONG!$C$6:$BF$912,40,FALSE)</f>
        <v>0</v>
      </c>
      <c r="L443" s="16">
        <f>VLOOKUP($B443,GD_CHAM_CONG!$C$6:$BF$912,41,FALSE)</f>
        <v>0</v>
      </c>
      <c r="M443" s="16">
        <f>VLOOKUP($B443,GD_CHAM_CONG!$C$6:$BF$912,42,FALSE)</f>
        <v>0</v>
      </c>
      <c r="N443" s="16">
        <f>VLOOKUP($B443,GD_CHAM_CONG!$C$6:$BF$912,43,FALSE)</f>
        <v>0</v>
      </c>
      <c r="O443" s="16">
        <f>VLOOKUP($B443,GD_CHAM_CONG!$C$6:$BF$912,44,FALSE)</f>
        <v>0</v>
      </c>
      <c r="P443" s="16">
        <f>VLOOKUP($B443,GD_CHAM_CONG!$C$6:$BF$912,45,FALSE)</f>
        <v>0</v>
      </c>
      <c r="Q443" s="16">
        <f>VLOOKUP($B443,GD_CHAM_CONG!$C$6:$BF$912,46,FALSE)</f>
        <v>0</v>
      </c>
      <c r="R443" s="16">
        <f>VLOOKUP($B443,GD_CHAM_CONG!$C$6:$BF$912,47,FALSE)</f>
        <v>0</v>
      </c>
      <c r="S443" s="16">
        <f>VLOOKUP($B443,GD_CHAM_CONG!$C$6:$BF$912,48,FALSE)</f>
        <v>0</v>
      </c>
      <c r="T443" s="16">
        <f>VLOOKUP($B443,GD_CHAM_CONG!$C$6:$BF$912,49,FALSE)</f>
        <v>0</v>
      </c>
      <c r="U443" s="16">
        <f>VLOOKUP($B443,GD_CHAM_CONG!$C$6:$BF$912,50,FALSE)</f>
        <v>0</v>
      </c>
      <c r="V443" s="16">
        <f>VLOOKUP($B443,GD_CHAM_CONG!$C$6:$BF$912,51,FALSE)</f>
        <v>0</v>
      </c>
      <c r="W443" s="16">
        <f>VLOOKUP($B443,GD_CHAM_CONG!$C$6:$BF$912,52,FALSE)</f>
        <v>0</v>
      </c>
      <c r="X443" s="16">
        <f>VLOOKUP($B443,GD_CHAM_CONG!$C$6:$BF$912,53,FALSE)</f>
        <v>0</v>
      </c>
      <c r="Y443" s="16">
        <f>VLOOKUP($B443,GD_CHAM_CONG!$C$6:$BF$912,54,FALSE)</f>
        <v>0</v>
      </c>
      <c r="Z443" s="16">
        <f>VLOOKUP($B443,GD_CHAM_CONG!$C$6:$BF$912,55,FALSE)</f>
        <v>0</v>
      </c>
      <c r="AA443" s="16">
        <f>VLOOKUP($B443,GD_CHAM_CONG!$C$6:$BF$912,56,FALSE)</f>
        <v>0</v>
      </c>
      <c r="AB443" s="16">
        <f>VLOOKUP($B443,GD_CHAM_CONG!$C$6:$BI$912,57,FALSE)</f>
        <v>0</v>
      </c>
      <c r="AC443" s="16">
        <f>VLOOKUP($B443,GD_CHAM_CONG!$C$6:$BI$912,58,FALSE)</f>
        <v>0</v>
      </c>
      <c r="AD443" s="16">
        <f>VLOOKUP($B443,GD_CHAM_CONG!$C$6:$BI$912,59,FALSE)</f>
        <v>0</v>
      </c>
      <c r="AE443" s="188">
        <f>I443/$H443*VLOOKUP(I$4,DM_TI_LE!$A$5:$B$30,2,FALSE)</f>
        <v>1</v>
      </c>
      <c r="AF443" s="188">
        <f>J443/$H443*VLOOKUP(J$4,DM_TI_LE!$A$5:$B$30,2,FALSE)</f>
        <v>0</v>
      </c>
      <c r="AG443" s="188">
        <f>K443/$H443*VLOOKUP(K$4,DM_TI_LE!$A$5:$B$30,2,FALSE)</f>
        <v>0</v>
      </c>
      <c r="AH443" s="188">
        <f>L443/$H443*VLOOKUP(L$4,DM_TI_LE!$A$5:$B$30,2,FALSE)</f>
        <v>0</v>
      </c>
      <c r="AI443" s="188">
        <f>M443/$H443*VLOOKUP(M$4,DM_TI_LE!$A$5:$B$30,2,FALSE)</f>
        <v>0</v>
      </c>
      <c r="AJ443" s="188">
        <f>N443/$H443*VLOOKUP(N$4,DM_TI_LE!$A$5:$B$30,2,FALSE)</f>
        <v>0</v>
      </c>
      <c r="AK443" s="188">
        <f>O443/$H443*VLOOKUP(O$4,DM_TI_LE!$A$5:$B$30,2,FALSE)</f>
        <v>0</v>
      </c>
      <c r="AL443" s="188">
        <f>P443/$H443*VLOOKUP(P$4,DM_TI_LE!$A$5:$B$30,2,FALSE)</f>
        <v>0</v>
      </c>
      <c r="AM443" s="188">
        <f>Q443/$H443*VLOOKUP(Q$4,DM_TI_LE!$A$5:$B$30,2,FALSE)</f>
        <v>0</v>
      </c>
      <c r="AN443" s="188">
        <f>R443/$H443*VLOOKUP(R$4,DM_TI_LE!$A$5:$B$30,2,FALSE)</f>
        <v>0</v>
      </c>
      <c r="AO443" s="188">
        <f>S443/$H443*VLOOKUP(S$4,DM_TI_LE!$A$5:$B$30,2,FALSE)</f>
        <v>0</v>
      </c>
      <c r="AP443" s="188">
        <f>T443/$H443*VLOOKUP(T$4,DM_TI_LE!$A$5:$B$30,2,FALSE)</f>
        <v>0</v>
      </c>
      <c r="AQ443" s="188">
        <f>U443/$H443*VLOOKUP(U$4,DM_TI_LE!$A$5:$B$30,2,FALSE)</f>
        <v>0</v>
      </c>
      <c r="AR443" s="188">
        <f>V443/$H443*VLOOKUP(V$4,DM_TI_LE!$A$5:$B$30,2,FALSE)</f>
        <v>0</v>
      </c>
      <c r="AS443" s="188">
        <f>W443/$H443*VLOOKUP(W$4,DM_TI_LE!$A$5:$B$30,2,FALSE)</f>
        <v>0</v>
      </c>
      <c r="AT443" s="188">
        <f>X443/$H443*VLOOKUP(X$4,DM_TI_LE!$A$5:$B$30,2,FALSE)</f>
        <v>0</v>
      </c>
      <c r="AU443" s="188">
        <f>Y443/$H443*VLOOKUP(Y$4,DM_TI_LE!$A$5:$B$30,2,FALSE)</f>
        <v>0</v>
      </c>
      <c r="AV443" s="188">
        <f>Z443/$H443*VLOOKUP(Z$4,DM_TI_LE!$A$5:$B$30,2,FALSE)</f>
        <v>0</v>
      </c>
      <c r="AW443" s="188">
        <f>AA443/$H443*VLOOKUP(AA$4,DM_TI_LE!$A$5:$B$30,2,FALSE)</f>
        <v>0</v>
      </c>
      <c r="AX443" s="188">
        <f>AB443/$H443*VLOOKUP(AB$4,DM_TI_LE!$A$5:$B$30,2,FALSE)</f>
        <v>0</v>
      </c>
      <c r="AY443" s="188">
        <f>AC443/$H443*VLOOKUP(AC$4,DM_TI_LE!$A$5:$B$30,2,FALSE)</f>
        <v>0</v>
      </c>
      <c r="AZ443" s="188">
        <f>AD443/$H443*VLOOKUP(AD$4,DM_TI_LE!$A$5:$B$30,2,FALSE)</f>
        <v>0</v>
      </c>
      <c r="BA443" s="231">
        <f>IF(CD443="HDHV",DM_TI_LE!$K$12*I443, SUM(AE443:AW443)*F443*E443*DM_HE_SO_LUONG_NS!$D$1*CE443)</f>
        <v>780000</v>
      </c>
      <c r="BB443" s="16"/>
      <c r="BC443" s="17">
        <f>VLOOKUP(B443,GD_LCD_HS_LNS!$B$4:$E$914,4,FALSE)</f>
        <v>0</v>
      </c>
      <c r="BD443" s="16"/>
      <c r="BE443" s="16">
        <f>I443/26*$BC443*VLOOKUP(BE$4,DM_TI_LE!$A$5:$C$29,3,FALSE)</f>
        <v>0</v>
      </c>
      <c r="BF443" s="16">
        <f>J443/26*$BC443*VLOOKUP(BF$4,DM_TI_LE!$A$5:$C$29,3,FALSE)</f>
        <v>0</v>
      </c>
      <c r="BG443" s="16">
        <f>K443/26*$BC443*VLOOKUP(BG$4,DM_TI_LE!$A$5:$C$29,3,FALSE)</f>
        <v>0</v>
      </c>
      <c r="BH443" s="16">
        <f>L443/26*$BC443*VLOOKUP(BH$4,DM_TI_LE!$A$5:$C$29,3,FALSE)</f>
        <v>0</v>
      </c>
      <c r="BI443" s="16">
        <f>M443/26*$BC443*VLOOKUP(BI$4,DM_TI_LE!$A$5:$C$29,3,FALSE)</f>
        <v>0</v>
      </c>
      <c r="BJ443" s="16">
        <f>N443/26*$BC443*VLOOKUP(BJ$4,DM_TI_LE!$A$5:$C$29,3,FALSE)</f>
        <v>0</v>
      </c>
      <c r="BK443" s="16">
        <f>O443/26*$BC443*VLOOKUP(BK$4,DM_TI_LE!$A$5:$C$29,3,FALSE)</f>
        <v>0</v>
      </c>
      <c r="BL443" s="16">
        <f>P443/26*$BC443*VLOOKUP(BL$4,DM_TI_LE!$A$5:$C$29,3,FALSE)</f>
        <v>0</v>
      </c>
      <c r="BM443" s="16">
        <f>Q443/26*$BC443*VLOOKUP(BM$4,DM_TI_LE!$A$5:$C$29,3,FALSE)</f>
        <v>0</v>
      </c>
      <c r="BN443" s="16">
        <f>R443/26*$BC443*VLOOKUP(BN$4,DM_TI_LE!$A$5:$C$29,3,FALSE)</f>
        <v>0</v>
      </c>
      <c r="BO443" s="16">
        <f>S443/26*$BC443*VLOOKUP(BO$4,DM_TI_LE!$A$5:$C$29,3,FALSE)</f>
        <v>0</v>
      </c>
      <c r="BP443" s="16">
        <f>T443/26*$BC443*VLOOKUP(BP$4,DM_TI_LE!$A$5:$C$29,3,FALSE)</f>
        <v>0</v>
      </c>
      <c r="BQ443" s="16">
        <f>U443/26*$BC443*VLOOKUP(BQ$4,DM_TI_LE!$A$5:$C$29,3,FALSE)</f>
        <v>0</v>
      </c>
      <c r="BR443" s="16">
        <f>V443/26*$BC443*VLOOKUP(BR$4,DM_TI_LE!$A$5:$C$29,3,FALSE)</f>
        <v>0</v>
      </c>
      <c r="BS443" s="16">
        <f>W443/26*$BC443*VLOOKUP(BS$4,DM_TI_LE!$A$5:$C$29,3,FALSE)</f>
        <v>0</v>
      </c>
      <c r="BT443" s="16">
        <f>X443/26*$BC443*VLOOKUP(BT$4,DM_TI_LE!$A$5:$C$29,3,FALSE)</f>
        <v>0</v>
      </c>
      <c r="BU443" s="16">
        <f>Y443/26*$BC443*VLOOKUP(BU$4,DM_TI_LE!$A$5:$C$29,3,FALSE)</f>
        <v>0</v>
      </c>
      <c r="BV443" s="16">
        <f>Z443/26*$BC443*VLOOKUP(BV$4,DM_TI_LE!$A$5:$C$29,3,FALSE)</f>
        <v>0</v>
      </c>
      <c r="BW443" s="16">
        <f>AA443/26*$BC443*VLOOKUP(BW$4,DM_TI_LE!$A$5:$C$29,3,FALSE)</f>
        <v>0</v>
      </c>
      <c r="BX443" s="16">
        <f>AB443/26*$BC443*VLOOKUP(BX$4,DM_TI_LE!$A$5:$C$29,3,FALSE)</f>
        <v>0</v>
      </c>
      <c r="BY443" s="16">
        <f>AC443/26*$BC443*VLOOKUP(BY$4,DM_TI_LE!$A$5:$C$29,3,FALSE)</f>
        <v>0</v>
      </c>
      <c r="BZ443" s="16">
        <f>AD443/26*$BC443*VLOOKUP(BZ$4,DM_TI_LE!$A$5:$C$29,3,FALSE)</f>
        <v>0</v>
      </c>
      <c r="CA443" s="196">
        <f t="shared" si="0"/>
        <v>0</v>
      </c>
      <c r="CB443" s="16"/>
      <c r="CC443" s="197">
        <f t="shared" si="1"/>
        <v>780000</v>
      </c>
      <c r="CD443" s="145" t="s">
        <v>61</v>
      </c>
      <c r="CE443" s="199">
        <f>VLOOKUP(CD443,DM_TI_LE!$I$12:$J$16,2,FALSE)</f>
        <v>0</v>
      </c>
    </row>
    <row r="444" spans="1:83" ht="12.75">
      <c r="A444" s="36">
        <v>440</v>
      </c>
      <c r="B444" s="38">
        <f>GD_LCD_HS_LNS!B443</f>
        <v>13768</v>
      </c>
      <c r="C444" s="38" t="str">
        <f>GD_LCD_HS_LNS!C443</f>
        <v>Mạc Thị Thùy Dương</v>
      </c>
      <c r="D444" s="38" t="str">
        <f>GD_LCD_HS_LNS!D443</f>
        <v>Nhân viên phục vụ hành khách</v>
      </c>
      <c r="E444" s="146">
        <f>VLOOKUP(B444,GD_CHAM_CONG!$C$6:$BJ$912,60,FALSE)</f>
        <v>1</v>
      </c>
      <c r="F444" s="146">
        <f>VLOOKUP(B444,GD_LCD_HS_LNS!$B$4:$F$914,5,FALSE)</f>
        <v>0</v>
      </c>
      <c r="G444" s="168"/>
      <c r="H444" s="168">
        <f>VLOOKUP(B444,GD_CHAM_CONG!$C$6:$BD$912,37,FALSE)</f>
        <v>26</v>
      </c>
      <c r="I444" s="16">
        <f>VLOOKUP($B444,GD_CHAM_CONG!$C$6:$BF$912,38,FALSE)</f>
        <v>26</v>
      </c>
      <c r="J444" s="16">
        <f>VLOOKUP($B444,GD_CHAM_CONG!$C$6:$BF$912,39,FALSE)</f>
        <v>0</v>
      </c>
      <c r="K444" s="16">
        <f>VLOOKUP($B444,GD_CHAM_CONG!$C$6:$BF$912,40,FALSE)</f>
        <v>0</v>
      </c>
      <c r="L444" s="16">
        <f>VLOOKUP($B444,GD_CHAM_CONG!$C$6:$BF$912,41,FALSE)</f>
        <v>0</v>
      </c>
      <c r="M444" s="16">
        <f>VLOOKUP($B444,GD_CHAM_CONG!$C$6:$BF$912,42,FALSE)</f>
        <v>0</v>
      </c>
      <c r="N444" s="16">
        <f>VLOOKUP($B444,GD_CHAM_CONG!$C$6:$BF$912,43,FALSE)</f>
        <v>0</v>
      </c>
      <c r="O444" s="16">
        <f>VLOOKUP($B444,GD_CHAM_CONG!$C$6:$BF$912,44,FALSE)</f>
        <v>0</v>
      </c>
      <c r="P444" s="16">
        <f>VLOOKUP($B444,GD_CHAM_CONG!$C$6:$BF$912,45,FALSE)</f>
        <v>0</v>
      </c>
      <c r="Q444" s="16">
        <f>VLOOKUP($B444,GD_CHAM_CONG!$C$6:$BF$912,46,FALSE)</f>
        <v>0</v>
      </c>
      <c r="R444" s="16">
        <f>VLOOKUP($B444,GD_CHAM_CONG!$C$6:$BF$912,47,FALSE)</f>
        <v>0</v>
      </c>
      <c r="S444" s="16">
        <f>VLOOKUP($B444,GD_CHAM_CONG!$C$6:$BF$912,48,FALSE)</f>
        <v>0</v>
      </c>
      <c r="T444" s="16">
        <f>VLOOKUP($B444,GD_CHAM_CONG!$C$6:$BF$912,49,FALSE)</f>
        <v>0</v>
      </c>
      <c r="U444" s="16">
        <f>VLOOKUP($B444,GD_CHAM_CONG!$C$6:$BF$912,50,FALSE)</f>
        <v>0</v>
      </c>
      <c r="V444" s="16">
        <f>VLOOKUP($B444,GD_CHAM_CONG!$C$6:$BF$912,51,FALSE)</f>
        <v>0</v>
      </c>
      <c r="W444" s="16">
        <f>VLOOKUP($B444,GD_CHAM_CONG!$C$6:$BF$912,52,FALSE)</f>
        <v>0</v>
      </c>
      <c r="X444" s="16">
        <f>VLOOKUP($B444,GD_CHAM_CONG!$C$6:$BF$912,53,FALSE)</f>
        <v>0</v>
      </c>
      <c r="Y444" s="16">
        <f>VLOOKUP($B444,GD_CHAM_CONG!$C$6:$BF$912,54,FALSE)</f>
        <v>0</v>
      </c>
      <c r="Z444" s="16">
        <f>VLOOKUP($B444,GD_CHAM_CONG!$C$6:$BF$912,55,FALSE)</f>
        <v>0</v>
      </c>
      <c r="AA444" s="16">
        <f>VLOOKUP($B444,GD_CHAM_CONG!$C$6:$BF$912,56,FALSE)</f>
        <v>0</v>
      </c>
      <c r="AB444" s="16">
        <f>VLOOKUP($B444,GD_CHAM_CONG!$C$6:$BI$912,57,FALSE)</f>
        <v>0</v>
      </c>
      <c r="AC444" s="16">
        <f>VLOOKUP($B444,GD_CHAM_CONG!$C$6:$BI$912,58,FALSE)</f>
        <v>0</v>
      </c>
      <c r="AD444" s="16">
        <f>VLOOKUP($B444,GD_CHAM_CONG!$C$6:$BI$912,59,FALSE)</f>
        <v>0</v>
      </c>
      <c r="AE444" s="188">
        <f>I444/$H444*VLOOKUP(I$4,DM_TI_LE!$A$5:$B$30,2,FALSE)</f>
        <v>1</v>
      </c>
      <c r="AF444" s="188">
        <f>J444/$H444*VLOOKUP(J$4,DM_TI_LE!$A$5:$B$30,2,FALSE)</f>
        <v>0</v>
      </c>
      <c r="AG444" s="188">
        <f>K444/$H444*VLOOKUP(K$4,DM_TI_LE!$A$5:$B$30,2,FALSE)</f>
        <v>0</v>
      </c>
      <c r="AH444" s="188">
        <f>L444/$H444*VLOOKUP(L$4,DM_TI_LE!$A$5:$B$30,2,FALSE)</f>
        <v>0</v>
      </c>
      <c r="AI444" s="188">
        <f>M444/$H444*VLOOKUP(M$4,DM_TI_LE!$A$5:$B$30,2,FALSE)</f>
        <v>0</v>
      </c>
      <c r="AJ444" s="188">
        <f>N444/$H444*VLOOKUP(N$4,DM_TI_LE!$A$5:$B$30,2,FALSE)</f>
        <v>0</v>
      </c>
      <c r="AK444" s="188">
        <f>O444/$H444*VLOOKUP(O$4,DM_TI_LE!$A$5:$B$30,2,FALSE)</f>
        <v>0</v>
      </c>
      <c r="AL444" s="188">
        <f>P444/$H444*VLOOKUP(P$4,DM_TI_LE!$A$5:$B$30,2,FALSE)</f>
        <v>0</v>
      </c>
      <c r="AM444" s="188">
        <f>Q444/$H444*VLOOKUP(Q$4,DM_TI_LE!$A$5:$B$30,2,FALSE)</f>
        <v>0</v>
      </c>
      <c r="AN444" s="188">
        <f>R444/$H444*VLOOKUP(R$4,DM_TI_LE!$A$5:$B$30,2,FALSE)</f>
        <v>0</v>
      </c>
      <c r="AO444" s="188">
        <f>S444/$H444*VLOOKUP(S$4,DM_TI_LE!$A$5:$B$30,2,FALSE)</f>
        <v>0</v>
      </c>
      <c r="AP444" s="188">
        <f>T444/$H444*VLOOKUP(T$4,DM_TI_LE!$A$5:$B$30,2,FALSE)</f>
        <v>0</v>
      </c>
      <c r="AQ444" s="188">
        <f>U444/$H444*VLOOKUP(U$4,DM_TI_LE!$A$5:$B$30,2,FALSE)</f>
        <v>0</v>
      </c>
      <c r="AR444" s="188">
        <f>V444/$H444*VLOOKUP(V$4,DM_TI_LE!$A$5:$B$30,2,FALSE)</f>
        <v>0</v>
      </c>
      <c r="AS444" s="188">
        <f>W444/$H444*VLOOKUP(W$4,DM_TI_LE!$A$5:$B$30,2,FALSE)</f>
        <v>0</v>
      </c>
      <c r="AT444" s="188">
        <f>X444/$H444*VLOOKUP(X$4,DM_TI_LE!$A$5:$B$30,2,FALSE)</f>
        <v>0</v>
      </c>
      <c r="AU444" s="188">
        <f>Y444/$H444*VLOOKUP(Y$4,DM_TI_LE!$A$5:$B$30,2,FALSE)</f>
        <v>0</v>
      </c>
      <c r="AV444" s="188">
        <f>Z444/$H444*VLOOKUP(Z$4,DM_TI_LE!$A$5:$B$30,2,FALSE)</f>
        <v>0</v>
      </c>
      <c r="AW444" s="188">
        <f>AA444/$H444*VLOOKUP(AA$4,DM_TI_LE!$A$5:$B$30,2,FALSE)</f>
        <v>0</v>
      </c>
      <c r="AX444" s="188">
        <f>AB444/$H444*VLOOKUP(AB$4,DM_TI_LE!$A$5:$B$30,2,FALSE)</f>
        <v>0</v>
      </c>
      <c r="AY444" s="188">
        <f>AC444/$H444*VLOOKUP(AC$4,DM_TI_LE!$A$5:$B$30,2,FALSE)</f>
        <v>0</v>
      </c>
      <c r="AZ444" s="188">
        <f>AD444/$H444*VLOOKUP(AD$4,DM_TI_LE!$A$5:$B$30,2,FALSE)</f>
        <v>0</v>
      </c>
      <c r="BA444" s="231">
        <f>IF(CD444="HDHV",DM_TI_LE!$K$12*I444, SUM(AE444:AW444)*F444*E444*DM_HE_SO_LUONG_NS!$D$1*CE444)</f>
        <v>780000</v>
      </c>
      <c r="BB444" s="16"/>
      <c r="BC444" s="17">
        <f>VLOOKUP(B444,GD_LCD_HS_LNS!$B$4:$E$914,4,FALSE)</f>
        <v>0</v>
      </c>
      <c r="BD444" s="16"/>
      <c r="BE444" s="16">
        <f>I444/26*$BC444*VLOOKUP(BE$4,DM_TI_LE!$A$5:$C$29,3,FALSE)</f>
        <v>0</v>
      </c>
      <c r="BF444" s="16">
        <f>J444/26*$BC444*VLOOKUP(BF$4,DM_TI_LE!$A$5:$C$29,3,FALSE)</f>
        <v>0</v>
      </c>
      <c r="BG444" s="16">
        <f>K444/26*$BC444*VLOOKUP(BG$4,DM_TI_LE!$A$5:$C$29,3,FALSE)</f>
        <v>0</v>
      </c>
      <c r="BH444" s="16">
        <f>L444/26*$BC444*VLOOKUP(BH$4,DM_TI_LE!$A$5:$C$29,3,FALSE)</f>
        <v>0</v>
      </c>
      <c r="BI444" s="16">
        <f>M444/26*$BC444*VLOOKUP(BI$4,DM_TI_LE!$A$5:$C$29,3,FALSE)</f>
        <v>0</v>
      </c>
      <c r="BJ444" s="16">
        <f>N444/26*$BC444*VLOOKUP(BJ$4,DM_TI_LE!$A$5:$C$29,3,FALSE)</f>
        <v>0</v>
      </c>
      <c r="BK444" s="16">
        <f>O444/26*$BC444*VLOOKUP(BK$4,DM_TI_LE!$A$5:$C$29,3,FALSE)</f>
        <v>0</v>
      </c>
      <c r="BL444" s="16">
        <f>P444/26*$BC444*VLOOKUP(BL$4,DM_TI_LE!$A$5:$C$29,3,FALSE)</f>
        <v>0</v>
      </c>
      <c r="BM444" s="16">
        <f>Q444/26*$BC444*VLOOKUP(BM$4,DM_TI_LE!$A$5:$C$29,3,FALSE)</f>
        <v>0</v>
      </c>
      <c r="BN444" s="16">
        <f>R444/26*$BC444*VLOOKUP(BN$4,DM_TI_LE!$A$5:$C$29,3,FALSE)</f>
        <v>0</v>
      </c>
      <c r="BO444" s="16">
        <f>S444/26*$BC444*VLOOKUP(BO$4,DM_TI_LE!$A$5:$C$29,3,FALSE)</f>
        <v>0</v>
      </c>
      <c r="BP444" s="16">
        <f>T444/26*$BC444*VLOOKUP(BP$4,DM_TI_LE!$A$5:$C$29,3,FALSE)</f>
        <v>0</v>
      </c>
      <c r="BQ444" s="16">
        <f>U444/26*$BC444*VLOOKUP(BQ$4,DM_TI_LE!$A$5:$C$29,3,FALSE)</f>
        <v>0</v>
      </c>
      <c r="BR444" s="16">
        <f>V444/26*$BC444*VLOOKUP(BR$4,DM_TI_LE!$A$5:$C$29,3,FALSE)</f>
        <v>0</v>
      </c>
      <c r="BS444" s="16">
        <f>W444/26*$BC444*VLOOKUP(BS$4,DM_TI_LE!$A$5:$C$29,3,FALSE)</f>
        <v>0</v>
      </c>
      <c r="BT444" s="16">
        <f>X444/26*$BC444*VLOOKUP(BT$4,DM_TI_LE!$A$5:$C$29,3,FALSE)</f>
        <v>0</v>
      </c>
      <c r="BU444" s="16">
        <f>Y444/26*$BC444*VLOOKUP(BU$4,DM_TI_LE!$A$5:$C$29,3,FALSE)</f>
        <v>0</v>
      </c>
      <c r="BV444" s="16">
        <f>Z444/26*$BC444*VLOOKUP(BV$4,DM_TI_LE!$A$5:$C$29,3,FALSE)</f>
        <v>0</v>
      </c>
      <c r="BW444" s="16">
        <f>AA444/26*$BC444*VLOOKUP(BW$4,DM_TI_LE!$A$5:$C$29,3,FALSE)</f>
        <v>0</v>
      </c>
      <c r="BX444" s="16">
        <f>AB444/26*$BC444*VLOOKUP(BX$4,DM_TI_LE!$A$5:$C$29,3,FALSE)</f>
        <v>0</v>
      </c>
      <c r="BY444" s="16">
        <f>AC444/26*$BC444*VLOOKUP(BY$4,DM_TI_LE!$A$5:$C$29,3,FALSE)</f>
        <v>0</v>
      </c>
      <c r="BZ444" s="16">
        <f>AD444/26*$BC444*VLOOKUP(BZ$4,DM_TI_LE!$A$5:$C$29,3,FALSE)</f>
        <v>0</v>
      </c>
      <c r="CA444" s="196">
        <f t="shared" si="0"/>
        <v>0</v>
      </c>
      <c r="CB444" s="16"/>
      <c r="CC444" s="197">
        <f t="shared" si="1"/>
        <v>780000</v>
      </c>
      <c r="CD444" s="145" t="s">
        <v>61</v>
      </c>
      <c r="CE444" s="199">
        <f>VLOOKUP(CD444,DM_TI_LE!$I$12:$J$16,2,FALSE)</f>
        <v>0</v>
      </c>
    </row>
    <row r="445" spans="1:83" ht="12.75">
      <c r="A445" s="36">
        <v>441</v>
      </c>
      <c r="B445" s="38">
        <f>GD_LCD_HS_LNS!B444</f>
        <v>13714</v>
      </c>
      <c r="C445" s="38" t="str">
        <f>GD_LCD_HS_LNS!C444</f>
        <v>Nguyễn Công Cử</v>
      </c>
      <c r="D445" s="38" t="str">
        <f>GD_LCD_HS_LNS!D444</f>
        <v>Nhân viên Bốc xếp</v>
      </c>
      <c r="E445" s="146">
        <f>VLOOKUP(B445,GD_CHAM_CONG!$C$6:$BJ$912,60,FALSE)</f>
        <v>1</v>
      </c>
      <c r="F445" s="146">
        <f>VLOOKUP(B445,GD_LCD_HS_LNS!$B$4:$F$914,5,FALSE)</f>
        <v>0</v>
      </c>
      <c r="G445" s="168"/>
      <c r="H445" s="168">
        <f>VLOOKUP(B445,GD_CHAM_CONG!$C$6:$BD$912,37,FALSE)</f>
        <v>26</v>
      </c>
      <c r="I445" s="16">
        <f>VLOOKUP($B445,GD_CHAM_CONG!$C$6:$BF$912,38,FALSE)</f>
        <v>26</v>
      </c>
      <c r="J445" s="16">
        <f>VLOOKUP($B445,GD_CHAM_CONG!$C$6:$BF$912,39,FALSE)</f>
        <v>0</v>
      </c>
      <c r="K445" s="16">
        <f>VLOOKUP($B445,GD_CHAM_CONG!$C$6:$BF$912,40,FALSE)</f>
        <v>0</v>
      </c>
      <c r="L445" s="16">
        <f>VLOOKUP($B445,GD_CHAM_CONG!$C$6:$BF$912,41,FALSE)</f>
        <v>0</v>
      </c>
      <c r="M445" s="16">
        <f>VLOOKUP($B445,GD_CHAM_CONG!$C$6:$BF$912,42,FALSE)</f>
        <v>0</v>
      </c>
      <c r="N445" s="16">
        <f>VLOOKUP($B445,GD_CHAM_CONG!$C$6:$BF$912,43,FALSE)</f>
        <v>0</v>
      </c>
      <c r="O445" s="16">
        <f>VLOOKUP($B445,GD_CHAM_CONG!$C$6:$BF$912,44,FALSE)</f>
        <v>0</v>
      </c>
      <c r="P445" s="16">
        <f>VLOOKUP($B445,GD_CHAM_CONG!$C$6:$BF$912,45,FALSE)</f>
        <v>0</v>
      </c>
      <c r="Q445" s="16">
        <f>VLOOKUP($B445,GD_CHAM_CONG!$C$6:$BF$912,46,FALSE)</f>
        <v>0</v>
      </c>
      <c r="R445" s="16">
        <f>VLOOKUP($B445,GD_CHAM_CONG!$C$6:$BF$912,47,FALSE)</f>
        <v>0</v>
      </c>
      <c r="S445" s="16">
        <f>VLOOKUP($B445,GD_CHAM_CONG!$C$6:$BF$912,48,FALSE)</f>
        <v>0</v>
      </c>
      <c r="T445" s="16">
        <f>VLOOKUP($B445,GD_CHAM_CONG!$C$6:$BF$912,49,FALSE)</f>
        <v>0</v>
      </c>
      <c r="U445" s="16">
        <f>VLOOKUP($B445,GD_CHAM_CONG!$C$6:$BF$912,50,FALSE)</f>
        <v>0</v>
      </c>
      <c r="V445" s="16">
        <f>VLOOKUP($B445,GD_CHAM_CONG!$C$6:$BF$912,51,FALSE)</f>
        <v>0</v>
      </c>
      <c r="W445" s="16">
        <f>VLOOKUP($B445,GD_CHAM_CONG!$C$6:$BF$912,52,FALSE)</f>
        <v>0</v>
      </c>
      <c r="X445" s="16">
        <f>VLOOKUP($B445,GD_CHAM_CONG!$C$6:$BF$912,53,FALSE)</f>
        <v>0</v>
      </c>
      <c r="Y445" s="16">
        <f>VLOOKUP($B445,GD_CHAM_CONG!$C$6:$BF$912,54,FALSE)</f>
        <v>0</v>
      </c>
      <c r="Z445" s="16">
        <f>VLOOKUP($B445,GD_CHAM_CONG!$C$6:$BF$912,55,FALSE)</f>
        <v>0</v>
      </c>
      <c r="AA445" s="16">
        <f>VLOOKUP($B445,GD_CHAM_CONG!$C$6:$BF$912,56,FALSE)</f>
        <v>0</v>
      </c>
      <c r="AB445" s="16">
        <f>VLOOKUP($B445,GD_CHAM_CONG!$C$6:$BI$912,57,FALSE)</f>
        <v>0</v>
      </c>
      <c r="AC445" s="16">
        <f>VLOOKUP($B445,GD_CHAM_CONG!$C$6:$BI$912,58,FALSE)</f>
        <v>0</v>
      </c>
      <c r="AD445" s="16">
        <f>VLOOKUP($B445,GD_CHAM_CONG!$C$6:$BI$912,59,FALSE)</f>
        <v>0</v>
      </c>
      <c r="AE445" s="188">
        <f>I445/$H445*VLOOKUP(I$4,DM_TI_LE!$A$5:$B$30,2,FALSE)</f>
        <v>1</v>
      </c>
      <c r="AF445" s="188">
        <f>J445/$H445*VLOOKUP(J$4,DM_TI_LE!$A$5:$B$30,2,FALSE)</f>
        <v>0</v>
      </c>
      <c r="AG445" s="188">
        <f>K445/$H445*VLOOKUP(K$4,DM_TI_LE!$A$5:$B$30,2,FALSE)</f>
        <v>0</v>
      </c>
      <c r="AH445" s="188">
        <f>L445/$H445*VLOOKUP(L$4,DM_TI_LE!$A$5:$B$30,2,FALSE)</f>
        <v>0</v>
      </c>
      <c r="AI445" s="188">
        <f>M445/$H445*VLOOKUP(M$4,DM_TI_LE!$A$5:$B$30,2,FALSE)</f>
        <v>0</v>
      </c>
      <c r="AJ445" s="188">
        <f>N445/$H445*VLOOKUP(N$4,DM_TI_LE!$A$5:$B$30,2,FALSE)</f>
        <v>0</v>
      </c>
      <c r="AK445" s="188">
        <f>O445/$H445*VLOOKUP(O$4,DM_TI_LE!$A$5:$B$30,2,FALSE)</f>
        <v>0</v>
      </c>
      <c r="AL445" s="188">
        <f>P445/$H445*VLOOKUP(P$4,DM_TI_LE!$A$5:$B$30,2,FALSE)</f>
        <v>0</v>
      </c>
      <c r="AM445" s="188">
        <f>Q445/$H445*VLOOKUP(Q$4,DM_TI_LE!$A$5:$B$30,2,FALSE)</f>
        <v>0</v>
      </c>
      <c r="AN445" s="188">
        <f>R445/$H445*VLOOKUP(R$4,DM_TI_LE!$A$5:$B$30,2,FALSE)</f>
        <v>0</v>
      </c>
      <c r="AO445" s="188">
        <f>S445/$H445*VLOOKUP(S$4,DM_TI_LE!$A$5:$B$30,2,FALSE)</f>
        <v>0</v>
      </c>
      <c r="AP445" s="188">
        <f>T445/$H445*VLOOKUP(T$4,DM_TI_LE!$A$5:$B$30,2,FALSE)</f>
        <v>0</v>
      </c>
      <c r="AQ445" s="188">
        <f>U445/$H445*VLOOKUP(U$4,DM_TI_LE!$A$5:$B$30,2,FALSE)</f>
        <v>0</v>
      </c>
      <c r="AR445" s="188">
        <f>V445/$H445*VLOOKUP(V$4,DM_TI_LE!$A$5:$B$30,2,FALSE)</f>
        <v>0</v>
      </c>
      <c r="AS445" s="188">
        <f>W445/$H445*VLOOKUP(W$4,DM_TI_LE!$A$5:$B$30,2,FALSE)</f>
        <v>0</v>
      </c>
      <c r="AT445" s="188">
        <f>X445/$H445*VLOOKUP(X$4,DM_TI_LE!$A$5:$B$30,2,FALSE)</f>
        <v>0</v>
      </c>
      <c r="AU445" s="188">
        <f>Y445/$H445*VLOOKUP(Y$4,DM_TI_LE!$A$5:$B$30,2,FALSE)</f>
        <v>0</v>
      </c>
      <c r="AV445" s="188">
        <f>Z445/$H445*VLOOKUP(Z$4,DM_TI_LE!$A$5:$B$30,2,FALSE)</f>
        <v>0</v>
      </c>
      <c r="AW445" s="188">
        <f>AA445/$H445*VLOOKUP(AA$4,DM_TI_LE!$A$5:$B$30,2,FALSE)</f>
        <v>0</v>
      </c>
      <c r="AX445" s="188">
        <f>AB445/$H445*VLOOKUP(AB$4,DM_TI_LE!$A$5:$B$30,2,FALSE)</f>
        <v>0</v>
      </c>
      <c r="AY445" s="188">
        <f>AC445/$H445*VLOOKUP(AC$4,DM_TI_LE!$A$5:$B$30,2,FALSE)</f>
        <v>0</v>
      </c>
      <c r="AZ445" s="188">
        <f>AD445/$H445*VLOOKUP(AD$4,DM_TI_LE!$A$5:$B$30,2,FALSE)</f>
        <v>0</v>
      </c>
      <c r="BA445" s="231">
        <f>IF(CD445="HDHV",DM_TI_LE!$K$12*I445, SUM(AE445:AW445)*F445*E445*DM_HE_SO_LUONG_NS!$D$1*CE445)</f>
        <v>780000</v>
      </c>
      <c r="BB445" s="16"/>
      <c r="BC445" s="17">
        <f>VLOOKUP(B445,GD_LCD_HS_LNS!$B$4:$E$914,4,FALSE)</f>
        <v>0</v>
      </c>
      <c r="BD445" s="16"/>
      <c r="BE445" s="16">
        <f>I445/26*$BC445*VLOOKUP(BE$4,DM_TI_LE!$A$5:$C$29,3,FALSE)</f>
        <v>0</v>
      </c>
      <c r="BF445" s="16">
        <f>J445/26*$BC445*VLOOKUP(BF$4,DM_TI_LE!$A$5:$C$29,3,FALSE)</f>
        <v>0</v>
      </c>
      <c r="BG445" s="16">
        <f>K445/26*$BC445*VLOOKUP(BG$4,DM_TI_LE!$A$5:$C$29,3,FALSE)</f>
        <v>0</v>
      </c>
      <c r="BH445" s="16">
        <f>L445/26*$BC445*VLOOKUP(BH$4,DM_TI_LE!$A$5:$C$29,3,FALSE)</f>
        <v>0</v>
      </c>
      <c r="BI445" s="16">
        <f>M445/26*$BC445*VLOOKUP(BI$4,DM_TI_LE!$A$5:$C$29,3,FALSE)</f>
        <v>0</v>
      </c>
      <c r="BJ445" s="16">
        <f>N445/26*$BC445*VLOOKUP(BJ$4,DM_TI_LE!$A$5:$C$29,3,FALSE)</f>
        <v>0</v>
      </c>
      <c r="BK445" s="16">
        <f>O445/26*$BC445*VLOOKUP(BK$4,DM_TI_LE!$A$5:$C$29,3,FALSE)</f>
        <v>0</v>
      </c>
      <c r="BL445" s="16">
        <f>P445/26*$BC445*VLOOKUP(BL$4,DM_TI_LE!$A$5:$C$29,3,FALSE)</f>
        <v>0</v>
      </c>
      <c r="BM445" s="16">
        <f>Q445/26*$BC445*VLOOKUP(BM$4,DM_TI_LE!$A$5:$C$29,3,FALSE)</f>
        <v>0</v>
      </c>
      <c r="BN445" s="16">
        <f>R445/26*$BC445*VLOOKUP(BN$4,DM_TI_LE!$A$5:$C$29,3,FALSE)</f>
        <v>0</v>
      </c>
      <c r="BO445" s="16">
        <f>S445/26*$BC445*VLOOKUP(BO$4,DM_TI_LE!$A$5:$C$29,3,FALSE)</f>
        <v>0</v>
      </c>
      <c r="BP445" s="16">
        <f>T445/26*$BC445*VLOOKUP(BP$4,DM_TI_LE!$A$5:$C$29,3,FALSE)</f>
        <v>0</v>
      </c>
      <c r="BQ445" s="16">
        <f>U445/26*$BC445*VLOOKUP(BQ$4,DM_TI_LE!$A$5:$C$29,3,FALSE)</f>
        <v>0</v>
      </c>
      <c r="BR445" s="16">
        <f>V445/26*$BC445*VLOOKUP(BR$4,DM_TI_LE!$A$5:$C$29,3,FALSE)</f>
        <v>0</v>
      </c>
      <c r="BS445" s="16">
        <f>W445/26*$BC445*VLOOKUP(BS$4,DM_TI_LE!$A$5:$C$29,3,FALSE)</f>
        <v>0</v>
      </c>
      <c r="BT445" s="16">
        <f>X445/26*$BC445*VLOOKUP(BT$4,DM_TI_LE!$A$5:$C$29,3,FALSE)</f>
        <v>0</v>
      </c>
      <c r="BU445" s="16">
        <f>Y445/26*$BC445*VLOOKUP(BU$4,DM_TI_LE!$A$5:$C$29,3,FALSE)</f>
        <v>0</v>
      </c>
      <c r="BV445" s="16">
        <f>Z445/26*$BC445*VLOOKUP(BV$4,DM_TI_LE!$A$5:$C$29,3,FALSE)</f>
        <v>0</v>
      </c>
      <c r="BW445" s="16">
        <f>AA445/26*$BC445*VLOOKUP(BW$4,DM_TI_LE!$A$5:$C$29,3,FALSE)</f>
        <v>0</v>
      </c>
      <c r="BX445" s="16">
        <f>AB445/26*$BC445*VLOOKUP(BX$4,DM_TI_LE!$A$5:$C$29,3,FALSE)</f>
        <v>0</v>
      </c>
      <c r="BY445" s="16">
        <f>AC445/26*$BC445*VLOOKUP(BY$4,DM_TI_LE!$A$5:$C$29,3,FALSE)</f>
        <v>0</v>
      </c>
      <c r="BZ445" s="16">
        <f>AD445/26*$BC445*VLOOKUP(BZ$4,DM_TI_LE!$A$5:$C$29,3,FALSE)</f>
        <v>0</v>
      </c>
      <c r="CA445" s="196">
        <f t="shared" si="0"/>
        <v>0</v>
      </c>
      <c r="CB445" s="16"/>
      <c r="CC445" s="197">
        <f t="shared" si="1"/>
        <v>780000</v>
      </c>
      <c r="CD445" s="145" t="s">
        <v>61</v>
      </c>
      <c r="CE445" s="199">
        <f>VLOOKUP(CD445,DM_TI_LE!$I$12:$J$16,2,FALSE)</f>
        <v>0</v>
      </c>
    </row>
    <row r="446" spans="1:83" ht="12.75">
      <c r="A446" s="36">
        <v>442</v>
      </c>
      <c r="B446" s="38">
        <f>GD_LCD_HS_LNS!B445</f>
        <v>13730</v>
      </c>
      <c r="C446" s="38" t="str">
        <f>GD_LCD_HS_LNS!C445</f>
        <v>Nguyễn Văn Trung</v>
      </c>
      <c r="D446" s="38" t="str">
        <f>GD_LCD_HS_LNS!D445</f>
        <v>Nhân viên Bốc xếp</v>
      </c>
      <c r="E446" s="146">
        <f>VLOOKUP(B446,GD_CHAM_CONG!$C$6:$BJ$912,60,FALSE)</f>
        <v>1</v>
      </c>
      <c r="F446" s="146">
        <f>VLOOKUP(B446,GD_LCD_HS_LNS!$B$4:$F$914,5,FALSE)</f>
        <v>0</v>
      </c>
      <c r="G446" s="168"/>
      <c r="H446" s="168">
        <f>VLOOKUP(B446,GD_CHAM_CONG!$C$6:$BD$912,37,FALSE)</f>
        <v>26</v>
      </c>
      <c r="I446" s="16">
        <f>VLOOKUP($B446,GD_CHAM_CONG!$C$6:$BF$912,38,FALSE)</f>
        <v>26</v>
      </c>
      <c r="J446" s="16">
        <f>VLOOKUP($B446,GD_CHAM_CONG!$C$6:$BF$912,39,FALSE)</f>
        <v>0</v>
      </c>
      <c r="K446" s="16">
        <f>VLOOKUP($B446,GD_CHAM_CONG!$C$6:$BF$912,40,FALSE)</f>
        <v>0</v>
      </c>
      <c r="L446" s="16">
        <f>VLOOKUP($B446,GD_CHAM_CONG!$C$6:$BF$912,41,FALSE)</f>
        <v>0</v>
      </c>
      <c r="M446" s="16">
        <f>VLOOKUP($B446,GD_CHAM_CONG!$C$6:$BF$912,42,FALSE)</f>
        <v>0</v>
      </c>
      <c r="N446" s="16">
        <f>VLOOKUP($B446,GD_CHAM_CONG!$C$6:$BF$912,43,FALSE)</f>
        <v>0</v>
      </c>
      <c r="O446" s="16">
        <f>VLOOKUP($B446,GD_CHAM_CONG!$C$6:$BF$912,44,FALSE)</f>
        <v>0</v>
      </c>
      <c r="P446" s="16">
        <f>VLOOKUP($B446,GD_CHAM_CONG!$C$6:$BF$912,45,FALSE)</f>
        <v>0</v>
      </c>
      <c r="Q446" s="16">
        <f>VLOOKUP($B446,GD_CHAM_CONG!$C$6:$BF$912,46,FALSE)</f>
        <v>0</v>
      </c>
      <c r="R446" s="16">
        <f>VLOOKUP($B446,GD_CHAM_CONG!$C$6:$BF$912,47,FALSE)</f>
        <v>0</v>
      </c>
      <c r="S446" s="16">
        <f>VLOOKUP($B446,GD_CHAM_CONG!$C$6:$BF$912,48,FALSE)</f>
        <v>0</v>
      </c>
      <c r="T446" s="16">
        <f>VLOOKUP($B446,GD_CHAM_CONG!$C$6:$BF$912,49,FALSE)</f>
        <v>0</v>
      </c>
      <c r="U446" s="16">
        <f>VLOOKUP($B446,GD_CHAM_CONG!$C$6:$BF$912,50,FALSE)</f>
        <v>0</v>
      </c>
      <c r="V446" s="16">
        <f>VLOOKUP($B446,GD_CHAM_CONG!$C$6:$BF$912,51,FALSE)</f>
        <v>0</v>
      </c>
      <c r="W446" s="16">
        <f>VLOOKUP($B446,GD_CHAM_CONG!$C$6:$BF$912,52,FALSE)</f>
        <v>0</v>
      </c>
      <c r="X446" s="16">
        <f>VLOOKUP($B446,GD_CHAM_CONG!$C$6:$BF$912,53,FALSE)</f>
        <v>0</v>
      </c>
      <c r="Y446" s="16">
        <f>VLOOKUP($B446,GD_CHAM_CONG!$C$6:$BF$912,54,FALSE)</f>
        <v>0</v>
      </c>
      <c r="Z446" s="16">
        <f>VLOOKUP($B446,GD_CHAM_CONG!$C$6:$BF$912,55,FALSE)</f>
        <v>0</v>
      </c>
      <c r="AA446" s="16">
        <f>VLOOKUP($B446,GD_CHAM_CONG!$C$6:$BF$912,56,FALSE)</f>
        <v>0</v>
      </c>
      <c r="AB446" s="16">
        <f>VLOOKUP($B446,GD_CHAM_CONG!$C$6:$BI$912,57,FALSE)</f>
        <v>0</v>
      </c>
      <c r="AC446" s="16">
        <f>VLOOKUP($B446,GD_CHAM_CONG!$C$6:$BI$912,58,FALSE)</f>
        <v>0</v>
      </c>
      <c r="AD446" s="16">
        <f>VLOOKUP($B446,GD_CHAM_CONG!$C$6:$BI$912,59,FALSE)</f>
        <v>0</v>
      </c>
      <c r="AE446" s="188">
        <f>I446/$H446*VLOOKUP(I$4,DM_TI_LE!$A$5:$B$30,2,FALSE)</f>
        <v>1</v>
      </c>
      <c r="AF446" s="188">
        <f>J446/$H446*VLOOKUP(J$4,DM_TI_LE!$A$5:$B$30,2,FALSE)</f>
        <v>0</v>
      </c>
      <c r="AG446" s="188">
        <f>K446/$H446*VLOOKUP(K$4,DM_TI_LE!$A$5:$B$30,2,FALSE)</f>
        <v>0</v>
      </c>
      <c r="AH446" s="188">
        <f>L446/$H446*VLOOKUP(L$4,DM_TI_LE!$A$5:$B$30,2,FALSE)</f>
        <v>0</v>
      </c>
      <c r="AI446" s="188">
        <f>M446/$H446*VLOOKUP(M$4,DM_TI_LE!$A$5:$B$30,2,FALSE)</f>
        <v>0</v>
      </c>
      <c r="AJ446" s="188">
        <f>N446/$H446*VLOOKUP(N$4,DM_TI_LE!$A$5:$B$30,2,FALSE)</f>
        <v>0</v>
      </c>
      <c r="AK446" s="188">
        <f>O446/$H446*VLOOKUP(O$4,DM_TI_LE!$A$5:$B$30,2,FALSE)</f>
        <v>0</v>
      </c>
      <c r="AL446" s="188">
        <f>P446/$H446*VLOOKUP(P$4,DM_TI_LE!$A$5:$B$30,2,FALSE)</f>
        <v>0</v>
      </c>
      <c r="AM446" s="188">
        <f>Q446/$H446*VLOOKUP(Q$4,DM_TI_LE!$A$5:$B$30,2,FALSE)</f>
        <v>0</v>
      </c>
      <c r="AN446" s="188">
        <f>R446/$H446*VLOOKUP(R$4,DM_TI_LE!$A$5:$B$30,2,FALSE)</f>
        <v>0</v>
      </c>
      <c r="AO446" s="188">
        <f>S446/$H446*VLOOKUP(S$4,DM_TI_LE!$A$5:$B$30,2,FALSE)</f>
        <v>0</v>
      </c>
      <c r="AP446" s="188">
        <f>T446/$H446*VLOOKUP(T$4,DM_TI_LE!$A$5:$B$30,2,FALSE)</f>
        <v>0</v>
      </c>
      <c r="AQ446" s="188">
        <f>U446/$H446*VLOOKUP(U$4,DM_TI_LE!$A$5:$B$30,2,FALSE)</f>
        <v>0</v>
      </c>
      <c r="AR446" s="188">
        <f>V446/$H446*VLOOKUP(V$4,DM_TI_LE!$A$5:$B$30,2,FALSE)</f>
        <v>0</v>
      </c>
      <c r="AS446" s="188">
        <f>W446/$H446*VLOOKUP(W$4,DM_TI_LE!$A$5:$B$30,2,FALSE)</f>
        <v>0</v>
      </c>
      <c r="AT446" s="188">
        <f>X446/$H446*VLOOKUP(X$4,DM_TI_LE!$A$5:$B$30,2,FALSE)</f>
        <v>0</v>
      </c>
      <c r="AU446" s="188">
        <f>Y446/$H446*VLOOKUP(Y$4,DM_TI_LE!$A$5:$B$30,2,FALSE)</f>
        <v>0</v>
      </c>
      <c r="AV446" s="188">
        <f>Z446/$H446*VLOOKUP(Z$4,DM_TI_LE!$A$5:$B$30,2,FALSE)</f>
        <v>0</v>
      </c>
      <c r="AW446" s="188">
        <f>AA446/$H446*VLOOKUP(AA$4,DM_TI_LE!$A$5:$B$30,2,FALSE)</f>
        <v>0</v>
      </c>
      <c r="AX446" s="188">
        <f>AB446/$H446*VLOOKUP(AB$4,DM_TI_LE!$A$5:$B$30,2,FALSE)</f>
        <v>0</v>
      </c>
      <c r="AY446" s="188">
        <f>AC446/$H446*VLOOKUP(AC$4,DM_TI_LE!$A$5:$B$30,2,FALSE)</f>
        <v>0</v>
      </c>
      <c r="AZ446" s="188">
        <f>AD446/$H446*VLOOKUP(AD$4,DM_TI_LE!$A$5:$B$30,2,FALSE)</f>
        <v>0</v>
      </c>
      <c r="BA446" s="231">
        <f>IF(CD446="HDHV",DM_TI_LE!$K$12*I446, SUM(AE446:AW446)*F446*E446*DM_HE_SO_LUONG_NS!$D$1*CE446)</f>
        <v>780000</v>
      </c>
      <c r="BB446" s="16"/>
      <c r="BC446" s="17">
        <f>VLOOKUP(B446,GD_LCD_HS_LNS!$B$4:$E$914,4,FALSE)</f>
        <v>0</v>
      </c>
      <c r="BD446" s="16"/>
      <c r="BE446" s="16">
        <f>I446/26*$BC446*VLOOKUP(BE$4,DM_TI_LE!$A$5:$C$29,3,FALSE)</f>
        <v>0</v>
      </c>
      <c r="BF446" s="16">
        <f>J446/26*$BC446*VLOOKUP(BF$4,DM_TI_LE!$A$5:$C$29,3,FALSE)</f>
        <v>0</v>
      </c>
      <c r="BG446" s="16">
        <f>K446/26*$BC446*VLOOKUP(BG$4,DM_TI_LE!$A$5:$C$29,3,FALSE)</f>
        <v>0</v>
      </c>
      <c r="BH446" s="16">
        <f>L446/26*$BC446*VLOOKUP(BH$4,DM_TI_LE!$A$5:$C$29,3,FALSE)</f>
        <v>0</v>
      </c>
      <c r="BI446" s="16">
        <f>M446/26*$BC446*VLOOKUP(BI$4,DM_TI_LE!$A$5:$C$29,3,FALSE)</f>
        <v>0</v>
      </c>
      <c r="BJ446" s="16">
        <f>N446/26*$BC446*VLOOKUP(BJ$4,DM_TI_LE!$A$5:$C$29,3,FALSE)</f>
        <v>0</v>
      </c>
      <c r="BK446" s="16">
        <f>O446/26*$BC446*VLOOKUP(BK$4,DM_TI_LE!$A$5:$C$29,3,FALSE)</f>
        <v>0</v>
      </c>
      <c r="BL446" s="16">
        <f>P446/26*$BC446*VLOOKUP(BL$4,DM_TI_LE!$A$5:$C$29,3,FALSE)</f>
        <v>0</v>
      </c>
      <c r="BM446" s="16">
        <f>Q446/26*$BC446*VLOOKUP(BM$4,DM_TI_LE!$A$5:$C$29,3,FALSE)</f>
        <v>0</v>
      </c>
      <c r="BN446" s="16">
        <f>R446/26*$BC446*VLOOKUP(BN$4,DM_TI_LE!$A$5:$C$29,3,FALSE)</f>
        <v>0</v>
      </c>
      <c r="BO446" s="16">
        <f>S446/26*$BC446*VLOOKUP(BO$4,DM_TI_LE!$A$5:$C$29,3,FALSE)</f>
        <v>0</v>
      </c>
      <c r="BP446" s="16">
        <f>T446/26*$BC446*VLOOKUP(BP$4,DM_TI_LE!$A$5:$C$29,3,FALSE)</f>
        <v>0</v>
      </c>
      <c r="BQ446" s="16">
        <f>U446/26*$BC446*VLOOKUP(BQ$4,DM_TI_LE!$A$5:$C$29,3,FALSE)</f>
        <v>0</v>
      </c>
      <c r="BR446" s="16">
        <f>V446/26*$BC446*VLOOKUP(BR$4,DM_TI_LE!$A$5:$C$29,3,FALSE)</f>
        <v>0</v>
      </c>
      <c r="BS446" s="16">
        <f>W446/26*$BC446*VLOOKUP(BS$4,DM_TI_LE!$A$5:$C$29,3,FALSE)</f>
        <v>0</v>
      </c>
      <c r="BT446" s="16">
        <f>X446/26*$BC446*VLOOKUP(BT$4,DM_TI_LE!$A$5:$C$29,3,FALSE)</f>
        <v>0</v>
      </c>
      <c r="BU446" s="16">
        <f>Y446/26*$BC446*VLOOKUP(BU$4,DM_TI_LE!$A$5:$C$29,3,FALSE)</f>
        <v>0</v>
      </c>
      <c r="BV446" s="16">
        <f>Z446/26*$BC446*VLOOKUP(BV$4,DM_TI_LE!$A$5:$C$29,3,FALSE)</f>
        <v>0</v>
      </c>
      <c r="BW446" s="16">
        <f>AA446/26*$BC446*VLOOKUP(BW$4,DM_TI_LE!$A$5:$C$29,3,FALSE)</f>
        <v>0</v>
      </c>
      <c r="BX446" s="16">
        <f>AB446/26*$BC446*VLOOKUP(BX$4,DM_TI_LE!$A$5:$C$29,3,FALSE)</f>
        <v>0</v>
      </c>
      <c r="BY446" s="16">
        <f>AC446/26*$BC446*VLOOKUP(BY$4,DM_TI_LE!$A$5:$C$29,3,FALSE)</f>
        <v>0</v>
      </c>
      <c r="BZ446" s="16">
        <f>AD446/26*$BC446*VLOOKUP(BZ$4,DM_TI_LE!$A$5:$C$29,3,FALSE)</f>
        <v>0</v>
      </c>
      <c r="CA446" s="196">
        <f t="shared" si="0"/>
        <v>0</v>
      </c>
      <c r="CB446" s="16"/>
      <c r="CC446" s="197">
        <f t="shared" si="1"/>
        <v>780000</v>
      </c>
      <c r="CD446" s="145" t="s">
        <v>61</v>
      </c>
      <c r="CE446" s="199">
        <f>VLOOKUP(CD446,DM_TI_LE!$I$12:$J$16,2,FALSE)</f>
        <v>0</v>
      </c>
    </row>
    <row r="447" spans="1:83" ht="12.75">
      <c r="A447" s="36">
        <v>443</v>
      </c>
      <c r="B447" s="38">
        <f>GD_LCD_HS_LNS!B446</f>
        <v>13731</v>
      </c>
      <c r="C447" s="38" t="str">
        <f>GD_LCD_HS_LNS!C446</f>
        <v>Tạ Anh Tuấn</v>
      </c>
      <c r="D447" s="38" t="str">
        <f>GD_LCD_HS_LNS!D446</f>
        <v>Nhân viên Bốc xếp</v>
      </c>
      <c r="E447" s="146">
        <f>VLOOKUP(B447,GD_CHAM_CONG!$C$6:$BJ$912,60,FALSE)</f>
        <v>1</v>
      </c>
      <c r="F447" s="146">
        <f>VLOOKUP(B447,GD_LCD_HS_LNS!$B$4:$F$914,5,FALSE)</f>
        <v>0</v>
      </c>
      <c r="G447" s="168"/>
      <c r="H447" s="168">
        <f>VLOOKUP(B447,GD_CHAM_CONG!$C$6:$BD$912,37,FALSE)</f>
        <v>26</v>
      </c>
      <c r="I447" s="16">
        <f>VLOOKUP($B447,GD_CHAM_CONG!$C$6:$BF$912,38,FALSE)</f>
        <v>26</v>
      </c>
      <c r="J447" s="16">
        <f>VLOOKUP($B447,GD_CHAM_CONG!$C$6:$BF$912,39,FALSE)</f>
        <v>0</v>
      </c>
      <c r="K447" s="16">
        <f>VLOOKUP($B447,GD_CHAM_CONG!$C$6:$BF$912,40,FALSE)</f>
        <v>0</v>
      </c>
      <c r="L447" s="16">
        <f>VLOOKUP($B447,GD_CHAM_CONG!$C$6:$BF$912,41,FALSE)</f>
        <v>0</v>
      </c>
      <c r="M447" s="16">
        <f>VLOOKUP($B447,GD_CHAM_CONG!$C$6:$BF$912,42,FALSE)</f>
        <v>0</v>
      </c>
      <c r="N447" s="16">
        <f>VLOOKUP($B447,GD_CHAM_CONG!$C$6:$BF$912,43,FALSE)</f>
        <v>0</v>
      </c>
      <c r="O447" s="16">
        <f>VLOOKUP($B447,GD_CHAM_CONG!$C$6:$BF$912,44,FALSE)</f>
        <v>0</v>
      </c>
      <c r="P447" s="16">
        <f>VLOOKUP($B447,GD_CHAM_CONG!$C$6:$BF$912,45,FALSE)</f>
        <v>0</v>
      </c>
      <c r="Q447" s="16">
        <f>VLOOKUP($B447,GD_CHAM_CONG!$C$6:$BF$912,46,FALSE)</f>
        <v>0</v>
      </c>
      <c r="R447" s="16">
        <f>VLOOKUP($B447,GD_CHAM_CONG!$C$6:$BF$912,47,FALSE)</f>
        <v>0</v>
      </c>
      <c r="S447" s="16">
        <f>VLOOKUP($B447,GD_CHAM_CONG!$C$6:$BF$912,48,FALSE)</f>
        <v>0</v>
      </c>
      <c r="T447" s="16">
        <f>VLOOKUP($B447,GD_CHAM_CONG!$C$6:$BF$912,49,FALSE)</f>
        <v>0</v>
      </c>
      <c r="U447" s="16">
        <f>VLOOKUP($B447,GD_CHAM_CONG!$C$6:$BF$912,50,FALSE)</f>
        <v>0</v>
      </c>
      <c r="V447" s="16">
        <f>VLOOKUP($B447,GD_CHAM_CONG!$C$6:$BF$912,51,FALSE)</f>
        <v>0</v>
      </c>
      <c r="W447" s="16">
        <f>VLOOKUP($B447,GD_CHAM_CONG!$C$6:$BF$912,52,FALSE)</f>
        <v>0</v>
      </c>
      <c r="X447" s="16">
        <f>VLOOKUP($B447,GD_CHAM_CONG!$C$6:$BF$912,53,FALSE)</f>
        <v>0</v>
      </c>
      <c r="Y447" s="16">
        <f>VLOOKUP($B447,GD_CHAM_CONG!$C$6:$BF$912,54,FALSE)</f>
        <v>0</v>
      </c>
      <c r="Z447" s="16">
        <f>VLOOKUP($B447,GD_CHAM_CONG!$C$6:$BF$912,55,FALSE)</f>
        <v>0</v>
      </c>
      <c r="AA447" s="16">
        <f>VLOOKUP($B447,GD_CHAM_CONG!$C$6:$BF$912,56,FALSE)</f>
        <v>0</v>
      </c>
      <c r="AB447" s="16">
        <f>VLOOKUP($B447,GD_CHAM_CONG!$C$6:$BI$912,57,FALSE)</f>
        <v>0</v>
      </c>
      <c r="AC447" s="16">
        <f>VLOOKUP($B447,GD_CHAM_CONG!$C$6:$BI$912,58,FALSE)</f>
        <v>0</v>
      </c>
      <c r="AD447" s="16">
        <f>VLOOKUP($B447,GD_CHAM_CONG!$C$6:$BI$912,59,FALSE)</f>
        <v>0</v>
      </c>
      <c r="AE447" s="188">
        <f>I447/$H447*VLOOKUP(I$4,DM_TI_LE!$A$5:$B$30,2,FALSE)</f>
        <v>1</v>
      </c>
      <c r="AF447" s="188">
        <f>J447/$H447*VLOOKUP(J$4,DM_TI_LE!$A$5:$B$30,2,FALSE)</f>
        <v>0</v>
      </c>
      <c r="AG447" s="188">
        <f>K447/$H447*VLOOKUP(K$4,DM_TI_LE!$A$5:$B$30,2,FALSE)</f>
        <v>0</v>
      </c>
      <c r="AH447" s="188">
        <f>L447/$H447*VLOOKUP(L$4,DM_TI_LE!$A$5:$B$30,2,FALSE)</f>
        <v>0</v>
      </c>
      <c r="AI447" s="188">
        <f>M447/$H447*VLOOKUP(M$4,DM_TI_LE!$A$5:$B$30,2,FALSE)</f>
        <v>0</v>
      </c>
      <c r="AJ447" s="188">
        <f>N447/$H447*VLOOKUP(N$4,DM_TI_LE!$A$5:$B$30,2,FALSE)</f>
        <v>0</v>
      </c>
      <c r="AK447" s="188">
        <f>O447/$H447*VLOOKUP(O$4,DM_TI_LE!$A$5:$B$30,2,FALSE)</f>
        <v>0</v>
      </c>
      <c r="AL447" s="188">
        <f>P447/$H447*VLOOKUP(P$4,DM_TI_LE!$A$5:$B$30,2,FALSE)</f>
        <v>0</v>
      </c>
      <c r="AM447" s="188">
        <f>Q447/$H447*VLOOKUP(Q$4,DM_TI_LE!$A$5:$B$30,2,FALSE)</f>
        <v>0</v>
      </c>
      <c r="AN447" s="188">
        <f>R447/$H447*VLOOKUP(R$4,DM_TI_LE!$A$5:$B$30,2,FALSE)</f>
        <v>0</v>
      </c>
      <c r="AO447" s="188">
        <f>S447/$H447*VLOOKUP(S$4,DM_TI_LE!$A$5:$B$30,2,FALSE)</f>
        <v>0</v>
      </c>
      <c r="AP447" s="188">
        <f>T447/$H447*VLOOKUP(T$4,DM_TI_LE!$A$5:$B$30,2,FALSE)</f>
        <v>0</v>
      </c>
      <c r="AQ447" s="188">
        <f>U447/$H447*VLOOKUP(U$4,DM_TI_LE!$A$5:$B$30,2,FALSE)</f>
        <v>0</v>
      </c>
      <c r="AR447" s="188">
        <f>V447/$H447*VLOOKUP(V$4,DM_TI_LE!$A$5:$B$30,2,FALSE)</f>
        <v>0</v>
      </c>
      <c r="AS447" s="188">
        <f>W447/$H447*VLOOKUP(W$4,DM_TI_LE!$A$5:$B$30,2,FALSE)</f>
        <v>0</v>
      </c>
      <c r="AT447" s="188">
        <f>X447/$H447*VLOOKUP(X$4,DM_TI_LE!$A$5:$B$30,2,FALSE)</f>
        <v>0</v>
      </c>
      <c r="AU447" s="188">
        <f>Y447/$H447*VLOOKUP(Y$4,DM_TI_LE!$A$5:$B$30,2,FALSE)</f>
        <v>0</v>
      </c>
      <c r="AV447" s="188">
        <f>Z447/$H447*VLOOKUP(Z$4,DM_TI_LE!$A$5:$B$30,2,FALSE)</f>
        <v>0</v>
      </c>
      <c r="AW447" s="188">
        <f>AA447/$H447*VLOOKUP(AA$4,DM_TI_LE!$A$5:$B$30,2,FALSE)</f>
        <v>0</v>
      </c>
      <c r="AX447" s="188">
        <f>AB447/$H447*VLOOKUP(AB$4,DM_TI_LE!$A$5:$B$30,2,FALSE)</f>
        <v>0</v>
      </c>
      <c r="AY447" s="188">
        <f>AC447/$H447*VLOOKUP(AC$4,DM_TI_LE!$A$5:$B$30,2,FALSE)</f>
        <v>0</v>
      </c>
      <c r="AZ447" s="188">
        <f>AD447/$H447*VLOOKUP(AD$4,DM_TI_LE!$A$5:$B$30,2,FALSE)</f>
        <v>0</v>
      </c>
      <c r="BA447" s="231">
        <f>IF(CD447="HDHV",DM_TI_LE!$K$12*I447, SUM(AE447:AW447)*F447*E447*DM_HE_SO_LUONG_NS!$D$1*CE447)</f>
        <v>780000</v>
      </c>
      <c r="BB447" s="16"/>
      <c r="BC447" s="17">
        <f>VLOOKUP(B447,GD_LCD_HS_LNS!$B$4:$E$914,4,FALSE)</f>
        <v>0</v>
      </c>
      <c r="BD447" s="16"/>
      <c r="BE447" s="16">
        <f>I447/26*$BC447*VLOOKUP(BE$4,DM_TI_LE!$A$5:$C$29,3,FALSE)</f>
        <v>0</v>
      </c>
      <c r="BF447" s="16">
        <f>J447/26*$BC447*VLOOKUP(BF$4,DM_TI_LE!$A$5:$C$29,3,FALSE)</f>
        <v>0</v>
      </c>
      <c r="BG447" s="16">
        <f>K447/26*$BC447*VLOOKUP(BG$4,DM_TI_LE!$A$5:$C$29,3,FALSE)</f>
        <v>0</v>
      </c>
      <c r="BH447" s="16">
        <f>L447/26*$BC447*VLOOKUP(BH$4,DM_TI_LE!$A$5:$C$29,3,FALSE)</f>
        <v>0</v>
      </c>
      <c r="BI447" s="16">
        <f>M447/26*$BC447*VLOOKUP(BI$4,DM_TI_LE!$A$5:$C$29,3,FALSE)</f>
        <v>0</v>
      </c>
      <c r="BJ447" s="16">
        <f>N447/26*$BC447*VLOOKUP(BJ$4,DM_TI_LE!$A$5:$C$29,3,FALSE)</f>
        <v>0</v>
      </c>
      <c r="BK447" s="16">
        <f>O447/26*$BC447*VLOOKUP(BK$4,DM_TI_LE!$A$5:$C$29,3,FALSE)</f>
        <v>0</v>
      </c>
      <c r="BL447" s="16">
        <f>P447/26*$BC447*VLOOKUP(BL$4,DM_TI_LE!$A$5:$C$29,3,FALSE)</f>
        <v>0</v>
      </c>
      <c r="BM447" s="16">
        <f>Q447/26*$BC447*VLOOKUP(BM$4,DM_TI_LE!$A$5:$C$29,3,FALSE)</f>
        <v>0</v>
      </c>
      <c r="BN447" s="16">
        <f>R447/26*$BC447*VLOOKUP(BN$4,DM_TI_LE!$A$5:$C$29,3,FALSE)</f>
        <v>0</v>
      </c>
      <c r="BO447" s="16">
        <f>S447/26*$BC447*VLOOKUP(BO$4,DM_TI_LE!$A$5:$C$29,3,FALSE)</f>
        <v>0</v>
      </c>
      <c r="BP447" s="16">
        <f>T447/26*$BC447*VLOOKUP(BP$4,DM_TI_LE!$A$5:$C$29,3,FALSE)</f>
        <v>0</v>
      </c>
      <c r="BQ447" s="16">
        <f>U447/26*$BC447*VLOOKUP(BQ$4,DM_TI_LE!$A$5:$C$29,3,FALSE)</f>
        <v>0</v>
      </c>
      <c r="BR447" s="16">
        <f>V447/26*$BC447*VLOOKUP(BR$4,DM_TI_LE!$A$5:$C$29,3,FALSE)</f>
        <v>0</v>
      </c>
      <c r="BS447" s="16">
        <f>W447/26*$BC447*VLOOKUP(BS$4,DM_TI_LE!$A$5:$C$29,3,FALSE)</f>
        <v>0</v>
      </c>
      <c r="BT447" s="16">
        <f>X447/26*$BC447*VLOOKUP(BT$4,DM_TI_LE!$A$5:$C$29,3,FALSE)</f>
        <v>0</v>
      </c>
      <c r="BU447" s="16">
        <f>Y447/26*$BC447*VLOOKUP(BU$4,DM_TI_LE!$A$5:$C$29,3,FALSE)</f>
        <v>0</v>
      </c>
      <c r="BV447" s="16">
        <f>Z447/26*$BC447*VLOOKUP(BV$4,DM_TI_LE!$A$5:$C$29,3,FALSE)</f>
        <v>0</v>
      </c>
      <c r="BW447" s="16">
        <f>AA447/26*$BC447*VLOOKUP(BW$4,DM_TI_LE!$A$5:$C$29,3,FALSE)</f>
        <v>0</v>
      </c>
      <c r="BX447" s="16">
        <f>AB447/26*$BC447*VLOOKUP(BX$4,DM_TI_LE!$A$5:$C$29,3,FALSE)</f>
        <v>0</v>
      </c>
      <c r="BY447" s="16">
        <f>AC447/26*$BC447*VLOOKUP(BY$4,DM_TI_LE!$A$5:$C$29,3,FALSE)</f>
        <v>0</v>
      </c>
      <c r="BZ447" s="16">
        <f>AD447/26*$BC447*VLOOKUP(BZ$4,DM_TI_LE!$A$5:$C$29,3,FALSE)</f>
        <v>0</v>
      </c>
      <c r="CA447" s="196">
        <f t="shared" si="0"/>
        <v>0</v>
      </c>
      <c r="CB447" s="16"/>
      <c r="CC447" s="197">
        <f t="shared" si="1"/>
        <v>780000</v>
      </c>
      <c r="CD447" s="145" t="s">
        <v>61</v>
      </c>
      <c r="CE447" s="199">
        <f>VLOOKUP(CD447,DM_TI_LE!$I$12:$J$16,2,FALSE)</f>
        <v>0</v>
      </c>
    </row>
    <row r="448" spans="1:83" ht="12.75">
      <c r="A448" s="36">
        <v>444</v>
      </c>
      <c r="B448" s="38">
        <f>GD_LCD_HS_LNS!B447</f>
        <v>13733</v>
      </c>
      <c r="C448" s="38" t="str">
        <f>GD_LCD_HS_LNS!C447</f>
        <v>Nguyễn Mạnh Hân Hoan</v>
      </c>
      <c r="D448" s="38" t="str">
        <f>GD_LCD_HS_LNS!D447</f>
        <v>Nhân viên Bốc xếp</v>
      </c>
      <c r="E448" s="146">
        <f>VLOOKUP(B448,GD_CHAM_CONG!$C$6:$BJ$912,60,FALSE)</f>
        <v>1</v>
      </c>
      <c r="F448" s="146">
        <f>VLOOKUP(B448,GD_LCD_HS_LNS!$B$4:$F$914,5,FALSE)</f>
        <v>0</v>
      </c>
      <c r="G448" s="168"/>
      <c r="H448" s="168">
        <f>VLOOKUP(B448,GD_CHAM_CONG!$C$6:$BD$912,37,FALSE)</f>
        <v>26</v>
      </c>
      <c r="I448" s="16">
        <f>VLOOKUP($B448,GD_CHAM_CONG!$C$6:$BF$912,38,FALSE)</f>
        <v>26</v>
      </c>
      <c r="J448" s="16">
        <f>VLOOKUP($B448,GD_CHAM_CONG!$C$6:$BF$912,39,FALSE)</f>
        <v>0</v>
      </c>
      <c r="K448" s="16">
        <f>VLOOKUP($B448,GD_CHAM_CONG!$C$6:$BF$912,40,FALSE)</f>
        <v>0</v>
      </c>
      <c r="L448" s="16">
        <f>VLOOKUP($B448,GD_CHAM_CONG!$C$6:$BF$912,41,FALSE)</f>
        <v>0</v>
      </c>
      <c r="M448" s="16">
        <f>VLOOKUP($B448,GD_CHAM_CONG!$C$6:$BF$912,42,FALSE)</f>
        <v>0</v>
      </c>
      <c r="N448" s="16">
        <f>VLOOKUP($B448,GD_CHAM_CONG!$C$6:$BF$912,43,FALSE)</f>
        <v>0</v>
      </c>
      <c r="O448" s="16">
        <f>VLOOKUP($B448,GD_CHAM_CONG!$C$6:$BF$912,44,FALSE)</f>
        <v>0</v>
      </c>
      <c r="P448" s="16">
        <f>VLOOKUP($B448,GD_CHAM_CONG!$C$6:$BF$912,45,FALSE)</f>
        <v>0</v>
      </c>
      <c r="Q448" s="16">
        <f>VLOOKUP($B448,GD_CHAM_CONG!$C$6:$BF$912,46,FALSE)</f>
        <v>0</v>
      </c>
      <c r="R448" s="16">
        <f>VLOOKUP($B448,GD_CHAM_CONG!$C$6:$BF$912,47,FALSE)</f>
        <v>0</v>
      </c>
      <c r="S448" s="16">
        <f>VLOOKUP($B448,GD_CHAM_CONG!$C$6:$BF$912,48,FALSE)</f>
        <v>0</v>
      </c>
      <c r="T448" s="16">
        <f>VLOOKUP($B448,GD_CHAM_CONG!$C$6:$BF$912,49,FALSE)</f>
        <v>0</v>
      </c>
      <c r="U448" s="16">
        <f>VLOOKUP($B448,GD_CHAM_CONG!$C$6:$BF$912,50,FALSE)</f>
        <v>0</v>
      </c>
      <c r="V448" s="16">
        <f>VLOOKUP($B448,GD_CHAM_CONG!$C$6:$BF$912,51,FALSE)</f>
        <v>0</v>
      </c>
      <c r="W448" s="16">
        <f>VLOOKUP($B448,GD_CHAM_CONG!$C$6:$BF$912,52,FALSE)</f>
        <v>0</v>
      </c>
      <c r="X448" s="16">
        <f>VLOOKUP($B448,GD_CHAM_CONG!$C$6:$BF$912,53,FALSE)</f>
        <v>0</v>
      </c>
      <c r="Y448" s="16">
        <f>VLOOKUP($B448,GD_CHAM_CONG!$C$6:$BF$912,54,FALSE)</f>
        <v>0</v>
      </c>
      <c r="Z448" s="16">
        <f>VLOOKUP($B448,GD_CHAM_CONG!$C$6:$BF$912,55,FALSE)</f>
        <v>0</v>
      </c>
      <c r="AA448" s="16">
        <f>VLOOKUP($B448,GD_CHAM_CONG!$C$6:$BF$912,56,FALSE)</f>
        <v>0</v>
      </c>
      <c r="AB448" s="16">
        <f>VLOOKUP($B448,GD_CHAM_CONG!$C$6:$BI$912,57,FALSE)</f>
        <v>0</v>
      </c>
      <c r="AC448" s="16">
        <f>VLOOKUP($B448,GD_CHAM_CONG!$C$6:$BI$912,58,FALSE)</f>
        <v>0</v>
      </c>
      <c r="AD448" s="16">
        <f>VLOOKUP($B448,GD_CHAM_CONG!$C$6:$BI$912,59,FALSE)</f>
        <v>0</v>
      </c>
      <c r="AE448" s="188">
        <f>I448/$H448*VLOOKUP(I$4,DM_TI_LE!$A$5:$B$30,2,FALSE)</f>
        <v>1</v>
      </c>
      <c r="AF448" s="188">
        <f>J448/$H448*VLOOKUP(J$4,DM_TI_LE!$A$5:$B$30,2,FALSE)</f>
        <v>0</v>
      </c>
      <c r="AG448" s="188">
        <f>K448/$H448*VLOOKUP(K$4,DM_TI_LE!$A$5:$B$30,2,FALSE)</f>
        <v>0</v>
      </c>
      <c r="AH448" s="188">
        <f>L448/$H448*VLOOKUP(L$4,DM_TI_LE!$A$5:$B$30,2,FALSE)</f>
        <v>0</v>
      </c>
      <c r="AI448" s="188">
        <f>M448/$H448*VLOOKUP(M$4,DM_TI_LE!$A$5:$B$30,2,FALSE)</f>
        <v>0</v>
      </c>
      <c r="AJ448" s="188">
        <f>N448/$H448*VLOOKUP(N$4,DM_TI_LE!$A$5:$B$30,2,FALSE)</f>
        <v>0</v>
      </c>
      <c r="AK448" s="188">
        <f>O448/$H448*VLOOKUP(O$4,DM_TI_LE!$A$5:$B$30,2,FALSE)</f>
        <v>0</v>
      </c>
      <c r="AL448" s="188">
        <f>P448/$H448*VLOOKUP(P$4,DM_TI_LE!$A$5:$B$30,2,FALSE)</f>
        <v>0</v>
      </c>
      <c r="AM448" s="188">
        <f>Q448/$H448*VLOOKUP(Q$4,DM_TI_LE!$A$5:$B$30,2,FALSE)</f>
        <v>0</v>
      </c>
      <c r="AN448" s="188">
        <f>R448/$H448*VLOOKUP(R$4,DM_TI_LE!$A$5:$B$30,2,FALSE)</f>
        <v>0</v>
      </c>
      <c r="AO448" s="188">
        <f>S448/$H448*VLOOKUP(S$4,DM_TI_LE!$A$5:$B$30,2,FALSE)</f>
        <v>0</v>
      </c>
      <c r="AP448" s="188">
        <f>T448/$H448*VLOOKUP(T$4,DM_TI_LE!$A$5:$B$30,2,FALSE)</f>
        <v>0</v>
      </c>
      <c r="AQ448" s="188">
        <f>U448/$H448*VLOOKUP(U$4,DM_TI_LE!$A$5:$B$30,2,FALSE)</f>
        <v>0</v>
      </c>
      <c r="AR448" s="188">
        <f>V448/$H448*VLOOKUP(V$4,DM_TI_LE!$A$5:$B$30,2,FALSE)</f>
        <v>0</v>
      </c>
      <c r="AS448" s="188">
        <f>W448/$H448*VLOOKUP(W$4,DM_TI_LE!$A$5:$B$30,2,FALSE)</f>
        <v>0</v>
      </c>
      <c r="AT448" s="188">
        <f>X448/$H448*VLOOKUP(X$4,DM_TI_LE!$A$5:$B$30,2,FALSE)</f>
        <v>0</v>
      </c>
      <c r="AU448" s="188">
        <f>Y448/$H448*VLOOKUP(Y$4,DM_TI_LE!$A$5:$B$30,2,FALSE)</f>
        <v>0</v>
      </c>
      <c r="AV448" s="188">
        <f>Z448/$H448*VLOOKUP(Z$4,DM_TI_LE!$A$5:$B$30,2,FALSE)</f>
        <v>0</v>
      </c>
      <c r="AW448" s="188">
        <f>AA448/$H448*VLOOKUP(AA$4,DM_TI_LE!$A$5:$B$30,2,FALSE)</f>
        <v>0</v>
      </c>
      <c r="AX448" s="188">
        <f>AB448/$H448*VLOOKUP(AB$4,DM_TI_LE!$A$5:$B$30,2,FALSE)</f>
        <v>0</v>
      </c>
      <c r="AY448" s="188">
        <f>AC448/$H448*VLOOKUP(AC$4,DM_TI_LE!$A$5:$B$30,2,FALSE)</f>
        <v>0</v>
      </c>
      <c r="AZ448" s="188">
        <f>AD448/$H448*VLOOKUP(AD$4,DM_TI_LE!$A$5:$B$30,2,FALSE)</f>
        <v>0</v>
      </c>
      <c r="BA448" s="231">
        <f>IF(CD448="HDHV",DM_TI_LE!$K$12*I448, SUM(AE448:AW448)*F448*E448*DM_HE_SO_LUONG_NS!$D$1*CE448)</f>
        <v>780000</v>
      </c>
      <c r="BB448" s="16"/>
      <c r="BC448" s="17">
        <f>VLOOKUP(B448,GD_LCD_HS_LNS!$B$4:$E$914,4,FALSE)</f>
        <v>0</v>
      </c>
      <c r="BD448" s="16"/>
      <c r="BE448" s="16">
        <f>I448/26*$BC448*VLOOKUP(BE$4,DM_TI_LE!$A$5:$C$29,3,FALSE)</f>
        <v>0</v>
      </c>
      <c r="BF448" s="16">
        <f>J448/26*$BC448*VLOOKUP(BF$4,DM_TI_LE!$A$5:$C$29,3,FALSE)</f>
        <v>0</v>
      </c>
      <c r="BG448" s="16">
        <f>K448/26*$BC448*VLOOKUP(BG$4,DM_TI_LE!$A$5:$C$29,3,FALSE)</f>
        <v>0</v>
      </c>
      <c r="BH448" s="16">
        <f>L448/26*$BC448*VLOOKUP(BH$4,DM_TI_LE!$A$5:$C$29,3,FALSE)</f>
        <v>0</v>
      </c>
      <c r="BI448" s="16">
        <f>M448/26*$BC448*VLOOKUP(BI$4,DM_TI_LE!$A$5:$C$29,3,FALSE)</f>
        <v>0</v>
      </c>
      <c r="BJ448" s="16">
        <f>N448/26*$BC448*VLOOKUP(BJ$4,DM_TI_LE!$A$5:$C$29,3,FALSE)</f>
        <v>0</v>
      </c>
      <c r="BK448" s="16">
        <f>O448/26*$BC448*VLOOKUP(BK$4,DM_TI_LE!$A$5:$C$29,3,FALSE)</f>
        <v>0</v>
      </c>
      <c r="BL448" s="16">
        <f>P448/26*$BC448*VLOOKUP(BL$4,DM_TI_LE!$A$5:$C$29,3,FALSE)</f>
        <v>0</v>
      </c>
      <c r="BM448" s="16">
        <f>Q448/26*$BC448*VLOOKUP(BM$4,DM_TI_LE!$A$5:$C$29,3,FALSE)</f>
        <v>0</v>
      </c>
      <c r="BN448" s="16">
        <f>R448/26*$BC448*VLOOKUP(BN$4,DM_TI_LE!$A$5:$C$29,3,FALSE)</f>
        <v>0</v>
      </c>
      <c r="BO448" s="16">
        <f>S448/26*$BC448*VLOOKUP(BO$4,DM_TI_LE!$A$5:$C$29,3,FALSE)</f>
        <v>0</v>
      </c>
      <c r="BP448" s="16">
        <f>T448/26*$BC448*VLOOKUP(BP$4,DM_TI_LE!$A$5:$C$29,3,FALSE)</f>
        <v>0</v>
      </c>
      <c r="BQ448" s="16">
        <f>U448/26*$BC448*VLOOKUP(BQ$4,DM_TI_LE!$A$5:$C$29,3,FALSE)</f>
        <v>0</v>
      </c>
      <c r="BR448" s="16">
        <f>V448/26*$BC448*VLOOKUP(BR$4,DM_TI_LE!$A$5:$C$29,3,FALSE)</f>
        <v>0</v>
      </c>
      <c r="BS448" s="16">
        <f>W448/26*$BC448*VLOOKUP(BS$4,DM_TI_LE!$A$5:$C$29,3,FALSE)</f>
        <v>0</v>
      </c>
      <c r="BT448" s="16">
        <f>X448/26*$BC448*VLOOKUP(BT$4,DM_TI_LE!$A$5:$C$29,3,FALSE)</f>
        <v>0</v>
      </c>
      <c r="BU448" s="16">
        <f>Y448/26*$BC448*VLOOKUP(BU$4,DM_TI_LE!$A$5:$C$29,3,FALSE)</f>
        <v>0</v>
      </c>
      <c r="BV448" s="16">
        <f>Z448/26*$BC448*VLOOKUP(BV$4,DM_TI_LE!$A$5:$C$29,3,FALSE)</f>
        <v>0</v>
      </c>
      <c r="BW448" s="16">
        <f>AA448/26*$BC448*VLOOKUP(BW$4,DM_TI_LE!$A$5:$C$29,3,FALSE)</f>
        <v>0</v>
      </c>
      <c r="BX448" s="16">
        <f>AB448/26*$BC448*VLOOKUP(BX$4,DM_TI_LE!$A$5:$C$29,3,FALSE)</f>
        <v>0</v>
      </c>
      <c r="BY448" s="16">
        <f>AC448/26*$BC448*VLOOKUP(BY$4,DM_TI_LE!$A$5:$C$29,3,FALSE)</f>
        <v>0</v>
      </c>
      <c r="BZ448" s="16">
        <f>AD448/26*$BC448*VLOOKUP(BZ$4,DM_TI_LE!$A$5:$C$29,3,FALSE)</f>
        <v>0</v>
      </c>
      <c r="CA448" s="196">
        <f t="shared" si="0"/>
        <v>0</v>
      </c>
      <c r="CB448" s="16"/>
      <c r="CC448" s="197">
        <f t="shared" si="1"/>
        <v>780000</v>
      </c>
      <c r="CD448" s="145" t="s">
        <v>61</v>
      </c>
      <c r="CE448" s="199">
        <f>VLOOKUP(CD448,DM_TI_LE!$I$12:$J$16,2,FALSE)</f>
        <v>0</v>
      </c>
    </row>
    <row r="449" spans="1:83" ht="12.75">
      <c r="A449" s="36">
        <v>445</v>
      </c>
      <c r="B449" s="38">
        <f>GD_LCD_HS_LNS!B448</f>
        <v>13734</v>
      </c>
      <c r="C449" s="38" t="str">
        <f>GD_LCD_HS_LNS!C448</f>
        <v>Nguyễn Hữu Lâm</v>
      </c>
      <c r="D449" s="38" t="str">
        <f>GD_LCD_HS_LNS!D448</f>
        <v>Nhân viên Bốc xếp</v>
      </c>
      <c r="E449" s="146">
        <f>VLOOKUP(B449,GD_CHAM_CONG!$C$6:$BJ$912,60,FALSE)</f>
        <v>1</v>
      </c>
      <c r="F449" s="146">
        <f>VLOOKUP(B449,GD_LCD_HS_LNS!$B$4:$F$914,5,FALSE)</f>
        <v>0</v>
      </c>
      <c r="G449" s="168"/>
      <c r="H449" s="168">
        <f>VLOOKUP(B449,GD_CHAM_CONG!$C$6:$BD$912,37,FALSE)</f>
        <v>26</v>
      </c>
      <c r="I449" s="16">
        <f>VLOOKUP($B449,GD_CHAM_CONG!$C$6:$BF$912,38,FALSE)</f>
        <v>26</v>
      </c>
      <c r="J449" s="16">
        <f>VLOOKUP($B449,GD_CHAM_CONG!$C$6:$BF$912,39,FALSE)</f>
        <v>0</v>
      </c>
      <c r="K449" s="16">
        <f>VLOOKUP($B449,GD_CHAM_CONG!$C$6:$BF$912,40,FALSE)</f>
        <v>0</v>
      </c>
      <c r="L449" s="16">
        <f>VLOOKUP($B449,GD_CHAM_CONG!$C$6:$BF$912,41,FALSE)</f>
        <v>0</v>
      </c>
      <c r="M449" s="16">
        <f>VLOOKUP($B449,GD_CHAM_CONG!$C$6:$BF$912,42,FALSE)</f>
        <v>0</v>
      </c>
      <c r="N449" s="16">
        <f>VLOOKUP($B449,GD_CHAM_CONG!$C$6:$BF$912,43,FALSE)</f>
        <v>0</v>
      </c>
      <c r="O449" s="16">
        <f>VLOOKUP($B449,GD_CHAM_CONG!$C$6:$BF$912,44,FALSE)</f>
        <v>0</v>
      </c>
      <c r="P449" s="16">
        <f>VLOOKUP($B449,GD_CHAM_CONG!$C$6:$BF$912,45,FALSE)</f>
        <v>0</v>
      </c>
      <c r="Q449" s="16">
        <f>VLOOKUP($B449,GD_CHAM_CONG!$C$6:$BF$912,46,FALSE)</f>
        <v>0</v>
      </c>
      <c r="R449" s="16">
        <f>VLOOKUP($B449,GD_CHAM_CONG!$C$6:$BF$912,47,FALSE)</f>
        <v>0</v>
      </c>
      <c r="S449" s="16">
        <f>VLOOKUP($B449,GD_CHAM_CONG!$C$6:$BF$912,48,FALSE)</f>
        <v>0</v>
      </c>
      <c r="T449" s="16">
        <f>VLOOKUP($B449,GD_CHAM_CONG!$C$6:$BF$912,49,FALSE)</f>
        <v>0</v>
      </c>
      <c r="U449" s="16">
        <f>VLOOKUP($B449,GD_CHAM_CONG!$C$6:$BF$912,50,FALSE)</f>
        <v>0</v>
      </c>
      <c r="V449" s="16">
        <f>VLOOKUP($B449,GD_CHAM_CONG!$C$6:$BF$912,51,FALSE)</f>
        <v>0</v>
      </c>
      <c r="W449" s="16">
        <f>VLOOKUP($B449,GD_CHAM_CONG!$C$6:$BF$912,52,FALSE)</f>
        <v>0</v>
      </c>
      <c r="X449" s="16">
        <f>VLOOKUP($B449,GD_CHAM_CONG!$C$6:$BF$912,53,FALSE)</f>
        <v>0</v>
      </c>
      <c r="Y449" s="16">
        <f>VLOOKUP($B449,GD_CHAM_CONG!$C$6:$BF$912,54,FALSE)</f>
        <v>0</v>
      </c>
      <c r="Z449" s="16">
        <f>VLOOKUP($B449,GD_CHAM_CONG!$C$6:$BF$912,55,FALSE)</f>
        <v>0</v>
      </c>
      <c r="AA449" s="16">
        <f>VLOOKUP($B449,GD_CHAM_CONG!$C$6:$BF$912,56,FALSE)</f>
        <v>0</v>
      </c>
      <c r="AB449" s="16">
        <f>VLOOKUP($B449,GD_CHAM_CONG!$C$6:$BI$912,57,FALSE)</f>
        <v>0</v>
      </c>
      <c r="AC449" s="16">
        <f>VLOOKUP($B449,GD_CHAM_CONG!$C$6:$BI$912,58,FALSE)</f>
        <v>0</v>
      </c>
      <c r="AD449" s="16">
        <f>VLOOKUP($B449,GD_CHAM_CONG!$C$6:$BI$912,59,FALSE)</f>
        <v>0</v>
      </c>
      <c r="AE449" s="188">
        <f>I449/$H449*VLOOKUP(I$4,DM_TI_LE!$A$5:$B$30,2,FALSE)</f>
        <v>1</v>
      </c>
      <c r="AF449" s="188">
        <f>J449/$H449*VLOOKUP(J$4,DM_TI_LE!$A$5:$B$30,2,FALSE)</f>
        <v>0</v>
      </c>
      <c r="AG449" s="188">
        <f>K449/$H449*VLOOKUP(K$4,DM_TI_LE!$A$5:$B$30,2,FALSE)</f>
        <v>0</v>
      </c>
      <c r="AH449" s="188">
        <f>L449/$H449*VLOOKUP(L$4,DM_TI_LE!$A$5:$B$30,2,FALSE)</f>
        <v>0</v>
      </c>
      <c r="AI449" s="188">
        <f>M449/$H449*VLOOKUP(M$4,DM_TI_LE!$A$5:$B$30,2,FALSE)</f>
        <v>0</v>
      </c>
      <c r="AJ449" s="188">
        <f>N449/$H449*VLOOKUP(N$4,DM_TI_LE!$A$5:$B$30,2,FALSE)</f>
        <v>0</v>
      </c>
      <c r="AK449" s="188">
        <f>O449/$H449*VLOOKUP(O$4,DM_TI_LE!$A$5:$B$30,2,FALSE)</f>
        <v>0</v>
      </c>
      <c r="AL449" s="188">
        <f>P449/$H449*VLOOKUP(P$4,DM_TI_LE!$A$5:$B$30,2,FALSE)</f>
        <v>0</v>
      </c>
      <c r="AM449" s="188">
        <f>Q449/$H449*VLOOKUP(Q$4,DM_TI_LE!$A$5:$B$30,2,FALSE)</f>
        <v>0</v>
      </c>
      <c r="AN449" s="188">
        <f>R449/$H449*VLOOKUP(R$4,DM_TI_LE!$A$5:$B$30,2,FALSE)</f>
        <v>0</v>
      </c>
      <c r="AO449" s="188">
        <f>S449/$H449*VLOOKUP(S$4,DM_TI_LE!$A$5:$B$30,2,FALSE)</f>
        <v>0</v>
      </c>
      <c r="AP449" s="188">
        <f>T449/$H449*VLOOKUP(T$4,DM_TI_LE!$A$5:$B$30,2,FALSE)</f>
        <v>0</v>
      </c>
      <c r="AQ449" s="188">
        <f>U449/$H449*VLOOKUP(U$4,DM_TI_LE!$A$5:$B$30,2,FALSE)</f>
        <v>0</v>
      </c>
      <c r="AR449" s="188">
        <f>V449/$H449*VLOOKUP(V$4,DM_TI_LE!$A$5:$B$30,2,FALSE)</f>
        <v>0</v>
      </c>
      <c r="AS449" s="188">
        <f>W449/$H449*VLOOKUP(W$4,DM_TI_LE!$A$5:$B$30,2,FALSE)</f>
        <v>0</v>
      </c>
      <c r="AT449" s="188">
        <f>X449/$H449*VLOOKUP(X$4,DM_TI_LE!$A$5:$B$30,2,FALSE)</f>
        <v>0</v>
      </c>
      <c r="AU449" s="188">
        <f>Y449/$H449*VLOOKUP(Y$4,DM_TI_LE!$A$5:$B$30,2,FALSE)</f>
        <v>0</v>
      </c>
      <c r="AV449" s="188">
        <f>Z449/$H449*VLOOKUP(Z$4,DM_TI_LE!$A$5:$B$30,2,FALSE)</f>
        <v>0</v>
      </c>
      <c r="AW449" s="188">
        <f>AA449/$H449*VLOOKUP(AA$4,DM_TI_LE!$A$5:$B$30,2,FALSE)</f>
        <v>0</v>
      </c>
      <c r="AX449" s="188">
        <f>AB449/$H449*VLOOKUP(AB$4,DM_TI_LE!$A$5:$B$30,2,FALSE)</f>
        <v>0</v>
      </c>
      <c r="AY449" s="188">
        <f>AC449/$H449*VLOOKUP(AC$4,DM_TI_LE!$A$5:$B$30,2,FALSE)</f>
        <v>0</v>
      </c>
      <c r="AZ449" s="188">
        <f>AD449/$H449*VLOOKUP(AD$4,DM_TI_LE!$A$5:$B$30,2,FALSE)</f>
        <v>0</v>
      </c>
      <c r="BA449" s="231">
        <f>IF(CD449="HDHV",DM_TI_LE!$K$12*I449, SUM(AE449:AW449)*F449*E449*DM_HE_SO_LUONG_NS!$D$1*CE449)</f>
        <v>780000</v>
      </c>
      <c r="BB449" s="16"/>
      <c r="BC449" s="17">
        <f>VLOOKUP(B449,GD_LCD_HS_LNS!$B$4:$E$914,4,FALSE)</f>
        <v>0</v>
      </c>
      <c r="BD449" s="16"/>
      <c r="BE449" s="16">
        <f>I449/26*$BC449*VLOOKUP(BE$4,DM_TI_LE!$A$5:$C$29,3,FALSE)</f>
        <v>0</v>
      </c>
      <c r="BF449" s="16">
        <f>J449/26*$BC449*VLOOKUP(BF$4,DM_TI_LE!$A$5:$C$29,3,FALSE)</f>
        <v>0</v>
      </c>
      <c r="BG449" s="16">
        <f>K449/26*$BC449*VLOOKUP(BG$4,DM_TI_LE!$A$5:$C$29,3,FALSE)</f>
        <v>0</v>
      </c>
      <c r="BH449" s="16">
        <f>L449/26*$BC449*VLOOKUP(BH$4,DM_TI_LE!$A$5:$C$29,3,FALSE)</f>
        <v>0</v>
      </c>
      <c r="BI449" s="16">
        <f>M449/26*$BC449*VLOOKUP(BI$4,DM_TI_LE!$A$5:$C$29,3,FALSE)</f>
        <v>0</v>
      </c>
      <c r="BJ449" s="16">
        <f>N449/26*$BC449*VLOOKUP(BJ$4,DM_TI_LE!$A$5:$C$29,3,FALSE)</f>
        <v>0</v>
      </c>
      <c r="BK449" s="16">
        <f>O449/26*$BC449*VLOOKUP(BK$4,DM_TI_LE!$A$5:$C$29,3,FALSE)</f>
        <v>0</v>
      </c>
      <c r="BL449" s="16">
        <f>P449/26*$BC449*VLOOKUP(BL$4,DM_TI_LE!$A$5:$C$29,3,FALSE)</f>
        <v>0</v>
      </c>
      <c r="BM449" s="16">
        <f>Q449/26*$BC449*VLOOKUP(BM$4,DM_TI_LE!$A$5:$C$29,3,FALSE)</f>
        <v>0</v>
      </c>
      <c r="BN449" s="16">
        <f>R449/26*$BC449*VLOOKUP(BN$4,DM_TI_LE!$A$5:$C$29,3,FALSE)</f>
        <v>0</v>
      </c>
      <c r="BO449" s="16">
        <f>S449/26*$BC449*VLOOKUP(BO$4,DM_TI_LE!$A$5:$C$29,3,FALSE)</f>
        <v>0</v>
      </c>
      <c r="BP449" s="16">
        <f>T449/26*$BC449*VLOOKUP(BP$4,DM_TI_LE!$A$5:$C$29,3,FALSE)</f>
        <v>0</v>
      </c>
      <c r="BQ449" s="16">
        <f>U449/26*$BC449*VLOOKUP(BQ$4,DM_TI_LE!$A$5:$C$29,3,FALSE)</f>
        <v>0</v>
      </c>
      <c r="BR449" s="16">
        <f>V449/26*$BC449*VLOOKUP(BR$4,DM_TI_LE!$A$5:$C$29,3,FALSE)</f>
        <v>0</v>
      </c>
      <c r="BS449" s="16">
        <f>W449/26*$BC449*VLOOKUP(BS$4,DM_TI_LE!$A$5:$C$29,3,FALSE)</f>
        <v>0</v>
      </c>
      <c r="BT449" s="16">
        <f>X449/26*$BC449*VLOOKUP(BT$4,DM_TI_LE!$A$5:$C$29,3,FALSE)</f>
        <v>0</v>
      </c>
      <c r="BU449" s="16">
        <f>Y449/26*$BC449*VLOOKUP(BU$4,DM_TI_LE!$A$5:$C$29,3,FALSE)</f>
        <v>0</v>
      </c>
      <c r="BV449" s="16">
        <f>Z449/26*$BC449*VLOOKUP(BV$4,DM_TI_LE!$A$5:$C$29,3,FALSE)</f>
        <v>0</v>
      </c>
      <c r="BW449" s="16">
        <f>AA449/26*$BC449*VLOOKUP(BW$4,DM_TI_LE!$A$5:$C$29,3,FALSE)</f>
        <v>0</v>
      </c>
      <c r="BX449" s="16">
        <f>AB449/26*$BC449*VLOOKUP(BX$4,DM_TI_LE!$A$5:$C$29,3,FALSE)</f>
        <v>0</v>
      </c>
      <c r="BY449" s="16">
        <f>AC449/26*$BC449*VLOOKUP(BY$4,DM_TI_LE!$A$5:$C$29,3,FALSE)</f>
        <v>0</v>
      </c>
      <c r="BZ449" s="16">
        <f>AD449/26*$BC449*VLOOKUP(BZ$4,DM_TI_LE!$A$5:$C$29,3,FALSE)</f>
        <v>0</v>
      </c>
      <c r="CA449" s="196">
        <f t="shared" si="0"/>
        <v>0</v>
      </c>
      <c r="CB449" s="16"/>
      <c r="CC449" s="197">
        <f t="shared" si="1"/>
        <v>780000</v>
      </c>
      <c r="CD449" s="145" t="s">
        <v>61</v>
      </c>
      <c r="CE449" s="199">
        <f>VLOOKUP(CD449,DM_TI_LE!$I$12:$J$16,2,FALSE)</f>
        <v>0</v>
      </c>
    </row>
    <row r="450" spans="1:83" ht="12.75">
      <c r="A450" s="36">
        <v>446</v>
      </c>
      <c r="B450" s="38">
        <f>GD_LCD_HS_LNS!B449</f>
        <v>13735</v>
      </c>
      <c r="C450" s="38" t="str">
        <f>GD_LCD_HS_LNS!C449</f>
        <v>Trần Xuân Phương</v>
      </c>
      <c r="D450" s="38" t="str">
        <f>GD_LCD_HS_LNS!D449</f>
        <v>Nhân viên Bốc xếp</v>
      </c>
      <c r="E450" s="146">
        <f>VLOOKUP(B450,GD_CHAM_CONG!$C$6:$BJ$912,60,FALSE)</f>
        <v>1</v>
      </c>
      <c r="F450" s="146">
        <f>VLOOKUP(B450,GD_LCD_HS_LNS!$B$4:$F$914,5,FALSE)</f>
        <v>0</v>
      </c>
      <c r="G450" s="168"/>
      <c r="H450" s="168">
        <f>VLOOKUP(B450,GD_CHAM_CONG!$C$6:$BD$912,37,FALSE)</f>
        <v>26</v>
      </c>
      <c r="I450" s="16">
        <f>VLOOKUP($B450,GD_CHAM_CONG!$C$6:$BF$912,38,FALSE)</f>
        <v>26</v>
      </c>
      <c r="J450" s="16">
        <f>VLOOKUP($B450,GD_CHAM_CONG!$C$6:$BF$912,39,FALSE)</f>
        <v>0</v>
      </c>
      <c r="K450" s="16">
        <f>VLOOKUP($B450,GD_CHAM_CONG!$C$6:$BF$912,40,FALSE)</f>
        <v>0</v>
      </c>
      <c r="L450" s="16">
        <f>VLOOKUP($B450,GD_CHAM_CONG!$C$6:$BF$912,41,FALSE)</f>
        <v>0</v>
      </c>
      <c r="M450" s="16">
        <f>VLOOKUP($B450,GD_CHAM_CONG!$C$6:$BF$912,42,FALSE)</f>
        <v>0</v>
      </c>
      <c r="N450" s="16">
        <f>VLOOKUP($B450,GD_CHAM_CONG!$C$6:$BF$912,43,FALSE)</f>
        <v>0</v>
      </c>
      <c r="O450" s="16">
        <f>VLOOKUP($B450,GD_CHAM_CONG!$C$6:$BF$912,44,FALSE)</f>
        <v>0</v>
      </c>
      <c r="P450" s="16">
        <f>VLOOKUP($B450,GD_CHAM_CONG!$C$6:$BF$912,45,FALSE)</f>
        <v>0</v>
      </c>
      <c r="Q450" s="16">
        <f>VLOOKUP($B450,GD_CHAM_CONG!$C$6:$BF$912,46,FALSE)</f>
        <v>0</v>
      </c>
      <c r="R450" s="16">
        <f>VLOOKUP($B450,GD_CHAM_CONG!$C$6:$BF$912,47,FALSE)</f>
        <v>0</v>
      </c>
      <c r="S450" s="16">
        <f>VLOOKUP($B450,GD_CHAM_CONG!$C$6:$BF$912,48,FALSE)</f>
        <v>0</v>
      </c>
      <c r="T450" s="16">
        <f>VLOOKUP($B450,GD_CHAM_CONG!$C$6:$BF$912,49,FALSE)</f>
        <v>0</v>
      </c>
      <c r="U450" s="16">
        <f>VLOOKUP($B450,GD_CHAM_CONG!$C$6:$BF$912,50,FALSE)</f>
        <v>0</v>
      </c>
      <c r="V450" s="16">
        <f>VLOOKUP($B450,GD_CHAM_CONG!$C$6:$BF$912,51,FALSE)</f>
        <v>0</v>
      </c>
      <c r="W450" s="16">
        <f>VLOOKUP($B450,GD_CHAM_CONG!$C$6:$BF$912,52,FALSE)</f>
        <v>0</v>
      </c>
      <c r="X450" s="16">
        <f>VLOOKUP($B450,GD_CHAM_CONG!$C$6:$BF$912,53,FALSE)</f>
        <v>0</v>
      </c>
      <c r="Y450" s="16">
        <f>VLOOKUP($B450,GD_CHAM_CONG!$C$6:$BF$912,54,FALSE)</f>
        <v>0</v>
      </c>
      <c r="Z450" s="16">
        <f>VLOOKUP($B450,GD_CHAM_CONG!$C$6:$BF$912,55,FALSE)</f>
        <v>0</v>
      </c>
      <c r="AA450" s="16">
        <f>VLOOKUP($B450,GD_CHAM_CONG!$C$6:$BF$912,56,FALSE)</f>
        <v>0</v>
      </c>
      <c r="AB450" s="16">
        <f>VLOOKUP($B450,GD_CHAM_CONG!$C$6:$BI$912,57,FALSE)</f>
        <v>0</v>
      </c>
      <c r="AC450" s="16">
        <f>VLOOKUP($B450,GD_CHAM_CONG!$C$6:$BI$912,58,FALSE)</f>
        <v>0</v>
      </c>
      <c r="AD450" s="16">
        <f>VLOOKUP($B450,GD_CHAM_CONG!$C$6:$BI$912,59,FALSE)</f>
        <v>0</v>
      </c>
      <c r="AE450" s="188">
        <f>I450/$H450*VLOOKUP(I$4,DM_TI_LE!$A$5:$B$30,2,FALSE)</f>
        <v>1</v>
      </c>
      <c r="AF450" s="188">
        <f>J450/$H450*VLOOKUP(J$4,DM_TI_LE!$A$5:$B$30,2,FALSE)</f>
        <v>0</v>
      </c>
      <c r="AG450" s="188">
        <f>K450/$H450*VLOOKUP(K$4,DM_TI_LE!$A$5:$B$30,2,FALSE)</f>
        <v>0</v>
      </c>
      <c r="AH450" s="188">
        <f>L450/$H450*VLOOKUP(L$4,DM_TI_LE!$A$5:$B$30,2,FALSE)</f>
        <v>0</v>
      </c>
      <c r="AI450" s="188">
        <f>M450/$H450*VLOOKUP(M$4,DM_TI_LE!$A$5:$B$30,2,FALSE)</f>
        <v>0</v>
      </c>
      <c r="AJ450" s="188">
        <f>N450/$H450*VLOOKUP(N$4,DM_TI_LE!$A$5:$B$30,2,FALSE)</f>
        <v>0</v>
      </c>
      <c r="AK450" s="188">
        <f>O450/$H450*VLOOKUP(O$4,DM_TI_LE!$A$5:$B$30,2,FALSE)</f>
        <v>0</v>
      </c>
      <c r="AL450" s="188">
        <f>P450/$H450*VLOOKUP(P$4,DM_TI_LE!$A$5:$B$30,2,FALSE)</f>
        <v>0</v>
      </c>
      <c r="AM450" s="188">
        <f>Q450/$H450*VLOOKUP(Q$4,DM_TI_LE!$A$5:$B$30,2,FALSE)</f>
        <v>0</v>
      </c>
      <c r="AN450" s="188">
        <f>R450/$H450*VLOOKUP(R$4,DM_TI_LE!$A$5:$B$30,2,FALSE)</f>
        <v>0</v>
      </c>
      <c r="AO450" s="188">
        <f>S450/$H450*VLOOKUP(S$4,DM_TI_LE!$A$5:$B$30,2,FALSE)</f>
        <v>0</v>
      </c>
      <c r="AP450" s="188">
        <f>T450/$H450*VLOOKUP(T$4,DM_TI_LE!$A$5:$B$30,2,FALSE)</f>
        <v>0</v>
      </c>
      <c r="AQ450" s="188">
        <f>U450/$H450*VLOOKUP(U$4,DM_TI_LE!$A$5:$B$30,2,FALSE)</f>
        <v>0</v>
      </c>
      <c r="AR450" s="188">
        <f>V450/$H450*VLOOKUP(V$4,DM_TI_LE!$A$5:$B$30,2,FALSE)</f>
        <v>0</v>
      </c>
      <c r="AS450" s="188">
        <f>W450/$H450*VLOOKUP(W$4,DM_TI_LE!$A$5:$B$30,2,FALSE)</f>
        <v>0</v>
      </c>
      <c r="AT450" s="188">
        <f>X450/$H450*VLOOKUP(X$4,DM_TI_LE!$A$5:$B$30,2,FALSE)</f>
        <v>0</v>
      </c>
      <c r="AU450" s="188">
        <f>Y450/$H450*VLOOKUP(Y$4,DM_TI_LE!$A$5:$B$30,2,FALSE)</f>
        <v>0</v>
      </c>
      <c r="AV450" s="188">
        <f>Z450/$H450*VLOOKUP(Z$4,DM_TI_LE!$A$5:$B$30,2,FALSE)</f>
        <v>0</v>
      </c>
      <c r="AW450" s="188">
        <f>AA450/$H450*VLOOKUP(AA$4,DM_TI_LE!$A$5:$B$30,2,FALSE)</f>
        <v>0</v>
      </c>
      <c r="AX450" s="188">
        <f>AB450/$H450*VLOOKUP(AB$4,DM_TI_LE!$A$5:$B$30,2,FALSE)</f>
        <v>0</v>
      </c>
      <c r="AY450" s="188">
        <f>AC450/$H450*VLOOKUP(AC$4,DM_TI_LE!$A$5:$B$30,2,FALSE)</f>
        <v>0</v>
      </c>
      <c r="AZ450" s="188">
        <f>AD450/$H450*VLOOKUP(AD$4,DM_TI_LE!$A$5:$B$30,2,FALSE)</f>
        <v>0</v>
      </c>
      <c r="BA450" s="231">
        <f>IF(CD450="HDHV",DM_TI_LE!$K$12*I450, SUM(AE450:AW450)*F450*E450*DM_HE_SO_LUONG_NS!$D$1*CE450)</f>
        <v>780000</v>
      </c>
      <c r="BB450" s="16"/>
      <c r="BC450" s="17">
        <f>VLOOKUP(B450,GD_LCD_HS_LNS!$B$4:$E$914,4,FALSE)</f>
        <v>0</v>
      </c>
      <c r="BD450" s="16"/>
      <c r="BE450" s="16">
        <f>I450/26*$BC450*VLOOKUP(BE$4,DM_TI_LE!$A$5:$C$29,3,FALSE)</f>
        <v>0</v>
      </c>
      <c r="BF450" s="16">
        <f>J450/26*$BC450*VLOOKUP(BF$4,DM_TI_LE!$A$5:$C$29,3,FALSE)</f>
        <v>0</v>
      </c>
      <c r="BG450" s="16">
        <f>K450/26*$BC450*VLOOKUP(BG$4,DM_TI_LE!$A$5:$C$29,3,FALSE)</f>
        <v>0</v>
      </c>
      <c r="BH450" s="16">
        <f>L450/26*$BC450*VLOOKUP(BH$4,DM_TI_LE!$A$5:$C$29,3,FALSE)</f>
        <v>0</v>
      </c>
      <c r="BI450" s="16">
        <f>M450/26*$BC450*VLOOKUP(BI$4,DM_TI_LE!$A$5:$C$29,3,FALSE)</f>
        <v>0</v>
      </c>
      <c r="BJ450" s="16">
        <f>N450/26*$BC450*VLOOKUP(BJ$4,DM_TI_LE!$A$5:$C$29,3,FALSE)</f>
        <v>0</v>
      </c>
      <c r="BK450" s="16">
        <f>O450/26*$BC450*VLOOKUP(BK$4,DM_TI_LE!$A$5:$C$29,3,FALSE)</f>
        <v>0</v>
      </c>
      <c r="BL450" s="16">
        <f>P450/26*$BC450*VLOOKUP(BL$4,DM_TI_LE!$A$5:$C$29,3,FALSE)</f>
        <v>0</v>
      </c>
      <c r="BM450" s="16">
        <f>Q450/26*$BC450*VLOOKUP(BM$4,DM_TI_LE!$A$5:$C$29,3,FALSE)</f>
        <v>0</v>
      </c>
      <c r="BN450" s="16">
        <f>R450/26*$BC450*VLOOKUP(BN$4,DM_TI_LE!$A$5:$C$29,3,FALSE)</f>
        <v>0</v>
      </c>
      <c r="BO450" s="16">
        <f>S450/26*$BC450*VLOOKUP(BO$4,DM_TI_LE!$A$5:$C$29,3,FALSE)</f>
        <v>0</v>
      </c>
      <c r="BP450" s="16">
        <f>T450/26*$BC450*VLOOKUP(BP$4,DM_TI_LE!$A$5:$C$29,3,FALSE)</f>
        <v>0</v>
      </c>
      <c r="BQ450" s="16">
        <f>U450/26*$BC450*VLOOKUP(BQ$4,DM_TI_LE!$A$5:$C$29,3,FALSE)</f>
        <v>0</v>
      </c>
      <c r="BR450" s="16">
        <f>V450/26*$BC450*VLOOKUP(BR$4,DM_TI_LE!$A$5:$C$29,3,FALSE)</f>
        <v>0</v>
      </c>
      <c r="BS450" s="16">
        <f>W450/26*$BC450*VLOOKUP(BS$4,DM_TI_LE!$A$5:$C$29,3,FALSE)</f>
        <v>0</v>
      </c>
      <c r="BT450" s="16">
        <f>X450/26*$BC450*VLOOKUP(BT$4,DM_TI_LE!$A$5:$C$29,3,FALSE)</f>
        <v>0</v>
      </c>
      <c r="BU450" s="16">
        <f>Y450/26*$BC450*VLOOKUP(BU$4,DM_TI_LE!$A$5:$C$29,3,FALSE)</f>
        <v>0</v>
      </c>
      <c r="BV450" s="16">
        <f>Z450/26*$BC450*VLOOKUP(BV$4,DM_TI_LE!$A$5:$C$29,3,FALSE)</f>
        <v>0</v>
      </c>
      <c r="BW450" s="16">
        <f>AA450/26*$BC450*VLOOKUP(BW$4,DM_TI_LE!$A$5:$C$29,3,FALSE)</f>
        <v>0</v>
      </c>
      <c r="BX450" s="16">
        <f>AB450/26*$BC450*VLOOKUP(BX$4,DM_TI_LE!$A$5:$C$29,3,FALSE)</f>
        <v>0</v>
      </c>
      <c r="BY450" s="16">
        <f>AC450/26*$BC450*VLOOKUP(BY$4,DM_TI_LE!$A$5:$C$29,3,FALSE)</f>
        <v>0</v>
      </c>
      <c r="BZ450" s="16">
        <f>AD450/26*$BC450*VLOOKUP(BZ$4,DM_TI_LE!$A$5:$C$29,3,FALSE)</f>
        <v>0</v>
      </c>
      <c r="CA450" s="196">
        <f t="shared" si="0"/>
        <v>0</v>
      </c>
      <c r="CB450" s="16"/>
      <c r="CC450" s="197">
        <f t="shared" si="1"/>
        <v>780000</v>
      </c>
      <c r="CD450" s="145" t="s">
        <v>61</v>
      </c>
      <c r="CE450" s="199">
        <f>VLOOKUP(CD450,DM_TI_LE!$I$12:$J$16,2,FALSE)</f>
        <v>0</v>
      </c>
    </row>
    <row r="451" spans="1:83" ht="12.75">
      <c r="A451" s="36">
        <v>447</v>
      </c>
      <c r="B451" s="38">
        <f>GD_LCD_HS_LNS!B450</f>
        <v>13736</v>
      </c>
      <c r="C451" s="38" t="str">
        <f>GD_LCD_HS_LNS!C450</f>
        <v>Nguyễn Mạnh Tưởng</v>
      </c>
      <c r="D451" s="38" t="str">
        <f>GD_LCD_HS_LNS!D450</f>
        <v>Nhân viên Bốc xếp</v>
      </c>
      <c r="E451" s="146">
        <f>VLOOKUP(B451,GD_CHAM_CONG!$C$6:$BJ$912,60,FALSE)</f>
        <v>1</v>
      </c>
      <c r="F451" s="146">
        <f>VLOOKUP(B451,GD_LCD_HS_LNS!$B$4:$F$914,5,FALSE)</f>
        <v>0</v>
      </c>
      <c r="G451" s="168"/>
      <c r="H451" s="168">
        <f>VLOOKUP(B451,GD_CHAM_CONG!$C$6:$BD$912,37,FALSE)</f>
        <v>26</v>
      </c>
      <c r="I451" s="16">
        <f>VLOOKUP($B451,GD_CHAM_CONG!$C$6:$BF$912,38,FALSE)</f>
        <v>26</v>
      </c>
      <c r="J451" s="16">
        <f>VLOOKUP($B451,GD_CHAM_CONG!$C$6:$BF$912,39,FALSE)</f>
        <v>0</v>
      </c>
      <c r="K451" s="16">
        <f>VLOOKUP($B451,GD_CHAM_CONG!$C$6:$BF$912,40,FALSE)</f>
        <v>0</v>
      </c>
      <c r="L451" s="16">
        <f>VLOOKUP($B451,GD_CHAM_CONG!$C$6:$BF$912,41,FALSE)</f>
        <v>0</v>
      </c>
      <c r="M451" s="16">
        <f>VLOOKUP($B451,GD_CHAM_CONG!$C$6:$BF$912,42,FALSE)</f>
        <v>0</v>
      </c>
      <c r="N451" s="16">
        <f>VLOOKUP($B451,GD_CHAM_CONG!$C$6:$BF$912,43,FALSE)</f>
        <v>0</v>
      </c>
      <c r="O451" s="16">
        <f>VLOOKUP($B451,GD_CHAM_CONG!$C$6:$BF$912,44,FALSE)</f>
        <v>0</v>
      </c>
      <c r="P451" s="16">
        <f>VLOOKUP($B451,GD_CHAM_CONG!$C$6:$BF$912,45,FALSE)</f>
        <v>0</v>
      </c>
      <c r="Q451" s="16">
        <f>VLOOKUP($B451,GD_CHAM_CONG!$C$6:$BF$912,46,FALSE)</f>
        <v>0</v>
      </c>
      <c r="R451" s="16">
        <f>VLOOKUP($B451,GD_CHAM_CONG!$C$6:$BF$912,47,FALSE)</f>
        <v>0</v>
      </c>
      <c r="S451" s="16">
        <f>VLOOKUP($B451,GD_CHAM_CONG!$C$6:$BF$912,48,FALSE)</f>
        <v>0</v>
      </c>
      <c r="T451" s="16">
        <f>VLOOKUP($B451,GD_CHAM_CONG!$C$6:$BF$912,49,FALSE)</f>
        <v>0</v>
      </c>
      <c r="U451" s="16">
        <f>VLOOKUP($B451,GD_CHAM_CONG!$C$6:$BF$912,50,FALSE)</f>
        <v>0</v>
      </c>
      <c r="V451" s="16">
        <f>VLOOKUP($B451,GD_CHAM_CONG!$C$6:$BF$912,51,FALSE)</f>
        <v>0</v>
      </c>
      <c r="W451" s="16">
        <f>VLOOKUP($B451,GD_CHAM_CONG!$C$6:$BF$912,52,FALSE)</f>
        <v>0</v>
      </c>
      <c r="X451" s="16">
        <f>VLOOKUP($B451,GD_CHAM_CONG!$C$6:$BF$912,53,FALSE)</f>
        <v>0</v>
      </c>
      <c r="Y451" s="16">
        <f>VLOOKUP($B451,GD_CHAM_CONG!$C$6:$BF$912,54,FALSE)</f>
        <v>0</v>
      </c>
      <c r="Z451" s="16">
        <f>VLOOKUP($B451,GD_CHAM_CONG!$C$6:$BF$912,55,FALSE)</f>
        <v>0</v>
      </c>
      <c r="AA451" s="16">
        <f>VLOOKUP($B451,GD_CHAM_CONG!$C$6:$BF$912,56,FALSE)</f>
        <v>0</v>
      </c>
      <c r="AB451" s="16">
        <f>VLOOKUP($B451,GD_CHAM_CONG!$C$6:$BI$912,57,FALSE)</f>
        <v>0</v>
      </c>
      <c r="AC451" s="16">
        <f>VLOOKUP($B451,GD_CHAM_CONG!$C$6:$BI$912,58,FALSE)</f>
        <v>0</v>
      </c>
      <c r="AD451" s="16">
        <f>VLOOKUP($B451,GD_CHAM_CONG!$C$6:$BI$912,59,FALSE)</f>
        <v>0</v>
      </c>
      <c r="AE451" s="188">
        <f>I451/$H451*VLOOKUP(I$4,DM_TI_LE!$A$5:$B$30,2,FALSE)</f>
        <v>1</v>
      </c>
      <c r="AF451" s="188">
        <f>J451/$H451*VLOOKUP(J$4,DM_TI_LE!$A$5:$B$30,2,FALSE)</f>
        <v>0</v>
      </c>
      <c r="AG451" s="188">
        <f>K451/$H451*VLOOKUP(K$4,DM_TI_LE!$A$5:$B$30,2,FALSE)</f>
        <v>0</v>
      </c>
      <c r="AH451" s="188">
        <f>L451/$H451*VLOOKUP(L$4,DM_TI_LE!$A$5:$B$30,2,FALSE)</f>
        <v>0</v>
      </c>
      <c r="AI451" s="188">
        <f>M451/$H451*VLOOKUP(M$4,DM_TI_LE!$A$5:$B$30,2,FALSE)</f>
        <v>0</v>
      </c>
      <c r="AJ451" s="188">
        <f>N451/$H451*VLOOKUP(N$4,DM_TI_LE!$A$5:$B$30,2,FALSE)</f>
        <v>0</v>
      </c>
      <c r="AK451" s="188">
        <f>O451/$H451*VLOOKUP(O$4,DM_TI_LE!$A$5:$B$30,2,FALSE)</f>
        <v>0</v>
      </c>
      <c r="AL451" s="188">
        <f>P451/$H451*VLOOKUP(P$4,DM_TI_LE!$A$5:$B$30,2,FALSE)</f>
        <v>0</v>
      </c>
      <c r="AM451" s="188">
        <f>Q451/$H451*VLOOKUP(Q$4,DM_TI_LE!$A$5:$B$30,2,FALSE)</f>
        <v>0</v>
      </c>
      <c r="AN451" s="188">
        <f>R451/$H451*VLOOKUP(R$4,DM_TI_LE!$A$5:$B$30,2,FALSE)</f>
        <v>0</v>
      </c>
      <c r="AO451" s="188">
        <f>S451/$H451*VLOOKUP(S$4,DM_TI_LE!$A$5:$B$30,2,FALSE)</f>
        <v>0</v>
      </c>
      <c r="AP451" s="188">
        <f>T451/$H451*VLOOKUP(T$4,DM_TI_LE!$A$5:$B$30,2,FALSE)</f>
        <v>0</v>
      </c>
      <c r="AQ451" s="188">
        <f>U451/$H451*VLOOKUP(U$4,DM_TI_LE!$A$5:$B$30,2,FALSE)</f>
        <v>0</v>
      </c>
      <c r="AR451" s="188">
        <f>V451/$H451*VLOOKUP(V$4,DM_TI_LE!$A$5:$B$30,2,FALSE)</f>
        <v>0</v>
      </c>
      <c r="AS451" s="188">
        <f>W451/$H451*VLOOKUP(W$4,DM_TI_LE!$A$5:$B$30,2,FALSE)</f>
        <v>0</v>
      </c>
      <c r="AT451" s="188">
        <f>X451/$H451*VLOOKUP(X$4,DM_TI_LE!$A$5:$B$30,2,FALSE)</f>
        <v>0</v>
      </c>
      <c r="AU451" s="188">
        <f>Y451/$H451*VLOOKUP(Y$4,DM_TI_LE!$A$5:$B$30,2,FALSE)</f>
        <v>0</v>
      </c>
      <c r="AV451" s="188">
        <f>Z451/$H451*VLOOKUP(Z$4,DM_TI_LE!$A$5:$B$30,2,FALSE)</f>
        <v>0</v>
      </c>
      <c r="AW451" s="188">
        <f>AA451/$H451*VLOOKUP(AA$4,DM_TI_LE!$A$5:$B$30,2,FALSE)</f>
        <v>0</v>
      </c>
      <c r="AX451" s="188">
        <f>AB451/$H451*VLOOKUP(AB$4,DM_TI_LE!$A$5:$B$30,2,FALSE)</f>
        <v>0</v>
      </c>
      <c r="AY451" s="188">
        <f>AC451/$H451*VLOOKUP(AC$4,DM_TI_LE!$A$5:$B$30,2,FALSE)</f>
        <v>0</v>
      </c>
      <c r="AZ451" s="188">
        <f>AD451/$H451*VLOOKUP(AD$4,DM_TI_LE!$A$5:$B$30,2,FALSE)</f>
        <v>0</v>
      </c>
      <c r="BA451" s="231">
        <f>IF(CD451="HDHV",DM_TI_LE!$K$12*I451, SUM(AE451:AW451)*F451*E451*DM_HE_SO_LUONG_NS!$D$1*CE451)</f>
        <v>780000</v>
      </c>
      <c r="BB451" s="16"/>
      <c r="BC451" s="17">
        <f>VLOOKUP(B451,GD_LCD_HS_LNS!$B$4:$E$914,4,FALSE)</f>
        <v>0</v>
      </c>
      <c r="BD451" s="16"/>
      <c r="BE451" s="16">
        <f>I451/26*$BC451*VLOOKUP(BE$4,DM_TI_LE!$A$5:$C$29,3,FALSE)</f>
        <v>0</v>
      </c>
      <c r="BF451" s="16">
        <f>J451/26*$BC451*VLOOKUP(BF$4,DM_TI_LE!$A$5:$C$29,3,FALSE)</f>
        <v>0</v>
      </c>
      <c r="BG451" s="16">
        <f>K451/26*$BC451*VLOOKUP(BG$4,DM_TI_LE!$A$5:$C$29,3,FALSE)</f>
        <v>0</v>
      </c>
      <c r="BH451" s="16">
        <f>L451/26*$BC451*VLOOKUP(BH$4,DM_TI_LE!$A$5:$C$29,3,FALSE)</f>
        <v>0</v>
      </c>
      <c r="BI451" s="16">
        <f>M451/26*$BC451*VLOOKUP(BI$4,DM_TI_LE!$A$5:$C$29,3,FALSE)</f>
        <v>0</v>
      </c>
      <c r="BJ451" s="16">
        <f>N451/26*$BC451*VLOOKUP(BJ$4,DM_TI_LE!$A$5:$C$29,3,FALSE)</f>
        <v>0</v>
      </c>
      <c r="BK451" s="16">
        <f>O451/26*$BC451*VLOOKUP(BK$4,DM_TI_LE!$A$5:$C$29,3,FALSE)</f>
        <v>0</v>
      </c>
      <c r="BL451" s="16">
        <f>P451/26*$BC451*VLOOKUP(BL$4,DM_TI_LE!$A$5:$C$29,3,FALSE)</f>
        <v>0</v>
      </c>
      <c r="BM451" s="16">
        <f>Q451/26*$BC451*VLOOKUP(BM$4,DM_TI_LE!$A$5:$C$29,3,FALSE)</f>
        <v>0</v>
      </c>
      <c r="BN451" s="16">
        <f>R451/26*$BC451*VLOOKUP(BN$4,DM_TI_LE!$A$5:$C$29,3,FALSE)</f>
        <v>0</v>
      </c>
      <c r="BO451" s="16">
        <f>S451/26*$BC451*VLOOKUP(BO$4,DM_TI_LE!$A$5:$C$29,3,FALSE)</f>
        <v>0</v>
      </c>
      <c r="BP451" s="16">
        <f>T451/26*$BC451*VLOOKUP(BP$4,DM_TI_LE!$A$5:$C$29,3,FALSE)</f>
        <v>0</v>
      </c>
      <c r="BQ451" s="16">
        <f>U451/26*$BC451*VLOOKUP(BQ$4,DM_TI_LE!$A$5:$C$29,3,FALSE)</f>
        <v>0</v>
      </c>
      <c r="BR451" s="16">
        <f>V451/26*$BC451*VLOOKUP(BR$4,DM_TI_LE!$A$5:$C$29,3,FALSE)</f>
        <v>0</v>
      </c>
      <c r="BS451" s="16">
        <f>W451/26*$BC451*VLOOKUP(BS$4,DM_TI_LE!$A$5:$C$29,3,FALSE)</f>
        <v>0</v>
      </c>
      <c r="BT451" s="16">
        <f>X451/26*$BC451*VLOOKUP(BT$4,DM_TI_LE!$A$5:$C$29,3,FALSE)</f>
        <v>0</v>
      </c>
      <c r="BU451" s="16">
        <f>Y451/26*$BC451*VLOOKUP(BU$4,DM_TI_LE!$A$5:$C$29,3,FALSE)</f>
        <v>0</v>
      </c>
      <c r="BV451" s="16">
        <f>Z451/26*$BC451*VLOOKUP(BV$4,DM_TI_LE!$A$5:$C$29,3,FALSE)</f>
        <v>0</v>
      </c>
      <c r="BW451" s="16">
        <f>AA451/26*$BC451*VLOOKUP(BW$4,DM_TI_LE!$A$5:$C$29,3,FALSE)</f>
        <v>0</v>
      </c>
      <c r="BX451" s="16">
        <f>AB451/26*$BC451*VLOOKUP(BX$4,DM_TI_LE!$A$5:$C$29,3,FALSE)</f>
        <v>0</v>
      </c>
      <c r="BY451" s="16">
        <f>AC451/26*$BC451*VLOOKUP(BY$4,DM_TI_LE!$A$5:$C$29,3,FALSE)</f>
        <v>0</v>
      </c>
      <c r="BZ451" s="16">
        <f>AD451/26*$BC451*VLOOKUP(BZ$4,DM_TI_LE!$A$5:$C$29,3,FALSE)</f>
        <v>0</v>
      </c>
      <c r="CA451" s="196">
        <f t="shared" si="0"/>
        <v>0</v>
      </c>
      <c r="CB451" s="16"/>
      <c r="CC451" s="197">
        <f t="shared" si="1"/>
        <v>780000</v>
      </c>
      <c r="CD451" s="145" t="s">
        <v>61</v>
      </c>
      <c r="CE451" s="199">
        <f>VLOOKUP(CD451,DM_TI_LE!$I$12:$J$16,2,FALSE)</f>
        <v>0</v>
      </c>
    </row>
    <row r="452" spans="1:83" ht="12.75">
      <c r="A452" s="36">
        <v>448</v>
      </c>
      <c r="B452" s="38">
        <f>GD_LCD_HS_LNS!B451</f>
        <v>13737</v>
      </c>
      <c r="C452" s="38" t="str">
        <f>GD_LCD_HS_LNS!C451</f>
        <v>Nguyễn Minh Hiếu</v>
      </c>
      <c r="D452" s="38" t="str">
        <f>GD_LCD_HS_LNS!D451</f>
        <v>Nhân viên Bốc xếp</v>
      </c>
      <c r="E452" s="146">
        <f>VLOOKUP(B452,GD_CHAM_CONG!$C$6:$BJ$912,60,FALSE)</f>
        <v>1</v>
      </c>
      <c r="F452" s="146">
        <f>VLOOKUP(B452,GD_LCD_HS_LNS!$B$4:$F$914,5,FALSE)</f>
        <v>0</v>
      </c>
      <c r="G452" s="168"/>
      <c r="H452" s="168">
        <f>VLOOKUP(B452,GD_CHAM_CONG!$C$6:$BD$912,37,FALSE)</f>
        <v>26</v>
      </c>
      <c r="I452" s="16">
        <f>VLOOKUP($B452,GD_CHAM_CONG!$C$6:$BF$912,38,FALSE)</f>
        <v>26</v>
      </c>
      <c r="J452" s="16">
        <f>VLOOKUP($B452,GD_CHAM_CONG!$C$6:$BF$912,39,FALSE)</f>
        <v>0</v>
      </c>
      <c r="K452" s="16">
        <f>VLOOKUP($B452,GD_CHAM_CONG!$C$6:$BF$912,40,FALSE)</f>
        <v>0</v>
      </c>
      <c r="L452" s="16">
        <f>VLOOKUP($B452,GD_CHAM_CONG!$C$6:$BF$912,41,FALSE)</f>
        <v>0</v>
      </c>
      <c r="M452" s="16">
        <f>VLOOKUP($B452,GD_CHAM_CONG!$C$6:$BF$912,42,FALSE)</f>
        <v>0</v>
      </c>
      <c r="N452" s="16">
        <f>VLOOKUP($B452,GD_CHAM_CONG!$C$6:$BF$912,43,FALSE)</f>
        <v>0</v>
      </c>
      <c r="O452" s="16">
        <f>VLOOKUP($B452,GD_CHAM_CONG!$C$6:$BF$912,44,FALSE)</f>
        <v>0</v>
      </c>
      <c r="P452" s="16">
        <f>VLOOKUP($B452,GD_CHAM_CONG!$C$6:$BF$912,45,FALSE)</f>
        <v>0</v>
      </c>
      <c r="Q452" s="16">
        <f>VLOOKUP($B452,GD_CHAM_CONG!$C$6:$BF$912,46,FALSE)</f>
        <v>0</v>
      </c>
      <c r="R452" s="16">
        <f>VLOOKUP($B452,GD_CHAM_CONG!$C$6:$BF$912,47,FALSE)</f>
        <v>0</v>
      </c>
      <c r="S452" s="16">
        <f>VLOOKUP($B452,GD_CHAM_CONG!$C$6:$BF$912,48,FALSE)</f>
        <v>0</v>
      </c>
      <c r="T452" s="16">
        <f>VLOOKUP($B452,GD_CHAM_CONG!$C$6:$BF$912,49,FALSE)</f>
        <v>0</v>
      </c>
      <c r="U452" s="16">
        <f>VLOOKUP($B452,GD_CHAM_CONG!$C$6:$BF$912,50,FALSE)</f>
        <v>0</v>
      </c>
      <c r="V452" s="16">
        <f>VLOOKUP($B452,GD_CHAM_CONG!$C$6:$BF$912,51,FALSE)</f>
        <v>0</v>
      </c>
      <c r="W452" s="16">
        <f>VLOOKUP($B452,GD_CHAM_CONG!$C$6:$BF$912,52,FALSE)</f>
        <v>0</v>
      </c>
      <c r="X452" s="16">
        <f>VLOOKUP($B452,GD_CHAM_CONG!$C$6:$BF$912,53,FALSE)</f>
        <v>0</v>
      </c>
      <c r="Y452" s="16">
        <f>VLOOKUP($B452,GD_CHAM_CONG!$C$6:$BF$912,54,FALSE)</f>
        <v>0</v>
      </c>
      <c r="Z452" s="16">
        <f>VLOOKUP($B452,GD_CHAM_CONG!$C$6:$BF$912,55,FALSE)</f>
        <v>0</v>
      </c>
      <c r="AA452" s="16">
        <f>VLOOKUP($B452,GD_CHAM_CONG!$C$6:$BF$912,56,FALSE)</f>
        <v>0</v>
      </c>
      <c r="AB452" s="16">
        <f>VLOOKUP($B452,GD_CHAM_CONG!$C$6:$BI$912,57,FALSE)</f>
        <v>0</v>
      </c>
      <c r="AC452" s="16">
        <f>VLOOKUP($B452,GD_CHAM_CONG!$C$6:$BI$912,58,FALSE)</f>
        <v>0</v>
      </c>
      <c r="AD452" s="16">
        <f>VLOOKUP($B452,GD_CHAM_CONG!$C$6:$BI$912,59,FALSE)</f>
        <v>0</v>
      </c>
      <c r="AE452" s="188">
        <f>I452/$H452*VLOOKUP(I$4,DM_TI_LE!$A$5:$B$30,2,FALSE)</f>
        <v>1</v>
      </c>
      <c r="AF452" s="188">
        <f>J452/$H452*VLOOKUP(J$4,DM_TI_LE!$A$5:$B$30,2,FALSE)</f>
        <v>0</v>
      </c>
      <c r="AG452" s="188">
        <f>K452/$H452*VLOOKUP(K$4,DM_TI_LE!$A$5:$B$30,2,FALSE)</f>
        <v>0</v>
      </c>
      <c r="AH452" s="188">
        <f>L452/$H452*VLOOKUP(L$4,DM_TI_LE!$A$5:$B$30,2,FALSE)</f>
        <v>0</v>
      </c>
      <c r="AI452" s="188">
        <f>M452/$H452*VLOOKUP(M$4,DM_TI_LE!$A$5:$B$30,2,FALSE)</f>
        <v>0</v>
      </c>
      <c r="AJ452" s="188">
        <f>N452/$H452*VLOOKUP(N$4,DM_TI_LE!$A$5:$B$30,2,FALSE)</f>
        <v>0</v>
      </c>
      <c r="AK452" s="188">
        <f>O452/$H452*VLOOKUP(O$4,DM_TI_LE!$A$5:$B$30,2,FALSE)</f>
        <v>0</v>
      </c>
      <c r="AL452" s="188">
        <f>P452/$H452*VLOOKUP(P$4,DM_TI_LE!$A$5:$B$30,2,FALSE)</f>
        <v>0</v>
      </c>
      <c r="AM452" s="188">
        <f>Q452/$H452*VLOOKUP(Q$4,DM_TI_LE!$A$5:$B$30,2,FALSE)</f>
        <v>0</v>
      </c>
      <c r="AN452" s="188">
        <f>R452/$H452*VLOOKUP(R$4,DM_TI_LE!$A$5:$B$30,2,FALSE)</f>
        <v>0</v>
      </c>
      <c r="AO452" s="188">
        <f>S452/$H452*VLOOKUP(S$4,DM_TI_LE!$A$5:$B$30,2,FALSE)</f>
        <v>0</v>
      </c>
      <c r="AP452" s="188">
        <f>T452/$H452*VLOOKUP(T$4,DM_TI_LE!$A$5:$B$30,2,FALSE)</f>
        <v>0</v>
      </c>
      <c r="AQ452" s="188">
        <f>U452/$H452*VLOOKUP(U$4,DM_TI_LE!$A$5:$B$30,2,FALSE)</f>
        <v>0</v>
      </c>
      <c r="AR452" s="188">
        <f>V452/$H452*VLOOKUP(V$4,DM_TI_LE!$A$5:$B$30,2,FALSE)</f>
        <v>0</v>
      </c>
      <c r="AS452" s="188">
        <f>W452/$H452*VLOOKUP(W$4,DM_TI_LE!$A$5:$B$30,2,FALSE)</f>
        <v>0</v>
      </c>
      <c r="AT452" s="188">
        <f>X452/$H452*VLOOKUP(X$4,DM_TI_LE!$A$5:$B$30,2,FALSE)</f>
        <v>0</v>
      </c>
      <c r="AU452" s="188">
        <f>Y452/$H452*VLOOKUP(Y$4,DM_TI_LE!$A$5:$B$30,2,FALSE)</f>
        <v>0</v>
      </c>
      <c r="AV452" s="188">
        <f>Z452/$H452*VLOOKUP(Z$4,DM_TI_LE!$A$5:$B$30,2,FALSE)</f>
        <v>0</v>
      </c>
      <c r="AW452" s="188">
        <f>AA452/$H452*VLOOKUP(AA$4,DM_TI_LE!$A$5:$B$30,2,FALSE)</f>
        <v>0</v>
      </c>
      <c r="AX452" s="188">
        <f>AB452/$H452*VLOOKUP(AB$4,DM_TI_LE!$A$5:$B$30,2,FALSE)</f>
        <v>0</v>
      </c>
      <c r="AY452" s="188">
        <f>AC452/$H452*VLOOKUP(AC$4,DM_TI_LE!$A$5:$B$30,2,FALSE)</f>
        <v>0</v>
      </c>
      <c r="AZ452" s="188">
        <f>AD452/$H452*VLOOKUP(AD$4,DM_TI_LE!$A$5:$B$30,2,FALSE)</f>
        <v>0</v>
      </c>
      <c r="BA452" s="231">
        <f>IF(CD452="HDHV",DM_TI_LE!$K$12*I452, SUM(AE452:AW452)*F452*E452*DM_HE_SO_LUONG_NS!$D$1*CE452)</f>
        <v>780000</v>
      </c>
      <c r="BB452" s="16"/>
      <c r="BC452" s="17">
        <f>VLOOKUP(B452,GD_LCD_HS_LNS!$B$4:$E$914,4,FALSE)</f>
        <v>0</v>
      </c>
      <c r="BD452" s="16"/>
      <c r="BE452" s="16">
        <f>I452/26*$BC452*VLOOKUP(BE$4,DM_TI_LE!$A$5:$C$29,3,FALSE)</f>
        <v>0</v>
      </c>
      <c r="BF452" s="16">
        <f>J452/26*$BC452*VLOOKUP(BF$4,DM_TI_LE!$A$5:$C$29,3,FALSE)</f>
        <v>0</v>
      </c>
      <c r="BG452" s="16">
        <f>K452/26*$BC452*VLOOKUP(BG$4,DM_TI_LE!$A$5:$C$29,3,FALSE)</f>
        <v>0</v>
      </c>
      <c r="BH452" s="16">
        <f>L452/26*$BC452*VLOOKUP(BH$4,DM_TI_LE!$A$5:$C$29,3,FALSE)</f>
        <v>0</v>
      </c>
      <c r="BI452" s="16">
        <f>M452/26*$BC452*VLOOKUP(BI$4,DM_TI_LE!$A$5:$C$29,3,FALSE)</f>
        <v>0</v>
      </c>
      <c r="BJ452" s="16">
        <f>N452/26*$BC452*VLOOKUP(BJ$4,DM_TI_LE!$A$5:$C$29,3,FALSE)</f>
        <v>0</v>
      </c>
      <c r="BK452" s="16">
        <f>O452/26*$BC452*VLOOKUP(BK$4,DM_TI_LE!$A$5:$C$29,3,FALSE)</f>
        <v>0</v>
      </c>
      <c r="BL452" s="16">
        <f>P452/26*$BC452*VLOOKUP(BL$4,DM_TI_LE!$A$5:$C$29,3,FALSE)</f>
        <v>0</v>
      </c>
      <c r="BM452" s="16">
        <f>Q452/26*$BC452*VLOOKUP(BM$4,DM_TI_LE!$A$5:$C$29,3,FALSE)</f>
        <v>0</v>
      </c>
      <c r="BN452" s="16">
        <f>R452/26*$BC452*VLOOKUP(BN$4,DM_TI_LE!$A$5:$C$29,3,FALSE)</f>
        <v>0</v>
      </c>
      <c r="BO452" s="16">
        <f>S452/26*$BC452*VLOOKUP(BO$4,DM_TI_LE!$A$5:$C$29,3,FALSE)</f>
        <v>0</v>
      </c>
      <c r="BP452" s="16">
        <f>T452/26*$BC452*VLOOKUP(BP$4,DM_TI_LE!$A$5:$C$29,3,FALSE)</f>
        <v>0</v>
      </c>
      <c r="BQ452" s="16">
        <f>U452/26*$BC452*VLOOKUP(BQ$4,DM_TI_LE!$A$5:$C$29,3,FALSE)</f>
        <v>0</v>
      </c>
      <c r="BR452" s="16">
        <f>V452/26*$BC452*VLOOKUP(BR$4,DM_TI_LE!$A$5:$C$29,3,FALSE)</f>
        <v>0</v>
      </c>
      <c r="BS452" s="16">
        <f>W452/26*$BC452*VLOOKUP(BS$4,DM_TI_LE!$A$5:$C$29,3,FALSE)</f>
        <v>0</v>
      </c>
      <c r="BT452" s="16">
        <f>X452/26*$BC452*VLOOKUP(BT$4,DM_TI_LE!$A$5:$C$29,3,FALSE)</f>
        <v>0</v>
      </c>
      <c r="BU452" s="16">
        <f>Y452/26*$BC452*VLOOKUP(BU$4,DM_TI_LE!$A$5:$C$29,3,FALSE)</f>
        <v>0</v>
      </c>
      <c r="BV452" s="16">
        <f>Z452/26*$BC452*VLOOKUP(BV$4,DM_TI_LE!$A$5:$C$29,3,FALSE)</f>
        <v>0</v>
      </c>
      <c r="BW452" s="16">
        <f>AA452/26*$BC452*VLOOKUP(BW$4,DM_TI_LE!$A$5:$C$29,3,FALSE)</f>
        <v>0</v>
      </c>
      <c r="BX452" s="16">
        <f>AB452/26*$BC452*VLOOKUP(BX$4,DM_TI_LE!$A$5:$C$29,3,FALSE)</f>
        <v>0</v>
      </c>
      <c r="BY452" s="16">
        <f>AC452/26*$BC452*VLOOKUP(BY$4,DM_TI_LE!$A$5:$C$29,3,FALSE)</f>
        <v>0</v>
      </c>
      <c r="BZ452" s="16">
        <f>AD452/26*$BC452*VLOOKUP(BZ$4,DM_TI_LE!$A$5:$C$29,3,FALSE)</f>
        <v>0</v>
      </c>
      <c r="CA452" s="196">
        <f t="shared" si="0"/>
        <v>0</v>
      </c>
      <c r="CB452" s="16"/>
      <c r="CC452" s="197">
        <f t="shared" si="1"/>
        <v>780000</v>
      </c>
      <c r="CD452" s="145" t="s">
        <v>61</v>
      </c>
      <c r="CE452" s="199">
        <f>VLOOKUP(CD452,DM_TI_LE!$I$12:$J$16,2,FALSE)</f>
        <v>0</v>
      </c>
    </row>
    <row r="453" spans="1:83" ht="12.75">
      <c r="A453" s="36">
        <v>449</v>
      </c>
      <c r="B453" s="38">
        <f>GD_LCD_HS_LNS!B452</f>
        <v>13738</v>
      </c>
      <c r="C453" s="38" t="str">
        <f>GD_LCD_HS_LNS!C452</f>
        <v>Lê Văn Hợi</v>
      </c>
      <c r="D453" s="38" t="str">
        <f>GD_LCD_HS_LNS!D452</f>
        <v>Nhân viên Bốc xếp</v>
      </c>
      <c r="E453" s="146">
        <f>VLOOKUP(B453,GD_CHAM_CONG!$C$6:$BJ$912,60,FALSE)</f>
        <v>1</v>
      </c>
      <c r="F453" s="146">
        <f>VLOOKUP(B453,GD_LCD_HS_LNS!$B$4:$F$914,5,FALSE)</f>
        <v>0</v>
      </c>
      <c r="G453" s="168"/>
      <c r="H453" s="168">
        <f>VLOOKUP(B453,GD_CHAM_CONG!$C$6:$BD$912,37,FALSE)</f>
        <v>26</v>
      </c>
      <c r="I453" s="16">
        <f>VLOOKUP($B453,GD_CHAM_CONG!$C$6:$BF$912,38,FALSE)</f>
        <v>26</v>
      </c>
      <c r="J453" s="16">
        <f>VLOOKUP($B453,GD_CHAM_CONG!$C$6:$BF$912,39,FALSE)</f>
        <v>0</v>
      </c>
      <c r="K453" s="16">
        <f>VLOOKUP($B453,GD_CHAM_CONG!$C$6:$BF$912,40,FALSE)</f>
        <v>0</v>
      </c>
      <c r="L453" s="16">
        <f>VLOOKUP($B453,GD_CHAM_CONG!$C$6:$BF$912,41,FALSE)</f>
        <v>0</v>
      </c>
      <c r="M453" s="16">
        <f>VLOOKUP($B453,GD_CHAM_CONG!$C$6:$BF$912,42,FALSE)</f>
        <v>0</v>
      </c>
      <c r="N453" s="16">
        <f>VLOOKUP($B453,GD_CHAM_CONG!$C$6:$BF$912,43,FALSE)</f>
        <v>0</v>
      </c>
      <c r="O453" s="16">
        <f>VLOOKUP($B453,GD_CHAM_CONG!$C$6:$BF$912,44,FALSE)</f>
        <v>0</v>
      </c>
      <c r="P453" s="16">
        <f>VLOOKUP($B453,GD_CHAM_CONG!$C$6:$BF$912,45,FALSE)</f>
        <v>0</v>
      </c>
      <c r="Q453" s="16">
        <f>VLOOKUP($B453,GD_CHAM_CONG!$C$6:$BF$912,46,FALSE)</f>
        <v>0</v>
      </c>
      <c r="R453" s="16">
        <f>VLOOKUP($B453,GD_CHAM_CONG!$C$6:$BF$912,47,FALSE)</f>
        <v>0</v>
      </c>
      <c r="S453" s="16">
        <f>VLOOKUP($B453,GD_CHAM_CONG!$C$6:$BF$912,48,FALSE)</f>
        <v>0</v>
      </c>
      <c r="T453" s="16">
        <f>VLOOKUP($B453,GD_CHAM_CONG!$C$6:$BF$912,49,FALSE)</f>
        <v>0</v>
      </c>
      <c r="U453" s="16">
        <f>VLOOKUP($B453,GD_CHAM_CONG!$C$6:$BF$912,50,FALSE)</f>
        <v>0</v>
      </c>
      <c r="V453" s="16">
        <f>VLOOKUP($B453,GD_CHAM_CONG!$C$6:$BF$912,51,FALSE)</f>
        <v>0</v>
      </c>
      <c r="W453" s="16">
        <f>VLOOKUP($B453,GD_CHAM_CONG!$C$6:$BF$912,52,FALSE)</f>
        <v>0</v>
      </c>
      <c r="X453" s="16">
        <f>VLOOKUP($B453,GD_CHAM_CONG!$C$6:$BF$912,53,FALSE)</f>
        <v>0</v>
      </c>
      <c r="Y453" s="16">
        <f>VLOOKUP($B453,GD_CHAM_CONG!$C$6:$BF$912,54,FALSE)</f>
        <v>0</v>
      </c>
      <c r="Z453" s="16">
        <f>VLOOKUP($B453,GD_CHAM_CONG!$C$6:$BF$912,55,FALSE)</f>
        <v>0</v>
      </c>
      <c r="AA453" s="16">
        <f>VLOOKUP($B453,GD_CHAM_CONG!$C$6:$BF$912,56,FALSE)</f>
        <v>0</v>
      </c>
      <c r="AB453" s="16">
        <f>VLOOKUP($B453,GD_CHAM_CONG!$C$6:$BI$912,57,FALSE)</f>
        <v>0</v>
      </c>
      <c r="AC453" s="16">
        <f>VLOOKUP($B453,GD_CHAM_CONG!$C$6:$BI$912,58,FALSE)</f>
        <v>0</v>
      </c>
      <c r="AD453" s="16">
        <f>VLOOKUP($B453,GD_CHAM_CONG!$C$6:$BI$912,59,FALSE)</f>
        <v>0</v>
      </c>
      <c r="AE453" s="188">
        <f>I453/$H453*VLOOKUP(I$4,DM_TI_LE!$A$5:$B$30,2,FALSE)</f>
        <v>1</v>
      </c>
      <c r="AF453" s="188">
        <f>J453/$H453*VLOOKUP(J$4,DM_TI_LE!$A$5:$B$30,2,FALSE)</f>
        <v>0</v>
      </c>
      <c r="AG453" s="188">
        <f>K453/$H453*VLOOKUP(K$4,DM_TI_LE!$A$5:$B$30,2,FALSE)</f>
        <v>0</v>
      </c>
      <c r="AH453" s="188">
        <f>L453/$H453*VLOOKUP(L$4,DM_TI_LE!$A$5:$B$30,2,FALSE)</f>
        <v>0</v>
      </c>
      <c r="AI453" s="188">
        <f>M453/$H453*VLOOKUP(M$4,DM_TI_LE!$A$5:$B$30,2,FALSE)</f>
        <v>0</v>
      </c>
      <c r="AJ453" s="188">
        <f>N453/$H453*VLOOKUP(N$4,DM_TI_LE!$A$5:$B$30,2,FALSE)</f>
        <v>0</v>
      </c>
      <c r="AK453" s="188">
        <f>O453/$H453*VLOOKUP(O$4,DM_TI_LE!$A$5:$B$30,2,FALSE)</f>
        <v>0</v>
      </c>
      <c r="AL453" s="188">
        <f>P453/$H453*VLOOKUP(P$4,DM_TI_LE!$A$5:$B$30,2,FALSE)</f>
        <v>0</v>
      </c>
      <c r="AM453" s="188">
        <f>Q453/$H453*VLOOKUP(Q$4,DM_TI_LE!$A$5:$B$30,2,FALSE)</f>
        <v>0</v>
      </c>
      <c r="AN453" s="188">
        <f>R453/$H453*VLOOKUP(R$4,DM_TI_LE!$A$5:$B$30,2,FALSE)</f>
        <v>0</v>
      </c>
      <c r="AO453" s="188">
        <f>S453/$H453*VLOOKUP(S$4,DM_TI_LE!$A$5:$B$30,2,FALSE)</f>
        <v>0</v>
      </c>
      <c r="AP453" s="188">
        <f>T453/$H453*VLOOKUP(T$4,DM_TI_LE!$A$5:$B$30,2,FALSE)</f>
        <v>0</v>
      </c>
      <c r="AQ453" s="188">
        <f>U453/$H453*VLOOKUP(U$4,DM_TI_LE!$A$5:$B$30,2,FALSE)</f>
        <v>0</v>
      </c>
      <c r="AR453" s="188">
        <f>V453/$H453*VLOOKUP(V$4,DM_TI_LE!$A$5:$B$30,2,FALSE)</f>
        <v>0</v>
      </c>
      <c r="AS453" s="188">
        <f>W453/$H453*VLOOKUP(W$4,DM_TI_LE!$A$5:$B$30,2,FALSE)</f>
        <v>0</v>
      </c>
      <c r="AT453" s="188">
        <f>X453/$H453*VLOOKUP(X$4,DM_TI_LE!$A$5:$B$30,2,FALSE)</f>
        <v>0</v>
      </c>
      <c r="AU453" s="188">
        <f>Y453/$H453*VLOOKUP(Y$4,DM_TI_LE!$A$5:$B$30,2,FALSE)</f>
        <v>0</v>
      </c>
      <c r="AV453" s="188">
        <f>Z453/$H453*VLOOKUP(Z$4,DM_TI_LE!$A$5:$B$30,2,FALSE)</f>
        <v>0</v>
      </c>
      <c r="AW453" s="188">
        <f>AA453/$H453*VLOOKUP(AA$4,DM_TI_LE!$A$5:$B$30,2,FALSE)</f>
        <v>0</v>
      </c>
      <c r="AX453" s="188">
        <f>AB453/$H453*VLOOKUP(AB$4,DM_TI_LE!$A$5:$B$30,2,FALSE)</f>
        <v>0</v>
      </c>
      <c r="AY453" s="188">
        <f>AC453/$H453*VLOOKUP(AC$4,DM_TI_LE!$A$5:$B$30,2,FALSE)</f>
        <v>0</v>
      </c>
      <c r="AZ453" s="188">
        <f>AD453/$H453*VLOOKUP(AD$4,DM_TI_LE!$A$5:$B$30,2,FALSE)</f>
        <v>0</v>
      </c>
      <c r="BA453" s="231">
        <f>IF(CD453="HDHV",DM_TI_LE!$K$12*I453, SUM(AE453:AW453)*F453*E453*DM_HE_SO_LUONG_NS!$D$1*CE453)</f>
        <v>780000</v>
      </c>
      <c r="BB453" s="16"/>
      <c r="BC453" s="17">
        <f>VLOOKUP(B453,GD_LCD_HS_LNS!$B$4:$E$914,4,FALSE)</f>
        <v>0</v>
      </c>
      <c r="BD453" s="16"/>
      <c r="BE453" s="16">
        <f>I453/26*$BC453*VLOOKUP(BE$4,DM_TI_LE!$A$5:$C$29,3,FALSE)</f>
        <v>0</v>
      </c>
      <c r="BF453" s="16">
        <f>J453/26*$BC453*VLOOKUP(BF$4,DM_TI_LE!$A$5:$C$29,3,FALSE)</f>
        <v>0</v>
      </c>
      <c r="BG453" s="16">
        <f>K453/26*$BC453*VLOOKUP(BG$4,DM_TI_LE!$A$5:$C$29,3,FALSE)</f>
        <v>0</v>
      </c>
      <c r="BH453" s="16">
        <f>L453/26*$BC453*VLOOKUP(BH$4,DM_TI_LE!$A$5:$C$29,3,FALSE)</f>
        <v>0</v>
      </c>
      <c r="BI453" s="16">
        <f>M453/26*$BC453*VLOOKUP(BI$4,DM_TI_LE!$A$5:$C$29,3,FALSE)</f>
        <v>0</v>
      </c>
      <c r="BJ453" s="16">
        <f>N453/26*$BC453*VLOOKUP(BJ$4,DM_TI_LE!$A$5:$C$29,3,FALSE)</f>
        <v>0</v>
      </c>
      <c r="BK453" s="16">
        <f>O453/26*$BC453*VLOOKUP(BK$4,DM_TI_LE!$A$5:$C$29,3,FALSE)</f>
        <v>0</v>
      </c>
      <c r="BL453" s="16">
        <f>P453/26*$BC453*VLOOKUP(BL$4,DM_TI_LE!$A$5:$C$29,3,FALSE)</f>
        <v>0</v>
      </c>
      <c r="BM453" s="16">
        <f>Q453/26*$BC453*VLOOKUP(BM$4,DM_TI_LE!$A$5:$C$29,3,FALSE)</f>
        <v>0</v>
      </c>
      <c r="BN453" s="16">
        <f>R453/26*$BC453*VLOOKUP(BN$4,DM_TI_LE!$A$5:$C$29,3,FALSE)</f>
        <v>0</v>
      </c>
      <c r="BO453" s="16">
        <f>S453/26*$BC453*VLOOKUP(BO$4,DM_TI_LE!$A$5:$C$29,3,FALSE)</f>
        <v>0</v>
      </c>
      <c r="BP453" s="16">
        <f>T453/26*$BC453*VLOOKUP(BP$4,DM_TI_LE!$A$5:$C$29,3,FALSE)</f>
        <v>0</v>
      </c>
      <c r="BQ453" s="16">
        <f>U453/26*$BC453*VLOOKUP(BQ$4,DM_TI_LE!$A$5:$C$29,3,FALSE)</f>
        <v>0</v>
      </c>
      <c r="BR453" s="16">
        <f>V453/26*$BC453*VLOOKUP(BR$4,DM_TI_LE!$A$5:$C$29,3,FALSE)</f>
        <v>0</v>
      </c>
      <c r="BS453" s="16">
        <f>W453/26*$BC453*VLOOKUP(BS$4,DM_TI_LE!$A$5:$C$29,3,FALSE)</f>
        <v>0</v>
      </c>
      <c r="BT453" s="16">
        <f>X453/26*$BC453*VLOOKUP(BT$4,DM_TI_LE!$A$5:$C$29,3,FALSE)</f>
        <v>0</v>
      </c>
      <c r="BU453" s="16">
        <f>Y453/26*$BC453*VLOOKUP(BU$4,DM_TI_LE!$A$5:$C$29,3,FALSE)</f>
        <v>0</v>
      </c>
      <c r="BV453" s="16">
        <f>Z453/26*$BC453*VLOOKUP(BV$4,DM_TI_LE!$A$5:$C$29,3,FALSE)</f>
        <v>0</v>
      </c>
      <c r="BW453" s="16">
        <f>AA453/26*$BC453*VLOOKUP(BW$4,DM_TI_LE!$A$5:$C$29,3,FALSE)</f>
        <v>0</v>
      </c>
      <c r="BX453" s="16">
        <f>AB453/26*$BC453*VLOOKUP(BX$4,DM_TI_LE!$A$5:$C$29,3,FALSE)</f>
        <v>0</v>
      </c>
      <c r="BY453" s="16">
        <f>AC453/26*$BC453*VLOOKUP(BY$4,DM_TI_LE!$A$5:$C$29,3,FALSE)</f>
        <v>0</v>
      </c>
      <c r="BZ453" s="16">
        <f>AD453/26*$BC453*VLOOKUP(BZ$4,DM_TI_LE!$A$5:$C$29,3,FALSE)</f>
        <v>0</v>
      </c>
      <c r="CA453" s="196">
        <f t="shared" si="0"/>
        <v>0</v>
      </c>
      <c r="CB453" s="16"/>
      <c r="CC453" s="197">
        <f t="shared" si="1"/>
        <v>780000</v>
      </c>
      <c r="CD453" s="145" t="s">
        <v>61</v>
      </c>
      <c r="CE453" s="199">
        <f>VLOOKUP(CD453,DM_TI_LE!$I$12:$J$16,2,FALSE)</f>
        <v>0</v>
      </c>
    </row>
    <row r="454" spans="1:83" ht="12.75">
      <c r="A454" s="36">
        <v>450</v>
      </c>
      <c r="B454" s="38">
        <f>GD_LCD_HS_LNS!B453</f>
        <v>13739</v>
      </c>
      <c r="C454" s="38" t="str">
        <f>GD_LCD_HS_LNS!C453</f>
        <v>Bùi Đình Cảnh</v>
      </c>
      <c r="D454" s="38" t="str">
        <f>GD_LCD_HS_LNS!D453</f>
        <v>Nhân viên Bốc xếp</v>
      </c>
      <c r="E454" s="146">
        <f>VLOOKUP(B454,GD_CHAM_CONG!$C$6:$BJ$912,60,FALSE)</f>
        <v>1</v>
      </c>
      <c r="F454" s="146">
        <f>VLOOKUP(B454,GD_LCD_HS_LNS!$B$4:$F$914,5,FALSE)</f>
        <v>0</v>
      </c>
      <c r="G454" s="168"/>
      <c r="H454" s="168">
        <f>VLOOKUP(B454,GD_CHAM_CONG!$C$6:$BD$912,37,FALSE)</f>
        <v>26</v>
      </c>
      <c r="I454" s="16">
        <f>VLOOKUP($B454,GD_CHAM_CONG!$C$6:$BF$912,38,FALSE)</f>
        <v>26</v>
      </c>
      <c r="J454" s="16">
        <f>VLOOKUP($B454,GD_CHAM_CONG!$C$6:$BF$912,39,FALSE)</f>
        <v>0</v>
      </c>
      <c r="K454" s="16">
        <f>VLOOKUP($B454,GD_CHAM_CONG!$C$6:$BF$912,40,FALSE)</f>
        <v>0</v>
      </c>
      <c r="L454" s="16">
        <f>VLOOKUP($B454,GD_CHAM_CONG!$C$6:$BF$912,41,FALSE)</f>
        <v>0</v>
      </c>
      <c r="M454" s="16">
        <f>VLOOKUP($B454,GD_CHAM_CONG!$C$6:$BF$912,42,FALSE)</f>
        <v>0</v>
      </c>
      <c r="N454" s="16">
        <f>VLOOKUP($B454,GD_CHAM_CONG!$C$6:$BF$912,43,FALSE)</f>
        <v>0</v>
      </c>
      <c r="O454" s="16">
        <f>VLOOKUP($B454,GD_CHAM_CONG!$C$6:$BF$912,44,FALSE)</f>
        <v>0</v>
      </c>
      <c r="P454" s="16">
        <f>VLOOKUP($B454,GD_CHAM_CONG!$C$6:$BF$912,45,FALSE)</f>
        <v>0</v>
      </c>
      <c r="Q454" s="16">
        <f>VLOOKUP($B454,GD_CHAM_CONG!$C$6:$BF$912,46,FALSE)</f>
        <v>0</v>
      </c>
      <c r="R454" s="16">
        <f>VLOOKUP($B454,GD_CHAM_CONG!$C$6:$BF$912,47,FALSE)</f>
        <v>0</v>
      </c>
      <c r="S454" s="16">
        <f>VLOOKUP($B454,GD_CHAM_CONG!$C$6:$BF$912,48,FALSE)</f>
        <v>0</v>
      </c>
      <c r="T454" s="16">
        <f>VLOOKUP($B454,GD_CHAM_CONG!$C$6:$BF$912,49,FALSE)</f>
        <v>0</v>
      </c>
      <c r="U454" s="16">
        <f>VLOOKUP($B454,GD_CHAM_CONG!$C$6:$BF$912,50,FALSE)</f>
        <v>0</v>
      </c>
      <c r="V454" s="16">
        <f>VLOOKUP($B454,GD_CHAM_CONG!$C$6:$BF$912,51,FALSE)</f>
        <v>0</v>
      </c>
      <c r="W454" s="16">
        <f>VLOOKUP($B454,GD_CHAM_CONG!$C$6:$BF$912,52,FALSE)</f>
        <v>0</v>
      </c>
      <c r="X454" s="16">
        <f>VLOOKUP($B454,GD_CHAM_CONG!$C$6:$BF$912,53,FALSE)</f>
        <v>0</v>
      </c>
      <c r="Y454" s="16">
        <f>VLOOKUP($B454,GD_CHAM_CONG!$C$6:$BF$912,54,FALSE)</f>
        <v>0</v>
      </c>
      <c r="Z454" s="16">
        <f>VLOOKUP($B454,GD_CHAM_CONG!$C$6:$BF$912,55,FALSE)</f>
        <v>0</v>
      </c>
      <c r="AA454" s="16">
        <f>VLOOKUP($B454,GD_CHAM_CONG!$C$6:$BF$912,56,FALSE)</f>
        <v>0</v>
      </c>
      <c r="AB454" s="16">
        <f>VLOOKUP($B454,GD_CHAM_CONG!$C$6:$BI$912,57,FALSE)</f>
        <v>0</v>
      </c>
      <c r="AC454" s="16">
        <f>VLOOKUP($B454,GD_CHAM_CONG!$C$6:$BI$912,58,FALSE)</f>
        <v>0</v>
      </c>
      <c r="AD454" s="16">
        <f>VLOOKUP($B454,GD_CHAM_CONG!$C$6:$BI$912,59,FALSE)</f>
        <v>0</v>
      </c>
      <c r="AE454" s="188">
        <f>I454/$H454*VLOOKUP(I$4,DM_TI_LE!$A$5:$B$30,2,FALSE)</f>
        <v>1</v>
      </c>
      <c r="AF454" s="188">
        <f>J454/$H454*VLOOKUP(J$4,DM_TI_LE!$A$5:$B$30,2,FALSE)</f>
        <v>0</v>
      </c>
      <c r="AG454" s="188">
        <f>K454/$H454*VLOOKUP(K$4,DM_TI_LE!$A$5:$B$30,2,FALSE)</f>
        <v>0</v>
      </c>
      <c r="AH454" s="188">
        <f>L454/$H454*VLOOKUP(L$4,DM_TI_LE!$A$5:$B$30,2,FALSE)</f>
        <v>0</v>
      </c>
      <c r="AI454" s="188">
        <f>M454/$H454*VLOOKUP(M$4,DM_TI_LE!$A$5:$B$30,2,FALSE)</f>
        <v>0</v>
      </c>
      <c r="AJ454" s="188">
        <f>N454/$H454*VLOOKUP(N$4,DM_TI_LE!$A$5:$B$30,2,FALSE)</f>
        <v>0</v>
      </c>
      <c r="AK454" s="188">
        <f>O454/$H454*VLOOKUP(O$4,DM_TI_LE!$A$5:$B$30,2,FALSE)</f>
        <v>0</v>
      </c>
      <c r="AL454" s="188">
        <f>P454/$H454*VLOOKUP(P$4,DM_TI_LE!$A$5:$B$30,2,FALSE)</f>
        <v>0</v>
      </c>
      <c r="AM454" s="188">
        <f>Q454/$H454*VLOOKUP(Q$4,DM_TI_LE!$A$5:$B$30,2,FALSE)</f>
        <v>0</v>
      </c>
      <c r="AN454" s="188">
        <f>R454/$H454*VLOOKUP(R$4,DM_TI_LE!$A$5:$B$30,2,FALSE)</f>
        <v>0</v>
      </c>
      <c r="AO454" s="188">
        <f>S454/$H454*VLOOKUP(S$4,DM_TI_LE!$A$5:$B$30,2,FALSE)</f>
        <v>0</v>
      </c>
      <c r="AP454" s="188">
        <f>T454/$H454*VLOOKUP(T$4,DM_TI_LE!$A$5:$B$30,2,FALSE)</f>
        <v>0</v>
      </c>
      <c r="AQ454" s="188">
        <f>U454/$H454*VLOOKUP(U$4,DM_TI_LE!$A$5:$B$30,2,FALSE)</f>
        <v>0</v>
      </c>
      <c r="AR454" s="188">
        <f>V454/$H454*VLOOKUP(V$4,DM_TI_LE!$A$5:$B$30,2,FALSE)</f>
        <v>0</v>
      </c>
      <c r="AS454" s="188">
        <f>W454/$H454*VLOOKUP(W$4,DM_TI_LE!$A$5:$B$30,2,FALSE)</f>
        <v>0</v>
      </c>
      <c r="AT454" s="188">
        <f>X454/$H454*VLOOKUP(X$4,DM_TI_LE!$A$5:$B$30,2,FALSE)</f>
        <v>0</v>
      </c>
      <c r="AU454" s="188">
        <f>Y454/$H454*VLOOKUP(Y$4,DM_TI_LE!$A$5:$B$30,2,FALSE)</f>
        <v>0</v>
      </c>
      <c r="AV454" s="188">
        <f>Z454/$H454*VLOOKUP(Z$4,DM_TI_LE!$A$5:$B$30,2,FALSE)</f>
        <v>0</v>
      </c>
      <c r="AW454" s="188">
        <f>AA454/$H454*VLOOKUP(AA$4,DM_TI_LE!$A$5:$B$30,2,FALSE)</f>
        <v>0</v>
      </c>
      <c r="AX454" s="188">
        <f>AB454/$H454*VLOOKUP(AB$4,DM_TI_LE!$A$5:$B$30,2,FALSE)</f>
        <v>0</v>
      </c>
      <c r="AY454" s="188">
        <f>AC454/$H454*VLOOKUP(AC$4,DM_TI_LE!$A$5:$B$30,2,FALSE)</f>
        <v>0</v>
      </c>
      <c r="AZ454" s="188">
        <f>AD454/$H454*VLOOKUP(AD$4,DM_TI_LE!$A$5:$B$30,2,FALSE)</f>
        <v>0</v>
      </c>
      <c r="BA454" s="231">
        <f>IF(CD454="HDHV",DM_TI_LE!$K$12*I454, SUM(AE454:AW454)*F454*E454*DM_HE_SO_LUONG_NS!$D$1*CE454)</f>
        <v>780000</v>
      </c>
      <c r="BB454" s="16"/>
      <c r="BC454" s="17">
        <f>VLOOKUP(B454,GD_LCD_HS_LNS!$B$4:$E$914,4,FALSE)</f>
        <v>0</v>
      </c>
      <c r="BD454" s="16"/>
      <c r="BE454" s="16">
        <f>I454/26*$BC454*VLOOKUP(BE$4,DM_TI_LE!$A$5:$C$29,3,FALSE)</f>
        <v>0</v>
      </c>
      <c r="BF454" s="16">
        <f>J454/26*$BC454*VLOOKUP(BF$4,DM_TI_LE!$A$5:$C$29,3,FALSE)</f>
        <v>0</v>
      </c>
      <c r="BG454" s="16">
        <f>K454/26*$BC454*VLOOKUP(BG$4,DM_TI_LE!$A$5:$C$29,3,FALSE)</f>
        <v>0</v>
      </c>
      <c r="BH454" s="16">
        <f>L454/26*$BC454*VLOOKUP(BH$4,DM_TI_LE!$A$5:$C$29,3,FALSE)</f>
        <v>0</v>
      </c>
      <c r="BI454" s="16">
        <f>M454/26*$BC454*VLOOKUP(BI$4,DM_TI_LE!$A$5:$C$29,3,FALSE)</f>
        <v>0</v>
      </c>
      <c r="BJ454" s="16">
        <f>N454/26*$BC454*VLOOKUP(BJ$4,DM_TI_LE!$A$5:$C$29,3,FALSE)</f>
        <v>0</v>
      </c>
      <c r="BK454" s="16">
        <f>O454/26*$BC454*VLOOKUP(BK$4,DM_TI_LE!$A$5:$C$29,3,FALSE)</f>
        <v>0</v>
      </c>
      <c r="BL454" s="16">
        <f>P454/26*$BC454*VLOOKUP(BL$4,DM_TI_LE!$A$5:$C$29,3,FALSE)</f>
        <v>0</v>
      </c>
      <c r="BM454" s="16">
        <f>Q454/26*$BC454*VLOOKUP(BM$4,DM_TI_LE!$A$5:$C$29,3,FALSE)</f>
        <v>0</v>
      </c>
      <c r="BN454" s="16">
        <f>R454/26*$BC454*VLOOKUP(BN$4,DM_TI_LE!$A$5:$C$29,3,FALSE)</f>
        <v>0</v>
      </c>
      <c r="BO454" s="16">
        <f>S454/26*$BC454*VLOOKUP(BO$4,DM_TI_LE!$A$5:$C$29,3,FALSE)</f>
        <v>0</v>
      </c>
      <c r="BP454" s="16">
        <f>T454/26*$BC454*VLOOKUP(BP$4,DM_TI_LE!$A$5:$C$29,3,FALSE)</f>
        <v>0</v>
      </c>
      <c r="BQ454" s="16">
        <f>U454/26*$BC454*VLOOKUP(BQ$4,DM_TI_LE!$A$5:$C$29,3,FALSE)</f>
        <v>0</v>
      </c>
      <c r="BR454" s="16">
        <f>V454/26*$BC454*VLOOKUP(BR$4,DM_TI_LE!$A$5:$C$29,3,FALSE)</f>
        <v>0</v>
      </c>
      <c r="BS454" s="16">
        <f>W454/26*$BC454*VLOOKUP(BS$4,DM_TI_LE!$A$5:$C$29,3,FALSE)</f>
        <v>0</v>
      </c>
      <c r="BT454" s="16">
        <f>X454/26*$BC454*VLOOKUP(BT$4,DM_TI_LE!$A$5:$C$29,3,FALSE)</f>
        <v>0</v>
      </c>
      <c r="BU454" s="16">
        <f>Y454/26*$BC454*VLOOKUP(BU$4,DM_TI_LE!$A$5:$C$29,3,FALSE)</f>
        <v>0</v>
      </c>
      <c r="BV454" s="16">
        <f>Z454/26*$BC454*VLOOKUP(BV$4,DM_TI_LE!$A$5:$C$29,3,FALSE)</f>
        <v>0</v>
      </c>
      <c r="BW454" s="16">
        <f>AA454/26*$BC454*VLOOKUP(BW$4,DM_TI_LE!$A$5:$C$29,3,FALSE)</f>
        <v>0</v>
      </c>
      <c r="BX454" s="16">
        <f>AB454/26*$BC454*VLOOKUP(BX$4,DM_TI_LE!$A$5:$C$29,3,FALSE)</f>
        <v>0</v>
      </c>
      <c r="BY454" s="16">
        <f>AC454/26*$BC454*VLOOKUP(BY$4,DM_TI_LE!$A$5:$C$29,3,FALSE)</f>
        <v>0</v>
      </c>
      <c r="BZ454" s="16">
        <f>AD454/26*$BC454*VLOOKUP(BZ$4,DM_TI_LE!$A$5:$C$29,3,FALSE)</f>
        <v>0</v>
      </c>
      <c r="CA454" s="196">
        <f t="shared" si="0"/>
        <v>0</v>
      </c>
      <c r="CB454" s="16"/>
      <c r="CC454" s="197">
        <f t="shared" si="1"/>
        <v>780000</v>
      </c>
      <c r="CD454" s="145" t="s">
        <v>61</v>
      </c>
      <c r="CE454" s="199">
        <f>VLOOKUP(CD454,DM_TI_LE!$I$12:$J$16,2,FALSE)</f>
        <v>0</v>
      </c>
    </row>
    <row r="455" spans="1:83" ht="12.75">
      <c r="A455" s="36">
        <v>451</v>
      </c>
      <c r="B455" s="38">
        <f>GD_LCD_HS_LNS!B454</f>
        <v>13740</v>
      </c>
      <c r="C455" s="38" t="str">
        <f>GD_LCD_HS_LNS!C454</f>
        <v>Nguyễn Đức Duy</v>
      </c>
      <c r="D455" s="38" t="str">
        <f>GD_LCD_HS_LNS!D454</f>
        <v>Nhân viên Bốc xếp</v>
      </c>
      <c r="E455" s="146">
        <f>VLOOKUP(B455,GD_CHAM_CONG!$C$6:$BJ$912,60,FALSE)</f>
        <v>1</v>
      </c>
      <c r="F455" s="146">
        <f>VLOOKUP(B455,GD_LCD_HS_LNS!$B$4:$F$914,5,FALSE)</f>
        <v>0</v>
      </c>
      <c r="G455" s="168"/>
      <c r="H455" s="168">
        <f>VLOOKUP(B455,GD_CHAM_CONG!$C$6:$BD$912,37,FALSE)</f>
        <v>26</v>
      </c>
      <c r="I455" s="16">
        <f>VLOOKUP($B455,GD_CHAM_CONG!$C$6:$BF$912,38,FALSE)</f>
        <v>26</v>
      </c>
      <c r="J455" s="16">
        <f>VLOOKUP($B455,GD_CHAM_CONG!$C$6:$BF$912,39,FALSE)</f>
        <v>0</v>
      </c>
      <c r="K455" s="16">
        <f>VLOOKUP($B455,GD_CHAM_CONG!$C$6:$BF$912,40,FALSE)</f>
        <v>0</v>
      </c>
      <c r="L455" s="16">
        <f>VLOOKUP($B455,GD_CHAM_CONG!$C$6:$BF$912,41,FALSE)</f>
        <v>0</v>
      </c>
      <c r="M455" s="16">
        <f>VLOOKUP($B455,GD_CHAM_CONG!$C$6:$BF$912,42,FALSE)</f>
        <v>0</v>
      </c>
      <c r="N455" s="16">
        <f>VLOOKUP($B455,GD_CHAM_CONG!$C$6:$BF$912,43,FALSE)</f>
        <v>0</v>
      </c>
      <c r="O455" s="16">
        <f>VLOOKUP($B455,GD_CHAM_CONG!$C$6:$BF$912,44,FALSE)</f>
        <v>0</v>
      </c>
      <c r="P455" s="16">
        <f>VLOOKUP($B455,GD_CHAM_CONG!$C$6:$BF$912,45,FALSE)</f>
        <v>0</v>
      </c>
      <c r="Q455" s="16">
        <f>VLOOKUP($B455,GD_CHAM_CONG!$C$6:$BF$912,46,FALSE)</f>
        <v>0</v>
      </c>
      <c r="R455" s="16">
        <f>VLOOKUP($B455,GD_CHAM_CONG!$C$6:$BF$912,47,FALSE)</f>
        <v>0</v>
      </c>
      <c r="S455" s="16">
        <f>VLOOKUP($B455,GD_CHAM_CONG!$C$6:$BF$912,48,FALSE)</f>
        <v>0</v>
      </c>
      <c r="T455" s="16">
        <f>VLOOKUP($B455,GD_CHAM_CONG!$C$6:$BF$912,49,FALSE)</f>
        <v>0</v>
      </c>
      <c r="U455" s="16">
        <f>VLOOKUP($B455,GD_CHAM_CONG!$C$6:$BF$912,50,FALSE)</f>
        <v>0</v>
      </c>
      <c r="V455" s="16">
        <f>VLOOKUP($B455,GD_CHAM_CONG!$C$6:$BF$912,51,FALSE)</f>
        <v>0</v>
      </c>
      <c r="W455" s="16">
        <f>VLOOKUP($B455,GD_CHAM_CONG!$C$6:$BF$912,52,FALSE)</f>
        <v>0</v>
      </c>
      <c r="X455" s="16">
        <f>VLOOKUP($B455,GD_CHAM_CONG!$C$6:$BF$912,53,FALSE)</f>
        <v>0</v>
      </c>
      <c r="Y455" s="16">
        <f>VLOOKUP($B455,GD_CHAM_CONG!$C$6:$BF$912,54,FALSE)</f>
        <v>0</v>
      </c>
      <c r="Z455" s="16">
        <f>VLOOKUP($B455,GD_CHAM_CONG!$C$6:$BF$912,55,FALSE)</f>
        <v>0</v>
      </c>
      <c r="AA455" s="16">
        <f>VLOOKUP($B455,GD_CHAM_CONG!$C$6:$BF$912,56,FALSE)</f>
        <v>0</v>
      </c>
      <c r="AB455" s="16">
        <f>VLOOKUP($B455,GD_CHAM_CONG!$C$6:$BI$912,57,FALSE)</f>
        <v>0</v>
      </c>
      <c r="AC455" s="16">
        <f>VLOOKUP($B455,GD_CHAM_CONG!$C$6:$BI$912,58,FALSE)</f>
        <v>0</v>
      </c>
      <c r="AD455" s="16">
        <f>VLOOKUP($B455,GD_CHAM_CONG!$C$6:$BI$912,59,FALSE)</f>
        <v>0</v>
      </c>
      <c r="AE455" s="188">
        <f>I455/$H455*VLOOKUP(I$4,DM_TI_LE!$A$5:$B$30,2,FALSE)</f>
        <v>1</v>
      </c>
      <c r="AF455" s="188">
        <f>J455/$H455*VLOOKUP(J$4,DM_TI_LE!$A$5:$B$30,2,FALSE)</f>
        <v>0</v>
      </c>
      <c r="AG455" s="188">
        <f>K455/$H455*VLOOKUP(K$4,DM_TI_LE!$A$5:$B$30,2,FALSE)</f>
        <v>0</v>
      </c>
      <c r="AH455" s="188">
        <f>L455/$H455*VLOOKUP(L$4,DM_TI_LE!$A$5:$B$30,2,FALSE)</f>
        <v>0</v>
      </c>
      <c r="AI455" s="188">
        <f>M455/$H455*VLOOKUP(M$4,DM_TI_LE!$A$5:$B$30,2,FALSE)</f>
        <v>0</v>
      </c>
      <c r="AJ455" s="188">
        <f>N455/$H455*VLOOKUP(N$4,DM_TI_LE!$A$5:$B$30,2,FALSE)</f>
        <v>0</v>
      </c>
      <c r="AK455" s="188">
        <f>O455/$H455*VLOOKUP(O$4,DM_TI_LE!$A$5:$B$30,2,FALSE)</f>
        <v>0</v>
      </c>
      <c r="AL455" s="188">
        <f>P455/$H455*VLOOKUP(P$4,DM_TI_LE!$A$5:$B$30,2,FALSE)</f>
        <v>0</v>
      </c>
      <c r="AM455" s="188">
        <f>Q455/$H455*VLOOKUP(Q$4,DM_TI_LE!$A$5:$B$30,2,FALSE)</f>
        <v>0</v>
      </c>
      <c r="AN455" s="188">
        <f>R455/$H455*VLOOKUP(R$4,DM_TI_LE!$A$5:$B$30,2,FALSE)</f>
        <v>0</v>
      </c>
      <c r="AO455" s="188">
        <f>S455/$H455*VLOOKUP(S$4,DM_TI_LE!$A$5:$B$30,2,FALSE)</f>
        <v>0</v>
      </c>
      <c r="AP455" s="188">
        <f>T455/$H455*VLOOKUP(T$4,DM_TI_LE!$A$5:$B$30,2,FALSE)</f>
        <v>0</v>
      </c>
      <c r="AQ455" s="188">
        <f>U455/$H455*VLOOKUP(U$4,DM_TI_LE!$A$5:$B$30,2,FALSE)</f>
        <v>0</v>
      </c>
      <c r="AR455" s="188">
        <f>V455/$H455*VLOOKUP(V$4,DM_TI_LE!$A$5:$B$30,2,FALSE)</f>
        <v>0</v>
      </c>
      <c r="AS455" s="188">
        <f>W455/$H455*VLOOKUP(W$4,DM_TI_LE!$A$5:$B$30,2,FALSE)</f>
        <v>0</v>
      </c>
      <c r="AT455" s="188">
        <f>X455/$H455*VLOOKUP(X$4,DM_TI_LE!$A$5:$B$30,2,FALSE)</f>
        <v>0</v>
      </c>
      <c r="AU455" s="188">
        <f>Y455/$H455*VLOOKUP(Y$4,DM_TI_LE!$A$5:$B$30,2,FALSE)</f>
        <v>0</v>
      </c>
      <c r="AV455" s="188">
        <f>Z455/$H455*VLOOKUP(Z$4,DM_TI_LE!$A$5:$B$30,2,FALSE)</f>
        <v>0</v>
      </c>
      <c r="AW455" s="188">
        <f>AA455/$H455*VLOOKUP(AA$4,DM_TI_LE!$A$5:$B$30,2,FALSE)</f>
        <v>0</v>
      </c>
      <c r="AX455" s="188">
        <f>AB455/$H455*VLOOKUP(AB$4,DM_TI_LE!$A$5:$B$30,2,FALSE)</f>
        <v>0</v>
      </c>
      <c r="AY455" s="188">
        <f>AC455/$H455*VLOOKUP(AC$4,DM_TI_LE!$A$5:$B$30,2,FALSE)</f>
        <v>0</v>
      </c>
      <c r="AZ455" s="188">
        <f>AD455/$H455*VLOOKUP(AD$4,DM_TI_LE!$A$5:$B$30,2,FALSE)</f>
        <v>0</v>
      </c>
      <c r="BA455" s="231">
        <f>IF(CD455="HDHV",DM_TI_LE!$K$12*I455, SUM(AE455:AW455)*F455*E455*DM_HE_SO_LUONG_NS!$D$1*CE455)</f>
        <v>780000</v>
      </c>
      <c r="BB455" s="16"/>
      <c r="BC455" s="17">
        <f>VLOOKUP(B455,GD_LCD_HS_LNS!$B$4:$E$914,4,FALSE)</f>
        <v>0</v>
      </c>
      <c r="BD455" s="16"/>
      <c r="BE455" s="16">
        <f>I455/26*$BC455*VLOOKUP(BE$4,DM_TI_LE!$A$5:$C$29,3,FALSE)</f>
        <v>0</v>
      </c>
      <c r="BF455" s="16">
        <f>J455/26*$BC455*VLOOKUP(BF$4,DM_TI_LE!$A$5:$C$29,3,FALSE)</f>
        <v>0</v>
      </c>
      <c r="BG455" s="16">
        <f>K455/26*$BC455*VLOOKUP(BG$4,DM_TI_LE!$A$5:$C$29,3,FALSE)</f>
        <v>0</v>
      </c>
      <c r="BH455" s="16">
        <f>L455/26*$BC455*VLOOKUP(BH$4,DM_TI_LE!$A$5:$C$29,3,FALSE)</f>
        <v>0</v>
      </c>
      <c r="BI455" s="16">
        <f>M455/26*$BC455*VLOOKUP(BI$4,DM_TI_LE!$A$5:$C$29,3,FALSE)</f>
        <v>0</v>
      </c>
      <c r="BJ455" s="16">
        <f>N455/26*$BC455*VLOOKUP(BJ$4,DM_TI_LE!$A$5:$C$29,3,FALSE)</f>
        <v>0</v>
      </c>
      <c r="BK455" s="16">
        <f>O455/26*$BC455*VLOOKUP(BK$4,DM_TI_LE!$A$5:$C$29,3,FALSE)</f>
        <v>0</v>
      </c>
      <c r="BL455" s="16">
        <f>P455/26*$BC455*VLOOKUP(BL$4,DM_TI_LE!$A$5:$C$29,3,FALSE)</f>
        <v>0</v>
      </c>
      <c r="BM455" s="16">
        <f>Q455/26*$BC455*VLOOKUP(BM$4,DM_TI_LE!$A$5:$C$29,3,FALSE)</f>
        <v>0</v>
      </c>
      <c r="BN455" s="16">
        <f>R455/26*$BC455*VLOOKUP(BN$4,DM_TI_LE!$A$5:$C$29,3,FALSE)</f>
        <v>0</v>
      </c>
      <c r="BO455" s="16">
        <f>S455/26*$BC455*VLOOKUP(BO$4,DM_TI_LE!$A$5:$C$29,3,FALSE)</f>
        <v>0</v>
      </c>
      <c r="BP455" s="16">
        <f>T455/26*$BC455*VLOOKUP(BP$4,DM_TI_LE!$A$5:$C$29,3,FALSE)</f>
        <v>0</v>
      </c>
      <c r="BQ455" s="16">
        <f>U455/26*$BC455*VLOOKUP(BQ$4,DM_TI_LE!$A$5:$C$29,3,FALSE)</f>
        <v>0</v>
      </c>
      <c r="BR455" s="16">
        <f>V455/26*$BC455*VLOOKUP(BR$4,DM_TI_LE!$A$5:$C$29,3,FALSE)</f>
        <v>0</v>
      </c>
      <c r="BS455" s="16">
        <f>W455/26*$BC455*VLOOKUP(BS$4,DM_TI_LE!$A$5:$C$29,3,FALSE)</f>
        <v>0</v>
      </c>
      <c r="BT455" s="16">
        <f>X455/26*$BC455*VLOOKUP(BT$4,DM_TI_LE!$A$5:$C$29,3,FALSE)</f>
        <v>0</v>
      </c>
      <c r="BU455" s="16">
        <f>Y455/26*$BC455*VLOOKUP(BU$4,DM_TI_LE!$A$5:$C$29,3,FALSE)</f>
        <v>0</v>
      </c>
      <c r="BV455" s="16">
        <f>Z455/26*$BC455*VLOOKUP(BV$4,DM_TI_LE!$A$5:$C$29,3,FALSE)</f>
        <v>0</v>
      </c>
      <c r="BW455" s="16">
        <f>AA455/26*$BC455*VLOOKUP(BW$4,DM_TI_LE!$A$5:$C$29,3,FALSE)</f>
        <v>0</v>
      </c>
      <c r="BX455" s="16">
        <f>AB455/26*$BC455*VLOOKUP(BX$4,DM_TI_LE!$A$5:$C$29,3,FALSE)</f>
        <v>0</v>
      </c>
      <c r="BY455" s="16">
        <f>AC455/26*$BC455*VLOOKUP(BY$4,DM_TI_LE!$A$5:$C$29,3,FALSE)</f>
        <v>0</v>
      </c>
      <c r="BZ455" s="16">
        <f>AD455/26*$BC455*VLOOKUP(BZ$4,DM_TI_LE!$A$5:$C$29,3,FALSE)</f>
        <v>0</v>
      </c>
      <c r="CA455" s="196">
        <f t="shared" si="0"/>
        <v>0</v>
      </c>
      <c r="CB455" s="16"/>
      <c r="CC455" s="197">
        <f t="shared" si="1"/>
        <v>780000</v>
      </c>
      <c r="CD455" s="145" t="s">
        <v>61</v>
      </c>
      <c r="CE455" s="199">
        <f>VLOOKUP(CD455,DM_TI_LE!$I$12:$J$16,2,FALSE)</f>
        <v>0</v>
      </c>
    </row>
    <row r="456" spans="1:83" ht="12.75">
      <c r="A456" s="36">
        <v>452</v>
      </c>
      <c r="B456" s="38">
        <f>GD_LCD_HS_LNS!B455</f>
        <v>13741</v>
      </c>
      <c r="C456" s="38" t="str">
        <f>GD_LCD_HS_LNS!C455</f>
        <v>Trương Trung Hải</v>
      </c>
      <c r="D456" s="38" t="str">
        <f>GD_LCD_HS_LNS!D455</f>
        <v>Nhân viên Bốc xếp</v>
      </c>
      <c r="E456" s="146">
        <f>VLOOKUP(B456,GD_CHAM_CONG!$C$6:$BJ$912,60,FALSE)</f>
        <v>1</v>
      </c>
      <c r="F456" s="146">
        <f>VLOOKUP(B456,GD_LCD_HS_LNS!$B$4:$F$914,5,FALSE)</f>
        <v>0</v>
      </c>
      <c r="G456" s="168"/>
      <c r="H456" s="168">
        <f>VLOOKUP(B456,GD_CHAM_CONG!$C$6:$BD$912,37,FALSE)</f>
        <v>26</v>
      </c>
      <c r="I456" s="16">
        <f>VLOOKUP($B456,GD_CHAM_CONG!$C$6:$BF$912,38,FALSE)</f>
        <v>26</v>
      </c>
      <c r="J456" s="16">
        <f>VLOOKUP($B456,GD_CHAM_CONG!$C$6:$BF$912,39,FALSE)</f>
        <v>0</v>
      </c>
      <c r="K456" s="16">
        <f>VLOOKUP($B456,GD_CHAM_CONG!$C$6:$BF$912,40,FALSE)</f>
        <v>0</v>
      </c>
      <c r="L456" s="16">
        <f>VLOOKUP($B456,GD_CHAM_CONG!$C$6:$BF$912,41,FALSE)</f>
        <v>0</v>
      </c>
      <c r="M456" s="16">
        <f>VLOOKUP($B456,GD_CHAM_CONG!$C$6:$BF$912,42,FALSE)</f>
        <v>0</v>
      </c>
      <c r="N456" s="16">
        <f>VLOOKUP($B456,GD_CHAM_CONG!$C$6:$BF$912,43,FALSE)</f>
        <v>0</v>
      </c>
      <c r="O456" s="16">
        <f>VLOOKUP($B456,GD_CHAM_CONG!$C$6:$BF$912,44,FALSE)</f>
        <v>0</v>
      </c>
      <c r="P456" s="16">
        <f>VLOOKUP($B456,GD_CHAM_CONG!$C$6:$BF$912,45,FALSE)</f>
        <v>0</v>
      </c>
      <c r="Q456" s="16">
        <f>VLOOKUP($B456,GD_CHAM_CONG!$C$6:$BF$912,46,FALSE)</f>
        <v>0</v>
      </c>
      <c r="R456" s="16">
        <f>VLOOKUP($B456,GD_CHAM_CONG!$C$6:$BF$912,47,FALSE)</f>
        <v>0</v>
      </c>
      <c r="S456" s="16">
        <f>VLOOKUP($B456,GD_CHAM_CONG!$C$6:$BF$912,48,FALSE)</f>
        <v>0</v>
      </c>
      <c r="T456" s="16">
        <f>VLOOKUP($B456,GD_CHAM_CONG!$C$6:$BF$912,49,FALSE)</f>
        <v>0</v>
      </c>
      <c r="U456" s="16">
        <f>VLOOKUP($B456,GD_CHAM_CONG!$C$6:$BF$912,50,FALSE)</f>
        <v>0</v>
      </c>
      <c r="V456" s="16">
        <f>VLOOKUP($B456,GD_CHAM_CONG!$C$6:$BF$912,51,FALSE)</f>
        <v>0</v>
      </c>
      <c r="W456" s="16">
        <f>VLOOKUP($B456,GD_CHAM_CONG!$C$6:$BF$912,52,FALSE)</f>
        <v>0</v>
      </c>
      <c r="X456" s="16">
        <f>VLOOKUP($B456,GD_CHAM_CONG!$C$6:$BF$912,53,FALSE)</f>
        <v>0</v>
      </c>
      <c r="Y456" s="16">
        <f>VLOOKUP($B456,GD_CHAM_CONG!$C$6:$BF$912,54,FALSE)</f>
        <v>0</v>
      </c>
      <c r="Z456" s="16">
        <f>VLOOKUP($B456,GD_CHAM_CONG!$C$6:$BF$912,55,FALSE)</f>
        <v>0</v>
      </c>
      <c r="AA456" s="16">
        <f>VLOOKUP($B456,GD_CHAM_CONG!$C$6:$BF$912,56,FALSE)</f>
        <v>0</v>
      </c>
      <c r="AB456" s="16">
        <f>VLOOKUP($B456,GD_CHAM_CONG!$C$6:$BI$912,57,FALSE)</f>
        <v>0</v>
      </c>
      <c r="AC456" s="16">
        <f>VLOOKUP($B456,GD_CHAM_CONG!$C$6:$BI$912,58,FALSE)</f>
        <v>0</v>
      </c>
      <c r="AD456" s="16">
        <f>VLOOKUP($B456,GD_CHAM_CONG!$C$6:$BI$912,59,FALSE)</f>
        <v>0</v>
      </c>
      <c r="AE456" s="188">
        <f>I456/$H456*VLOOKUP(I$4,DM_TI_LE!$A$5:$B$30,2,FALSE)</f>
        <v>1</v>
      </c>
      <c r="AF456" s="188">
        <f>J456/$H456*VLOOKUP(J$4,DM_TI_LE!$A$5:$B$30,2,FALSE)</f>
        <v>0</v>
      </c>
      <c r="AG456" s="188">
        <f>K456/$H456*VLOOKUP(K$4,DM_TI_LE!$A$5:$B$30,2,FALSE)</f>
        <v>0</v>
      </c>
      <c r="AH456" s="188">
        <f>L456/$H456*VLOOKUP(L$4,DM_TI_LE!$A$5:$B$30,2,FALSE)</f>
        <v>0</v>
      </c>
      <c r="AI456" s="188">
        <f>M456/$H456*VLOOKUP(M$4,DM_TI_LE!$A$5:$B$30,2,FALSE)</f>
        <v>0</v>
      </c>
      <c r="AJ456" s="188">
        <f>N456/$H456*VLOOKUP(N$4,DM_TI_LE!$A$5:$B$30,2,FALSE)</f>
        <v>0</v>
      </c>
      <c r="AK456" s="188">
        <f>O456/$H456*VLOOKUP(O$4,DM_TI_LE!$A$5:$B$30,2,FALSE)</f>
        <v>0</v>
      </c>
      <c r="AL456" s="188">
        <f>P456/$H456*VLOOKUP(P$4,DM_TI_LE!$A$5:$B$30,2,FALSE)</f>
        <v>0</v>
      </c>
      <c r="AM456" s="188">
        <f>Q456/$H456*VLOOKUP(Q$4,DM_TI_LE!$A$5:$B$30,2,FALSE)</f>
        <v>0</v>
      </c>
      <c r="AN456" s="188">
        <f>R456/$H456*VLOOKUP(R$4,DM_TI_LE!$A$5:$B$30,2,FALSE)</f>
        <v>0</v>
      </c>
      <c r="AO456" s="188">
        <f>S456/$H456*VLOOKUP(S$4,DM_TI_LE!$A$5:$B$30,2,FALSE)</f>
        <v>0</v>
      </c>
      <c r="AP456" s="188">
        <f>T456/$H456*VLOOKUP(T$4,DM_TI_LE!$A$5:$B$30,2,FALSE)</f>
        <v>0</v>
      </c>
      <c r="AQ456" s="188">
        <f>U456/$H456*VLOOKUP(U$4,DM_TI_LE!$A$5:$B$30,2,FALSE)</f>
        <v>0</v>
      </c>
      <c r="AR456" s="188">
        <f>V456/$H456*VLOOKUP(V$4,DM_TI_LE!$A$5:$B$30,2,FALSE)</f>
        <v>0</v>
      </c>
      <c r="AS456" s="188">
        <f>W456/$H456*VLOOKUP(W$4,DM_TI_LE!$A$5:$B$30,2,FALSE)</f>
        <v>0</v>
      </c>
      <c r="AT456" s="188">
        <f>X456/$H456*VLOOKUP(X$4,DM_TI_LE!$A$5:$B$30,2,FALSE)</f>
        <v>0</v>
      </c>
      <c r="AU456" s="188">
        <f>Y456/$H456*VLOOKUP(Y$4,DM_TI_LE!$A$5:$B$30,2,FALSE)</f>
        <v>0</v>
      </c>
      <c r="AV456" s="188">
        <f>Z456/$H456*VLOOKUP(Z$4,DM_TI_LE!$A$5:$B$30,2,FALSE)</f>
        <v>0</v>
      </c>
      <c r="AW456" s="188">
        <f>AA456/$H456*VLOOKUP(AA$4,DM_TI_LE!$A$5:$B$30,2,FALSE)</f>
        <v>0</v>
      </c>
      <c r="AX456" s="188">
        <f>AB456/$H456*VLOOKUP(AB$4,DM_TI_LE!$A$5:$B$30,2,FALSE)</f>
        <v>0</v>
      </c>
      <c r="AY456" s="188">
        <f>AC456/$H456*VLOOKUP(AC$4,DM_TI_LE!$A$5:$B$30,2,FALSE)</f>
        <v>0</v>
      </c>
      <c r="AZ456" s="188">
        <f>AD456/$H456*VLOOKUP(AD$4,DM_TI_LE!$A$5:$B$30,2,FALSE)</f>
        <v>0</v>
      </c>
      <c r="BA456" s="231">
        <f>IF(CD456="HDHV",DM_TI_LE!$K$12*I456, SUM(AE456:AW456)*F456*E456*DM_HE_SO_LUONG_NS!$D$1*CE456)</f>
        <v>780000</v>
      </c>
      <c r="BB456" s="16"/>
      <c r="BC456" s="17">
        <f>VLOOKUP(B456,GD_LCD_HS_LNS!$B$4:$E$914,4,FALSE)</f>
        <v>0</v>
      </c>
      <c r="BD456" s="16"/>
      <c r="BE456" s="16">
        <f>I456/26*$BC456*VLOOKUP(BE$4,DM_TI_LE!$A$5:$C$29,3,FALSE)</f>
        <v>0</v>
      </c>
      <c r="BF456" s="16">
        <f>J456/26*$BC456*VLOOKUP(BF$4,DM_TI_LE!$A$5:$C$29,3,FALSE)</f>
        <v>0</v>
      </c>
      <c r="BG456" s="16">
        <f>K456/26*$BC456*VLOOKUP(BG$4,DM_TI_LE!$A$5:$C$29,3,FALSE)</f>
        <v>0</v>
      </c>
      <c r="BH456" s="16">
        <f>L456/26*$BC456*VLOOKUP(BH$4,DM_TI_LE!$A$5:$C$29,3,FALSE)</f>
        <v>0</v>
      </c>
      <c r="BI456" s="16">
        <f>M456/26*$BC456*VLOOKUP(BI$4,DM_TI_LE!$A$5:$C$29,3,FALSE)</f>
        <v>0</v>
      </c>
      <c r="BJ456" s="16">
        <f>N456/26*$BC456*VLOOKUP(BJ$4,DM_TI_LE!$A$5:$C$29,3,FALSE)</f>
        <v>0</v>
      </c>
      <c r="BK456" s="16">
        <f>O456/26*$BC456*VLOOKUP(BK$4,DM_TI_LE!$A$5:$C$29,3,FALSE)</f>
        <v>0</v>
      </c>
      <c r="BL456" s="16">
        <f>P456/26*$BC456*VLOOKUP(BL$4,DM_TI_LE!$A$5:$C$29,3,FALSE)</f>
        <v>0</v>
      </c>
      <c r="BM456" s="16">
        <f>Q456/26*$BC456*VLOOKUP(BM$4,DM_TI_LE!$A$5:$C$29,3,FALSE)</f>
        <v>0</v>
      </c>
      <c r="BN456" s="16">
        <f>R456/26*$BC456*VLOOKUP(BN$4,DM_TI_LE!$A$5:$C$29,3,FALSE)</f>
        <v>0</v>
      </c>
      <c r="BO456" s="16">
        <f>S456/26*$BC456*VLOOKUP(BO$4,DM_TI_LE!$A$5:$C$29,3,FALSE)</f>
        <v>0</v>
      </c>
      <c r="BP456" s="16">
        <f>T456/26*$BC456*VLOOKUP(BP$4,DM_TI_LE!$A$5:$C$29,3,FALSE)</f>
        <v>0</v>
      </c>
      <c r="BQ456" s="16">
        <f>U456/26*$BC456*VLOOKUP(BQ$4,DM_TI_LE!$A$5:$C$29,3,FALSE)</f>
        <v>0</v>
      </c>
      <c r="BR456" s="16">
        <f>V456/26*$BC456*VLOOKUP(BR$4,DM_TI_LE!$A$5:$C$29,3,FALSE)</f>
        <v>0</v>
      </c>
      <c r="BS456" s="16">
        <f>W456/26*$BC456*VLOOKUP(BS$4,DM_TI_LE!$A$5:$C$29,3,FALSE)</f>
        <v>0</v>
      </c>
      <c r="BT456" s="16">
        <f>X456/26*$BC456*VLOOKUP(BT$4,DM_TI_LE!$A$5:$C$29,3,FALSE)</f>
        <v>0</v>
      </c>
      <c r="BU456" s="16">
        <f>Y456/26*$BC456*VLOOKUP(BU$4,DM_TI_LE!$A$5:$C$29,3,FALSE)</f>
        <v>0</v>
      </c>
      <c r="BV456" s="16">
        <f>Z456/26*$BC456*VLOOKUP(BV$4,DM_TI_LE!$A$5:$C$29,3,FALSE)</f>
        <v>0</v>
      </c>
      <c r="BW456" s="16">
        <f>AA456/26*$BC456*VLOOKUP(BW$4,DM_TI_LE!$A$5:$C$29,3,FALSE)</f>
        <v>0</v>
      </c>
      <c r="BX456" s="16">
        <f>AB456/26*$BC456*VLOOKUP(BX$4,DM_TI_LE!$A$5:$C$29,3,FALSE)</f>
        <v>0</v>
      </c>
      <c r="BY456" s="16">
        <f>AC456/26*$BC456*VLOOKUP(BY$4,DM_TI_LE!$A$5:$C$29,3,FALSE)</f>
        <v>0</v>
      </c>
      <c r="BZ456" s="16">
        <f>AD456/26*$BC456*VLOOKUP(BZ$4,DM_TI_LE!$A$5:$C$29,3,FALSE)</f>
        <v>0</v>
      </c>
      <c r="CA456" s="196">
        <f t="shared" si="0"/>
        <v>0</v>
      </c>
      <c r="CB456" s="16"/>
      <c r="CC456" s="197">
        <f t="shared" si="1"/>
        <v>780000</v>
      </c>
      <c r="CD456" s="145" t="s">
        <v>61</v>
      </c>
      <c r="CE456" s="199">
        <f>VLOOKUP(CD456,DM_TI_LE!$I$12:$J$16,2,FALSE)</f>
        <v>0</v>
      </c>
    </row>
    <row r="457" spans="1:83" ht="12.75">
      <c r="A457" s="36">
        <v>453</v>
      </c>
      <c r="B457" s="38">
        <f>GD_LCD_HS_LNS!B456</f>
        <v>13817</v>
      </c>
      <c r="C457" s="38" t="str">
        <f>GD_LCD_HS_LNS!C456</f>
        <v>Cù Quốc Trịnh</v>
      </c>
      <c r="D457" s="38" t="str">
        <f>GD_LCD_HS_LNS!D456</f>
        <v>Nhân viên Bốc xếp</v>
      </c>
      <c r="E457" s="146">
        <f>VLOOKUP(B457,GD_CHAM_CONG!$C$6:$BJ$912,60,FALSE)</f>
        <v>1</v>
      </c>
      <c r="F457" s="146">
        <f>VLOOKUP(B457,GD_LCD_HS_LNS!$B$4:$F$914,5,FALSE)</f>
        <v>0</v>
      </c>
      <c r="G457" s="168"/>
      <c r="H457" s="168">
        <f>VLOOKUP(B457,GD_CHAM_CONG!$C$6:$BD$912,37,FALSE)</f>
        <v>26</v>
      </c>
      <c r="I457" s="16">
        <f>VLOOKUP($B457,GD_CHAM_CONG!$C$6:$BF$912,38,FALSE)</f>
        <v>26</v>
      </c>
      <c r="J457" s="16">
        <f>VLOOKUP($B457,GD_CHAM_CONG!$C$6:$BF$912,39,FALSE)</f>
        <v>0</v>
      </c>
      <c r="K457" s="16">
        <f>VLOOKUP($B457,GD_CHAM_CONG!$C$6:$BF$912,40,FALSE)</f>
        <v>0</v>
      </c>
      <c r="L457" s="16">
        <f>VLOOKUP($B457,GD_CHAM_CONG!$C$6:$BF$912,41,FALSE)</f>
        <v>0</v>
      </c>
      <c r="M457" s="16">
        <f>VLOOKUP($B457,GD_CHAM_CONG!$C$6:$BF$912,42,FALSE)</f>
        <v>0</v>
      </c>
      <c r="N457" s="16">
        <f>VLOOKUP($B457,GD_CHAM_CONG!$C$6:$BF$912,43,FALSE)</f>
        <v>0</v>
      </c>
      <c r="O457" s="16">
        <f>VLOOKUP($B457,GD_CHAM_CONG!$C$6:$BF$912,44,FALSE)</f>
        <v>0</v>
      </c>
      <c r="P457" s="16">
        <f>VLOOKUP($B457,GD_CHAM_CONG!$C$6:$BF$912,45,FALSE)</f>
        <v>0</v>
      </c>
      <c r="Q457" s="16">
        <f>VLOOKUP($B457,GD_CHAM_CONG!$C$6:$BF$912,46,FALSE)</f>
        <v>0</v>
      </c>
      <c r="R457" s="16">
        <f>VLOOKUP($B457,GD_CHAM_CONG!$C$6:$BF$912,47,FALSE)</f>
        <v>0</v>
      </c>
      <c r="S457" s="16">
        <f>VLOOKUP($B457,GD_CHAM_CONG!$C$6:$BF$912,48,FALSE)</f>
        <v>0</v>
      </c>
      <c r="T457" s="16">
        <f>VLOOKUP($B457,GD_CHAM_CONG!$C$6:$BF$912,49,FALSE)</f>
        <v>0</v>
      </c>
      <c r="U457" s="16">
        <f>VLOOKUP($B457,GD_CHAM_CONG!$C$6:$BF$912,50,FALSE)</f>
        <v>0</v>
      </c>
      <c r="V457" s="16">
        <f>VLOOKUP($B457,GD_CHAM_CONG!$C$6:$BF$912,51,FALSE)</f>
        <v>0</v>
      </c>
      <c r="W457" s="16">
        <f>VLOOKUP($B457,GD_CHAM_CONG!$C$6:$BF$912,52,FALSE)</f>
        <v>0</v>
      </c>
      <c r="X457" s="16">
        <f>VLOOKUP($B457,GD_CHAM_CONG!$C$6:$BF$912,53,FALSE)</f>
        <v>0</v>
      </c>
      <c r="Y457" s="16">
        <f>VLOOKUP($B457,GD_CHAM_CONG!$C$6:$BF$912,54,FALSE)</f>
        <v>0</v>
      </c>
      <c r="Z457" s="16">
        <f>VLOOKUP($B457,GD_CHAM_CONG!$C$6:$BF$912,55,FALSE)</f>
        <v>0</v>
      </c>
      <c r="AA457" s="16">
        <f>VLOOKUP($B457,GD_CHAM_CONG!$C$6:$BF$912,56,FALSE)</f>
        <v>0</v>
      </c>
      <c r="AB457" s="16">
        <f>VLOOKUP($B457,GD_CHAM_CONG!$C$6:$BI$912,57,FALSE)</f>
        <v>0</v>
      </c>
      <c r="AC457" s="16">
        <f>VLOOKUP($B457,GD_CHAM_CONG!$C$6:$BI$912,58,FALSE)</f>
        <v>0</v>
      </c>
      <c r="AD457" s="16">
        <f>VLOOKUP($B457,GD_CHAM_CONG!$C$6:$BI$912,59,FALSE)</f>
        <v>0</v>
      </c>
      <c r="AE457" s="188">
        <f>I457/$H457*VLOOKUP(I$4,DM_TI_LE!$A$5:$B$30,2,FALSE)</f>
        <v>1</v>
      </c>
      <c r="AF457" s="188">
        <f>J457/$H457*VLOOKUP(J$4,DM_TI_LE!$A$5:$B$30,2,FALSE)</f>
        <v>0</v>
      </c>
      <c r="AG457" s="188">
        <f>K457/$H457*VLOOKUP(K$4,DM_TI_LE!$A$5:$B$30,2,FALSE)</f>
        <v>0</v>
      </c>
      <c r="AH457" s="188">
        <f>L457/$H457*VLOOKUP(L$4,DM_TI_LE!$A$5:$B$30,2,FALSE)</f>
        <v>0</v>
      </c>
      <c r="AI457" s="188">
        <f>M457/$H457*VLOOKUP(M$4,DM_TI_LE!$A$5:$B$30,2,FALSE)</f>
        <v>0</v>
      </c>
      <c r="AJ457" s="188">
        <f>N457/$H457*VLOOKUP(N$4,DM_TI_LE!$A$5:$B$30,2,FALSE)</f>
        <v>0</v>
      </c>
      <c r="AK457" s="188">
        <f>O457/$H457*VLOOKUP(O$4,DM_TI_LE!$A$5:$B$30,2,FALSE)</f>
        <v>0</v>
      </c>
      <c r="AL457" s="188">
        <f>P457/$H457*VLOOKUP(P$4,DM_TI_LE!$A$5:$B$30,2,FALSE)</f>
        <v>0</v>
      </c>
      <c r="AM457" s="188">
        <f>Q457/$H457*VLOOKUP(Q$4,DM_TI_LE!$A$5:$B$30,2,FALSE)</f>
        <v>0</v>
      </c>
      <c r="AN457" s="188">
        <f>R457/$H457*VLOOKUP(R$4,DM_TI_LE!$A$5:$B$30,2,FALSE)</f>
        <v>0</v>
      </c>
      <c r="AO457" s="188">
        <f>S457/$H457*VLOOKUP(S$4,DM_TI_LE!$A$5:$B$30,2,FALSE)</f>
        <v>0</v>
      </c>
      <c r="AP457" s="188">
        <f>T457/$H457*VLOOKUP(T$4,DM_TI_LE!$A$5:$B$30,2,FALSE)</f>
        <v>0</v>
      </c>
      <c r="AQ457" s="188">
        <f>U457/$H457*VLOOKUP(U$4,DM_TI_LE!$A$5:$B$30,2,FALSE)</f>
        <v>0</v>
      </c>
      <c r="AR457" s="188">
        <f>V457/$H457*VLOOKUP(V$4,DM_TI_LE!$A$5:$B$30,2,FALSE)</f>
        <v>0</v>
      </c>
      <c r="AS457" s="188">
        <f>W457/$H457*VLOOKUP(W$4,DM_TI_LE!$A$5:$B$30,2,FALSE)</f>
        <v>0</v>
      </c>
      <c r="AT457" s="188">
        <f>X457/$H457*VLOOKUP(X$4,DM_TI_LE!$A$5:$B$30,2,FALSE)</f>
        <v>0</v>
      </c>
      <c r="AU457" s="188">
        <f>Y457/$H457*VLOOKUP(Y$4,DM_TI_LE!$A$5:$B$30,2,FALSE)</f>
        <v>0</v>
      </c>
      <c r="AV457" s="188">
        <f>Z457/$H457*VLOOKUP(Z$4,DM_TI_LE!$A$5:$B$30,2,FALSE)</f>
        <v>0</v>
      </c>
      <c r="AW457" s="188">
        <f>AA457/$H457*VLOOKUP(AA$4,DM_TI_LE!$A$5:$B$30,2,FALSE)</f>
        <v>0</v>
      </c>
      <c r="AX457" s="188">
        <f>AB457/$H457*VLOOKUP(AB$4,DM_TI_LE!$A$5:$B$30,2,FALSE)</f>
        <v>0</v>
      </c>
      <c r="AY457" s="188">
        <f>AC457/$H457*VLOOKUP(AC$4,DM_TI_LE!$A$5:$B$30,2,FALSE)</f>
        <v>0</v>
      </c>
      <c r="AZ457" s="188">
        <f>AD457/$H457*VLOOKUP(AD$4,DM_TI_LE!$A$5:$B$30,2,FALSE)</f>
        <v>0</v>
      </c>
      <c r="BA457" s="231">
        <f>IF(CD457="HDHV",DM_TI_LE!$K$12*I457, SUM(AE457:AW457)*F457*E457*DM_HE_SO_LUONG_NS!$D$1*CE457)</f>
        <v>780000</v>
      </c>
      <c r="BB457" s="16"/>
      <c r="BC457" s="17">
        <f>VLOOKUP(B457,GD_LCD_HS_LNS!$B$4:$E$914,4,FALSE)</f>
        <v>0</v>
      </c>
      <c r="BD457" s="16"/>
      <c r="BE457" s="16">
        <f>I457/26*$BC457*VLOOKUP(BE$4,DM_TI_LE!$A$5:$C$29,3,FALSE)</f>
        <v>0</v>
      </c>
      <c r="BF457" s="16">
        <f>J457/26*$BC457*VLOOKUP(BF$4,DM_TI_LE!$A$5:$C$29,3,FALSE)</f>
        <v>0</v>
      </c>
      <c r="BG457" s="16">
        <f>K457/26*$BC457*VLOOKUP(BG$4,DM_TI_LE!$A$5:$C$29,3,FALSE)</f>
        <v>0</v>
      </c>
      <c r="BH457" s="16">
        <f>L457/26*$BC457*VLOOKUP(BH$4,DM_TI_LE!$A$5:$C$29,3,FALSE)</f>
        <v>0</v>
      </c>
      <c r="BI457" s="16">
        <f>M457/26*$BC457*VLOOKUP(BI$4,DM_TI_LE!$A$5:$C$29,3,FALSE)</f>
        <v>0</v>
      </c>
      <c r="BJ457" s="16">
        <f>N457/26*$BC457*VLOOKUP(BJ$4,DM_TI_LE!$A$5:$C$29,3,FALSE)</f>
        <v>0</v>
      </c>
      <c r="BK457" s="16">
        <f>O457/26*$BC457*VLOOKUP(BK$4,DM_TI_LE!$A$5:$C$29,3,FALSE)</f>
        <v>0</v>
      </c>
      <c r="BL457" s="16">
        <f>P457/26*$BC457*VLOOKUP(BL$4,DM_TI_LE!$A$5:$C$29,3,FALSE)</f>
        <v>0</v>
      </c>
      <c r="BM457" s="16">
        <f>Q457/26*$BC457*VLOOKUP(BM$4,DM_TI_LE!$A$5:$C$29,3,FALSE)</f>
        <v>0</v>
      </c>
      <c r="BN457" s="16">
        <f>R457/26*$BC457*VLOOKUP(BN$4,DM_TI_LE!$A$5:$C$29,3,FALSE)</f>
        <v>0</v>
      </c>
      <c r="BO457" s="16">
        <f>S457/26*$BC457*VLOOKUP(BO$4,DM_TI_LE!$A$5:$C$29,3,FALSE)</f>
        <v>0</v>
      </c>
      <c r="BP457" s="16">
        <f>T457/26*$BC457*VLOOKUP(BP$4,DM_TI_LE!$A$5:$C$29,3,FALSE)</f>
        <v>0</v>
      </c>
      <c r="BQ457" s="16">
        <f>U457/26*$BC457*VLOOKUP(BQ$4,DM_TI_LE!$A$5:$C$29,3,FALSE)</f>
        <v>0</v>
      </c>
      <c r="BR457" s="16">
        <f>V457/26*$BC457*VLOOKUP(BR$4,DM_TI_LE!$A$5:$C$29,3,FALSE)</f>
        <v>0</v>
      </c>
      <c r="BS457" s="16">
        <f>W457/26*$BC457*VLOOKUP(BS$4,DM_TI_LE!$A$5:$C$29,3,FALSE)</f>
        <v>0</v>
      </c>
      <c r="BT457" s="16">
        <f>X457/26*$BC457*VLOOKUP(BT$4,DM_TI_LE!$A$5:$C$29,3,FALSE)</f>
        <v>0</v>
      </c>
      <c r="BU457" s="16">
        <f>Y457/26*$BC457*VLOOKUP(BU$4,DM_TI_LE!$A$5:$C$29,3,FALSE)</f>
        <v>0</v>
      </c>
      <c r="BV457" s="16">
        <f>Z457/26*$BC457*VLOOKUP(BV$4,DM_TI_LE!$A$5:$C$29,3,FALSE)</f>
        <v>0</v>
      </c>
      <c r="BW457" s="16">
        <f>AA457/26*$BC457*VLOOKUP(BW$4,DM_TI_LE!$A$5:$C$29,3,FALSE)</f>
        <v>0</v>
      </c>
      <c r="BX457" s="16">
        <f>AB457/26*$BC457*VLOOKUP(BX$4,DM_TI_LE!$A$5:$C$29,3,FALSE)</f>
        <v>0</v>
      </c>
      <c r="BY457" s="16">
        <f>AC457/26*$BC457*VLOOKUP(BY$4,DM_TI_LE!$A$5:$C$29,3,FALSE)</f>
        <v>0</v>
      </c>
      <c r="BZ457" s="16">
        <f>AD457/26*$BC457*VLOOKUP(BZ$4,DM_TI_LE!$A$5:$C$29,3,FALSE)</f>
        <v>0</v>
      </c>
      <c r="CA457" s="196">
        <f t="shared" si="0"/>
        <v>0</v>
      </c>
      <c r="CB457" s="16"/>
      <c r="CC457" s="197">
        <f t="shared" si="1"/>
        <v>780000</v>
      </c>
      <c r="CD457" s="145" t="s">
        <v>61</v>
      </c>
      <c r="CE457" s="199">
        <f>VLOOKUP(CD457,DM_TI_LE!$I$12:$J$16,2,FALSE)</f>
        <v>0</v>
      </c>
    </row>
    <row r="458" spans="1:83" ht="12.75">
      <c r="A458" s="36">
        <v>454</v>
      </c>
      <c r="B458" s="38">
        <f>GD_LCD_HS_LNS!B457</f>
        <v>13750</v>
      </c>
      <c r="C458" s="38" t="str">
        <f>GD_LCD_HS_LNS!C457</f>
        <v>Lê Anh Hùng</v>
      </c>
      <c r="D458" s="38" t="str">
        <f>GD_LCD_HS_LNS!D457</f>
        <v>NV Lái xe - VHTTB</v>
      </c>
      <c r="E458" s="146">
        <f>VLOOKUP(B458,GD_CHAM_CONG!$C$6:$BJ$912,60,FALSE)</f>
        <v>1</v>
      </c>
      <c r="F458" s="146">
        <f>VLOOKUP(B458,GD_LCD_HS_LNS!$B$4:$F$914,5,FALSE)</f>
        <v>0</v>
      </c>
      <c r="G458" s="168"/>
      <c r="H458" s="168">
        <f>VLOOKUP(B458,GD_CHAM_CONG!$C$6:$BD$912,37,FALSE)</f>
        <v>26</v>
      </c>
      <c r="I458" s="16">
        <f>VLOOKUP($B458,GD_CHAM_CONG!$C$6:$BF$912,38,FALSE)</f>
        <v>26</v>
      </c>
      <c r="J458" s="16">
        <f>VLOOKUP($B458,GD_CHAM_CONG!$C$6:$BF$912,39,FALSE)</f>
        <v>0</v>
      </c>
      <c r="K458" s="16">
        <f>VLOOKUP($B458,GD_CHAM_CONG!$C$6:$BF$912,40,FALSE)</f>
        <v>0</v>
      </c>
      <c r="L458" s="16">
        <f>VLOOKUP($B458,GD_CHAM_CONG!$C$6:$BF$912,41,FALSE)</f>
        <v>0</v>
      </c>
      <c r="M458" s="16">
        <f>VLOOKUP($B458,GD_CHAM_CONG!$C$6:$BF$912,42,FALSE)</f>
        <v>0</v>
      </c>
      <c r="N458" s="16">
        <f>VLOOKUP($B458,GD_CHAM_CONG!$C$6:$BF$912,43,FALSE)</f>
        <v>0</v>
      </c>
      <c r="O458" s="16">
        <f>VLOOKUP($B458,GD_CHAM_CONG!$C$6:$BF$912,44,FALSE)</f>
        <v>0</v>
      </c>
      <c r="P458" s="16">
        <f>VLOOKUP($B458,GD_CHAM_CONG!$C$6:$BF$912,45,FALSE)</f>
        <v>0</v>
      </c>
      <c r="Q458" s="16">
        <f>VLOOKUP($B458,GD_CHAM_CONG!$C$6:$BF$912,46,FALSE)</f>
        <v>0</v>
      </c>
      <c r="R458" s="16">
        <f>VLOOKUP($B458,GD_CHAM_CONG!$C$6:$BF$912,47,FALSE)</f>
        <v>0</v>
      </c>
      <c r="S458" s="16">
        <f>VLOOKUP($B458,GD_CHAM_CONG!$C$6:$BF$912,48,FALSE)</f>
        <v>0</v>
      </c>
      <c r="T458" s="16">
        <f>VLOOKUP($B458,GD_CHAM_CONG!$C$6:$BF$912,49,FALSE)</f>
        <v>0</v>
      </c>
      <c r="U458" s="16">
        <f>VLOOKUP($B458,GD_CHAM_CONG!$C$6:$BF$912,50,FALSE)</f>
        <v>0</v>
      </c>
      <c r="V458" s="16">
        <f>VLOOKUP($B458,GD_CHAM_CONG!$C$6:$BF$912,51,FALSE)</f>
        <v>0</v>
      </c>
      <c r="W458" s="16">
        <f>VLOOKUP($B458,GD_CHAM_CONG!$C$6:$BF$912,52,FALSE)</f>
        <v>0</v>
      </c>
      <c r="X458" s="16">
        <f>VLOOKUP($B458,GD_CHAM_CONG!$C$6:$BF$912,53,FALSE)</f>
        <v>0</v>
      </c>
      <c r="Y458" s="16">
        <f>VLOOKUP($B458,GD_CHAM_CONG!$C$6:$BF$912,54,FALSE)</f>
        <v>0</v>
      </c>
      <c r="Z458" s="16">
        <f>VLOOKUP($B458,GD_CHAM_CONG!$C$6:$BF$912,55,FALSE)</f>
        <v>0</v>
      </c>
      <c r="AA458" s="16">
        <f>VLOOKUP($B458,GD_CHAM_CONG!$C$6:$BF$912,56,FALSE)</f>
        <v>0</v>
      </c>
      <c r="AB458" s="16">
        <f>VLOOKUP($B458,GD_CHAM_CONG!$C$6:$BI$912,57,FALSE)</f>
        <v>0</v>
      </c>
      <c r="AC458" s="16">
        <f>VLOOKUP($B458,GD_CHAM_CONG!$C$6:$BI$912,58,FALSE)</f>
        <v>0</v>
      </c>
      <c r="AD458" s="16">
        <f>VLOOKUP($B458,GD_CHAM_CONG!$C$6:$BI$912,59,FALSE)</f>
        <v>0</v>
      </c>
      <c r="AE458" s="188">
        <f>I458/$H458*VLOOKUP(I$4,DM_TI_LE!$A$5:$B$30,2,FALSE)</f>
        <v>1</v>
      </c>
      <c r="AF458" s="188">
        <f>J458/$H458*VLOOKUP(J$4,DM_TI_LE!$A$5:$B$30,2,FALSE)</f>
        <v>0</v>
      </c>
      <c r="AG458" s="188">
        <f>K458/$H458*VLOOKUP(K$4,DM_TI_LE!$A$5:$B$30,2,FALSE)</f>
        <v>0</v>
      </c>
      <c r="AH458" s="188">
        <f>L458/$H458*VLOOKUP(L$4,DM_TI_LE!$A$5:$B$30,2,FALSE)</f>
        <v>0</v>
      </c>
      <c r="AI458" s="188">
        <f>M458/$H458*VLOOKUP(M$4,DM_TI_LE!$A$5:$B$30,2,FALSE)</f>
        <v>0</v>
      </c>
      <c r="AJ458" s="188">
        <f>N458/$H458*VLOOKUP(N$4,DM_TI_LE!$A$5:$B$30,2,FALSE)</f>
        <v>0</v>
      </c>
      <c r="AK458" s="188">
        <f>O458/$H458*VLOOKUP(O$4,DM_TI_LE!$A$5:$B$30,2,FALSE)</f>
        <v>0</v>
      </c>
      <c r="AL458" s="188">
        <f>P458/$H458*VLOOKUP(P$4,DM_TI_LE!$A$5:$B$30,2,FALSE)</f>
        <v>0</v>
      </c>
      <c r="AM458" s="188">
        <f>Q458/$H458*VLOOKUP(Q$4,DM_TI_LE!$A$5:$B$30,2,FALSE)</f>
        <v>0</v>
      </c>
      <c r="AN458" s="188">
        <f>R458/$H458*VLOOKUP(R$4,DM_TI_LE!$A$5:$B$30,2,FALSE)</f>
        <v>0</v>
      </c>
      <c r="AO458" s="188">
        <f>S458/$H458*VLOOKUP(S$4,DM_TI_LE!$A$5:$B$30,2,FALSE)</f>
        <v>0</v>
      </c>
      <c r="AP458" s="188">
        <f>T458/$H458*VLOOKUP(T$4,DM_TI_LE!$A$5:$B$30,2,FALSE)</f>
        <v>0</v>
      </c>
      <c r="AQ458" s="188">
        <f>U458/$H458*VLOOKUP(U$4,DM_TI_LE!$A$5:$B$30,2,FALSE)</f>
        <v>0</v>
      </c>
      <c r="AR458" s="188">
        <f>V458/$H458*VLOOKUP(V$4,DM_TI_LE!$A$5:$B$30,2,FALSE)</f>
        <v>0</v>
      </c>
      <c r="AS458" s="188">
        <f>W458/$H458*VLOOKUP(W$4,DM_TI_LE!$A$5:$B$30,2,FALSE)</f>
        <v>0</v>
      </c>
      <c r="AT458" s="188">
        <f>X458/$H458*VLOOKUP(X$4,DM_TI_LE!$A$5:$B$30,2,FALSE)</f>
        <v>0</v>
      </c>
      <c r="AU458" s="188">
        <f>Y458/$H458*VLOOKUP(Y$4,DM_TI_LE!$A$5:$B$30,2,FALSE)</f>
        <v>0</v>
      </c>
      <c r="AV458" s="188">
        <f>Z458/$H458*VLOOKUP(Z$4,DM_TI_LE!$A$5:$B$30,2,FALSE)</f>
        <v>0</v>
      </c>
      <c r="AW458" s="188">
        <f>AA458/$H458*VLOOKUP(AA$4,DM_TI_LE!$A$5:$B$30,2,FALSE)</f>
        <v>0</v>
      </c>
      <c r="AX458" s="188">
        <f>AB458/$H458*VLOOKUP(AB$4,DM_TI_LE!$A$5:$B$30,2,FALSE)</f>
        <v>0</v>
      </c>
      <c r="AY458" s="188">
        <f>AC458/$H458*VLOOKUP(AC$4,DM_TI_LE!$A$5:$B$30,2,FALSE)</f>
        <v>0</v>
      </c>
      <c r="AZ458" s="188">
        <f>AD458/$H458*VLOOKUP(AD$4,DM_TI_LE!$A$5:$B$30,2,FALSE)</f>
        <v>0</v>
      </c>
      <c r="BA458" s="231">
        <f>IF(CD458="HDHV",DM_TI_LE!$K$12*I458, SUM(AE458:AW458)*F458*E458*DM_HE_SO_LUONG_NS!$D$1*CE458)</f>
        <v>780000</v>
      </c>
      <c r="BB458" s="16"/>
      <c r="BC458" s="17">
        <f>VLOOKUP(B458,GD_LCD_HS_LNS!$B$4:$E$914,4,FALSE)</f>
        <v>0</v>
      </c>
      <c r="BD458" s="16"/>
      <c r="BE458" s="16">
        <f>I458/26*$BC458*VLOOKUP(BE$4,DM_TI_LE!$A$5:$C$29,3,FALSE)</f>
        <v>0</v>
      </c>
      <c r="BF458" s="16">
        <f>J458/26*$BC458*VLOOKUP(BF$4,DM_TI_LE!$A$5:$C$29,3,FALSE)</f>
        <v>0</v>
      </c>
      <c r="BG458" s="16">
        <f>K458/26*$BC458*VLOOKUP(BG$4,DM_TI_LE!$A$5:$C$29,3,FALSE)</f>
        <v>0</v>
      </c>
      <c r="BH458" s="16">
        <f>L458/26*$BC458*VLOOKUP(BH$4,DM_TI_LE!$A$5:$C$29,3,FALSE)</f>
        <v>0</v>
      </c>
      <c r="BI458" s="16">
        <f>M458/26*$BC458*VLOOKUP(BI$4,DM_TI_LE!$A$5:$C$29,3,FALSE)</f>
        <v>0</v>
      </c>
      <c r="BJ458" s="16">
        <f>N458/26*$BC458*VLOOKUP(BJ$4,DM_TI_LE!$A$5:$C$29,3,FALSE)</f>
        <v>0</v>
      </c>
      <c r="BK458" s="16">
        <f>O458/26*$BC458*VLOOKUP(BK$4,DM_TI_LE!$A$5:$C$29,3,FALSE)</f>
        <v>0</v>
      </c>
      <c r="BL458" s="16">
        <f>P458/26*$BC458*VLOOKUP(BL$4,DM_TI_LE!$A$5:$C$29,3,FALSE)</f>
        <v>0</v>
      </c>
      <c r="BM458" s="16">
        <f>Q458/26*$BC458*VLOOKUP(BM$4,DM_TI_LE!$A$5:$C$29,3,FALSE)</f>
        <v>0</v>
      </c>
      <c r="BN458" s="16">
        <f>R458/26*$BC458*VLOOKUP(BN$4,DM_TI_LE!$A$5:$C$29,3,FALSE)</f>
        <v>0</v>
      </c>
      <c r="BO458" s="16">
        <f>S458/26*$BC458*VLOOKUP(BO$4,DM_TI_LE!$A$5:$C$29,3,FALSE)</f>
        <v>0</v>
      </c>
      <c r="BP458" s="16">
        <f>T458/26*$BC458*VLOOKUP(BP$4,DM_TI_LE!$A$5:$C$29,3,FALSE)</f>
        <v>0</v>
      </c>
      <c r="BQ458" s="16">
        <f>U458/26*$BC458*VLOOKUP(BQ$4,DM_TI_LE!$A$5:$C$29,3,FALSE)</f>
        <v>0</v>
      </c>
      <c r="BR458" s="16">
        <f>V458/26*$BC458*VLOOKUP(BR$4,DM_TI_LE!$A$5:$C$29,3,FALSE)</f>
        <v>0</v>
      </c>
      <c r="BS458" s="16">
        <f>W458/26*$BC458*VLOOKUP(BS$4,DM_TI_LE!$A$5:$C$29,3,FALSE)</f>
        <v>0</v>
      </c>
      <c r="BT458" s="16">
        <f>X458/26*$BC458*VLOOKUP(BT$4,DM_TI_LE!$A$5:$C$29,3,FALSE)</f>
        <v>0</v>
      </c>
      <c r="BU458" s="16">
        <f>Y458/26*$BC458*VLOOKUP(BU$4,DM_TI_LE!$A$5:$C$29,3,FALSE)</f>
        <v>0</v>
      </c>
      <c r="BV458" s="16">
        <f>Z458/26*$BC458*VLOOKUP(BV$4,DM_TI_LE!$A$5:$C$29,3,FALSE)</f>
        <v>0</v>
      </c>
      <c r="BW458" s="16">
        <f>AA458/26*$BC458*VLOOKUP(BW$4,DM_TI_LE!$A$5:$C$29,3,FALSE)</f>
        <v>0</v>
      </c>
      <c r="BX458" s="16">
        <f>AB458/26*$BC458*VLOOKUP(BX$4,DM_TI_LE!$A$5:$C$29,3,FALSE)</f>
        <v>0</v>
      </c>
      <c r="BY458" s="16">
        <f>AC458/26*$BC458*VLOOKUP(BY$4,DM_TI_LE!$A$5:$C$29,3,FALSE)</f>
        <v>0</v>
      </c>
      <c r="BZ458" s="16">
        <f>AD458/26*$BC458*VLOOKUP(BZ$4,DM_TI_LE!$A$5:$C$29,3,FALSE)</f>
        <v>0</v>
      </c>
      <c r="CA458" s="196">
        <f t="shared" si="0"/>
        <v>0</v>
      </c>
      <c r="CB458" s="16"/>
      <c r="CC458" s="197">
        <f t="shared" si="1"/>
        <v>780000</v>
      </c>
      <c r="CD458" s="145" t="s">
        <v>61</v>
      </c>
      <c r="CE458" s="199">
        <f>VLOOKUP(CD458,DM_TI_LE!$I$12:$J$16,2,FALSE)</f>
        <v>0</v>
      </c>
    </row>
    <row r="459" spans="1:83" ht="12.75">
      <c r="A459" s="36">
        <v>455</v>
      </c>
      <c r="B459" s="38">
        <f>GD_LCD_HS_LNS!B458</f>
        <v>13751</v>
      </c>
      <c r="C459" s="38" t="str">
        <f>GD_LCD_HS_LNS!C458</f>
        <v>Nguyễn Mạnh Hùng</v>
      </c>
      <c r="D459" s="38" t="str">
        <f>GD_LCD_HS_LNS!D458</f>
        <v>NV Lái xe - VHTTB</v>
      </c>
      <c r="E459" s="146">
        <f>VLOOKUP(B459,GD_CHAM_CONG!$C$6:$BJ$912,60,FALSE)</f>
        <v>1</v>
      </c>
      <c r="F459" s="146">
        <f>VLOOKUP(B459,GD_LCD_HS_LNS!$B$4:$F$914,5,FALSE)</f>
        <v>0</v>
      </c>
      <c r="G459" s="168"/>
      <c r="H459" s="168">
        <f>VLOOKUP(B459,GD_CHAM_CONG!$C$6:$BD$912,37,FALSE)</f>
        <v>26</v>
      </c>
      <c r="I459" s="16">
        <f>VLOOKUP($B459,GD_CHAM_CONG!$C$6:$BF$912,38,FALSE)</f>
        <v>26</v>
      </c>
      <c r="J459" s="16">
        <f>VLOOKUP($B459,GD_CHAM_CONG!$C$6:$BF$912,39,FALSE)</f>
        <v>0</v>
      </c>
      <c r="K459" s="16">
        <f>VLOOKUP($B459,GD_CHAM_CONG!$C$6:$BF$912,40,FALSE)</f>
        <v>0</v>
      </c>
      <c r="L459" s="16">
        <f>VLOOKUP($B459,GD_CHAM_CONG!$C$6:$BF$912,41,FALSE)</f>
        <v>0</v>
      </c>
      <c r="M459" s="16">
        <f>VLOOKUP($B459,GD_CHAM_CONG!$C$6:$BF$912,42,FALSE)</f>
        <v>0</v>
      </c>
      <c r="N459" s="16">
        <f>VLOOKUP($B459,GD_CHAM_CONG!$C$6:$BF$912,43,FALSE)</f>
        <v>0</v>
      </c>
      <c r="O459" s="16">
        <f>VLOOKUP($B459,GD_CHAM_CONG!$C$6:$BF$912,44,FALSE)</f>
        <v>0</v>
      </c>
      <c r="P459" s="16">
        <f>VLOOKUP($B459,GD_CHAM_CONG!$C$6:$BF$912,45,FALSE)</f>
        <v>0</v>
      </c>
      <c r="Q459" s="16">
        <f>VLOOKUP($B459,GD_CHAM_CONG!$C$6:$BF$912,46,FALSE)</f>
        <v>0</v>
      </c>
      <c r="R459" s="16">
        <f>VLOOKUP($B459,GD_CHAM_CONG!$C$6:$BF$912,47,FALSE)</f>
        <v>0</v>
      </c>
      <c r="S459" s="16">
        <f>VLOOKUP($B459,GD_CHAM_CONG!$C$6:$BF$912,48,FALSE)</f>
        <v>0</v>
      </c>
      <c r="T459" s="16">
        <f>VLOOKUP($B459,GD_CHAM_CONG!$C$6:$BF$912,49,FALSE)</f>
        <v>0</v>
      </c>
      <c r="U459" s="16">
        <f>VLOOKUP($B459,GD_CHAM_CONG!$C$6:$BF$912,50,FALSE)</f>
        <v>0</v>
      </c>
      <c r="V459" s="16">
        <f>VLOOKUP($B459,GD_CHAM_CONG!$C$6:$BF$912,51,FALSE)</f>
        <v>0</v>
      </c>
      <c r="W459" s="16">
        <f>VLOOKUP($B459,GD_CHAM_CONG!$C$6:$BF$912,52,FALSE)</f>
        <v>0</v>
      </c>
      <c r="X459" s="16">
        <f>VLOOKUP($B459,GD_CHAM_CONG!$C$6:$BF$912,53,FALSE)</f>
        <v>0</v>
      </c>
      <c r="Y459" s="16">
        <f>VLOOKUP($B459,GD_CHAM_CONG!$C$6:$BF$912,54,FALSE)</f>
        <v>0</v>
      </c>
      <c r="Z459" s="16">
        <f>VLOOKUP($B459,GD_CHAM_CONG!$C$6:$BF$912,55,FALSE)</f>
        <v>0</v>
      </c>
      <c r="AA459" s="16">
        <f>VLOOKUP($B459,GD_CHAM_CONG!$C$6:$BF$912,56,FALSE)</f>
        <v>0</v>
      </c>
      <c r="AB459" s="16">
        <f>VLOOKUP($B459,GD_CHAM_CONG!$C$6:$BI$912,57,FALSE)</f>
        <v>0</v>
      </c>
      <c r="AC459" s="16">
        <f>VLOOKUP($B459,GD_CHAM_CONG!$C$6:$BI$912,58,FALSE)</f>
        <v>0</v>
      </c>
      <c r="AD459" s="16">
        <f>VLOOKUP($B459,GD_CHAM_CONG!$C$6:$BI$912,59,FALSE)</f>
        <v>0</v>
      </c>
      <c r="AE459" s="188">
        <f>I459/$H459*VLOOKUP(I$4,DM_TI_LE!$A$5:$B$30,2,FALSE)</f>
        <v>1</v>
      </c>
      <c r="AF459" s="188">
        <f>J459/$H459*VLOOKUP(J$4,DM_TI_LE!$A$5:$B$30,2,FALSE)</f>
        <v>0</v>
      </c>
      <c r="AG459" s="188">
        <f>K459/$H459*VLOOKUP(K$4,DM_TI_LE!$A$5:$B$30,2,FALSE)</f>
        <v>0</v>
      </c>
      <c r="AH459" s="188">
        <f>L459/$H459*VLOOKUP(L$4,DM_TI_LE!$A$5:$B$30,2,FALSE)</f>
        <v>0</v>
      </c>
      <c r="AI459" s="188">
        <f>M459/$H459*VLOOKUP(M$4,DM_TI_LE!$A$5:$B$30,2,FALSE)</f>
        <v>0</v>
      </c>
      <c r="AJ459" s="188">
        <f>N459/$H459*VLOOKUP(N$4,DM_TI_LE!$A$5:$B$30,2,FALSE)</f>
        <v>0</v>
      </c>
      <c r="AK459" s="188">
        <f>O459/$H459*VLOOKUP(O$4,DM_TI_LE!$A$5:$B$30,2,FALSE)</f>
        <v>0</v>
      </c>
      <c r="AL459" s="188">
        <f>P459/$H459*VLOOKUP(P$4,DM_TI_LE!$A$5:$B$30,2,FALSE)</f>
        <v>0</v>
      </c>
      <c r="AM459" s="188">
        <f>Q459/$H459*VLOOKUP(Q$4,DM_TI_LE!$A$5:$B$30,2,FALSE)</f>
        <v>0</v>
      </c>
      <c r="AN459" s="188">
        <f>R459/$H459*VLOOKUP(R$4,DM_TI_LE!$A$5:$B$30,2,FALSE)</f>
        <v>0</v>
      </c>
      <c r="AO459" s="188">
        <f>S459/$H459*VLOOKUP(S$4,DM_TI_LE!$A$5:$B$30,2,FALSE)</f>
        <v>0</v>
      </c>
      <c r="AP459" s="188">
        <f>T459/$H459*VLOOKUP(T$4,DM_TI_LE!$A$5:$B$30,2,FALSE)</f>
        <v>0</v>
      </c>
      <c r="AQ459" s="188">
        <f>U459/$H459*VLOOKUP(U$4,DM_TI_LE!$A$5:$B$30,2,FALSE)</f>
        <v>0</v>
      </c>
      <c r="AR459" s="188">
        <f>V459/$H459*VLOOKUP(V$4,DM_TI_LE!$A$5:$B$30,2,FALSE)</f>
        <v>0</v>
      </c>
      <c r="AS459" s="188">
        <f>W459/$H459*VLOOKUP(W$4,DM_TI_LE!$A$5:$B$30,2,FALSE)</f>
        <v>0</v>
      </c>
      <c r="AT459" s="188">
        <f>X459/$H459*VLOOKUP(X$4,DM_TI_LE!$A$5:$B$30,2,FALSE)</f>
        <v>0</v>
      </c>
      <c r="AU459" s="188">
        <f>Y459/$H459*VLOOKUP(Y$4,DM_TI_LE!$A$5:$B$30,2,FALSE)</f>
        <v>0</v>
      </c>
      <c r="AV459" s="188">
        <f>Z459/$H459*VLOOKUP(Z$4,DM_TI_LE!$A$5:$B$30,2,FALSE)</f>
        <v>0</v>
      </c>
      <c r="AW459" s="188">
        <f>AA459/$H459*VLOOKUP(AA$4,DM_TI_LE!$A$5:$B$30,2,FALSE)</f>
        <v>0</v>
      </c>
      <c r="AX459" s="188">
        <f>AB459/$H459*VLOOKUP(AB$4,DM_TI_LE!$A$5:$B$30,2,FALSE)</f>
        <v>0</v>
      </c>
      <c r="AY459" s="188">
        <f>AC459/$H459*VLOOKUP(AC$4,DM_TI_LE!$A$5:$B$30,2,FALSE)</f>
        <v>0</v>
      </c>
      <c r="AZ459" s="188">
        <f>AD459/$H459*VLOOKUP(AD$4,DM_TI_LE!$A$5:$B$30,2,FALSE)</f>
        <v>0</v>
      </c>
      <c r="BA459" s="231">
        <f>IF(CD459="HDHV",DM_TI_LE!$K$12*I459, SUM(AE459:AW459)*F459*E459*DM_HE_SO_LUONG_NS!$D$1*CE459)</f>
        <v>780000</v>
      </c>
      <c r="BB459" s="16"/>
      <c r="BC459" s="17">
        <f>VLOOKUP(B459,GD_LCD_HS_LNS!$B$4:$E$914,4,FALSE)</f>
        <v>0</v>
      </c>
      <c r="BD459" s="16"/>
      <c r="BE459" s="16">
        <f>I459/26*$BC459*VLOOKUP(BE$4,DM_TI_LE!$A$5:$C$29,3,FALSE)</f>
        <v>0</v>
      </c>
      <c r="BF459" s="16">
        <f>J459/26*$BC459*VLOOKUP(BF$4,DM_TI_LE!$A$5:$C$29,3,FALSE)</f>
        <v>0</v>
      </c>
      <c r="BG459" s="16">
        <f>K459/26*$BC459*VLOOKUP(BG$4,DM_TI_LE!$A$5:$C$29,3,FALSE)</f>
        <v>0</v>
      </c>
      <c r="BH459" s="16">
        <f>L459/26*$BC459*VLOOKUP(BH$4,DM_TI_LE!$A$5:$C$29,3,FALSE)</f>
        <v>0</v>
      </c>
      <c r="BI459" s="16">
        <f>M459/26*$BC459*VLOOKUP(BI$4,DM_TI_LE!$A$5:$C$29,3,FALSE)</f>
        <v>0</v>
      </c>
      <c r="BJ459" s="16">
        <f>N459/26*$BC459*VLOOKUP(BJ$4,DM_TI_LE!$A$5:$C$29,3,FALSE)</f>
        <v>0</v>
      </c>
      <c r="BK459" s="16">
        <f>O459/26*$BC459*VLOOKUP(BK$4,DM_TI_LE!$A$5:$C$29,3,FALSE)</f>
        <v>0</v>
      </c>
      <c r="BL459" s="16">
        <f>P459/26*$BC459*VLOOKUP(BL$4,DM_TI_LE!$A$5:$C$29,3,FALSE)</f>
        <v>0</v>
      </c>
      <c r="BM459" s="16">
        <f>Q459/26*$BC459*VLOOKUP(BM$4,DM_TI_LE!$A$5:$C$29,3,FALSE)</f>
        <v>0</v>
      </c>
      <c r="BN459" s="16">
        <f>R459/26*$BC459*VLOOKUP(BN$4,DM_TI_LE!$A$5:$C$29,3,FALSE)</f>
        <v>0</v>
      </c>
      <c r="BO459" s="16">
        <f>S459/26*$BC459*VLOOKUP(BO$4,DM_TI_LE!$A$5:$C$29,3,FALSE)</f>
        <v>0</v>
      </c>
      <c r="BP459" s="16">
        <f>T459/26*$BC459*VLOOKUP(BP$4,DM_TI_LE!$A$5:$C$29,3,FALSE)</f>
        <v>0</v>
      </c>
      <c r="BQ459" s="16">
        <f>U459/26*$BC459*VLOOKUP(BQ$4,DM_TI_LE!$A$5:$C$29,3,FALSE)</f>
        <v>0</v>
      </c>
      <c r="BR459" s="16">
        <f>V459/26*$BC459*VLOOKUP(BR$4,DM_TI_LE!$A$5:$C$29,3,FALSE)</f>
        <v>0</v>
      </c>
      <c r="BS459" s="16">
        <f>W459/26*$BC459*VLOOKUP(BS$4,DM_TI_LE!$A$5:$C$29,3,FALSE)</f>
        <v>0</v>
      </c>
      <c r="BT459" s="16">
        <f>X459/26*$BC459*VLOOKUP(BT$4,DM_TI_LE!$A$5:$C$29,3,FALSE)</f>
        <v>0</v>
      </c>
      <c r="BU459" s="16">
        <f>Y459/26*$BC459*VLOOKUP(BU$4,DM_TI_LE!$A$5:$C$29,3,FALSE)</f>
        <v>0</v>
      </c>
      <c r="BV459" s="16">
        <f>Z459/26*$BC459*VLOOKUP(BV$4,DM_TI_LE!$A$5:$C$29,3,FALSE)</f>
        <v>0</v>
      </c>
      <c r="BW459" s="16">
        <f>AA459/26*$BC459*VLOOKUP(BW$4,DM_TI_LE!$A$5:$C$29,3,FALSE)</f>
        <v>0</v>
      </c>
      <c r="BX459" s="16">
        <f>AB459/26*$BC459*VLOOKUP(BX$4,DM_TI_LE!$A$5:$C$29,3,FALSE)</f>
        <v>0</v>
      </c>
      <c r="BY459" s="16">
        <f>AC459/26*$BC459*VLOOKUP(BY$4,DM_TI_LE!$A$5:$C$29,3,FALSE)</f>
        <v>0</v>
      </c>
      <c r="BZ459" s="16">
        <f>AD459/26*$BC459*VLOOKUP(BZ$4,DM_TI_LE!$A$5:$C$29,3,FALSE)</f>
        <v>0</v>
      </c>
      <c r="CA459" s="196">
        <f t="shared" si="0"/>
        <v>0</v>
      </c>
      <c r="CB459" s="16"/>
      <c r="CC459" s="197">
        <f t="shared" si="1"/>
        <v>780000</v>
      </c>
      <c r="CD459" s="145" t="s">
        <v>61</v>
      </c>
      <c r="CE459" s="199">
        <f>VLOOKUP(CD459,DM_TI_LE!$I$12:$J$16,2,FALSE)</f>
        <v>0</v>
      </c>
    </row>
    <row r="460" spans="1:83" ht="12.75">
      <c r="A460" s="36">
        <v>456</v>
      </c>
      <c r="B460" s="38">
        <f>GD_LCD_HS_LNS!B459</f>
        <v>13728</v>
      </c>
      <c r="C460" s="38" t="str">
        <f>GD_LCD_HS_LNS!C459</f>
        <v>Nguyễn Thị Thanh</v>
      </c>
      <c r="D460" s="38" t="str">
        <f>GD_LCD_HS_LNS!D459</f>
        <v>Nv vệ sinh</v>
      </c>
      <c r="E460" s="146">
        <f>VLOOKUP(B460,GD_CHAM_CONG!$C$6:$BJ$912,60,FALSE)</f>
        <v>1</v>
      </c>
      <c r="F460" s="146">
        <f>VLOOKUP(B460,GD_LCD_HS_LNS!$B$4:$F$914,5,FALSE)</f>
        <v>0</v>
      </c>
      <c r="G460" s="168"/>
      <c r="H460" s="168">
        <f>VLOOKUP(B460,GD_CHAM_CONG!$C$6:$BD$912,37,FALSE)</f>
        <v>26</v>
      </c>
      <c r="I460" s="16">
        <f>VLOOKUP($B460,GD_CHAM_CONG!$C$6:$BF$912,38,FALSE)</f>
        <v>26</v>
      </c>
      <c r="J460" s="16">
        <f>VLOOKUP($B460,GD_CHAM_CONG!$C$6:$BF$912,39,FALSE)</f>
        <v>0</v>
      </c>
      <c r="K460" s="16">
        <f>VLOOKUP($B460,GD_CHAM_CONG!$C$6:$BF$912,40,FALSE)</f>
        <v>0</v>
      </c>
      <c r="L460" s="16">
        <f>VLOOKUP($B460,GD_CHAM_CONG!$C$6:$BF$912,41,FALSE)</f>
        <v>0</v>
      </c>
      <c r="M460" s="16">
        <f>VLOOKUP($B460,GD_CHAM_CONG!$C$6:$BF$912,42,FALSE)</f>
        <v>0</v>
      </c>
      <c r="N460" s="16">
        <f>VLOOKUP($B460,GD_CHAM_CONG!$C$6:$BF$912,43,FALSE)</f>
        <v>0</v>
      </c>
      <c r="O460" s="16">
        <f>VLOOKUP($B460,GD_CHAM_CONG!$C$6:$BF$912,44,FALSE)</f>
        <v>0</v>
      </c>
      <c r="P460" s="16">
        <f>VLOOKUP($B460,GD_CHAM_CONG!$C$6:$BF$912,45,FALSE)</f>
        <v>0</v>
      </c>
      <c r="Q460" s="16">
        <f>VLOOKUP($B460,GD_CHAM_CONG!$C$6:$BF$912,46,FALSE)</f>
        <v>0</v>
      </c>
      <c r="R460" s="16">
        <f>VLOOKUP($B460,GD_CHAM_CONG!$C$6:$BF$912,47,FALSE)</f>
        <v>0</v>
      </c>
      <c r="S460" s="16">
        <f>VLOOKUP($B460,GD_CHAM_CONG!$C$6:$BF$912,48,FALSE)</f>
        <v>0</v>
      </c>
      <c r="T460" s="16">
        <f>VLOOKUP($B460,GD_CHAM_CONG!$C$6:$BF$912,49,FALSE)</f>
        <v>0</v>
      </c>
      <c r="U460" s="16">
        <f>VLOOKUP($B460,GD_CHAM_CONG!$C$6:$BF$912,50,FALSE)</f>
        <v>0</v>
      </c>
      <c r="V460" s="16">
        <f>VLOOKUP($B460,GD_CHAM_CONG!$C$6:$BF$912,51,FALSE)</f>
        <v>0</v>
      </c>
      <c r="W460" s="16">
        <f>VLOOKUP($B460,GD_CHAM_CONG!$C$6:$BF$912,52,FALSE)</f>
        <v>0</v>
      </c>
      <c r="X460" s="16">
        <f>VLOOKUP($B460,GD_CHAM_CONG!$C$6:$BF$912,53,FALSE)</f>
        <v>0</v>
      </c>
      <c r="Y460" s="16">
        <f>VLOOKUP($B460,GD_CHAM_CONG!$C$6:$BF$912,54,FALSE)</f>
        <v>0</v>
      </c>
      <c r="Z460" s="16">
        <f>VLOOKUP($B460,GD_CHAM_CONG!$C$6:$BF$912,55,FALSE)</f>
        <v>0</v>
      </c>
      <c r="AA460" s="16">
        <f>VLOOKUP($B460,GD_CHAM_CONG!$C$6:$BF$912,56,FALSE)</f>
        <v>0</v>
      </c>
      <c r="AB460" s="16">
        <f>VLOOKUP($B460,GD_CHAM_CONG!$C$6:$BI$912,57,FALSE)</f>
        <v>0</v>
      </c>
      <c r="AC460" s="16">
        <f>VLOOKUP($B460,GD_CHAM_CONG!$C$6:$BI$912,58,FALSE)</f>
        <v>0</v>
      </c>
      <c r="AD460" s="16">
        <f>VLOOKUP($B460,GD_CHAM_CONG!$C$6:$BI$912,59,FALSE)</f>
        <v>0</v>
      </c>
      <c r="AE460" s="188">
        <f>I460/$H460*VLOOKUP(I$4,DM_TI_LE!$A$5:$B$30,2,FALSE)</f>
        <v>1</v>
      </c>
      <c r="AF460" s="188">
        <f>J460/$H460*VLOOKUP(J$4,DM_TI_LE!$A$5:$B$30,2,FALSE)</f>
        <v>0</v>
      </c>
      <c r="AG460" s="188">
        <f>K460/$H460*VLOOKUP(K$4,DM_TI_LE!$A$5:$B$30,2,FALSE)</f>
        <v>0</v>
      </c>
      <c r="AH460" s="188">
        <f>L460/$H460*VLOOKUP(L$4,DM_TI_LE!$A$5:$B$30,2,FALSE)</f>
        <v>0</v>
      </c>
      <c r="AI460" s="188">
        <f>M460/$H460*VLOOKUP(M$4,DM_TI_LE!$A$5:$B$30,2,FALSE)</f>
        <v>0</v>
      </c>
      <c r="AJ460" s="188">
        <f>N460/$H460*VLOOKUP(N$4,DM_TI_LE!$A$5:$B$30,2,FALSE)</f>
        <v>0</v>
      </c>
      <c r="AK460" s="188">
        <f>O460/$H460*VLOOKUP(O$4,DM_TI_LE!$A$5:$B$30,2,FALSE)</f>
        <v>0</v>
      </c>
      <c r="AL460" s="188">
        <f>P460/$H460*VLOOKUP(P$4,DM_TI_LE!$A$5:$B$30,2,FALSE)</f>
        <v>0</v>
      </c>
      <c r="AM460" s="188">
        <f>Q460/$H460*VLOOKUP(Q$4,DM_TI_LE!$A$5:$B$30,2,FALSE)</f>
        <v>0</v>
      </c>
      <c r="AN460" s="188">
        <f>R460/$H460*VLOOKUP(R$4,DM_TI_LE!$A$5:$B$30,2,FALSE)</f>
        <v>0</v>
      </c>
      <c r="AO460" s="188">
        <f>S460/$H460*VLOOKUP(S$4,DM_TI_LE!$A$5:$B$30,2,FALSE)</f>
        <v>0</v>
      </c>
      <c r="AP460" s="188">
        <f>T460/$H460*VLOOKUP(T$4,DM_TI_LE!$A$5:$B$30,2,FALSE)</f>
        <v>0</v>
      </c>
      <c r="AQ460" s="188">
        <f>U460/$H460*VLOOKUP(U$4,DM_TI_LE!$A$5:$B$30,2,FALSE)</f>
        <v>0</v>
      </c>
      <c r="AR460" s="188">
        <f>V460/$H460*VLOOKUP(V$4,DM_TI_LE!$A$5:$B$30,2,FALSE)</f>
        <v>0</v>
      </c>
      <c r="AS460" s="188">
        <f>W460/$H460*VLOOKUP(W$4,DM_TI_LE!$A$5:$B$30,2,FALSE)</f>
        <v>0</v>
      </c>
      <c r="AT460" s="188">
        <f>X460/$H460*VLOOKUP(X$4,DM_TI_LE!$A$5:$B$30,2,FALSE)</f>
        <v>0</v>
      </c>
      <c r="AU460" s="188">
        <f>Y460/$H460*VLOOKUP(Y$4,DM_TI_LE!$A$5:$B$30,2,FALSE)</f>
        <v>0</v>
      </c>
      <c r="AV460" s="188">
        <f>Z460/$H460*VLOOKUP(Z$4,DM_TI_LE!$A$5:$B$30,2,FALSE)</f>
        <v>0</v>
      </c>
      <c r="AW460" s="188">
        <f>AA460/$H460*VLOOKUP(AA$4,DM_TI_LE!$A$5:$B$30,2,FALSE)</f>
        <v>0</v>
      </c>
      <c r="AX460" s="188">
        <f>AB460/$H460*VLOOKUP(AB$4,DM_TI_LE!$A$5:$B$30,2,FALSE)</f>
        <v>0</v>
      </c>
      <c r="AY460" s="188">
        <f>AC460/$H460*VLOOKUP(AC$4,DM_TI_LE!$A$5:$B$30,2,FALSE)</f>
        <v>0</v>
      </c>
      <c r="AZ460" s="188">
        <f>AD460/$H460*VLOOKUP(AD$4,DM_TI_LE!$A$5:$B$30,2,FALSE)</f>
        <v>0</v>
      </c>
      <c r="BA460" s="231">
        <f>IF(CD460="HDHV",DM_TI_LE!$K$12*I460, SUM(AE460:AW460)*F460*E460*DM_HE_SO_LUONG_NS!$D$1*CE460)</f>
        <v>780000</v>
      </c>
      <c r="BB460" s="16"/>
      <c r="BC460" s="17">
        <f>VLOOKUP(B460,GD_LCD_HS_LNS!$B$4:$E$914,4,FALSE)</f>
        <v>0</v>
      </c>
      <c r="BD460" s="16"/>
      <c r="BE460" s="16">
        <f>I460/26*$BC460*VLOOKUP(BE$4,DM_TI_LE!$A$5:$C$29,3,FALSE)</f>
        <v>0</v>
      </c>
      <c r="BF460" s="16">
        <f>J460/26*$BC460*VLOOKUP(BF$4,DM_TI_LE!$A$5:$C$29,3,FALSE)</f>
        <v>0</v>
      </c>
      <c r="BG460" s="16">
        <f>K460/26*$BC460*VLOOKUP(BG$4,DM_TI_LE!$A$5:$C$29,3,FALSE)</f>
        <v>0</v>
      </c>
      <c r="BH460" s="16">
        <f>L460/26*$BC460*VLOOKUP(BH$4,DM_TI_LE!$A$5:$C$29,3,FALSE)</f>
        <v>0</v>
      </c>
      <c r="BI460" s="16">
        <f>M460/26*$BC460*VLOOKUP(BI$4,DM_TI_LE!$A$5:$C$29,3,FALSE)</f>
        <v>0</v>
      </c>
      <c r="BJ460" s="16">
        <f>N460/26*$BC460*VLOOKUP(BJ$4,DM_TI_LE!$A$5:$C$29,3,FALSE)</f>
        <v>0</v>
      </c>
      <c r="BK460" s="16">
        <f>O460/26*$BC460*VLOOKUP(BK$4,DM_TI_LE!$A$5:$C$29,3,FALSE)</f>
        <v>0</v>
      </c>
      <c r="BL460" s="16">
        <f>P460/26*$BC460*VLOOKUP(BL$4,DM_TI_LE!$A$5:$C$29,3,FALSE)</f>
        <v>0</v>
      </c>
      <c r="BM460" s="16">
        <f>Q460/26*$BC460*VLOOKUP(BM$4,DM_TI_LE!$A$5:$C$29,3,FALSE)</f>
        <v>0</v>
      </c>
      <c r="BN460" s="16">
        <f>R460/26*$BC460*VLOOKUP(BN$4,DM_TI_LE!$A$5:$C$29,3,FALSE)</f>
        <v>0</v>
      </c>
      <c r="BO460" s="16">
        <f>S460/26*$BC460*VLOOKUP(BO$4,DM_TI_LE!$A$5:$C$29,3,FALSE)</f>
        <v>0</v>
      </c>
      <c r="BP460" s="16">
        <f>T460/26*$BC460*VLOOKUP(BP$4,DM_TI_LE!$A$5:$C$29,3,FALSE)</f>
        <v>0</v>
      </c>
      <c r="BQ460" s="16">
        <f>U460/26*$BC460*VLOOKUP(BQ$4,DM_TI_LE!$A$5:$C$29,3,FALSE)</f>
        <v>0</v>
      </c>
      <c r="BR460" s="16">
        <f>V460/26*$BC460*VLOOKUP(BR$4,DM_TI_LE!$A$5:$C$29,3,FALSE)</f>
        <v>0</v>
      </c>
      <c r="BS460" s="16">
        <f>W460/26*$BC460*VLOOKUP(BS$4,DM_TI_LE!$A$5:$C$29,3,FALSE)</f>
        <v>0</v>
      </c>
      <c r="BT460" s="16">
        <f>X460/26*$BC460*VLOOKUP(BT$4,DM_TI_LE!$A$5:$C$29,3,FALSE)</f>
        <v>0</v>
      </c>
      <c r="BU460" s="16">
        <f>Y460/26*$BC460*VLOOKUP(BU$4,DM_TI_LE!$A$5:$C$29,3,FALSE)</f>
        <v>0</v>
      </c>
      <c r="BV460" s="16">
        <f>Z460/26*$BC460*VLOOKUP(BV$4,DM_TI_LE!$A$5:$C$29,3,FALSE)</f>
        <v>0</v>
      </c>
      <c r="BW460" s="16">
        <f>AA460/26*$BC460*VLOOKUP(BW$4,DM_TI_LE!$A$5:$C$29,3,FALSE)</f>
        <v>0</v>
      </c>
      <c r="BX460" s="16">
        <f>AB460/26*$BC460*VLOOKUP(BX$4,DM_TI_LE!$A$5:$C$29,3,FALSE)</f>
        <v>0</v>
      </c>
      <c r="BY460" s="16">
        <f>AC460/26*$BC460*VLOOKUP(BY$4,DM_TI_LE!$A$5:$C$29,3,FALSE)</f>
        <v>0</v>
      </c>
      <c r="BZ460" s="16">
        <f>AD460/26*$BC460*VLOOKUP(BZ$4,DM_TI_LE!$A$5:$C$29,3,FALSE)</f>
        <v>0</v>
      </c>
      <c r="CA460" s="196">
        <f t="shared" si="0"/>
        <v>0</v>
      </c>
      <c r="CB460" s="16"/>
      <c r="CC460" s="197">
        <f t="shared" si="1"/>
        <v>780000</v>
      </c>
      <c r="CD460" s="145" t="s">
        <v>61</v>
      </c>
      <c r="CE460" s="199">
        <f>VLOOKUP(CD460,DM_TI_LE!$I$12:$J$16,2,FALSE)</f>
        <v>0</v>
      </c>
    </row>
    <row r="461" spans="1:83" ht="12.75">
      <c r="A461" s="36">
        <v>457</v>
      </c>
      <c r="B461" s="38">
        <f>GD_LCD_HS_LNS!B460</f>
        <v>13745</v>
      </c>
      <c r="C461" s="38" t="str">
        <f>GD_LCD_HS_LNS!C460</f>
        <v>Nguyễn Thị Hoài Hương</v>
      </c>
      <c r="D461" s="38" t="str">
        <f>GD_LCD_HS_LNS!D460</f>
        <v>Nv vệ sinh</v>
      </c>
      <c r="E461" s="146">
        <f>VLOOKUP(B461,GD_CHAM_CONG!$C$6:$BJ$912,60,FALSE)</f>
        <v>1</v>
      </c>
      <c r="F461" s="146">
        <f>VLOOKUP(B461,GD_LCD_HS_LNS!$B$4:$F$914,5,FALSE)</f>
        <v>0</v>
      </c>
      <c r="G461" s="168"/>
      <c r="H461" s="168">
        <f>VLOOKUP(B461,GD_CHAM_CONG!$C$6:$BD$912,37,FALSE)</f>
        <v>26</v>
      </c>
      <c r="I461" s="16">
        <f>VLOOKUP($B461,GD_CHAM_CONG!$C$6:$BF$912,38,FALSE)</f>
        <v>26</v>
      </c>
      <c r="J461" s="16">
        <f>VLOOKUP($B461,GD_CHAM_CONG!$C$6:$BF$912,39,FALSE)</f>
        <v>0</v>
      </c>
      <c r="K461" s="16">
        <f>VLOOKUP($B461,GD_CHAM_CONG!$C$6:$BF$912,40,FALSE)</f>
        <v>0</v>
      </c>
      <c r="L461" s="16">
        <f>VLOOKUP($B461,GD_CHAM_CONG!$C$6:$BF$912,41,FALSE)</f>
        <v>0</v>
      </c>
      <c r="M461" s="16">
        <f>VLOOKUP($B461,GD_CHAM_CONG!$C$6:$BF$912,42,FALSE)</f>
        <v>0</v>
      </c>
      <c r="N461" s="16">
        <f>VLOOKUP($B461,GD_CHAM_CONG!$C$6:$BF$912,43,FALSE)</f>
        <v>0</v>
      </c>
      <c r="O461" s="16">
        <f>VLOOKUP($B461,GD_CHAM_CONG!$C$6:$BF$912,44,FALSE)</f>
        <v>0</v>
      </c>
      <c r="P461" s="16">
        <f>VLOOKUP($B461,GD_CHAM_CONG!$C$6:$BF$912,45,FALSE)</f>
        <v>0</v>
      </c>
      <c r="Q461" s="16">
        <f>VLOOKUP($B461,GD_CHAM_CONG!$C$6:$BF$912,46,FALSE)</f>
        <v>0</v>
      </c>
      <c r="R461" s="16">
        <f>VLOOKUP($B461,GD_CHAM_CONG!$C$6:$BF$912,47,FALSE)</f>
        <v>0</v>
      </c>
      <c r="S461" s="16">
        <f>VLOOKUP($B461,GD_CHAM_CONG!$C$6:$BF$912,48,FALSE)</f>
        <v>0</v>
      </c>
      <c r="T461" s="16">
        <f>VLOOKUP($B461,GD_CHAM_CONG!$C$6:$BF$912,49,FALSE)</f>
        <v>0</v>
      </c>
      <c r="U461" s="16">
        <f>VLOOKUP($B461,GD_CHAM_CONG!$C$6:$BF$912,50,FALSE)</f>
        <v>0</v>
      </c>
      <c r="V461" s="16">
        <f>VLOOKUP($B461,GD_CHAM_CONG!$C$6:$BF$912,51,FALSE)</f>
        <v>0</v>
      </c>
      <c r="W461" s="16">
        <f>VLOOKUP($B461,GD_CHAM_CONG!$C$6:$BF$912,52,FALSE)</f>
        <v>0</v>
      </c>
      <c r="X461" s="16">
        <f>VLOOKUP($B461,GD_CHAM_CONG!$C$6:$BF$912,53,FALSE)</f>
        <v>0</v>
      </c>
      <c r="Y461" s="16">
        <f>VLOOKUP($B461,GD_CHAM_CONG!$C$6:$BF$912,54,FALSE)</f>
        <v>0</v>
      </c>
      <c r="Z461" s="16">
        <f>VLOOKUP($B461,GD_CHAM_CONG!$C$6:$BF$912,55,FALSE)</f>
        <v>0</v>
      </c>
      <c r="AA461" s="16">
        <f>VLOOKUP($B461,GD_CHAM_CONG!$C$6:$BF$912,56,FALSE)</f>
        <v>0</v>
      </c>
      <c r="AB461" s="16">
        <f>VLOOKUP($B461,GD_CHAM_CONG!$C$6:$BI$912,57,FALSE)</f>
        <v>0</v>
      </c>
      <c r="AC461" s="16">
        <f>VLOOKUP($B461,GD_CHAM_CONG!$C$6:$BI$912,58,FALSE)</f>
        <v>0</v>
      </c>
      <c r="AD461" s="16">
        <f>VLOOKUP($B461,GD_CHAM_CONG!$C$6:$BI$912,59,FALSE)</f>
        <v>0</v>
      </c>
      <c r="AE461" s="188">
        <f>I461/$H461*VLOOKUP(I$4,DM_TI_LE!$A$5:$B$30,2,FALSE)</f>
        <v>1</v>
      </c>
      <c r="AF461" s="188">
        <f>J461/$H461*VLOOKUP(J$4,DM_TI_LE!$A$5:$B$30,2,FALSE)</f>
        <v>0</v>
      </c>
      <c r="AG461" s="188">
        <f>K461/$H461*VLOOKUP(K$4,DM_TI_LE!$A$5:$B$30,2,FALSE)</f>
        <v>0</v>
      </c>
      <c r="AH461" s="188">
        <f>L461/$H461*VLOOKUP(L$4,DM_TI_LE!$A$5:$B$30,2,FALSE)</f>
        <v>0</v>
      </c>
      <c r="AI461" s="188">
        <f>M461/$H461*VLOOKUP(M$4,DM_TI_LE!$A$5:$B$30,2,FALSE)</f>
        <v>0</v>
      </c>
      <c r="AJ461" s="188">
        <f>N461/$H461*VLOOKUP(N$4,DM_TI_LE!$A$5:$B$30,2,FALSE)</f>
        <v>0</v>
      </c>
      <c r="AK461" s="188">
        <f>O461/$H461*VLOOKUP(O$4,DM_TI_LE!$A$5:$B$30,2,FALSE)</f>
        <v>0</v>
      </c>
      <c r="AL461" s="188">
        <f>P461/$H461*VLOOKUP(P$4,DM_TI_LE!$A$5:$B$30,2,FALSE)</f>
        <v>0</v>
      </c>
      <c r="AM461" s="188">
        <f>Q461/$H461*VLOOKUP(Q$4,DM_TI_LE!$A$5:$B$30,2,FALSE)</f>
        <v>0</v>
      </c>
      <c r="AN461" s="188">
        <f>R461/$H461*VLOOKUP(R$4,DM_TI_LE!$A$5:$B$30,2,FALSE)</f>
        <v>0</v>
      </c>
      <c r="AO461" s="188">
        <f>S461/$H461*VLOOKUP(S$4,DM_TI_LE!$A$5:$B$30,2,FALSE)</f>
        <v>0</v>
      </c>
      <c r="AP461" s="188">
        <f>T461/$H461*VLOOKUP(T$4,DM_TI_LE!$A$5:$B$30,2,FALSE)</f>
        <v>0</v>
      </c>
      <c r="AQ461" s="188">
        <f>U461/$H461*VLOOKUP(U$4,DM_TI_LE!$A$5:$B$30,2,FALSE)</f>
        <v>0</v>
      </c>
      <c r="AR461" s="188">
        <f>V461/$H461*VLOOKUP(V$4,DM_TI_LE!$A$5:$B$30,2,FALSE)</f>
        <v>0</v>
      </c>
      <c r="AS461" s="188">
        <f>W461/$H461*VLOOKUP(W$4,DM_TI_LE!$A$5:$B$30,2,FALSE)</f>
        <v>0</v>
      </c>
      <c r="AT461" s="188">
        <f>X461/$H461*VLOOKUP(X$4,DM_TI_LE!$A$5:$B$30,2,FALSE)</f>
        <v>0</v>
      </c>
      <c r="AU461" s="188">
        <f>Y461/$H461*VLOOKUP(Y$4,DM_TI_LE!$A$5:$B$30,2,FALSE)</f>
        <v>0</v>
      </c>
      <c r="AV461" s="188">
        <f>Z461/$H461*VLOOKUP(Z$4,DM_TI_LE!$A$5:$B$30,2,FALSE)</f>
        <v>0</v>
      </c>
      <c r="AW461" s="188">
        <f>AA461/$H461*VLOOKUP(AA$4,DM_TI_LE!$A$5:$B$30,2,FALSE)</f>
        <v>0</v>
      </c>
      <c r="AX461" s="188">
        <f>AB461/$H461*VLOOKUP(AB$4,DM_TI_LE!$A$5:$B$30,2,FALSE)</f>
        <v>0</v>
      </c>
      <c r="AY461" s="188">
        <f>AC461/$H461*VLOOKUP(AC$4,DM_TI_LE!$A$5:$B$30,2,FALSE)</f>
        <v>0</v>
      </c>
      <c r="AZ461" s="188">
        <f>AD461/$H461*VLOOKUP(AD$4,DM_TI_LE!$A$5:$B$30,2,FALSE)</f>
        <v>0</v>
      </c>
      <c r="BA461" s="231">
        <f>IF(CD461="HDHV",DM_TI_LE!$K$12*I461, SUM(AE461:AW461)*F461*E461*DM_HE_SO_LUONG_NS!$D$1*CE461)</f>
        <v>780000</v>
      </c>
      <c r="BB461" s="16"/>
      <c r="BC461" s="17">
        <f>VLOOKUP(B461,GD_LCD_HS_LNS!$B$4:$E$914,4,FALSE)</f>
        <v>0</v>
      </c>
      <c r="BD461" s="16"/>
      <c r="BE461" s="16">
        <f>I461/26*$BC461*VLOOKUP(BE$4,DM_TI_LE!$A$5:$C$29,3,FALSE)</f>
        <v>0</v>
      </c>
      <c r="BF461" s="16">
        <f>J461/26*$BC461*VLOOKUP(BF$4,DM_TI_LE!$A$5:$C$29,3,FALSE)</f>
        <v>0</v>
      </c>
      <c r="BG461" s="16">
        <f>K461/26*$BC461*VLOOKUP(BG$4,DM_TI_LE!$A$5:$C$29,3,FALSE)</f>
        <v>0</v>
      </c>
      <c r="BH461" s="16">
        <f>L461/26*$BC461*VLOOKUP(BH$4,DM_TI_LE!$A$5:$C$29,3,FALSE)</f>
        <v>0</v>
      </c>
      <c r="BI461" s="16">
        <f>M461/26*$BC461*VLOOKUP(BI$4,DM_TI_LE!$A$5:$C$29,3,FALSE)</f>
        <v>0</v>
      </c>
      <c r="BJ461" s="16">
        <f>N461/26*$BC461*VLOOKUP(BJ$4,DM_TI_LE!$A$5:$C$29,3,FALSE)</f>
        <v>0</v>
      </c>
      <c r="BK461" s="16">
        <f>O461/26*$BC461*VLOOKUP(BK$4,DM_TI_LE!$A$5:$C$29,3,FALSE)</f>
        <v>0</v>
      </c>
      <c r="BL461" s="16">
        <f>P461/26*$BC461*VLOOKUP(BL$4,DM_TI_LE!$A$5:$C$29,3,FALSE)</f>
        <v>0</v>
      </c>
      <c r="BM461" s="16">
        <f>Q461/26*$BC461*VLOOKUP(BM$4,DM_TI_LE!$A$5:$C$29,3,FALSE)</f>
        <v>0</v>
      </c>
      <c r="BN461" s="16">
        <f>R461/26*$BC461*VLOOKUP(BN$4,DM_TI_LE!$A$5:$C$29,3,FALSE)</f>
        <v>0</v>
      </c>
      <c r="BO461" s="16">
        <f>S461/26*$BC461*VLOOKUP(BO$4,DM_TI_LE!$A$5:$C$29,3,FALSE)</f>
        <v>0</v>
      </c>
      <c r="BP461" s="16">
        <f>T461/26*$BC461*VLOOKUP(BP$4,DM_TI_LE!$A$5:$C$29,3,FALSE)</f>
        <v>0</v>
      </c>
      <c r="BQ461" s="16">
        <f>U461/26*$BC461*VLOOKUP(BQ$4,DM_TI_LE!$A$5:$C$29,3,FALSE)</f>
        <v>0</v>
      </c>
      <c r="BR461" s="16">
        <f>V461/26*$BC461*VLOOKUP(BR$4,DM_TI_LE!$A$5:$C$29,3,FALSE)</f>
        <v>0</v>
      </c>
      <c r="BS461" s="16">
        <f>W461/26*$BC461*VLOOKUP(BS$4,DM_TI_LE!$A$5:$C$29,3,FALSE)</f>
        <v>0</v>
      </c>
      <c r="BT461" s="16">
        <f>X461/26*$BC461*VLOOKUP(BT$4,DM_TI_LE!$A$5:$C$29,3,FALSE)</f>
        <v>0</v>
      </c>
      <c r="BU461" s="16">
        <f>Y461/26*$BC461*VLOOKUP(BU$4,DM_TI_LE!$A$5:$C$29,3,FALSE)</f>
        <v>0</v>
      </c>
      <c r="BV461" s="16">
        <f>Z461/26*$BC461*VLOOKUP(BV$4,DM_TI_LE!$A$5:$C$29,3,FALSE)</f>
        <v>0</v>
      </c>
      <c r="BW461" s="16">
        <f>AA461/26*$BC461*VLOOKUP(BW$4,DM_TI_LE!$A$5:$C$29,3,FALSE)</f>
        <v>0</v>
      </c>
      <c r="BX461" s="16">
        <f>AB461/26*$BC461*VLOOKUP(BX$4,DM_TI_LE!$A$5:$C$29,3,FALSE)</f>
        <v>0</v>
      </c>
      <c r="BY461" s="16">
        <f>AC461/26*$BC461*VLOOKUP(BY$4,DM_TI_LE!$A$5:$C$29,3,FALSE)</f>
        <v>0</v>
      </c>
      <c r="BZ461" s="16">
        <f>AD461/26*$BC461*VLOOKUP(BZ$4,DM_TI_LE!$A$5:$C$29,3,FALSE)</f>
        <v>0</v>
      </c>
      <c r="CA461" s="196">
        <f t="shared" si="0"/>
        <v>0</v>
      </c>
      <c r="CB461" s="16"/>
      <c r="CC461" s="197">
        <f t="shared" si="1"/>
        <v>780000</v>
      </c>
      <c r="CD461" s="145" t="s">
        <v>61</v>
      </c>
      <c r="CE461" s="199">
        <f>VLOOKUP(CD461,DM_TI_LE!$I$12:$J$16,2,FALSE)</f>
        <v>0</v>
      </c>
    </row>
    <row r="462" spans="1:83" ht="12.75">
      <c r="A462" s="36">
        <v>458</v>
      </c>
      <c r="B462" s="38">
        <f>GD_LCD_HS_LNS!B461</f>
        <v>13746</v>
      </c>
      <c r="C462" s="38" t="str">
        <f>GD_LCD_HS_LNS!C461</f>
        <v>Nguyễn Minh Tuấn</v>
      </c>
      <c r="D462" s="38" t="str">
        <f>GD_LCD_HS_LNS!D461</f>
        <v>Nv vệ sinh</v>
      </c>
      <c r="E462" s="146">
        <f>VLOOKUP(B462,GD_CHAM_CONG!$C$6:$BJ$912,60,FALSE)</f>
        <v>1</v>
      </c>
      <c r="F462" s="146">
        <f>VLOOKUP(B462,GD_LCD_HS_LNS!$B$4:$F$914,5,FALSE)</f>
        <v>0</v>
      </c>
      <c r="G462" s="168"/>
      <c r="H462" s="168">
        <f>VLOOKUP(B462,GD_CHAM_CONG!$C$6:$BD$912,37,FALSE)</f>
        <v>26</v>
      </c>
      <c r="I462" s="16">
        <f>VLOOKUP($B462,GD_CHAM_CONG!$C$6:$BF$912,38,FALSE)</f>
        <v>26</v>
      </c>
      <c r="J462" s="16">
        <f>VLOOKUP($B462,GD_CHAM_CONG!$C$6:$BF$912,39,FALSE)</f>
        <v>0</v>
      </c>
      <c r="K462" s="16">
        <f>VLOOKUP($B462,GD_CHAM_CONG!$C$6:$BF$912,40,FALSE)</f>
        <v>0</v>
      </c>
      <c r="L462" s="16">
        <f>VLOOKUP($B462,GD_CHAM_CONG!$C$6:$BF$912,41,FALSE)</f>
        <v>0</v>
      </c>
      <c r="M462" s="16">
        <f>VLOOKUP($B462,GD_CHAM_CONG!$C$6:$BF$912,42,FALSE)</f>
        <v>0</v>
      </c>
      <c r="N462" s="16">
        <f>VLOOKUP($B462,GD_CHAM_CONG!$C$6:$BF$912,43,FALSE)</f>
        <v>0</v>
      </c>
      <c r="O462" s="16">
        <f>VLOOKUP($B462,GD_CHAM_CONG!$C$6:$BF$912,44,FALSE)</f>
        <v>0</v>
      </c>
      <c r="P462" s="16">
        <f>VLOOKUP($B462,GD_CHAM_CONG!$C$6:$BF$912,45,FALSE)</f>
        <v>0</v>
      </c>
      <c r="Q462" s="16">
        <f>VLOOKUP($B462,GD_CHAM_CONG!$C$6:$BF$912,46,FALSE)</f>
        <v>0</v>
      </c>
      <c r="R462" s="16">
        <f>VLOOKUP($B462,GD_CHAM_CONG!$C$6:$BF$912,47,FALSE)</f>
        <v>0</v>
      </c>
      <c r="S462" s="16">
        <f>VLOOKUP($B462,GD_CHAM_CONG!$C$6:$BF$912,48,FALSE)</f>
        <v>0</v>
      </c>
      <c r="T462" s="16">
        <f>VLOOKUP($B462,GD_CHAM_CONG!$C$6:$BF$912,49,FALSE)</f>
        <v>0</v>
      </c>
      <c r="U462" s="16">
        <f>VLOOKUP($B462,GD_CHAM_CONG!$C$6:$BF$912,50,FALSE)</f>
        <v>0</v>
      </c>
      <c r="V462" s="16">
        <f>VLOOKUP($B462,GD_CHAM_CONG!$C$6:$BF$912,51,FALSE)</f>
        <v>0</v>
      </c>
      <c r="W462" s="16">
        <f>VLOOKUP($B462,GD_CHAM_CONG!$C$6:$BF$912,52,FALSE)</f>
        <v>0</v>
      </c>
      <c r="X462" s="16">
        <f>VLOOKUP($B462,GD_CHAM_CONG!$C$6:$BF$912,53,FALSE)</f>
        <v>0</v>
      </c>
      <c r="Y462" s="16">
        <f>VLOOKUP($B462,GD_CHAM_CONG!$C$6:$BF$912,54,FALSE)</f>
        <v>0</v>
      </c>
      <c r="Z462" s="16">
        <f>VLOOKUP($B462,GD_CHAM_CONG!$C$6:$BF$912,55,FALSE)</f>
        <v>0</v>
      </c>
      <c r="AA462" s="16">
        <f>VLOOKUP($B462,GD_CHAM_CONG!$C$6:$BF$912,56,FALSE)</f>
        <v>0</v>
      </c>
      <c r="AB462" s="16">
        <f>VLOOKUP($B462,GD_CHAM_CONG!$C$6:$BI$912,57,FALSE)</f>
        <v>0</v>
      </c>
      <c r="AC462" s="16">
        <f>VLOOKUP($B462,GD_CHAM_CONG!$C$6:$BI$912,58,FALSE)</f>
        <v>0</v>
      </c>
      <c r="AD462" s="16">
        <f>VLOOKUP($B462,GD_CHAM_CONG!$C$6:$BI$912,59,FALSE)</f>
        <v>0</v>
      </c>
      <c r="AE462" s="188">
        <f>I462/$H462*VLOOKUP(I$4,DM_TI_LE!$A$5:$B$30,2,FALSE)</f>
        <v>1</v>
      </c>
      <c r="AF462" s="188">
        <f>J462/$H462*VLOOKUP(J$4,DM_TI_LE!$A$5:$B$30,2,FALSE)</f>
        <v>0</v>
      </c>
      <c r="AG462" s="188">
        <f>K462/$H462*VLOOKUP(K$4,DM_TI_LE!$A$5:$B$30,2,FALSE)</f>
        <v>0</v>
      </c>
      <c r="AH462" s="188">
        <f>L462/$H462*VLOOKUP(L$4,DM_TI_LE!$A$5:$B$30,2,FALSE)</f>
        <v>0</v>
      </c>
      <c r="AI462" s="188">
        <f>M462/$H462*VLOOKUP(M$4,DM_TI_LE!$A$5:$B$30,2,FALSE)</f>
        <v>0</v>
      </c>
      <c r="AJ462" s="188">
        <f>N462/$H462*VLOOKUP(N$4,DM_TI_LE!$A$5:$B$30,2,FALSE)</f>
        <v>0</v>
      </c>
      <c r="AK462" s="188">
        <f>O462/$H462*VLOOKUP(O$4,DM_TI_LE!$A$5:$B$30,2,FALSE)</f>
        <v>0</v>
      </c>
      <c r="AL462" s="188">
        <f>P462/$H462*VLOOKUP(P$4,DM_TI_LE!$A$5:$B$30,2,FALSE)</f>
        <v>0</v>
      </c>
      <c r="AM462" s="188">
        <f>Q462/$H462*VLOOKUP(Q$4,DM_TI_LE!$A$5:$B$30,2,FALSE)</f>
        <v>0</v>
      </c>
      <c r="AN462" s="188">
        <f>R462/$H462*VLOOKUP(R$4,DM_TI_LE!$A$5:$B$30,2,FALSE)</f>
        <v>0</v>
      </c>
      <c r="AO462" s="188">
        <f>S462/$H462*VLOOKUP(S$4,DM_TI_LE!$A$5:$B$30,2,FALSE)</f>
        <v>0</v>
      </c>
      <c r="AP462" s="188">
        <f>T462/$H462*VLOOKUP(T$4,DM_TI_LE!$A$5:$B$30,2,FALSE)</f>
        <v>0</v>
      </c>
      <c r="AQ462" s="188">
        <f>U462/$H462*VLOOKUP(U$4,DM_TI_LE!$A$5:$B$30,2,FALSE)</f>
        <v>0</v>
      </c>
      <c r="AR462" s="188">
        <f>V462/$H462*VLOOKUP(V$4,DM_TI_LE!$A$5:$B$30,2,FALSE)</f>
        <v>0</v>
      </c>
      <c r="AS462" s="188">
        <f>W462/$H462*VLOOKUP(W$4,DM_TI_LE!$A$5:$B$30,2,FALSE)</f>
        <v>0</v>
      </c>
      <c r="AT462" s="188">
        <f>X462/$H462*VLOOKUP(X$4,DM_TI_LE!$A$5:$B$30,2,FALSE)</f>
        <v>0</v>
      </c>
      <c r="AU462" s="188">
        <f>Y462/$H462*VLOOKUP(Y$4,DM_TI_LE!$A$5:$B$30,2,FALSE)</f>
        <v>0</v>
      </c>
      <c r="AV462" s="188">
        <f>Z462/$H462*VLOOKUP(Z$4,DM_TI_LE!$A$5:$B$30,2,FALSE)</f>
        <v>0</v>
      </c>
      <c r="AW462" s="188">
        <f>AA462/$H462*VLOOKUP(AA$4,DM_TI_LE!$A$5:$B$30,2,FALSE)</f>
        <v>0</v>
      </c>
      <c r="AX462" s="188">
        <f>AB462/$H462*VLOOKUP(AB$4,DM_TI_LE!$A$5:$B$30,2,FALSE)</f>
        <v>0</v>
      </c>
      <c r="AY462" s="188">
        <f>AC462/$H462*VLOOKUP(AC$4,DM_TI_LE!$A$5:$B$30,2,FALSE)</f>
        <v>0</v>
      </c>
      <c r="AZ462" s="188">
        <f>AD462/$H462*VLOOKUP(AD$4,DM_TI_LE!$A$5:$B$30,2,FALSE)</f>
        <v>0</v>
      </c>
      <c r="BA462" s="231">
        <f>IF(CD462="HDHV",DM_TI_LE!$K$12*I462, SUM(AE462:AW462)*F462*E462*DM_HE_SO_LUONG_NS!$D$1*CE462)</f>
        <v>780000</v>
      </c>
      <c r="BB462" s="16"/>
      <c r="BC462" s="17">
        <f>VLOOKUP(B462,GD_LCD_HS_LNS!$B$4:$E$914,4,FALSE)</f>
        <v>0</v>
      </c>
      <c r="BD462" s="16"/>
      <c r="BE462" s="16">
        <f>I462/26*$BC462*VLOOKUP(BE$4,DM_TI_LE!$A$5:$C$29,3,FALSE)</f>
        <v>0</v>
      </c>
      <c r="BF462" s="16">
        <f>J462/26*$BC462*VLOOKUP(BF$4,DM_TI_LE!$A$5:$C$29,3,FALSE)</f>
        <v>0</v>
      </c>
      <c r="BG462" s="16">
        <f>K462/26*$BC462*VLOOKUP(BG$4,DM_TI_LE!$A$5:$C$29,3,FALSE)</f>
        <v>0</v>
      </c>
      <c r="BH462" s="16">
        <f>L462/26*$BC462*VLOOKUP(BH$4,DM_TI_LE!$A$5:$C$29,3,FALSE)</f>
        <v>0</v>
      </c>
      <c r="BI462" s="16">
        <f>M462/26*$BC462*VLOOKUP(BI$4,DM_TI_LE!$A$5:$C$29,3,FALSE)</f>
        <v>0</v>
      </c>
      <c r="BJ462" s="16">
        <f>N462/26*$BC462*VLOOKUP(BJ$4,DM_TI_LE!$A$5:$C$29,3,FALSE)</f>
        <v>0</v>
      </c>
      <c r="BK462" s="16">
        <f>O462/26*$BC462*VLOOKUP(BK$4,DM_TI_LE!$A$5:$C$29,3,FALSE)</f>
        <v>0</v>
      </c>
      <c r="BL462" s="16">
        <f>P462/26*$BC462*VLOOKUP(BL$4,DM_TI_LE!$A$5:$C$29,3,FALSE)</f>
        <v>0</v>
      </c>
      <c r="BM462" s="16">
        <f>Q462/26*$BC462*VLOOKUP(BM$4,DM_TI_LE!$A$5:$C$29,3,FALSE)</f>
        <v>0</v>
      </c>
      <c r="BN462" s="16">
        <f>R462/26*$BC462*VLOOKUP(BN$4,DM_TI_LE!$A$5:$C$29,3,FALSE)</f>
        <v>0</v>
      </c>
      <c r="BO462" s="16">
        <f>S462/26*$BC462*VLOOKUP(BO$4,DM_TI_LE!$A$5:$C$29,3,FALSE)</f>
        <v>0</v>
      </c>
      <c r="BP462" s="16">
        <f>T462/26*$BC462*VLOOKUP(BP$4,DM_TI_LE!$A$5:$C$29,3,FALSE)</f>
        <v>0</v>
      </c>
      <c r="BQ462" s="16">
        <f>U462/26*$BC462*VLOOKUP(BQ$4,DM_TI_LE!$A$5:$C$29,3,FALSE)</f>
        <v>0</v>
      </c>
      <c r="BR462" s="16">
        <f>V462/26*$BC462*VLOOKUP(BR$4,DM_TI_LE!$A$5:$C$29,3,FALSE)</f>
        <v>0</v>
      </c>
      <c r="BS462" s="16">
        <f>W462/26*$BC462*VLOOKUP(BS$4,DM_TI_LE!$A$5:$C$29,3,FALSE)</f>
        <v>0</v>
      </c>
      <c r="BT462" s="16">
        <f>X462/26*$BC462*VLOOKUP(BT$4,DM_TI_LE!$A$5:$C$29,3,FALSE)</f>
        <v>0</v>
      </c>
      <c r="BU462" s="16">
        <f>Y462/26*$BC462*VLOOKUP(BU$4,DM_TI_LE!$A$5:$C$29,3,FALSE)</f>
        <v>0</v>
      </c>
      <c r="BV462" s="16">
        <f>Z462/26*$BC462*VLOOKUP(BV$4,DM_TI_LE!$A$5:$C$29,3,FALSE)</f>
        <v>0</v>
      </c>
      <c r="BW462" s="16">
        <f>AA462/26*$BC462*VLOOKUP(BW$4,DM_TI_LE!$A$5:$C$29,3,FALSE)</f>
        <v>0</v>
      </c>
      <c r="BX462" s="16">
        <f>AB462/26*$BC462*VLOOKUP(BX$4,DM_TI_LE!$A$5:$C$29,3,FALSE)</f>
        <v>0</v>
      </c>
      <c r="BY462" s="16">
        <f>AC462/26*$BC462*VLOOKUP(BY$4,DM_TI_LE!$A$5:$C$29,3,FALSE)</f>
        <v>0</v>
      </c>
      <c r="BZ462" s="16">
        <f>AD462/26*$BC462*VLOOKUP(BZ$4,DM_TI_LE!$A$5:$C$29,3,FALSE)</f>
        <v>0</v>
      </c>
      <c r="CA462" s="196">
        <f t="shared" si="0"/>
        <v>0</v>
      </c>
      <c r="CB462" s="16"/>
      <c r="CC462" s="197">
        <f t="shared" si="1"/>
        <v>780000</v>
      </c>
      <c r="CD462" s="145" t="s">
        <v>61</v>
      </c>
      <c r="CE462" s="199">
        <f>VLOOKUP(CD462,DM_TI_LE!$I$12:$J$16,2,FALSE)</f>
        <v>0</v>
      </c>
    </row>
    <row r="463" spans="1:83" ht="12.75">
      <c r="A463" s="36">
        <v>459</v>
      </c>
      <c r="B463" s="38">
        <f>GD_LCD_HS_LNS!B462</f>
        <v>13747</v>
      </c>
      <c r="C463" s="38" t="str">
        <f>GD_LCD_HS_LNS!C462</f>
        <v>Nguyễn Thị Liên</v>
      </c>
      <c r="D463" s="38" t="str">
        <f>GD_LCD_HS_LNS!D462</f>
        <v>Nv vệ sinh</v>
      </c>
      <c r="E463" s="146">
        <f>VLOOKUP(B463,GD_CHAM_CONG!$C$6:$BJ$912,60,FALSE)</f>
        <v>1</v>
      </c>
      <c r="F463" s="146">
        <f>VLOOKUP(B463,GD_LCD_HS_LNS!$B$4:$F$914,5,FALSE)</f>
        <v>0</v>
      </c>
      <c r="G463" s="168"/>
      <c r="H463" s="168">
        <f>VLOOKUP(B463,GD_CHAM_CONG!$C$6:$BD$912,37,FALSE)</f>
        <v>26</v>
      </c>
      <c r="I463" s="16">
        <f>VLOOKUP($B463,GD_CHAM_CONG!$C$6:$BF$912,38,FALSE)</f>
        <v>26</v>
      </c>
      <c r="J463" s="16">
        <f>VLOOKUP($B463,GD_CHAM_CONG!$C$6:$BF$912,39,FALSE)</f>
        <v>0</v>
      </c>
      <c r="K463" s="16">
        <f>VLOOKUP($B463,GD_CHAM_CONG!$C$6:$BF$912,40,FALSE)</f>
        <v>0</v>
      </c>
      <c r="L463" s="16">
        <f>VLOOKUP($B463,GD_CHAM_CONG!$C$6:$BF$912,41,FALSE)</f>
        <v>0</v>
      </c>
      <c r="M463" s="16">
        <f>VLOOKUP($B463,GD_CHAM_CONG!$C$6:$BF$912,42,FALSE)</f>
        <v>0</v>
      </c>
      <c r="N463" s="16">
        <f>VLOOKUP($B463,GD_CHAM_CONG!$C$6:$BF$912,43,FALSE)</f>
        <v>0</v>
      </c>
      <c r="O463" s="16">
        <f>VLOOKUP($B463,GD_CHAM_CONG!$C$6:$BF$912,44,FALSE)</f>
        <v>0</v>
      </c>
      <c r="P463" s="16">
        <f>VLOOKUP($B463,GD_CHAM_CONG!$C$6:$BF$912,45,FALSE)</f>
        <v>0</v>
      </c>
      <c r="Q463" s="16">
        <f>VLOOKUP($B463,GD_CHAM_CONG!$C$6:$BF$912,46,FALSE)</f>
        <v>0</v>
      </c>
      <c r="R463" s="16">
        <f>VLOOKUP($B463,GD_CHAM_CONG!$C$6:$BF$912,47,FALSE)</f>
        <v>0</v>
      </c>
      <c r="S463" s="16">
        <f>VLOOKUP($B463,GD_CHAM_CONG!$C$6:$BF$912,48,FALSE)</f>
        <v>0</v>
      </c>
      <c r="T463" s="16">
        <f>VLOOKUP($B463,GD_CHAM_CONG!$C$6:$BF$912,49,FALSE)</f>
        <v>0</v>
      </c>
      <c r="U463" s="16">
        <f>VLOOKUP($B463,GD_CHAM_CONG!$C$6:$BF$912,50,FALSE)</f>
        <v>0</v>
      </c>
      <c r="V463" s="16">
        <f>VLOOKUP($B463,GD_CHAM_CONG!$C$6:$BF$912,51,FALSE)</f>
        <v>0</v>
      </c>
      <c r="W463" s="16">
        <f>VLOOKUP($B463,GD_CHAM_CONG!$C$6:$BF$912,52,FALSE)</f>
        <v>0</v>
      </c>
      <c r="X463" s="16">
        <f>VLOOKUP($B463,GD_CHAM_CONG!$C$6:$BF$912,53,FALSE)</f>
        <v>0</v>
      </c>
      <c r="Y463" s="16">
        <f>VLOOKUP($B463,GD_CHAM_CONG!$C$6:$BF$912,54,FALSE)</f>
        <v>0</v>
      </c>
      <c r="Z463" s="16">
        <f>VLOOKUP($B463,GD_CHAM_CONG!$C$6:$BF$912,55,FALSE)</f>
        <v>0</v>
      </c>
      <c r="AA463" s="16">
        <f>VLOOKUP($B463,GD_CHAM_CONG!$C$6:$BF$912,56,FALSE)</f>
        <v>0</v>
      </c>
      <c r="AB463" s="16">
        <f>VLOOKUP($B463,GD_CHAM_CONG!$C$6:$BI$912,57,FALSE)</f>
        <v>0</v>
      </c>
      <c r="AC463" s="16">
        <f>VLOOKUP($B463,GD_CHAM_CONG!$C$6:$BI$912,58,FALSE)</f>
        <v>0</v>
      </c>
      <c r="AD463" s="16">
        <f>VLOOKUP($B463,GD_CHAM_CONG!$C$6:$BI$912,59,FALSE)</f>
        <v>0</v>
      </c>
      <c r="AE463" s="188">
        <f>I463/$H463*VLOOKUP(I$4,DM_TI_LE!$A$5:$B$30,2,FALSE)</f>
        <v>1</v>
      </c>
      <c r="AF463" s="188">
        <f>J463/$H463*VLOOKUP(J$4,DM_TI_LE!$A$5:$B$30,2,FALSE)</f>
        <v>0</v>
      </c>
      <c r="AG463" s="188">
        <f>K463/$H463*VLOOKUP(K$4,DM_TI_LE!$A$5:$B$30,2,FALSE)</f>
        <v>0</v>
      </c>
      <c r="AH463" s="188">
        <f>L463/$H463*VLOOKUP(L$4,DM_TI_LE!$A$5:$B$30,2,FALSE)</f>
        <v>0</v>
      </c>
      <c r="AI463" s="188">
        <f>M463/$H463*VLOOKUP(M$4,DM_TI_LE!$A$5:$B$30,2,FALSE)</f>
        <v>0</v>
      </c>
      <c r="AJ463" s="188">
        <f>N463/$H463*VLOOKUP(N$4,DM_TI_LE!$A$5:$B$30,2,FALSE)</f>
        <v>0</v>
      </c>
      <c r="AK463" s="188">
        <f>O463/$H463*VLOOKUP(O$4,DM_TI_LE!$A$5:$B$30,2,FALSE)</f>
        <v>0</v>
      </c>
      <c r="AL463" s="188">
        <f>P463/$H463*VLOOKUP(P$4,DM_TI_LE!$A$5:$B$30,2,FALSE)</f>
        <v>0</v>
      </c>
      <c r="AM463" s="188">
        <f>Q463/$H463*VLOOKUP(Q$4,DM_TI_LE!$A$5:$B$30,2,FALSE)</f>
        <v>0</v>
      </c>
      <c r="AN463" s="188">
        <f>R463/$H463*VLOOKUP(R$4,DM_TI_LE!$A$5:$B$30,2,FALSE)</f>
        <v>0</v>
      </c>
      <c r="AO463" s="188">
        <f>S463/$H463*VLOOKUP(S$4,DM_TI_LE!$A$5:$B$30,2,FALSE)</f>
        <v>0</v>
      </c>
      <c r="AP463" s="188">
        <f>T463/$H463*VLOOKUP(T$4,DM_TI_LE!$A$5:$B$30,2,FALSE)</f>
        <v>0</v>
      </c>
      <c r="AQ463" s="188">
        <f>U463/$H463*VLOOKUP(U$4,DM_TI_LE!$A$5:$B$30,2,FALSE)</f>
        <v>0</v>
      </c>
      <c r="AR463" s="188">
        <f>V463/$H463*VLOOKUP(V$4,DM_TI_LE!$A$5:$B$30,2,FALSE)</f>
        <v>0</v>
      </c>
      <c r="AS463" s="188">
        <f>W463/$H463*VLOOKUP(W$4,DM_TI_LE!$A$5:$B$30,2,FALSE)</f>
        <v>0</v>
      </c>
      <c r="AT463" s="188">
        <f>X463/$H463*VLOOKUP(X$4,DM_TI_LE!$A$5:$B$30,2,FALSE)</f>
        <v>0</v>
      </c>
      <c r="AU463" s="188">
        <f>Y463/$H463*VLOOKUP(Y$4,DM_TI_LE!$A$5:$B$30,2,FALSE)</f>
        <v>0</v>
      </c>
      <c r="AV463" s="188">
        <f>Z463/$H463*VLOOKUP(Z$4,DM_TI_LE!$A$5:$B$30,2,FALSE)</f>
        <v>0</v>
      </c>
      <c r="AW463" s="188">
        <f>AA463/$H463*VLOOKUP(AA$4,DM_TI_LE!$A$5:$B$30,2,FALSE)</f>
        <v>0</v>
      </c>
      <c r="AX463" s="188">
        <f>AB463/$H463*VLOOKUP(AB$4,DM_TI_LE!$A$5:$B$30,2,FALSE)</f>
        <v>0</v>
      </c>
      <c r="AY463" s="188">
        <f>AC463/$H463*VLOOKUP(AC$4,DM_TI_LE!$A$5:$B$30,2,FALSE)</f>
        <v>0</v>
      </c>
      <c r="AZ463" s="188">
        <f>AD463/$H463*VLOOKUP(AD$4,DM_TI_LE!$A$5:$B$30,2,FALSE)</f>
        <v>0</v>
      </c>
      <c r="BA463" s="231">
        <f>IF(CD463="HDHV",DM_TI_LE!$K$12*I463, SUM(AE463:AW463)*F463*E463*DM_HE_SO_LUONG_NS!$D$1*CE463)</f>
        <v>780000</v>
      </c>
      <c r="BB463" s="16"/>
      <c r="BC463" s="17">
        <f>VLOOKUP(B463,GD_LCD_HS_LNS!$B$4:$E$914,4,FALSE)</f>
        <v>0</v>
      </c>
      <c r="BD463" s="16"/>
      <c r="BE463" s="16">
        <f>I463/26*$BC463*VLOOKUP(BE$4,DM_TI_LE!$A$5:$C$29,3,FALSE)</f>
        <v>0</v>
      </c>
      <c r="BF463" s="16">
        <f>J463/26*$BC463*VLOOKUP(BF$4,DM_TI_LE!$A$5:$C$29,3,FALSE)</f>
        <v>0</v>
      </c>
      <c r="BG463" s="16">
        <f>K463/26*$BC463*VLOOKUP(BG$4,DM_TI_LE!$A$5:$C$29,3,FALSE)</f>
        <v>0</v>
      </c>
      <c r="BH463" s="16">
        <f>L463/26*$BC463*VLOOKUP(BH$4,DM_TI_LE!$A$5:$C$29,3,FALSE)</f>
        <v>0</v>
      </c>
      <c r="BI463" s="16">
        <f>M463/26*$BC463*VLOOKUP(BI$4,DM_TI_LE!$A$5:$C$29,3,FALSE)</f>
        <v>0</v>
      </c>
      <c r="BJ463" s="16">
        <f>N463/26*$BC463*VLOOKUP(BJ$4,DM_TI_LE!$A$5:$C$29,3,FALSE)</f>
        <v>0</v>
      </c>
      <c r="BK463" s="16">
        <f>O463/26*$BC463*VLOOKUP(BK$4,DM_TI_LE!$A$5:$C$29,3,FALSE)</f>
        <v>0</v>
      </c>
      <c r="BL463" s="16">
        <f>P463/26*$BC463*VLOOKUP(BL$4,DM_TI_LE!$A$5:$C$29,3,FALSE)</f>
        <v>0</v>
      </c>
      <c r="BM463" s="16">
        <f>Q463/26*$BC463*VLOOKUP(BM$4,DM_TI_LE!$A$5:$C$29,3,FALSE)</f>
        <v>0</v>
      </c>
      <c r="BN463" s="16">
        <f>R463/26*$BC463*VLOOKUP(BN$4,DM_TI_LE!$A$5:$C$29,3,FALSE)</f>
        <v>0</v>
      </c>
      <c r="BO463" s="16">
        <f>S463/26*$BC463*VLOOKUP(BO$4,DM_TI_LE!$A$5:$C$29,3,FALSE)</f>
        <v>0</v>
      </c>
      <c r="BP463" s="16">
        <f>T463/26*$BC463*VLOOKUP(BP$4,DM_TI_LE!$A$5:$C$29,3,FALSE)</f>
        <v>0</v>
      </c>
      <c r="BQ463" s="16">
        <f>U463/26*$BC463*VLOOKUP(BQ$4,DM_TI_LE!$A$5:$C$29,3,FALSE)</f>
        <v>0</v>
      </c>
      <c r="BR463" s="16">
        <f>V463/26*$BC463*VLOOKUP(BR$4,DM_TI_LE!$A$5:$C$29,3,FALSE)</f>
        <v>0</v>
      </c>
      <c r="BS463" s="16">
        <f>W463/26*$BC463*VLOOKUP(BS$4,DM_TI_LE!$A$5:$C$29,3,FALSE)</f>
        <v>0</v>
      </c>
      <c r="BT463" s="16">
        <f>X463/26*$BC463*VLOOKUP(BT$4,DM_TI_LE!$A$5:$C$29,3,FALSE)</f>
        <v>0</v>
      </c>
      <c r="BU463" s="16">
        <f>Y463/26*$BC463*VLOOKUP(BU$4,DM_TI_LE!$A$5:$C$29,3,FALSE)</f>
        <v>0</v>
      </c>
      <c r="BV463" s="16">
        <f>Z463/26*$BC463*VLOOKUP(BV$4,DM_TI_LE!$A$5:$C$29,3,FALSE)</f>
        <v>0</v>
      </c>
      <c r="BW463" s="16">
        <f>AA463/26*$BC463*VLOOKUP(BW$4,DM_TI_LE!$A$5:$C$29,3,FALSE)</f>
        <v>0</v>
      </c>
      <c r="BX463" s="16">
        <f>AB463/26*$BC463*VLOOKUP(BX$4,DM_TI_LE!$A$5:$C$29,3,FALSE)</f>
        <v>0</v>
      </c>
      <c r="BY463" s="16">
        <f>AC463/26*$BC463*VLOOKUP(BY$4,DM_TI_LE!$A$5:$C$29,3,FALSE)</f>
        <v>0</v>
      </c>
      <c r="BZ463" s="16">
        <f>AD463/26*$BC463*VLOOKUP(BZ$4,DM_TI_LE!$A$5:$C$29,3,FALSE)</f>
        <v>0</v>
      </c>
      <c r="CA463" s="196">
        <f t="shared" si="0"/>
        <v>0</v>
      </c>
      <c r="CB463" s="16"/>
      <c r="CC463" s="197">
        <f t="shared" si="1"/>
        <v>780000</v>
      </c>
      <c r="CD463" s="145" t="s">
        <v>61</v>
      </c>
      <c r="CE463" s="199">
        <f>VLOOKUP(CD463,DM_TI_LE!$I$12:$J$16,2,FALSE)</f>
        <v>0</v>
      </c>
    </row>
    <row r="464" spans="1:83" ht="12.75">
      <c r="A464" s="36">
        <v>460</v>
      </c>
      <c r="B464" s="38">
        <f>GD_LCD_HS_LNS!B463</f>
        <v>13748</v>
      </c>
      <c r="C464" s="38" t="str">
        <f>GD_LCD_HS_LNS!C463</f>
        <v>Thiều Thị Thu Lan</v>
      </c>
      <c r="D464" s="38" t="str">
        <f>GD_LCD_HS_LNS!D463</f>
        <v>Nv vệ sinh</v>
      </c>
      <c r="E464" s="146">
        <f>VLOOKUP(B464,GD_CHAM_CONG!$C$6:$BJ$912,60,FALSE)</f>
        <v>1</v>
      </c>
      <c r="F464" s="146">
        <f>VLOOKUP(B464,GD_LCD_HS_LNS!$B$4:$F$914,5,FALSE)</f>
        <v>0</v>
      </c>
      <c r="G464" s="168"/>
      <c r="H464" s="168">
        <f>VLOOKUP(B464,GD_CHAM_CONG!$C$6:$BD$912,37,FALSE)</f>
        <v>26</v>
      </c>
      <c r="I464" s="16">
        <f>VLOOKUP($B464,GD_CHAM_CONG!$C$6:$BF$912,38,FALSE)</f>
        <v>26</v>
      </c>
      <c r="J464" s="16">
        <f>VLOOKUP($B464,GD_CHAM_CONG!$C$6:$BF$912,39,FALSE)</f>
        <v>0</v>
      </c>
      <c r="K464" s="16">
        <f>VLOOKUP($B464,GD_CHAM_CONG!$C$6:$BF$912,40,FALSE)</f>
        <v>0</v>
      </c>
      <c r="L464" s="16">
        <f>VLOOKUP($B464,GD_CHAM_CONG!$C$6:$BF$912,41,FALSE)</f>
        <v>0</v>
      </c>
      <c r="M464" s="16">
        <f>VLOOKUP($B464,GD_CHAM_CONG!$C$6:$BF$912,42,FALSE)</f>
        <v>0</v>
      </c>
      <c r="N464" s="16">
        <f>VLOOKUP($B464,GD_CHAM_CONG!$C$6:$BF$912,43,FALSE)</f>
        <v>0</v>
      </c>
      <c r="O464" s="16">
        <f>VLOOKUP($B464,GD_CHAM_CONG!$C$6:$BF$912,44,FALSE)</f>
        <v>0</v>
      </c>
      <c r="P464" s="16">
        <f>VLOOKUP($B464,GD_CHAM_CONG!$C$6:$BF$912,45,FALSE)</f>
        <v>0</v>
      </c>
      <c r="Q464" s="16">
        <f>VLOOKUP($B464,GD_CHAM_CONG!$C$6:$BF$912,46,FALSE)</f>
        <v>0</v>
      </c>
      <c r="R464" s="16">
        <f>VLOOKUP($B464,GD_CHAM_CONG!$C$6:$BF$912,47,FALSE)</f>
        <v>0</v>
      </c>
      <c r="S464" s="16">
        <f>VLOOKUP($B464,GD_CHAM_CONG!$C$6:$BF$912,48,FALSE)</f>
        <v>0</v>
      </c>
      <c r="T464" s="16">
        <f>VLOOKUP($B464,GD_CHAM_CONG!$C$6:$BF$912,49,FALSE)</f>
        <v>0</v>
      </c>
      <c r="U464" s="16">
        <f>VLOOKUP($B464,GD_CHAM_CONG!$C$6:$BF$912,50,FALSE)</f>
        <v>0</v>
      </c>
      <c r="V464" s="16">
        <f>VLOOKUP($B464,GD_CHAM_CONG!$C$6:$BF$912,51,FALSE)</f>
        <v>0</v>
      </c>
      <c r="W464" s="16">
        <f>VLOOKUP($B464,GD_CHAM_CONG!$C$6:$BF$912,52,FALSE)</f>
        <v>0</v>
      </c>
      <c r="X464" s="16">
        <f>VLOOKUP($B464,GD_CHAM_CONG!$C$6:$BF$912,53,FALSE)</f>
        <v>0</v>
      </c>
      <c r="Y464" s="16">
        <f>VLOOKUP($B464,GD_CHAM_CONG!$C$6:$BF$912,54,FALSE)</f>
        <v>0</v>
      </c>
      <c r="Z464" s="16">
        <f>VLOOKUP($B464,GD_CHAM_CONG!$C$6:$BF$912,55,FALSE)</f>
        <v>0</v>
      </c>
      <c r="AA464" s="16">
        <f>VLOOKUP($B464,GD_CHAM_CONG!$C$6:$BF$912,56,FALSE)</f>
        <v>0</v>
      </c>
      <c r="AB464" s="16">
        <f>VLOOKUP($B464,GD_CHAM_CONG!$C$6:$BI$912,57,FALSE)</f>
        <v>0</v>
      </c>
      <c r="AC464" s="16">
        <f>VLOOKUP($B464,GD_CHAM_CONG!$C$6:$BI$912,58,FALSE)</f>
        <v>0</v>
      </c>
      <c r="AD464" s="16">
        <f>VLOOKUP($B464,GD_CHAM_CONG!$C$6:$BI$912,59,FALSE)</f>
        <v>0</v>
      </c>
      <c r="AE464" s="188">
        <f>I464/$H464*VLOOKUP(I$4,DM_TI_LE!$A$5:$B$30,2,FALSE)</f>
        <v>1</v>
      </c>
      <c r="AF464" s="188">
        <f>J464/$H464*VLOOKUP(J$4,DM_TI_LE!$A$5:$B$30,2,FALSE)</f>
        <v>0</v>
      </c>
      <c r="AG464" s="188">
        <f>K464/$H464*VLOOKUP(K$4,DM_TI_LE!$A$5:$B$30,2,FALSE)</f>
        <v>0</v>
      </c>
      <c r="AH464" s="188">
        <f>L464/$H464*VLOOKUP(L$4,DM_TI_LE!$A$5:$B$30,2,FALSE)</f>
        <v>0</v>
      </c>
      <c r="AI464" s="188">
        <f>M464/$H464*VLOOKUP(M$4,DM_TI_LE!$A$5:$B$30,2,FALSE)</f>
        <v>0</v>
      </c>
      <c r="AJ464" s="188">
        <f>N464/$H464*VLOOKUP(N$4,DM_TI_LE!$A$5:$B$30,2,FALSE)</f>
        <v>0</v>
      </c>
      <c r="AK464" s="188">
        <f>O464/$H464*VLOOKUP(O$4,DM_TI_LE!$A$5:$B$30,2,FALSE)</f>
        <v>0</v>
      </c>
      <c r="AL464" s="188">
        <f>P464/$H464*VLOOKUP(P$4,DM_TI_LE!$A$5:$B$30,2,FALSE)</f>
        <v>0</v>
      </c>
      <c r="AM464" s="188">
        <f>Q464/$H464*VLOOKUP(Q$4,DM_TI_LE!$A$5:$B$30,2,FALSE)</f>
        <v>0</v>
      </c>
      <c r="AN464" s="188">
        <f>R464/$H464*VLOOKUP(R$4,DM_TI_LE!$A$5:$B$30,2,FALSE)</f>
        <v>0</v>
      </c>
      <c r="AO464" s="188">
        <f>S464/$H464*VLOOKUP(S$4,DM_TI_LE!$A$5:$B$30,2,FALSE)</f>
        <v>0</v>
      </c>
      <c r="AP464" s="188">
        <f>T464/$H464*VLOOKUP(T$4,DM_TI_LE!$A$5:$B$30,2,FALSE)</f>
        <v>0</v>
      </c>
      <c r="AQ464" s="188">
        <f>U464/$H464*VLOOKUP(U$4,DM_TI_LE!$A$5:$B$30,2,FALSE)</f>
        <v>0</v>
      </c>
      <c r="AR464" s="188">
        <f>V464/$H464*VLOOKUP(V$4,DM_TI_LE!$A$5:$B$30,2,FALSE)</f>
        <v>0</v>
      </c>
      <c r="AS464" s="188">
        <f>W464/$H464*VLOOKUP(W$4,DM_TI_LE!$A$5:$B$30,2,FALSE)</f>
        <v>0</v>
      </c>
      <c r="AT464" s="188">
        <f>X464/$H464*VLOOKUP(X$4,DM_TI_LE!$A$5:$B$30,2,FALSE)</f>
        <v>0</v>
      </c>
      <c r="AU464" s="188">
        <f>Y464/$H464*VLOOKUP(Y$4,DM_TI_LE!$A$5:$B$30,2,FALSE)</f>
        <v>0</v>
      </c>
      <c r="AV464" s="188">
        <f>Z464/$H464*VLOOKUP(Z$4,DM_TI_LE!$A$5:$B$30,2,FALSE)</f>
        <v>0</v>
      </c>
      <c r="AW464" s="188">
        <f>AA464/$H464*VLOOKUP(AA$4,DM_TI_LE!$A$5:$B$30,2,FALSE)</f>
        <v>0</v>
      </c>
      <c r="AX464" s="188">
        <f>AB464/$H464*VLOOKUP(AB$4,DM_TI_LE!$A$5:$B$30,2,FALSE)</f>
        <v>0</v>
      </c>
      <c r="AY464" s="188">
        <f>AC464/$H464*VLOOKUP(AC$4,DM_TI_LE!$A$5:$B$30,2,FALSE)</f>
        <v>0</v>
      </c>
      <c r="AZ464" s="188">
        <f>AD464/$H464*VLOOKUP(AD$4,DM_TI_LE!$A$5:$B$30,2,FALSE)</f>
        <v>0</v>
      </c>
      <c r="BA464" s="231">
        <f>IF(CD464="HDHV",DM_TI_LE!$K$12*I464, SUM(AE464:AW464)*F464*E464*DM_HE_SO_LUONG_NS!$D$1*CE464)</f>
        <v>780000</v>
      </c>
      <c r="BB464" s="16"/>
      <c r="BC464" s="17">
        <f>VLOOKUP(B464,GD_LCD_HS_LNS!$B$4:$E$914,4,FALSE)</f>
        <v>0</v>
      </c>
      <c r="BD464" s="16"/>
      <c r="BE464" s="16">
        <f>I464/26*$BC464*VLOOKUP(BE$4,DM_TI_LE!$A$5:$C$29,3,FALSE)</f>
        <v>0</v>
      </c>
      <c r="BF464" s="16">
        <f>J464/26*$BC464*VLOOKUP(BF$4,DM_TI_LE!$A$5:$C$29,3,FALSE)</f>
        <v>0</v>
      </c>
      <c r="BG464" s="16">
        <f>K464/26*$BC464*VLOOKUP(BG$4,DM_TI_LE!$A$5:$C$29,3,FALSE)</f>
        <v>0</v>
      </c>
      <c r="BH464" s="16">
        <f>L464/26*$BC464*VLOOKUP(BH$4,DM_TI_LE!$A$5:$C$29,3,FALSE)</f>
        <v>0</v>
      </c>
      <c r="BI464" s="16">
        <f>M464/26*$BC464*VLOOKUP(BI$4,DM_TI_LE!$A$5:$C$29,3,FALSE)</f>
        <v>0</v>
      </c>
      <c r="BJ464" s="16">
        <f>N464/26*$BC464*VLOOKUP(BJ$4,DM_TI_LE!$A$5:$C$29,3,FALSE)</f>
        <v>0</v>
      </c>
      <c r="BK464" s="16">
        <f>O464/26*$BC464*VLOOKUP(BK$4,DM_TI_LE!$A$5:$C$29,3,FALSE)</f>
        <v>0</v>
      </c>
      <c r="BL464" s="16">
        <f>P464/26*$BC464*VLOOKUP(BL$4,DM_TI_LE!$A$5:$C$29,3,FALSE)</f>
        <v>0</v>
      </c>
      <c r="BM464" s="16">
        <f>Q464/26*$BC464*VLOOKUP(BM$4,DM_TI_LE!$A$5:$C$29,3,FALSE)</f>
        <v>0</v>
      </c>
      <c r="BN464" s="16">
        <f>R464/26*$BC464*VLOOKUP(BN$4,DM_TI_LE!$A$5:$C$29,3,FALSE)</f>
        <v>0</v>
      </c>
      <c r="BO464" s="16">
        <f>S464/26*$BC464*VLOOKUP(BO$4,DM_TI_LE!$A$5:$C$29,3,FALSE)</f>
        <v>0</v>
      </c>
      <c r="BP464" s="16">
        <f>T464/26*$BC464*VLOOKUP(BP$4,DM_TI_LE!$A$5:$C$29,3,FALSE)</f>
        <v>0</v>
      </c>
      <c r="BQ464" s="16">
        <f>U464/26*$BC464*VLOOKUP(BQ$4,DM_TI_LE!$A$5:$C$29,3,FALSE)</f>
        <v>0</v>
      </c>
      <c r="BR464" s="16">
        <f>V464/26*$BC464*VLOOKUP(BR$4,DM_TI_LE!$A$5:$C$29,3,FALSE)</f>
        <v>0</v>
      </c>
      <c r="BS464" s="16">
        <f>W464/26*$BC464*VLOOKUP(BS$4,DM_TI_LE!$A$5:$C$29,3,FALSE)</f>
        <v>0</v>
      </c>
      <c r="BT464" s="16">
        <f>X464/26*$BC464*VLOOKUP(BT$4,DM_TI_LE!$A$5:$C$29,3,FALSE)</f>
        <v>0</v>
      </c>
      <c r="BU464" s="16">
        <f>Y464/26*$BC464*VLOOKUP(BU$4,DM_TI_LE!$A$5:$C$29,3,FALSE)</f>
        <v>0</v>
      </c>
      <c r="BV464" s="16">
        <f>Z464/26*$BC464*VLOOKUP(BV$4,DM_TI_LE!$A$5:$C$29,3,FALSE)</f>
        <v>0</v>
      </c>
      <c r="BW464" s="16">
        <f>AA464/26*$BC464*VLOOKUP(BW$4,DM_TI_LE!$A$5:$C$29,3,FALSE)</f>
        <v>0</v>
      </c>
      <c r="BX464" s="16">
        <f>AB464/26*$BC464*VLOOKUP(BX$4,DM_TI_LE!$A$5:$C$29,3,FALSE)</f>
        <v>0</v>
      </c>
      <c r="BY464" s="16">
        <f>AC464/26*$BC464*VLOOKUP(BY$4,DM_TI_LE!$A$5:$C$29,3,FALSE)</f>
        <v>0</v>
      </c>
      <c r="BZ464" s="16">
        <f>AD464/26*$BC464*VLOOKUP(BZ$4,DM_TI_LE!$A$5:$C$29,3,FALSE)</f>
        <v>0</v>
      </c>
      <c r="CA464" s="196">
        <f t="shared" si="0"/>
        <v>0</v>
      </c>
      <c r="CB464" s="16"/>
      <c r="CC464" s="197">
        <f t="shared" si="1"/>
        <v>780000</v>
      </c>
      <c r="CD464" s="145" t="s">
        <v>61</v>
      </c>
      <c r="CE464" s="199">
        <f>VLOOKUP(CD464,DM_TI_LE!$I$12:$J$16,2,FALSE)</f>
        <v>0</v>
      </c>
    </row>
    <row r="465" spans="1:83" ht="12.75">
      <c r="A465" s="36">
        <v>461</v>
      </c>
      <c r="B465" s="38">
        <f>GD_LCD_HS_LNS!B464</f>
        <v>13749</v>
      </c>
      <c r="C465" s="38" t="str">
        <f>GD_LCD_HS_LNS!C464</f>
        <v>Chu Phương Thảo</v>
      </c>
      <c r="D465" s="38" t="str">
        <f>GD_LCD_HS_LNS!D464</f>
        <v>Nv vệ sinh</v>
      </c>
      <c r="E465" s="146">
        <f>VLOOKUP(B465,GD_CHAM_CONG!$C$6:$BJ$912,60,FALSE)</f>
        <v>1</v>
      </c>
      <c r="F465" s="146">
        <f>VLOOKUP(B465,GD_LCD_HS_LNS!$B$4:$F$914,5,FALSE)</f>
        <v>0</v>
      </c>
      <c r="G465" s="168"/>
      <c r="H465" s="168">
        <f>VLOOKUP(B465,GD_CHAM_CONG!$C$6:$BD$912,37,FALSE)</f>
        <v>26</v>
      </c>
      <c r="I465" s="16">
        <f>VLOOKUP($B465,GD_CHAM_CONG!$C$6:$BF$912,38,FALSE)</f>
        <v>26</v>
      </c>
      <c r="J465" s="16">
        <f>VLOOKUP($B465,GD_CHAM_CONG!$C$6:$BF$912,39,FALSE)</f>
        <v>0</v>
      </c>
      <c r="K465" s="16">
        <f>VLOOKUP($B465,GD_CHAM_CONG!$C$6:$BF$912,40,FALSE)</f>
        <v>0</v>
      </c>
      <c r="L465" s="16">
        <f>VLOOKUP($B465,GD_CHAM_CONG!$C$6:$BF$912,41,FALSE)</f>
        <v>0</v>
      </c>
      <c r="M465" s="16">
        <f>VLOOKUP($B465,GD_CHAM_CONG!$C$6:$BF$912,42,FALSE)</f>
        <v>0</v>
      </c>
      <c r="N465" s="16">
        <f>VLOOKUP($B465,GD_CHAM_CONG!$C$6:$BF$912,43,FALSE)</f>
        <v>0</v>
      </c>
      <c r="O465" s="16">
        <f>VLOOKUP($B465,GD_CHAM_CONG!$C$6:$BF$912,44,FALSE)</f>
        <v>0</v>
      </c>
      <c r="P465" s="16">
        <f>VLOOKUP($B465,GD_CHAM_CONG!$C$6:$BF$912,45,FALSE)</f>
        <v>0</v>
      </c>
      <c r="Q465" s="16">
        <f>VLOOKUP($B465,GD_CHAM_CONG!$C$6:$BF$912,46,FALSE)</f>
        <v>0</v>
      </c>
      <c r="R465" s="16">
        <f>VLOOKUP($B465,GD_CHAM_CONG!$C$6:$BF$912,47,FALSE)</f>
        <v>0</v>
      </c>
      <c r="S465" s="16">
        <f>VLOOKUP($B465,GD_CHAM_CONG!$C$6:$BF$912,48,FALSE)</f>
        <v>0</v>
      </c>
      <c r="T465" s="16">
        <f>VLOOKUP($B465,GD_CHAM_CONG!$C$6:$BF$912,49,FALSE)</f>
        <v>0</v>
      </c>
      <c r="U465" s="16">
        <f>VLOOKUP($B465,GD_CHAM_CONG!$C$6:$BF$912,50,FALSE)</f>
        <v>0</v>
      </c>
      <c r="V465" s="16">
        <f>VLOOKUP($B465,GD_CHAM_CONG!$C$6:$BF$912,51,FALSE)</f>
        <v>0</v>
      </c>
      <c r="W465" s="16">
        <f>VLOOKUP($B465,GD_CHAM_CONG!$C$6:$BF$912,52,FALSE)</f>
        <v>0</v>
      </c>
      <c r="X465" s="16">
        <f>VLOOKUP($B465,GD_CHAM_CONG!$C$6:$BF$912,53,FALSE)</f>
        <v>0</v>
      </c>
      <c r="Y465" s="16">
        <f>VLOOKUP($B465,GD_CHAM_CONG!$C$6:$BF$912,54,FALSE)</f>
        <v>0</v>
      </c>
      <c r="Z465" s="16">
        <f>VLOOKUP($B465,GD_CHAM_CONG!$C$6:$BF$912,55,FALSE)</f>
        <v>0</v>
      </c>
      <c r="AA465" s="16">
        <f>VLOOKUP($B465,GD_CHAM_CONG!$C$6:$BF$912,56,FALSE)</f>
        <v>0</v>
      </c>
      <c r="AB465" s="16">
        <f>VLOOKUP($B465,GD_CHAM_CONG!$C$6:$BI$912,57,FALSE)</f>
        <v>0</v>
      </c>
      <c r="AC465" s="16">
        <f>VLOOKUP($B465,GD_CHAM_CONG!$C$6:$BI$912,58,FALSE)</f>
        <v>0</v>
      </c>
      <c r="AD465" s="16">
        <f>VLOOKUP($B465,GD_CHAM_CONG!$C$6:$BI$912,59,FALSE)</f>
        <v>0</v>
      </c>
      <c r="AE465" s="188">
        <f>I465/$H465*VLOOKUP(I$4,DM_TI_LE!$A$5:$B$30,2,FALSE)</f>
        <v>1</v>
      </c>
      <c r="AF465" s="188">
        <f>J465/$H465*VLOOKUP(J$4,DM_TI_LE!$A$5:$B$30,2,FALSE)</f>
        <v>0</v>
      </c>
      <c r="AG465" s="188">
        <f>K465/$H465*VLOOKUP(K$4,DM_TI_LE!$A$5:$B$30,2,FALSE)</f>
        <v>0</v>
      </c>
      <c r="AH465" s="188">
        <f>L465/$H465*VLOOKUP(L$4,DM_TI_LE!$A$5:$B$30,2,FALSE)</f>
        <v>0</v>
      </c>
      <c r="AI465" s="188">
        <f>M465/$H465*VLOOKUP(M$4,DM_TI_LE!$A$5:$B$30,2,FALSE)</f>
        <v>0</v>
      </c>
      <c r="AJ465" s="188">
        <f>N465/$H465*VLOOKUP(N$4,DM_TI_LE!$A$5:$B$30,2,FALSE)</f>
        <v>0</v>
      </c>
      <c r="AK465" s="188">
        <f>O465/$H465*VLOOKUP(O$4,DM_TI_LE!$A$5:$B$30,2,FALSE)</f>
        <v>0</v>
      </c>
      <c r="AL465" s="188">
        <f>P465/$H465*VLOOKUP(P$4,DM_TI_LE!$A$5:$B$30,2,FALSE)</f>
        <v>0</v>
      </c>
      <c r="AM465" s="188">
        <f>Q465/$H465*VLOOKUP(Q$4,DM_TI_LE!$A$5:$B$30,2,FALSE)</f>
        <v>0</v>
      </c>
      <c r="AN465" s="188">
        <f>R465/$H465*VLOOKUP(R$4,DM_TI_LE!$A$5:$B$30,2,FALSE)</f>
        <v>0</v>
      </c>
      <c r="AO465" s="188">
        <f>S465/$H465*VLOOKUP(S$4,DM_TI_LE!$A$5:$B$30,2,FALSE)</f>
        <v>0</v>
      </c>
      <c r="AP465" s="188">
        <f>T465/$H465*VLOOKUP(T$4,DM_TI_LE!$A$5:$B$30,2,FALSE)</f>
        <v>0</v>
      </c>
      <c r="AQ465" s="188">
        <f>U465/$H465*VLOOKUP(U$4,DM_TI_LE!$A$5:$B$30,2,FALSE)</f>
        <v>0</v>
      </c>
      <c r="AR465" s="188">
        <f>V465/$H465*VLOOKUP(V$4,DM_TI_LE!$A$5:$B$30,2,FALSE)</f>
        <v>0</v>
      </c>
      <c r="AS465" s="188">
        <f>W465/$H465*VLOOKUP(W$4,DM_TI_LE!$A$5:$B$30,2,FALSE)</f>
        <v>0</v>
      </c>
      <c r="AT465" s="188">
        <f>X465/$H465*VLOOKUP(X$4,DM_TI_LE!$A$5:$B$30,2,FALSE)</f>
        <v>0</v>
      </c>
      <c r="AU465" s="188">
        <f>Y465/$H465*VLOOKUP(Y$4,DM_TI_LE!$A$5:$B$30,2,FALSE)</f>
        <v>0</v>
      </c>
      <c r="AV465" s="188">
        <f>Z465/$H465*VLOOKUP(Z$4,DM_TI_LE!$A$5:$B$30,2,FALSE)</f>
        <v>0</v>
      </c>
      <c r="AW465" s="188">
        <f>AA465/$H465*VLOOKUP(AA$4,DM_TI_LE!$A$5:$B$30,2,FALSE)</f>
        <v>0</v>
      </c>
      <c r="AX465" s="188">
        <f>AB465/$H465*VLOOKUP(AB$4,DM_TI_LE!$A$5:$B$30,2,FALSE)</f>
        <v>0</v>
      </c>
      <c r="AY465" s="188">
        <f>AC465/$H465*VLOOKUP(AC$4,DM_TI_LE!$A$5:$B$30,2,FALSE)</f>
        <v>0</v>
      </c>
      <c r="AZ465" s="188">
        <f>AD465/$H465*VLOOKUP(AD$4,DM_TI_LE!$A$5:$B$30,2,FALSE)</f>
        <v>0</v>
      </c>
      <c r="BA465" s="231">
        <f>IF(CD465="HDHV",DM_TI_LE!$K$12*I465, SUM(AE465:AW465)*F465*E465*DM_HE_SO_LUONG_NS!$D$1*CE465)</f>
        <v>780000</v>
      </c>
      <c r="BB465" s="16"/>
      <c r="BC465" s="17">
        <f>VLOOKUP(B465,GD_LCD_HS_LNS!$B$4:$E$914,4,FALSE)</f>
        <v>0</v>
      </c>
      <c r="BD465" s="16"/>
      <c r="BE465" s="16">
        <f>I465/26*$BC465*VLOOKUP(BE$4,DM_TI_LE!$A$5:$C$29,3,FALSE)</f>
        <v>0</v>
      </c>
      <c r="BF465" s="16">
        <f>J465/26*$BC465*VLOOKUP(BF$4,DM_TI_LE!$A$5:$C$29,3,FALSE)</f>
        <v>0</v>
      </c>
      <c r="BG465" s="16">
        <f>K465/26*$BC465*VLOOKUP(BG$4,DM_TI_LE!$A$5:$C$29,3,FALSE)</f>
        <v>0</v>
      </c>
      <c r="BH465" s="16">
        <f>L465/26*$BC465*VLOOKUP(BH$4,DM_TI_LE!$A$5:$C$29,3,FALSE)</f>
        <v>0</v>
      </c>
      <c r="BI465" s="16">
        <f>M465/26*$BC465*VLOOKUP(BI$4,DM_TI_LE!$A$5:$C$29,3,FALSE)</f>
        <v>0</v>
      </c>
      <c r="BJ465" s="16">
        <f>N465/26*$BC465*VLOOKUP(BJ$4,DM_TI_LE!$A$5:$C$29,3,FALSE)</f>
        <v>0</v>
      </c>
      <c r="BK465" s="16">
        <f>O465/26*$BC465*VLOOKUP(BK$4,DM_TI_LE!$A$5:$C$29,3,FALSE)</f>
        <v>0</v>
      </c>
      <c r="BL465" s="16">
        <f>P465/26*$BC465*VLOOKUP(BL$4,DM_TI_LE!$A$5:$C$29,3,FALSE)</f>
        <v>0</v>
      </c>
      <c r="BM465" s="16">
        <f>Q465/26*$BC465*VLOOKUP(BM$4,DM_TI_LE!$A$5:$C$29,3,FALSE)</f>
        <v>0</v>
      </c>
      <c r="BN465" s="16">
        <f>R465/26*$BC465*VLOOKUP(BN$4,DM_TI_LE!$A$5:$C$29,3,FALSE)</f>
        <v>0</v>
      </c>
      <c r="BO465" s="16">
        <f>S465/26*$BC465*VLOOKUP(BO$4,DM_TI_LE!$A$5:$C$29,3,FALSE)</f>
        <v>0</v>
      </c>
      <c r="BP465" s="16">
        <f>T465/26*$BC465*VLOOKUP(BP$4,DM_TI_LE!$A$5:$C$29,3,FALSE)</f>
        <v>0</v>
      </c>
      <c r="BQ465" s="16">
        <f>U465/26*$BC465*VLOOKUP(BQ$4,DM_TI_LE!$A$5:$C$29,3,FALSE)</f>
        <v>0</v>
      </c>
      <c r="BR465" s="16">
        <f>V465/26*$BC465*VLOOKUP(BR$4,DM_TI_LE!$A$5:$C$29,3,FALSE)</f>
        <v>0</v>
      </c>
      <c r="BS465" s="16">
        <f>W465/26*$BC465*VLOOKUP(BS$4,DM_TI_LE!$A$5:$C$29,3,FALSE)</f>
        <v>0</v>
      </c>
      <c r="BT465" s="16">
        <f>X465/26*$BC465*VLOOKUP(BT$4,DM_TI_LE!$A$5:$C$29,3,FALSE)</f>
        <v>0</v>
      </c>
      <c r="BU465" s="16">
        <f>Y465/26*$BC465*VLOOKUP(BU$4,DM_TI_LE!$A$5:$C$29,3,FALSE)</f>
        <v>0</v>
      </c>
      <c r="BV465" s="16">
        <f>Z465/26*$BC465*VLOOKUP(BV$4,DM_TI_LE!$A$5:$C$29,3,FALSE)</f>
        <v>0</v>
      </c>
      <c r="BW465" s="16">
        <f>AA465/26*$BC465*VLOOKUP(BW$4,DM_TI_LE!$A$5:$C$29,3,FALSE)</f>
        <v>0</v>
      </c>
      <c r="BX465" s="16">
        <f>AB465/26*$BC465*VLOOKUP(BX$4,DM_TI_LE!$A$5:$C$29,3,FALSE)</f>
        <v>0</v>
      </c>
      <c r="BY465" s="16">
        <f>AC465/26*$BC465*VLOOKUP(BY$4,DM_TI_LE!$A$5:$C$29,3,FALSE)</f>
        <v>0</v>
      </c>
      <c r="BZ465" s="16">
        <f>AD465/26*$BC465*VLOOKUP(BZ$4,DM_TI_LE!$A$5:$C$29,3,FALSE)</f>
        <v>0</v>
      </c>
      <c r="CA465" s="196">
        <f t="shared" si="0"/>
        <v>0</v>
      </c>
      <c r="CB465" s="16"/>
      <c r="CC465" s="197">
        <f t="shared" si="1"/>
        <v>780000</v>
      </c>
      <c r="CD465" s="145" t="s">
        <v>61</v>
      </c>
      <c r="CE465" s="199">
        <f>VLOOKUP(CD465,DM_TI_LE!$I$12:$J$16,2,FALSE)</f>
        <v>0</v>
      </c>
    </row>
    <row r="466" spans="1:83" ht="12.75">
      <c r="A466" s="36">
        <v>462</v>
      </c>
      <c r="B466" s="38">
        <f>GD_LCD_HS_LNS!B465</f>
        <v>13720</v>
      </c>
      <c r="C466" s="38" t="str">
        <f>GD_LCD_HS_LNS!C465</f>
        <v>Đinh Văn Minh</v>
      </c>
      <c r="D466" s="38" t="str">
        <f>GD_LCD_HS_LNS!D465</f>
        <v>Nhân viên Bốc xếp</v>
      </c>
      <c r="E466" s="146">
        <f>VLOOKUP(B466,GD_CHAM_CONG!$C$6:$BJ$912,60,FALSE)</f>
        <v>1</v>
      </c>
      <c r="F466" s="146">
        <f>VLOOKUP(B466,GD_LCD_HS_LNS!$B$4:$F$914,5,FALSE)</f>
        <v>0</v>
      </c>
      <c r="G466" s="168"/>
      <c r="H466" s="168">
        <f>VLOOKUP(B466,GD_CHAM_CONG!$C$6:$BD$912,37,FALSE)</f>
        <v>26</v>
      </c>
      <c r="I466" s="16">
        <f>VLOOKUP($B466,GD_CHAM_CONG!$C$6:$BF$912,38,FALSE)</f>
        <v>26</v>
      </c>
      <c r="J466" s="16">
        <f>VLOOKUP($B466,GD_CHAM_CONG!$C$6:$BF$912,39,FALSE)</f>
        <v>0</v>
      </c>
      <c r="K466" s="16">
        <f>VLOOKUP($B466,GD_CHAM_CONG!$C$6:$BF$912,40,FALSE)</f>
        <v>0</v>
      </c>
      <c r="L466" s="16">
        <f>VLOOKUP($B466,GD_CHAM_CONG!$C$6:$BF$912,41,FALSE)</f>
        <v>0</v>
      </c>
      <c r="M466" s="16">
        <f>VLOOKUP($B466,GD_CHAM_CONG!$C$6:$BF$912,42,FALSE)</f>
        <v>0</v>
      </c>
      <c r="N466" s="16">
        <f>VLOOKUP($B466,GD_CHAM_CONG!$C$6:$BF$912,43,FALSE)</f>
        <v>0</v>
      </c>
      <c r="O466" s="16">
        <f>VLOOKUP($B466,GD_CHAM_CONG!$C$6:$BF$912,44,FALSE)</f>
        <v>0</v>
      </c>
      <c r="P466" s="16">
        <f>VLOOKUP($B466,GD_CHAM_CONG!$C$6:$BF$912,45,FALSE)</f>
        <v>0</v>
      </c>
      <c r="Q466" s="16">
        <f>VLOOKUP($B466,GD_CHAM_CONG!$C$6:$BF$912,46,FALSE)</f>
        <v>0</v>
      </c>
      <c r="R466" s="16">
        <f>VLOOKUP($B466,GD_CHAM_CONG!$C$6:$BF$912,47,FALSE)</f>
        <v>0</v>
      </c>
      <c r="S466" s="16">
        <f>VLOOKUP($B466,GD_CHAM_CONG!$C$6:$BF$912,48,FALSE)</f>
        <v>0</v>
      </c>
      <c r="T466" s="16">
        <f>VLOOKUP($B466,GD_CHAM_CONG!$C$6:$BF$912,49,FALSE)</f>
        <v>0</v>
      </c>
      <c r="U466" s="16">
        <f>VLOOKUP($B466,GD_CHAM_CONG!$C$6:$BF$912,50,FALSE)</f>
        <v>0</v>
      </c>
      <c r="V466" s="16">
        <f>VLOOKUP($B466,GD_CHAM_CONG!$C$6:$BF$912,51,FALSE)</f>
        <v>0</v>
      </c>
      <c r="W466" s="16">
        <f>VLOOKUP($B466,GD_CHAM_CONG!$C$6:$BF$912,52,FALSE)</f>
        <v>0</v>
      </c>
      <c r="X466" s="16">
        <f>VLOOKUP($B466,GD_CHAM_CONG!$C$6:$BF$912,53,FALSE)</f>
        <v>0</v>
      </c>
      <c r="Y466" s="16">
        <f>VLOOKUP($B466,GD_CHAM_CONG!$C$6:$BF$912,54,FALSE)</f>
        <v>0</v>
      </c>
      <c r="Z466" s="16">
        <f>VLOOKUP($B466,GD_CHAM_CONG!$C$6:$BF$912,55,FALSE)</f>
        <v>0</v>
      </c>
      <c r="AA466" s="16">
        <f>VLOOKUP($B466,GD_CHAM_CONG!$C$6:$BF$912,56,FALSE)</f>
        <v>0</v>
      </c>
      <c r="AB466" s="16">
        <f>VLOOKUP($B466,GD_CHAM_CONG!$C$6:$BI$912,57,FALSE)</f>
        <v>0</v>
      </c>
      <c r="AC466" s="16">
        <f>VLOOKUP($B466,GD_CHAM_CONG!$C$6:$BI$912,58,FALSE)</f>
        <v>0</v>
      </c>
      <c r="AD466" s="16">
        <f>VLOOKUP($B466,GD_CHAM_CONG!$C$6:$BI$912,59,FALSE)</f>
        <v>0</v>
      </c>
      <c r="AE466" s="188">
        <f>I466/$H466*VLOOKUP(I$4,DM_TI_LE!$A$5:$B$30,2,FALSE)</f>
        <v>1</v>
      </c>
      <c r="AF466" s="188">
        <f>J466/$H466*VLOOKUP(J$4,DM_TI_LE!$A$5:$B$30,2,FALSE)</f>
        <v>0</v>
      </c>
      <c r="AG466" s="188">
        <f>K466/$H466*VLOOKUP(K$4,DM_TI_LE!$A$5:$B$30,2,FALSE)</f>
        <v>0</v>
      </c>
      <c r="AH466" s="188">
        <f>L466/$H466*VLOOKUP(L$4,DM_TI_LE!$A$5:$B$30,2,FALSE)</f>
        <v>0</v>
      </c>
      <c r="AI466" s="188">
        <f>M466/$H466*VLOOKUP(M$4,DM_TI_LE!$A$5:$B$30,2,FALSE)</f>
        <v>0</v>
      </c>
      <c r="AJ466" s="188">
        <f>N466/$H466*VLOOKUP(N$4,DM_TI_LE!$A$5:$B$30,2,FALSE)</f>
        <v>0</v>
      </c>
      <c r="AK466" s="188">
        <f>O466/$H466*VLOOKUP(O$4,DM_TI_LE!$A$5:$B$30,2,FALSE)</f>
        <v>0</v>
      </c>
      <c r="AL466" s="188">
        <f>P466/$H466*VLOOKUP(P$4,DM_TI_LE!$A$5:$B$30,2,FALSE)</f>
        <v>0</v>
      </c>
      <c r="AM466" s="188">
        <f>Q466/$H466*VLOOKUP(Q$4,DM_TI_LE!$A$5:$B$30,2,FALSE)</f>
        <v>0</v>
      </c>
      <c r="AN466" s="188">
        <f>R466/$H466*VLOOKUP(R$4,DM_TI_LE!$A$5:$B$30,2,FALSE)</f>
        <v>0</v>
      </c>
      <c r="AO466" s="188">
        <f>S466/$H466*VLOOKUP(S$4,DM_TI_LE!$A$5:$B$30,2,FALSE)</f>
        <v>0</v>
      </c>
      <c r="AP466" s="188">
        <f>T466/$H466*VLOOKUP(T$4,DM_TI_LE!$A$5:$B$30,2,FALSE)</f>
        <v>0</v>
      </c>
      <c r="AQ466" s="188">
        <f>U466/$H466*VLOOKUP(U$4,DM_TI_LE!$A$5:$B$30,2,FALSE)</f>
        <v>0</v>
      </c>
      <c r="AR466" s="188">
        <f>V466/$H466*VLOOKUP(V$4,DM_TI_LE!$A$5:$B$30,2,FALSE)</f>
        <v>0</v>
      </c>
      <c r="AS466" s="188">
        <f>W466/$H466*VLOOKUP(W$4,DM_TI_LE!$A$5:$B$30,2,FALSE)</f>
        <v>0</v>
      </c>
      <c r="AT466" s="188">
        <f>X466/$H466*VLOOKUP(X$4,DM_TI_LE!$A$5:$B$30,2,FALSE)</f>
        <v>0</v>
      </c>
      <c r="AU466" s="188">
        <f>Y466/$H466*VLOOKUP(Y$4,DM_TI_LE!$A$5:$B$30,2,FALSE)</f>
        <v>0</v>
      </c>
      <c r="AV466" s="188">
        <f>Z466/$H466*VLOOKUP(Z$4,DM_TI_LE!$A$5:$B$30,2,FALSE)</f>
        <v>0</v>
      </c>
      <c r="AW466" s="188">
        <f>AA466/$H466*VLOOKUP(AA$4,DM_TI_LE!$A$5:$B$30,2,FALSE)</f>
        <v>0</v>
      </c>
      <c r="AX466" s="188">
        <f>AB466/$H466*VLOOKUP(AB$4,DM_TI_LE!$A$5:$B$30,2,FALSE)</f>
        <v>0</v>
      </c>
      <c r="AY466" s="188">
        <f>AC466/$H466*VLOOKUP(AC$4,DM_TI_LE!$A$5:$B$30,2,FALSE)</f>
        <v>0</v>
      </c>
      <c r="AZ466" s="188">
        <f>AD466/$H466*VLOOKUP(AD$4,DM_TI_LE!$A$5:$B$30,2,FALSE)</f>
        <v>0</v>
      </c>
      <c r="BA466" s="231">
        <f>IF(CD466="HDHV",DM_TI_LE!$K$12*I466, SUM(AE466:AW466)*F466*E466*DM_HE_SO_LUONG_NS!$D$1*CE466)</f>
        <v>780000</v>
      </c>
      <c r="BB466" s="16"/>
      <c r="BC466" s="17">
        <f>VLOOKUP(B466,GD_LCD_HS_LNS!$B$4:$E$914,4,FALSE)</f>
        <v>0</v>
      </c>
      <c r="BD466" s="16"/>
      <c r="BE466" s="16">
        <f>I466/26*$BC466*VLOOKUP(BE$4,DM_TI_LE!$A$5:$C$29,3,FALSE)</f>
        <v>0</v>
      </c>
      <c r="BF466" s="16">
        <f>J466/26*$BC466*VLOOKUP(BF$4,DM_TI_LE!$A$5:$C$29,3,FALSE)</f>
        <v>0</v>
      </c>
      <c r="BG466" s="16">
        <f>K466/26*$BC466*VLOOKUP(BG$4,DM_TI_LE!$A$5:$C$29,3,FALSE)</f>
        <v>0</v>
      </c>
      <c r="BH466" s="16">
        <f>L466/26*$BC466*VLOOKUP(BH$4,DM_TI_LE!$A$5:$C$29,3,FALSE)</f>
        <v>0</v>
      </c>
      <c r="BI466" s="16">
        <f>M466/26*$BC466*VLOOKUP(BI$4,DM_TI_LE!$A$5:$C$29,3,FALSE)</f>
        <v>0</v>
      </c>
      <c r="BJ466" s="16">
        <f>N466/26*$BC466*VLOOKUP(BJ$4,DM_TI_LE!$A$5:$C$29,3,FALSE)</f>
        <v>0</v>
      </c>
      <c r="BK466" s="16">
        <f>O466/26*$BC466*VLOOKUP(BK$4,DM_TI_LE!$A$5:$C$29,3,FALSE)</f>
        <v>0</v>
      </c>
      <c r="BL466" s="16">
        <f>P466/26*$BC466*VLOOKUP(BL$4,DM_TI_LE!$A$5:$C$29,3,FALSE)</f>
        <v>0</v>
      </c>
      <c r="BM466" s="16">
        <f>Q466/26*$BC466*VLOOKUP(BM$4,DM_TI_LE!$A$5:$C$29,3,FALSE)</f>
        <v>0</v>
      </c>
      <c r="BN466" s="16">
        <f>R466/26*$BC466*VLOOKUP(BN$4,DM_TI_LE!$A$5:$C$29,3,FALSE)</f>
        <v>0</v>
      </c>
      <c r="BO466" s="16">
        <f>S466/26*$BC466*VLOOKUP(BO$4,DM_TI_LE!$A$5:$C$29,3,FALSE)</f>
        <v>0</v>
      </c>
      <c r="BP466" s="16">
        <f>T466/26*$BC466*VLOOKUP(BP$4,DM_TI_LE!$A$5:$C$29,3,FALSE)</f>
        <v>0</v>
      </c>
      <c r="BQ466" s="16">
        <f>U466/26*$BC466*VLOOKUP(BQ$4,DM_TI_LE!$A$5:$C$29,3,FALSE)</f>
        <v>0</v>
      </c>
      <c r="BR466" s="16">
        <f>V466/26*$BC466*VLOOKUP(BR$4,DM_TI_LE!$A$5:$C$29,3,FALSE)</f>
        <v>0</v>
      </c>
      <c r="BS466" s="16">
        <f>W466/26*$BC466*VLOOKUP(BS$4,DM_TI_LE!$A$5:$C$29,3,FALSE)</f>
        <v>0</v>
      </c>
      <c r="BT466" s="16">
        <f>X466/26*$BC466*VLOOKUP(BT$4,DM_TI_LE!$A$5:$C$29,3,FALSE)</f>
        <v>0</v>
      </c>
      <c r="BU466" s="16">
        <f>Y466/26*$BC466*VLOOKUP(BU$4,DM_TI_LE!$A$5:$C$29,3,FALSE)</f>
        <v>0</v>
      </c>
      <c r="BV466" s="16">
        <f>Z466/26*$BC466*VLOOKUP(BV$4,DM_TI_LE!$A$5:$C$29,3,FALSE)</f>
        <v>0</v>
      </c>
      <c r="BW466" s="16">
        <f>AA466/26*$BC466*VLOOKUP(BW$4,DM_TI_LE!$A$5:$C$29,3,FALSE)</f>
        <v>0</v>
      </c>
      <c r="BX466" s="16">
        <f>AB466/26*$BC466*VLOOKUP(BX$4,DM_TI_LE!$A$5:$C$29,3,FALSE)</f>
        <v>0</v>
      </c>
      <c r="BY466" s="16">
        <f>AC466/26*$BC466*VLOOKUP(BY$4,DM_TI_LE!$A$5:$C$29,3,FALSE)</f>
        <v>0</v>
      </c>
      <c r="BZ466" s="16">
        <f>AD466/26*$BC466*VLOOKUP(BZ$4,DM_TI_LE!$A$5:$C$29,3,FALSE)</f>
        <v>0</v>
      </c>
      <c r="CA466" s="196">
        <f t="shared" si="0"/>
        <v>0</v>
      </c>
      <c r="CB466" s="16"/>
      <c r="CC466" s="197">
        <f t="shared" si="1"/>
        <v>780000</v>
      </c>
      <c r="CD466" s="145" t="s">
        <v>61</v>
      </c>
      <c r="CE466" s="199">
        <f>VLOOKUP(CD466,DM_TI_LE!$I$12:$J$16,2,FALSE)</f>
        <v>0</v>
      </c>
    </row>
    <row r="467" spans="1:83" ht="12.75">
      <c r="A467" s="36">
        <v>463</v>
      </c>
      <c r="B467" s="38">
        <f>GD_LCD_HS_LNS!B466</f>
        <v>13721</v>
      </c>
      <c r="C467" s="38" t="str">
        <f>GD_LCD_HS_LNS!C466</f>
        <v>Nguyễn Đình Quân</v>
      </c>
      <c r="D467" s="38" t="str">
        <f>GD_LCD_HS_LNS!D466</f>
        <v>Nhân viên Bốc xếp</v>
      </c>
      <c r="E467" s="146">
        <f>VLOOKUP(B467,GD_CHAM_CONG!$C$6:$BJ$912,60,FALSE)</f>
        <v>1</v>
      </c>
      <c r="F467" s="146">
        <f>VLOOKUP(B467,GD_LCD_HS_LNS!$B$4:$F$914,5,FALSE)</f>
        <v>0</v>
      </c>
      <c r="G467" s="168"/>
      <c r="H467" s="168">
        <f>VLOOKUP(B467,GD_CHAM_CONG!$C$6:$BD$912,37,FALSE)</f>
        <v>26</v>
      </c>
      <c r="I467" s="16">
        <f>VLOOKUP($B467,GD_CHAM_CONG!$C$6:$BF$912,38,FALSE)</f>
        <v>26</v>
      </c>
      <c r="J467" s="16">
        <f>VLOOKUP($B467,GD_CHAM_CONG!$C$6:$BF$912,39,FALSE)</f>
        <v>0</v>
      </c>
      <c r="K467" s="16">
        <f>VLOOKUP($B467,GD_CHAM_CONG!$C$6:$BF$912,40,FALSE)</f>
        <v>0</v>
      </c>
      <c r="L467" s="16">
        <f>VLOOKUP($B467,GD_CHAM_CONG!$C$6:$BF$912,41,FALSE)</f>
        <v>0</v>
      </c>
      <c r="M467" s="16">
        <f>VLOOKUP($B467,GD_CHAM_CONG!$C$6:$BF$912,42,FALSE)</f>
        <v>0</v>
      </c>
      <c r="N467" s="16">
        <f>VLOOKUP($B467,GD_CHAM_CONG!$C$6:$BF$912,43,FALSE)</f>
        <v>0</v>
      </c>
      <c r="O467" s="16">
        <f>VLOOKUP($B467,GD_CHAM_CONG!$C$6:$BF$912,44,FALSE)</f>
        <v>0</v>
      </c>
      <c r="P467" s="16">
        <f>VLOOKUP($B467,GD_CHAM_CONG!$C$6:$BF$912,45,FALSE)</f>
        <v>0</v>
      </c>
      <c r="Q467" s="16">
        <f>VLOOKUP($B467,GD_CHAM_CONG!$C$6:$BF$912,46,FALSE)</f>
        <v>0</v>
      </c>
      <c r="R467" s="16">
        <f>VLOOKUP($B467,GD_CHAM_CONG!$C$6:$BF$912,47,FALSE)</f>
        <v>0</v>
      </c>
      <c r="S467" s="16">
        <f>VLOOKUP($B467,GD_CHAM_CONG!$C$6:$BF$912,48,FALSE)</f>
        <v>0</v>
      </c>
      <c r="T467" s="16">
        <f>VLOOKUP($B467,GD_CHAM_CONG!$C$6:$BF$912,49,FALSE)</f>
        <v>0</v>
      </c>
      <c r="U467" s="16">
        <f>VLOOKUP($B467,GD_CHAM_CONG!$C$6:$BF$912,50,FALSE)</f>
        <v>0</v>
      </c>
      <c r="V467" s="16">
        <f>VLOOKUP($B467,GD_CHAM_CONG!$C$6:$BF$912,51,FALSE)</f>
        <v>0</v>
      </c>
      <c r="W467" s="16">
        <f>VLOOKUP($B467,GD_CHAM_CONG!$C$6:$BF$912,52,FALSE)</f>
        <v>0</v>
      </c>
      <c r="X467" s="16">
        <f>VLOOKUP($B467,GD_CHAM_CONG!$C$6:$BF$912,53,FALSE)</f>
        <v>0</v>
      </c>
      <c r="Y467" s="16">
        <f>VLOOKUP($B467,GD_CHAM_CONG!$C$6:$BF$912,54,FALSE)</f>
        <v>0</v>
      </c>
      <c r="Z467" s="16">
        <f>VLOOKUP($B467,GD_CHAM_CONG!$C$6:$BF$912,55,FALSE)</f>
        <v>0</v>
      </c>
      <c r="AA467" s="16">
        <f>VLOOKUP($B467,GD_CHAM_CONG!$C$6:$BF$912,56,FALSE)</f>
        <v>0</v>
      </c>
      <c r="AB467" s="16">
        <f>VLOOKUP($B467,GD_CHAM_CONG!$C$6:$BI$912,57,FALSE)</f>
        <v>0</v>
      </c>
      <c r="AC467" s="16">
        <f>VLOOKUP($B467,GD_CHAM_CONG!$C$6:$BI$912,58,FALSE)</f>
        <v>0</v>
      </c>
      <c r="AD467" s="16">
        <f>VLOOKUP($B467,GD_CHAM_CONG!$C$6:$BI$912,59,FALSE)</f>
        <v>0</v>
      </c>
      <c r="AE467" s="188">
        <f>I467/$H467*VLOOKUP(I$4,DM_TI_LE!$A$5:$B$30,2,FALSE)</f>
        <v>1</v>
      </c>
      <c r="AF467" s="188">
        <f>J467/$H467*VLOOKUP(J$4,DM_TI_LE!$A$5:$B$30,2,FALSE)</f>
        <v>0</v>
      </c>
      <c r="AG467" s="188">
        <f>K467/$H467*VLOOKUP(K$4,DM_TI_LE!$A$5:$B$30,2,FALSE)</f>
        <v>0</v>
      </c>
      <c r="AH467" s="188">
        <f>L467/$H467*VLOOKUP(L$4,DM_TI_LE!$A$5:$B$30,2,FALSE)</f>
        <v>0</v>
      </c>
      <c r="AI467" s="188">
        <f>M467/$H467*VLOOKUP(M$4,DM_TI_LE!$A$5:$B$30,2,FALSE)</f>
        <v>0</v>
      </c>
      <c r="AJ467" s="188">
        <f>N467/$H467*VLOOKUP(N$4,DM_TI_LE!$A$5:$B$30,2,FALSE)</f>
        <v>0</v>
      </c>
      <c r="AK467" s="188">
        <f>O467/$H467*VLOOKUP(O$4,DM_TI_LE!$A$5:$B$30,2,FALSE)</f>
        <v>0</v>
      </c>
      <c r="AL467" s="188">
        <f>P467/$H467*VLOOKUP(P$4,DM_TI_LE!$A$5:$B$30,2,FALSE)</f>
        <v>0</v>
      </c>
      <c r="AM467" s="188">
        <f>Q467/$H467*VLOOKUP(Q$4,DM_TI_LE!$A$5:$B$30,2,FALSE)</f>
        <v>0</v>
      </c>
      <c r="AN467" s="188">
        <f>R467/$H467*VLOOKUP(R$4,DM_TI_LE!$A$5:$B$30,2,FALSE)</f>
        <v>0</v>
      </c>
      <c r="AO467" s="188">
        <f>S467/$H467*VLOOKUP(S$4,DM_TI_LE!$A$5:$B$30,2,FALSE)</f>
        <v>0</v>
      </c>
      <c r="AP467" s="188">
        <f>T467/$H467*VLOOKUP(T$4,DM_TI_LE!$A$5:$B$30,2,FALSE)</f>
        <v>0</v>
      </c>
      <c r="AQ467" s="188">
        <f>U467/$H467*VLOOKUP(U$4,DM_TI_LE!$A$5:$B$30,2,FALSE)</f>
        <v>0</v>
      </c>
      <c r="AR467" s="188">
        <f>V467/$H467*VLOOKUP(V$4,DM_TI_LE!$A$5:$B$30,2,FALSE)</f>
        <v>0</v>
      </c>
      <c r="AS467" s="188">
        <f>W467/$H467*VLOOKUP(W$4,DM_TI_LE!$A$5:$B$30,2,FALSE)</f>
        <v>0</v>
      </c>
      <c r="AT467" s="188">
        <f>X467/$H467*VLOOKUP(X$4,DM_TI_LE!$A$5:$B$30,2,FALSE)</f>
        <v>0</v>
      </c>
      <c r="AU467" s="188">
        <f>Y467/$H467*VLOOKUP(Y$4,DM_TI_LE!$A$5:$B$30,2,FALSE)</f>
        <v>0</v>
      </c>
      <c r="AV467" s="188">
        <f>Z467/$H467*VLOOKUP(Z$4,DM_TI_LE!$A$5:$B$30,2,FALSE)</f>
        <v>0</v>
      </c>
      <c r="AW467" s="188">
        <f>AA467/$H467*VLOOKUP(AA$4,DM_TI_LE!$A$5:$B$30,2,FALSE)</f>
        <v>0</v>
      </c>
      <c r="AX467" s="188">
        <f>AB467/$H467*VLOOKUP(AB$4,DM_TI_LE!$A$5:$B$30,2,FALSE)</f>
        <v>0</v>
      </c>
      <c r="AY467" s="188">
        <f>AC467/$H467*VLOOKUP(AC$4,DM_TI_LE!$A$5:$B$30,2,FALSE)</f>
        <v>0</v>
      </c>
      <c r="AZ467" s="188">
        <f>AD467/$H467*VLOOKUP(AD$4,DM_TI_LE!$A$5:$B$30,2,FALSE)</f>
        <v>0</v>
      </c>
      <c r="BA467" s="231">
        <f>IF(CD467="HDHV",DM_TI_LE!$K$12*I467, SUM(AE467:AW467)*F467*E467*DM_HE_SO_LUONG_NS!$D$1*CE467)</f>
        <v>780000</v>
      </c>
      <c r="BB467" s="16"/>
      <c r="BC467" s="17">
        <f>VLOOKUP(B467,GD_LCD_HS_LNS!$B$4:$E$914,4,FALSE)</f>
        <v>0</v>
      </c>
      <c r="BD467" s="16"/>
      <c r="BE467" s="16">
        <f>I467/26*$BC467*VLOOKUP(BE$4,DM_TI_LE!$A$5:$C$29,3,FALSE)</f>
        <v>0</v>
      </c>
      <c r="BF467" s="16">
        <f>J467/26*$BC467*VLOOKUP(BF$4,DM_TI_LE!$A$5:$C$29,3,FALSE)</f>
        <v>0</v>
      </c>
      <c r="BG467" s="16">
        <f>K467/26*$BC467*VLOOKUP(BG$4,DM_TI_LE!$A$5:$C$29,3,FALSE)</f>
        <v>0</v>
      </c>
      <c r="BH467" s="16">
        <f>L467/26*$BC467*VLOOKUP(BH$4,DM_TI_LE!$A$5:$C$29,3,FALSE)</f>
        <v>0</v>
      </c>
      <c r="BI467" s="16">
        <f>M467/26*$BC467*VLOOKUP(BI$4,DM_TI_LE!$A$5:$C$29,3,FALSE)</f>
        <v>0</v>
      </c>
      <c r="BJ467" s="16">
        <f>N467/26*$BC467*VLOOKUP(BJ$4,DM_TI_LE!$A$5:$C$29,3,FALSE)</f>
        <v>0</v>
      </c>
      <c r="BK467" s="16">
        <f>O467/26*$BC467*VLOOKUP(BK$4,DM_TI_LE!$A$5:$C$29,3,FALSE)</f>
        <v>0</v>
      </c>
      <c r="BL467" s="16">
        <f>P467/26*$BC467*VLOOKUP(BL$4,DM_TI_LE!$A$5:$C$29,3,FALSE)</f>
        <v>0</v>
      </c>
      <c r="BM467" s="16">
        <f>Q467/26*$BC467*VLOOKUP(BM$4,DM_TI_LE!$A$5:$C$29,3,FALSE)</f>
        <v>0</v>
      </c>
      <c r="BN467" s="16">
        <f>R467/26*$BC467*VLOOKUP(BN$4,DM_TI_LE!$A$5:$C$29,3,FALSE)</f>
        <v>0</v>
      </c>
      <c r="BO467" s="16">
        <f>S467/26*$BC467*VLOOKUP(BO$4,DM_TI_LE!$A$5:$C$29,3,FALSE)</f>
        <v>0</v>
      </c>
      <c r="BP467" s="16">
        <f>T467/26*$BC467*VLOOKUP(BP$4,DM_TI_LE!$A$5:$C$29,3,FALSE)</f>
        <v>0</v>
      </c>
      <c r="BQ467" s="16">
        <f>U467/26*$BC467*VLOOKUP(BQ$4,DM_TI_LE!$A$5:$C$29,3,FALSE)</f>
        <v>0</v>
      </c>
      <c r="BR467" s="16">
        <f>V467/26*$BC467*VLOOKUP(BR$4,DM_TI_LE!$A$5:$C$29,3,FALSE)</f>
        <v>0</v>
      </c>
      <c r="BS467" s="16">
        <f>W467/26*$BC467*VLOOKUP(BS$4,DM_TI_LE!$A$5:$C$29,3,FALSE)</f>
        <v>0</v>
      </c>
      <c r="BT467" s="16">
        <f>X467/26*$BC467*VLOOKUP(BT$4,DM_TI_LE!$A$5:$C$29,3,FALSE)</f>
        <v>0</v>
      </c>
      <c r="BU467" s="16">
        <f>Y467/26*$BC467*VLOOKUP(BU$4,DM_TI_LE!$A$5:$C$29,3,FALSE)</f>
        <v>0</v>
      </c>
      <c r="BV467" s="16">
        <f>Z467/26*$BC467*VLOOKUP(BV$4,DM_TI_LE!$A$5:$C$29,3,FALSE)</f>
        <v>0</v>
      </c>
      <c r="BW467" s="16">
        <f>AA467/26*$BC467*VLOOKUP(BW$4,DM_TI_LE!$A$5:$C$29,3,FALSE)</f>
        <v>0</v>
      </c>
      <c r="BX467" s="16">
        <f>AB467/26*$BC467*VLOOKUP(BX$4,DM_TI_LE!$A$5:$C$29,3,FALSE)</f>
        <v>0</v>
      </c>
      <c r="BY467" s="16">
        <f>AC467/26*$BC467*VLOOKUP(BY$4,DM_TI_LE!$A$5:$C$29,3,FALSE)</f>
        <v>0</v>
      </c>
      <c r="BZ467" s="16">
        <f>AD467/26*$BC467*VLOOKUP(BZ$4,DM_TI_LE!$A$5:$C$29,3,FALSE)</f>
        <v>0</v>
      </c>
      <c r="CA467" s="196">
        <f t="shared" si="0"/>
        <v>0</v>
      </c>
      <c r="CB467" s="16"/>
      <c r="CC467" s="197">
        <f t="shared" si="1"/>
        <v>780000</v>
      </c>
      <c r="CD467" s="145" t="s">
        <v>61</v>
      </c>
      <c r="CE467" s="199">
        <f>VLOOKUP(CD467,DM_TI_LE!$I$12:$J$16,2,FALSE)</f>
        <v>0</v>
      </c>
    </row>
    <row r="468" spans="1:83" ht="12.75">
      <c r="A468" s="36">
        <v>464</v>
      </c>
      <c r="B468" s="38">
        <f>GD_LCD_HS_LNS!B467</f>
        <v>13722</v>
      </c>
      <c r="C468" s="38" t="str">
        <f>GD_LCD_HS_LNS!C467</f>
        <v>Hoàng Anh Tuấn</v>
      </c>
      <c r="D468" s="38" t="str">
        <f>GD_LCD_HS_LNS!D467</f>
        <v>Nhân viên Bốc xếp</v>
      </c>
      <c r="E468" s="146">
        <f>VLOOKUP(B468,GD_CHAM_CONG!$C$6:$BJ$912,60,FALSE)</f>
        <v>1</v>
      </c>
      <c r="F468" s="146">
        <f>VLOOKUP(B468,GD_LCD_HS_LNS!$B$4:$F$914,5,FALSE)</f>
        <v>0</v>
      </c>
      <c r="G468" s="168"/>
      <c r="H468" s="168">
        <f>VLOOKUP(B468,GD_CHAM_CONG!$C$6:$BD$912,37,FALSE)</f>
        <v>26</v>
      </c>
      <c r="I468" s="16">
        <f>VLOOKUP($B468,GD_CHAM_CONG!$C$6:$BF$912,38,FALSE)</f>
        <v>26</v>
      </c>
      <c r="J468" s="16">
        <f>VLOOKUP($B468,GD_CHAM_CONG!$C$6:$BF$912,39,FALSE)</f>
        <v>0</v>
      </c>
      <c r="K468" s="16">
        <f>VLOOKUP($B468,GD_CHAM_CONG!$C$6:$BF$912,40,FALSE)</f>
        <v>0</v>
      </c>
      <c r="L468" s="16">
        <f>VLOOKUP($B468,GD_CHAM_CONG!$C$6:$BF$912,41,FALSE)</f>
        <v>0</v>
      </c>
      <c r="M468" s="16">
        <f>VLOOKUP($B468,GD_CHAM_CONG!$C$6:$BF$912,42,FALSE)</f>
        <v>0</v>
      </c>
      <c r="N468" s="16">
        <f>VLOOKUP($B468,GD_CHAM_CONG!$C$6:$BF$912,43,FALSE)</f>
        <v>0</v>
      </c>
      <c r="O468" s="16">
        <f>VLOOKUP($B468,GD_CHAM_CONG!$C$6:$BF$912,44,FALSE)</f>
        <v>0</v>
      </c>
      <c r="P468" s="16">
        <f>VLOOKUP($B468,GD_CHAM_CONG!$C$6:$BF$912,45,FALSE)</f>
        <v>0</v>
      </c>
      <c r="Q468" s="16">
        <f>VLOOKUP($B468,GD_CHAM_CONG!$C$6:$BF$912,46,FALSE)</f>
        <v>0</v>
      </c>
      <c r="R468" s="16">
        <f>VLOOKUP($B468,GD_CHAM_CONG!$C$6:$BF$912,47,FALSE)</f>
        <v>0</v>
      </c>
      <c r="S468" s="16">
        <f>VLOOKUP($B468,GD_CHAM_CONG!$C$6:$BF$912,48,FALSE)</f>
        <v>0</v>
      </c>
      <c r="T468" s="16">
        <f>VLOOKUP($B468,GD_CHAM_CONG!$C$6:$BF$912,49,FALSE)</f>
        <v>0</v>
      </c>
      <c r="U468" s="16">
        <f>VLOOKUP($B468,GD_CHAM_CONG!$C$6:$BF$912,50,FALSE)</f>
        <v>0</v>
      </c>
      <c r="V468" s="16">
        <f>VLOOKUP($B468,GD_CHAM_CONG!$C$6:$BF$912,51,FALSE)</f>
        <v>0</v>
      </c>
      <c r="W468" s="16">
        <f>VLOOKUP($B468,GD_CHAM_CONG!$C$6:$BF$912,52,FALSE)</f>
        <v>0</v>
      </c>
      <c r="X468" s="16">
        <f>VLOOKUP($B468,GD_CHAM_CONG!$C$6:$BF$912,53,FALSE)</f>
        <v>0</v>
      </c>
      <c r="Y468" s="16">
        <f>VLOOKUP($B468,GD_CHAM_CONG!$C$6:$BF$912,54,FALSE)</f>
        <v>0</v>
      </c>
      <c r="Z468" s="16">
        <f>VLOOKUP($B468,GD_CHAM_CONG!$C$6:$BF$912,55,FALSE)</f>
        <v>0</v>
      </c>
      <c r="AA468" s="16">
        <f>VLOOKUP($B468,GD_CHAM_CONG!$C$6:$BF$912,56,FALSE)</f>
        <v>0</v>
      </c>
      <c r="AB468" s="16">
        <f>VLOOKUP($B468,GD_CHAM_CONG!$C$6:$BI$912,57,FALSE)</f>
        <v>0</v>
      </c>
      <c r="AC468" s="16">
        <f>VLOOKUP($B468,GD_CHAM_CONG!$C$6:$BI$912,58,FALSE)</f>
        <v>0</v>
      </c>
      <c r="AD468" s="16">
        <f>VLOOKUP($B468,GD_CHAM_CONG!$C$6:$BI$912,59,FALSE)</f>
        <v>0</v>
      </c>
      <c r="AE468" s="188">
        <f>I468/$H468*VLOOKUP(I$4,DM_TI_LE!$A$5:$B$30,2,FALSE)</f>
        <v>1</v>
      </c>
      <c r="AF468" s="188">
        <f>J468/$H468*VLOOKUP(J$4,DM_TI_LE!$A$5:$B$30,2,FALSE)</f>
        <v>0</v>
      </c>
      <c r="AG468" s="188">
        <f>K468/$H468*VLOOKUP(K$4,DM_TI_LE!$A$5:$B$30,2,FALSE)</f>
        <v>0</v>
      </c>
      <c r="AH468" s="188">
        <f>L468/$H468*VLOOKUP(L$4,DM_TI_LE!$A$5:$B$30,2,FALSE)</f>
        <v>0</v>
      </c>
      <c r="AI468" s="188">
        <f>M468/$H468*VLOOKUP(M$4,DM_TI_LE!$A$5:$B$30,2,FALSE)</f>
        <v>0</v>
      </c>
      <c r="AJ468" s="188">
        <f>N468/$H468*VLOOKUP(N$4,DM_TI_LE!$A$5:$B$30,2,FALSE)</f>
        <v>0</v>
      </c>
      <c r="AK468" s="188">
        <f>O468/$H468*VLOOKUP(O$4,DM_TI_LE!$A$5:$B$30,2,FALSE)</f>
        <v>0</v>
      </c>
      <c r="AL468" s="188">
        <f>P468/$H468*VLOOKUP(P$4,DM_TI_LE!$A$5:$B$30,2,FALSE)</f>
        <v>0</v>
      </c>
      <c r="AM468" s="188">
        <f>Q468/$H468*VLOOKUP(Q$4,DM_TI_LE!$A$5:$B$30,2,FALSE)</f>
        <v>0</v>
      </c>
      <c r="AN468" s="188">
        <f>R468/$H468*VLOOKUP(R$4,DM_TI_LE!$A$5:$B$30,2,FALSE)</f>
        <v>0</v>
      </c>
      <c r="AO468" s="188">
        <f>S468/$H468*VLOOKUP(S$4,DM_TI_LE!$A$5:$B$30,2,FALSE)</f>
        <v>0</v>
      </c>
      <c r="AP468" s="188">
        <f>T468/$H468*VLOOKUP(T$4,DM_TI_LE!$A$5:$B$30,2,FALSE)</f>
        <v>0</v>
      </c>
      <c r="AQ468" s="188">
        <f>U468/$H468*VLOOKUP(U$4,DM_TI_LE!$A$5:$B$30,2,FALSE)</f>
        <v>0</v>
      </c>
      <c r="AR468" s="188">
        <f>V468/$H468*VLOOKUP(V$4,DM_TI_LE!$A$5:$B$30,2,FALSE)</f>
        <v>0</v>
      </c>
      <c r="AS468" s="188">
        <f>W468/$H468*VLOOKUP(W$4,DM_TI_LE!$A$5:$B$30,2,FALSE)</f>
        <v>0</v>
      </c>
      <c r="AT468" s="188">
        <f>X468/$H468*VLOOKUP(X$4,DM_TI_LE!$A$5:$B$30,2,FALSE)</f>
        <v>0</v>
      </c>
      <c r="AU468" s="188">
        <f>Y468/$H468*VLOOKUP(Y$4,DM_TI_LE!$A$5:$B$30,2,FALSE)</f>
        <v>0</v>
      </c>
      <c r="AV468" s="188">
        <f>Z468/$H468*VLOOKUP(Z$4,DM_TI_LE!$A$5:$B$30,2,FALSE)</f>
        <v>0</v>
      </c>
      <c r="AW468" s="188">
        <f>AA468/$H468*VLOOKUP(AA$4,DM_TI_LE!$A$5:$B$30,2,FALSE)</f>
        <v>0</v>
      </c>
      <c r="AX468" s="188">
        <f>AB468/$H468*VLOOKUP(AB$4,DM_TI_LE!$A$5:$B$30,2,FALSE)</f>
        <v>0</v>
      </c>
      <c r="AY468" s="188">
        <f>AC468/$H468*VLOOKUP(AC$4,DM_TI_LE!$A$5:$B$30,2,FALSE)</f>
        <v>0</v>
      </c>
      <c r="AZ468" s="188">
        <f>AD468/$H468*VLOOKUP(AD$4,DM_TI_LE!$A$5:$B$30,2,FALSE)</f>
        <v>0</v>
      </c>
      <c r="BA468" s="231">
        <f>IF(CD468="HDHV",DM_TI_LE!$K$12*I468, SUM(AE468:AW468)*F468*E468*DM_HE_SO_LUONG_NS!$D$1*CE468)</f>
        <v>780000</v>
      </c>
      <c r="BB468" s="16"/>
      <c r="BC468" s="17">
        <f>VLOOKUP(B468,GD_LCD_HS_LNS!$B$4:$E$914,4,FALSE)</f>
        <v>0</v>
      </c>
      <c r="BD468" s="16"/>
      <c r="BE468" s="16">
        <f>I468/26*$BC468*VLOOKUP(BE$4,DM_TI_LE!$A$5:$C$29,3,FALSE)</f>
        <v>0</v>
      </c>
      <c r="BF468" s="16">
        <f>J468/26*$BC468*VLOOKUP(BF$4,DM_TI_LE!$A$5:$C$29,3,FALSE)</f>
        <v>0</v>
      </c>
      <c r="BG468" s="16">
        <f>K468/26*$BC468*VLOOKUP(BG$4,DM_TI_LE!$A$5:$C$29,3,FALSE)</f>
        <v>0</v>
      </c>
      <c r="BH468" s="16">
        <f>L468/26*$BC468*VLOOKUP(BH$4,DM_TI_LE!$A$5:$C$29,3,FALSE)</f>
        <v>0</v>
      </c>
      <c r="BI468" s="16">
        <f>M468/26*$BC468*VLOOKUP(BI$4,DM_TI_LE!$A$5:$C$29,3,FALSE)</f>
        <v>0</v>
      </c>
      <c r="BJ468" s="16">
        <f>N468/26*$BC468*VLOOKUP(BJ$4,DM_TI_LE!$A$5:$C$29,3,FALSE)</f>
        <v>0</v>
      </c>
      <c r="BK468" s="16">
        <f>O468/26*$BC468*VLOOKUP(BK$4,DM_TI_LE!$A$5:$C$29,3,FALSE)</f>
        <v>0</v>
      </c>
      <c r="BL468" s="16">
        <f>P468/26*$BC468*VLOOKUP(BL$4,DM_TI_LE!$A$5:$C$29,3,FALSE)</f>
        <v>0</v>
      </c>
      <c r="BM468" s="16">
        <f>Q468/26*$BC468*VLOOKUP(BM$4,DM_TI_LE!$A$5:$C$29,3,FALSE)</f>
        <v>0</v>
      </c>
      <c r="BN468" s="16">
        <f>R468/26*$BC468*VLOOKUP(BN$4,DM_TI_LE!$A$5:$C$29,3,FALSE)</f>
        <v>0</v>
      </c>
      <c r="BO468" s="16">
        <f>S468/26*$BC468*VLOOKUP(BO$4,DM_TI_LE!$A$5:$C$29,3,FALSE)</f>
        <v>0</v>
      </c>
      <c r="BP468" s="16">
        <f>T468/26*$BC468*VLOOKUP(BP$4,DM_TI_LE!$A$5:$C$29,3,FALSE)</f>
        <v>0</v>
      </c>
      <c r="BQ468" s="16">
        <f>U468/26*$BC468*VLOOKUP(BQ$4,DM_TI_LE!$A$5:$C$29,3,FALSE)</f>
        <v>0</v>
      </c>
      <c r="BR468" s="16">
        <f>V468/26*$BC468*VLOOKUP(BR$4,DM_TI_LE!$A$5:$C$29,3,FALSE)</f>
        <v>0</v>
      </c>
      <c r="BS468" s="16">
        <f>W468/26*$BC468*VLOOKUP(BS$4,DM_TI_LE!$A$5:$C$29,3,FALSE)</f>
        <v>0</v>
      </c>
      <c r="BT468" s="16">
        <f>X468/26*$BC468*VLOOKUP(BT$4,DM_TI_LE!$A$5:$C$29,3,FALSE)</f>
        <v>0</v>
      </c>
      <c r="BU468" s="16">
        <f>Y468/26*$BC468*VLOOKUP(BU$4,DM_TI_LE!$A$5:$C$29,3,FALSE)</f>
        <v>0</v>
      </c>
      <c r="BV468" s="16">
        <f>Z468/26*$BC468*VLOOKUP(BV$4,DM_TI_LE!$A$5:$C$29,3,FALSE)</f>
        <v>0</v>
      </c>
      <c r="BW468" s="16">
        <f>AA468/26*$BC468*VLOOKUP(BW$4,DM_TI_LE!$A$5:$C$29,3,FALSE)</f>
        <v>0</v>
      </c>
      <c r="BX468" s="16">
        <f>AB468/26*$BC468*VLOOKUP(BX$4,DM_TI_LE!$A$5:$C$29,3,FALSE)</f>
        <v>0</v>
      </c>
      <c r="BY468" s="16">
        <f>AC468/26*$BC468*VLOOKUP(BY$4,DM_TI_LE!$A$5:$C$29,3,FALSE)</f>
        <v>0</v>
      </c>
      <c r="BZ468" s="16">
        <f>AD468/26*$BC468*VLOOKUP(BZ$4,DM_TI_LE!$A$5:$C$29,3,FALSE)</f>
        <v>0</v>
      </c>
      <c r="CA468" s="196">
        <f t="shared" si="0"/>
        <v>0</v>
      </c>
      <c r="CB468" s="16"/>
      <c r="CC468" s="197">
        <f t="shared" si="1"/>
        <v>780000</v>
      </c>
      <c r="CD468" s="145" t="s">
        <v>61</v>
      </c>
      <c r="CE468" s="199">
        <f>VLOOKUP(CD468,DM_TI_LE!$I$12:$J$16,2,FALSE)</f>
        <v>0</v>
      </c>
    </row>
    <row r="469" spans="1:83" ht="12.75">
      <c r="A469" s="36">
        <v>465</v>
      </c>
      <c r="B469" s="38">
        <f>GD_LCD_HS_LNS!B468</f>
        <v>13723</v>
      </c>
      <c r="C469" s="38" t="str">
        <f>GD_LCD_HS_LNS!C468</f>
        <v>Phạm Tiến Công</v>
      </c>
      <c r="D469" s="38" t="str">
        <f>GD_LCD_HS_LNS!D468</f>
        <v>Nhân viên Bốc xếp</v>
      </c>
      <c r="E469" s="146">
        <f>VLOOKUP(B469,GD_CHAM_CONG!$C$6:$BJ$912,60,FALSE)</f>
        <v>1</v>
      </c>
      <c r="F469" s="146"/>
      <c r="G469" s="168"/>
      <c r="H469" s="168">
        <f>VLOOKUP(B469,GD_CHAM_CONG!$C$6:$BD$912,37,FALSE)</f>
        <v>26</v>
      </c>
      <c r="I469" s="16">
        <f>VLOOKUP($B469,GD_CHAM_CONG!$C$6:$BF$912,38,FALSE)</f>
        <v>26</v>
      </c>
      <c r="J469" s="16">
        <f>VLOOKUP($B469,GD_CHAM_CONG!$C$6:$BF$912,39,FALSE)</f>
        <v>0</v>
      </c>
      <c r="K469" s="16">
        <f>VLOOKUP($B469,GD_CHAM_CONG!$C$6:$BF$912,40,FALSE)</f>
        <v>0</v>
      </c>
      <c r="L469" s="16">
        <f>VLOOKUP($B469,GD_CHAM_CONG!$C$6:$BF$912,41,FALSE)</f>
        <v>0</v>
      </c>
      <c r="M469" s="16">
        <f>VLOOKUP($B469,GD_CHAM_CONG!$C$6:$BF$912,42,FALSE)</f>
        <v>0</v>
      </c>
      <c r="N469" s="16">
        <f>VLOOKUP($B469,GD_CHAM_CONG!$C$6:$BF$912,43,FALSE)</f>
        <v>0</v>
      </c>
      <c r="O469" s="16">
        <f>VLOOKUP($B469,GD_CHAM_CONG!$C$6:$BF$912,44,FALSE)</f>
        <v>0</v>
      </c>
      <c r="P469" s="16">
        <f>VLOOKUP($B469,GD_CHAM_CONG!$C$6:$BF$912,45,FALSE)</f>
        <v>0</v>
      </c>
      <c r="Q469" s="16">
        <f>VLOOKUP($B469,GD_CHAM_CONG!$C$6:$BF$912,46,FALSE)</f>
        <v>0</v>
      </c>
      <c r="R469" s="16">
        <f>VLOOKUP($B469,GD_CHAM_CONG!$C$6:$BF$912,47,FALSE)</f>
        <v>0</v>
      </c>
      <c r="S469" s="16">
        <f>VLOOKUP($B469,GD_CHAM_CONG!$C$6:$BF$912,48,FALSE)</f>
        <v>0</v>
      </c>
      <c r="T469" s="16">
        <f>VLOOKUP($B469,GD_CHAM_CONG!$C$6:$BF$912,49,FALSE)</f>
        <v>0</v>
      </c>
      <c r="U469" s="16">
        <f>VLOOKUP($B469,GD_CHAM_CONG!$C$6:$BF$912,50,FALSE)</f>
        <v>0</v>
      </c>
      <c r="V469" s="16">
        <f>VLOOKUP($B469,GD_CHAM_CONG!$C$6:$BF$912,51,FALSE)</f>
        <v>0</v>
      </c>
      <c r="W469" s="16">
        <f>VLOOKUP($B469,GD_CHAM_CONG!$C$6:$BF$912,52,FALSE)</f>
        <v>0</v>
      </c>
      <c r="X469" s="16">
        <f>VLOOKUP($B469,GD_CHAM_CONG!$C$6:$BF$912,53,FALSE)</f>
        <v>0</v>
      </c>
      <c r="Y469" s="16">
        <f>VLOOKUP($B469,GD_CHAM_CONG!$C$6:$BF$912,54,FALSE)</f>
        <v>0</v>
      </c>
      <c r="Z469" s="16">
        <f>VLOOKUP($B469,GD_CHAM_CONG!$C$6:$BF$912,55,FALSE)</f>
        <v>0</v>
      </c>
      <c r="AA469" s="16">
        <f>VLOOKUP($B469,GD_CHAM_CONG!$C$6:$BF$912,56,FALSE)</f>
        <v>0</v>
      </c>
      <c r="AB469" s="16">
        <f>VLOOKUP($B469,GD_CHAM_CONG!$C$6:$BI$912,57,FALSE)</f>
        <v>0</v>
      </c>
      <c r="AC469" s="16">
        <f>VLOOKUP($B469,GD_CHAM_CONG!$C$6:$BI$912,58,FALSE)</f>
        <v>0</v>
      </c>
      <c r="AD469" s="16">
        <f>VLOOKUP($B469,GD_CHAM_CONG!$C$6:$BI$912,59,FALSE)</f>
        <v>0</v>
      </c>
      <c r="AE469" s="188">
        <f>I469/$H469*VLOOKUP(I$4,DM_TI_LE!$A$5:$B$30,2,FALSE)</f>
        <v>1</v>
      </c>
      <c r="AF469" s="188">
        <f>J469/$H469*VLOOKUP(J$4,DM_TI_LE!$A$5:$B$30,2,FALSE)</f>
        <v>0</v>
      </c>
      <c r="AG469" s="188">
        <f>K469/$H469*VLOOKUP(K$4,DM_TI_LE!$A$5:$B$30,2,FALSE)</f>
        <v>0</v>
      </c>
      <c r="AH469" s="188">
        <f>L469/$H469*VLOOKUP(L$4,DM_TI_LE!$A$5:$B$30,2,FALSE)</f>
        <v>0</v>
      </c>
      <c r="AI469" s="188">
        <f>M469/$H469*VLOOKUP(M$4,DM_TI_LE!$A$5:$B$30,2,FALSE)</f>
        <v>0</v>
      </c>
      <c r="AJ469" s="188">
        <f>N469/$H469*VLOOKUP(N$4,DM_TI_LE!$A$5:$B$30,2,FALSE)</f>
        <v>0</v>
      </c>
      <c r="AK469" s="188">
        <f>O469/$H469*VLOOKUP(O$4,DM_TI_LE!$A$5:$B$30,2,FALSE)</f>
        <v>0</v>
      </c>
      <c r="AL469" s="188">
        <f>P469/$H469*VLOOKUP(P$4,DM_TI_LE!$A$5:$B$30,2,FALSE)</f>
        <v>0</v>
      </c>
      <c r="AM469" s="188">
        <f>Q469/$H469*VLOOKUP(Q$4,DM_TI_LE!$A$5:$B$30,2,FALSE)</f>
        <v>0</v>
      </c>
      <c r="AN469" s="188">
        <f>R469/$H469*VLOOKUP(R$4,DM_TI_LE!$A$5:$B$30,2,FALSE)</f>
        <v>0</v>
      </c>
      <c r="AO469" s="188">
        <f>S469/$H469*VLOOKUP(S$4,DM_TI_LE!$A$5:$B$30,2,FALSE)</f>
        <v>0</v>
      </c>
      <c r="AP469" s="188">
        <f>T469/$H469*VLOOKUP(T$4,DM_TI_LE!$A$5:$B$30,2,FALSE)</f>
        <v>0</v>
      </c>
      <c r="AQ469" s="188">
        <f>U469/$H469*VLOOKUP(U$4,DM_TI_LE!$A$5:$B$30,2,FALSE)</f>
        <v>0</v>
      </c>
      <c r="AR469" s="188">
        <f>V469/$H469*VLOOKUP(V$4,DM_TI_LE!$A$5:$B$30,2,FALSE)</f>
        <v>0</v>
      </c>
      <c r="AS469" s="188">
        <f>W469/$H469*VLOOKUP(W$4,DM_TI_LE!$A$5:$B$30,2,FALSE)</f>
        <v>0</v>
      </c>
      <c r="AT469" s="188">
        <f>X469/$H469*VLOOKUP(X$4,DM_TI_LE!$A$5:$B$30,2,FALSE)</f>
        <v>0</v>
      </c>
      <c r="AU469" s="188">
        <f>Y469/$H469*VLOOKUP(Y$4,DM_TI_LE!$A$5:$B$30,2,FALSE)</f>
        <v>0</v>
      </c>
      <c r="AV469" s="188">
        <f>Z469/$H469*VLOOKUP(Z$4,DM_TI_LE!$A$5:$B$30,2,FALSE)</f>
        <v>0</v>
      </c>
      <c r="AW469" s="188">
        <f>AA469/$H469*VLOOKUP(AA$4,DM_TI_LE!$A$5:$B$30,2,FALSE)</f>
        <v>0</v>
      </c>
      <c r="AX469" s="188">
        <f>AB469/$H469*VLOOKUP(AB$4,DM_TI_LE!$A$5:$B$30,2,FALSE)</f>
        <v>0</v>
      </c>
      <c r="AY469" s="188">
        <f>AC469/$H469*VLOOKUP(AC$4,DM_TI_LE!$A$5:$B$30,2,FALSE)</f>
        <v>0</v>
      </c>
      <c r="AZ469" s="188">
        <f>AD469/$H469*VLOOKUP(AD$4,DM_TI_LE!$A$5:$B$30,2,FALSE)</f>
        <v>0</v>
      </c>
      <c r="BA469" s="231">
        <f>IF(CD469="HDHV",DM_TI_LE!$K$12*I469, SUM(AE469:AW469)*F469*E469*DM_HE_SO_LUONG_NS!$D$1*CE469)</f>
        <v>780000</v>
      </c>
      <c r="BB469" s="16"/>
      <c r="BC469" s="17">
        <f>VLOOKUP(B469,GD_LCD_HS_LNS!$B$4:$E$914,4,FALSE)</f>
        <v>0</v>
      </c>
      <c r="BD469" s="16"/>
      <c r="BE469" s="16">
        <f>I469/26*$BC469*VLOOKUP(BE$4,DM_TI_LE!$A$5:$C$29,3,FALSE)</f>
        <v>0</v>
      </c>
      <c r="BF469" s="16">
        <f>J469/26*$BC469*VLOOKUP(BF$4,DM_TI_LE!$A$5:$C$29,3,FALSE)</f>
        <v>0</v>
      </c>
      <c r="BG469" s="16">
        <f>K469/26*$BC469*VLOOKUP(BG$4,DM_TI_LE!$A$5:$C$29,3,FALSE)</f>
        <v>0</v>
      </c>
      <c r="BH469" s="16">
        <f>L469/26*$BC469*VLOOKUP(BH$4,DM_TI_LE!$A$5:$C$29,3,FALSE)</f>
        <v>0</v>
      </c>
      <c r="BI469" s="16">
        <f>M469/26*$BC469*VLOOKUP(BI$4,DM_TI_LE!$A$5:$C$29,3,FALSE)</f>
        <v>0</v>
      </c>
      <c r="BJ469" s="16">
        <f>N469/26*$BC469*VLOOKUP(BJ$4,DM_TI_LE!$A$5:$C$29,3,FALSE)</f>
        <v>0</v>
      </c>
      <c r="BK469" s="16">
        <f>O469/26*$BC469*VLOOKUP(BK$4,DM_TI_LE!$A$5:$C$29,3,FALSE)</f>
        <v>0</v>
      </c>
      <c r="BL469" s="16">
        <f>P469/26*$BC469*VLOOKUP(BL$4,DM_TI_LE!$A$5:$C$29,3,FALSE)</f>
        <v>0</v>
      </c>
      <c r="BM469" s="16">
        <f>Q469/26*$BC469*VLOOKUP(BM$4,DM_TI_LE!$A$5:$C$29,3,FALSE)</f>
        <v>0</v>
      </c>
      <c r="BN469" s="16">
        <f>R469/26*$BC469*VLOOKUP(BN$4,DM_TI_LE!$A$5:$C$29,3,FALSE)</f>
        <v>0</v>
      </c>
      <c r="BO469" s="16">
        <f>S469/26*$BC469*VLOOKUP(BO$4,DM_TI_LE!$A$5:$C$29,3,FALSE)</f>
        <v>0</v>
      </c>
      <c r="BP469" s="16">
        <f>T469/26*$BC469*VLOOKUP(BP$4,DM_TI_LE!$A$5:$C$29,3,FALSE)</f>
        <v>0</v>
      </c>
      <c r="BQ469" s="16">
        <f>U469/26*$BC469*VLOOKUP(BQ$4,DM_TI_LE!$A$5:$C$29,3,FALSE)</f>
        <v>0</v>
      </c>
      <c r="BR469" s="16">
        <f>V469/26*$BC469*VLOOKUP(BR$4,DM_TI_LE!$A$5:$C$29,3,FALSE)</f>
        <v>0</v>
      </c>
      <c r="BS469" s="16">
        <f>W469/26*$BC469*VLOOKUP(BS$4,DM_TI_LE!$A$5:$C$29,3,FALSE)</f>
        <v>0</v>
      </c>
      <c r="BT469" s="16">
        <f>X469/26*$BC469*VLOOKUP(BT$4,DM_TI_LE!$A$5:$C$29,3,FALSE)</f>
        <v>0</v>
      </c>
      <c r="BU469" s="16">
        <f>Y469/26*$BC469*VLOOKUP(BU$4,DM_TI_LE!$A$5:$C$29,3,FALSE)</f>
        <v>0</v>
      </c>
      <c r="BV469" s="16">
        <f>Z469/26*$BC469*VLOOKUP(BV$4,DM_TI_LE!$A$5:$C$29,3,FALSE)</f>
        <v>0</v>
      </c>
      <c r="BW469" s="16">
        <f>AA469/26*$BC469*VLOOKUP(BW$4,DM_TI_LE!$A$5:$C$29,3,FALSE)</f>
        <v>0</v>
      </c>
      <c r="BX469" s="16">
        <f>AB469/26*$BC469*VLOOKUP(BX$4,DM_TI_LE!$A$5:$C$29,3,FALSE)</f>
        <v>0</v>
      </c>
      <c r="BY469" s="16">
        <f>AC469/26*$BC469*VLOOKUP(BY$4,DM_TI_LE!$A$5:$C$29,3,FALSE)</f>
        <v>0</v>
      </c>
      <c r="BZ469" s="16">
        <f>AD469/26*$BC469*VLOOKUP(BZ$4,DM_TI_LE!$A$5:$C$29,3,FALSE)</f>
        <v>0</v>
      </c>
      <c r="CA469" s="196">
        <f t="shared" si="0"/>
        <v>0</v>
      </c>
      <c r="CB469" s="16"/>
      <c r="CC469" s="197">
        <f t="shared" si="1"/>
        <v>780000</v>
      </c>
      <c r="CD469" s="145" t="s">
        <v>61</v>
      </c>
      <c r="CE469" s="199">
        <f>VLOOKUP(CD469,DM_TI_LE!$I$12:$J$16,2,FALSE)</f>
        <v>0</v>
      </c>
    </row>
    <row r="470" spans="1:83" ht="12.75">
      <c r="A470" s="36">
        <v>466</v>
      </c>
      <c r="B470" s="38">
        <f>GD_LCD_HS_LNS!B469</f>
        <v>13724</v>
      </c>
      <c r="C470" s="38" t="str">
        <f>GD_LCD_HS_LNS!C469</f>
        <v>Nguyễn Văn Hưng</v>
      </c>
      <c r="D470" s="38" t="str">
        <f>GD_LCD_HS_LNS!D469</f>
        <v>Nhân viên Bốc xếp</v>
      </c>
      <c r="E470" s="146">
        <f>VLOOKUP(B470,GD_CHAM_CONG!$C$6:$BJ$912,60,FALSE)</f>
        <v>1</v>
      </c>
      <c r="F470" s="146"/>
      <c r="G470" s="168"/>
      <c r="H470" s="168">
        <f>VLOOKUP(B470,GD_CHAM_CONG!$C$6:$BD$912,37,FALSE)</f>
        <v>26</v>
      </c>
      <c r="I470" s="16">
        <f>VLOOKUP($B470,GD_CHAM_CONG!$C$6:$BF$912,38,FALSE)</f>
        <v>26</v>
      </c>
      <c r="J470" s="16">
        <f>VLOOKUP($B470,GD_CHAM_CONG!$C$6:$BF$912,39,FALSE)</f>
        <v>0</v>
      </c>
      <c r="K470" s="16">
        <f>VLOOKUP($B470,GD_CHAM_CONG!$C$6:$BF$912,40,FALSE)</f>
        <v>0</v>
      </c>
      <c r="L470" s="16">
        <f>VLOOKUP($B470,GD_CHAM_CONG!$C$6:$BF$912,41,FALSE)</f>
        <v>0</v>
      </c>
      <c r="M470" s="16">
        <f>VLOOKUP($B470,GD_CHAM_CONG!$C$6:$BF$912,42,FALSE)</f>
        <v>0</v>
      </c>
      <c r="N470" s="16">
        <f>VLOOKUP($B470,GD_CHAM_CONG!$C$6:$BF$912,43,FALSE)</f>
        <v>0</v>
      </c>
      <c r="O470" s="16">
        <f>VLOOKUP($B470,GD_CHAM_CONG!$C$6:$BF$912,44,FALSE)</f>
        <v>0</v>
      </c>
      <c r="P470" s="16">
        <f>VLOOKUP($B470,GD_CHAM_CONG!$C$6:$BF$912,45,FALSE)</f>
        <v>0</v>
      </c>
      <c r="Q470" s="16">
        <f>VLOOKUP($B470,GD_CHAM_CONG!$C$6:$BF$912,46,FALSE)</f>
        <v>0</v>
      </c>
      <c r="R470" s="16">
        <f>VLOOKUP($B470,GD_CHAM_CONG!$C$6:$BF$912,47,FALSE)</f>
        <v>0</v>
      </c>
      <c r="S470" s="16">
        <f>VLOOKUP($B470,GD_CHAM_CONG!$C$6:$BF$912,48,FALSE)</f>
        <v>0</v>
      </c>
      <c r="T470" s="16">
        <f>VLOOKUP($B470,GD_CHAM_CONG!$C$6:$BF$912,49,FALSE)</f>
        <v>0</v>
      </c>
      <c r="U470" s="16">
        <f>VLOOKUP($B470,GD_CHAM_CONG!$C$6:$BF$912,50,FALSE)</f>
        <v>0</v>
      </c>
      <c r="V470" s="16">
        <f>VLOOKUP($B470,GD_CHAM_CONG!$C$6:$BF$912,51,FALSE)</f>
        <v>0</v>
      </c>
      <c r="W470" s="16">
        <f>VLOOKUP($B470,GD_CHAM_CONG!$C$6:$BF$912,52,FALSE)</f>
        <v>0</v>
      </c>
      <c r="X470" s="16">
        <f>VLOOKUP($B470,GD_CHAM_CONG!$C$6:$BF$912,53,FALSE)</f>
        <v>0</v>
      </c>
      <c r="Y470" s="16">
        <f>VLOOKUP($B470,GD_CHAM_CONG!$C$6:$BF$912,54,FALSE)</f>
        <v>0</v>
      </c>
      <c r="Z470" s="16">
        <f>VLOOKUP($B470,GD_CHAM_CONG!$C$6:$BF$912,55,FALSE)</f>
        <v>0</v>
      </c>
      <c r="AA470" s="16">
        <f>VLOOKUP($B470,GD_CHAM_CONG!$C$6:$BF$912,56,FALSE)</f>
        <v>0</v>
      </c>
      <c r="AB470" s="16">
        <f>VLOOKUP($B470,GD_CHAM_CONG!$C$6:$BI$912,57,FALSE)</f>
        <v>0</v>
      </c>
      <c r="AC470" s="16">
        <f>VLOOKUP($B470,GD_CHAM_CONG!$C$6:$BI$912,58,FALSE)</f>
        <v>0</v>
      </c>
      <c r="AD470" s="16">
        <f>VLOOKUP($B470,GD_CHAM_CONG!$C$6:$BI$912,59,FALSE)</f>
        <v>0</v>
      </c>
      <c r="AE470" s="188">
        <f>I470/$H470*VLOOKUP(I$4,DM_TI_LE!$A$5:$B$30,2,FALSE)</f>
        <v>1</v>
      </c>
      <c r="AF470" s="188">
        <f>J470/$H470*VLOOKUP(J$4,DM_TI_LE!$A$5:$B$30,2,FALSE)</f>
        <v>0</v>
      </c>
      <c r="AG470" s="188">
        <f>K470/$H470*VLOOKUP(K$4,DM_TI_LE!$A$5:$B$30,2,FALSE)</f>
        <v>0</v>
      </c>
      <c r="AH470" s="188">
        <f>L470/$H470*VLOOKUP(L$4,DM_TI_LE!$A$5:$B$30,2,FALSE)</f>
        <v>0</v>
      </c>
      <c r="AI470" s="188">
        <f>M470/$H470*VLOOKUP(M$4,DM_TI_LE!$A$5:$B$30,2,FALSE)</f>
        <v>0</v>
      </c>
      <c r="AJ470" s="188">
        <f>N470/$H470*VLOOKUP(N$4,DM_TI_LE!$A$5:$B$30,2,FALSE)</f>
        <v>0</v>
      </c>
      <c r="AK470" s="188">
        <f>O470/$H470*VLOOKUP(O$4,DM_TI_LE!$A$5:$B$30,2,FALSE)</f>
        <v>0</v>
      </c>
      <c r="AL470" s="188">
        <f>P470/$H470*VLOOKUP(P$4,DM_TI_LE!$A$5:$B$30,2,FALSE)</f>
        <v>0</v>
      </c>
      <c r="AM470" s="188">
        <f>Q470/$H470*VLOOKUP(Q$4,DM_TI_LE!$A$5:$B$30,2,FALSE)</f>
        <v>0</v>
      </c>
      <c r="AN470" s="188">
        <f>R470/$H470*VLOOKUP(R$4,DM_TI_LE!$A$5:$B$30,2,FALSE)</f>
        <v>0</v>
      </c>
      <c r="AO470" s="188">
        <f>S470/$H470*VLOOKUP(S$4,DM_TI_LE!$A$5:$B$30,2,FALSE)</f>
        <v>0</v>
      </c>
      <c r="AP470" s="188">
        <f>T470/$H470*VLOOKUP(T$4,DM_TI_LE!$A$5:$B$30,2,FALSE)</f>
        <v>0</v>
      </c>
      <c r="AQ470" s="188">
        <f>U470/$H470*VLOOKUP(U$4,DM_TI_LE!$A$5:$B$30,2,FALSE)</f>
        <v>0</v>
      </c>
      <c r="AR470" s="188">
        <f>V470/$H470*VLOOKUP(V$4,DM_TI_LE!$A$5:$B$30,2,FALSE)</f>
        <v>0</v>
      </c>
      <c r="AS470" s="188">
        <f>W470/$H470*VLOOKUP(W$4,DM_TI_LE!$A$5:$B$30,2,FALSE)</f>
        <v>0</v>
      </c>
      <c r="AT470" s="188">
        <f>X470/$H470*VLOOKUP(X$4,DM_TI_LE!$A$5:$B$30,2,FALSE)</f>
        <v>0</v>
      </c>
      <c r="AU470" s="188">
        <f>Y470/$H470*VLOOKUP(Y$4,DM_TI_LE!$A$5:$B$30,2,FALSE)</f>
        <v>0</v>
      </c>
      <c r="AV470" s="188">
        <f>Z470/$H470*VLOOKUP(Z$4,DM_TI_LE!$A$5:$B$30,2,FALSE)</f>
        <v>0</v>
      </c>
      <c r="AW470" s="188">
        <f>AA470/$H470*VLOOKUP(AA$4,DM_TI_LE!$A$5:$B$30,2,FALSE)</f>
        <v>0</v>
      </c>
      <c r="AX470" s="188">
        <f>AB470/$H470*VLOOKUP(AB$4,DM_TI_LE!$A$5:$B$30,2,FALSE)</f>
        <v>0</v>
      </c>
      <c r="AY470" s="188">
        <f>AC470/$H470*VLOOKUP(AC$4,DM_TI_LE!$A$5:$B$30,2,FALSE)</f>
        <v>0</v>
      </c>
      <c r="AZ470" s="188">
        <f>AD470/$H470*VLOOKUP(AD$4,DM_TI_LE!$A$5:$B$30,2,FALSE)</f>
        <v>0</v>
      </c>
      <c r="BA470" s="231">
        <f>IF(CD470="HDHV",DM_TI_LE!$K$12*I470, SUM(AE470:AW470)*F470*E470*DM_HE_SO_LUONG_NS!$D$1*CE470)</f>
        <v>780000</v>
      </c>
      <c r="BB470" s="16"/>
      <c r="BC470" s="17">
        <f>VLOOKUP(B470,GD_LCD_HS_LNS!$B$4:$E$914,4,FALSE)</f>
        <v>0</v>
      </c>
      <c r="BD470" s="16"/>
      <c r="BE470" s="16">
        <f>I470/26*$BC470*VLOOKUP(BE$4,DM_TI_LE!$A$5:$C$29,3,FALSE)</f>
        <v>0</v>
      </c>
      <c r="BF470" s="16">
        <f>J470/26*$BC470*VLOOKUP(BF$4,DM_TI_LE!$A$5:$C$29,3,FALSE)</f>
        <v>0</v>
      </c>
      <c r="BG470" s="16">
        <f>K470/26*$BC470*VLOOKUP(BG$4,DM_TI_LE!$A$5:$C$29,3,FALSE)</f>
        <v>0</v>
      </c>
      <c r="BH470" s="16">
        <f>L470/26*$BC470*VLOOKUP(BH$4,DM_TI_LE!$A$5:$C$29,3,FALSE)</f>
        <v>0</v>
      </c>
      <c r="BI470" s="16">
        <f>M470/26*$BC470*VLOOKUP(BI$4,DM_TI_LE!$A$5:$C$29,3,FALSE)</f>
        <v>0</v>
      </c>
      <c r="BJ470" s="16">
        <f>N470/26*$BC470*VLOOKUP(BJ$4,DM_TI_LE!$A$5:$C$29,3,FALSE)</f>
        <v>0</v>
      </c>
      <c r="BK470" s="16">
        <f>O470/26*$BC470*VLOOKUP(BK$4,DM_TI_LE!$A$5:$C$29,3,FALSE)</f>
        <v>0</v>
      </c>
      <c r="BL470" s="16">
        <f>P470/26*$BC470*VLOOKUP(BL$4,DM_TI_LE!$A$5:$C$29,3,FALSE)</f>
        <v>0</v>
      </c>
      <c r="BM470" s="16">
        <f>Q470/26*$BC470*VLOOKUP(BM$4,DM_TI_LE!$A$5:$C$29,3,FALSE)</f>
        <v>0</v>
      </c>
      <c r="BN470" s="16">
        <f>R470/26*$BC470*VLOOKUP(BN$4,DM_TI_LE!$A$5:$C$29,3,FALSE)</f>
        <v>0</v>
      </c>
      <c r="BO470" s="16">
        <f>S470/26*$BC470*VLOOKUP(BO$4,DM_TI_LE!$A$5:$C$29,3,FALSE)</f>
        <v>0</v>
      </c>
      <c r="BP470" s="16">
        <f>T470/26*$BC470*VLOOKUP(BP$4,DM_TI_LE!$A$5:$C$29,3,FALSE)</f>
        <v>0</v>
      </c>
      <c r="BQ470" s="16">
        <f>U470/26*$BC470*VLOOKUP(BQ$4,DM_TI_LE!$A$5:$C$29,3,FALSE)</f>
        <v>0</v>
      </c>
      <c r="BR470" s="16">
        <f>V470/26*$BC470*VLOOKUP(BR$4,DM_TI_LE!$A$5:$C$29,3,FALSE)</f>
        <v>0</v>
      </c>
      <c r="BS470" s="16">
        <f>W470/26*$BC470*VLOOKUP(BS$4,DM_TI_LE!$A$5:$C$29,3,FALSE)</f>
        <v>0</v>
      </c>
      <c r="BT470" s="16">
        <f>X470/26*$BC470*VLOOKUP(BT$4,DM_TI_LE!$A$5:$C$29,3,FALSE)</f>
        <v>0</v>
      </c>
      <c r="BU470" s="16">
        <f>Y470/26*$BC470*VLOOKUP(BU$4,DM_TI_LE!$A$5:$C$29,3,FALSE)</f>
        <v>0</v>
      </c>
      <c r="BV470" s="16">
        <f>Z470/26*$BC470*VLOOKUP(BV$4,DM_TI_LE!$A$5:$C$29,3,FALSE)</f>
        <v>0</v>
      </c>
      <c r="BW470" s="16">
        <f>AA470/26*$BC470*VLOOKUP(BW$4,DM_TI_LE!$A$5:$C$29,3,FALSE)</f>
        <v>0</v>
      </c>
      <c r="BX470" s="16">
        <f>AB470/26*$BC470*VLOOKUP(BX$4,DM_TI_LE!$A$5:$C$29,3,FALSE)</f>
        <v>0</v>
      </c>
      <c r="BY470" s="16">
        <f>AC470/26*$BC470*VLOOKUP(BY$4,DM_TI_LE!$A$5:$C$29,3,FALSE)</f>
        <v>0</v>
      </c>
      <c r="BZ470" s="16">
        <f>AD470/26*$BC470*VLOOKUP(BZ$4,DM_TI_LE!$A$5:$C$29,3,FALSE)</f>
        <v>0</v>
      </c>
      <c r="CA470" s="196">
        <f t="shared" si="0"/>
        <v>0</v>
      </c>
      <c r="CB470" s="16"/>
      <c r="CC470" s="197">
        <f t="shared" si="1"/>
        <v>780000</v>
      </c>
      <c r="CD470" s="145" t="s">
        <v>61</v>
      </c>
      <c r="CE470" s="199">
        <f>VLOOKUP(CD470,DM_TI_LE!$I$12:$J$16,2,FALSE)</f>
        <v>0</v>
      </c>
    </row>
    <row r="471" spans="1:83" ht="12.75">
      <c r="A471" s="36">
        <v>467</v>
      </c>
      <c r="B471" s="38">
        <f>GD_LCD_HS_LNS!B470</f>
        <v>13725</v>
      </c>
      <c r="C471" s="38" t="str">
        <f>GD_LCD_HS_LNS!C470</f>
        <v>Nguyễn Ngọc Phú</v>
      </c>
      <c r="D471" s="38" t="str">
        <f>GD_LCD_HS_LNS!D470</f>
        <v>Nhân viên Bốc xếp</v>
      </c>
      <c r="E471" s="146">
        <f>VLOOKUP(B471,GD_CHAM_CONG!$C$6:$BJ$912,60,FALSE)</f>
        <v>1</v>
      </c>
      <c r="F471" s="146"/>
      <c r="G471" s="168"/>
      <c r="H471" s="168">
        <f>VLOOKUP(B471,GD_CHAM_CONG!$C$6:$BD$912,37,FALSE)</f>
        <v>26</v>
      </c>
      <c r="I471" s="16">
        <f>VLOOKUP($B471,GD_CHAM_CONG!$C$6:$BF$912,38,FALSE)</f>
        <v>26</v>
      </c>
      <c r="J471" s="16">
        <f>VLOOKUP($B471,GD_CHAM_CONG!$C$6:$BF$912,39,FALSE)</f>
        <v>0</v>
      </c>
      <c r="K471" s="16">
        <f>VLOOKUP($B471,GD_CHAM_CONG!$C$6:$BF$912,40,FALSE)</f>
        <v>0</v>
      </c>
      <c r="L471" s="16">
        <f>VLOOKUP($B471,GD_CHAM_CONG!$C$6:$BF$912,41,FALSE)</f>
        <v>0</v>
      </c>
      <c r="M471" s="16">
        <f>VLOOKUP($B471,GD_CHAM_CONG!$C$6:$BF$912,42,FALSE)</f>
        <v>0</v>
      </c>
      <c r="N471" s="16">
        <f>VLOOKUP($B471,GD_CHAM_CONG!$C$6:$BF$912,43,FALSE)</f>
        <v>0</v>
      </c>
      <c r="O471" s="16">
        <f>VLOOKUP($B471,GD_CHAM_CONG!$C$6:$BF$912,44,FALSE)</f>
        <v>0</v>
      </c>
      <c r="P471" s="16">
        <f>VLOOKUP($B471,GD_CHAM_CONG!$C$6:$BF$912,45,FALSE)</f>
        <v>0</v>
      </c>
      <c r="Q471" s="16">
        <f>VLOOKUP($B471,GD_CHAM_CONG!$C$6:$BF$912,46,FALSE)</f>
        <v>0</v>
      </c>
      <c r="R471" s="16">
        <f>VLOOKUP($B471,GD_CHAM_CONG!$C$6:$BF$912,47,FALSE)</f>
        <v>0</v>
      </c>
      <c r="S471" s="16">
        <f>VLOOKUP($B471,GD_CHAM_CONG!$C$6:$BF$912,48,FALSE)</f>
        <v>0</v>
      </c>
      <c r="T471" s="16">
        <f>VLOOKUP($B471,GD_CHAM_CONG!$C$6:$BF$912,49,FALSE)</f>
        <v>0</v>
      </c>
      <c r="U471" s="16">
        <f>VLOOKUP($B471,GD_CHAM_CONG!$C$6:$BF$912,50,FALSE)</f>
        <v>0</v>
      </c>
      <c r="V471" s="16">
        <f>VLOOKUP($B471,GD_CHAM_CONG!$C$6:$BF$912,51,FALSE)</f>
        <v>0</v>
      </c>
      <c r="W471" s="16">
        <f>VLOOKUP($B471,GD_CHAM_CONG!$C$6:$BF$912,52,FALSE)</f>
        <v>0</v>
      </c>
      <c r="X471" s="16">
        <f>VLOOKUP($B471,GD_CHAM_CONG!$C$6:$BF$912,53,FALSE)</f>
        <v>0</v>
      </c>
      <c r="Y471" s="16">
        <f>VLOOKUP($B471,GD_CHAM_CONG!$C$6:$BF$912,54,FALSE)</f>
        <v>0</v>
      </c>
      <c r="Z471" s="16">
        <f>VLOOKUP($B471,GD_CHAM_CONG!$C$6:$BF$912,55,FALSE)</f>
        <v>0</v>
      </c>
      <c r="AA471" s="16">
        <f>VLOOKUP($B471,GD_CHAM_CONG!$C$6:$BF$912,56,FALSE)</f>
        <v>0</v>
      </c>
      <c r="AB471" s="16">
        <f>VLOOKUP($B471,GD_CHAM_CONG!$C$6:$BI$912,57,FALSE)</f>
        <v>0</v>
      </c>
      <c r="AC471" s="16">
        <f>VLOOKUP($B471,GD_CHAM_CONG!$C$6:$BI$912,58,FALSE)</f>
        <v>0</v>
      </c>
      <c r="AD471" s="16">
        <f>VLOOKUP($B471,GD_CHAM_CONG!$C$6:$BI$912,59,FALSE)</f>
        <v>0</v>
      </c>
      <c r="AE471" s="188">
        <f>I471/$H471*VLOOKUP(I$4,DM_TI_LE!$A$5:$B$30,2,FALSE)</f>
        <v>1</v>
      </c>
      <c r="AF471" s="188">
        <f>J471/$H471*VLOOKUP(J$4,DM_TI_LE!$A$5:$B$30,2,FALSE)</f>
        <v>0</v>
      </c>
      <c r="AG471" s="188">
        <f>K471/$H471*VLOOKUP(K$4,DM_TI_LE!$A$5:$B$30,2,FALSE)</f>
        <v>0</v>
      </c>
      <c r="AH471" s="188">
        <f>L471/$H471*VLOOKUP(L$4,DM_TI_LE!$A$5:$B$30,2,FALSE)</f>
        <v>0</v>
      </c>
      <c r="AI471" s="188">
        <f>M471/$H471*VLOOKUP(M$4,DM_TI_LE!$A$5:$B$30,2,FALSE)</f>
        <v>0</v>
      </c>
      <c r="AJ471" s="188">
        <f>N471/$H471*VLOOKUP(N$4,DM_TI_LE!$A$5:$B$30,2,FALSE)</f>
        <v>0</v>
      </c>
      <c r="AK471" s="188">
        <f>O471/$H471*VLOOKUP(O$4,DM_TI_LE!$A$5:$B$30,2,FALSE)</f>
        <v>0</v>
      </c>
      <c r="AL471" s="188">
        <f>P471/$H471*VLOOKUP(P$4,DM_TI_LE!$A$5:$B$30,2,FALSE)</f>
        <v>0</v>
      </c>
      <c r="AM471" s="188">
        <f>Q471/$H471*VLOOKUP(Q$4,DM_TI_LE!$A$5:$B$30,2,FALSE)</f>
        <v>0</v>
      </c>
      <c r="AN471" s="188">
        <f>R471/$H471*VLOOKUP(R$4,DM_TI_LE!$A$5:$B$30,2,FALSE)</f>
        <v>0</v>
      </c>
      <c r="AO471" s="188">
        <f>S471/$H471*VLOOKUP(S$4,DM_TI_LE!$A$5:$B$30,2,FALSE)</f>
        <v>0</v>
      </c>
      <c r="AP471" s="188">
        <f>T471/$H471*VLOOKUP(T$4,DM_TI_LE!$A$5:$B$30,2,FALSE)</f>
        <v>0</v>
      </c>
      <c r="AQ471" s="188">
        <f>U471/$H471*VLOOKUP(U$4,DM_TI_LE!$A$5:$B$30,2,FALSE)</f>
        <v>0</v>
      </c>
      <c r="AR471" s="188">
        <f>V471/$H471*VLOOKUP(V$4,DM_TI_LE!$A$5:$B$30,2,FALSE)</f>
        <v>0</v>
      </c>
      <c r="AS471" s="188">
        <f>W471/$H471*VLOOKUP(W$4,DM_TI_LE!$A$5:$B$30,2,FALSE)</f>
        <v>0</v>
      </c>
      <c r="AT471" s="188">
        <f>X471/$H471*VLOOKUP(X$4,DM_TI_LE!$A$5:$B$30,2,FALSE)</f>
        <v>0</v>
      </c>
      <c r="AU471" s="188">
        <f>Y471/$H471*VLOOKUP(Y$4,DM_TI_LE!$A$5:$B$30,2,FALSE)</f>
        <v>0</v>
      </c>
      <c r="AV471" s="188">
        <f>Z471/$H471*VLOOKUP(Z$4,DM_TI_LE!$A$5:$B$30,2,FALSE)</f>
        <v>0</v>
      </c>
      <c r="AW471" s="188">
        <f>AA471/$H471*VLOOKUP(AA$4,DM_TI_LE!$A$5:$B$30,2,FALSE)</f>
        <v>0</v>
      </c>
      <c r="AX471" s="188">
        <f>AB471/$H471*VLOOKUP(AB$4,DM_TI_LE!$A$5:$B$30,2,FALSE)</f>
        <v>0</v>
      </c>
      <c r="AY471" s="188">
        <f>AC471/$H471*VLOOKUP(AC$4,DM_TI_LE!$A$5:$B$30,2,FALSE)</f>
        <v>0</v>
      </c>
      <c r="AZ471" s="188">
        <f>AD471/$H471*VLOOKUP(AD$4,DM_TI_LE!$A$5:$B$30,2,FALSE)</f>
        <v>0</v>
      </c>
      <c r="BA471" s="231">
        <f>IF(CD471="HDHV",DM_TI_LE!$K$12*I471, SUM(AE471:AW471)*F471*E471*DM_HE_SO_LUONG_NS!$D$1*CE471)</f>
        <v>780000</v>
      </c>
      <c r="BB471" s="16"/>
      <c r="BC471" s="17">
        <f>VLOOKUP(B471,GD_LCD_HS_LNS!$B$4:$E$914,4,FALSE)</f>
        <v>0</v>
      </c>
      <c r="BD471" s="16"/>
      <c r="BE471" s="16">
        <f>I471/26*$BC471*VLOOKUP(BE$4,DM_TI_LE!$A$5:$C$29,3,FALSE)</f>
        <v>0</v>
      </c>
      <c r="BF471" s="16">
        <f>J471/26*$BC471*VLOOKUP(BF$4,DM_TI_LE!$A$5:$C$29,3,FALSE)</f>
        <v>0</v>
      </c>
      <c r="BG471" s="16">
        <f>K471/26*$BC471*VLOOKUP(BG$4,DM_TI_LE!$A$5:$C$29,3,FALSE)</f>
        <v>0</v>
      </c>
      <c r="BH471" s="16">
        <f>L471/26*$BC471*VLOOKUP(BH$4,DM_TI_LE!$A$5:$C$29,3,FALSE)</f>
        <v>0</v>
      </c>
      <c r="BI471" s="16">
        <f>M471/26*$BC471*VLOOKUP(BI$4,DM_TI_LE!$A$5:$C$29,3,FALSE)</f>
        <v>0</v>
      </c>
      <c r="BJ471" s="16">
        <f>N471/26*$BC471*VLOOKUP(BJ$4,DM_TI_LE!$A$5:$C$29,3,FALSE)</f>
        <v>0</v>
      </c>
      <c r="BK471" s="16">
        <f>O471/26*$BC471*VLOOKUP(BK$4,DM_TI_LE!$A$5:$C$29,3,FALSE)</f>
        <v>0</v>
      </c>
      <c r="BL471" s="16">
        <f>P471/26*$BC471*VLOOKUP(BL$4,DM_TI_LE!$A$5:$C$29,3,FALSE)</f>
        <v>0</v>
      </c>
      <c r="BM471" s="16">
        <f>Q471/26*$BC471*VLOOKUP(BM$4,DM_TI_LE!$A$5:$C$29,3,FALSE)</f>
        <v>0</v>
      </c>
      <c r="BN471" s="16">
        <f>R471/26*$BC471*VLOOKUP(BN$4,DM_TI_LE!$A$5:$C$29,3,FALSE)</f>
        <v>0</v>
      </c>
      <c r="BO471" s="16">
        <f>S471/26*$BC471*VLOOKUP(BO$4,DM_TI_LE!$A$5:$C$29,3,FALSE)</f>
        <v>0</v>
      </c>
      <c r="BP471" s="16">
        <f>T471/26*$BC471*VLOOKUP(BP$4,DM_TI_LE!$A$5:$C$29,3,FALSE)</f>
        <v>0</v>
      </c>
      <c r="BQ471" s="16">
        <f>U471/26*$BC471*VLOOKUP(BQ$4,DM_TI_LE!$A$5:$C$29,3,FALSE)</f>
        <v>0</v>
      </c>
      <c r="BR471" s="16">
        <f>V471/26*$BC471*VLOOKUP(BR$4,DM_TI_LE!$A$5:$C$29,3,FALSE)</f>
        <v>0</v>
      </c>
      <c r="BS471" s="16">
        <f>W471/26*$BC471*VLOOKUP(BS$4,DM_TI_LE!$A$5:$C$29,3,FALSE)</f>
        <v>0</v>
      </c>
      <c r="BT471" s="16">
        <f>X471/26*$BC471*VLOOKUP(BT$4,DM_TI_LE!$A$5:$C$29,3,FALSE)</f>
        <v>0</v>
      </c>
      <c r="BU471" s="16">
        <f>Y471/26*$BC471*VLOOKUP(BU$4,DM_TI_LE!$A$5:$C$29,3,FALSE)</f>
        <v>0</v>
      </c>
      <c r="BV471" s="16">
        <f>Z471/26*$BC471*VLOOKUP(BV$4,DM_TI_LE!$A$5:$C$29,3,FALSE)</f>
        <v>0</v>
      </c>
      <c r="BW471" s="16">
        <f>AA471/26*$BC471*VLOOKUP(BW$4,DM_TI_LE!$A$5:$C$29,3,FALSE)</f>
        <v>0</v>
      </c>
      <c r="BX471" s="16">
        <f>AB471/26*$BC471*VLOOKUP(BX$4,DM_TI_LE!$A$5:$C$29,3,FALSE)</f>
        <v>0</v>
      </c>
      <c r="BY471" s="16">
        <f>AC471/26*$BC471*VLOOKUP(BY$4,DM_TI_LE!$A$5:$C$29,3,FALSE)</f>
        <v>0</v>
      </c>
      <c r="BZ471" s="16">
        <f>AD471/26*$BC471*VLOOKUP(BZ$4,DM_TI_LE!$A$5:$C$29,3,FALSE)</f>
        <v>0</v>
      </c>
      <c r="CA471" s="196">
        <f t="shared" si="0"/>
        <v>0</v>
      </c>
      <c r="CB471" s="16"/>
      <c r="CC471" s="197">
        <f t="shared" si="1"/>
        <v>780000</v>
      </c>
      <c r="CD471" s="145" t="s">
        <v>61</v>
      </c>
      <c r="CE471" s="199">
        <f>VLOOKUP(CD471,DM_TI_LE!$I$12:$J$16,2,FALSE)</f>
        <v>0</v>
      </c>
    </row>
    <row r="472" spans="1:83" ht="12.75">
      <c r="A472" s="36">
        <v>468</v>
      </c>
      <c r="B472" s="38">
        <f>GD_LCD_HS_LNS!B471</f>
        <v>13726</v>
      </c>
      <c r="C472" s="38" t="str">
        <f>GD_LCD_HS_LNS!C471</f>
        <v>Lưu Xuân Thắng</v>
      </c>
      <c r="D472" s="38" t="str">
        <f>GD_LCD_HS_LNS!D471</f>
        <v>Nhân viên Bốc xếp</v>
      </c>
      <c r="E472" s="146">
        <f>VLOOKUP(B472,GD_CHAM_CONG!$C$6:$BJ$912,60,FALSE)</f>
        <v>1</v>
      </c>
      <c r="F472" s="146"/>
      <c r="G472" s="168"/>
      <c r="H472" s="168">
        <f>VLOOKUP(B472,GD_CHAM_CONG!$C$6:$BD$912,37,FALSE)</f>
        <v>26</v>
      </c>
      <c r="I472" s="16">
        <f>VLOOKUP($B472,GD_CHAM_CONG!$C$6:$BF$912,38,FALSE)</f>
        <v>26</v>
      </c>
      <c r="J472" s="16">
        <f>VLOOKUP($B472,GD_CHAM_CONG!$C$6:$BF$912,39,FALSE)</f>
        <v>0</v>
      </c>
      <c r="K472" s="16">
        <f>VLOOKUP($B472,GD_CHAM_CONG!$C$6:$BF$912,40,FALSE)</f>
        <v>0</v>
      </c>
      <c r="L472" s="16">
        <f>VLOOKUP($B472,GD_CHAM_CONG!$C$6:$BF$912,41,FALSE)</f>
        <v>0</v>
      </c>
      <c r="M472" s="16">
        <f>VLOOKUP($B472,GD_CHAM_CONG!$C$6:$BF$912,42,FALSE)</f>
        <v>0</v>
      </c>
      <c r="N472" s="16">
        <f>VLOOKUP($B472,GD_CHAM_CONG!$C$6:$BF$912,43,FALSE)</f>
        <v>0</v>
      </c>
      <c r="O472" s="16">
        <f>VLOOKUP($B472,GD_CHAM_CONG!$C$6:$BF$912,44,FALSE)</f>
        <v>0</v>
      </c>
      <c r="P472" s="16">
        <f>VLOOKUP($B472,GD_CHAM_CONG!$C$6:$BF$912,45,FALSE)</f>
        <v>0</v>
      </c>
      <c r="Q472" s="16">
        <f>VLOOKUP($B472,GD_CHAM_CONG!$C$6:$BF$912,46,FALSE)</f>
        <v>0</v>
      </c>
      <c r="R472" s="16">
        <f>VLOOKUP($B472,GD_CHAM_CONG!$C$6:$BF$912,47,FALSE)</f>
        <v>0</v>
      </c>
      <c r="S472" s="16">
        <f>VLOOKUP($B472,GD_CHAM_CONG!$C$6:$BF$912,48,FALSE)</f>
        <v>0</v>
      </c>
      <c r="T472" s="16">
        <f>VLOOKUP($B472,GD_CHAM_CONG!$C$6:$BF$912,49,FALSE)</f>
        <v>0</v>
      </c>
      <c r="U472" s="16">
        <f>VLOOKUP($B472,GD_CHAM_CONG!$C$6:$BF$912,50,FALSE)</f>
        <v>0</v>
      </c>
      <c r="V472" s="16">
        <f>VLOOKUP($B472,GD_CHAM_CONG!$C$6:$BF$912,51,FALSE)</f>
        <v>0</v>
      </c>
      <c r="W472" s="16">
        <f>VLOOKUP($B472,GD_CHAM_CONG!$C$6:$BF$912,52,FALSE)</f>
        <v>0</v>
      </c>
      <c r="X472" s="16">
        <f>VLOOKUP($B472,GD_CHAM_CONG!$C$6:$BF$912,53,FALSE)</f>
        <v>0</v>
      </c>
      <c r="Y472" s="16">
        <f>VLOOKUP($B472,GD_CHAM_CONG!$C$6:$BF$912,54,FALSE)</f>
        <v>0</v>
      </c>
      <c r="Z472" s="16">
        <f>VLOOKUP($B472,GD_CHAM_CONG!$C$6:$BF$912,55,FALSE)</f>
        <v>0</v>
      </c>
      <c r="AA472" s="16">
        <f>VLOOKUP($B472,GD_CHAM_CONG!$C$6:$BF$912,56,FALSE)</f>
        <v>0</v>
      </c>
      <c r="AB472" s="16">
        <f>VLOOKUP($B472,GD_CHAM_CONG!$C$6:$BI$912,57,FALSE)</f>
        <v>0</v>
      </c>
      <c r="AC472" s="16">
        <f>VLOOKUP($B472,GD_CHAM_CONG!$C$6:$BI$912,58,FALSE)</f>
        <v>0</v>
      </c>
      <c r="AD472" s="16">
        <f>VLOOKUP($B472,GD_CHAM_CONG!$C$6:$BI$912,59,FALSE)</f>
        <v>0</v>
      </c>
      <c r="AE472" s="188">
        <f>I472/$H472*VLOOKUP(I$4,DM_TI_LE!$A$5:$B$30,2,FALSE)</f>
        <v>1</v>
      </c>
      <c r="AF472" s="188">
        <f>J472/$H472*VLOOKUP(J$4,DM_TI_LE!$A$5:$B$30,2,FALSE)</f>
        <v>0</v>
      </c>
      <c r="AG472" s="188">
        <f>K472/$H472*VLOOKUP(K$4,DM_TI_LE!$A$5:$B$30,2,FALSE)</f>
        <v>0</v>
      </c>
      <c r="AH472" s="188">
        <f>L472/$H472*VLOOKUP(L$4,DM_TI_LE!$A$5:$B$30,2,FALSE)</f>
        <v>0</v>
      </c>
      <c r="AI472" s="188">
        <f>M472/$H472*VLOOKUP(M$4,DM_TI_LE!$A$5:$B$30,2,FALSE)</f>
        <v>0</v>
      </c>
      <c r="AJ472" s="188">
        <f>N472/$H472*VLOOKUP(N$4,DM_TI_LE!$A$5:$B$30,2,FALSE)</f>
        <v>0</v>
      </c>
      <c r="AK472" s="188">
        <f>O472/$H472*VLOOKUP(O$4,DM_TI_LE!$A$5:$B$30,2,FALSE)</f>
        <v>0</v>
      </c>
      <c r="AL472" s="188">
        <f>P472/$H472*VLOOKUP(P$4,DM_TI_LE!$A$5:$B$30,2,FALSE)</f>
        <v>0</v>
      </c>
      <c r="AM472" s="188">
        <f>Q472/$H472*VLOOKUP(Q$4,DM_TI_LE!$A$5:$B$30,2,FALSE)</f>
        <v>0</v>
      </c>
      <c r="AN472" s="188">
        <f>R472/$H472*VLOOKUP(R$4,DM_TI_LE!$A$5:$B$30,2,FALSE)</f>
        <v>0</v>
      </c>
      <c r="AO472" s="188">
        <f>S472/$H472*VLOOKUP(S$4,DM_TI_LE!$A$5:$B$30,2,FALSE)</f>
        <v>0</v>
      </c>
      <c r="AP472" s="188">
        <f>T472/$H472*VLOOKUP(T$4,DM_TI_LE!$A$5:$B$30,2,FALSE)</f>
        <v>0</v>
      </c>
      <c r="AQ472" s="188">
        <f>U472/$H472*VLOOKUP(U$4,DM_TI_LE!$A$5:$B$30,2,FALSE)</f>
        <v>0</v>
      </c>
      <c r="AR472" s="188">
        <f>V472/$H472*VLOOKUP(V$4,DM_TI_LE!$A$5:$B$30,2,FALSE)</f>
        <v>0</v>
      </c>
      <c r="AS472" s="188">
        <f>W472/$H472*VLOOKUP(W$4,DM_TI_LE!$A$5:$B$30,2,FALSE)</f>
        <v>0</v>
      </c>
      <c r="AT472" s="188">
        <f>X472/$H472*VLOOKUP(X$4,DM_TI_LE!$A$5:$B$30,2,FALSE)</f>
        <v>0</v>
      </c>
      <c r="AU472" s="188">
        <f>Y472/$H472*VLOOKUP(Y$4,DM_TI_LE!$A$5:$B$30,2,FALSE)</f>
        <v>0</v>
      </c>
      <c r="AV472" s="188">
        <f>Z472/$H472*VLOOKUP(Z$4,DM_TI_LE!$A$5:$B$30,2,FALSE)</f>
        <v>0</v>
      </c>
      <c r="AW472" s="188">
        <f>AA472/$H472*VLOOKUP(AA$4,DM_TI_LE!$A$5:$B$30,2,FALSE)</f>
        <v>0</v>
      </c>
      <c r="AX472" s="188">
        <f>AB472/$H472*VLOOKUP(AB$4,DM_TI_LE!$A$5:$B$30,2,FALSE)</f>
        <v>0</v>
      </c>
      <c r="AY472" s="188">
        <f>AC472/$H472*VLOOKUP(AC$4,DM_TI_LE!$A$5:$B$30,2,FALSE)</f>
        <v>0</v>
      </c>
      <c r="AZ472" s="188">
        <f>AD472/$H472*VLOOKUP(AD$4,DM_TI_LE!$A$5:$B$30,2,FALSE)</f>
        <v>0</v>
      </c>
      <c r="BA472" s="231">
        <f>IF(CD472="HDHV",DM_TI_LE!$K$12*I472, SUM(AE472:AW472)*F472*E472*DM_HE_SO_LUONG_NS!$D$1*CE472)</f>
        <v>780000</v>
      </c>
      <c r="BB472" s="16"/>
      <c r="BC472" s="17">
        <f>VLOOKUP(B472,GD_LCD_HS_LNS!$B$4:$E$914,4,FALSE)</f>
        <v>0</v>
      </c>
      <c r="BD472" s="16"/>
      <c r="BE472" s="16">
        <f>I472/26*$BC472*VLOOKUP(BE$4,DM_TI_LE!$A$5:$C$29,3,FALSE)</f>
        <v>0</v>
      </c>
      <c r="BF472" s="16">
        <f>J472/26*$BC472*VLOOKUP(BF$4,DM_TI_LE!$A$5:$C$29,3,FALSE)</f>
        <v>0</v>
      </c>
      <c r="BG472" s="16">
        <f>K472/26*$BC472*VLOOKUP(BG$4,DM_TI_LE!$A$5:$C$29,3,FALSE)</f>
        <v>0</v>
      </c>
      <c r="BH472" s="16">
        <f>L472/26*$BC472*VLOOKUP(BH$4,DM_TI_LE!$A$5:$C$29,3,FALSE)</f>
        <v>0</v>
      </c>
      <c r="BI472" s="16">
        <f>M472/26*$BC472*VLOOKUP(BI$4,DM_TI_LE!$A$5:$C$29,3,FALSE)</f>
        <v>0</v>
      </c>
      <c r="BJ472" s="16">
        <f>N472/26*$BC472*VLOOKUP(BJ$4,DM_TI_LE!$A$5:$C$29,3,FALSE)</f>
        <v>0</v>
      </c>
      <c r="BK472" s="16">
        <f>O472/26*$BC472*VLOOKUP(BK$4,DM_TI_LE!$A$5:$C$29,3,FALSE)</f>
        <v>0</v>
      </c>
      <c r="BL472" s="16">
        <f>P472/26*$BC472*VLOOKUP(BL$4,DM_TI_LE!$A$5:$C$29,3,FALSE)</f>
        <v>0</v>
      </c>
      <c r="BM472" s="16">
        <f>Q472/26*$BC472*VLOOKUP(BM$4,DM_TI_LE!$A$5:$C$29,3,FALSE)</f>
        <v>0</v>
      </c>
      <c r="BN472" s="16">
        <f>R472/26*$BC472*VLOOKUP(BN$4,DM_TI_LE!$A$5:$C$29,3,FALSE)</f>
        <v>0</v>
      </c>
      <c r="BO472" s="16">
        <f>S472/26*$BC472*VLOOKUP(BO$4,DM_TI_LE!$A$5:$C$29,3,FALSE)</f>
        <v>0</v>
      </c>
      <c r="BP472" s="16">
        <f>T472/26*$BC472*VLOOKUP(BP$4,DM_TI_LE!$A$5:$C$29,3,FALSE)</f>
        <v>0</v>
      </c>
      <c r="BQ472" s="16">
        <f>U472/26*$BC472*VLOOKUP(BQ$4,DM_TI_LE!$A$5:$C$29,3,FALSE)</f>
        <v>0</v>
      </c>
      <c r="BR472" s="16">
        <f>V472/26*$BC472*VLOOKUP(BR$4,DM_TI_LE!$A$5:$C$29,3,FALSE)</f>
        <v>0</v>
      </c>
      <c r="BS472" s="16">
        <f>W472/26*$BC472*VLOOKUP(BS$4,DM_TI_LE!$A$5:$C$29,3,FALSE)</f>
        <v>0</v>
      </c>
      <c r="BT472" s="16">
        <f>X472/26*$BC472*VLOOKUP(BT$4,DM_TI_LE!$A$5:$C$29,3,FALSE)</f>
        <v>0</v>
      </c>
      <c r="BU472" s="16">
        <f>Y472/26*$BC472*VLOOKUP(BU$4,DM_TI_LE!$A$5:$C$29,3,FALSE)</f>
        <v>0</v>
      </c>
      <c r="BV472" s="16">
        <f>Z472/26*$BC472*VLOOKUP(BV$4,DM_TI_LE!$A$5:$C$29,3,FALSE)</f>
        <v>0</v>
      </c>
      <c r="BW472" s="16">
        <f>AA472/26*$BC472*VLOOKUP(BW$4,DM_TI_LE!$A$5:$C$29,3,FALSE)</f>
        <v>0</v>
      </c>
      <c r="BX472" s="16">
        <f>AB472/26*$BC472*VLOOKUP(BX$4,DM_TI_LE!$A$5:$C$29,3,FALSE)</f>
        <v>0</v>
      </c>
      <c r="BY472" s="16">
        <f>AC472/26*$BC472*VLOOKUP(BY$4,DM_TI_LE!$A$5:$C$29,3,FALSE)</f>
        <v>0</v>
      </c>
      <c r="BZ472" s="16">
        <f>AD472/26*$BC472*VLOOKUP(BZ$4,DM_TI_LE!$A$5:$C$29,3,FALSE)</f>
        <v>0</v>
      </c>
      <c r="CA472" s="196">
        <f t="shared" si="0"/>
        <v>0</v>
      </c>
      <c r="CB472" s="16"/>
      <c r="CC472" s="197">
        <f t="shared" si="1"/>
        <v>780000</v>
      </c>
      <c r="CD472" s="145" t="s">
        <v>61</v>
      </c>
      <c r="CE472" s="199">
        <f>VLOOKUP(CD472,DM_TI_LE!$I$12:$J$16,2,FALSE)</f>
        <v>0</v>
      </c>
    </row>
    <row r="473" spans="1:83" ht="12.75">
      <c r="A473" s="36">
        <v>469</v>
      </c>
      <c r="B473" s="38">
        <f>GD_LCD_HS_LNS!B472</f>
        <v>13727</v>
      </c>
      <c r="C473" s="38" t="str">
        <f>GD_LCD_HS_LNS!C472</f>
        <v>Trần Quang Huy</v>
      </c>
      <c r="D473" s="38" t="str">
        <f>GD_LCD_HS_LNS!D472</f>
        <v>Nhân viên Bốc xếp</v>
      </c>
      <c r="E473" s="146">
        <f>VLOOKUP(B473,GD_CHAM_CONG!$C$6:$BJ$912,60,FALSE)</f>
        <v>1</v>
      </c>
      <c r="F473" s="146"/>
      <c r="G473" s="168"/>
      <c r="H473" s="168">
        <f>VLOOKUP(B473,GD_CHAM_CONG!$C$6:$BD$912,37,FALSE)</f>
        <v>26</v>
      </c>
      <c r="I473" s="16">
        <f>VLOOKUP($B473,GD_CHAM_CONG!$C$6:$BF$912,38,FALSE)</f>
        <v>26</v>
      </c>
      <c r="J473" s="16">
        <f>VLOOKUP($B473,GD_CHAM_CONG!$C$6:$BF$912,39,FALSE)</f>
        <v>0</v>
      </c>
      <c r="K473" s="16">
        <f>VLOOKUP($B473,GD_CHAM_CONG!$C$6:$BF$912,40,FALSE)</f>
        <v>0</v>
      </c>
      <c r="L473" s="16">
        <f>VLOOKUP($B473,GD_CHAM_CONG!$C$6:$BF$912,41,FALSE)</f>
        <v>0</v>
      </c>
      <c r="M473" s="16">
        <f>VLOOKUP($B473,GD_CHAM_CONG!$C$6:$BF$912,42,FALSE)</f>
        <v>0</v>
      </c>
      <c r="N473" s="16">
        <f>VLOOKUP($B473,GD_CHAM_CONG!$C$6:$BF$912,43,FALSE)</f>
        <v>0</v>
      </c>
      <c r="O473" s="16">
        <f>VLOOKUP($B473,GD_CHAM_CONG!$C$6:$BF$912,44,FALSE)</f>
        <v>0</v>
      </c>
      <c r="P473" s="16">
        <f>VLOOKUP($B473,GD_CHAM_CONG!$C$6:$BF$912,45,FALSE)</f>
        <v>0</v>
      </c>
      <c r="Q473" s="16">
        <f>VLOOKUP($B473,GD_CHAM_CONG!$C$6:$BF$912,46,FALSE)</f>
        <v>0</v>
      </c>
      <c r="R473" s="16">
        <f>VLOOKUP($B473,GD_CHAM_CONG!$C$6:$BF$912,47,FALSE)</f>
        <v>0</v>
      </c>
      <c r="S473" s="16">
        <f>VLOOKUP($B473,GD_CHAM_CONG!$C$6:$BF$912,48,FALSE)</f>
        <v>0</v>
      </c>
      <c r="T473" s="16">
        <f>VLOOKUP($B473,GD_CHAM_CONG!$C$6:$BF$912,49,FALSE)</f>
        <v>0</v>
      </c>
      <c r="U473" s="16">
        <f>VLOOKUP($B473,GD_CHAM_CONG!$C$6:$BF$912,50,FALSE)</f>
        <v>0</v>
      </c>
      <c r="V473" s="16">
        <f>VLOOKUP($B473,GD_CHAM_CONG!$C$6:$BF$912,51,FALSE)</f>
        <v>0</v>
      </c>
      <c r="W473" s="16">
        <f>VLOOKUP($B473,GD_CHAM_CONG!$C$6:$BF$912,52,FALSE)</f>
        <v>0</v>
      </c>
      <c r="X473" s="16">
        <f>VLOOKUP($B473,GD_CHAM_CONG!$C$6:$BF$912,53,FALSE)</f>
        <v>0</v>
      </c>
      <c r="Y473" s="16">
        <f>VLOOKUP($B473,GD_CHAM_CONG!$C$6:$BF$912,54,FALSE)</f>
        <v>0</v>
      </c>
      <c r="Z473" s="16">
        <f>VLOOKUP($B473,GD_CHAM_CONG!$C$6:$BF$912,55,FALSE)</f>
        <v>0</v>
      </c>
      <c r="AA473" s="16">
        <f>VLOOKUP($B473,GD_CHAM_CONG!$C$6:$BF$912,56,FALSE)</f>
        <v>0</v>
      </c>
      <c r="AB473" s="16">
        <f>VLOOKUP($B473,GD_CHAM_CONG!$C$6:$BI$912,57,FALSE)</f>
        <v>0</v>
      </c>
      <c r="AC473" s="16">
        <f>VLOOKUP($B473,GD_CHAM_CONG!$C$6:$BI$912,58,FALSE)</f>
        <v>0</v>
      </c>
      <c r="AD473" s="16">
        <f>VLOOKUP($B473,GD_CHAM_CONG!$C$6:$BI$912,59,FALSE)</f>
        <v>0</v>
      </c>
      <c r="AE473" s="188">
        <f>I473/$H473*VLOOKUP(I$4,DM_TI_LE!$A$5:$B$30,2,FALSE)</f>
        <v>1</v>
      </c>
      <c r="AF473" s="188">
        <f>J473/$H473*VLOOKUP(J$4,DM_TI_LE!$A$5:$B$30,2,FALSE)</f>
        <v>0</v>
      </c>
      <c r="AG473" s="188">
        <f>K473/$H473*VLOOKUP(K$4,DM_TI_LE!$A$5:$B$30,2,FALSE)</f>
        <v>0</v>
      </c>
      <c r="AH473" s="188">
        <f>L473/$H473*VLOOKUP(L$4,DM_TI_LE!$A$5:$B$30,2,FALSE)</f>
        <v>0</v>
      </c>
      <c r="AI473" s="188">
        <f>M473/$H473*VLOOKUP(M$4,DM_TI_LE!$A$5:$B$30,2,FALSE)</f>
        <v>0</v>
      </c>
      <c r="AJ473" s="188">
        <f>N473/$H473*VLOOKUP(N$4,DM_TI_LE!$A$5:$B$30,2,FALSE)</f>
        <v>0</v>
      </c>
      <c r="AK473" s="188">
        <f>O473/$H473*VLOOKUP(O$4,DM_TI_LE!$A$5:$B$30,2,FALSE)</f>
        <v>0</v>
      </c>
      <c r="AL473" s="188">
        <f>P473/$H473*VLOOKUP(P$4,DM_TI_LE!$A$5:$B$30,2,FALSE)</f>
        <v>0</v>
      </c>
      <c r="AM473" s="188">
        <f>Q473/$H473*VLOOKUP(Q$4,DM_TI_LE!$A$5:$B$30,2,FALSE)</f>
        <v>0</v>
      </c>
      <c r="AN473" s="188">
        <f>R473/$H473*VLOOKUP(R$4,DM_TI_LE!$A$5:$B$30,2,FALSE)</f>
        <v>0</v>
      </c>
      <c r="AO473" s="188">
        <f>S473/$H473*VLOOKUP(S$4,DM_TI_LE!$A$5:$B$30,2,FALSE)</f>
        <v>0</v>
      </c>
      <c r="AP473" s="188">
        <f>T473/$H473*VLOOKUP(T$4,DM_TI_LE!$A$5:$B$30,2,FALSE)</f>
        <v>0</v>
      </c>
      <c r="AQ473" s="188">
        <f>U473/$H473*VLOOKUP(U$4,DM_TI_LE!$A$5:$B$30,2,FALSE)</f>
        <v>0</v>
      </c>
      <c r="AR473" s="188">
        <f>V473/$H473*VLOOKUP(V$4,DM_TI_LE!$A$5:$B$30,2,FALSE)</f>
        <v>0</v>
      </c>
      <c r="AS473" s="188">
        <f>W473/$H473*VLOOKUP(W$4,DM_TI_LE!$A$5:$B$30,2,FALSE)</f>
        <v>0</v>
      </c>
      <c r="AT473" s="188">
        <f>X473/$H473*VLOOKUP(X$4,DM_TI_LE!$A$5:$B$30,2,FALSE)</f>
        <v>0</v>
      </c>
      <c r="AU473" s="188">
        <f>Y473/$H473*VLOOKUP(Y$4,DM_TI_LE!$A$5:$B$30,2,FALSE)</f>
        <v>0</v>
      </c>
      <c r="AV473" s="188">
        <f>Z473/$H473*VLOOKUP(Z$4,DM_TI_LE!$A$5:$B$30,2,FALSE)</f>
        <v>0</v>
      </c>
      <c r="AW473" s="188">
        <f>AA473/$H473*VLOOKUP(AA$4,DM_TI_LE!$A$5:$B$30,2,FALSE)</f>
        <v>0</v>
      </c>
      <c r="AX473" s="188">
        <f>AB473/$H473*VLOOKUP(AB$4,DM_TI_LE!$A$5:$B$30,2,FALSE)</f>
        <v>0</v>
      </c>
      <c r="AY473" s="188">
        <f>AC473/$H473*VLOOKUP(AC$4,DM_TI_LE!$A$5:$B$30,2,FALSE)</f>
        <v>0</v>
      </c>
      <c r="AZ473" s="188">
        <f>AD473/$H473*VLOOKUP(AD$4,DM_TI_LE!$A$5:$B$30,2,FALSE)</f>
        <v>0</v>
      </c>
      <c r="BA473" s="231">
        <f>IF(CD473="HDHV",DM_TI_LE!$K$12*I473, SUM(AE473:AW473)*F473*E473*DM_HE_SO_LUONG_NS!$D$1*CE473)</f>
        <v>780000</v>
      </c>
      <c r="BB473" s="16"/>
      <c r="BC473" s="17">
        <f>VLOOKUP(B473,GD_LCD_HS_LNS!$B$4:$E$914,4,FALSE)</f>
        <v>0</v>
      </c>
      <c r="BD473" s="16"/>
      <c r="BE473" s="16">
        <f>I473/26*$BC473*VLOOKUP(BE$4,DM_TI_LE!$A$5:$C$29,3,FALSE)</f>
        <v>0</v>
      </c>
      <c r="BF473" s="16">
        <f>J473/26*$BC473*VLOOKUP(BF$4,DM_TI_LE!$A$5:$C$29,3,FALSE)</f>
        <v>0</v>
      </c>
      <c r="BG473" s="16">
        <f>K473/26*$BC473*VLOOKUP(BG$4,DM_TI_LE!$A$5:$C$29,3,FALSE)</f>
        <v>0</v>
      </c>
      <c r="BH473" s="16">
        <f>L473/26*$BC473*VLOOKUP(BH$4,DM_TI_LE!$A$5:$C$29,3,FALSE)</f>
        <v>0</v>
      </c>
      <c r="BI473" s="16">
        <f>M473/26*$BC473*VLOOKUP(BI$4,DM_TI_LE!$A$5:$C$29,3,FALSE)</f>
        <v>0</v>
      </c>
      <c r="BJ473" s="16">
        <f>N473/26*$BC473*VLOOKUP(BJ$4,DM_TI_LE!$A$5:$C$29,3,FALSE)</f>
        <v>0</v>
      </c>
      <c r="BK473" s="16">
        <f>O473/26*$BC473*VLOOKUP(BK$4,DM_TI_LE!$A$5:$C$29,3,FALSE)</f>
        <v>0</v>
      </c>
      <c r="BL473" s="16">
        <f>P473/26*$BC473*VLOOKUP(BL$4,DM_TI_LE!$A$5:$C$29,3,FALSE)</f>
        <v>0</v>
      </c>
      <c r="BM473" s="16">
        <f>Q473/26*$BC473*VLOOKUP(BM$4,DM_TI_LE!$A$5:$C$29,3,FALSE)</f>
        <v>0</v>
      </c>
      <c r="BN473" s="16">
        <f>R473/26*$BC473*VLOOKUP(BN$4,DM_TI_LE!$A$5:$C$29,3,FALSE)</f>
        <v>0</v>
      </c>
      <c r="BO473" s="16">
        <f>S473/26*$BC473*VLOOKUP(BO$4,DM_TI_LE!$A$5:$C$29,3,FALSE)</f>
        <v>0</v>
      </c>
      <c r="BP473" s="16">
        <f>T473/26*$BC473*VLOOKUP(BP$4,DM_TI_LE!$A$5:$C$29,3,FALSE)</f>
        <v>0</v>
      </c>
      <c r="BQ473" s="16">
        <f>U473/26*$BC473*VLOOKUP(BQ$4,DM_TI_LE!$A$5:$C$29,3,FALSE)</f>
        <v>0</v>
      </c>
      <c r="BR473" s="16">
        <f>V473/26*$BC473*VLOOKUP(BR$4,DM_TI_LE!$A$5:$C$29,3,FALSE)</f>
        <v>0</v>
      </c>
      <c r="BS473" s="16">
        <f>W473/26*$BC473*VLOOKUP(BS$4,DM_TI_LE!$A$5:$C$29,3,FALSE)</f>
        <v>0</v>
      </c>
      <c r="BT473" s="16">
        <f>X473/26*$BC473*VLOOKUP(BT$4,DM_TI_LE!$A$5:$C$29,3,FALSE)</f>
        <v>0</v>
      </c>
      <c r="BU473" s="16">
        <f>Y473/26*$BC473*VLOOKUP(BU$4,DM_TI_LE!$A$5:$C$29,3,FALSE)</f>
        <v>0</v>
      </c>
      <c r="BV473" s="16">
        <f>Z473/26*$BC473*VLOOKUP(BV$4,DM_TI_LE!$A$5:$C$29,3,FALSE)</f>
        <v>0</v>
      </c>
      <c r="BW473" s="16">
        <f>AA473/26*$BC473*VLOOKUP(BW$4,DM_TI_LE!$A$5:$C$29,3,FALSE)</f>
        <v>0</v>
      </c>
      <c r="BX473" s="16">
        <f>AB473/26*$BC473*VLOOKUP(BX$4,DM_TI_LE!$A$5:$C$29,3,FALSE)</f>
        <v>0</v>
      </c>
      <c r="BY473" s="16">
        <f>AC473/26*$BC473*VLOOKUP(BY$4,DM_TI_LE!$A$5:$C$29,3,FALSE)</f>
        <v>0</v>
      </c>
      <c r="BZ473" s="16">
        <f>AD473/26*$BC473*VLOOKUP(BZ$4,DM_TI_LE!$A$5:$C$29,3,FALSE)</f>
        <v>0</v>
      </c>
      <c r="CA473" s="196">
        <f t="shared" si="0"/>
        <v>0</v>
      </c>
      <c r="CB473" s="16"/>
      <c r="CC473" s="197">
        <f t="shared" si="1"/>
        <v>780000</v>
      </c>
      <c r="CD473" s="145" t="s">
        <v>61</v>
      </c>
      <c r="CE473" s="199">
        <f>VLOOKUP(CD473,DM_TI_LE!$I$12:$J$16,2,FALSE)</f>
        <v>0</v>
      </c>
    </row>
    <row r="474" spans="1:83" ht="12.75">
      <c r="A474" s="36">
        <v>470</v>
      </c>
      <c r="B474" s="38">
        <f>GD_LCD_HS_LNS!B473</f>
        <v>13729</v>
      </c>
      <c r="C474" s="38" t="str">
        <f>GD_LCD_HS_LNS!C473</f>
        <v>Ngô Đức Thuận</v>
      </c>
      <c r="D474" s="38" t="str">
        <f>GD_LCD_HS_LNS!D473</f>
        <v>Nhân viên Bốc xếp</v>
      </c>
      <c r="E474" s="146">
        <f>VLOOKUP(B474,GD_CHAM_CONG!$C$6:$BJ$912,60,FALSE)</f>
        <v>1</v>
      </c>
      <c r="F474" s="146"/>
      <c r="G474" s="168"/>
      <c r="H474" s="168">
        <f>VLOOKUP(B474,GD_CHAM_CONG!$C$6:$BD$912,37,FALSE)</f>
        <v>26</v>
      </c>
      <c r="I474" s="16">
        <f>VLOOKUP($B474,GD_CHAM_CONG!$C$6:$BF$912,38,FALSE)</f>
        <v>26</v>
      </c>
      <c r="J474" s="16">
        <f>VLOOKUP($B474,GD_CHAM_CONG!$C$6:$BF$912,39,FALSE)</f>
        <v>0</v>
      </c>
      <c r="K474" s="16">
        <f>VLOOKUP($B474,GD_CHAM_CONG!$C$6:$BF$912,40,FALSE)</f>
        <v>0</v>
      </c>
      <c r="L474" s="16">
        <f>VLOOKUP($B474,GD_CHAM_CONG!$C$6:$BF$912,41,FALSE)</f>
        <v>0</v>
      </c>
      <c r="M474" s="16">
        <f>VLOOKUP($B474,GD_CHAM_CONG!$C$6:$BF$912,42,FALSE)</f>
        <v>0</v>
      </c>
      <c r="N474" s="16">
        <f>VLOOKUP($B474,GD_CHAM_CONG!$C$6:$BF$912,43,FALSE)</f>
        <v>0</v>
      </c>
      <c r="O474" s="16">
        <f>VLOOKUP($B474,GD_CHAM_CONG!$C$6:$BF$912,44,FALSE)</f>
        <v>0</v>
      </c>
      <c r="P474" s="16">
        <f>VLOOKUP($B474,GD_CHAM_CONG!$C$6:$BF$912,45,FALSE)</f>
        <v>0</v>
      </c>
      <c r="Q474" s="16">
        <f>VLOOKUP($B474,GD_CHAM_CONG!$C$6:$BF$912,46,FALSE)</f>
        <v>0</v>
      </c>
      <c r="R474" s="16">
        <f>VLOOKUP($B474,GD_CHAM_CONG!$C$6:$BF$912,47,FALSE)</f>
        <v>0</v>
      </c>
      <c r="S474" s="16">
        <f>VLOOKUP($B474,GD_CHAM_CONG!$C$6:$BF$912,48,FALSE)</f>
        <v>0</v>
      </c>
      <c r="T474" s="16">
        <f>VLOOKUP($B474,GD_CHAM_CONG!$C$6:$BF$912,49,FALSE)</f>
        <v>0</v>
      </c>
      <c r="U474" s="16">
        <f>VLOOKUP($B474,GD_CHAM_CONG!$C$6:$BF$912,50,FALSE)</f>
        <v>0</v>
      </c>
      <c r="V474" s="16">
        <f>VLOOKUP($B474,GD_CHAM_CONG!$C$6:$BF$912,51,FALSE)</f>
        <v>0</v>
      </c>
      <c r="W474" s="16">
        <f>VLOOKUP($B474,GD_CHAM_CONG!$C$6:$BF$912,52,FALSE)</f>
        <v>0</v>
      </c>
      <c r="X474" s="16">
        <f>VLOOKUP($B474,GD_CHAM_CONG!$C$6:$BF$912,53,FALSE)</f>
        <v>0</v>
      </c>
      <c r="Y474" s="16">
        <f>VLOOKUP($B474,GD_CHAM_CONG!$C$6:$BF$912,54,FALSE)</f>
        <v>0</v>
      </c>
      <c r="Z474" s="16">
        <f>VLOOKUP($B474,GD_CHAM_CONG!$C$6:$BF$912,55,FALSE)</f>
        <v>0</v>
      </c>
      <c r="AA474" s="16">
        <f>VLOOKUP($B474,GD_CHAM_CONG!$C$6:$BF$912,56,FALSE)</f>
        <v>0</v>
      </c>
      <c r="AB474" s="16">
        <f>VLOOKUP($B474,GD_CHAM_CONG!$C$6:$BI$912,57,FALSE)</f>
        <v>0</v>
      </c>
      <c r="AC474" s="16">
        <f>VLOOKUP($B474,GD_CHAM_CONG!$C$6:$BI$912,58,FALSE)</f>
        <v>0</v>
      </c>
      <c r="AD474" s="16">
        <f>VLOOKUP($B474,GD_CHAM_CONG!$C$6:$BI$912,59,FALSE)</f>
        <v>0</v>
      </c>
      <c r="AE474" s="188">
        <f>I474/$H474*VLOOKUP(I$4,DM_TI_LE!$A$5:$B$30,2,FALSE)</f>
        <v>1</v>
      </c>
      <c r="AF474" s="188">
        <f>J474/$H474*VLOOKUP(J$4,DM_TI_LE!$A$5:$B$30,2,FALSE)</f>
        <v>0</v>
      </c>
      <c r="AG474" s="188">
        <f>K474/$H474*VLOOKUP(K$4,DM_TI_LE!$A$5:$B$30,2,FALSE)</f>
        <v>0</v>
      </c>
      <c r="AH474" s="188">
        <f>L474/$H474*VLOOKUP(L$4,DM_TI_LE!$A$5:$B$30,2,FALSE)</f>
        <v>0</v>
      </c>
      <c r="AI474" s="188">
        <f>M474/$H474*VLOOKUP(M$4,DM_TI_LE!$A$5:$B$30,2,FALSE)</f>
        <v>0</v>
      </c>
      <c r="AJ474" s="188">
        <f>N474/$H474*VLOOKUP(N$4,DM_TI_LE!$A$5:$B$30,2,FALSE)</f>
        <v>0</v>
      </c>
      <c r="AK474" s="188">
        <f>O474/$H474*VLOOKUP(O$4,DM_TI_LE!$A$5:$B$30,2,FALSE)</f>
        <v>0</v>
      </c>
      <c r="AL474" s="188">
        <f>P474/$H474*VLOOKUP(P$4,DM_TI_LE!$A$5:$B$30,2,FALSE)</f>
        <v>0</v>
      </c>
      <c r="AM474" s="188">
        <f>Q474/$H474*VLOOKUP(Q$4,DM_TI_LE!$A$5:$B$30,2,FALSE)</f>
        <v>0</v>
      </c>
      <c r="AN474" s="188">
        <f>R474/$H474*VLOOKUP(R$4,DM_TI_LE!$A$5:$B$30,2,FALSE)</f>
        <v>0</v>
      </c>
      <c r="AO474" s="188">
        <f>S474/$H474*VLOOKUP(S$4,DM_TI_LE!$A$5:$B$30,2,FALSE)</f>
        <v>0</v>
      </c>
      <c r="AP474" s="188">
        <f>T474/$H474*VLOOKUP(T$4,DM_TI_LE!$A$5:$B$30,2,FALSE)</f>
        <v>0</v>
      </c>
      <c r="AQ474" s="188">
        <f>U474/$H474*VLOOKUP(U$4,DM_TI_LE!$A$5:$B$30,2,FALSE)</f>
        <v>0</v>
      </c>
      <c r="AR474" s="188">
        <f>V474/$H474*VLOOKUP(V$4,DM_TI_LE!$A$5:$B$30,2,FALSE)</f>
        <v>0</v>
      </c>
      <c r="AS474" s="188">
        <f>W474/$H474*VLOOKUP(W$4,DM_TI_LE!$A$5:$B$30,2,FALSE)</f>
        <v>0</v>
      </c>
      <c r="AT474" s="188">
        <f>X474/$H474*VLOOKUP(X$4,DM_TI_LE!$A$5:$B$30,2,FALSE)</f>
        <v>0</v>
      </c>
      <c r="AU474" s="188">
        <f>Y474/$H474*VLOOKUP(Y$4,DM_TI_LE!$A$5:$B$30,2,FALSE)</f>
        <v>0</v>
      </c>
      <c r="AV474" s="188">
        <f>Z474/$H474*VLOOKUP(Z$4,DM_TI_LE!$A$5:$B$30,2,FALSE)</f>
        <v>0</v>
      </c>
      <c r="AW474" s="188">
        <f>AA474/$H474*VLOOKUP(AA$4,DM_TI_LE!$A$5:$B$30,2,FALSE)</f>
        <v>0</v>
      </c>
      <c r="AX474" s="188">
        <f>AB474/$H474*VLOOKUP(AB$4,DM_TI_LE!$A$5:$B$30,2,FALSE)</f>
        <v>0</v>
      </c>
      <c r="AY474" s="188">
        <f>AC474/$H474*VLOOKUP(AC$4,DM_TI_LE!$A$5:$B$30,2,FALSE)</f>
        <v>0</v>
      </c>
      <c r="AZ474" s="188">
        <f>AD474/$H474*VLOOKUP(AD$4,DM_TI_LE!$A$5:$B$30,2,FALSE)</f>
        <v>0</v>
      </c>
      <c r="BA474" s="231">
        <f>IF(CD474="HDHV",DM_TI_LE!$K$12*I474, SUM(AE474:AW474)*F474*E474*DM_HE_SO_LUONG_NS!$D$1*CE474)</f>
        <v>780000</v>
      </c>
      <c r="BB474" s="16"/>
      <c r="BC474" s="17">
        <f>VLOOKUP(B474,GD_LCD_HS_LNS!$B$4:$E$914,4,FALSE)</f>
        <v>0</v>
      </c>
      <c r="BD474" s="16"/>
      <c r="BE474" s="16">
        <f>I474/26*$BC474*VLOOKUP(BE$4,DM_TI_LE!$A$5:$C$29,3,FALSE)</f>
        <v>0</v>
      </c>
      <c r="BF474" s="16">
        <f>J474/26*$BC474*VLOOKUP(BF$4,DM_TI_LE!$A$5:$C$29,3,FALSE)</f>
        <v>0</v>
      </c>
      <c r="BG474" s="16">
        <f>K474/26*$BC474*VLOOKUP(BG$4,DM_TI_LE!$A$5:$C$29,3,FALSE)</f>
        <v>0</v>
      </c>
      <c r="BH474" s="16">
        <f>L474/26*$BC474*VLOOKUP(BH$4,DM_TI_LE!$A$5:$C$29,3,FALSE)</f>
        <v>0</v>
      </c>
      <c r="BI474" s="16">
        <f>M474/26*$BC474*VLOOKUP(BI$4,DM_TI_LE!$A$5:$C$29,3,FALSE)</f>
        <v>0</v>
      </c>
      <c r="BJ474" s="16">
        <f>N474/26*$BC474*VLOOKUP(BJ$4,DM_TI_LE!$A$5:$C$29,3,FALSE)</f>
        <v>0</v>
      </c>
      <c r="BK474" s="16">
        <f>O474/26*$BC474*VLOOKUP(BK$4,DM_TI_LE!$A$5:$C$29,3,FALSE)</f>
        <v>0</v>
      </c>
      <c r="BL474" s="16">
        <f>P474/26*$BC474*VLOOKUP(BL$4,DM_TI_LE!$A$5:$C$29,3,FALSE)</f>
        <v>0</v>
      </c>
      <c r="BM474" s="16">
        <f>Q474/26*$BC474*VLOOKUP(BM$4,DM_TI_LE!$A$5:$C$29,3,FALSE)</f>
        <v>0</v>
      </c>
      <c r="BN474" s="16">
        <f>R474/26*$BC474*VLOOKUP(BN$4,DM_TI_LE!$A$5:$C$29,3,FALSE)</f>
        <v>0</v>
      </c>
      <c r="BO474" s="16">
        <f>S474/26*$BC474*VLOOKUP(BO$4,DM_TI_LE!$A$5:$C$29,3,FALSE)</f>
        <v>0</v>
      </c>
      <c r="BP474" s="16">
        <f>T474/26*$BC474*VLOOKUP(BP$4,DM_TI_LE!$A$5:$C$29,3,FALSE)</f>
        <v>0</v>
      </c>
      <c r="BQ474" s="16">
        <f>U474/26*$BC474*VLOOKUP(BQ$4,DM_TI_LE!$A$5:$C$29,3,FALSE)</f>
        <v>0</v>
      </c>
      <c r="BR474" s="16">
        <f>V474/26*$BC474*VLOOKUP(BR$4,DM_TI_LE!$A$5:$C$29,3,FALSE)</f>
        <v>0</v>
      </c>
      <c r="BS474" s="16">
        <f>W474/26*$BC474*VLOOKUP(BS$4,DM_TI_LE!$A$5:$C$29,3,FALSE)</f>
        <v>0</v>
      </c>
      <c r="BT474" s="16">
        <f>X474/26*$BC474*VLOOKUP(BT$4,DM_TI_LE!$A$5:$C$29,3,FALSE)</f>
        <v>0</v>
      </c>
      <c r="BU474" s="16">
        <f>Y474/26*$BC474*VLOOKUP(BU$4,DM_TI_LE!$A$5:$C$29,3,FALSE)</f>
        <v>0</v>
      </c>
      <c r="BV474" s="16">
        <f>Z474/26*$BC474*VLOOKUP(BV$4,DM_TI_LE!$A$5:$C$29,3,FALSE)</f>
        <v>0</v>
      </c>
      <c r="BW474" s="16">
        <f>AA474/26*$BC474*VLOOKUP(BW$4,DM_TI_LE!$A$5:$C$29,3,FALSE)</f>
        <v>0</v>
      </c>
      <c r="BX474" s="16">
        <f>AB474/26*$BC474*VLOOKUP(BX$4,DM_TI_LE!$A$5:$C$29,3,FALSE)</f>
        <v>0</v>
      </c>
      <c r="BY474" s="16">
        <f>AC474/26*$BC474*VLOOKUP(BY$4,DM_TI_LE!$A$5:$C$29,3,FALSE)</f>
        <v>0</v>
      </c>
      <c r="BZ474" s="16">
        <f>AD474/26*$BC474*VLOOKUP(BZ$4,DM_TI_LE!$A$5:$C$29,3,FALSE)</f>
        <v>0</v>
      </c>
      <c r="CA474" s="196">
        <f t="shared" si="0"/>
        <v>0</v>
      </c>
      <c r="CB474" s="16"/>
      <c r="CC474" s="197">
        <f t="shared" si="1"/>
        <v>780000</v>
      </c>
      <c r="CD474" s="145" t="s">
        <v>61</v>
      </c>
      <c r="CE474" s="199">
        <f>VLOOKUP(CD474,DM_TI_LE!$I$12:$J$16,2,FALSE)</f>
        <v>0</v>
      </c>
    </row>
    <row r="475" spans="1:83" ht="12.75">
      <c r="A475" s="36"/>
      <c r="B475" s="3"/>
      <c r="C475" s="21"/>
      <c r="D475" s="21"/>
      <c r="E475" s="280"/>
      <c r="F475" s="280"/>
      <c r="G475" s="281"/>
      <c r="H475" s="168"/>
      <c r="I475" s="16"/>
      <c r="J475" s="12"/>
      <c r="K475" s="12"/>
      <c r="L475" s="12"/>
      <c r="M475" s="12"/>
      <c r="N475" s="13"/>
      <c r="O475" s="13"/>
      <c r="P475" s="13"/>
      <c r="Q475" s="13"/>
      <c r="R475" s="13"/>
      <c r="S475" s="13"/>
      <c r="T475" s="15"/>
      <c r="U475" s="16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6"/>
      <c r="BB475" s="16"/>
      <c r="BC475" s="17"/>
      <c r="BD475" s="12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2"/>
      <c r="CB475" s="12"/>
      <c r="CC475" s="12"/>
    </row>
    <row r="476" spans="1:83" ht="12.75">
      <c r="A476" s="36"/>
      <c r="B476" s="3"/>
      <c r="C476" s="5"/>
      <c r="D476" s="21"/>
      <c r="E476" s="280"/>
      <c r="F476" s="280"/>
      <c r="G476" s="281"/>
      <c r="H476" s="168"/>
      <c r="I476" s="16"/>
      <c r="J476" s="12"/>
      <c r="K476" s="12"/>
      <c r="L476" s="12"/>
      <c r="M476" s="12"/>
      <c r="N476" s="13"/>
      <c r="O476" s="13"/>
      <c r="P476" s="13"/>
      <c r="Q476" s="13"/>
      <c r="R476" s="13"/>
      <c r="S476" s="13"/>
      <c r="T476" s="15"/>
      <c r="U476" s="16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6"/>
      <c r="BB476" s="16"/>
      <c r="BC476" s="17"/>
      <c r="BD476" s="12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2"/>
      <c r="CB476" s="12"/>
      <c r="CC476" s="12"/>
    </row>
    <row r="477" spans="1:83" ht="12.75">
      <c r="A477" s="36"/>
      <c r="B477" s="3"/>
      <c r="C477" s="5"/>
      <c r="D477" s="21"/>
      <c r="E477" s="280"/>
      <c r="F477" s="280"/>
      <c r="G477" s="281"/>
      <c r="H477" s="168"/>
      <c r="I477" s="16"/>
      <c r="J477" s="12"/>
      <c r="K477" s="12"/>
      <c r="L477" s="12"/>
      <c r="M477" s="12"/>
      <c r="N477" s="13"/>
      <c r="O477" s="13"/>
      <c r="P477" s="13"/>
      <c r="Q477" s="13"/>
      <c r="R477" s="13"/>
      <c r="S477" s="13"/>
      <c r="T477" s="15"/>
      <c r="U477" s="16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6"/>
      <c r="BB477" s="16"/>
      <c r="BC477" s="17"/>
      <c r="BD477" s="12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2"/>
      <c r="CB477" s="12"/>
      <c r="CC477" s="12"/>
    </row>
    <row r="478" spans="1:83" ht="12.75">
      <c r="A478" s="36"/>
      <c r="B478" s="3"/>
      <c r="C478" s="21"/>
      <c r="D478" s="21"/>
      <c r="E478" s="280"/>
      <c r="F478" s="280"/>
      <c r="G478" s="281"/>
      <c r="H478" s="168"/>
      <c r="I478" s="16"/>
      <c r="J478" s="12"/>
      <c r="K478" s="12"/>
      <c r="L478" s="12"/>
      <c r="M478" s="12"/>
      <c r="N478" s="13"/>
      <c r="O478" s="13"/>
      <c r="P478" s="13"/>
      <c r="Q478" s="13"/>
      <c r="R478" s="13"/>
      <c r="S478" s="13"/>
      <c r="T478" s="15"/>
      <c r="U478" s="16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6"/>
      <c r="BB478" s="16"/>
      <c r="BC478" s="17"/>
      <c r="BD478" s="12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2"/>
      <c r="CB478" s="12"/>
      <c r="CC478" s="12"/>
    </row>
    <row r="479" spans="1:83" ht="12.75">
      <c r="A479" s="36"/>
      <c r="B479" s="3"/>
      <c r="C479" s="21"/>
      <c r="D479" s="21"/>
      <c r="E479" s="280"/>
      <c r="F479" s="280"/>
      <c r="G479" s="281"/>
      <c r="H479" s="168"/>
      <c r="I479" s="16"/>
      <c r="J479" s="12"/>
      <c r="K479" s="12"/>
      <c r="L479" s="12"/>
      <c r="M479" s="12"/>
      <c r="N479" s="13"/>
      <c r="O479" s="13"/>
      <c r="P479" s="13"/>
      <c r="Q479" s="13"/>
      <c r="R479" s="13"/>
      <c r="S479" s="13"/>
      <c r="T479" s="15"/>
      <c r="U479" s="16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6"/>
      <c r="BB479" s="16"/>
      <c r="BC479" s="17"/>
      <c r="BD479" s="12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2"/>
      <c r="CB479" s="12"/>
      <c r="CC479" s="12"/>
    </row>
    <row r="480" spans="1:83" ht="12.75">
      <c r="A480" s="36"/>
      <c r="B480" s="3"/>
      <c r="C480" s="21"/>
      <c r="D480" s="21"/>
      <c r="E480" s="280"/>
      <c r="F480" s="280"/>
      <c r="G480" s="281"/>
      <c r="H480" s="168"/>
      <c r="I480" s="16"/>
      <c r="J480" s="12"/>
      <c r="K480" s="12"/>
      <c r="L480" s="12"/>
      <c r="M480" s="12"/>
      <c r="N480" s="13"/>
      <c r="O480" s="13"/>
      <c r="P480" s="13"/>
      <c r="Q480" s="13"/>
      <c r="R480" s="13"/>
      <c r="S480" s="13"/>
      <c r="T480" s="15"/>
      <c r="U480" s="16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6"/>
      <c r="BB480" s="16"/>
      <c r="BC480" s="17"/>
      <c r="BD480" s="12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2"/>
      <c r="CB480" s="12"/>
      <c r="CC480" s="12"/>
    </row>
    <row r="481" spans="1:81" ht="12.75">
      <c r="A481" s="36"/>
      <c r="B481" s="3"/>
      <c r="C481" s="21"/>
      <c r="D481" s="21"/>
      <c r="E481" s="280"/>
      <c r="F481" s="280"/>
      <c r="G481" s="281"/>
      <c r="H481" s="168"/>
      <c r="I481" s="16"/>
      <c r="J481" s="12"/>
      <c r="K481" s="12"/>
      <c r="L481" s="12"/>
      <c r="M481" s="12"/>
      <c r="N481" s="13"/>
      <c r="O481" s="13"/>
      <c r="P481" s="13"/>
      <c r="Q481" s="13"/>
      <c r="R481" s="13"/>
      <c r="S481" s="13"/>
      <c r="T481" s="15"/>
      <c r="U481" s="16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6"/>
      <c r="BB481" s="16"/>
      <c r="BC481" s="17"/>
      <c r="BD481" s="12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2"/>
      <c r="CB481" s="12"/>
      <c r="CC481" s="12"/>
    </row>
    <row r="482" spans="1:81" ht="12.75">
      <c r="A482" s="21"/>
      <c r="B482" s="3"/>
      <c r="C482" s="21"/>
      <c r="D482" s="21"/>
      <c r="E482" s="280"/>
      <c r="F482" s="280"/>
      <c r="G482" s="281"/>
      <c r="H482" s="168"/>
      <c r="I482" s="16"/>
      <c r="J482" s="12"/>
      <c r="K482" s="12"/>
      <c r="L482" s="12"/>
      <c r="M482" s="12"/>
      <c r="N482" s="13"/>
      <c r="O482" s="13"/>
      <c r="P482" s="13"/>
      <c r="Q482" s="13"/>
      <c r="R482" s="13"/>
      <c r="S482" s="13"/>
      <c r="T482" s="15"/>
      <c r="U482" s="16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6"/>
      <c r="BB482" s="16"/>
      <c r="BC482" s="17"/>
      <c r="BD482" s="12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2"/>
      <c r="CB482" s="12"/>
      <c r="CC482" s="12"/>
    </row>
    <row r="483" spans="1:81" ht="12.75">
      <c r="A483" s="21"/>
      <c r="B483" s="3"/>
      <c r="C483" s="21"/>
      <c r="D483" s="21"/>
      <c r="E483" s="280"/>
      <c r="F483" s="280"/>
      <c r="G483" s="281"/>
      <c r="H483" s="168"/>
      <c r="I483" s="16"/>
      <c r="J483" s="12"/>
      <c r="K483" s="12"/>
      <c r="L483" s="12"/>
      <c r="M483" s="12"/>
      <c r="N483" s="13"/>
      <c r="O483" s="13"/>
      <c r="P483" s="13"/>
      <c r="Q483" s="13"/>
      <c r="R483" s="13"/>
      <c r="S483" s="13"/>
      <c r="T483" s="15"/>
      <c r="U483" s="16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6"/>
      <c r="BB483" s="16"/>
      <c r="BC483" s="17"/>
      <c r="BD483" s="12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2"/>
      <c r="CB483" s="12"/>
      <c r="CC483" s="12"/>
    </row>
    <row r="484" spans="1:81" ht="12.75">
      <c r="A484" s="21"/>
      <c r="B484" s="3"/>
      <c r="C484" s="21"/>
      <c r="D484" s="21"/>
      <c r="E484" s="280"/>
      <c r="F484" s="280"/>
      <c r="G484" s="281"/>
      <c r="H484" s="168"/>
      <c r="I484" s="16"/>
      <c r="J484" s="12"/>
      <c r="K484" s="12"/>
      <c r="L484" s="12"/>
      <c r="M484" s="12"/>
      <c r="N484" s="13"/>
      <c r="O484" s="13"/>
      <c r="P484" s="13"/>
      <c r="Q484" s="13"/>
      <c r="R484" s="13"/>
      <c r="S484" s="13"/>
      <c r="T484" s="15"/>
      <c r="U484" s="16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6"/>
      <c r="BB484" s="16"/>
      <c r="BC484" s="17"/>
      <c r="BD484" s="12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2"/>
      <c r="CB484" s="12"/>
      <c r="CC484" s="12"/>
    </row>
    <row r="485" spans="1:81" ht="12.75">
      <c r="A485" s="21"/>
      <c r="B485" s="3"/>
      <c r="C485" s="21"/>
      <c r="D485" s="21"/>
      <c r="E485" s="280"/>
      <c r="F485" s="280"/>
      <c r="G485" s="281"/>
      <c r="H485" s="168"/>
      <c r="I485" s="16"/>
      <c r="J485" s="12"/>
      <c r="K485" s="12"/>
      <c r="L485" s="12"/>
      <c r="M485" s="12"/>
      <c r="N485" s="13"/>
      <c r="O485" s="13"/>
      <c r="P485" s="13"/>
      <c r="Q485" s="13"/>
      <c r="R485" s="13"/>
      <c r="S485" s="13"/>
      <c r="T485" s="15"/>
      <c r="U485" s="16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6"/>
      <c r="BB485" s="16"/>
      <c r="BC485" s="17"/>
      <c r="BD485" s="12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2"/>
      <c r="CB485" s="12"/>
      <c r="CC485" s="12"/>
    </row>
    <row r="486" spans="1:81" ht="12.75">
      <c r="A486" s="21"/>
      <c r="B486" s="3"/>
      <c r="C486" s="21"/>
      <c r="D486" s="21"/>
      <c r="E486" s="280"/>
      <c r="F486" s="280"/>
      <c r="G486" s="281"/>
      <c r="H486" s="168"/>
      <c r="I486" s="16"/>
      <c r="J486" s="12"/>
      <c r="K486" s="12"/>
      <c r="L486" s="12"/>
      <c r="M486" s="12"/>
      <c r="N486" s="13"/>
      <c r="O486" s="13"/>
      <c r="P486" s="13"/>
      <c r="Q486" s="13"/>
      <c r="R486" s="13"/>
      <c r="S486" s="13"/>
      <c r="T486" s="15"/>
      <c r="U486" s="16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6"/>
      <c r="BB486" s="16"/>
      <c r="BC486" s="17"/>
      <c r="BD486" s="12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2"/>
      <c r="CB486" s="12"/>
      <c r="CC486" s="12"/>
    </row>
    <row r="487" spans="1:81" ht="12.75">
      <c r="A487" s="21"/>
      <c r="B487" s="3"/>
      <c r="C487" s="21"/>
      <c r="D487" s="21"/>
      <c r="E487" s="280"/>
      <c r="F487" s="280"/>
      <c r="G487" s="281"/>
      <c r="H487" s="168"/>
      <c r="I487" s="16"/>
      <c r="J487" s="12"/>
      <c r="K487" s="12"/>
      <c r="L487" s="12"/>
      <c r="M487" s="12"/>
      <c r="N487" s="13"/>
      <c r="O487" s="13"/>
      <c r="P487" s="13"/>
      <c r="Q487" s="13"/>
      <c r="R487" s="13"/>
      <c r="S487" s="13"/>
      <c r="T487" s="15"/>
      <c r="U487" s="16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6"/>
      <c r="BB487" s="16"/>
      <c r="BC487" s="17"/>
      <c r="BD487" s="12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2"/>
      <c r="CB487" s="12"/>
      <c r="CC487" s="12"/>
    </row>
    <row r="488" spans="1:81" ht="12.75">
      <c r="A488" s="21"/>
      <c r="B488" s="3"/>
      <c r="C488" s="21"/>
      <c r="D488" s="21"/>
      <c r="E488" s="280"/>
      <c r="F488" s="280"/>
      <c r="G488" s="281"/>
      <c r="H488" s="168"/>
      <c r="I488" s="16"/>
      <c r="J488" s="12"/>
      <c r="K488" s="12"/>
      <c r="L488" s="12"/>
      <c r="M488" s="12"/>
      <c r="N488" s="13"/>
      <c r="O488" s="13"/>
      <c r="P488" s="13"/>
      <c r="Q488" s="13"/>
      <c r="R488" s="13"/>
      <c r="S488" s="13"/>
      <c r="T488" s="15"/>
      <c r="U488" s="16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6"/>
      <c r="BB488" s="16"/>
      <c r="BC488" s="17"/>
      <c r="BD488" s="12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2"/>
      <c r="CB488" s="12"/>
      <c r="CC488" s="12"/>
    </row>
    <row r="489" spans="1:81" ht="12.75">
      <c r="A489" s="21"/>
      <c r="B489" s="3"/>
      <c r="C489" s="21"/>
      <c r="D489" s="21"/>
      <c r="E489" s="280"/>
      <c r="F489" s="280"/>
      <c r="G489" s="281"/>
      <c r="H489" s="168"/>
      <c r="I489" s="16"/>
      <c r="J489" s="12"/>
      <c r="K489" s="12"/>
      <c r="L489" s="12"/>
      <c r="M489" s="12"/>
      <c r="N489" s="13"/>
      <c r="O489" s="13"/>
      <c r="P489" s="13"/>
      <c r="Q489" s="13"/>
      <c r="R489" s="13"/>
      <c r="S489" s="13"/>
      <c r="T489" s="15"/>
      <c r="U489" s="16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6"/>
      <c r="BB489" s="16"/>
      <c r="BC489" s="17"/>
      <c r="BD489" s="12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2"/>
      <c r="CB489" s="12"/>
      <c r="CC489" s="12"/>
    </row>
    <row r="490" spans="1:81" ht="12.75">
      <c r="A490" s="21"/>
      <c r="B490" s="3"/>
      <c r="C490" s="21"/>
      <c r="D490" s="21"/>
      <c r="E490" s="280"/>
      <c r="F490" s="280"/>
      <c r="G490" s="281"/>
      <c r="H490" s="281"/>
      <c r="I490" s="16"/>
      <c r="J490" s="12"/>
      <c r="K490" s="12"/>
      <c r="L490" s="12"/>
      <c r="M490" s="12"/>
      <c r="N490" s="13"/>
      <c r="O490" s="13"/>
      <c r="P490" s="13"/>
      <c r="Q490" s="13"/>
      <c r="R490" s="13"/>
      <c r="S490" s="13"/>
      <c r="T490" s="15"/>
      <c r="U490" s="16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6"/>
      <c r="BB490" s="16"/>
      <c r="BC490" s="17"/>
      <c r="BD490" s="12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2"/>
      <c r="CB490" s="12"/>
      <c r="CC490" s="12"/>
    </row>
    <row r="491" spans="1:81" ht="12.75">
      <c r="A491" s="21"/>
      <c r="B491" s="3"/>
      <c r="C491" s="21"/>
      <c r="D491" s="21"/>
      <c r="E491" s="280"/>
      <c r="F491" s="280"/>
      <c r="G491" s="281"/>
      <c r="H491" s="281"/>
      <c r="I491" s="16"/>
      <c r="J491" s="12"/>
      <c r="K491" s="12"/>
      <c r="L491" s="12"/>
      <c r="M491" s="12"/>
      <c r="N491" s="13"/>
      <c r="O491" s="13"/>
      <c r="P491" s="13"/>
      <c r="Q491" s="13"/>
      <c r="R491" s="13"/>
      <c r="S491" s="13"/>
      <c r="T491" s="15"/>
      <c r="U491" s="16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6"/>
      <c r="BB491" s="16"/>
      <c r="BC491" s="17"/>
      <c r="BD491" s="12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2"/>
      <c r="CB491" s="12"/>
      <c r="CC491" s="12"/>
    </row>
    <row r="492" spans="1:81" ht="12.75">
      <c r="A492" s="21"/>
      <c r="B492" s="3"/>
      <c r="C492" s="21"/>
      <c r="D492" s="21"/>
      <c r="E492" s="280"/>
      <c r="F492" s="280"/>
      <c r="G492" s="281"/>
      <c r="H492" s="281"/>
      <c r="I492" s="16"/>
      <c r="J492" s="12"/>
      <c r="K492" s="12"/>
      <c r="L492" s="12"/>
      <c r="M492" s="12"/>
      <c r="N492" s="13"/>
      <c r="O492" s="13"/>
      <c r="P492" s="13"/>
      <c r="Q492" s="13"/>
      <c r="R492" s="13"/>
      <c r="S492" s="13"/>
      <c r="T492" s="15"/>
      <c r="U492" s="16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6"/>
      <c r="BB492" s="16"/>
      <c r="BC492" s="17"/>
      <c r="BD492" s="12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2"/>
      <c r="CB492" s="12"/>
      <c r="CC492" s="12"/>
    </row>
    <row r="493" spans="1:81" ht="12.75">
      <c r="A493" s="21"/>
      <c r="B493" s="3"/>
      <c r="C493" s="21"/>
      <c r="D493" s="21"/>
      <c r="E493" s="280"/>
      <c r="F493" s="280"/>
      <c r="G493" s="281"/>
      <c r="H493" s="281"/>
      <c r="I493" s="16"/>
      <c r="J493" s="12"/>
      <c r="K493" s="12"/>
      <c r="L493" s="12"/>
      <c r="M493" s="12"/>
      <c r="N493" s="13"/>
      <c r="O493" s="13"/>
      <c r="P493" s="13"/>
      <c r="Q493" s="13"/>
      <c r="R493" s="13"/>
      <c r="S493" s="13"/>
      <c r="T493" s="15"/>
      <c r="U493" s="16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6"/>
      <c r="BB493" s="16"/>
      <c r="BC493" s="17"/>
      <c r="BD493" s="12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2"/>
      <c r="CB493" s="12"/>
      <c r="CC493" s="12"/>
    </row>
    <row r="494" spans="1:81" ht="12.75">
      <c r="A494" s="21"/>
      <c r="B494" s="3"/>
      <c r="C494" s="21"/>
      <c r="D494" s="21"/>
      <c r="E494" s="280"/>
      <c r="F494" s="280"/>
      <c r="G494" s="281"/>
      <c r="H494" s="281"/>
      <c r="I494" s="16"/>
      <c r="J494" s="12"/>
      <c r="K494" s="12"/>
      <c r="L494" s="12"/>
      <c r="M494" s="12"/>
      <c r="N494" s="13"/>
      <c r="O494" s="13"/>
      <c r="P494" s="13"/>
      <c r="Q494" s="13"/>
      <c r="R494" s="13"/>
      <c r="S494" s="13"/>
      <c r="T494" s="15"/>
      <c r="U494" s="16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6"/>
      <c r="BB494" s="16"/>
      <c r="BC494" s="17"/>
      <c r="BD494" s="12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2"/>
      <c r="CB494" s="12"/>
      <c r="CC494" s="12"/>
    </row>
    <row r="495" spans="1:81" ht="12.75">
      <c r="A495" s="21"/>
      <c r="B495" s="3"/>
      <c r="C495" s="21"/>
      <c r="D495" s="21"/>
      <c r="E495" s="280"/>
      <c r="F495" s="280"/>
      <c r="G495" s="281"/>
      <c r="H495" s="281"/>
      <c r="I495" s="16"/>
      <c r="J495" s="12"/>
      <c r="K495" s="12"/>
      <c r="L495" s="12"/>
      <c r="M495" s="12"/>
      <c r="N495" s="13"/>
      <c r="O495" s="13"/>
      <c r="P495" s="13"/>
      <c r="Q495" s="13"/>
      <c r="R495" s="13"/>
      <c r="S495" s="13"/>
      <c r="T495" s="15"/>
      <c r="U495" s="16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6"/>
      <c r="BB495" s="16"/>
      <c r="BC495" s="17"/>
      <c r="BD495" s="12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2"/>
      <c r="CB495" s="12"/>
      <c r="CC495" s="12"/>
    </row>
    <row r="496" spans="1:81" ht="12.75">
      <c r="A496" s="21"/>
      <c r="B496" s="3"/>
      <c r="C496" s="21"/>
      <c r="D496" s="21"/>
      <c r="E496" s="280"/>
      <c r="F496" s="280"/>
      <c r="G496" s="281"/>
      <c r="H496" s="281"/>
      <c r="I496" s="16"/>
      <c r="J496" s="12"/>
      <c r="K496" s="12"/>
      <c r="L496" s="12"/>
      <c r="M496" s="12"/>
      <c r="N496" s="13"/>
      <c r="O496" s="13"/>
      <c r="P496" s="13"/>
      <c r="Q496" s="13"/>
      <c r="R496" s="13"/>
      <c r="S496" s="13"/>
      <c r="T496" s="15"/>
      <c r="U496" s="16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6"/>
      <c r="BB496" s="16"/>
      <c r="BC496" s="17"/>
      <c r="BD496" s="12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2"/>
      <c r="CB496" s="12"/>
      <c r="CC496" s="12"/>
    </row>
    <row r="497" spans="1:81" ht="12.75">
      <c r="A497" s="21"/>
      <c r="B497" s="3"/>
      <c r="C497" s="21"/>
      <c r="D497" s="21"/>
      <c r="E497" s="280"/>
      <c r="F497" s="280"/>
      <c r="G497" s="281"/>
      <c r="H497" s="281"/>
      <c r="I497" s="16"/>
      <c r="J497" s="12"/>
      <c r="K497" s="12"/>
      <c r="L497" s="12"/>
      <c r="M497" s="12"/>
      <c r="N497" s="13"/>
      <c r="O497" s="13"/>
      <c r="P497" s="13"/>
      <c r="Q497" s="13"/>
      <c r="R497" s="13"/>
      <c r="S497" s="13"/>
      <c r="T497" s="15"/>
      <c r="U497" s="16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6"/>
      <c r="BB497" s="16"/>
      <c r="BC497" s="17"/>
      <c r="BD497" s="12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2"/>
      <c r="CB497" s="12"/>
      <c r="CC497" s="12"/>
    </row>
    <row r="498" spans="1:81" ht="12.75">
      <c r="A498" s="21"/>
      <c r="B498" s="3"/>
      <c r="C498" s="21"/>
      <c r="D498" s="21"/>
      <c r="E498" s="280"/>
      <c r="F498" s="280"/>
      <c r="G498" s="281"/>
      <c r="H498" s="281"/>
      <c r="I498" s="16"/>
      <c r="J498" s="12"/>
      <c r="K498" s="12"/>
      <c r="L498" s="12"/>
      <c r="M498" s="12"/>
      <c r="N498" s="13"/>
      <c r="O498" s="13"/>
      <c r="P498" s="13"/>
      <c r="Q498" s="13"/>
      <c r="R498" s="13"/>
      <c r="S498" s="13"/>
      <c r="T498" s="15"/>
      <c r="U498" s="16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6"/>
      <c r="BB498" s="16"/>
      <c r="BC498" s="17"/>
      <c r="BD498" s="12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2"/>
      <c r="CB498" s="12"/>
      <c r="CC498" s="12"/>
    </row>
    <row r="499" spans="1:81" ht="12.75">
      <c r="A499" s="21"/>
      <c r="B499" s="3"/>
      <c r="C499" s="21"/>
      <c r="D499" s="21"/>
      <c r="E499" s="280"/>
      <c r="F499" s="280"/>
      <c r="G499" s="281"/>
      <c r="H499" s="281"/>
      <c r="I499" s="16"/>
      <c r="J499" s="12"/>
      <c r="K499" s="12"/>
      <c r="L499" s="12"/>
      <c r="M499" s="12"/>
      <c r="N499" s="13"/>
      <c r="O499" s="13"/>
      <c r="P499" s="13"/>
      <c r="Q499" s="13"/>
      <c r="R499" s="13"/>
      <c r="S499" s="13"/>
      <c r="T499" s="15"/>
      <c r="U499" s="16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6"/>
      <c r="BB499" s="16"/>
      <c r="BC499" s="17"/>
      <c r="BD499" s="12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2"/>
      <c r="CB499" s="12"/>
      <c r="CC499" s="12"/>
    </row>
    <row r="500" spans="1:81" ht="12.75">
      <c r="A500" s="21"/>
      <c r="B500" s="3"/>
      <c r="C500" s="21"/>
      <c r="D500" s="21"/>
      <c r="E500" s="280"/>
      <c r="F500" s="280"/>
      <c r="G500" s="281"/>
      <c r="H500" s="281"/>
      <c r="I500" s="16"/>
      <c r="J500" s="12"/>
      <c r="K500" s="12"/>
      <c r="L500" s="12"/>
      <c r="M500" s="12"/>
      <c r="N500" s="13"/>
      <c r="O500" s="13"/>
      <c r="P500" s="13"/>
      <c r="Q500" s="13"/>
      <c r="R500" s="13"/>
      <c r="S500" s="13"/>
      <c r="T500" s="15"/>
      <c r="U500" s="16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6"/>
      <c r="BB500" s="16"/>
      <c r="BC500" s="17"/>
      <c r="BD500" s="12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2"/>
      <c r="CB500" s="12"/>
      <c r="CC500" s="12"/>
    </row>
    <row r="501" spans="1:81" ht="12.75">
      <c r="A501" s="21"/>
      <c r="B501" s="3"/>
      <c r="C501" s="21"/>
      <c r="D501" s="21"/>
      <c r="E501" s="280"/>
      <c r="F501" s="280"/>
      <c r="G501" s="281"/>
      <c r="H501" s="281"/>
      <c r="I501" s="16"/>
      <c r="J501" s="12"/>
      <c r="K501" s="12"/>
      <c r="L501" s="12"/>
      <c r="M501" s="12"/>
      <c r="N501" s="13"/>
      <c r="O501" s="13"/>
      <c r="P501" s="13"/>
      <c r="Q501" s="13"/>
      <c r="R501" s="13"/>
      <c r="S501" s="13"/>
      <c r="T501" s="15"/>
      <c r="U501" s="16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6"/>
      <c r="BB501" s="16"/>
      <c r="BC501" s="17"/>
      <c r="BD501" s="12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2"/>
      <c r="CB501" s="12"/>
      <c r="CC501" s="12"/>
    </row>
    <row r="502" spans="1:81" ht="12.75">
      <c r="A502" s="21"/>
      <c r="B502" s="3"/>
      <c r="C502" s="21"/>
      <c r="D502" s="21"/>
      <c r="E502" s="280"/>
      <c r="F502" s="280"/>
      <c r="G502" s="281"/>
      <c r="H502" s="281"/>
      <c r="I502" s="16"/>
      <c r="J502" s="12"/>
      <c r="K502" s="12"/>
      <c r="L502" s="12"/>
      <c r="M502" s="12"/>
      <c r="N502" s="13"/>
      <c r="O502" s="13"/>
      <c r="P502" s="13"/>
      <c r="Q502" s="13"/>
      <c r="R502" s="13"/>
      <c r="S502" s="13"/>
      <c r="T502" s="15"/>
      <c r="U502" s="16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6"/>
      <c r="BB502" s="16"/>
      <c r="BC502" s="17"/>
      <c r="BD502" s="12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2"/>
      <c r="CB502" s="12"/>
      <c r="CC502" s="12"/>
    </row>
    <row r="503" spans="1:81" ht="12.75">
      <c r="A503" s="21"/>
      <c r="B503" s="3"/>
      <c r="C503" s="21"/>
      <c r="D503" s="21"/>
      <c r="E503" s="280"/>
      <c r="F503" s="280"/>
      <c r="G503" s="281"/>
      <c r="H503" s="281"/>
      <c r="I503" s="16"/>
      <c r="J503" s="12"/>
      <c r="K503" s="12"/>
      <c r="L503" s="12"/>
      <c r="M503" s="12"/>
      <c r="N503" s="13"/>
      <c r="O503" s="13"/>
      <c r="P503" s="13"/>
      <c r="Q503" s="13"/>
      <c r="R503" s="13"/>
      <c r="S503" s="13"/>
      <c r="T503" s="15"/>
      <c r="U503" s="16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6"/>
      <c r="BB503" s="16"/>
      <c r="BC503" s="17"/>
      <c r="BD503" s="12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2"/>
      <c r="CB503" s="12"/>
      <c r="CC503" s="12"/>
    </row>
    <row r="504" spans="1:81" ht="12.75">
      <c r="A504" s="21"/>
      <c r="B504" s="3"/>
      <c r="C504" s="21"/>
      <c r="D504" s="21"/>
      <c r="E504" s="280"/>
      <c r="F504" s="280"/>
      <c r="G504" s="281"/>
      <c r="H504" s="281"/>
      <c r="I504" s="16"/>
      <c r="J504" s="12"/>
      <c r="K504" s="12"/>
      <c r="L504" s="12"/>
      <c r="M504" s="12"/>
      <c r="N504" s="13"/>
      <c r="O504" s="13"/>
      <c r="P504" s="13"/>
      <c r="Q504" s="13"/>
      <c r="R504" s="13"/>
      <c r="S504" s="13"/>
      <c r="T504" s="15"/>
      <c r="U504" s="16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6"/>
      <c r="BB504" s="16"/>
      <c r="BC504" s="17"/>
      <c r="BD504" s="12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2"/>
      <c r="CB504" s="12"/>
      <c r="CC504" s="12"/>
    </row>
    <row r="505" spans="1:81" ht="12.75">
      <c r="A505" s="21"/>
      <c r="B505" s="3"/>
      <c r="C505" s="21"/>
      <c r="D505" s="21"/>
      <c r="E505" s="280"/>
      <c r="F505" s="280"/>
      <c r="G505" s="281"/>
      <c r="H505" s="281"/>
      <c r="I505" s="16"/>
      <c r="J505" s="12"/>
      <c r="K505" s="12"/>
      <c r="L505" s="12"/>
      <c r="M505" s="12"/>
      <c r="N505" s="13"/>
      <c r="O505" s="13"/>
      <c r="P505" s="13"/>
      <c r="Q505" s="13"/>
      <c r="R505" s="13"/>
      <c r="S505" s="13"/>
      <c r="T505" s="15"/>
      <c r="U505" s="16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6"/>
      <c r="BB505" s="16"/>
      <c r="BC505" s="17"/>
      <c r="BD505" s="12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2"/>
      <c r="CB505" s="12"/>
      <c r="CC505" s="12"/>
    </row>
    <row r="506" spans="1:81" ht="12.75">
      <c r="A506" s="21"/>
      <c r="B506" s="3"/>
      <c r="C506" s="21"/>
      <c r="D506" s="21"/>
      <c r="E506" s="280"/>
      <c r="F506" s="280"/>
      <c r="G506" s="281"/>
      <c r="H506" s="281"/>
      <c r="I506" s="16"/>
      <c r="J506" s="12"/>
      <c r="K506" s="12"/>
      <c r="L506" s="12"/>
      <c r="M506" s="12"/>
      <c r="N506" s="13"/>
      <c r="O506" s="13"/>
      <c r="P506" s="13"/>
      <c r="Q506" s="13"/>
      <c r="R506" s="13"/>
      <c r="S506" s="13"/>
      <c r="T506" s="15"/>
      <c r="U506" s="16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6"/>
      <c r="BB506" s="16"/>
      <c r="BC506" s="17"/>
      <c r="BD506" s="12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2"/>
      <c r="CB506" s="12"/>
      <c r="CC506" s="12"/>
    </row>
    <row r="507" spans="1:81" ht="12.75">
      <c r="A507" s="21"/>
      <c r="B507" s="3"/>
      <c r="C507" s="21"/>
      <c r="D507" s="21"/>
      <c r="E507" s="280"/>
      <c r="F507" s="280"/>
      <c r="G507" s="281"/>
      <c r="H507" s="281"/>
      <c r="I507" s="16"/>
      <c r="J507" s="12"/>
      <c r="K507" s="12"/>
      <c r="L507" s="12"/>
      <c r="M507" s="12"/>
      <c r="N507" s="13"/>
      <c r="O507" s="13"/>
      <c r="P507" s="13"/>
      <c r="Q507" s="13"/>
      <c r="R507" s="13"/>
      <c r="S507" s="13"/>
      <c r="T507" s="15"/>
      <c r="U507" s="16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6"/>
      <c r="BB507" s="16"/>
      <c r="BC507" s="17"/>
      <c r="BD507" s="12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2"/>
      <c r="CB507" s="12"/>
      <c r="CC507" s="12"/>
    </row>
    <row r="508" spans="1:81" ht="12.75">
      <c r="A508" s="21"/>
      <c r="B508" s="3"/>
      <c r="C508" s="21"/>
      <c r="D508" s="21"/>
      <c r="E508" s="280"/>
      <c r="F508" s="280"/>
      <c r="G508" s="281"/>
      <c r="H508" s="281"/>
      <c r="I508" s="16"/>
      <c r="J508" s="12"/>
      <c r="K508" s="12"/>
      <c r="L508" s="12"/>
      <c r="M508" s="12"/>
      <c r="N508" s="13"/>
      <c r="O508" s="13"/>
      <c r="P508" s="13"/>
      <c r="Q508" s="13"/>
      <c r="R508" s="13"/>
      <c r="S508" s="13"/>
      <c r="T508" s="15"/>
      <c r="U508" s="16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6"/>
      <c r="BB508" s="16"/>
      <c r="BC508" s="17"/>
      <c r="BD508" s="12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2"/>
      <c r="CB508" s="12"/>
      <c r="CC508" s="12"/>
    </row>
    <row r="509" spans="1:81" ht="12.75">
      <c r="A509" s="21"/>
      <c r="B509" s="3"/>
      <c r="C509" s="21"/>
      <c r="D509" s="21"/>
      <c r="E509" s="280"/>
      <c r="F509" s="280"/>
      <c r="G509" s="281"/>
      <c r="H509" s="281"/>
      <c r="I509" s="16"/>
      <c r="J509" s="12"/>
      <c r="K509" s="12"/>
      <c r="L509" s="12"/>
      <c r="M509" s="12"/>
      <c r="N509" s="13"/>
      <c r="O509" s="13"/>
      <c r="P509" s="13"/>
      <c r="Q509" s="13"/>
      <c r="R509" s="13"/>
      <c r="S509" s="13"/>
      <c r="T509" s="15"/>
      <c r="U509" s="16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6"/>
      <c r="BB509" s="16"/>
      <c r="BC509" s="17"/>
      <c r="BD509" s="12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2"/>
      <c r="CB509" s="12"/>
      <c r="CC509" s="12"/>
    </row>
    <row r="510" spans="1:81" ht="12.75">
      <c r="A510" s="21"/>
      <c r="B510" s="3"/>
      <c r="C510" s="21"/>
      <c r="D510" s="21"/>
      <c r="E510" s="280"/>
      <c r="F510" s="280"/>
      <c r="G510" s="281"/>
      <c r="H510" s="281"/>
      <c r="I510" s="16"/>
      <c r="J510" s="12"/>
      <c r="K510" s="12"/>
      <c r="L510" s="12"/>
      <c r="M510" s="12"/>
      <c r="N510" s="13"/>
      <c r="O510" s="13"/>
      <c r="P510" s="13"/>
      <c r="Q510" s="13"/>
      <c r="R510" s="13"/>
      <c r="S510" s="13"/>
      <c r="T510" s="15"/>
      <c r="U510" s="16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6"/>
      <c r="BB510" s="16"/>
      <c r="BC510" s="17"/>
      <c r="BD510" s="12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2"/>
      <c r="CB510" s="12"/>
      <c r="CC510" s="12"/>
    </row>
    <row r="511" spans="1:81" ht="12.75">
      <c r="A511" s="21"/>
      <c r="B511" s="3"/>
      <c r="C511" s="21"/>
      <c r="D511" s="21"/>
      <c r="E511" s="280"/>
      <c r="F511" s="280"/>
      <c r="G511" s="281"/>
      <c r="H511" s="281"/>
      <c r="I511" s="16"/>
      <c r="J511" s="12"/>
      <c r="K511" s="12"/>
      <c r="L511" s="12"/>
      <c r="M511" s="12"/>
      <c r="N511" s="13"/>
      <c r="O511" s="13"/>
      <c r="P511" s="13"/>
      <c r="Q511" s="13"/>
      <c r="R511" s="13"/>
      <c r="S511" s="13"/>
      <c r="T511" s="15"/>
      <c r="U511" s="16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6"/>
      <c r="BB511" s="16"/>
      <c r="BC511" s="17"/>
      <c r="BD511" s="12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2"/>
      <c r="CB511" s="12"/>
      <c r="CC511" s="12"/>
    </row>
    <row r="512" spans="1:81" ht="12.75">
      <c r="A512" s="21"/>
      <c r="B512" s="3"/>
      <c r="C512" s="21"/>
      <c r="D512" s="21"/>
      <c r="E512" s="280"/>
      <c r="F512" s="280"/>
      <c r="G512" s="281"/>
      <c r="H512" s="281"/>
      <c r="I512" s="16"/>
      <c r="J512" s="12"/>
      <c r="K512" s="12"/>
      <c r="L512" s="12"/>
      <c r="M512" s="12"/>
      <c r="N512" s="13"/>
      <c r="O512" s="13"/>
      <c r="P512" s="13"/>
      <c r="Q512" s="13"/>
      <c r="R512" s="13"/>
      <c r="S512" s="13"/>
      <c r="T512" s="15"/>
      <c r="U512" s="16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6"/>
      <c r="BB512" s="16"/>
      <c r="BC512" s="17"/>
      <c r="BD512" s="12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2"/>
      <c r="CB512" s="12"/>
      <c r="CC512" s="12"/>
    </row>
    <row r="513" spans="1:81" ht="12.75">
      <c r="A513" s="21"/>
      <c r="B513" s="3"/>
      <c r="C513" s="21"/>
      <c r="D513" s="21"/>
      <c r="E513" s="280"/>
      <c r="F513" s="280"/>
      <c r="G513" s="281"/>
      <c r="H513" s="281"/>
      <c r="I513" s="16"/>
      <c r="J513" s="12"/>
      <c r="K513" s="12"/>
      <c r="L513" s="12"/>
      <c r="M513" s="12"/>
      <c r="N513" s="13"/>
      <c r="O513" s="13"/>
      <c r="P513" s="13"/>
      <c r="Q513" s="13"/>
      <c r="R513" s="13"/>
      <c r="S513" s="13"/>
      <c r="T513" s="15"/>
      <c r="U513" s="16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6"/>
      <c r="BB513" s="16"/>
      <c r="BC513" s="17"/>
      <c r="BD513" s="12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2"/>
      <c r="CB513" s="12"/>
      <c r="CC513" s="12"/>
    </row>
    <row r="514" spans="1:81" ht="12.75">
      <c r="A514" s="21"/>
      <c r="B514" s="3"/>
      <c r="C514" s="21"/>
      <c r="D514" s="21"/>
      <c r="E514" s="280"/>
      <c r="F514" s="280"/>
      <c r="G514" s="281"/>
      <c r="H514" s="281"/>
      <c r="I514" s="16"/>
      <c r="J514" s="12"/>
      <c r="K514" s="12"/>
      <c r="L514" s="12"/>
      <c r="M514" s="12"/>
      <c r="N514" s="13"/>
      <c r="O514" s="13"/>
      <c r="P514" s="13"/>
      <c r="Q514" s="13"/>
      <c r="R514" s="13"/>
      <c r="S514" s="13"/>
      <c r="T514" s="15"/>
      <c r="U514" s="16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6"/>
      <c r="BB514" s="16"/>
      <c r="BC514" s="17"/>
      <c r="BD514" s="12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2"/>
      <c r="CB514" s="12"/>
      <c r="CC514" s="12"/>
    </row>
    <row r="515" spans="1:81" ht="12.75">
      <c r="A515" s="21"/>
      <c r="B515" s="3"/>
      <c r="C515" s="21"/>
      <c r="D515" s="21"/>
      <c r="E515" s="280"/>
      <c r="F515" s="280"/>
      <c r="G515" s="281"/>
      <c r="H515" s="281"/>
      <c r="I515" s="16"/>
      <c r="J515" s="12"/>
      <c r="K515" s="12"/>
      <c r="L515" s="12"/>
      <c r="M515" s="12"/>
      <c r="N515" s="13"/>
      <c r="O515" s="13"/>
      <c r="P515" s="13"/>
      <c r="Q515" s="13"/>
      <c r="R515" s="13"/>
      <c r="S515" s="13"/>
      <c r="T515" s="15"/>
      <c r="U515" s="16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6"/>
      <c r="BB515" s="16"/>
      <c r="BC515" s="17"/>
      <c r="BD515" s="12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2"/>
      <c r="CB515" s="12"/>
      <c r="CC515" s="12"/>
    </row>
    <row r="516" spans="1:81" ht="12.75">
      <c r="A516" s="21"/>
      <c r="B516" s="3"/>
      <c r="C516" s="21"/>
      <c r="D516" s="21"/>
      <c r="E516" s="280"/>
      <c r="F516" s="280"/>
      <c r="G516" s="281"/>
      <c r="H516" s="281"/>
      <c r="I516" s="16"/>
      <c r="J516" s="12"/>
      <c r="K516" s="12"/>
      <c r="L516" s="12"/>
      <c r="M516" s="12"/>
      <c r="N516" s="13"/>
      <c r="O516" s="13"/>
      <c r="P516" s="13"/>
      <c r="Q516" s="13"/>
      <c r="R516" s="13"/>
      <c r="S516" s="13"/>
      <c r="T516" s="15"/>
      <c r="U516" s="16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6"/>
      <c r="BB516" s="16"/>
      <c r="BC516" s="17"/>
      <c r="BD516" s="12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2"/>
      <c r="CB516" s="12"/>
      <c r="CC516" s="12"/>
    </row>
    <row r="517" spans="1:81" ht="12.75">
      <c r="A517" s="21"/>
      <c r="B517" s="3"/>
      <c r="C517" s="21"/>
      <c r="D517" s="21"/>
      <c r="E517" s="280"/>
      <c r="F517" s="280"/>
      <c r="G517" s="281"/>
      <c r="H517" s="281"/>
      <c r="I517" s="16"/>
      <c r="J517" s="12"/>
      <c r="K517" s="12"/>
      <c r="L517" s="12"/>
      <c r="M517" s="12"/>
      <c r="N517" s="13"/>
      <c r="O517" s="13"/>
      <c r="P517" s="13"/>
      <c r="Q517" s="13"/>
      <c r="R517" s="13"/>
      <c r="S517" s="13"/>
      <c r="T517" s="15"/>
      <c r="U517" s="16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6"/>
      <c r="BB517" s="16"/>
      <c r="BC517" s="17"/>
      <c r="BD517" s="12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2"/>
      <c r="CB517" s="12"/>
      <c r="CC517" s="12"/>
    </row>
    <row r="518" spans="1:81" ht="12.75">
      <c r="A518" s="21"/>
      <c r="B518" s="3"/>
      <c r="C518" s="21"/>
      <c r="D518" s="21"/>
      <c r="E518" s="280"/>
      <c r="F518" s="280"/>
      <c r="G518" s="281"/>
      <c r="H518" s="281"/>
      <c r="I518" s="16"/>
      <c r="J518" s="12"/>
      <c r="K518" s="12"/>
      <c r="L518" s="12"/>
      <c r="M518" s="12"/>
      <c r="N518" s="13"/>
      <c r="O518" s="13"/>
      <c r="P518" s="13"/>
      <c r="Q518" s="13"/>
      <c r="R518" s="13"/>
      <c r="S518" s="13"/>
      <c r="T518" s="15"/>
      <c r="U518" s="16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6"/>
      <c r="BB518" s="16"/>
      <c r="BC518" s="17"/>
      <c r="BD518" s="12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2"/>
      <c r="CB518" s="12"/>
      <c r="CC518" s="12"/>
    </row>
    <row r="519" spans="1:81" ht="12.75">
      <c r="A519" s="21"/>
      <c r="B519" s="3"/>
      <c r="C519" s="21"/>
      <c r="D519" s="21"/>
      <c r="E519" s="280"/>
      <c r="F519" s="280"/>
      <c r="G519" s="281"/>
      <c r="H519" s="281"/>
      <c r="I519" s="16"/>
      <c r="J519" s="12"/>
      <c r="K519" s="12"/>
      <c r="L519" s="12"/>
      <c r="M519" s="12"/>
      <c r="N519" s="13"/>
      <c r="O519" s="13"/>
      <c r="P519" s="13"/>
      <c r="Q519" s="13"/>
      <c r="R519" s="13"/>
      <c r="S519" s="13"/>
      <c r="T519" s="15"/>
      <c r="U519" s="16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6"/>
      <c r="BB519" s="16"/>
      <c r="BC519" s="17"/>
      <c r="BD519" s="12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2"/>
      <c r="CB519" s="12"/>
      <c r="CC519" s="12"/>
    </row>
    <row r="520" spans="1:81" ht="12.75">
      <c r="A520" s="21"/>
      <c r="B520" s="3"/>
      <c r="C520" s="21"/>
      <c r="D520" s="21"/>
      <c r="E520" s="280"/>
      <c r="F520" s="280"/>
      <c r="G520" s="281"/>
      <c r="H520" s="281"/>
      <c r="I520" s="16"/>
      <c r="J520" s="12"/>
      <c r="K520" s="12"/>
      <c r="L520" s="12"/>
      <c r="M520" s="12"/>
      <c r="N520" s="13"/>
      <c r="O520" s="13"/>
      <c r="P520" s="13"/>
      <c r="Q520" s="13"/>
      <c r="R520" s="13"/>
      <c r="S520" s="13"/>
      <c r="T520" s="15"/>
      <c r="U520" s="16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6"/>
      <c r="BB520" s="16"/>
      <c r="BC520" s="17"/>
      <c r="BD520" s="12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2"/>
      <c r="CB520" s="12"/>
      <c r="CC520" s="12"/>
    </row>
    <row r="521" spans="1:81" ht="12.75">
      <c r="A521" s="21"/>
      <c r="B521" s="3"/>
      <c r="C521" s="21"/>
      <c r="D521" s="21"/>
      <c r="E521" s="280"/>
      <c r="F521" s="280"/>
      <c r="G521" s="281"/>
      <c r="H521" s="281"/>
      <c r="I521" s="16"/>
      <c r="J521" s="12"/>
      <c r="K521" s="12"/>
      <c r="L521" s="12"/>
      <c r="M521" s="12"/>
      <c r="N521" s="13"/>
      <c r="O521" s="13"/>
      <c r="P521" s="13"/>
      <c r="Q521" s="13"/>
      <c r="R521" s="13"/>
      <c r="S521" s="13"/>
      <c r="T521" s="15"/>
      <c r="U521" s="16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6"/>
      <c r="BB521" s="16"/>
      <c r="BC521" s="17"/>
      <c r="BD521" s="12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2"/>
      <c r="CB521" s="12"/>
      <c r="CC521" s="12"/>
    </row>
    <row r="522" spans="1:81" ht="12.75">
      <c r="A522" s="21"/>
      <c r="B522" s="3"/>
      <c r="C522" s="21"/>
      <c r="D522" s="21"/>
      <c r="E522" s="280"/>
      <c r="F522" s="280"/>
      <c r="G522" s="281"/>
      <c r="H522" s="281"/>
      <c r="I522" s="16"/>
      <c r="J522" s="12"/>
      <c r="K522" s="12"/>
      <c r="L522" s="12"/>
      <c r="M522" s="12"/>
      <c r="N522" s="13"/>
      <c r="O522" s="13"/>
      <c r="P522" s="13"/>
      <c r="Q522" s="13"/>
      <c r="R522" s="13"/>
      <c r="S522" s="13"/>
      <c r="T522" s="15"/>
      <c r="U522" s="16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6"/>
      <c r="BB522" s="16"/>
      <c r="BC522" s="17"/>
      <c r="BD522" s="12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2"/>
      <c r="CB522" s="12"/>
      <c r="CC522" s="12"/>
    </row>
    <row r="523" spans="1:81" ht="12.75">
      <c r="A523" s="21"/>
      <c r="B523" s="3"/>
      <c r="C523" s="21"/>
      <c r="D523" s="21"/>
      <c r="E523" s="280"/>
      <c r="F523" s="280"/>
      <c r="G523" s="281"/>
      <c r="H523" s="281"/>
      <c r="I523" s="16"/>
      <c r="J523" s="12"/>
      <c r="K523" s="12"/>
      <c r="L523" s="12"/>
      <c r="M523" s="12"/>
      <c r="N523" s="13"/>
      <c r="O523" s="13"/>
      <c r="P523" s="13"/>
      <c r="Q523" s="13"/>
      <c r="R523" s="13"/>
      <c r="S523" s="13"/>
      <c r="T523" s="15"/>
      <c r="U523" s="16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6"/>
      <c r="BB523" s="16"/>
      <c r="BC523" s="17"/>
      <c r="BD523" s="12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2"/>
      <c r="CB523" s="12"/>
      <c r="CC523" s="12"/>
    </row>
    <row r="524" spans="1:81" ht="12.75">
      <c r="A524" s="21"/>
      <c r="B524" s="3"/>
      <c r="C524" s="21"/>
      <c r="D524" s="21"/>
      <c r="E524" s="280"/>
      <c r="F524" s="280"/>
      <c r="G524" s="281"/>
      <c r="H524" s="281"/>
      <c r="I524" s="16"/>
      <c r="J524" s="12"/>
      <c r="K524" s="12"/>
      <c r="L524" s="12"/>
      <c r="M524" s="12"/>
      <c r="N524" s="13"/>
      <c r="O524" s="13"/>
      <c r="P524" s="13"/>
      <c r="Q524" s="13"/>
      <c r="R524" s="13"/>
      <c r="S524" s="13"/>
      <c r="T524" s="15"/>
      <c r="U524" s="16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6"/>
      <c r="BB524" s="16"/>
      <c r="BC524" s="17"/>
      <c r="BD524" s="12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2"/>
      <c r="CB524" s="12"/>
      <c r="CC524" s="12"/>
    </row>
    <row r="525" spans="1:81" ht="12.75">
      <c r="A525" s="21"/>
      <c r="B525" s="3"/>
      <c r="C525" s="21"/>
      <c r="D525" s="21"/>
      <c r="E525" s="280"/>
      <c r="F525" s="280"/>
      <c r="G525" s="281"/>
      <c r="H525" s="281"/>
      <c r="I525" s="16"/>
      <c r="J525" s="12"/>
      <c r="K525" s="12"/>
      <c r="L525" s="12"/>
      <c r="M525" s="12"/>
      <c r="N525" s="13"/>
      <c r="O525" s="13"/>
      <c r="P525" s="13"/>
      <c r="Q525" s="13"/>
      <c r="R525" s="13"/>
      <c r="S525" s="13"/>
      <c r="T525" s="15"/>
      <c r="U525" s="16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6"/>
      <c r="BB525" s="16"/>
      <c r="BC525" s="17"/>
      <c r="BD525" s="12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2"/>
      <c r="CB525" s="12"/>
      <c r="CC525" s="12"/>
    </row>
    <row r="526" spans="1:81" ht="12.75">
      <c r="A526" s="21"/>
      <c r="B526" s="3"/>
      <c r="C526" s="21"/>
      <c r="D526" s="21"/>
      <c r="E526" s="280"/>
      <c r="F526" s="280"/>
      <c r="G526" s="281"/>
      <c r="H526" s="281"/>
      <c r="I526" s="16"/>
      <c r="J526" s="12"/>
      <c r="K526" s="12"/>
      <c r="L526" s="12"/>
      <c r="M526" s="12"/>
      <c r="N526" s="13"/>
      <c r="O526" s="13"/>
      <c r="P526" s="13"/>
      <c r="Q526" s="13"/>
      <c r="R526" s="13"/>
      <c r="S526" s="13"/>
      <c r="T526" s="15"/>
      <c r="U526" s="16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6"/>
      <c r="BB526" s="16"/>
      <c r="BC526" s="17"/>
      <c r="BD526" s="12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2"/>
      <c r="CB526" s="12"/>
      <c r="CC526" s="12"/>
    </row>
    <row r="527" spans="1:81" ht="12.75">
      <c r="A527" s="21"/>
      <c r="B527" s="3"/>
      <c r="C527" s="21"/>
      <c r="D527" s="21"/>
      <c r="E527" s="280"/>
      <c r="F527" s="280"/>
      <c r="G527" s="281"/>
      <c r="H527" s="281"/>
      <c r="I527" s="16"/>
      <c r="J527" s="12"/>
      <c r="K527" s="12"/>
      <c r="L527" s="12"/>
      <c r="M527" s="12"/>
      <c r="N527" s="13"/>
      <c r="O527" s="13"/>
      <c r="P527" s="13"/>
      <c r="Q527" s="13"/>
      <c r="R527" s="13"/>
      <c r="S527" s="13"/>
      <c r="T527" s="15"/>
      <c r="U527" s="16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6"/>
      <c r="BB527" s="16"/>
      <c r="BC527" s="17"/>
      <c r="BD527" s="12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2"/>
      <c r="CB527" s="12"/>
      <c r="CC527" s="12"/>
    </row>
    <row r="528" spans="1:81" ht="12.75">
      <c r="A528" s="21"/>
      <c r="B528" s="3"/>
      <c r="C528" s="21"/>
      <c r="D528" s="21"/>
      <c r="E528" s="280"/>
      <c r="F528" s="280"/>
      <c r="G528" s="281"/>
      <c r="H528" s="281"/>
      <c r="I528" s="16"/>
      <c r="J528" s="12"/>
      <c r="K528" s="12"/>
      <c r="L528" s="12"/>
      <c r="M528" s="12"/>
      <c r="N528" s="13"/>
      <c r="O528" s="13"/>
      <c r="P528" s="13"/>
      <c r="Q528" s="13"/>
      <c r="R528" s="13"/>
      <c r="S528" s="13"/>
      <c r="T528" s="15"/>
      <c r="U528" s="16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6"/>
      <c r="BB528" s="16"/>
      <c r="BC528" s="17"/>
      <c r="BD528" s="12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2"/>
      <c r="CB528" s="12"/>
      <c r="CC528" s="12"/>
    </row>
    <row r="529" spans="1:81" ht="12.75">
      <c r="A529" s="21"/>
      <c r="B529" s="3"/>
      <c r="C529" s="21"/>
      <c r="D529" s="21"/>
      <c r="E529" s="280"/>
      <c r="F529" s="280"/>
      <c r="G529" s="281"/>
      <c r="H529" s="281"/>
      <c r="I529" s="16"/>
      <c r="J529" s="12"/>
      <c r="K529" s="12"/>
      <c r="L529" s="12"/>
      <c r="M529" s="12"/>
      <c r="N529" s="13"/>
      <c r="O529" s="13"/>
      <c r="P529" s="13"/>
      <c r="Q529" s="13"/>
      <c r="R529" s="13"/>
      <c r="S529" s="13"/>
      <c r="T529" s="15"/>
      <c r="U529" s="16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6"/>
      <c r="BB529" s="16"/>
      <c r="BC529" s="17"/>
      <c r="BD529" s="12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2"/>
      <c r="CB529" s="12"/>
      <c r="CC529" s="12"/>
    </row>
    <row r="530" spans="1:81" ht="12.75">
      <c r="A530" s="21"/>
      <c r="B530" s="3"/>
      <c r="C530" s="21"/>
      <c r="D530" s="21"/>
      <c r="E530" s="280"/>
      <c r="F530" s="280"/>
      <c r="G530" s="281"/>
      <c r="H530" s="281"/>
      <c r="I530" s="16"/>
      <c r="J530" s="12"/>
      <c r="K530" s="12"/>
      <c r="L530" s="12"/>
      <c r="M530" s="12"/>
      <c r="N530" s="13"/>
      <c r="O530" s="13"/>
      <c r="P530" s="13"/>
      <c r="Q530" s="13"/>
      <c r="R530" s="13"/>
      <c r="S530" s="13"/>
      <c r="T530" s="15"/>
      <c r="U530" s="16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6"/>
      <c r="BB530" s="16"/>
      <c r="BC530" s="17"/>
      <c r="BD530" s="12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2"/>
      <c r="CB530" s="12"/>
      <c r="CC530" s="12"/>
    </row>
    <row r="531" spans="1:81" ht="12.75">
      <c r="A531" s="21"/>
      <c r="B531" s="3"/>
      <c r="C531" s="21"/>
      <c r="D531" s="21"/>
      <c r="E531" s="280"/>
      <c r="F531" s="280"/>
      <c r="G531" s="281"/>
      <c r="H531" s="281"/>
      <c r="I531" s="16"/>
      <c r="J531" s="12"/>
      <c r="K531" s="12"/>
      <c r="L531" s="12"/>
      <c r="M531" s="12"/>
      <c r="N531" s="13"/>
      <c r="O531" s="13"/>
      <c r="P531" s="13"/>
      <c r="Q531" s="13"/>
      <c r="R531" s="13"/>
      <c r="S531" s="13"/>
      <c r="T531" s="15"/>
      <c r="U531" s="16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6"/>
      <c r="BB531" s="16"/>
      <c r="BC531" s="17"/>
      <c r="BD531" s="12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2"/>
      <c r="CB531" s="12"/>
      <c r="CC531" s="12"/>
    </row>
    <row r="532" spans="1:81" ht="12.75">
      <c r="A532" s="21"/>
      <c r="B532" s="3"/>
      <c r="C532" s="21"/>
      <c r="D532" s="21"/>
      <c r="E532" s="280"/>
      <c r="F532" s="280"/>
      <c r="G532" s="281"/>
      <c r="H532" s="281"/>
      <c r="I532" s="16"/>
      <c r="J532" s="12"/>
      <c r="K532" s="12"/>
      <c r="L532" s="12"/>
      <c r="M532" s="12"/>
      <c r="N532" s="13"/>
      <c r="O532" s="13"/>
      <c r="P532" s="13"/>
      <c r="Q532" s="13"/>
      <c r="R532" s="13"/>
      <c r="S532" s="13"/>
      <c r="T532" s="15"/>
      <c r="U532" s="16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6"/>
      <c r="BB532" s="16"/>
      <c r="BC532" s="17"/>
      <c r="BD532" s="12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2"/>
      <c r="CB532" s="12"/>
      <c r="CC532" s="12"/>
    </row>
    <row r="533" spans="1:81" ht="12.75">
      <c r="A533" s="21"/>
      <c r="B533" s="3"/>
      <c r="C533" s="21"/>
      <c r="D533" s="21"/>
      <c r="E533" s="280"/>
      <c r="F533" s="280"/>
      <c r="G533" s="281"/>
      <c r="H533" s="281"/>
      <c r="I533" s="16"/>
      <c r="J533" s="12"/>
      <c r="K533" s="12"/>
      <c r="L533" s="12"/>
      <c r="M533" s="12"/>
      <c r="N533" s="13"/>
      <c r="O533" s="13"/>
      <c r="P533" s="13"/>
      <c r="Q533" s="13"/>
      <c r="R533" s="13"/>
      <c r="S533" s="13"/>
      <c r="T533" s="15"/>
      <c r="U533" s="16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6"/>
      <c r="BB533" s="16"/>
      <c r="BC533" s="17"/>
      <c r="BD533" s="12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2"/>
      <c r="CB533" s="12"/>
      <c r="CC533" s="12"/>
    </row>
    <row r="534" spans="1:81" ht="12.75">
      <c r="A534" s="21"/>
      <c r="B534" s="3"/>
      <c r="C534" s="21"/>
      <c r="D534" s="21"/>
      <c r="E534" s="280"/>
      <c r="F534" s="280"/>
      <c r="G534" s="281"/>
      <c r="H534" s="281"/>
      <c r="I534" s="16"/>
      <c r="J534" s="12"/>
      <c r="K534" s="12"/>
      <c r="L534" s="12"/>
      <c r="M534" s="12"/>
      <c r="N534" s="13"/>
      <c r="O534" s="13"/>
      <c r="P534" s="13"/>
      <c r="Q534" s="13"/>
      <c r="R534" s="13"/>
      <c r="S534" s="13"/>
      <c r="T534" s="15"/>
      <c r="U534" s="16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6"/>
      <c r="BB534" s="16"/>
      <c r="BC534" s="17"/>
      <c r="BD534" s="12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2"/>
      <c r="CB534" s="12"/>
      <c r="CC534" s="12"/>
    </row>
    <row r="535" spans="1:81" ht="12.75">
      <c r="A535" s="21"/>
      <c r="B535" s="3"/>
      <c r="C535" s="21"/>
      <c r="D535" s="21"/>
      <c r="E535" s="280"/>
      <c r="F535" s="280"/>
      <c r="G535" s="281"/>
      <c r="H535" s="281"/>
      <c r="I535" s="16"/>
      <c r="J535" s="12"/>
      <c r="K535" s="12"/>
      <c r="L535" s="12"/>
      <c r="M535" s="12"/>
      <c r="N535" s="13"/>
      <c r="O535" s="13"/>
      <c r="P535" s="13"/>
      <c r="Q535" s="13"/>
      <c r="R535" s="13"/>
      <c r="S535" s="13"/>
      <c r="T535" s="15"/>
      <c r="U535" s="16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6"/>
      <c r="BB535" s="16"/>
      <c r="BC535" s="17"/>
      <c r="BD535" s="12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2"/>
      <c r="CB535" s="12"/>
      <c r="CC535" s="12"/>
    </row>
    <row r="536" spans="1:81" ht="12.75">
      <c r="A536" s="21"/>
      <c r="B536" s="3"/>
      <c r="C536" s="21"/>
      <c r="D536" s="21"/>
      <c r="E536" s="280"/>
      <c r="F536" s="280"/>
      <c r="G536" s="281"/>
      <c r="H536" s="281"/>
      <c r="I536" s="16"/>
      <c r="J536" s="12"/>
      <c r="K536" s="12"/>
      <c r="L536" s="12"/>
      <c r="M536" s="12"/>
      <c r="N536" s="13"/>
      <c r="O536" s="13"/>
      <c r="P536" s="13"/>
      <c r="Q536" s="13"/>
      <c r="R536" s="13"/>
      <c r="S536" s="13"/>
      <c r="T536" s="15"/>
      <c r="U536" s="16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6"/>
      <c r="BB536" s="16"/>
      <c r="BC536" s="17"/>
      <c r="BD536" s="12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2"/>
      <c r="CB536" s="12"/>
      <c r="CC536" s="12"/>
    </row>
    <row r="537" spans="1:81" ht="12.75">
      <c r="A537" s="21"/>
      <c r="B537" s="3"/>
      <c r="C537" s="21"/>
      <c r="D537" s="21"/>
      <c r="E537" s="280"/>
      <c r="F537" s="280"/>
      <c r="G537" s="281"/>
      <c r="H537" s="281"/>
      <c r="I537" s="16"/>
      <c r="J537" s="12"/>
      <c r="K537" s="12"/>
      <c r="L537" s="12"/>
      <c r="M537" s="12"/>
      <c r="N537" s="13"/>
      <c r="O537" s="13"/>
      <c r="P537" s="13"/>
      <c r="Q537" s="13"/>
      <c r="R537" s="13"/>
      <c r="S537" s="13"/>
      <c r="T537" s="15"/>
      <c r="U537" s="16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6"/>
      <c r="BB537" s="16"/>
      <c r="BC537" s="17"/>
      <c r="BD537" s="12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2"/>
      <c r="CB537" s="12"/>
      <c r="CC537" s="12"/>
    </row>
    <row r="538" spans="1:81" ht="12.75">
      <c r="A538" s="21"/>
      <c r="B538" s="3"/>
      <c r="C538" s="21"/>
      <c r="D538" s="21"/>
      <c r="E538" s="280"/>
      <c r="F538" s="280"/>
      <c r="G538" s="281"/>
      <c r="H538" s="281"/>
      <c r="I538" s="16"/>
      <c r="J538" s="12"/>
      <c r="K538" s="12"/>
      <c r="L538" s="12"/>
      <c r="M538" s="12"/>
      <c r="N538" s="13"/>
      <c r="O538" s="13"/>
      <c r="P538" s="13"/>
      <c r="Q538" s="13"/>
      <c r="R538" s="13"/>
      <c r="S538" s="13"/>
      <c r="T538" s="15"/>
      <c r="U538" s="16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6"/>
      <c r="BB538" s="16"/>
      <c r="BC538" s="17"/>
      <c r="BD538" s="12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2"/>
      <c r="CB538" s="12"/>
      <c r="CC538" s="12"/>
    </row>
    <row r="539" spans="1:81" ht="12.75">
      <c r="A539" s="21"/>
      <c r="B539" s="3"/>
      <c r="C539" s="21"/>
      <c r="D539" s="21"/>
      <c r="E539" s="280"/>
      <c r="F539" s="280"/>
      <c r="G539" s="281"/>
      <c r="H539" s="281"/>
      <c r="I539" s="16"/>
      <c r="J539" s="12"/>
      <c r="K539" s="12"/>
      <c r="L539" s="12"/>
      <c r="M539" s="12"/>
      <c r="N539" s="13"/>
      <c r="O539" s="13"/>
      <c r="P539" s="13"/>
      <c r="Q539" s="13"/>
      <c r="R539" s="13"/>
      <c r="S539" s="13"/>
      <c r="T539" s="15"/>
      <c r="U539" s="16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6"/>
      <c r="BB539" s="16"/>
      <c r="BC539" s="17"/>
      <c r="BD539" s="12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2"/>
      <c r="CB539" s="12"/>
      <c r="CC539" s="12"/>
    </row>
    <row r="540" spans="1:81" ht="12.75">
      <c r="A540" s="21"/>
      <c r="B540" s="3"/>
      <c r="C540" s="21"/>
      <c r="D540" s="21"/>
      <c r="E540" s="280"/>
      <c r="F540" s="280"/>
      <c r="G540" s="281"/>
      <c r="H540" s="281"/>
      <c r="I540" s="16"/>
      <c r="J540" s="12"/>
      <c r="K540" s="12"/>
      <c r="L540" s="12"/>
      <c r="M540" s="12"/>
      <c r="N540" s="13"/>
      <c r="O540" s="13"/>
      <c r="P540" s="13"/>
      <c r="Q540" s="13"/>
      <c r="R540" s="13"/>
      <c r="S540" s="13"/>
      <c r="T540" s="15"/>
      <c r="U540" s="16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6"/>
      <c r="BB540" s="16"/>
      <c r="BC540" s="17"/>
      <c r="BD540" s="12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2"/>
      <c r="CB540" s="12"/>
      <c r="CC540" s="12"/>
    </row>
    <row r="541" spans="1:81" ht="12.75">
      <c r="A541" s="21"/>
      <c r="B541" s="3"/>
      <c r="C541" s="21"/>
      <c r="D541" s="21"/>
      <c r="E541" s="280"/>
      <c r="F541" s="280"/>
      <c r="G541" s="281"/>
      <c r="H541" s="281"/>
      <c r="I541" s="16"/>
      <c r="J541" s="12"/>
      <c r="K541" s="12"/>
      <c r="L541" s="12"/>
      <c r="M541" s="12"/>
      <c r="N541" s="13"/>
      <c r="O541" s="13"/>
      <c r="P541" s="13"/>
      <c r="Q541" s="13"/>
      <c r="R541" s="13"/>
      <c r="S541" s="13"/>
      <c r="T541" s="15"/>
      <c r="U541" s="16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6"/>
      <c r="BB541" s="16"/>
      <c r="BC541" s="17"/>
      <c r="BD541" s="12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2"/>
      <c r="CB541" s="12"/>
      <c r="CC541" s="12"/>
    </row>
    <row r="542" spans="1:81" ht="12.75">
      <c r="A542" s="21"/>
      <c r="B542" s="3"/>
      <c r="C542" s="21"/>
      <c r="D542" s="21"/>
      <c r="E542" s="280"/>
      <c r="F542" s="280"/>
      <c r="G542" s="281"/>
      <c r="H542" s="281"/>
      <c r="I542" s="16"/>
      <c r="J542" s="12"/>
      <c r="K542" s="12"/>
      <c r="L542" s="12"/>
      <c r="M542" s="12"/>
      <c r="N542" s="13"/>
      <c r="O542" s="13"/>
      <c r="P542" s="13"/>
      <c r="Q542" s="13"/>
      <c r="R542" s="13"/>
      <c r="S542" s="13"/>
      <c r="T542" s="15"/>
      <c r="U542" s="16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6"/>
      <c r="BB542" s="16"/>
      <c r="BC542" s="17"/>
      <c r="BD542" s="12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2"/>
      <c r="CB542" s="12"/>
      <c r="CC542" s="12"/>
    </row>
    <row r="543" spans="1:81" ht="12.75">
      <c r="A543" s="21"/>
      <c r="B543" s="3"/>
      <c r="C543" s="21"/>
      <c r="D543" s="21"/>
      <c r="E543" s="280"/>
      <c r="F543" s="280"/>
      <c r="G543" s="281"/>
      <c r="H543" s="281"/>
      <c r="I543" s="16"/>
      <c r="J543" s="12"/>
      <c r="K543" s="12"/>
      <c r="L543" s="12"/>
      <c r="M543" s="12"/>
      <c r="N543" s="13"/>
      <c r="O543" s="13"/>
      <c r="P543" s="13"/>
      <c r="Q543" s="13"/>
      <c r="R543" s="13"/>
      <c r="S543" s="13"/>
      <c r="T543" s="15"/>
      <c r="U543" s="16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6"/>
      <c r="BB543" s="16"/>
      <c r="BC543" s="17"/>
      <c r="BD543" s="12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2"/>
      <c r="CB543" s="12"/>
      <c r="CC543" s="12"/>
    </row>
    <row r="544" spans="1:81" ht="12.75">
      <c r="A544" s="21"/>
      <c r="B544" s="3"/>
      <c r="C544" s="21"/>
      <c r="D544" s="21"/>
      <c r="E544" s="280"/>
      <c r="F544" s="280"/>
      <c r="G544" s="281"/>
      <c r="H544" s="281"/>
      <c r="I544" s="16"/>
      <c r="J544" s="12"/>
      <c r="K544" s="12"/>
      <c r="L544" s="12"/>
      <c r="M544" s="12"/>
      <c r="N544" s="13"/>
      <c r="O544" s="13"/>
      <c r="P544" s="13"/>
      <c r="Q544" s="13"/>
      <c r="R544" s="13"/>
      <c r="S544" s="13"/>
      <c r="T544" s="15"/>
      <c r="U544" s="16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6"/>
      <c r="BB544" s="16"/>
      <c r="BC544" s="17"/>
      <c r="BD544" s="12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2"/>
      <c r="CB544" s="12"/>
      <c r="CC544" s="12"/>
    </row>
    <row r="545" spans="1:81" ht="12.75">
      <c r="A545" s="21"/>
      <c r="B545" s="3"/>
      <c r="C545" s="21"/>
      <c r="D545" s="21"/>
      <c r="E545" s="280"/>
      <c r="F545" s="280"/>
      <c r="G545" s="281"/>
      <c r="H545" s="281"/>
      <c r="I545" s="16"/>
      <c r="J545" s="12"/>
      <c r="K545" s="12"/>
      <c r="L545" s="12"/>
      <c r="M545" s="12"/>
      <c r="N545" s="13"/>
      <c r="O545" s="13"/>
      <c r="P545" s="13"/>
      <c r="Q545" s="13"/>
      <c r="R545" s="13"/>
      <c r="S545" s="13"/>
      <c r="T545" s="15"/>
      <c r="U545" s="16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6"/>
      <c r="BB545" s="16"/>
      <c r="BC545" s="17"/>
      <c r="BD545" s="12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2"/>
      <c r="CB545" s="12"/>
      <c r="CC545" s="12"/>
    </row>
    <row r="546" spans="1:81" ht="12.75">
      <c r="A546" s="21"/>
      <c r="B546" s="3"/>
      <c r="C546" s="21"/>
      <c r="D546" s="21"/>
      <c r="E546" s="280"/>
      <c r="F546" s="280"/>
      <c r="G546" s="281"/>
      <c r="H546" s="281"/>
      <c r="I546" s="16"/>
      <c r="J546" s="12"/>
      <c r="K546" s="12"/>
      <c r="L546" s="12"/>
      <c r="M546" s="12"/>
      <c r="N546" s="13"/>
      <c r="O546" s="13"/>
      <c r="P546" s="13"/>
      <c r="Q546" s="13"/>
      <c r="R546" s="13"/>
      <c r="S546" s="13"/>
      <c r="T546" s="15"/>
      <c r="U546" s="16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6"/>
      <c r="BB546" s="16"/>
      <c r="BC546" s="17"/>
      <c r="BD546" s="12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2"/>
      <c r="CB546" s="12"/>
      <c r="CC546" s="12"/>
    </row>
    <row r="547" spans="1:81" ht="12.75">
      <c r="A547" s="21"/>
      <c r="B547" s="3"/>
      <c r="C547" s="21"/>
      <c r="D547" s="21"/>
      <c r="E547" s="280"/>
      <c r="F547" s="280"/>
      <c r="G547" s="281"/>
      <c r="H547" s="281"/>
      <c r="I547" s="16"/>
      <c r="J547" s="12"/>
      <c r="K547" s="12"/>
      <c r="L547" s="12"/>
      <c r="M547" s="12"/>
      <c r="N547" s="13"/>
      <c r="O547" s="13"/>
      <c r="P547" s="13"/>
      <c r="Q547" s="13"/>
      <c r="R547" s="13"/>
      <c r="S547" s="13"/>
      <c r="T547" s="15"/>
      <c r="U547" s="16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6"/>
      <c r="BB547" s="16"/>
      <c r="BC547" s="17"/>
      <c r="BD547" s="12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2"/>
      <c r="CB547" s="12"/>
      <c r="CC547" s="12"/>
    </row>
    <row r="548" spans="1:81" ht="12.75">
      <c r="A548" s="21"/>
      <c r="B548" s="3"/>
      <c r="C548" s="21"/>
      <c r="D548" s="21"/>
      <c r="E548" s="280"/>
      <c r="F548" s="280"/>
      <c r="G548" s="281"/>
      <c r="H548" s="281"/>
      <c r="I548" s="16"/>
      <c r="J548" s="12"/>
      <c r="K548" s="12"/>
      <c r="L548" s="12"/>
      <c r="M548" s="12"/>
      <c r="N548" s="13"/>
      <c r="O548" s="13"/>
      <c r="P548" s="13"/>
      <c r="Q548" s="13"/>
      <c r="R548" s="13"/>
      <c r="S548" s="13"/>
      <c r="T548" s="15"/>
      <c r="U548" s="16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6"/>
      <c r="BB548" s="16"/>
      <c r="BC548" s="17"/>
      <c r="BD548" s="12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2"/>
      <c r="CB548" s="12"/>
      <c r="CC548" s="12"/>
    </row>
    <row r="549" spans="1:81" ht="12.75">
      <c r="A549" s="21"/>
      <c r="B549" s="3"/>
      <c r="C549" s="21"/>
      <c r="D549" s="21"/>
      <c r="E549" s="282"/>
      <c r="F549" s="282"/>
      <c r="G549" s="283"/>
      <c r="H549" s="283"/>
      <c r="I549" s="16"/>
      <c r="J549" s="12"/>
      <c r="K549" s="12"/>
      <c r="L549" s="12"/>
      <c r="M549" s="12"/>
      <c r="N549" s="13"/>
      <c r="O549" s="13"/>
      <c r="P549" s="13"/>
      <c r="Q549" s="13"/>
      <c r="R549" s="13"/>
      <c r="S549" s="13"/>
      <c r="T549" s="15"/>
      <c r="U549" s="16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6"/>
      <c r="BB549" s="16"/>
      <c r="BC549" s="17"/>
      <c r="BD549" s="12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2"/>
      <c r="CB549" s="12"/>
      <c r="CC549" s="12"/>
    </row>
    <row r="550" spans="1:81" ht="12.75">
      <c r="A550" s="21"/>
      <c r="B550" s="3"/>
      <c r="C550" s="21"/>
      <c r="D550" s="21"/>
      <c r="E550" s="282"/>
      <c r="F550" s="282"/>
      <c r="G550" s="283"/>
      <c r="H550" s="283"/>
      <c r="I550" s="16"/>
      <c r="J550" s="12"/>
      <c r="K550" s="12"/>
      <c r="L550" s="12"/>
      <c r="M550" s="12"/>
      <c r="N550" s="13"/>
      <c r="O550" s="13"/>
      <c r="P550" s="13"/>
      <c r="Q550" s="13"/>
      <c r="R550" s="13"/>
      <c r="S550" s="13"/>
      <c r="T550" s="15"/>
      <c r="U550" s="16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6"/>
      <c r="BB550" s="16"/>
      <c r="BC550" s="17"/>
      <c r="BD550" s="12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2"/>
      <c r="CB550" s="12"/>
      <c r="CC550" s="12"/>
    </row>
    <row r="551" spans="1:81" ht="12.75">
      <c r="A551" s="21"/>
      <c r="B551" s="3"/>
      <c r="C551" s="21"/>
      <c r="D551" s="21"/>
      <c r="E551" s="282"/>
      <c r="F551" s="282"/>
      <c r="G551" s="283"/>
      <c r="H551" s="283"/>
      <c r="I551" s="16"/>
      <c r="J551" s="12"/>
      <c r="K551" s="12"/>
      <c r="L551" s="12"/>
      <c r="M551" s="12"/>
      <c r="N551" s="13"/>
      <c r="O551" s="13"/>
      <c r="P551" s="13"/>
      <c r="Q551" s="13"/>
      <c r="R551" s="13"/>
      <c r="S551" s="13"/>
      <c r="T551" s="15"/>
      <c r="U551" s="16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6"/>
      <c r="BB551" s="16"/>
      <c r="BC551" s="17"/>
      <c r="BD551" s="12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2"/>
      <c r="CB551" s="12"/>
      <c r="CC551" s="12"/>
    </row>
    <row r="552" spans="1:81" ht="12.75">
      <c r="A552" s="21"/>
      <c r="B552" s="3"/>
      <c r="C552" s="21"/>
      <c r="D552" s="21"/>
      <c r="E552" s="280"/>
      <c r="F552" s="280"/>
      <c r="G552" s="281"/>
      <c r="H552" s="281"/>
      <c r="I552" s="16"/>
      <c r="J552" s="12"/>
      <c r="K552" s="12"/>
      <c r="L552" s="12"/>
      <c r="M552" s="12"/>
      <c r="N552" s="13"/>
      <c r="O552" s="13"/>
      <c r="P552" s="13"/>
      <c r="Q552" s="13"/>
      <c r="R552" s="13"/>
      <c r="S552" s="13"/>
      <c r="T552" s="15"/>
      <c r="U552" s="16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6"/>
      <c r="BB552" s="16"/>
      <c r="BC552" s="17"/>
      <c r="BD552" s="12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2"/>
      <c r="CB552" s="12"/>
      <c r="CC552" s="12"/>
    </row>
    <row r="553" spans="1:81" ht="12.75">
      <c r="A553" s="21"/>
      <c r="B553" s="3"/>
      <c r="C553" s="21"/>
      <c r="D553" s="21"/>
      <c r="E553" s="282"/>
      <c r="F553" s="282"/>
      <c r="G553" s="283"/>
      <c r="H553" s="283"/>
      <c r="I553" s="16"/>
      <c r="J553" s="12"/>
      <c r="K553" s="12"/>
      <c r="L553" s="12"/>
      <c r="M553" s="12"/>
      <c r="N553" s="13"/>
      <c r="O553" s="13"/>
      <c r="P553" s="13"/>
      <c r="Q553" s="13"/>
      <c r="R553" s="13"/>
      <c r="S553" s="13"/>
      <c r="T553" s="15"/>
      <c r="U553" s="16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6"/>
      <c r="BB553" s="16"/>
      <c r="BC553" s="17"/>
      <c r="BD553" s="12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2"/>
      <c r="CB553" s="12"/>
      <c r="CC553" s="12"/>
    </row>
    <row r="554" spans="1:81" ht="12.75">
      <c r="A554" s="21"/>
      <c r="B554" s="3"/>
      <c r="C554" s="21"/>
      <c r="D554" s="21"/>
      <c r="E554" s="282"/>
      <c r="F554" s="282"/>
      <c r="G554" s="283"/>
      <c r="H554" s="283"/>
      <c r="I554" s="16"/>
      <c r="J554" s="12"/>
      <c r="K554" s="12"/>
      <c r="L554" s="12"/>
      <c r="M554" s="12"/>
      <c r="N554" s="13"/>
      <c r="O554" s="13"/>
      <c r="P554" s="13"/>
      <c r="Q554" s="13"/>
      <c r="R554" s="13"/>
      <c r="S554" s="13"/>
      <c r="T554" s="15"/>
      <c r="U554" s="16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6"/>
      <c r="BB554" s="16"/>
      <c r="BC554" s="17"/>
      <c r="BD554" s="12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2"/>
      <c r="CB554" s="12"/>
      <c r="CC554" s="12"/>
    </row>
    <row r="555" spans="1:81" ht="12.75">
      <c r="A555" s="21"/>
      <c r="B555" s="3"/>
      <c r="C555" s="21"/>
      <c r="D555" s="21"/>
      <c r="E555" s="280"/>
      <c r="F555" s="280"/>
      <c r="G555" s="281"/>
      <c r="H555" s="281"/>
      <c r="I555" s="16"/>
      <c r="J555" s="12"/>
      <c r="K555" s="12"/>
      <c r="L555" s="12"/>
      <c r="M555" s="12"/>
      <c r="N555" s="13"/>
      <c r="O555" s="13"/>
      <c r="P555" s="13"/>
      <c r="Q555" s="13"/>
      <c r="R555" s="13"/>
      <c r="S555" s="13"/>
      <c r="T555" s="15"/>
      <c r="U555" s="16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6"/>
      <c r="BB555" s="16"/>
      <c r="BC555" s="17"/>
      <c r="BD555" s="12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2"/>
      <c r="CB555" s="12"/>
      <c r="CC555" s="12"/>
    </row>
    <row r="556" spans="1:81" ht="12.75">
      <c r="A556" s="21"/>
      <c r="B556" s="3"/>
      <c r="C556" s="21"/>
      <c r="D556" s="21"/>
      <c r="E556" s="282"/>
      <c r="F556" s="282"/>
      <c r="G556" s="283"/>
      <c r="H556" s="283"/>
      <c r="I556" s="16"/>
      <c r="J556" s="12"/>
      <c r="K556" s="12"/>
      <c r="L556" s="12"/>
      <c r="M556" s="12"/>
      <c r="N556" s="13"/>
      <c r="O556" s="13"/>
      <c r="P556" s="13"/>
      <c r="Q556" s="13"/>
      <c r="R556" s="13"/>
      <c r="S556" s="13"/>
      <c r="T556" s="15"/>
      <c r="U556" s="16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6"/>
      <c r="BB556" s="16"/>
      <c r="BC556" s="17"/>
      <c r="BD556" s="12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2"/>
      <c r="CB556" s="12"/>
      <c r="CC556" s="12"/>
    </row>
    <row r="557" spans="1:81" ht="12.75">
      <c r="A557" s="21"/>
      <c r="B557" s="3"/>
      <c r="C557" s="21"/>
      <c r="D557" s="21"/>
      <c r="E557" s="280"/>
      <c r="F557" s="280"/>
      <c r="G557" s="281"/>
      <c r="H557" s="281"/>
      <c r="I557" s="16"/>
      <c r="J557" s="12"/>
      <c r="K557" s="12"/>
      <c r="L557" s="12"/>
      <c r="M557" s="12"/>
      <c r="N557" s="13"/>
      <c r="O557" s="13"/>
      <c r="P557" s="13"/>
      <c r="Q557" s="13"/>
      <c r="R557" s="13"/>
      <c r="S557" s="13"/>
      <c r="T557" s="15"/>
      <c r="U557" s="16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6"/>
      <c r="BB557" s="16"/>
      <c r="BC557" s="17"/>
      <c r="BD557" s="12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2"/>
      <c r="CB557" s="12"/>
      <c r="CC557" s="12"/>
    </row>
    <row r="558" spans="1:81" ht="12.75">
      <c r="A558" s="21"/>
      <c r="B558" s="3"/>
      <c r="C558" s="21"/>
      <c r="D558" s="21"/>
      <c r="E558" s="282"/>
      <c r="F558" s="282"/>
      <c r="G558" s="283"/>
      <c r="H558" s="283"/>
      <c r="I558" s="16"/>
      <c r="J558" s="12"/>
      <c r="K558" s="12"/>
      <c r="L558" s="12"/>
      <c r="M558" s="12"/>
      <c r="N558" s="13"/>
      <c r="O558" s="13"/>
      <c r="P558" s="13"/>
      <c r="Q558" s="13"/>
      <c r="R558" s="13"/>
      <c r="S558" s="13"/>
      <c r="T558" s="15"/>
      <c r="U558" s="16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6"/>
      <c r="BB558" s="16"/>
      <c r="BC558" s="17"/>
      <c r="BD558" s="12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2"/>
      <c r="CB558" s="12"/>
      <c r="CC558" s="12"/>
    </row>
    <row r="559" spans="1:81" ht="12.75">
      <c r="A559" s="21"/>
      <c r="B559" s="3"/>
      <c r="C559" s="21"/>
      <c r="D559" s="21"/>
      <c r="E559" s="280"/>
      <c r="F559" s="280"/>
      <c r="G559" s="281"/>
      <c r="H559" s="281"/>
      <c r="I559" s="16"/>
      <c r="J559" s="12"/>
      <c r="K559" s="12"/>
      <c r="L559" s="12"/>
      <c r="M559" s="12"/>
      <c r="N559" s="13"/>
      <c r="O559" s="13"/>
      <c r="P559" s="13"/>
      <c r="Q559" s="13"/>
      <c r="R559" s="13"/>
      <c r="S559" s="13"/>
      <c r="T559" s="15"/>
      <c r="U559" s="16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6"/>
      <c r="BB559" s="16"/>
      <c r="BC559" s="17"/>
      <c r="BD559" s="12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2"/>
      <c r="CB559" s="12"/>
      <c r="CC559" s="12"/>
    </row>
    <row r="560" spans="1:81" ht="12.75">
      <c r="A560" s="21"/>
      <c r="B560" s="3"/>
      <c r="C560" s="21"/>
      <c r="D560" s="21"/>
      <c r="E560" s="282"/>
      <c r="F560" s="282"/>
      <c r="G560" s="283"/>
      <c r="H560" s="283"/>
      <c r="I560" s="16"/>
      <c r="J560" s="12"/>
      <c r="K560" s="12"/>
      <c r="L560" s="12"/>
      <c r="M560" s="12"/>
      <c r="N560" s="13"/>
      <c r="O560" s="13"/>
      <c r="P560" s="13"/>
      <c r="Q560" s="13"/>
      <c r="R560" s="13"/>
      <c r="S560" s="13"/>
      <c r="T560" s="15"/>
      <c r="U560" s="16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6"/>
      <c r="BB560" s="16"/>
      <c r="BC560" s="17"/>
      <c r="BD560" s="12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2"/>
      <c r="CB560" s="12"/>
      <c r="CC560" s="12"/>
    </row>
    <row r="561" spans="1:81" ht="12.75">
      <c r="A561" s="21"/>
      <c r="B561" s="3"/>
      <c r="C561" s="21"/>
      <c r="D561" s="21"/>
      <c r="E561" s="280"/>
      <c r="F561" s="280"/>
      <c r="G561" s="281"/>
      <c r="H561" s="281"/>
      <c r="I561" s="16"/>
      <c r="J561" s="12"/>
      <c r="K561" s="12"/>
      <c r="L561" s="12"/>
      <c r="M561" s="12"/>
      <c r="N561" s="13"/>
      <c r="O561" s="13"/>
      <c r="P561" s="13"/>
      <c r="Q561" s="13"/>
      <c r="R561" s="13"/>
      <c r="S561" s="13"/>
      <c r="T561" s="15"/>
      <c r="U561" s="16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6"/>
      <c r="BB561" s="16"/>
      <c r="BC561" s="17"/>
      <c r="BD561" s="12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2"/>
      <c r="CB561" s="12"/>
      <c r="CC561" s="12"/>
    </row>
    <row r="562" spans="1:81" ht="12.75">
      <c r="A562" s="21"/>
      <c r="B562" s="3"/>
      <c r="C562" s="21"/>
      <c r="D562" s="21"/>
      <c r="E562" s="280"/>
      <c r="F562" s="280"/>
      <c r="G562" s="281"/>
      <c r="H562" s="281"/>
      <c r="I562" s="16"/>
      <c r="J562" s="12"/>
      <c r="K562" s="12"/>
      <c r="L562" s="12"/>
      <c r="M562" s="12"/>
      <c r="N562" s="13"/>
      <c r="O562" s="13"/>
      <c r="P562" s="13"/>
      <c r="Q562" s="13"/>
      <c r="R562" s="13"/>
      <c r="S562" s="13"/>
      <c r="T562" s="15"/>
      <c r="U562" s="16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6"/>
      <c r="BB562" s="16"/>
      <c r="BC562" s="17"/>
      <c r="BD562" s="12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2"/>
      <c r="CB562" s="12"/>
      <c r="CC562" s="12"/>
    </row>
    <row r="563" spans="1:81" ht="12.75">
      <c r="A563" s="21"/>
      <c r="B563" s="3"/>
      <c r="C563" s="21"/>
      <c r="D563" s="21"/>
      <c r="E563" s="282"/>
      <c r="F563" s="282"/>
      <c r="G563" s="283"/>
      <c r="H563" s="283"/>
      <c r="I563" s="16"/>
      <c r="J563" s="12"/>
      <c r="K563" s="12"/>
      <c r="L563" s="12"/>
      <c r="M563" s="12"/>
      <c r="N563" s="13"/>
      <c r="O563" s="13"/>
      <c r="P563" s="13"/>
      <c r="Q563" s="13"/>
      <c r="R563" s="13"/>
      <c r="S563" s="13"/>
      <c r="T563" s="15"/>
      <c r="U563" s="16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6"/>
      <c r="BB563" s="16"/>
      <c r="BC563" s="17"/>
      <c r="BD563" s="12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2"/>
      <c r="CB563" s="12"/>
      <c r="CC563" s="12"/>
    </row>
    <row r="564" spans="1:81" ht="12.75">
      <c r="A564" s="21"/>
      <c r="B564" s="3"/>
      <c r="C564" s="21"/>
      <c r="D564" s="21"/>
      <c r="E564" s="282"/>
      <c r="F564" s="282"/>
      <c r="G564" s="283"/>
      <c r="H564" s="283"/>
      <c r="I564" s="16"/>
      <c r="J564" s="12"/>
      <c r="K564" s="12"/>
      <c r="L564" s="12"/>
      <c r="M564" s="12"/>
      <c r="N564" s="13"/>
      <c r="O564" s="13"/>
      <c r="P564" s="13"/>
      <c r="Q564" s="13"/>
      <c r="R564" s="13"/>
      <c r="S564" s="13"/>
      <c r="T564" s="15"/>
      <c r="U564" s="16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6"/>
      <c r="BB564" s="16"/>
      <c r="BC564" s="17"/>
      <c r="BD564" s="12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2"/>
      <c r="CB564" s="12"/>
      <c r="CC564" s="12"/>
    </row>
    <row r="565" spans="1:81" ht="12.75">
      <c r="A565" s="21"/>
      <c r="B565" s="3"/>
      <c r="C565" s="21"/>
      <c r="D565" s="21"/>
      <c r="E565" s="282"/>
      <c r="F565" s="282"/>
      <c r="G565" s="283"/>
      <c r="H565" s="283"/>
      <c r="I565" s="16"/>
      <c r="J565" s="12"/>
      <c r="K565" s="12"/>
      <c r="L565" s="12"/>
      <c r="M565" s="12"/>
      <c r="N565" s="13"/>
      <c r="O565" s="13"/>
      <c r="P565" s="13"/>
      <c r="Q565" s="13"/>
      <c r="R565" s="13"/>
      <c r="S565" s="13"/>
      <c r="T565" s="15"/>
      <c r="U565" s="16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6"/>
      <c r="BB565" s="16"/>
      <c r="BC565" s="17"/>
      <c r="BD565" s="12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2"/>
      <c r="CB565" s="12"/>
      <c r="CC565" s="12"/>
    </row>
    <row r="566" spans="1:81" ht="12.75">
      <c r="A566" s="21"/>
      <c r="B566" s="3"/>
      <c r="C566" s="21"/>
      <c r="D566" s="21"/>
      <c r="E566" s="282"/>
      <c r="F566" s="282"/>
      <c r="G566" s="283"/>
      <c r="H566" s="283"/>
      <c r="I566" s="16"/>
      <c r="J566" s="12"/>
      <c r="K566" s="12"/>
      <c r="L566" s="12"/>
      <c r="M566" s="12"/>
      <c r="N566" s="13"/>
      <c r="O566" s="13"/>
      <c r="P566" s="13"/>
      <c r="Q566" s="13"/>
      <c r="R566" s="13"/>
      <c r="S566" s="13"/>
      <c r="T566" s="15"/>
      <c r="U566" s="16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6"/>
      <c r="BB566" s="16"/>
      <c r="BC566" s="17"/>
      <c r="BD566" s="12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2"/>
      <c r="CB566" s="12"/>
      <c r="CC566" s="12"/>
    </row>
    <row r="567" spans="1:81" ht="12.75">
      <c r="A567" s="21"/>
      <c r="B567" s="3"/>
      <c r="C567" s="21"/>
      <c r="D567" s="21"/>
      <c r="E567" s="280"/>
      <c r="F567" s="280"/>
      <c r="G567" s="281"/>
      <c r="H567" s="281"/>
      <c r="I567" s="16"/>
      <c r="J567" s="12"/>
      <c r="K567" s="12"/>
      <c r="L567" s="12"/>
      <c r="M567" s="12"/>
      <c r="N567" s="13"/>
      <c r="O567" s="13"/>
      <c r="P567" s="13"/>
      <c r="Q567" s="13"/>
      <c r="R567" s="13"/>
      <c r="S567" s="13"/>
      <c r="T567" s="15"/>
      <c r="U567" s="16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6"/>
      <c r="BB567" s="16"/>
      <c r="BC567" s="17"/>
      <c r="BD567" s="12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2"/>
      <c r="CB567" s="12"/>
      <c r="CC567" s="12"/>
    </row>
    <row r="568" spans="1:81" ht="12.75">
      <c r="A568" s="21"/>
      <c r="B568" s="3"/>
      <c r="C568" s="21"/>
      <c r="D568" s="21"/>
      <c r="E568" s="280"/>
      <c r="F568" s="280"/>
      <c r="G568" s="281"/>
      <c r="H568" s="281"/>
      <c r="I568" s="16"/>
      <c r="J568" s="12"/>
      <c r="K568" s="12"/>
      <c r="L568" s="12"/>
      <c r="M568" s="12"/>
      <c r="N568" s="13"/>
      <c r="O568" s="13"/>
      <c r="P568" s="13"/>
      <c r="Q568" s="13"/>
      <c r="R568" s="13"/>
      <c r="S568" s="13"/>
      <c r="T568" s="15"/>
      <c r="U568" s="16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6"/>
      <c r="BB568" s="16"/>
      <c r="BC568" s="17"/>
      <c r="BD568" s="12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2"/>
      <c r="CB568" s="12"/>
      <c r="CC568" s="12"/>
    </row>
    <row r="569" spans="1:81" ht="12.75">
      <c r="A569" s="21"/>
      <c r="B569" s="3"/>
      <c r="C569" s="21"/>
      <c r="D569" s="21"/>
      <c r="E569" s="282"/>
      <c r="F569" s="282"/>
      <c r="G569" s="283"/>
      <c r="H569" s="283"/>
      <c r="I569" s="16"/>
      <c r="J569" s="12"/>
      <c r="K569" s="12"/>
      <c r="L569" s="12"/>
      <c r="M569" s="12"/>
      <c r="N569" s="13"/>
      <c r="O569" s="13"/>
      <c r="P569" s="13"/>
      <c r="Q569" s="13"/>
      <c r="R569" s="13"/>
      <c r="S569" s="13"/>
      <c r="T569" s="15"/>
      <c r="U569" s="16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6"/>
      <c r="BB569" s="16"/>
      <c r="BC569" s="17"/>
      <c r="BD569" s="12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2"/>
      <c r="CB569" s="12"/>
      <c r="CC569" s="12"/>
    </row>
    <row r="570" spans="1:81" ht="12.75">
      <c r="A570" s="21"/>
      <c r="B570" s="3"/>
      <c r="C570" s="21"/>
      <c r="D570" s="21"/>
      <c r="E570" s="282"/>
      <c r="F570" s="282"/>
      <c r="G570" s="283"/>
      <c r="H570" s="283"/>
      <c r="I570" s="16"/>
      <c r="J570" s="12"/>
      <c r="K570" s="12"/>
      <c r="L570" s="12"/>
      <c r="M570" s="12"/>
      <c r="N570" s="13"/>
      <c r="O570" s="13"/>
      <c r="P570" s="13"/>
      <c r="Q570" s="13"/>
      <c r="R570" s="13"/>
      <c r="S570" s="13"/>
      <c r="T570" s="15"/>
      <c r="U570" s="16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6"/>
      <c r="BB570" s="16"/>
      <c r="BC570" s="17"/>
      <c r="BD570" s="12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2"/>
      <c r="CB570" s="12"/>
      <c r="CC570" s="12"/>
    </row>
    <row r="571" spans="1:81" ht="12.75">
      <c r="A571" s="21"/>
      <c r="B571" s="3"/>
      <c r="C571" s="21"/>
      <c r="D571" s="21"/>
      <c r="E571" s="282"/>
      <c r="F571" s="282"/>
      <c r="G571" s="283"/>
      <c r="H571" s="283"/>
      <c r="I571" s="16"/>
      <c r="J571" s="12"/>
      <c r="K571" s="12"/>
      <c r="L571" s="12"/>
      <c r="M571" s="12"/>
      <c r="N571" s="13"/>
      <c r="O571" s="13"/>
      <c r="P571" s="13"/>
      <c r="Q571" s="13"/>
      <c r="R571" s="13"/>
      <c r="S571" s="13"/>
      <c r="T571" s="15"/>
      <c r="U571" s="16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6"/>
      <c r="BB571" s="16"/>
      <c r="BC571" s="17"/>
      <c r="BD571" s="12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2"/>
      <c r="CB571" s="12"/>
      <c r="CC571" s="12"/>
    </row>
    <row r="572" spans="1:81" ht="12.75">
      <c r="A572" s="21"/>
      <c r="B572" s="3"/>
      <c r="C572" s="21"/>
      <c r="D572" s="21"/>
      <c r="E572" s="282"/>
      <c r="F572" s="282"/>
      <c r="G572" s="283"/>
      <c r="H572" s="283"/>
      <c r="I572" s="16"/>
      <c r="J572" s="12"/>
      <c r="K572" s="12"/>
      <c r="L572" s="12"/>
      <c r="M572" s="12"/>
      <c r="N572" s="13"/>
      <c r="O572" s="13"/>
      <c r="P572" s="13"/>
      <c r="Q572" s="13"/>
      <c r="R572" s="13"/>
      <c r="S572" s="13"/>
      <c r="T572" s="15"/>
      <c r="U572" s="16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6"/>
      <c r="BB572" s="16"/>
      <c r="BC572" s="17"/>
      <c r="BD572" s="12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2"/>
      <c r="CB572" s="12"/>
      <c r="CC572" s="12"/>
    </row>
    <row r="573" spans="1:81" ht="12.75">
      <c r="A573" s="21"/>
      <c r="B573" s="3"/>
      <c r="C573" s="21"/>
      <c r="D573" s="21"/>
      <c r="E573" s="282"/>
      <c r="F573" s="282"/>
      <c r="G573" s="283"/>
      <c r="H573" s="283"/>
      <c r="I573" s="16"/>
      <c r="J573" s="12"/>
      <c r="K573" s="12"/>
      <c r="L573" s="12"/>
      <c r="M573" s="12"/>
      <c r="N573" s="13"/>
      <c r="O573" s="13"/>
      <c r="P573" s="13"/>
      <c r="Q573" s="13"/>
      <c r="R573" s="13"/>
      <c r="S573" s="13"/>
      <c r="T573" s="15"/>
      <c r="U573" s="16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6"/>
      <c r="BB573" s="16"/>
      <c r="BC573" s="17"/>
      <c r="BD573" s="12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2"/>
      <c r="CB573" s="12"/>
      <c r="CC573" s="12"/>
    </row>
    <row r="574" spans="1:81" ht="12.75">
      <c r="A574" s="21"/>
      <c r="B574" s="3"/>
      <c r="C574" s="21"/>
      <c r="D574" s="21"/>
      <c r="E574" s="282"/>
      <c r="F574" s="282"/>
      <c r="G574" s="283"/>
      <c r="H574" s="283"/>
      <c r="I574" s="16"/>
      <c r="J574" s="12"/>
      <c r="K574" s="12"/>
      <c r="L574" s="12"/>
      <c r="M574" s="12"/>
      <c r="N574" s="13"/>
      <c r="O574" s="13"/>
      <c r="P574" s="13"/>
      <c r="Q574" s="13"/>
      <c r="R574" s="13"/>
      <c r="S574" s="13"/>
      <c r="T574" s="15"/>
      <c r="U574" s="16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6"/>
      <c r="BB574" s="16"/>
      <c r="BC574" s="17"/>
      <c r="BD574" s="12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2"/>
      <c r="CB574" s="12"/>
      <c r="CC574" s="12"/>
    </row>
    <row r="575" spans="1:81" ht="12.75">
      <c r="A575" s="21"/>
      <c r="B575" s="3"/>
      <c r="C575" s="21"/>
      <c r="D575" s="21"/>
      <c r="E575" s="282"/>
      <c r="F575" s="282"/>
      <c r="G575" s="283"/>
      <c r="H575" s="283"/>
      <c r="I575" s="16"/>
      <c r="J575" s="12"/>
      <c r="K575" s="12"/>
      <c r="L575" s="12"/>
      <c r="M575" s="12"/>
      <c r="N575" s="13"/>
      <c r="O575" s="13"/>
      <c r="P575" s="13"/>
      <c r="Q575" s="13"/>
      <c r="R575" s="13"/>
      <c r="S575" s="13"/>
      <c r="T575" s="15"/>
      <c r="U575" s="16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6"/>
      <c r="BB575" s="16"/>
      <c r="BC575" s="17"/>
      <c r="BD575" s="12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2"/>
      <c r="CB575" s="12"/>
      <c r="CC575" s="12"/>
    </row>
    <row r="576" spans="1:81" ht="12.75">
      <c r="A576" s="21"/>
      <c r="B576" s="3"/>
      <c r="C576" s="21"/>
      <c r="D576" s="21"/>
      <c r="E576" s="282"/>
      <c r="F576" s="282"/>
      <c r="G576" s="283"/>
      <c r="H576" s="283"/>
      <c r="I576" s="16"/>
      <c r="J576" s="12"/>
      <c r="K576" s="12"/>
      <c r="L576" s="12"/>
      <c r="M576" s="12"/>
      <c r="N576" s="13"/>
      <c r="O576" s="13"/>
      <c r="P576" s="13"/>
      <c r="Q576" s="13"/>
      <c r="R576" s="13"/>
      <c r="S576" s="13"/>
      <c r="T576" s="15"/>
      <c r="U576" s="16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6"/>
      <c r="BB576" s="16"/>
      <c r="BC576" s="17"/>
      <c r="BD576" s="12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2"/>
      <c r="CB576" s="12"/>
      <c r="CC576" s="12"/>
    </row>
    <row r="577" spans="1:81" ht="12.75">
      <c r="A577" s="21"/>
      <c r="B577" s="3"/>
      <c r="C577" s="21"/>
      <c r="D577" s="21"/>
      <c r="E577" s="282"/>
      <c r="F577" s="282"/>
      <c r="G577" s="283"/>
      <c r="H577" s="283"/>
      <c r="I577" s="16"/>
      <c r="J577" s="12"/>
      <c r="K577" s="12"/>
      <c r="L577" s="12"/>
      <c r="M577" s="12"/>
      <c r="N577" s="13"/>
      <c r="O577" s="13"/>
      <c r="P577" s="13"/>
      <c r="Q577" s="13"/>
      <c r="R577" s="13"/>
      <c r="S577" s="13"/>
      <c r="T577" s="15"/>
      <c r="U577" s="16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6"/>
      <c r="BB577" s="16"/>
      <c r="BC577" s="17"/>
      <c r="BD577" s="12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2"/>
      <c r="CB577" s="12"/>
      <c r="CC577" s="12"/>
    </row>
    <row r="578" spans="1:81" ht="12.75">
      <c r="A578" s="21"/>
      <c r="B578" s="3"/>
      <c r="C578" s="21"/>
      <c r="D578" s="21"/>
      <c r="E578" s="282"/>
      <c r="F578" s="282"/>
      <c r="G578" s="283"/>
      <c r="H578" s="283"/>
      <c r="I578" s="16"/>
      <c r="J578" s="12"/>
      <c r="K578" s="12"/>
      <c r="L578" s="12"/>
      <c r="M578" s="12"/>
      <c r="N578" s="13"/>
      <c r="O578" s="13"/>
      <c r="P578" s="13"/>
      <c r="Q578" s="13"/>
      <c r="R578" s="13"/>
      <c r="S578" s="13"/>
      <c r="T578" s="15"/>
      <c r="U578" s="16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6"/>
      <c r="BB578" s="16"/>
      <c r="BC578" s="17"/>
      <c r="BD578" s="12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2"/>
      <c r="CB578" s="12"/>
      <c r="CC578" s="12"/>
    </row>
    <row r="579" spans="1:81" ht="12.75">
      <c r="A579" s="21"/>
      <c r="B579" s="3"/>
      <c r="C579" s="21"/>
      <c r="D579" s="21"/>
      <c r="E579" s="282"/>
      <c r="F579" s="282"/>
      <c r="G579" s="283"/>
      <c r="H579" s="283"/>
      <c r="I579" s="16"/>
      <c r="J579" s="12"/>
      <c r="K579" s="12"/>
      <c r="L579" s="12"/>
      <c r="M579" s="12"/>
      <c r="N579" s="13"/>
      <c r="O579" s="13"/>
      <c r="P579" s="13"/>
      <c r="Q579" s="13"/>
      <c r="R579" s="13"/>
      <c r="S579" s="13"/>
      <c r="T579" s="15"/>
      <c r="U579" s="16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6"/>
      <c r="BB579" s="16"/>
      <c r="BC579" s="17"/>
      <c r="BD579" s="12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2"/>
      <c r="CB579" s="12"/>
      <c r="CC579" s="12"/>
    </row>
    <row r="580" spans="1:81" ht="12.75">
      <c r="A580" s="21"/>
      <c r="B580" s="3"/>
      <c r="C580" s="21"/>
      <c r="D580" s="21"/>
      <c r="E580" s="282"/>
      <c r="F580" s="282"/>
      <c r="G580" s="283"/>
      <c r="H580" s="283"/>
      <c r="I580" s="16"/>
      <c r="J580" s="12"/>
      <c r="K580" s="12"/>
      <c r="L580" s="12"/>
      <c r="M580" s="12"/>
      <c r="N580" s="13"/>
      <c r="O580" s="13"/>
      <c r="P580" s="13"/>
      <c r="Q580" s="13"/>
      <c r="R580" s="13"/>
      <c r="S580" s="13"/>
      <c r="T580" s="15"/>
      <c r="U580" s="16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6"/>
      <c r="BB580" s="16"/>
      <c r="BC580" s="17"/>
      <c r="BD580" s="12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2"/>
      <c r="CB580" s="12"/>
      <c r="CC580" s="12"/>
    </row>
    <row r="581" spans="1:81" ht="12.75">
      <c r="A581" s="21"/>
      <c r="B581" s="3"/>
      <c r="C581" s="21"/>
      <c r="D581" s="21"/>
      <c r="E581" s="282"/>
      <c r="F581" s="282"/>
      <c r="G581" s="283"/>
      <c r="H581" s="283"/>
      <c r="I581" s="16"/>
      <c r="J581" s="12"/>
      <c r="K581" s="12"/>
      <c r="L581" s="12"/>
      <c r="M581" s="12"/>
      <c r="N581" s="13"/>
      <c r="O581" s="13"/>
      <c r="P581" s="13"/>
      <c r="Q581" s="13"/>
      <c r="R581" s="13"/>
      <c r="S581" s="13"/>
      <c r="T581" s="15"/>
      <c r="U581" s="16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6"/>
      <c r="BB581" s="16"/>
      <c r="BC581" s="17"/>
      <c r="BD581" s="12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2"/>
      <c r="CB581" s="12"/>
      <c r="CC581" s="12"/>
    </row>
    <row r="582" spans="1:81" ht="12.75">
      <c r="A582" s="21"/>
      <c r="B582" s="3"/>
      <c r="C582" s="21"/>
      <c r="D582" s="21"/>
      <c r="E582" s="282"/>
      <c r="F582" s="282"/>
      <c r="G582" s="283"/>
      <c r="H582" s="283"/>
      <c r="I582" s="16"/>
      <c r="J582" s="12"/>
      <c r="K582" s="12"/>
      <c r="L582" s="12"/>
      <c r="M582" s="12"/>
      <c r="N582" s="13"/>
      <c r="O582" s="13"/>
      <c r="P582" s="13"/>
      <c r="Q582" s="13"/>
      <c r="R582" s="13"/>
      <c r="S582" s="13"/>
      <c r="T582" s="15"/>
      <c r="U582" s="16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6"/>
      <c r="BB582" s="16"/>
      <c r="BC582" s="17"/>
      <c r="BD582" s="12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2"/>
      <c r="CB582" s="12"/>
      <c r="CC582" s="12"/>
    </row>
    <row r="583" spans="1:81" ht="12.75">
      <c r="A583" s="21"/>
      <c r="B583" s="3"/>
      <c r="C583" s="21"/>
      <c r="D583" s="21"/>
      <c r="E583" s="282"/>
      <c r="F583" s="282"/>
      <c r="G583" s="283"/>
      <c r="H583" s="283"/>
      <c r="I583" s="16"/>
      <c r="J583" s="12"/>
      <c r="K583" s="12"/>
      <c r="L583" s="12"/>
      <c r="M583" s="12"/>
      <c r="N583" s="13"/>
      <c r="O583" s="13"/>
      <c r="P583" s="13"/>
      <c r="Q583" s="13"/>
      <c r="R583" s="13"/>
      <c r="S583" s="13"/>
      <c r="T583" s="15"/>
      <c r="U583" s="16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6"/>
      <c r="BB583" s="16"/>
      <c r="BC583" s="17"/>
      <c r="BD583" s="12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2"/>
      <c r="CB583" s="12"/>
      <c r="CC583" s="12"/>
    </row>
    <row r="584" spans="1:81" ht="12.75">
      <c r="A584" s="21"/>
      <c r="B584" s="3"/>
      <c r="C584" s="21"/>
      <c r="D584" s="21"/>
      <c r="E584" s="282"/>
      <c r="F584" s="282"/>
      <c r="G584" s="283"/>
      <c r="H584" s="283"/>
      <c r="I584" s="16"/>
      <c r="J584" s="12"/>
      <c r="K584" s="12"/>
      <c r="L584" s="12"/>
      <c r="M584" s="12"/>
      <c r="N584" s="13"/>
      <c r="O584" s="13"/>
      <c r="P584" s="13"/>
      <c r="Q584" s="13"/>
      <c r="R584" s="13"/>
      <c r="S584" s="13"/>
      <c r="T584" s="15"/>
      <c r="U584" s="16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6"/>
      <c r="BB584" s="16"/>
      <c r="BC584" s="17"/>
      <c r="BD584" s="12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2"/>
      <c r="CB584" s="12"/>
      <c r="CC584" s="12"/>
    </row>
    <row r="585" spans="1:81" ht="12.75">
      <c r="A585" s="21"/>
      <c r="B585" s="3"/>
      <c r="C585" s="21"/>
      <c r="D585" s="21"/>
      <c r="E585" s="282"/>
      <c r="F585" s="282"/>
      <c r="G585" s="283"/>
      <c r="H585" s="283"/>
      <c r="I585" s="16"/>
      <c r="J585" s="12"/>
      <c r="K585" s="12"/>
      <c r="L585" s="12"/>
      <c r="M585" s="12"/>
      <c r="N585" s="13"/>
      <c r="O585" s="13"/>
      <c r="P585" s="13"/>
      <c r="Q585" s="13"/>
      <c r="R585" s="13"/>
      <c r="S585" s="13"/>
      <c r="T585" s="15"/>
      <c r="U585" s="16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6"/>
      <c r="BB585" s="16"/>
      <c r="BC585" s="17"/>
      <c r="BD585" s="12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2"/>
      <c r="CB585" s="12"/>
      <c r="CC585" s="12"/>
    </row>
    <row r="586" spans="1:81" ht="12.75">
      <c r="A586" s="21"/>
      <c r="B586" s="3"/>
      <c r="C586" s="21"/>
      <c r="D586" s="21"/>
      <c r="E586" s="282"/>
      <c r="F586" s="282"/>
      <c r="G586" s="283"/>
      <c r="H586" s="283"/>
      <c r="I586" s="16"/>
      <c r="J586" s="12"/>
      <c r="K586" s="12"/>
      <c r="L586" s="12"/>
      <c r="M586" s="12"/>
      <c r="N586" s="13"/>
      <c r="O586" s="13"/>
      <c r="P586" s="13"/>
      <c r="Q586" s="13"/>
      <c r="R586" s="13"/>
      <c r="S586" s="13"/>
      <c r="T586" s="15"/>
      <c r="U586" s="16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6"/>
      <c r="BB586" s="16"/>
      <c r="BC586" s="17"/>
      <c r="BD586" s="12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2"/>
      <c r="CB586" s="12"/>
      <c r="CC586" s="12"/>
    </row>
    <row r="587" spans="1:81" ht="12.75">
      <c r="A587" s="21"/>
      <c r="B587" s="3"/>
      <c r="C587" s="21"/>
      <c r="D587" s="21"/>
      <c r="E587" s="282"/>
      <c r="F587" s="282"/>
      <c r="G587" s="283"/>
      <c r="H587" s="283"/>
      <c r="I587" s="16"/>
      <c r="J587" s="12"/>
      <c r="K587" s="12"/>
      <c r="L587" s="12"/>
      <c r="M587" s="12"/>
      <c r="N587" s="13"/>
      <c r="O587" s="13"/>
      <c r="P587" s="13"/>
      <c r="Q587" s="13"/>
      <c r="R587" s="13"/>
      <c r="S587" s="13"/>
      <c r="T587" s="15"/>
      <c r="U587" s="16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6"/>
      <c r="BB587" s="16"/>
      <c r="BC587" s="17"/>
      <c r="BD587" s="12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2"/>
      <c r="CB587" s="12"/>
      <c r="CC587" s="12"/>
    </row>
    <row r="588" spans="1:81" ht="12.75">
      <c r="A588" s="21"/>
      <c r="B588" s="3"/>
      <c r="C588" s="21"/>
      <c r="D588" s="21"/>
      <c r="E588" s="282"/>
      <c r="F588" s="282"/>
      <c r="G588" s="283"/>
      <c r="H588" s="283"/>
      <c r="I588" s="16"/>
      <c r="J588" s="12"/>
      <c r="K588" s="12"/>
      <c r="L588" s="12"/>
      <c r="M588" s="12"/>
      <c r="N588" s="13"/>
      <c r="O588" s="13"/>
      <c r="P588" s="13"/>
      <c r="Q588" s="13"/>
      <c r="R588" s="13"/>
      <c r="S588" s="13"/>
      <c r="T588" s="15"/>
      <c r="U588" s="16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6"/>
      <c r="BB588" s="16"/>
      <c r="BC588" s="17"/>
      <c r="BD588" s="12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2"/>
      <c r="CB588" s="12"/>
      <c r="CC588" s="12"/>
    </row>
    <row r="589" spans="1:81" ht="12.75">
      <c r="A589" s="21"/>
      <c r="B589" s="3"/>
      <c r="C589" s="21"/>
      <c r="D589" s="21"/>
      <c r="E589" s="282"/>
      <c r="F589" s="282"/>
      <c r="G589" s="283"/>
      <c r="H589" s="283"/>
      <c r="I589" s="16"/>
      <c r="J589" s="12"/>
      <c r="K589" s="12"/>
      <c r="L589" s="12"/>
      <c r="M589" s="12"/>
      <c r="N589" s="13"/>
      <c r="O589" s="13"/>
      <c r="P589" s="13"/>
      <c r="Q589" s="13"/>
      <c r="R589" s="13"/>
      <c r="S589" s="13"/>
      <c r="T589" s="15"/>
      <c r="U589" s="16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6"/>
      <c r="BB589" s="16"/>
      <c r="BC589" s="17"/>
      <c r="BD589" s="12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2"/>
      <c r="CB589" s="12"/>
      <c r="CC589" s="12"/>
    </row>
    <row r="590" spans="1:81" ht="12.75">
      <c r="A590" s="21"/>
      <c r="B590" s="3"/>
      <c r="C590" s="21"/>
      <c r="D590" s="21"/>
      <c r="E590" s="282"/>
      <c r="F590" s="282"/>
      <c r="G590" s="283"/>
      <c r="H590" s="283"/>
      <c r="I590" s="16"/>
      <c r="J590" s="12"/>
      <c r="K590" s="12"/>
      <c r="L590" s="12"/>
      <c r="M590" s="12"/>
      <c r="N590" s="13"/>
      <c r="O590" s="13"/>
      <c r="P590" s="13"/>
      <c r="Q590" s="13"/>
      <c r="R590" s="13"/>
      <c r="S590" s="13"/>
      <c r="T590" s="15"/>
      <c r="U590" s="16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6"/>
      <c r="BB590" s="16"/>
      <c r="BC590" s="17"/>
      <c r="BD590" s="12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2"/>
      <c r="CB590" s="12"/>
      <c r="CC590" s="12"/>
    </row>
    <row r="591" spans="1:81" ht="12.75">
      <c r="A591" s="21"/>
      <c r="B591" s="3"/>
      <c r="C591" s="21"/>
      <c r="D591" s="21"/>
      <c r="E591" s="282"/>
      <c r="F591" s="282"/>
      <c r="G591" s="283"/>
      <c r="H591" s="283"/>
      <c r="I591" s="16"/>
      <c r="J591" s="12"/>
      <c r="K591" s="12"/>
      <c r="L591" s="12"/>
      <c r="M591" s="12"/>
      <c r="N591" s="13"/>
      <c r="O591" s="13"/>
      <c r="P591" s="13"/>
      <c r="Q591" s="13"/>
      <c r="R591" s="13"/>
      <c r="S591" s="13"/>
      <c r="T591" s="15"/>
      <c r="U591" s="16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6"/>
      <c r="BB591" s="16"/>
      <c r="BC591" s="17"/>
      <c r="BD591" s="12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2"/>
      <c r="CB591" s="12"/>
      <c r="CC591" s="12"/>
    </row>
    <row r="592" spans="1:81" ht="12.75">
      <c r="A592" s="21"/>
      <c r="B592" s="3"/>
      <c r="C592" s="21"/>
      <c r="D592" s="21"/>
      <c r="E592" s="282"/>
      <c r="F592" s="282"/>
      <c r="G592" s="283"/>
      <c r="H592" s="283"/>
      <c r="I592" s="16"/>
      <c r="J592" s="12"/>
      <c r="K592" s="12"/>
      <c r="L592" s="12"/>
      <c r="M592" s="12"/>
      <c r="N592" s="13"/>
      <c r="O592" s="13"/>
      <c r="P592" s="13"/>
      <c r="Q592" s="13"/>
      <c r="R592" s="13"/>
      <c r="S592" s="13"/>
      <c r="T592" s="15"/>
      <c r="U592" s="16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6"/>
      <c r="BB592" s="16"/>
      <c r="BC592" s="17"/>
      <c r="BD592" s="12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2"/>
      <c r="CB592" s="12"/>
      <c r="CC592" s="12"/>
    </row>
    <row r="593" spans="1:81" ht="12.75">
      <c r="A593" s="21"/>
      <c r="B593" s="3"/>
      <c r="C593" s="21"/>
      <c r="D593" s="21"/>
      <c r="E593" s="282"/>
      <c r="F593" s="282"/>
      <c r="G593" s="283"/>
      <c r="H593" s="283"/>
      <c r="I593" s="16"/>
      <c r="J593" s="12"/>
      <c r="K593" s="12"/>
      <c r="L593" s="12"/>
      <c r="M593" s="12"/>
      <c r="N593" s="13"/>
      <c r="O593" s="13"/>
      <c r="P593" s="13"/>
      <c r="Q593" s="13"/>
      <c r="R593" s="13"/>
      <c r="S593" s="13"/>
      <c r="T593" s="15"/>
      <c r="U593" s="16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6"/>
      <c r="BB593" s="16"/>
      <c r="BC593" s="17"/>
      <c r="BD593" s="12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2"/>
      <c r="CB593" s="12"/>
      <c r="CC593" s="12"/>
    </row>
    <row r="594" spans="1:81" ht="12.75">
      <c r="A594" s="21"/>
      <c r="B594" s="3"/>
      <c r="C594" s="21"/>
      <c r="D594" s="21"/>
      <c r="E594" s="282"/>
      <c r="F594" s="282"/>
      <c r="G594" s="283"/>
      <c r="H594" s="283"/>
      <c r="I594" s="16"/>
      <c r="J594" s="12"/>
      <c r="K594" s="12"/>
      <c r="L594" s="12"/>
      <c r="M594" s="12"/>
      <c r="N594" s="13"/>
      <c r="O594" s="13"/>
      <c r="P594" s="13"/>
      <c r="Q594" s="13"/>
      <c r="R594" s="13"/>
      <c r="S594" s="13"/>
      <c r="T594" s="15"/>
      <c r="U594" s="16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6"/>
      <c r="BB594" s="16"/>
      <c r="BC594" s="17"/>
      <c r="BD594" s="12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2"/>
      <c r="CB594" s="12"/>
      <c r="CC594" s="12"/>
    </row>
    <row r="595" spans="1:81" ht="12.75">
      <c r="A595" s="21"/>
      <c r="B595" s="3"/>
      <c r="C595" s="21"/>
      <c r="D595" s="21"/>
      <c r="E595" s="282"/>
      <c r="F595" s="282"/>
      <c r="G595" s="283"/>
      <c r="H595" s="283"/>
      <c r="I595" s="16"/>
      <c r="J595" s="12"/>
      <c r="K595" s="12"/>
      <c r="L595" s="12"/>
      <c r="M595" s="12"/>
      <c r="N595" s="13"/>
      <c r="O595" s="13"/>
      <c r="P595" s="13"/>
      <c r="Q595" s="13"/>
      <c r="R595" s="13"/>
      <c r="S595" s="13"/>
      <c r="T595" s="15"/>
      <c r="U595" s="16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6"/>
      <c r="BB595" s="16"/>
      <c r="BC595" s="17"/>
      <c r="BD595" s="12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2"/>
      <c r="CB595" s="12"/>
      <c r="CC595" s="12"/>
    </row>
    <row r="596" spans="1:81" ht="12.75">
      <c r="A596" s="21"/>
      <c r="B596" s="3"/>
      <c r="C596" s="21"/>
      <c r="D596" s="21"/>
      <c r="E596" s="282"/>
      <c r="F596" s="282"/>
      <c r="G596" s="283"/>
      <c r="H596" s="283"/>
      <c r="I596" s="16"/>
      <c r="J596" s="12"/>
      <c r="K596" s="12"/>
      <c r="L596" s="12"/>
      <c r="M596" s="12"/>
      <c r="N596" s="13"/>
      <c r="O596" s="13"/>
      <c r="P596" s="13"/>
      <c r="Q596" s="13"/>
      <c r="R596" s="13"/>
      <c r="S596" s="13"/>
      <c r="T596" s="15"/>
      <c r="U596" s="16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6"/>
      <c r="BB596" s="16"/>
      <c r="BC596" s="17"/>
      <c r="BD596" s="12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2"/>
      <c r="CB596" s="12"/>
      <c r="CC596" s="12"/>
    </row>
    <row r="597" spans="1:81" ht="12.75">
      <c r="A597" s="21"/>
      <c r="B597" s="3"/>
      <c r="C597" s="21"/>
      <c r="D597" s="21"/>
      <c r="E597" s="282"/>
      <c r="F597" s="282"/>
      <c r="G597" s="283"/>
      <c r="H597" s="283"/>
      <c r="I597" s="16"/>
      <c r="J597" s="12"/>
      <c r="K597" s="12"/>
      <c r="L597" s="12"/>
      <c r="M597" s="12"/>
      <c r="N597" s="13"/>
      <c r="O597" s="13"/>
      <c r="P597" s="13"/>
      <c r="Q597" s="13"/>
      <c r="R597" s="13"/>
      <c r="S597" s="13"/>
      <c r="T597" s="15"/>
      <c r="U597" s="16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6"/>
      <c r="BB597" s="16"/>
      <c r="BC597" s="17"/>
      <c r="BD597" s="12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2"/>
      <c r="CB597" s="12"/>
      <c r="CC597" s="12"/>
    </row>
    <row r="598" spans="1:81" ht="12.75">
      <c r="A598" s="21"/>
      <c r="B598" s="3"/>
      <c r="C598" s="21"/>
      <c r="D598" s="21"/>
      <c r="E598" s="282"/>
      <c r="F598" s="282"/>
      <c r="G598" s="283"/>
      <c r="H598" s="283"/>
      <c r="I598" s="16"/>
      <c r="J598" s="12"/>
      <c r="K598" s="12"/>
      <c r="L598" s="12"/>
      <c r="M598" s="12"/>
      <c r="N598" s="13"/>
      <c r="O598" s="13"/>
      <c r="P598" s="13"/>
      <c r="Q598" s="13"/>
      <c r="R598" s="13"/>
      <c r="S598" s="13"/>
      <c r="T598" s="15"/>
      <c r="U598" s="16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6"/>
      <c r="BB598" s="16"/>
      <c r="BC598" s="17"/>
      <c r="BD598" s="12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2"/>
      <c r="CB598" s="12"/>
      <c r="CC598" s="12"/>
    </row>
    <row r="599" spans="1:81" ht="12.75">
      <c r="A599" s="21"/>
      <c r="B599" s="3"/>
      <c r="C599" s="21"/>
      <c r="D599" s="21"/>
      <c r="E599" s="282"/>
      <c r="F599" s="282"/>
      <c r="G599" s="283"/>
      <c r="H599" s="283"/>
      <c r="I599" s="16"/>
      <c r="J599" s="12"/>
      <c r="K599" s="12"/>
      <c r="L599" s="12"/>
      <c r="M599" s="12"/>
      <c r="N599" s="13"/>
      <c r="O599" s="13"/>
      <c r="P599" s="13"/>
      <c r="Q599" s="13"/>
      <c r="R599" s="13"/>
      <c r="S599" s="13"/>
      <c r="T599" s="15"/>
      <c r="U599" s="16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6"/>
      <c r="BB599" s="16"/>
      <c r="BC599" s="17"/>
      <c r="BD599" s="12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2"/>
      <c r="CB599" s="12"/>
      <c r="CC599" s="12"/>
    </row>
    <row r="600" spans="1:81" ht="12.75">
      <c r="A600" s="21"/>
      <c r="B600" s="3"/>
      <c r="C600" s="21"/>
      <c r="D600" s="21"/>
      <c r="E600" s="282"/>
      <c r="F600" s="282"/>
      <c r="G600" s="283"/>
      <c r="H600" s="283"/>
      <c r="I600" s="16"/>
      <c r="J600" s="12"/>
      <c r="K600" s="12"/>
      <c r="L600" s="12"/>
      <c r="M600" s="12"/>
      <c r="N600" s="13"/>
      <c r="O600" s="13"/>
      <c r="P600" s="13"/>
      <c r="Q600" s="13"/>
      <c r="R600" s="13"/>
      <c r="S600" s="13"/>
      <c r="T600" s="15"/>
      <c r="U600" s="16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6"/>
      <c r="BB600" s="16"/>
      <c r="BC600" s="17"/>
      <c r="BD600" s="12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2"/>
      <c r="CB600" s="12"/>
      <c r="CC600" s="12"/>
    </row>
    <row r="601" spans="1:81" ht="12.75">
      <c r="A601" s="21"/>
      <c r="B601" s="3"/>
      <c r="C601" s="21"/>
      <c r="D601" s="21"/>
      <c r="E601" s="282"/>
      <c r="F601" s="282"/>
      <c r="G601" s="283"/>
      <c r="H601" s="283"/>
      <c r="I601" s="16"/>
      <c r="J601" s="12"/>
      <c r="K601" s="12"/>
      <c r="L601" s="12"/>
      <c r="M601" s="12"/>
      <c r="N601" s="13"/>
      <c r="O601" s="13"/>
      <c r="P601" s="13"/>
      <c r="Q601" s="13"/>
      <c r="R601" s="13"/>
      <c r="S601" s="13"/>
      <c r="T601" s="15"/>
      <c r="U601" s="16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6"/>
      <c r="BB601" s="16"/>
      <c r="BC601" s="17"/>
      <c r="BD601" s="12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2"/>
      <c r="CB601" s="12"/>
      <c r="CC601" s="12"/>
    </row>
    <row r="602" spans="1:81" ht="12.75">
      <c r="A602" s="21"/>
      <c r="B602" s="3"/>
      <c r="C602" s="21"/>
      <c r="D602" s="21"/>
      <c r="E602" s="282"/>
      <c r="F602" s="282"/>
      <c r="G602" s="283"/>
      <c r="H602" s="283"/>
      <c r="I602" s="16"/>
      <c r="J602" s="12"/>
      <c r="K602" s="12"/>
      <c r="L602" s="12"/>
      <c r="M602" s="12"/>
      <c r="N602" s="13"/>
      <c r="O602" s="13"/>
      <c r="P602" s="13"/>
      <c r="Q602" s="13"/>
      <c r="R602" s="13"/>
      <c r="S602" s="13"/>
      <c r="T602" s="15"/>
      <c r="U602" s="16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6"/>
      <c r="BB602" s="16"/>
      <c r="BC602" s="17"/>
      <c r="BD602" s="12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2"/>
      <c r="CB602" s="12"/>
      <c r="CC602" s="12"/>
    </row>
    <row r="603" spans="1:81" ht="12.75">
      <c r="A603" s="21"/>
      <c r="B603" s="3"/>
      <c r="C603" s="21"/>
      <c r="D603" s="21"/>
      <c r="E603" s="282"/>
      <c r="F603" s="282"/>
      <c r="G603" s="283"/>
      <c r="H603" s="283"/>
      <c r="I603" s="16"/>
      <c r="J603" s="12"/>
      <c r="K603" s="12"/>
      <c r="L603" s="12"/>
      <c r="M603" s="12"/>
      <c r="N603" s="13"/>
      <c r="O603" s="13"/>
      <c r="P603" s="13"/>
      <c r="Q603" s="13"/>
      <c r="R603" s="13"/>
      <c r="S603" s="13"/>
      <c r="T603" s="15"/>
      <c r="U603" s="16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6"/>
      <c r="BB603" s="16"/>
      <c r="BC603" s="17"/>
      <c r="BD603" s="12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2"/>
      <c r="CB603" s="12"/>
      <c r="CC603" s="12"/>
    </row>
    <row r="604" spans="1:81" ht="12.75">
      <c r="A604" s="21"/>
      <c r="B604" s="3"/>
      <c r="C604" s="21"/>
      <c r="D604" s="21"/>
      <c r="E604" s="282"/>
      <c r="F604" s="282"/>
      <c r="G604" s="283"/>
      <c r="H604" s="283"/>
      <c r="I604" s="16"/>
      <c r="J604" s="12"/>
      <c r="K604" s="12"/>
      <c r="L604" s="12"/>
      <c r="M604" s="12"/>
      <c r="N604" s="13"/>
      <c r="O604" s="13"/>
      <c r="P604" s="13"/>
      <c r="Q604" s="13"/>
      <c r="R604" s="13"/>
      <c r="S604" s="13"/>
      <c r="T604" s="15"/>
      <c r="U604" s="16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6"/>
      <c r="BB604" s="16"/>
      <c r="BC604" s="17"/>
      <c r="BD604" s="12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2"/>
      <c r="CB604" s="12"/>
      <c r="CC604" s="12"/>
    </row>
    <row r="605" spans="1:81" ht="12.75">
      <c r="A605" s="21"/>
      <c r="B605" s="3"/>
      <c r="C605" s="21"/>
      <c r="D605" s="21"/>
      <c r="E605" s="282"/>
      <c r="F605" s="282"/>
      <c r="G605" s="283"/>
      <c r="H605" s="283"/>
      <c r="I605" s="16"/>
      <c r="J605" s="12"/>
      <c r="K605" s="12"/>
      <c r="L605" s="12"/>
      <c r="M605" s="12"/>
      <c r="N605" s="13"/>
      <c r="O605" s="13"/>
      <c r="P605" s="13"/>
      <c r="Q605" s="13"/>
      <c r="R605" s="13"/>
      <c r="S605" s="13"/>
      <c r="T605" s="15"/>
      <c r="U605" s="16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6"/>
      <c r="BB605" s="16"/>
      <c r="BC605" s="17"/>
      <c r="BD605" s="12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2"/>
      <c r="CB605" s="12"/>
      <c r="CC605" s="12"/>
    </row>
    <row r="606" spans="1:81" ht="12.75">
      <c r="A606" s="21"/>
      <c r="B606" s="3"/>
      <c r="C606" s="21"/>
      <c r="D606" s="21"/>
      <c r="E606" s="282"/>
      <c r="F606" s="282"/>
      <c r="G606" s="283"/>
      <c r="H606" s="283"/>
      <c r="I606" s="16"/>
      <c r="J606" s="12"/>
      <c r="K606" s="12"/>
      <c r="L606" s="12"/>
      <c r="M606" s="12"/>
      <c r="N606" s="13"/>
      <c r="O606" s="13"/>
      <c r="P606" s="13"/>
      <c r="Q606" s="13"/>
      <c r="R606" s="13"/>
      <c r="S606" s="13"/>
      <c r="T606" s="15"/>
      <c r="U606" s="16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6"/>
      <c r="BB606" s="16"/>
      <c r="BC606" s="17"/>
      <c r="BD606" s="12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2"/>
      <c r="CB606" s="12"/>
      <c r="CC606" s="12"/>
    </row>
    <row r="607" spans="1:81" ht="12.75">
      <c r="A607" s="21"/>
      <c r="B607" s="3"/>
      <c r="C607" s="21"/>
      <c r="D607" s="21"/>
      <c r="E607" s="282"/>
      <c r="F607" s="282"/>
      <c r="G607" s="283"/>
      <c r="H607" s="283"/>
      <c r="I607" s="16"/>
      <c r="J607" s="12"/>
      <c r="K607" s="12"/>
      <c r="L607" s="12"/>
      <c r="M607" s="12"/>
      <c r="N607" s="13"/>
      <c r="O607" s="13"/>
      <c r="P607" s="13"/>
      <c r="Q607" s="13"/>
      <c r="R607" s="13"/>
      <c r="S607" s="13"/>
      <c r="T607" s="15"/>
      <c r="U607" s="16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6"/>
      <c r="BB607" s="16"/>
      <c r="BC607" s="17"/>
      <c r="BD607" s="12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2"/>
      <c r="CB607" s="12"/>
      <c r="CC607" s="12"/>
    </row>
    <row r="608" spans="1:81" ht="12.75">
      <c r="A608" s="21"/>
      <c r="B608" s="3"/>
      <c r="C608" s="21"/>
      <c r="D608" s="21"/>
      <c r="E608" s="282"/>
      <c r="F608" s="282"/>
      <c r="G608" s="283"/>
      <c r="H608" s="283"/>
      <c r="I608" s="16"/>
      <c r="J608" s="12"/>
      <c r="K608" s="12"/>
      <c r="L608" s="12"/>
      <c r="M608" s="12"/>
      <c r="N608" s="13"/>
      <c r="O608" s="13"/>
      <c r="P608" s="13"/>
      <c r="Q608" s="13"/>
      <c r="R608" s="13"/>
      <c r="S608" s="13"/>
      <c r="T608" s="15"/>
      <c r="U608" s="16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6"/>
      <c r="BB608" s="16"/>
      <c r="BC608" s="17"/>
      <c r="BD608" s="12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2"/>
      <c r="CB608" s="12"/>
      <c r="CC608" s="12"/>
    </row>
    <row r="609" spans="1:81" ht="12.75">
      <c r="A609" s="21"/>
      <c r="B609" s="3"/>
      <c r="C609" s="21"/>
      <c r="D609" s="21"/>
      <c r="E609" s="282"/>
      <c r="F609" s="282"/>
      <c r="G609" s="283"/>
      <c r="H609" s="283"/>
      <c r="I609" s="16"/>
      <c r="J609" s="12"/>
      <c r="K609" s="12"/>
      <c r="L609" s="12"/>
      <c r="M609" s="12"/>
      <c r="N609" s="13"/>
      <c r="O609" s="13"/>
      <c r="P609" s="13"/>
      <c r="Q609" s="13"/>
      <c r="R609" s="13"/>
      <c r="S609" s="13"/>
      <c r="T609" s="15"/>
      <c r="U609" s="16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6"/>
      <c r="BB609" s="16"/>
      <c r="BC609" s="17"/>
      <c r="BD609" s="12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2"/>
      <c r="CB609" s="12"/>
      <c r="CC609" s="12"/>
    </row>
    <row r="610" spans="1:81" ht="12.75">
      <c r="A610" s="21"/>
      <c r="B610" s="3"/>
      <c r="C610" s="21"/>
      <c r="D610" s="21"/>
      <c r="E610" s="282"/>
      <c r="F610" s="282"/>
      <c r="G610" s="283"/>
      <c r="H610" s="283"/>
      <c r="I610" s="16"/>
      <c r="J610" s="12"/>
      <c r="K610" s="12"/>
      <c r="L610" s="12"/>
      <c r="M610" s="12"/>
      <c r="N610" s="13"/>
      <c r="O610" s="13"/>
      <c r="P610" s="13"/>
      <c r="Q610" s="13"/>
      <c r="R610" s="13"/>
      <c r="S610" s="13"/>
      <c r="T610" s="15"/>
      <c r="U610" s="16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6"/>
      <c r="BB610" s="16"/>
      <c r="BC610" s="17"/>
      <c r="BD610" s="12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2"/>
      <c r="CB610" s="12"/>
      <c r="CC610" s="12"/>
    </row>
    <row r="611" spans="1:81" ht="12.75">
      <c r="A611" s="21"/>
      <c r="B611" s="3"/>
      <c r="C611" s="21"/>
      <c r="D611" s="21"/>
      <c r="E611" s="282"/>
      <c r="F611" s="282"/>
      <c r="G611" s="283"/>
      <c r="H611" s="283"/>
      <c r="I611" s="16"/>
      <c r="J611" s="12"/>
      <c r="K611" s="12"/>
      <c r="L611" s="12"/>
      <c r="M611" s="12"/>
      <c r="N611" s="13"/>
      <c r="O611" s="13"/>
      <c r="P611" s="13"/>
      <c r="Q611" s="13"/>
      <c r="R611" s="13"/>
      <c r="S611" s="13"/>
      <c r="T611" s="15"/>
      <c r="U611" s="16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6"/>
      <c r="BB611" s="16"/>
      <c r="BC611" s="17"/>
      <c r="BD611" s="12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2"/>
      <c r="CB611" s="12"/>
      <c r="CC611" s="12"/>
    </row>
    <row r="612" spans="1:81" ht="12.75">
      <c r="A612" s="21"/>
      <c r="B612" s="3"/>
      <c r="C612" s="21"/>
      <c r="D612" s="21"/>
      <c r="E612" s="282"/>
      <c r="F612" s="282"/>
      <c r="G612" s="283"/>
      <c r="H612" s="283"/>
      <c r="I612" s="16"/>
      <c r="J612" s="12"/>
      <c r="K612" s="12"/>
      <c r="L612" s="12"/>
      <c r="M612" s="12"/>
      <c r="N612" s="13"/>
      <c r="O612" s="13"/>
      <c r="P612" s="13"/>
      <c r="Q612" s="13"/>
      <c r="R612" s="13"/>
      <c r="S612" s="13"/>
      <c r="T612" s="15"/>
      <c r="U612" s="16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6"/>
      <c r="BB612" s="16"/>
      <c r="BC612" s="17"/>
      <c r="BD612" s="12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2"/>
      <c r="CB612" s="12"/>
      <c r="CC612" s="12"/>
    </row>
    <row r="613" spans="1:81" ht="12.75">
      <c r="A613" s="21"/>
      <c r="B613" s="3"/>
      <c r="C613" s="21"/>
      <c r="D613" s="21"/>
      <c r="E613" s="282"/>
      <c r="F613" s="282"/>
      <c r="G613" s="283"/>
      <c r="H613" s="283"/>
      <c r="I613" s="16"/>
      <c r="J613" s="12"/>
      <c r="K613" s="12"/>
      <c r="L613" s="12"/>
      <c r="M613" s="12"/>
      <c r="N613" s="13"/>
      <c r="O613" s="13"/>
      <c r="P613" s="13"/>
      <c r="Q613" s="13"/>
      <c r="R613" s="13"/>
      <c r="S613" s="13"/>
      <c r="T613" s="15"/>
      <c r="U613" s="16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6"/>
      <c r="BB613" s="16"/>
      <c r="BC613" s="17"/>
      <c r="BD613" s="12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2"/>
      <c r="CB613" s="12"/>
      <c r="CC613" s="12"/>
    </row>
    <row r="614" spans="1:81" ht="12.75">
      <c r="A614" s="21"/>
      <c r="B614" s="3"/>
      <c r="C614" s="21"/>
      <c r="D614" s="21"/>
      <c r="E614" s="282"/>
      <c r="F614" s="282"/>
      <c r="G614" s="283"/>
      <c r="H614" s="283"/>
      <c r="I614" s="16"/>
      <c r="J614" s="12"/>
      <c r="K614" s="12"/>
      <c r="L614" s="12"/>
      <c r="M614" s="12"/>
      <c r="N614" s="13"/>
      <c r="O614" s="13"/>
      <c r="P614" s="13"/>
      <c r="Q614" s="13"/>
      <c r="R614" s="13"/>
      <c r="S614" s="13"/>
      <c r="T614" s="15"/>
      <c r="U614" s="16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6"/>
      <c r="BB614" s="16"/>
      <c r="BC614" s="17"/>
      <c r="BD614" s="12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2"/>
      <c r="CB614" s="12"/>
      <c r="CC614" s="12"/>
    </row>
    <row r="615" spans="1:81" ht="12.75">
      <c r="A615" s="21"/>
      <c r="B615" s="3"/>
      <c r="C615" s="21"/>
      <c r="D615" s="21"/>
      <c r="E615" s="282"/>
      <c r="F615" s="282"/>
      <c r="G615" s="283"/>
      <c r="H615" s="283"/>
      <c r="I615" s="16"/>
      <c r="J615" s="12"/>
      <c r="K615" s="12"/>
      <c r="L615" s="12"/>
      <c r="M615" s="12"/>
      <c r="N615" s="13"/>
      <c r="O615" s="13"/>
      <c r="P615" s="13"/>
      <c r="Q615" s="13"/>
      <c r="R615" s="13"/>
      <c r="S615" s="13"/>
      <c r="T615" s="15"/>
      <c r="U615" s="16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6"/>
      <c r="BB615" s="16"/>
      <c r="BC615" s="17"/>
      <c r="BD615" s="12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2"/>
      <c r="CB615" s="12"/>
      <c r="CC615" s="12"/>
    </row>
    <row r="616" spans="1:81" ht="12.75">
      <c r="A616" s="21"/>
      <c r="B616" s="3"/>
      <c r="C616" s="21"/>
      <c r="D616" s="21"/>
      <c r="E616" s="282"/>
      <c r="F616" s="282"/>
      <c r="G616" s="283"/>
      <c r="H616" s="283"/>
      <c r="I616" s="16"/>
      <c r="J616" s="12"/>
      <c r="K616" s="12"/>
      <c r="L616" s="12"/>
      <c r="M616" s="12"/>
      <c r="N616" s="13"/>
      <c r="O616" s="13"/>
      <c r="P616" s="13"/>
      <c r="Q616" s="13"/>
      <c r="R616" s="13"/>
      <c r="S616" s="13"/>
      <c r="T616" s="15"/>
      <c r="U616" s="16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6"/>
      <c r="BB616" s="16"/>
      <c r="BC616" s="17"/>
      <c r="BD616" s="12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2"/>
      <c r="CB616" s="12"/>
      <c r="CC616" s="12"/>
    </row>
    <row r="617" spans="1:81" ht="12.75">
      <c r="A617" s="21"/>
      <c r="B617" s="3"/>
      <c r="C617" s="21"/>
      <c r="D617" s="21"/>
      <c r="E617" s="282"/>
      <c r="F617" s="282"/>
      <c r="G617" s="283"/>
      <c r="H617" s="283"/>
      <c r="I617" s="16"/>
      <c r="J617" s="12"/>
      <c r="K617" s="12"/>
      <c r="L617" s="12"/>
      <c r="M617" s="12"/>
      <c r="N617" s="13"/>
      <c r="O617" s="13"/>
      <c r="P617" s="13"/>
      <c r="Q617" s="13"/>
      <c r="R617" s="13"/>
      <c r="S617" s="13"/>
      <c r="T617" s="15"/>
      <c r="U617" s="16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6"/>
      <c r="BB617" s="16"/>
      <c r="BC617" s="17"/>
      <c r="BD617" s="12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2"/>
      <c r="CB617" s="12"/>
      <c r="CC617" s="12"/>
    </row>
    <row r="618" spans="1:81" ht="12.75">
      <c r="A618" s="21"/>
      <c r="B618" s="3"/>
      <c r="C618" s="21"/>
      <c r="D618" s="21"/>
      <c r="E618" s="282"/>
      <c r="F618" s="282"/>
      <c r="G618" s="283"/>
      <c r="H618" s="283"/>
      <c r="I618" s="16"/>
      <c r="J618" s="12"/>
      <c r="K618" s="12"/>
      <c r="L618" s="12"/>
      <c r="M618" s="12"/>
      <c r="N618" s="13"/>
      <c r="O618" s="13"/>
      <c r="P618" s="13"/>
      <c r="Q618" s="13"/>
      <c r="R618" s="13"/>
      <c r="S618" s="13"/>
      <c r="T618" s="15"/>
      <c r="U618" s="16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6"/>
      <c r="BB618" s="16"/>
      <c r="BC618" s="17"/>
      <c r="BD618" s="12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2"/>
      <c r="CB618" s="12"/>
      <c r="CC618" s="12"/>
    </row>
    <row r="619" spans="1:81" ht="12.75">
      <c r="A619" s="21"/>
      <c r="B619" s="3"/>
      <c r="C619" s="21"/>
      <c r="D619" s="21"/>
      <c r="E619" s="282"/>
      <c r="F619" s="282"/>
      <c r="G619" s="283"/>
      <c r="H619" s="283"/>
      <c r="I619" s="16"/>
      <c r="J619" s="12"/>
      <c r="K619" s="12"/>
      <c r="L619" s="12"/>
      <c r="M619" s="12"/>
      <c r="N619" s="13"/>
      <c r="O619" s="13"/>
      <c r="P619" s="13"/>
      <c r="Q619" s="13"/>
      <c r="R619" s="13"/>
      <c r="S619" s="13"/>
      <c r="T619" s="15"/>
      <c r="U619" s="16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6"/>
      <c r="BB619" s="16"/>
      <c r="BC619" s="17"/>
      <c r="BD619" s="12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2"/>
      <c r="CB619" s="12"/>
      <c r="CC619" s="12"/>
    </row>
    <row r="620" spans="1:81" ht="12.75">
      <c r="A620" s="21"/>
      <c r="B620" s="3"/>
      <c r="C620" s="21"/>
      <c r="D620" s="21"/>
      <c r="E620" s="282"/>
      <c r="F620" s="282"/>
      <c r="G620" s="283"/>
      <c r="H620" s="283"/>
      <c r="I620" s="16"/>
      <c r="J620" s="12"/>
      <c r="K620" s="12"/>
      <c r="L620" s="12"/>
      <c r="M620" s="12"/>
      <c r="N620" s="13"/>
      <c r="O620" s="13"/>
      <c r="P620" s="13"/>
      <c r="Q620" s="13"/>
      <c r="R620" s="13"/>
      <c r="S620" s="13"/>
      <c r="T620" s="15"/>
      <c r="U620" s="16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6"/>
      <c r="BB620" s="16"/>
      <c r="BC620" s="17"/>
      <c r="BD620" s="12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2"/>
      <c r="CB620" s="12"/>
      <c r="CC620" s="12"/>
    </row>
    <row r="621" spans="1:81" ht="12.75">
      <c r="A621" s="21"/>
      <c r="B621" s="3"/>
      <c r="C621" s="21"/>
      <c r="D621" s="21"/>
      <c r="E621" s="282"/>
      <c r="F621" s="282"/>
      <c r="G621" s="283"/>
      <c r="H621" s="283"/>
      <c r="I621" s="16"/>
      <c r="J621" s="12"/>
      <c r="K621" s="12"/>
      <c r="L621" s="12"/>
      <c r="M621" s="12"/>
      <c r="N621" s="13"/>
      <c r="O621" s="13"/>
      <c r="P621" s="13"/>
      <c r="Q621" s="13"/>
      <c r="R621" s="13"/>
      <c r="S621" s="13"/>
      <c r="T621" s="15"/>
      <c r="U621" s="16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6"/>
      <c r="BB621" s="16"/>
      <c r="BC621" s="17"/>
      <c r="BD621" s="12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2"/>
      <c r="CB621" s="12"/>
      <c r="CC621" s="12"/>
    </row>
    <row r="622" spans="1:81" ht="12.75">
      <c r="A622" s="21"/>
      <c r="B622" s="3"/>
      <c r="C622" s="21"/>
      <c r="D622" s="21"/>
      <c r="E622" s="282"/>
      <c r="F622" s="282"/>
      <c r="G622" s="283"/>
      <c r="H622" s="283"/>
      <c r="I622" s="16"/>
      <c r="J622" s="12"/>
      <c r="K622" s="12"/>
      <c r="L622" s="12"/>
      <c r="M622" s="12"/>
      <c r="N622" s="13"/>
      <c r="O622" s="13"/>
      <c r="P622" s="13"/>
      <c r="Q622" s="13"/>
      <c r="R622" s="13"/>
      <c r="S622" s="13"/>
      <c r="T622" s="15"/>
      <c r="U622" s="16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6"/>
      <c r="BB622" s="16"/>
      <c r="BC622" s="17"/>
      <c r="BD622" s="12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2"/>
      <c r="CB622" s="12"/>
      <c r="CC622" s="12"/>
    </row>
    <row r="623" spans="1:81" ht="12.75">
      <c r="A623" s="21"/>
      <c r="B623" s="3"/>
      <c r="C623" s="21"/>
      <c r="D623" s="21"/>
      <c r="E623" s="282"/>
      <c r="F623" s="282"/>
      <c r="G623" s="283"/>
      <c r="H623" s="283"/>
      <c r="I623" s="16"/>
      <c r="J623" s="12"/>
      <c r="K623" s="12"/>
      <c r="L623" s="12"/>
      <c r="M623" s="12"/>
      <c r="N623" s="13"/>
      <c r="O623" s="13"/>
      <c r="P623" s="13"/>
      <c r="Q623" s="13"/>
      <c r="R623" s="13"/>
      <c r="S623" s="13"/>
      <c r="T623" s="15"/>
      <c r="U623" s="16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6"/>
      <c r="BB623" s="16"/>
      <c r="BC623" s="17"/>
      <c r="BD623" s="12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2"/>
      <c r="CB623" s="12"/>
      <c r="CC623" s="12"/>
    </row>
    <row r="624" spans="1:81" ht="12.75">
      <c r="A624" s="21"/>
      <c r="B624" s="3"/>
      <c r="C624" s="21"/>
      <c r="D624" s="21"/>
      <c r="E624" s="282"/>
      <c r="F624" s="282"/>
      <c r="G624" s="283"/>
      <c r="H624" s="283"/>
      <c r="I624" s="16"/>
      <c r="J624" s="12"/>
      <c r="K624" s="12"/>
      <c r="L624" s="12"/>
      <c r="M624" s="12"/>
      <c r="N624" s="13"/>
      <c r="O624" s="13"/>
      <c r="P624" s="13"/>
      <c r="Q624" s="13"/>
      <c r="R624" s="13"/>
      <c r="S624" s="13"/>
      <c r="T624" s="15"/>
      <c r="U624" s="16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6"/>
      <c r="BB624" s="16"/>
      <c r="BC624" s="17"/>
      <c r="BD624" s="12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2"/>
      <c r="CB624" s="12"/>
      <c r="CC624" s="12"/>
    </row>
    <row r="625" spans="1:81" ht="12.75">
      <c r="A625" s="21"/>
      <c r="B625" s="3"/>
      <c r="C625" s="21"/>
      <c r="D625" s="21"/>
      <c r="E625" s="282"/>
      <c r="F625" s="282"/>
      <c r="G625" s="283"/>
      <c r="H625" s="283"/>
      <c r="I625" s="16"/>
      <c r="J625" s="12"/>
      <c r="K625" s="12"/>
      <c r="L625" s="12"/>
      <c r="M625" s="12"/>
      <c r="N625" s="13"/>
      <c r="O625" s="13"/>
      <c r="P625" s="13"/>
      <c r="Q625" s="13"/>
      <c r="R625" s="13"/>
      <c r="S625" s="13"/>
      <c r="T625" s="15"/>
      <c r="U625" s="16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6"/>
      <c r="BB625" s="16"/>
      <c r="BC625" s="17"/>
      <c r="BD625" s="12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2"/>
      <c r="CB625" s="12"/>
      <c r="CC625" s="12"/>
    </row>
    <row r="626" spans="1:81" ht="12.75">
      <c r="A626" s="21"/>
      <c r="B626" s="3"/>
      <c r="C626" s="21"/>
      <c r="D626" s="21"/>
      <c r="E626" s="282"/>
      <c r="F626" s="282"/>
      <c r="G626" s="283"/>
      <c r="H626" s="283"/>
      <c r="I626" s="16"/>
      <c r="J626" s="12"/>
      <c r="K626" s="12"/>
      <c r="L626" s="12"/>
      <c r="M626" s="12"/>
      <c r="N626" s="13"/>
      <c r="O626" s="13"/>
      <c r="P626" s="13"/>
      <c r="Q626" s="13"/>
      <c r="R626" s="13"/>
      <c r="S626" s="13"/>
      <c r="T626" s="15"/>
      <c r="U626" s="16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6"/>
      <c r="BB626" s="16"/>
      <c r="BC626" s="17"/>
      <c r="BD626" s="12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2"/>
      <c r="CB626" s="12"/>
      <c r="CC626" s="12"/>
    </row>
    <row r="627" spans="1:81" ht="12.75">
      <c r="A627" s="21"/>
      <c r="B627" s="3"/>
      <c r="C627" s="21"/>
      <c r="D627" s="21"/>
      <c r="E627" s="282"/>
      <c r="F627" s="282"/>
      <c r="G627" s="283"/>
      <c r="H627" s="283"/>
      <c r="I627" s="16"/>
      <c r="J627" s="12"/>
      <c r="K627" s="12"/>
      <c r="L627" s="12"/>
      <c r="M627" s="12"/>
      <c r="N627" s="13"/>
      <c r="O627" s="13"/>
      <c r="P627" s="13"/>
      <c r="Q627" s="13"/>
      <c r="R627" s="13"/>
      <c r="S627" s="13"/>
      <c r="T627" s="15"/>
      <c r="U627" s="16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6"/>
      <c r="BB627" s="16"/>
      <c r="BC627" s="17"/>
      <c r="BD627" s="12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2"/>
      <c r="CB627" s="12"/>
      <c r="CC627" s="12"/>
    </row>
    <row r="628" spans="1:81" ht="12.75">
      <c r="A628" s="21"/>
      <c r="B628" s="3"/>
      <c r="C628" s="21"/>
      <c r="D628" s="21"/>
      <c r="E628" s="282"/>
      <c r="F628" s="282"/>
      <c r="G628" s="283"/>
      <c r="H628" s="283"/>
      <c r="I628" s="16"/>
      <c r="J628" s="12"/>
      <c r="K628" s="12"/>
      <c r="L628" s="12"/>
      <c r="M628" s="12"/>
      <c r="N628" s="13"/>
      <c r="O628" s="13"/>
      <c r="P628" s="13"/>
      <c r="Q628" s="13"/>
      <c r="R628" s="13"/>
      <c r="S628" s="13"/>
      <c r="T628" s="15"/>
      <c r="U628" s="16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6"/>
      <c r="BB628" s="16"/>
      <c r="BC628" s="17"/>
      <c r="BD628" s="12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2"/>
      <c r="CB628" s="12"/>
      <c r="CC628" s="12"/>
    </row>
    <row r="629" spans="1:81" ht="12.75">
      <c r="A629" s="21"/>
      <c r="B629" s="3"/>
      <c r="C629" s="21"/>
      <c r="D629" s="21"/>
      <c r="E629" s="282"/>
      <c r="F629" s="282"/>
      <c r="G629" s="283"/>
      <c r="H629" s="283"/>
      <c r="I629" s="16"/>
      <c r="J629" s="12"/>
      <c r="K629" s="12"/>
      <c r="L629" s="12"/>
      <c r="M629" s="12"/>
      <c r="N629" s="13"/>
      <c r="O629" s="13"/>
      <c r="P629" s="13"/>
      <c r="Q629" s="13"/>
      <c r="R629" s="13"/>
      <c r="S629" s="13"/>
      <c r="T629" s="15"/>
      <c r="U629" s="16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6"/>
      <c r="BB629" s="16"/>
      <c r="BC629" s="17"/>
      <c r="BD629" s="12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2"/>
      <c r="CB629" s="12"/>
      <c r="CC629" s="12"/>
    </row>
    <row r="630" spans="1:81" ht="12.75">
      <c r="A630" s="21"/>
      <c r="B630" s="3"/>
      <c r="C630" s="21"/>
      <c r="D630" s="21"/>
      <c r="E630" s="282"/>
      <c r="F630" s="282"/>
      <c r="G630" s="283"/>
      <c r="H630" s="283"/>
      <c r="I630" s="16"/>
      <c r="J630" s="12"/>
      <c r="K630" s="12"/>
      <c r="L630" s="12"/>
      <c r="M630" s="12"/>
      <c r="N630" s="13"/>
      <c r="O630" s="13"/>
      <c r="P630" s="13"/>
      <c r="Q630" s="13"/>
      <c r="R630" s="13"/>
      <c r="S630" s="13"/>
      <c r="T630" s="15"/>
      <c r="U630" s="16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6"/>
      <c r="BB630" s="16"/>
      <c r="BC630" s="17"/>
      <c r="BD630" s="12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2"/>
      <c r="CB630" s="12"/>
      <c r="CC630" s="12"/>
    </row>
    <row r="631" spans="1:81" ht="12.75">
      <c r="A631" s="21"/>
      <c r="B631" s="3"/>
      <c r="C631" s="21"/>
      <c r="D631" s="21"/>
      <c r="E631" s="282"/>
      <c r="F631" s="282"/>
      <c r="G631" s="283"/>
      <c r="H631" s="283"/>
      <c r="I631" s="16"/>
      <c r="J631" s="12"/>
      <c r="K631" s="12"/>
      <c r="L631" s="12"/>
      <c r="M631" s="12"/>
      <c r="N631" s="13"/>
      <c r="O631" s="13"/>
      <c r="P631" s="13"/>
      <c r="Q631" s="13"/>
      <c r="R631" s="13"/>
      <c r="S631" s="13"/>
      <c r="T631" s="15"/>
      <c r="U631" s="16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6"/>
      <c r="BB631" s="16"/>
      <c r="BC631" s="17"/>
      <c r="BD631" s="12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2"/>
      <c r="CB631" s="12"/>
      <c r="CC631" s="12"/>
    </row>
    <row r="632" spans="1:81" ht="12.75">
      <c r="A632" s="21"/>
      <c r="B632" s="3"/>
      <c r="C632" s="21"/>
      <c r="D632" s="21"/>
      <c r="E632" s="282"/>
      <c r="F632" s="282"/>
      <c r="G632" s="283"/>
      <c r="H632" s="283"/>
      <c r="I632" s="16"/>
      <c r="J632" s="12"/>
      <c r="K632" s="12"/>
      <c r="L632" s="12"/>
      <c r="M632" s="12"/>
      <c r="N632" s="13"/>
      <c r="O632" s="13"/>
      <c r="P632" s="13"/>
      <c r="Q632" s="13"/>
      <c r="R632" s="13"/>
      <c r="S632" s="13"/>
      <c r="T632" s="15"/>
      <c r="U632" s="16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6"/>
      <c r="BB632" s="16"/>
      <c r="BC632" s="17"/>
      <c r="BD632" s="12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2"/>
      <c r="CB632" s="12"/>
      <c r="CC632" s="12"/>
    </row>
    <row r="633" spans="1:81" ht="12.75">
      <c r="A633" s="21"/>
      <c r="B633" s="3"/>
      <c r="C633" s="21"/>
      <c r="D633" s="21"/>
      <c r="E633" s="282"/>
      <c r="F633" s="282"/>
      <c r="G633" s="283"/>
      <c r="H633" s="283"/>
      <c r="I633" s="16"/>
      <c r="J633" s="12"/>
      <c r="K633" s="12"/>
      <c r="L633" s="12"/>
      <c r="M633" s="12"/>
      <c r="N633" s="13"/>
      <c r="O633" s="13"/>
      <c r="P633" s="13"/>
      <c r="Q633" s="13"/>
      <c r="R633" s="13"/>
      <c r="S633" s="13"/>
      <c r="T633" s="15"/>
      <c r="U633" s="16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6"/>
      <c r="BB633" s="16"/>
      <c r="BC633" s="17"/>
      <c r="BD633" s="12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2"/>
      <c r="CB633" s="12"/>
      <c r="CC633" s="12"/>
    </row>
    <row r="634" spans="1:81" ht="12.75">
      <c r="A634" s="21"/>
      <c r="B634" s="3"/>
      <c r="C634" s="21"/>
      <c r="D634" s="21"/>
      <c r="E634" s="282"/>
      <c r="F634" s="282"/>
      <c r="G634" s="283"/>
      <c r="H634" s="283"/>
      <c r="I634" s="16"/>
      <c r="J634" s="12"/>
      <c r="K634" s="12"/>
      <c r="L634" s="12"/>
      <c r="M634" s="12"/>
      <c r="N634" s="13"/>
      <c r="O634" s="13"/>
      <c r="P634" s="13"/>
      <c r="Q634" s="13"/>
      <c r="R634" s="13"/>
      <c r="S634" s="13"/>
      <c r="T634" s="15"/>
      <c r="U634" s="16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6"/>
      <c r="BB634" s="16"/>
      <c r="BC634" s="17"/>
      <c r="BD634" s="12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2"/>
      <c r="CB634" s="12"/>
      <c r="CC634" s="12"/>
    </row>
    <row r="635" spans="1:81" ht="12.75">
      <c r="A635" s="21"/>
      <c r="B635" s="3"/>
      <c r="C635" s="21"/>
      <c r="D635" s="21"/>
      <c r="E635" s="282"/>
      <c r="F635" s="282"/>
      <c r="G635" s="283"/>
      <c r="H635" s="283"/>
      <c r="I635" s="16"/>
      <c r="J635" s="12"/>
      <c r="K635" s="12"/>
      <c r="L635" s="12"/>
      <c r="M635" s="12"/>
      <c r="N635" s="13"/>
      <c r="O635" s="13"/>
      <c r="P635" s="13"/>
      <c r="Q635" s="13"/>
      <c r="R635" s="13"/>
      <c r="S635" s="13"/>
      <c r="T635" s="15"/>
      <c r="U635" s="16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6"/>
      <c r="BB635" s="16"/>
      <c r="BC635" s="17"/>
      <c r="BD635" s="12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2"/>
      <c r="CB635" s="12"/>
      <c r="CC635" s="12"/>
    </row>
    <row r="636" spans="1:81" ht="12.75">
      <c r="A636" s="21"/>
      <c r="B636" s="3"/>
      <c r="C636" s="21"/>
      <c r="D636" s="21"/>
      <c r="E636" s="282"/>
      <c r="F636" s="282"/>
      <c r="G636" s="283"/>
      <c r="H636" s="283"/>
      <c r="I636" s="16"/>
      <c r="J636" s="12"/>
      <c r="K636" s="12"/>
      <c r="L636" s="12"/>
      <c r="M636" s="12"/>
      <c r="N636" s="13"/>
      <c r="O636" s="13"/>
      <c r="P636" s="13"/>
      <c r="Q636" s="13"/>
      <c r="R636" s="13"/>
      <c r="S636" s="13"/>
      <c r="T636" s="15"/>
      <c r="U636" s="16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6"/>
      <c r="BB636" s="16"/>
      <c r="BC636" s="17"/>
      <c r="BD636" s="12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2"/>
      <c r="CB636" s="12"/>
      <c r="CC636" s="12"/>
    </row>
    <row r="637" spans="1:81" ht="12.75">
      <c r="A637" s="21"/>
      <c r="B637" s="3"/>
      <c r="C637" s="21"/>
      <c r="D637" s="21"/>
      <c r="E637" s="282"/>
      <c r="F637" s="282"/>
      <c r="G637" s="283"/>
      <c r="H637" s="283"/>
      <c r="I637" s="16"/>
      <c r="J637" s="12"/>
      <c r="K637" s="12"/>
      <c r="L637" s="12"/>
      <c r="M637" s="12"/>
      <c r="N637" s="13"/>
      <c r="O637" s="13"/>
      <c r="P637" s="13"/>
      <c r="Q637" s="13"/>
      <c r="R637" s="13"/>
      <c r="S637" s="13"/>
      <c r="T637" s="15"/>
      <c r="U637" s="16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6"/>
      <c r="BB637" s="16"/>
      <c r="BC637" s="17"/>
      <c r="BD637" s="12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2"/>
      <c r="CB637" s="12"/>
      <c r="CC637" s="12"/>
    </row>
    <row r="638" spans="1:81" ht="12.75">
      <c r="A638" s="21"/>
      <c r="B638" s="3"/>
      <c r="C638" s="21"/>
      <c r="D638" s="21"/>
      <c r="E638" s="282"/>
      <c r="F638" s="282"/>
      <c r="G638" s="283"/>
      <c r="H638" s="283"/>
      <c r="I638" s="16"/>
      <c r="J638" s="12"/>
      <c r="K638" s="12"/>
      <c r="L638" s="12"/>
      <c r="M638" s="12"/>
      <c r="N638" s="13"/>
      <c r="O638" s="13"/>
      <c r="P638" s="13"/>
      <c r="Q638" s="13"/>
      <c r="R638" s="13"/>
      <c r="S638" s="13"/>
      <c r="T638" s="15"/>
      <c r="U638" s="16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6"/>
      <c r="BB638" s="16"/>
      <c r="BC638" s="17"/>
      <c r="BD638" s="12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2"/>
      <c r="CB638" s="12"/>
      <c r="CC638" s="12"/>
    </row>
    <row r="639" spans="1:81" ht="12.75">
      <c r="A639" s="21"/>
      <c r="B639" s="3"/>
      <c r="C639" s="21"/>
      <c r="D639" s="21"/>
      <c r="E639" s="282"/>
      <c r="F639" s="282"/>
      <c r="G639" s="283"/>
      <c r="H639" s="283"/>
      <c r="I639" s="16"/>
      <c r="J639" s="12"/>
      <c r="K639" s="12"/>
      <c r="L639" s="12"/>
      <c r="M639" s="12"/>
      <c r="N639" s="13"/>
      <c r="O639" s="13"/>
      <c r="P639" s="13"/>
      <c r="Q639" s="13"/>
      <c r="R639" s="13"/>
      <c r="S639" s="13"/>
      <c r="T639" s="15"/>
      <c r="U639" s="16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6"/>
      <c r="BB639" s="16"/>
      <c r="BC639" s="17"/>
      <c r="BD639" s="12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2"/>
      <c r="CB639" s="12"/>
      <c r="CC639" s="12"/>
    </row>
    <row r="640" spans="1:81" ht="12.75">
      <c r="A640" s="21"/>
      <c r="B640" s="3"/>
      <c r="C640" s="21"/>
      <c r="D640" s="21"/>
      <c r="E640" s="282"/>
      <c r="F640" s="282"/>
      <c r="G640" s="283"/>
      <c r="H640" s="283"/>
      <c r="I640" s="16"/>
      <c r="J640" s="12"/>
      <c r="K640" s="12"/>
      <c r="L640" s="12"/>
      <c r="M640" s="12"/>
      <c r="N640" s="13"/>
      <c r="O640" s="13"/>
      <c r="P640" s="13"/>
      <c r="Q640" s="13"/>
      <c r="R640" s="13"/>
      <c r="S640" s="13"/>
      <c r="T640" s="15"/>
      <c r="U640" s="16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6"/>
      <c r="BB640" s="16"/>
      <c r="BC640" s="17"/>
      <c r="BD640" s="12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2"/>
      <c r="CB640" s="12"/>
      <c r="CC640" s="12"/>
    </row>
    <row r="641" spans="1:81" ht="12.75">
      <c r="A641" s="21"/>
      <c r="B641" s="3"/>
      <c r="C641" s="21"/>
      <c r="D641" s="21"/>
      <c r="E641" s="282"/>
      <c r="F641" s="282"/>
      <c r="G641" s="283"/>
      <c r="H641" s="283"/>
      <c r="I641" s="16"/>
      <c r="J641" s="12"/>
      <c r="K641" s="12"/>
      <c r="L641" s="12"/>
      <c r="M641" s="12"/>
      <c r="N641" s="13"/>
      <c r="O641" s="13"/>
      <c r="P641" s="13"/>
      <c r="Q641" s="13"/>
      <c r="R641" s="13"/>
      <c r="S641" s="13"/>
      <c r="T641" s="15"/>
      <c r="U641" s="16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6"/>
      <c r="BB641" s="16"/>
      <c r="BC641" s="17"/>
      <c r="BD641" s="12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2"/>
      <c r="CB641" s="12"/>
      <c r="CC641" s="12"/>
    </row>
    <row r="642" spans="1:81" ht="12.75">
      <c r="A642" s="21"/>
      <c r="B642" s="3"/>
      <c r="C642" s="21"/>
      <c r="D642" s="21"/>
      <c r="E642" s="282"/>
      <c r="F642" s="282"/>
      <c r="G642" s="283"/>
      <c r="H642" s="283"/>
      <c r="I642" s="16"/>
      <c r="J642" s="12"/>
      <c r="K642" s="12"/>
      <c r="L642" s="12"/>
      <c r="M642" s="12"/>
      <c r="N642" s="13"/>
      <c r="O642" s="13"/>
      <c r="P642" s="13"/>
      <c r="Q642" s="13"/>
      <c r="R642" s="13"/>
      <c r="S642" s="13"/>
      <c r="T642" s="15"/>
      <c r="U642" s="16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6"/>
      <c r="BB642" s="16"/>
      <c r="BC642" s="17"/>
      <c r="BD642" s="12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2"/>
      <c r="CB642" s="12"/>
      <c r="CC642" s="12"/>
    </row>
    <row r="643" spans="1:81" ht="12.75">
      <c r="A643" s="21"/>
      <c r="B643" s="3"/>
      <c r="C643" s="21"/>
      <c r="D643" s="21"/>
      <c r="E643" s="282"/>
      <c r="F643" s="282"/>
      <c r="G643" s="283"/>
      <c r="H643" s="283"/>
      <c r="I643" s="16"/>
      <c r="J643" s="12"/>
      <c r="K643" s="12"/>
      <c r="L643" s="12"/>
      <c r="M643" s="12"/>
      <c r="N643" s="13"/>
      <c r="O643" s="13"/>
      <c r="P643" s="13"/>
      <c r="Q643" s="13"/>
      <c r="R643" s="13"/>
      <c r="S643" s="13"/>
      <c r="T643" s="15"/>
      <c r="U643" s="16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6"/>
      <c r="BB643" s="16"/>
      <c r="BC643" s="17"/>
      <c r="BD643" s="12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2"/>
      <c r="CB643" s="12"/>
      <c r="CC643" s="12"/>
    </row>
    <row r="644" spans="1:81" ht="12.75">
      <c r="A644" s="21"/>
      <c r="B644" s="3"/>
      <c r="C644" s="21"/>
      <c r="D644" s="21"/>
      <c r="E644" s="282"/>
      <c r="F644" s="282"/>
      <c r="G644" s="283"/>
      <c r="H644" s="283"/>
      <c r="I644" s="16"/>
      <c r="J644" s="12"/>
      <c r="K644" s="12"/>
      <c r="L644" s="12"/>
      <c r="M644" s="12"/>
      <c r="N644" s="13"/>
      <c r="O644" s="13"/>
      <c r="P644" s="13"/>
      <c r="Q644" s="13"/>
      <c r="R644" s="13"/>
      <c r="S644" s="13"/>
      <c r="T644" s="15"/>
      <c r="U644" s="16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6"/>
      <c r="BB644" s="16"/>
      <c r="BC644" s="17"/>
      <c r="BD644" s="12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2"/>
      <c r="CB644" s="12"/>
      <c r="CC644" s="12"/>
    </row>
    <row r="645" spans="1:81" ht="12.75">
      <c r="A645" s="21"/>
      <c r="B645" s="3"/>
      <c r="C645" s="21"/>
      <c r="D645" s="21"/>
      <c r="E645" s="282"/>
      <c r="F645" s="282"/>
      <c r="G645" s="283"/>
      <c r="H645" s="283"/>
      <c r="I645" s="16"/>
      <c r="J645" s="12"/>
      <c r="K645" s="12"/>
      <c r="L645" s="12"/>
      <c r="M645" s="12"/>
      <c r="N645" s="13"/>
      <c r="O645" s="13"/>
      <c r="P645" s="13"/>
      <c r="Q645" s="13"/>
      <c r="R645" s="13"/>
      <c r="S645" s="13"/>
      <c r="T645" s="15"/>
      <c r="U645" s="16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6"/>
      <c r="BB645" s="16"/>
      <c r="BC645" s="17"/>
      <c r="BD645" s="12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2"/>
      <c r="CB645" s="12"/>
      <c r="CC645" s="12"/>
    </row>
    <row r="646" spans="1:81" ht="12.75">
      <c r="A646" s="21"/>
      <c r="B646" s="3"/>
      <c r="C646" s="21"/>
      <c r="D646" s="21"/>
      <c r="E646" s="282"/>
      <c r="F646" s="282"/>
      <c r="G646" s="283"/>
      <c r="H646" s="283"/>
      <c r="I646" s="16"/>
      <c r="J646" s="12"/>
      <c r="K646" s="12"/>
      <c r="L646" s="12"/>
      <c r="M646" s="12"/>
      <c r="N646" s="13"/>
      <c r="O646" s="13"/>
      <c r="P646" s="13"/>
      <c r="Q646" s="13"/>
      <c r="R646" s="13"/>
      <c r="S646" s="13"/>
      <c r="T646" s="15"/>
      <c r="U646" s="16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6"/>
      <c r="BB646" s="16"/>
      <c r="BC646" s="17"/>
      <c r="BD646" s="12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2"/>
      <c r="CB646" s="12"/>
      <c r="CC646" s="12"/>
    </row>
    <row r="647" spans="1:81" ht="12.75">
      <c r="A647" s="21"/>
      <c r="B647" s="3"/>
      <c r="C647" s="21"/>
      <c r="D647" s="21"/>
      <c r="E647" s="282"/>
      <c r="F647" s="282"/>
      <c r="G647" s="283"/>
      <c r="H647" s="283"/>
      <c r="I647" s="16"/>
      <c r="J647" s="12"/>
      <c r="K647" s="12"/>
      <c r="L647" s="12"/>
      <c r="M647" s="12"/>
      <c r="N647" s="13"/>
      <c r="O647" s="13"/>
      <c r="P647" s="13"/>
      <c r="Q647" s="13"/>
      <c r="R647" s="13"/>
      <c r="S647" s="13"/>
      <c r="T647" s="15"/>
      <c r="U647" s="16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6"/>
      <c r="BB647" s="16"/>
      <c r="BC647" s="17"/>
      <c r="BD647" s="12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2"/>
      <c r="CB647" s="12"/>
      <c r="CC647" s="12"/>
    </row>
    <row r="648" spans="1:81" ht="12.75">
      <c r="A648" s="21"/>
      <c r="B648" s="3"/>
      <c r="C648" s="21"/>
      <c r="D648" s="21"/>
      <c r="E648" s="282"/>
      <c r="F648" s="282"/>
      <c r="G648" s="283"/>
      <c r="H648" s="283"/>
      <c r="I648" s="16"/>
      <c r="J648" s="12"/>
      <c r="K648" s="12"/>
      <c r="L648" s="12"/>
      <c r="M648" s="12"/>
      <c r="N648" s="13"/>
      <c r="O648" s="13"/>
      <c r="P648" s="13"/>
      <c r="Q648" s="13"/>
      <c r="R648" s="13"/>
      <c r="S648" s="13"/>
      <c r="T648" s="15"/>
      <c r="U648" s="16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6"/>
      <c r="BB648" s="16"/>
      <c r="BC648" s="17"/>
      <c r="BD648" s="12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2"/>
      <c r="CB648" s="12"/>
      <c r="CC648" s="12"/>
    </row>
    <row r="649" spans="1:81" ht="12.75">
      <c r="A649" s="21"/>
      <c r="B649" s="3"/>
      <c r="C649" s="21"/>
      <c r="D649" s="21"/>
      <c r="E649" s="282"/>
      <c r="F649" s="282"/>
      <c r="G649" s="283"/>
      <c r="H649" s="283"/>
      <c r="I649" s="16"/>
      <c r="J649" s="12"/>
      <c r="K649" s="12"/>
      <c r="L649" s="12"/>
      <c r="M649" s="12"/>
      <c r="N649" s="13"/>
      <c r="O649" s="13"/>
      <c r="P649" s="13"/>
      <c r="Q649" s="13"/>
      <c r="R649" s="13"/>
      <c r="S649" s="13"/>
      <c r="T649" s="15"/>
      <c r="U649" s="16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6"/>
      <c r="BB649" s="16"/>
      <c r="BC649" s="17"/>
      <c r="BD649" s="12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2"/>
      <c r="CB649" s="12"/>
      <c r="CC649" s="12"/>
    </row>
    <row r="650" spans="1:81" ht="12.75">
      <c r="A650" s="21"/>
      <c r="B650" s="3"/>
      <c r="C650" s="21"/>
      <c r="D650" s="21"/>
      <c r="E650" s="282"/>
      <c r="F650" s="282"/>
      <c r="G650" s="283"/>
      <c r="H650" s="283"/>
      <c r="I650" s="16"/>
      <c r="J650" s="12"/>
      <c r="K650" s="12"/>
      <c r="L650" s="12"/>
      <c r="M650" s="12"/>
      <c r="N650" s="13"/>
      <c r="O650" s="13"/>
      <c r="P650" s="13"/>
      <c r="Q650" s="13"/>
      <c r="R650" s="13"/>
      <c r="S650" s="13"/>
      <c r="T650" s="15"/>
      <c r="U650" s="16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6"/>
      <c r="BB650" s="16"/>
      <c r="BC650" s="17"/>
      <c r="BD650" s="12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2"/>
      <c r="CB650" s="12"/>
      <c r="CC650" s="12"/>
    </row>
    <row r="651" spans="1:81" ht="12.75">
      <c r="A651" s="21"/>
      <c r="B651" s="3"/>
      <c r="C651" s="21"/>
      <c r="D651" s="21"/>
      <c r="E651" s="282"/>
      <c r="F651" s="282"/>
      <c r="G651" s="283"/>
      <c r="H651" s="283"/>
      <c r="I651" s="16"/>
      <c r="J651" s="12"/>
      <c r="K651" s="12"/>
      <c r="L651" s="12"/>
      <c r="M651" s="12"/>
      <c r="N651" s="13"/>
      <c r="O651" s="13"/>
      <c r="P651" s="13"/>
      <c r="Q651" s="13"/>
      <c r="R651" s="13"/>
      <c r="S651" s="13"/>
      <c r="T651" s="15"/>
      <c r="U651" s="16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6"/>
      <c r="BB651" s="16"/>
      <c r="BC651" s="17"/>
      <c r="BD651" s="12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2"/>
      <c r="CB651" s="12"/>
      <c r="CC651" s="12"/>
    </row>
    <row r="652" spans="1:81" ht="12.75">
      <c r="A652" s="21"/>
      <c r="B652" s="3"/>
      <c r="C652" s="21"/>
      <c r="D652" s="21"/>
      <c r="E652" s="282"/>
      <c r="F652" s="282"/>
      <c r="G652" s="283"/>
      <c r="H652" s="283"/>
      <c r="I652" s="16"/>
      <c r="J652" s="12"/>
      <c r="K652" s="12"/>
      <c r="L652" s="12"/>
      <c r="M652" s="12"/>
      <c r="N652" s="13"/>
      <c r="O652" s="13"/>
      <c r="P652" s="13"/>
      <c r="Q652" s="13"/>
      <c r="R652" s="13"/>
      <c r="S652" s="13"/>
      <c r="T652" s="15"/>
      <c r="U652" s="16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6"/>
      <c r="BB652" s="16"/>
      <c r="BC652" s="17"/>
      <c r="BD652" s="12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2"/>
      <c r="CB652" s="12"/>
      <c r="CC652" s="12"/>
    </row>
    <row r="653" spans="1:81" ht="12.75">
      <c r="A653" s="21"/>
      <c r="B653" s="3"/>
      <c r="C653" s="21"/>
      <c r="D653" s="21"/>
      <c r="E653" s="282"/>
      <c r="F653" s="282"/>
      <c r="G653" s="283"/>
      <c r="H653" s="283"/>
      <c r="I653" s="16"/>
      <c r="J653" s="12"/>
      <c r="K653" s="12"/>
      <c r="L653" s="12"/>
      <c r="M653" s="12"/>
      <c r="N653" s="13"/>
      <c r="O653" s="13"/>
      <c r="P653" s="13"/>
      <c r="Q653" s="13"/>
      <c r="R653" s="13"/>
      <c r="S653" s="13"/>
      <c r="T653" s="15"/>
      <c r="U653" s="16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6"/>
      <c r="BB653" s="16"/>
      <c r="BC653" s="17"/>
      <c r="BD653" s="12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2"/>
      <c r="CB653" s="12"/>
      <c r="CC653" s="12"/>
    </row>
    <row r="654" spans="1:81" ht="12.75">
      <c r="A654" s="21"/>
      <c r="B654" s="3"/>
      <c r="C654" s="21"/>
      <c r="D654" s="21"/>
      <c r="E654" s="282"/>
      <c r="F654" s="282"/>
      <c r="G654" s="283"/>
      <c r="H654" s="283"/>
      <c r="I654" s="16"/>
      <c r="J654" s="12"/>
      <c r="K654" s="12"/>
      <c r="L654" s="12"/>
      <c r="M654" s="12"/>
      <c r="N654" s="13"/>
      <c r="O654" s="13"/>
      <c r="P654" s="13"/>
      <c r="Q654" s="13"/>
      <c r="R654" s="13"/>
      <c r="S654" s="13"/>
      <c r="T654" s="15"/>
      <c r="U654" s="16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6"/>
      <c r="BB654" s="16"/>
      <c r="BC654" s="17"/>
      <c r="BD654" s="12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2"/>
      <c r="CB654" s="12"/>
      <c r="CC654" s="12"/>
    </row>
    <row r="655" spans="1:81" ht="12.75">
      <c r="A655" s="21"/>
      <c r="B655" s="3"/>
      <c r="C655" s="21"/>
      <c r="D655" s="21"/>
      <c r="E655" s="282"/>
      <c r="F655" s="282"/>
      <c r="G655" s="283"/>
      <c r="H655" s="283"/>
      <c r="I655" s="16"/>
      <c r="J655" s="12"/>
      <c r="K655" s="12"/>
      <c r="L655" s="12"/>
      <c r="M655" s="12"/>
      <c r="N655" s="13"/>
      <c r="O655" s="13"/>
      <c r="P655" s="13"/>
      <c r="Q655" s="13"/>
      <c r="R655" s="13"/>
      <c r="S655" s="13"/>
      <c r="T655" s="15"/>
      <c r="U655" s="16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6"/>
      <c r="BB655" s="16"/>
      <c r="BC655" s="17"/>
      <c r="BD655" s="12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2"/>
      <c r="CB655" s="12"/>
      <c r="CC655" s="12"/>
    </row>
    <row r="656" spans="1:81" ht="12.75">
      <c r="A656" s="21"/>
      <c r="B656" s="3"/>
      <c r="C656" s="21"/>
      <c r="D656" s="21"/>
      <c r="E656" s="282"/>
      <c r="F656" s="282"/>
      <c r="G656" s="283"/>
      <c r="H656" s="283"/>
      <c r="I656" s="16"/>
      <c r="J656" s="12"/>
      <c r="K656" s="12"/>
      <c r="L656" s="12"/>
      <c r="M656" s="12"/>
      <c r="N656" s="13"/>
      <c r="O656" s="13"/>
      <c r="P656" s="13"/>
      <c r="Q656" s="13"/>
      <c r="R656" s="13"/>
      <c r="S656" s="13"/>
      <c r="T656" s="15"/>
      <c r="U656" s="16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6"/>
      <c r="BB656" s="16"/>
      <c r="BC656" s="17"/>
      <c r="BD656" s="12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2"/>
      <c r="CB656" s="12"/>
      <c r="CC656" s="12"/>
    </row>
    <row r="657" spans="1:81" ht="12.75">
      <c r="A657" s="21"/>
      <c r="B657" s="3"/>
      <c r="C657" s="21"/>
      <c r="D657" s="21"/>
      <c r="E657" s="282"/>
      <c r="F657" s="282"/>
      <c r="G657" s="283"/>
      <c r="H657" s="283"/>
      <c r="I657" s="16"/>
      <c r="J657" s="12"/>
      <c r="K657" s="12"/>
      <c r="L657" s="12"/>
      <c r="M657" s="12"/>
      <c r="N657" s="13"/>
      <c r="O657" s="13"/>
      <c r="P657" s="13"/>
      <c r="Q657" s="13"/>
      <c r="R657" s="13"/>
      <c r="S657" s="13"/>
      <c r="T657" s="15"/>
      <c r="U657" s="16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6"/>
      <c r="BB657" s="16"/>
      <c r="BC657" s="17"/>
      <c r="BD657" s="12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2"/>
      <c r="CB657" s="12"/>
      <c r="CC657" s="12"/>
    </row>
    <row r="658" spans="1:81" ht="12.75">
      <c r="A658" s="21"/>
      <c r="B658" s="3"/>
      <c r="C658" s="21"/>
      <c r="D658" s="21"/>
      <c r="E658" s="282"/>
      <c r="F658" s="282"/>
      <c r="G658" s="283"/>
      <c r="H658" s="283"/>
      <c r="I658" s="16"/>
      <c r="J658" s="12"/>
      <c r="K658" s="12"/>
      <c r="L658" s="12"/>
      <c r="M658" s="12"/>
      <c r="N658" s="13"/>
      <c r="O658" s="13"/>
      <c r="P658" s="13"/>
      <c r="Q658" s="13"/>
      <c r="R658" s="13"/>
      <c r="S658" s="13"/>
      <c r="T658" s="15"/>
      <c r="U658" s="16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6"/>
      <c r="BB658" s="16"/>
      <c r="BC658" s="17"/>
      <c r="BD658" s="12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2"/>
      <c r="CB658" s="12"/>
      <c r="CC658" s="12"/>
    </row>
    <row r="659" spans="1:81" ht="12.75">
      <c r="A659" s="21"/>
      <c r="B659" s="3"/>
      <c r="C659" s="21"/>
      <c r="D659" s="21"/>
      <c r="E659" s="282"/>
      <c r="F659" s="282"/>
      <c r="G659" s="283"/>
      <c r="H659" s="283"/>
      <c r="I659" s="16"/>
      <c r="J659" s="12"/>
      <c r="K659" s="12"/>
      <c r="L659" s="12"/>
      <c r="M659" s="12"/>
      <c r="N659" s="13"/>
      <c r="O659" s="13"/>
      <c r="P659" s="13"/>
      <c r="Q659" s="13"/>
      <c r="R659" s="13"/>
      <c r="S659" s="13"/>
      <c r="T659" s="15"/>
      <c r="U659" s="16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6"/>
      <c r="BB659" s="16"/>
      <c r="BC659" s="17"/>
      <c r="BD659" s="12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2"/>
      <c r="CB659" s="12"/>
      <c r="CC659" s="12"/>
    </row>
    <row r="660" spans="1:81" ht="12.75">
      <c r="A660" s="21"/>
      <c r="B660" s="3"/>
      <c r="C660" s="21"/>
      <c r="D660" s="21"/>
      <c r="E660" s="282"/>
      <c r="F660" s="282"/>
      <c r="G660" s="283"/>
      <c r="H660" s="283"/>
      <c r="I660" s="16"/>
      <c r="J660" s="12"/>
      <c r="K660" s="12"/>
      <c r="L660" s="12"/>
      <c r="M660" s="12"/>
      <c r="N660" s="13"/>
      <c r="O660" s="13"/>
      <c r="P660" s="13"/>
      <c r="Q660" s="13"/>
      <c r="R660" s="13"/>
      <c r="S660" s="13"/>
      <c r="T660" s="15"/>
      <c r="U660" s="16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6"/>
      <c r="BB660" s="16"/>
      <c r="BC660" s="17"/>
      <c r="BD660" s="12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2"/>
      <c r="CB660" s="12"/>
      <c r="CC660" s="12"/>
    </row>
    <row r="661" spans="1:81" ht="12.75">
      <c r="A661" s="21"/>
      <c r="B661" s="3"/>
      <c r="C661" s="21"/>
      <c r="D661" s="21"/>
      <c r="E661" s="282"/>
      <c r="F661" s="282"/>
      <c r="G661" s="283"/>
      <c r="H661" s="283"/>
      <c r="I661" s="16"/>
      <c r="J661" s="12"/>
      <c r="K661" s="12"/>
      <c r="L661" s="12"/>
      <c r="M661" s="12"/>
      <c r="N661" s="13"/>
      <c r="O661" s="13"/>
      <c r="P661" s="13"/>
      <c r="Q661" s="13"/>
      <c r="R661" s="13"/>
      <c r="S661" s="13"/>
      <c r="T661" s="15"/>
      <c r="U661" s="16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6"/>
      <c r="BB661" s="16"/>
      <c r="BC661" s="17"/>
      <c r="BD661" s="12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2"/>
      <c r="CB661" s="12"/>
      <c r="CC661" s="12"/>
    </row>
    <row r="662" spans="1:81" ht="12.75">
      <c r="A662" s="21"/>
      <c r="B662" s="3"/>
      <c r="C662" s="21"/>
      <c r="D662" s="21"/>
      <c r="E662" s="282"/>
      <c r="F662" s="282"/>
      <c r="G662" s="283"/>
      <c r="H662" s="283"/>
      <c r="I662" s="16"/>
      <c r="J662" s="12"/>
      <c r="K662" s="12"/>
      <c r="L662" s="12"/>
      <c r="M662" s="12"/>
      <c r="N662" s="13"/>
      <c r="O662" s="13"/>
      <c r="P662" s="13"/>
      <c r="Q662" s="13"/>
      <c r="R662" s="13"/>
      <c r="S662" s="13"/>
      <c r="T662" s="15"/>
      <c r="U662" s="16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6"/>
      <c r="BB662" s="16"/>
      <c r="BC662" s="17"/>
      <c r="BD662" s="12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2"/>
      <c r="CB662" s="12"/>
      <c r="CC662" s="12"/>
    </row>
    <row r="663" spans="1:81" ht="12.75">
      <c r="A663" s="21"/>
      <c r="B663" s="3"/>
      <c r="C663" s="21"/>
      <c r="D663" s="21"/>
      <c r="E663" s="282"/>
      <c r="F663" s="282"/>
      <c r="G663" s="283"/>
      <c r="H663" s="283"/>
      <c r="I663" s="16"/>
      <c r="J663" s="12"/>
      <c r="K663" s="12"/>
      <c r="L663" s="12"/>
      <c r="M663" s="12"/>
      <c r="N663" s="13"/>
      <c r="O663" s="13"/>
      <c r="P663" s="13"/>
      <c r="Q663" s="13"/>
      <c r="R663" s="13"/>
      <c r="S663" s="13"/>
      <c r="T663" s="15"/>
      <c r="U663" s="16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6"/>
      <c r="BB663" s="16"/>
      <c r="BC663" s="17"/>
      <c r="BD663" s="12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2"/>
      <c r="CB663" s="12"/>
      <c r="CC663" s="12"/>
    </row>
    <row r="664" spans="1:81" ht="12.75">
      <c r="A664" s="21"/>
      <c r="B664" s="3"/>
      <c r="C664" s="21"/>
      <c r="D664" s="21"/>
      <c r="E664" s="282"/>
      <c r="F664" s="282"/>
      <c r="G664" s="283"/>
      <c r="H664" s="283"/>
      <c r="I664" s="16"/>
      <c r="J664" s="12"/>
      <c r="K664" s="12"/>
      <c r="L664" s="12"/>
      <c r="M664" s="12"/>
      <c r="N664" s="13"/>
      <c r="O664" s="13"/>
      <c r="P664" s="13"/>
      <c r="Q664" s="13"/>
      <c r="R664" s="13"/>
      <c r="S664" s="13"/>
      <c r="T664" s="15"/>
      <c r="U664" s="16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6"/>
      <c r="BB664" s="16"/>
      <c r="BC664" s="17"/>
      <c r="BD664" s="12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2"/>
      <c r="CB664" s="12"/>
      <c r="CC664" s="12"/>
    </row>
    <row r="665" spans="1:81" ht="12.75">
      <c r="A665" s="21"/>
      <c r="B665" s="3"/>
      <c r="C665" s="21"/>
      <c r="D665" s="21"/>
      <c r="E665" s="282"/>
      <c r="F665" s="282"/>
      <c r="G665" s="283"/>
      <c r="H665" s="283"/>
      <c r="I665" s="16"/>
      <c r="J665" s="12"/>
      <c r="K665" s="12"/>
      <c r="L665" s="12"/>
      <c r="M665" s="12"/>
      <c r="N665" s="13"/>
      <c r="O665" s="13"/>
      <c r="P665" s="13"/>
      <c r="Q665" s="13"/>
      <c r="R665" s="13"/>
      <c r="S665" s="13"/>
      <c r="T665" s="15"/>
      <c r="U665" s="16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6"/>
      <c r="BB665" s="16"/>
      <c r="BC665" s="17"/>
      <c r="BD665" s="12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2"/>
      <c r="CB665" s="12"/>
      <c r="CC665" s="12"/>
    </row>
    <row r="666" spans="1:81" ht="12.75">
      <c r="A666" s="21"/>
      <c r="B666" s="3"/>
      <c r="C666" s="21"/>
      <c r="D666" s="21"/>
      <c r="E666" s="282"/>
      <c r="F666" s="282"/>
      <c r="G666" s="283"/>
      <c r="H666" s="283"/>
      <c r="I666" s="16"/>
      <c r="J666" s="12"/>
      <c r="K666" s="12"/>
      <c r="L666" s="12"/>
      <c r="M666" s="12"/>
      <c r="N666" s="13"/>
      <c r="O666" s="13"/>
      <c r="P666" s="13"/>
      <c r="Q666" s="13"/>
      <c r="R666" s="13"/>
      <c r="S666" s="13"/>
      <c r="T666" s="15"/>
      <c r="U666" s="16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6"/>
      <c r="BB666" s="16"/>
      <c r="BC666" s="17"/>
      <c r="BD666" s="12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2"/>
      <c r="CB666" s="12"/>
      <c r="CC666" s="12"/>
    </row>
    <row r="667" spans="1:81" ht="12.75">
      <c r="A667" s="21"/>
      <c r="B667" s="3"/>
      <c r="C667" s="21"/>
      <c r="D667" s="21"/>
      <c r="E667" s="282"/>
      <c r="F667" s="282"/>
      <c r="G667" s="283"/>
      <c r="H667" s="283"/>
      <c r="I667" s="16"/>
      <c r="J667" s="12"/>
      <c r="K667" s="12"/>
      <c r="L667" s="12"/>
      <c r="M667" s="12"/>
      <c r="N667" s="13"/>
      <c r="O667" s="13"/>
      <c r="P667" s="13"/>
      <c r="Q667" s="13"/>
      <c r="R667" s="13"/>
      <c r="S667" s="13"/>
      <c r="T667" s="15"/>
      <c r="U667" s="16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6"/>
      <c r="BB667" s="16"/>
      <c r="BC667" s="17"/>
      <c r="BD667" s="12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2"/>
      <c r="CB667" s="12"/>
      <c r="CC667" s="12"/>
    </row>
    <row r="668" spans="1:81" ht="12.75">
      <c r="A668" s="21"/>
      <c r="B668" s="3"/>
      <c r="C668" s="21"/>
      <c r="D668" s="21"/>
      <c r="E668" s="282"/>
      <c r="F668" s="282"/>
      <c r="G668" s="283"/>
      <c r="H668" s="283"/>
      <c r="I668" s="16"/>
      <c r="J668" s="12"/>
      <c r="K668" s="12"/>
      <c r="L668" s="12"/>
      <c r="M668" s="12"/>
      <c r="N668" s="13"/>
      <c r="O668" s="13"/>
      <c r="P668" s="13"/>
      <c r="Q668" s="13"/>
      <c r="R668" s="13"/>
      <c r="S668" s="13"/>
      <c r="T668" s="15"/>
      <c r="U668" s="16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6"/>
      <c r="BB668" s="16"/>
      <c r="BC668" s="17"/>
      <c r="BD668" s="12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2"/>
      <c r="CB668" s="12"/>
      <c r="CC668" s="12"/>
    </row>
    <row r="669" spans="1:81" ht="12.75">
      <c r="A669" s="21"/>
      <c r="B669" s="3"/>
      <c r="C669" s="21"/>
      <c r="D669" s="21"/>
      <c r="E669" s="282"/>
      <c r="F669" s="282"/>
      <c r="G669" s="283"/>
      <c r="H669" s="283"/>
      <c r="I669" s="16"/>
      <c r="J669" s="12"/>
      <c r="K669" s="12"/>
      <c r="L669" s="12"/>
      <c r="M669" s="12"/>
      <c r="N669" s="13"/>
      <c r="O669" s="13"/>
      <c r="P669" s="13"/>
      <c r="Q669" s="13"/>
      <c r="R669" s="13"/>
      <c r="S669" s="13"/>
      <c r="T669" s="15"/>
      <c r="U669" s="16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6"/>
      <c r="BB669" s="16"/>
      <c r="BC669" s="17"/>
      <c r="BD669" s="12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2"/>
      <c r="CB669" s="12"/>
      <c r="CC669" s="12"/>
    </row>
    <row r="670" spans="1:81" ht="12.75">
      <c r="A670" s="21"/>
      <c r="B670" s="3"/>
      <c r="C670" s="21"/>
      <c r="D670" s="21"/>
      <c r="E670" s="282"/>
      <c r="F670" s="282"/>
      <c r="G670" s="283"/>
      <c r="H670" s="283"/>
      <c r="I670" s="16"/>
      <c r="J670" s="12"/>
      <c r="K670" s="12"/>
      <c r="L670" s="12"/>
      <c r="M670" s="12"/>
      <c r="N670" s="13"/>
      <c r="O670" s="13"/>
      <c r="P670" s="13"/>
      <c r="Q670" s="13"/>
      <c r="R670" s="13"/>
      <c r="S670" s="13"/>
      <c r="T670" s="15"/>
      <c r="U670" s="16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6"/>
      <c r="BB670" s="16"/>
      <c r="BC670" s="17"/>
      <c r="BD670" s="12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2"/>
      <c r="CB670" s="12"/>
      <c r="CC670" s="12"/>
    </row>
    <row r="671" spans="1:81" ht="12.75">
      <c r="A671" s="21"/>
      <c r="B671" s="3"/>
      <c r="C671" s="21"/>
      <c r="D671" s="21"/>
      <c r="E671" s="282"/>
      <c r="F671" s="282"/>
      <c r="G671" s="283"/>
      <c r="H671" s="283"/>
      <c r="I671" s="16"/>
      <c r="J671" s="12"/>
      <c r="K671" s="12"/>
      <c r="L671" s="12"/>
      <c r="M671" s="12"/>
      <c r="N671" s="13"/>
      <c r="O671" s="13"/>
      <c r="P671" s="13"/>
      <c r="Q671" s="13"/>
      <c r="R671" s="13"/>
      <c r="S671" s="13"/>
      <c r="T671" s="15"/>
      <c r="U671" s="16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6"/>
      <c r="BB671" s="16"/>
      <c r="BC671" s="17"/>
      <c r="BD671" s="12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2"/>
      <c r="CB671" s="12"/>
      <c r="CC671" s="12"/>
    </row>
    <row r="672" spans="1:81" ht="12.75">
      <c r="A672" s="21"/>
      <c r="B672" s="3"/>
      <c r="C672" s="21"/>
      <c r="D672" s="21"/>
      <c r="E672" s="282"/>
      <c r="F672" s="282"/>
      <c r="G672" s="283"/>
      <c r="H672" s="283"/>
      <c r="I672" s="16"/>
      <c r="J672" s="12"/>
      <c r="K672" s="12"/>
      <c r="L672" s="12"/>
      <c r="M672" s="12"/>
      <c r="N672" s="13"/>
      <c r="O672" s="13"/>
      <c r="P672" s="13"/>
      <c r="Q672" s="13"/>
      <c r="R672" s="13"/>
      <c r="S672" s="13"/>
      <c r="T672" s="15"/>
      <c r="U672" s="16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6"/>
      <c r="BB672" s="16"/>
      <c r="BC672" s="17"/>
      <c r="BD672" s="12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2"/>
      <c r="CB672" s="12"/>
      <c r="CC672" s="12"/>
    </row>
    <row r="673" spans="1:81" ht="12.75">
      <c r="A673" s="21"/>
      <c r="B673" s="3"/>
      <c r="C673" s="21"/>
      <c r="D673" s="21"/>
      <c r="E673" s="282"/>
      <c r="F673" s="282"/>
      <c r="G673" s="283"/>
      <c r="H673" s="283"/>
      <c r="I673" s="16"/>
      <c r="J673" s="12"/>
      <c r="K673" s="12"/>
      <c r="L673" s="12"/>
      <c r="M673" s="12"/>
      <c r="N673" s="13"/>
      <c r="O673" s="13"/>
      <c r="P673" s="13"/>
      <c r="Q673" s="13"/>
      <c r="R673" s="13"/>
      <c r="S673" s="13"/>
      <c r="T673" s="15"/>
      <c r="U673" s="16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6"/>
      <c r="BB673" s="16"/>
      <c r="BC673" s="17"/>
      <c r="BD673" s="12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2"/>
      <c r="CB673" s="12"/>
      <c r="CC673" s="12"/>
    </row>
    <row r="674" spans="1:81" ht="12.75">
      <c r="A674" s="21"/>
      <c r="B674" s="3"/>
      <c r="C674" s="21"/>
      <c r="D674" s="21"/>
      <c r="E674" s="282"/>
      <c r="F674" s="282"/>
      <c r="G674" s="283"/>
      <c r="H674" s="283"/>
      <c r="I674" s="16"/>
      <c r="J674" s="12"/>
      <c r="K674" s="12"/>
      <c r="L674" s="12"/>
      <c r="M674" s="12"/>
      <c r="N674" s="13"/>
      <c r="O674" s="13"/>
      <c r="P674" s="13"/>
      <c r="Q674" s="13"/>
      <c r="R674" s="13"/>
      <c r="S674" s="13"/>
      <c r="T674" s="15"/>
      <c r="U674" s="16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6"/>
      <c r="BB674" s="16"/>
      <c r="BC674" s="17"/>
      <c r="BD674" s="12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2"/>
      <c r="CB674" s="12"/>
      <c r="CC674" s="12"/>
    </row>
    <row r="675" spans="1:81" ht="12.75">
      <c r="A675" s="21"/>
      <c r="B675" s="3"/>
      <c r="C675" s="21"/>
      <c r="D675" s="21"/>
      <c r="E675" s="282"/>
      <c r="F675" s="282"/>
      <c r="G675" s="283"/>
      <c r="H675" s="283"/>
      <c r="I675" s="16"/>
      <c r="J675" s="12"/>
      <c r="K675" s="12"/>
      <c r="L675" s="12"/>
      <c r="M675" s="12"/>
      <c r="N675" s="13"/>
      <c r="O675" s="13"/>
      <c r="P675" s="13"/>
      <c r="Q675" s="13"/>
      <c r="R675" s="13"/>
      <c r="S675" s="13"/>
      <c r="T675" s="15"/>
      <c r="U675" s="16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6"/>
      <c r="BB675" s="16"/>
      <c r="BC675" s="17"/>
      <c r="BD675" s="12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2"/>
      <c r="CB675" s="12"/>
      <c r="CC675" s="12"/>
    </row>
    <row r="676" spans="1:81" ht="12.75">
      <c r="A676" s="21"/>
      <c r="B676" s="3"/>
      <c r="C676" s="21"/>
      <c r="D676" s="21"/>
      <c r="E676" s="282"/>
      <c r="F676" s="282"/>
      <c r="G676" s="283"/>
      <c r="H676" s="283"/>
      <c r="I676" s="16"/>
      <c r="J676" s="12"/>
      <c r="K676" s="12"/>
      <c r="L676" s="12"/>
      <c r="M676" s="12"/>
      <c r="N676" s="13"/>
      <c r="O676" s="13"/>
      <c r="P676" s="13"/>
      <c r="Q676" s="13"/>
      <c r="R676" s="13"/>
      <c r="S676" s="13"/>
      <c r="T676" s="15"/>
      <c r="U676" s="16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6"/>
      <c r="BB676" s="16"/>
      <c r="BC676" s="17"/>
      <c r="BD676" s="12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2"/>
      <c r="CB676" s="12"/>
      <c r="CC676" s="12"/>
    </row>
    <row r="677" spans="1:81" ht="12.75">
      <c r="A677" s="21"/>
      <c r="B677" s="3"/>
      <c r="C677" s="21"/>
      <c r="D677" s="21"/>
      <c r="E677" s="282"/>
      <c r="F677" s="282"/>
      <c r="G677" s="283"/>
      <c r="H677" s="283"/>
      <c r="I677" s="16"/>
      <c r="J677" s="12"/>
      <c r="K677" s="12"/>
      <c r="L677" s="12"/>
      <c r="M677" s="12"/>
      <c r="N677" s="13"/>
      <c r="O677" s="13"/>
      <c r="P677" s="13"/>
      <c r="Q677" s="13"/>
      <c r="R677" s="13"/>
      <c r="S677" s="13"/>
      <c r="T677" s="15"/>
      <c r="U677" s="16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6"/>
      <c r="BB677" s="16"/>
      <c r="BC677" s="17"/>
      <c r="BD677" s="12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2"/>
      <c r="CB677" s="12"/>
      <c r="CC677" s="12"/>
    </row>
    <row r="678" spans="1:81" ht="12.75">
      <c r="A678" s="21"/>
      <c r="B678" s="3"/>
      <c r="C678" s="21"/>
      <c r="D678" s="21"/>
      <c r="E678" s="282"/>
      <c r="F678" s="282"/>
      <c r="G678" s="283"/>
      <c r="H678" s="283"/>
      <c r="I678" s="16"/>
      <c r="J678" s="12"/>
      <c r="K678" s="12"/>
      <c r="L678" s="12"/>
      <c r="M678" s="12"/>
      <c r="N678" s="13"/>
      <c r="O678" s="13"/>
      <c r="P678" s="13"/>
      <c r="Q678" s="13"/>
      <c r="R678" s="13"/>
      <c r="S678" s="13"/>
      <c r="T678" s="15"/>
      <c r="U678" s="16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6"/>
      <c r="BB678" s="16"/>
      <c r="BC678" s="17"/>
      <c r="BD678" s="12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2"/>
      <c r="CB678" s="12"/>
      <c r="CC678" s="12"/>
    </row>
    <row r="679" spans="1:81" ht="12.75">
      <c r="A679" s="21"/>
      <c r="B679" s="3"/>
      <c r="C679" s="21"/>
      <c r="D679" s="21"/>
      <c r="E679" s="282"/>
      <c r="F679" s="282"/>
      <c r="G679" s="283"/>
      <c r="H679" s="283"/>
      <c r="I679" s="16"/>
      <c r="J679" s="12"/>
      <c r="K679" s="12"/>
      <c r="L679" s="12"/>
      <c r="M679" s="12"/>
      <c r="N679" s="13"/>
      <c r="O679" s="13"/>
      <c r="P679" s="13"/>
      <c r="Q679" s="13"/>
      <c r="R679" s="13"/>
      <c r="S679" s="13"/>
      <c r="T679" s="15"/>
      <c r="U679" s="16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6"/>
      <c r="BB679" s="16"/>
      <c r="BC679" s="17"/>
      <c r="BD679" s="12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2"/>
      <c r="CB679" s="12"/>
      <c r="CC679" s="12"/>
    </row>
    <row r="680" spans="1:81" ht="12.75">
      <c r="A680" s="21"/>
      <c r="B680" s="3"/>
      <c r="C680" s="21"/>
      <c r="D680" s="21"/>
      <c r="E680" s="282"/>
      <c r="F680" s="282"/>
      <c r="G680" s="283"/>
      <c r="H680" s="283"/>
      <c r="I680" s="16"/>
      <c r="J680" s="12"/>
      <c r="K680" s="12"/>
      <c r="L680" s="12"/>
      <c r="M680" s="12"/>
      <c r="N680" s="13"/>
      <c r="O680" s="13"/>
      <c r="P680" s="13"/>
      <c r="Q680" s="13"/>
      <c r="R680" s="13"/>
      <c r="S680" s="13"/>
      <c r="T680" s="15"/>
      <c r="U680" s="16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6"/>
      <c r="BB680" s="16"/>
      <c r="BC680" s="17"/>
      <c r="BD680" s="12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2"/>
      <c r="CB680" s="12"/>
      <c r="CC680" s="12"/>
    </row>
    <row r="681" spans="1:81" ht="12.75">
      <c r="A681" s="21"/>
      <c r="B681" s="3"/>
      <c r="C681" s="21"/>
      <c r="D681" s="21"/>
      <c r="E681" s="282"/>
      <c r="F681" s="282"/>
      <c r="G681" s="283"/>
      <c r="H681" s="283"/>
      <c r="I681" s="16"/>
      <c r="J681" s="12"/>
      <c r="K681" s="12"/>
      <c r="L681" s="12"/>
      <c r="M681" s="12"/>
      <c r="N681" s="13"/>
      <c r="O681" s="13"/>
      <c r="P681" s="13"/>
      <c r="Q681" s="13"/>
      <c r="R681" s="13"/>
      <c r="S681" s="13"/>
      <c r="T681" s="15"/>
      <c r="U681" s="16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6"/>
      <c r="BB681" s="16"/>
      <c r="BC681" s="17"/>
      <c r="BD681" s="12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2"/>
      <c r="CB681" s="12"/>
      <c r="CC681" s="12"/>
    </row>
    <row r="682" spans="1:81" ht="12.75">
      <c r="A682" s="21"/>
      <c r="B682" s="3"/>
      <c r="C682" s="21"/>
      <c r="D682" s="21"/>
      <c r="E682" s="282"/>
      <c r="F682" s="282"/>
      <c r="G682" s="283"/>
      <c r="H682" s="283"/>
      <c r="I682" s="16"/>
      <c r="J682" s="12"/>
      <c r="K682" s="12"/>
      <c r="L682" s="12"/>
      <c r="M682" s="12"/>
      <c r="N682" s="13"/>
      <c r="O682" s="13"/>
      <c r="P682" s="13"/>
      <c r="Q682" s="13"/>
      <c r="R682" s="13"/>
      <c r="S682" s="13"/>
      <c r="T682" s="15"/>
      <c r="U682" s="16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6"/>
      <c r="BB682" s="16"/>
      <c r="BC682" s="17"/>
      <c r="BD682" s="12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2"/>
      <c r="CB682" s="12"/>
      <c r="CC682" s="12"/>
    </row>
    <row r="683" spans="1:81" ht="12.75">
      <c r="A683" s="21"/>
      <c r="B683" s="3"/>
      <c r="C683" s="21"/>
      <c r="D683" s="21"/>
      <c r="E683" s="282"/>
      <c r="F683" s="282"/>
      <c r="G683" s="283"/>
      <c r="H683" s="283"/>
      <c r="I683" s="16"/>
      <c r="J683" s="12"/>
      <c r="K683" s="12"/>
      <c r="L683" s="12"/>
      <c r="M683" s="12"/>
      <c r="N683" s="13"/>
      <c r="O683" s="13"/>
      <c r="P683" s="13"/>
      <c r="Q683" s="13"/>
      <c r="R683" s="13"/>
      <c r="S683" s="13"/>
      <c r="T683" s="15"/>
      <c r="U683" s="16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6"/>
      <c r="BB683" s="16"/>
      <c r="BC683" s="17"/>
      <c r="BD683" s="12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2"/>
      <c r="CB683" s="12"/>
      <c r="CC683" s="12"/>
    </row>
    <row r="684" spans="1:81" ht="12.75">
      <c r="A684" s="21"/>
      <c r="B684" s="3"/>
      <c r="C684" s="21"/>
      <c r="D684" s="21"/>
      <c r="E684" s="282"/>
      <c r="F684" s="282"/>
      <c r="G684" s="283"/>
      <c r="H684" s="283"/>
      <c r="I684" s="16"/>
      <c r="J684" s="12"/>
      <c r="K684" s="12"/>
      <c r="L684" s="12"/>
      <c r="M684" s="12"/>
      <c r="N684" s="13"/>
      <c r="O684" s="13"/>
      <c r="P684" s="13"/>
      <c r="Q684" s="13"/>
      <c r="R684" s="13"/>
      <c r="S684" s="13"/>
      <c r="T684" s="15"/>
      <c r="U684" s="16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6"/>
      <c r="BB684" s="16"/>
      <c r="BC684" s="17"/>
      <c r="BD684" s="12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2"/>
      <c r="CB684" s="12"/>
      <c r="CC684" s="12"/>
    </row>
    <row r="685" spans="1:81" ht="12.75">
      <c r="A685" s="21"/>
      <c r="B685" s="3"/>
      <c r="C685" s="21"/>
      <c r="D685" s="21"/>
      <c r="E685" s="282"/>
      <c r="F685" s="282"/>
      <c r="G685" s="283"/>
      <c r="H685" s="283"/>
      <c r="I685" s="16"/>
      <c r="J685" s="12"/>
      <c r="K685" s="12"/>
      <c r="L685" s="12"/>
      <c r="M685" s="12"/>
      <c r="N685" s="13"/>
      <c r="O685" s="13"/>
      <c r="P685" s="13"/>
      <c r="Q685" s="13"/>
      <c r="R685" s="13"/>
      <c r="S685" s="13"/>
      <c r="T685" s="15"/>
      <c r="U685" s="16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6"/>
      <c r="BB685" s="16"/>
      <c r="BC685" s="17"/>
      <c r="BD685" s="12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2"/>
      <c r="CB685" s="12"/>
      <c r="CC685" s="12"/>
    </row>
    <row r="686" spans="1:81" ht="12.75">
      <c r="A686" s="21"/>
      <c r="B686" s="3"/>
      <c r="C686" s="21"/>
      <c r="D686" s="21"/>
      <c r="E686" s="282"/>
      <c r="F686" s="282"/>
      <c r="G686" s="283"/>
      <c r="H686" s="283"/>
      <c r="I686" s="16"/>
      <c r="J686" s="12"/>
      <c r="K686" s="12"/>
      <c r="L686" s="12"/>
      <c r="M686" s="12"/>
      <c r="N686" s="13"/>
      <c r="O686" s="13"/>
      <c r="P686" s="13"/>
      <c r="Q686" s="13"/>
      <c r="R686" s="13"/>
      <c r="S686" s="13"/>
      <c r="T686" s="15"/>
      <c r="U686" s="16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6"/>
      <c r="BB686" s="16"/>
      <c r="BC686" s="17"/>
      <c r="BD686" s="12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2"/>
      <c r="CB686" s="12"/>
      <c r="CC686" s="12"/>
    </row>
    <row r="687" spans="1:81" ht="12.75">
      <c r="A687" s="21"/>
      <c r="B687" s="3"/>
      <c r="C687" s="21"/>
      <c r="D687" s="21"/>
      <c r="E687" s="282"/>
      <c r="F687" s="282"/>
      <c r="G687" s="283"/>
      <c r="H687" s="283"/>
      <c r="I687" s="16"/>
      <c r="J687" s="12"/>
      <c r="K687" s="12"/>
      <c r="L687" s="12"/>
      <c r="M687" s="12"/>
      <c r="N687" s="13"/>
      <c r="O687" s="13"/>
      <c r="P687" s="13"/>
      <c r="Q687" s="13"/>
      <c r="R687" s="13"/>
      <c r="S687" s="13"/>
      <c r="T687" s="15"/>
      <c r="U687" s="16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6"/>
      <c r="BB687" s="16"/>
      <c r="BC687" s="17"/>
      <c r="BD687" s="12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2"/>
      <c r="CB687" s="12"/>
      <c r="CC687" s="12"/>
    </row>
    <row r="688" spans="1:81" ht="12.75">
      <c r="A688" s="21"/>
      <c r="B688" s="3"/>
      <c r="C688" s="21"/>
      <c r="D688" s="21"/>
      <c r="E688" s="282"/>
      <c r="F688" s="282"/>
      <c r="G688" s="283"/>
      <c r="H688" s="283"/>
      <c r="I688" s="16"/>
      <c r="J688" s="12"/>
      <c r="K688" s="12"/>
      <c r="L688" s="12"/>
      <c r="M688" s="12"/>
      <c r="N688" s="13"/>
      <c r="O688" s="13"/>
      <c r="P688" s="13"/>
      <c r="Q688" s="13"/>
      <c r="R688" s="13"/>
      <c r="S688" s="13"/>
      <c r="T688" s="15"/>
      <c r="U688" s="16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6"/>
      <c r="BB688" s="16"/>
      <c r="BC688" s="17"/>
      <c r="BD688" s="12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2"/>
      <c r="CB688" s="12"/>
      <c r="CC688" s="12"/>
    </row>
    <row r="689" spans="1:81" ht="12.75">
      <c r="A689" s="21"/>
      <c r="B689" s="3"/>
      <c r="C689" s="21"/>
      <c r="D689" s="21"/>
      <c r="E689" s="282"/>
      <c r="F689" s="282"/>
      <c r="G689" s="283"/>
      <c r="H689" s="283"/>
      <c r="I689" s="16"/>
      <c r="J689" s="12"/>
      <c r="K689" s="12"/>
      <c r="L689" s="12"/>
      <c r="M689" s="12"/>
      <c r="N689" s="13"/>
      <c r="O689" s="13"/>
      <c r="P689" s="13"/>
      <c r="Q689" s="13"/>
      <c r="R689" s="13"/>
      <c r="S689" s="13"/>
      <c r="T689" s="15"/>
      <c r="U689" s="16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6"/>
      <c r="BB689" s="16"/>
      <c r="BC689" s="17"/>
      <c r="BD689" s="12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2"/>
      <c r="CB689" s="12"/>
      <c r="CC689" s="12"/>
    </row>
    <row r="690" spans="1:81" ht="12.75">
      <c r="A690" s="21"/>
      <c r="B690" s="3"/>
      <c r="C690" s="21"/>
      <c r="D690" s="21"/>
      <c r="E690" s="282"/>
      <c r="F690" s="282"/>
      <c r="G690" s="283"/>
      <c r="H690" s="283"/>
      <c r="I690" s="16"/>
      <c r="J690" s="12"/>
      <c r="K690" s="12"/>
      <c r="L690" s="12"/>
      <c r="M690" s="12"/>
      <c r="N690" s="13"/>
      <c r="O690" s="13"/>
      <c r="P690" s="13"/>
      <c r="Q690" s="13"/>
      <c r="R690" s="13"/>
      <c r="S690" s="13"/>
      <c r="T690" s="15"/>
      <c r="U690" s="16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6"/>
      <c r="BB690" s="16"/>
      <c r="BC690" s="17"/>
      <c r="BD690" s="12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2"/>
      <c r="CB690" s="12"/>
      <c r="CC690" s="12"/>
    </row>
    <row r="691" spans="1:81" ht="12.75">
      <c r="A691" s="21"/>
      <c r="B691" s="3"/>
      <c r="C691" s="21"/>
      <c r="D691" s="21"/>
      <c r="E691" s="282"/>
      <c r="F691" s="282"/>
      <c r="G691" s="283"/>
      <c r="H691" s="283"/>
      <c r="I691" s="16"/>
      <c r="J691" s="12"/>
      <c r="K691" s="12"/>
      <c r="L691" s="12"/>
      <c r="M691" s="12"/>
      <c r="N691" s="13"/>
      <c r="O691" s="13"/>
      <c r="P691" s="13"/>
      <c r="Q691" s="13"/>
      <c r="R691" s="13"/>
      <c r="S691" s="13"/>
      <c r="T691" s="15"/>
      <c r="U691" s="16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6"/>
      <c r="BB691" s="16"/>
      <c r="BC691" s="17"/>
      <c r="BD691" s="12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2"/>
      <c r="CB691" s="12"/>
      <c r="CC691" s="12"/>
    </row>
    <row r="692" spans="1:81" ht="12.75">
      <c r="A692" s="21"/>
      <c r="B692" s="3"/>
      <c r="C692" s="21"/>
      <c r="D692" s="21"/>
      <c r="E692" s="282"/>
      <c r="F692" s="282"/>
      <c r="G692" s="283"/>
      <c r="H692" s="283"/>
      <c r="I692" s="16"/>
      <c r="J692" s="12"/>
      <c r="K692" s="12"/>
      <c r="L692" s="12"/>
      <c r="M692" s="12"/>
      <c r="N692" s="13"/>
      <c r="O692" s="13"/>
      <c r="P692" s="13"/>
      <c r="Q692" s="13"/>
      <c r="R692" s="13"/>
      <c r="S692" s="13"/>
      <c r="T692" s="15"/>
      <c r="U692" s="16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6"/>
      <c r="BB692" s="16"/>
      <c r="BC692" s="17"/>
      <c r="BD692" s="12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2"/>
      <c r="CB692" s="12"/>
      <c r="CC692" s="12"/>
    </row>
    <row r="693" spans="1:81" ht="12.75">
      <c r="A693" s="21"/>
      <c r="B693" s="3"/>
      <c r="C693" s="21"/>
      <c r="D693" s="21"/>
      <c r="E693" s="282"/>
      <c r="F693" s="282"/>
      <c r="G693" s="283"/>
      <c r="H693" s="283"/>
      <c r="I693" s="16"/>
      <c r="J693" s="12"/>
      <c r="K693" s="12"/>
      <c r="L693" s="12"/>
      <c r="M693" s="12"/>
      <c r="N693" s="13"/>
      <c r="O693" s="13"/>
      <c r="P693" s="13"/>
      <c r="Q693" s="13"/>
      <c r="R693" s="13"/>
      <c r="S693" s="13"/>
      <c r="T693" s="15"/>
      <c r="U693" s="16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6"/>
      <c r="BB693" s="16"/>
      <c r="BC693" s="17"/>
      <c r="BD693" s="12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2"/>
      <c r="CB693" s="12"/>
      <c r="CC693" s="12"/>
    </row>
    <row r="694" spans="1:81" ht="12.75">
      <c r="A694" s="21"/>
      <c r="B694" s="3"/>
      <c r="C694" s="21"/>
      <c r="D694" s="21"/>
      <c r="E694" s="282"/>
      <c r="F694" s="282"/>
      <c r="G694" s="283"/>
      <c r="H694" s="283"/>
      <c r="I694" s="16"/>
      <c r="J694" s="12"/>
      <c r="K694" s="12"/>
      <c r="L694" s="12"/>
      <c r="M694" s="12"/>
      <c r="N694" s="13"/>
      <c r="O694" s="13"/>
      <c r="P694" s="13"/>
      <c r="Q694" s="13"/>
      <c r="R694" s="13"/>
      <c r="S694" s="13"/>
      <c r="T694" s="15"/>
      <c r="U694" s="16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6"/>
      <c r="BB694" s="16"/>
      <c r="BC694" s="17"/>
      <c r="BD694" s="12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2"/>
      <c r="CB694" s="12"/>
      <c r="CC694" s="12"/>
    </row>
    <row r="695" spans="1:81" ht="12.75">
      <c r="A695" s="21"/>
      <c r="B695" s="3"/>
      <c r="C695" s="21"/>
      <c r="D695" s="21"/>
      <c r="E695" s="282"/>
      <c r="F695" s="282"/>
      <c r="G695" s="283"/>
      <c r="H695" s="283"/>
      <c r="I695" s="16"/>
      <c r="J695" s="12"/>
      <c r="K695" s="12"/>
      <c r="L695" s="12"/>
      <c r="M695" s="12"/>
      <c r="N695" s="13"/>
      <c r="O695" s="13"/>
      <c r="P695" s="13"/>
      <c r="Q695" s="13"/>
      <c r="R695" s="13"/>
      <c r="S695" s="13"/>
      <c r="T695" s="15"/>
      <c r="U695" s="16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6"/>
      <c r="BB695" s="16"/>
      <c r="BC695" s="17"/>
      <c r="BD695" s="12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2"/>
      <c r="CB695" s="12"/>
      <c r="CC695" s="12"/>
    </row>
    <row r="696" spans="1:81" ht="12.75">
      <c r="A696" s="21"/>
      <c r="B696" s="3"/>
      <c r="C696" s="21"/>
      <c r="D696" s="21"/>
      <c r="E696" s="282"/>
      <c r="F696" s="282"/>
      <c r="G696" s="283"/>
      <c r="H696" s="283"/>
      <c r="I696" s="16"/>
      <c r="J696" s="12"/>
      <c r="K696" s="12"/>
      <c r="L696" s="12"/>
      <c r="M696" s="12"/>
      <c r="N696" s="13"/>
      <c r="O696" s="13"/>
      <c r="P696" s="13"/>
      <c r="Q696" s="13"/>
      <c r="R696" s="13"/>
      <c r="S696" s="13"/>
      <c r="T696" s="15"/>
      <c r="U696" s="16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6"/>
      <c r="BB696" s="16"/>
      <c r="BC696" s="17"/>
      <c r="BD696" s="12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2"/>
      <c r="CB696" s="12"/>
      <c r="CC696" s="12"/>
    </row>
    <row r="697" spans="1:81" ht="12.75">
      <c r="A697" s="21"/>
      <c r="B697" s="3"/>
      <c r="C697" s="21"/>
      <c r="D697" s="21"/>
      <c r="E697" s="282"/>
      <c r="F697" s="282"/>
      <c r="G697" s="283"/>
      <c r="H697" s="283"/>
      <c r="I697" s="16"/>
      <c r="J697" s="12"/>
      <c r="K697" s="12"/>
      <c r="L697" s="12"/>
      <c r="M697" s="12"/>
      <c r="N697" s="13"/>
      <c r="O697" s="13"/>
      <c r="P697" s="13"/>
      <c r="Q697" s="13"/>
      <c r="R697" s="13"/>
      <c r="S697" s="13"/>
      <c r="T697" s="15"/>
      <c r="U697" s="16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6"/>
      <c r="BB697" s="16"/>
      <c r="BC697" s="17"/>
      <c r="BD697" s="12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2"/>
      <c r="CB697" s="12"/>
      <c r="CC697" s="12"/>
    </row>
    <row r="698" spans="1:81" ht="12.75">
      <c r="A698" s="21"/>
      <c r="B698" s="3"/>
      <c r="C698" s="21"/>
      <c r="D698" s="21"/>
      <c r="E698" s="282"/>
      <c r="F698" s="282"/>
      <c r="G698" s="283"/>
      <c r="H698" s="283"/>
      <c r="I698" s="16"/>
      <c r="J698" s="12"/>
      <c r="K698" s="12"/>
      <c r="L698" s="12"/>
      <c r="M698" s="12"/>
      <c r="N698" s="13"/>
      <c r="O698" s="13"/>
      <c r="P698" s="13"/>
      <c r="Q698" s="13"/>
      <c r="R698" s="13"/>
      <c r="S698" s="13"/>
      <c r="T698" s="15"/>
      <c r="U698" s="16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6"/>
      <c r="BB698" s="16"/>
      <c r="BC698" s="17"/>
      <c r="BD698" s="12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2"/>
      <c r="CB698" s="12"/>
      <c r="CC698" s="12"/>
    </row>
    <row r="699" spans="1:81" ht="12.75">
      <c r="A699" s="21"/>
      <c r="B699" s="3"/>
      <c r="C699" s="21"/>
      <c r="D699" s="21"/>
      <c r="E699" s="282"/>
      <c r="F699" s="282"/>
      <c r="G699" s="283"/>
      <c r="H699" s="283"/>
      <c r="I699" s="16"/>
      <c r="J699" s="12"/>
      <c r="K699" s="12"/>
      <c r="L699" s="12"/>
      <c r="M699" s="12"/>
      <c r="N699" s="13"/>
      <c r="O699" s="13"/>
      <c r="P699" s="13"/>
      <c r="Q699" s="13"/>
      <c r="R699" s="13"/>
      <c r="S699" s="13"/>
      <c r="T699" s="15"/>
      <c r="U699" s="16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6"/>
      <c r="BB699" s="16"/>
      <c r="BC699" s="17"/>
      <c r="BD699" s="12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2"/>
      <c r="CB699" s="12"/>
      <c r="CC699" s="12"/>
    </row>
    <row r="700" spans="1:81" ht="12.75">
      <c r="A700" s="21"/>
      <c r="B700" s="3"/>
      <c r="C700" s="21"/>
      <c r="D700" s="21"/>
      <c r="E700" s="282"/>
      <c r="F700" s="282"/>
      <c r="G700" s="283"/>
      <c r="H700" s="283"/>
      <c r="I700" s="16"/>
      <c r="J700" s="12"/>
      <c r="K700" s="12"/>
      <c r="L700" s="12"/>
      <c r="M700" s="12"/>
      <c r="N700" s="13"/>
      <c r="O700" s="13"/>
      <c r="P700" s="13"/>
      <c r="Q700" s="13"/>
      <c r="R700" s="13"/>
      <c r="S700" s="13"/>
      <c r="T700" s="15"/>
      <c r="U700" s="16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6"/>
      <c r="BB700" s="16"/>
      <c r="BC700" s="17"/>
      <c r="BD700" s="12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2"/>
      <c r="CB700" s="12"/>
      <c r="CC700" s="12"/>
    </row>
    <row r="701" spans="1:81" ht="12.75">
      <c r="A701" s="21"/>
      <c r="B701" s="3"/>
      <c r="C701" s="21"/>
      <c r="D701" s="21"/>
      <c r="E701" s="282"/>
      <c r="F701" s="282"/>
      <c r="G701" s="283"/>
      <c r="H701" s="283"/>
      <c r="I701" s="16"/>
      <c r="J701" s="12"/>
      <c r="K701" s="12"/>
      <c r="L701" s="12"/>
      <c r="M701" s="12"/>
      <c r="N701" s="13"/>
      <c r="O701" s="13"/>
      <c r="P701" s="13"/>
      <c r="Q701" s="13"/>
      <c r="R701" s="13"/>
      <c r="S701" s="13"/>
      <c r="T701" s="15"/>
      <c r="U701" s="16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6"/>
      <c r="BB701" s="16"/>
      <c r="BC701" s="17"/>
      <c r="BD701" s="12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2"/>
      <c r="CB701" s="12"/>
      <c r="CC701" s="12"/>
    </row>
    <row r="702" spans="1:81" ht="12.75">
      <c r="A702" s="21"/>
      <c r="B702" s="3"/>
      <c r="C702" s="21"/>
      <c r="D702" s="21"/>
      <c r="E702" s="282"/>
      <c r="F702" s="282"/>
      <c r="G702" s="283"/>
      <c r="H702" s="283"/>
      <c r="I702" s="16"/>
      <c r="J702" s="12"/>
      <c r="K702" s="12"/>
      <c r="L702" s="12"/>
      <c r="M702" s="12"/>
      <c r="N702" s="13"/>
      <c r="O702" s="13"/>
      <c r="P702" s="13"/>
      <c r="Q702" s="13"/>
      <c r="R702" s="13"/>
      <c r="S702" s="13"/>
      <c r="T702" s="15"/>
      <c r="U702" s="16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6"/>
      <c r="BB702" s="16"/>
      <c r="BC702" s="17"/>
      <c r="BD702" s="12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2"/>
      <c r="CB702" s="12"/>
      <c r="CC702" s="12"/>
    </row>
    <row r="703" spans="1:81" ht="12.75">
      <c r="A703" s="21"/>
      <c r="B703" s="3"/>
      <c r="C703" s="21"/>
      <c r="D703" s="21"/>
      <c r="E703" s="282"/>
      <c r="F703" s="282"/>
      <c r="G703" s="283"/>
      <c r="H703" s="283"/>
      <c r="I703" s="16"/>
      <c r="J703" s="12"/>
      <c r="K703" s="12"/>
      <c r="L703" s="12"/>
      <c r="M703" s="12"/>
      <c r="N703" s="13"/>
      <c r="O703" s="13"/>
      <c r="P703" s="13"/>
      <c r="Q703" s="13"/>
      <c r="R703" s="13"/>
      <c r="S703" s="13"/>
      <c r="T703" s="15"/>
      <c r="U703" s="16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6"/>
      <c r="BB703" s="16"/>
      <c r="BC703" s="17"/>
      <c r="BD703" s="12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2"/>
      <c r="CB703" s="12"/>
      <c r="CC703" s="12"/>
    </row>
    <row r="704" spans="1:81" ht="12.75">
      <c r="A704" s="21"/>
      <c r="B704" s="3"/>
      <c r="C704" s="21"/>
      <c r="D704" s="21"/>
      <c r="E704" s="282"/>
      <c r="F704" s="282"/>
      <c r="G704" s="283"/>
      <c r="H704" s="283"/>
      <c r="I704" s="16"/>
      <c r="J704" s="12"/>
      <c r="K704" s="12"/>
      <c r="L704" s="12"/>
      <c r="M704" s="12"/>
      <c r="N704" s="13"/>
      <c r="O704" s="13"/>
      <c r="P704" s="13"/>
      <c r="Q704" s="13"/>
      <c r="R704" s="13"/>
      <c r="S704" s="13"/>
      <c r="T704" s="15"/>
      <c r="U704" s="16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6"/>
      <c r="BB704" s="16"/>
      <c r="BC704" s="17"/>
      <c r="BD704" s="12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2"/>
      <c r="CB704" s="12"/>
      <c r="CC704" s="12"/>
    </row>
    <row r="705" spans="1:81" ht="12.75">
      <c r="A705" s="21"/>
      <c r="B705" s="3"/>
      <c r="C705" s="21"/>
      <c r="D705" s="21"/>
      <c r="E705" s="282"/>
      <c r="F705" s="282"/>
      <c r="G705" s="283"/>
      <c r="H705" s="283"/>
      <c r="I705" s="16"/>
      <c r="J705" s="12"/>
      <c r="K705" s="12"/>
      <c r="L705" s="12"/>
      <c r="M705" s="12"/>
      <c r="N705" s="13"/>
      <c r="O705" s="13"/>
      <c r="P705" s="13"/>
      <c r="Q705" s="13"/>
      <c r="R705" s="13"/>
      <c r="S705" s="13"/>
      <c r="T705" s="15"/>
      <c r="U705" s="16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6"/>
      <c r="BB705" s="16"/>
      <c r="BC705" s="17"/>
      <c r="BD705" s="12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2"/>
      <c r="CB705" s="12"/>
      <c r="CC705" s="12"/>
    </row>
    <row r="706" spans="1:81" ht="12.75">
      <c r="A706" s="21"/>
      <c r="B706" s="3"/>
      <c r="C706" s="21"/>
      <c r="D706" s="21"/>
      <c r="E706" s="282"/>
      <c r="F706" s="282"/>
      <c r="G706" s="283"/>
      <c r="H706" s="283"/>
      <c r="I706" s="16"/>
      <c r="J706" s="12"/>
      <c r="K706" s="12"/>
      <c r="L706" s="12"/>
      <c r="M706" s="12"/>
      <c r="N706" s="13"/>
      <c r="O706" s="13"/>
      <c r="P706" s="13"/>
      <c r="Q706" s="13"/>
      <c r="R706" s="13"/>
      <c r="S706" s="13"/>
      <c r="T706" s="15"/>
      <c r="U706" s="16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6"/>
      <c r="BB706" s="16"/>
      <c r="BC706" s="17"/>
      <c r="BD706" s="12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2"/>
      <c r="CB706" s="12"/>
      <c r="CC706" s="12"/>
    </row>
    <row r="707" spans="1:81" ht="12.75">
      <c r="A707" s="21"/>
      <c r="B707" s="3"/>
      <c r="C707" s="21"/>
      <c r="D707" s="21"/>
      <c r="E707" s="282"/>
      <c r="F707" s="282"/>
      <c r="G707" s="283"/>
      <c r="H707" s="283"/>
      <c r="I707" s="16"/>
      <c r="J707" s="12"/>
      <c r="K707" s="12"/>
      <c r="L707" s="12"/>
      <c r="M707" s="12"/>
      <c r="N707" s="13"/>
      <c r="O707" s="13"/>
      <c r="P707" s="13"/>
      <c r="Q707" s="13"/>
      <c r="R707" s="13"/>
      <c r="S707" s="13"/>
      <c r="T707" s="15"/>
      <c r="U707" s="16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6"/>
      <c r="BB707" s="16"/>
      <c r="BC707" s="17"/>
      <c r="BD707" s="12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2"/>
      <c r="CB707" s="12"/>
      <c r="CC707" s="12"/>
    </row>
    <row r="708" spans="1:81" ht="12.75">
      <c r="A708" s="21"/>
      <c r="B708" s="3"/>
      <c r="C708" s="21"/>
      <c r="D708" s="21"/>
      <c r="E708" s="282"/>
      <c r="F708" s="282"/>
      <c r="G708" s="283"/>
      <c r="H708" s="283"/>
      <c r="I708" s="16"/>
      <c r="J708" s="12"/>
      <c r="K708" s="12"/>
      <c r="L708" s="12"/>
      <c r="M708" s="12"/>
      <c r="N708" s="13"/>
      <c r="O708" s="13"/>
      <c r="P708" s="13"/>
      <c r="Q708" s="13"/>
      <c r="R708" s="13"/>
      <c r="S708" s="13"/>
      <c r="T708" s="15"/>
      <c r="U708" s="16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6"/>
      <c r="BB708" s="16"/>
      <c r="BC708" s="17"/>
      <c r="BD708" s="12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2"/>
      <c r="CB708" s="12"/>
      <c r="CC708" s="12"/>
    </row>
    <row r="709" spans="1:81" ht="12.75">
      <c r="A709" s="21"/>
      <c r="B709" s="3"/>
      <c r="C709" s="21"/>
      <c r="D709" s="21"/>
      <c r="E709" s="282"/>
      <c r="F709" s="282"/>
      <c r="G709" s="283"/>
      <c r="H709" s="283"/>
      <c r="I709" s="16"/>
      <c r="J709" s="12"/>
      <c r="K709" s="12"/>
      <c r="L709" s="12"/>
      <c r="M709" s="12"/>
      <c r="N709" s="13"/>
      <c r="O709" s="13"/>
      <c r="P709" s="13"/>
      <c r="Q709" s="13"/>
      <c r="R709" s="13"/>
      <c r="S709" s="13"/>
      <c r="T709" s="15"/>
      <c r="U709" s="16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6"/>
      <c r="BB709" s="16"/>
      <c r="BC709" s="17"/>
      <c r="BD709" s="12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2"/>
      <c r="CB709" s="12"/>
      <c r="CC709" s="12"/>
    </row>
    <row r="710" spans="1:81" ht="12.75">
      <c r="A710" s="21"/>
      <c r="B710" s="3"/>
      <c r="C710" s="21"/>
      <c r="D710" s="21"/>
      <c r="E710" s="282"/>
      <c r="F710" s="282"/>
      <c r="G710" s="283"/>
      <c r="H710" s="283"/>
      <c r="I710" s="16"/>
      <c r="J710" s="12"/>
      <c r="K710" s="12"/>
      <c r="L710" s="12"/>
      <c r="M710" s="12"/>
      <c r="N710" s="13"/>
      <c r="O710" s="13"/>
      <c r="P710" s="13"/>
      <c r="Q710" s="13"/>
      <c r="R710" s="13"/>
      <c r="S710" s="13"/>
      <c r="T710" s="15"/>
      <c r="U710" s="16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6"/>
      <c r="BB710" s="16"/>
      <c r="BC710" s="17"/>
      <c r="BD710" s="12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2"/>
      <c r="CB710" s="12"/>
      <c r="CC710" s="12"/>
    </row>
    <row r="711" spans="1:81" ht="12.75">
      <c r="A711" s="21"/>
      <c r="B711" s="3"/>
      <c r="C711" s="21"/>
      <c r="D711" s="21"/>
      <c r="E711" s="282"/>
      <c r="F711" s="282"/>
      <c r="G711" s="283"/>
      <c r="H711" s="283"/>
      <c r="I711" s="16"/>
      <c r="J711" s="12"/>
      <c r="K711" s="12"/>
      <c r="L711" s="12"/>
      <c r="M711" s="12"/>
      <c r="N711" s="13"/>
      <c r="O711" s="13"/>
      <c r="P711" s="13"/>
      <c r="Q711" s="13"/>
      <c r="R711" s="13"/>
      <c r="S711" s="13"/>
      <c r="T711" s="15"/>
      <c r="U711" s="16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6"/>
      <c r="BB711" s="16"/>
      <c r="BC711" s="17"/>
      <c r="BD711" s="12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2"/>
      <c r="CB711" s="12"/>
      <c r="CC711" s="12"/>
    </row>
    <row r="712" spans="1:81" ht="12.75">
      <c r="A712" s="21"/>
      <c r="B712" s="3"/>
      <c r="C712" s="21"/>
      <c r="D712" s="21"/>
      <c r="E712" s="282"/>
      <c r="F712" s="282"/>
      <c r="G712" s="283"/>
      <c r="H712" s="283"/>
      <c r="I712" s="16"/>
      <c r="J712" s="12"/>
      <c r="K712" s="12"/>
      <c r="L712" s="12"/>
      <c r="M712" s="12"/>
      <c r="N712" s="13"/>
      <c r="O712" s="13"/>
      <c r="P712" s="13"/>
      <c r="Q712" s="13"/>
      <c r="R712" s="13"/>
      <c r="S712" s="13"/>
      <c r="T712" s="15"/>
      <c r="U712" s="16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6"/>
      <c r="BB712" s="16"/>
      <c r="BC712" s="17"/>
      <c r="BD712" s="12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2"/>
      <c r="CB712" s="12"/>
      <c r="CC712" s="12"/>
    </row>
    <row r="713" spans="1:81" ht="12.75">
      <c r="A713" s="21"/>
      <c r="B713" s="3"/>
      <c r="C713" s="21"/>
      <c r="D713" s="21"/>
      <c r="E713" s="282"/>
      <c r="F713" s="282"/>
      <c r="G713" s="283"/>
      <c r="H713" s="283"/>
      <c r="I713" s="16"/>
      <c r="J713" s="12"/>
      <c r="K713" s="12"/>
      <c r="L713" s="12"/>
      <c r="M713" s="12"/>
      <c r="N713" s="13"/>
      <c r="O713" s="13"/>
      <c r="P713" s="13"/>
      <c r="Q713" s="13"/>
      <c r="R713" s="13"/>
      <c r="S713" s="13"/>
      <c r="T713" s="15"/>
      <c r="U713" s="16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6"/>
      <c r="BB713" s="16"/>
      <c r="BC713" s="17"/>
      <c r="BD713" s="12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2"/>
      <c r="CB713" s="12"/>
      <c r="CC713" s="12"/>
    </row>
    <row r="714" spans="1:81" ht="12.75">
      <c r="A714" s="21"/>
      <c r="B714" s="3"/>
      <c r="C714" s="21"/>
      <c r="D714" s="21"/>
      <c r="E714" s="282"/>
      <c r="F714" s="282"/>
      <c r="G714" s="283"/>
      <c r="H714" s="283"/>
      <c r="I714" s="16"/>
      <c r="J714" s="12"/>
      <c r="K714" s="12"/>
      <c r="L714" s="12"/>
      <c r="M714" s="12"/>
      <c r="N714" s="13"/>
      <c r="O714" s="13"/>
      <c r="P714" s="13"/>
      <c r="Q714" s="13"/>
      <c r="R714" s="13"/>
      <c r="S714" s="13"/>
      <c r="T714" s="15"/>
      <c r="U714" s="16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6"/>
      <c r="BB714" s="16"/>
      <c r="BC714" s="17"/>
      <c r="BD714" s="12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2"/>
      <c r="CB714" s="12"/>
      <c r="CC714" s="12"/>
    </row>
    <row r="715" spans="1:81" ht="12.75">
      <c r="A715" s="21"/>
      <c r="B715" s="3"/>
      <c r="C715" s="21"/>
      <c r="D715" s="21"/>
      <c r="E715" s="282"/>
      <c r="F715" s="282"/>
      <c r="G715" s="283"/>
      <c r="H715" s="283"/>
      <c r="I715" s="16"/>
      <c r="J715" s="12"/>
      <c r="K715" s="12"/>
      <c r="L715" s="12"/>
      <c r="M715" s="12"/>
      <c r="N715" s="13"/>
      <c r="O715" s="13"/>
      <c r="P715" s="13"/>
      <c r="Q715" s="13"/>
      <c r="R715" s="13"/>
      <c r="S715" s="13"/>
      <c r="T715" s="15"/>
      <c r="U715" s="16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6"/>
      <c r="BB715" s="16"/>
      <c r="BC715" s="17"/>
      <c r="BD715" s="12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2"/>
      <c r="CB715" s="12"/>
      <c r="CC715" s="12"/>
    </row>
    <row r="716" spans="1:81" ht="12.75">
      <c r="A716" s="21"/>
      <c r="B716" s="3"/>
      <c r="C716" s="21"/>
      <c r="D716" s="21"/>
      <c r="E716" s="282"/>
      <c r="F716" s="282"/>
      <c r="G716" s="283"/>
      <c r="H716" s="283"/>
      <c r="I716" s="16"/>
      <c r="J716" s="12"/>
      <c r="K716" s="12"/>
      <c r="L716" s="12"/>
      <c r="M716" s="12"/>
      <c r="N716" s="13"/>
      <c r="O716" s="13"/>
      <c r="P716" s="13"/>
      <c r="Q716" s="13"/>
      <c r="R716" s="13"/>
      <c r="S716" s="13"/>
      <c r="T716" s="15"/>
      <c r="U716" s="16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6"/>
      <c r="BB716" s="16"/>
      <c r="BC716" s="17"/>
      <c r="BD716" s="12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2"/>
      <c r="CB716" s="12"/>
      <c r="CC716" s="12"/>
    </row>
    <row r="717" spans="1:81" ht="12.75">
      <c r="A717" s="21"/>
      <c r="B717" s="3"/>
      <c r="C717" s="21"/>
      <c r="D717" s="21"/>
      <c r="E717" s="282"/>
      <c r="F717" s="282"/>
      <c r="G717" s="283"/>
      <c r="H717" s="283"/>
      <c r="I717" s="16"/>
      <c r="J717" s="12"/>
      <c r="K717" s="12"/>
      <c r="L717" s="12"/>
      <c r="M717" s="12"/>
      <c r="N717" s="13"/>
      <c r="O717" s="13"/>
      <c r="P717" s="13"/>
      <c r="Q717" s="13"/>
      <c r="R717" s="13"/>
      <c r="S717" s="13"/>
      <c r="T717" s="15"/>
      <c r="U717" s="16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6"/>
      <c r="BB717" s="16"/>
      <c r="BC717" s="17"/>
      <c r="BD717" s="12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2"/>
      <c r="CB717" s="12"/>
      <c r="CC717" s="12"/>
    </row>
    <row r="718" spans="1:81" ht="12.75">
      <c r="A718" s="21"/>
      <c r="B718" s="3"/>
      <c r="C718" s="21"/>
      <c r="D718" s="21"/>
      <c r="E718" s="282"/>
      <c r="F718" s="282"/>
      <c r="G718" s="283"/>
      <c r="H718" s="283"/>
      <c r="I718" s="16"/>
      <c r="J718" s="12"/>
      <c r="K718" s="12"/>
      <c r="L718" s="12"/>
      <c r="M718" s="12"/>
      <c r="N718" s="13"/>
      <c r="O718" s="13"/>
      <c r="P718" s="13"/>
      <c r="Q718" s="13"/>
      <c r="R718" s="13"/>
      <c r="S718" s="13"/>
      <c r="T718" s="15"/>
      <c r="U718" s="16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6"/>
      <c r="BB718" s="16"/>
      <c r="BC718" s="17"/>
      <c r="BD718" s="12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2"/>
      <c r="CB718" s="12"/>
      <c r="CC718" s="12"/>
    </row>
    <row r="719" spans="1:81" ht="12.75">
      <c r="A719" s="21"/>
      <c r="B719" s="3"/>
      <c r="C719" s="21"/>
      <c r="D719" s="21"/>
      <c r="E719" s="282"/>
      <c r="F719" s="282"/>
      <c r="G719" s="283"/>
      <c r="H719" s="283"/>
      <c r="I719" s="16"/>
      <c r="J719" s="12"/>
      <c r="K719" s="12"/>
      <c r="L719" s="12"/>
      <c r="M719" s="12"/>
      <c r="N719" s="13"/>
      <c r="O719" s="13"/>
      <c r="P719" s="13"/>
      <c r="Q719" s="13"/>
      <c r="R719" s="13"/>
      <c r="S719" s="13"/>
      <c r="T719" s="15"/>
      <c r="U719" s="16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6"/>
      <c r="BB719" s="16"/>
      <c r="BC719" s="17"/>
      <c r="BD719" s="12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2"/>
      <c r="CB719" s="12"/>
      <c r="CC719" s="12"/>
    </row>
    <row r="720" spans="1:81" ht="12.75">
      <c r="A720" s="21"/>
      <c r="B720" s="3"/>
      <c r="C720" s="21"/>
      <c r="D720" s="21"/>
      <c r="E720" s="282"/>
      <c r="F720" s="282"/>
      <c r="G720" s="283"/>
      <c r="H720" s="283"/>
      <c r="I720" s="16"/>
      <c r="J720" s="12"/>
      <c r="K720" s="12"/>
      <c r="L720" s="12"/>
      <c r="M720" s="12"/>
      <c r="N720" s="13"/>
      <c r="O720" s="13"/>
      <c r="P720" s="13"/>
      <c r="Q720" s="13"/>
      <c r="R720" s="13"/>
      <c r="S720" s="13"/>
      <c r="T720" s="15"/>
      <c r="U720" s="16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6"/>
      <c r="BB720" s="16"/>
      <c r="BC720" s="17"/>
      <c r="BD720" s="12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2"/>
      <c r="CB720" s="12"/>
      <c r="CC720" s="12"/>
    </row>
    <row r="721" spans="1:81" ht="12.75">
      <c r="A721" s="21"/>
      <c r="B721" s="3"/>
      <c r="C721" s="21"/>
      <c r="D721" s="21"/>
      <c r="E721" s="282"/>
      <c r="F721" s="282"/>
      <c r="G721" s="283"/>
      <c r="H721" s="283"/>
      <c r="I721" s="16"/>
      <c r="J721" s="12"/>
      <c r="K721" s="12"/>
      <c r="L721" s="12"/>
      <c r="M721" s="12"/>
      <c r="N721" s="13"/>
      <c r="O721" s="13"/>
      <c r="P721" s="13"/>
      <c r="Q721" s="13"/>
      <c r="R721" s="13"/>
      <c r="S721" s="13"/>
      <c r="T721" s="15"/>
      <c r="U721" s="16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6"/>
      <c r="BB721" s="16"/>
      <c r="BC721" s="17"/>
      <c r="BD721" s="12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2"/>
      <c r="CB721" s="12"/>
      <c r="CC721" s="12"/>
    </row>
    <row r="722" spans="1:81" ht="12.75">
      <c r="A722" s="21"/>
      <c r="B722" s="3"/>
      <c r="C722" s="21"/>
      <c r="D722" s="21"/>
      <c r="E722" s="282"/>
      <c r="F722" s="282"/>
      <c r="G722" s="283"/>
      <c r="H722" s="283"/>
      <c r="I722" s="16"/>
      <c r="J722" s="12"/>
      <c r="K722" s="12"/>
      <c r="L722" s="12"/>
      <c r="M722" s="12"/>
      <c r="N722" s="13"/>
      <c r="O722" s="13"/>
      <c r="P722" s="13"/>
      <c r="Q722" s="13"/>
      <c r="R722" s="13"/>
      <c r="S722" s="13"/>
      <c r="T722" s="15"/>
      <c r="U722" s="16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6"/>
      <c r="BB722" s="16"/>
      <c r="BC722" s="17"/>
      <c r="BD722" s="12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2"/>
      <c r="CB722" s="12"/>
      <c r="CC722" s="12"/>
    </row>
    <row r="723" spans="1:81" ht="12.75">
      <c r="A723" s="21"/>
      <c r="B723" s="3"/>
      <c r="C723" s="21"/>
      <c r="D723" s="21"/>
      <c r="E723" s="282"/>
      <c r="F723" s="282"/>
      <c r="G723" s="283"/>
      <c r="H723" s="283"/>
      <c r="I723" s="16"/>
      <c r="J723" s="12"/>
      <c r="K723" s="12"/>
      <c r="L723" s="12"/>
      <c r="M723" s="12"/>
      <c r="N723" s="13"/>
      <c r="O723" s="13"/>
      <c r="P723" s="13"/>
      <c r="Q723" s="13"/>
      <c r="R723" s="13"/>
      <c r="S723" s="13"/>
      <c r="T723" s="15"/>
      <c r="U723" s="16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6"/>
      <c r="BB723" s="16"/>
      <c r="BC723" s="17"/>
      <c r="BD723" s="12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2"/>
      <c r="CB723" s="12"/>
      <c r="CC723" s="12"/>
    </row>
    <row r="724" spans="1:81" ht="12.75">
      <c r="A724" s="21"/>
      <c r="B724" s="3"/>
      <c r="C724" s="21"/>
      <c r="D724" s="21"/>
      <c r="E724" s="282"/>
      <c r="F724" s="282"/>
      <c r="G724" s="283"/>
      <c r="H724" s="283"/>
      <c r="I724" s="16"/>
      <c r="J724" s="12"/>
      <c r="K724" s="12"/>
      <c r="L724" s="12"/>
      <c r="M724" s="12"/>
      <c r="N724" s="13"/>
      <c r="O724" s="13"/>
      <c r="P724" s="13"/>
      <c r="Q724" s="13"/>
      <c r="R724" s="13"/>
      <c r="S724" s="13"/>
      <c r="T724" s="15"/>
      <c r="U724" s="16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6"/>
      <c r="BB724" s="16"/>
      <c r="BC724" s="17"/>
      <c r="BD724" s="12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2"/>
      <c r="CB724" s="12"/>
      <c r="CC724" s="12"/>
    </row>
    <row r="725" spans="1:81" ht="12.75">
      <c r="A725" s="21"/>
      <c r="B725" s="3"/>
      <c r="C725" s="21"/>
      <c r="D725" s="21"/>
      <c r="E725" s="282"/>
      <c r="F725" s="282"/>
      <c r="G725" s="283"/>
      <c r="H725" s="283"/>
      <c r="I725" s="16"/>
      <c r="J725" s="12"/>
      <c r="K725" s="12"/>
      <c r="L725" s="12"/>
      <c r="M725" s="12"/>
      <c r="N725" s="13"/>
      <c r="O725" s="13"/>
      <c r="P725" s="13"/>
      <c r="Q725" s="13"/>
      <c r="R725" s="13"/>
      <c r="S725" s="13"/>
      <c r="T725" s="15"/>
      <c r="U725" s="16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6"/>
      <c r="BB725" s="16"/>
      <c r="BC725" s="17"/>
      <c r="BD725" s="12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2"/>
      <c r="CB725" s="12"/>
      <c r="CC725" s="12"/>
    </row>
    <row r="726" spans="1:81" ht="12.75">
      <c r="A726" s="21"/>
      <c r="B726" s="3"/>
      <c r="C726" s="21"/>
      <c r="D726" s="21"/>
      <c r="E726" s="282"/>
      <c r="F726" s="282"/>
      <c r="G726" s="283"/>
      <c r="H726" s="283"/>
      <c r="I726" s="16"/>
      <c r="J726" s="12"/>
      <c r="K726" s="12"/>
      <c r="L726" s="12"/>
      <c r="M726" s="12"/>
      <c r="N726" s="13"/>
      <c r="O726" s="13"/>
      <c r="P726" s="13"/>
      <c r="Q726" s="13"/>
      <c r="R726" s="13"/>
      <c r="S726" s="13"/>
      <c r="T726" s="15"/>
      <c r="U726" s="16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6"/>
      <c r="BB726" s="16"/>
      <c r="BC726" s="17"/>
      <c r="BD726" s="12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2"/>
      <c r="CB726" s="12"/>
      <c r="CC726" s="12"/>
    </row>
    <row r="727" spans="1:81" ht="12.75">
      <c r="A727" s="21"/>
      <c r="B727" s="3"/>
      <c r="C727" s="21"/>
      <c r="D727" s="21"/>
      <c r="E727" s="282"/>
      <c r="F727" s="282"/>
      <c r="G727" s="283"/>
      <c r="H727" s="283"/>
      <c r="I727" s="16"/>
      <c r="J727" s="12"/>
      <c r="K727" s="12"/>
      <c r="L727" s="12"/>
      <c r="M727" s="12"/>
      <c r="N727" s="13"/>
      <c r="O727" s="13"/>
      <c r="P727" s="13"/>
      <c r="Q727" s="13"/>
      <c r="R727" s="13"/>
      <c r="S727" s="13"/>
      <c r="T727" s="15"/>
      <c r="U727" s="16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6"/>
      <c r="BB727" s="16"/>
      <c r="BC727" s="17"/>
      <c r="BD727" s="12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2"/>
      <c r="CB727" s="12"/>
      <c r="CC727" s="12"/>
    </row>
    <row r="728" spans="1:81" ht="12.75">
      <c r="A728" s="21"/>
      <c r="B728" s="3"/>
      <c r="C728" s="21"/>
      <c r="D728" s="21"/>
      <c r="E728" s="282"/>
      <c r="F728" s="282"/>
      <c r="G728" s="283"/>
      <c r="H728" s="283"/>
      <c r="I728" s="16"/>
      <c r="J728" s="12"/>
      <c r="K728" s="12"/>
      <c r="L728" s="12"/>
      <c r="M728" s="12"/>
      <c r="N728" s="13"/>
      <c r="O728" s="13"/>
      <c r="P728" s="13"/>
      <c r="Q728" s="13"/>
      <c r="R728" s="13"/>
      <c r="S728" s="13"/>
      <c r="T728" s="15"/>
      <c r="U728" s="16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6"/>
      <c r="BB728" s="16"/>
      <c r="BC728" s="17"/>
      <c r="BD728" s="12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2"/>
      <c r="CB728" s="12"/>
      <c r="CC728" s="12"/>
    </row>
    <row r="729" spans="1:81" ht="12.75">
      <c r="A729" s="21"/>
      <c r="B729" s="3"/>
      <c r="C729" s="21"/>
      <c r="D729" s="21"/>
      <c r="E729" s="282"/>
      <c r="F729" s="282"/>
      <c r="G729" s="283"/>
      <c r="H729" s="283"/>
      <c r="I729" s="16"/>
      <c r="J729" s="12"/>
      <c r="K729" s="12"/>
      <c r="L729" s="12"/>
      <c r="M729" s="12"/>
      <c r="N729" s="13"/>
      <c r="O729" s="13"/>
      <c r="P729" s="13"/>
      <c r="Q729" s="13"/>
      <c r="R729" s="13"/>
      <c r="S729" s="13"/>
      <c r="T729" s="15"/>
      <c r="U729" s="16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6"/>
      <c r="BB729" s="16"/>
      <c r="BC729" s="17"/>
      <c r="BD729" s="12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2"/>
      <c r="CB729" s="12"/>
      <c r="CC729" s="12"/>
    </row>
    <row r="730" spans="1:81" ht="12.75">
      <c r="A730" s="21"/>
      <c r="B730" s="3"/>
      <c r="C730" s="21"/>
      <c r="D730" s="21"/>
      <c r="E730" s="282"/>
      <c r="F730" s="282"/>
      <c r="G730" s="283"/>
      <c r="H730" s="283"/>
      <c r="I730" s="16"/>
      <c r="J730" s="12"/>
      <c r="K730" s="12"/>
      <c r="L730" s="12"/>
      <c r="M730" s="12"/>
      <c r="N730" s="13"/>
      <c r="O730" s="13"/>
      <c r="P730" s="13"/>
      <c r="Q730" s="13"/>
      <c r="R730" s="13"/>
      <c r="S730" s="13"/>
      <c r="T730" s="15"/>
      <c r="U730" s="16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6"/>
      <c r="BB730" s="16"/>
      <c r="BC730" s="17"/>
      <c r="BD730" s="12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2"/>
      <c r="CB730" s="12"/>
      <c r="CC730" s="12"/>
    </row>
    <row r="731" spans="1:81" ht="12.75">
      <c r="A731" s="21"/>
      <c r="B731" s="3"/>
      <c r="C731" s="21"/>
      <c r="D731" s="21"/>
      <c r="E731" s="282"/>
      <c r="F731" s="282"/>
      <c r="G731" s="283"/>
      <c r="H731" s="283"/>
      <c r="I731" s="16"/>
      <c r="J731" s="12"/>
      <c r="K731" s="12"/>
      <c r="L731" s="12"/>
      <c r="M731" s="12"/>
      <c r="N731" s="13"/>
      <c r="O731" s="13"/>
      <c r="P731" s="13"/>
      <c r="Q731" s="13"/>
      <c r="R731" s="13"/>
      <c r="S731" s="13"/>
      <c r="T731" s="15"/>
      <c r="U731" s="16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6"/>
      <c r="BB731" s="16"/>
      <c r="BC731" s="17"/>
      <c r="BD731" s="12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2"/>
      <c r="CB731" s="12"/>
      <c r="CC731" s="12"/>
    </row>
    <row r="732" spans="1:81" ht="12.75">
      <c r="A732" s="21"/>
      <c r="B732" s="3"/>
      <c r="C732" s="21"/>
      <c r="D732" s="21"/>
      <c r="E732" s="282"/>
      <c r="F732" s="282"/>
      <c r="G732" s="283"/>
      <c r="H732" s="283"/>
      <c r="I732" s="16"/>
      <c r="J732" s="12"/>
      <c r="K732" s="12"/>
      <c r="L732" s="12"/>
      <c r="M732" s="12"/>
      <c r="N732" s="13"/>
      <c r="O732" s="13"/>
      <c r="P732" s="13"/>
      <c r="Q732" s="13"/>
      <c r="R732" s="13"/>
      <c r="S732" s="13"/>
      <c r="T732" s="15"/>
      <c r="U732" s="16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6"/>
      <c r="BB732" s="16"/>
      <c r="BC732" s="17"/>
      <c r="BD732" s="12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2"/>
      <c r="CB732" s="12"/>
      <c r="CC732" s="12"/>
    </row>
    <row r="733" spans="1:81" ht="12.75">
      <c r="A733" s="21"/>
      <c r="B733" s="3"/>
      <c r="C733" s="21"/>
      <c r="D733" s="21"/>
      <c r="E733" s="282"/>
      <c r="F733" s="282"/>
      <c r="G733" s="283"/>
      <c r="H733" s="283"/>
      <c r="I733" s="16"/>
      <c r="J733" s="12"/>
      <c r="K733" s="12"/>
      <c r="L733" s="12"/>
      <c r="M733" s="12"/>
      <c r="N733" s="13"/>
      <c r="O733" s="13"/>
      <c r="P733" s="13"/>
      <c r="Q733" s="13"/>
      <c r="R733" s="13"/>
      <c r="S733" s="13"/>
      <c r="T733" s="15"/>
      <c r="U733" s="16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6"/>
      <c r="BB733" s="16"/>
      <c r="BC733" s="17"/>
      <c r="BD733" s="12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2"/>
      <c r="CB733" s="12"/>
      <c r="CC733" s="12"/>
    </row>
    <row r="734" spans="1:81" ht="12.75">
      <c r="A734" s="21"/>
      <c r="B734" s="3"/>
      <c r="C734" s="21"/>
      <c r="D734" s="21"/>
      <c r="E734" s="282"/>
      <c r="F734" s="282"/>
      <c r="G734" s="283"/>
      <c r="H734" s="283"/>
      <c r="I734" s="16"/>
      <c r="J734" s="12"/>
      <c r="K734" s="12"/>
      <c r="L734" s="12"/>
      <c r="M734" s="12"/>
      <c r="N734" s="13"/>
      <c r="O734" s="13"/>
      <c r="P734" s="13"/>
      <c r="Q734" s="13"/>
      <c r="R734" s="13"/>
      <c r="S734" s="13"/>
      <c r="T734" s="15"/>
      <c r="U734" s="16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6"/>
      <c r="BB734" s="16"/>
      <c r="BC734" s="17"/>
      <c r="BD734" s="12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2"/>
      <c r="CB734" s="12"/>
      <c r="CC734" s="12"/>
    </row>
    <row r="735" spans="1:81" ht="12.75">
      <c r="A735" s="21"/>
      <c r="B735" s="3"/>
      <c r="C735" s="21"/>
      <c r="D735" s="21"/>
      <c r="E735" s="282"/>
      <c r="F735" s="282"/>
      <c r="G735" s="283"/>
      <c r="H735" s="283"/>
      <c r="I735" s="16"/>
      <c r="J735" s="12"/>
      <c r="K735" s="12"/>
      <c r="L735" s="12"/>
      <c r="M735" s="12"/>
      <c r="N735" s="13"/>
      <c r="O735" s="13"/>
      <c r="P735" s="13"/>
      <c r="Q735" s="13"/>
      <c r="R735" s="13"/>
      <c r="S735" s="13"/>
      <c r="T735" s="15"/>
      <c r="U735" s="16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6"/>
      <c r="BB735" s="16"/>
      <c r="BC735" s="17"/>
      <c r="BD735" s="12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2"/>
      <c r="CB735" s="12"/>
      <c r="CC735" s="12"/>
    </row>
    <row r="736" spans="1:81" ht="12.75">
      <c r="A736" s="21"/>
      <c r="B736" s="3"/>
      <c r="C736" s="21"/>
      <c r="D736" s="21"/>
      <c r="E736" s="282"/>
      <c r="F736" s="282"/>
      <c r="G736" s="283"/>
      <c r="H736" s="283"/>
      <c r="I736" s="16"/>
      <c r="J736" s="12"/>
      <c r="K736" s="12"/>
      <c r="L736" s="12"/>
      <c r="M736" s="12"/>
      <c r="N736" s="13"/>
      <c r="O736" s="13"/>
      <c r="P736" s="13"/>
      <c r="Q736" s="13"/>
      <c r="R736" s="13"/>
      <c r="S736" s="13"/>
      <c r="T736" s="15"/>
      <c r="U736" s="16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6"/>
      <c r="BB736" s="16"/>
      <c r="BC736" s="17"/>
      <c r="BD736" s="12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2"/>
      <c r="CB736" s="12"/>
      <c r="CC736" s="12"/>
    </row>
    <row r="737" spans="1:81" ht="12.75">
      <c r="A737" s="21"/>
      <c r="B737" s="3"/>
      <c r="C737" s="21"/>
      <c r="D737" s="21"/>
      <c r="E737" s="282"/>
      <c r="F737" s="282"/>
      <c r="G737" s="283"/>
      <c r="H737" s="283"/>
      <c r="I737" s="16"/>
      <c r="J737" s="12"/>
      <c r="K737" s="12"/>
      <c r="L737" s="12"/>
      <c r="M737" s="12"/>
      <c r="N737" s="13"/>
      <c r="O737" s="13"/>
      <c r="P737" s="13"/>
      <c r="Q737" s="13"/>
      <c r="R737" s="13"/>
      <c r="S737" s="13"/>
      <c r="T737" s="15"/>
      <c r="U737" s="16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6"/>
      <c r="BB737" s="16"/>
      <c r="BC737" s="17"/>
      <c r="BD737" s="12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2"/>
      <c r="CB737" s="12"/>
      <c r="CC737" s="12"/>
    </row>
    <row r="738" spans="1:81" ht="12.75">
      <c r="A738" s="21"/>
      <c r="B738" s="3"/>
      <c r="C738" s="21"/>
      <c r="D738" s="21"/>
      <c r="E738" s="282"/>
      <c r="F738" s="282"/>
      <c r="G738" s="283"/>
      <c r="H738" s="283"/>
      <c r="I738" s="16"/>
      <c r="J738" s="12"/>
      <c r="K738" s="12"/>
      <c r="L738" s="12"/>
      <c r="M738" s="12"/>
      <c r="N738" s="13"/>
      <c r="O738" s="13"/>
      <c r="P738" s="13"/>
      <c r="Q738" s="13"/>
      <c r="R738" s="13"/>
      <c r="S738" s="13"/>
      <c r="T738" s="15"/>
      <c r="U738" s="16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6"/>
      <c r="BB738" s="16"/>
      <c r="BC738" s="17"/>
      <c r="BD738" s="12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2"/>
      <c r="CB738" s="12"/>
      <c r="CC738" s="12"/>
    </row>
    <row r="739" spans="1:81" ht="12.75">
      <c r="A739" s="21"/>
      <c r="B739" s="3"/>
      <c r="C739" s="21"/>
      <c r="D739" s="21"/>
      <c r="E739" s="282"/>
      <c r="F739" s="282"/>
      <c r="G739" s="283"/>
      <c r="H739" s="283"/>
      <c r="I739" s="16"/>
      <c r="J739" s="12"/>
      <c r="K739" s="12"/>
      <c r="L739" s="12"/>
      <c r="M739" s="12"/>
      <c r="N739" s="13"/>
      <c r="O739" s="13"/>
      <c r="P739" s="13"/>
      <c r="Q739" s="13"/>
      <c r="R739" s="13"/>
      <c r="S739" s="13"/>
      <c r="T739" s="15"/>
      <c r="U739" s="16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6"/>
      <c r="BB739" s="16"/>
      <c r="BC739" s="17"/>
      <c r="BD739" s="12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2"/>
      <c r="CB739" s="12"/>
      <c r="CC739" s="12"/>
    </row>
    <row r="740" spans="1:81" ht="12.75">
      <c r="A740" s="21"/>
      <c r="B740" s="3"/>
      <c r="C740" s="21"/>
      <c r="D740" s="21"/>
      <c r="E740" s="282"/>
      <c r="F740" s="282"/>
      <c r="G740" s="283"/>
      <c r="H740" s="283"/>
      <c r="I740" s="16"/>
      <c r="J740" s="12"/>
      <c r="K740" s="12"/>
      <c r="L740" s="12"/>
      <c r="M740" s="12"/>
      <c r="N740" s="13"/>
      <c r="O740" s="13"/>
      <c r="P740" s="13"/>
      <c r="Q740" s="13"/>
      <c r="R740" s="13"/>
      <c r="S740" s="13"/>
      <c r="T740" s="15"/>
      <c r="U740" s="16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6"/>
      <c r="BB740" s="16"/>
      <c r="BC740" s="17"/>
      <c r="BD740" s="12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2"/>
      <c r="CB740" s="12"/>
      <c r="CC740" s="12"/>
    </row>
    <row r="741" spans="1:81" ht="12.75">
      <c r="A741" s="21"/>
      <c r="B741" s="3"/>
      <c r="C741" s="21"/>
      <c r="D741" s="21"/>
      <c r="E741" s="282"/>
      <c r="F741" s="282"/>
      <c r="G741" s="283"/>
      <c r="H741" s="283"/>
      <c r="I741" s="16"/>
      <c r="J741" s="12"/>
      <c r="K741" s="12"/>
      <c r="L741" s="12"/>
      <c r="M741" s="12"/>
      <c r="N741" s="13"/>
      <c r="O741" s="13"/>
      <c r="P741" s="13"/>
      <c r="Q741" s="13"/>
      <c r="R741" s="13"/>
      <c r="S741" s="13"/>
      <c r="T741" s="15"/>
      <c r="U741" s="16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6"/>
      <c r="BB741" s="16"/>
      <c r="BC741" s="17"/>
      <c r="BD741" s="12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2"/>
      <c r="CB741" s="12"/>
      <c r="CC741" s="12"/>
    </row>
    <row r="742" spans="1:81" ht="12.75">
      <c r="A742" s="21"/>
      <c r="B742" s="3"/>
      <c r="C742" s="21"/>
      <c r="D742" s="21"/>
      <c r="E742" s="282"/>
      <c r="F742" s="282"/>
      <c r="G742" s="283"/>
      <c r="H742" s="283"/>
      <c r="I742" s="16"/>
      <c r="J742" s="12"/>
      <c r="K742" s="12"/>
      <c r="L742" s="12"/>
      <c r="M742" s="12"/>
      <c r="N742" s="13"/>
      <c r="O742" s="13"/>
      <c r="P742" s="13"/>
      <c r="Q742" s="13"/>
      <c r="R742" s="13"/>
      <c r="S742" s="13"/>
      <c r="T742" s="15"/>
      <c r="U742" s="16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6"/>
      <c r="BB742" s="16"/>
      <c r="BC742" s="17"/>
      <c r="BD742" s="12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2"/>
      <c r="CB742" s="12"/>
      <c r="CC742" s="12"/>
    </row>
    <row r="743" spans="1:81" ht="12.75">
      <c r="A743" s="21"/>
      <c r="B743" s="3"/>
      <c r="C743" s="21"/>
      <c r="D743" s="21"/>
      <c r="E743" s="282"/>
      <c r="F743" s="282"/>
      <c r="G743" s="283"/>
      <c r="H743" s="283"/>
      <c r="I743" s="16"/>
      <c r="J743" s="12"/>
      <c r="K743" s="12"/>
      <c r="L743" s="12"/>
      <c r="M743" s="12"/>
      <c r="N743" s="13"/>
      <c r="O743" s="13"/>
      <c r="P743" s="13"/>
      <c r="Q743" s="13"/>
      <c r="R743" s="13"/>
      <c r="S743" s="13"/>
      <c r="T743" s="15"/>
      <c r="U743" s="16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6"/>
      <c r="BB743" s="16"/>
      <c r="BC743" s="17"/>
      <c r="BD743" s="12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2"/>
      <c r="CB743" s="12"/>
      <c r="CC743" s="12"/>
    </row>
    <row r="744" spans="1:81" ht="12.75">
      <c r="A744" s="21"/>
      <c r="B744" s="3"/>
      <c r="C744" s="21"/>
      <c r="D744" s="21"/>
      <c r="E744" s="282"/>
      <c r="F744" s="282"/>
      <c r="G744" s="283"/>
      <c r="H744" s="283"/>
      <c r="I744" s="16"/>
      <c r="J744" s="12"/>
      <c r="K744" s="12"/>
      <c r="L744" s="12"/>
      <c r="M744" s="12"/>
      <c r="N744" s="13"/>
      <c r="O744" s="13"/>
      <c r="P744" s="13"/>
      <c r="Q744" s="13"/>
      <c r="R744" s="13"/>
      <c r="S744" s="13"/>
      <c r="T744" s="15"/>
      <c r="U744" s="16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6"/>
      <c r="BB744" s="16"/>
      <c r="BC744" s="17"/>
      <c r="BD744" s="12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2"/>
      <c r="CB744" s="12"/>
      <c r="CC744" s="12"/>
    </row>
    <row r="745" spans="1:81" ht="12.75">
      <c r="A745" s="21"/>
      <c r="B745" s="3"/>
      <c r="C745" s="21"/>
      <c r="D745" s="21"/>
      <c r="E745" s="282"/>
      <c r="F745" s="282"/>
      <c r="G745" s="283"/>
      <c r="H745" s="283"/>
      <c r="I745" s="16"/>
      <c r="J745" s="12"/>
      <c r="K745" s="12"/>
      <c r="L745" s="12"/>
      <c r="M745" s="12"/>
      <c r="N745" s="13"/>
      <c r="O745" s="13"/>
      <c r="P745" s="13"/>
      <c r="Q745" s="13"/>
      <c r="R745" s="13"/>
      <c r="S745" s="13"/>
      <c r="T745" s="15"/>
      <c r="U745" s="16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6"/>
      <c r="BB745" s="16"/>
      <c r="BC745" s="17"/>
      <c r="BD745" s="12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2"/>
      <c r="CB745" s="12"/>
      <c r="CC745" s="12"/>
    </row>
    <row r="746" spans="1:81" ht="12.75">
      <c r="A746" s="21"/>
      <c r="B746" s="3"/>
      <c r="C746" s="21"/>
      <c r="D746" s="21"/>
      <c r="E746" s="282"/>
      <c r="F746" s="282"/>
      <c r="G746" s="283"/>
      <c r="H746" s="283"/>
      <c r="I746" s="16"/>
      <c r="J746" s="12"/>
      <c r="K746" s="12"/>
      <c r="L746" s="12"/>
      <c r="M746" s="12"/>
      <c r="N746" s="13"/>
      <c r="O746" s="13"/>
      <c r="P746" s="13"/>
      <c r="Q746" s="13"/>
      <c r="R746" s="13"/>
      <c r="S746" s="13"/>
      <c r="T746" s="15"/>
      <c r="U746" s="16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6"/>
      <c r="BB746" s="16"/>
      <c r="BC746" s="17"/>
      <c r="BD746" s="12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2"/>
      <c r="CB746" s="12"/>
      <c r="CC746" s="12"/>
    </row>
    <row r="747" spans="1:81" ht="12.75">
      <c r="A747" s="21"/>
      <c r="B747" s="3"/>
      <c r="C747" s="21"/>
      <c r="D747" s="21"/>
      <c r="E747" s="282"/>
      <c r="F747" s="282"/>
      <c r="G747" s="283"/>
      <c r="H747" s="283"/>
      <c r="I747" s="16"/>
      <c r="J747" s="12"/>
      <c r="K747" s="12"/>
      <c r="L747" s="12"/>
      <c r="M747" s="12"/>
      <c r="N747" s="13"/>
      <c r="O747" s="13"/>
      <c r="P747" s="13"/>
      <c r="Q747" s="13"/>
      <c r="R747" s="13"/>
      <c r="S747" s="13"/>
      <c r="T747" s="15"/>
      <c r="U747" s="16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6"/>
      <c r="BB747" s="16"/>
      <c r="BC747" s="17"/>
      <c r="BD747" s="12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2"/>
      <c r="CB747" s="12"/>
      <c r="CC747" s="12"/>
    </row>
    <row r="748" spans="1:81" ht="12.75">
      <c r="A748" s="21"/>
      <c r="B748" s="3"/>
      <c r="C748" s="21"/>
      <c r="D748" s="21"/>
      <c r="E748" s="282"/>
      <c r="F748" s="282"/>
      <c r="G748" s="283"/>
      <c r="H748" s="283"/>
      <c r="I748" s="16"/>
      <c r="J748" s="12"/>
      <c r="K748" s="12"/>
      <c r="L748" s="12"/>
      <c r="M748" s="12"/>
      <c r="N748" s="13"/>
      <c r="O748" s="13"/>
      <c r="P748" s="13"/>
      <c r="Q748" s="13"/>
      <c r="R748" s="13"/>
      <c r="S748" s="13"/>
      <c r="T748" s="15"/>
      <c r="U748" s="16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6"/>
      <c r="BB748" s="16"/>
      <c r="BC748" s="17"/>
      <c r="BD748" s="12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2"/>
      <c r="CB748" s="12"/>
      <c r="CC748" s="12"/>
    </row>
    <row r="749" spans="1:81" ht="12.75">
      <c r="A749" s="21"/>
      <c r="B749" s="3"/>
      <c r="C749" s="21"/>
      <c r="D749" s="21"/>
      <c r="E749" s="282"/>
      <c r="F749" s="282"/>
      <c r="G749" s="283"/>
      <c r="H749" s="283"/>
      <c r="I749" s="16"/>
      <c r="J749" s="12"/>
      <c r="K749" s="12"/>
      <c r="L749" s="12"/>
      <c r="M749" s="12"/>
      <c r="N749" s="13"/>
      <c r="O749" s="13"/>
      <c r="P749" s="13"/>
      <c r="Q749" s="13"/>
      <c r="R749" s="13"/>
      <c r="S749" s="13"/>
      <c r="T749" s="15"/>
      <c r="U749" s="16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6"/>
      <c r="BB749" s="16"/>
      <c r="BC749" s="17"/>
      <c r="BD749" s="12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2"/>
      <c r="CB749" s="12"/>
      <c r="CC749" s="12"/>
    </row>
    <row r="750" spans="1:81" ht="12.75">
      <c r="A750" s="21"/>
      <c r="B750" s="3"/>
      <c r="C750" s="21"/>
      <c r="D750" s="21"/>
      <c r="E750" s="282"/>
      <c r="F750" s="282"/>
      <c r="G750" s="283"/>
      <c r="H750" s="283"/>
      <c r="I750" s="16"/>
      <c r="J750" s="12"/>
      <c r="K750" s="12"/>
      <c r="L750" s="12"/>
      <c r="M750" s="12"/>
      <c r="N750" s="13"/>
      <c r="O750" s="13"/>
      <c r="P750" s="13"/>
      <c r="Q750" s="13"/>
      <c r="R750" s="13"/>
      <c r="S750" s="13"/>
      <c r="T750" s="15"/>
      <c r="U750" s="16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6"/>
      <c r="BB750" s="16"/>
      <c r="BC750" s="17"/>
      <c r="BD750" s="12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2"/>
      <c r="CB750" s="12"/>
      <c r="CC750" s="12"/>
    </row>
    <row r="751" spans="1:81" ht="12.75">
      <c r="A751" s="21"/>
      <c r="B751" s="3"/>
      <c r="C751" s="21"/>
      <c r="D751" s="21"/>
      <c r="E751" s="282"/>
      <c r="F751" s="282"/>
      <c r="G751" s="283"/>
      <c r="H751" s="283"/>
      <c r="I751" s="16"/>
      <c r="J751" s="12"/>
      <c r="K751" s="12"/>
      <c r="L751" s="12"/>
      <c r="M751" s="12"/>
      <c r="N751" s="13"/>
      <c r="O751" s="13"/>
      <c r="P751" s="13"/>
      <c r="Q751" s="13"/>
      <c r="R751" s="13"/>
      <c r="S751" s="13"/>
      <c r="T751" s="15"/>
      <c r="U751" s="16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6"/>
      <c r="BB751" s="16"/>
      <c r="BC751" s="17"/>
      <c r="BD751" s="12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2"/>
      <c r="CB751" s="12"/>
      <c r="CC751" s="12"/>
    </row>
    <row r="752" spans="1:81" ht="12.75">
      <c r="A752" s="21"/>
      <c r="B752" s="3"/>
      <c r="C752" s="21"/>
      <c r="D752" s="21"/>
      <c r="E752" s="282"/>
      <c r="F752" s="282"/>
      <c r="G752" s="283"/>
      <c r="H752" s="283"/>
      <c r="I752" s="16"/>
      <c r="J752" s="12"/>
      <c r="K752" s="12"/>
      <c r="L752" s="12"/>
      <c r="M752" s="12"/>
      <c r="N752" s="13"/>
      <c r="O752" s="13"/>
      <c r="P752" s="13"/>
      <c r="Q752" s="13"/>
      <c r="R752" s="13"/>
      <c r="S752" s="13"/>
      <c r="T752" s="15"/>
      <c r="U752" s="16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6"/>
      <c r="BB752" s="16"/>
      <c r="BC752" s="17"/>
      <c r="BD752" s="12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2"/>
      <c r="CB752" s="12"/>
      <c r="CC752" s="12"/>
    </row>
    <row r="753" spans="1:81" ht="12.75">
      <c r="A753" s="21"/>
      <c r="B753" s="3"/>
      <c r="C753" s="21"/>
      <c r="D753" s="21"/>
      <c r="E753" s="282"/>
      <c r="F753" s="282"/>
      <c r="G753" s="283"/>
      <c r="H753" s="283"/>
      <c r="I753" s="16"/>
      <c r="J753" s="12"/>
      <c r="K753" s="12"/>
      <c r="L753" s="12"/>
      <c r="M753" s="12"/>
      <c r="N753" s="13"/>
      <c r="O753" s="13"/>
      <c r="P753" s="13"/>
      <c r="Q753" s="13"/>
      <c r="R753" s="13"/>
      <c r="S753" s="13"/>
      <c r="T753" s="15"/>
      <c r="U753" s="16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6"/>
      <c r="BB753" s="16"/>
      <c r="BC753" s="17"/>
      <c r="BD753" s="12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2"/>
      <c r="CB753" s="12"/>
      <c r="CC753" s="12"/>
    </row>
    <row r="754" spans="1:81" ht="12.75">
      <c r="A754" s="21"/>
      <c r="B754" s="3"/>
      <c r="C754" s="21"/>
      <c r="D754" s="21"/>
      <c r="E754" s="282"/>
      <c r="F754" s="282"/>
      <c r="G754" s="283"/>
      <c r="H754" s="283"/>
      <c r="I754" s="16"/>
      <c r="J754" s="12"/>
      <c r="K754" s="12"/>
      <c r="L754" s="12"/>
      <c r="M754" s="12"/>
      <c r="N754" s="13"/>
      <c r="O754" s="13"/>
      <c r="P754" s="13"/>
      <c r="Q754" s="13"/>
      <c r="R754" s="13"/>
      <c r="S754" s="13"/>
      <c r="T754" s="15"/>
      <c r="U754" s="16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6"/>
      <c r="BB754" s="16"/>
      <c r="BC754" s="17"/>
      <c r="BD754" s="12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2"/>
      <c r="CB754" s="12"/>
      <c r="CC754" s="12"/>
    </row>
    <row r="755" spans="1:81" ht="12.75">
      <c r="A755" s="21"/>
      <c r="B755" s="3"/>
      <c r="C755" s="21"/>
      <c r="D755" s="21"/>
      <c r="E755" s="282"/>
      <c r="F755" s="282"/>
      <c r="G755" s="283"/>
      <c r="H755" s="283"/>
      <c r="I755" s="16"/>
      <c r="J755" s="12"/>
      <c r="K755" s="12"/>
      <c r="L755" s="12"/>
      <c r="M755" s="12"/>
      <c r="N755" s="13"/>
      <c r="O755" s="13"/>
      <c r="P755" s="13"/>
      <c r="Q755" s="13"/>
      <c r="R755" s="13"/>
      <c r="S755" s="13"/>
      <c r="T755" s="15"/>
      <c r="U755" s="16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6"/>
      <c r="BB755" s="16"/>
      <c r="BC755" s="17"/>
      <c r="BD755" s="12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2"/>
      <c r="CB755" s="12"/>
      <c r="CC755" s="12"/>
    </row>
    <row r="756" spans="1:81" ht="12.75">
      <c r="A756" s="21"/>
      <c r="B756" s="3"/>
      <c r="C756" s="21"/>
      <c r="D756" s="21"/>
      <c r="E756" s="282"/>
      <c r="F756" s="282"/>
      <c r="G756" s="283"/>
      <c r="H756" s="283"/>
      <c r="I756" s="16"/>
      <c r="J756" s="12"/>
      <c r="K756" s="12"/>
      <c r="L756" s="12"/>
      <c r="M756" s="12"/>
      <c r="N756" s="13"/>
      <c r="O756" s="13"/>
      <c r="P756" s="13"/>
      <c r="Q756" s="13"/>
      <c r="R756" s="13"/>
      <c r="S756" s="13"/>
      <c r="T756" s="15"/>
      <c r="U756" s="16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6"/>
      <c r="BB756" s="16"/>
      <c r="BC756" s="17"/>
      <c r="BD756" s="12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2"/>
      <c r="CB756" s="12"/>
      <c r="CC756" s="12"/>
    </row>
    <row r="757" spans="1:81" ht="12.75">
      <c r="A757" s="21"/>
      <c r="B757" s="3"/>
      <c r="C757" s="21"/>
      <c r="D757" s="21"/>
      <c r="E757" s="282"/>
      <c r="F757" s="282"/>
      <c r="G757" s="283"/>
      <c r="H757" s="283"/>
      <c r="I757" s="16"/>
      <c r="J757" s="12"/>
      <c r="K757" s="12"/>
      <c r="L757" s="12"/>
      <c r="M757" s="12"/>
      <c r="N757" s="13"/>
      <c r="O757" s="13"/>
      <c r="P757" s="13"/>
      <c r="Q757" s="13"/>
      <c r="R757" s="13"/>
      <c r="S757" s="13"/>
      <c r="T757" s="15"/>
      <c r="U757" s="16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6"/>
      <c r="BB757" s="16"/>
      <c r="BC757" s="17"/>
      <c r="BD757" s="12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2"/>
      <c r="CB757" s="12"/>
      <c r="CC757" s="12"/>
    </row>
    <row r="758" spans="1:81" ht="12.75">
      <c r="A758" s="21"/>
      <c r="B758" s="3"/>
      <c r="C758" s="21"/>
      <c r="D758" s="21"/>
      <c r="E758" s="282"/>
      <c r="F758" s="282"/>
      <c r="G758" s="283"/>
      <c r="H758" s="283"/>
      <c r="I758" s="16"/>
      <c r="J758" s="12"/>
      <c r="K758" s="12"/>
      <c r="L758" s="12"/>
      <c r="M758" s="12"/>
      <c r="N758" s="13"/>
      <c r="O758" s="13"/>
      <c r="P758" s="13"/>
      <c r="Q758" s="13"/>
      <c r="R758" s="13"/>
      <c r="S758" s="13"/>
      <c r="T758" s="15"/>
      <c r="U758" s="16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6"/>
      <c r="BB758" s="16"/>
      <c r="BC758" s="17"/>
      <c r="BD758" s="12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2"/>
      <c r="CB758" s="12"/>
      <c r="CC758" s="12"/>
    </row>
    <row r="759" spans="1:81" ht="12.75">
      <c r="A759" s="21"/>
      <c r="B759" s="3"/>
      <c r="C759" s="21"/>
      <c r="D759" s="21"/>
      <c r="E759" s="282"/>
      <c r="F759" s="282"/>
      <c r="G759" s="283"/>
      <c r="H759" s="283"/>
      <c r="I759" s="16"/>
      <c r="J759" s="12"/>
      <c r="K759" s="12"/>
      <c r="L759" s="12"/>
      <c r="M759" s="12"/>
      <c r="N759" s="13"/>
      <c r="O759" s="13"/>
      <c r="P759" s="13"/>
      <c r="Q759" s="13"/>
      <c r="R759" s="13"/>
      <c r="S759" s="13"/>
      <c r="T759" s="15"/>
      <c r="U759" s="16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6"/>
      <c r="BB759" s="16"/>
      <c r="BC759" s="17"/>
      <c r="BD759" s="12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2"/>
      <c r="CB759" s="12"/>
      <c r="CC759" s="12"/>
    </row>
    <row r="760" spans="1:81" ht="12.75">
      <c r="A760" s="21"/>
      <c r="B760" s="3"/>
      <c r="C760" s="21"/>
      <c r="D760" s="21"/>
      <c r="E760" s="282"/>
      <c r="F760" s="282"/>
      <c r="G760" s="283"/>
      <c r="H760" s="283"/>
      <c r="I760" s="16"/>
      <c r="J760" s="12"/>
      <c r="K760" s="12"/>
      <c r="L760" s="12"/>
      <c r="M760" s="12"/>
      <c r="N760" s="13"/>
      <c r="O760" s="13"/>
      <c r="P760" s="13"/>
      <c r="Q760" s="13"/>
      <c r="R760" s="13"/>
      <c r="S760" s="13"/>
      <c r="T760" s="15"/>
      <c r="U760" s="16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6"/>
      <c r="BB760" s="16"/>
      <c r="BC760" s="17"/>
      <c r="BD760" s="12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2"/>
      <c r="CB760" s="12"/>
      <c r="CC760" s="12"/>
    </row>
    <row r="761" spans="1:81" ht="12.75">
      <c r="A761" s="21"/>
      <c r="B761" s="3"/>
      <c r="C761" s="21"/>
      <c r="D761" s="21"/>
      <c r="E761" s="282"/>
      <c r="F761" s="282"/>
      <c r="G761" s="283"/>
      <c r="H761" s="283"/>
      <c r="I761" s="16"/>
      <c r="J761" s="12"/>
      <c r="K761" s="12"/>
      <c r="L761" s="12"/>
      <c r="M761" s="12"/>
      <c r="N761" s="13"/>
      <c r="O761" s="13"/>
      <c r="P761" s="13"/>
      <c r="Q761" s="13"/>
      <c r="R761" s="13"/>
      <c r="S761" s="13"/>
      <c r="T761" s="15"/>
      <c r="U761" s="16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6"/>
      <c r="BB761" s="16"/>
      <c r="BC761" s="17"/>
      <c r="BD761" s="12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2"/>
      <c r="CB761" s="12"/>
      <c r="CC761" s="12"/>
    </row>
    <row r="762" spans="1:81" ht="12.75">
      <c r="A762" s="21"/>
      <c r="B762" s="3"/>
      <c r="C762" s="21"/>
      <c r="D762" s="21"/>
      <c r="E762" s="282"/>
      <c r="F762" s="282"/>
      <c r="G762" s="283"/>
      <c r="H762" s="283"/>
      <c r="I762" s="16"/>
      <c r="J762" s="12"/>
      <c r="K762" s="12"/>
      <c r="L762" s="12"/>
      <c r="M762" s="12"/>
      <c r="N762" s="13"/>
      <c r="O762" s="13"/>
      <c r="P762" s="13"/>
      <c r="Q762" s="13"/>
      <c r="R762" s="13"/>
      <c r="S762" s="13"/>
      <c r="T762" s="15"/>
      <c r="U762" s="16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6"/>
      <c r="BB762" s="16"/>
      <c r="BC762" s="17"/>
      <c r="BD762" s="12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2"/>
      <c r="CB762" s="12"/>
      <c r="CC762" s="12"/>
    </row>
    <row r="763" spans="1:81" ht="12.75">
      <c r="A763" s="21"/>
      <c r="B763" s="3"/>
      <c r="C763" s="21"/>
      <c r="D763" s="21"/>
      <c r="E763" s="282"/>
      <c r="F763" s="282"/>
      <c r="G763" s="283"/>
      <c r="H763" s="283"/>
      <c r="I763" s="16"/>
      <c r="J763" s="12"/>
      <c r="K763" s="12"/>
      <c r="L763" s="12"/>
      <c r="M763" s="12"/>
      <c r="N763" s="13"/>
      <c r="O763" s="13"/>
      <c r="P763" s="13"/>
      <c r="Q763" s="13"/>
      <c r="R763" s="13"/>
      <c r="S763" s="13"/>
      <c r="T763" s="15"/>
      <c r="U763" s="16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6"/>
      <c r="BB763" s="16"/>
      <c r="BC763" s="17"/>
      <c r="BD763" s="12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2"/>
      <c r="CB763" s="12"/>
      <c r="CC763" s="12"/>
    </row>
    <row r="764" spans="1:81" ht="12.75">
      <c r="A764" s="21"/>
      <c r="B764" s="3"/>
      <c r="C764" s="21"/>
      <c r="D764" s="21"/>
      <c r="E764" s="282"/>
      <c r="F764" s="282"/>
      <c r="G764" s="283"/>
      <c r="H764" s="283"/>
      <c r="I764" s="16"/>
      <c r="J764" s="12"/>
      <c r="K764" s="12"/>
      <c r="L764" s="12"/>
      <c r="M764" s="12"/>
      <c r="N764" s="13"/>
      <c r="O764" s="13"/>
      <c r="P764" s="13"/>
      <c r="Q764" s="13"/>
      <c r="R764" s="13"/>
      <c r="S764" s="13"/>
      <c r="T764" s="15"/>
      <c r="U764" s="16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6"/>
      <c r="BB764" s="16"/>
      <c r="BC764" s="17"/>
      <c r="BD764" s="12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2"/>
      <c r="CB764" s="12"/>
      <c r="CC764" s="12"/>
    </row>
    <row r="765" spans="1:81" ht="12.75">
      <c r="A765" s="21"/>
      <c r="B765" s="3"/>
      <c r="C765" s="21"/>
      <c r="D765" s="21"/>
      <c r="E765" s="282"/>
      <c r="F765" s="282"/>
      <c r="G765" s="283"/>
      <c r="H765" s="283"/>
      <c r="I765" s="16"/>
      <c r="J765" s="12"/>
      <c r="K765" s="12"/>
      <c r="L765" s="12"/>
      <c r="M765" s="12"/>
      <c r="N765" s="13"/>
      <c r="O765" s="13"/>
      <c r="P765" s="13"/>
      <c r="Q765" s="13"/>
      <c r="R765" s="13"/>
      <c r="S765" s="13"/>
      <c r="T765" s="15"/>
      <c r="U765" s="16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6"/>
      <c r="BB765" s="16"/>
      <c r="BC765" s="17"/>
      <c r="BD765" s="12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2"/>
      <c r="CB765" s="12"/>
      <c r="CC765" s="12"/>
    </row>
    <row r="766" spans="1:81" ht="12.75">
      <c r="A766" s="21"/>
      <c r="B766" s="3"/>
      <c r="C766" s="21"/>
      <c r="D766" s="21"/>
      <c r="E766" s="282"/>
      <c r="F766" s="282"/>
      <c r="G766" s="283"/>
      <c r="H766" s="283"/>
      <c r="I766" s="16"/>
      <c r="J766" s="12"/>
      <c r="K766" s="12"/>
      <c r="L766" s="12"/>
      <c r="M766" s="12"/>
      <c r="N766" s="13"/>
      <c r="O766" s="13"/>
      <c r="P766" s="13"/>
      <c r="Q766" s="13"/>
      <c r="R766" s="13"/>
      <c r="S766" s="13"/>
      <c r="T766" s="15"/>
      <c r="U766" s="16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6"/>
      <c r="BB766" s="16"/>
      <c r="BC766" s="17"/>
      <c r="BD766" s="12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2"/>
      <c r="CB766" s="12"/>
      <c r="CC766" s="12"/>
    </row>
    <row r="767" spans="1:81" ht="12.75">
      <c r="A767" s="21"/>
      <c r="B767" s="3"/>
      <c r="C767" s="21"/>
      <c r="D767" s="21"/>
      <c r="E767" s="282"/>
      <c r="F767" s="282"/>
      <c r="G767" s="283"/>
      <c r="H767" s="283"/>
      <c r="I767" s="16"/>
      <c r="J767" s="12"/>
      <c r="K767" s="12"/>
      <c r="L767" s="12"/>
      <c r="M767" s="12"/>
      <c r="N767" s="13"/>
      <c r="O767" s="13"/>
      <c r="P767" s="13"/>
      <c r="Q767" s="13"/>
      <c r="R767" s="13"/>
      <c r="S767" s="13"/>
      <c r="T767" s="15"/>
      <c r="U767" s="16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6"/>
      <c r="BB767" s="16"/>
      <c r="BC767" s="17"/>
      <c r="BD767" s="12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2"/>
      <c r="CB767" s="12"/>
      <c r="CC767" s="12"/>
    </row>
    <row r="768" spans="1:81" ht="12.75">
      <c r="A768" s="21"/>
      <c r="B768" s="3"/>
      <c r="C768" s="21"/>
      <c r="D768" s="21"/>
      <c r="E768" s="282"/>
      <c r="F768" s="282"/>
      <c r="G768" s="283"/>
      <c r="H768" s="283"/>
      <c r="I768" s="16"/>
      <c r="J768" s="12"/>
      <c r="K768" s="12"/>
      <c r="L768" s="12"/>
      <c r="M768" s="12"/>
      <c r="N768" s="13"/>
      <c r="O768" s="13"/>
      <c r="P768" s="13"/>
      <c r="Q768" s="13"/>
      <c r="R768" s="13"/>
      <c r="S768" s="13"/>
      <c r="T768" s="15"/>
      <c r="U768" s="16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6"/>
      <c r="BB768" s="16"/>
      <c r="BC768" s="17"/>
      <c r="BD768" s="12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2"/>
      <c r="CB768" s="12"/>
      <c r="CC768" s="12"/>
    </row>
    <row r="769" spans="1:81" ht="12.75">
      <c r="A769" s="21"/>
      <c r="B769" s="3"/>
      <c r="C769" s="21"/>
      <c r="D769" s="21"/>
      <c r="E769" s="282"/>
      <c r="F769" s="282"/>
      <c r="G769" s="283"/>
      <c r="H769" s="283"/>
      <c r="I769" s="16"/>
      <c r="J769" s="12"/>
      <c r="K769" s="12"/>
      <c r="L769" s="12"/>
      <c r="M769" s="12"/>
      <c r="N769" s="13"/>
      <c r="O769" s="13"/>
      <c r="P769" s="13"/>
      <c r="Q769" s="13"/>
      <c r="R769" s="13"/>
      <c r="S769" s="13"/>
      <c r="T769" s="15"/>
      <c r="U769" s="16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6"/>
      <c r="BB769" s="16"/>
      <c r="BC769" s="17"/>
      <c r="BD769" s="12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2"/>
      <c r="CB769" s="12"/>
      <c r="CC769" s="12"/>
    </row>
    <row r="770" spans="1:81" ht="12.75">
      <c r="A770" s="21"/>
      <c r="B770" s="3"/>
      <c r="C770" s="21"/>
      <c r="D770" s="21"/>
      <c r="E770" s="282"/>
      <c r="F770" s="282"/>
      <c r="G770" s="283"/>
      <c r="H770" s="283"/>
      <c r="I770" s="16"/>
      <c r="J770" s="12"/>
      <c r="K770" s="12"/>
      <c r="L770" s="12"/>
      <c r="M770" s="12"/>
      <c r="N770" s="13"/>
      <c r="O770" s="13"/>
      <c r="P770" s="13"/>
      <c r="Q770" s="13"/>
      <c r="R770" s="13"/>
      <c r="S770" s="13"/>
      <c r="T770" s="15"/>
      <c r="U770" s="16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6"/>
      <c r="BB770" s="16"/>
      <c r="BC770" s="17"/>
      <c r="BD770" s="12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2"/>
      <c r="CB770" s="12"/>
      <c r="CC770" s="12"/>
    </row>
    <row r="771" spans="1:81" ht="12.75">
      <c r="A771" s="21"/>
      <c r="B771" s="3"/>
      <c r="C771" s="21"/>
      <c r="D771" s="21"/>
      <c r="E771" s="282"/>
      <c r="F771" s="282"/>
      <c r="G771" s="283"/>
      <c r="H771" s="283"/>
      <c r="I771" s="16"/>
      <c r="J771" s="12"/>
      <c r="K771" s="12"/>
      <c r="L771" s="12"/>
      <c r="M771" s="12"/>
      <c r="N771" s="13"/>
      <c r="O771" s="13"/>
      <c r="P771" s="13"/>
      <c r="Q771" s="13"/>
      <c r="R771" s="13"/>
      <c r="S771" s="13"/>
      <c r="T771" s="15"/>
      <c r="U771" s="16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6"/>
      <c r="BB771" s="16"/>
      <c r="BC771" s="17"/>
      <c r="BD771" s="12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2"/>
      <c r="CB771" s="12"/>
      <c r="CC771" s="12"/>
    </row>
    <row r="772" spans="1:81" ht="12.75">
      <c r="A772" s="21"/>
      <c r="B772" s="3"/>
      <c r="C772" s="21"/>
      <c r="D772" s="21"/>
      <c r="E772" s="282"/>
      <c r="F772" s="282"/>
      <c r="G772" s="283"/>
      <c r="H772" s="283"/>
      <c r="I772" s="16"/>
      <c r="J772" s="12"/>
      <c r="K772" s="12"/>
      <c r="L772" s="12"/>
      <c r="M772" s="12"/>
      <c r="N772" s="13"/>
      <c r="O772" s="13"/>
      <c r="P772" s="13"/>
      <c r="Q772" s="13"/>
      <c r="R772" s="13"/>
      <c r="S772" s="13"/>
      <c r="T772" s="15"/>
      <c r="U772" s="16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6"/>
      <c r="BB772" s="16"/>
      <c r="BC772" s="17"/>
      <c r="BD772" s="12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2"/>
      <c r="CB772" s="12"/>
      <c r="CC772" s="12"/>
    </row>
    <row r="773" spans="1:81" ht="12.75">
      <c r="A773" s="21"/>
      <c r="B773" s="3"/>
      <c r="C773" s="21"/>
      <c r="D773" s="21"/>
      <c r="E773" s="282"/>
      <c r="F773" s="282"/>
      <c r="G773" s="283"/>
      <c r="H773" s="283"/>
      <c r="I773" s="16"/>
      <c r="J773" s="12"/>
      <c r="K773" s="12"/>
      <c r="L773" s="12"/>
      <c r="M773" s="12"/>
      <c r="N773" s="13"/>
      <c r="O773" s="13"/>
      <c r="P773" s="13"/>
      <c r="Q773" s="13"/>
      <c r="R773" s="13"/>
      <c r="S773" s="13"/>
      <c r="T773" s="15"/>
      <c r="U773" s="16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6"/>
      <c r="BB773" s="16"/>
      <c r="BC773" s="17"/>
      <c r="BD773" s="12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2"/>
      <c r="CB773" s="12"/>
      <c r="CC773" s="12"/>
    </row>
    <row r="774" spans="1:81" ht="12.75">
      <c r="A774" s="21"/>
      <c r="B774" s="3"/>
      <c r="C774" s="21"/>
      <c r="D774" s="21"/>
      <c r="E774" s="282"/>
      <c r="F774" s="282"/>
      <c r="G774" s="283"/>
      <c r="H774" s="283"/>
      <c r="I774" s="16"/>
      <c r="J774" s="12"/>
      <c r="K774" s="12"/>
      <c r="L774" s="12"/>
      <c r="M774" s="12"/>
      <c r="N774" s="13"/>
      <c r="O774" s="13"/>
      <c r="P774" s="13"/>
      <c r="Q774" s="13"/>
      <c r="R774" s="13"/>
      <c r="S774" s="13"/>
      <c r="T774" s="15"/>
      <c r="U774" s="16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6"/>
      <c r="BB774" s="16"/>
      <c r="BC774" s="17"/>
      <c r="BD774" s="12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2"/>
      <c r="CB774" s="12"/>
      <c r="CC774" s="12"/>
    </row>
    <row r="775" spans="1:81" ht="12.75">
      <c r="A775" s="21"/>
      <c r="B775" s="3"/>
      <c r="C775" s="21"/>
      <c r="D775" s="21"/>
      <c r="E775" s="282"/>
      <c r="F775" s="282"/>
      <c r="G775" s="283"/>
      <c r="H775" s="283"/>
      <c r="I775" s="16"/>
      <c r="J775" s="12"/>
      <c r="K775" s="12"/>
      <c r="L775" s="12"/>
      <c r="M775" s="12"/>
      <c r="N775" s="13"/>
      <c r="O775" s="13"/>
      <c r="P775" s="13"/>
      <c r="Q775" s="13"/>
      <c r="R775" s="13"/>
      <c r="S775" s="13"/>
      <c r="T775" s="15"/>
      <c r="U775" s="16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6"/>
      <c r="BB775" s="16"/>
      <c r="BC775" s="17"/>
      <c r="BD775" s="12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2"/>
      <c r="CB775" s="12"/>
      <c r="CC775" s="12"/>
    </row>
    <row r="776" spans="1:81" ht="12.75">
      <c r="A776" s="21"/>
      <c r="B776" s="3"/>
      <c r="C776" s="21"/>
      <c r="D776" s="21"/>
      <c r="E776" s="282"/>
      <c r="F776" s="282"/>
      <c r="G776" s="283"/>
      <c r="H776" s="283"/>
      <c r="I776" s="16"/>
      <c r="J776" s="12"/>
      <c r="K776" s="12"/>
      <c r="L776" s="12"/>
      <c r="M776" s="12"/>
      <c r="N776" s="13"/>
      <c r="O776" s="13"/>
      <c r="P776" s="13"/>
      <c r="Q776" s="13"/>
      <c r="R776" s="13"/>
      <c r="S776" s="13"/>
      <c r="T776" s="15"/>
      <c r="U776" s="16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6"/>
      <c r="BB776" s="16"/>
      <c r="BC776" s="17"/>
      <c r="BD776" s="12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2"/>
      <c r="CB776" s="12"/>
      <c r="CC776" s="12"/>
    </row>
    <row r="777" spans="1:81" ht="12.75">
      <c r="A777" s="21"/>
      <c r="B777" s="3"/>
      <c r="C777" s="21"/>
      <c r="D777" s="21"/>
      <c r="E777" s="282"/>
      <c r="F777" s="282"/>
      <c r="G777" s="283"/>
      <c r="H777" s="283"/>
      <c r="I777" s="16"/>
      <c r="J777" s="12"/>
      <c r="K777" s="12"/>
      <c r="L777" s="12"/>
      <c r="M777" s="12"/>
      <c r="N777" s="13"/>
      <c r="O777" s="13"/>
      <c r="P777" s="13"/>
      <c r="Q777" s="13"/>
      <c r="R777" s="13"/>
      <c r="S777" s="13"/>
      <c r="T777" s="15"/>
      <c r="U777" s="16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6"/>
      <c r="BB777" s="16"/>
      <c r="BC777" s="17"/>
      <c r="BD777" s="12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2"/>
      <c r="CB777" s="12"/>
      <c r="CC777" s="12"/>
    </row>
    <row r="778" spans="1:81" ht="12.75">
      <c r="A778" s="21"/>
      <c r="B778" s="3"/>
      <c r="C778" s="21"/>
      <c r="D778" s="21"/>
      <c r="E778" s="282"/>
      <c r="F778" s="282"/>
      <c r="G778" s="283"/>
      <c r="H778" s="283"/>
      <c r="I778" s="16"/>
      <c r="J778" s="12"/>
      <c r="K778" s="12"/>
      <c r="L778" s="12"/>
      <c r="M778" s="12"/>
      <c r="N778" s="13"/>
      <c r="O778" s="13"/>
      <c r="P778" s="13"/>
      <c r="Q778" s="13"/>
      <c r="R778" s="13"/>
      <c r="S778" s="13"/>
      <c r="T778" s="15"/>
      <c r="U778" s="16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6"/>
      <c r="BB778" s="16"/>
      <c r="BC778" s="17"/>
      <c r="BD778" s="12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2"/>
      <c r="CB778" s="12"/>
      <c r="CC778" s="12"/>
    </row>
    <row r="779" spans="1:81" ht="12.75">
      <c r="A779" s="21"/>
      <c r="B779" s="3"/>
      <c r="C779" s="21"/>
      <c r="D779" s="21"/>
      <c r="E779" s="282"/>
      <c r="F779" s="282"/>
      <c r="G779" s="283"/>
      <c r="H779" s="283"/>
      <c r="I779" s="16"/>
      <c r="J779" s="12"/>
      <c r="K779" s="12"/>
      <c r="L779" s="12"/>
      <c r="M779" s="12"/>
      <c r="N779" s="13"/>
      <c r="O779" s="13"/>
      <c r="P779" s="13"/>
      <c r="Q779" s="13"/>
      <c r="R779" s="13"/>
      <c r="S779" s="13"/>
      <c r="T779" s="15"/>
      <c r="U779" s="16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6"/>
      <c r="BB779" s="16"/>
      <c r="BC779" s="17"/>
      <c r="BD779" s="12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2"/>
      <c r="CB779" s="12"/>
      <c r="CC779" s="12"/>
    </row>
    <row r="780" spans="1:81" ht="12.75">
      <c r="A780" s="21"/>
      <c r="B780" s="3"/>
      <c r="C780" s="21"/>
      <c r="D780" s="21"/>
      <c r="E780" s="282"/>
      <c r="F780" s="282"/>
      <c r="G780" s="283"/>
      <c r="H780" s="283"/>
      <c r="I780" s="16"/>
      <c r="J780" s="12"/>
      <c r="K780" s="12"/>
      <c r="L780" s="12"/>
      <c r="M780" s="12"/>
      <c r="N780" s="13"/>
      <c r="O780" s="13"/>
      <c r="P780" s="13"/>
      <c r="Q780" s="13"/>
      <c r="R780" s="13"/>
      <c r="S780" s="13"/>
      <c r="T780" s="15"/>
      <c r="U780" s="16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6"/>
      <c r="BB780" s="16"/>
      <c r="BC780" s="17"/>
      <c r="BD780" s="12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2"/>
      <c r="CB780" s="12"/>
      <c r="CC780" s="12"/>
    </row>
    <row r="781" spans="1:81" ht="12.75">
      <c r="A781" s="21"/>
      <c r="B781" s="3"/>
      <c r="C781" s="21"/>
      <c r="D781" s="21"/>
      <c r="E781" s="282"/>
      <c r="F781" s="282"/>
      <c r="G781" s="283"/>
      <c r="H781" s="283"/>
      <c r="I781" s="16"/>
      <c r="J781" s="12"/>
      <c r="K781" s="12"/>
      <c r="L781" s="12"/>
      <c r="M781" s="12"/>
      <c r="N781" s="13"/>
      <c r="O781" s="13"/>
      <c r="P781" s="13"/>
      <c r="Q781" s="13"/>
      <c r="R781" s="13"/>
      <c r="S781" s="13"/>
      <c r="T781" s="15"/>
      <c r="U781" s="16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6"/>
      <c r="BB781" s="16"/>
      <c r="BC781" s="17"/>
      <c r="BD781" s="12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2"/>
      <c r="CB781" s="12"/>
      <c r="CC781" s="12"/>
    </row>
    <row r="782" spans="1:81" ht="12.75">
      <c r="A782" s="21"/>
      <c r="B782" s="3"/>
      <c r="C782" s="21"/>
      <c r="D782" s="21"/>
      <c r="E782" s="282"/>
      <c r="F782" s="282"/>
      <c r="G782" s="283"/>
      <c r="H782" s="283"/>
      <c r="I782" s="16"/>
      <c r="J782" s="12"/>
      <c r="K782" s="12"/>
      <c r="L782" s="12"/>
      <c r="M782" s="12"/>
      <c r="N782" s="13"/>
      <c r="O782" s="13"/>
      <c r="P782" s="13"/>
      <c r="Q782" s="13"/>
      <c r="R782" s="13"/>
      <c r="S782" s="13"/>
      <c r="T782" s="15"/>
      <c r="U782" s="16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6"/>
      <c r="BB782" s="16"/>
      <c r="BC782" s="17"/>
      <c r="BD782" s="12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2"/>
      <c r="CB782" s="12"/>
      <c r="CC782" s="12"/>
    </row>
    <row r="783" spans="1:81" ht="12.75">
      <c r="A783" s="21"/>
      <c r="B783" s="3"/>
      <c r="C783" s="21"/>
      <c r="D783" s="21"/>
      <c r="E783" s="282"/>
      <c r="F783" s="282"/>
      <c r="G783" s="283"/>
      <c r="H783" s="283"/>
      <c r="I783" s="16"/>
      <c r="J783" s="12"/>
      <c r="K783" s="12"/>
      <c r="L783" s="12"/>
      <c r="M783" s="12"/>
      <c r="N783" s="13"/>
      <c r="O783" s="13"/>
      <c r="P783" s="13"/>
      <c r="Q783" s="13"/>
      <c r="R783" s="13"/>
      <c r="S783" s="13"/>
      <c r="T783" s="15"/>
      <c r="U783" s="16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6"/>
      <c r="BB783" s="16"/>
      <c r="BC783" s="17"/>
      <c r="BD783" s="12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2"/>
      <c r="CB783" s="12"/>
      <c r="CC783" s="12"/>
    </row>
    <row r="784" spans="1:81" ht="12.75">
      <c r="A784" s="21"/>
      <c r="B784" s="3"/>
      <c r="C784" s="21"/>
      <c r="D784" s="21"/>
      <c r="E784" s="282"/>
      <c r="F784" s="282"/>
      <c r="G784" s="283"/>
      <c r="H784" s="283"/>
      <c r="I784" s="16"/>
      <c r="J784" s="12"/>
      <c r="K784" s="12"/>
      <c r="L784" s="12"/>
      <c r="M784" s="12"/>
      <c r="N784" s="13"/>
      <c r="O784" s="13"/>
      <c r="P784" s="13"/>
      <c r="Q784" s="13"/>
      <c r="R784" s="13"/>
      <c r="S784" s="13"/>
      <c r="T784" s="15"/>
      <c r="U784" s="16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6"/>
      <c r="BB784" s="16"/>
      <c r="BC784" s="17"/>
      <c r="BD784" s="12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2"/>
      <c r="CB784" s="12"/>
      <c r="CC784" s="12"/>
    </row>
    <row r="785" spans="1:81" ht="12.75">
      <c r="A785" s="21"/>
      <c r="B785" s="3"/>
      <c r="C785" s="21"/>
      <c r="D785" s="21"/>
      <c r="E785" s="282"/>
      <c r="F785" s="282"/>
      <c r="G785" s="283"/>
      <c r="H785" s="283"/>
      <c r="I785" s="16"/>
      <c r="J785" s="12"/>
      <c r="K785" s="12"/>
      <c r="L785" s="12"/>
      <c r="M785" s="12"/>
      <c r="N785" s="13"/>
      <c r="O785" s="13"/>
      <c r="P785" s="13"/>
      <c r="Q785" s="13"/>
      <c r="R785" s="13"/>
      <c r="S785" s="13"/>
      <c r="T785" s="15"/>
      <c r="U785" s="16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6"/>
      <c r="BB785" s="16"/>
      <c r="BC785" s="17"/>
      <c r="BD785" s="12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2"/>
      <c r="CB785" s="12"/>
      <c r="CC785" s="12"/>
    </row>
    <row r="786" spans="1:81" ht="12.75">
      <c r="A786" s="21"/>
      <c r="B786" s="3"/>
      <c r="C786" s="21"/>
      <c r="D786" s="21"/>
      <c r="E786" s="282"/>
      <c r="F786" s="282"/>
      <c r="G786" s="283"/>
      <c r="H786" s="283"/>
      <c r="I786" s="16"/>
      <c r="J786" s="12"/>
      <c r="K786" s="12"/>
      <c r="L786" s="12"/>
      <c r="M786" s="12"/>
      <c r="N786" s="13"/>
      <c r="O786" s="13"/>
      <c r="P786" s="13"/>
      <c r="Q786" s="13"/>
      <c r="R786" s="13"/>
      <c r="S786" s="13"/>
      <c r="T786" s="15"/>
      <c r="U786" s="16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6"/>
      <c r="BB786" s="16"/>
      <c r="BC786" s="17"/>
      <c r="BD786" s="12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2"/>
      <c r="CB786" s="12"/>
      <c r="CC786" s="12"/>
    </row>
    <row r="787" spans="1:81" ht="12.75">
      <c r="A787" s="21"/>
      <c r="B787" s="3"/>
      <c r="C787" s="21"/>
      <c r="D787" s="21"/>
      <c r="E787" s="282"/>
      <c r="F787" s="282"/>
      <c r="G787" s="283"/>
      <c r="H787" s="283"/>
      <c r="I787" s="16"/>
      <c r="J787" s="12"/>
      <c r="K787" s="12"/>
      <c r="L787" s="12"/>
      <c r="M787" s="12"/>
      <c r="N787" s="13"/>
      <c r="O787" s="13"/>
      <c r="P787" s="13"/>
      <c r="Q787" s="13"/>
      <c r="R787" s="13"/>
      <c r="S787" s="13"/>
      <c r="T787" s="15"/>
      <c r="U787" s="16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6"/>
      <c r="BB787" s="16"/>
      <c r="BC787" s="17"/>
      <c r="BD787" s="12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2"/>
      <c r="CB787" s="12"/>
      <c r="CC787" s="12"/>
    </row>
    <row r="788" spans="1:81" ht="12.75">
      <c r="A788" s="21"/>
      <c r="B788" s="3"/>
      <c r="C788" s="21"/>
      <c r="D788" s="21"/>
      <c r="E788" s="282"/>
      <c r="F788" s="282"/>
      <c r="G788" s="283"/>
      <c r="H788" s="283"/>
      <c r="I788" s="16"/>
      <c r="J788" s="12"/>
      <c r="K788" s="12"/>
      <c r="L788" s="12"/>
      <c r="M788" s="12"/>
      <c r="N788" s="13"/>
      <c r="O788" s="13"/>
      <c r="P788" s="13"/>
      <c r="Q788" s="13"/>
      <c r="R788" s="13"/>
      <c r="S788" s="13"/>
      <c r="T788" s="15"/>
      <c r="U788" s="16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6"/>
      <c r="BB788" s="16"/>
      <c r="BC788" s="17"/>
      <c r="BD788" s="12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2"/>
      <c r="CB788" s="12"/>
      <c r="CC788" s="12"/>
    </row>
    <row r="789" spans="1:81" ht="12.75">
      <c r="A789" s="21"/>
      <c r="B789" s="3"/>
      <c r="C789" s="21"/>
      <c r="D789" s="21"/>
      <c r="E789" s="282"/>
      <c r="F789" s="282"/>
      <c r="G789" s="283"/>
      <c r="H789" s="283"/>
      <c r="I789" s="16"/>
      <c r="J789" s="12"/>
      <c r="K789" s="12"/>
      <c r="L789" s="12"/>
      <c r="M789" s="12"/>
      <c r="N789" s="13"/>
      <c r="O789" s="13"/>
      <c r="P789" s="13"/>
      <c r="Q789" s="13"/>
      <c r="R789" s="13"/>
      <c r="S789" s="13"/>
      <c r="T789" s="15"/>
      <c r="U789" s="16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6"/>
      <c r="BB789" s="16"/>
      <c r="BC789" s="17"/>
      <c r="BD789" s="12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2"/>
      <c r="CB789" s="12"/>
      <c r="CC789" s="12"/>
    </row>
    <row r="790" spans="1:81" ht="12.75">
      <c r="A790" s="21"/>
      <c r="B790" s="3"/>
      <c r="C790" s="21"/>
      <c r="D790" s="21"/>
      <c r="E790" s="282"/>
      <c r="F790" s="282"/>
      <c r="G790" s="283"/>
      <c r="H790" s="283"/>
      <c r="I790" s="16"/>
      <c r="J790" s="12"/>
      <c r="K790" s="12"/>
      <c r="L790" s="12"/>
      <c r="M790" s="12"/>
      <c r="N790" s="13"/>
      <c r="O790" s="13"/>
      <c r="P790" s="13"/>
      <c r="Q790" s="13"/>
      <c r="R790" s="13"/>
      <c r="S790" s="13"/>
      <c r="T790" s="15"/>
      <c r="U790" s="16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6"/>
      <c r="BB790" s="16"/>
      <c r="BC790" s="17"/>
      <c r="BD790" s="12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2"/>
      <c r="CB790" s="12"/>
      <c r="CC790" s="12"/>
    </row>
    <row r="791" spans="1:81" ht="12.75">
      <c r="A791" s="21"/>
      <c r="B791" s="3"/>
      <c r="C791" s="21"/>
      <c r="D791" s="21"/>
      <c r="E791" s="282"/>
      <c r="F791" s="282"/>
      <c r="G791" s="283"/>
      <c r="H791" s="283"/>
      <c r="I791" s="16"/>
      <c r="J791" s="12"/>
      <c r="K791" s="12"/>
      <c r="L791" s="12"/>
      <c r="M791" s="12"/>
      <c r="N791" s="13"/>
      <c r="O791" s="13"/>
      <c r="P791" s="13"/>
      <c r="Q791" s="13"/>
      <c r="R791" s="13"/>
      <c r="S791" s="13"/>
      <c r="T791" s="15"/>
      <c r="U791" s="16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6"/>
      <c r="BB791" s="16"/>
      <c r="BC791" s="17"/>
      <c r="BD791" s="12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2"/>
      <c r="CB791" s="12"/>
      <c r="CC791" s="12"/>
    </row>
    <row r="792" spans="1:81" ht="12.75">
      <c r="A792" s="21"/>
      <c r="B792" s="3"/>
      <c r="C792" s="21"/>
      <c r="D792" s="21"/>
      <c r="E792" s="282"/>
      <c r="F792" s="282"/>
      <c r="G792" s="283"/>
      <c r="H792" s="283"/>
      <c r="I792" s="16"/>
      <c r="J792" s="12"/>
      <c r="K792" s="12"/>
      <c r="L792" s="12"/>
      <c r="M792" s="12"/>
      <c r="N792" s="13"/>
      <c r="O792" s="13"/>
      <c r="P792" s="13"/>
      <c r="Q792" s="13"/>
      <c r="R792" s="13"/>
      <c r="S792" s="13"/>
      <c r="T792" s="15"/>
      <c r="U792" s="16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6"/>
      <c r="BB792" s="16"/>
      <c r="BC792" s="17"/>
      <c r="BD792" s="12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2"/>
      <c r="CB792" s="12"/>
      <c r="CC792" s="12"/>
    </row>
    <row r="793" spans="1:81" ht="12.75">
      <c r="A793" s="21"/>
      <c r="B793" s="3"/>
      <c r="C793" s="21"/>
      <c r="D793" s="21"/>
      <c r="E793" s="282"/>
      <c r="F793" s="282"/>
      <c r="G793" s="283"/>
      <c r="H793" s="283"/>
      <c r="I793" s="16"/>
      <c r="J793" s="12"/>
      <c r="K793" s="12"/>
      <c r="L793" s="12"/>
      <c r="M793" s="12"/>
      <c r="N793" s="13"/>
      <c r="O793" s="13"/>
      <c r="P793" s="13"/>
      <c r="Q793" s="13"/>
      <c r="R793" s="13"/>
      <c r="S793" s="13"/>
      <c r="T793" s="15"/>
      <c r="U793" s="16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6"/>
      <c r="BB793" s="16"/>
      <c r="BC793" s="17"/>
      <c r="BD793" s="12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2"/>
      <c r="CB793" s="12"/>
      <c r="CC793" s="12"/>
    </row>
    <row r="794" spans="1:81" ht="12.75">
      <c r="A794" s="21"/>
      <c r="B794" s="3"/>
      <c r="C794" s="21"/>
      <c r="D794" s="21"/>
      <c r="E794" s="282"/>
      <c r="F794" s="282"/>
      <c r="G794" s="283"/>
      <c r="H794" s="283"/>
      <c r="I794" s="16"/>
      <c r="J794" s="12"/>
      <c r="K794" s="12"/>
      <c r="L794" s="12"/>
      <c r="M794" s="12"/>
      <c r="N794" s="13"/>
      <c r="O794" s="13"/>
      <c r="P794" s="13"/>
      <c r="Q794" s="13"/>
      <c r="R794" s="13"/>
      <c r="S794" s="13"/>
      <c r="T794" s="15"/>
      <c r="U794" s="16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6"/>
      <c r="BB794" s="16"/>
      <c r="BC794" s="17"/>
      <c r="BD794" s="12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2"/>
      <c r="CB794" s="12"/>
      <c r="CC794" s="12"/>
    </row>
    <row r="795" spans="1:81" ht="12.75">
      <c r="A795" s="21"/>
      <c r="B795" s="3"/>
      <c r="C795" s="21"/>
      <c r="D795" s="21"/>
      <c r="E795" s="282"/>
      <c r="F795" s="282"/>
      <c r="G795" s="283"/>
      <c r="H795" s="283"/>
      <c r="I795" s="16"/>
      <c r="J795" s="12"/>
      <c r="K795" s="12"/>
      <c r="L795" s="12"/>
      <c r="M795" s="12"/>
      <c r="N795" s="13"/>
      <c r="O795" s="13"/>
      <c r="P795" s="13"/>
      <c r="Q795" s="13"/>
      <c r="R795" s="13"/>
      <c r="S795" s="13"/>
      <c r="T795" s="15"/>
      <c r="U795" s="16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6"/>
      <c r="BB795" s="16"/>
      <c r="BC795" s="17"/>
      <c r="BD795" s="12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2"/>
      <c r="CB795" s="12"/>
      <c r="CC795" s="12"/>
    </row>
    <row r="796" spans="1:81" ht="12.75">
      <c r="A796" s="21"/>
      <c r="B796" s="3"/>
      <c r="C796" s="21"/>
      <c r="D796" s="21"/>
      <c r="E796" s="282"/>
      <c r="F796" s="282"/>
      <c r="G796" s="283"/>
      <c r="H796" s="283"/>
      <c r="I796" s="16"/>
      <c r="J796" s="12"/>
      <c r="K796" s="12"/>
      <c r="L796" s="12"/>
      <c r="M796" s="12"/>
      <c r="N796" s="13"/>
      <c r="O796" s="13"/>
      <c r="P796" s="13"/>
      <c r="Q796" s="13"/>
      <c r="R796" s="13"/>
      <c r="S796" s="13"/>
      <c r="T796" s="15"/>
      <c r="U796" s="16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6"/>
      <c r="BB796" s="16"/>
      <c r="BC796" s="17"/>
      <c r="BD796" s="12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2"/>
      <c r="CB796" s="12"/>
      <c r="CC796" s="12"/>
    </row>
    <row r="797" spans="1:81" ht="12.75">
      <c r="A797" s="21"/>
      <c r="B797" s="3"/>
      <c r="C797" s="21"/>
      <c r="D797" s="21"/>
      <c r="E797" s="282"/>
      <c r="F797" s="282"/>
      <c r="G797" s="283"/>
      <c r="H797" s="283"/>
      <c r="I797" s="16"/>
      <c r="J797" s="12"/>
      <c r="K797" s="12"/>
      <c r="L797" s="12"/>
      <c r="M797" s="12"/>
      <c r="N797" s="13"/>
      <c r="O797" s="13"/>
      <c r="P797" s="13"/>
      <c r="Q797" s="13"/>
      <c r="R797" s="13"/>
      <c r="S797" s="13"/>
      <c r="T797" s="15"/>
      <c r="U797" s="16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6"/>
      <c r="BB797" s="16"/>
      <c r="BC797" s="17"/>
      <c r="BD797" s="12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2"/>
      <c r="CB797" s="12"/>
      <c r="CC797" s="12"/>
    </row>
    <row r="798" spans="1:81" ht="12.75">
      <c r="A798" s="21"/>
      <c r="B798" s="3"/>
      <c r="C798" s="21"/>
      <c r="D798" s="21"/>
      <c r="E798" s="282"/>
      <c r="F798" s="282"/>
      <c r="G798" s="283"/>
      <c r="H798" s="283"/>
      <c r="I798" s="16"/>
      <c r="J798" s="12"/>
      <c r="K798" s="12"/>
      <c r="L798" s="12"/>
      <c r="M798" s="12"/>
      <c r="N798" s="13"/>
      <c r="O798" s="13"/>
      <c r="P798" s="13"/>
      <c r="Q798" s="13"/>
      <c r="R798" s="13"/>
      <c r="S798" s="13"/>
      <c r="T798" s="15"/>
      <c r="U798" s="16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6"/>
      <c r="BB798" s="16"/>
      <c r="BC798" s="17"/>
      <c r="BD798" s="12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2"/>
      <c r="CB798" s="12"/>
      <c r="CC798" s="12"/>
    </row>
    <row r="799" spans="1:81" ht="12.75">
      <c r="A799" s="21"/>
      <c r="B799" s="3"/>
      <c r="C799" s="21"/>
      <c r="D799" s="21"/>
      <c r="E799" s="282"/>
      <c r="F799" s="282"/>
      <c r="G799" s="283"/>
      <c r="H799" s="283"/>
      <c r="I799" s="16"/>
      <c r="J799" s="12"/>
      <c r="K799" s="12"/>
      <c r="L799" s="12"/>
      <c r="M799" s="12"/>
      <c r="N799" s="13"/>
      <c r="O799" s="13"/>
      <c r="P799" s="13"/>
      <c r="Q799" s="13"/>
      <c r="R799" s="13"/>
      <c r="S799" s="13"/>
      <c r="T799" s="15"/>
      <c r="U799" s="16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6"/>
      <c r="BB799" s="16"/>
      <c r="BC799" s="17"/>
      <c r="BD799" s="12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2"/>
      <c r="CB799" s="12"/>
      <c r="CC799" s="12"/>
    </row>
    <row r="800" spans="1:81" ht="12.75">
      <c r="A800" s="21"/>
      <c r="B800" s="3"/>
      <c r="C800" s="21"/>
      <c r="D800" s="21"/>
      <c r="E800" s="282"/>
      <c r="F800" s="282"/>
      <c r="G800" s="283"/>
      <c r="H800" s="283"/>
      <c r="I800" s="16"/>
      <c r="J800" s="12"/>
      <c r="K800" s="12"/>
      <c r="L800" s="12"/>
      <c r="M800" s="12"/>
      <c r="N800" s="13"/>
      <c r="O800" s="13"/>
      <c r="P800" s="13"/>
      <c r="Q800" s="13"/>
      <c r="R800" s="13"/>
      <c r="S800" s="13"/>
      <c r="T800" s="15"/>
      <c r="U800" s="16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6"/>
      <c r="BB800" s="16"/>
      <c r="BC800" s="17"/>
      <c r="BD800" s="12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2"/>
      <c r="CB800" s="12"/>
      <c r="CC800" s="12"/>
    </row>
    <row r="801" spans="1:81" ht="12.75">
      <c r="A801" s="21"/>
      <c r="B801" s="3"/>
      <c r="C801" s="21"/>
      <c r="D801" s="21"/>
      <c r="E801" s="282"/>
      <c r="F801" s="282"/>
      <c r="G801" s="283"/>
      <c r="H801" s="283"/>
      <c r="I801" s="16"/>
      <c r="J801" s="12"/>
      <c r="K801" s="12"/>
      <c r="L801" s="12"/>
      <c r="M801" s="12"/>
      <c r="N801" s="13"/>
      <c r="O801" s="13"/>
      <c r="P801" s="13"/>
      <c r="Q801" s="13"/>
      <c r="R801" s="13"/>
      <c r="S801" s="13"/>
      <c r="T801" s="15"/>
      <c r="U801" s="16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6"/>
      <c r="BB801" s="16"/>
      <c r="BC801" s="17"/>
      <c r="BD801" s="12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2"/>
      <c r="CB801" s="12"/>
      <c r="CC801" s="12"/>
    </row>
    <row r="802" spans="1:81" ht="12.75">
      <c r="A802" s="21"/>
      <c r="B802" s="3"/>
      <c r="C802" s="21"/>
      <c r="D802" s="21"/>
      <c r="E802" s="282"/>
      <c r="F802" s="282"/>
      <c r="G802" s="283"/>
      <c r="H802" s="283"/>
      <c r="I802" s="16"/>
      <c r="J802" s="12"/>
      <c r="K802" s="12"/>
      <c r="L802" s="12"/>
      <c r="M802" s="12"/>
      <c r="N802" s="13"/>
      <c r="O802" s="13"/>
      <c r="P802" s="13"/>
      <c r="Q802" s="13"/>
      <c r="R802" s="13"/>
      <c r="S802" s="13"/>
      <c r="T802" s="15"/>
      <c r="U802" s="16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6"/>
      <c r="BB802" s="16"/>
      <c r="BC802" s="17"/>
      <c r="BD802" s="12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2"/>
      <c r="CB802" s="12"/>
      <c r="CC802" s="12"/>
    </row>
    <row r="803" spans="1:81" ht="12.75">
      <c r="A803" s="21"/>
      <c r="B803" s="3"/>
      <c r="C803" s="21"/>
      <c r="D803" s="21"/>
      <c r="E803" s="282"/>
      <c r="F803" s="282"/>
      <c r="G803" s="283"/>
      <c r="H803" s="283"/>
      <c r="I803" s="16"/>
      <c r="J803" s="12"/>
      <c r="K803" s="12"/>
      <c r="L803" s="12"/>
      <c r="M803" s="12"/>
      <c r="N803" s="13"/>
      <c r="O803" s="13"/>
      <c r="P803" s="13"/>
      <c r="Q803" s="13"/>
      <c r="R803" s="13"/>
      <c r="S803" s="13"/>
      <c r="T803" s="15"/>
      <c r="U803" s="16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6"/>
      <c r="BB803" s="16"/>
      <c r="BC803" s="17"/>
      <c r="BD803" s="12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2"/>
      <c r="CB803" s="12"/>
      <c r="CC803" s="12"/>
    </row>
    <row r="804" spans="1:81" ht="12.75">
      <c r="A804" s="21"/>
      <c r="B804" s="3"/>
      <c r="C804" s="21"/>
      <c r="D804" s="21"/>
      <c r="E804" s="282"/>
      <c r="F804" s="282"/>
      <c r="G804" s="283"/>
      <c r="H804" s="283"/>
      <c r="I804" s="16"/>
      <c r="J804" s="12"/>
      <c r="K804" s="12"/>
      <c r="L804" s="12"/>
      <c r="M804" s="12"/>
      <c r="N804" s="13"/>
      <c r="O804" s="13"/>
      <c r="P804" s="13"/>
      <c r="Q804" s="13"/>
      <c r="R804" s="13"/>
      <c r="S804" s="13"/>
      <c r="T804" s="15"/>
      <c r="U804" s="16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6"/>
      <c r="BB804" s="16"/>
      <c r="BC804" s="17"/>
      <c r="BD804" s="12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2"/>
      <c r="CB804" s="12"/>
      <c r="CC804" s="12"/>
    </row>
    <row r="805" spans="1:81" ht="12.75">
      <c r="A805" s="21"/>
      <c r="B805" s="3"/>
      <c r="C805" s="21"/>
      <c r="D805" s="21"/>
      <c r="E805" s="282"/>
      <c r="F805" s="282"/>
      <c r="G805" s="283"/>
      <c r="H805" s="283"/>
      <c r="I805" s="16"/>
      <c r="J805" s="12"/>
      <c r="K805" s="12"/>
      <c r="L805" s="12"/>
      <c r="M805" s="12"/>
      <c r="N805" s="13"/>
      <c r="O805" s="13"/>
      <c r="P805" s="13"/>
      <c r="Q805" s="13"/>
      <c r="R805" s="13"/>
      <c r="S805" s="13"/>
      <c r="T805" s="15"/>
      <c r="U805" s="16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6"/>
      <c r="BB805" s="16"/>
      <c r="BC805" s="17"/>
      <c r="BD805" s="12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2"/>
      <c r="CB805" s="12"/>
      <c r="CC805" s="12"/>
    </row>
    <row r="806" spans="1:81" ht="12.75">
      <c r="A806" s="21"/>
      <c r="B806" s="3"/>
      <c r="C806" s="21"/>
      <c r="D806" s="21"/>
      <c r="E806" s="282"/>
      <c r="F806" s="282"/>
      <c r="G806" s="283"/>
      <c r="H806" s="283"/>
      <c r="I806" s="16"/>
      <c r="J806" s="12"/>
      <c r="K806" s="12"/>
      <c r="L806" s="12"/>
      <c r="M806" s="12"/>
      <c r="N806" s="13"/>
      <c r="O806" s="13"/>
      <c r="P806" s="13"/>
      <c r="Q806" s="13"/>
      <c r="R806" s="13"/>
      <c r="S806" s="13"/>
      <c r="T806" s="15"/>
      <c r="U806" s="16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6"/>
      <c r="BB806" s="16"/>
      <c r="BC806" s="17"/>
      <c r="BD806" s="12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2"/>
      <c r="CB806" s="12"/>
      <c r="CC806" s="12"/>
    </row>
    <row r="807" spans="1:81" ht="12.75">
      <c r="A807" s="21"/>
      <c r="B807" s="3"/>
      <c r="C807" s="21"/>
      <c r="D807" s="21"/>
      <c r="E807" s="282"/>
      <c r="F807" s="282"/>
      <c r="G807" s="283"/>
      <c r="H807" s="283"/>
      <c r="I807" s="16"/>
      <c r="J807" s="12"/>
      <c r="K807" s="12"/>
      <c r="L807" s="12"/>
      <c r="M807" s="12"/>
      <c r="N807" s="13"/>
      <c r="O807" s="13"/>
      <c r="P807" s="13"/>
      <c r="Q807" s="13"/>
      <c r="R807" s="13"/>
      <c r="S807" s="13"/>
      <c r="T807" s="15"/>
      <c r="U807" s="16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6"/>
      <c r="BB807" s="16"/>
      <c r="BC807" s="17"/>
      <c r="BD807" s="12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2"/>
      <c r="CB807" s="12"/>
      <c r="CC807" s="12"/>
    </row>
    <row r="808" spans="1:81" ht="12.75">
      <c r="A808" s="21"/>
      <c r="B808" s="3"/>
      <c r="C808" s="21"/>
      <c r="D808" s="21"/>
      <c r="E808" s="282"/>
      <c r="F808" s="282"/>
      <c r="G808" s="283"/>
      <c r="H808" s="283"/>
      <c r="I808" s="16"/>
      <c r="J808" s="12"/>
      <c r="K808" s="12"/>
      <c r="L808" s="12"/>
      <c r="M808" s="12"/>
      <c r="N808" s="13"/>
      <c r="O808" s="13"/>
      <c r="P808" s="13"/>
      <c r="Q808" s="13"/>
      <c r="R808" s="13"/>
      <c r="S808" s="13"/>
      <c r="T808" s="15"/>
      <c r="U808" s="16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6"/>
      <c r="BB808" s="16"/>
      <c r="BC808" s="17"/>
      <c r="BD808" s="12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2"/>
      <c r="CB808" s="12"/>
      <c r="CC808" s="12"/>
    </row>
    <row r="809" spans="1:81" ht="12.75">
      <c r="A809" s="21"/>
      <c r="B809" s="3"/>
      <c r="C809" s="21"/>
      <c r="D809" s="21"/>
      <c r="E809" s="282"/>
      <c r="F809" s="282"/>
      <c r="G809" s="283"/>
      <c r="H809" s="283"/>
      <c r="I809" s="16"/>
      <c r="J809" s="12"/>
      <c r="K809" s="12"/>
      <c r="L809" s="12"/>
      <c r="M809" s="12"/>
      <c r="N809" s="13"/>
      <c r="O809" s="13"/>
      <c r="P809" s="13"/>
      <c r="Q809" s="13"/>
      <c r="R809" s="13"/>
      <c r="S809" s="13"/>
      <c r="T809" s="15"/>
      <c r="U809" s="16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6"/>
      <c r="BB809" s="16"/>
      <c r="BC809" s="17"/>
      <c r="BD809" s="12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2"/>
      <c r="CB809" s="12"/>
      <c r="CC809" s="12"/>
    </row>
    <row r="810" spans="1:81" ht="12.75">
      <c r="A810" s="21"/>
      <c r="B810" s="3"/>
      <c r="C810" s="21"/>
      <c r="D810" s="21"/>
      <c r="E810" s="282"/>
      <c r="F810" s="282"/>
      <c r="G810" s="283"/>
      <c r="H810" s="283"/>
      <c r="I810" s="16"/>
      <c r="J810" s="12"/>
      <c r="K810" s="12"/>
      <c r="L810" s="12"/>
      <c r="M810" s="12"/>
      <c r="N810" s="13"/>
      <c r="O810" s="13"/>
      <c r="P810" s="13"/>
      <c r="Q810" s="13"/>
      <c r="R810" s="13"/>
      <c r="S810" s="13"/>
      <c r="T810" s="15"/>
      <c r="U810" s="16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6"/>
      <c r="BB810" s="16"/>
      <c r="BC810" s="17"/>
      <c r="BD810" s="12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2"/>
      <c r="CB810" s="12"/>
      <c r="CC810" s="12"/>
    </row>
    <row r="811" spans="1:81" ht="12.75">
      <c r="A811" s="21"/>
      <c r="B811" s="3"/>
      <c r="C811" s="21"/>
      <c r="D811" s="21"/>
      <c r="E811" s="282"/>
      <c r="F811" s="282"/>
      <c r="G811" s="283"/>
      <c r="H811" s="283"/>
      <c r="I811" s="16"/>
      <c r="J811" s="12"/>
      <c r="K811" s="12"/>
      <c r="L811" s="12"/>
      <c r="M811" s="12"/>
      <c r="N811" s="13"/>
      <c r="O811" s="13"/>
      <c r="P811" s="13"/>
      <c r="Q811" s="13"/>
      <c r="R811" s="13"/>
      <c r="S811" s="13"/>
      <c r="T811" s="15"/>
      <c r="U811" s="16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6"/>
      <c r="BB811" s="16"/>
      <c r="BC811" s="17"/>
      <c r="BD811" s="12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2"/>
      <c r="CB811" s="12"/>
      <c r="CC811" s="12"/>
    </row>
    <row r="812" spans="1:81" ht="12.75">
      <c r="A812" s="21"/>
      <c r="B812" s="3"/>
      <c r="C812" s="21"/>
      <c r="D812" s="21"/>
      <c r="E812" s="282"/>
      <c r="F812" s="282"/>
      <c r="G812" s="283"/>
      <c r="H812" s="283"/>
      <c r="I812" s="16"/>
      <c r="J812" s="12"/>
      <c r="K812" s="12"/>
      <c r="L812" s="12"/>
      <c r="M812" s="12"/>
      <c r="N812" s="13"/>
      <c r="O812" s="13"/>
      <c r="P812" s="13"/>
      <c r="Q812" s="13"/>
      <c r="R812" s="13"/>
      <c r="S812" s="13"/>
      <c r="T812" s="15"/>
      <c r="U812" s="16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6"/>
      <c r="BB812" s="16"/>
      <c r="BC812" s="17"/>
      <c r="BD812" s="12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2"/>
      <c r="CB812" s="12"/>
      <c r="CC812" s="12"/>
    </row>
    <row r="813" spans="1:81" ht="12.75">
      <c r="A813" s="21"/>
      <c r="B813" s="3"/>
      <c r="C813" s="21"/>
      <c r="D813" s="21"/>
      <c r="E813" s="282"/>
      <c r="F813" s="282"/>
      <c r="G813" s="283"/>
      <c r="H813" s="283"/>
      <c r="I813" s="16"/>
      <c r="J813" s="12"/>
      <c r="K813" s="12"/>
      <c r="L813" s="12"/>
      <c r="M813" s="12"/>
      <c r="N813" s="13"/>
      <c r="O813" s="13"/>
      <c r="P813" s="13"/>
      <c r="Q813" s="13"/>
      <c r="R813" s="13"/>
      <c r="S813" s="13"/>
      <c r="T813" s="15"/>
      <c r="U813" s="16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6"/>
      <c r="BB813" s="16"/>
      <c r="BC813" s="17"/>
      <c r="BD813" s="12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2"/>
      <c r="CB813" s="12"/>
      <c r="CC813" s="12"/>
    </row>
    <row r="814" spans="1:81" ht="12.75">
      <c r="A814" s="21"/>
      <c r="B814" s="3"/>
      <c r="C814" s="21"/>
      <c r="D814" s="21"/>
      <c r="E814" s="282"/>
      <c r="F814" s="282"/>
      <c r="G814" s="283"/>
      <c r="H814" s="283"/>
      <c r="I814" s="16"/>
      <c r="J814" s="12"/>
      <c r="K814" s="12"/>
      <c r="L814" s="12"/>
      <c r="M814" s="12"/>
      <c r="N814" s="13"/>
      <c r="O814" s="13"/>
      <c r="P814" s="13"/>
      <c r="Q814" s="13"/>
      <c r="R814" s="13"/>
      <c r="S814" s="13"/>
      <c r="T814" s="15"/>
      <c r="U814" s="16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6"/>
      <c r="BB814" s="16"/>
      <c r="BC814" s="17"/>
      <c r="BD814" s="12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2"/>
      <c r="CB814" s="12"/>
      <c r="CC814" s="12"/>
    </row>
    <row r="815" spans="1:81" ht="12.75">
      <c r="A815" s="21"/>
      <c r="B815" s="3"/>
      <c r="C815" s="21"/>
      <c r="D815" s="21"/>
      <c r="E815" s="282"/>
      <c r="F815" s="282"/>
      <c r="G815" s="283"/>
      <c r="H815" s="283"/>
      <c r="I815" s="16"/>
      <c r="J815" s="12"/>
      <c r="K815" s="12"/>
      <c r="L815" s="12"/>
      <c r="M815" s="12"/>
      <c r="N815" s="13"/>
      <c r="O815" s="13"/>
      <c r="P815" s="13"/>
      <c r="Q815" s="13"/>
      <c r="R815" s="13"/>
      <c r="S815" s="13"/>
      <c r="T815" s="15"/>
      <c r="U815" s="16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6"/>
      <c r="BB815" s="16"/>
      <c r="BC815" s="17"/>
      <c r="BD815" s="12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2"/>
      <c r="CB815" s="12"/>
      <c r="CC815" s="12"/>
    </row>
    <row r="816" spans="1:81" ht="12.75">
      <c r="A816" s="21"/>
      <c r="B816" s="3"/>
      <c r="C816" s="21"/>
      <c r="D816" s="21"/>
      <c r="E816" s="282"/>
      <c r="F816" s="282"/>
      <c r="G816" s="283"/>
      <c r="H816" s="283"/>
      <c r="I816" s="16"/>
      <c r="J816" s="12"/>
      <c r="K816" s="12"/>
      <c r="L816" s="12"/>
      <c r="M816" s="12"/>
      <c r="N816" s="13"/>
      <c r="O816" s="13"/>
      <c r="P816" s="13"/>
      <c r="Q816" s="13"/>
      <c r="R816" s="13"/>
      <c r="S816" s="13"/>
      <c r="T816" s="15"/>
      <c r="U816" s="16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6"/>
      <c r="BB816" s="16"/>
      <c r="BC816" s="17"/>
      <c r="BD816" s="12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2"/>
      <c r="CB816" s="12"/>
      <c r="CC816" s="12"/>
    </row>
    <row r="817" spans="1:81" ht="12.75">
      <c r="A817" s="21"/>
      <c r="B817" s="3"/>
      <c r="C817" s="21"/>
      <c r="D817" s="21"/>
      <c r="E817" s="282"/>
      <c r="F817" s="282"/>
      <c r="G817" s="283"/>
      <c r="H817" s="283"/>
      <c r="I817" s="16"/>
      <c r="J817" s="12"/>
      <c r="K817" s="12"/>
      <c r="L817" s="12"/>
      <c r="M817" s="12"/>
      <c r="N817" s="13"/>
      <c r="O817" s="13"/>
      <c r="P817" s="13"/>
      <c r="Q817" s="13"/>
      <c r="R817" s="13"/>
      <c r="S817" s="13"/>
      <c r="T817" s="15"/>
      <c r="U817" s="16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6"/>
      <c r="BB817" s="16"/>
      <c r="BC817" s="17"/>
      <c r="BD817" s="12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2"/>
      <c r="CB817" s="12"/>
      <c r="CC817" s="12"/>
    </row>
    <row r="818" spans="1:81" ht="12.75">
      <c r="A818" s="21"/>
      <c r="B818" s="3"/>
      <c r="C818" s="21"/>
      <c r="D818" s="21"/>
      <c r="E818" s="282"/>
      <c r="F818" s="282"/>
      <c r="G818" s="283"/>
      <c r="H818" s="283"/>
      <c r="I818" s="16"/>
      <c r="J818" s="12"/>
      <c r="K818" s="12"/>
      <c r="L818" s="12"/>
      <c r="M818" s="12"/>
      <c r="N818" s="13"/>
      <c r="O818" s="13"/>
      <c r="P818" s="13"/>
      <c r="Q818" s="13"/>
      <c r="R818" s="13"/>
      <c r="S818" s="13"/>
      <c r="T818" s="15"/>
      <c r="U818" s="16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6"/>
      <c r="BB818" s="16"/>
      <c r="BC818" s="17"/>
      <c r="BD818" s="12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2"/>
      <c r="CB818" s="12"/>
      <c r="CC818" s="12"/>
    </row>
    <row r="819" spans="1:81" ht="12.75">
      <c r="A819" s="21"/>
      <c r="B819" s="3"/>
      <c r="C819" s="21"/>
      <c r="D819" s="21"/>
      <c r="E819" s="282"/>
      <c r="F819" s="282"/>
      <c r="G819" s="283"/>
      <c r="H819" s="283"/>
      <c r="I819" s="16"/>
      <c r="J819" s="12"/>
      <c r="K819" s="12"/>
      <c r="L819" s="12"/>
      <c r="M819" s="12"/>
      <c r="N819" s="13"/>
      <c r="O819" s="13"/>
      <c r="P819" s="13"/>
      <c r="Q819" s="13"/>
      <c r="R819" s="13"/>
      <c r="S819" s="13"/>
      <c r="T819" s="15"/>
      <c r="U819" s="16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6"/>
      <c r="BB819" s="16"/>
      <c r="BC819" s="17"/>
      <c r="BD819" s="12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2"/>
      <c r="CB819" s="12"/>
      <c r="CC819" s="12"/>
    </row>
    <row r="820" spans="1:81" ht="12.75">
      <c r="A820" s="21"/>
      <c r="B820" s="3"/>
      <c r="C820" s="21"/>
      <c r="D820" s="21"/>
      <c r="E820" s="282"/>
      <c r="F820" s="282"/>
      <c r="G820" s="283"/>
      <c r="H820" s="283"/>
      <c r="I820" s="16"/>
      <c r="J820" s="12"/>
      <c r="K820" s="12"/>
      <c r="L820" s="12"/>
      <c r="M820" s="12"/>
      <c r="N820" s="13"/>
      <c r="O820" s="13"/>
      <c r="P820" s="13"/>
      <c r="Q820" s="13"/>
      <c r="R820" s="13"/>
      <c r="S820" s="13"/>
      <c r="T820" s="15"/>
      <c r="U820" s="16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6"/>
      <c r="BB820" s="16"/>
      <c r="BC820" s="17"/>
      <c r="BD820" s="12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2"/>
      <c r="CB820" s="12"/>
      <c r="CC820" s="12"/>
    </row>
    <row r="821" spans="1:81" ht="12.75">
      <c r="A821" s="21"/>
      <c r="B821" s="3"/>
      <c r="C821" s="21"/>
      <c r="D821" s="21"/>
      <c r="E821" s="282"/>
      <c r="F821" s="282"/>
      <c r="G821" s="283"/>
      <c r="H821" s="283"/>
      <c r="I821" s="16"/>
      <c r="J821" s="12"/>
      <c r="K821" s="12"/>
      <c r="L821" s="12"/>
      <c r="M821" s="12"/>
      <c r="N821" s="13"/>
      <c r="O821" s="13"/>
      <c r="P821" s="13"/>
      <c r="Q821" s="13"/>
      <c r="R821" s="13"/>
      <c r="S821" s="13"/>
      <c r="T821" s="15"/>
      <c r="U821" s="16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6"/>
      <c r="BB821" s="16"/>
      <c r="BC821" s="17"/>
      <c r="BD821" s="12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2"/>
      <c r="CB821" s="12"/>
      <c r="CC821" s="12"/>
    </row>
    <row r="822" spans="1:81" ht="12.75">
      <c r="A822" s="21"/>
      <c r="B822" s="3"/>
      <c r="C822" s="21"/>
      <c r="D822" s="21"/>
      <c r="E822" s="282"/>
      <c r="F822" s="282"/>
      <c r="G822" s="283"/>
      <c r="H822" s="283"/>
      <c r="I822" s="16"/>
      <c r="J822" s="12"/>
      <c r="K822" s="12"/>
      <c r="L822" s="12"/>
      <c r="M822" s="12"/>
      <c r="N822" s="13"/>
      <c r="O822" s="13"/>
      <c r="P822" s="13"/>
      <c r="Q822" s="13"/>
      <c r="R822" s="13"/>
      <c r="S822" s="13"/>
      <c r="T822" s="15"/>
      <c r="U822" s="16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6"/>
      <c r="BB822" s="16"/>
      <c r="BC822" s="17"/>
      <c r="BD822" s="12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2"/>
      <c r="CB822" s="12"/>
      <c r="CC822" s="12"/>
    </row>
    <row r="823" spans="1:81" ht="12.75">
      <c r="A823" s="21"/>
      <c r="B823" s="3"/>
      <c r="C823" s="21"/>
      <c r="D823" s="21"/>
      <c r="E823" s="282"/>
      <c r="F823" s="282"/>
      <c r="G823" s="283"/>
      <c r="H823" s="283"/>
      <c r="I823" s="16"/>
      <c r="J823" s="12"/>
      <c r="K823" s="12"/>
      <c r="L823" s="12"/>
      <c r="M823" s="12"/>
      <c r="N823" s="13"/>
      <c r="O823" s="13"/>
      <c r="P823" s="13"/>
      <c r="Q823" s="13"/>
      <c r="R823" s="13"/>
      <c r="S823" s="13"/>
      <c r="T823" s="15"/>
      <c r="U823" s="16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6"/>
      <c r="BB823" s="16"/>
      <c r="BC823" s="17"/>
      <c r="BD823" s="12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2"/>
      <c r="CB823" s="12"/>
      <c r="CC823" s="12"/>
    </row>
    <row r="824" spans="1:81" ht="12.75">
      <c r="A824" s="21"/>
      <c r="B824" s="3"/>
      <c r="C824" s="21"/>
      <c r="D824" s="21"/>
      <c r="E824" s="282"/>
      <c r="F824" s="282"/>
      <c r="G824" s="283"/>
      <c r="H824" s="283"/>
      <c r="I824" s="16"/>
      <c r="J824" s="12"/>
      <c r="K824" s="12"/>
      <c r="L824" s="12"/>
      <c r="M824" s="12"/>
      <c r="N824" s="13"/>
      <c r="O824" s="13"/>
      <c r="P824" s="13"/>
      <c r="Q824" s="13"/>
      <c r="R824" s="13"/>
      <c r="S824" s="13"/>
      <c r="T824" s="15"/>
      <c r="U824" s="16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6"/>
      <c r="BB824" s="16"/>
      <c r="BC824" s="17"/>
      <c r="BD824" s="12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2"/>
      <c r="CB824" s="12"/>
      <c r="CC824" s="12"/>
    </row>
    <row r="825" spans="1:81" ht="12.75">
      <c r="A825" s="21"/>
      <c r="B825" s="3"/>
      <c r="C825" s="21"/>
      <c r="D825" s="21"/>
      <c r="E825" s="282"/>
      <c r="F825" s="282"/>
      <c r="G825" s="283"/>
      <c r="H825" s="283"/>
      <c r="I825" s="16"/>
      <c r="J825" s="12"/>
      <c r="K825" s="12"/>
      <c r="L825" s="12"/>
      <c r="M825" s="12"/>
      <c r="N825" s="13"/>
      <c r="O825" s="13"/>
      <c r="P825" s="13"/>
      <c r="Q825" s="13"/>
      <c r="R825" s="13"/>
      <c r="S825" s="13"/>
      <c r="T825" s="15"/>
      <c r="U825" s="16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6"/>
      <c r="BB825" s="16"/>
      <c r="BC825" s="17"/>
      <c r="BD825" s="12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2"/>
      <c r="CB825" s="12"/>
      <c r="CC825" s="12"/>
    </row>
    <row r="826" spans="1:81" ht="12.75">
      <c r="A826" s="21"/>
      <c r="B826" s="3"/>
      <c r="C826" s="21"/>
      <c r="D826" s="21"/>
      <c r="E826" s="282"/>
      <c r="F826" s="282"/>
      <c r="G826" s="283"/>
      <c r="H826" s="283"/>
      <c r="I826" s="16"/>
      <c r="J826" s="12"/>
      <c r="K826" s="12"/>
      <c r="L826" s="12"/>
      <c r="M826" s="12"/>
      <c r="N826" s="13"/>
      <c r="O826" s="13"/>
      <c r="P826" s="13"/>
      <c r="Q826" s="13"/>
      <c r="R826" s="13"/>
      <c r="S826" s="13"/>
      <c r="T826" s="15"/>
      <c r="U826" s="16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6"/>
      <c r="BB826" s="16"/>
      <c r="BC826" s="17"/>
      <c r="BD826" s="12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2"/>
      <c r="CB826" s="12"/>
      <c r="CC826" s="12"/>
    </row>
    <row r="827" spans="1:81" ht="12.75">
      <c r="A827" s="21"/>
      <c r="B827" s="3"/>
      <c r="C827" s="21"/>
      <c r="D827" s="21"/>
      <c r="E827" s="282"/>
      <c r="F827" s="282"/>
      <c r="G827" s="283"/>
      <c r="H827" s="283"/>
      <c r="I827" s="16"/>
      <c r="J827" s="12"/>
      <c r="K827" s="12"/>
      <c r="L827" s="12"/>
      <c r="M827" s="12"/>
      <c r="N827" s="13"/>
      <c r="O827" s="13"/>
      <c r="P827" s="13"/>
      <c r="Q827" s="13"/>
      <c r="R827" s="13"/>
      <c r="S827" s="13"/>
      <c r="T827" s="15"/>
      <c r="U827" s="16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6"/>
      <c r="BB827" s="16"/>
      <c r="BC827" s="17"/>
      <c r="BD827" s="12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2"/>
      <c r="CB827" s="12"/>
      <c r="CC827" s="12"/>
    </row>
    <row r="828" spans="1:81" ht="12.75">
      <c r="A828" s="21"/>
      <c r="B828" s="3"/>
      <c r="C828" s="21"/>
      <c r="D828" s="21"/>
      <c r="E828" s="282"/>
      <c r="F828" s="282"/>
      <c r="G828" s="283"/>
      <c r="H828" s="283"/>
      <c r="I828" s="16"/>
      <c r="J828" s="12"/>
      <c r="K828" s="12"/>
      <c r="L828" s="12"/>
      <c r="M828" s="12"/>
      <c r="N828" s="13"/>
      <c r="O828" s="13"/>
      <c r="P828" s="13"/>
      <c r="Q828" s="13"/>
      <c r="R828" s="13"/>
      <c r="S828" s="13"/>
      <c r="T828" s="15"/>
      <c r="U828" s="16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6"/>
      <c r="BB828" s="16"/>
      <c r="BC828" s="17"/>
      <c r="BD828" s="12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2"/>
      <c r="CB828" s="12"/>
      <c r="CC828" s="12"/>
    </row>
    <row r="829" spans="1:81" ht="12.75">
      <c r="A829" s="21"/>
      <c r="B829" s="3"/>
      <c r="C829" s="21"/>
      <c r="D829" s="21"/>
      <c r="E829" s="282"/>
      <c r="F829" s="282"/>
      <c r="G829" s="283"/>
      <c r="H829" s="283"/>
      <c r="I829" s="16"/>
      <c r="J829" s="12"/>
      <c r="K829" s="12"/>
      <c r="L829" s="12"/>
      <c r="M829" s="12"/>
      <c r="N829" s="13"/>
      <c r="O829" s="13"/>
      <c r="P829" s="13"/>
      <c r="Q829" s="13"/>
      <c r="R829" s="13"/>
      <c r="S829" s="13"/>
      <c r="T829" s="15"/>
      <c r="U829" s="16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6"/>
      <c r="BB829" s="16"/>
      <c r="BC829" s="17"/>
      <c r="BD829" s="12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2"/>
      <c r="CB829" s="12"/>
      <c r="CC829" s="12"/>
    </row>
    <row r="830" spans="1:81" ht="12.75">
      <c r="A830" s="21"/>
      <c r="B830" s="3"/>
      <c r="C830" s="21"/>
      <c r="D830" s="21"/>
      <c r="E830" s="282"/>
      <c r="F830" s="282"/>
      <c r="G830" s="283"/>
      <c r="H830" s="283"/>
      <c r="I830" s="16"/>
      <c r="J830" s="12"/>
      <c r="K830" s="12"/>
      <c r="L830" s="12"/>
      <c r="M830" s="12"/>
      <c r="N830" s="13"/>
      <c r="O830" s="13"/>
      <c r="P830" s="13"/>
      <c r="Q830" s="13"/>
      <c r="R830" s="13"/>
      <c r="S830" s="13"/>
      <c r="T830" s="15"/>
      <c r="U830" s="16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6"/>
      <c r="BB830" s="16"/>
      <c r="BC830" s="17"/>
      <c r="BD830" s="12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2"/>
      <c r="CB830" s="12"/>
      <c r="CC830" s="12"/>
    </row>
    <row r="831" spans="1:81" ht="12.75">
      <c r="A831" s="21"/>
      <c r="B831" s="3"/>
      <c r="C831" s="21"/>
      <c r="D831" s="21"/>
      <c r="E831" s="282"/>
      <c r="F831" s="282"/>
      <c r="G831" s="283"/>
      <c r="H831" s="283"/>
      <c r="I831" s="16"/>
      <c r="J831" s="12"/>
      <c r="K831" s="12"/>
      <c r="L831" s="12"/>
      <c r="M831" s="12"/>
      <c r="N831" s="13"/>
      <c r="O831" s="13"/>
      <c r="P831" s="13"/>
      <c r="Q831" s="13"/>
      <c r="R831" s="13"/>
      <c r="S831" s="13"/>
      <c r="T831" s="15"/>
      <c r="U831" s="16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6"/>
      <c r="BB831" s="16"/>
      <c r="BC831" s="17"/>
      <c r="BD831" s="12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2"/>
      <c r="CB831" s="12"/>
      <c r="CC831" s="12"/>
    </row>
    <row r="832" spans="1:81" ht="12.75">
      <c r="A832" s="21"/>
      <c r="B832" s="3"/>
      <c r="C832" s="21"/>
      <c r="D832" s="21"/>
      <c r="E832" s="282"/>
      <c r="F832" s="282"/>
      <c r="G832" s="283"/>
      <c r="H832" s="283"/>
      <c r="I832" s="16"/>
      <c r="J832" s="12"/>
      <c r="K832" s="12"/>
      <c r="L832" s="12"/>
      <c r="M832" s="12"/>
      <c r="N832" s="13"/>
      <c r="O832" s="13"/>
      <c r="P832" s="13"/>
      <c r="Q832" s="13"/>
      <c r="R832" s="13"/>
      <c r="S832" s="13"/>
      <c r="T832" s="15"/>
      <c r="U832" s="16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6"/>
      <c r="BB832" s="16"/>
      <c r="BC832" s="17"/>
      <c r="BD832" s="12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2"/>
      <c r="CB832" s="12"/>
      <c r="CC832" s="12"/>
    </row>
    <row r="833" spans="1:81" ht="12.75">
      <c r="A833" s="21"/>
      <c r="B833" s="3"/>
      <c r="C833" s="21"/>
      <c r="D833" s="21"/>
      <c r="E833" s="282"/>
      <c r="F833" s="282"/>
      <c r="G833" s="283"/>
      <c r="H833" s="283"/>
      <c r="I833" s="16"/>
      <c r="J833" s="12"/>
      <c r="K833" s="12"/>
      <c r="L833" s="12"/>
      <c r="M833" s="12"/>
      <c r="N833" s="13"/>
      <c r="O833" s="13"/>
      <c r="P833" s="13"/>
      <c r="Q833" s="13"/>
      <c r="R833" s="13"/>
      <c r="S833" s="13"/>
      <c r="T833" s="15"/>
      <c r="U833" s="16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6"/>
      <c r="BB833" s="16"/>
      <c r="BC833" s="17"/>
      <c r="BD833" s="12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2"/>
      <c r="CB833" s="12"/>
      <c r="CC833" s="12"/>
    </row>
    <row r="834" spans="1:81" ht="12.75">
      <c r="A834" s="21"/>
      <c r="B834" s="3"/>
      <c r="C834" s="21"/>
      <c r="D834" s="21"/>
      <c r="E834" s="282"/>
      <c r="F834" s="282"/>
      <c r="G834" s="283"/>
      <c r="H834" s="283"/>
      <c r="I834" s="16"/>
      <c r="J834" s="12"/>
      <c r="K834" s="12"/>
      <c r="L834" s="12"/>
      <c r="M834" s="12"/>
      <c r="N834" s="13"/>
      <c r="O834" s="13"/>
      <c r="P834" s="13"/>
      <c r="Q834" s="13"/>
      <c r="R834" s="13"/>
      <c r="S834" s="13"/>
      <c r="T834" s="15"/>
      <c r="U834" s="16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6"/>
      <c r="BB834" s="16"/>
      <c r="BC834" s="17"/>
      <c r="BD834" s="12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2"/>
      <c r="CB834" s="12"/>
      <c r="CC834" s="12"/>
    </row>
    <row r="835" spans="1:81" ht="12.75">
      <c r="A835" s="21"/>
      <c r="B835" s="3"/>
      <c r="C835" s="21"/>
      <c r="D835" s="21"/>
      <c r="E835" s="282"/>
      <c r="F835" s="282"/>
      <c r="G835" s="283"/>
      <c r="H835" s="283"/>
      <c r="I835" s="16"/>
      <c r="J835" s="12"/>
      <c r="K835" s="12"/>
      <c r="L835" s="12"/>
      <c r="M835" s="12"/>
      <c r="N835" s="13"/>
      <c r="O835" s="13"/>
      <c r="P835" s="13"/>
      <c r="Q835" s="13"/>
      <c r="R835" s="13"/>
      <c r="S835" s="13"/>
      <c r="T835" s="15"/>
      <c r="U835" s="16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6"/>
      <c r="BB835" s="16"/>
      <c r="BC835" s="17"/>
      <c r="BD835" s="12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2"/>
      <c r="CB835" s="12"/>
      <c r="CC835" s="12"/>
    </row>
    <row r="836" spans="1:81" ht="12.75">
      <c r="A836" s="21"/>
      <c r="B836" s="3"/>
      <c r="C836" s="21"/>
      <c r="D836" s="21"/>
      <c r="E836" s="282"/>
      <c r="F836" s="282"/>
      <c r="G836" s="283"/>
      <c r="H836" s="283"/>
      <c r="I836" s="16"/>
      <c r="J836" s="12"/>
      <c r="K836" s="12"/>
      <c r="L836" s="12"/>
      <c r="M836" s="12"/>
      <c r="N836" s="13"/>
      <c r="O836" s="13"/>
      <c r="P836" s="13"/>
      <c r="Q836" s="13"/>
      <c r="R836" s="13"/>
      <c r="S836" s="13"/>
      <c r="T836" s="15"/>
      <c r="U836" s="16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6"/>
      <c r="BB836" s="16"/>
      <c r="BC836" s="17"/>
      <c r="BD836" s="12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2"/>
      <c r="CB836" s="12"/>
      <c r="CC836" s="12"/>
    </row>
    <row r="837" spans="1:81" ht="12.75">
      <c r="A837" s="21"/>
      <c r="B837" s="3"/>
      <c r="C837" s="21"/>
      <c r="D837" s="21"/>
      <c r="E837" s="282"/>
      <c r="F837" s="282"/>
      <c r="G837" s="283"/>
      <c r="H837" s="283"/>
      <c r="I837" s="16"/>
      <c r="J837" s="12"/>
      <c r="K837" s="12"/>
      <c r="L837" s="12"/>
      <c r="M837" s="12"/>
      <c r="N837" s="13"/>
      <c r="O837" s="13"/>
      <c r="P837" s="13"/>
      <c r="Q837" s="13"/>
      <c r="R837" s="13"/>
      <c r="S837" s="13"/>
      <c r="T837" s="15"/>
      <c r="U837" s="16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6"/>
      <c r="BB837" s="16"/>
      <c r="BC837" s="17"/>
      <c r="BD837" s="12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2"/>
      <c r="CB837" s="12"/>
      <c r="CC837" s="12"/>
    </row>
    <row r="838" spans="1:81" ht="12.75">
      <c r="A838" s="21"/>
      <c r="B838" s="3"/>
      <c r="C838" s="21"/>
      <c r="D838" s="21"/>
      <c r="E838" s="282"/>
      <c r="F838" s="282"/>
      <c r="G838" s="283"/>
      <c r="H838" s="283"/>
      <c r="I838" s="16"/>
      <c r="J838" s="12"/>
      <c r="K838" s="12"/>
      <c r="L838" s="12"/>
      <c r="M838" s="12"/>
      <c r="N838" s="13"/>
      <c r="O838" s="13"/>
      <c r="P838" s="13"/>
      <c r="Q838" s="13"/>
      <c r="R838" s="13"/>
      <c r="S838" s="13"/>
      <c r="T838" s="15"/>
      <c r="U838" s="16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6"/>
      <c r="BB838" s="16"/>
      <c r="BC838" s="17"/>
      <c r="BD838" s="12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2"/>
      <c r="CB838" s="12"/>
      <c r="CC838" s="12"/>
    </row>
    <row r="839" spans="1:81" ht="12.75">
      <c r="A839" s="21"/>
      <c r="B839" s="3"/>
      <c r="C839" s="21"/>
      <c r="D839" s="21"/>
      <c r="E839" s="282"/>
      <c r="F839" s="282"/>
      <c r="G839" s="283"/>
      <c r="H839" s="283"/>
      <c r="I839" s="16"/>
      <c r="J839" s="12"/>
      <c r="K839" s="12"/>
      <c r="L839" s="12"/>
      <c r="M839" s="12"/>
      <c r="N839" s="13"/>
      <c r="O839" s="13"/>
      <c r="P839" s="13"/>
      <c r="Q839" s="13"/>
      <c r="R839" s="13"/>
      <c r="S839" s="13"/>
      <c r="T839" s="15"/>
      <c r="U839" s="16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6"/>
      <c r="BB839" s="16"/>
      <c r="BC839" s="17"/>
      <c r="BD839" s="12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2"/>
      <c r="CB839" s="12"/>
      <c r="CC839" s="12"/>
    </row>
    <row r="840" spans="1:81" ht="12.75">
      <c r="A840" s="21"/>
      <c r="B840" s="3"/>
      <c r="C840" s="21"/>
      <c r="D840" s="21"/>
      <c r="E840" s="282"/>
      <c r="F840" s="282"/>
      <c r="G840" s="283"/>
      <c r="H840" s="283"/>
      <c r="I840" s="16"/>
      <c r="J840" s="12"/>
      <c r="K840" s="12"/>
      <c r="L840" s="12"/>
      <c r="M840" s="12"/>
      <c r="N840" s="13"/>
      <c r="O840" s="13"/>
      <c r="P840" s="13"/>
      <c r="Q840" s="13"/>
      <c r="R840" s="13"/>
      <c r="S840" s="13"/>
      <c r="T840" s="15"/>
      <c r="U840" s="16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6"/>
      <c r="BB840" s="16"/>
      <c r="BC840" s="17"/>
      <c r="BD840" s="12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2"/>
      <c r="CB840" s="12"/>
      <c r="CC840" s="12"/>
    </row>
    <row r="841" spans="1:81" ht="12.75">
      <c r="A841" s="21"/>
      <c r="B841" s="3"/>
      <c r="C841" s="21"/>
      <c r="D841" s="21"/>
      <c r="E841" s="282"/>
      <c r="F841" s="282"/>
      <c r="G841" s="283"/>
      <c r="H841" s="283"/>
      <c r="I841" s="16"/>
      <c r="J841" s="12"/>
      <c r="K841" s="12"/>
      <c r="L841" s="12"/>
      <c r="M841" s="12"/>
      <c r="N841" s="13"/>
      <c r="O841" s="13"/>
      <c r="P841" s="13"/>
      <c r="Q841" s="13"/>
      <c r="R841" s="13"/>
      <c r="S841" s="13"/>
      <c r="T841" s="15"/>
      <c r="U841" s="16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6"/>
      <c r="BB841" s="16"/>
      <c r="BC841" s="17"/>
      <c r="BD841" s="12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2"/>
      <c r="CB841" s="12"/>
      <c r="CC841" s="12"/>
    </row>
    <row r="842" spans="1:81" ht="12.75">
      <c r="A842" s="21"/>
      <c r="B842" s="3"/>
      <c r="C842" s="21"/>
      <c r="D842" s="21"/>
      <c r="E842" s="282"/>
      <c r="F842" s="282"/>
      <c r="G842" s="283"/>
      <c r="H842" s="283"/>
      <c r="I842" s="16"/>
      <c r="J842" s="12"/>
      <c r="K842" s="12"/>
      <c r="L842" s="12"/>
      <c r="M842" s="12"/>
      <c r="N842" s="13"/>
      <c r="O842" s="13"/>
      <c r="P842" s="13"/>
      <c r="Q842" s="13"/>
      <c r="R842" s="13"/>
      <c r="S842" s="13"/>
      <c r="T842" s="15"/>
      <c r="U842" s="16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6"/>
      <c r="BB842" s="16"/>
      <c r="BC842" s="17"/>
      <c r="BD842" s="12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2"/>
      <c r="CB842" s="12"/>
      <c r="CC842" s="12"/>
    </row>
    <row r="843" spans="1:81" ht="12.75">
      <c r="A843" s="21"/>
      <c r="B843" s="3"/>
      <c r="C843" s="21"/>
      <c r="D843" s="21"/>
      <c r="E843" s="282"/>
      <c r="F843" s="282"/>
      <c r="G843" s="283"/>
      <c r="H843" s="283"/>
      <c r="I843" s="16"/>
      <c r="J843" s="12"/>
      <c r="K843" s="12"/>
      <c r="L843" s="12"/>
      <c r="M843" s="12"/>
      <c r="N843" s="13"/>
      <c r="O843" s="13"/>
      <c r="P843" s="13"/>
      <c r="Q843" s="13"/>
      <c r="R843" s="13"/>
      <c r="S843" s="13"/>
      <c r="T843" s="15"/>
      <c r="U843" s="16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6"/>
      <c r="BB843" s="16"/>
      <c r="BC843" s="17"/>
      <c r="BD843" s="12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2"/>
      <c r="CB843" s="12"/>
      <c r="CC843" s="12"/>
    </row>
    <row r="844" spans="1:81" ht="12.75">
      <c r="A844" s="21"/>
      <c r="B844" s="3"/>
      <c r="C844" s="21"/>
      <c r="D844" s="21"/>
      <c r="E844" s="282"/>
      <c r="F844" s="282"/>
      <c r="G844" s="283"/>
      <c r="H844" s="283"/>
      <c r="I844" s="16"/>
      <c r="J844" s="12"/>
      <c r="K844" s="12"/>
      <c r="L844" s="12"/>
      <c r="M844" s="12"/>
      <c r="N844" s="13"/>
      <c r="O844" s="13"/>
      <c r="P844" s="13"/>
      <c r="Q844" s="13"/>
      <c r="R844" s="13"/>
      <c r="S844" s="13"/>
      <c r="T844" s="15"/>
      <c r="U844" s="16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6"/>
      <c r="BB844" s="16"/>
      <c r="BC844" s="17"/>
      <c r="BD844" s="12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2"/>
      <c r="CB844" s="12"/>
      <c r="CC844" s="12"/>
    </row>
    <row r="845" spans="1:81" ht="12.75">
      <c r="A845" s="21"/>
      <c r="B845" s="3"/>
      <c r="C845" s="21"/>
      <c r="D845" s="21"/>
      <c r="E845" s="282"/>
      <c r="F845" s="282"/>
      <c r="G845" s="283"/>
      <c r="H845" s="283"/>
      <c r="I845" s="16"/>
      <c r="J845" s="12"/>
      <c r="K845" s="12"/>
      <c r="L845" s="12"/>
      <c r="M845" s="12"/>
      <c r="N845" s="13"/>
      <c r="O845" s="13"/>
      <c r="P845" s="13"/>
      <c r="Q845" s="13"/>
      <c r="R845" s="13"/>
      <c r="S845" s="13"/>
      <c r="T845" s="15"/>
      <c r="U845" s="16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6"/>
      <c r="BB845" s="16"/>
      <c r="BC845" s="17"/>
      <c r="BD845" s="12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2"/>
      <c r="CB845" s="12"/>
      <c r="CC845" s="12"/>
    </row>
    <row r="846" spans="1:81" ht="12.75">
      <c r="A846" s="21"/>
      <c r="B846" s="3"/>
      <c r="C846" s="21"/>
      <c r="D846" s="21"/>
      <c r="E846" s="282"/>
      <c r="F846" s="282"/>
      <c r="G846" s="283"/>
      <c r="H846" s="283"/>
      <c r="I846" s="16"/>
      <c r="J846" s="12"/>
      <c r="K846" s="12"/>
      <c r="L846" s="12"/>
      <c r="M846" s="12"/>
      <c r="N846" s="13"/>
      <c r="O846" s="13"/>
      <c r="P846" s="13"/>
      <c r="Q846" s="13"/>
      <c r="R846" s="13"/>
      <c r="S846" s="13"/>
      <c r="T846" s="15"/>
      <c r="U846" s="16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6"/>
      <c r="BB846" s="16"/>
      <c r="BC846" s="17"/>
      <c r="BD846" s="12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2"/>
      <c r="CB846" s="12"/>
      <c r="CC846" s="12"/>
    </row>
    <row r="847" spans="1:81" ht="12.75">
      <c r="A847" s="21"/>
      <c r="B847" s="3"/>
      <c r="C847" s="21"/>
      <c r="D847" s="21"/>
      <c r="E847" s="282"/>
      <c r="F847" s="282"/>
      <c r="G847" s="283"/>
      <c r="H847" s="283"/>
      <c r="I847" s="16"/>
      <c r="J847" s="12"/>
      <c r="K847" s="12"/>
      <c r="L847" s="12"/>
      <c r="M847" s="12"/>
      <c r="N847" s="13"/>
      <c r="O847" s="13"/>
      <c r="P847" s="13"/>
      <c r="Q847" s="13"/>
      <c r="R847" s="13"/>
      <c r="S847" s="13"/>
      <c r="T847" s="15"/>
      <c r="U847" s="16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6"/>
      <c r="BB847" s="16"/>
      <c r="BC847" s="17"/>
      <c r="BD847" s="12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2"/>
      <c r="CB847" s="12"/>
      <c r="CC847" s="12"/>
    </row>
    <row r="848" spans="1:81" ht="12.75">
      <c r="A848" s="21"/>
      <c r="B848" s="3"/>
      <c r="C848" s="21"/>
      <c r="D848" s="21"/>
      <c r="E848" s="282"/>
      <c r="F848" s="282"/>
      <c r="G848" s="283"/>
      <c r="H848" s="283"/>
      <c r="I848" s="16"/>
      <c r="J848" s="12"/>
      <c r="K848" s="12"/>
      <c r="L848" s="12"/>
      <c r="M848" s="12"/>
      <c r="N848" s="13"/>
      <c r="O848" s="13"/>
      <c r="P848" s="13"/>
      <c r="Q848" s="13"/>
      <c r="R848" s="13"/>
      <c r="S848" s="13"/>
      <c r="T848" s="15"/>
      <c r="U848" s="16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6"/>
      <c r="BB848" s="16"/>
      <c r="BC848" s="17"/>
      <c r="BD848" s="12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2"/>
      <c r="CB848" s="12"/>
      <c r="CC848" s="12"/>
    </row>
    <row r="849" spans="1:81" ht="12.75">
      <c r="A849" s="21"/>
      <c r="B849" s="3"/>
      <c r="C849" s="21"/>
      <c r="D849" s="21"/>
      <c r="E849" s="282"/>
      <c r="F849" s="282"/>
      <c r="G849" s="283"/>
      <c r="H849" s="283"/>
      <c r="I849" s="16"/>
      <c r="J849" s="12"/>
      <c r="K849" s="12"/>
      <c r="L849" s="12"/>
      <c r="M849" s="12"/>
      <c r="N849" s="13"/>
      <c r="O849" s="13"/>
      <c r="P849" s="13"/>
      <c r="Q849" s="13"/>
      <c r="R849" s="13"/>
      <c r="S849" s="13"/>
      <c r="T849" s="15"/>
      <c r="U849" s="16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6"/>
      <c r="BB849" s="16"/>
      <c r="BC849" s="17"/>
      <c r="BD849" s="12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2"/>
      <c r="CB849" s="12"/>
      <c r="CC849" s="12"/>
    </row>
    <row r="850" spans="1:81" ht="12.75">
      <c r="A850" s="21"/>
      <c r="B850" s="3"/>
      <c r="C850" s="21"/>
      <c r="D850" s="21"/>
      <c r="E850" s="282"/>
      <c r="F850" s="282"/>
      <c r="G850" s="283"/>
      <c r="H850" s="283"/>
      <c r="I850" s="16"/>
      <c r="J850" s="12"/>
      <c r="K850" s="12"/>
      <c r="L850" s="12"/>
      <c r="M850" s="12"/>
      <c r="N850" s="13"/>
      <c r="O850" s="13"/>
      <c r="P850" s="13"/>
      <c r="Q850" s="13"/>
      <c r="R850" s="13"/>
      <c r="S850" s="13"/>
      <c r="T850" s="15"/>
      <c r="U850" s="16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6"/>
      <c r="BB850" s="16"/>
      <c r="BC850" s="17"/>
      <c r="BD850" s="12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2"/>
      <c r="CB850" s="12"/>
      <c r="CC850" s="12"/>
    </row>
    <row r="851" spans="1:81" ht="12.75">
      <c r="A851" s="21"/>
      <c r="B851" s="3"/>
      <c r="C851" s="21"/>
      <c r="D851" s="21"/>
      <c r="E851" s="282"/>
      <c r="F851" s="282"/>
      <c r="G851" s="283"/>
      <c r="H851" s="283"/>
      <c r="I851" s="16"/>
      <c r="J851" s="12"/>
      <c r="K851" s="12"/>
      <c r="L851" s="12"/>
      <c r="M851" s="12"/>
      <c r="N851" s="13"/>
      <c r="O851" s="13"/>
      <c r="P851" s="13"/>
      <c r="Q851" s="13"/>
      <c r="R851" s="13"/>
      <c r="S851" s="13"/>
      <c r="T851" s="15"/>
      <c r="U851" s="16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6"/>
      <c r="BB851" s="16"/>
      <c r="BC851" s="17"/>
      <c r="BD851" s="12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2"/>
      <c r="CB851" s="12"/>
      <c r="CC851" s="12"/>
    </row>
    <row r="852" spans="1:81" ht="12.75">
      <c r="A852" s="21"/>
      <c r="B852" s="3"/>
      <c r="C852" s="21"/>
      <c r="D852" s="21"/>
      <c r="E852" s="282"/>
      <c r="F852" s="282"/>
      <c r="G852" s="283"/>
      <c r="H852" s="283"/>
      <c r="I852" s="16"/>
      <c r="J852" s="12"/>
      <c r="K852" s="12"/>
      <c r="L852" s="12"/>
      <c r="M852" s="12"/>
      <c r="N852" s="13"/>
      <c r="O852" s="13"/>
      <c r="P852" s="13"/>
      <c r="Q852" s="13"/>
      <c r="R852" s="13"/>
      <c r="S852" s="13"/>
      <c r="T852" s="15"/>
      <c r="U852" s="16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6"/>
      <c r="BB852" s="16"/>
      <c r="BC852" s="17"/>
      <c r="BD852" s="12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2"/>
      <c r="CB852" s="12"/>
      <c r="CC852" s="12"/>
    </row>
    <row r="853" spans="1:81" ht="12.75">
      <c r="A853" s="21"/>
      <c r="B853" s="3"/>
      <c r="C853" s="21"/>
      <c r="D853" s="21"/>
      <c r="E853" s="282"/>
      <c r="F853" s="282"/>
      <c r="G853" s="283"/>
      <c r="H853" s="283"/>
      <c r="I853" s="16"/>
      <c r="J853" s="12"/>
      <c r="K853" s="12"/>
      <c r="L853" s="12"/>
      <c r="M853" s="12"/>
      <c r="N853" s="13"/>
      <c r="O853" s="13"/>
      <c r="P853" s="13"/>
      <c r="Q853" s="13"/>
      <c r="R853" s="13"/>
      <c r="S853" s="13"/>
      <c r="T853" s="15"/>
      <c r="U853" s="16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6"/>
      <c r="BB853" s="16"/>
      <c r="BC853" s="17"/>
      <c r="BD853" s="12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2"/>
      <c r="CB853" s="12"/>
      <c r="CC853" s="12"/>
    </row>
    <row r="854" spans="1:81" ht="12.75">
      <c r="A854" s="21"/>
      <c r="B854" s="3"/>
      <c r="C854" s="21"/>
      <c r="D854" s="21"/>
      <c r="E854" s="282"/>
      <c r="F854" s="282"/>
      <c r="G854" s="283"/>
      <c r="H854" s="283"/>
      <c r="I854" s="16"/>
      <c r="J854" s="12"/>
      <c r="K854" s="12"/>
      <c r="L854" s="12"/>
      <c r="M854" s="12"/>
      <c r="N854" s="13"/>
      <c r="O854" s="13"/>
      <c r="P854" s="13"/>
      <c r="Q854" s="13"/>
      <c r="R854" s="13"/>
      <c r="S854" s="13"/>
      <c r="T854" s="15"/>
      <c r="U854" s="16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6"/>
      <c r="BB854" s="16"/>
      <c r="BC854" s="17"/>
      <c r="BD854" s="12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2"/>
      <c r="CB854" s="12"/>
      <c r="CC854" s="12"/>
    </row>
    <row r="855" spans="1:81" ht="12.75">
      <c r="A855" s="21"/>
      <c r="B855" s="3"/>
      <c r="C855" s="21"/>
      <c r="D855" s="21"/>
      <c r="E855" s="282"/>
      <c r="F855" s="282"/>
      <c r="G855" s="283"/>
      <c r="H855" s="283"/>
      <c r="I855" s="16"/>
      <c r="J855" s="12"/>
      <c r="K855" s="12"/>
      <c r="L855" s="12"/>
      <c r="M855" s="12"/>
      <c r="N855" s="13"/>
      <c r="O855" s="13"/>
      <c r="P855" s="13"/>
      <c r="Q855" s="13"/>
      <c r="R855" s="13"/>
      <c r="S855" s="13"/>
      <c r="T855" s="15"/>
      <c r="U855" s="16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6"/>
      <c r="BB855" s="16"/>
      <c r="BC855" s="17"/>
      <c r="BD855" s="12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2"/>
      <c r="CB855" s="12"/>
      <c r="CC855" s="12"/>
    </row>
    <row r="856" spans="1:81" ht="12.75">
      <c r="A856" s="21"/>
      <c r="B856" s="3"/>
      <c r="C856" s="21"/>
      <c r="D856" s="21"/>
      <c r="E856" s="282"/>
      <c r="F856" s="282"/>
      <c r="G856" s="283"/>
      <c r="H856" s="283"/>
      <c r="I856" s="16"/>
      <c r="J856" s="12"/>
      <c r="K856" s="12"/>
      <c r="L856" s="12"/>
      <c r="M856" s="12"/>
      <c r="N856" s="13"/>
      <c r="O856" s="13"/>
      <c r="P856" s="13"/>
      <c r="Q856" s="13"/>
      <c r="R856" s="13"/>
      <c r="S856" s="13"/>
      <c r="T856" s="15"/>
      <c r="U856" s="16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6"/>
      <c r="BB856" s="16"/>
      <c r="BC856" s="17"/>
      <c r="BD856" s="12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2"/>
      <c r="CB856" s="12"/>
      <c r="CC856" s="12"/>
    </row>
    <row r="857" spans="1:81" ht="12.75">
      <c r="A857" s="21"/>
      <c r="B857" s="3"/>
      <c r="C857" s="21"/>
      <c r="D857" s="21"/>
      <c r="E857" s="282"/>
      <c r="F857" s="282"/>
      <c r="G857" s="283"/>
      <c r="H857" s="283"/>
      <c r="I857" s="16"/>
      <c r="J857" s="12"/>
      <c r="K857" s="12"/>
      <c r="L857" s="12"/>
      <c r="M857" s="12"/>
      <c r="N857" s="13"/>
      <c r="O857" s="13"/>
      <c r="P857" s="13"/>
      <c r="Q857" s="13"/>
      <c r="R857" s="13"/>
      <c r="S857" s="13"/>
      <c r="T857" s="15"/>
      <c r="U857" s="16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6"/>
      <c r="BB857" s="16"/>
      <c r="BC857" s="17"/>
      <c r="BD857" s="12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2"/>
      <c r="CB857" s="12"/>
      <c r="CC857" s="12"/>
    </row>
    <row r="858" spans="1:81" ht="12.75">
      <c r="A858" s="21"/>
      <c r="B858" s="3"/>
      <c r="C858" s="21"/>
      <c r="D858" s="21"/>
      <c r="E858" s="282"/>
      <c r="F858" s="282"/>
      <c r="G858" s="283"/>
      <c r="H858" s="283"/>
      <c r="I858" s="16"/>
      <c r="J858" s="12"/>
      <c r="K858" s="12"/>
      <c r="L858" s="12"/>
      <c r="M858" s="12"/>
      <c r="N858" s="13"/>
      <c r="O858" s="13"/>
      <c r="P858" s="13"/>
      <c r="Q858" s="13"/>
      <c r="R858" s="13"/>
      <c r="S858" s="13"/>
      <c r="T858" s="15"/>
      <c r="U858" s="16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6"/>
      <c r="BB858" s="16"/>
      <c r="BC858" s="17"/>
      <c r="BD858" s="12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2"/>
      <c r="CB858" s="12"/>
      <c r="CC858" s="12"/>
    </row>
    <row r="859" spans="1:81" ht="12.75">
      <c r="A859" s="21"/>
      <c r="B859" s="3"/>
      <c r="C859" s="21"/>
      <c r="D859" s="21"/>
      <c r="E859" s="282"/>
      <c r="F859" s="282"/>
      <c r="G859" s="283"/>
      <c r="H859" s="283"/>
      <c r="I859" s="16"/>
      <c r="J859" s="12"/>
      <c r="K859" s="12"/>
      <c r="L859" s="12"/>
      <c r="M859" s="12"/>
      <c r="N859" s="13"/>
      <c r="O859" s="13"/>
      <c r="P859" s="13"/>
      <c r="Q859" s="13"/>
      <c r="R859" s="13"/>
      <c r="S859" s="13"/>
      <c r="T859" s="15"/>
      <c r="U859" s="16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6"/>
      <c r="BB859" s="16"/>
      <c r="BC859" s="17"/>
      <c r="BD859" s="12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2"/>
      <c r="CB859" s="12"/>
      <c r="CC859" s="12"/>
    </row>
    <row r="860" spans="1:81" ht="12.75">
      <c r="A860" s="21"/>
      <c r="B860" s="3"/>
      <c r="C860" s="21"/>
      <c r="D860" s="21"/>
      <c r="E860" s="282"/>
      <c r="F860" s="282"/>
      <c r="G860" s="283"/>
      <c r="H860" s="283"/>
      <c r="I860" s="16"/>
      <c r="J860" s="12"/>
      <c r="K860" s="12"/>
      <c r="L860" s="12"/>
      <c r="M860" s="12"/>
      <c r="N860" s="13"/>
      <c r="O860" s="13"/>
      <c r="P860" s="13"/>
      <c r="Q860" s="13"/>
      <c r="R860" s="13"/>
      <c r="S860" s="13"/>
      <c r="T860" s="15"/>
      <c r="U860" s="16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6"/>
      <c r="BB860" s="16"/>
      <c r="BC860" s="17"/>
      <c r="BD860" s="12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2"/>
      <c r="CB860" s="12"/>
      <c r="CC860" s="12"/>
    </row>
    <row r="861" spans="1:81" ht="12.75">
      <c r="A861" s="21"/>
      <c r="B861" s="3"/>
      <c r="C861" s="21"/>
      <c r="D861" s="21"/>
      <c r="E861" s="282"/>
      <c r="F861" s="282"/>
      <c r="G861" s="283"/>
      <c r="H861" s="283"/>
      <c r="I861" s="16"/>
      <c r="J861" s="12"/>
      <c r="K861" s="12"/>
      <c r="L861" s="12"/>
      <c r="M861" s="12"/>
      <c r="N861" s="13"/>
      <c r="O861" s="13"/>
      <c r="P861" s="13"/>
      <c r="Q861" s="13"/>
      <c r="R861" s="13"/>
      <c r="S861" s="13"/>
      <c r="T861" s="15"/>
      <c r="U861" s="16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6"/>
      <c r="BB861" s="16"/>
      <c r="BC861" s="17"/>
      <c r="BD861" s="12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2"/>
      <c r="CB861" s="12"/>
      <c r="CC861" s="12"/>
    </row>
    <row r="862" spans="1:81" ht="12.75">
      <c r="A862" s="21"/>
      <c r="B862" s="3"/>
      <c r="C862" s="21"/>
      <c r="D862" s="21"/>
      <c r="E862" s="282"/>
      <c r="F862" s="282"/>
      <c r="G862" s="283"/>
      <c r="H862" s="283"/>
      <c r="I862" s="16"/>
      <c r="J862" s="12"/>
      <c r="K862" s="12"/>
      <c r="L862" s="12"/>
      <c r="M862" s="12"/>
      <c r="N862" s="13"/>
      <c r="O862" s="13"/>
      <c r="P862" s="13"/>
      <c r="Q862" s="13"/>
      <c r="R862" s="13"/>
      <c r="S862" s="13"/>
      <c r="T862" s="15"/>
      <c r="U862" s="16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6"/>
      <c r="BB862" s="16"/>
      <c r="BC862" s="17"/>
      <c r="BD862" s="12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2"/>
      <c r="CB862" s="12"/>
      <c r="CC862" s="12"/>
    </row>
    <row r="863" spans="1:81" ht="12.75">
      <c r="A863" s="21"/>
      <c r="B863" s="3"/>
      <c r="C863" s="21"/>
      <c r="D863" s="21"/>
      <c r="E863" s="282"/>
      <c r="F863" s="282"/>
      <c r="G863" s="283"/>
      <c r="H863" s="283"/>
      <c r="I863" s="16"/>
      <c r="J863" s="12"/>
      <c r="K863" s="12"/>
      <c r="L863" s="12"/>
      <c r="M863" s="12"/>
      <c r="N863" s="13"/>
      <c r="O863" s="13"/>
      <c r="P863" s="13"/>
      <c r="Q863" s="13"/>
      <c r="R863" s="13"/>
      <c r="S863" s="13"/>
      <c r="T863" s="15"/>
      <c r="U863" s="16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6"/>
      <c r="BB863" s="16"/>
      <c r="BC863" s="17"/>
      <c r="BD863" s="12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2"/>
      <c r="CB863" s="12"/>
      <c r="CC863" s="12"/>
    </row>
    <row r="864" spans="1:81" ht="12.75">
      <c r="A864" s="21"/>
      <c r="B864" s="3"/>
      <c r="C864" s="21"/>
      <c r="D864" s="21"/>
      <c r="E864" s="282"/>
      <c r="F864" s="282"/>
      <c r="G864" s="283"/>
      <c r="H864" s="283"/>
      <c r="I864" s="16"/>
      <c r="J864" s="12"/>
      <c r="K864" s="12"/>
      <c r="L864" s="12"/>
      <c r="M864" s="12"/>
      <c r="N864" s="13"/>
      <c r="O864" s="13"/>
      <c r="P864" s="13"/>
      <c r="Q864" s="13"/>
      <c r="R864" s="13"/>
      <c r="S864" s="13"/>
      <c r="T864" s="15"/>
      <c r="U864" s="16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6"/>
      <c r="BB864" s="16"/>
      <c r="BC864" s="17"/>
      <c r="BD864" s="12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2"/>
      <c r="CB864" s="12"/>
      <c r="CC864" s="12"/>
    </row>
    <row r="865" spans="1:81" ht="12.75">
      <c r="A865" s="21"/>
      <c r="B865" s="3"/>
      <c r="C865" s="21"/>
      <c r="D865" s="21"/>
      <c r="E865" s="282"/>
      <c r="F865" s="282"/>
      <c r="G865" s="283"/>
      <c r="H865" s="283"/>
      <c r="I865" s="16"/>
      <c r="J865" s="12"/>
      <c r="K865" s="12"/>
      <c r="L865" s="12"/>
      <c r="M865" s="12"/>
      <c r="N865" s="13"/>
      <c r="O865" s="13"/>
      <c r="P865" s="13"/>
      <c r="Q865" s="13"/>
      <c r="R865" s="13"/>
      <c r="S865" s="13"/>
      <c r="T865" s="15"/>
      <c r="U865" s="16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6"/>
      <c r="BB865" s="16"/>
      <c r="BC865" s="17"/>
      <c r="BD865" s="12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2"/>
      <c r="CB865" s="12"/>
      <c r="CC865" s="12"/>
    </row>
    <row r="866" spans="1:81" ht="12.75">
      <c r="A866" s="21"/>
      <c r="B866" s="3"/>
      <c r="C866" s="21"/>
      <c r="D866" s="21"/>
      <c r="E866" s="282"/>
      <c r="F866" s="282"/>
      <c r="G866" s="283"/>
      <c r="H866" s="283"/>
      <c r="I866" s="16"/>
      <c r="J866" s="12"/>
      <c r="K866" s="12"/>
      <c r="L866" s="12"/>
      <c r="M866" s="12"/>
      <c r="N866" s="13"/>
      <c r="O866" s="13"/>
      <c r="P866" s="13"/>
      <c r="Q866" s="13"/>
      <c r="R866" s="13"/>
      <c r="S866" s="13"/>
      <c r="T866" s="15"/>
      <c r="U866" s="16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6"/>
      <c r="BB866" s="16"/>
      <c r="BC866" s="17"/>
      <c r="BD866" s="12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2"/>
      <c r="CB866" s="12"/>
      <c r="CC866" s="12"/>
    </row>
    <row r="867" spans="1:81" ht="12.75">
      <c r="A867" s="21"/>
      <c r="B867" s="3"/>
      <c r="C867" s="21"/>
      <c r="D867" s="21"/>
      <c r="E867" s="282"/>
      <c r="F867" s="282"/>
      <c r="G867" s="283"/>
      <c r="H867" s="283"/>
      <c r="I867" s="16"/>
      <c r="J867" s="12"/>
      <c r="K867" s="12"/>
      <c r="L867" s="12"/>
      <c r="M867" s="12"/>
      <c r="N867" s="13"/>
      <c r="O867" s="13"/>
      <c r="P867" s="13"/>
      <c r="Q867" s="13"/>
      <c r="R867" s="13"/>
      <c r="S867" s="13"/>
      <c r="T867" s="15"/>
      <c r="U867" s="16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6"/>
      <c r="BB867" s="16"/>
      <c r="BC867" s="17"/>
      <c r="BD867" s="12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2"/>
      <c r="CB867" s="12"/>
      <c r="CC867" s="12"/>
    </row>
    <row r="868" spans="1:81" ht="12.75">
      <c r="A868" s="21"/>
      <c r="B868" s="3"/>
      <c r="C868" s="21"/>
      <c r="D868" s="21"/>
      <c r="E868" s="282"/>
      <c r="F868" s="282"/>
      <c r="G868" s="283"/>
      <c r="H868" s="283"/>
      <c r="I868" s="16"/>
      <c r="J868" s="12"/>
      <c r="K868" s="12"/>
      <c r="L868" s="12"/>
      <c r="M868" s="12"/>
      <c r="N868" s="13"/>
      <c r="O868" s="13"/>
      <c r="P868" s="13"/>
      <c r="Q868" s="13"/>
      <c r="R868" s="13"/>
      <c r="S868" s="13"/>
      <c r="T868" s="15"/>
      <c r="U868" s="16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6"/>
      <c r="BB868" s="16"/>
      <c r="BC868" s="17"/>
      <c r="BD868" s="12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2"/>
      <c r="CB868" s="12"/>
      <c r="CC868" s="12"/>
    </row>
    <row r="869" spans="1:81" ht="12.75">
      <c r="A869" s="21"/>
      <c r="B869" s="3"/>
      <c r="C869" s="21"/>
      <c r="D869" s="21"/>
      <c r="E869" s="282"/>
      <c r="F869" s="282"/>
      <c r="G869" s="283"/>
      <c r="H869" s="283"/>
      <c r="I869" s="16"/>
      <c r="J869" s="12"/>
      <c r="K869" s="12"/>
      <c r="L869" s="12"/>
      <c r="M869" s="12"/>
      <c r="N869" s="13"/>
      <c r="O869" s="13"/>
      <c r="P869" s="13"/>
      <c r="Q869" s="13"/>
      <c r="R869" s="13"/>
      <c r="S869" s="13"/>
      <c r="T869" s="15"/>
      <c r="U869" s="16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6"/>
      <c r="BB869" s="16"/>
      <c r="BC869" s="17"/>
      <c r="BD869" s="12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2"/>
      <c r="CB869" s="12"/>
      <c r="CC869" s="12"/>
    </row>
    <row r="870" spans="1:81" ht="12.75">
      <c r="A870" s="21"/>
      <c r="B870" s="3"/>
      <c r="C870" s="21"/>
      <c r="D870" s="21"/>
      <c r="E870" s="282"/>
      <c r="F870" s="282"/>
      <c r="G870" s="283"/>
      <c r="H870" s="283"/>
      <c r="I870" s="16"/>
      <c r="J870" s="12"/>
      <c r="K870" s="12"/>
      <c r="L870" s="12"/>
      <c r="M870" s="12"/>
      <c r="N870" s="13"/>
      <c r="O870" s="13"/>
      <c r="P870" s="13"/>
      <c r="Q870" s="13"/>
      <c r="R870" s="13"/>
      <c r="S870" s="13"/>
      <c r="T870" s="15"/>
      <c r="U870" s="16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6"/>
      <c r="BB870" s="16"/>
      <c r="BC870" s="17"/>
      <c r="BD870" s="12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2"/>
      <c r="CB870" s="12"/>
      <c r="CC870" s="12"/>
    </row>
    <row r="871" spans="1:81" ht="12.75">
      <c r="A871" s="21"/>
      <c r="B871" s="3"/>
      <c r="C871" s="21"/>
      <c r="D871" s="21"/>
      <c r="E871" s="282"/>
      <c r="F871" s="282"/>
      <c r="G871" s="283"/>
      <c r="H871" s="283"/>
      <c r="I871" s="16"/>
      <c r="J871" s="12"/>
      <c r="K871" s="12"/>
      <c r="L871" s="12"/>
      <c r="M871" s="12"/>
      <c r="N871" s="13"/>
      <c r="O871" s="13"/>
      <c r="P871" s="13"/>
      <c r="Q871" s="13"/>
      <c r="R871" s="13"/>
      <c r="S871" s="13"/>
      <c r="T871" s="15"/>
      <c r="U871" s="16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6"/>
      <c r="BB871" s="16"/>
      <c r="BC871" s="17"/>
      <c r="BD871" s="12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2"/>
      <c r="CB871" s="12"/>
      <c r="CC871" s="12"/>
    </row>
    <row r="872" spans="1:81" ht="12.75">
      <c r="A872" s="21"/>
      <c r="B872" s="3"/>
      <c r="C872" s="21"/>
      <c r="D872" s="21"/>
      <c r="E872" s="282"/>
      <c r="F872" s="282"/>
      <c r="G872" s="283"/>
      <c r="H872" s="283"/>
      <c r="I872" s="16"/>
      <c r="J872" s="12"/>
      <c r="K872" s="12"/>
      <c r="L872" s="12"/>
      <c r="M872" s="12"/>
      <c r="N872" s="13"/>
      <c r="O872" s="13"/>
      <c r="P872" s="13"/>
      <c r="Q872" s="13"/>
      <c r="R872" s="13"/>
      <c r="S872" s="13"/>
      <c r="T872" s="15"/>
      <c r="U872" s="16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6"/>
      <c r="BB872" s="16"/>
      <c r="BC872" s="17"/>
      <c r="BD872" s="12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2"/>
      <c r="CB872" s="12"/>
      <c r="CC872" s="12"/>
    </row>
    <row r="873" spans="1:81" ht="12.75">
      <c r="A873" s="21"/>
      <c r="B873" s="3"/>
      <c r="C873" s="21"/>
      <c r="D873" s="21"/>
      <c r="E873" s="282"/>
      <c r="F873" s="282"/>
      <c r="G873" s="283"/>
      <c r="H873" s="283"/>
      <c r="I873" s="16"/>
      <c r="J873" s="12"/>
      <c r="K873" s="12"/>
      <c r="L873" s="12"/>
      <c r="M873" s="12"/>
      <c r="N873" s="13"/>
      <c r="O873" s="13"/>
      <c r="P873" s="13"/>
      <c r="Q873" s="13"/>
      <c r="R873" s="13"/>
      <c r="S873" s="13"/>
      <c r="T873" s="15"/>
      <c r="U873" s="16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6"/>
      <c r="BB873" s="16"/>
      <c r="BC873" s="17"/>
      <c r="BD873" s="12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2"/>
      <c r="CB873" s="12"/>
      <c r="CC873" s="12"/>
    </row>
    <row r="874" spans="1:81" ht="12.75">
      <c r="A874" s="21"/>
      <c r="B874" s="3"/>
      <c r="C874" s="21"/>
      <c r="D874" s="21"/>
      <c r="E874" s="282"/>
      <c r="F874" s="282"/>
      <c r="G874" s="283"/>
      <c r="H874" s="283"/>
      <c r="I874" s="16"/>
      <c r="J874" s="12"/>
      <c r="K874" s="12"/>
      <c r="L874" s="12"/>
      <c r="M874" s="12"/>
      <c r="N874" s="13"/>
      <c r="O874" s="13"/>
      <c r="P874" s="13"/>
      <c r="Q874" s="13"/>
      <c r="R874" s="13"/>
      <c r="S874" s="13"/>
      <c r="T874" s="15"/>
      <c r="U874" s="16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6"/>
      <c r="BB874" s="16"/>
      <c r="BC874" s="17"/>
      <c r="BD874" s="12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2"/>
      <c r="CB874" s="12"/>
      <c r="CC874" s="12"/>
    </row>
    <row r="875" spans="1:81" ht="12.75">
      <c r="A875" s="21"/>
      <c r="B875" s="3"/>
      <c r="C875" s="21"/>
      <c r="D875" s="21"/>
      <c r="E875" s="282"/>
      <c r="F875" s="282"/>
      <c r="G875" s="283"/>
      <c r="H875" s="283"/>
      <c r="I875" s="16"/>
      <c r="J875" s="12"/>
      <c r="K875" s="12"/>
      <c r="L875" s="12"/>
      <c r="M875" s="12"/>
      <c r="N875" s="13"/>
      <c r="O875" s="13"/>
      <c r="P875" s="13"/>
      <c r="Q875" s="13"/>
      <c r="R875" s="13"/>
      <c r="S875" s="13"/>
      <c r="T875" s="15"/>
      <c r="U875" s="16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6"/>
      <c r="BB875" s="16"/>
      <c r="BC875" s="17"/>
      <c r="BD875" s="12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2"/>
      <c r="CB875" s="12"/>
      <c r="CC875" s="12"/>
    </row>
    <row r="876" spans="1:81" ht="12.75">
      <c r="A876" s="21"/>
      <c r="B876" s="3"/>
      <c r="C876" s="21"/>
      <c r="D876" s="21"/>
      <c r="E876" s="282"/>
      <c r="F876" s="282"/>
      <c r="G876" s="283"/>
      <c r="H876" s="283"/>
      <c r="I876" s="16"/>
      <c r="J876" s="12"/>
      <c r="K876" s="12"/>
      <c r="L876" s="12"/>
      <c r="M876" s="12"/>
      <c r="N876" s="13"/>
      <c r="O876" s="13"/>
      <c r="P876" s="13"/>
      <c r="Q876" s="13"/>
      <c r="R876" s="13"/>
      <c r="S876" s="13"/>
      <c r="T876" s="15"/>
      <c r="U876" s="16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6"/>
      <c r="BB876" s="16"/>
      <c r="BC876" s="17"/>
      <c r="BD876" s="12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2"/>
      <c r="CB876" s="12"/>
      <c r="CC876" s="12"/>
    </row>
    <row r="877" spans="1:81" ht="12.75">
      <c r="A877" s="21"/>
      <c r="B877" s="3"/>
      <c r="C877" s="21"/>
      <c r="D877" s="21"/>
      <c r="E877" s="282"/>
      <c r="F877" s="282"/>
      <c r="G877" s="283"/>
      <c r="H877" s="283"/>
      <c r="I877" s="16"/>
      <c r="J877" s="12"/>
      <c r="K877" s="12"/>
      <c r="L877" s="12"/>
      <c r="M877" s="12"/>
      <c r="N877" s="13"/>
      <c r="O877" s="13"/>
      <c r="P877" s="13"/>
      <c r="Q877" s="13"/>
      <c r="R877" s="13"/>
      <c r="S877" s="13"/>
      <c r="T877" s="15"/>
      <c r="U877" s="16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6"/>
      <c r="BB877" s="16"/>
      <c r="BC877" s="17"/>
      <c r="BD877" s="12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2"/>
      <c r="CB877" s="12"/>
      <c r="CC877" s="12"/>
    </row>
    <row r="878" spans="1:81" ht="12.75">
      <c r="A878" s="12"/>
      <c r="B878" s="3"/>
      <c r="C878" s="12"/>
      <c r="D878" s="12"/>
      <c r="E878" s="284"/>
      <c r="F878" s="284"/>
      <c r="G878" s="285"/>
      <c r="H878" s="285"/>
      <c r="I878" s="16"/>
      <c r="J878" s="12"/>
      <c r="K878" s="12"/>
      <c r="L878" s="12"/>
      <c r="M878" s="12"/>
      <c r="N878" s="13"/>
      <c r="O878" s="13"/>
      <c r="P878" s="13"/>
      <c r="Q878" s="13"/>
      <c r="R878" s="13"/>
      <c r="S878" s="13"/>
      <c r="T878" s="15"/>
      <c r="U878" s="16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6"/>
      <c r="BB878" s="16"/>
      <c r="BC878" s="17"/>
      <c r="BD878" s="12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2"/>
      <c r="CB878" s="12"/>
      <c r="CC878" s="12"/>
    </row>
    <row r="879" spans="1:81" ht="12.75">
      <c r="A879" s="12"/>
      <c r="B879" s="3"/>
      <c r="C879" s="12"/>
      <c r="D879" s="12"/>
      <c r="E879" s="284"/>
      <c r="F879" s="284"/>
      <c r="G879" s="285"/>
      <c r="H879" s="285"/>
      <c r="I879" s="16"/>
      <c r="J879" s="12"/>
      <c r="K879" s="12"/>
      <c r="L879" s="12"/>
      <c r="M879" s="12"/>
      <c r="N879" s="13"/>
      <c r="O879" s="13"/>
      <c r="P879" s="13"/>
      <c r="Q879" s="13"/>
      <c r="R879" s="13"/>
      <c r="S879" s="13"/>
      <c r="T879" s="15"/>
      <c r="U879" s="16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6"/>
      <c r="BB879" s="16"/>
      <c r="BC879" s="17"/>
      <c r="BD879" s="12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2"/>
      <c r="CB879" s="12"/>
      <c r="CC879" s="12"/>
    </row>
    <row r="880" spans="1:81" ht="12.75">
      <c r="A880" s="12"/>
      <c r="B880" s="3"/>
      <c r="C880" s="12"/>
      <c r="D880" s="12"/>
      <c r="E880" s="284"/>
      <c r="F880" s="284"/>
      <c r="G880" s="285"/>
      <c r="H880" s="285"/>
      <c r="I880" s="16"/>
      <c r="J880" s="12"/>
      <c r="K880" s="12"/>
      <c r="L880" s="12"/>
      <c r="M880" s="12"/>
      <c r="N880" s="13"/>
      <c r="O880" s="13"/>
      <c r="P880" s="13"/>
      <c r="Q880" s="13"/>
      <c r="R880" s="13"/>
      <c r="S880" s="13"/>
      <c r="T880" s="15"/>
      <c r="U880" s="16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6"/>
      <c r="BB880" s="16"/>
      <c r="BC880" s="17"/>
      <c r="BD880" s="12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2"/>
      <c r="CB880" s="12"/>
      <c r="CC880" s="12"/>
    </row>
    <row r="881" spans="1:81" ht="12.75">
      <c r="A881" s="12"/>
      <c r="B881" s="3"/>
      <c r="C881" s="12"/>
      <c r="D881" s="12"/>
      <c r="E881" s="284"/>
      <c r="F881" s="284"/>
      <c r="G881" s="285"/>
      <c r="H881" s="285"/>
      <c r="I881" s="16"/>
      <c r="J881" s="12"/>
      <c r="K881" s="12"/>
      <c r="L881" s="12"/>
      <c r="M881" s="12"/>
      <c r="N881" s="13"/>
      <c r="O881" s="13"/>
      <c r="P881" s="13"/>
      <c r="Q881" s="13"/>
      <c r="R881" s="13"/>
      <c r="S881" s="13"/>
      <c r="T881" s="15"/>
      <c r="U881" s="16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6"/>
      <c r="BB881" s="16"/>
      <c r="BC881" s="17"/>
      <c r="BD881" s="12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2"/>
      <c r="CB881" s="12"/>
      <c r="CC881" s="12"/>
    </row>
    <row r="882" spans="1:81" ht="12.75">
      <c r="A882" s="12"/>
      <c r="B882" s="3"/>
      <c r="C882" s="12"/>
      <c r="D882" s="12"/>
      <c r="E882" s="284"/>
      <c r="F882" s="284"/>
      <c r="G882" s="285"/>
      <c r="H882" s="285"/>
      <c r="I882" s="16"/>
      <c r="J882" s="12"/>
      <c r="K882" s="12"/>
      <c r="L882" s="12"/>
      <c r="M882" s="12"/>
      <c r="N882" s="13"/>
      <c r="O882" s="13"/>
      <c r="P882" s="13"/>
      <c r="Q882" s="13"/>
      <c r="R882" s="13"/>
      <c r="S882" s="13"/>
      <c r="T882" s="15"/>
      <c r="U882" s="16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6"/>
      <c r="BB882" s="16"/>
      <c r="BC882" s="17"/>
      <c r="BD882" s="12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2"/>
      <c r="CB882" s="12"/>
      <c r="CC882" s="12"/>
    </row>
    <row r="883" spans="1:81" ht="12.75">
      <c r="A883" s="12"/>
      <c r="B883" s="3"/>
      <c r="C883" s="12"/>
      <c r="D883" s="12"/>
      <c r="E883" s="284"/>
      <c r="F883" s="284"/>
      <c r="G883" s="285"/>
      <c r="H883" s="285"/>
      <c r="I883" s="16"/>
      <c r="J883" s="12"/>
      <c r="K883" s="12"/>
      <c r="L883" s="12"/>
      <c r="M883" s="12"/>
      <c r="N883" s="13"/>
      <c r="O883" s="13"/>
      <c r="P883" s="13"/>
      <c r="Q883" s="13"/>
      <c r="R883" s="13"/>
      <c r="S883" s="13"/>
      <c r="T883" s="15"/>
      <c r="U883" s="16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6"/>
      <c r="BB883" s="16"/>
      <c r="BC883" s="17"/>
      <c r="BD883" s="12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2"/>
      <c r="CB883" s="12"/>
      <c r="CC883" s="12"/>
    </row>
    <row r="884" spans="1:81" ht="12.75">
      <c r="A884" s="12"/>
      <c r="B884" s="3"/>
      <c r="C884" s="12"/>
      <c r="D884" s="12"/>
      <c r="E884" s="284"/>
      <c r="F884" s="284"/>
      <c r="G884" s="285"/>
      <c r="H884" s="285"/>
      <c r="I884" s="16"/>
      <c r="J884" s="12"/>
      <c r="K884" s="12"/>
      <c r="L884" s="12"/>
      <c r="M884" s="12"/>
      <c r="N884" s="13"/>
      <c r="O884" s="13"/>
      <c r="P884" s="13"/>
      <c r="Q884" s="13"/>
      <c r="R884" s="13"/>
      <c r="S884" s="13"/>
      <c r="T884" s="15"/>
      <c r="U884" s="16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6"/>
      <c r="BB884" s="16"/>
      <c r="BC884" s="17"/>
      <c r="BD884" s="12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2"/>
      <c r="CB884" s="12"/>
      <c r="CC884" s="12"/>
    </row>
    <row r="885" spans="1:81" ht="12.75">
      <c r="A885" s="12"/>
      <c r="B885" s="3"/>
      <c r="C885" s="12"/>
      <c r="D885" s="12"/>
      <c r="E885" s="284"/>
      <c r="F885" s="284"/>
      <c r="G885" s="285"/>
      <c r="H885" s="285"/>
      <c r="I885" s="16"/>
      <c r="J885" s="12"/>
      <c r="K885" s="12"/>
      <c r="L885" s="12"/>
      <c r="M885" s="12"/>
      <c r="N885" s="13"/>
      <c r="O885" s="13"/>
      <c r="P885" s="13"/>
      <c r="Q885" s="13"/>
      <c r="R885" s="13"/>
      <c r="S885" s="13"/>
      <c r="T885" s="15"/>
      <c r="U885" s="16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6"/>
      <c r="BB885" s="16"/>
      <c r="BC885" s="17"/>
      <c r="BD885" s="12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2"/>
      <c r="CB885" s="12"/>
      <c r="CC885" s="12"/>
    </row>
    <row r="886" spans="1:81" ht="12.75">
      <c r="A886" s="12"/>
      <c r="B886" s="3"/>
      <c r="C886" s="12"/>
      <c r="D886" s="12"/>
      <c r="E886" s="284"/>
      <c r="F886" s="284"/>
      <c r="G886" s="285"/>
      <c r="H886" s="285"/>
      <c r="I886" s="16"/>
      <c r="J886" s="12"/>
      <c r="K886" s="12"/>
      <c r="L886" s="12"/>
      <c r="M886" s="12"/>
      <c r="N886" s="13"/>
      <c r="O886" s="13"/>
      <c r="P886" s="13"/>
      <c r="Q886" s="13"/>
      <c r="R886" s="13"/>
      <c r="S886" s="13"/>
      <c r="T886" s="15"/>
      <c r="U886" s="16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6"/>
      <c r="BB886" s="16"/>
      <c r="BC886" s="17"/>
      <c r="BD886" s="12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2"/>
      <c r="CB886" s="12"/>
      <c r="CC886" s="12"/>
    </row>
    <row r="887" spans="1:81" ht="12.75">
      <c r="A887" s="12"/>
      <c r="B887" s="3"/>
      <c r="C887" s="12"/>
      <c r="D887" s="12"/>
      <c r="E887" s="284"/>
      <c r="F887" s="284"/>
      <c r="G887" s="285"/>
      <c r="H887" s="285"/>
      <c r="I887" s="16"/>
      <c r="J887" s="12"/>
      <c r="K887" s="12"/>
      <c r="L887" s="12"/>
      <c r="M887" s="12"/>
      <c r="N887" s="13"/>
      <c r="O887" s="13"/>
      <c r="P887" s="13"/>
      <c r="Q887" s="13"/>
      <c r="R887" s="13"/>
      <c r="S887" s="13"/>
      <c r="T887" s="15"/>
      <c r="U887" s="16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6"/>
      <c r="BB887" s="16"/>
      <c r="BC887" s="17"/>
      <c r="BD887" s="12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2"/>
      <c r="CB887" s="12"/>
      <c r="CC887" s="12"/>
    </row>
    <row r="888" spans="1:81" ht="12.75">
      <c r="A888" s="12"/>
      <c r="B888" s="3"/>
      <c r="C888" s="12"/>
      <c r="D888" s="12"/>
      <c r="E888" s="284"/>
      <c r="F888" s="284"/>
      <c r="G888" s="285"/>
      <c r="H888" s="285"/>
      <c r="I888" s="16"/>
      <c r="J888" s="12"/>
      <c r="K888" s="12"/>
      <c r="L888" s="12"/>
      <c r="M888" s="12"/>
      <c r="N888" s="13"/>
      <c r="O888" s="13"/>
      <c r="P888" s="13"/>
      <c r="Q888" s="13"/>
      <c r="R888" s="13"/>
      <c r="S888" s="13"/>
      <c r="T888" s="15"/>
      <c r="U888" s="16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6"/>
      <c r="BB888" s="16"/>
      <c r="BC888" s="17"/>
      <c r="BD888" s="12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2"/>
      <c r="CB888" s="12"/>
      <c r="CC888" s="12"/>
    </row>
    <row r="889" spans="1:81" ht="12.75">
      <c r="A889" s="12"/>
      <c r="B889" s="3"/>
      <c r="C889" s="12"/>
      <c r="D889" s="12"/>
      <c r="E889" s="284"/>
      <c r="F889" s="284"/>
      <c r="G889" s="285"/>
      <c r="H889" s="285"/>
      <c r="I889" s="16"/>
      <c r="J889" s="12"/>
      <c r="K889" s="12"/>
      <c r="L889" s="12"/>
      <c r="M889" s="12"/>
      <c r="N889" s="13"/>
      <c r="O889" s="13"/>
      <c r="P889" s="13"/>
      <c r="Q889" s="13"/>
      <c r="R889" s="13"/>
      <c r="S889" s="13"/>
      <c r="T889" s="15"/>
      <c r="U889" s="16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6"/>
      <c r="BB889" s="16"/>
      <c r="BC889" s="17"/>
      <c r="BD889" s="12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2"/>
      <c r="CB889" s="12"/>
      <c r="CC889" s="12"/>
    </row>
    <row r="890" spans="1:81" ht="12.75">
      <c r="A890" s="12"/>
      <c r="B890" s="3"/>
      <c r="C890" s="12"/>
      <c r="D890" s="12"/>
      <c r="E890" s="284"/>
      <c r="F890" s="284"/>
      <c r="G890" s="285"/>
      <c r="H890" s="285"/>
      <c r="I890" s="16"/>
      <c r="J890" s="12"/>
      <c r="K890" s="12"/>
      <c r="L890" s="12"/>
      <c r="M890" s="12"/>
      <c r="N890" s="13"/>
      <c r="O890" s="13"/>
      <c r="P890" s="13"/>
      <c r="Q890" s="13"/>
      <c r="R890" s="13"/>
      <c r="S890" s="13"/>
      <c r="T890" s="15"/>
      <c r="U890" s="16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6"/>
      <c r="BB890" s="16"/>
      <c r="BC890" s="17"/>
      <c r="BD890" s="12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2"/>
      <c r="CB890" s="12"/>
      <c r="CC890" s="12"/>
    </row>
    <row r="891" spans="1:81" ht="12.75">
      <c r="A891" s="12"/>
      <c r="B891" s="3"/>
      <c r="C891" s="12"/>
      <c r="D891" s="12"/>
      <c r="E891" s="284"/>
      <c r="F891" s="284"/>
      <c r="G891" s="285"/>
      <c r="H891" s="285"/>
      <c r="I891" s="16"/>
      <c r="J891" s="12"/>
      <c r="K891" s="12"/>
      <c r="L891" s="12"/>
      <c r="M891" s="12"/>
      <c r="N891" s="13"/>
      <c r="O891" s="13"/>
      <c r="P891" s="13"/>
      <c r="Q891" s="13"/>
      <c r="R891" s="13"/>
      <c r="S891" s="13"/>
      <c r="T891" s="15"/>
      <c r="U891" s="16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6"/>
      <c r="BB891" s="16"/>
      <c r="BC891" s="17"/>
      <c r="BD891" s="12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2"/>
      <c r="CB891" s="12"/>
      <c r="CC891" s="12"/>
    </row>
    <row r="892" spans="1:81" ht="12.75">
      <c r="A892" s="12"/>
      <c r="B892" s="3"/>
      <c r="C892" s="12"/>
      <c r="D892" s="12"/>
      <c r="E892" s="284"/>
      <c r="F892" s="284"/>
      <c r="G892" s="285"/>
      <c r="H892" s="285"/>
      <c r="I892" s="16"/>
      <c r="J892" s="12"/>
      <c r="K892" s="12"/>
      <c r="L892" s="12"/>
      <c r="M892" s="12"/>
      <c r="N892" s="13"/>
      <c r="O892" s="13"/>
      <c r="P892" s="13"/>
      <c r="Q892" s="13"/>
      <c r="R892" s="13"/>
      <c r="S892" s="13"/>
      <c r="T892" s="15"/>
      <c r="U892" s="16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6"/>
      <c r="BB892" s="16"/>
      <c r="BC892" s="17"/>
      <c r="BD892" s="12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2"/>
      <c r="CB892" s="12"/>
      <c r="CC892" s="12"/>
    </row>
    <row r="893" spans="1:81" ht="12.75">
      <c r="A893" s="12"/>
      <c r="B893" s="3"/>
      <c r="C893" s="12"/>
      <c r="D893" s="12"/>
      <c r="E893" s="284"/>
      <c r="F893" s="284"/>
      <c r="G893" s="285"/>
      <c r="H893" s="285"/>
      <c r="I893" s="16"/>
      <c r="J893" s="12"/>
      <c r="K893" s="12"/>
      <c r="L893" s="12"/>
      <c r="M893" s="12"/>
      <c r="N893" s="13"/>
      <c r="O893" s="13"/>
      <c r="P893" s="13"/>
      <c r="Q893" s="13"/>
      <c r="R893" s="13"/>
      <c r="S893" s="13"/>
      <c r="T893" s="15"/>
      <c r="U893" s="16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6"/>
      <c r="BB893" s="16"/>
      <c r="BC893" s="17"/>
      <c r="BD893" s="12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2"/>
      <c r="CB893" s="12"/>
      <c r="CC893" s="12"/>
    </row>
    <row r="894" spans="1:81" ht="12.75">
      <c r="A894" s="12"/>
      <c r="B894" s="3"/>
      <c r="C894" s="12"/>
      <c r="D894" s="12"/>
      <c r="E894" s="284"/>
      <c r="F894" s="284"/>
      <c r="G894" s="285"/>
      <c r="H894" s="285"/>
      <c r="I894" s="16"/>
      <c r="J894" s="12"/>
      <c r="K894" s="12"/>
      <c r="L894" s="12"/>
      <c r="M894" s="12"/>
      <c r="N894" s="13"/>
      <c r="O894" s="13"/>
      <c r="P894" s="13"/>
      <c r="Q894" s="13"/>
      <c r="R894" s="13"/>
      <c r="S894" s="13"/>
      <c r="T894" s="15"/>
      <c r="U894" s="16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6"/>
      <c r="BB894" s="16"/>
      <c r="BC894" s="17"/>
      <c r="BD894" s="12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2"/>
      <c r="CB894" s="12"/>
      <c r="CC894" s="12"/>
    </row>
    <row r="895" spans="1:81" ht="12.75">
      <c r="A895" s="12"/>
      <c r="B895" s="3"/>
      <c r="C895" s="12"/>
      <c r="D895" s="12"/>
      <c r="E895" s="284"/>
      <c r="F895" s="284"/>
      <c r="G895" s="285"/>
      <c r="H895" s="285"/>
      <c r="I895" s="16"/>
      <c r="J895" s="12"/>
      <c r="K895" s="12"/>
      <c r="L895" s="12"/>
      <c r="M895" s="12"/>
      <c r="N895" s="13"/>
      <c r="O895" s="13"/>
      <c r="P895" s="13"/>
      <c r="Q895" s="13"/>
      <c r="R895" s="13"/>
      <c r="S895" s="13"/>
      <c r="T895" s="15"/>
      <c r="U895" s="16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6"/>
      <c r="BB895" s="16"/>
      <c r="BC895" s="17"/>
      <c r="BD895" s="12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2"/>
      <c r="CB895" s="12"/>
      <c r="CC895" s="12"/>
    </row>
    <row r="896" spans="1:81" ht="12.75">
      <c r="A896" s="12"/>
      <c r="B896" s="3"/>
      <c r="C896" s="12"/>
      <c r="D896" s="12"/>
      <c r="E896" s="284"/>
      <c r="F896" s="284"/>
      <c r="G896" s="285"/>
      <c r="H896" s="285"/>
      <c r="I896" s="16"/>
      <c r="J896" s="12"/>
      <c r="K896" s="12"/>
      <c r="L896" s="12"/>
      <c r="M896" s="12"/>
      <c r="N896" s="13"/>
      <c r="O896" s="13"/>
      <c r="P896" s="13"/>
      <c r="Q896" s="13"/>
      <c r="R896" s="13"/>
      <c r="S896" s="13"/>
      <c r="T896" s="15"/>
      <c r="U896" s="16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6"/>
      <c r="BB896" s="16"/>
      <c r="BC896" s="17"/>
      <c r="BD896" s="12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2"/>
      <c r="CB896" s="12"/>
      <c r="CC896" s="12"/>
    </row>
    <row r="897" spans="1:81" ht="12.75">
      <c r="A897" s="12"/>
      <c r="B897" s="3"/>
      <c r="C897" s="12"/>
      <c r="D897" s="12"/>
      <c r="E897" s="284"/>
      <c r="F897" s="284"/>
      <c r="G897" s="285"/>
      <c r="H897" s="285"/>
      <c r="I897" s="16"/>
      <c r="J897" s="12"/>
      <c r="K897" s="12"/>
      <c r="L897" s="12"/>
      <c r="M897" s="12"/>
      <c r="N897" s="13"/>
      <c r="O897" s="13"/>
      <c r="P897" s="13"/>
      <c r="Q897" s="13"/>
      <c r="R897" s="13"/>
      <c r="S897" s="13"/>
      <c r="T897" s="15"/>
      <c r="U897" s="16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6"/>
      <c r="BB897" s="16"/>
      <c r="BC897" s="17"/>
      <c r="BD897" s="12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2"/>
      <c r="CB897" s="12"/>
      <c r="CC897" s="12"/>
    </row>
    <row r="898" spans="1:81" ht="12.75">
      <c r="A898" s="12"/>
      <c r="B898" s="3"/>
      <c r="C898" s="12"/>
      <c r="D898" s="12"/>
      <c r="E898" s="284"/>
      <c r="F898" s="284"/>
      <c r="G898" s="285"/>
      <c r="H898" s="285"/>
      <c r="I898" s="16"/>
      <c r="J898" s="12"/>
      <c r="K898" s="12"/>
      <c r="L898" s="12"/>
      <c r="M898" s="12"/>
      <c r="N898" s="13"/>
      <c r="O898" s="13"/>
      <c r="P898" s="13"/>
      <c r="Q898" s="13"/>
      <c r="R898" s="13"/>
      <c r="S898" s="13"/>
      <c r="T898" s="15"/>
      <c r="U898" s="16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6"/>
      <c r="BB898" s="16"/>
      <c r="BC898" s="17"/>
      <c r="BD898" s="12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2"/>
      <c r="CB898" s="12"/>
      <c r="CC898" s="12"/>
    </row>
    <row r="899" spans="1:81" ht="12.75">
      <c r="A899" s="12"/>
      <c r="B899" s="3"/>
      <c r="C899" s="12"/>
      <c r="D899" s="12"/>
      <c r="E899" s="284"/>
      <c r="F899" s="284"/>
      <c r="G899" s="285"/>
      <c r="H899" s="285"/>
      <c r="I899" s="16"/>
      <c r="J899" s="12"/>
      <c r="K899" s="12"/>
      <c r="L899" s="12"/>
      <c r="M899" s="12"/>
      <c r="N899" s="13"/>
      <c r="O899" s="13"/>
      <c r="P899" s="13"/>
      <c r="Q899" s="13"/>
      <c r="R899" s="13"/>
      <c r="S899" s="13"/>
      <c r="T899" s="15"/>
      <c r="U899" s="16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6"/>
      <c r="BB899" s="16"/>
      <c r="BC899" s="17"/>
      <c r="BD899" s="12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2"/>
      <c r="CB899" s="12"/>
      <c r="CC899" s="12"/>
    </row>
    <row r="900" spans="1:81" ht="12.75">
      <c r="A900" s="12"/>
      <c r="B900" s="3"/>
      <c r="C900" s="12"/>
      <c r="D900" s="12"/>
      <c r="E900" s="284"/>
      <c r="F900" s="284"/>
      <c r="G900" s="285"/>
      <c r="H900" s="285"/>
      <c r="I900" s="16"/>
      <c r="J900" s="12"/>
      <c r="K900" s="12"/>
      <c r="L900" s="12"/>
      <c r="M900" s="12"/>
      <c r="N900" s="13"/>
      <c r="O900" s="13"/>
      <c r="P900" s="13"/>
      <c r="Q900" s="13"/>
      <c r="R900" s="13"/>
      <c r="S900" s="13"/>
      <c r="T900" s="15"/>
      <c r="U900" s="16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6"/>
      <c r="BB900" s="16"/>
      <c r="BC900" s="17"/>
      <c r="BD900" s="12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2"/>
      <c r="CB900" s="12"/>
      <c r="CC900" s="12"/>
    </row>
    <row r="901" spans="1:81" ht="12.75">
      <c r="A901" s="12"/>
      <c r="B901" s="3"/>
      <c r="C901" s="12"/>
      <c r="D901" s="12"/>
      <c r="E901" s="284"/>
      <c r="F901" s="284"/>
      <c r="G901" s="285"/>
      <c r="H901" s="285"/>
      <c r="I901" s="16"/>
      <c r="J901" s="12"/>
      <c r="K901" s="12"/>
      <c r="L901" s="12"/>
      <c r="M901" s="12"/>
      <c r="N901" s="13"/>
      <c r="O901" s="13"/>
      <c r="P901" s="13"/>
      <c r="Q901" s="13"/>
      <c r="R901" s="13"/>
      <c r="S901" s="13"/>
      <c r="T901" s="15"/>
      <c r="U901" s="16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6"/>
      <c r="BB901" s="16"/>
      <c r="BC901" s="17"/>
      <c r="BD901" s="12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2"/>
      <c r="CB901" s="12"/>
      <c r="CC901" s="12"/>
    </row>
    <row r="902" spans="1:81" ht="12.75">
      <c r="A902" s="12"/>
      <c r="B902" s="3"/>
      <c r="C902" s="12"/>
      <c r="D902" s="12"/>
      <c r="E902" s="284"/>
      <c r="F902" s="284"/>
      <c r="G902" s="285"/>
      <c r="H902" s="285"/>
      <c r="I902" s="16"/>
      <c r="J902" s="12"/>
      <c r="K902" s="12"/>
      <c r="L902" s="12"/>
      <c r="M902" s="12"/>
      <c r="N902" s="13"/>
      <c r="O902" s="13"/>
      <c r="P902" s="13"/>
      <c r="Q902" s="13"/>
      <c r="R902" s="13"/>
      <c r="S902" s="13"/>
      <c r="T902" s="15"/>
      <c r="U902" s="16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6"/>
      <c r="BB902" s="16"/>
      <c r="BC902" s="17"/>
      <c r="BD902" s="12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2"/>
      <c r="CB902" s="12"/>
      <c r="CC902" s="12"/>
    </row>
    <row r="903" spans="1:81" ht="12.75">
      <c r="A903" s="12"/>
      <c r="B903" s="3"/>
      <c r="C903" s="12"/>
      <c r="D903" s="12"/>
      <c r="E903" s="284"/>
      <c r="F903" s="284"/>
      <c r="G903" s="285"/>
      <c r="H903" s="285"/>
      <c r="I903" s="16"/>
      <c r="J903" s="12"/>
      <c r="K903" s="12"/>
      <c r="L903" s="12"/>
      <c r="M903" s="12"/>
      <c r="N903" s="13"/>
      <c r="O903" s="13"/>
      <c r="P903" s="13"/>
      <c r="Q903" s="13"/>
      <c r="R903" s="13"/>
      <c r="S903" s="13"/>
      <c r="T903" s="15"/>
      <c r="U903" s="16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6"/>
      <c r="BB903" s="16"/>
      <c r="BC903" s="17"/>
      <c r="BD903" s="12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2"/>
      <c r="CB903" s="12"/>
      <c r="CC903" s="12"/>
    </row>
    <row r="904" spans="1:81" ht="12.75">
      <c r="A904" s="12"/>
      <c r="B904" s="3"/>
      <c r="C904" s="12"/>
      <c r="D904" s="12"/>
      <c r="E904" s="284"/>
      <c r="F904" s="284"/>
      <c r="G904" s="285"/>
      <c r="H904" s="285"/>
      <c r="I904" s="16"/>
      <c r="J904" s="12"/>
      <c r="K904" s="12"/>
      <c r="L904" s="12"/>
      <c r="M904" s="12"/>
      <c r="N904" s="13"/>
      <c r="O904" s="13"/>
      <c r="P904" s="13"/>
      <c r="Q904" s="13"/>
      <c r="R904" s="13"/>
      <c r="S904" s="13"/>
      <c r="T904" s="15"/>
      <c r="U904" s="16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6"/>
      <c r="BB904" s="16"/>
      <c r="BC904" s="17"/>
      <c r="BD904" s="12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2"/>
      <c r="CB904" s="12"/>
      <c r="CC904" s="12"/>
    </row>
    <row r="905" spans="1:81" ht="12.75">
      <c r="A905" s="12"/>
      <c r="B905" s="3"/>
      <c r="C905" s="12"/>
      <c r="D905" s="12"/>
      <c r="E905" s="284"/>
      <c r="F905" s="284"/>
      <c r="G905" s="285"/>
      <c r="H905" s="285"/>
      <c r="I905" s="16"/>
      <c r="J905" s="12"/>
      <c r="K905" s="12"/>
      <c r="L905" s="12"/>
      <c r="M905" s="12"/>
      <c r="N905" s="13"/>
      <c r="O905" s="13"/>
      <c r="P905" s="13"/>
      <c r="Q905" s="13"/>
      <c r="R905" s="13"/>
      <c r="S905" s="13"/>
      <c r="T905" s="15"/>
      <c r="U905" s="16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6"/>
      <c r="BB905" s="16"/>
      <c r="BC905" s="17"/>
      <c r="BD905" s="12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2"/>
      <c r="CB905" s="12"/>
      <c r="CC905" s="12"/>
    </row>
    <row r="906" spans="1:81" ht="12.75">
      <c r="A906" s="12"/>
      <c r="B906" s="3"/>
      <c r="C906" s="12"/>
      <c r="D906" s="12"/>
      <c r="E906" s="284"/>
      <c r="F906" s="284"/>
      <c r="G906" s="285"/>
      <c r="H906" s="285"/>
      <c r="I906" s="16"/>
      <c r="J906" s="12"/>
      <c r="K906" s="12"/>
      <c r="L906" s="12"/>
      <c r="M906" s="12"/>
      <c r="N906" s="13"/>
      <c r="O906" s="13"/>
      <c r="P906" s="13"/>
      <c r="Q906" s="13"/>
      <c r="R906" s="13"/>
      <c r="S906" s="13"/>
      <c r="T906" s="15"/>
      <c r="U906" s="16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6"/>
      <c r="BB906" s="16"/>
      <c r="BC906" s="17"/>
      <c r="BD906" s="12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2"/>
      <c r="CB906" s="12"/>
      <c r="CC906" s="12"/>
    </row>
    <row r="907" spans="1:81" ht="12.75">
      <c r="A907" s="12"/>
      <c r="B907" s="3"/>
      <c r="C907" s="12"/>
      <c r="D907" s="12"/>
      <c r="E907" s="284"/>
      <c r="F907" s="284"/>
      <c r="G907" s="285"/>
      <c r="H907" s="285"/>
      <c r="I907" s="16"/>
      <c r="J907" s="12"/>
      <c r="K907" s="12"/>
      <c r="L907" s="12"/>
      <c r="M907" s="12"/>
      <c r="N907" s="13"/>
      <c r="O907" s="13"/>
      <c r="P907" s="13"/>
      <c r="Q907" s="13"/>
      <c r="R907" s="13"/>
      <c r="S907" s="13"/>
      <c r="T907" s="15"/>
      <c r="U907" s="16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6"/>
      <c r="BB907" s="16"/>
      <c r="BC907" s="17"/>
      <c r="BD907" s="12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2"/>
      <c r="CB907" s="12"/>
      <c r="CC907" s="12"/>
    </row>
    <row r="908" spans="1:81" ht="12.75">
      <c r="A908" s="12"/>
      <c r="B908" s="3"/>
      <c r="C908" s="12"/>
      <c r="D908" s="12"/>
      <c r="E908" s="284"/>
      <c r="F908" s="284"/>
      <c r="G908" s="285"/>
      <c r="H908" s="285"/>
      <c r="I908" s="16"/>
      <c r="J908" s="12"/>
      <c r="K908" s="12"/>
      <c r="L908" s="12"/>
      <c r="M908" s="12"/>
      <c r="N908" s="13"/>
      <c r="O908" s="13"/>
      <c r="P908" s="13"/>
      <c r="Q908" s="13"/>
      <c r="R908" s="13"/>
      <c r="S908" s="13"/>
      <c r="T908" s="15"/>
      <c r="U908" s="16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6"/>
      <c r="BB908" s="16"/>
      <c r="BC908" s="17"/>
      <c r="BD908" s="12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2"/>
      <c r="CB908" s="12"/>
      <c r="CC908" s="12"/>
    </row>
    <row r="909" spans="1:81" ht="12.75">
      <c r="A909" s="12"/>
      <c r="B909" s="3"/>
      <c r="C909" s="12"/>
      <c r="D909" s="12"/>
      <c r="E909" s="284"/>
      <c r="F909" s="284"/>
      <c r="G909" s="285"/>
      <c r="H909" s="285"/>
      <c r="I909" s="16"/>
      <c r="J909" s="12"/>
      <c r="K909" s="12"/>
      <c r="L909" s="12"/>
      <c r="M909" s="12"/>
      <c r="N909" s="13"/>
      <c r="O909" s="13"/>
      <c r="P909" s="13"/>
      <c r="Q909" s="13"/>
      <c r="R909" s="13"/>
      <c r="S909" s="13"/>
      <c r="T909" s="15"/>
      <c r="U909" s="16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6"/>
      <c r="BB909" s="16"/>
      <c r="BC909" s="17"/>
      <c r="BD909" s="12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2"/>
      <c r="CB909" s="12"/>
      <c r="CC909" s="12"/>
    </row>
    <row r="910" spans="1:81" ht="12.75">
      <c r="A910" s="12"/>
      <c r="B910" s="3"/>
      <c r="C910" s="12"/>
      <c r="D910" s="12"/>
      <c r="E910" s="284"/>
      <c r="F910" s="284"/>
      <c r="G910" s="285"/>
      <c r="H910" s="285"/>
      <c r="I910" s="16"/>
      <c r="J910" s="12"/>
      <c r="K910" s="12"/>
      <c r="L910" s="12"/>
      <c r="M910" s="12"/>
      <c r="N910" s="13"/>
      <c r="O910" s="13"/>
      <c r="P910" s="13"/>
      <c r="Q910" s="13"/>
      <c r="R910" s="13"/>
      <c r="S910" s="13"/>
      <c r="T910" s="15"/>
      <c r="U910" s="16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6"/>
      <c r="BB910" s="16"/>
      <c r="BC910" s="17"/>
      <c r="BD910" s="12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2"/>
      <c r="CB910" s="12"/>
      <c r="CC910" s="12"/>
    </row>
    <row r="911" spans="1:81" ht="12.75">
      <c r="A911" s="12"/>
      <c r="B911" s="3"/>
      <c r="C911" s="12"/>
      <c r="D911" s="12"/>
      <c r="E911" s="284"/>
      <c r="F911" s="284"/>
      <c r="G911" s="285"/>
      <c r="H911" s="285"/>
      <c r="I911" s="16"/>
      <c r="J911" s="12"/>
      <c r="K911" s="12"/>
      <c r="L911" s="12"/>
      <c r="M911" s="12"/>
      <c r="N911" s="13"/>
      <c r="O911" s="13"/>
      <c r="P911" s="13"/>
      <c r="Q911" s="13"/>
      <c r="R911" s="13"/>
      <c r="S911" s="13"/>
      <c r="T911" s="15"/>
      <c r="U911" s="16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6"/>
      <c r="BB911" s="16"/>
      <c r="BC911" s="17"/>
      <c r="BD911" s="12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2"/>
      <c r="CB911" s="12"/>
      <c r="CC911" s="12"/>
    </row>
    <row r="912" spans="1:81" ht="12.75">
      <c r="A912" s="12"/>
      <c r="B912" s="3"/>
      <c r="C912" s="12"/>
      <c r="D912" s="12"/>
      <c r="E912" s="284"/>
      <c r="F912" s="284"/>
      <c r="G912" s="285"/>
      <c r="H912" s="285"/>
      <c r="I912" s="16"/>
      <c r="J912" s="12"/>
      <c r="K912" s="12"/>
      <c r="L912" s="12"/>
      <c r="M912" s="12"/>
      <c r="N912" s="13"/>
      <c r="O912" s="13"/>
      <c r="P912" s="13"/>
      <c r="Q912" s="13"/>
      <c r="R912" s="13"/>
      <c r="S912" s="13"/>
      <c r="T912" s="15"/>
      <c r="U912" s="16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6"/>
      <c r="BB912" s="16"/>
      <c r="BC912" s="17"/>
      <c r="BD912" s="12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2"/>
      <c r="CB912" s="12"/>
      <c r="CC912" s="12"/>
    </row>
    <row r="913" spans="1:81" ht="12.75">
      <c r="A913" s="12"/>
      <c r="B913" s="3"/>
      <c r="C913" s="12"/>
      <c r="D913" s="12"/>
      <c r="E913" s="284"/>
      <c r="F913" s="284"/>
      <c r="G913" s="285"/>
      <c r="H913" s="285"/>
      <c r="I913" s="16"/>
      <c r="J913" s="12"/>
      <c r="K913" s="12"/>
      <c r="L913" s="12"/>
      <c r="M913" s="12"/>
      <c r="N913" s="13"/>
      <c r="O913" s="13"/>
      <c r="P913" s="13"/>
      <c r="Q913" s="13"/>
      <c r="R913" s="13"/>
      <c r="S913" s="13"/>
      <c r="T913" s="15"/>
      <c r="U913" s="16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6"/>
      <c r="BB913" s="16"/>
      <c r="BC913" s="17"/>
      <c r="BD913" s="12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2"/>
      <c r="CB913" s="12"/>
      <c r="CC913" s="12"/>
    </row>
    <row r="914" spans="1:81" ht="12.75">
      <c r="A914" s="12"/>
      <c r="B914" s="3"/>
      <c r="C914" s="12"/>
      <c r="D914" s="12"/>
      <c r="E914" s="284"/>
      <c r="F914" s="284"/>
      <c r="G914" s="285"/>
      <c r="H914" s="285"/>
      <c r="I914" s="16"/>
      <c r="J914" s="12"/>
      <c r="K914" s="12"/>
      <c r="L914" s="12"/>
      <c r="M914" s="12"/>
      <c r="N914" s="13"/>
      <c r="O914" s="13"/>
      <c r="P914" s="13"/>
      <c r="Q914" s="13"/>
      <c r="R914" s="13"/>
      <c r="S914" s="13"/>
      <c r="T914" s="15"/>
      <c r="U914" s="16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6"/>
      <c r="BB914" s="16"/>
      <c r="BC914" s="17"/>
      <c r="BD914" s="12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2"/>
      <c r="CB914" s="12"/>
      <c r="CC914" s="12"/>
    </row>
    <row r="915" spans="1:81" ht="12.75">
      <c r="A915" s="12"/>
      <c r="B915" s="3"/>
      <c r="C915" s="12"/>
      <c r="D915" s="12"/>
      <c r="E915" s="284"/>
      <c r="F915" s="284"/>
      <c r="G915" s="285"/>
      <c r="H915" s="285"/>
      <c r="I915" s="16"/>
      <c r="J915" s="12"/>
      <c r="K915" s="12"/>
      <c r="L915" s="12"/>
      <c r="M915" s="12"/>
      <c r="N915" s="13"/>
      <c r="O915" s="13"/>
      <c r="P915" s="13"/>
      <c r="Q915" s="13"/>
      <c r="R915" s="13"/>
      <c r="S915" s="13"/>
      <c r="T915" s="15"/>
      <c r="U915" s="16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6"/>
      <c r="BB915" s="16"/>
      <c r="BC915" s="17"/>
      <c r="BD915" s="12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2"/>
      <c r="CB915" s="12"/>
      <c r="CC915" s="12"/>
    </row>
    <row r="916" spans="1:81" ht="12.75">
      <c r="A916" s="12"/>
      <c r="B916" s="3"/>
      <c r="C916" s="12"/>
      <c r="D916" s="12"/>
      <c r="E916" s="284"/>
      <c r="F916" s="284"/>
      <c r="G916" s="285"/>
      <c r="H916" s="285"/>
      <c r="I916" s="16"/>
      <c r="J916" s="12"/>
      <c r="K916" s="12"/>
      <c r="L916" s="12"/>
      <c r="M916" s="12"/>
      <c r="N916" s="13"/>
      <c r="O916" s="13"/>
      <c r="P916" s="13"/>
      <c r="Q916" s="13"/>
      <c r="R916" s="13"/>
      <c r="S916" s="13"/>
      <c r="T916" s="15"/>
      <c r="U916" s="16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6"/>
      <c r="BB916" s="16"/>
      <c r="BC916" s="17"/>
      <c r="BD916" s="12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2"/>
      <c r="CB916" s="12"/>
      <c r="CC916" s="12"/>
    </row>
    <row r="917" spans="1:81" ht="12.75">
      <c r="A917" s="12"/>
      <c r="B917" s="3"/>
      <c r="C917" s="12"/>
      <c r="D917" s="12"/>
      <c r="E917" s="284"/>
      <c r="F917" s="284"/>
      <c r="G917" s="285"/>
      <c r="H917" s="285"/>
      <c r="I917" s="16"/>
      <c r="J917" s="12"/>
      <c r="K917" s="12"/>
      <c r="L917" s="12"/>
      <c r="M917" s="12"/>
      <c r="N917" s="13"/>
      <c r="O917" s="13"/>
      <c r="P917" s="13"/>
      <c r="Q917" s="13"/>
      <c r="R917" s="13"/>
      <c r="S917" s="13"/>
      <c r="T917" s="15"/>
      <c r="U917" s="16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6"/>
      <c r="BB917" s="16"/>
      <c r="BC917" s="17"/>
      <c r="BD917" s="12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2"/>
      <c r="CB917" s="12"/>
      <c r="CC917" s="12"/>
    </row>
    <row r="918" spans="1:81" ht="12.75">
      <c r="A918" s="12"/>
      <c r="B918" s="3"/>
      <c r="C918" s="12"/>
      <c r="D918" s="12"/>
      <c r="E918" s="284"/>
      <c r="F918" s="284"/>
      <c r="G918" s="285"/>
      <c r="H918" s="285"/>
      <c r="I918" s="16"/>
      <c r="J918" s="12"/>
      <c r="K918" s="12"/>
      <c r="L918" s="12"/>
      <c r="M918" s="12"/>
      <c r="N918" s="13"/>
      <c r="O918" s="13"/>
      <c r="P918" s="13"/>
      <c r="Q918" s="13"/>
      <c r="R918" s="13"/>
      <c r="S918" s="13"/>
      <c r="T918" s="15"/>
      <c r="U918" s="16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6"/>
      <c r="BB918" s="16"/>
      <c r="BC918" s="17"/>
      <c r="BD918" s="12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2"/>
      <c r="CB918" s="12"/>
      <c r="CC918" s="12"/>
    </row>
    <row r="919" spans="1:81" ht="12.75">
      <c r="A919" s="12"/>
      <c r="B919" s="3"/>
      <c r="C919" s="12"/>
      <c r="D919" s="12"/>
      <c r="E919" s="284"/>
      <c r="F919" s="284"/>
      <c r="G919" s="285"/>
      <c r="H919" s="285"/>
      <c r="I919" s="16"/>
      <c r="J919" s="12"/>
      <c r="K919" s="12"/>
      <c r="L919" s="12"/>
      <c r="M919" s="12"/>
      <c r="N919" s="13"/>
      <c r="O919" s="13"/>
      <c r="P919" s="13"/>
      <c r="Q919" s="13"/>
      <c r="R919" s="13"/>
      <c r="S919" s="13"/>
      <c r="T919" s="15"/>
      <c r="U919" s="16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6"/>
      <c r="BB919" s="16"/>
      <c r="BC919" s="17"/>
      <c r="BD919" s="12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2"/>
      <c r="CB919" s="12"/>
      <c r="CC919" s="12"/>
    </row>
    <row r="920" spans="1:81" ht="12.75">
      <c r="A920" s="12"/>
      <c r="B920" s="3"/>
      <c r="C920" s="12"/>
      <c r="D920" s="12"/>
      <c r="E920" s="284"/>
      <c r="F920" s="284"/>
      <c r="G920" s="285"/>
      <c r="H920" s="285"/>
      <c r="I920" s="16"/>
      <c r="J920" s="12"/>
      <c r="K920" s="12"/>
      <c r="L920" s="12"/>
      <c r="M920" s="12"/>
      <c r="N920" s="13"/>
      <c r="O920" s="13"/>
      <c r="P920" s="13"/>
      <c r="Q920" s="13"/>
      <c r="R920" s="13"/>
      <c r="S920" s="13"/>
      <c r="T920" s="15"/>
      <c r="U920" s="16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6"/>
      <c r="BB920" s="16"/>
      <c r="BC920" s="17"/>
      <c r="BD920" s="12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2"/>
      <c r="CB920" s="12"/>
      <c r="CC920" s="12"/>
    </row>
    <row r="921" spans="1:81" ht="12.75">
      <c r="A921" s="12"/>
      <c r="B921" s="3"/>
      <c r="C921" s="12"/>
      <c r="D921" s="12"/>
      <c r="E921" s="284"/>
      <c r="F921" s="284"/>
      <c r="G921" s="285"/>
      <c r="H921" s="285"/>
      <c r="I921" s="16"/>
      <c r="J921" s="12"/>
      <c r="K921" s="12"/>
      <c r="L921" s="12"/>
      <c r="M921" s="12"/>
      <c r="N921" s="13"/>
      <c r="O921" s="13"/>
      <c r="P921" s="13"/>
      <c r="Q921" s="13"/>
      <c r="R921" s="13"/>
      <c r="S921" s="13"/>
      <c r="T921" s="15"/>
      <c r="U921" s="16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6"/>
      <c r="BB921" s="16"/>
      <c r="BC921" s="17"/>
      <c r="BD921" s="12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2"/>
      <c r="CB921" s="12"/>
      <c r="CC921" s="12"/>
    </row>
    <row r="922" spans="1:81" ht="12.75">
      <c r="A922" s="12"/>
      <c r="B922" s="3"/>
      <c r="C922" s="12"/>
      <c r="D922" s="12"/>
      <c r="E922" s="284"/>
      <c r="F922" s="284"/>
      <c r="G922" s="285"/>
      <c r="H922" s="285"/>
      <c r="I922" s="16"/>
      <c r="J922" s="12"/>
      <c r="K922" s="12"/>
      <c r="L922" s="12"/>
      <c r="M922" s="12"/>
      <c r="N922" s="13"/>
      <c r="O922" s="13"/>
      <c r="P922" s="13"/>
      <c r="Q922" s="13"/>
      <c r="R922" s="13"/>
      <c r="S922" s="13"/>
      <c r="T922" s="15"/>
      <c r="U922" s="16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6"/>
      <c r="BB922" s="16"/>
      <c r="BC922" s="17"/>
      <c r="BD922" s="12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2"/>
      <c r="CB922" s="12"/>
      <c r="CC922" s="12"/>
    </row>
    <row r="923" spans="1:81" ht="12.75">
      <c r="A923" s="12"/>
      <c r="B923" s="3"/>
      <c r="C923" s="12"/>
      <c r="D923" s="12"/>
      <c r="E923" s="284"/>
      <c r="F923" s="284"/>
      <c r="G923" s="285"/>
      <c r="H923" s="285"/>
      <c r="I923" s="16"/>
      <c r="J923" s="12"/>
      <c r="K923" s="12"/>
      <c r="L923" s="12"/>
      <c r="M923" s="12"/>
      <c r="N923" s="13"/>
      <c r="O923" s="13"/>
      <c r="P923" s="13"/>
      <c r="Q923" s="13"/>
      <c r="R923" s="13"/>
      <c r="S923" s="13"/>
      <c r="T923" s="15"/>
      <c r="U923" s="16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6"/>
      <c r="BB923" s="16"/>
      <c r="BC923" s="17"/>
      <c r="BD923" s="12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2"/>
      <c r="CB923" s="12"/>
      <c r="CC923" s="12"/>
    </row>
    <row r="924" spans="1:81" ht="12.75">
      <c r="A924" s="12"/>
      <c r="B924" s="3"/>
      <c r="C924" s="12"/>
      <c r="D924" s="12"/>
      <c r="E924" s="284"/>
      <c r="F924" s="284"/>
      <c r="G924" s="285"/>
      <c r="H924" s="285"/>
      <c r="I924" s="16"/>
      <c r="J924" s="12"/>
      <c r="K924" s="12"/>
      <c r="L924" s="12"/>
      <c r="M924" s="12"/>
      <c r="N924" s="13"/>
      <c r="O924" s="13"/>
      <c r="P924" s="13"/>
      <c r="Q924" s="13"/>
      <c r="R924" s="13"/>
      <c r="S924" s="13"/>
      <c r="T924" s="15"/>
      <c r="U924" s="16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6"/>
      <c r="BB924" s="16"/>
      <c r="BC924" s="17"/>
      <c r="BD924" s="12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2"/>
      <c r="CB924" s="12"/>
      <c r="CC924" s="12"/>
    </row>
    <row r="925" spans="1:81" ht="12.75">
      <c r="A925" s="12"/>
      <c r="B925" s="3"/>
      <c r="C925" s="12"/>
      <c r="D925" s="12"/>
      <c r="E925" s="284"/>
      <c r="F925" s="284"/>
      <c r="G925" s="285"/>
      <c r="H925" s="285"/>
      <c r="I925" s="16"/>
      <c r="J925" s="12"/>
      <c r="K925" s="12"/>
      <c r="L925" s="12"/>
      <c r="M925" s="12"/>
      <c r="N925" s="13"/>
      <c r="O925" s="13"/>
      <c r="P925" s="13"/>
      <c r="Q925" s="13"/>
      <c r="R925" s="13"/>
      <c r="S925" s="13"/>
      <c r="T925" s="15"/>
      <c r="U925" s="16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6"/>
      <c r="BB925" s="16"/>
      <c r="BC925" s="17"/>
      <c r="BD925" s="12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2"/>
      <c r="CB925" s="12"/>
      <c r="CC925" s="12"/>
    </row>
    <row r="926" spans="1:81" ht="12.75">
      <c r="A926" s="12"/>
      <c r="B926" s="3"/>
      <c r="C926" s="12"/>
      <c r="D926" s="12"/>
      <c r="E926" s="284"/>
      <c r="F926" s="284"/>
      <c r="G926" s="285"/>
      <c r="H926" s="285"/>
      <c r="I926" s="16"/>
      <c r="J926" s="12"/>
      <c r="K926" s="12"/>
      <c r="L926" s="12"/>
      <c r="M926" s="12"/>
      <c r="N926" s="13"/>
      <c r="O926" s="13"/>
      <c r="P926" s="13"/>
      <c r="Q926" s="13"/>
      <c r="R926" s="13"/>
      <c r="S926" s="13"/>
      <c r="T926" s="15"/>
      <c r="U926" s="16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6"/>
      <c r="BB926" s="16"/>
      <c r="BC926" s="17"/>
      <c r="BD926" s="12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2"/>
      <c r="CB926" s="12"/>
      <c r="CC926" s="12"/>
    </row>
    <row r="927" spans="1:81" ht="12.75">
      <c r="A927" s="12"/>
      <c r="B927" s="3"/>
      <c r="C927" s="12"/>
      <c r="D927" s="12"/>
      <c r="E927" s="284"/>
      <c r="F927" s="284"/>
      <c r="G927" s="285"/>
      <c r="H927" s="285"/>
      <c r="I927" s="16"/>
      <c r="J927" s="12"/>
      <c r="K927" s="12"/>
      <c r="L927" s="12"/>
      <c r="M927" s="12"/>
      <c r="N927" s="13"/>
      <c r="O927" s="13"/>
      <c r="P927" s="13"/>
      <c r="Q927" s="13"/>
      <c r="R927" s="13"/>
      <c r="S927" s="13"/>
      <c r="T927" s="15"/>
      <c r="U927" s="16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6"/>
      <c r="BB927" s="16"/>
      <c r="BC927" s="17"/>
      <c r="BD927" s="12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2"/>
      <c r="CB927" s="12"/>
      <c r="CC927" s="12"/>
    </row>
    <row r="928" spans="1:81" ht="12.75">
      <c r="A928" s="12"/>
      <c r="B928" s="3"/>
      <c r="C928" s="12"/>
      <c r="D928" s="12"/>
      <c r="E928" s="284"/>
      <c r="F928" s="284"/>
      <c r="G928" s="285"/>
      <c r="H928" s="285"/>
      <c r="I928" s="16"/>
      <c r="J928" s="12"/>
      <c r="K928" s="12"/>
      <c r="L928" s="12"/>
      <c r="M928" s="12"/>
      <c r="N928" s="13"/>
      <c r="O928" s="13"/>
      <c r="P928" s="13"/>
      <c r="Q928" s="13"/>
      <c r="R928" s="13"/>
      <c r="S928" s="13"/>
      <c r="T928" s="15"/>
      <c r="U928" s="16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6"/>
      <c r="BB928" s="16"/>
      <c r="BC928" s="17"/>
      <c r="BD928" s="12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2"/>
      <c r="CB928" s="12"/>
      <c r="CC928" s="12"/>
    </row>
    <row r="929" spans="1:81" ht="12.75">
      <c r="A929" s="12"/>
      <c r="B929" s="3"/>
      <c r="C929" s="12"/>
      <c r="D929" s="12"/>
      <c r="E929" s="284"/>
      <c r="F929" s="284"/>
      <c r="G929" s="285"/>
      <c r="H929" s="285"/>
      <c r="I929" s="16"/>
      <c r="J929" s="12"/>
      <c r="K929" s="12"/>
      <c r="L929" s="12"/>
      <c r="M929" s="12"/>
      <c r="N929" s="13"/>
      <c r="O929" s="13"/>
      <c r="P929" s="13"/>
      <c r="Q929" s="13"/>
      <c r="R929" s="13"/>
      <c r="S929" s="13"/>
      <c r="T929" s="15"/>
      <c r="U929" s="16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6"/>
      <c r="BB929" s="16"/>
      <c r="BC929" s="17"/>
      <c r="BD929" s="12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2"/>
      <c r="CB929" s="12"/>
      <c r="CC929" s="12"/>
    </row>
    <row r="930" spans="1:81" ht="12.75">
      <c r="A930" s="12"/>
      <c r="B930" s="3"/>
      <c r="C930" s="12"/>
      <c r="D930" s="12"/>
      <c r="E930" s="284"/>
      <c r="F930" s="284"/>
      <c r="G930" s="285"/>
      <c r="H930" s="285"/>
      <c r="I930" s="16"/>
      <c r="J930" s="12"/>
      <c r="K930" s="12"/>
      <c r="L930" s="12"/>
      <c r="M930" s="12"/>
      <c r="N930" s="13"/>
      <c r="O930" s="13"/>
      <c r="P930" s="13"/>
      <c r="Q930" s="13"/>
      <c r="R930" s="13"/>
      <c r="S930" s="13"/>
      <c r="T930" s="15"/>
      <c r="U930" s="16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6"/>
      <c r="BB930" s="16"/>
      <c r="BC930" s="17"/>
      <c r="BD930" s="12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2"/>
      <c r="CB930" s="12"/>
      <c r="CC930" s="12"/>
    </row>
    <row r="931" spans="1:81" ht="12.75">
      <c r="A931" s="12"/>
      <c r="B931" s="3"/>
      <c r="C931" s="12"/>
      <c r="D931" s="12"/>
      <c r="E931" s="284"/>
      <c r="F931" s="284"/>
      <c r="G931" s="285"/>
      <c r="H931" s="285"/>
      <c r="I931" s="16"/>
      <c r="J931" s="12"/>
      <c r="K931" s="12"/>
      <c r="L931" s="12"/>
      <c r="M931" s="12"/>
      <c r="N931" s="13"/>
      <c r="O931" s="13"/>
      <c r="P931" s="13"/>
      <c r="Q931" s="13"/>
      <c r="R931" s="13"/>
      <c r="S931" s="13"/>
      <c r="T931" s="15"/>
      <c r="U931" s="16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6"/>
      <c r="BB931" s="16"/>
      <c r="BC931" s="17"/>
      <c r="BD931" s="12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2"/>
      <c r="CB931" s="12"/>
      <c r="CC931" s="12"/>
    </row>
    <row r="932" spans="1:81" ht="12.75">
      <c r="A932" s="12"/>
      <c r="B932" s="3"/>
      <c r="C932" s="12"/>
      <c r="D932" s="12"/>
      <c r="E932" s="284"/>
      <c r="F932" s="284"/>
      <c r="G932" s="285"/>
      <c r="H932" s="285"/>
      <c r="I932" s="16"/>
      <c r="J932" s="12"/>
      <c r="K932" s="12"/>
      <c r="L932" s="12"/>
      <c r="M932" s="12"/>
      <c r="N932" s="13"/>
      <c r="O932" s="13"/>
      <c r="P932" s="13"/>
      <c r="Q932" s="13"/>
      <c r="R932" s="13"/>
      <c r="S932" s="13"/>
      <c r="T932" s="15"/>
      <c r="U932" s="16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6"/>
      <c r="BB932" s="16"/>
      <c r="BC932" s="17"/>
      <c r="BD932" s="12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2"/>
      <c r="CB932" s="12"/>
      <c r="CC932" s="12"/>
    </row>
    <row r="933" spans="1:81" ht="12.75">
      <c r="A933" s="12"/>
      <c r="B933" s="3"/>
      <c r="C933" s="12"/>
      <c r="D933" s="12"/>
      <c r="E933" s="284"/>
      <c r="F933" s="284"/>
      <c r="G933" s="285"/>
      <c r="H933" s="285"/>
      <c r="I933" s="16"/>
      <c r="J933" s="12"/>
      <c r="K933" s="12"/>
      <c r="L933" s="12"/>
      <c r="M933" s="12"/>
      <c r="N933" s="13"/>
      <c r="O933" s="13"/>
      <c r="P933" s="13"/>
      <c r="Q933" s="13"/>
      <c r="R933" s="13"/>
      <c r="S933" s="13"/>
      <c r="T933" s="15"/>
      <c r="U933" s="16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6"/>
      <c r="BB933" s="16"/>
      <c r="BC933" s="17"/>
      <c r="BD933" s="12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2"/>
      <c r="CB933" s="12"/>
      <c r="CC933" s="12"/>
    </row>
    <row r="934" spans="1:81" ht="12.75">
      <c r="A934" s="12"/>
      <c r="B934" s="3"/>
      <c r="C934" s="12"/>
      <c r="D934" s="12"/>
      <c r="E934" s="284"/>
      <c r="F934" s="284"/>
      <c r="G934" s="285"/>
      <c r="H934" s="285"/>
      <c r="I934" s="16"/>
      <c r="J934" s="12"/>
      <c r="K934" s="12"/>
      <c r="L934" s="12"/>
      <c r="M934" s="12"/>
      <c r="N934" s="13"/>
      <c r="O934" s="13"/>
      <c r="P934" s="13"/>
      <c r="Q934" s="13"/>
      <c r="R934" s="13"/>
      <c r="S934" s="13"/>
      <c r="T934" s="15"/>
      <c r="U934" s="16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6"/>
      <c r="BB934" s="16"/>
      <c r="BC934" s="17"/>
      <c r="BD934" s="12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2"/>
      <c r="CB934" s="12"/>
      <c r="CC934" s="12"/>
    </row>
    <row r="935" spans="1:81" ht="12.75">
      <c r="A935" s="12"/>
      <c r="B935" s="3"/>
      <c r="C935" s="12"/>
      <c r="D935" s="12"/>
      <c r="E935" s="284"/>
      <c r="F935" s="284"/>
      <c r="G935" s="285"/>
      <c r="H935" s="285"/>
      <c r="I935" s="16"/>
      <c r="J935" s="12"/>
      <c r="K935" s="12"/>
      <c r="L935" s="12"/>
      <c r="M935" s="12"/>
      <c r="N935" s="13"/>
      <c r="O935" s="13"/>
      <c r="P935" s="13"/>
      <c r="Q935" s="13"/>
      <c r="R935" s="13"/>
      <c r="S935" s="13"/>
      <c r="T935" s="15"/>
      <c r="U935" s="16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6"/>
      <c r="BB935" s="16"/>
      <c r="BC935" s="17"/>
      <c r="BD935" s="12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2"/>
      <c r="CB935" s="12"/>
      <c r="CC935" s="12"/>
    </row>
    <row r="936" spans="1:81" ht="12.75">
      <c r="A936" s="12"/>
      <c r="B936" s="3"/>
      <c r="C936" s="12"/>
      <c r="D936" s="12"/>
      <c r="E936" s="284"/>
      <c r="F936" s="284"/>
      <c r="G936" s="285"/>
      <c r="H936" s="285"/>
      <c r="I936" s="16"/>
      <c r="J936" s="12"/>
      <c r="K936" s="12"/>
      <c r="L936" s="12"/>
      <c r="M936" s="12"/>
      <c r="N936" s="13"/>
      <c r="O936" s="13"/>
      <c r="P936" s="13"/>
      <c r="Q936" s="13"/>
      <c r="R936" s="13"/>
      <c r="S936" s="13"/>
      <c r="T936" s="15"/>
      <c r="U936" s="16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6"/>
      <c r="BB936" s="16"/>
      <c r="BC936" s="17"/>
      <c r="BD936" s="12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2"/>
      <c r="CB936" s="12"/>
      <c r="CC936" s="12"/>
    </row>
    <row r="937" spans="1:81" ht="12.75">
      <c r="A937" s="12"/>
      <c r="B937" s="3"/>
      <c r="C937" s="12"/>
      <c r="D937" s="12"/>
      <c r="E937" s="284"/>
      <c r="F937" s="284"/>
      <c r="G937" s="285"/>
      <c r="H937" s="285"/>
      <c r="I937" s="16"/>
      <c r="J937" s="12"/>
      <c r="K937" s="12"/>
      <c r="L937" s="12"/>
      <c r="M937" s="12"/>
      <c r="N937" s="13"/>
      <c r="O937" s="13"/>
      <c r="P937" s="13"/>
      <c r="Q937" s="13"/>
      <c r="R937" s="13"/>
      <c r="S937" s="13"/>
      <c r="T937" s="15"/>
      <c r="U937" s="16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6"/>
      <c r="BB937" s="16"/>
      <c r="BC937" s="17"/>
      <c r="BD937" s="12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2"/>
      <c r="CB937" s="12"/>
      <c r="CC937" s="12"/>
    </row>
    <row r="938" spans="1:81" ht="12.75">
      <c r="A938" s="12"/>
      <c r="B938" s="3"/>
      <c r="C938" s="12"/>
      <c r="D938" s="12"/>
      <c r="E938" s="284"/>
      <c r="F938" s="284"/>
      <c r="G938" s="285"/>
      <c r="H938" s="285"/>
      <c r="I938" s="16"/>
      <c r="J938" s="12"/>
      <c r="K938" s="12"/>
      <c r="L938" s="12"/>
      <c r="M938" s="12"/>
      <c r="N938" s="13"/>
      <c r="O938" s="13"/>
      <c r="P938" s="13"/>
      <c r="Q938" s="13"/>
      <c r="R938" s="13"/>
      <c r="S938" s="13"/>
      <c r="T938" s="15"/>
      <c r="U938" s="16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6"/>
      <c r="BB938" s="16"/>
      <c r="BC938" s="17"/>
      <c r="BD938" s="12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2"/>
      <c r="CB938" s="12"/>
      <c r="CC938" s="12"/>
    </row>
    <row r="939" spans="1:81" ht="12.75">
      <c r="A939" s="12"/>
      <c r="B939" s="3"/>
      <c r="C939" s="12"/>
      <c r="D939" s="12"/>
      <c r="E939" s="284"/>
      <c r="F939" s="284"/>
      <c r="G939" s="285"/>
      <c r="H939" s="285"/>
      <c r="I939" s="16"/>
      <c r="J939" s="12"/>
      <c r="K939" s="12"/>
      <c r="L939" s="12"/>
      <c r="M939" s="12"/>
      <c r="N939" s="13"/>
      <c r="O939" s="13"/>
      <c r="P939" s="13"/>
      <c r="Q939" s="13"/>
      <c r="R939" s="13"/>
      <c r="S939" s="13"/>
      <c r="T939" s="15"/>
      <c r="U939" s="16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6"/>
      <c r="BB939" s="16"/>
      <c r="BC939" s="17"/>
      <c r="BD939" s="12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2"/>
      <c r="CB939" s="12"/>
      <c r="CC939" s="12"/>
    </row>
    <row r="940" spans="1:81" ht="12.75">
      <c r="A940" s="12"/>
      <c r="B940" s="3"/>
      <c r="C940" s="12"/>
      <c r="D940" s="12"/>
      <c r="E940" s="284"/>
      <c r="F940" s="284"/>
      <c r="G940" s="285"/>
      <c r="H940" s="285"/>
      <c r="I940" s="16"/>
      <c r="J940" s="12"/>
      <c r="K940" s="12"/>
      <c r="L940" s="12"/>
      <c r="M940" s="12"/>
      <c r="N940" s="13"/>
      <c r="O940" s="13"/>
      <c r="P940" s="13"/>
      <c r="Q940" s="13"/>
      <c r="R940" s="13"/>
      <c r="S940" s="13"/>
      <c r="T940" s="15"/>
      <c r="U940" s="16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6"/>
      <c r="BB940" s="16"/>
      <c r="BC940" s="17"/>
      <c r="BD940" s="12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2"/>
      <c r="CB940" s="12"/>
      <c r="CC940" s="12"/>
    </row>
    <row r="941" spans="1:81" ht="12.75">
      <c r="A941" s="12"/>
      <c r="B941" s="3"/>
      <c r="C941" s="12"/>
      <c r="D941" s="12"/>
      <c r="E941" s="284"/>
      <c r="F941" s="284"/>
      <c r="G941" s="285"/>
      <c r="H941" s="285"/>
      <c r="I941" s="16"/>
      <c r="J941" s="12"/>
      <c r="K941" s="12"/>
      <c r="L941" s="12"/>
      <c r="M941" s="12"/>
      <c r="N941" s="13"/>
      <c r="O941" s="13"/>
      <c r="P941" s="13"/>
      <c r="Q941" s="13"/>
      <c r="R941" s="13"/>
      <c r="S941" s="13"/>
      <c r="T941" s="15"/>
      <c r="U941" s="16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6"/>
      <c r="BB941" s="16"/>
      <c r="BC941" s="17"/>
      <c r="BD941" s="12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2"/>
      <c r="CB941" s="12"/>
      <c r="CC941" s="12"/>
    </row>
    <row r="942" spans="1:81" ht="12.75">
      <c r="A942" s="12"/>
      <c r="B942" s="3"/>
      <c r="C942" s="12"/>
      <c r="D942" s="12"/>
      <c r="E942" s="284"/>
      <c r="F942" s="284"/>
      <c r="G942" s="285"/>
      <c r="H942" s="285"/>
      <c r="I942" s="16"/>
      <c r="J942" s="12"/>
      <c r="K942" s="12"/>
      <c r="L942" s="12"/>
      <c r="M942" s="12"/>
      <c r="N942" s="13"/>
      <c r="O942" s="13"/>
      <c r="P942" s="13"/>
      <c r="Q942" s="13"/>
      <c r="R942" s="13"/>
      <c r="S942" s="13"/>
      <c r="T942" s="15"/>
      <c r="U942" s="16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6"/>
      <c r="BB942" s="16"/>
      <c r="BC942" s="17"/>
      <c r="BD942" s="12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2"/>
      <c r="CB942" s="12"/>
      <c r="CC942" s="12"/>
    </row>
    <row r="943" spans="1:81" ht="12.75">
      <c r="A943" s="12"/>
      <c r="B943" s="3"/>
      <c r="C943" s="12"/>
      <c r="D943" s="12"/>
      <c r="E943" s="284"/>
      <c r="F943" s="284"/>
      <c r="G943" s="285"/>
      <c r="H943" s="285"/>
      <c r="I943" s="16"/>
      <c r="J943" s="12"/>
      <c r="K943" s="12"/>
      <c r="L943" s="12"/>
      <c r="M943" s="12"/>
      <c r="N943" s="13"/>
      <c r="O943" s="13"/>
      <c r="P943" s="13"/>
      <c r="Q943" s="13"/>
      <c r="R943" s="13"/>
      <c r="S943" s="13"/>
      <c r="T943" s="15"/>
      <c r="U943" s="16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6"/>
      <c r="BB943" s="16"/>
      <c r="BC943" s="17"/>
      <c r="BD943" s="12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2"/>
      <c r="CB943" s="12"/>
      <c r="CC943" s="12"/>
    </row>
    <row r="944" spans="1:81" ht="12.75">
      <c r="A944" s="12"/>
      <c r="B944" s="3"/>
      <c r="C944" s="12"/>
      <c r="D944" s="12"/>
      <c r="E944" s="284"/>
      <c r="F944" s="284"/>
      <c r="G944" s="285"/>
      <c r="H944" s="285"/>
      <c r="I944" s="16"/>
      <c r="J944" s="12"/>
      <c r="K944" s="12"/>
      <c r="L944" s="12"/>
      <c r="M944" s="12"/>
      <c r="N944" s="13"/>
      <c r="O944" s="13"/>
      <c r="P944" s="13"/>
      <c r="Q944" s="13"/>
      <c r="R944" s="13"/>
      <c r="S944" s="13"/>
      <c r="T944" s="15"/>
      <c r="U944" s="16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6"/>
      <c r="BB944" s="16"/>
      <c r="BC944" s="17"/>
      <c r="BD944" s="12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2"/>
      <c r="CB944" s="12"/>
      <c r="CC944" s="12"/>
    </row>
    <row r="945" spans="1:81" ht="12.75">
      <c r="A945" s="12"/>
      <c r="B945" s="3"/>
      <c r="C945" s="12"/>
      <c r="D945" s="12"/>
      <c r="E945" s="284"/>
      <c r="F945" s="284"/>
      <c r="G945" s="285"/>
      <c r="H945" s="285"/>
      <c r="I945" s="16"/>
      <c r="J945" s="12"/>
      <c r="K945" s="12"/>
      <c r="L945" s="12"/>
      <c r="M945" s="12"/>
      <c r="N945" s="13"/>
      <c r="O945" s="13"/>
      <c r="P945" s="13"/>
      <c r="Q945" s="13"/>
      <c r="R945" s="13"/>
      <c r="S945" s="13"/>
      <c r="T945" s="15"/>
      <c r="U945" s="16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6"/>
      <c r="BB945" s="16"/>
      <c r="BC945" s="17"/>
      <c r="BD945" s="12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2"/>
      <c r="CB945" s="12"/>
      <c r="CC945" s="12"/>
    </row>
    <row r="946" spans="1:81" ht="12.75">
      <c r="A946" s="12"/>
      <c r="B946" s="3"/>
      <c r="C946" s="12"/>
      <c r="D946" s="12"/>
      <c r="E946" s="284"/>
      <c r="F946" s="284"/>
      <c r="G946" s="285"/>
      <c r="H946" s="285"/>
      <c r="I946" s="16"/>
      <c r="J946" s="12"/>
      <c r="K946" s="12"/>
      <c r="L946" s="12"/>
      <c r="M946" s="12"/>
      <c r="N946" s="13"/>
      <c r="O946" s="13"/>
      <c r="P946" s="13"/>
      <c r="Q946" s="13"/>
      <c r="R946" s="13"/>
      <c r="S946" s="13"/>
      <c r="T946" s="15"/>
      <c r="U946" s="16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6"/>
      <c r="BB946" s="16"/>
      <c r="BC946" s="17"/>
      <c r="BD946" s="12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2"/>
      <c r="CB946" s="12"/>
      <c r="CC946" s="12"/>
    </row>
    <row r="947" spans="1:81" ht="12.75">
      <c r="A947" s="12"/>
      <c r="B947" s="3"/>
      <c r="C947" s="12"/>
      <c r="D947" s="12"/>
      <c r="E947" s="284"/>
      <c r="F947" s="284"/>
      <c r="G947" s="285"/>
      <c r="H947" s="285"/>
      <c r="I947" s="16"/>
      <c r="J947" s="12"/>
      <c r="K947" s="12"/>
      <c r="L947" s="12"/>
      <c r="M947" s="12"/>
      <c r="N947" s="13"/>
      <c r="O947" s="13"/>
      <c r="P947" s="13"/>
      <c r="Q947" s="13"/>
      <c r="R947" s="13"/>
      <c r="S947" s="13"/>
      <c r="T947" s="15"/>
      <c r="U947" s="16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6"/>
      <c r="BB947" s="16"/>
      <c r="BC947" s="17"/>
      <c r="BD947" s="12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2"/>
      <c r="CB947" s="12"/>
      <c r="CC947" s="12"/>
    </row>
    <row r="948" spans="1:81" ht="12.75">
      <c r="A948" s="12"/>
      <c r="B948" s="3"/>
      <c r="C948" s="12"/>
      <c r="D948" s="12"/>
      <c r="E948" s="284"/>
      <c r="F948" s="284"/>
      <c r="G948" s="285"/>
      <c r="H948" s="285"/>
      <c r="I948" s="16"/>
      <c r="J948" s="12"/>
      <c r="K948" s="12"/>
      <c r="L948" s="12"/>
      <c r="M948" s="12"/>
      <c r="N948" s="13"/>
      <c r="O948" s="13"/>
      <c r="P948" s="13"/>
      <c r="Q948" s="13"/>
      <c r="R948" s="13"/>
      <c r="S948" s="13"/>
      <c r="T948" s="15"/>
      <c r="U948" s="16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6"/>
      <c r="BB948" s="16"/>
      <c r="BC948" s="17"/>
      <c r="BD948" s="12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2"/>
      <c r="CB948" s="12"/>
      <c r="CC948" s="12"/>
    </row>
    <row r="949" spans="1:81" ht="12.75">
      <c r="A949" s="12"/>
      <c r="B949" s="3"/>
      <c r="C949" s="12"/>
      <c r="D949" s="12"/>
      <c r="E949" s="284"/>
      <c r="F949" s="284"/>
      <c r="G949" s="285"/>
      <c r="H949" s="285"/>
      <c r="I949" s="16"/>
      <c r="J949" s="12"/>
      <c r="K949" s="12"/>
      <c r="L949" s="12"/>
      <c r="M949" s="12"/>
      <c r="N949" s="13"/>
      <c r="O949" s="13"/>
      <c r="P949" s="13"/>
      <c r="Q949" s="13"/>
      <c r="R949" s="13"/>
      <c r="S949" s="13"/>
      <c r="T949" s="15"/>
      <c r="U949" s="16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6"/>
      <c r="BB949" s="16"/>
      <c r="BC949" s="17"/>
      <c r="BD949" s="12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2"/>
      <c r="CB949" s="12"/>
      <c r="CC949" s="12"/>
    </row>
    <row r="950" spans="1:81" ht="12.75">
      <c r="A950" s="12"/>
      <c r="B950" s="3"/>
      <c r="C950" s="12"/>
      <c r="D950" s="12"/>
      <c r="E950" s="284"/>
      <c r="F950" s="284"/>
      <c r="G950" s="285"/>
      <c r="H950" s="285"/>
      <c r="I950" s="16"/>
      <c r="J950" s="12"/>
      <c r="K950" s="12"/>
      <c r="L950" s="12"/>
      <c r="M950" s="12"/>
      <c r="N950" s="13"/>
      <c r="O950" s="13"/>
      <c r="P950" s="13"/>
      <c r="Q950" s="13"/>
      <c r="R950" s="13"/>
      <c r="S950" s="13"/>
      <c r="T950" s="15"/>
      <c r="U950" s="16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6"/>
      <c r="BB950" s="16"/>
      <c r="BC950" s="17"/>
      <c r="BD950" s="12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2"/>
      <c r="CB950" s="12"/>
      <c r="CC950" s="12"/>
    </row>
    <row r="951" spans="1:81" ht="12.75">
      <c r="A951" s="12"/>
      <c r="B951" s="3"/>
      <c r="C951" s="12"/>
      <c r="D951" s="12"/>
      <c r="E951" s="284"/>
      <c r="F951" s="284"/>
      <c r="G951" s="285"/>
      <c r="H951" s="285"/>
      <c r="I951" s="16"/>
      <c r="J951" s="12"/>
      <c r="K951" s="12"/>
      <c r="L951" s="12"/>
      <c r="M951" s="12"/>
      <c r="N951" s="13"/>
      <c r="O951" s="13"/>
      <c r="P951" s="13"/>
      <c r="Q951" s="13"/>
      <c r="R951" s="13"/>
      <c r="S951" s="13"/>
      <c r="T951" s="15"/>
      <c r="U951" s="16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6"/>
      <c r="BB951" s="16"/>
      <c r="BC951" s="17"/>
      <c r="BD951" s="12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2"/>
      <c r="CB951" s="12"/>
      <c r="CC951" s="12"/>
    </row>
    <row r="952" spans="1:81" ht="12.75">
      <c r="A952" s="12"/>
      <c r="B952" s="3"/>
      <c r="C952" s="12"/>
      <c r="D952" s="12"/>
      <c r="E952" s="284"/>
      <c r="F952" s="284"/>
      <c r="G952" s="285"/>
      <c r="H952" s="285"/>
      <c r="I952" s="16"/>
      <c r="J952" s="12"/>
      <c r="K952" s="12"/>
      <c r="L952" s="12"/>
      <c r="M952" s="12"/>
      <c r="N952" s="13"/>
      <c r="O952" s="13"/>
      <c r="P952" s="13"/>
      <c r="Q952" s="13"/>
      <c r="R952" s="13"/>
      <c r="S952" s="13"/>
      <c r="T952" s="15"/>
      <c r="U952" s="16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6"/>
      <c r="BB952" s="16"/>
      <c r="BC952" s="17"/>
      <c r="BD952" s="12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2"/>
      <c r="CB952" s="12"/>
      <c r="CC952" s="12"/>
    </row>
    <row r="953" spans="1:81" ht="12.75">
      <c r="A953" s="12"/>
      <c r="B953" s="3"/>
      <c r="C953" s="12"/>
      <c r="D953" s="12"/>
      <c r="E953" s="284"/>
      <c r="F953" s="284"/>
      <c r="G953" s="285"/>
      <c r="H953" s="285"/>
      <c r="I953" s="16"/>
      <c r="J953" s="12"/>
      <c r="K953" s="12"/>
      <c r="L953" s="12"/>
      <c r="M953" s="12"/>
      <c r="N953" s="13"/>
      <c r="O953" s="13"/>
      <c r="P953" s="13"/>
      <c r="Q953" s="13"/>
      <c r="R953" s="13"/>
      <c r="S953" s="13"/>
      <c r="T953" s="15"/>
      <c r="U953" s="16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6"/>
      <c r="BB953" s="16"/>
      <c r="BC953" s="17"/>
      <c r="BD953" s="12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2"/>
      <c r="CB953" s="12"/>
      <c r="CC953" s="12"/>
    </row>
    <row r="954" spans="1:81" ht="12.75">
      <c r="A954" s="12"/>
      <c r="B954" s="3"/>
      <c r="C954" s="12"/>
      <c r="D954" s="12"/>
      <c r="E954" s="284"/>
      <c r="F954" s="284"/>
      <c r="G954" s="285"/>
      <c r="H954" s="285"/>
      <c r="I954" s="16"/>
      <c r="J954" s="12"/>
      <c r="K954" s="12"/>
      <c r="L954" s="12"/>
      <c r="M954" s="12"/>
      <c r="N954" s="13"/>
      <c r="O954" s="13"/>
      <c r="P954" s="13"/>
      <c r="Q954" s="13"/>
      <c r="R954" s="13"/>
      <c r="S954" s="13"/>
      <c r="T954" s="15"/>
      <c r="U954" s="16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6"/>
      <c r="BB954" s="16"/>
      <c r="BC954" s="17"/>
      <c r="BD954" s="12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2"/>
      <c r="CB954" s="12"/>
      <c r="CC954" s="12"/>
    </row>
    <row r="955" spans="1:81" ht="12.75">
      <c r="A955" s="12"/>
      <c r="B955" s="3"/>
      <c r="C955" s="12"/>
      <c r="D955" s="12"/>
      <c r="E955" s="284"/>
      <c r="F955" s="284"/>
      <c r="G955" s="285"/>
      <c r="H955" s="285"/>
      <c r="I955" s="16"/>
      <c r="J955" s="12"/>
      <c r="K955" s="12"/>
      <c r="L955" s="12"/>
      <c r="M955" s="12"/>
      <c r="N955" s="13"/>
      <c r="O955" s="13"/>
      <c r="P955" s="13"/>
      <c r="Q955" s="13"/>
      <c r="R955" s="13"/>
      <c r="S955" s="13"/>
      <c r="T955" s="15"/>
      <c r="U955" s="16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6"/>
      <c r="BB955" s="16"/>
      <c r="BC955" s="17"/>
      <c r="BD955" s="12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2"/>
      <c r="CB955" s="12"/>
      <c r="CC955" s="12"/>
    </row>
    <row r="956" spans="1:81" ht="12.75">
      <c r="A956" s="12"/>
      <c r="B956" s="3"/>
      <c r="C956" s="12"/>
      <c r="D956" s="12"/>
      <c r="E956" s="284"/>
      <c r="F956" s="284"/>
      <c r="G956" s="285"/>
      <c r="H956" s="285"/>
      <c r="I956" s="16"/>
      <c r="J956" s="12"/>
      <c r="K956" s="12"/>
      <c r="L956" s="12"/>
      <c r="M956" s="12"/>
      <c r="N956" s="13"/>
      <c r="O956" s="13"/>
      <c r="P956" s="13"/>
      <c r="Q956" s="13"/>
      <c r="R956" s="13"/>
      <c r="S956" s="13"/>
      <c r="T956" s="15"/>
      <c r="U956" s="16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6"/>
      <c r="BB956" s="16"/>
      <c r="BC956" s="17"/>
      <c r="BD956" s="12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2"/>
      <c r="CB956" s="12"/>
      <c r="CC956" s="12"/>
    </row>
    <row r="957" spans="1:81" ht="12.75">
      <c r="A957" s="12"/>
      <c r="B957" s="3"/>
      <c r="C957" s="12"/>
      <c r="D957" s="12"/>
      <c r="E957" s="284"/>
      <c r="F957" s="284"/>
      <c r="G957" s="285"/>
      <c r="H957" s="285"/>
      <c r="I957" s="16"/>
      <c r="J957" s="12"/>
      <c r="K957" s="12"/>
      <c r="L957" s="12"/>
      <c r="M957" s="12"/>
      <c r="N957" s="13"/>
      <c r="O957" s="13"/>
      <c r="P957" s="13"/>
      <c r="Q957" s="13"/>
      <c r="R957" s="13"/>
      <c r="S957" s="13"/>
      <c r="T957" s="15"/>
      <c r="U957" s="16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6"/>
      <c r="BB957" s="16"/>
      <c r="BC957" s="17"/>
      <c r="BD957" s="12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2"/>
      <c r="CB957" s="12"/>
      <c r="CC957" s="12"/>
    </row>
    <row r="958" spans="1:81" ht="12.75">
      <c r="A958" s="12"/>
      <c r="B958" s="3"/>
      <c r="C958" s="12"/>
      <c r="D958" s="12"/>
      <c r="E958" s="284"/>
      <c r="F958" s="284"/>
      <c r="G958" s="285"/>
      <c r="H958" s="285"/>
      <c r="I958" s="16"/>
      <c r="J958" s="12"/>
      <c r="K958" s="12"/>
      <c r="L958" s="12"/>
      <c r="M958" s="12"/>
      <c r="N958" s="13"/>
      <c r="O958" s="13"/>
      <c r="P958" s="13"/>
      <c r="Q958" s="13"/>
      <c r="R958" s="13"/>
      <c r="S958" s="13"/>
      <c r="T958" s="15"/>
      <c r="U958" s="16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6"/>
      <c r="BB958" s="16"/>
      <c r="BC958" s="17"/>
      <c r="BD958" s="12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2"/>
      <c r="CB958" s="12"/>
      <c r="CC958" s="12"/>
    </row>
    <row r="959" spans="1:81" ht="12.75">
      <c r="A959" s="12"/>
      <c r="B959" s="3"/>
      <c r="C959" s="12"/>
      <c r="D959" s="12"/>
      <c r="E959" s="284"/>
      <c r="F959" s="284"/>
      <c r="G959" s="285"/>
      <c r="H959" s="285"/>
      <c r="I959" s="16"/>
      <c r="J959" s="12"/>
      <c r="K959" s="12"/>
      <c r="L959" s="12"/>
      <c r="M959" s="12"/>
      <c r="N959" s="13"/>
      <c r="O959" s="13"/>
      <c r="P959" s="13"/>
      <c r="Q959" s="13"/>
      <c r="R959" s="13"/>
      <c r="S959" s="13"/>
      <c r="T959" s="15"/>
      <c r="U959" s="16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6"/>
      <c r="BB959" s="16"/>
      <c r="BC959" s="17"/>
      <c r="BD959" s="12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2"/>
      <c r="CB959" s="12"/>
      <c r="CC959" s="12"/>
    </row>
    <row r="960" spans="1:81" ht="12.75">
      <c r="A960" s="12"/>
      <c r="B960" s="3"/>
      <c r="C960" s="12"/>
      <c r="D960" s="12"/>
      <c r="E960" s="284"/>
      <c r="F960" s="284"/>
      <c r="G960" s="285"/>
      <c r="H960" s="285"/>
      <c r="I960" s="16"/>
      <c r="J960" s="12"/>
      <c r="K960" s="12"/>
      <c r="L960" s="12"/>
      <c r="M960" s="12"/>
      <c r="N960" s="13"/>
      <c r="O960" s="13"/>
      <c r="P960" s="13"/>
      <c r="Q960" s="13"/>
      <c r="R960" s="13"/>
      <c r="S960" s="13"/>
      <c r="T960" s="15"/>
      <c r="U960" s="16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6"/>
      <c r="BB960" s="16"/>
      <c r="BC960" s="17"/>
      <c r="BD960" s="12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2"/>
      <c r="CB960" s="12"/>
      <c r="CC960" s="12"/>
    </row>
    <row r="961" spans="1:81" ht="12.75">
      <c r="A961" s="12"/>
      <c r="B961" s="3"/>
      <c r="C961" s="12"/>
      <c r="D961" s="12"/>
      <c r="E961" s="284"/>
      <c r="F961" s="284"/>
      <c r="G961" s="285"/>
      <c r="H961" s="285"/>
      <c r="I961" s="16"/>
      <c r="J961" s="12"/>
      <c r="K961" s="12"/>
      <c r="L961" s="12"/>
      <c r="M961" s="12"/>
      <c r="N961" s="13"/>
      <c r="O961" s="13"/>
      <c r="P961" s="13"/>
      <c r="Q961" s="13"/>
      <c r="R961" s="13"/>
      <c r="S961" s="13"/>
      <c r="T961" s="15"/>
      <c r="U961" s="16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6"/>
      <c r="BB961" s="16"/>
      <c r="BC961" s="17"/>
      <c r="BD961" s="12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2"/>
      <c r="CB961" s="12"/>
      <c r="CC961" s="12"/>
    </row>
    <row r="962" spans="1:81" ht="12.75">
      <c r="A962" s="12"/>
      <c r="B962" s="3"/>
      <c r="C962" s="12"/>
      <c r="D962" s="12"/>
      <c r="E962" s="284"/>
      <c r="F962" s="284"/>
      <c r="G962" s="285"/>
      <c r="H962" s="285"/>
      <c r="I962" s="16"/>
      <c r="J962" s="12"/>
      <c r="K962" s="12"/>
      <c r="L962" s="12"/>
      <c r="M962" s="12"/>
      <c r="N962" s="13"/>
      <c r="O962" s="13"/>
      <c r="P962" s="13"/>
      <c r="Q962" s="13"/>
      <c r="R962" s="13"/>
      <c r="S962" s="13"/>
      <c r="T962" s="15"/>
      <c r="U962" s="16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6"/>
      <c r="BB962" s="16"/>
      <c r="BC962" s="17"/>
      <c r="BD962" s="12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2"/>
      <c r="CB962" s="12"/>
      <c r="CC962" s="12"/>
    </row>
    <row r="963" spans="1:81" ht="12.75">
      <c r="A963" s="12"/>
      <c r="B963" s="3"/>
      <c r="C963" s="12"/>
      <c r="D963" s="12"/>
      <c r="E963" s="284"/>
      <c r="F963" s="284"/>
      <c r="G963" s="285"/>
      <c r="H963" s="285"/>
      <c r="I963" s="16"/>
      <c r="J963" s="12"/>
      <c r="K963" s="12"/>
      <c r="L963" s="12"/>
      <c r="M963" s="12"/>
      <c r="N963" s="13"/>
      <c r="O963" s="13"/>
      <c r="P963" s="13"/>
      <c r="Q963" s="13"/>
      <c r="R963" s="13"/>
      <c r="S963" s="13"/>
      <c r="T963" s="15"/>
      <c r="U963" s="16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6"/>
      <c r="BB963" s="16"/>
      <c r="BC963" s="17"/>
      <c r="BD963" s="12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2"/>
      <c r="CB963" s="12"/>
      <c r="CC963" s="12"/>
    </row>
    <row r="964" spans="1:81" ht="12.75">
      <c r="A964" s="12"/>
      <c r="B964" s="3"/>
      <c r="C964" s="12"/>
      <c r="D964" s="12"/>
      <c r="E964" s="284"/>
      <c r="F964" s="284"/>
      <c r="G964" s="285"/>
      <c r="H964" s="285"/>
      <c r="I964" s="16"/>
      <c r="J964" s="12"/>
      <c r="K964" s="12"/>
      <c r="L964" s="12"/>
      <c r="M964" s="12"/>
      <c r="N964" s="13"/>
      <c r="O964" s="13"/>
      <c r="P964" s="13"/>
      <c r="Q964" s="13"/>
      <c r="R964" s="13"/>
      <c r="S964" s="13"/>
      <c r="T964" s="15"/>
      <c r="U964" s="16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6"/>
      <c r="BB964" s="16"/>
      <c r="BC964" s="17"/>
      <c r="BD964" s="12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2"/>
      <c r="CB964" s="12"/>
      <c r="CC964" s="12"/>
    </row>
    <row r="965" spans="1:81" ht="12.75">
      <c r="A965" s="12"/>
      <c r="B965" s="3"/>
      <c r="C965" s="12"/>
      <c r="D965" s="12"/>
      <c r="E965" s="284"/>
      <c r="F965" s="284"/>
      <c r="G965" s="285"/>
      <c r="H965" s="285"/>
      <c r="I965" s="16"/>
      <c r="J965" s="12"/>
      <c r="K965" s="12"/>
      <c r="L965" s="12"/>
      <c r="M965" s="12"/>
      <c r="N965" s="13"/>
      <c r="O965" s="13"/>
      <c r="P965" s="13"/>
      <c r="Q965" s="13"/>
      <c r="R965" s="13"/>
      <c r="S965" s="13"/>
      <c r="T965" s="15"/>
      <c r="U965" s="16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6"/>
      <c r="BB965" s="16"/>
      <c r="BC965" s="17"/>
      <c r="BD965" s="12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2"/>
      <c r="CB965" s="12"/>
      <c r="CC965" s="12"/>
    </row>
    <row r="966" spans="1:81" ht="12.75">
      <c r="A966" s="12"/>
      <c r="B966" s="3"/>
      <c r="C966" s="12"/>
      <c r="D966" s="12"/>
      <c r="E966" s="284"/>
      <c r="F966" s="284"/>
      <c r="G966" s="285"/>
      <c r="H966" s="285"/>
      <c r="I966" s="16"/>
      <c r="J966" s="12"/>
      <c r="K966" s="12"/>
      <c r="L966" s="12"/>
      <c r="M966" s="12"/>
      <c r="N966" s="13"/>
      <c r="O966" s="13"/>
      <c r="P966" s="13"/>
      <c r="Q966" s="13"/>
      <c r="R966" s="13"/>
      <c r="S966" s="13"/>
      <c r="T966" s="15"/>
      <c r="U966" s="16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6"/>
      <c r="BB966" s="16"/>
      <c r="BC966" s="17"/>
      <c r="BD966" s="12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2"/>
      <c r="CB966" s="12"/>
      <c r="CC966" s="12"/>
    </row>
    <row r="967" spans="1:81" ht="12.75">
      <c r="A967" s="12"/>
      <c r="B967" s="3"/>
      <c r="C967" s="12"/>
      <c r="D967" s="12"/>
      <c r="E967" s="284"/>
      <c r="F967" s="284"/>
      <c r="G967" s="285"/>
      <c r="H967" s="285"/>
      <c r="I967" s="16"/>
      <c r="J967" s="12"/>
      <c r="K967" s="12"/>
      <c r="L967" s="12"/>
      <c r="M967" s="12"/>
      <c r="N967" s="13"/>
      <c r="O967" s="13"/>
      <c r="P967" s="13"/>
      <c r="Q967" s="13"/>
      <c r="R967" s="13"/>
      <c r="S967" s="13"/>
      <c r="T967" s="15"/>
      <c r="U967" s="16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6"/>
      <c r="BB967" s="16"/>
      <c r="BC967" s="17"/>
      <c r="BD967" s="12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2"/>
      <c r="CB967" s="12"/>
      <c r="CC967" s="12"/>
    </row>
    <row r="968" spans="1:81" ht="12.75">
      <c r="A968" s="12"/>
      <c r="B968" s="3"/>
      <c r="C968" s="12"/>
      <c r="D968" s="12"/>
      <c r="E968" s="284"/>
      <c r="F968" s="284"/>
      <c r="G968" s="285"/>
      <c r="H968" s="285"/>
      <c r="I968" s="16"/>
      <c r="J968" s="12"/>
      <c r="K968" s="12"/>
      <c r="L968" s="12"/>
      <c r="M968" s="12"/>
      <c r="N968" s="13"/>
      <c r="O968" s="13"/>
      <c r="P968" s="13"/>
      <c r="Q968" s="13"/>
      <c r="R968" s="13"/>
      <c r="S968" s="13"/>
      <c r="T968" s="15"/>
      <c r="U968" s="16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6"/>
      <c r="BB968" s="16"/>
      <c r="BC968" s="17"/>
      <c r="BD968" s="12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2"/>
      <c r="CB968" s="12"/>
      <c r="CC968" s="12"/>
    </row>
    <row r="969" spans="1:81" ht="12.75">
      <c r="A969" s="12"/>
      <c r="B969" s="3"/>
      <c r="C969" s="12"/>
      <c r="D969" s="12"/>
      <c r="E969" s="284"/>
      <c r="F969" s="284"/>
      <c r="G969" s="285"/>
      <c r="H969" s="285"/>
      <c r="I969" s="16"/>
      <c r="J969" s="12"/>
      <c r="K969" s="12"/>
      <c r="L969" s="12"/>
      <c r="M969" s="12"/>
      <c r="N969" s="13"/>
      <c r="O969" s="13"/>
      <c r="P969" s="13"/>
      <c r="Q969" s="13"/>
      <c r="R969" s="13"/>
      <c r="S969" s="13"/>
      <c r="T969" s="15"/>
      <c r="U969" s="16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6"/>
      <c r="BB969" s="16"/>
      <c r="BC969" s="17"/>
      <c r="BD969" s="12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2"/>
      <c r="CB969" s="12"/>
      <c r="CC969" s="12"/>
    </row>
    <row r="970" spans="1:81" ht="12.75">
      <c r="A970" s="12"/>
      <c r="B970" s="3"/>
      <c r="C970" s="12"/>
      <c r="D970" s="12"/>
      <c r="E970" s="284"/>
      <c r="F970" s="284"/>
      <c r="G970" s="285"/>
      <c r="H970" s="285"/>
      <c r="I970" s="16"/>
      <c r="J970" s="12"/>
      <c r="K970" s="12"/>
      <c r="L970" s="12"/>
      <c r="M970" s="12"/>
      <c r="N970" s="13"/>
      <c r="O970" s="13"/>
      <c r="P970" s="13"/>
      <c r="Q970" s="13"/>
      <c r="R970" s="13"/>
      <c r="S970" s="13"/>
      <c r="T970" s="15"/>
      <c r="U970" s="16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6"/>
      <c r="BB970" s="16"/>
      <c r="BC970" s="17"/>
      <c r="BD970" s="12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2"/>
      <c r="CB970" s="12"/>
      <c r="CC970" s="12"/>
    </row>
    <row r="971" spans="1:81" ht="12.75">
      <c r="A971" s="12"/>
      <c r="B971" s="3"/>
      <c r="C971" s="12"/>
      <c r="D971" s="12"/>
      <c r="E971" s="284"/>
      <c r="F971" s="284"/>
      <c r="G971" s="285"/>
      <c r="H971" s="285"/>
      <c r="I971" s="16"/>
      <c r="J971" s="12"/>
      <c r="K971" s="12"/>
      <c r="L971" s="12"/>
      <c r="M971" s="12"/>
      <c r="N971" s="13"/>
      <c r="O971" s="13"/>
      <c r="P971" s="13"/>
      <c r="Q971" s="13"/>
      <c r="R971" s="13"/>
      <c r="S971" s="13"/>
      <c r="T971" s="15"/>
      <c r="U971" s="16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6"/>
      <c r="BB971" s="16"/>
      <c r="BC971" s="17"/>
      <c r="BD971" s="12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2"/>
      <c r="CB971" s="12"/>
      <c r="CC971" s="12"/>
    </row>
    <row r="972" spans="1:81" ht="12.75">
      <c r="A972" s="12"/>
      <c r="B972" s="3"/>
      <c r="C972" s="12"/>
      <c r="D972" s="12"/>
      <c r="E972" s="284"/>
      <c r="F972" s="284"/>
      <c r="G972" s="285"/>
      <c r="H972" s="285"/>
      <c r="I972" s="16"/>
      <c r="J972" s="12"/>
      <c r="K972" s="12"/>
      <c r="L972" s="12"/>
      <c r="M972" s="12"/>
      <c r="N972" s="13"/>
      <c r="O972" s="13"/>
      <c r="P972" s="13"/>
      <c r="Q972" s="13"/>
      <c r="R972" s="13"/>
      <c r="S972" s="13"/>
      <c r="T972" s="15"/>
      <c r="U972" s="16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6"/>
      <c r="BB972" s="16"/>
      <c r="BC972" s="17"/>
      <c r="BD972" s="12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2"/>
      <c r="CB972" s="12"/>
      <c r="CC972" s="12"/>
    </row>
    <row r="973" spans="1:81" ht="12.75">
      <c r="A973" s="12"/>
      <c r="B973" s="3"/>
      <c r="C973" s="12"/>
      <c r="D973" s="12"/>
      <c r="E973" s="284"/>
      <c r="F973" s="284"/>
      <c r="G973" s="285"/>
      <c r="H973" s="285"/>
      <c r="I973" s="16"/>
      <c r="J973" s="12"/>
      <c r="K973" s="12"/>
      <c r="L973" s="12"/>
      <c r="M973" s="12"/>
      <c r="N973" s="13"/>
      <c r="O973" s="13"/>
      <c r="P973" s="13"/>
      <c r="Q973" s="13"/>
      <c r="R973" s="13"/>
      <c r="S973" s="13"/>
      <c r="T973" s="15"/>
      <c r="U973" s="16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6"/>
      <c r="BB973" s="16"/>
      <c r="BC973" s="17"/>
      <c r="BD973" s="12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2"/>
      <c r="CB973" s="12"/>
      <c r="CC973" s="12"/>
    </row>
    <row r="974" spans="1:81" ht="12.75">
      <c r="A974" s="12"/>
      <c r="B974" s="3"/>
      <c r="C974" s="12"/>
      <c r="D974" s="12"/>
      <c r="E974" s="284"/>
      <c r="F974" s="284"/>
      <c r="G974" s="285"/>
      <c r="H974" s="285"/>
      <c r="I974" s="16"/>
      <c r="J974" s="12"/>
      <c r="K974" s="12"/>
      <c r="L974" s="12"/>
      <c r="M974" s="12"/>
      <c r="N974" s="13"/>
      <c r="O974" s="13"/>
      <c r="P974" s="13"/>
      <c r="Q974" s="13"/>
      <c r="R974" s="13"/>
      <c r="S974" s="13"/>
      <c r="T974" s="15"/>
      <c r="U974" s="16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6"/>
      <c r="BB974" s="16"/>
      <c r="BC974" s="17"/>
      <c r="BD974" s="12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2"/>
      <c r="CB974" s="12"/>
      <c r="CC974" s="12"/>
    </row>
    <row r="975" spans="1:81" ht="12.75">
      <c r="A975" s="12"/>
      <c r="B975" s="3"/>
      <c r="C975" s="12"/>
      <c r="D975" s="12"/>
      <c r="E975" s="284"/>
      <c r="F975" s="284"/>
      <c r="G975" s="285"/>
      <c r="H975" s="285"/>
      <c r="I975" s="16"/>
      <c r="J975" s="12"/>
      <c r="K975" s="12"/>
      <c r="L975" s="12"/>
      <c r="M975" s="12"/>
      <c r="N975" s="13"/>
      <c r="O975" s="13"/>
      <c r="P975" s="13"/>
      <c r="Q975" s="13"/>
      <c r="R975" s="13"/>
      <c r="S975" s="13"/>
      <c r="T975" s="15"/>
      <c r="U975" s="16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6"/>
      <c r="BB975" s="16"/>
      <c r="BC975" s="17"/>
      <c r="BD975" s="12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2"/>
      <c r="CB975" s="12"/>
      <c r="CC975" s="12"/>
    </row>
    <row r="976" spans="1:81" ht="12.75">
      <c r="A976" s="12"/>
      <c r="B976" s="3"/>
      <c r="C976" s="12"/>
      <c r="D976" s="12"/>
      <c r="E976" s="284"/>
      <c r="F976" s="284"/>
      <c r="G976" s="285"/>
      <c r="H976" s="285"/>
      <c r="I976" s="16"/>
      <c r="J976" s="12"/>
      <c r="K976" s="12"/>
      <c r="L976" s="12"/>
      <c r="M976" s="12"/>
      <c r="N976" s="13"/>
      <c r="O976" s="13"/>
      <c r="P976" s="13"/>
      <c r="Q976" s="13"/>
      <c r="R976" s="13"/>
      <c r="S976" s="13"/>
      <c r="T976" s="15"/>
      <c r="U976" s="16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6"/>
      <c r="BB976" s="16"/>
      <c r="BC976" s="17"/>
      <c r="BD976" s="12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2"/>
      <c r="CB976" s="12"/>
      <c r="CC976" s="12"/>
    </row>
  </sheetData>
  <autoFilter ref="B4:B474"/>
  <mergeCells count="3">
    <mergeCell ref="I3:Y3"/>
    <mergeCell ref="AE3:AU3"/>
    <mergeCell ref="BE3:BW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FF00"/>
  </sheetPr>
  <dimension ref="A1:Y916"/>
  <sheetViews>
    <sheetView workbookViewId="0">
      <pane xSplit="4" topLeftCell="E1" activePane="topRight" state="frozen"/>
      <selection pane="topRight" activeCell="F2" sqref="F2"/>
    </sheetView>
  </sheetViews>
  <sheetFormatPr defaultColWidth="14.42578125" defaultRowHeight="15.75" customHeight="1"/>
  <cols>
    <col min="3" max="3" width="22" customWidth="1"/>
    <col min="4" max="4" width="21" customWidth="1"/>
    <col min="6" max="6" width="18.28515625" customWidth="1"/>
    <col min="7" max="7" width="18.7109375" customWidth="1"/>
    <col min="8" max="8" width="17" customWidth="1"/>
  </cols>
  <sheetData>
    <row r="1" spans="1:25" ht="15.75" customHeight="1">
      <c r="B1" s="3"/>
    </row>
    <row r="2" spans="1:25" ht="15.75" customHeight="1"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</row>
    <row r="3" spans="1:25" ht="15.75" customHeight="1">
      <c r="B3" s="3"/>
    </row>
    <row r="4" spans="1:25" ht="15.75" customHeight="1">
      <c r="A4" s="6" t="s">
        <v>3</v>
      </c>
      <c r="B4" s="6" t="s">
        <v>4</v>
      </c>
      <c r="C4" s="6" t="s">
        <v>5</v>
      </c>
      <c r="D4" s="6" t="s">
        <v>6</v>
      </c>
      <c r="E4" s="8" t="s">
        <v>7</v>
      </c>
      <c r="F4" s="8" t="s">
        <v>8</v>
      </c>
      <c r="G4" s="8" t="s">
        <v>9</v>
      </c>
      <c r="H4" s="8" t="s">
        <v>10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</row>
    <row r="5" spans="1:25" ht="15.75" customHeight="1">
      <c r="A5" s="36">
        <v>1</v>
      </c>
      <c r="B5" s="38">
        <f>RPT_TIEN_AN_TRUA!B5</f>
        <v>10530</v>
      </c>
      <c r="C5" s="38" t="str">
        <f>RPT_TIEN_AN_TRUA!C5</f>
        <v>Bùi Tuấn Anh</v>
      </c>
      <c r="D5" s="38" t="str">
        <f>RPT_TIEN_AN_TRUA!D5</f>
        <v>Giám đốc</v>
      </c>
      <c r="E5" s="56">
        <f>VLOOKUP(B5,RPT_TONG_HOP!$B$6:$S$834,18,FALSE)</f>
        <v>75680000</v>
      </c>
      <c r="F5" s="56">
        <f>VLOOKUP(B5,RPT_CAC_KHOAN_GIAM_TRU!$B$4:$M$916,12,FALSE)</f>
        <v>18210455</v>
      </c>
      <c r="G5" s="56">
        <f t="shared" ref="G5:G397" si="0">E5-F5</f>
        <v>57469545</v>
      </c>
      <c r="H5" s="25">
        <f>IF(G5&lt;0,0,IF(G5&lt;DM_TI_LE!$E$11,G5*DM_TI_LE!$F$11+DM_TI_LE!$G$11,IF(G5&lt;DM_TI_LE!$E$12,G5*DM_TI_LE!$F$12+DM_TI_LE!$G$12,IF(G5&lt;DM_TI_LE!$E$13,G5*DM_TI_LE!$F$13+DM_TI_LE!$G$13,IF(G5&lt;DM_TI_LE!$E$14,G5*DM_TI_LE!$F$14+DM_TI_LE!$G$14,IF(G5&lt;DM_TI_LE!$E$15,G5*DM_TI_LE!$F$15+DM_TI_LE!$G$15,IF(G5&lt;DM_TI_LE!$E$16,G5*DM_TI_LE!$F$16+DM_TI_LE!$G$16,G5*DM_TI_LE!$F$17+DM_TI_LE!$G$17)))))))</f>
        <v>11390863.499999996</v>
      </c>
    </row>
    <row r="6" spans="1:25" ht="15.75" customHeight="1">
      <c r="A6" s="36">
        <v>2</v>
      </c>
      <c r="B6" s="38">
        <f>RPT_TIEN_AN_TRUA!B6</f>
        <v>10532</v>
      </c>
      <c r="C6" s="38" t="str">
        <f>RPT_TIEN_AN_TRUA!C6</f>
        <v>Vũ Trung Thành</v>
      </c>
      <c r="D6" s="38" t="str">
        <f>RPT_TIEN_AN_TRUA!D6</f>
        <v>Phó Giám đốc</v>
      </c>
      <c r="E6" s="56">
        <f>VLOOKUP(B6,RPT_TONG_HOP!$B$6:$S$834,18,FALSE)</f>
        <v>60680000</v>
      </c>
      <c r="F6" s="56">
        <f>VLOOKUP(B6,RPT_CAC_KHOAN_GIAM_TRU!$B$4:$M$916,12,FALSE)</f>
        <v>18007070</v>
      </c>
      <c r="G6" s="56">
        <f t="shared" si="0"/>
        <v>42672930</v>
      </c>
      <c r="H6" s="25">
        <f>IF(G6&lt;0,0,IF(G6&lt;DM_TI_LE!$E$11,G6*DM_TI_LE!$F$11+DM_TI_LE!$G$11,IF(G6&lt;DM_TI_LE!$E$12,G6*DM_TI_LE!$F$12+DM_TI_LE!$G$12,IF(G6&lt;DM_TI_LE!$E$13,G6*DM_TI_LE!$F$13+DM_TI_LE!$G$13,IF(G6&lt;DM_TI_LE!$E$14,G6*DM_TI_LE!$F$14+DM_TI_LE!$G$14,IF(G6&lt;DM_TI_LE!$E$15,G6*DM_TI_LE!$F$15+DM_TI_LE!$G$15,IF(G6&lt;DM_TI_LE!$E$16,G6*DM_TI_LE!$F$16+DM_TI_LE!$G$16,G6*DM_TI_LE!$F$17+DM_TI_LE!$G$17)))))))</f>
        <v>7418232.4999999981</v>
      </c>
    </row>
    <row r="7" spans="1:25" ht="15.75" customHeight="1">
      <c r="A7" s="36">
        <v>3</v>
      </c>
      <c r="B7" s="38">
        <f>RPT_TIEN_AN_TRUA!B7</f>
        <v>10806</v>
      </c>
      <c r="C7" s="38" t="str">
        <f>RPT_TIEN_AN_TRUA!C7</f>
        <v>Phương Hồng Minh</v>
      </c>
      <c r="D7" s="38" t="str">
        <f>RPT_TIEN_AN_TRUA!D7</f>
        <v>Phó Giám đốc</v>
      </c>
      <c r="E7" s="56">
        <f>VLOOKUP(B7,RPT_TONG_HOP!$B$6:$S$834,18,FALSE)</f>
        <v>60680000</v>
      </c>
      <c r="F7" s="56">
        <f>VLOOKUP(B7,RPT_CAC_KHOAN_GIAM_TRU!$B$4:$M$916,12,FALSE)</f>
        <v>18007070</v>
      </c>
      <c r="G7" s="56">
        <f t="shared" si="0"/>
        <v>42672930</v>
      </c>
      <c r="H7" s="25">
        <f>IF(G7&lt;0,0,IF(G7&lt;DM_TI_LE!$E$11,G7*DM_TI_LE!$F$11+DM_TI_LE!$G$11,IF(G7&lt;DM_TI_LE!$E$12,G7*DM_TI_LE!$F$12+DM_TI_LE!$G$12,IF(G7&lt;DM_TI_LE!$E$13,G7*DM_TI_LE!$F$13+DM_TI_LE!$G$13,IF(G7&lt;DM_TI_LE!$E$14,G7*DM_TI_LE!$F$14+DM_TI_LE!$G$14,IF(G7&lt;DM_TI_LE!$E$15,G7*DM_TI_LE!$F$15+DM_TI_LE!$G$15,IF(G7&lt;DM_TI_LE!$E$16,G7*DM_TI_LE!$F$16+DM_TI_LE!$G$16,G7*DM_TI_LE!$F$17+DM_TI_LE!$G$17)))))))</f>
        <v>7418232.4999999981</v>
      </c>
    </row>
    <row r="8" spans="1:25" ht="15.75" customHeight="1">
      <c r="A8" s="36">
        <v>4</v>
      </c>
      <c r="B8" s="38">
        <f>RPT_TIEN_AN_TRUA!B8</f>
        <v>10796</v>
      </c>
      <c r="C8" s="38" t="str">
        <f>RPT_TIEN_AN_TRUA!C8</f>
        <v>Trần Thị Thúy Oanh</v>
      </c>
      <c r="D8" s="38" t="str">
        <f>RPT_TIEN_AN_TRUA!D8</f>
        <v>Trưởng phòng</v>
      </c>
      <c r="E8" s="56">
        <f>VLOOKUP(B8,RPT_TONG_HOP!$B$6:$S$834,18,FALSE)</f>
        <v>50680000</v>
      </c>
      <c r="F8" s="56">
        <f>VLOOKUP(B8,RPT_CAC_KHOAN_GIAM_TRU!$B$4:$M$916,12,FALSE)</f>
        <v>14183315</v>
      </c>
      <c r="G8" s="56">
        <f t="shared" si="0"/>
        <v>36496685</v>
      </c>
      <c r="H8" s="25">
        <f>IF(G8&lt;0,0,IF(G8&lt;DM_TI_LE!$E$11,G8*DM_TI_LE!$F$11+DM_TI_LE!$G$11,IF(G8&lt;DM_TI_LE!$E$12,G8*DM_TI_LE!$F$12+DM_TI_LE!$G$12,IF(G8&lt;DM_TI_LE!$E$13,G8*DM_TI_LE!$F$13+DM_TI_LE!$G$13,IF(G8&lt;DM_TI_LE!$E$14,G8*DM_TI_LE!$F$14+DM_TI_LE!$G$14,IF(G8&lt;DM_TI_LE!$E$15,G8*DM_TI_LE!$F$15+DM_TI_LE!$G$15,IF(G8&lt;DM_TI_LE!$E$16,G8*DM_TI_LE!$F$16+DM_TI_LE!$G$16,G8*DM_TI_LE!$F$17+DM_TI_LE!$G$17)))))))</f>
        <v>5874171.2499999981</v>
      </c>
    </row>
    <row r="9" spans="1:25" ht="15.75" customHeight="1">
      <c r="A9" s="36">
        <v>5</v>
      </c>
      <c r="B9" s="38">
        <f>RPT_TIEN_AN_TRUA!B9</f>
        <v>10555</v>
      </c>
      <c r="C9" s="38" t="str">
        <f>RPT_TIEN_AN_TRUA!C9</f>
        <v>Nguyễn Ngọc Nguyên</v>
      </c>
      <c r="D9" s="38" t="str">
        <f>RPT_TIEN_AN_TRUA!D9</f>
        <v>Trưởng phòng</v>
      </c>
      <c r="E9" s="56">
        <f>VLOOKUP(B9,RPT_TONG_HOP!$B$6:$S$834,18,FALSE)</f>
        <v>29165000</v>
      </c>
      <c r="F9" s="56">
        <f>VLOOKUP(B9,RPT_CAC_KHOAN_GIAM_TRU!$B$4:$M$916,12,FALSE)</f>
        <v>17457815</v>
      </c>
      <c r="G9" s="56">
        <f t="shared" si="0"/>
        <v>11707185</v>
      </c>
      <c r="H9" s="25">
        <f>IF(G9&lt;0,0,IF(G9&lt;DM_TI_LE!$E$11,G9*DM_TI_LE!$F$11+DM_TI_LE!$G$11,IF(G9&lt;DM_TI_LE!$E$12,G9*DM_TI_LE!$F$12+DM_TI_LE!$G$12,IF(G9&lt;DM_TI_LE!$E$13,G9*DM_TI_LE!$F$13+DM_TI_LE!$G$13,IF(G9&lt;DM_TI_LE!$E$14,G9*DM_TI_LE!$F$14+DM_TI_LE!$G$14,IF(G9&lt;DM_TI_LE!$E$15,G9*DM_TI_LE!$F$15+DM_TI_LE!$G$15,IF(G9&lt;DM_TI_LE!$E$16,G9*DM_TI_LE!$F$16+DM_TI_LE!$G$16,G9*DM_TI_LE!$F$17+DM_TI_LE!$G$17)))))))</f>
        <v>1006077.75</v>
      </c>
    </row>
    <row r="10" spans="1:25" ht="15.75" customHeight="1">
      <c r="A10" s="36">
        <v>6</v>
      </c>
      <c r="B10" s="38">
        <f>RPT_TIEN_AN_TRUA!B10</f>
        <v>10554</v>
      </c>
      <c r="C10" s="38" t="str">
        <f>RPT_TIEN_AN_TRUA!C10</f>
        <v>Nguyễn Đình Tuyến</v>
      </c>
      <c r="D10" s="38" t="str">
        <f>RPT_TIEN_AN_TRUA!D10</f>
        <v>Phó Trưởng Phòng</v>
      </c>
      <c r="E10" s="56">
        <f>VLOOKUP(B10,RPT_TONG_HOP!$B$6:$S$834,18,FALSE)</f>
        <v>24035000</v>
      </c>
      <c r="F10" s="56">
        <f>VLOOKUP(B10,RPT_CAC_KHOAN_GIAM_TRU!$B$4:$M$916,12,FALSE)</f>
        <v>17437445</v>
      </c>
      <c r="G10" s="56">
        <f t="shared" si="0"/>
        <v>6597555</v>
      </c>
      <c r="H10" s="25">
        <f>IF(G10&lt;0,0,IF(G10&lt;DM_TI_LE!$E$11,G10*DM_TI_LE!$F$11+DM_TI_LE!$G$11,IF(G10&lt;DM_TI_LE!$E$12,G10*DM_TI_LE!$F$12+DM_TI_LE!$G$12,IF(G10&lt;DM_TI_LE!$E$13,G10*DM_TI_LE!$F$13+DM_TI_LE!$G$13,IF(G10&lt;DM_TI_LE!$E$14,G10*DM_TI_LE!$F$14+DM_TI_LE!$G$14,IF(G10&lt;DM_TI_LE!$E$15,G10*DM_TI_LE!$F$15+DM_TI_LE!$G$15,IF(G10&lt;DM_TI_LE!$E$16,G10*DM_TI_LE!$F$16+DM_TI_LE!$G$16,G10*DM_TI_LE!$F$17+DM_TI_LE!$G$17)))))))</f>
        <v>409755.5</v>
      </c>
    </row>
    <row r="11" spans="1:25" ht="15.75" customHeight="1">
      <c r="A11" s="36">
        <v>7</v>
      </c>
      <c r="B11" s="38">
        <f>RPT_TIEN_AN_TRUA!B11</f>
        <v>10534</v>
      </c>
      <c r="C11" s="38" t="str">
        <f>RPT_TIEN_AN_TRUA!C11</f>
        <v>Nguyễn Tiến Hải</v>
      </c>
      <c r="D11" s="38" t="str">
        <f>RPT_TIEN_AN_TRUA!D11</f>
        <v>KS CNTT</v>
      </c>
      <c r="E11" s="56">
        <f>VLOOKUP(B11,RPT_TONG_HOP!$B$6:$S$834,18,FALSE)</f>
        <v>13099999.999999998</v>
      </c>
      <c r="F11" s="56">
        <f>VLOOKUP(B11,RPT_CAC_KHOAN_GIAM_TRU!$B$4:$M$916,12,FALSE)</f>
        <v>10156070</v>
      </c>
      <c r="G11" s="56">
        <f t="shared" si="0"/>
        <v>2943929.9999999981</v>
      </c>
      <c r="H11" s="25">
        <f>IF(G11&lt;0,0,IF(G11&lt;DM_TI_LE!$E$11,G11*DM_TI_LE!$F$11+DM_TI_LE!$G$11,IF(G11&lt;DM_TI_LE!$E$12,G11*DM_TI_LE!$F$12+DM_TI_LE!$G$12,IF(G11&lt;DM_TI_LE!$E$13,G11*DM_TI_LE!$F$13+DM_TI_LE!$G$13,IF(G11&lt;DM_TI_LE!$E$14,G11*DM_TI_LE!$F$14+DM_TI_LE!$G$14,IF(G11&lt;DM_TI_LE!$E$15,G11*DM_TI_LE!$F$15+DM_TI_LE!$G$15,IF(G11&lt;DM_TI_LE!$E$16,G11*DM_TI_LE!$F$16+DM_TI_LE!$G$16,G11*DM_TI_LE!$F$17+DM_TI_LE!$G$17)))))))</f>
        <v>147196.49999999991</v>
      </c>
    </row>
    <row r="12" spans="1:25" ht="15.75" customHeight="1">
      <c r="A12" s="36">
        <v>8</v>
      </c>
      <c r="B12" s="38">
        <f>RPT_TIEN_AN_TRUA!B12</f>
        <v>11084</v>
      </c>
      <c r="C12" s="38" t="str">
        <f>RPT_TIEN_AN_TRUA!C12</f>
        <v>Ngô Trí Dũng</v>
      </c>
      <c r="D12" s="38" t="str">
        <f>RPT_TIEN_AN_TRUA!D12</f>
        <v>KS CNTT</v>
      </c>
      <c r="E12" s="56">
        <f>VLOOKUP(B12,RPT_TONG_HOP!$B$6:$S$834,18,FALSE)</f>
        <v>11030000</v>
      </c>
      <c r="F12" s="56">
        <f>VLOOKUP(B12,RPT_CAC_KHOAN_GIAM_TRU!$B$4:$M$916,12,FALSE)</f>
        <v>10156070</v>
      </c>
      <c r="G12" s="56">
        <f t="shared" si="0"/>
        <v>873930</v>
      </c>
      <c r="H12" s="25">
        <f>IF(G12&lt;0,0,IF(G12&lt;DM_TI_LE!$E$11,G12*DM_TI_LE!$F$11+DM_TI_LE!$G$11,IF(G12&lt;DM_TI_LE!$E$12,G12*DM_TI_LE!$F$12+DM_TI_LE!$G$12,IF(G12&lt;DM_TI_LE!$E$13,G12*DM_TI_LE!$F$13+DM_TI_LE!$G$13,IF(G12&lt;DM_TI_LE!$E$14,G12*DM_TI_LE!$F$14+DM_TI_LE!$G$14,IF(G12&lt;DM_TI_LE!$E$15,G12*DM_TI_LE!$F$15+DM_TI_LE!$G$15,IF(G12&lt;DM_TI_LE!$E$16,G12*DM_TI_LE!$F$16+DM_TI_LE!$G$16,G12*DM_TI_LE!$F$17+DM_TI_LE!$G$17)))))))</f>
        <v>43696.5</v>
      </c>
    </row>
    <row r="13" spans="1:25" ht="15.75" customHeight="1">
      <c r="A13" s="36">
        <v>9</v>
      </c>
      <c r="B13" s="38">
        <f>RPT_TIEN_AN_TRUA!B13</f>
        <v>11085</v>
      </c>
      <c r="C13" s="38" t="str">
        <f>RPT_TIEN_AN_TRUA!C13</f>
        <v>Phạm Văn Chiến</v>
      </c>
      <c r="D13" s="38" t="str">
        <f>RPT_TIEN_AN_TRUA!D13</f>
        <v>KS CNTT</v>
      </c>
      <c r="E13" s="56">
        <f>VLOOKUP(B13,RPT_TONG_HOP!$B$6:$S$834,18,FALSE)</f>
        <v>11547500</v>
      </c>
      <c r="F13" s="56">
        <f>VLOOKUP(B13,RPT_CAC_KHOAN_GIAM_TRU!$B$4:$M$916,12,FALSE)</f>
        <v>13756070</v>
      </c>
      <c r="G13" s="56">
        <f t="shared" si="0"/>
        <v>-2208570</v>
      </c>
      <c r="H13" s="25">
        <f>IF(G13&lt;0,0,IF(G13&lt;DM_TI_LE!$E$11,G13*DM_TI_LE!$F$11+DM_TI_LE!$G$11,IF(G13&lt;DM_TI_LE!$E$12,G13*DM_TI_LE!$F$12+DM_TI_LE!$G$12,IF(G13&lt;DM_TI_LE!$E$13,G13*DM_TI_LE!$F$13+DM_TI_LE!$G$13,IF(G13&lt;DM_TI_LE!$E$14,G13*DM_TI_LE!$F$14+DM_TI_LE!$G$14,IF(G13&lt;DM_TI_LE!$E$15,G13*DM_TI_LE!$F$15+DM_TI_LE!$G$15,IF(G13&lt;DM_TI_LE!$E$16,G13*DM_TI_LE!$F$16+DM_TI_LE!$G$16,G13*DM_TI_LE!$F$17+DM_TI_LE!$G$17)))))))</f>
        <v>0</v>
      </c>
    </row>
    <row r="14" spans="1:25" ht="15.75" customHeight="1">
      <c r="A14" s="36">
        <v>10</v>
      </c>
      <c r="B14" s="38">
        <f>RPT_TIEN_AN_TRUA!B14</f>
        <v>11862</v>
      </c>
      <c r="C14" s="38" t="str">
        <f>RPT_TIEN_AN_TRUA!C14</f>
        <v>Đỗ Việt Anh</v>
      </c>
      <c r="D14" s="38" t="str">
        <f>RPT_TIEN_AN_TRUA!D14</f>
        <v>Nhân viên CNTT</v>
      </c>
      <c r="E14" s="56">
        <f>VLOOKUP(B14,RPT_TONG_HOP!$B$6:$S$834,18,FALSE)</f>
        <v>11030000</v>
      </c>
      <c r="F14" s="56">
        <f>VLOOKUP(B14,RPT_CAC_KHOAN_GIAM_TRU!$B$4:$M$916,12,FALSE)</f>
        <v>10156070</v>
      </c>
      <c r="G14" s="56">
        <f t="shared" si="0"/>
        <v>873930</v>
      </c>
      <c r="H14" s="25">
        <f>IF(G14&lt;0,0,IF(G14&lt;DM_TI_LE!$E$11,G14*DM_TI_LE!$F$11+DM_TI_LE!$G$11,IF(G14&lt;DM_TI_LE!$E$12,G14*DM_TI_LE!$F$12+DM_TI_LE!$G$12,IF(G14&lt;DM_TI_LE!$E$13,G14*DM_TI_LE!$F$13+DM_TI_LE!$G$13,IF(G14&lt;DM_TI_LE!$E$14,G14*DM_TI_LE!$F$14+DM_TI_LE!$G$14,IF(G14&lt;DM_TI_LE!$E$15,G14*DM_TI_LE!$F$15+DM_TI_LE!$G$15,IF(G14&lt;DM_TI_LE!$E$16,G14*DM_TI_LE!$F$16+DM_TI_LE!$G$16,G14*DM_TI_LE!$F$17+DM_TI_LE!$G$17)))))))</f>
        <v>43696.5</v>
      </c>
    </row>
    <row r="15" spans="1:25" ht="15.75" customHeight="1">
      <c r="A15" s="36">
        <v>11</v>
      </c>
      <c r="B15" s="38">
        <f>RPT_TIEN_AN_TRUA!B15</f>
        <v>11767</v>
      </c>
      <c r="C15" s="38" t="str">
        <f>RPT_TIEN_AN_TRUA!C15</f>
        <v>Nguyễn Thành Trung</v>
      </c>
      <c r="D15" s="38" t="str">
        <f>RPT_TIEN_AN_TRUA!D15</f>
        <v>NV HDCX - CBTT</v>
      </c>
      <c r="E15" s="56">
        <f>VLOOKUP(B15,RPT_TONG_HOP!$B$6:$S$834,18,FALSE)</f>
        <v>7565000</v>
      </c>
      <c r="F15" s="56">
        <f>VLOOKUP(B15,RPT_CAC_KHOAN_GIAM_TRU!$B$4:$M$916,12,FALSE)</f>
        <v>10097060</v>
      </c>
      <c r="G15" s="56">
        <f t="shared" si="0"/>
        <v>-2532060</v>
      </c>
      <c r="H15" s="25">
        <f>IF(G15&lt;0,0,IF(G15&lt;DM_TI_LE!$E$11,G15*DM_TI_LE!$F$11+DM_TI_LE!$G$11,IF(G15&lt;DM_TI_LE!$E$12,G15*DM_TI_LE!$F$12+DM_TI_LE!$G$12,IF(G15&lt;DM_TI_LE!$E$13,G15*DM_TI_LE!$F$13+DM_TI_LE!$G$13,IF(G15&lt;DM_TI_LE!$E$14,G15*DM_TI_LE!$F$14+DM_TI_LE!$G$14,IF(G15&lt;DM_TI_LE!$E$15,G15*DM_TI_LE!$F$15+DM_TI_LE!$G$15,IF(G15&lt;DM_TI_LE!$E$16,G15*DM_TI_LE!$F$16+DM_TI_LE!$G$16,G15*DM_TI_LE!$F$17+DM_TI_LE!$G$17)))))))</f>
        <v>0</v>
      </c>
    </row>
    <row r="16" spans="1:25" ht="15.75" customHeight="1">
      <c r="A16" s="36">
        <v>12</v>
      </c>
      <c r="B16" s="38">
        <f>RPT_TIEN_AN_TRUA!B16</f>
        <v>10537</v>
      </c>
      <c r="C16" s="38" t="str">
        <f>RPT_TIEN_AN_TRUA!C16</f>
        <v>Bùi Anh Khắc</v>
      </c>
      <c r="D16" s="38" t="str">
        <f>RPT_TIEN_AN_TRUA!D16</f>
        <v>NV Tài liệu và HDCX</v>
      </c>
      <c r="E16" s="56">
        <f>VLOOKUP(B16,RPT_TONG_HOP!$B$6:$S$834,18,FALSE)</f>
        <v>12010000</v>
      </c>
      <c r="F16" s="56">
        <f>VLOOKUP(B16,RPT_CAC_KHOAN_GIAM_TRU!$B$4:$M$916,12,FALSE)</f>
        <v>10097060</v>
      </c>
      <c r="G16" s="56">
        <f t="shared" si="0"/>
        <v>1912940</v>
      </c>
      <c r="H16" s="25">
        <f>IF(G16&lt;0,0,IF(G16&lt;DM_TI_LE!$E$11,G16*DM_TI_LE!$F$11+DM_TI_LE!$G$11,IF(G16&lt;DM_TI_LE!$E$12,G16*DM_TI_LE!$F$12+DM_TI_LE!$G$12,IF(G16&lt;DM_TI_LE!$E$13,G16*DM_TI_LE!$F$13+DM_TI_LE!$G$13,IF(G16&lt;DM_TI_LE!$E$14,G16*DM_TI_LE!$F$14+DM_TI_LE!$G$14,IF(G16&lt;DM_TI_LE!$E$15,G16*DM_TI_LE!$F$15+DM_TI_LE!$G$15,IF(G16&lt;DM_TI_LE!$E$16,G16*DM_TI_LE!$F$16+DM_TI_LE!$G$16,G16*DM_TI_LE!$F$17+DM_TI_LE!$G$17)))))))</f>
        <v>95647</v>
      </c>
    </row>
    <row r="17" spans="1:8" ht="15.75" customHeight="1">
      <c r="A17" s="36">
        <v>13</v>
      </c>
      <c r="B17" s="38">
        <f>RPT_TIEN_AN_TRUA!B17</f>
        <v>10538</v>
      </c>
      <c r="C17" s="38" t="str">
        <f>RPT_TIEN_AN_TRUA!C17</f>
        <v>Nguyễn Danh Trường</v>
      </c>
      <c r="D17" s="38" t="str">
        <f>RPT_TIEN_AN_TRUA!D17</f>
        <v>NV Tài liệu và HDCX</v>
      </c>
      <c r="E17" s="56">
        <f>VLOOKUP(B17,RPT_TONG_HOP!$B$6:$S$834,18,FALSE)</f>
        <v>8509615.3846153859</v>
      </c>
      <c r="F17" s="56">
        <f>VLOOKUP(B17,RPT_CAC_KHOAN_GIAM_TRU!$B$4:$M$916,12,FALSE)</f>
        <v>17166290.769230768</v>
      </c>
      <c r="G17" s="56">
        <f t="shared" si="0"/>
        <v>-8656675.3846153822</v>
      </c>
      <c r="H17" s="25">
        <f>IF(G17&lt;0,0,IF(G17&lt;DM_TI_LE!$E$11,G17*DM_TI_LE!$F$11+DM_TI_LE!$G$11,IF(G17&lt;DM_TI_LE!$E$12,G17*DM_TI_LE!$F$12+DM_TI_LE!$G$12,IF(G17&lt;DM_TI_LE!$E$13,G17*DM_TI_LE!$F$13+DM_TI_LE!$G$13,IF(G17&lt;DM_TI_LE!$E$14,G17*DM_TI_LE!$F$14+DM_TI_LE!$G$14,IF(G17&lt;DM_TI_LE!$E$15,G17*DM_TI_LE!$F$15+DM_TI_LE!$G$15,IF(G17&lt;DM_TI_LE!$E$16,G17*DM_TI_LE!$F$16+DM_TI_LE!$G$16,G17*DM_TI_LE!$F$17+DM_TI_LE!$G$17)))))))</f>
        <v>0</v>
      </c>
    </row>
    <row r="18" spans="1:8" ht="15.75" customHeight="1">
      <c r="A18" s="36">
        <v>14</v>
      </c>
      <c r="B18" s="38">
        <f>RPT_TIEN_AN_TRUA!B18</f>
        <v>10540</v>
      </c>
      <c r="C18" s="38" t="str">
        <f>RPT_TIEN_AN_TRUA!C18</f>
        <v>Nguyễn Thị Việt Hà</v>
      </c>
      <c r="D18" s="38" t="str">
        <f>RPT_TIEN_AN_TRUA!D18</f>
        <v>NV Tài liệu và HDCX</v>
      </c>
      <c r="E18" s="56">
        <f>VLOOKUP(B18,RPT_TONG_HOP!$B$6:$S$834,18,FALSE)</f>
        <v>3347115.384615385</v>
      </c>
      <c r="F18" s="56">
        <f>VLOOKUP(B18,RPT_CAC_KHOAN_GIAM_TRU!$B$4:$M$916,12,FALSE)</f>
        <v>12809230.76923077</v>
      </c>
      <c r="G18" s="56">
        <f t="shared" si="0"/>
        <v>-9462115.384615384</v>
      </c>
      <c r="H18" s="25">
        <f>IF(G18&lt;0,0,IF(G18&lt;DM_TI_LE!$E$11,G18*DM_TI_LE!$F$11+DM_TI_LE!$G$11,IF(G18&lt;DM_TI_LE!$E$12,G18*DM_TI_LE!$F$12+DM_TI_LE!$G$12,IF(G18&lt;DM_TI_LE!$E$13,G18*DM_TI_LE!$F$13+DM_TI_LE!$G$13,IF(G18&lt;DM_TI_LE!$E$14,G18*DM_TI_LE!$F$14+DM_TI_LE!$G$14,IF(G18&lt;DM_TI_LE!$E$15,G18*DM_TI_LE!$F$15+DM_TI_LE!$G$15,IF(G18&lt;DM_TI_LE!$E$16,G18*DM_TI_LE!$F$16+DM_TI_LE!$G$16,G18*DM_TI_LE!$F$17+DM_TI_LE!$G$17)))))))</f>
        <v>0</v>
      </c>
    </row>
    <row r="19" spans="1:8" ht="15.75" customHeight="1">
      <c r="A19" s="36">
        <v>15</v>
      </c>
      <c r="B19" s="38">
        <f>RPT_TIEN_AN_TRUA!B19</f>
        <v>10542</v>
      </c>
      <c r="C19" s="38" t="str">
        <f>RPT_TIEN_AN_TRUA!C19</f>
        <v>Trần Minh Hải</v>
      </c>
      <c r="D19" s="38" t="str">
        <f>RPT_TIEN_AN_TRUA!D19</f>
        <v>NV Tài liệu và HDCX</v>
      </c>
      <c r="E19" s="56">
        <f>VLOOKUP(B19,RPT_TONG_HOP!$B$6:$S$834,18,FALSE)</f>
        <v>12380000</v>
      </c>
      <c r="F19" s="56">
        <f>VLOOKUP(B19,RPT_CAC_KHOAN_GIAM_TRU!$B$4:$M$916,12,FALSE)</f>
        <v>13756070</v>
      </c>
      <c r="G19" s="56">
        <f t="shared" si="0"/>
        <v>-1376070</v>
      </c>
      <c r="H19" s="25">
        <f>IF(G19&lt;0,0,IF(G19&lt;DM_TI_LE!$E$11,G19*DM_TI_LE!$F$11+DM_TI_LE!$G$11,IF(G19&lt;DM_TI_LE!$E$12,G19*DM_TI_LE!$F$12+DM_TI_LE!$G$12,IF(G19&lt;DM_TI_LE!$E$13,G19*DM_TI_LE!$F$13+DM_TI_LE!$G$13,IF(G19&lt;DM_TI_LE!$E$14,G19*DM_TI_LE!$F$14+DM_TI_LE!$G$14,IF(G19&lt;DM_TI_LE!$E$15,G19*DM_TI_LE!$F$15+DM_TI_LE!$G$15,IF(G19&lt;DM_TI_LE!$E$16,G19*DM_TI_LE!$F$16+DM_TI_LE!$G$16,G19*DM_TI_LE!$F$17+DM_TI_LE!$G$17)))))))</f>
        <v>0</v>
      </c>
    </row>
    <row r="20" spans="1:8" ht="12.75">
      <c r="A20" s="36">
        <v>16</v>
      </c>
      <c r="B20" s="38">
        <f>RPT_TIEN_AN_TRUA!B20</f>
        <v>10543</v>
      </c>
      <c r="C20" s="38" t="str">
        <f>RPT_TIEN_AN_TRUA!C20</f>
        <v>Nguyễn Thị Thơm</v>
      </c>
      <c r="D20" s="38" t="str">
        <f>RPT_TIEN_AN_TRUA!D20</f>
        <v>NV Tài liệu và HDCX</v>
      </c>
      <c r="E20" s="56">
        <f>VLOOKUP(B20,RPT_TONG_HOP!$B$6:$S$834,18,FALSE)</f>
        <v>9005000</v>
      </c>
      <c r="F20" s="56">
        <f>VLOOKUP(B20,RPT_CAC_KHOAN_GIAM_TRU!$B$4:$M$916,12,FALSE)</f>
        <v>10097060</v>
      </c>
      <c r="G20" s="56">
        <f t="shared" si="0"/>
        <v>-1092060</v>
      </c>
      <c r="H20" s="25">
        <f>IF(G20&lt;0,0,IF(G20&lt;DM_TI_LE!$E$11,G20*DM_TI_LE!$F$11+DM_TI_LE!$G$11,IF(G20&lt;DM_TI_LE!$E$12,G20*DM_TI_LE!$F$12+DM_TI_LE!$G$12,IF(G20&lt;DM_TI_LE!$E$13,G20*DM_TI_LE!$F$13+DM_TI_LE!$G$13,IF(G20&lt;DM_TI_LE!$E$14,G20*DM_TI_LE!$F$14+DM_TI_LE!$G$14,IF(G20&lt;DM_TI_LE!$E$15,G20*DM_TI_LE!$F$15+DM_TI_LE!$G$15,IF(G20&lt;DM_TI_LE!$E$16,G20*DM_TI_LE!$F$16+DM_TI_LE!$G$16,G20*DM_TI_LE!$F$17+DM_TI_LE!$G$17)))))))</f>
        <v>0</v>
      </c>
    </row>
    <row r="21" spans="1:8" ht="12.75">
      <c r="A21" s="36">
        <v>17</v>
      </c>
      <c r="B21" s="38">
        <f>RPT_TIEN_AN_TRUA!B21</f>
        <v>10544</v>
      </c>
      <c r="C21" s="38" t="str">
        <f>RPT_TIEN_AN_TRUA!C21</f>
        <v>Trần Thị Yến Nga</v>
      </c>
      <c r="D21" s="38" t="str">
        <f>RPT_TIEN_AN_TRUA!D21</f>
        <v>NV Tài liệu và HDCX</v>
      </c>
      <c r="E21" s="56">
        <f>VLOOKUP(B21,RPT_TONG_HOP!$B$6:$S$834,18,FALSE)</f>
        <v>9005000</v>
      </c>
      <c r="F21" s="56">
        <f>VLOOKUP(B21,RPT_CAC_KHOAN_GIAM_TRU!$B$4:$M$916,12,FALSE)</f>
        <v>20897060</v>
      </c>
      <c r="G21" s="56">
        <f t="shared" si="0"/>
        <v>-11892060</v>
      </c>
      <c r="H21" s="25">
        <f>IF(G21&lt;0,0,IF(G21&lt;DM_TI_LE!$E$11,G21*DM_TI_LE!$F$11+DM_TI_LE!$G$11,IF(G21&lt;DM_TI_LE!$E$12,G21*DM_TI_LE!$F$12+DM_TI_LE!$G$12,IF(G21&lt;DM_TI_LE!$E$13,G21*DM_TI_LE!$F$13+DM_TI_LE!$G$13,IF(G21&lt;DM_TI_LE!$E$14,G21*DM_TI_LE!$F$14+DM_TI_LE!$G$14,IF(G21&lt;DM_TI_LE!$E$15,G21*DM_TI_LE!$F$15+DM_TI_LE!$G$15,IF(G21&lt;DM_TI_LE!$E$16,G21*DM_TI_LE!$F$16+DM_TI_LE!$G$16,G21*DM_TI_LE!$F$17+DM_TI_LE!$G$17)))))))</f>
        <v>0</v>
      </c>
    </row>
    <row r="22" spans="1:8" ht="12.75">
      <c r="A22" s="36">
        <v>18</v>
      </c>
      <c r="B22" s="38">
        <f>RPT_TIEN_AN_TRUA!B22</f>
        <v>10545</v>
      </c>
      <c r="C22" s="38" t="str">
        <f>RPT_TIEN_AN_TRUA!C22</f>
        <v>Ngô Thanh Hiệp</v>
      </c>
      <c r="D22" s="38" t="str">
        <f>RPT_TIEN_AN_TRUA!D22</f>
        <v>NV Tài liệu và HDCX</v>
      </c>
      <c r="E22" s="56">
        <f>VLOOKUP(B22,RPT_TONG_HOP!$B$6:$S$834,18,FALSE)</f>
        <v>12380000</v>
      </c>
      <c r="F22" s="56">
        <f>VLOOKUP(B22,RPT_CAC_KHOAN_GIAM_TRU!$B$4:$M$916,12,FALSE)</f>
        <v>17356070</v>
      </c>
      <c r="G22" s="56">
        <f t="shared" si="0"/>
        <v>-4976070</v>
      </c>
      <c r="H22" s="25">
        <f>IF(G22&lt;0,0,IF(G22&lt;DM_TI_LE!$E$11,G22*DM_TI_LE!$F$11+DM_TI_LE!$G$11,IF(G22&lt;DM_TI_LE!$E$12,G22*DM_TI_LE!$F$12+DM_TI_LE!$G$12,IF(G22&lt;DM_TI_LE!$E$13,G22*DM_TI_LE!$F$13+DM_TI_LE!$G$13,IF(G22&lt;DM_TI_LE!$E$14,G22*DM_TI_LE!$F$14+DM_TI_LE!$G$14,IF(G22&lt;DM_TI_LE!$E$15,G22*DM_TI_LE!$F$15+DM_TI_LE!$G$15,IF(G22&lt;DM_TI_LE!$E$16,G22*DM_TI_LE!$F$16+DM_TI_LE!$G$16,G22*DM_TI_LE!$F$17+DM_TI_LE!$G$17)))))))</f>
        <v>0</v>
      </c>
    </row>
    <row r="23" spans="1:8" ht="12.75">
      <c r="A23" s="36">
        <v>19</v>
      </c>
      <c r="B23" s="38">
        <f>RPT_TIEN_AN_TRUA!B23</f>
        <v>10546</v>
      </c>
      <c r="C23" s="38" t="str">
        <f>RPT_TIEN_AN_TRUA!C23</f>
        <v>Tạ Đăng Việt</v>
      </c>
      <c r="D23" s="38" t="str">
        <f>RPT_TIEN_AN_TRUA!D23</f>
        <v>NV Tài liệu và HDCX</v>
      </c>
      <c r="E23" s="56">
        <f>VLOOKUP(B23,RPT_TONG_HOP!$B$6:$S$834,18,FALSE)</f>
        <v>10040000</v>
      </c>
      <c r="F23" s="56">
        <f>VLOOKUP(B23,RPT_CAC_KHOAN_GIAM_TRU!$B$4:$M$916,12,FALSE)</f>
        <v>10097060</v>
      </c>
      <c r="G23" s="56">
        <f t="shared" si="0"/>
        <v>-57060</v>
      </c>
      <c r="H23" s="25">
        <f>IF(G23&lt;0,0,IF(G23&lt;DM_TI_LE!$E$11,G23*DM_TI_LE!$F$11+DM_TI_LE!$G$11,IF(G23&lt;DM_TI_LE!$E$12,G23*DM_TI_LE!$F$12+DM_TI_LE!$G$12,IF(G23&lt;DM_TI_LE!$E$13,G23*DM_TI_LE!$F$13+DM_TI_LE!$G$13,IF(G23&lt;DM_TI_LE!$E$14,G23*DM_TI_LE!$F$14+DM_TI_LE!$G$14,IF(G23&lt;DM_TI_LE!$E$15,G23*DM_TI_LE!$F$15+DM_TI_LE!$G$15,IF(G23&lt;DM_TI_LE!$E$16,G23*DM_TI_LE!$F$16+DM_TI_LE!$G$16,G23*DM_TI_LE!$F$17+DM_TI_LE!$G$17)))))))</f>
        <v>0</v>
      </c>
    </row>
    <row r="24" spans="1:8" ht="12.75">
      <c r="A24" s="36">
        <v>20</v>
      </c>
      <c r="B24" s="38">
        <f>RPT_TIEN_AN_TRUA!B24</f>
        <v>10547</v>
      </c>
      <c r="C24" s="38" t="str">
        <f>RPT_TIEN_AN_TRUA!C24</f>
        <v>Đào Thanh Hải</v>
      </c>
      <c r="D24" s="38" t="str">
        <f>RPT_TIEN_AN_TRUA!D24</f>
        <v>NV Tài liệu và HDCX</v>
      </c>
      <c r="E24" s="56">
        <f>VLOOKUP(B24,RPT_TONG_HOP!$B$6:$S$834,18,FALSE)</f>
        <v>8802500</v>
      </c>
      <c r="F24" s="56">
        <f>VLOOKUP(B24,RPT_CAC_KHOAN_GIAM_TRU!$B$4:$M$916,12,FALSE)</f>
        <v>10097060</v>
      </c>
      <c r="G24" s="56">
        <f t="shared" si="0"/>
        <v>-1294560</v>
      </c>
      <c r="H24" s="25">
        <f>IF(G24&lt;0,0,IF(G24&lt;DM_TI_LE!$E$11,G24*DM_TI_LE!$F$11+DM_TI_LE!$G$11,IF(G24&lt;DM_TI_LE!$E$12,G24*DM_TI_LE!$F$12+DM_TI_LE!$G$12,IF(G24&lt;DM_TI_LE!$E$13,G24*DM_TI_LE!$F$13+DM_TI_LE!$G$13,IF(G24&lt;DM_TI_LE!$E$14,G24*DM_TI_LE!$F$14+DM_TI_LE!$G$14,IF(G24&lt;DM_TI_LE!$E$15,G24*DM_TI_LE!$F$15+DM_TI_LE!$G$15,IF(G24&lt;DM_TI_LE!$E$16,G24*DM_TI_LE!$F$16+DM_TI_LE!$G$16,G24*DM_TI_LE!$F$17+DM_TI_LE!$G$17)))))))</f>
        <v>0</v>
      </c>
    </row>
    <row r="25" spans="1:8" ht="12.75">
      <c r="A25" s="36">
        <v>21</v>
      </c>
      <c r="B25" s="38">
        <f>RPT_TIEN_AN_TRUA!B25</f>
        <v>10549</v>
      </c>
      <c r="C25" s="38" t="str">
        <f>RPT_TIEN_AN_TRUA!C25</f>
        <v>Nguyễn Thanh Hải</v>
      </c>
      <c r="D25" s="38" t="str">
        <f>RPT_TIEN_AN_TRUA!D25</f>
        <v>NV Tài liệu và HDCX</v>
      </c>
      <c r="E25" s="56">
        <f>VLOOKUP(B25,RPT_TONG_HOP!$B$6:$S$834,18,FALSE)</f>
        <v>10040000</v>
      </c>
      <c r="F25" s="56">
        <f>VLOOKUP(B25,RPT_CAC_KHOAN_GIAM_TRU!$B$4:$M$916,12,FALSE)</f>
        <v>10097060</v>
      </c>
      <c r="G25" s="56">
        <f t="shared" si="0"/>
        <v>-57060</v>
      </c>
      <c r="H25" s="25">
        <f>IF(G25&lt;0,0,IF(G25&lt;DM_TI_LE!$E$11,G25*DM_TI_LE!$F$11+DM_TI_LE!$G$11,IF(G25&lt;DM_TI_LE!$E$12,G25*DM_TI_LE!$F$12+DM_TI_LE!$G$12,IF(G25&lt;DM_TI_LE!$E$13,G25*DM_TI_LE!$F$13+DM_TI_LE!$G$13,IF(G25&lt;DM_TI_LE!$E$14,G25*DM_TI_LE!$F$14+DM_TI_LE!$G$14,IF(G25&lt;DM_TI_LE!$E$15,G25*DM_TI_LE!$F$15+DM_TI_LE!$G$15,IF(G25&lt;DM_TI_LE!$E$16,G25*DM_TI_LE!$F$16+DM_TI_LE!$G$16,G25*DM_TI_LE!$F$17+DM_TI_LE!$G$17)))))))</f>
        <v>0</v>
      </c>
    </row>
    <row r="26" spans="1:8" ht="12.75">
      <c r="A26" s="36">
        <v>22</v>
      </c>
      <c r="B26" s="38">
        <f>RPT_TIEN_AN_TRUA!B26</f>
        <v>10550</v>
      </c>
      <c r="C26" s="38" t="str">
        <f>RPT_TIEN_AN_TRUA!C26</f>
        <v>Vũ Đức Thiện</v>
      </c>
      <c r="D26" s="38" t="str">
        <f>RPT_TIEN_AN_TRUA!D26</f>
        <v>NV Tài liệu và HDCX</v>
      </c>
      <c r="E26" s="56">
        <f>VLOOKUP(B26,RPT_TONG_HOP!$B$6:$S$834,18,FALSE)</f>
        <v>9286250</v>
      </c>
      <c r="F26" s="56">
        <f>VLOOKUP(B26,RPT_CAC_KHOAN_GIAM_TRU!$B$4:$M$916,12,FALSE)</f>
        <v>10097060</v>
      </c>
      <c r="G26" s="56">
        <f t="shared" si="0"/>
        <v>-810810</v>
      </c>
      <c r="H26" s="25">
        <f>IF(G26&lt;0,0,IF(G26&lt;DM_TI_LE!$E$11,G26*DM_TI_LE!$F$11+DM_TI_LE!$G$11,IF(G26&lt;DM_TI_LE!$E$12,G26*DM_TI_LE!$F$12+DM_TI_LE!$G$12,IF(G26&lt;DM_TI_LE!$E$13,G26*DM_TI_LE!$F$13+DM_TI_LE!$G$13,IF(G26&lt;DM_TI_LE!$E$14,G26*DM_TI_LE!$F$14+DM_TI_LE!$G$14,IF(G26&lt;DM_TI_LE!$E$15,G26*DM_TI_LE!$F$15+DM_TI_LE!$G$15,IF(G26&lt;DM_TI_LE!$E$16,G26*DM_TI_LE!$F$16+DM_TI_LE!$G$16,G26*DM_TI_LE!$F$17+DM_TI_LE!$G$17)))))))</f>
        <v>0</v>
      </c>
    </row>
    <row r="27" spans="1:8" ht="12.75">
      <c r="A27" s="36">
        <v>23</v>
      </c>
      <c r="B27" s="38">
        <f>RPT_TIEN_AN_TRUA!B27</f>
        <v>10551</v>
      </c>
      <c r="C27" s="38" t="str">
        <f>RPT_TIEN_AN_TRUA!C27</f>
        <v>Ngô Ngọc Long</v>
      </c>
      <c r="D27" s="38" t="str">
        <f>RPT_TIEN_AN_TRUA!D27</f>
        <v>NV Tài liệu và HDCX</v>
      </c>
      <c r="E27" s="56">
        <f>VLOOKUP(B27,RPT_TONG_HOP!$B$6:$S$834,18,FALSE)</f>
        <v>12380000</v>
      </c>
      <c r="F27" s="56">
        <f>VLOOKUP(B27,RPT_CAC_KHOAN_GIAM_TRU!$B$4:$M$916,12,FALSE)</f>
        <v>20956070</v>
      </c>
      <c r="G27" s="56">
        <f t="shared" si="0"/>
        <v>-8576070</v>
      </c>
      <c r="H27" s="25">
        <f>IF(G27&lt;0,0,IF(G27&lt;DM_TI_LE!$E$11,G27*DM_TI_LE!$F$11+DM_TI_LE!$G$11,IF(G27&lt;DM_TI_LE!$E$12,G27*DM_TI_LE!$F$12+DM_TI_LE!$G$12,IF(G27&lt;DM_TI_LE!$E$13,G27*DM_TI_LE!$F$13+DM_TI_LE!$G$13,IF(G27&lt;DM_TI_LE!$E$14,G27*DM_TI_LE!$F$14+DM_TI_LE!$G$14,IF(G27&lt;DM_TI_LE!$E$15,G27*DM_TI_LE!$F$15+DM_TI_LE!$G$15,IF(G27&lt;DM_TI_LE!$E$16,G27*DM_TI_LE!$F$16+DM_TI_LE!$G$16,G27*DM_TI_LE!$F$17+DM_TI_LE!$G$17)))))))</f>
        <v>0</v>
      </c>
    </row>
    <row r="28" spans="1:8" ht="12.75">
      <c r="A28" s="36">
        <v>24</v>
      </c>
      <c r="B28" s="38">
        <f>RPT_TIEN_AN_TRUA!B28</f>
        <v>10552</v>
      </c>
      <c r="C28" s="38" t="str">
        <f>RPT_TIEN_AN_TRUA!C28</f>
        <v>Nguyễn Thúy Hà</v>
      </c>
      <c r="D28" s="38" t="str">
        <f>RPT_TIEN_AN_TRUA!D28</f>
        <v>NV Tài liệu và HDCX</v>
      </c>
      <c r="E28" s="56">
        <f>VLOOKUP(B28,RPT_TONG_HOP!$B$6:$S$834,18,FALSE)</f>
        <v>10220000</v>
      </c>
      <c r="F28" s="56">
        <f>VLOOKUP(B28,RPT_CAC_KHOAN_GIAM_TRU!$B$4:$M$916,12,FALSE)</f>
        <v>10097060</v>
      </c>
      <c r="G28" s="56">
        <f t="shared" si="0"/>
        <v>122940</v>
      </c>
      <c r="H28" s="25">
        <f>IF(G28&lt;0,0,IF(G28&lt;DM_TI_LE!$E$11,G28*DM_TI_LE!$F$11+DM_TI_LE!$G$11,IF(G28&lt;DM_TI_LE!$E$12,G28*DM_TI_LE!$F$12+DM_TI_LE!$G$12,IF(G28&lt;DM_TI_LE!$E$13,G28*DM_TI_LE!$F$13+DM_TI_LE!$G$13,IF(G28&lt;DM_TI_LE!$E$14,G28*DM_TI_LE!$F$14+DM_TI_LE!$G$14,IF(G28&lt;DM_TI_LE!$E$15,G28*DM_TI_LE!$F$15+DM_TI_LE!$G$15,IF(G28&lt;DM_TI_LE!$E$16,G28*DM_TI_LE!$F$16+DM_TI_LE!$G$16,G28*DM_TI_LE!$F$17+DM_TI_LE!$G$17)))))))</f>
        <v>6147</v>
      </c>
    </row>
    <row r="29" spans="1:8" ht="12.75">
      <c r="A29" s="36">
        <v>25</v>
      </c>
      <c r="B29" s="38">
        <f>RPT_TIEN_AN_TRUA!B29</f>
        <v>10553</v>
      </c>
      <c r="C29" s="38" t="str">
        <f>RPT_TIEN_AN_TRUA!C29</f>
        <v>Đỗ Thanh Tùng</v>
      </c>
      <c r="D29" s="38" t="str">
        <f>RPT_TIEN_AN_TRUA!D29</f>
        <v>NV Tài liệu và HDCX</v>
      </c>
      <c r="E29" s="56">
        <f>VLOOKUP(B29,RPT_TONG_HOP!$B$6:$S$834,18,FALSE)</f>
        <v>10840000</v>
      </c>
      <c r="F29" s="56">
        <f>VLOOKUP(B29,RPT_CAC_KHOAN_GIAM_TRU!$B$4:$M$916,12,FALSE)</f>
        <v>13697060</v>
      </c>
      <c r="G29" s="56">
        <f t="shared" si="0"/>
        <v>-2857060</v>
      </c>
      <c r="H29" s="25">
        <f>IF(G29&lt;0,0,IF(G29&lt;DM_TI_LE!$E$11,G29*DM_TI_LE!$F$11+DM_TI_LE!$G$11,IF(G29&lt;DM_TI_LE!$E$12,G29*DM_TI_LE!$F$12+DM_TI_LE!$G$12,IF(G29&lt;DM_TI_LE!$E$13,G29*DM_TI_LE!$F$13+DM_TI_LE!$G$13,IF(G29&lt;DM_TI_LE!$E$14,G29*DM_TI_LE!$F$14+DM_TI_LE!$G$14,IF(G29&lt;DM_TI_LE!$E$15,G29*DM_TI_LE!$F$15+DM_TI_LE!$G$15,IF(G29&lt;DM_TI_LE!$E$16,G29*DM_TI_LE!$F$16+DM_TI_LE!$G$16,G29*DM_TI_LE!$F$17+DM_TI_LE!$G$17)))))))</f>
        <v>0</v>
      </c>
    </row>
    <row r="30" spans="1:8" ht="12.75">
      <c r="A30" s="36">
        <v>26</v>
      </c>
      <c r="B30" s="38">
        <f>RPT_TIEN_AN_TRUA!B30</f>
        <v>11126</v>
      </c>
      <c r="C30" s="38" t="str">
        <f>RPT_TIEN_AN_TRUA!C30</f>
        <v>Nguyễn Thị Thanh Hoa</v>
      </c>
      <c r="D30" s="38" t="str">
        <f>RPT_TIEN_AN_TRUA!D30</f>
        <v>NV Tài liệu và HDCX</v>
      </c>
      <c r="E30" s="56">
        <f>VLOOKUP(B30,RPT_TONG_HOP!$B$6:$S$834,18,FALSE)</f>
        <v>9005000</v>
      </c>
      <c r="F30" s="56">
        <f>VLOOKUP(B30,RPT_CAC_KHOAN_GIAM_TRU!$B$4:$M$916,12,FALSE)</f>
        <v>10097060</v>
      </c>
      <c r="G30" s="56">
        <f t="shared" si="0"/>
        <v>-1092060</v>
      </c>
      <c r="H30" s="25">
        <f>IF(G30&lt;0,0,IF(G30&lt;DM_TI_LE!$E$11,G30*DM_TI_LE!$F$11+DM_TI_LE!$G$11,IF(G30&lt;DM_TI_LE!$E$12,G30*DM_TI_LE!$F$12+DM_TI_LE!$G$12,IF(G30&lt;DM_TI_LE!$E$13,G30*DM_TI_LE!$F$13+DM_TI_LE!$G$13,IF(G30&lt;DM_TI_LE!$E$14,G30*DM_TI_LE!$F$14+DM_TI_LE!$G$14,IF(G30&lt;DM_TI_LE!$E$15,G30*DM_TI_LE!$F$15+DM_TI_LE!$G$15,IF(G30&lt;DM_TI_LE!$E$16,G30*DM_TI_LE!$F$16+DM_TI_LE!$G$16,G30*DM_TI_LE!$F$17+DM_TI_LE!$G$17)))))))</f>
        <v>0</v>
      </c>
    </row>
    <row r="31" spans="1:8" ht="12.75">
      <c r="A31" s="36">
        <v>27</v>
      </c>
      <c r="B31" s="38">
        <f>RPT_TIEN_AN_TRUA!B31</f>
        <v>11127</v>
      </c>
      <c r="C31" s="38" t="str">
        <f>RPT_TIEN_AN_TRUA!C31</f>
        <v>Phí Thị Huyền Trang</v>
      </c>
      <c r="D31" s="38" t="str">
        <f>RPT_TIEN_AN_TRUA!D31</f>
        <v>NV Tài liệu và HDCX</v>
      </c>
      <c r="E31" s="56">
        <f>VLOOKUP(B31,RPT_TONG_HOP!$B$6:$S$834,18,FALSE)</f>
        <v>9421250</v>
      </c>
      <c r="F31" s="56">
        <f>VLOOKUP(B31,RPT_CAC_KHOAN_GIAM_TRU!$B$4:$M$916,12,FALSE)</f>
        <v>13697060</v>
      </c>
      <c r="G31" s="56">
        <f t="shared" si="0"/>
        <v>-4275810</v>
      </c>
      <c r="H31" s="25">
        <f>IF(G31&lt;0,0,IF(G31&lt;DM_TI_LE!$E$11,G31*DM_TI_LE!$F$11+DM_TI_LE!$G$11,IF(G31&lt;DM_TI_LE!$E$12,G31*DM_TI_LE!$F$12+DM_TI_LE!$G$12,IF(G31&lt;DM_TI_LE!$E$13,G31*DM_TI_LE!$F$13+DM_TI_LE!$G$13,IF(G31&lt;DM_TI_LE!$E$14,G31*DM_TI_LE!$F$14+DM_TI_LE!$G$14,IF(G31&lt;DM_TI_LE!$E$15,G31*DM_TI_LE!$F$15+DM_TI_LE!$G$15,IF(G31&lt;DM_TI_LE!$E$16,G31*DM_TI_LE!$F$16+DM_TI_LE!$G$16,G31*DM_TI_LE!$F$17+DM_TI_LE!$G$17)))))))</f>
        <v>0</v>
      </c>
    </row>
    <row r="32" spans="1:8" ht="12.75">
      <c r="A32" s="36">
        <v>28</v>
      </c>
      <c r="B32" s="38">
        <f>RPT_TIEN_AN_TRUA!B32</f>
        <v>11128</v>
      </c>
      <c r="C32" s="38" t="str">
        <f>RPT_TIEN_AN_TRUA!C32</f>
        <v>Hoàng Thị Yến</v>
      </c>
      <c r="D32" s="38" t="str">
        <f>RPT_TIEN_AN_TRUA!D32</f>
        <v>NV Tài liệu và HDCX</v>
      </c>
      <c r="E32" s="56">
        <f>VLOOKUP(B32,RPT_TONG_HOP!$B$6:$S$834,18,FALSE)</f>
        <v>9005000</v>
      </c>
      <c r="F32" s="56">
        <f>VLOOKUP(B32,RPT_CAC_KHOAN_GIAM_TRU!$B$4:$M$916,12,FALSE)</f>
        <v>10097060</v>
      </c>
      <c r="G32" s="56">
        <f t="shared" si="0"/>
        <v>-1092060</v>
      </c>
      <c r="H32" s="25">
        <f>IF(G32&lt;0,0,IF(G32&lt;DM_TI_LE!$E$11,G32*DM_TI_LE!$F$11+DM_TI_LE!$G$11,IF(G32&lt;DM_TI_LE!$E$12,G32*DM_TI_LE!$F$12+DM_TI_LE!$G$12,IF(G32&lt;DM_TI_LE!$E$13,G32*DM_TI_LE!$F$13+DM_TI_LE!$G$13,IF(G32&lt;DM_TI_LE!$E$14,G32*DM_TI_LE!$F$14+DM_TI_LE!$G$14,IF(G32&lt;DM_TI_LE!$E$15,G32*DM_TI_LE!$F$15+DM_TI_LE!$G$15,IF(G32&lt;DM_TI_LE!$E$16,G32*DM_TI_LE!$F$16+DM_TI_LE!$G$16,G32*DM_TI_LE!$F$17+DM_TI_LE!$G$17)))))))</f>
        <v>0</v>
      </c>
    </row>
    <row r="33" spans="1:8" ht="12.75">
      <c r="A33" s="36">
        <v>29</v>
      </c>
      <c r="B33" s="38">
        <f>RPT_TIEN_AN_TRUA!B33</f>
        <v>11130</v>
      </c>
      <c r="C33" s="38" t="str">
        <f>RPT_TIEN_AN_TRUA!C33</f>
        <v>Nguyễn Đình Trung</v>
      </c>
      <c r="D33" s="38" t="str">
        <f>RPT_TIEN_AN_TRUA!D33</f>
        <v>NV Tài liệu và HDCX</v>
      </c>
      <c r="E33" s="56">
        <f>VLOOKUP(B33,RPT_TONG_HOP!$B$6:$S$834,18,FALSE)</f>
        <v>9230000</v>
      </c>
      <c r="F33" s="56">
        <f>VLOOKUP(B33,RPT_CAC_KHOAN_GIAM_TRU!$B$4:$M$916,12,FALSE)</f>
        <v>17297060</v>
      </c>
      <c r="G33" s="56">
        <f t="shared" si="0"/>
        <v>-8067060</v>
      </c>
      <c r="H33" s="25">
        <f>IF(G33&lt;0,0,IF(G33&lt;DM_TI_LE!$E$11,G33*DM_TI_LE!$F$11+DM_TI_LE!$G$11,IF(G33&lt;DM_TI_LE!$E$12,G33*DM_TI_LE!$F$12+DM_TI_LE!$G$12,IF(G33&lt;DM_TI_LE!$E$13,G33*DM_TI_LE!$F$13+DM_TI_LE!$G$13,IF(G33&lt;DM_TI_LE!$E$14,G33*DM_TI_LE!$F$14+DM_TI_LE!$G$14,IF(G33&lt;DM_TI_LE!$E$15,G33*DM_TI_LE!$F$15+DM_TI_LE!$G$15,IF(G33&lt;DM_TI_LE!$E$16,G33*DM_TI_LE!$F$16+DM_TI_LE!$G$16,G33*DM_TI_LE!$F$17+DM_TI_LE!$G$17)))))))</f>
        <v>0</v>
      </c>
    </row>
    <row r="34" spans="1:8" ht="12.75">
      <c r="A34" s="36">
        <v>30</v>
      </c>
      <c r="B34" s="38">
        <f>RPT_TIEN_AN_TRUA!B34</f>
        <v>11131</v>
      </c>
      <c r="C34" s="38" t="str">
        <f>RPT_TIEN_AN_TRUA!C34</f>
        <v>Vũ Tuấn Anh</v>
      </c>
      <c r="D34" s="38" t="str">
        <f>RPT_TIEN_AN_TRUA!D34</f>
        <v>NV Tài liệu và HDCX</v>
      </c>
      <c r="E34" s="56">
        <f>VLOOKUP(B34,RPT_TONG_HOP!$B$6:$S$834,18,FALSE)</f>
        <v>9230000</v>
      </c>
      <c r="F34" s="56">
        <f>VLOOKUP(B34,RPT_CAC_KHOAN_GIAM_TRU!$B$4:$M$916,12,FALSE)</f>
        <v>10097060</v>
      </c>
      <c r="G34" s="56">
        <f t="shared" si="0"/>
        <v>-867060</v>
      </c>
      <c r="H34" s="25">
        <f>IF(G34&lt;0,0,IF(G34&lt;DM_TI_LE!$E$11,G34*DM_TI_LE!$F$11+DM_TI_LE!$G$11,IF(G34&lt;DM_TI_LE!$E$12,G34*DM_TI_LE!$F$12+DM_TI_LE!$G$12,IF(G34&lt;DM_TI_LE!$E$13,G34*DM_TI_LE!$F$13+DM_TI_LE!$G$13,IF(G34&lt;DM_TI_LE!$E$14,G34*DM_TI_LE!$F$14+DM_TI_LE!$G$14,IF(G34&lt;DM_TI_LE!$E$15,G34*DM_TI_LE!$F$15+DM_TI_LE!$G$15,IF(G34&lt;DM_TI_LE!$E$16,G34*DM_TI_LE!$F$16+DM_TI_LE!$G$16,G34*DM_TI_LE!$F$17+DM_TI_LE!$G$17)))))))</f>
        <v>0</v>
      </c>
    </row>
    <row r="35" spans="1:8" ht="12.75">
      <c r="A35" s="36">
        <v>31</v>
      </c>
      <c r="B35" s="38">
        <f>RPT_TIEN_AN_TRUA!B35</f>
        <v>12552</v>
      </c>
      <c r="C35" s="38" t="str">
        <f>RPT_TIEN_AN_TRUA!C35</f>
        <v>Mai Hoàng Phương</v>
      </c>
      <c r="D35" s="38" t="str">
        <f>RPT_TIEN_AN_TRUA!D35</f>
        <v>NV Tài liệu và HDCX</v>
      </c>
      <c r="E35" s="56">
        <f>VLOOKUP(B35,RPT_TONG_HOP!$B$6:$S$834,18,FALSE)</f>
        <v>8375000</v>
      </c>
      <c r="F35" s="56">
        <f>VLOOKUP(B35,RPT_CAC_KHOAN_GIAM_TRU!$B$4:$M$916,12,FALSE)</f>
        <v>10097060</v>
      </c>
      <c r="G35" s="56">
        <f t="shared" si="0"/>
        <v>-1722060</v>
      </c>
      <c r="H35" s="25">
        <f>IF(G35&lt;0,0,IF(G35&lt;DM_TI_LE!$E$11,G35*DM_TI_LE!$F$11+DM_TI_LE!$G$11,IF(G35&lt;DM_TI_LE!$E$12,G35*DM_TI_LE!$F$12+DM_TI_LE!$G$12,IF(G35&lt;DM_TI_LE!$E$13,G35*DM_TI_LE!$F$13+DM_TI_LE!$G$13,IF(G35&lt;DM_TI_LE!$E$14,G35*DM_TI_LE!$F$14+DM_TI_LE!$G$14,IF(G35&lt;DM_TI_LE!$E$15,G35*DM_TI_LE!$F$15+DM_TI_LE!$G$15,IF(G35&lt;DM_TI_LE!$E$16,G35*DM_TI_LE!$F$16+DM_TI_LE!$G$16,G35*DM_TI_LE!$F$17+DM_TI_LE!$G$17)))))))</f>
        <v>0</v>
      </c>
    </row>
    <row r="36" spans="1:8" ht="12.75">
      <c r="A36" s="36">
        <v>32</v>
      </c>
      <c r="B36" s="38">
        <f>RPT_TIEN_AN_TRUA!B36</f>
        <v>12553</v>
      </c>
      <c r="C36" s="38" t="str">
        <f>RPT_TIEN_AN_TRUA!C36</f>
        <v>Phạm Duy Hải</v>
      </c>
      <c r="D36" s="38" t="str">
        <f>RPT_TIEN_AN_TRUA!D36</f>
        <v>NV Tài liệu và HDCX</v>
      </c>
      <c r="E36" s="56">
        <f>VLOOKUP(B36,RPT_TONG_HOP!$B$6:$S$834,18,FALSE)</f>
        <v>9185000</v>
      </c>
      <c r="F36" s="56">
        <f>VLOOKUP(B36,RPT_CAC_KHOAN_GIAM_TRU!$B$4:$M$916,12,FALSE)</f>
        <v>10097060</v>
      </c>
      <c r="G36" s="56">
        <f t="shared" si="0"/>
        <v>-912060</v>
      </c>
      <c r="H36" s="25">
        <f>IF(G36&lt;0,0,IF(G36&lt;DM_TI_LE!$E$11,G36*DM_TI_LE!$F$11+DM_TI_LE!$G$11,IF(G36&lt;DM_TI_LE!$E$12,G36*DM_TI_LE!$F$12+DM_TI_LE!$G$12,IF(G36&lt;DM_TI_LE!$E$13,G36*DM_TI_LE!$F$13+DM_TI_LE!$G$13,IF(G36&lt;DM_TI_LE!$E$14,G36*DM_TI_LE!$F$14+DM_TI_LE!$G$14,IF(G36&lt;DM_TI_LE!$E$15,G36*DM_TI_LE!$F$15+DM_TI_LE!$G$15,IF(G36&lt;DM_TI_LE!$E$16,G36*DM_TI_LE!$F$16+DM_TI_LE!$G$16,G36*DM_TI_LE!$F$17+DM_TI_LE!$G$17)))))))</f>
        <v>0</v>
      </c>
    </row>
    <row r="37" spans="1:8" ht="12.75">
      <c r="A37" s="36">
        <v>33</v>
      </c>
      <c r="B37" s="38">
        <f>RPT_TIEN_AN_TRUA!B37</f>
        <v>12565</v>
      </c>
      <c r="C37" s="38" t="str">
        <f>RPT_TIEN_AN_TRUA!C37</f>
        <v>Vũ Trọng Nghĩa</v>
      </c>
      <c r="D37" s="38" t="str">
        <f>RPT_TIEN_AN_TRUA!D37</f>
        <v>NV Tài liệu và HDCX</v>
      </c>
      <c r="E37" s="56">
        <f>VLOOKUP(B37,RPT_TONG_HOP!$B$6:$S$834,18,FALSE)</f>
        <v>8780000</v>
      </c>
      <c r="F37" s="56">
        <f>VLOOKUP(B37,RPT_CAC_KHOAN_GIAM_TRU!$B$4:$M$916,12,FALSE)</f>
        <v>10097060</v>
      </c>
      <c r="G37" s="56">
        <f t="shared" si="0"/>
        <v>-1317060</v>
      </c>
      <c r="H37" s="25">
        <f>IF(G37&lt;0,0,IF(G37&lt;DM_TI_LE!$E$11,G37*DM_TI_LE!$F$11+DM_TI_LE!$G$11,IF(G37&lt;DM_TI_LE!$E$12,G37*DM_TI_LE!$F$12+DM_TI_LE!$G$12,IF(G37&lt;DM_TI_LE!$E$13,G37*DM_TI_LE!$F$13+DM_TI_LE!$G$13,IF(G37&lt;DM_TI_LE!$E$14,G37*DM_TI_LE!$F$14+DM_TI_LE!$G$14,IF(G37&lt;DM_TI_LE!$E$15,G37*DM_TI_LE!$F$15+DM_TI_LE!$G$15,IF(G37&lt;DM_TI_LE!$E$16,G37*DM_TI_LE!$F$16+DM_TI_LE!$G$16,G37*DM_TI_LE!$F$17+DM_TI_LE!$G$17)))))))</f>
        <v>0</v>
      </c>
    </row>
    <row r="38" spans="1:8" ht="12.75">
      <c r="A38" s="36">
        <v>34</v>
      </c>
      <c r="B38" s="38">
        <f>RPT_TIEN_AN_TRUA!B38</f>
        <v>12566</v>
      </c>
      <c r="C38" s="38" t="str">
        <f>RPT_TIEN_AN_TRUA!C38</f>
        <v>Hoàng Duy Thái</v>
      </c>
      <c r="D38" s="38" t="str">
        <f>RPT_TIEN_AN_TRUA!D38</f>
        <v>NV Tài liệu và HDCX</v>
      </c>
      <c r="E38" s="56">
        <f>VLOOKUP(B38,RPT_TONG_HOP!$B$6:$S$834,18,FALSE)</f>
        <v>8780000</v>
      </c>
      <c r="F38" s="56">
        <f>VLOOKUP(B38,RPT_CAC_KHOAN_GIAM_TRU!$B$4:$M$916,12,FALSE)</f>
        <v>10097060</v>
      </c>
      <c r="G38" s="56">
        <f t="shared" si="0"/>
        <v>-1317060</v>
      </c>
      <c r="H38" s="25">
        <f>IF(G38&lt;0,0,IF(G38&lt;DM_TI_LE!$E$11,G38*DM_TI_LE!$F$11+DM_TI_LE!$G$11,IF(G38&lt;DM_TI_LE!$E$12,G38*DM_TI_LE!$F$12+DM_TI_LE!$G$12,IF(G38&lt;DM_TI_LE!$E$13,G38*DM_TI_LE!$F$13+DM_TI_LE!$G$13,IF(G38&lt;DM_TI_LE!$E$14,G38*DM_TI_LE!$F$14+DM_TI_LE!$G$14,IF(G38&lt;DM_TI_LE!$E$15,G38*DM_TI_LE!$F$15+DM_TI_LE!$G$15,IF(G38&lt;DM_TI_LE!$E$16,G38*DM_TI_LE!$F$16+DM_TI_LE!$G$16,G38*DM_TI_LE!$F$17+DM_TI_LE!$G$17)))))))</f>
        <v>0</v>
      </c>
    </row>
    <row r="39" spans="1:8" ht="12.75">
      <c r="A39" s="36">
        <v>35</v>
      </c>
      <c r="B39" s="38">
        <f>RPT_TIEN_AN_TRUA!B39</f>
        <v>13356</v>
      </c>
      <c r="C39" s="38" t="str">
        <f>RPT_TIEN_AN_TRUA!C39</f>
        <v>Trần Anh Sơn</v>
      </c>
      <c r="D39" s="38" t="str">
        <f>RPT_TIEN_AN_TRUA!D39</f>
        <v>NV Tài liệu và HDCX</v>
      </c>
      <c r="E39" s="56">
        <f>VLOOKUP(B39,RPT_TONG_HOP!$B$6:$S$834,18,FALSE)</f>
        <v>7970000.0000000009</v>
      </c>
      <c r="F39" s="56">
        <f>VLOOKUP(B39,RPT_CAC_KHOAN_GIAM_TRU!$B$4:$M$916,12,FALSE)</f>
        <v>10097060</v>
      </c>
      <c r="G39" s="56">
        <f t="shared" si="0"/>
        <v>-2127059.9999999991</v>
      </c>
      <c r="H39" s="25">
        <f>IF(G39&lt;0,0,IF(G39&lt;DM_TI_LE!$E$11,G39*DM_TI_LE!$F$11+DM_TI_LE!$G$11,IF(G39&lt;DM_TI_LE!$E$12,G39*DM_TI_LE!$F$12+DM_TI_LE!$G$12,IF(G39&lt;DM_TI_LE!$E$13,G39*DM_TI_LE!$F$13+DM_TI_LE!$G$13,IF(G39&lt;DM_TI_LE!$E$14,G39*DM_TI_LE!$F$14+DM_TI_LE!$G$14,IF(G39&lt;DM_TI_LE!$E$15,G39*DM_TI_LE!$F$15+DM_TI_LE!$G$15,IF(G39&lt;DM_TI_LE!$E$16,G39*DM_TI_LE!$F$16+DM_TI_LE!$G$16,G39*DM_TI_LE!$F$17+DM_TI_LE!$G$17)))))))</f>
        <v>0</v>
      </c>
    </row>
    <row r="40" spans="1:8" ht="12.75">
      <c r="A40" s="36">
        <v>36</v>
      </c>
      <c r="B40" s="38">
        <f>RPT_TIEN_AN_TRUA!B40</f>
        <v>13357</v>
      </c>
      <c r="C40" s="38" t="str">
        <f>RPT_TIEN_AN_TRUA!C40</f>
        <v>Nguyễn Trường Giang</v>
      </c>
      <c r="D40" s="38" t="str">
        <f>RPT_TIEN_AN_TRUA!D40</f>
        <v>NV Tài liệu và HDCX</v>
      </c>
      <c r="E40" s="56">
        <f>VLOOKUP(B40,RPT_TONG_HOP!$B$6:$S$834,18,FALSE)</f>
        <v>9185000</v>
      </c>
      <c r="F40" s="56">
        <f>VLOOKUP(B40,RPT_CAC_KHOAN_GIAM_TRU!$B$4:$M$916,12,FALSE)</f>
        <v>10097060</v>
      </c>
      <c r="G40" s="56">
        <f t="shared" si="0"/>
        <v>-912060</v>
      </c>
      <c r="H40" s="25">
        <f>IF(G40&lt;0,0,IF(G40&lt;DM_TI_LE!$E$11,G40*DM_TI_LE!$F$11+DM_TI_LE!$G$11,IF(G40&lt;DM_TI_LE!$E$12,G40*DM_TI_LE!$F$12+DM_TI_LE!$G$12,IF(G40&lt;DM_TI_LE!$E$13,G40*DM_TI_LE!$F$13+DM_TI_LE!$G$13,IF(G40&lt;DM_TI_LE!$E$14,G40*DM_TI_LE!$F$14+DM_TI_LE!$G$14,IF(G40&lt;DM_TI_LE!$E$15,G40*DM_TI_LE!$F$15+DM_TI_LE!$G$15,IF(G40&lt;DM_TI_LE!$E$16,G40*DM_TI_LE!$F$16+DM_TI_LE!$G$16,G40*DM_TI_LE!$F$17+DM_TI_LE!$G$17)))))))</f>
        <v>0</v>
      </c>
    </row>
    <row r="41" spans="1:8" ht="12.75">
      <c r="A41" s="36">
        <v>37</v>
      </c>
      <c r="B41" s="38">
        <f>RPT_TIEN_AN_TRUA!B41</f>
        <v>13358</v>
      </c>
      <c r="C41" s="38" t="str">
        <f>RPT_TIEN_AN_TRUA!C41</f>
        <v>Phan Thế Chung</v>
      </c>
      <c r="D41" s="38" t="str">
        <f>RPT_TIEN_AN_TRUA!D41</f>
        <v>NV Tài liệu và HDCX</v>
      </c>
      <c r="E41" s="56">
        <f>VLOOKUP(B41,RPT_TONG_HOP!$B$6:$S$834,18,FALSE)</f>
        <v>8780000</v>
      </c>
      <c r="F41" s="56">
        <f>VLOOKUP(B41,RPT_CAC_KHOAN_GIAM_TRU!$B$4:$M$916,12,FALSE)</f>
        <v>10097060</v>
      </c>
      <c r="G41" s="56">
        <f t="shared" si="0"/>
        <v>-1317060</v>
      </c>
      <c r="H41" s="25">
        <f>IF(G41&lt;0,0,IF(G41&lt;DM_TI_LE!$E$11,G41*DM_TI_LE!$F$11+DM_TI_LE!$G$11,IF(G41&lt;DM_TI_LE!$E$12,G41*DM_TI_LE!$F$12+DM_TI_LE!$G$12,IF(G41&lt;DM_TI_LE!$E$13,G41*DM_TI_LE!$F$13+DM_TI_LE!$G$13,IF(G41&lt;DM_TI_LE!$E$14,G41*DM_TI_LE!$F$14+DM_TI_LE!$G$14,IF(G41&lt;DM_TI_LE!$E$15,G41*DM_TI_LE!$F$15+DM_TI_LE!$G$15,IF(G41&lt;DM_TI_LE!$E$16,G41*DM_TI_LE!$F$16+DM_TI_LE!$G$16,G41*DM_TI_LE!$F$17+DM_TI_LE!$G$17)))))))</f>
        <v>0</v>
      </c>
    </row>
    <row r="42" spans="1:8" ht="12.75">
      <c r="A42" s="36">
        <v>38</v>
      </c>
      <c r="B42" s="38">
        <f>RPT_TIEN_AN_TRUA!B42</f>
        <v>13359</v>
      </c>
      <c r="C42" s="38" t="str">
        <f>RPT_TIEN_AN_TRUA!C42</f>
        <v>Dương Đức An</v>
      </c>
      <c r="D42" s="38" t="str">
        <f>RPT_TIEN_AN_TRUA!D42</f>
        <v>NV Tài liệu và HDCX</v>
      </c>
      <c r="E42" s="56">
        <f>VLOOKUP(B42,RPT_TONG_HOP!$B$6:$S$834,18,FALSE)</f>
        <v>8780000</v>
      </c>
      <c r="F42" s="56">
        <f>VLOOKUP(B42,RPT_CAC_KHOAN_GIAM_TRU!$B$4:$M$916,12,FALSE)</f>
        <v>10097060</v>
      </c>
      <c r="G42" s="56">
        <f t="shared" si="0"/>
        <v>-1317060</v>
      </c>
      <c r="H42" s="25">
        <f>IF(G42&lt;0,0,IF(G42&lt;DM_TI_LE!$E$11,G42*DM_TI_LE!$F$11+DM_TI_LE!$G$11,IF(G42&lt;DM_TI_LE!$E$12,G42*DM_TI_LE!$F$12+DM_TI_LE!$G$12,IF(G42&lt;DM_TI_LE!$E$13,G42*DM_TI_LE!$F$13+DM_TI_LE!$G$13,IF(G42&lt;DM_TI_LE!$E$14,G42*DM_TI_LE!$F$14+DM_TI_LE!$G$14,IF(G42&lt;DM_TI_LE!$E$15,G42*DM_TI_LE!$F$15+DM_TI_LE!$G$15,IF(G42&lt;DM_TI_LE!$E$16,G42*DM_TI_LE!$F$16+DM_TI_LE!$G$16,G42*DM_TI_LE!$F$17+DM_TI_LE!$G$17)))))))</f>
        <v>0</v>
      </c>
    </row>
    <row r="43" spans="1:8" ht="12.75">
      <c r="A43" s="36">
        <v>39</v>
      </c>
      <c r="B43" s="38">
        <f>RPT_TIEN_AN_TRUA!B43</f>
        <v>13360</v>
      </c>
      <c r="C43" s="38" t="str">
        <f>RPT_TIEN_AN_TRUA!C43</f>
        <v>Nguyễn Tự Tuyền</v>
      </c>
      <c r="D43" s="38" t="str">
        <f>RPT_TIEN_AN_TRUA!D43</f>
        <v>NV Tài liệu và HDCX</v>
      </c>
      <c r="E43" s="56">
        <f>VLOOKUP(B43,RPT_TONG_HOP!$B$6:$S$834,18,FALSE)</f>
        <v>9185000</v>
      </c>
      <c r="F43" s="56">
        <f>VLOOKUP(B43,RPT_CAC_KHOAN_GIAM_TRU!$B$4:$M$916,12,FALSE)</f>
        <v>10097060</v>
      </c>
      <c r="G43" s="56">
        <f t="shared" si="0"/>
        <v>-912060</v>
      </c>
      <c r="H43" s="25">
        <f>IF(G43&lt;0,0,IF(G43&lt;DM_TI_LE!$E$11,G43*DM_TI_LE!$F$11+DM_TI_LE!$G$11,IF(G43&lt;DM_TI_LE!$E$12,G43*DM_TI_LE!$F$12+DM_TI_LE!$G$12,IF(G43&lt;DM_TI_LE!$E$13,G43*DM_TI_LE!$F$13+DM_TI_LE!$G$13,IF(G43&lt;DM_TI_LE!$E$14,G43*DM_TI_LE!$F$14+DM_TI_LE!$G$14,IF(G43&lt;DM_TI_LE!$E$15,G43*DM_TI_LE!$F$15+DM_TI_LE!$G$15,IF(G43&lt;DM_TI_LE!$E$16,G43*DM_TI_LE!$F$16+DM_TI_LE!$G$16,G43*DM_TI_LE!$F$17+DM_TI_LE!$G$17)))))))</f>
        <v>0</v>
      </c>
    </row>
    <row r="44" spans="1:8" ht="12.75">
      <c r="A44" s="36">
        <v>40</v>
      </c>
      <c r="B44" s="38">
        <f>RPT_TIEN_AN_TRUA!B44</f>
        <v>10535</v>
      </c>
      <c r="C44" s="38" t="str">
        <f>RPT_TIEN_AN_TRUA!C44</f>
        <v>Nguyễn Văn Duẩn</v>
      </c>
      <c r="D44" s="38" t="str">
        <f>RPT_TIEN_AN_TRUA!D44</f>
        <v>Nv Thống kê</v>
      </c>
      <c r="E44" s="56">
        <f>VLOOKUP(B44,RPT_TONG_HOP!$B$6:$S$834,18,FALSE)</f>
        <v>10580000</v>
      </c>
      <c r="F44" s="56">
        <f>VLOOKUP(B44,RPT_CAC_KHOAN_GIAM_TRU!$B$4:$M$916,12,FALSE)</f>
        <v>13646240</v>
      </c>
      <c r="G44" s="56">
        <f t="shared" si="0"/>
        <v>-3066240</v>
      </c>
      <c r="H44" s="25">
        <f>IF(G44&lt;0,0,IF(G44&lt;DM_TI_LE!$E$11,G44*DM_TI_LE!$F$11+DM_TI_LE!$G$11,IF(G44&lt;DM_TI_LE!$E$12,G44*DM_TI_LE!$F$12+DM_TI_LE!$G$12,IF(G44&lt;DM_TI_LE!$E$13,G44*DM_TI_LE!$F$13+DM_TI_LE!$G$13,IF(G44&lt;DM_TI_LE!$E$14,G44*DM_TI_LE!$F$14+DM_TI_LE!$G$14,IF(G44&lt;DM_TI_LE!$E$15,G44*DM_TI_LE!$F$15+DM_TI_LE!$G$15,IF(G44&lt;DM_TI_LE!$E$16,G44*DM_TI_LE!$F$16+DM_TI_LE!$G$16,G44*DM_TI_LE!$F$17+DM_TI_LE!$G$17)))))))</f>
        <v>0</v>
      </c>
    </row>
    <row r="45" spans="1:8" ht="12.75">
      <c r="A45" s="36">
        <v>41</v>
      </c>
      <c r="B45" s="38">
        <f>RPT_TIEN_AN_TRUA!B45</f>
        <v>13527</v>
      </c>
      <c r="C45" s="38" t="str">
        <f>RPT_TIEN_AN_TRUA!C45</f>
        <v>Chu Lữ Thu Phương</v>
      </c>
      <c r="D45" s="38" t="str">
        <f>RPT_TIEN_AN_TRUA!D45</f>
        <v>NV Thủ tục bay, không báo</v>
      </c>
      <c r="E45" s="56">
        <f>VLOOKUP(B45,RPT_TONG_HOP!$B$6:$S$834,18,FALSE)</f>
        <v>9230000</v>
      </c>
      <c r="F45" s="56">
        <f>VLOOKUP(B45,RPT_CAC_KHOAN_GIAM_TRU!$B$4:$M$916,12,FALSE)</f>
        <v>10097060</v>
      </c>
      <c r="G45" s="56">
        <f t="shared" si="0"/>
        <v>-867060</v>
      </c>
      <c r="H45" s="25">
        <f>IF(G45&lt;0,0,IF(G45&lt;DM_TI_LE!$E$11,G45*DM_TI_LE!$F$11+DM_TI_LE!$G$11,IF(G45&lt;DM_TI_LE!$E$12,G45*DM_TI_LE!$F$12+DM_TI_LE!$G$12,IF(G45&lt;DM_TI_LE!$E$13,G45*DM_TI_LE!$F$13+DM_TI_LE!$G$13,IF(G45&lt;DM_TI_LE!$E$14,G45*DM_TI_LE!$F$14+DM_TI_LE!$G$14,IF(G45&lt;DM_TI_LE!$E$15,G45*DM_TI_LE!$F$15+DM_TI_LE!$G$15,IF(G45&lt;DM_TI_LE!$E$16,G45*DM_TI_LE!$F$16+DM_TI_LE!$G$16,G45*DM_TI_LE!$F$17+DM_TI_LE!$G$17)))))))</f>
        <v>0</v>
      </c>
    </row>
    <row r="46" spans="1:8" ht="12.75">
      <c r="A46" s="36">
        <v>42</v>
      </c>
      <c r="B46" s="38">
        <f>RPT_TIEN_AN_TRUA!B46</f>
        <v>13528</v>
      </c>
      <c r="C46" s="38" t="str">
        <f>RPT_TIEN_AN_TRUA!C46</f>
        <v>Cao Thị Trà Giang</v>
      </c>
      <c r="D46" s="38" t="str">
        <f>RPT_TIEN_AN_TRUA!D46</f>
        <v>NV Thủ tục bay, không báo</v>
      </c>
      <c r="E46" s="56">
        <f>VLOOKUP(B46,RPT_TONG_HOP!$B$6:$S$834,18,FALSE)</f>
        <v>9230000</v>
      </c>
      <c r="F46" s="56">
        <f>VLOOKUP(B46,RPT_CAC_KHOAN_GIAM_TRU!$B$4:$M$916,12,FALSE)</f>
        <v>10097060</v>
      </c>
      <c r="G46" s="56">
        <f t="shared" si="0"/>
        <v>-867060</v>
      </c>
      <c r="H46" s="25">
        <f>IF(G46&lt;0,0,IF(G46&lt;DM_TI_LE!$E$11,G46*DM_TI_LE!$F$11+DM_TI_LE!$G$11,IF(G46&lt;DM_TI_LE!$E$12,G46*DM_TI_LE!$F$12+DM_TI_LE!$G$12,IF(G46&lt;DM_TI_LE!$E$13,G46*DM_TI_LE!$F$13+DM_TI_LE!$G$13,IF(G46&lt;DM_TI_LE!$E$14,G46*DM_TI_LE!$F$14+DM_TI_LE!$G$14,IF(G46&lt;DM_TI_LE!$E$15,G46*DM_TI_LE!$F$15+DM_TI_LE!$G$15,IF(G46&lt;DM_TI_LE!$E$16,G46*DM_TI_LE!$F$16+DM_TI_LE!$G$16,G46*DM_TI_LE!$F$17+DM_TI_LE!$G$17)))))))</f>
        <v>0</v>
      </c>
    </row>
    <row r="47" spans="1:8" ht="12.75">
      <c r="A47" s="36">
        <v>43</v>
      </c>
      <c r="B47" s="38">
        <f>RPT_TIEN_AN_TRUA!B47</f>
        <v>10536</v>
      </c>
      <c r="C47" s="38" t="str">
        <f>RPT_TIEN_AN_TRUA!C47</f>
        <v>Nguyễn Tiến Dũng</v>
      </c>
      <c r="D47" s="38" t="str">
        <f>RPT_TIEN_AN_TRUA!D47</f>
        <v>NV ULD</v>
      </c>
      <c r="E47" s="56">
        <f>VLOOKUP(B47,RPT_TONG_HOP!$B$6:$S$834,18,FALSE)</f>
        <v>8330000</v>
      </c>
      <c r="F47" s="56">
        <f>VLOOKUP(B47,RPT_CAC_KHOAN_GIAM_TRU!$B$4:$M$916,12,FALSE)</f>
        <v>10076690</v>
      </c>
      <c r="G47" s="56">
        <f t="shared" si="0"/>
        <v>-1746690</v>
      </c>
      <c r="H47" s="25">
        <f>IF(G47&lt;0,0,IF(G47&lt;DM_TI_LE!$E$11,G47*DM_TI_LE!$F$11+DM_TI_LE!$G$11,IF(G47&lt;DM_TI_LE!$E$12,G47*DM_TI_LE!$F$12+DM_TI_LE!$G$12,IF(G47&lt;DM_TI_LE!$E$13,G47*DM_TI_LE!$F$13+DM_TI_LE!$G$13,IF(G47&lt;DM_TI_LE!$E$14,G47*DM_TI_LE!$F$14+DM_TI_LE!$G$14,IF(G47&lt;DM_TI_LE!$E$15,G47*DM_TI_LE!$F$15+DM_TI_LE!$G$15,IF(G47&lt;DM_TI_LE!$E$16,G47*DM_TI_LE!$F$16+DM_TI_LE!$G$16,G47*DM_TI_LE!$F$17+DM_TI_LE!$G$17)))))))</f>
        <v>0</v>
      </c>
    </row>
    <row r="48" spans="1:8" ht="12.75">
      <c r="A48" s="36">
        <v>44</v>
      </c>
      <c r="B48" s="38">
        <f>RPT_TIEN_AN_TRUA!B48</f>
        <v>11355</v>
      </c>
      <c r="C48" s="38" t="str">
        <f>RPT_TIEN_AN_TRUA!C48</f>
        <v>Văn Anh Tuấn</v>
      </c>
      <c r="D48" s="38" t="str">
        <f>RPT_TIEN_AN_TRUA!D48</f>
        <v>NV ULD</v>
      </c>
      <c r="E48" s="56">
        <f>VLOOKUP(B48,RPT_TONG_HOP!$B$6:$S$834,18,FALSE)</f>
        <v>7880000</v>
      </c>
      <c r="F48" s="56">
        <f>VLOOKUP(B48,RPT_CAC_KHOAN_GIAM_TRU!$B$4:$M$916,12,FALSE)</f>
        <v>10076690</v>
      </c>
      <c r="G48" s="56">
        <f t="shared" si="0"/>
        <v>-2196690</v>
      </c>
      <c r="H48" s="25">
        <f>IF(G48&lt;0,0,IF(G48&lt;DM_TI_LE!$E$11,G48*DM_TI_LE!$F$11+DM_TI_LE!$G$11,IF(G48&lt;DM_TI_LE!$E$12,G48*DM_TI_LE!$F$12+DM_TI_LE!$G$12,IF(G48&lt;DM_TI_LE!$E$13,G48*DM_TI_LE!$F$13+DM_TI_LE!$G$13,IF(G48&lt;DM_TI_LE!$E$14,G48*DM_TI_LE!$F$14+DM_TI_LE!$G$14,IF(G48&lt;DM_TI_LE!$E$15,G48*DM_TI_LE!$F$15+DM_TI_LE!$G$15,IF(G48&lt;DM_TI_LE!$E$16,G48*DM_TI_LE!$F$16+DM_TI_LE!$G$16,G48*DM_TI_LE!$F$17+DM_TI_LE!$G$17)))))))</f>
        <v>0</v>
      </c>
    </row>
    <row r="49" spans="1:8" ht="12.75">
      <c r="A49" s="36">
        <v>45</v>
      </c>
      <c r="B49" s="38">
        <f>RPT_TIEN_AN_TRUA!B49</f>
        <v>12593</v>
      </c>
      <c r="C49" s="38" t="str">
        <f>RPT_TIEN_AN_TRUA!C49</f>
        <v>Phạm Trần Tuấn Minh</v>
      </c>
      <c r="D49" s="38" t="str">
        <f>RPT_TIEN_AN_TRUA!D49</f>
        <v>NV ULD</v>
      </c>
      <c r="E49" s="56">
        <f>VLOOKUP(B49,RPT_TONG_HOP!$B$6:$S$834,18,FALSE)</f>
        <v>7880000</v>
      </c>
      <c r="F49" s="56">
        <f>VLOOKUP(B49,RPT_CAC_KHOAN_GIAM_TRU!$B$4:$M$916,12,FALSE)</f>
        <v>10076690</v>
      </c>
      <c r="G49" s="56">
        <f t="shared" si="0"/>
        <v>-2196690</v>
      </c>
      <c r="H49" s="25">
        <f>IF(G49&lt;0,0,IF(G49&lt;DM_TI_LE!$E$11,G49*DM_TI_LE!$F$11+DM_TI_LE!$G$11,IF(G49&lt;DM_TI_LE!$E$12,G49*DM_TI_LE!$F$12+DM_TI_LE!$G$12,IF(G49&lt;DM_TI_LE!$E$13,G49*DM_TI_LE!$F$13+DM_TI_LE!$G$13,IF(G49&lt;DM_TI_LE!$E$14,G49*DM_TI_LE!$F$14+DM_TI_LE!$G$14,IF(G49&lt;DM_TI_LE!$E$15,G49*DM_TI_LE!$F$15+DM_TI_LE!$G$15,IF(G49&lt;DM_TI_LE!$E$16,G49*DM_TI_LE!$F$16+DM_TI_LE!$G$16,G49*DM_TI_LE!$F$17+DM_TI_LE!$G$17)))))))</f>
        <v>0</v>
      </c>
    </row>
    <row r="50" spans="1:8" ht="12.75">
      <c r="A50" s="36">
        <v>46</v>
      </c>
      <c r="B50" s="38">
        <f>RPT_TIEN_AN_TRUA!B50</f>
        <v>12594</v>
      </c>
      <c r="C50" s="38" t="str">
        <f>RPT_TIEN_AN_TRUA!C50</f>
        <v>Đỗ Đình Quân</v>
      </c>
      <c r="D50" s="38" t="str">
        <f>RPT_TIEN_AN_TRUA!D50</f>
        <v>NV ULD</v>
      </c>
      <c r="E50" s="56">
        <f>VLOOKUP(B50,RPT_TONG_HOP!$B$6:$S$834,18,FALSE)</f>
        <v>7880000</v>
      </c>
      <c r="F50" s="56">
        <f>VLOOKUP(B50,RPT_CAC_KHOAN_GIAM_TRU!$B$4:$M$916,12,FALSE)</f>
        <v>10076690</v>
      </c>
      <c r="G50" s="56">
        <f t="shared" si="0"/>
        <v>-2196690</v>
      </c>
      <c r="H50" s="25">
        <f>IF(G50&lt;0,0,IF(G50&lt;DM_TI_LE!$E$11,G50*DM_TI_LE!$F$11+DM_TI_LE!$G$11,IF(G50&lt;DM_TI_LE!$E$12,G50*DM_TI_LE!$F$12+DM_TI_LE!$G$12,IF(G50&lt;DM_TI_LE!$E$13,G50*DM_TI_LE!$F$13+DM_TI_LE!$G$13,IF(G50&lt;DM_TI_LE!$E$14,G50*DM_TI_LE!$F$14+DM_TI_LE!$G$14,IF(G50&lt;DM_TI_LE!$E$15,G50*DM_TI_LE!$F$15+DM_TI_LE!$G$15,IF(G50&lt;DM_TI_LE!$E$16,G50*DM_TI_LE!$F$16+DM_TI_LE!$G$16,G50*DM_TI_LE!$F$17+DM_TI_LE!$G$17)))))))</f>
        <v>0</v>
      </c>
    </row>
    <row r="51" spans="1:8" ht="12.75">
      <c r="A51" s="36">
        <v>47</v>
      </c>
      <c r="B51" s="38">
        <f>RPT_TIEN_AN_TRUA!B51</f>
        <v>12595</v>
      </c>
      <c r="C51" s="38" t="str">
        <f>RPT_TIEN_AN_TRUA!C51</f>
        <v>Lê Văn Lương</v>
      </c>
      <c r="D51" s="38" t="str">
        <f>RPT_TIEN_AN_TRUA!D51</f>
        <v>NV ULD</v>
      </c>
      <c r="E51" s="56">
        <f>VLOOKUP(B51,RPT_TONG_HOP!$B$6:$S$834,18,FALSE)</f>
        <v>7880000</v>
      </c>
      <c r="F51" s="56">
        <f>VLOOKUP(B51,RPT_CAC_KHOAN_GIAM_TRU!$B$4:$M$916,12,FALSE)</f>
        <v>10076690</v>
      </c>
      <c r="G51" s="56">
        <f t="shared" si="0"/>
        <v>-2196690</v>
      </c>
      <c r="H51" s="25">
        <f>IF(G51&lt;0,0,IF(G51&lt;DM_TI_LE!$E$11,G51*DM_TI_LE!$F$11+DM_TI_LE!$G$11,IF(G51&lt;DM_TI_LE!$E$12,G51*DM_TI_LE!$F$12+DM_TI_LE!$G$12,IF(G51&lt;DM_TI_LE!$E$13,G51*DM_TI_LE!$F$13+DM_TI_LE!$G$13,IF(G51&lt;DM_TI_LE!$E$14,G51*DM_TI_LE!$F$14+DM_TI_LE!$G$14,IF(G51&lt;DM_TI_LE!$E$15,G51*DM_TI_LE!$F$15+DM_TI_LE!$G$15,IF(G51&lt;DM_TI_LE!$E$16,G51*DM_TI_LE!$F$16+DM_TI_LE!$G$16,G51*DM_TI_LE!$F$17+DM_TI_LE!$G$17)))))))</f>
        <v>0</v>
      </c>
    </row>
    <row r="52" spans="1:8" ht="12.75">
      <c r="A52" s="36">
        <v>48</v>
      </c>
      <c r="B52" s="38">
        <f>RPT_TIEN_AN_TRUA!B52</f>
        <v>13669</v>
      </c>
      <c r="C52" s="38" t="str">
        <f>RPT_TIEN_AN_TRUA!C52</f>
        <v>Nguyễn Duy Hải</v>
      </c>
      <c r="D52" s="38" t="str">
        <f>RPT_TIEN_AN_TRUA!D52</f>
        <v>NV ULD</v>
      </c>
      <c r="E52" s="56">
        <f>VLOOKUP(B52,RPT_TONG_HOP!$B$6:$S$834,18,FALSE)</f>
        <v>7880000</v>
      </c>
      <c r="F52" s="56">
        <f>VLOOKUP(B52,RPT_CAC_KHOAN_GIAM_TRU!$B$4:$M$916,12,FALSE)</f>
        <v>10076690</v>
      </c>
      <c r="G52" s="56">
        <f t="shared" si="0"/>
        <v>-2196690</v>
      </c>
      <c r="H52" s="25">
        <f>IF(G52&lt;0,0,IF(G52&lt;DM_TI_LE!$E$11,G52*DM_TI_LE!$F$11+DM_TI_LE!$G$11,IF(G52&lt;DM_TI_LE!$E$12,G52*DM_TI_LE!$F$12+DM_TI_LE!$G$12,IF(G52&lt;DM_TI_LE!$E$13,G52*DM_TI_LE!$F$13+DM_TI_LE!$G$13,IF(G52&lt;DM_TI_LE!$E$14,G52*DM_TI_LE!$F$14+DM_TI_LE!$G$14,IF(G52&lt;DM_TI_LE!$E$15,G52*DM_TI_LE!$F$15+DM_TI_LE!$G$15,IF(G52&lt;DM_TI_LE!$E$16,G52*DM_TI_LE!$F$16+DM_TI_LE!$G$16,G52*DM_TI_LE!$F$17+DM_TI_LE!$G$17)))))))</f>
        <v>0</v>
      </c>
    </row>
    <row r="53" spans="1:8" ht="12.75">
      <c r="A53" s="36">
        <v>49</v>
      </c>
      <c r="B53" s="38">
        <f>RPT_TIEN_AN_TRUA!B53</f>
        <v>13102</v>
      </c>
      <c r="C53" s="38" t="str">
        <f>RPT_TIEN_AN_TRUA!C53</f>
        <v>Ngô Văn Sơn</v>
      </c>
      <c r="D53" s="38" t="str">
        <f>RPT_TIEN_AN_TRUA!D53</f>
        <v>Nviên HDCX</v>
      </c>
      <c r="E53" s="56">
        <f>VLOOKUP(B53,RPT_TONG_HOP!$B$6:$S$834,18,FALSE)</f>
        <v>8780000</v>
      </c>
      <c r="F53" s="56">
        <f>VLOOKUP(B53,RPT_CAC_KHOAN_GIAM_TRU!$B$4:$M$916,12,FALSE)</f>
        <v>10097060</v>
      </c>
      <c r="G53" s="56">
        <f t="shared" si="0"/>
        <v>-1317060</v>
      </c>
      <c r="H53" s="25">
        <f>IF(G53&lt;0,0,IF(G53&lt;DM_TI_LE!$E$11,G53*DM_TI_LE!$F$11+DM_TI_LE!$G$11,IF(G53&lt;DM_TI_LE!$E$12,G53*DM_TI_LE!$F$12+DM_TI_LE!$G$12,IF(G53&lt;DM_TI_LE!$E$13,G53*DM_TI_LE!$F$13+DM_TI_LE!$G$13,IF(G53&lt;DM_TI_LE!$E$14,G53*DM_TI_LE!$F$14+DM_TI_LE!$G$14,IF(G53&lt;DM_TI_LE!$E$15,G53*DM_TI_LE!$F$15+DM_TI_LE!$G$15,IF(G53&lt;DM_TI_LE!$E$16,G53*DM_TI_LE!$F$16+DM_TI_LE!$G$16,G53*DM_TI_LE!$F$17+DM_TI_LE!$G$17)))))))</f>
        <v>0</v>
      </c>
    </row>
    <row r="54" spans="1:8" ht="12.75">
      <c r="A54" s="36">
        <v>50</v>
      </c>
      <c r="B54" s="38">
        <f>RPT_TIEN_AN_TRUA!B54</f>
        <v>10642</v>
      </c>
      <c r="C54" s="38" t="str">
        <f>RPT_TIEN_AN_TRUA!C54</f>
        <v>Lương Văn Thăng</v>
      </c>
      <c r="D54" s="38" t="str">
        <f>RPT_TIEN_AN_TRUA!D54</f>
        <v>Trưởng phòng</v>
      </c>
      <c r="E54" s="56">
        <f>VLOOKUP(B54,RPT_TONG_HOP!$B$6:$S$834,18,FALSE)</f>
        <v>29165000</v>
      </c>
      <c r="F54" s="56">
        <f>VLOOKUP(B54,RPT_CAC_KHOAN_GIAM_TRU!$B$4:$M$916,12,FALSE)</f>
        <v>17457815</v>
      </c>
      <c r="G54" s="56">
        <f t="shared" si="0"/>
        <v>11707185</v>
      </c>
      <c r="H54" s="25">
        <f>IF(G54&lt;0,0,IF(G54&lt;DM_TI_LE!$E$11,G54*DM_TI_LE!$F$11+DM_TI_LE!$G$11,IF(G54&lt;DM_TI_LE!$E$12,G54*DM_TI_LE!$F$12+DM_TI_LE!$G$12,IF(G54&lt;DM_TI_LE!$E$13,G54*DM_TI_LE!$F$13+DM_TI_LE!$G$13,IF(G54&lt;DM_TI_LE!$E$14,G54*DM_TI_LE!$F$14+DM_TI_LE!$G$14,IF(G54&lt;DM_TI_LE!$E$15,G54*DM_TI_LE!$F$15+DM_TI_LE!$G$15,IF(G54&lt;DM_TI_LE!$E$16,G54*DM_TI_LE!$F$16+DM_TI_LE!$G$16,G54*DM_TI_LE!$F$17+DM_TI_LE!$G$17)))))))</f>
        <v>1006077.75</v>
      </c>
    </row>
    <row r="55" spans="1:8" ht="12.75">
      <c r="A55" s="36">
        <v>51</v>
      </c>
      <c r="B55" s="38">
        <f>RPT_TIEN_AN_TRUA!B55</f>
        <v>10559</v>
      </c>
      <c r="C55" s="38" t="str">
        <f>RPT_TIEN_AN_TRUA!C55</f>
        <v>Nguyễn Tiến Hiệp</v>
      </c>
      <c r="D55" s="38" t="str">
        <f>RPT_TIEN_AN_TRUA!D55</f>
        <v>NV Kế hoạch</v>
      </c>
      <c r="E55" s="56">
        <f>VLOOKUP(B55,RPT_TONG_HOP!$B$6:$S$834,18,FALSE)</f>
        <v>13099999.999999998</v>
      </c>
      <c r="F55" s="56">
        <f>VLOOKUP(B55,RPT_CAC_KHOAN_GIAM_TRU!$B$4:$M$916,12,FALSE)</f>
        <v>17356070</v>
      </c>
      <c r="G55" s="56">
        <f t="shared" si="0"/>
        <v>-4256070.0000000019</v>
      </c>
      <c r="H55" s="25">
        <f>IF(G55&lt;0,0,IF(G55&lt;DM_TI_LE!$E$11,G55*DM_TI_LE!$F$11+DM_TI_LE!$G$11,IF(G55&lt;DM_TI_LE!$E$12,G55*DM_TI_LE!$F$12+DM_TI_LE!$G$12,IF(G55&lt;DM_TI_LE!$E$13,G55*DM_TI_LE!$F$13+DM_TI_LE!$G$13,IF(G55&lt;DM_TI_LE!$E$14,G55*DM_TI_LE!$F$14+DM_TI_LE!$G$14,IF(G55&lt;DM_TI_LE!$E$15,G55*DM_TI_LE!$F$15+DM_TI_LE!$G$15,IF(G55&lt;DM_TI_LE!$E$16,G55*DM_TI_LE!$F$16+DM_TI_LE!$G$16,G55*DM_TI_LE!$F$17+DM_TI_LE!$G$17)))))))</f>
        <v>0</v>
      </c>
    </row>
    <row r="56" spans="1:8" ht="12.75">
      <c r="A56" s="36">
        <v>52</v>
      </c>
      <c r="B56" s="38">
        <f>RPT_TIEN_AN_TRUA!B56</f>
        <v>10594</v>
      </c>
      <c r="C56" s="38" t="str">
        <f>RPT_TIEN_AN_TRUA!C56</f>
        <v>Lê Thị Thu Huyền</v>
      </c>
      <c r="D56" s="38" t="str">
        <f>RPT_TIEN_AN_TRUA!D56</f>
        <v>NV Kế hoạch</v>
      </c>
      <c r="E56" s="56">
        <f>VLOOKUP(B56,RPT_TONG_HOP!$B$6:$S$834,18,FALSE)</f>
        <v>10580000</v>
      </c>
      <c r="F56" s="56">
        <f>VLOOKUP(B56,RPT_CAC_KHOAN_GIAM_TRU!$B$4:$M$916,12,FALSE)</f>
        <v>10046240</v>
      </c>
      <c r="G56" s="56">
        <f t="shared" si="0"/>
        <v>533760</v>
      </c>
      <c r="H56" s="25">
        <f>IF(G56&lt;0,0,IF(G56&lt;DM_TI_LE!$E$11,G56*DM_TI_LE!$F$11+DM_TI_LE!$G$11,IF(G56&lt;DM_TI_LE!$E$12,G56*DM_TI_LE!$F$12+DM_TI_LE!$G$12,IF(G56&lt;DM_TI_LE!$E$13,G56*DM_TI_LE!$F$13+DM_TI_LE!$G$13,IF(G56&lt;DM_TI_LE!$E$14,G56*DM_TI_LE!$F$14+DM_TI_LE!$G$14,IF(G56&lt;DM_TI_LE!$E$15,G56*DM_TI_LE!$F$15+DM_TI_LE!$G$15,IF(G56&lt;DM_TI_LE!$E$16,G56*DM_TI_LE!$F$16+DM_TI_LE!$G$16,G56*DM_TI_LE!$F$17+DM_TI_LE!$G$17)))))))</f>
        <v>26688</v>
      </c>
    </row>
    <row r="57" spans="1:8" ht="12.75">
      <c r="A57" s="36">
        <v>53</v>
      </c>
      <c r="B57" s="38">
        <f>RPT_TIEN_AN_TRUA!B57</f>
        <v>11146</v>
      </c>
      <c r="C57" s="38" t="str">
        <f>RPT_TIEN_AN_TRUA!C57</f>
        <v>Trần Việt Phương</v>
      </c>
      <c r="D57" s="38" t="str">
        <f>RPT_TIEN_AN_TRUA!D57</f>
        <v>NV Kế hoạch</v>
      </c>
      <c r="E57" s="56">
        <f>VLOOKUP(B57,RPT_TONG_HOP!$B$6:$S$834,18,FALSE)</f>
        <v>12380000</v>
      </c>
      <c r="F57" s="56">
        <f>VLOOKUP(B57,RPT_CAC_KHOAN_GIAM_TRU!$B$4:$M$916,12,FALSE)</f>
        <v>17246240</v>
      </c>
      <c r="G57" s="56">
        <f t="shared" si="0"/>
        <v>-4866240</v>
      </c>
      <c r="H57" s="25">
        <f>IF(G57&lt;0,0,IF(G57&lt;DM_TI_LE!$E$11,G57*DM_TI_LE!$F$11+DM_TI_LE!$G$11,IF(G57&lt;DM_TI_LE!$E$12,G57*DM_TI_LE!$F$12+DM_TI_LE!$G$12,IF(G57&lt;DM_TI_LE!$E$13,G57*DM_TI_LE!$F$13+DM_TI_LE!$G$13,IF(G57&lt;DM_TI_LE!$E$14,G57*DM_TI_LE!$F$14+DM_TI_LE!$G$14,IF(G57&lt;DM_TI_LE!$E$15,G57*DM_TI_LE!$F$15+DM_TI_LE!$G$15,IF(G57&lt;DM_TI_LE!$E$16,G57*DM_TI_LE!$F$16+DM_TI_LE!$G$16,G57*DM_TI_LE!$F$17+DM_TI_LE!$G$17)))))))</f>
        <v>0</v>
      </c>
    </row>
    <row r="58" spans="1:8" ht="12.75">
      <c r="A58" s="36">
        <v>54</v>
      </c>
      <c r="B58" s="38">
        <f>RPT_TIEN_AN_TRUA!B58</f>
        <v>10623</v>
      </c>
      <c r="C58" s="38" t="str">
        <f>RPT_TIEN_AN_TRUA!C58</f>
        <v>Bùi Đức Hưng</v>
      </c>
      <c r="D58" s="38" t="str">
        <f>RPT_TIEN_AN_TRUA!D58</f>
        <v>NV Marketing</v>
      </c>
      <c r="E58" s="56">
        <f>VLOOKUP(B58,RPT_TONG_HOP!$B$6:$S$834,18,FALSE)</f>
        <v>12965000.000000002</v>
      </c>
      <c r="F58" s="56">
        <f>VLOOKUP(B58,RPT_CAC_KHOAN_GIAM_TRU!$B$4:$M$916,12,FALSE)</f>
        <v>13756070</v>
      </c>
      <c r="G58" s="56">
        <f t="shared" si="0"/>
        <v>-791069.99999999814</v>
      </c>
      <c r="H58" s="25">
        <f>IF(G58&lt;0,0,IF(G58&lt;DM_TI_LE!$E$11,G58*DM_TI_LE!$F$11+DM_TI_LE!$G$11,IF(G58&lt;DM_TI_LE!$E$12,G58*DM_TI_LE!$F$12+DM_TI_LE!$G$12,IF(G58&lt;DM_TI_LE!$E$13,G58*DM_TI_LE!$F$13+DM_TI_LE!$G$13,IF(G58&lt;DM_TI_LE!$E$14,G58*DM_TI_LE!$F$14+DM_TI_LE!$G$14,IF(G58&lt;DM_TI_LE!$E$15,G58*DM_TI_LE!$F$15+DM_TI_LE!$G$15,IF(G58&lt;DM_TI_LE!$E$16,G58*DM_TI_LE!$F$16+DM_TI_LE!$G$16,G58*DM_TI_LE!$F$17+DM_TI_LE!$G$17)))))))</f>
        <v>0</v>
      </c>
    </row>
    <row r="59" spans="1:8" ht="12.75">
      <c r="A59" s="36">
        <v>55</v>
      </c>
      <c r="B59" s="38">
        <f>RPT_TIEN_AN_TRUA!B59</f>
        <v>11129</v>
      </c>
      <c r="C59" s="38" t="str">
        <f>RPT_TIEN_AN_TRUA!C59</f>
        <v>Nguyễn Văn Hiệp</v>
      </c>
      <c r="D59" s="38" t="str">
        <f>RPT_TIEN_AN_TRUA!D59</f>
        <v>NV Tài liệu và HDCX</v>
      </c>
      <c r="E59" s="56">
        <f>VLOOKUP(B59,RPT_TONG_HOP!$B$6:$S$834,18,FALSE)</f>
        <v>12380000</v>
      </c>
      <c r="F59" s="56">
        <f>VLOOKUP(B59,RPT_CAC_KHOAN_GIAM_TRU!$B$4:$M$916,12,FALSE)</f>
        <v>10156070</v>
      </c>
      <c r="G59" s="56">
        <f t="shared" si="0"/>
        <v>2223930</v>
      </c>
      <c r="H59" s="25">
        <f>IF(G59&lt;0,0,IF(G59&lt;DM_TI_LE!$E$11,G59*DM_TI_LE!$F$11+DM_TI_LE!$G$11,IF(G59&lt;DM_TI_LE!$E$12,G59*DM_TI_LE!$F$12+DM_TI_LE!$G$12,IF(G59&lt;DM_TI_LE!$E$13,G59*DM_TI_LE!$F$13+DM_TI_LE!$G$13,IF(G59&lt;DM_TI_LE!$E$14,G59*DM_TI_LE!$F$14+DM_TI_LE!$G$14,IF(G59&lt;DM_TI_LE!$E$15,G59*DM_TI_LE!$F$15+DM_TI_LE!$G$15,IF(G59&lt;DM_TI_LE!$E$16,G59*DM_TI_LE!$F$16+DM_TI_LE!$G$16,G59*DM_TI_LE!$F$17+DM_TI_LE!$G$17)))))))</f>
        <v>111196.5</v>
      </c>
    </row>
    <row r="60" spans="1:8" ht="12.75">
      <c r="A60" s="36">
        <v>56</v>
      </c>
      <c r="B60" s="38">
        <f>RPT_TIEN_AN_TRUA!B60</f>
        <v>10561</v>
      </c>
      <c r="C60" s="38" t="str">
        <f>RPT_TIEN_AN_TRUA!C60</f>
        <v>Vũ Quảng Ba</v>
      </c>
      <c r="D60" s="38" t="str">
        <f>RPT_TIEN_AN_TRUA!D60</f>
        <v>NV Thủ kho</v>
      </c>
      <c r="E60" s="56">
        <f>VLOOKUP(B60,RPT_TONG_HOP!$B$6:$S$834,18,FALSE)</f>
        <v>10849999.999999998</v>
      </c>
      <c r="F60" s="56">
        <f>VLOOKUP(B60,RPT_CAC_KHOAN_GIAM_TRU!$B$4:$M$916,12,FALSE)</f>
        <v>13676690</v>
      </c>
      <c r="G60" s="56">
        <f t="shared" si="0"/>
        <v>-2826690.0000000019</v>
      </c>
      <c r="H60" s="25">
        <f>IF(G60&lt;0,0,IF(G60&lt;DM_TI_LE!$E$11,G60*DM_TI_LE!$F$11+DM_TI_LE!$G$11,IF(G60&lt;DM_TI_LE!$E$12,G60*DM_TI_LE!$F$12+DM_TI_LE!$G$12,IF(G60&lt;DM_TI_LE!$E$13,G60*DM_TI_LE!$F$13+DM_TI_LE!$G$13,IF(G60&lt;DM_TI_LE!$E$14,G60*DM_TI_LE!$F$14+DM_TI_LE!$G$14,IF(G60&lt;DM_TI_LE!$E$15,G60*DM_TI_LE!$F$15+DM_TI_LE!$G$15,IF(G60&lt;DM_TI_LE!$E$16,G60*DM_TI_LE!$F$16+DM_TI_LE!$G$16,G60*DM_TI_LE!$F$17+DM_TI_LE!$G$17)))))))</f>
        <v>0</v>
      </c>
    </row>
    <row r="61" spans="1:8" ht="12.75">
      <c r="A61" s="36">
        <v>57</v>
      </c>
      <c r="B61" s="38">
        <f>RPT_TIEN_AN_TRUA!B61</f>
        <v>10784</v>
      </c>
      <c r="C61" s="38" t="str">
        <f>RPT_TIEN_AN_TRUA!C61</f>
        <v>Lê Thị Thạch</v>
      </c>
      <c r="D61" s="38" t="str">
        <f>RPT_TIEN_AN_TRUA!D61</f>
        <v>NV Thủ kho</v>
      </c>
      <c r="E61" s="56">
        <f>VLOOKUP(B61,RPT_TONG_HOP!$B$6:$S$834,18,FALSE)</f>
        <v>9230000</v>
      </c>
      <c r="F61" s="56">
        <f>VLOOKUP(B61,RPT_CAC_KHOAN_GIAM_TRU!$B$4:$M$916,12,FALSE)</f>
        <v>13646240</v>
      </c>
      <c r="G61" s="56">
        <f t="shared" si="0"/>
        <v>-4416240</v>
      </c>
      <c r="H61" s="25">
        <f>IF(G61&lt;0,0,IF(G61&lt;DM_TI_LE!$E$11,G61*DM_TI_LE!$F$11+DM_TI_LE!$G$11,IF(G61&lt;DM_TI_LE!$E$12,G61*DM_TI_LE!$F$12+DM_TI_LE!$G$12,IF(G61&lt;DM_TI_LE!$E$13,G61*DM_TI_LE!$F$13+DM_TI_LE!$G$13,IF(G61&lt;DM_TI_LE!$E$14,G61*DM_TI_LE!$F$14+DM_TI_LE!$G$14,IF(G61&lt;DM_TI_LE!$E$15,G61*DM_TI_LE!$F$15+DM_TI_LE!$G$15,IF(G61&lt;DM_TI_LE!$E$16,G61*DM_TI_LE!$F$16+DM_TI_LE!$G$16,G61*DM_TI_LE!$F$17+DM_TI_LE!$G$17)))))))</f>
        <v>0</v>
      </c>
    </row>
    <row r="62" spans="1:8" ht="12.75">
      <c r="A62" s="36">
        <v>58</v>
      </c>
      <c r="B62" s="38">
        <f>RPT_TIEN_AN_TRUA!B62</f>
        <v>10558</v>
      </c>
      <c r="C62" s="38" t="str">
        <f>RPT_TIEN_AN_TRUA!C62</f>
        <v>Vương Hoàng Linh</v>
      </c>
      <c r="D62" s="38" t="str">
        <f>RPT_TIEN_AN_TRUA!D62</f>
        <v>Chuyên viên pháp lý</v>
      </c>
      <c r="E62" s="56">
        <f>VLOOKUP(B62,RPT_TONG_HOP!$B$6:$S$834,18,FALSE)</f>
        <v>13099999.999999998</v>
      </c>
      <c r="F62" s="56">
        <f>VLOOKUP(B62,RPT_CAC_KHOAN_GIAM_TRU!$B$4:$M$916,12,FALSE)</f>
        <v>13756070</v>
      </c>
      <c r="G62" s="56">
        <f t="shared" si="0"/>
        <v>-656070.00000000186</v>
      </c>
      <c r="H62" s="25">
        <f>IF(G62&lt;0,0,IF(G62&lt;DM_TI_LE!$E$11,G62*DM_TI_LE!$F$11+DM_TI_LE!$G$11,IF(G62&lt;DM_TI_LE!$E$12,G62*DM_TI_LE!$F$12+DM_TI_LE!$G$12,IF(G62&lt;DM_TI_LE!$E$13,G62*DM_TI_LE!$F$13+DM_TI_LE!$G$13,IF(G62&lt;DM_TI_LE!$E$14,G62*DM_TI_LE!$F$14+DM_TI_LE!$G$14,IF(G62&lt;DM_TI_LE!$E$15,G62*DM_TI_LE!$F$15+DM_TI_LE!$G$15,IF(G62&lt;DM_TI_LE!$E$16,G62*DM_TI_LE!$F$16+DM_TI_LE!$G$16,G62*DM_TI_LE!$F$17+DM_TI_LE!$G$17)))))))</f>
        <v>0</v>
      </c>
    </row>
    <row r="63" spans="1:8" ht="12.75">
      <c r="A63" s="36">
        <v>59</v>
      </c>
      <c r="B63" s="38">
        <f>RPT_TIEN_AN_TRUA!B63</f>
        <v>10564</v>
      </c>
      <c r="C63" s="38" t="str">
        <f>RPT_TIEN_AN_TRUA!C63</f>
        <v>Nguyễn Thị Quỳnh Anh</v>
      </c>
      <c r="D63" s="38" t="str">
        <f>RPT_TIEN_AN_TRUA!D63</f>
        <v>Nv Thống kê</v>
      </c>
      <c r="E63" s="56">
        <f>VLOOKUP(B63,RPT_TONG_HOP!$B$6:$S$834,18,FALSE)</f>
        <v>9539734.2657342646</v>
      </c>
      <c r="F63" s="56">
        <f>VLOOKUP(B63,RPT_CAC_KHOAN_GIAM_TRU!$B$4:$M$916,12,FALSE)</f>
        <v>17153512.727272727</v>
      </c>
      <c r="G63" s="56">
        <f t="shared" si="0"/>
        <v>-7613778.461538462</v>
      </c>
      <c r="H63" s="25">
        <f>IF(G63&lt;0,0,IF(G63&lt;DM_TI_LE!$E$11,G63*DM_TI_LE!$F$11+DM_TI_LE!$G$11,IF(G63&lt;DM_TI_LE!$E$12,G63*DM_TI_LE!$F$12+DM_TI_LE!$G$12,IF(G63&lt;DM_TI_LE!$E$13,G63*DM_TI_LE!$F$13+DM_TI_LE!$G$13,IF(G63&lt;DM_TI_LE!$E$14,G63*DM_TI_LE!$F$14+DM_TI_LE!$G$14,IF(G63&lt;DM_TI_LE!$E$15,G63*DM_TI_LE!$F$15+DM_TI_LE!$G$15,IF(G63&lt;DM_TI_LE!$E$16,G63*DM_TI_LE!$F$16+DM_TI_LE!$G$16,G63*DM_TI_LE!$F$17+DM_TI_LE!$G$17)))))))</f>
        <v>0</v>
      </c>
    </row>
    <row r="64" spans="1:8" ht="12.75">
      <c r="A64" s="36">
        <v>60</v>
      </c>
      <c r="B64" s="38">
        <f>RPT_TIEN_AN_TRUA!B64</f>
        <v>10641</v>
      </c>
      <c r="C64" s="38" t="str">
        <f>RPT_TIEN_AN_TRUA!C64</f>
        <v>Nguyễn Kim Oanh</v>
      </c>
      <c r="D64" s="38" t="str">
        <f>RPT_TIEN_AN_TRUA!D64</f>
        <v>Trưởng phòng</v>
      </c>
      <c r="E64" s="56">
        <f>VLOOKUP(B64,RPT_TONG_HOP!$B$6:$S$834,18,FALSE)</f>
        <v>29165000</v>
      </c>
      <c r="F64" s="56">
        <f>VLOOKUP(B64,RPT_CAC_KHOAN_GIAM_TRU!$B$4:$M$916,12,FALSE)</f>
        <v>17457815</v>
      </c>
      <c r="G64" s="56">
        <f t="shared" si="0"/>
        <v>11707185</v>
      </c>
      <c r="H64" s="25">
        <f>IF(G64&lt;0,0,IF(G64&lt;DM_TI_LE!$E$11,G64*DM_TI_LE!$F$11+DM_TI_LE!$G$11,IF(G64&lt;DM_TI_LE!$E$12,G64*DM_TI_LE!$F$12+DM_TI_LE!$G$12,IF(G64&lt;DM_TI_LE!$E$13,G64*DM_TI_LE!$F$13+DM_TI_LE!$G$13,IF(G64&lt;DM_TI_LE!$E$14,G64*DM_TI_LE!$F$14+DM_TI_LE!$G$14,IF(G64&lt;DM_TI_LE!$E$15,G64*DM_TI_LE!$F$15+DM_TI_LE!$G$15,IF(G64&lt;DM_TI_LE!$E$16,G64*DM_TI_LE!$F$16+DM_TI_LE!$G$16,G64*DM_TI_LE!$F$17+DM_TI_LE!$G$17)))))))</f>
        <v>1006077.75</v>
      </c>
    </row>
    <row r="65" spans="1:8" ht="12.75">
      <c r="A65" s="36">
        <v>61</v>
      </c>
      <c r="B65" s="38">
        <f>RPT_TIEN_AN_TRUA!B65</f>
        <v>10640</v>
      </c>
      <c r="C65" s="38" t="str">
        <f>RPT_TIEN_AN_TRUA!C65</f>
        <v>Trần Phương Dung</v>
      </c>
      <c r="D65" s="38" t="str">
        <f>RPT_TIEN_AN_TRUA!D65</f>
        <v>Phó Trưởng Phòng</v>
      </c>
      <c r="E65" s="56">
        <f>VLOOKUP(B65,RPT_TONG_HOP!$B$6:$S$834,18,FALSE)</f>
        <v>24035000</v>
      </c>
      <c r="F65" s="56">
        <f>VLOOKUP(B65,RPT_CAC_KHOAN_GIAM_TRU!$B$4:$M$916,12,FALSE)</f>
        <v>21037445</v>
      </c>
      <c r="G65" s="56">
        <f t="shared" si="0"/>
        <v>2997555</v>
      </c>
      <c r="H65" s="25">
        <f>IF(G65&lt;0,0,IF(G65&lt;DM_TI_LE!$E$11,G65*DM_TI_LE!$F$11+DM_TI_LE!$G$11,IF(G65&lt;DM_TI_LE!$E$12,G65*DM_TI_LE!$F$12+DM_TI_LE!$G$12,IF(G65&lt;DM_TI_LE!$E$13,G65*DM_TI_LE!$F$13+DM_TI_LE!$G$13,IF(G65&lt;DM_TI_LE!$E$14,G65*DM_TI_LE!$F$14+DM_TI_LE!$G$14,IF(G65&lt;DM_TI_LE!$E$15,G65*DM_TI_LE!$F$15+DM_TI_LE!$G$15,IF(G65&lt;DM_TI_LE!$E$16,G65*DM_TI_LE!$F$16+DM_TI_LE!$G$16,G65*DM_TI_LE!$F$17+DM_TI_LE!$G$17)))))))</f>
        <v>149877.75</v>
      </c>
    </row>
    <row r="66" spans="1:8" ht="12.75">
      <c r="A66" s="36">
        <v>62</v>
      </c>
      <c r="B66" s="38">
        <f>RPT_TIEN_AN_TRUA!B66</f>
        <v>10629</v>
      </c>
      <c r="C66" s="38" t="str">
        <f>RPT_TIEN_AN_TRUA!C66</f>
        <v>Nguyễn Thị Cúc</v>
      </c>
      <c r="D66" s="38" t="str">
        <f>RPT_TIEN_AN_TRUA!D66</f>
        <v>Đội trưởng</v>
      </c>
      <c r="E66" s="56">
        <f>VLOOKUP(B66,RPT_TONG_HOP!$B$6:$S$834,18,FALSE)</f>
        <v>1795500</v>
      </c>
      <c r="F66" s="56">
        <f>VLOOKUP(B66,RPT_CAC_KHOAN_GIAM_TRU!$B$4:$M$916,12,FALSE)</f>
        <v>12600000</v>
      </c>
      <c r="G66" s="56">
        <f t="shared" si="0"/>
        <v>-10804500</v>
      </c>
      <c r="H66" s="25">
        <f>IF(G66&lt;0,0,IF(G66&lt;DM_TI_LE!$E$11,G66*DM_TI_LE!$F$11+DM_TI_LE!$G$11,IF(G66&lt;DM_TI_LE!$E$12,G66*DM_TI_LE!$F$12+DM_TI_LE!$G$12,IF(G66&lt;DM_TI_LE!$E$13,G66*DM_TI_LE!$F$13+DM_TI_LE!$G$13,IF(G66&lt;DM_TI_LE!$E$14,G66*DM_TI_LE!$F$14+DM_TI_LE!$G$14,IF(G66&lt;DM_TI_LE!$E$15,G66*DM_TI_LE!$F$15+DM_TI_LE!$G$15,IF(G66&lt;DM_TI_LE!$E$16,G66*DM_TI_LE!$F$16+DM_TI_LE!$G$16,G66*DM_TI_LE!$F$17+DM_TI_LE!$G$17)))))))</f>
        <v>0</v>
      </c>
    </row>
    <row r="67" spans="1:8" ht="12.75">
      <c r="A67" s="36">
        <v>63</v>
      </c>
      <c r="B67" s="38">
        <f>RPT_TIEN_AN_TRUA!B67</f>
        <v>10628</v>
      </c>
      <c r="C67" s="38" t="str">
        <f>RPT_TIEN_AN_TRUA!C67</f>
        <v>Nguyễn Thị Thu Hà</v>
      </c>
      <c r="D67" s="38" t="str">
        <f>RPT_TIEN_AN_TRUA!D67</f>
        <v>Phó đội trưởng</v>
      </c>
      <c r="E67" s="56">
        <f>VLOOKUP(B67,RPT_TONG_HOP!$B$6:$S$834,18,FALSE)</f>
        <v>15395000</v>
      </c>
      <c r="F67" s="56">
        <f>VLOOKUP(B67,RPT_CAC_KHOAN_GIAM_TRU!$B$4:$M$916,12,FALSE)</f>
        <v>13796705</v>
      </c>
      <c r="G67" s="56">
        <f t="shared" si="0"/>
        <v>1598295</v>
      </c>
      <c r="H67" s="25">
        <f>IF(G67&lt;0,0,IF(G67&lt;DM_TI_LE!$E$11,G67*DM_TI_LE!$F$11+DM_TI_LE!$G$11,IF(G67&lt;DM_TI_LE!$E$12,G67*DM_TI_LE!$F$12+DM_TI_LE!$G$12,IF(G67&lt;DM_TI_LE!$E$13,G67*DM_TI_LE!$F$13+DM_TI_LE!$G$13,IF(G67&lt;DM_TI_LE!$E$14,G67*DM_TI_LE!$F$14+DM_TI_LE!$G$14,IF(G67&lt;DM_TI_LE!$E$15,G67*DM_TI_LE!$F$15+DM_TI_LE!$G$15,IF(G67&lt;DM_TI_LE!$E$16,G67*DM_TI_LE!$F$16+DM_TI_LE!$G$16,G67*DM_TI_LE!$F$17+DM_TI_LE!$G$17)))))))</f>
        <v>79914.75</v>
      </c>
    </row>
    <row r="68" spans="1:8" ht="12.75">
      <c r="A68" s="36">
        <v>64</v>
      </c>
      <c r="B68" s="38">
        <f>RPT_TIEN_AN_TRUA!B68</f>
        <v>12555</v>
      </c>
      <c r="C68" s="38" t="str">
        <f>RPT_TIEN_AN_TRUA!C68</f>
        <v>Đinh Thanh Ngân</v>
      </c>
      <c r="D68" s="38" t="str">
        <f>RPT_TIEN_AN_TRUA!D68</f>
        <v>Nhân viên phục vụ hành khách hàng hóa</v>
      </c>
      <c r="E68" s="56">
        <f>VLOOKUP(B68,RPT_TONG_HOP!$B$6:$S$834,18,FALSE)</f>
        <v>8240000.0000000009</v>
      </c>
      <c r="F68" s="56">
        <f>VLOOKUP(B68,RPT_CAC_KHOAN_GIAM_TRU!$B$4:$M$916,12,FALSE)</f>
        <v>10086875</v>
      </c>
      <c r="G68" s="56">
        <f t="shared" si="0"/>
        <v>-1846874.9999999991</v>
      </c>
      <c r="H68" s="25">
        <f>IF(G68&lt;0,0,IF(G68&lt;DM_TI_LE!$E$11,G68*DM_TI_LE!$F$11+DM_TI_LE!$G$11,IF(G68&lt;DM_TI_LE!$E$12,G68*DM_TI_LE!$F$12+DM_TI_LE!$G$12,IF(G68&lt;DM_TI_LE!$E$13,G68*DM_TI_LE!$F$13+DM_TI_LE!$G$13,IF(G68&lt;DM_TI_LE!$E$14,G68*DM_TI_LE!$F$14+DM_TI_LE!$G$14,IF(G68&lt;DM_TI_LE!$E$15,G68*DM_TI_LE!$F$15+DM_TI_LE!$G$15,IF(G68&lt;DM_TI_LE!$E$16,G68*DM_TI_LE!$F$16+DM_TI_LE!$G$16,G68*DM_TI_LE!$F$17+DM_TI_LE!$G$17)))))))</f>
        <v>0</v>
      </c>
    </row>
    <row r="69" spans="1:8" ht="12.75">
      <c r="A69" s="36">
        <v>65</v>
      </c>
      <c r="B69" s="38">
        <f>RPT_TIEN_AN_TRUA!B69</f>
        <v>12561</v>
      </c>
      <c r="C69" s="38" t="str">
        <f>RPT_TIEN_AN_TRUA!C69</f>
        <v>Lê Thị Hồng Vân</v>
      </c>
      <c r="D69" s="38" t="str">
        <f>RPT_TIEN_AN_TRUA!D69</f>
        <v>Nhân viên phục vụ hành khách hàng hóa</v>
      </c>
      <c r="E69" s="56">
        <f>VLOOKUP(B69,RPT_TONG_HOP!$B$6:$S$834,18,FALSE)</f>
        <v>7880000</v>
      </c>
      <c r="F69" s="56">
        <f>VLOOKUP(B69,RPT_CAC_KHOAN_GIAM_TRU!$B$4:$M$916,12,FALSE)</f>
        <v>10086875</v>
      </c>
      <c r="G69" s="56">
        <f t="shared" si="0"/>
        <v>-2206875</v>
      </c>
      <c r="H69" s="25">
        <f>IF(G69&lt;0,0,IF(G69&lt;DM_TI_LE!$E$11,G69*DM_TI_LE!$F$11+DM_TI_LE!$G$11,IF(G69&lt;DM_TI_LE!$E$12,G69*DM_TI_LE!$F$12+DM_TI_LE!$G$12,IF(G69&lt;DM_TI_LE!$E$13,G69*DM_TI_LE!$F$13+DM_TI_LE!$G$13,IF(G69&lt;DM_TI_LE!$E$14,G69*DM_TI_LE!$F$14+DM_TI_LE!$G$14,IF(G69&lt;DM_TI_LE!$E$15,G69*DM_TI_LE!$F$15+DM_TI_LE!$G$15,IF(G69&lt;DM_TI_LE!$E$16,G69*DM_TI_LE!$F$16+DM_TI_LE!$G$16,G69*DM_TI_LE!$F$17+DM_TI_LE!$G$17)))))))</f>
        <v>0</v>
      </c>
    </row>
    <row r="70" spans="1:8" ht="12.75">
      <c r="A70" s="36">
        <v>66</v>
      </c>
      <c r="B70" s="38">
        <f>RPT_TIEN_AN_TRUA!B70</f>
        <v>12564</v>
      </c>
      <c r="C70" s="38" t="str">
        <f>RPT_TIEN_AN_TRUA!C70</f>
        <v>Đặng Thị Thu Hà</v>
      </c>
      <c r="D70" s="38" t="str">
        <f>RPT_TIEN_AN_TRUA!D70</f>
        <v>Nhân viên phục vụ hành khách hàng hóa</v>
      </c>
      <c r="E70" s="56">
        <f>VLOOKUP(B70,RPT_TONG_HOP!$B$6:$S$834,18,FALSE)</f>
        <v>7880000</v>
      </c>
      <c r="F70" s="56">
        <f>VLOOKUP(B70,RPT_CAC_KHOAN_GIAM_TRU!$B$4:$M$916,12,FALSE)</f>
        <v>10086875</v>
      </c>
      <c r="G70" s="56">
        <f t="shared" si="0"/>
        <v>-2206875</v>
      </c>
      <c r="H70" s="25">
        <f>IF(G70&lt;0,0,IF(G70&lt;DM_TI_LE!$E$11,G70*DM_TI_LE!$F$11+DM_TI_LE!$G$11,IF(G70&lt;DM_TI_LE!$E$12,G70*DM_TI_LE!$F$12+DM_TI_LE!$G$12,IF(G70&lt;DM_TI_LE!$E$13,G70*DM_TI_LE!$F$13+DM_TI_LE!$G$13,IF(G70&lt;DM_TI_LE!$E$14,G70*DM_TI_LE!$F$14+DM_TI_LE!$G$14,IF(G70&lt;DM_TI_LE!$E$15,G70*DM_TI_LE!$F$15+DM_TI_LE!$G$15,IF(G70&lt;DM_TI_LE!$E$16,G70*DM_TI_LE!$F$16+DM_TI_LE!$G$16,G70*DM_TI_LE!$F$17+DM_TI_LE!$G$17)))))))</f>
        <v>0</v>
      </c>
    </row>
    <row r="71" spans="1:8" ht="12.75">
      <c r="A71" s="36">
        <v>67</v>
      </c>
      <c r="B71" s="38">
        <f>RPT_TIEN_AN_TRUA!B71</f>
        <v>12569</v>
      </c>
      <c r="C71" s="38" t="str">
        <f>RPT_TIEN_AN_TRUA!C71</f>
        <v>Cấn Hà An</v>
      </c>
      <c r="D71" s="38" t="str">
        <f>RPT_TIEN_AN_TRUA!D71</f>
        <v>Nhân viên phục vụ hành khách hàng hóa</v>
      </c>
      <c r="E71" s="56">
        <f>VLOOKUP(B71,RPT_TONG_HOP!$B$6:$S$834,18,FALSE)</f>
        <v>7880000</v>
      </c>
      <c r="F71" s="56">
        <f>VLOOKUP(B71,RPT_CAC_KHOAN_GIAM_TRU!$B$4:$M$916,12,FALSE)</f>
        <v>10086875</v>
      </c>
      <c r="G71" s="56">
        <f t="shared" si="0"/>
        <v>-2206875</v>
      </c>
      <c r="H71" s="25">
        <f>IF(G71&lt;0,0,IF(G71&lt;DM_TI_LE!$E$11,G71*DM_TI_LE!$F$11+DM_TI_LE!$G$11,IF(G71&lt;DM_TI_LE!$E$12,G71*DM_TI_LE!$F$12+DM_TI_LE!$G$12,IF(G71&lt;DM_TI_LE!$E$13,G71*DM_TI_LE!$F$13+DM_TI_LE!$G$13,IF(G71&lt;DM_TI_LE!$E$14,G71*DM_TI_LE!$F$14+DM_TI_LE!$G$14,IF(G71&lt;DM_TI_LE!$E$15,G71*DM_TI_LE!$F$15+DM_TI_LE!$G$15,IF(G71&lt;DM_TI_LE!$E$16,G71*DM_TI_LE!$F$16+DM_TI_LE!$G$16,G71*DM_TI_LE!$F$17+DM_TI_LE!$G$17)))))))</f>
        <v>0</v>
      </c>
    </row>
    <row r="72" spans="1:8" ht="12.75">
      <c r="A72" s="36">
        <v>68</v>
      </c>
      <c r="B72" s="38">
        <f>RPT_TIEN_AN_TRUA!B72</f>
        <v>12570</v>
      </c>
      <c r="C72" s="38" t="str">
        <f>RPT_TIEN_AN_TRUA!C72</f>
        <v>Nguyễn Hoàng Hải</v>
      </c>
      <c r="D72" s="38" t="str">
        <f>RPT_TIEN_AN_TRUA!D72</f>
        <v>Nhân viên phục vụ hành khách hàng hóa</v>
      </c>
      <c r="E72" s="56">
        <f>VLOOKUP(B72,RPT_TONG_HOP!$B$6:$S$834,18,FALSE)</f>
        <v>7880000</v>
      </c>
      <c r="F72" s="56">
        <f>VLOOKUP(B72,RPT_CAC_KHOAN_GIAM_TRU!$B$4:$M$916,12,FALSE)</f>
        <v>10086875</v>
      </c>
      <c r="G72" s="56">
        <f t="shared" si="0"/>
        <v>-2206875</v>
      </c>
      <c r="H72" s="25">
        <f>IF(G72&lt;0,0,IF(G72&lt;DM_TI_LE!$E$11,G72*DM_TI_LE!$F$11+DM_TI_LE!$G$11,IF(G72&lt;DM_TI_LE!$E$12,G72*DM_TI_LE!$F$12+DM_TI_LE!$G$12,IF(G72&lt;DM_TI_LE!$E$13,G72*DM_TI_LE!$F$13+DM_TI_LE!$G$13,IF(G72&lt;DM_TI_LE!$E$14,G72*DM_TI_LE!$F$14+DM_TI_LE!$G$14,IF(G72&lt;DM_TI_LE!$E$15,G72*DM_TI_LE!$F$15+DM_TI_LE!$G$15,IF(G72&lt;DM_TI_LE!$E$16,G72*DM_TI_LE!$F$16+DM_TI_LE!$G$16,G72*DM_TI_LE!$F$17+DM_TI_LE!$G$17)))))))</f>
        <v>0</v>
      </c>
    </row>
    <row r="73" spans="1:8" ht="12.75">
      <c r="A73" s="36">
        <v>69</v>
      </c>
      <c r="B73" s="38">
        <f>RPT_TIEN_AN_TRUA!B73</f>
        <v>13382</v>
      </c>
      <c r="C73" s="38" t="str">
        <f>RPT_TIEN_AN_TRUA!C73</f>
        <v>Nguyễn Thị Bích Thảo</v>
      </c>
      <c r="D73" s="38" t="str">
        <f>RPT_TIEN_AN_TRUA!D73</f>
        <v>Nhân viên phục vụ hành khách hàng hóa</v>
      </c>
      <c r="E73" s="56">
        <f>VLOOKUP(B73,RPT_TONG_HOP!$B$6:$S$834,18,FALSE)</f>
        <v>7880000</v>
      </c>
      <c r="F73" s="56">
        <f>VLOOKUP(B73,RPT_CAC_KHOAN_GIAM_TRU!$B$4:$M$916,12,FALSE)</f>
        <v>10086875</v>
      </c>
      <c r="G73" s="56">
        <f t="shared" si="0"/>
        <v>-2206875</v>
      </c>
      <c r="H73" s="25">
        <f>IF(G73&lt;0,0,IF(G73&lt;DM_TI_LE!$E$11,G73*DM_TI_LE!$F$11+DM_TI_LE!$G$11,IF(G73&lt;DM_TI_LE!$E$12,G73*DM_TI_LE!$F$12+DM_TI_LE!$G$12,IF(G73&lt;DM_TI_LE!$E$13,G73*DM_TI_LE!$F$13+DM_TI_LE!$G$13,IF(G73&lt;DM_TI_LE!$E$14,G73*DM_TI_LE!$F$14+DM_TI_LE!$G$14,IF(G73&lt;DM_TI_LE!$E$15,G73*DM_TI_LE!$F$15+DM_TI_LE!$G$15,IF(G73&lt;DM_TI_LE!$E$16,G73*DM_TI_LE!$F$16+DM_TI_LE!$G$16,G73*DM_TI_LE!$F$17+DM_TI_LE!$G$17)))))))</f>
        <v>0</v>
      </c>
    </row>
    <row r="74" spans="1:8" ht="12.75">
      <c r="A74" s="36">
        <v>70</v>
      </c>
      <c r="B74" s="38">
        <f>RPT_TIEN_AN_TRUA!B74</f>
        <v>10570</v>
      </c>
      <c r="C74" s="38" t="str">
        <f>RPT_TIEN_AN_TRUA!C74</f>
        <v>Phạm Anh Dũng</v>
      </c>
      <c r="D74" s="38" t="str">
        <f>RPT_TIEN_AN_TRUA!D74</f>
        <v>NV PVHK</v>
      </c>
      <c r="E74" s="56">
        <f>VLOOKUP(B74,RPT_TONG_HOP!$B$6:$S$834,18,FALSE)</f>
        <v>10420000</v>
      </c>
      <c r="F74" s="56">
        <f>VLOOKUP(B74,RPT_CAC_KHOAN_GIAM_TRU!$B$4:$M$916,12,FALSE)</f>
        <v>10086875</v>
      </c>
      <c r="G74" s="56">
        <f t="shared" si="0"/>
        <v>333125</v>
      </c>
      <c r="H74" s="25">
        <f>IF(G74&lt;0,0,IF(G74&lt;DM_TI_LE!$E$11,G74*DM_TI_LE!$F$11+DM_TI_LE!$G$11,IF(G74&lt;DM_TI_LE!$E$12,G74*DM_TI_LE!$F$12+DM_TI_LE!$G$12,IF(G74&lt;DM_TI_LE!$E$13,G74*DM_TI_LE!$F$13+DM_TI_LE!$G$13,IF(G74&lt;DM_TI_LE!$E$14,G74*DM_TI_LE!$F$14+DM_TI_LE!$G$14,IF(G74&lt;DM_TI_LE!$E$15,G74*DM_TI_LE!$F$15+DM_TI_LE!$G$15,IF(G74&lt;DM_TI_LE!$E$16,G74*DM_TI_LE!$F$16+DM_TI_LE!$G$16,G74*DM_TI_LE!$F$17+DM_TI_LE!$G$17)))))))</f>
        <v>16656.25</v>
      </c>
    </row>
    <row r="75" spans="1:8" ht="12.75">
      <c r="A75" s="36">
        <v>71</v>
      </c>
      <c r="B75" s="38">
        <f>RPT_TIEN_AN_TRUA!B75</f>
        <v>10583</v>
      </c>
      <c r="C75" s="38" t="str">
        <f>RPT_TIEN_AN_TRUA!C75</f>
        <v>Nguyễn Thanh Huy</v>
      </c>
      <c r="D75" s="38" t="str">
        <f>RPT_TIEN_AN_TRUA!D75</f>
        <v>NV PVHK</v>
      </c>
      <c r="E75" s="56">
        <f>VLOOKUP(B75,RPT_TONG_HOP!$B$6:$S$834,18,FALSE)</f>
        <v>9385000</v>
      </c>
      <c r="F75" s="56">
        <f>VLOOKUP(B75,RPT_CAC_KHOAN_GIAM_TRU!$B$4:$M$916,12,FALSE)</f>
        <v>13686875</v>
      </c>
      <c r="G75" s="56">
        <f t="shared" si="0"/>
        <v>-4301875</v>
      </c>
      <c r="H75" s="25">
        <f>IF(G75&lt;0,0,IF(G75&lt;DM_TI_LE!$E$11,G75*DM_TI_LE!$F$11+DM_TI_LE!$G$11,IF(G75&lt;DM_TI_LE!$E$12,G75*DM_TI_LE!$F$12+DM_TI_LE!$G$12,IF(G75&lt;DM_TI_LE!$E$13,G75*DM_TI_LE!$F$13+DM_TI_LE!$G$13,IF(G75&lt;DM_TI_LE!$E$14,G75*DM_TI_LE!$F$14+DM_TI_LE!$G$14,IF(G75&lt;DM_TI_LE!$E$15,G75*DM_TI_LE!$F$15+DM_TI_LE!$G$15,IF(G75&lt;DM_TI_LE!$E$16,G75*DM_TI_LE!$F$16+DM_TI_LE!$G$16,G75*DM_TI_LE!$F$17+DM_TI_LE!$G$17)))))))</f>
        <v>0</v>
      </c>
    </row>
    <row r="76" spans="1:8" ht="12.75">
      <c r="A76" s="36">
        <v>72</v>
      </c>
      <c r="B76" s="38">
        <f>RPT_TIEN_AN_TRUA!B76</f>
        <v>10585</v>
      </c>
      <c r="C76" s="38" t="str">
        <f>RPT_TIEN_AN_TRUA!C76</f>
        <v>Nguyễn Thị Minh Thu</v>
      </c>
      <c r="D76" s="38" t="str">
        <f>RPT_TIEN_AN_TRUA!D76</f>
        <v>NV PVHK</v>
      </c>
      <c r="E76" s="56">
        <f>VLOOKUP(B76,RPT_TONG_HOP!$B$6:$S$834,18,FALSE)</f>
        <v>9812500</v>
      </c>
      <c r="F76" s="56">
        <f>VLOOKUP(B76,RPT_CAC_KHOAN_GIAM_TRU!$B$4:$M$916,12,FALSE)</f>
        <v>10086875</v>
      </c>
      <c r="G76" s="56">
        <f t="shared" si="0"/>
        <v>-274375</v>
      </c>
      <c r="H76" s="25">
        <f>IF(G76&lt;0,0,IF(G76&lt;DM_TI_LE!$E$11,G76*DM_TI_LE!$F$11+DM_TI_LE!$G$11,IF(G76&lt;DM_TI_LE!$E$12,G76*DM_TI_LE!$F$12+DM_TI_LE!$G$12,IF(G76&lt;DM_TI_LE!$E$13,G76*DM_TI_LE!$F$13+DM_TI_LE!$G$13,IF(G76&lt;DM_TI_LE!$E$14,G76*DM_TI_LE!$F$14+DM_TI_LE!$G$14,IF(G76&lt;DM_TI_LE!$E$15,G76*DM_TI_LE!$F$15+DM_TI_LE!$G$15,IF(G76&lt;DM_TI_LE!$E$16,G76*DM_TI_LE!$F$16+DM_TI_LE!$G$16,G76*DM_TI_LE!$F$17+DM_TI_LE!$G$17)))))))</f>
        <v>0</v>
      </c>
    </row>
    <row r="77" spans="1:8" ht="12.75">
      <c r="A77" s="36">
        <v>73</v>
      </c>
      <c r="B77" s="38">
        <f>RPT_TIEN_AN_TRUA!B77</f>
        <v>10586</v>
      </c>
      <c r="C77" s="38" t="str">
        <f>RPT_TIEN_AN_TRUA!C77</f>
        <v>Nguyễn Thu Hằng</v>
      </c>
      <c r="D77" s="38" t="str">
        <f>RPT_TIEN_AN_TRUA!D77</f>
        <v>NV PVHK</v>
      </c>
      <c r="E77" s="56">
        <f>VLOOKUP(B77,RPT_TONG_HOP!$B$6:$S$834,18,FALSE)</f>
        <v>9230000</v>
      </c>
      <c r="F77" s="56">
        <f>VLOOKUP(B77,RPT_CAC_KHOAN_GIAM_TRU!$B$4:$M$916,12,FALSE)</f>
        <v>17286875</v>
      </c>
      <c r="G77" s="56">
        <f t="shared" si="0"/>
        <v>-8056875</v>
      </c>
      <c r="H77" s="25">
        <f>IF(G77&lt;0,0,IF(G77&lt;DM_TI_LE!$E$11,G77*DM_TI_LE!$F$11+DM_TI_LE!$G$11,IF(G77&lt;DM_TI_LE!$E$12,G77*DM_TI_LE!$F$12+DM_TI_LE!$G$12,IF(G77&lt;DM_TI_LE!$E$13,G77*DM_TI_LE!$F$13+DM_TI_LE!$G$13,IF(G77&lt;DM_TI_LE!$E$14,G77*DM_TI_LE!$F$14+DM_TI_LE!$G$14,IF(G77&lt;DM_TI_LE!$E$15,G77*DM_TI_LE!$F$15+DM_TI_LE!$G$15,IF(G77&lt;DM_TI_LE!$E$16,G77*DM_TI_LE!$F$16+DM_TI_LE!$G$16,G77*DM_TI_LE!$F$17+DM_TI_LE!$G$17)))))))</f>
        <v>0</v>
      </c>
    </row>
    <row r="78" spans="1:8" ht="12.75">
      <c r="A78" s="36">
        <v>74</v>
      </c>
      <c r="B78" s="38">
        <f>RPT_TIEN_AN_TRUA!B78</f>
        <v>10600</v>
      </c>
      <c r="C78" s="38" t="str">
        <f>RPT_TIEN_AN_TRUA!C78</f>
        <v>Nguyễn Thị Vân Anh</v>
      </c>
      <c r="D78" s="38" t="str">
        <f>RPT_TIEN_AN_TRUA!D78</f>
        <v>NV PVHK</v>
      </c>
      <c r="E78" s="56">
        <f>VLOOKUP(B78,RPT_TONG_HOP!$B$6:$S$834,18,FALSE)</f>
        <v>7273846.1538461549</v>
      </c>
      <c r="F78" s="56">
        <f>VLOOKUP(B78,RPT_CAC_KHOAN_GIAM_TRU!$B$4:$M$916,12,FALSE)</f>
        <v>10034567.307692308</v>
      </c>
      <c r="G78" s="56">
        <f t="shared" si="0"/>
        <v>-2760721.1538461531</v>
      </c>
      <c r="H78" s="25">
        <f>IF(G78&lt;0,0,IF(G78&lt;DM_TI_LE!$E$11,G78*DM_TI_LE!$F$11+DM_TI_LE!$G$11,IF(G78&lt;DM_TI_LE!$E$12,G78*DM_TI_LE!$F$12+DM_TI_LE!$G$12,IF(G78&lt;DM_TI_LE!$E$13,G78*DM_TI_LE!$F$13+DM_TI_LE!$G$13,IF(G78&lt;DM_TI_LE!$E$14,G78*DM_TI_LE!$F$14+DM_TI_LE!$G$14,IF(G78&lt;DM_TI_LE!$E$15,G78*DM_TI_LE!$F$15+DM_TI_LE!$G$15,IF(G78&lt;DM_TI_LE!$E$16,G78*DM_TI_LE!$F$16+DM_TI_LE!$G$16,G78*DM_TI_LE!$F$17+DM_TI_LE!$G$17)))))))</f>
        <v>0</v>
      </c>
    </row>
    <row r="79" spans="1:8" ht="12.75">
      <c r="A79" s="36">
        <v>75</v>
      </c>
      <c r="B79" s="38">
        <f>RPT_TIEN_AN_TRUA!B79</f>
        <v>10601</v>
      </c>
      <c r="C79" s="38" t="str">
        <f>RPT_TIEN_AN_TRUA!C79</f>
        <v>Phan Thị Hạnh</v>
      </c>
      <c r="D79" s="38" t="str">
        <f>RPT_TIEN_AN_TRUA!D79</f>
        <v>NV PVHK</v>
      </c>
      <c r="E79" s="56">
        <f>VLOOKUP(B79,RPT_TONG_HOP!$B$6:$S$834,18,FALSE)</f>
        <v>7880000</v>
      </c>
      <c r="F79" s="56">
        <f>VLOOKUP(B79,RPT_CAC_KHOAN_GIAM_TRU!$B$4:$M$916,12,FALSE)</f>
        <v>13686875</v>
      </c>
      <c r="G79" s="56">
        <f t="shared" si="0"/>
        <v>-5806875</v>
      </c>
      <c r="H79" s="25">
        <f>IF(G79&lt;0,0,IF(G79&lt;DM_TI_LE!$E$11,G79*DM_TI_LE!$F$11+DM_TI_LE!$G$11,IF(G79&lt;DM_TI_LE!$E$12,G79*DM_TI_LE!$F$12+DM_TI_LE!$G$12,IF(G79&lt;DM_TI_LE!$E$13,G79*DM_TI_LE!$F$13+DM_TI_LE!$G$13,IF(G79&lt;DM_TI_LE!$E$14,G79*DM_TI_LE!$F$14+DM_TI_LE!$G$14,IF(G79&lt;DM_TI_LE!$E$15,G79*DM_TI_LE!$F$15+DM_TI_LE!$G$15,IF(G79&lt;DM_TI_LE!$E$16,G79*DM_TI_LE!$F$16+DM_TI_LE!$G$16,G79*DM_TI_LE!$F$17+DM_TI_LE!$G$17)))))))</f>
        <v>0</v>
      </c>
    </row>
    <row r="80" spans="1:8" ht="12.75">
      <c r="A80" s="36">
        <v>76</v>
      </c>
      <c r="B80" s="38">
        <f>RPT_TIEN_AN_TRUA!B80</f>
        <v>10608</v>
      </c>
      <c r="C80" s="38" t="str">
        <f>RPT_TIEN_AN_TRUA!C80</f>
        <v>Nguyễn Thị Hương</v>
      </c>
      <c r="D80" s="38" t="str">
        <f>RPT_TIEN_AN_TRUA!D80</f>
        <v>NV PVHK</v>
      </c>
      <c r="E80" s="56">
        <f>VLOOKUP(B80,RPT_TONG_HOP!$B$6:$S$834,18,FALSE)</f>
        <v>8867500</v>
      </c>
      <c r="F80" s="56">
        <f>VLOOKUP(B80,RPT_CAC_KHOAN_GIAM_TRU!$B$4:$M$916,12,FALSE)</f>
        <v>13686875</v>
      </c>
      <c r="G80" s="56">
        <f t="shared" si="0"/>
        <v>-4819375</v>
      </c>
      <c r="H80" s="25">
        <f>IF(G80&lt;0,0,IF(G80&lt;DM_TI_LE!$E$11,G80*DM_TI_LE!$F$11+DM_TI_LE!$G$11,IF(G80&lt;DM_TI_LE!$E$12,G80*DM_TI_LE!$F$12+DM_TI_LE!$G$12,IF(G80&lt;DM_TI_LE!$E$13,G80*DM_TI_LE!$F$13+DM_TI_LE!$G$13,IF(G80&lt;DM_TI_LE!$E$14,G80*DM_TI_LE!$F$14+DM_TI_LE!$G$14,IF(G80&lt;DM_TI_LE!$E$15,G80*DM_TI_LE!$F$15+DM_TI_LE!$G$15,IF(G80&lt;DM_TI_LE!$E$16,G80*DM_TI_LE!$F$16+DM_TI_LE!$G$16,G80*DM_TI_LE!$F$17+DM_TI_LE!$G$17)))))))</f>
        <v>0</v>
      </c>
    </row>
    <row r="81" spans="1:8" ht="12.75">
      <c r="A81" s="36">
        <v>77</v>
      </c>
      <c r="B81" s="38">
        <f>RPT_TIEN_AN_TRUA!B81</f>
        <v>10624</v>
      </c>
      <c r="C81" s="38" t="str">
        <f>RPT_TIEN_AN_TRUA!C81</f>
        <v>Nguyễn Huyền Trang</v>
      </c>
      <c r="D81" s="38" t="str">
        <f>RPT_TIEN_AN_TRUA!D81</f>
        <v>NV PVHK</v>
      </c>
      <c r="E81" s="56">
        <f>VLOOKUP(B81,RPT_TONG_HOP!$B$6:$S$834,18,FALSE)</f>
        <v>765000</v>
      </c>
      <c r="F81" s="56">
        <f>VLOOKUP(B81,RPT_CAC_KHOAN_GIAM_TRU!$B$4:$M$916,12,FALSE)</f>
        <v>12600000</v>
      </c>
      <c r="G81" s="56">
        <f t="shared" si="0"/>
        <v>-11835000</v>
      </c>
      <c r="H81" s="25">
        <f>IF(G81&lt;0,0,IF(G81&lt;DM_TI_LE!$E$11,G81*DM_TI_LE!$F$11+DM_TI_LE!$G$11,IF(G81&lt;DM_TI_LE!$E$12,G81*DM_TI_LE!$F$12+DM_TI_LE!$G$12,IF(G81&lt;DM_TI_LE!$E$13,G81*DM_TI_LE!$F$13+DM_TI_LE!$G$13,IF(G81&lt;DM_TI_LE!$E$14,G81*DM_TI_LE!$F$14+DM_TI_LE!$G$14,IF(G81&lt;DM_TI_LE!$E$15,G81*DM_TI_LE!$F$15+DM_TI_LE!$G$15,IF(G81&lt;DM_TI_LE!$E$16,G81*DM_TI_LE!$F$16+DM_TI_LE!$G$16,G81*DM_TI_LE!$F$17+DM_TI_LE!$G$17)))))))</f>
        <v>0</v>
      </c>
    </row>
    <row r="82" spans="1:8" ht="12.75">
      <c r="A82" s="36">
        <v>78</v>
      </c>
      <c r="B82" s="38">
        <f>RPT_TIEN_AN_TRUA!B82</f>
        <v>10625</v>
      </c>
      <c r="C82" s="38" t="str">
        <f>RPT_TIEN_AN_TRUA!C82</f>
        <v>Vương Thị Thanh Nhàn</v>
      </c>
      <c r="D82" s="38" t="str">
        <f>RPT_TIEN_AN_TRUA!D82</f>
        <v>NV PVHK</v>
      </c>
      <c r="E82" s="56">
        <f>VLOOKUP(B82,RPT_TONG_HOP!$B$6:$S$834,18,FALSE)</f>
        <v>9879999.9999999981</v>
      </c>
      <c r="F82" s="56">
        <f>VLOOKUP(B82,RPT_CAC_KHOAN_GIAM_TRU!$B$4:$M$916,12,FALSE)</f>
        <v>13686875</v>
      </c>
      <c r="G82" s="56">
        <f t="shared" si="0"/>
        <v>-3806875.0000000019</v>
      </c>
      <c r="H82" s="25">
        <f>IF(G82&lt;0,0,IF(G82&lt;DM_TI_LE!$E$11,G82*DM_TI_LE!$F$11+DM_TI_LE!$G$11,IF(G82&lt;DM_TI_LE!$E$12,G82*DM_TI_LE!$F$12+DM_TI_LE!$G$12,IF(G82&lt;DM_TI_LE!$E$13,G82*DM_TI_LE!$F$13+DM_TI_LE!$G$13,IF(G82&lt;DM_TI_LE!$E$14,G82*DM_TI_LE!$F$14+DM_TI_LE!$G$14,IF(G82&lt;DM_TI_LE!$E$15,G82*DM_TI_LE!$F$15+DM_TI_LE!$G$15,IF(G82&lt;DM_TI_LE!$E$16,G82*DM_TI_LE!$F$16+DM_TI_LE!$G$16,G82*DM_TI_LE!$F$17+DM_TI_LE!$G$17)))))))</f>
        <v>0</v>
      </c>
    </row>
    <row r="83" spans="1:8" ht="12.75">
      <c r="A83" s="36">
        <v>79</v>
      </c>
      <c r="B83" s="38">
        <f>RPT_TIEN_AN_TRUA!B83</f>
        <v>10633</v>
      </c>
      <c r="C83" s="38" t="str">
        <f>RPT_TIEN_AN_TRUA!C83</f>
        <v>Quàng Thị Phúc</v>
      </c>
      <c r="D83" s="38" t="str">
        <f>RPT_TIEN_AN_TRUA!D83</f>
        <v>NV PVHK</v>
      </c>
      <c r="E83" s="56">
        <f>VLOOKUP(B83,RPT_TONG_HOP!$B$6:$S$834,18,FALSE)</f>
        <v>8962000</v>
      </c>
      <c r="F83" s="56">
        <f>VLOOKUP(B83,RPT_CAC_KHOAN_GIAM_TRU!$B$4:$M$916,12,FALSE)</f>
        <v>13758065</v>
      </c>
      <c r="G83" s="56">
        <f t="shared" si="0"/>
        <v>-4796065</v>
      </c>
      <c r="H83" s="25">
        <f>IF(G83&lt;0,0,IF(G83&lt;DM_TI_LE!$E$11,G83*DM_TI_LE!$F$11+DM_TI_LE!$G$11,IF(G83&lt;DM_TI_LE!$E$12,G83*DM_TI_LE!$F$12+DM_TI_LE!$G$12,IF(G83&lt;DM_TI_LE!$E$13,G83*DM_TI_LE!$F$13+DM_TI_LE!$G$13,IF(G83&lt;DM_TI_LE!$E$14,G83*DM_TI_LE!$F$14+DM_TI_LE!$G$14,IF(G83&lt;DM_TI_LE!$E$15,G83*DM_TI_LE!$F$15+DM_TI_LE!$G$15,IF(G83&lt;DM_TI_LE!$E$16,G83*DM_TI_LE!$F$16+DM_TI_LE!$G$16,G83*DM_TI_LE!$F$17+DM_TI_LE!$G$17)))))))</f>
        <v>0</v>
      </c>
    </row>
    <row r="84" spans="1:8" ht="12.75">
      <c r="A84" s="36">
        <v>80</v>
      </c>
      <c r="B84" s="38">
        <f>RPT_TIEN_AN_TRUA!B84</f>
        <v>10634</v>
      </c>
      <c r="C84" s="38" t="str">
        <f>RPT_TIEN_AN_TRUA!C84</f>
        <v>Phạm Thị Thanh Hoa</v>
      </c>
      <c r="D84" s="38" t="str">
        <f>RPT_TIEN_AN_TRUA!D84</f>
        <v>NV PVHK</v>
      </c>
      <c r="E84" s="56">
        <f>VLOOKUP(B84,RPT_TONG_HOP!$B$6:$S$834,18,FALSE)</f>
        <v>9879999.9999999981</v>
      </c>
      <c r="F84" s="56">
        <f>VLOOKUP(B84,RPT_CAC_KHOAN_GIAM_TRU!$B$4:$M$916,12,FALSE)</f>
        <v>13686875</v>
      </c>
      <c r="G84" s="56">
        <f t="shared" si="0"/>
        <v>-3806875.0000000019</v>
      </c>
      <c r="H84" s="25">
        <f>IF(G84&lt;0,0,IF(G84&lt;DM_TI_LE!$E$11,G84*DM_TI_LE!$F$11+DM_TI_LE!$G$11,IF(G84&lt;DM_TI_LE!$E$12,G84*DM_TI_LE!$F$12+DM_TI_LE!$G$12,IF(G84&lt;DM_TI_LE!$E$13,G84*DM_TI_LE!$F$13+DM_TI_LE!$G$13,IF(G84&lt;DM_TI_LE!$E$14,G84*DM_TI_LE!$F$14+DM_TI_LE!$G$14,IF(G84&lt;DM_TI_LE!$E$15,G84*DM_TI_LE!$F$15+DM_TI_LE!$G$15,IF(G84&lt;DM_TI_LE!$E$16,G84*DM_TI_LE!$F$16+DM_TI_LE!$G$16,G84*DM_TI_LE!$F$17+DM_TI_LE!$G$17)))))))</f>
        <v>0</v>
      </c>
    </row>
    <row r="85" spans="1:8" ht="12.75">
      <c r="A85" s="36">
        <v>81</v>
      </c>
      <c r="B85" s="38">
        <f>RPT_TIEN_AN_TRUA!B85</f>
        <v>10635</v>
      </c>
      <c r="C85" s="38" t="str">
        <f>RPT_TIEN_AN_TRUA!C85</f>
        <v>Đào Thị Mận</v>
      </c>
      <c r="D85" s="38" t="str">
        <f>RPT_TIEN_AN_TRUA!D85</f>
        <v>NV PVHK</v>
      </c>
      <c r="E85" s="56">
        <f>VLOOKUP(B85,RPT_TONG_HOP!$B$6:$S$834,18,FALSE)</f>
        <v>8780000</v>
      </c>
      <c r="F85" s="56">
        <f>VLOOKUP(B85,RPT_CAC_KHOAN_GIAM_TRU!$B$4:$M$916,12,FALSE)</f>
        <v>13758065</v>
      </c>
      <c r="G85" s="56">
        <f t="shared" si="0"/>
        <v>-4978065</v>
      </c>
      <c r="H85" s="25">
        <f>IF(G85&lt;0,0,IF(G85&lt;DM_TI_LE!$E$11,G85*DM_TI_LE!$F$11+DM_TI_LE!$G$11,IF(G85&lt;DM_TI_LE!$E$12,G85*DM_TI_LE!$F$12+DM_TI_LE!$G$12,IF(G85&lt;DM_TI_LE!$E$13,G85*DM_TI_LE!$F$13+DM_TI_LE!$G$13,IF(G85&lt;DM_TI_LE!$E$14,G85*DM_TI_LE!$F$14+DM_TI_LE!$G$14,IF(G85&lt;DM_TI_LE!$E$15,G85*DM_TI_LE!$F$15+DM_TI_LE!$G$15,IF(G85&lt;DM_TI_LE!$E$16,G85*DM_TI_LE!$F$16+DM_TI_LE!$G$16,G85*DM_TI_LE!$F$17+DM_TI_LE!$G$17)))))))</f>
        <v>0</v>
      </c>
    </row>
    <row r="86" spans="1:8" ht="12.75">
      <c r="A86" s="36">
        <v>82</v>
      </c>
      <c r="B86" s="38">
        <f>RPT_TIEN_AN_TRUA!B86</f>
        <v>11104</v>
      </c>
      <c r="C86" s="38" t="str">
        <f>RPT_TIEN_AN_TRUA!C86</f>
        <v>Lê Thị Thanh Huyền</v>
      </c>
      <c r="D86" s="38" t="str">
        <f>RPT_TIEN_AN_TRUA!D86</f>
        <v>NV PVHK</v>
      </c>
      <c r="E86" s="56">
        <f>VLOOKUP(B86,RPT_TONG_HOP!$B$6:$S$834,18,FALSE)</f>
        <v>6344615.384615385</v>
      </c>
      <c r="F86" s="56">
        <f>VLOOKUP(B86,RPT_CAC_KHOAN_GIAM_TRU!$B$4:$M$916,12,FALSE)</f>
        <v>9851490.384615384</v>
      </c>
      <c r="G86" s="56">
        <f t="shared" si="0"/>
        <v>-3506874.9999999991</v>
      </c>
      <c r="H86" s="25">
        <f>IF(G86&lt;0,0,IF(G86&lt;DM_TI_LE!$E$11,G86*DM_TI_LE!$F$11+DM_TI_LE!$G$11,IF(G86&lt;DM_TI_LE!$E$12,G86*DM_TI_LE!$F$12+DM_TI_LE!$G$12,IF(G86&lt;DM_TI_LE!$E$13,G86*DM_TI_LE!$F$13+DM_TI_LE!$G$13,IF(G86&lt;DM_TI_LE!$E$14,G86*DM_TI_LE!$F$14+DM_TI_LE!$G$14,IF(G86&lt;DM_TI_LE!$E$15,G86*DM_TI_LE!$F$15+DM_TI_LE!$G$15,IF(G86&lt;DM_TI_LE!$E$16,G86*DM_TI_LE!$F$16+DM_TI_LE!$G$16,G86*DM_TI_LE!$F$17+DM_TI_LE!$G$17)))))))</f>
        <v>0</v>
      </c>
    </row>
    <row r="87" spans="1:8" ht="12.75">
      <c r="A87" s="36">
        <v>83</v>
      </c>
      <c r="B87" s="38">
        <f>RPT_TIEN_AN_TRUA!B87</f>
        <v>11105</v>
      </c>
      <c r="C87" s="38" t="str">
        <f>RPT_TIEN_AN_TRUA!C87</f>
        <v>Ngô Minh Thanh</v>
      </c>
      <c r="D87" s="38" t="str">
        <f>RPT_TIEN_AN_TRUA!D87</f>
        <v>NV PVHK</v>
      </c>
      <c r="E87" s="56">
        <f>VLOOKUP(B87,RPT_TONG_HOP!$B$6:$S$834,18,FALSE)</f>
        <v>7736000</v>
      </c>
      <c r="F87" s="56">
        <f>VLOOKUP(B87,RPT_CAC_KHOAN_GIAM_TRU!$B$4:$M$916,12,FALSE)</f>
        <v>10086875</v>
      </c>
      <c r="G87" s="56">
        <f t="shared" si="0"/>
        <v>-2350875</v>
      </c>
      <c r="H87" s="25">
        <f>IF(G87&lt;0,0,IF(G87&lt;DM_TI_LE!$E$11,G87*DM_TI_LE!$F$11+DM_TI_LE!$G$11,IF(G87&lt;DM_TI_LE!$E$12,G87*DM_TI_LE!$F$12+DM_TI_LE!$G$12,IF(G87&lt;DM_TI_LE!$E$13,G87*DM_TI_LE!$F$13+DM_TI_LE!$G$13,IF(G87&lt;DM_TI_LE!$E$14,G87*DM_TI_LE!$F$14+DM_TI_LE!$G$14,IF(G87&lt;DM_TI_LE!$E$15,G87*DM_TI_LE!$F$15+DM_TI_LE!$G$15,IF(G87&lt;DM_TI_LE!$E$16,G87*DM_TI_LE!$F$16+DM_TI_LE!$G$16,G87*DM_TI_LE!$F$17+DM_TI_LE!$G$17)))))))</f>
        <v>0</v>
      </c>
    </row>
    <row r="88" spans="1:8" ht="12.75">
      <c r="A88" s="36">
        <v>84</v>
      </c>
      <c r="B88" s="38">
        <f>RPT_TIEN_AN_TRUA!B88</f>
        <v>11107</v>
      </c>
      <c r="C88" s="38" t="str">
        <f>RPT_TIEN_AN_TRUA!C88</f>
        <v>Vũ Thị Thơm</v>
      </c>
      <c r="D88" s="38" t="str">
        <f>RPT_TIEN_AN_TRUA!D88</f>
        <v>NV PVHK</v>
      </c>
      <c r="E88" s="56">
        <f>VLOOKUP(B88,RPT_TONG_HOP!$B$6:$S$834,18,FALSE)</f>
        <v>7880000</v>
      </c>
      <c r="F88" s="56">
        <f>VLOOKUP(B88,RPT_CAC_KHOAN_GIAM_TRU!$B$4:$M$916,12,FALSE)</f>
        <v>10086875</v>
      </c>
      <c r="G88" s="56">
        <f t="shared" si="0"/>
        <v>-2206875</v>
      </c>
      <c r="H88" s="25">
        <f>IF(G88&lt;0,0,IF(G88&lt;DM_TI_LE!$E$11,G88*DM_TI_LE!$F$11+DM_TI_LE!$G$11,IF(G88&lt;DM_TI_LE!$E$12,G88*DM_TI_LE!$F$12+DM_TI_LE!$G$12,IF(G88&lt;DM_TI_LE!$E$13,G88*DM_TI_LE!$F$13+DM_TI_LE!$G$13,IF(G88&lt;DM_TI_LE!$E$14,G88*DM_TI_LE!$F$14+DM_TI_LE!$G$14,IF(G88&lt;DM_TI_LE!$E$15,G88*DM_TI_LE!$F$15+DM_TI_LE!$G$15,IF(G88&lt;DM_TI_LE!$E$16,G88*DM_TI_LE!$F$16+DM_TI_LE!$G$16,G88*DM_TI_LE!$F$17+DM_TI_LE!$G$17)))))))</f>
        <v>0</v>
      </c>
    </row>
    <row r="89" spans="1:8" ht="12.75">
      <c r="A89" s="36">
        <v>85</v>
      </c>
      <c r="B89" s="38">
        <f>RPT_TIEN_AN_TRUA!B89</f>
        <v>11109</v>
      </c>
      <c r="C89" s="38" t="str">
        <f>RPT_TIEN_AN_TRUA!C89</f>
        <v>Phạm Thành Việt</v>
      </c>
      <c r="D89" s="38" t="str">
        <f>RPT_TIEN_AN_TRUA!D89</f>
        <v>NV PVHK</v>
      </c>
      <c r="E89" s="56">
        <f>VLOOKUP(B89,RPT_TONG_HOP!$B$6:$S$834,18,FALSE)</f>
        <v>7880000</v>
      </c>
      <c r="F89" s="56">
        <f>VLOOKUP(B89,RPT_CAC_KHOAN_GIAM_TRU!$B$4:$M$916,12,FALSE)</f>
        <v>13686875</v>
      </c>
      <c r="G89" s="56">
        <f t="shared" si="0"/>
        <v>-5806875</v>
      </c>
      <c r="H89" s="25">
        <f>IF(G89&lt;0,0,IF(G89&lt;DM_TI_LE!$E$11,G89*DM_TI_LE!$F$11+DM_TI_LE!$G$11,IF(G89&lt;DM_TI_LE!$E$12,G89*DM_TI_LE!$F$12+DM_TI_LE!$G$12,IF(G89&lt;DM_TI_LE!$E$13,G89*DM_TI_LE!$F$13+DM_TI_LE!$G$13,IF(G89&lt;DM_TI_LE!$E$14,G89*DM_TI_LE!$F$14+DM_TI_LE!$G$14,IF(G89&lt;DM_TI_LE!$E$15,G89*DM_TI_LE!$F$15+DM_TI_LE!$G$15,IF(G89&lt;DM_TI_LE!$E$16,G89*DM_TI_LE!$F$16+DM_TI_LE!$G$16,G89*DM_TI_LE!$F$17+DM_TI_LE!$G$17)))))))</f>
        <v>0</v>
      </c>
    </row>
    <row r="90" spans="1:8" ht="12.75">
      <c r="A90" s="36">
        <v>86</v>
      </c>
      <c r="B90" s="38">
        <f>RPT_TIEN_AN_TRUA!B90</f>
        <v>11766</v>
      </c>
      <c r="C90" s="38" t="str">
        <f>RPT_TIEN_AN_TRUA!C90</f>
        <v>Nguyễn Thị Vân</v>
      </c>
      <c r="D90" s="38" t="str">
        <f>RPT_TIEN_AN_TRUA!D90</f>
        <v>NV PVHK</v>
      </c>
      <c r="E90" s="56">
        <f>VLOOKUP(B90,RPT_TONG_HOP!$B$6:$S$834,18,FALSE)</f>
        <v>7880000</v>
      </c>
      <c r="F90" s="56">
        <f>VLOOKUP(B90,RPT_CAC_KHOAN_GIAM_TRU!$B$4:$M$916,12,FALSE)</f>
        <v>13686875</v>
      </c>
      <c r="G90" s="56">
        <f t="shared" si="0"/>
        <v>-5806875</v>
      </c>
      <c r="H90" s="25">
        <f>IF(G90&lt;0,0,IF(G90&lt;DM_TI_LE!$E$11,G90*DM_TI_LE!$F$11+DM_TI_LE!$G$11,IF(G90&lt;DM_TI_LE!$E$12,G90*DM_TI_LE!$F$12+DM_TI_LE!$G$12,IF(G90&lt;DM_TI_LE!$E$13,G90*DM_TI_LE!$F$13+DM_TI_LE!$G$13,IF(G90&lt;DM_TI_LE!$E$14,G90*DM_TI_LE!$F$14+DM_TI_LE!$G$14,IF(G90&lt;DM_TI_LE!$E$15,G90*DM_TI_LE!$F$15+DM_TI_LE!$G$15,IF(G90&lt;DM_TI_LE!$E$16,G90*DM_TI_LE!$F$16+DM_TI_LE!$G$16,G90*DM_TI_LE!$F$17+DM_TI_LE!$G$17)))))))</f>
        <v>0</v>
      </c>
    </row>
    <row r="91" spans="1:8" ht="12.75">
      <c r="A91" s="36">
        <v>87</v>
      </c>
      <c r="B91" s="38">
        <f>RPT_TIEN_AN_TRUA!B91</f>
        <v>13096</v>
      </c>
      <c r="C91" s="38" t="str">
        <f>RPT_TIEN_AN_TRUA!C91</f>
        <v>Đinh Văn Long</v>
      </c>
      <c r="D91" s="38" t="str">
        <f>RPT_TIEN_AN_TRUA!D91</f>
        <v>NV PVHK</v>
      </c>
      <c r="E91" s="56">
        <f>VLOOKUP(B91,RPT_TONG_HOP!$B$6:$S$834,18,FALSE)</f>
        <v>7880000</v>
      </c>
      <c r="F91" s="56">
        <f>VLOOKUP(B91,RPT_CAC_KHOAN_GIAM_TRU!$B$4:$M$916,12,FALSE)</f>
        <v>10086875</v>
      </c>
      <c r="G91" s="56">
        <f t="shared" si="0"/>
        <v>-2206875</v>
      </c>
      <c r="H91" s="25">
        <f>IF(G91&lt;0,0,IF(G91&lt;DM_TI_LE!$E$11,G91*DM_TI_LE!$F$11+DM_TI_LE!$G$11,IF(G91&lt;DM_TI_LE!$E$12,G91*DM_TI_LE!$F$12+DM_TI_LE!$G$12,IF(G91&lt;DM_TI_LE!$E$13,G91*DM_TI_LE!$F$13+DM_TI_LE!$G$13,IF(G91&lt;DM_TI_LE!$E$14,G91*DM_TI_LE!$F$14+DM_TI_LE!$G$14,IF(G91&lt;DM_TI_LE!$E$15,G91*DM_TI_LE!$F$15+DM_TI_LE!$G$15,IF(G91&lt;DM_TI_LE!$E$16,G91*DM_TI_LE!$F$16+DM_TI_LE!$G$16,G91*DM_TI_LE!$F$17+DM_TI_LE!$G$17)))))))</f>
        <v>0</v>
      </c>
    </row>
    <row r="92" spans="1:8" ht="12.75">
      <c r="A92" s="36">
        <v>88</v>
      </c>
      <c r="B92" s="38">
        <f>RPT_TIEN_AN_TRUA!B92</f>
        <v>10778</v>
      </c>
      <c r="C92" s="38" t="str">
        <f>RPT_TIEN_AN_TRUA!C92</f>
        <v>Nguyễn Thị Hồng Anh</v>
      </c>
      <c r="D92" s="38" t="str">
        <f>RPT_TIEN_AN_TRUA!D92</f>
        <v>Nv VS MB</v>
      </c>
      <c r="E92" s="56">
        <f>VLOOKUP(B92,RPT_TONG_HOP!$B$6:$S$834,18,FALSE)</f>
        <v>7700000</v>
      </c>
      <c r="F92" s="56">
        <f>VLOOKUP(B92,RPT_CAC_KHOAN_GIAM_TRU!$B$4:$M$916,12,FALSE)</f>
        <v>10005500</v>
      </c>
      <c r="G92" s="56">
        <f t="shared" si="0"/>
        <v>-2305500</v>
      </c>
      <c r="H92" s="25">
        <f>IF(G92&lt;0,0,IF(G92&lt;DM_TI_LE!$E$11,G92*DM_TI_LE!$F$11+DM_TI_LE!$G$11,IF(G92&lt;DM_TI_LE!$E$12,G92*DM_TI_LE!$F$12+DM_TI_LE!$G$12,IF(G92&lt;DM_TI_LE!$E$13,G92*DM_TI_LE!$F$13+DM_TI_LE!$G$13,IF(G92&lt;DM_TI_LE!$E$14,G92*DM_TI_LE!$F$14+DM_TI_LE!$G$14,IF(G92&lt;DM_TI_LE!$E$15,G92*DM_TI_LE!$F$15+DM_TI_LE!$G$15,IF(G92&lt;DM_TI_LE!$E$16,G92*DM_TI_LE!$F$16+DM_TI_LE!$G$16,G92*DM_TI_LE!$F$17+DM_TI_LE!$G$17)))))))</f>
        <v>0</v>
      </c>
    </row>
    <row r="93" spans="1:8" ht="12.75">
      <c r="A93" s="36">
        <v>89</v>
      </c>
      <c r="B93" s="38">
        <f>RPT_TIEN_AN_TRUA!B93</f>
        <v>11765</v>
      </c>
      <c r="C93" s="38" t="str">
        <f>RPT_TIEN_AN_TRUA!C93</f>
        <v>Hoàng Thị Hồng Nhung</v>
      </c>
      <c r="D93" s="38" t="str">
        <f>RPT_TIEN_AN_TRUA!D93</f>
        <v>NV PVHK</v>
      </c>
      <c r="E93" s="56">
        <f>VLOOKUP(B93,RPT_TONG_HOP!$B$6:$S$834,18,FALSE)</f>
        <v>8240000.0000000009</v>
      </c>
      <c r="F93" s="56">
        <f>VLOOKUP(B93,RPT_CAC_KHOAN_GIAM_TRU!$B$4:$M$916,12,FALSE)</f>
        <v>10086875</v>
      </c>
      <c r="G93" s="56">
        <f t="shared" si="0"/>
        <v>-1846874.9999999991</v>
      </c>
      <c r="H93" s="25">
        <f>IF(G93&lt;0,0,IF(G93&lt;DM_TI_LE!$E$11,G93*DM_TI_LE!$F$11+DM_TI_LE!$G$11,IF(G93&lt;DM_TI_LE!$E$12,G93*DM_TI_LE!$F$12+DM_TI_LE!$G$12,IF(G93&lt;DM_TI_LE!$E$13,G93*DM_TI_LE!$F$13+DM_TI_LE!$G$13,IF(G93&lt;DM_TI_LE!$E$14,G93*DM_TI_LE!$F$14+DM_TI_LE!$G$14,IF(G93&lt;DM_TI_LE!$E$15,G93*DM_TI_LE!$F$15+DM_TI_LE!$G$15,IF(G93&lt;DM_TI_LE!$E$16,G93*DM_TI_LE!$F$16+DM_TI_LE!$G$16,G93*DM_TI_LE!$F$17+DM_TI_LE!$G$17)))))))</f>
        <v>0</v>
      </c>
    </row>
    <row r="94" spans="1:8" ht="12.75">
      <c r="A94" s="36">
        <v>90</v>
      </c>
      <c r="B94" s="38">
        <f>RPT_TIEN_AN_TRUA!B94</f>
        <v>10631</v>
      </c>
      <c r="C94" s="38" t="str">
        <f>RPT_TIEN_AN_TRUA!C94</f>
        <v>Nguyễn Thị Phương Mai</v>
      </c>
      <c r="D94" s="38" t="str">
        <f>RPT_TIEN_AN_TRUA!D94</f>
        <v>Đội trưởng</v>
      </c>
      <c r="E94" s="56">
        <f>VLOOKUP(B94,RPT_TONG_HOP!$B$6:$S$834,18,FALSE)</f>
        <v>18635000</v>
      </c>
      <c r="F94" s="56">
        <f>VLOOKUP(B94,RPT_CAC_KHOAN_GIAM_TRU!$B$4:$M$916,12,FALSE)</f>
        <v>13817075</v>
      </c>
      <c r="G94" s="56">
        <f t="shared" si="0"/>
        <v>4817925</v>
      </c>
      <c r="H94" s="25">
        <f>IF(G94&lt;0,0,IF(G94&lt;DM_TI_LE!$E$11,G94*DM_TI_LE!$F$11+DM_TI_LE!$G$11,IF(G94&lt;DM_TI_LE!$E$12,G94*DM_TI_LE!$F$12+DM_TI_LE!$G$12,IF(G94&lt;DM_TI_LE!$E$13,G94*DM_TI_LE!$F$13+DM_TI_LE!$G$13,IF(G94&lt;DM_TI_LE!$E$14,G94*DM_TI_LE!$F$14+DM_TI_LE!$G$14,IF(G94&lt;DM_TI_LE!$E$15,G94*DM_TI_LE!$F$15+DM_TI_LE!$G$15,IF(G94&lt;DM_TI_LE!$E$16,G94*DM_TI_LE!$F$16+DM_TI_LE!$G$16,G94*DM_TI_LE!$F$17+DM_TI_LE!$G$17)))))))</f>
        <v>240896.25</v>
      </c>
    </row>
    <row r="95" spans="1:8" ht="12.75">
      <c r="A95" s="36">
        <v>91</v>
      </c>
      <c r="B95" s="38">
        <f>RPT_TIEN_AN_TRUA!B95</f>
        <v>10630</v>
      </c>
      <c r="C95" s="38" t="str">
        <f>RPT_TIEN_AN_TRUA!C95</f>
        <v>Nguyễn Thị Thu Hương</v>
      </c>
      <c r="D95" s="38" t="str">
        <f>RPT_TIEN_AN_TRUA!D95</f>
        <v>Đội phó</v>
      </c>
      <c r="E95" s="56">
        <f>VLOOKUP(B95,RPT_TONG_HOP!$B$6:$S$834,18,FALSE)</f>
        <v>15395000</v>
      </c>
      <c r="F95" s="56">
        <f>VLOOKUP(B95,RPT_CAC_KHOAN_GIAM_TRU!$B$4:$M$916,12,FALSE)</f>
        <v>17396705</v>
      </c>
      <c r="G95" s="56">
        <f t="shared" si="0"/>
        <v>-2001705</v>
      </c>
      <c r="H95" s="25">
        <f>IF(G95&lt;0,0,IF(G95&lt;DM_TI_LE!$E$11,G95*DM_TI_LE!$F$11+DM_TI_LE!$G$11,IF(G95&lt;DM_TI_LE!$E$12,G95*DM_TI_LE!$F$12+DM_TI_LE!$G$12,IF(G95&lt;DM_TI_LE!$E$13,G95*DM_TI_LE!$F$13+DM_TI_LE!$G$13,IF(G95&lt;DM_TI_LE!$E$14,G95*DM_TI_LE!$F$14+DM_TI_LE!$G$14,IF(G95&lt;DM_TI_LE!$E$15,G95*DM_TI_LE!$F$15+DM_TI_LE!$G$15,IF(G95&lt;DM_TI_LE!$E$16,G95*DM_TI_LE!$F$16+DM_TI_LE!$G$16,G95*DM_TI_LE!$F$17+DM_TI_LE!$G$17)))))))</f>
        <v>0</v>
      </c>
    </row>
    <row r="96" spans="1:8" ht="12.75">
      <c r="A96" s="36">
        <v>92</v>
      </c>
      <c r="B96" s="38">
        <f>RPT_TIEN_AN_TRUA!B96</f>
        <v>12549</v>
      </c>
      <c r="C96" s="38" t="str">
        <f>RPT_TIEN_AN_TRUA!C96</f>
        <v>Nguyễn Tuấn Linh</v>
      </c>
      <c r="D96" s="38" t="str">
        <f>RPT_TIEN_AN_TRUA!D96</f>
        <v>Nhân viên phục vụ hành khách hàng hóa</v>
      </c>
      <c r="E96" s="56">
        <f>VLOOKUP(B96,RPT_TONG_HOP!$B$6:$S$834,18,FALSE)</f>
        <v>7088000.0000000009</v>
      </c>
      <c r="F96" s="56">
        <f>VLOOKUP(B96,RPT_CAC_KHOAN_GIAM_TRU!$B$4:$M$916,12,FALSE)</f>
        <v>10086875</v>
      </c>
      <c r="G96" s="56">
        <f t="shared" si="0"/>
        <v>-2998874.9999999991</v>
      </c>
      <c r="H96" s="25">
        <f>IF(G96&lt;0,0,IF(G96&lt;DM_TI_LE!$E$11,G96*DM_TI_LE!$F$11+DM_TI_LE!$G$11,IF(G96&lt;DM_TI_LE!$E$12,G96*DM_TI_LE!$F$12+DM_TI_LE!$G$12,IF(G96&lt;DM_TI_LE!$E$13,G96*DM_TI_LE!$F$13+DM_TI_LE!$G$13,IF(G96&lt;DM_TI_LE!$E$14,G96*DM_TI_LE!$F$14+DM_TI_LE!$G$14,IF(G96&lt;DM_TI_LE!$E$15,G96*DM_TI_LE!$F$15+DM_TI_LE!$G$15,IF(G96&lt;DM_TI_LE!$E$16,G96*DM_TI_LE!$F$16+DM_TI_LE!$G$16,G96*DM_TI_LE!$F$17+DM_TI_LE!$G$17)))))))</f>
        <v>0</v>
      </c>
    </row>
    <row r="97" spans="1:8" ht="12.75">
      <c r="A97" s="36">
        <v>93</v>
      </c>
      <c r="B97" s="38">
        <f>RPT_TIEN_AN_TRUA!B97</f>
        <v>12568</v>
      </c>
      <c r="C97" s="38" t="str">
        <f>RPT_TIEN_AN_TRUA!C97</f>
        <v>Nguyễn Thị Hồng Minh</v>
      </c>
      <c r="D97" s="38" t="str">
        <f>RPT_TIEN_AN_TRUA!D97</f>
        <v>Nhân viên phục vụ hành khách hàng hóa</v>
      </c>
      <c r="E97" s="56">
        <f>VLOOKUP(B97,RPT_TONG_HOP!$B$6:$S$834,18,FALSE)</f>
        <v>7880000</v>
      </c>
      <c r="F97" s="56">
        <f>VLOOKUP(B97,RPT_CAC_KHOAN_GIAM_TRU!$B$4:$M$916,12,FALSE)</f>
        <v>10086875</v>
      </c>
      <c r="G97" s="56">
        <f t="shared" si="0"/>
        <v>-2206875</v>
      </c>
      <c r="H97" s="25">
        <f>IF(G97&lt;0,0,IF(G97&lt;DM_TI_LE!$E$11,G97*DM_TI_LE!$F$11+DM_TI_LE!$G$11,IF(G97&lt;DM_TI_LE!$E$12,G97*DM_TI_LE!$F$12+DM_TI_LE!$G$12,IF(G97&lt;DM_TI_LE!$E$13,G97*DM_TI_LE!$F$13+DM_TI_LE!$G$13,IF(G97&lt;DM_TI_LE!$E$14,G97*DM_TI_LE!$F$14+DM_TI_LE!$G$14,IF(G97&lt;DM_TI_LE!$E$15,G97*DM_TI_LE!$F$15+DM_TI_LE!$G$15,IF(G97&lt;DM_TI_LE!$E$16,G97*DM_TI_LE!$F$16+DM_TI_LE!$G$16,G97*DM_TI_LE!$F$17+DM_TI_LE!$G$17)))))))</f>
        <v>0</v>
      </c>
    </row>
    <row r="98" spans="1:8" ht="12.75">
      <c r="A98" s="36">
        <v>94</v>
      </c>
      <c r="B98" s="38">
        <f>RPT_TIEN_AN_TRUA!B98</f>
        <v>12571</v>
      </c>
      <c r="C98" s="38" t="str">
        <f>RPT_TIEN_AN_TRUA!C98</f>
        <v>Ngô Thị Diễm Quỳnh</v>
      </c>
      <c r="D98" s="38" t="str">
        <f>RPT_TIEN_AN_TRUA!D98</f>
        <v>Nhân viên phục vụ hành khách hàng hóa</v>
      </c>
      <c r="E98" s="56">
        <f>VLOOKUP(B98,RPT_TONG_HOP!$B$6:$S$834,18,FALSE)</f>
        <v>8240000.0000000009</v>
      </c>
      <c r="F98" s="56">
        <f>VLOOKUP(B98,RPT_CAC_KHOAN_GIAM_TRU!$B$4:$M$916,12,FALSE)</f>
        <v>10086875</v>
      </c>
      <c r="G98" s="56">
        <f t="shared" si="0"/>
        <v>-1846874.9999999991</v>
      </c>
      <c r="H98" s="25">
        <f>IF(G98&lt;0,0,IF(G98&lt;DM_TI_LE!$E$11,G98*DM_TI_LE!$F$11+DM_TI_LE!$G$11,IF(G98&lt;DM_TI_LE!$E$12,G98*DM_TI_LE!$F$12+DM_TI_LE!$G$12,IF(G98&lt;DM_TI_LE!$E$13,G98*DM_TI_LE!$F$13+DM_TI_LE!$G$13,IF(G98&lt;DM_TI_LE!$E$14,G98*DM_TI_LE!$F$14+DM_TI_LE!$G$14,IF(G98&lt;DM_TI_LE!$E$15,G98*DM_TI_LE!$F$15+DM_TI_LE!$G$15,IF(G98&lt;DM_TI_LE!$E$16,G98*DM_TI_LE!$F$16+DM_TI_LE!$G$16,G98*DM_TI_LE!$F$17+DM_TI_LE!$G$17)))))))</f>
        <v>0</v>
      </c>
    </row>
    <row r="99" spans="1:8" ht="12.75">
      <c r="A99" s="36">
        <v>95</v>
      </c>
      <c r="B99" s="38">
        <f>RPT_TIEN_AN_TRUA!B99</f>
        <v>13370</v>
      </c>
      <c r="C99" s="38" t="str">
        <f>RPT_TIEN_AN_TRUA!C99</f>
        <v>Đinh Đức Điệp</v>
      </c>
      <c r="D99" s="38" t="str">
        <f>RPT_TIEN_AN_TRUA!D99</f>
        <v>Nhân viên phục vụ hành khách hàng hóa</v>
      </c>
      <c r="E99" s="56">
        <f>VLOOKUP(B99,RPT_TONG_HOP!$B$6:$S$834,18,FALSE)</f>
        <v>7880000</v>
      </c>
      <c r="F99" s="56">
        <f>VLOOKUP(B99,RPT_CAC_KHOAN_GIAM_TRU!$B$4:$M$916,12,FALSE)</f>
        <v>10086875</v>
      </c>
      <c r="G99" s="56">
        <f t="shared" si="0"/>
        <v>-2206875</v>
      </c>
      <c r="H99" s="25">
        <f>IF(G99&lt;0,0,IF(G99&lt;DM_TI_LE!$E$11,G99*DM_TI_LE!$F$11+DM_TI_LE!$G$11,IF(G99&lt;DM_TI_LE!$E$12,G99*DM_TI_LE!$F$12+DM_TI_LE!$G$12,IF(G99&lt;DM_TI_LE!$E$13,G99*DM_TI_LE!$F$13+DM_TI_LE!$G$13,IF(G99&lt;DM_TI_LE!$E$14,G99*DM_TI_LE!$F$14+DM_TI_LE!$G$14,IF(G99&lt;DM_TI_LE!$E$15,G99*DM_TI_LE!$F$15+DM_TI_LE!$G$15,IF(G99&lt;DM_TI_LE!$E$16,G99*DM_TI_LE!$F$16+DM_TI_LE!$G$16,G99*DM_TI_LE!$F$17+DM_TI_LE!$G$17)))))))</f>
        <v>0</v>
      </c>
    </row>
    <row r="100" spans="1:8" ht="12.75">
      <c r="A100" s="36">
        <v>96</v>
      </c>
      <c r="B100" s="38">
        <f>RPT_TIEN_AN_TRUA!B100</f>
        <v>13372</v>
      </c>
      <c r="C100" s="38" t="str">
        <f>RPT_TIEN_AN_TRUA!C100</f>
        <v>Trần Thị Hoa Lý</v>
      </c>
      <c r="D100" s="38" t="str">
        <f>RPT_TIEN_AN_TRUA!D100</f>
        <v>Nhân viên phục vụ hành khách hàng hóa</v>
      </c>
      <c r="E100" s="56">
        <f>VLOOKUP(B100,RPT_TONG_HOP!$B$6:$S$834,18,FALSE)</f>
        <v>7880000</v>
      </c>
      <c r="F100" s="56">
        <f>VLOOKUP(B100,RPT_CAC_KHOAN_GIAM_TRU!$B$4:$M$916,12,FALSE)</f>
        <v>10086875</v>
      </c>
      <c r="G100" s="56">
        <f t="shared" si="0"/>
        <v>-2206875</v>
      </c>
      <c r="H100" s="25">
        <f>IF(G100&lt;0,0,IF(G100&lt;DM_TI_LE!$E$11,G100*DM_TI_LE!$F$11+DM_TI_LE!$G$11,IF(G100&lt;DM_TI_LE!$E$12,G100*DM_TI_LE!$F$12+DM_TI_LE!$G$12,IF(G100&lt;DM_TI_LE!$E$13,G100*DM_TI_LE!$F$13+DM_TI_LE!$G$13,IF(G100&lt;DM_TI_LE!$E$14,G100*DM_TI_LE!$F$14+DM_TI_LE!$G$14,IF(G100&lt;DM_TI_LE!$E$15,G100*DM_TI_LE!$F$15+DM_TI_LE!$G$15,IF(G100&lt;DM_TI_LE!$E$16,G100*DM_TI_LE!$F$16+DM_TI_LE!$G$16,G100*DM_TI_LE!$F$17+DM_TI_LE!$G$17)))))))</f>
        <v>0</v>
      </c>
    </row>
    <row r="101" spans="1:8" ht="12.75">
      <c r="A101" s="36">
        <v>97</v>
      </c>
      <c r="B101" s="38">
        <f>RPT_TIEN_AN_TRUA!B101</f>
        <v>13376</v>
      </c>
      <c r="C101" s="38" t="str">
        <f>RPT_TIEN_AN_TRUA!C101</f>
        <v>Vũ Thùy Linh</v>
      </c>
      <c r="D101" s="38" t="str">
        <f>RPT_TIEN_AN_TRUA!D101</f>
        <v>Nhân viên phục vụ hành khách hàng hóa</v>
      </c>
      <c r="E101" s="56">
        <f>VLOOKUP(B101,RPT_TONG_HOP!$B$6:$S$834,18,FALSE)</f>
        <v>7880000</v>
      </c>
      <c r="F101" s="56">
        <f>VLOOKUP(B101,RPT_CAC_KHOAN_GIAM_TRU!$B$4:$M$916,12,FALSE)</f>
        <v>10086875</v>
      </c>
      <c r="G101" s="56">
        <f t="shared" si="0"/>
        <v>-2206875</v>
      </c>
      <c r="H101" s="25">
        <f>IF(G101&lt;0,0,IF(G101&lt;DM_TI_LE!$E$11,G101*DM_TI_LE!$F$11+DM_TI_LE!$G$11,IF(G101&lt;DM_TI_LE!$E$12,G101*DM_TI_LE!$F$12+DM_TI_LE!$G$12,IF(G101&lt;DM_TI_LE!$E$13,G101*DM_TI_LE!$F$13+DM_TI_LE!$G$13,IF(G101&lt;DM_TI_LE!$E$14,G101*DM_TI_LE!$F$14+DM_TI_LE!$G$14,IF(G101&lt;DM_TI_LE!$E$15,G101*DM_TI_LE!$F$15+DM_TI_LE!$G$15,IF(G101&lt;DM_TI_LE!$E$16,G101*DM_TI_LE!$F$16+DM_TI_LE!$G$16,G101*DM_TI_LE!$F$17+DM_TI_LE!$G$17)))))))</f>
        <v>0</v>
      </c>
    </row>
    <row r="102" spans="1:8" ht="12.75">
      <c r="A102" s="36">
        <v>98</v>
      </c>
      <c r="B102" s="38">
        <f>RPT_TIEN_AN_TRUA!B102</f>
        <v>13377</v>
      </c>
      <c r="C102" s="38" t="str">
        <f>RPT_TIEN_AN_TRUA!C102</f>
        <v>Vũ Thị Bích Dung</v>
      </c>
      <c r="D102" s="38" t="str">
        <f>RPT_TIEN_AN_TRUA!D102</f>
        <v>Nhân viên phục vụ hành khách hàng hóa</v>
      </c>
      <c r="E102" s="56">
        <f>VLOOKUP(B102,RPT_TONG_HOP!$B$6:$S$834,18,FALSE)</f>
        <v>7880000</v>
      </c>
      <c r="F102" s="56">
        <f>VLOOKUP(B102,RPT_CAC_KHOAN_GIAM_TRU!$B$4:$M$916,12,FALSE)</f>
        <v>10086875</v>
      </c>
      <c r="G102" s="56">
        <f t="shared" si="0"/>
        <v>-2206875</v>
      </c>
      <c r="H102" s="25">
        <f>IF(G102&lt;0,0,IF(G102&lt;DM_TI_LE!$E$11,G102*DM_TI_LE!$F$11+DM_TI_LE!$G$11,IF(G102&lt;DM_TI_LE!$E$12,G102*DM_TI_LE!$F$12+DM_TI_LE!$G$12,IF(G102&lt;DM_TI_LE!$E$13,G102*DM_TI_LE!$F$13+DM_TI_LE!$G$13,IF(G102&lt;DM_TI_LE!$E$14,G102*DM_TI_LE!$F$14+DM_TI_LE!$G$14,IF(G102&lt;DM_TI_LE!$E$15,G102*DM_TI_LE!$F$15+DM_TI_LE!$G$15,IF(G102&lt;DM_TI_LE!$E$16,G102*DM_TI_LE!$F$16+DM_TI_LE!$G$16,G102*DM_TI_LE!$F$17+DM_TI_LE!$G$17)))))))</f>
        <v>0</v>
      </c>
    </row>
    <row r="103" spans="1:8" ht="12.75">
      <c r="A103" s="36">
        <v>99</v>
      </c>
      <c r="B103" s="38">
        <f>RPT_TIEN_AN_TRUA!B103</f>
        <v>13378</v>
      </c>
      <c r="C103" s="38" t="str">
        <f>RPT_TIEN_AN_TRUA!C103</f>
        <v>Nguyễn Bảo Ngân</v>
      </c>
      <c r="D103" s="38" t="str">
        <f>RPT_TIEN_AN_TRUA!D103</f>
        <v>Nhân viên phục vụ hành khách hàng hóa</v>
      </c>
      <c r="E103" s="56">
        <f>VLOOKUP(B103,RPT_TONG_HOP!$B$6:$S$834,18,FALSE)</f>
        <v>7736000</v>
      </c>
      <c r="F103" s="56">
        <f>VLOOKUP(B103,RPT_CAC_KHOAN_GIAM_TRU!$B$4:$M$916,12,FALSE)</f>
        <v>10086875</v>
      </c>
      <c r="G103" s="56">
        <f t="shared" si="0"/>
        <v>-2350875</v>
      </c>
      <c r="H103" s="25">
        <f>IF(G103&lt;0,0,IF(G103&lt;DM_TI_LE!$E$11,G103*DM_TI_LE!$F$11+DM_TI_LE!$G$11,IF(G103&lt;DM_TI_LE!$E$12,G103*DM_TI_LE!$F$12+DM_TI_LE!$G$12,IF(G103&lt;DM_TI_LE!$E$13,G103*DM_TI_LE!$F$13+DM_TI_LE!$G$13,IF(G103&lt;DM_TI_LE!$E$14,G103*DM_TI_LE!$F$14+DM_TI_LE!$G$14,IF(G103&lt;DM_TI_LE!$E$15,G103*DM_TI_LE!$F$15+DM_TI_LE!$G$15,IF(G103&lt;DM_TI_LE!$E$16,G103*DM_TI_LE!$F$16+DM_TI_LE!$G$16,G103*DM_TI_LE!$F$17+DM_TI_LE!$G$17)))))))</f>
        <v>0</v>
      </c>
    </row>
    <row r="104" spans="1:8" ht="12.75">
      <c r="A104" s="36">
        <v>100</v>
      </c>
      <c r="B104" s="38">
        <f>RPT_TIEN_AN_TRUA!B104</f>
        <v>13379</v>
      </c>
      <c r="C104" s="38" t="str">
        <f>RPT_TIEN_AN_TRUA!C104</f>
        <v>Nguyễn Thùy Linh</v>
      </c>
      <c r="D104" s="38" t="str">
        <f>RPT_TIEN_AN_TRUA!D104</f>
        <v>Nhân viên phục vụ hành khách hàng hóa</v>
      </c>
      <c r="E104" s="56">
        <f>VLOOKUP(B104,RPT_TONG_HOP!$B$6:$S$834,18,FALSE)</f>
        <v>7880000</v>
      </c>
      <c r="F104" s="56">
        <f>VLOOKUP(B104,RPT_CAC_KHOAN_GIAM_TRU!$B$4:$M$916,12,FALSE)</f>
        <v>10086875</v>
      </c>
      <c r="G104" s="56">
        <f t="shared" si="0"/>
        <v>-2206875</v>
      </c>
      <c r="H104" s="25">
        <f>IF(G104&lt;0,0,IF(G104&lt;DM_TI_LE!$E$11,G104*DM_TI_LE!$F$11+DM_TI_LE!$G$11,IF(G104&lt;DM_TI_LE!$E$12,G104*DM_TI_LE!$F$12+DM_TI_LE!$G$12,IF(G104&lt;DM_TI_LE!$E$13,G104*DM_TI_LE!$F$13+DM_TI_LE!$G$13,IF(G104&lt;DM_TI_LE!$E$14,G104*DM_TI_LE!$F$14+DM_TI_LE!$G$14,IF(G104&lt;DM_TI_LE!$E$15,G104*DM_TI_LE!$F$15+DM_TI_LE!$G$15,IF(G104&lt;DM_TI_LE!$E$16,G104*DM_TI_LE!$F$16+DM_TI_LE!$G$16,G104*DM_TI_LE!$F$17+DM_TI_LE!$G$17)))))))</f>
        <v>0</v>
      </c>
    </row>
    <row r="105" spans="1:8" ht="12.75">
      <c r="A105" s="36">
        <v>101</v>
      </c>
      <c r="B105" s="38">
        <f>RPT_TIEN_AN_TRUA!B105</f>
        <v>13674</v>
      </c>
      <c r="C105" s="38" t="str">
        <f>RPT_TIEN_AN_TRUA!C105</f>
        <v>Lê Thị Minh Phượng</v>
      </c>
      <c r="D105" s="38" t="str">
        <f>RPT_TIEN_AN_TRUA!D105</f>
        <v>Nhân viên phục vụ hành khách hàng hóa</v>
      </c>
      <c r="E105" s="56">
        <f>VLOOKUP(B105,RPT_TONG_HOP!$B$6:$S$834,18,FALSE)</f>
        <v>7736000</v>
      </c>
      <c r="F105" s="56">
        <f>VLOOKUP(B105,RPT_CAC_KHOAN_GIAM_TRU!$B$4:$M$916,12,FALSE)</f>
        <v>10086875</v>
      </c>
      <c r="G105" s="56">
        <f t="shared" si="0"/>
        <v>-2350875</v>
      </c>
      <c r="H105" s="25">
        <f>IF(G105&lt;0,0,IF(G105&lt;DM_TI_LE!$E$11,G105*DM_TI_LE!$F$11+DM_TI_LE!$G$11,IF(G105&lt;DM_TI_LE!$E$12,G105*DM_TI_LE!$F$12+DM_TI_LE!$G$12,IF(G105&lt;DM_TI_LE!$E$13,G105*DM_TI_LE!$F$13+DM_TI_LE!$G$13,IF(G105&lt;DM_TI_LE!$E$14,G105*DM_TI_LE!$F$14+DM_TI_LE!$G$14,IF(G105&lt;DM_TI_LE!$E$15,G105*DM_TI_LE!$F$15+DM_TI_LE!$G$15,IF(G105&lt;DM_TI_LE!$E$16,G105*DM_TI_LE!$F$16+DM_TI_LE!$G$16,G105*DM_TI_LE!$F$17+DM_TI_LE!$G$17)))))))</f>
        <v>0</v>
      </c>
    </row>
    <row r="106" spans="1:8" ht="12.75">
      <c r="A106" s="36">
        <v>102</v>
      </c>
      <c r="B106" s="38">
        <f>RPT_TIEN_AN_TRUA!B106</f>
        <v>13675</v>
      </c>
      <c r="C106" s="38" t="str">
        <f>RPT_TIEN_AN_TRUA!C106</f>
        <v>Võ Thị Kiều Oanh</v>
      </c>
      <c r="D106" s="38" t="str">
        <f>RPT_TIEN_AN_TRUA!D106</f>
        <v>Nhân viên phục vụ hành khách hàng hóa</v>
      </c>
      <c r="E106" s="56">
        <f>VLOOKUP(B106,RPT_TONG_HOP!$B$6:$S$834,18,FALSE)</f>
        <v>7880000</v>
      </c>
      <c r="F106" s="56">
        <f>VLOOKUP(B106,RPT_CAC_KHOAN_GIAM_TRU!$B$4:$M$916,12,FALSE)</f>
        <v>10086875</v>
      </c>
      <c r="G106" s="56">
        <f t="shared" si="0"/>
        <v>-2206875</v>
      </c>
      <c r="H106" s="25">
        <f>IF(G106&lt;0,0,IF(G106&lt;DM_TI_LE!$E$11,G106*DM_TI_LE!$F$11+DM_TI_LE!$G$11,IF(G106&lt;DM_TI_LE!$E$12,G106*DM_TI_LE!$F$12+DM_TI_LE!$G$12,IF(G106&lt;DM_TI_LE!$E$13,G106*DM_TI_LE!$F$13+DM_TI_LE!$G$13,IF(G106&lt;DM_TI_LE!$E$14,G106*DM_TI_LE!$F$14+DM_TI_LE!$G$14,IF(G106&lt;DM_TI_LE!$E$15,G106*DM_TI_LE!$F$15+DM_TI_LE!$G$15,IF(G106&lt;DM_TI_LE!$E$16,G106*DM_TI_LE!$F$16+DM_TI_LE!$G$16,G106*DM_TI_LE!$F$17+DM_TI_LE!$G$17)))))))</f>
        <v>0</v>
      </c>
    </row>
    <row r="107" spans="1:8" ht="12.75">
      <c r="A107" s="36">
        <v>103</v>
      </c>
      <c r="B107" s="38">
        <f>RPT_TIEN_AN_TRUA!B107</f>
        <v>13676</v>
      </c>
      <c r="C107" s="38" t="str">
        <f>RPT_TIEN_AN_TRUA!C107</f>
        <v>Trần Thị Bích Ngọc</v>
      </c>
      <c r="D107" s="38" t="str">
        <f>RPT_TIEN_AN_TRUA!D107</f>
        <v>Nhân viên phục vụ hành khách hàng hóa</v>
      </c>
      <c r="E107" s="56">
        <f>VLOOKUP(B107,RPT_TONG_HOP!$B$6:$S$834,18,FALSE)</f>
        <v>7880000</v>
      </c>
      <c r="F107" s="56">
        <f>VLOOKUP(B107,RPT_CAC_KHOAN_GIAM_TRU!$B$4:$M$916,12,FALSE)</f>
        <v>10086875</v>
      </c>
      <c r="G107" s="56">
        <f t="shared" si="0"/>
        <v>-2206875</v>
      </c>
      <c r="H107" s="25">
        <f>IF(G107&lt;0,0,IF(G107&lt;DM_TI_LE!$E$11,G107*DM_TI_LE!$F$11+DM_TI_LE!$G$11,IF(G107&lt;DM_TI_LE!$E$12,G107*DM_TI_LE!$F$12+DM_TI_LE!$G$12,IF(G107&lt;DM_TI_LE!$E$13,G107*DM_TI_LE!$F$13+DM_TI_LE!$G$13,IF(G107&lt;DM_TI_LE!$E$14,G107*DM_TI_LE!$F$14+DM_TI_LE!$G$14,IF(G107&lt;DM_TI_LE!$E$15,G107*DM_TI_LE!$F$15+DM_TI_LE!$G$15,IF(G107&lt;DM_TI_LE!$E$16,G107*DM_TI_LE!$F$16+DM_TI_LE!$G$16,G107*DM_TI_LE!$F$17+DM_TI_LE!$G$17)))))))</f>
        <v>0</v>
      </c>
    </row>
    <row r="108" spans="1:8" ht="12.75">
      <c r="A108" s="36">
        <v>104</v>
      </c>
      <c r="B108" s="38">
        <f>RPT_TIEN_AN_TRUA!B108</f>
        <v>10569</v>
      </c>
      <c r="C108" s="38" t="str">
        <f>RPT_TIEN_AN_TRUA!C108</f>
        <v>Đàm Thu Hường</v>
      </c>
      <c r="D108" s="38" t="str">
        <f>RPT_TIEN_AN_TRUA!D108</f>
        <v>NV PVHK</v>
      </c>
      <c r="E108" s="56">
        <f>VLOOKUP(B108,RPT_TONG_HOP!$B$6:$S$834,18,FALSE)</f>
        <v>11358499.999999998</v>
      </c>
      <c r="F108" s="56">
        <f>VLOOKUP(B108,RPT_CAC_KHOAN_GIAM_TRU!$B$4:$M$916,12,FALSE)</f>
        <v>13758065</v>
      </c>
      <c r="G108" s="56">
        <f t="shared" si="0"/>
        <v>-2399565.0000000019</v>
      </c>
      <c r="H108" s="25">
        <f>IF(G108&lt;0,0,IF(G108&lt;DM_TI_LE!$E$11,G108*DM_TI_LE!$F$11+DM_TI_LE!$G$11,IF(G108&lt;DM_TI_LE!$E$12,G108*DM_TI_LE!$F$12+DM_TI_LE!$G$12,IF(G108&lt;DM_TI_LE!$E$13,G108*DM_TI_LE!$F$13+DM_TI_LE!$G$13,IF(G108&lt;DM_TI_LE!$E$14,G108*DM_TI_LE!$F$14+DM_TI_LE!$G$14,IF(G108&lt;DM_TI_LE!$E$15,G108*DM_TI_LE!$F$15+DM_TI_LE!$G$15,IF(G108&lt;DM_TI_LE!$E$16,G108*DM_TI_LE!$F$16+DM_TI_LE!$G$16,G108*DM_TI_LE!$F$17+DM_TI_LE!$G$17)))))))</f>
        <v>0</v>
      </c>
    </row>
    <row r="109" spans="1:8" ht="12.75">
      <c r="A109" s="36">
        <v>105</v>
      </c>
      <c r="B109" s="38">
        <f>RPT_TIEN_AN_TRUA!B109</f>
        <v>10571</v>
      </c>
      <c r="C109" s="38" t="str">
        <f>RPT_TIEN_AN_TRUA!C109</f>
        <v>Nguyễn Thị Thùy Dung</v>
      </c>
      <c r="D109" s="38" t="str">
        <f>RPT_TIEN_AN_TRUA!D109</f>
        <v>NV PVHK</v>
      </c>
      <c r="E109" s="56">
        <f>VLOOKUP(B109,RPT_TONG_HOP!$B$6:$S$834,18,FALSE)</f>
        <v>10420000</v>
      </c>
      <c r="F109" s="56">
        <f>VLOOKUP(B109,RPT_CAC_KHOAN_GIAM_TRU!$B$4:$M$916,12,FALSE)</f>
        <v>10086875</v>
      </c>
      <c r="G109" s="56">
        <f t="shared" si="0"/>
        <v>333125</v>
      </c>
      <c r="H109" s="25">
        <f>IF(G109&lt;0,0,IF(G109&lt;DM_TI_LE!$E$11,G109*DM_TI_LE!$F$11+DM_TI_LE!$G$11,IF(G109&lt;DM_TI_LE!$E$12,G109*DM_TI_LE!$F$12+DM_TI_LE!$G$12,IF(G109&lt;DM_TI_LE!$E$13,G109*DM_TI_LE!$F$13+DM_TI_LE!$G$13,IF(G109&lt;DM_TI_LE!$E$14,G109*DM_TI_LE!$F$14+DM_TI_LE!$G$14,IF(G109&lt;DM_TI_LE!$E$15,G109*DM_TI_LE!$F$15+DM_TI_LE!$G$15,IF(G109&lt;DM_TI_LE!$E$16,G109*DM_TI_LE!$F$16+DM_TI_LE!$G$16,G109*DM_TI_LE!$F$17+DM_TI_LE!$G$17)))))))</f>
        <v>16656.25</v>
      </c>
    </row>
    <row r="110" spans="1:8" ht="12.75">
      <c r="A110" s="36">
        <v>106</v>
      </c>
      <c r="B110" s="38">
        <f>RPT_TIEN_AN_TRUA!B110</f>
        <v>10578</v>
      </c>
      <c r="C110" s="38" t="str">
        <f>RPT_TIEN_AN_TRUA!C110</f>
        <v>Bùi Việt Quang</v>
      </c>
      <c r="D110" s="38" t="str">
        <f>RPT_TIEN_AN_TRUA!D110</f>
        <v>NV PVHK</v>
      </c>
      <c r="E110" s="56">
        <f>VLOOKUP(B110,RPT_TONG_HOP!$B$6:$S$834,18,FALSE)</f>
        <v>9724999.9999999981</v>
      </c>
      <c r="F110" s="56">
        <f>VLOOKUP(B110,RPT_CAC_KHOAN_GIAM_TRU!$B$4:$M$916,12,FALSE)</f>
        <v>10086875</v>
      </c>
      <c r="G110" s="56">
        <f t="shared" si="0"/>
        <v>-361875.00000000186</v>
      </c>
      <c r="H110" s="25">
        <f>IF(G110&lt;0,0,IF(G110&lt;DM_TI_LE!$E$11,G110*DM_TI_LE!$F$11+DM_TI_LE!$G$11,IF(G110&lt;DM_TI_LE!$E$12,G110*DM_TI_LE!$F$12+DM_TI_LE!$G$12,IF(G110&lt;DM_TI_LE!$E$13,G110*DM_TI_LE!$F$13+DM_TI_LE!$G$13,IF(G110&lt;DM_TI_LE!$E$14,G110*DM_TI_LE!$F$14+DM_TI_LE!$G$14,IF(G110&lt;DM_TI_LE!$E$15,G110*DM_TI_LE!$F$15+DM_TI_LE!$G$15,IF(G110&lt;DM_TI_LE!$E$16,G110*DM_TI_LE!$F$16+DM_TI_LE!$G$16,G110*DM_TI_LE!$F$17+DM_TI_LE!$G$17)))))))</f>
        <v>0</v>
      </c>
    </row>
    <row r="111" spans="1:8" ht="12.75">
      <c r="A111" s="36">
        <v>107</v>
      </c>
      <c r="B111" s="38">
        <f>RPT_TIEN_AN_TRUA!B111</f>
        <v>10589</v>
      </c>
      <c r="C111" s="38" t="str">
        <f>RPT_TIEN_AN_TRUA!C111</f>
        <v>Phạm Thị Ba</v>
      </c>
      <c r="D111" s="38" t="str">
        <f>RPT_TIEN_AN_TRUA!D111</f>
        <v>NV PVHK</v>
      </c>
      <c r="E111" s="56">
        <f>VLOOKUP(B111,RPT_TONG_HOP!$B$6:$S$834,18,FALSE)</f>
        <v>9704750</v>
      </c>
      <c r="F111" s="56">
        <f>VLOOKUP(B111,RPT_CAC_KHOAN_GIAM_TRU!$B$4:$M$916,12,FALSE)</f>
        <v>10086875</v>
      </c>
      <c r="G111" s="56">
        <f t="shared" si="0"/>
        <v>-382125</v>
      </c>
      <c r="H111" s="25">
        <f>IF(G111&lt;0,0,IF(G111&lt;DM_TI_LE!$E$11,G111*DM_TI_LE!$F$11+DM_TI_LE!$G$11,IF(G111&lt;DM_TI_LE!$E$12,G111*DM_TI_LE!$F$12+DM_TI_LE!$G$12,IF(G111&lt;DM_TI_LE!$E$13,G111*DM_TI_LE!$F$13+DM_TI_LE!$G$13,IF(G111&lt;DM_TI_LE!$E$14,G111*DM_TI_LE!$F$14+DM_TI_LE!$G$14,IF(G111&lt;DM_TI_LE!$E$15,G111*DM_TI_LE!$F$15+DM_TI_LE!$G$15,IF(G111&lt;DM_TI_LE!$E$16,G111*DM_TI_LE!$F$16+DM_TI_LE!$G$16,G111*DM_TI_LE!$F$17+DM_TI_LE!$G$17)))))))</f>
        <v>0</v>
      </c>
    </row>
    <row r="112" spans="1:8" ht="12.75">
      <c r="A112" s="36">
        <v>108</v>
      </c>
      <c r="B112" s="38">
        <f>RPT_TIEN_AN_TRUA!B112</f>
        <v>10591</v>
      </c>
      <c r="C112" s="38" t="str">
        <f>RPT_TIEN_AN_TRUA!C112</f>
        <v>Vũ Phương Thanh</v>
      </c>
      <c r="D112" s="38" t="str">
        <f>RPT_TIEN_AN_TRUA!D112</f>
        <v>NV PVHK</v>
      </c>
      <c r="E112" s="56">
        <f>VLOOKUP(B112,RPT_TONG_HOP!$B$6:$S$834,18,FALSE)</f>
        <v>9000250</v>
      </c>
      <c r="F112" s="56">
        <f>VLOOKUP(B112,RPT_CAC_KHOAN_GIAM_TRU!$B$4:$M$916,12,FALSE)</f>
        <v>10086875</v>
      </c>
      <c r="G112" s="56">
        <f t="shared" si="0"/>
        <v>-1086625</v>
      </c>
      <c r="H112" s="25">
        <f>IF(G112&lt;0,0,IF(G112&lt;DM_TI_LE!$E$11,G112*DM_TI_LE!$F$11+DM_TI_LE!$G$11,IF(G112&lt;DM_TI_LE!$E$12,G112*DM_TI_LE!$F$12+DM_TI_LE!$G$12,IF(G112&lt;DM_TI_LE!$E$13,G112*DM_TI_LE!$F$13+DM_TI_LE!$G$13,IF(G112&lt;DM_TI_LE!$E$14,G112*DM_TI_LE!$F$14+DM_TI_LE!$G$14,IF(G112&lt;DM_TI_LE!$E$15,G112*DM_TI_LE!$F$15+DM_TI_LE!$G$15,IF(G112&lt;DM_TI_LE!$E$16,G112*DM_TI_LE!$F$16+DM_TI_LE!$G$16,G112*DM_TI_LE!$F$17+DM_TI_LE!$G$17)))))))</f>
        <v>0</v>
      </c>
    </row>
    <row r="113" spans="1:8" ht="12.75">
      <c r="A113" s="36">
        <v>109</v>
      </c>
      <c r="B113" s="38">
        <f>RPT_TIEN_AN_TRUA!B113</f>
        <v>10596</v>
      </c>
      <c r="C113" s="38" t="str">
        <f>RPT_TIEN_AN_TRUA!C113</f>
        <v>Phạm Thị Ánh Hồng</v>
      </c>
      <c r="D113" s="38" t="str">
        <f>RPT_TIEN_AN_TRUA!D113</f>
        <v>NV PVHK</v>
      </c>
      <c r="E113" s="56">
        <f>VLOOKUP(B113,RPT_TONG_HOP!$B$6:$S$834,18,FALSE)</f>
        <v>8935000</v>
      </c>
      <c r="F113" s="56">
        <f>VLOOKUP(B113,RPT_CAC_KHOAN_GIAM_TRU!$B$4:$M$916,12,FALSE)</f>
        <v>13686875</v>
      </c>
      <c r="G113" s="56">
        <f t="shared" si="0"/>
        <v>-4751875</v>
      </c>
      <c r="H113" s="25">
        <f>IF(G113&lt;0,0,IF(G113&lt;DM_TI_LE!$E$11,G113*DM_TI_LE!$F$11+DM_TI_LE!$G$11,IF(G113&lt;DM_TI_LE!$E$12,G113*DM_TI_LE!$F$12+DM_TI_LE!$G$12,IF(G113&lt;DM_TI_LE!$E$13,G113*DM_TI_LE!$F$13+DM_TI_LE!$G$13,IF(G113&lt;DM_TI_LE!$E$14,G113*DM_TI_LE!$F$14+DM_TI_LE!$G$14,IF(G113&lt;DM_TI_LE!$E$15,G113*DM_TI_LE!$F$15+DM_TI_LE!$G$15,IF(G113&lt;DM_TI_LE!$E$16,G113*DM_TI_LE!$F$16+DM_TI_LE!$G$16,G113*DM_TI_LE!$F$17+DM_TI_LE!$G$17)))))))</f>
        <v>0</v>
      </c>
    </row>
    <row r="114" spans="1:8" ht="12.75">
      <c r="A114" s="36">
        <v>110</v>
      </c>
      <c r="B114" s="38">
        <f>RPT_TIEN_AN_TRUA!B114</f>
        <v>10597</v>
      </c>
      <c r="C114" s="38" t="str">
        <f>RPT_TIEN_AN_TRUA!C114</f>
        <v>Nguyễn Thị Thu Sang</v>
      </c>
      <c r="D114" s="38" t="str">
        <f>RPT_TIEN_AN_TRUA!D114</f>
        <v>NV PVHK</v>
      </c>
      <c r="E114" s="56">
        <f>VLOOKUP(B114,RPT_TONG_HOP!$B$6:$S$834,18,FALSE)</f>
        <v>5065384.6153846141</v>
      </c>
      <c r="F114" s="56">
        <f>VLOOKUP(B114,RPT_CAC_KHOAN_GIAM_TRU!$B$4:$M$916,12,FALSE)</f>
        <v>9799182.692307692</v>
      </c>
      <c r="G114" s="56">
        <f t="shared" si="0"/>
        <v>-4733798.0769230779</v>
      </c>
      <c r="H114" s="25">
        <f>IF(G114&lt;0,0,IF(G114&lt;DM_TI_LE!$E$11,G114*DM_TI_LE!$F$11+DM_TI_LE!$G$11,IF(G114&lt;DM_TI_LE!$E$12,G114*DM_TI_LE!$F$12+DM_TI_LE!$G$12,IF(G114&lt;DM_TI_LE!$E$13,G114*DM_TI_LE!$F$13+DM_TI_LE!$G$13,IF(G114&lt;DM_TI_LE!$E$14,G114*DM_TI_LE!$F$14+DM_TI_LE!$G$14,IF(G114&lt;DM_TI_LE!$E$15,G114*DM_TI_LE!$F$15+DM_TI_LE!$G$15,IF(G114&lt;DM_TI_LE!$E$16,G114*DM_TI_LE!$F$16+DM_TI_LE!$G$16,G114*DM_TI_LE!$F$17+DM_TI_LE!$G$17)))))))</f>
        <v>0</v>
      </c>
    </row>
    <row r="115" spans="1:8" ht="12.75">
      <c r="A115" s="36">
        <v>111</v>
      </c>
      <c r="B115" s="38">
        <f>RPT_TIEN_AN_TRUA!B115</f>
        <v>10598</v>
      </c>
      <c r="C115" s="38" t="str">
        <f>RPT_TIEN_AN_TRUA!C115</f>
        <v>Nguyễn Ngọc Quân</v>
      </c>
      <c r="D115" s="38" t="str">
        <f>RPT_TIEN_AN_TRUA!D115</f>
        <v>Phó đội trưởng</v>
      </c>
      <c r="E115" s="56">
        <f>VLOOKUP(B115,RPT_TONG_HOP!$B$6:$S$834,18,FALSE)</f>
        <v>14659250</v>
      </c>
      <c r="F115" s="56">
        <f>VLOOKUP(B115,RPT_CAC_KHOAN_GIAM_TRU!$B$4:$M$916,12,FALSE)</f>
        <v>10196705</v>
      </c>
      <c r="G115" s="56">
        <f t="shared" si="0"/>
        <v>4462545</v>
      </c>
      <c r="H115" s="25">
        <f>IF(G115&lt;0,0,IF(G115&lt;DM_TI_LE!$E$11,G115*DM_TI_LE!$F$11+DM_TI_LE!$G$11,IF(G115&lt;DM_TI_LE!$E$12,G115*DM_TI_LE!$F$12+DM_TI_LE!$G$12,IF(G115&lt;DM_TI_LE!$E$13,G115*DM_TI_LE!$F$13+DM_TI_LE!$G$13,IF(G115&lt;DM_TI_LE!$E$14,G115*DM_TI_LE!$F$14+DM_TI_LE!$G$14,IF(G115&lt;DM_TI_LE!$E$15,G115*DM_TI_LE!$F$15+DM_TI_LE!$G$15,IF(G115&lt;DM_TI_LE!$E$16,G115*DM_TI_LE!$F$16+DM_TI_LE!$G$16,G115*DM_TI_LE!$F$17+DM_TI_LE!$G$17)))))))</f>
        <v>223127.25</v>
      </c>
    </row>
    <row r="116" spans="1:8" ht="12.75">
      <c r="A116" s="36">
        <v>112</v>
      </c>
      <c r="B116" s="38">
        <f>RPT_TIEN_AN_TRUA!B116</f>
        <v>10602</v>
      </c>
      <c r="C116" s="38" t="str">
        <f>RPT_TIEN_AN_TRUA!C116</f>
        <v>Nguyễn Thị Thu Trang</v>
      </c>
      <c r="D116" s="38" t="str">
        <f>RPT_TIEN_AN_TRUA!D116</f>
        <v>NV PVHK</v>
      </c>
      <c r="E116" s="56">
        <f>VLOOKUP(B116,RPT_TONG_HOP!$B$6:$S$834,18,FALSE)</f>
        <v>9340000</v>
      </c>
      <c r="F116" s="56">
        <f>VLOOKUP(B116,RPT_CAC_KHOAN_GIAM_TRU!$B$4:$M$916,12,FALSE)</f>
        <v>13686875</v>
      </c>
      <c r="G116" s="56">
        <f t="shared" si="0"/>
        <v>-4346875</v>
      </c>
      <c r="H116" s="25">
        <f>IF(G116&lt;0,0,IF(G116&lt;DM_TI_LE!$E$11,G116*DM_TI_LE!$F$11+DM_TI_LE!$G$11,IF(G116&lt;DM_TI_LE!$E$12,G116*DM_TI_LE!$F$12+DM_TI_LE!$G$12,IF(G116&lt;DM_TI_LE!$E$13,G116*DM_TI_LE!$F$13+DM_TI_LE!$G$13,IF(G116&lt;DM_TI_LE!$E$14,G116*DM_TI_LE!$F$14+DM_TI_LE!$G$14,IF(G116&lt;DM_TI_LE!$E$15,G116*DM_TI_LE!$F$15+DM_TI_LE!$G$15,IF(G116&lt;DM_TI_LE!$E$16,G116*DM_TI_LE!$F$16+DM_TI_LE!$G$16,G116*DM_TI_LE!$F$17+DM_TI_LE!$G$17)))))))</f>
        <v>0</v>
      </c>
    </row>
    <row r="117" spans="1:8" ht="12.75">
      <c r="A117" s="36">
        <v>113</v>
      </c>
      <c r="B117" s="38">
        <f>RPT_TIEN_AN_TRUA!B117</f>
        <v>10603</v>
      </c>
      <c r="C117" s="38" t="str">
        <f>RPT_TIEN_AN_TRUA!C117</f>
        <v>Nguyễn Thị Vân Anh</v>
      </c>
      <c r="D117" s="38" t="str">
        <f>RPT_TIEN_AN_TRUA!D117</f>
        <v>NV PVHK</v>
      </c>
      <c r="E117" s="56">
        <f>VLOOKUP(B117,RPT_TONG_HOP!$B$6:$S$834,18,FALSE)</f>
        <v>7880000</v>
      </c>
      <c r="F117" s="56">
        <f>VLOOKUP(B117,RPT_CAC_KHOAN_GIAM_TRU!$B$4:$M$916,12,FALSE)</f>
        <v>13686875</v>
      </c>
      <c r="G117" s="56">
        <f t="shared" si="0"/>
        <v>-5806875</v>
      </c>
      <c r="H117" s="25">
        <f>IF(G117&lt;0,0,IF(G117&lt;DM_TI_LE!$E$11,G117*DM_TI_LE!$F$11+DM_TI_LE!$G$11,IF(G117&lt;DM_TI_LE!$E$12,G117*DM_TI_LE!$F$12+DM_TI_LE!$G$12,IF(G117&lt;DM_TI_LE!$E$13,G117*DM_TI_LE!$F$13+DM_TI_LE!$G$13,IF(G117&lt;DM_TI_LE!$E$14,G117*DM_TI_LE!$F$14+DM_TI_LE!$G$14,IF(G117&lt;DM_TI_LE!$E$15,G117*DM_TI_LE!$F$15+DM_TI_LE!$G$15,IF(G117&lt;DM_TI_LE!$E$16,G117*DM_TI_LE!$F$16+DM_TI_LE!$G$16,G117*DM_TI_LE!$F$17+DM_TI_LE!$G$17)))))))</f>
        <v>0</v>
      </c>
    </row>
    <row r="118" spans="1:8" ht="12.75">
      <c r="A118" s="36">
        <v>114</v>
      </c>
      <c r="B118" s="38">
        <f>RPT_TIEN_AN_TRUA!B118</f>
        <v>10618</v>
      </c>
      <c r="C118" s="38" t="str">
        <f>RPT_TIEN_AN_TRUA!C118</f>
        <v>Nguyễn Thị Hằng</v>
      </c>
      <c r="D118" s="38" t="str">
        <f>RPT_TIEN_AN_TRUA!D118</f>
        <v>NV PVHK</v>
      </c>
      <c r="E118" s="56">
        <f>VLOOKUP(B118,RPT_TONG_HOP!$B$6:$S$834,18,FALSE)</f>
        <v>4068030.769230769</v>
      </c>
      <c r="F118" s="56">
        <f>VLOOKUP(B118,RPT_CAC_KHOAN_GIAM_TRU!$B$4:$M$916,12,FALSE)</f>
        <v>13425336.538461538</v>
      </c>
      <c r="G118" s="56">
        <f t="shared" si="0"/>
        <v>-9357305.7692307681</v>
      </c>
      <c r="H118" s="25">
        <f>IF(G118&lt;0,0,IF(G118&lt;DM_TI_LE!$E$11,G118*DM_TI_LE!$F$11+DM_TI_LE!$G$11,IF(G118&lt;DM_TI_LE!$E$12,G118*DM_TI_LE!$F$12+DM_TI_LE!$G$12,IF(G118&lt;DM_TI_LE!$E$13,G118*DM_TI_LE!$F$13+DM_TI_LE!$G$13,IF(G118&lt;DM_TI_LE!$E$14,G118*DM_TI_LE!$F$14+DM_TI_LE!$G$14,IF(G118&lt;DM_TI_LE!$E$15,G118*DM_TI_LE!$F$15+DM_TI_LE!$G$15,IF(G118&lt;DM_TI_LE!$E$16,G118*DM_TI_LE!$F$16+DM_TI_LE!$G$16,G118*DM_TI_LE!$F$17+DM_TI_LE!$G$17)))))))</f>
        <v>0</v>
      </c>
    </row>
    <row r="119" spans="1:8" ht="12.75">
      <c r="A119" s="36">
        <v>115</v>
      </c>
      <c r="B119" s="38">
        <f>RPT_TIEN_AN_TRUA!B119</f>
        <v>10619</v>
      </c>
      <c r="C119" s="38" t="str">
        <f>RPT_TIEN_AN_TRUA!C119</f>
        <v>Phạm Thị Thu Hương</v>
      </c>
      <c r="D119" s="38" t="str">
        <f>RPT_TIEN_AN_TRUA!D119</f>
        <v>NV PVHK</v>
      </c>
      <c r="E119" s="56">
        <f>VLOOKUP(B119,RPT_TONG_HOP!$B$6:$S$834,18,FALSE)</f>
        <v>9879999.9999999981</v>
      </c>
      <c r="F119" s="56">
        <f>VLOOKUP(B119,RPT_CAC_KHOAN_GIAM_TRU!$B$4:$M$916,12,FALSE)</f>
        <v>10086875</v>
      </c>
      <c r="G119" s="56">
        <f t="shared" si="0"/>
        <v>-206875.00000000186</v>
      </c>
      <c r="H119" s="25">
        <f>IF(G119&lt;0,0,IF(G119&lt;DM_TI_LE!$E$11,G119*DM_TI_LE!$F$11+DM_TI_LE!$G$11,IF(G119&lt;DM_TI_LE!$E$12,G119*DM_TI_LE!$F$12+DM_TI_LE!$G$12,IF(G119&lt;DM_TI_LE!$E$13,G119*DM_TI_LE!$F$13+DM_TI_LE!$G$13,IF(G119&lt;DM_TI_LE!$E$14,G119*DM_TI_LE!$F$14+DM_TI_LE!$G$14,IF(G119&lt;DM_TI_LE!$E$15,G119*DM_TI_LE!$F$15+DM_TI_LE!$G$15,IF(G119&lt;DM_TI_LE!$E$16,G119*DM_TI_LE!$F$16+DM_TI_LE!$G$16,G119*DM_TI_LE!$F$17+DM_TI_LE!$G$17)))))))</f>
        <v>0</v>
      </c>
    </row>
    <row r="120" spans="1:8" ht="12.75">
      <c r="A120" s="36">
        <v>116</v>
      </c>
      <c r="B120" s="38">
        <f>RPT_TIEN_AN_TRUA!B120</f>
        <v>10620</v>
      </c>
      <c r="C120" s="38" t="str">
        <f>RPT_TIEN_AN_TRUA!C120</f>
        <v>Trần Thị Thu</v>
      </c>
      <c r="D120" s="38" t="str">
        <f>RPT_TIEN_AN_TRUA!D120</f>
        <v>NV PVHK</v>
      </c>
      <c r="E120" s="56">
        <f>VLOOKUP(B120,RPT_TONG_HOP!$B$6:$S$834,18,FALSE)</f>
        <v>765000</v>
      </c>
      <c r="F120" s="56">
        <f>VLOOKUP(B120,RPT_CAC_KHOAN_GIAM_TRU!$B$4:$M$916,12,FALSE)</f>
        <v>12600000</v>
      </c>
      <c r="G120" s="56">
        <f t="shared" si="0"/>
        <v>-11835000</v>
      </c>
      <c r="H120" s="25">
        <f>IF(G120&lt;0,0,IF(G120&lt;DM_TI_LE!$E$11,G120*DM_TI_LE!$F$11+DM_TI_LE!$G$11,IF(G120&lt;DM_TI_LE!$E$12,G120*DM_TI_LE!$F$12+DM_TI_LE!$G$12,IF(G120&lt;DM_TI_LE!$E$13,G120*DM_TI_LE!$F$13+DM_TI_LE!$G$13,IF(G120&lt;DM_TI_LE!$E$14,G120*DM_TI_LE!$F$14+DM_TI_LE!$G$14,IF(G120&lt;DM_TI_LE!$E$15,G120*DM_TI_LE!$F$15+DM_TI_LE!$G$15,IF(G120&lt;DM_TI_LE!$E$16,G120*DM_TI_LE!$F$16+DM_TI_LE!$G$16,G120*DM_TI_LE!$F$17+DM_TI_LE!$G$17)))))))</f>
        <v>0</v>
      </c>
    </row>
    <row r="121" spans="1:8" ht="12.75">
      <c r="A121" s="36">
        <v>117</v>
      </c>
      <c r="B121" s="38">
        <f>RPT_TIEN_AN_TRUA!B121</f>
        <v>10621</v>
      </c>
      <c r="C121" s="38" t="str">
        <f>RPT_TIEN_AN_TRUA!C121</f>
        <v>Hoàng Anh Trang</v>
      </c>
      <c r="D121" s="38" t="str">
        <f>RPT_TIEN_AN_TRUA!D121</f>
        <v>NV PVHK</v>
      </c>
      <c r="E121" s="56">
        <f>VLOOKUP(B121,RPT_TONG_HOP!$B$6:$S$834,18,FALSE)</f>
        <v>8330000</v>
      </c>
      <c r="F121" s="56">
        <f>VLOOKUP(B121,RPT_CAC_KHOAN_GIAM_TRU!$B$4:$M$916,12,FALSE)</f>
        <v>13686875</v>
      </c>
      <c r="G121" s="56">
        <f t="shared" si="0"/>
        <v>-5356875</v>
      </c>
      <c r="H121" s="25">
        <f>IF(G121&lt;0,0,IF(G121&lt;DM_TI_LE!$E$11,G121*DM_TI_LE!$F$11+DM_TI_LE!$G$11,IF(G121&lt;DM_TI_LE!$E$12,G121*DM_TI_LE!$F$12+DM_TI_LE!$G$12,IF(G121&lt;DM_TI_LE!$E$13,G121*DM_TI_LE!$F$13+DM_TI_LE!$G$13,IF(G121&lt;DM_TI_LE!$E$14,G121*DM_TI_LE!$F$14+DM_TI_LE!$G$14,IF(G121&lt;DM_TI_LE!$E$15,G121*DM_TI_LE!$F$15+DM_TI_LE!$G$15,IF(G121&lt;DM_TI_LE!$E$16,G121*DM_TI_LE!$F$16+DM_TI_LE!$G$16,G121*DM_TI_LE!$F$17+DM_TI_LE!$G$17)))))))</f>
        <v>0</v>
      </c>
    </row>
    <row r="122" spans="1:8" ht="12.75">
      <c r="A122" s="36">
        <v>118</v>
      </c>
      <c r="B122" s="38">
        <f>RPT_TIEN_AN_TRUA!B122</f>
        <v>11111</v>
      </c>
      <c r="C122" s="38" t="str">
        <f>RPT_TIEN_AN_TRUA!C122</f>
        <v>Phạm Kim Hoàn</v>
      </c>
      <c r="D122" s="38" t="str">
        <f>RPT_TIEN_AN_TRUA!D122</f>
        <v>NV PVHK</v>
      </c>
      <c r="E122" s="56">
        <f>VLOOKUP(B122,RPT_TONG_HOP!$B$6:$S$834,18,FALSE)</f>
        <v>7880000</v>
      </c>
      <c r="F122" s="56">
        <f>VLOOKUP(B122,RPT_CAC_KHOAN_GIAM_TRU!$B$4:$M$916,12,FALSE)</f>
        <v>10086875</v>
      </c>
      <c r="G122" s="56">
        <f t="shared" si="0"/>
        <v>-2206875</v>
      </c>
      <c r="H122" s="25">
        <f>IF(G122&lt;0,0,IF(G122&lt;DM_TI_LE!$E$11,G122*DM_TI_LE!$F$11+DM_TI_LE!$G$11,IF(G122&lt;DM_TI_LE!$E$12,G122*DM_TI_LE!$F$12+DM_TI_LE!$G$12,IF(G122&lt;DM_TI_LE!$E$13,G122*DM_TI_LE!$F$13+DM_TI_LE!$G$13,IF(G122&lt;DM_TI_LE!$E$14,G122*DM_TI_LE!$F$14+DM_TI_LE!$G$14,IF(G122&lt;DM_TI_LE!$E$15,G122*DM_TI_LE!$F$15+DM_TI_LE!$G$15,IF(G122&lt;DM_TI_LE!$E$16,G122*DM_TI_LE!$F$16+DM_TI_LE!$G$16,G122*DM_TI_LE!$F$17+DM_TI_LE!$G$17)))))))</f>
        <v>0</v>
      </c>
    </row>
    <row r="123" spans="1:8" ht="12.75">
      <c r="A123" s="36">
        <v>119</v>
      </c>
      <c r="B123" s="38">
        <f>RPT_TIEN_AN_TRUA!B123</f>
        <v>11116</v>
      </c>
      <c r="C123" s="38" t="str">
        <f>RPT_TIEN_AN_TRUA!C123</f>
        <v>Đỗ Thanh Bình</v>
      </c>
      <c r="D123" s="38" t="str">
        <f>RPT_TIEN_AN_TRUA!D123</f>
        <v>NV PVHK</v>
      </c>
      <c r="E123" s="56">
        <f>VLOOKUP(B123,RPT_TONG_HOP!$B$6:$S$834,18,FALSE)</f>
        <v>7565000</v>
      </c>
      <c r="F123" s="56">
        <f>VLOOKUP(B123,RPT_CAC_KHOAN_GIAM_TRU!$B$4:$M$916,12,FALSE)</f>
        <v>10086875</v>
      </c>
      <c r="G123" s="56">
        <f t="shared" si="0"/>
        <v>-2521875</v>
      </c>
      <c r="H123" s="25">
        <f>IF(G123&lt;0,0,IF(G123&lt;DM_TI_LE!$E$11,G123*DM_TI_LE!$F$11+DM_TI_LE!$G$11,IF(G123&lt;DM_TI_LE!$E$12,G123*DM_TI_LE!$F$12+DM_TI_LE!$G$12,IF(G123&lt;DM_TI_LE!$E$13,G123*DM_TI_LE!$F$13+DM_TI_LE!$G$13,IF(G123&lt;DM_TI_LE!$E$14,G123*DM_TI_LE!$F$14+DM_TI_LE!$G$14,IF(G123&lt;DM_TI_LE!$E$15,G123*DM_TI_LE!$F$15+DM_TI_LE!$G$15,IF(G123&lt;DM_TI_LE!$E$16,G123*DM_TI_LE!$F$16+DM_TI_LE!$G$16,G123*DM_TI_LE!$F$17+DM_TI_LE!$G$17)))))))</f>
        <v>0</v>
      </c>
    </row>
    <row r="124" spans="1:8" ht="12.75">
      <c r="A124" s="36">
        <v>120</v>
      </c>
      <c r="B124" s="38">
        <f>RPT_TIEN_AN_TRUA!B124</f>
        <v>11119</v>
      </c>
      <c r="C124" s="38" t="str">
        <f>RPT_TIEN_AN_TRUA!C124</f>
        <v>Nguyễn Hương Quỳnh</v>
      </c>
      <c r="D124" s="38" t="str">
        <f>RPT_TIEN_AN_TRUA!D124</f>
        <v>NV PVHK</v>
      </c>
      <c r="E124" s="56">
        <f>VLOOKUP(B124,RPT_TONG_HOP!$B$6:$S$834,18,FALSE)</f>
        <v>8780000</v>
      </c>
      <c r="F124" s="56">
        <f>VLOOKUP(B124,RPT_CAC_KHOAN_GIAM_TRU!$B$4:$M$916,12,FALSE)</f>
        <v>10086875</v>
      </c>
      <c r="G124" s="56">
        <f t="shared" si="0"/>
        <v>-1306875</v>
      </c>
      <c r="H124" s="25">
        <f>IF(G124&lt;0,0,IF(G124&lt;DM_TI_LE!$E$11,G124*DM_TI_LE!$F$11+DM_TI_LE!$G$11,IF(G124&lt;DM_TI_LE!$E$12,G124*DM_TI_LE!$F$12+DM_TI_LE!$G$12,IF(G124&lt;DM_TI_LE!$E$13,G124*DM_TI_LE!$F$13+DM_TI_LE!$G$13,IF(G124&lt;DM_TI_LE!$E$14,G124*DM_TI_LE!$F$14+DM_TI_LE!$G$14,IF(G124&lt;DM_TI_LE!$E$15,G124*DM_TI_LE!$F$15+DM_TI_LE!$G$15,IF(G124&lt;DM_TI_LE!$E$16,G124*DM_TI_LE!$F$16+DM_TI_LE!$G$16,G124*DM_TI_LE!$F$17+DM_TI_LE!$G$17)))))))</f>
        <v>0</v>
      </c>
    </row>
    <row r="125" spans="1:8" ht="12.75">
      <c r="A125" s="36">
        <v>121</v>
      </c>
      <c r="B125" s="38">
        <f>RPT_TIEN_AN_TRUA!B125</f>
        <v>11123</v>
      </c>
      <c r="C125" s="38" t="str">
        <f>RPT_TIEN_AN_TRUA!C125</f>
        <v>Bùi Thị Bảo Ngọc</v>
      </c>
      <c r="D125" s="38" t="str">
        <f>RPT_TIEN_AN_TRUA!D125</f>
        <v>NV PVHK</v>
      </c>
      <c r="E125" s="56">
        <f>VLOOKUP(B125,RPT_TONG_HOP!$B$6:$S$834,18,FALSE)</f>
        <v>7016000.0000000009</v>
      </c>
      <c r="F125" s="56">
        <f>VLOOKUP(B125,RPT_CAC_KHOAN_GIAM_TRU!$B$4:$M$916,12,FALSE)</f>
        <v>10086875</v>
      </c>
      <c r="G125" s="56">
        <f t="shared" si="0"/>
        <v>-3070874.9999999991</v>
      </c>
      <c r="H125" s="25">
        <f>IF(G125&lt;0,0,IF(G125&lt;DM_TI_LE!$E$11,G125*DM_TI_LE!$F$11+DM_TI_LE!$G$11,IF(G125&lt;DM_TI_LE!$E$12,G125*DM_TI_LE!$F$12+DM_TI_LE!$G$12,IF(G125&lt;DM_TI_LE!$E$13,G125*DM_TI_LE!$F$13+DM_TI_LE!$G$13,IF(G125&lt;DM_TI_LE!$E$14,G125*DM_TI_LE!$F$14+DM_TI_LE!$G$14,IF(G125&lt;DM_TI_LE!$E$15,G125*DM_TI_LE!$F$15+DM_TI_LE!$G$15,IF(G125&lt;DM_TI_LE!$E$16,G125*DM_TI_LE!$F$16+DM_TI_LE!$G$16,G125*DM_TI_LE!$F$17+DM_TI_LE!$G$17)))))))</f>
        <v>0</v>
      </c>
    </row>
    <row r="126" spans="1:8" ht="12.75">
      <c r="A126" s="36">
        <v>122</v>
      </c>
      <c r="B126" s="38">
        <f>RPT_TIEN_AN_TRUA!B126</f>
        <v>11764</v>
      </c>
      <c r="C126" s="38" t="str">
        <f>RPT_TIEN_AN_TRUA!C126</f>
        <v>Nguyễn Thu Huyền</v>
      </c>
      <c r="D126" s="38" t="str">
        <f>RPT_TIEN_AN_TRUA!D126</f>
        <v>NV PVHK</v>
      </c>
      <c r="E126" s="56">
        <f>VLOOKUP(B126,RPT_TONG_HOP!$B$6:$S$834,18,FALSE)</f>
        <v>720000.00000000012</v>
      </c>
      <c r="F126" s="56">
        <f>VLOOKUP(B126,RPT_CAC_KHOAN_GIAM_TRU!$B$4:$M$916,12,FALSE)</f>
        <v>9000000</v>
      </c>
      <c r="G126" s="56">
        <f t="shared" si="0"/>
        <v>-8280000</v>
      </c>
      <c r="H126" s="25">
        <f>IF(G126&lt;0,0,IF(G126&lt;DM_TI_LE!$E$11,G126*DM_TI_LE!$F$11+DM_TI_LE!$G$11,IF(G126&lt;DM_TI_LE!$E$12,G126*DM_TI_LE!$F$12+DM_TI_LE!$G$12,IF(G126&lt;DM_TI_LE!$E$13,G126*DM_TI_LE!$F$13+DM_TI_LE!$G$13,IF(G126&lt;DM_TI_LE!$E$14,G126*DM_TI_LE!$F$14+DM_TI_LE!$G$14,IF(G126&lt;DM_TI_LE!$E$15,G126*DM_TI_LE!$F$15+DM_TI_LE!$G$15,IF(G126&lt;DM_TI_LE!$E$16,G126*DM_TI_LE!$F$16+DM_TI_LE!$G$16,G126*DM_TI_LE!$F$17+DM_TI_LE!$G$17)))))))</f>
        <v>0</v>
      </c>
    </row>
    <row r="127" spans="1:8" ht="12.75">
      <c r="A127" s="36">
        <v>123</v>
      </c>
      <c r="B127" s="38">
        <f>RPT_TIEN_AN_TRUA!B127</f>
        <v>12281</v>
      </c>
      <c r="C127" s="38" t="str">
        <f>RPT_TIEN_AN_TRUA!C127</f>
        <v>Nguyễn Minh Phương</v>
      </c>
      <c r="D127" s="38" t="str">
        <f>RPT_TIEN_AN_TRUA!D127</f>
        <v>NV PVHK</v>
      </c>
      <c r="E127" s="56">
        <f>VLOOKUP(B127,RPT_TONG_HOP!$B$6:$S$834,18,FALSE)</f>
        <v>720000.00000000012</v>
      </c>
      <c r="F127" s="56">
        <f>VLOOKUP(B127,RPT_CAC_KHOAN_GIAM_TRU!$B$4:$M$916,12,FALSE)</f>
        <v>12600000</v>
      </c>
      <c r="G127" s="56">
        <f t="shared" si="0"/>
        <v>-11880000</v>
      </c>
      <c r="H127" s="25">
        <f>IF(G127&lt;0,0,IF(G127&lt;DM_TI_LE!$E$11,G127*DM_TI_LE!$F$11+DM_TI_LE!$G$11,IF(G127&lt;DM_TI_LE!$E$12,G127*DM_TI_LE!$F$12+DM_TI_LE!$G$12,IF(G127&lt;DM_TI_LE!$E$13,G127*DM_TI_LE!$F$13+DM_TI_LE!$G$13,IF(G127&lt;DM_TI_LE!$E$14,G127*DM_TI_LE!$F$14+DM_TI_LE!$G$14,IF(G127&lt;DM_TI_LE!$E$15,G127*DM_TI_LE!$F$15+DM_TI_LE!$G$15,IF(G127&lt;DM_TI_LE!$E$16,G127*DM_TI_LE!$F$16+DM_TI_LE!$G$16,G127*DM_TI_LE!$F$17+DM_TI_LE!$G$17)))))))</f>
        <v>0</v>
      </c>
    </row>
    <row r="128" spans="1:8" ht="12.75">
      <c r="A128" s="36">
        <v>124</v>
      </c>
      <c r="B128" s="38">
        <f>RPT_TIEN_AN_TRUA!B128</f>
        <v>13097</v>
      </c>
      <c r="C128" s="38" t="str">
        <f>RPT_TIEN_AN_TRUA!C128</f>
        <v>Nguyễn Thu Quỳnh</v>
      </c>
      <c r="D128" s="38" t="str">
        <f>RPT_TIEN_AN_TRUA!D128</f>
        <v>NV PVHK</v>
      </c>
      <c r="E128" s="56">
        <f>VLOOKUP(B128,RPT_TONG_HOP!$B$6:$S$834,18,FALSE)</f>
        <v>7880000</v>
      </c>
      <c r="F128" s="56">
        <f>VLOOKUP(B128,RPT_CAC_KHOAN_GIAM_TRU!$B$4:$M$916,12,FALSE)</f>
        <v>10086875</v>
      </c>
      <c r="G128" s="56">
        <f t="shared" si="0"/>
        <v>-2206875</v>
      </c>
      <c r="H128" s="25">
        <f>IF(G128&lt;0,0,IF(G128&lt;DM_TI_LE!$E$11,G128*DM_TI_LE!$F$11+DM_TI_LE!$G$11,IF(G128&lt;DM_TI_LE!$E$12,G128*DM_TI_LE!$F$12+DM_TI_LE!$G$12,IF(G128&lt;DM_TI_LE!$E$13,G128*DM_TI_LE!$F$13+DM_TI_LE!$G$13,IF(G128&lt;DM_TI_LE!$E$14,G128*DM_TI_LE!$F$14+DM_TI_LE!$G$14,IF(G128&lt;DM_TI_LE!$E$15,G128*DM_TI_LE!$F$15+DM_TI_LE!$G$15,IF(G128&lt;DM_TI_LE!$E$16,G128*DM_TI_LE!$F$16+DM_TI_LE!$G$16,G128*DM_TI_LE!$F$17+DM_TI_LE!$G$17)))))))</f>
        <v>0</v>
      </c>
    </row>
    <row r="129" spans="1:8" ht="12.75">
      <c r="A129" s="36">
        <v>125</v>
      </c>
      <c r="B129" s="38">
        <f>RPT_TIEN_AN_TRUA!B129</f>
        <v>13101</v>
      </c>
      <c r="C129" s="38" t="str">
        <f>RPT_TIEN_AN_TRUA!C129</f>
        <v>Trần Thị Huệ</v>
      </c>
      <c r="D129" s="38" t="str">
        <f>RPT_TIEN_AN_TRUA!D129</f>
        <v>NV PVHK</v>
      </c>
      <c r="E129" s="56">
        <f>VLOOKUP(B129,RPT_TONG_HOP!$B$6:$S$834,18,FALSE)</f>
        <v>7880000</v>
      </c>
      <c r="F129" s="56">
        <f>VLOOKUP(B129,RPT_CAC_KHOAN_GIAM_TRU!$B$4:$M$916,12,FALSE)</f>
        <v>10086875</v>
      </c>
      <c r="G129" s="56">
        <f t="shared" si="0"/>
        <v>-2206875</v>
      </c>
      <c r="H129" s="25">
        <f>IF(G129&lt;0,0,IF(G129&lt;DM_TI_LE!$E$11,G129*DM_TI_LE!$F$11+DM_TI_LE!$G$11,IF(G129&lt;DM_TI_LE!$E$12,G129*DM_TI_LE!$F$12+DM_TI_LE!$G$12,IF(G129&lt;DM_TI_LE!$E$13,G129*DM_TI_LE!$F$13+DM_TI_LE!$G$13,IF(G129&lt;DM_TI_LE!$E$14,G129*DM_TI_LE!$F$14+DM_TI_LE!$G$14,IF(G129&lt;DM_TI_LE!$E$15,G129*DM_TI_LE!$F$15+DM_TI_LE!$G$15,IF(G129&lt;DM_TI_LE!$E$16,G129*DM_TI_LE!$F$16+DM_TI_LE!$G$16,G129*DM_TI_LE!$F$17+DM_TI_LE!$G$17)))))))</f>
        <v>0</v>
      </c>
    </row>
    <row r="130" spans="1:8" ht="12.75">
      <c r="A130" s="36">
        <v>126</v>
      </c>
      <c r="B130" s="38">
        <f>RPT_TIEN_AN_TRUA!B130</f>
        <v>13532</v>
      </c>
      <c r="C130" s="38" t="str">
        <f>RPT_TIEN_AN_TRUA!C130</f>
        <v>Nguyễn Tuấn Cường</v>
      </c>
      <c r="D130" s="38" t="str">
        <f>RPT_TIEN_AN_TRUA!D130</f>
        <v>NV PVHK</v>
      </c>
      <c r="E130" s="56">
        <f>VLOOKUP(B130,RPT_TONG_HOP!$B$6:$S$834,18,FALSE)</f>
        <v>7880000</v>
      </c>
      <c r="F130" s="56">
        <f>VLOOKUP(B130,RPT_CAC_KHOAN_GIAM_TRU!$B$4:$M$916,12,FALSE)</f>
        <v>10086875</v>
      </c>
      <c r="G130" s="56">
        <f t="shared" si="0"/>
        <v>-2206875</v>
      </c>
      <c r="H130" s="25">
        <f>IF(G130&lt;0,0,IF(G130&lt;DM_TI_LE!$E$11,G130*DM_TI_LE!$F$11+DM_TI_LE!$G$11,IF(G130&lt;DM_TI_LE!$E$12,G130*DM_TI_LE!$F$12+DM_TI_LE!$G$12,IF(G130&lt;DM_TI_LE!$E$13,G130*DM_TI_LE!$F$13+DM_TI_LE!$G$13,IF(G130&lt;DM_TI_LE!$E$14,G130*DM_TI_LE!$F$14+DM_TI_LE!$G$14,IF(G130&lt;DM_TI_LE!$E$15,G130*DM_TI_LE!$F$15+DM_TI_LE!$G$15,IF(G130&lt;DM_TI_LE!$E$16,G130*DM_TI_LE!$F$16+DM_TI_LE!$G$16,G130*DM_TI_LE!$F$17+DM_TI_LE!$G$17)))))))</f>
        <v>0</v>
      </c>
    </row>
    <row r="131" spans="1:8" ht="12.75">
      <c r="A131" s="36">
        <v>127</v>
      </c>
      <c r="B131" s="38">
        <f>RPT_TIEN_AN_TRUA!B131</f>
        <v>11357</v>
      </c>
      <c r="C131" s="38" t="str">
        <f>RPT_TIEN_AN_TRUA!C131</f>
        <v>Nguyễn Việt Dũng</v>
      </c>
      <c r="D131" s="38" t="str">
        <f>RPT_TIEN_AN_TRUA!D131</f>
        <v>NV PVHK</v>
      </c>
      <c r="E131" s="56">
        <f>VLOOKUP(B131,RPT_TONG_HOP!$B$6:$S$834,18,FALSE)</f>
        <v>8478461.538461538</v>
      </c>
      <c r="F131" s="56">
        <f>VLOOKUP(B131,RPT_CAC_KHOAN_GIAM_TRU!$B$4:$M$916,12,FALSE)</f>
        <v>10034567.307692308</v>
      </c>
      <c r="G131" s="56">
        <f t="shared" si="0"/>
        <v>-1556105.7692307699</v>
      </c>
      <c r="H131" s="25">
        <f>IF(G131&lt;0,0,IF(G131&lt;DM_TI_LE!$E$11,G131*DM_TI_LE!$F$11+DM_TI_LE!$G$11,IF(G131&lt;DM_TI_LE!$E$12,G131*DM_TI_LE!$F$12+DM_TI_LE!$G$12,IF(G131&lt;DM_TI_LE!$E$13,G131*DM_TI_LE!$F$13+DM_TI_LE!$G$13,IF(G131&lt;DM_TI_LE!$E$14,G131*DM_TI_LE!$F$14+DM_TI_LE!$G$14,IF(G131&lt;DM_TI_LE!$E$15,G131*DM_TI_LE!$F$15+DM_TI_LE!$G$15,IF(G131&lt;DM_TI_LE!$E$16,G131*DM_TI_LE!$F$16+DM_TI_LE!$G$16,G131*DM_TI_LE!$F$17+DM_TI_LE!$G$17)))))))</f>
        <v>0</v>
      </c>
    </row>
    <row r="132" spans="1:8" ht="12.75">
      <c r="A132" s="36">
        <v>128</v>
      </c>
      <c r="B132" s="38">
        <f>RPT_TIEN_AN_TRUA!B132</f>
        <v>201501</v>
      </c>
      <c r="C132" s="38" t="str">
        <f>RPT_TIEN_AN_TRUA!C132</f>
        <v>Nguyễn Mỹ Hạnh</v>
      </c>
      <c r="D132" s="38" t="str">
        <f>RPT_TIEN_AN_TRUA!D132</f>
        <v>NV PVHK</v>
      </c>
      <c r="E132" s="56">
        <f>VLOOKUP(B132,RPT_TONG_HOP!$B$6:$S$834,18,FALSE)</f>
        <v>4400000</v>
      </c>
      <c r="F132" s="56">
        <f>VLOOKUP(B132,RPT_CAC_KHOAN_GIAM_TRU!$B$4:$M$916,12,FALSE)</f>
        <v>9523076.9230769239</v>
      </c>
      <c r="G132" s="56">
        <f t="shared" si="0"/>
        <v>-5123076.9230769239</v>
      </c>
      <c r="H132" s="25">
        <f>IF(G132&lt;0,0,IF(G132&lt;DM_TI_LE!$E$11,G132*DM_TI_LE!$F$11+DM_TI_LE!$G$11,IF(G132&lt;DM_TI_LE!$E$12,G132*DM_TI_LE!$F$12+DM_TI_LE!$G$12,IF(G132&lt;DM_TI_LE!$E$13,G132*DM_TI_LE!$F$13+DM_TI_LE!$G$13,IF(G132&lt;DM_TI_LE!$E$14,G132*DM_TI_LE!$F$14+DM_TI_LE!$G$14,IF(G132&lt;DM_TI_LE!$E$15,G132*DM_TI_LE!$F$15+DM_TI_LE!$G$15,IF(G132&lt;DM_TI_LE!$E$16,G132*DM_TI_LE!$F$16+DM_TI_LE!$G$16,G132*DM_TI_LE!$F$17+DM_TI_LE!$G$17)))))))</f>
        <v>0</v>
      </c>
    </row>
    <row r="133" spans="1:8" ht="12.75">
      <c r="A133" s="36">
        <v>129</v>
      </c>
      <c r="B133" s="38">
        <f>RPT_TIEN_AN_TRUA!B133</f>
        <v>10632</v>
      </c>
      <c r="C133" s="38" t="str">
        <f>RPT_TIEN_AN_TRUA!C133</f>
        <v>Trần Thanh Hiếu</v>
      </c>
      <c r="D133" s="38" t="str">
        <f>RPT_TIEN_AN_TRUA!D133</f>
        <v>Đội phó</v>
      </c>
      <c r="E133" s="56">
        <f>VLOOKUP(B133,RPT_TONG_HOP!$B$6:$S$834,18,FALSE)</f>
        <v>18635000</v>
      </c>
      <c r="F133" s="56">
        <f>VLOOKUP(B133,RPT_CAC_KHOAN_GIAM_TRU!$B$4:$M$916,12,FALSE)</f>
        <v>21017075</v>
      </c>
      <c r="G133" s="56">
        <f t="shared" si="0"/>
        <v>-2382075</v>
      </c>
      <c r="H133" s="25">
        <f>IF(G133&lt;0,0,IF(G133&lt;DM_TI_LE!$E$11,G133*DM_TI_LE!$F$11+DM_TI_LE!$G$11,IF(G133&lt;DM_TI_LE!$E$12,G133*DM_TI_LE!$F$12+DM_TI_LE!$G$12,IF(G133&lt;DM_TI_LE!$E$13,G133*DM_TI_LE!$F$13+DM_TI_LE!$G$13,IF(G133&lt;DM_TI_LE!$E$14,G133*DM_TI_LE!$F$14+DM_TI_LE!$G$14,IF(G133&lt;DM_TI_LE!$E$15,G133*DM_TI_LE!$F$15+DM_TI_LE!$G$15,IF(G133&lt;DM_TI_LE!$E$16,G133*DM_TI_LE!$F$16+DM_TI_LE!$G$16,G133*DM_TI_LE!$F$17+DM_TI_LE!$G$17)))))))</f>
        <v>0</v>
      </c>
    </row>
    <row r="134" spans="1:8" ht="12.75">
      <c r="A134" s="36">
        <v>130</v>
      </c>
      <c r="B134" s="38">
        <f>RPT_TIEN_AN_TRUA!B134</f>
        <v>12557</v>
      </c>
      <c r="C134" s="38" t="str">
        <f>RPT_TIEN_AN_TRUA!C134</f>
        <v>Nguyễn Thị Lan</v>
      </c>
      <c r="D134" s="38" t="str">
        <f>RPT_TIEN_AN_TRUA!D134</f>
        <v>Nhân viên phục vụ hành khách hàng hóa</v>
      </c>
      <c r="E134" s="56">
        <f>VLOOKUP(B134,RPT_TONG_HOP!$B$6:$S$834,18,FALSE)</f>
        <v>7880000</v>
      </c>
      <c r="F134" s="56">
        <f>VLOOKUP(B134,RPT_CAC_KHOAN_GIAM_TRU!$B$4:$M$916,12,FALSE)</f>
        <v>10086875</v>
      </c>
      <c r="G134" s="56">
        <f t="shared" si="0"/>
        <v>-2206875</v>
      </c>
      <c r="H134" s="25">
        <f>IF(G134&lt;0,0,IF(G134&lt;DM_TI_LE!$E$11,G134*DM_TI_LE!$F$11+DM_TI_LE!$G$11,IF(G134&lt;DM_TI_LE!$E$12,G134*DM_TI_LE!$F$12+DM_TI_LE!$G$12,IF(G134&lt;DM_TI_LE!$E$13,G134*DM_TI_LE!$F$13+DM_TI_LE!$G$13,IF(G134&lt;DM_TI_LE!$E$14,G134*DM_TI_LE!$F$14+DM_TI_LE!$G$14,IF(G134&lt;DM_TI_LE!$E$15,G134*DM_TI_LE!$F$15+DM_TI_LE!$G$15,IF(G134&lt;DM_TI_LE!$E$16,G134*DM_TI_LE!$F$16+DM_TI_LE!$G$16,G134*DM_TI_LE!$F$17+DM_TI_LE!$G$17)))))))</f>
        <v>0</v>
      </c>
    </row>
    <row r="135" spans="1:8" ht="12.75">
      <c r="A135" s="36">
        <v>131</v>
      </c>
      <c r="B135" s="38">
        <f>RPT_TIEN_AN_TRUA!B135</f>
        <v>12559</v>
      </c>
      <c r="C135" s="38" t="str">
        <f>RPT_TIEN_AN_TRUA!C135</f>
        <v>Phạm Thị Mai Giang</v>
      </c>
      <c r="D135" s="38" t="str">
        <f>RPT_TIEN_AN_TRUA!D135</f>
        <v>Nhân viên phục vụ hành khách hàng hóa</v>
      </c>
      <c r="E135" s="56">
        <f>VLOOKUP(B135,RPT_TONG_HOP!$B$6:$S$834,18,FALSE)</f>
        <v>7880000</v>
      </c>
      <c r="F135" s="56">
        <f>VLOOKUP(B135,RPT_CAC_KHOAN_GIAM_TRU!$B$4:$M$916,12,FALSE)</f>
        <v>10086875</v>
      </c>
      <c r="G135" s="56">
        <f t="shared" si="0"/>
        <v>-2206875</v>
      </c>
      <c r="H135" s="25">
        <f>IF(G135&lt;0,0,IF(G135&lt;DM_TI_LE!$E$11,G135*DM_TI_LE!$F$11+DM_TI_LE!$G$11,IF(G135&lt;DM_TI_LE!$E$12,G135*DM_TI_LE!$F$12+DM_TI_LE!$G$12,IF(G135&lt;DM_TI_LE!$E$13,G135*DM_TI_LE!$F$13+DM_TI_LE!$G$13,IF(G135&lt;DM_TI_LE!$E$14,G135*DM_TI_LE!$F$14+DM_TI_LE!$G$14,IF(G135&lt;DM_TI_LE!$E$15,G135*DM_TI_LE!$F$15+DM_TI_LE!$G$15,IF(G135&lt;DM_TI_LE!$E$16,G135*DM_TI_LE!$F$16+DM_TI_LE!$G$16,G135*DM_TI_LE!$F$17+DM_TI_LE!$G$17)))))))</f>
        <v>0</v>
      </c>
    </row>
    <row r="136" spans="1:8" ht="12.75">
      <c r="A136" s="36">
        <v>132</v>
      </c>
      <c r="B136" s="38">
        <f>RPT_TIEN_AN_TRUA!B136</f>
        <v>12562</v>
      </c>
      <c r="C136" s="38" t="str">
        <f>RPT_TIEN_AN_TRUA!C136</f>
        <v>Đỗ Thị Thu Trang</v>
      </c>
      <c r="D136" s="38" t="str">
        <f>RPT_TIEN_AN_TRUA!D136</f>
        <v>Nhân viên phục vụ hành khách hàng hóa</v>
      </c>
      <c r="E136" s="56">
        <f>VLOOKUP(B136,RPT_TONG_HOP!$B$6:$S$834,18,FALSE)</f>
        <v>1955076.923076923</v>
      </c>
      <c r="F136" s="56">
        <f>VLOOKUP(B136,RPT_CAC_KHOAN_GIAM_TRU!$B$4:$M$916,12,FALSE)</f>
        <v>9642259.615384616</v>
      </c>
      <c r="G136" s="56">
        <f t="shared" si="0"/>
        <v>-7687182.692307693</v>
      </c>
      <c r="H136" s="25">
        <f>IF(G136&lt;0,0,IF(G136&lt;DM_TI_LE!$E$11,G136*DM_TI_LE!$F$11+DM_TI_LE!$G$11,IF(G136&lt;DM_TI_LE!$E$12,G136*DM_TI_LE!$F$12+DM_TI_LE!$G$12,IF(G136&lt;DM_TI_LE!$E$13,G136*DM_TI_LE!$F$13+DM_TI_LE!$G$13,IF(G136&lt;DM_TI_LE!$E$14,G136*DM_TI_LE!$F$14+DM_TI_LE!$G$14,IF(G136&lt;DM_TI_LE!$E$15,G136*DM_TI_LE!$F$15+DM_TI_LE!$G$15,IF(G136&lt;DM_TI_LE!$E$16,G136*DM_TI_LE!$F$16+DM_TI_LE!$G$16,G136*DM_TI_LE!$F$17+DM_TI_LE!$G$17)))))))</f>
        <v>0</v>
      </c>
    </row>
    <row r="137" spans="1:8" ht="12.75">
      <c r="A137" s="36">
        <v>133</v>
      </c>
      <c r="B137" s="38">
        <f>RPT_TIEN_AN_TRUA!B137</f>
        <v>12563</v>
      </c>
      <c r="C137" s="38" t="str">
        <f>RPT_TIEN_AN_TRUA!C137</f>
        <v>Trịnh Khánh Linh</v>
      </c>
      <c r="D137" s="38" t="str">
        <f>RPT_TIEN_AN_TRUA!D137</f>
        <v>Nhân viên phục vụ hành khách hàng hóa</v>
      </c>
      <c r="E137" s="56">
        <f>VLOOKUP(B137,RPT_TONG_HOP!$B$6:$S$834,18,FALSE)</f>
        <v>7880000</v>
      </c>
      <c r="F137" s="56">
        <f>VLOOKUP(B137,RPT_CAC_KHOAN_GIAM_TRU!$B$4:$M$916,12,FALSE)</f>
        <v>10086875</v>
      </c>
      <c r="G137" s="56">
        <f t="shared" si="0"/>
        <v>-2206875</v>
      </c>
      <c r="H137" s="25">
        <f>IF(G137&lt;0,0,IF(G137&lt;DM_TI_LE!$E$11,G137*DM_TI_LE!$F$11+DM_TI_LE!$G$11,IF(G137&lt;DM_TI_LE!$E$12,G137*DM_TI_LE!$F$12+DM_TI_LE!$G$12,IF(G137&lt;DM_TI_LE!$E$13,G137*DM_TI_LE!$F$13+DM_TI_LE!$G$13,IF(G137&lt;DM_TI_LE!$E$14,G137*DM_TI_LE!$F$14+DM_TI_LE!$G$14,IF(G137&lt;DM_TI_LE!$E$15,G137*DM_TI_LE!$F$15+DM_TI_LE!$G$15,IF(G137&lt;DM_TI_LE!$E$16,G137*DM_TI_LE!$F$16+DM_TI_LE!$G$16,G137*DM_TI_LE!$F$17+DM_TI_LE!$G$17)))))))</f>
        <v>0</v>
      </c>
    </row>
    <row r="138" spans="1:8" ht="12.75">
      <c r="A138" s="36">
        <v>134</v>
      </c>
      <c r="B138" s="38">
        <f>RPT_TIEN_AN_TRUA!B138</f>
        <v>12567</v>
      </c>
      <c r="C138" s="38" t="str">
        <f>RPT_TIEN_AN_TRUA!C138</f>
        <v>Nguyễn Thị Hải Yến</v>
      </c>
      <c r="D138" s="38" t="str">
        <f>RPT_TIEN_AN_TRUA!D138</f>
        <v>Nhân viên phục vụ hành khách hàng hóa</v>
      </c>
      <c r="E138" s="56">
        <f>VLOOKUP(B138,RPT_TONG_HOP!$B$6:$S$834,18,FALSE)</f>
        <v>7880000</v>
      </c>
      <c r="F138" s="56">
        <f>VLOOKUP(B138,RPT_CAC_KHOAN_GIAM_TRU!$B$4:$M$916,12,FALSE)</f>
        <v>10086875</v>
      </c>
      <c r="G138" s="56">
        <f t="shared" si="0"/>
        <v>-2206875</v>
      </c>
      <c r="H138" s="25">
        <f>IF(G138&lt;0,0,IF(G138&lt;DM_TI_LE!$E$11,G138*DM_TI_LE!$F$11+DM_TI_LE!$G$11,IF(G138&lt;DM_TI_LE!$E$12,G138*DM_TI_LE!$F$12+DM_TI_LE!$G$12,IF(G138&lt;DM_TI_LE!$E$13,G138*DM_TI_LE!$F$13+DM_TI_LE!$G$13,IF(G138&lt;DM_TI_LE!$E$14,G138*DM_TI_LE!$F$14+DM_TI_LE!$G$14,IF(G138&lt;DM_TI_LE!$E$15,G138*DM_TI_LE!$F$15+DM_TI_LE!$G$15,IF(G138&lt;DM_TI_LE!$E$16,G138*DM_TI_LE!$F$16+DM_TI_LE!$G$16,G138*DM_TI_LE!$F$17+DM_TI_LE!$G$17)))))))</f>
        <v>0</v>
      </c>
    </row>
    <row r="139" spans="1:8" ht="12.75">
      <c r="A139" s="36">
        <v>135</v>
      </c>
      <c r="B139" s="38">
        <f>RPT_TIEN_AN_TRUA!B139</f>
        <v>13361</v>
      </c>
      <c r="C139" s="38" t="str">
        <f>RPT_TIEN_AN_TRUA!C139</f>
        <v>Mai Thế Anh</v>
      </c>
      <c r="D139" s="38" t="str">
        <f>RPT_TIEN_AN_TRUA!D139</f>
        <v>Nhân viên phục vụ hành khách hàng hóa</v>
      </c>
      <c r="E139" s="56">
        <f>VLOOKUP(B139,RPT_TONG_HOP!$B$6:$S$834,18,FALSE)</f>
        <v>7880000</v>
      </c>
      <c r="F139" s="56">
        <f>VLOOKUP(B139,RPT_CAC_KHOAN_GIAM_TRU!$B$4:$M$916,12,FALSE)</f>
        <v>10086875</v>
      </c>
      <c r="G139" s="56">
        <f t="shared" si="0"/>
        <v>-2206875</v>
      </c>
      <c r="H139" s="25">
        <f>IF(G139&lt;0,0,IF(G139&lt;DM_TI_LE!$E$11,G139*DM_TI_LE!$F$11+DM_TI_LE!$G$11,IF(G139&lt;DM_TI_LE!$E$12,G139*DM_TI_LE!$F$12+DM_TI_LE!$G$12,IF(G139&lt;DM_TI_LE!$E$13,G139*DM_TI_LE!$F$13+DM_TI_LE!$G$13,IF(G139&lt;DM_TI_LE!$E$14,G139*DM_TI_LE!$F$14+DM_TI_LE!$G$14,IF(G139&lt;DM_TI_LE!$E$15,G139*DM_TI_LE!$F$15+DM_TI_LE!$G$15,IF(G139&lt;DM_TI_LE!$E$16,G139*DM_TI_LE!$F$16+DM_TI_LE!$G$16,G139*DM_TI_LE!$F$17+DM_TI_LE!$G$17)))))))</f>
        <v>0</v>
      </c>
    </row>
    <row r="140" spans="1:8" ht="12.75">
      <c r="A140" s="36">
        <v>136</v>
      </c>
      <c r="B140" s="38">
        <f>RPT_TIEN_AN_TRUA!B140</f>
        <v>13373</v>
      </c>
      <c r="C140" s="38" t="str">
        <f>RPT_TIEN_AN_TRUA!C140</f>
        <v>Trần Thị Sơn</v>
      </c>
      <c r="D140" s="38" t="str">
        <f>RPT_TIEN_AN_TRUA!D140</f>
        <v>Nhân viên phục vụ hành khách hàng hóa</v>
      </c>
      <c r="E140" s="56">
        <f>VLOOKUP(B140,RPT_TONG_HOP!$B$6:$S$834,18,FALSE)</f>
        <v>7376000.0000000009</v>
      </c>
      <c r="F140" s="56">
        <f>VLOOKUP(B140,RPT_CAC_KHOAN_GIAM_TRU!$B$4:$M$916,12,FALSE)</f>
        <v>10086875</v>
      </c>
      <c r="G140" s="56">
        <f t="shared" si="0"/>
        <v>-2710874.9999999991</v>
      </c>
      <c r="H140" s="25">
        <f>IF(G140&lt;0,0,IF(G140&lt;DM_TI_LE!$E$11,G140*DM_TI_LE!$F$11+DM_TI_LE!$G$11,IF(G140&lt;DM_TI_LE!$E$12,G140*DM_TI_LE!$F$12+DM_TI_LE!$G$12,IF(G140&lt;DM_TI_LE!$E$13,G140*DM_TI_LE!$F$13+DM_TI_LE!$G$13,IF(G140&lt;DM_TI_LE!$E$14,G140*DM_TI_LE!$F$14+DM_TI_LE!$G$14,IF(G140&lt;DM_TI_LE!$E$15,G140*DM_TI_LE!$F$15+DM_TI_LE!$G$15,IF(G140&lt;DM_TI_LE!$E$16,G140*DM_TI_LE!$F$16+DM_TI_LE!$G$16,G140*DM_TI_LE!$F$17+DM_TI_LE!$G$17)))))))</f>
        <v>0</v>
      </c>
    </row>
    <row r="141" spans="1:8" ht="12.75">
      <c r="A141" s="36">
        <v>137</v>
      </c>
      <c r="B141" s="38">
        <f>RPT_TIEN_AN_TRUA!B141</f>
        <v>13380</v>
      </c>
      <c r="C141" s="38" t="str">
        <f>RPT_TIEN_AN_TRUA!C141</f>
        <v>Nguyễn Thị Yến Hương</v>
      </c>
      <c r="D141" s="38" t="str">
        <f>RPT_TIEN_AN_TRUA!D141</f>
        <v>Nhân viên phục vụ hành khách hàng hóa</v>
      </c>
      <c r="E141" s="56">
        <f>VLOOKUP(B141,RPT_TONG_HOP!$B$6:$S$834,18,FALSE)</f>
        <v>7736000</v>
      </c>
      <c r="F141" s="56">
        <f>VLOOKUP(B141,RPT_CAC_KHOAN_GIAM_TRU!$B$4:$M$916,12,FALSE)</f>
        <v>10086875</v>
      </c>
      <c r="G141" s="56">
        <f t="shared" si="0"/>
        <v>-2350875</v>
      </c>
      <c r="H141" s="25">
        <f>IF(G141&lt;0,0,IF(G141&lt;DM_TI_LE!$E$11,G141*DM_TI_LE!$F$11+DM_TI_LE!$G$11,IF(G141&lt;DM_TI_LE!$E$12,G141*DM_TI_LE!$F$12+DM_TI_LE!$G$12,IF(G141&lt;DM_TI_LE!$E$13,G141*DM_TI_LE!$F$13+DM_TI_LE!$G$13,IF(G141&lt;DM_TI_LE!$E$14,G141*DM_TI_LE!$F$14+DM_TI_LE!$G$14,IF(G141&lt;DM_TI_LE!$E$15,G141*DM_TI_LE!$F$15+DM_TI_LE!$G$15,IF(G141&lt;DM_TI_LE!$E$16,G141*DM_TI_LE!$F$16+DM_TI_LE!$G$16,G141*DM_TI_LE!$F$17+DM_TI_LE!$G$17)))))))</f>
        <v>0</v>
      </c>
    </row>
    <row r="142" spans="1:8" ht="12.75">
      <c r="A142" s="36">
        <v>138</v>
      </c>
      <c r="B142" s="38">
        <f>RPT_TIEN_AN_TRUA!B142</f>
        <v>13405</v>
      </c>
      <c r="C142" s="38" t="str">
        <f>RPT_TIEN_AN_TRUA!C142</f>
        <v>Nguyễn Thị Thúy Hằng</v>
      </c>
      <c r="D142" s="38" t="str">
        <f>RPT_TIEN_AN_TRUA!D142</f>
        <v>Nhân viên phục vụ hành khách hàng hóa</v>
      </c>
      <c r="E142" s="56">
        <f>VLOOKUP(B142,RPT_TONG_HOP!$B$6:$S$834,18,FALSE)</f>
        <v>7520000</v>
      </c>
      <c r="F142" s="56">
        <f>VLOOKUP(B142,RPT_CAC_KHOAN_GIAM_TRU!$B$4:$M$916,12,FALSE)</f>
        <v>10086875</v>
      </c>
      <c r="G142" s="56">
        <f t="shared" si="0"/>
        <v>-2566875</v>
      </c>
      <c r="H142" s="25">
        <f>IF(G142&lt;0,0,IF(G142&lt;DM_TI_LE!$E$11,G142*DM_TI_LE!$F$11+DM_TI_LE!$G$11,IF(G142&lt;DM_TI_LE!$E$12,G142*DM_TI_LE!$F$12+DM_TI_LE!$G$12,IF(G142&lt;DM_TI_LE!$E$13,G142*DM_TI_LE!$F$13+DM_TI_LE!$G$13,IF(G142&lt;DM_TI_LE!$E$14,G142*DM_TI_LE!$F$14+DM_TI_LE!$G$14,IF(G142&lt;DM_TI_LE!$E$15,G142*DM_TI_LE!$F$15+DM_TI_LE!$G$15,IF(G142&lt;DM_TI_LE!$E$16,G142*DM_TI_LE!$F$16+DM_TI_LE!$G$16,G142*DM_TI_LE!$F$17+DM_TI_LE!$G$17)))))))</f>
        <v>0</v>
      </c>
    </row>
    <row r="143" spans="1:8" ht="12.75">
      <c r="A143" s="36">
        <v>139</v>
      </c>
      <c r="B143" s="38">
        <f>RPT_TIEN_AN_TRUA!B143</f>
        <v>13670</v>
      </c>
      <c r="C143" s="38" t="str">
        <f>RPT_TIEN_AN_TRUA!C143</f>
        <v>Nguyễn Thảo Ly</v>
      </c>
      <c r="D143" s="38" t="str">
        <f>RPT_TIEN_AN_TRUA!D143</f>
        <v>Nhân viên phục vụ hành khách hàng hóa</v>
      </c>
      <c r="E143" s="56">
        <f>VLOOKUP(B143,RPT_TONG_HOP!$B$6:$S$834,18,FALSE)</f>
        <v>8240000.0000000009</v>
      </c>
      <c r="F143" s="56">
        <f>VLOOKUP(B143,RPT_CAC_KHOAN_GIAM_TRU!$B$4:$M$916,12,FALSE)</f>
        <v>10086875</v>
      </c>
      <c r="G143" s="56">
        <f t="shared" si="0"/>
        <v>-1846874.9999999991</v>
      </c>
      <c r="H143" s="25">
        <f>IF(G143&lt;0,0,IF(G143&lt;DM_TI_LE!$E$11,G143*DM_TI_LE!$F$11+DM_TI_LE!$G$11,IF(G143&lt;DM_TI_LE!$E$12,G143*DM_TI_LE!$F$12+DM_TI_LE!$G$12,IF(G143&lt;DM_TI_LE!$E$13,G143*DM_TI_LE!$F$13+DM_TI_LE!$G$13,IF(G143&lt;DM_TI_LE!$E$14,G143*DM_TI_LE!$F$14+DM_TI_LE!$G$14,IF(G143&lt;DM_TI_LE!$E$15,G143*DM_TI_LE!$F$15+DM_TI_LE!$G$15,IF(G143&lt;DM_TI_LE!$E$16,G143*DM_TI_LE!$F$16+DM_TI_LE!$G$16,G143*DM_TI_LE!$F$17+DM_TI_LE!$G$17)))))))</f>
        <v>0</v>
      </c>
    </row>
    <row r="144" spans="1:8" ht="12.75">
      <c r="A144" s="36">
        <v>140</v>
      </c>
      <c r="B144" s="38">
        <f>RPT_TIEN_AN_TRUA!B144</f>
        <v>13671</v>
      </c>
      <c r="C144" s="38" t="str">
        <f>RPT_TIEN_AN_TRUA!C144</f>
        <v>Nguyễn Thị Phương Thảo</v>
      </c>
      <c r="D144" s="38" t="str">
        <f>RPT_TIEN_AN_TRUA!D144</f>
        <v>Nhân viên phục vụ hành khách hàng hóa</v>
      </c>
      <c r="E144" s="56">
        <f>VLOOKUP(B144,RPT_TONG_HOP!$B$6:$S$834,18,FALSE)</f>
        <v>6742153.8461538469</v>
      </c>
      <c r="F144" s="56">
        <f>VLOOKUP(B144,RPT_CAC_KHOAN_GIAM_TRU!$B$4:$M$916,12,FALSE)</f>
        <v>10034567.307692308</v>
      </c>
      <c r="G144" s="56">
        <f t="shared" si="0"/>
        <v>-3292413.461538461</v>
      </c>
      <c r="H144" s="25">
        <f>IF(G144&lt;0,0,IF(G144&lt;DM_TI_LE!$E$11,G144*DM_TI_LE!$F$11+DM_TI_LE!$G$11,IF(G144&lt;DM_TI_LE!$E$12,G144*DM_TI_LE!$F$12+DM_TI_LE!$G$12,IF(G144&lt;DM_TI_LE!$E$13,G144*DM_TI_LE!$F$13+DM_TI_LE!$G$13,IF(G144&lt;DM_TI_LE!$E$14,G144*DM_TI_LE!$F$14+DM_TI_LE!$G$14,IF(G144&lt;DM_TI_LE!$E$15,G144*DM_TI_LE!$F$15+DM_TI_LE!$G$15,IF(G144&lt;DM_TI_LE!$E$16,G144*DM_TI_LE!$F$16+DM_TI_LE!$G$16,G144*DM_TI_LE!$F$17+DM_TI_LE!$G$17)))))))</f>
        <v>0</v>
      </c>
    </row>
    <row r="145" spans="1:8" ht="12.75">
      <c r="A145" s="36">
        <v>141</v>
      </c>
      <c r="B145" s="38">
        <f>RPT_TIEN_AN_TRUA!B145</f>
        <v>13672</v>
      </c>
      <c r="C145" s="38" t="str">
        <f>RPT_TIEN_AN_TRUA!C145</f>
        <v>Mai Thị Huyền Trang</v>
      </c>
      <c r="D145" s="38" t="str">
        <f>RPT_TIEN_AN_TRUA!D145</f>
        <v>Nhân viên phục vụ hành khách hàng hóa</v>
      </c>
      <c r="E145" s="56">
        <f>VLOOKUP(B145,RPT_TONG_HOP!$B$6:$S$834,18,FALSE)</f>
        <v>7880000</v>
      </c>
      <c r="F145" s="56">
        <f>VLOOKUP(B145,RPT_CAC_KHOAN_GIAM_TRU!$B$4:$M$916,12,FALSE)</f>
        <v>10086875</v>
      </c>
      <c r="G145" s="56">
        <f t="shared" si="0"/>
        <v>-2206875</v>
      </c>
      <c r="H145" s="25">
        <f>IF(G145&lt;0,0,IF(G145&lt;DM_TI_LE!$E$11,G145*DM_TI_LE!$F$11+DM_TI_LE!$G$11,IF(G145&lt;DM_TI_LE!$E$12,G145*DM_TI_LE!$F$12+DM_TI_LE!$G$12,IF(G145&lt;DM_TI_LE!$E$13,G145*DM_TI_LE!$F$13+DM_TI_LE!$G$13,IF(G145&lt;DM_TI_LE!$E$14,G145*DM_TI_LE!$F$14+DM_TI_LE!$G$14,IF(G145&lt;DM_TI_LE!$E$15,G145*DM_TI_LE!$F$15+DM_TI_LE!$G$15,IF(G145&lt;DM_TI_LE!$E$16,G145*DM_TI_LE!$F$16+DM_TI_LE!$G$16,G145*DM_TI_LE!$F$17+DM_TI_LE!$G$17)))))))</f>
        <v>0</v>
      </c>
    </row>
    <row r="146" spans="1:8" ht="12.75">
      <c r="A146" s="36">
        <v>142</v>
      </c>
      <c r="B146" s="38">
        <f>RPT_TIEN_AN_TRUA!B146</f>
        <v>13673</v>
      </c>
      <c r="C146" s="38" t="str">
        <f>RPT_TIEN_AN_TRUA!C146</f>
        <v>Đỗ Văn Thắng</v>
      </c>
      <c r="D146" s="38" t="str">
        <f>RPT_TIEN_AN_TRUA!D146</f>
        <v>Nhân viên phục vụ hành khách hàng hóa</v>
      </c>
      <c r="E146" s="56">
        <f>VLOOKUP(B146,RPT_TONG_HOP!$B$6:$S$834,18,FALSE)</f>
        <v>7808000</v>
      </c>
      <c r="F146" s="56">
        <f>VLOOKUP(B146,RPT_CAC_KHOAN_GIAM_TRU!$B$4:$M$916,12,FALSE)</f>
        <v>10086875</v>
      </c>
      <c r="G146" s="56">
        <f t="shared" si="0"/>
        <v>-2278875</v>
      </c>
      <c r="H146" s="25">
        <f>IF(G146&lt;0,0,IF(G146&lt;DM_TI_LE!$E$11,G146*DM_TI_LE!$F$11+DM_TI_LE!$G$11,IF(G146&lt;DM_TI_LE!$E$12,G146*DM_TI_LE!$F$12+DM_TI_LE!$G$12,IF(G146&lt;DM_TI_LE!$E$13,G146*DM_TI_LE!$F$13+DM_TI_LE!$G$13,IF(G146&lt;DM_TI_LE!$E$14,G146*DM_TI_LE!$F$14+DM_TI_LE!$G$14,IF(G146&lt;DM_TI_LE!$E$15,G146*DM_TI_LE!$F$15+DM_TI_LE!$G$15,IF(G146&lt;DM_TI_LE!$E$16,G146*DM_TI_LE!$F$16+DM_TI_LE!$G$16,G146*DM_TI_LE!$F$17+DM_TI_LE!$G$17)))))))</f>
        <v>0</v>
      </c>
    </row>
    <row r="147" spans="1:8" ht="12.75">
      <c r="A147" s="36">
        <v>143</v>
      </c>
      <c r="B147" s="38">
        <f>RPT_TIEN_AN_TRUA!B147</f>
        <v>10572</v>
      </c>
      <c r="C147" s="38" t="str">
        <f>RPT_TIEN_AN_TRUA!C147</f>
        <v>Võ Thị Hồng Minh</v>
      </c>
      <c r="D147" s="38" t="str">
        <f>RPT_TIEN_AN_TRUA!D147</f>
        <v>NV PVHK</v>
      </c>
      <c r="E147" s="56">
        <f>VLOOKUP(B147,RPT_TONG_HOP!$B$6:$S$834,18,FALSE)</f>
        <v>10420000</v>
      </c>
      <c r="F147" s="56">
        <f>VLOOKUP(B147,RPT_CAC_KHOAN_GIAM_TRU!$B$4:$M$916,12,FALSE)</f>
        <v>13686875</v>
      </c>
      <c r="G147" s="56">
        <f t="shared" si="0"/>
        <v>-3266875</v>
      </c>
      <c r="H147" s="25">
        <f>IF(G147&lt;0,0,IF(G147&lt;DM_TI_LE!$E$11,G147*DM_TI_LE!$F$11+DM_TI_LE!$G$11,IF(G147&lt;DM_TI_LE!$E$12,G147*DM_TI_LE!$F$12+DM_TI_LE!$G$12,IF(G147&lt;DM_TI_LE!$E$13,G147*DM_TI_LE!$F$13+DM_TI_LE!$G$13,IF(G147&lt;DM_TI_LE!$E$14,G147*DM_TI_LE!$F$14+DM_TI_LE!$G$14,IF(G147&lt;DM_TI_LE!$E$15,G147*DM_TI_LE!$F$15+DM_TI_LE!$G$15,IF(G147&lt;DM_TI_LE!$E$16,G147*DM_TI_LE!$F$16+DM_TI_LE!$G$16,G147*DM_TI_LE!$F$17+DM_TI_LE!$G$17)))))))</f>
        <v>0</v>
      </c>
    </row>
    <row r="148" spans="1:8" ht="12.75">
      <c r="A148" s="36">
        <v>144</v>
      </c>
      <c r="B148" s="38">
        <f>RPT_TIEN_AN_TRUA!B148</f>
        <v>10574</v>
      </c>
      <c r="C148" s="38" t="str">
        <f>RPT_TIEN_AN_TRUA!C148</f>
        <v>Nguyễn Thị Hồng Duyên</v>
      </c>
      <c r="D148" s="38" t="str">
        <f>RPT_TIEN_AN_TRUA!D148</f>
        <v>NV PVHK</v>
      </c>
      <c r="E148" s="56">
        <f>VLOOKUP(B148,RPT_TONG_HOP!$B$6:$S$834,18,FALSE)</f>
        <v>10265000</v>
      </c>
      <c r="F148" s="56">
        <f>VLOOKUP(B148,RPT_CAC_KHOAN_GIAM_TRU!$B$4:$M$916,12,FALSE)</f>
        <v>17286875</v>
      </c>
      <c r="G148" s="56">
        <f t="shared" si="0"/>
        <v>-7021875</v>
      </c>
      <c r="H148" s="25">
        <f>IF(G148&lt;0,0,IF(G148&lt;DM_TI_LE!$E$11,G148*DM_TI_LE!$F$11+DM_TI_LE!$G$11,IF(G148&lt;DM_TI_LE!$E$12,G148*DM_TI_LE!$F$12+DM_TI_LE!$G$12,IF(G148&lt;DM_TI_LE!$E$13,G148*DM_TI_LE!$F$13+DM_TI_LE!$G$13,IF(G148&lt;DM_TI_LE!$E$14,G148*DM_TI_LE!$F$14+DM_TI_LE!$G$14,IF(G148&lt;DM_TI_LE!$E$15,G148*DM_TI_LE!$F$15+DM_TI_LE!$G$15,IF(G148&lt;DM_TI_LE!$E$16,G148*DM_TI_LE!$F$16+DM_TI_LE!$G$16,G148*DM_TI_LE!$F$17+DM_TI_LE!$G$17)))))))</f>
        <v>0</v>
      </c>
    </row>
    <row r="149" spans="1:8" ht="12.75">
      <c r="A149" s="36">
        <v>145</v>
      </c>
      <c r="B149" s="38">
        <f>RPT_TIEN_AN_TRUA!B149</f>
        <v>10575</v>
      </c>
      <c r="C149" s="38" t="str">
        <f>RPT_TIEN_AN_TRUA!C149</f>
        <v>Phan Thị Thu Hường</v>
      </c>
      <c r="D149" s="38" t="str">
        <f>RPT_TIEN_AN_TRUA!D149</f>
        <v>Phó đội trường</v>
      </c>
      <c r="E149" s="56">
        <f>VLOOKUP(B149,RPT_TONG_HOP!$B$6:$S$834,18,FALSE)</f>
        <v>15395000</v>
      </c>
      <c r="F149" s="56">
        <f>VLOOKUP(B149,RPT_CAC_KHOAN_GIAM_TRU!$B$4:$M$916,12,FALSE)</f>
        <v>17396705</v>
      </c>
      <c r="G149" s="56">
        <f t="shared" si="0"/>
        <v>-2001705</v>
      </c>
      <c r="H149" s="25">
        <f>IF(G149&lt;0,0,IF(G149&lt;DM_TI_LE!$E$11,G149*DM_TI_LE!$F$11+DM_TI_LE!$G$11,IF(G149&lt;DM_TI_LE!$E$12,G149*DM_TI_LE!$F$12+DM_TI_LE!$G$12,IF(G149&lt;DM_TI_LE!$E$13,G149*DM_TI_LE!$F$13+DM_TI_LE!$G$13,IF(G149&lt;DM_TI_LE!$E$14,G149*DM_TI_LE!$F$14+DM_TI_LE!$G$14,IF(G149&lt;DM_TI_LE!$E$15,G149*DM_TI_LE!$F$15+DM_TI_LE!$G$15,IF(G149&lt;DM_TI_LE!$E$16,G149*DM_TI_LE!$F$16+DM_TI_LE!$G$16,G149*DM_TI_LE!$F$17+DM_TI_LE!$G$17)))))))</f>
        <v>0</v>
      </c>
    </row>
    <row r="150" spans="1:8" ht="12.75">
      <c r="A150" s="36">
        <v>146</v>
      </c>
      <c r="B150" s="38">
        <f>RPT_TIEN_AN_TRUA!B150</f>
        <v>10579</v>
      </c>
      <c r="C150" s="38" t="str">
        <f>RPT_TIEN_AN_TRUA!C150</f>
        <v>Tạ Thị Cẩm Vân</v>
      </c>
      <c r="D150" s="38" t="str">
        <f>RPT_TIEN_AN_TRUA!D150</f>
        <v>NV PVHK</v>
      </c>
      <c r="E150" s="56">
        <f>VLOOKUP(B150,RPT_TONG_HOP!$B$6:$S$834,18,FALSE)</f>
        <v>6650961.538461538</v>
      </c>
      <c r="F150" s="56">
        <f>VLOOKUP(B150,RPT_CAC_KHOAN_GIAM_TRU!$B$4:$M$916,12,FALSE)</f>
        <v>9746875</v>
      </c>
      <c r="G150" s="56">
        <f t="shared" si="0"/>
        <v>-3095913.461538462</v>
      </c>
      <c r="H150" s="25">
        <f>IF(G150&lt;0,0,IF(G150&lt;DM_TI_LE!$E$11,G150*DM_TI_LE!$F$11+DM_TI_LE!$G$11,IF(G150&lt;DM_TI_LE!$E$12,G150*DM_TI_LE!$F$12+DM_TI_LE!$G$12,IF(G150&lt;DM_TI_LE!$E$13,G150*DM_TI_LE!$F$13+DM_TI_LE!$G$13,IF(G150&lt;DM_TI_LE!$E$14,G150*DM_TI_LE!$F$14+DM_TI_LE!$G$14,IF(G150&lt;DM_TI_LE!$E$15,G150*DM_TI_LE!$F$15+DM_TI_LE!$G$15,IF(G150&lt;DM_TI_LE!$E$16,G150*DM_TI_LE!$F$16+DM_TI_LE!$G$16,G150*DM_TI_LE!$F$17+DM_TI_LE!$G$17)))))))</f>
        <v>0</v>
      </c>
    </row>
    <row r="151" spans="1:8" ht="12.75">
      <c r="A151" s="36">
        <v>147</v>
      </c>
      <c r="B151" s="38">
        <f>RPT_TIEN_AN_TRUA!B151</f>
        <v>10581</v>
      </c>
      <c r="C151" s="38" t="str">
        <f>RPT_TIEN_AN_TRUA!C151</f>
        <v>Nguyễn Thị Hoài</v>
      </c>
      <c r="D151" s="38" t="str">
        <f>RPT_TIEN_AN_TRUA!D151</f>
        <v>NV PVHK</v>
      </c>
      <c r="E151" s="56">
        <f>VLOOKUP(B151,RPT_TONG_HOP!$B$6:$S$834,18,FALSE)</f>
        <v>9812500</v>
      </c>
      <c r="F151" s="56">
        <f>VLOOKUP(B151,RPT_CAC_KHOAN_GIAM_TRU!$B$4:$M$916,12,FALSE)</f>
        <v>10086875</v>
      </c>
      <c r="G151" s="56">
        <f t="shared" si="0"/>
        <v>-274375</v>
      </c>
      <c r="H151" s="25">
        <f>IF(G151&lt;0,0,IF(G151&lt;DM_TI_LE!$E$11,G151*DM_TI_LE!$F$11+DM_TI_LE!$G$11,IF(G151&lt;DM_TI_LE!$E$12,G151*DM_TI_LE!$F$12+DM_TI_LE!$G$12,IF(G151&lt;DM_TI_LE!$E$13,G151*DM_TI_LE!$F$13+DM_TI_LE!$G$13,IF(G151&lt;DM_TI_LE!$E$14,G151*DM_TI_LE!$F$14+DM_TI_LE!$G$14,IF(G151&lt;DM_TI_LE!$E$15,G151*DM_TI_LE!$F$15+DM_TI_LE!$G$15,IF(G151&lt;DM_TI_LE!$E$16,G151*DM_TI_LE!$F$16+DM_TI_LE!$G$16,G151*DM_TI_LE!$F$17+DM_TI_LE!$G$17)))))))</f>
        <v>0</v>
      </c>
    </row>
    <row r="152" spans="1:8" ht="12.75">
      <c r="A152" s="36">
        <v>148</v>
      </c>
      <c r="B152" s="38">
        <f>RPT_TIEN_AN_TRUA!B152</f>
        <v>10587</v>
      </c>
      <c r="C152" s="38" t="str">
        <f>RPT_TIEN_AN_TRUA!C152</f>
        <v>Nguyễn Thị Tú Oanh</v>
      </c>
      <c r="D152" s="38" t="str">
        <f>RPT_TIEN_AN_TRUA!D152</f>
        <v>NV PVHK</v>
      </c>
      <c r="E152" s="56">
        <f>VLOOKUP(B152,RPT_TONG_HOP!$B$6:$S$834,18,FALSE)</f>
        <v>2384615.384615385</v>
      </c>
      <c r="F152" s="56">
        <f>VLOOKUP(B152,RPT_CAC_KHOAN_GIAM_TRU!$B$4:$M$916,12,FALSE)</f>
        <v>16606875</v>
      </c>
      <c r="G152" s="56">
        <f t="shared" si="0"/>
        <v>-14222259.615384616</v>
      </c>
      <c r="H152" s="25">
        <f>IF(G152&lt;0,0,IF(G152&lt;DM_TI_LE!$E$11,G152*DM_TI_LE!$F$11+DM_TI_LE!$G$11,IF(G152&lt;DM_TI_LE!$E$12,G152*DM_TI_LE!$F$12+DM_TI_LE!$G$12,IF(G152&lt;DM_TI_LE!$E$13,G152*DM_TI_LE!$F$13+DM_TI_LE!$G$13,IF(G152&lt;DM_TI_LE!$E$14,G152*DM_TI_LE!$F$14+DM_TI_LE!$G$14,IF(G152&lt;DM_TI_LE!$E$15,G152*DM_TI_LE!$F$15+DM_TI_LE!$G$15,IF(G152&lt;DM_TI_LE!$E$16,G152*DM_TI_LE!$F$16+DM_TI_LE!$G$16,G152*DM_TI_LE!$F$17+DM_TI_LE!$G$17)))))))</f>
        <v>0</v>
      </c>
    </row>
    <row r="153" spans="1:8" ht="12.75">
      <c r="A153" s="36">
        <v>149</v>
      </c>
      <c r="B153" s="38">
        <f>RPT_TIEN_AN_TRUA!B153</f>
        <v>10592</v>
      </c>
      <c r="C153" s="38" t="str">
        <f>RPT_TIEN_AN_TRUA!C153</f>
        <v>Trần Thị Thu Huyền</v>
      </c>
      <c r="D153" s="38" t="str">
        <f>RPT_TIEN_AN_TRUA!D153</f>
        <v>NV PVHK</v>
      </c>
      <c r="E153" s="56">
        <f>VLOOKUP(B153,RPT_TONG_HOP!$B$6:$S$834,18,FALSE)</f>
        <v>4727692.307692308</v>
      </c>
      <c r="F153" s="56">
        <f>VLOOKUP(B153,RPT_CAC_KHOAN_GIAM_TRU!$B$4:$M$916,12,FALSE)</f>
        <v>9773028.846153846</v>
      </c>
      <c r="G153" s="56">
        <f t="shared" si="0"/>
        <v>-5045336.538461538</v>
      </c>
      <c r="H153" s="25">
        <f>IF(G153&lt;0,0,IF(G153&lt;DM_TI_LE!$E$11,G153*DM_TI_LE!$F$11+DM_TI_LE!$G$11,IF(G153&lt;DM_TI_LE!$E$12,G153*DM_TI_LE!$F$12+DM_TI_LE!$G$12,IF(G153&lt;DM_TI_LE!$E$13,G153*DM_TI_LE!$F$13+DM_TI_LE!$G$13,IF(G153&lt;DM_TI_LE!$E$14,G153*DM_TI_LE!$F$14+DM_TI_LE!$G$14,IF(G153&lt;DM_TI_LE!$E$15,G153*DM_TI_LE!$F$15+DM_TI_LE!$G$15,IF(G153&lt;DM_TI_LE!$E$16,G153*DM_TI_LE!$F$16+DM_TI_LE!$G$16,G153*DM_TI_LE!$F$17+DM_TI_LE!$G$17)))))))</f>
        <v>0</v>
      </c>
    </row>
    <row r="154" spans="1:8" ht="12.75">
      <c r="A154" s="36">
        <v>150</v>
      </c>
      <c r="B154" s="38">
        <f>RPT_TIEN_AN_TRUA!B154</f>
        <v>10604</v>
      </c>
      <c r="C154" s="38" t="str">
        <f>RPT_TIEN_AN_TRUA!C154</f>
        <v>Nguyễn Thị Hồng</v>
      </c>
      <c r="D154" s="38" t="str">
        <f>RPT_TIEN_AN_TRUA!D154</f>
        <v>NV PVHK</v>
      </c>
      <c r="E154" s="56">
        <f>VLOOKUP(B154,RPT_TONG_HOP!$B$6:$S$834,18,FALSE)</f>
        <v>8780000</v>
      </c>
      <c r="F154" s="56">
        <f>VLOOKUP(B154,RPT_CAC_KHOAN_GIAM_TRU!$B$4:$M$916,12,FALSE)</f>
        <v>10086875</v>
      </c>
      <c r="G154" s="56">
        <f t="shared" si="0"/>
        <v>-1306875</v>
      </c>
      <c r="H154" s="25">
        <f>IF(G154&lt;0,0,IF(G154&lt;DM_TI_LE!$E$11,G154*DM_TI_LE!$F$11+DM_TI_LE!$G$11,IF(G154&lt;DM_TI_LE!$E$12,G154*DM_TI_LE!$F$12+DM_TI_LE!$G$12,IF(G154&lt;DM_TI_LE!$E$13,G154*DM_TI_LE!$F$13+DM_TI_LE!$G$13,IF(G154&lt;DM_TI_LE!$E$14,G154*DM_TI_LE!$F$14+DM_TI_LE!$G$14,IF(G154&lt;DM_TI_LE!$E$15,G154*DM_TI_LE!$F$15+DM_TI_LE!$G$15,IF(G154&lt;DM_TI_LE!$E$16,G154*DM_TI_LE!$F$16+DM_TI_LE!$G$16,G154*DM_TI_LE!$F$17+DM_TI_LE!$G$17)))))))</f>
        <v>0</v>
      </c>
    </row>
    <row r="155" spans="1:8" ht="12.75">
      <c r="A155" s="36">
        <v>151</v>
      </c>
      <c r="B155" s="38">
        <f>RPT_TIEN_AN_TRUA!B155</f>
        <v>10605</v>
      </c>
      <c r="C155" s="38" t="str">
        <f>RPT_TIEN_AN_TRUA!C155</f>
        <v>Nguyễn Thị Thùy Dương</v>
      </c>
      <c r="D155" s="38" t="str">
        <f>RPT_TIEN_AN_TRUA!D155</f>
        <v>NV PVHK</v>
      </c>
      <c r="E155" s="56">
        <f>VLOOKUP(B155,RPT_TONG_HOP!$B$6:$S$834,18,FALSE)</f>
        <v>6711730.7692307699</v>
      </c>
      <c r="F155" s="56">
        <f>VLOOKUP(B155,RPT_CAC_KHOAN_GIAM_TRU!$B$4:$M$916,12,FALSE)</f>
        <v>13451490.384615384</v>
      </c>
      <c r="G155" s="56">
        <f t="shared" si="0"/>
        <v>-6739759.6153846141</v>
      </c>
      <c r="H155" s="25">
        <f>IF(G155&lt;0,0,IF(G155&lt;DM_TI_LE!$E$11,G155*DM_TI_LE!$F$11+DM_TI_LE!$G$11,IF(G155&lt;DM_TI_LE!$E$12,G155*DM_TI_LE!$F$12+DM_TI_LE!$G$12,IF(G155&lt;DM_TI_LE!$E$13,G155*DM_TI_LE!$F$13+DM_TI_LE!$G$13,IF(G155&lt;DM_TI_LE!$E$14,G155*DM_TI_LE!$F$14+DM_TI_LE!$G$14,IF(G155&lt;DM_TI_LE!$E$15,G155*DM_TI_LE!$F$15+DM_TI_LE!$G$15,IF(G155&lt;DM_TI_LE!$E$16,G155*DM_TI_LE!$F$16+DM_TI_LE!$G$16,G155*DM_TI_LE!$F$17+DM_TI_LE!$G$17)))))))</f>
        <v>0</v>
      </c>
    </row>
    <row r="156" spans="1:8" ht="12.75">
      <c r="A156" s="36">
        <v>152</v>
      </c>
      <c r="B156" s="38">
        <f>RPT_TIEN_AN_TRUA!B156</f>
        <v>10611</v>
      </c>
      <c r="C156" s="38" t="str">
        <f>RPT_TIEN_AN_TRUA!C156</f>
        <v>Hoàng Thị Huyền Diệu</v>
      </c>
      <c r="D156" s="38" t="str">
        <f>RPT_TIEN_AN_TRUA!D156</f>
        <v>NV PVHK</v>
      </c>
      <c r="E156" s="56">
        <f>VLOOKUP(B156,RPT_TONG_HOP!$B$6:$S$834,18,FALSE)</f>
        <v>10744250</v>
      </c>
      <c r="F156" s="56">
        <f>VLOOKUP(B156,RPT_CAC_KHOAN_GIAM_TRU!$B$4:$M$916,12,FALSE)</f>
        <v>10086875</v>
      </c>
      <c r="G156" s="56">
        <f t="shared" si="0"/>
        <v>657375</v>
      </c>
      <c r="H156" s="25">
        <f>IF(G156&lt;0,0,IF(G156&lt;DM_TI_LE!$E$11,G156*DM_TI_LE!$F$11+DM_TI_LE!$G$11,IF(G156&lt;DM_TI_LE!$E$12,G156*DM_TI_LE!$F$12+DM_TI_LE!$G$12,IF(G156&lt;DM_TI_LE!$E$13,G156*DM_TI_LE!$F$13+DM_TI_LE!$G$13,IF(G156&lt;DM_TI_LE!$E$14,G156*DM_TI_LE!$F$14+DM_TI_LE!$G$14,IF(G156&lt;DM_TI_LE!$E$15,G156*DM_TI_LE!$F$15+DM_TI_LE!$G$15,IF(G156&lt;DM_TI_LE!$E$16,G156*DM_TI_LE!$F$16+DM_TI_LE!$G$16,G156*DM_TI_LE!$F$17+DM_TI_LE!$G$17)))))))</f>
        <v>32868.75</v>
      </c>
    </row>
    <row r="157" spans="1:8" ht="12.75">
      <c r="A157" s="36">
        <v>153</v>
      </c>
      <c r="B157" s="38">
        <f>RPT_TIEN_AN_TRUA!B157</f>
        <v>10612</v>
      </c>
      <c r="C157" s="38" t="str">
        <f>RPT_TIEN_AN_TRUA!C157</f>
        <v>Tạ Thị Phượng</v>
      </c>
      <c r="D157" s="38" t="str">
        <f>RPT_TIEN_AN_TRUA!D157</f>
        <v>NV PVHK</v>
      </c>
      <c r="E157" s="56">
        <f>VLOOKUP(B157,RPT_TONG_HOP!$B$6:$S$834,18,FALSE)</f>
        <v>8885050</v>
      </c>
      <c r="F157" s="56">
        <f>VLOOKUP(B157,RPT_CAC_KHOAN_GIAM_TRU!$B$4:$M$916,12,FALSE)</f>
        <v>17286875</v>
      </c>
      <c r="G157" s="56">
        <f t="shared" si="0"/>
        <v>-8401825</v>
      </c>
      <c r="H157" s="25">
        <f>IF(G157&lt;0,0,IF(G157&lt;DM_TI_LE!$E$11,G157*DM_TI_LE!$F$11+DM_TI_LE!$G$11,IF(G157&lt;DM_TI_LE!$E$12,G157*DM_TI_LE!$F$12+DM_TI_LE!$G$12,IF(G157&lt;DM_TI_LE!$E$13,G157*DM_TI_LE!$F$13+DM_TI_LE!$G$13,IF(G157&lt;DM_TI_LE!$E$14,G157*DM_TI_LE!$F$14+DM_TI_LE!$G$14,IF(G157&lt;DM_TI_LE!$E$15,G157*DM_TI_LE!$F$15+DM_TI_LE!$G$15,IF(G157&lt;DM_TI_LE!$E$16,G157*DM_TI_LE!$F$16+DM_TI_LE!$G$16,G157*DM_TI_LE!$F$17+DM_TI_LE!$G$17)))))))</f>
        <v>0</v>
      </c>
    </row>
    <row r="158" spans="1:8" ht="12.75">
      <c r="A158" s="36">
        <v>154</v>
      </c>
      <c r="B158" s="38">
        <f>RPT_TIEN_AN_TRUA!B158</f>
        <v>10613</v>
      </c>
      <c r="C158" s="38" t="str">
        <f>RPT_TIEN_AN_TRUA!C158</f>
        <v>Nguyễn Thị Hường</v>
      </c>
      <c r="D158" s="38" t="str">
        <f>RPT_TIEN_AN_TRUA!D158</f>
        <v>NV PVHK</v>
      </c>
      <c r="E158" s="56">
        <f>VLOOKUP(B158,RPT_TONG_HOP!$B$6:$S$834,18,FALSE)</f>
        <v>9977450</v>
      </c>
      <c r="F158" s="56">
        <f>VLOOKUP(B158,RPT_CAC_KHOAN_GIAM_TRU!$B$4:$M$916,12,FALSE)</f>
        <v>13686875</v>
      </c>
      <c r="G158" s="56">
        <f t="shared" si="0"/>
        <v>-3709425</v>
      </c>
      <c r="H158" s="25">
        <f>IF(G158&lt;0,0,IF(G158&lt;DM_TI_LE!$E$11,G158*DM_TI_LE!$F$11+DM_TI_LE!$G$11,IF(G158&lt;DM_TI_LE!$E$12,G158*DM_TI_LE!$F$12+DM_TI_LE!$G$12,IF(G158&lt;DM_TI_LE!$E$13,G158*DM_TI_LE!$F$13+DM_TI_LE!$G$13,IF(G158&lt;DM_TI_LE!$E$14,G158*DM_TI_LE!$F$14+DM_TI_LE!$G$14,IF(G158&lt;DM_TI_LE!$E$15,G158*DM_TI_LE!$F$15+DM_TI_LE!$G$15,IF(G158&lt;DM_TI_LE!$E$16,G158*DM_TI_LE!$F$16+DM_TI_LE!$G$16,G158*DM_TI_LE!$F$17+DM_TI_LE!$G$17)))))))</f>
        <v>0</v>
      </c>
    </row>
    <row r="159" spans="1:8" ht="12.75">
      <c r="A159" s="36">
        <v>155</v>
      </c>
      <c r="B159" s="38">
        <f>RPT_TIEN_AN_TRUA!B159</f>
        <v>10616</v>
      </c>
      <c r="C159" s="38" t="str">
        <f>RPT_TIEN_AN_TRUA!C159</f>
        <v>Đỗ Thanh Thủy</v>
      </c>
      <c r="D159" s="38" t="str">
        <f>RPT_TIEN_AN_TRUA!D159</f>
        <v>NV PVHK</v>
      </c>
      <c r="E159" s="56">
        <f>VLOOKUP(B159,RPT_TONG_HOP!$B$6:$S$834,18,FALSE)</f>
        <v>15395000</v>
      </c>
      <c r="F159" s="56">
        <f>VLOOKUP(B159,RPT_CAC_KHOAN_GIAM_TRU!$B$4:$M$916,12,FALSE)</f>
        <v>13796705</v>
      </c>
      <c r="G159" s="56">
        <f t="shared" si="0"/>
        <v>1598295</v>
      </c>
      <c r="H159" s="25">
        <f>IF(G159&lt;0,0,IF(G159&lt;DM_TI_LE!$E$11,G159*DM_TI_LE!$F$11+DM_TI_LE!$G$11,IF(G159&lt;DM_TI_LE!$E$12,G159*DM_TI_LE!$F$12+DM_TI_LE!$G$12,IF(G159&lt;DM_TI_LE!$E$13,G159*DM_TI_LE!$F$13+DM_TI_LE!$G$13,IF(G159&lt;DM_TI_LE!$E$14,G159*DM_TI_LE!$F$14+DM_TI_LE!$G$14,IF(G159&lt;DM_TI_LE!$E$15,G159*DM_TI_LE!$F$15+DM_TI_LE!$G$15,IF(G159&lt;DM_TI_LE!$E$16,G159*DM_TI_LE!$F$16+DM_TI_LE!$G$16,G159*DM_TI_LE!$F$17+DM_TI_LE!$G$17)))))))</f>
        <v>79914.75</v>
      </c>
    </row>
    <row r="160" spans="1:8" ht="12.75">
      <c r="A160" s="36">
        <v>156</v>
      </c>
      <c r="B160" s="38">
        <f>RPT_TIEN_AN_TRUA!B160</f>
        <v>10617</v>
      </c>
      <c r="C160" s="38" t="str">
        <f>RPT_TIEN_AN_TRUA!C160</f>
        <v>Ngô Thị Hường</v>
      </c>
      <c r="D160" s="38" t="str">
        <f>RPT_TIEN_AN_TRUA!D160</f>
        <v>NV PVHK</v>
      </c>
      <c r="E160" s="56">
        <f>VLOOKUP(B160,RPT_TONG_HOP!$B$6:$S$834,18,FALSE)</f>
        <v>10420000</v>
      </c>
      <c r="F160" s="56">
        <f>VLOOKUP(B160,RPT_CAC_KHOAN_GIAM_TRU!$B$4:$M$916,12,FALSE)</f>
        <v>13686875</v>
      </c>
      <c r="G160" s="56">
        <f t="shared" si="0"/>
        <v>-3266875</v>
      </c>
      <c r="H160" s="25">
        <f>IF(G160&lt;0,0,IF(G160&lt;DM_TI_LE!$E$11,G160*DM_TI_LE!$F$11+DM_TI_LE!$G$11,IF(G160&lt;DM_TI_LE!$E$12,G160*DM_TI_LE!$F$12+DM_TI_LE!$G$12,IF(G160&lt;DM_TI_LE!$E$13,G160*DM_TI_LE!$F$13+DM_TI_LE!$G$13,IF(G160&lt;DM_TI_LE!$E$14,G160*DM_TI_LE!$F$14+DM_TI_LE!$G$14,IF(G160&lt;DM_TI_LE!$E$15,G160*DM_TI_LE!$F$15+DM_TI_LE!$G$15,IF(G160&lt;DM_TI_LE!$E$16,G160*DM_TI_LE!$F$16+DM_TI_LE!$G$16,G160*DM_TI_LE!$F$17+DM_TI_LE!$G$17)))))))</f>
        <v>0</v>
      </c>
    </row>
    <row r="161" spans="1:8" ht="12.75">
      <c r="A161" s="36">
        <v>157</v>
      </c>
      <c r="B161" s="38">
        <f>RPT_TIEN_AN_TRUA!B161</f>
        <v>10627</v>
      </c>
      <c r="C161" s="38" t="str">
        <f>RPT_TIEN_AN_TRUA!C161</f>
        <v>Trần Thị Thu</v>
      </c>
      <c r="D161" s="38" t="str">
        <f>RPT_TIEN_AN_TRUA!D161</f>
        <v>NV PVHK</v>
      </c>
      <c r="E161" s="56">
        <f>VLOOKUP(B161,RPT_TONG_HOP!$B$6:$S$834,18,FALSE)</f>
        <v>9337299.9999999981</v>
      </c>
      <c r="F161" s="56">
        <f>VLOOKUP(B161,RPT_CAC_KHOAN_GIAM_TRU!$B$4:$M$916,12,FALSE)</f>
        <v>10086875</v>
      </c>
      <c r="G161" s="56">
        <f t="shared" si="0"/>
        <v>-749575.00000000186</v>
      </c>
      <c r="H161" s="25">
        <f>IF(G161&lt;0,0,IF(G161&lt;DM_TI_LE!$E$11,G161*DM_TI_LE!$F$11+DM_TI_LE!$G$11,IF(G161&lt;DM_TI_LE!$E$12,G161*DM_TI_LE!$F$12+DM_TI_LE!$G$12,IF(G161&lt;DM_TI_LE!$E$13,G161*DM_TI_LE!$F$13+DM_TI_LE!$G$13,IF(G161&lt;DM_TI_LE!$E$14,G161*DM_TI_LE!$F$14+DM_TI_LE!$G$14,IF(G161&lt;DM_TI_LE!$E$15,G161*DM_TI_LE!$F$15+DM_TI_LE!$G$15,IF(G161&lt;DM_TI_LE!$E$16,G161*DM_TI_LE!$F$16+DM_TI_LE!$G$16,G161*DM_TI_LE!$F$17+DM_TI_LE!$G$17)))))))</f>
        <v>0</v>
      </c>
    </row>
    <row r="162" spans="1:8" ht="12.75">
      <c r="A162" s="36">
        <v>158</v>
      </c>
      <c r="B162" s="38">
        <f>RPT_TIEN_AN_TRUA!B162</f>
        <v>11110</v>
      </c>
      <c r="C162" s="38" t="str">
        <f>RPT_TIEN_AN_TRUA!C162</f>
        <v>Đinh Thị Vân Anh</v>
      </c>
      <c r="D162" s="38" t="str">
        <f>RPT_TIEN_AN_TRUA!D162</f>
        <v>NV PVHK</v>
      </c>
      <c r="E162" s="56">
        <f>VLOOKUP(B162,RPT_TONG_HOP!$B$6:$S$834,18,FALSE)</f>
        <v>8780000</v>
      </c>
      <c r="F162" s="56">
        <f>VLOOKUP(B162,RPT_CAC_KHOAN_GIAM_TRU!$B$4:$M$916,12,FALSE)</f>
        <v>10086875</v>
      </c>
      <c r="G162" s="56">
        <f t="shared" si="0"/>
        <v>-1306875</v>
      </c>
      <c r="H162" s="25">
        <f>IF(G162&lt;0,0,IF(G162&lt;DM_TI_LE!$E$11,G162*DM_TI_LE!$F$11+DM_TI_LE!$G$11,IF(G162&lt;DM_TI_LE!$E$12,G162*DM_TI_LE!$F$12+DM_TI_LE!$G$12,IF(G162&lt;DM_TI_LE!$E$13,G162*DM_TI_LE!$F$13+DM_TI_LE!$G$13,IF(G162&lt;DM_TI_LE!$E$14,G162*DM_TI_LE!$F$14+DM_TI_LE!$G$14,IF(G162&lt;DM_TI_LE!$E$15,G162*DM_TI_LE!$F$15+DM_TI_LE!$G$15,IF(G162&lt;DM_TI_LE!$E$16,G162*DM_TI_LE!$F$16+DM_TI_LE!$G$16,G162*DM_TI_LE!$F$17+DM_TI_LE!$G$17)))))))</f>
        <v>0</v>
      </c>
    </row>
    <row r="163" spans="1:8" ht="12.75">
      <c r="A163" s="36">
        <v>159</v>
      </c>
      <c r="B163" s="38">
        <f>RPT_TIEN_AN_TRUA!B163</f>
        <v>11112</v>
      </c>
      <c r="C163" s="38" t="str">
        <f>RPT_TIEN_AN_TRUA!C163</f>
        <v>Đào Xuân Tuân</v>
      </c>
      <c r="D163" s="38" t="str">
        <f>RPT_TIEN_AN_TRUA!D163</f>
        <v>NV PVHK</v>
      </c>
      <c r="E163" s="56">
        <f>VLOOKUP(B163,RPT_TONG_HOP!$B$6:$S$834,18,FALSE)</f>
        <v>8875000</v>
      </c>
      <c r="F163" s="56">
        <f>VLOOKUP(B163,RPT_CAC_KHOAN_GIAM_TRU!$B$4:$M$916,12,FALSE)</f>
        <v>10060721.153846154</v>
      </c>
      <c r="G163" s="56">
        <f t="shared" si="0"/>
        <v>-1185721.153846154</v>
      </c>
      <c r="H163" s="25"/>
    </row>
    <row r="164" spans="1:8" ht="12.75">
      <c r="A164" s="36">
        <v>160</v>
      </c>
      <c r="B164" s="38">
        <f>RPT_TIEN_AN_TRUA!B164</f>
        <v>11113</v>
      </c>
      <c r="C164" s="38" t="str">
        <f>RPT_TIEN_AN_TRUA!C164</f>
        <v>Trịnh Thị Hạnh</v>
      </c>
      <c r="D164" s="38" t="str">
        <f>RPT_TIEN_AN_TRUA!D164</f>
        <v>NV PVHK</v>
      </c>
      <c r="E164" s="56">
        <f>VLOOKUP(B164,RPT_TONG_HOP!$B$6:$S$834,18,FALSE)</f>
        <v>8780000</v>
      </c>
      <c r="F164" s="56">
        <f>VLOOKUP(B164,RPT_CAC_KHOAN_GIAM_TRU!$B$4:$M$916,12,FALSE)</f>
        <v>10086875</v>
      </c>
      <c r="G164" s="56">
        <f t="shared" si="0"/>
        <v>-1306875</v>
      </c>
      <c r="H164" s="25">
        <f>IF(G164&lt;0,0,IF(G164&lt;DM_TI_LE!$E$11,G164*DM_TI_LE!$F$11+DM_TI_LE!$G$11,IF(G164&lt;DM_TI_LE!$E$12,G164*DM_TI_LE!$F$12+DM_TI_LE!$G$12,IF(G164&lt;DM_TI_LE!$E$13,G164*DM_TI_LE!$F$13+DM_TI_LE!$G$13,IF(G164&lt;DM_TI_LE!$E$14,G164*DM_TI_LE!$F$14+DM_TI_LE!$G$14,IF(G164&lt;DM_TI_LE!$E$15,G164*DM_TI_LE!$F$15+DM_TI_LE!$G$15,IF(G164&lt;DM_TI_LE!$E$16,G164*DM_TI_LE!$F$16+DM_TI_LE!$G$16,G164*DM_TI_LE!$F$17+DM_TI_LE!$G$17)))))))</f>
        <v>0</v>
      </c>
    </row>
    <row r="165" spans="1:8" ht="12.75">
      <c r="A165" s="36">
        <v>161</v>
      </c>
      <c r="B165" s="38">
        <f>RPT_TIEN_AN_TRUA!B165</f>
        <v>11114</v>
      </c>
      <c r="C165" s="38" t="str">
        <f>RPT_TIEN_AN_TRUA!C165</f>
        <v>Đoàn Thu Hoa</v>
      </c>
      <c r="D165" s="38" t="str">
        <f>RPT_TIEN_AN_TRUA!D165</f>
        <v>NV PVHK</v>
      </c>
      <c r="E165" s="56">
        <f>VLOOKUP(B165,RPT_TONG_HOP!$B$6:$S$834,18,FALSE)</f>
        <v>9128500</v>
      </c>
      <c r="F165" s="56">
        <f>VLOOKUP(B165,RPT_CAC_KHOAN_GIAM_TRU!$B$4:$M$916,12,FALSE)</f>
        <v>10086875</v>
      </c>
      <c r="G165" s="56">
        <f t="shared" si="0"/>
        <v>-958375</v>
      </c>
      <c r="H165" s="25">
        <f>IF(G165&lt;0,0,IF(G165&lt;DM_TI_LE!$E$11,G165*DM_TI_LE!$F$11+DM_TI_LE!$G$11,IF(G165&lt;DM_TI_LE!$E$12,G165*DM_TI_LE!$F$12+DM_TI_LE!$G$12,IF(G165&lt;DM_TI_LE!$E$13,G165*DM_TI_LE!$F$13+DM_TI_LE!$G$13,IF(G165&lt;DM_TI_LE!$E$14,G165*DM_TI_LE!$F$14+DM_TI_LE!$G$14,IF(G165&lt;DM_TI_LE!$E$15,G165*DM_TI_LE!$F$15+DM_TI_LE!$G$15,IF(G165&lt;DM_TI_LE!$E$16,G165*DM_TI_LE!$F$16+DM_TI_LE!$G$16,G165*DM_TI_LE!$F$17+DM_TI_LE!$G$17)))))))</f>
        <v>0</v>
      </c>
    </row>
    <row r="166" spans="1:8" ht="12.75">
      <c r="A166" s="36">
        <v>162</v>
      </c>
      <c r="B166" s="38">
        <f>RPT_TIEN_AN_TRUA!B166</f>
        <v>11115</v>
      </c>
      <c r="C166" s="38" t="str">
        <f>RPT_TIEN_AN_TRUA!C166</f>
        <v>Mai Thị Ngọc</v>
      </c>
      <c r="D166" s="38" t="str">
        <f>RPT_TIEN_AN_TRUA!D166</f>
        <v>NV PVHK</v>
      </c>
      <c r="E166" s="56">
        <f>VLOOKUP(B166,RPT_TONG_HOP!$B$6:$S$834,18,FALSE)</f>
        <v>8780000</v>
      </c>
      <c r="F166" s="56">
        <f>VLOOKUP(B166,RPT_CAC_KHOAN_GIAM_TRU!$B$4:$M$916,12,FALSE)</f>
        <v>10086875</v>
      </c>
      <c r="G166" s="56">
        <f t="shared" si="0"/>
        <v>-1306875</v>
      </c>
      <c r="H166" s="25">
        <f>IF(G166&lt;0,0,IF(G166&lt;DM_TI_LE!$E$11,G166*DM_TI_LE!$F$11+DM_TI_LE!$G$11,IF(G166&lt;DM_TI_LE!$E$12,G166*DM_TI_LE!$F$12+DM_TI_LE!$G$12,IF(G166&lt;DM_TI_LE!$E$13,G166*DM_TI_LE!$F$13+DM_TI_LE!$G$13,IF(G166&lt;DM_TI_LE!$E$14,G166*DM_TI_LE!$F$14+DM_TI_LE!$G$14,IF(G166&lt;DM_TI_LE!$E$15,G166*DM_TI_LE!$F$15+DM_TI_LE!$G$15,IF(G166&lt;DM_TI_LE!$E$16,G166*DM_TI_LE!$F$16+DM_TI_LE!$G$16,G166*DM_TI_LE!$F$17+DM_TI_LE!$G$17)))))))</f>
        <v>0</v>
      </c>
    </row>
    <row r="167" spans="1:8" ht="12.75">
      <c r="A167" s="36">
        <v>163</v>
      </c>
      <c r="B167" s="38">
        <f>RPT_TIEN_AN_TRUA!B167</f>
        <v>11118</v>
      </c>
      <c r="C167" s="38" t="str">
        <f>RPT_TIEN_AN_TRUA!C167</f>
        <v>Lã Thị Thu Hương</v>
      </c>
      <c r="D167" s="38" t="str">
        <f>RPT_TIEN_AN_TRUA!D167</f>
        <v>NV PVHK</v>
      </c>
      <c r="E167" s="56">
        <f>VLOOKUP(B167,RPT_TONG_HOP!$B$6:$S$834,18,FALSE)</f>
        <v>3234615.384615384</v>
      </c>
      <c r="F167" s="56">
        <f>VLOOKUP(B167,RPT_CAC_KHOAN_GIAM_TRU!$B$4:$M$916,12,FALSE)</f>
        <v>13216105.76923077</v>
      </c>
      <c r="G167" s="56">
        <f t="shared" si="0"/>
        <v>-9981490.3846153859</v>
      </c>
      <c r="H167" s="25">
        <f>IF(G167&lt;0,0,IF(G167&lt;DM_TI_LE!$E$11,G167*DM_TI_LE!$F$11+DM_TI_LE!$G$11,IF(G167&lt;DM_TI_LE!$E$12,G167*DM_TI_LE!$F$12+DM_TI_LE!$G$12,IF(G167&lt;DM_TI_LE!$E$13,G167*DM_TI_LE!$F$13+DM_TI_LE!$G$13,IF(G167&lt;DM_TI_LE!$E$14,G167*DM_TI_LE!$F$14+DM_TI_LE!$G$14,IF(G167&lt;DM_TI_LE!$E$15,G167*DM_TI_LE!$F$15+DM_TI_LE!$G$15,IF(G167&lt;DM_TI_LE!$E$16,G167*DM_TI_LE!$F$16+DM_TI_LE!$G$16,G167*DM_TI_LE!$F$17+DM_TI_LE!$G$17)))))))</f>
        <v>0</v>
      </c>
    </row>
    <row r="168" spans="1:8" ht="12.75">
      <c r="A168" s="36">
        <v>164</v>
      </c>
      <c r="B168" s="38">
        <f>RPT_TIEN_AN_TRUA!B168</f>
        <v>11120</v>
      </c>
      <c r="C168" s="38" t="str">
        <f>RPT_TIEN_AN_TRUA!C168</f>
        <v>Đỗ Hương Trà</v>
      </c>
      <c r="D168" s="38" t="str">
        <f>RPT_TIEN_AN_TRUA!D168</f>
        <v>NV PVHK</v>
      </c>
      <c r="E168" s="56">
        <f>VLOOKUP(B168,RPT_TONG_HOP!$B$6:$S$834,18,FALSE)</f>
        <v>7819230.7692307699</v>
      </c>
      <c r="F168" s="56">
        <f>VLOOKUP(B168,RPT_CAC_KHOAN_GIAM_TRU!$B$4:$M$916,12,FALSE)</f>
        <v>10060721.153846154</v>
      </c>
      <c r="G168" s="56">
        <f t="shared" si="0"/>
        <v>-2241490.384615384</v>
      </c>
      <c r="H168" s="25">
        <f>IF(G168&lt;0,0,IF(G168&lt;DM_TI_LE!$E$11,G168*DM_TI_LE!$F$11+DM_TI_LE!$G$11,IF(G168&lt;DM_TI_LE!$E$12,G168*DM_TI_LE!$F$12+DM_TI_LE!$G$12,IF(G168&lt;DM_TI_LE!$E$13,G168*DM_TI_LE!$F$13+DM_TI_LE!$G$13,IF(G168&lt;DM_TI_LE!$E$14,G168*DM_TI_LE!$F$14+DM_TI_LE!$G$14,IF(G168&lt;DM_TI_LE!$E$15,G168*DM_TI_LE!$F$15+DM_TI_LE!$G$15,IF(G168&lt;DM_TI_LE!$E$16,G168*DM_TI_LE!$F$16+DM_TI_LE!$G$16,G168*DM_TI_LE!$F$17+DM_TI_LE!$G$17)))))))</f>
        <v>0</v>
      </c>
    </row>
    <row r="169" spans="1:8" ht="12.75">
      <c r="A169" s="36">
        <v>165</v>
      </c>
      <c r="B169" s="38">
        <f>RPT_TIEN_AN_TRUA!B169</f>
        <v>11121</v>
      </c>
      <c r="C169" s="38" t="str">
        <f>RPT_TIEN_AN_TRUA!C169</f>
        <v>Nguyễn Hiền Hạnh</v>
      </c>
      <c r="D169" s="38" t="str">
        <f>RPT_TIEN_AN_TRUA!D169</f>
        <v>NV PVHK</v>
      </c>
      <c r="E169" s="56">
        <f>VLOOKUP(B169,RPT_TONG_HOP!$B$6:$S$834,18,FALSE)</f>
        <v>9385000</v>
      </c>
      <c r="F169" s="56">
        <f>VLOOKUP(B169,RPT_CAC_KHOAN_GIAM_TRU!$B$4:$M$916,12,FALSE)</f>
        <v>10086875</v>
      </c>
      <c r="G169" s="56">
        <f t="shared" si="0"/>
        <v>-701875</v>
      </c>
      <c r="H169" s="25">
        <f>IF(G169&lt;0,0,IF(G169&lt;DM_TI_LE!$E$11,G169*DM_TI_LE!$F$11+DM_TI_LE!$G$11,IF(G169&lt;DM_TI_LE!$E$12,G169*DM_TI_LE!$F$12+DM_TI_LE!$G$12,IF(G169&lt;DM_TI_LE!$E$13,G169*DM_TI_LE!$F$13+DM_TI_LE!$G$13,IF(G169&lt;DM_TI_LE!$E$14,G169*DM_TI_LE!$F$14+DM_TI_LE!$G$14,IF(G169&lt;DM_TI_LE!$E$15,G169*DM_TI_LE!$F$15+DM_TI_LE!$G$15,IF(G169&lt;DM_TI_LE!$E$16,G169*DM_TI_LE!$F$16+DM_TI_LE!$G$16,G169*DM_TI_LE!$F$17+DM_TI_LE!$G$17)))))))</f>
        <v>0</v>
      </c>
    </row>
    <row r="170" spans="1:8" ht="12.75">
      <c r="A170" s="36">
        <v>166</v>
      </c>
      <c r="B170" s="38">
        <f>RPT_TIEN_AN_TRUA!B170</f>
        <v>11122</v>
      </c>
      <c r="C170" s="38" t="str">
        <f>RPT_TIEN_AN_TRUA!C170</f>
        <v>Nguyễn Thị Huyền</v>
      </c>
      <c r="D170" s="38" t="str">
        <f>RPT_TIEN_AN_TRUA!D170</f>
        <v>NV PVHK</v>
      </c>
      <c r="E170" s="56">
        <f>VLOOKUP(B170,RPT_TONG_HOP!$B$6:$S$834,18,FALSE)</f>
        <v>7809999.9999999991</v>
      </c>
      <c r="F170" s="56">
        <f>VLOOKUP(B170,RPT_CAC_KHOAN_GIAM_TRU!$B$4:$M$916,12,FALSE)</f>
        <v>9982259.615384616</v>
      </c>
      <c r="G170" s="56">
        <f t="shared" si="0"/>
        <v>-2172259.6153846169</v>
      </c>
      <c r="H170" s="25">
        <f>IF(G170&lt;0,0,IF(G170&lt;DM_TI_LE!$E$11,G170*DM_TI_LE!$F$11+DM_TI_LE!$G$11,IF(G170&lt;DM_TI_LE!$E$12,G170*DM_TI_LE!$F$12+DM_TI_LE!$G$12,IF(G170&lt;DM_TI_LE!$E$13,G170*DM_TI_LE!$F$13+DM_TI_LE!$G$13,IF(G170&lt;DM_TI_LE!$E$14,G170*DM_TI_LE!$F$14+DM_TI_LE!$G$14,IF(G170&lt;DM_TI_LE!$E$15,G170*DM_TI_LE!$F$15+DM_TI_LE!$G$15,IF(G170&lt;DM_TI_LE!$E$16,G170*DM_TI_LE!$F$16+DM_TI_LE!$G$16,G170*DM_TI_LE!$F$17+DM_TI_LE!$G$17)))))))</f>
        <v>0</v>
      </c>
    </row>
    <row r="171" spans="1:8" ht="12.75">
      <c r="A171" s="36">
        <v>167</v>
      </c>
      <c r="B171" s="38">
        <f>RPT_TIEN_AN_TRUA!B171</f>
        <v>10599</v>
      </c>
      <c r="C171" s="38" t="str">
        <f>RPT_TIEN_AN_TRUA!C171</f>
        <v>Đào Thu Giang</v>
      </c>
      <c r="D171" s="38" t="str">
        <f>RPT_TIEN_AN_TRUA!D171</f>
        <v>NV PVHK</v>
      </c>
      <c r="E171" s="56">
        <f>VLOOKUP(B171,RPT_TONG_HOP!$B$6:$S$834,18,FALSE)</f>
        <v>9275000</v>
      </c>
      <c r="F171" s="56">
        <f>VLOOKUP(B171,RPT_CAC_KHOAN_GIAM_TRU!$B$4:$M$916,12,FALSE)</f>
        <v>13686875</v>
      </c>
      <c r="G171" s="56">
        <f t="shared" si="0"/>
        <v>-4411875</v>
      </c>
      <c r="H171" s="25">
        <f>IF(G171&lt;0,0,IF(G171&lt;DM_TI_LE!$E$11,G171*DM_TI_LE!$F$11+DM_TI_LE!$G$11,IF(G171&lt;DM_TI_LE!$E$12,G171*DM_TI_LE!$F$12+DM_TI_LE!$G$12,IF(G171&lt;DM_TI_LE!$E$13,G171*DM_TI_LE!$F$13+DM_TI_LE!$G$13,IF(G171&lt;DM_TI_LE!$E$14,G171*DM_TI_LE!$F$14+DM_TI_LE!$G$14,IF(G171&lt;DM_TI_LE!$E$15,G171*DM_TI_LE!$F$15+DM_TI_LE!$G$15,IF(G171&lt;DM_TI_LE!$E$16,G171*DM_TI_LE!$F$16+DM_TI_LE!$G$16,G171*DM_TI_LE!$F$17+DM_TI_LE!$G$17)))))))</f>
        <v>0</v>
      </c>
    </row>
    <row r="172" spans="1:8" ht="12.75">
      <c r="A172" s="36">
        <v>168</v>
      </c>
      <c r="B172" s="38">
        <f>RPT_TIEN_AN_TRUA!B172</f>
        <v>10765</v>
      </c>
      <c r="C172" s="38" t="str">
        <f>RPT_TIEN_AN_TRUA!C172</f>
        <v>Nguyễn Thị Thuý</v>
      </c>
      <c r="D172" s="38" t="str">
        <f>RPT_TIEN_AN_TRUA!D172</f>
        <v>Nv Thống kê</v>
      </c>
      <c r="E172" s="56">
        <f>VLOOKUP(B172,RPT_TONG_HOP!$B$6:$S$834,18,FALSE)</f>
        <v>9230000</v>
      </c>
      <c r="F172" s="56">
        <f>VLOOKUP(B172,RPT_CAC_KHOAN_GIAM_TRU!$B$4:$M$916,12,FALSE)</f>
        <v>17246240</v>
      </c>
      <c r="G172" s="56">
        <f t="shared" si="0"/>
        <v>-8016240</v>
      </c>
      <c r="H172" s="25">
        <f>IF(G172&lt;0,0,IF(G172&lt;DM_TI_LE!$E$11,G172*DM_TI_LE!$F$11+DM_TI_LE!$G$11,IF(G172&lt;DM_TI_LE!$E$12,G172*DM_TI_LE!$F$12+DM_TI_LE!$G$12,IF(G172&lt;DM_TI_LE!$E$13,G172*DM_TI_LE!$F$13+DM_TI_LE!$G$13,IF(G172&lt;DM_TI_LE!$E$14,G172*DM_TI_LE!$F$14+DM_TI_LE!$G$14,IF(G172&lt;DM_TI_LE!$E$15,G172*DM_TI_LE!$F$15+DM_TI_LE!$G$15,IF(G172&lt;DM_TI_LE!$E$16,G172*DM_TI_LE!$F$16+DM_TI_LE!$G$16,G172*DM_TI_LE!$F$17+DM_TI_LE!$G$17)))))))</f>
        <v>0</v>
      </c>
    </row>
    <row r="173" spans="1:8" ht="12.75">
      <c r="A173" s="36">
        <v>169</v>
      </c>
      <c r="B173" s="38">
        <f>RPT_TIEN_AN_TRUA!B173</f>
        <v>10787</v>
      </c>
      <c r="C173" s="38" t="str">
        <f>RPT_TIEN_AN_TRUA!C173</f>
        <v>Lê Đình Tuấn</v>
      </c>
      <c r="D173" s="38" t="str">
        <f>RPT_TIEN_AN_TRUA!D173</f>
        <v>Trưởng phòng</v>
      </c>
      <c r="E173" s="56">
        <f>VLOOKUP(B173,RPT_TONG_HOP!$B$6:$S$834,18,FALSE)</f>
        <v>29165000</v>
      </c>
      <c r="F173" s="56">
        <f>VLOOKUP(B173,RPT_CAC_KHOAN_GIAM_TRU!$B$4:$M$916,12,FALSE)</f>
        <v>17457815</v>
      </c>
      <c r="G173" s="56">
        <f t="shared" si="0"/>
        <v>11707185</v>
      </c>
      <c r="H173" s="25">
        <f>IF(G173&lt;0,0,IF(G173&lt;DM_TI_LE!$E$11,G173*DM_TI_LE!$F$11+DM_TI_LE!$G$11,IF(G173&lt;DM_TI_LE!$E$12,G173*DM_TI_LE!$F$12+DM_TI_LE!$G$12,IF(G173&lt;DM_TI_LE!$E$13,G173*DM_TI_LE!$F$13+DM_TI_LE!$G$13,IF(G173&lt;DM_TI_LE!$E$14,G173*DM_TI_LE!$F$14+DM_TI_LE!$G$14,IF(G173&lt;DM_TI_LE!$E$15,G173*DM_TI_LE!$F$15+DM_TI_LE!$G$15,IF(G173&lt;DM_TI_LE!$E$16,G173*DM_TI_LE!$F$16+DM_TI_LE!$G$16,G173*DM_TI_LE!$F$17+DM_TI_LE!$G$17)))))))</f>
        <v>1006077.75</v>
      </c>
    </row>
    <row r="174" spans="1:8" ht="12.75">
      <c r="A174" s="36">
        <v>170</v>
      </c>
      <c r="B174" s="38">
        <f>RPT_TIEN_AN_TRUA!B174</f>
        <v>10753</v>
      </c>
      <c r="C174" s="38" t="str">
        <f>RPT_TIEN_AN_TRUA!C174</f>
        <v>Hoàng Việt Cường</v>
      </c>
      <c r="D174" s="38" t="str">
        <f>RPT_TIEN_AN_TRUA!D174</f>
        <v>Phó Trưởng Phòng</v>
      </c>
      <c r="E174" s="56">
        <f>VLOOKUP(B174,RPT_TONG_HOP!$B$6:$S$834,18,FALSE)</f>
        <v>24035000</v>
      </c>
      <c r="F174" s="56">
        <f>VLOOKUP(B174,RPT_CAC_KHOAN_GIAM_TRU!$B$4:$M$916,12,FALSE)</f>
        <v>17437445</v>
      </c>
      <c r="G174" s="56">
        <f t="shared" si="0"/>
        <v>6597555</v>
      </c>
      <c r="H174" s="25">
        <f>IF(G174&lt;0,0,IF(G174&lt;DM_TI_LE!$E$11,G174*DM_TI_LE!$F$11+DM_TI_LE!$G$11,IF(G174&lt;DM_TI_LE!$E$12,G174*DM_TI_LE!$F$12+DM_TI_LE!$G$12,IF(G174&lt;DM_TI_LE!$E$13,G174*DM_TI_LE!$F$13+DM_TI_LE!$G$13,IF(G174&lt;DM_TI_LE!$E$14,G174*DM_TI_LE!$F$14+DM_TI_LE!$G$14,IF(G174&lt;DM_TI_LE!$E$15,G174*DM_TI_LE!$F$15+DM_TI_LE!$G$15,IF(G174&lt;DM_TI_LE!$E$16,G174*DM_TI_LE!$F$16+DM_TI_LE!$G$16,G174*DM_TI_LE!$F$17+DM_TI_LE!$G$17)))))))</f>
        <v>409755.5</v>
      </c>
    </row>
    <row r="175" spans="1:8" ht="12.75">
      <c r="A175" s="36">
        <v>171</v>
      </c>
      <c r="B175" s="38">
        <f>RPT_TIEN_AN_TRUA!B175</f>
        <v>10785</v>
      </c>
      <c r="C175" s="38" t="str">
        <f>RPT_TIEN_AN_TRUA!C175</f>
        <v>Nguyễn Duy Thái</v>
      </c>
      <c r="D175" s="38" t="str">
        <f>RPT_TIEN_AN_TRUA!D175</f>
        <v>Phó Trưởng Phòng</v>
      </c>
      <c r="E175" s="56">
        <f>VLOOKUP(B175,RPT_TONG_HOP!$B$6:$S$834,18,FALSE)</f>
        <v>24035000</v>
      </c>
      <c r="F175" s="56">
        <f>VLOOKUP(B175,RPT_CAC_KHOAN_GIAM_TRU!$B$4:$M$916,12,FALSE)</f>
        <v>21037445</v>
      </c>
      <c r="G175" s="56">
        <f t="shared" si="0"/>
        <v>2997555</v>
      </c>
      <c r="H175" s="25">
        <f>IF(G175&lt;0,0,IF(G175&lt;DM_TI_LE!$E$11,G175*DM_TI_LE!$F$11+DM_TI_LE!$G$11,IF(G175&lt;DM_TI_LE!$E$12,G175*DM_TI_LE!$F$12+DM_TI_LE!$G$12,IF(G175&lt;DM_TI_LE!$E$13,G175*DM_TI_LE!$F$13+DM_TI_LE!$G$13,IF(G175&lt;DM_TI_LE!$E$14,G175*DM_TI_LE!$F$14+DM_TI_LE!$G$14,IF(G175&lt;DM_TI_LE!$E$15,G175*DM_TI_LE!$F$15+DM_TI_LE!$G$15,IF(G175&lt;DM_TI_LE!$E$16,G175*DM_TI_LE!$F$16+DM_TI_LE!$G$16,G175*DM_TI_LE!$F$17+DM_TI_LE!$G$17)))))))</f>
        <v>149877.75</v>
      </c>
    </row>
    <row r="176" spans="1:8" ht="12.75">
      <c r="A176" s="36">
        <v>172</v>
      </c>
      <c r="B176" s="38">
        <f>RPT_TIEN_AN_TRUA!B176</f>
        <v>10786</v>
      </c>
      <c r="C176" s="38" t="str">
        <f>RPT_TIEN_AN_TRUA!C176</f>
        <v>Nguyễn Hà Thanh</v>
      </c>
      <c r="D176" s="38" t="str">
        <f>RPT_TIEN_AN_TRUA!D176</f>
        <v>Phó Trưởng Phòng</v>
      </c>
      <c r="E176" s="56">
        <f>VLOOKUP(B176,RPT_TONG_HOP!$B$6:$S$834,18,FALSE)</f>
        <v>24035000</v>
      </c>
      <c r="F176" s="56">
        <f>VLOOKUP(B176,RPT_CAC_KHOAN_GIAM_TRU!$B$4:$M$916,12,FALSE)</f>
        <v>21037445</v>
      </c>
      <c r="G176" s="56">
        <f t="shared" si="0"/>
        <v>2997555</v>
      </c>
      <c r="H176" s="25">
        <f>IF(G176&lt;0,0,IF(G176&lt;DM_TI_LE!$E$11,G176*DM_TI_LE!$F$11+DM_TI_LE!$G$11,IF(G176&lt;DM_TI_LE!$E$12,G176*DM_TI_LE!$F$12+DM_TI_LE!$G$12,IF(G176&lt;DM_TI_LE!$E$13,G176*DM_TI_LE!$F$13+DM_TI_LE!$G$13,IF(G176&lt;DM_TI_LE!$E$14,G176*DM_TI_LE!$F$14+DM_TI_LE!$G$14,IF(G176&lt;DM_TI_LE!$E$15,G176*DM_TI_LE!$F$15+DM_TI_LE!$G$15,IF(G176&lt;DM_TI_LE!$E$16,G176*DM_TI_LE!$F$16+DM_TI_LE!$G$16,G176*DM_TI_LE!$F$17+DM_TI_LE!$G$17)))))))</f>
        <v>149877.75</v>
      </c>
    </row>
    <row r="177" spans="1:8" ht="12.75">
      <c r="A177" s="36">
        <v>173</v>
      </c>
      <c r="B177" s="38">
        <f>RPT_TIEN_AN_TRUA!B177</f>
        <v>10704</v>
      </c>
      <c r="C177" s="38" t="str">
        <f>RPT_TIEN_AN_TRUA!C177</f>
        <v>Ngô Quốc Khánh</v>
      </c>
      <c r="D177" s="38" t="str">
        <f>RPT_TIEN_AN_TRUA!D177</f>
        <v>Đội phó</v>
      </c>
      <c r="E177" s="56">
        <f>VLOOKUP(B177,RPT_TONG_HOP!$B$6:$S$834,18,FALSE)</f>
        <v>15395000</v>
      </c>
      <c r="F177" s="56">
        <f>VLOOKUP(B177,RPT_CAC_KHOAN_GIAM_TRU!$B$4:$M$916,12,FALSE)</f>
        <v>17459810</v>
      </c>
      <c r="G177" s="56">
        <f t="shared" si="0"/>
        <v>-2064810</v>
      </c>
      <c r="H177" s="25">
        <f>IF(G177&lt;0,0,IF(G177&lt;DM_TI_LE!$E$11,G177*DM_TI_LE!$F$11+DM_TI_LE!$G$11,IF(G177&lt;DM_TI_LE!$E$12,G177*DM_TI_LE!$F$12+DM_TI_LE!$G$12,IF(G177&lt;DM_TI_LE!$E$13,G177*DM_TI_LE!$F$13+DM_TI_LE!$G$13,IF(G177&lt;DM_TI_LE!$E$14,G177*DM_TI_LE!$F$14+DM_TI_LE!$G$14,IF(G177&lt;DM_TI_LE!$E$15,G177*DM_TI_LE!$F$15+DM_TI_LE!$G$15,IF(G177&lt;DM_TI_LE!$E$16,G177*DM_TI_LE!$F$16+DM_TI_LE!$G$16,G177*DM_TI_LE!$F$17+DM_TI_LE!$G$17)))))))</f>
        <v>0</v>
      </c>
    </row>
    <row r="178" spans="1:8" ht="12.75">
      <c r="A178" s="36">
        <v>174</v>
      </c>
      <c r="B178" s="38">
        <f>RPT_TIEN_AN_TRUA!B178</f>
        <v>10686</v>
      </c>
      <c r="C178" s="38" t="str">
        <f>RPT_TIEN_AN_TRUA!C178</f>
        <v>Đỗ Anh Tuấn</v>
      </c>
      <c r="D178" s="38" t="str">
        <f>RPT_TIEN_AN_TRUA!D178</f>
        <v>NV Lái xe - VHTTB</v>
      </c>
      <c r="E178" s="56">
        <f>VLOOKUP(B178,RPT_TONG_HOP!$B$6:$S$834,18,FALSE)</f>
        <v>10310000</v>
      </c>
      <c r="F178" s="56">
        <f>VLOOKUP(B178,RPT_CAC_KHOAN_GIAM_TRU!$B$4:$M$916,12,FALSE)</f>
        <v>17396705</v>
      </c>
      <c r="G178" s="56">
        <f t="shared" si="0"/>
        <v>-7086705</v>
      </c>
      <c r="H178" s="25">
        <f>IF(G178&lt;0,0,IF(G178&lt;DM_TI_LE!$E$11,G178*DM_TI_LE!$F$11+DM_TI_LE!$G$11,IF(G178&lt;DM_TI_LE!$E$12,G178*DM_TI_LE!$F$12+DM_TI_LE!$G$12,IF(G178&lt;DM_TI_LE!$E$13,G178*DM_TI_LE!$F$13+DM_TI_LE!$G$13,IF(G178&lt;DM_TI_LE!$E$14,G178*DM_TI_LE!$F$14+DM_TI_LE!$G$14,IF(G178&lt;DM_TI_LE!$E$15,G178*DM_TI_LE!$F$15+DM_TI_LE!$G$15,IF(G178&lt;DM_TI_LE!$E$16,G178*DM_TI_LE!$F$16+DM_TI_LE!$G$16,G178*DM_TI_LE!$F$17+DM_TI_LE!$G$17)))))))</f>
        <v>0</v>
      </c>
    </row>
    <row r="179" spans="1:8" ht="12.75">
      <c r="A179" s="36">
        <v>175</v>
      </c>
      <c r="B179" s="38">
        <f>RPT_TIEN_AN_TRUA!B179</f>
        <v>10687</v>
      </c>
      <c r="C179" s="38" t="str">
        <f>RPT_TIEN_AN_TRUA!C179</f>
        <v>Lê Hồng Nam</v>
      </c>
      <c r="D179" s="38" t="str">
        <f>RPT_TIEN_AN_TRUA!D179</f>
        <v>NV Lái xe - VHTTB</v>
      </c>
      <c r="E179" s="56">
        <f>VLOOKUP(B179,RPT_TONG_HOP!$B$6:$S$834,18,FALSE)</f>
        <v>11205000</v>
      </c>
      <c r="F179" s="56">
        <f>VLOOKUP(B179,RPT_CAC_KHOAN_GIAM_TRU!$B$4:$M$916,12,FALSE)</f>
        <v>17396705</v>
      </c>
      <c r="G179" s="56">
        <f t="shared" si="0"/>
        <v>-6191705</v>
      </c>
      <c r="H179" s="25">
        <f>IF(G179&lt;0,0,IF(G179&lt;DM_TI_LE!$E$11,G179*DM_TI_LE!$F$11+DM_TI_LE!$G$11,IF(G179&lt;DM_TI_LE!$E$12,G179*DM_TI_LE!$F$12+DM_TI_LE!$G$12,IF(G179&lt;DM_TI_LE!$E$13,G179*DM_TI_LE!$F$13+DM_TI_LE!$G$13,IF(G179&lt;DM_TI_LE!$E$14,G179*DM_TI_LE!$F$14+DM_TI_LE!$G$14,IF(G179&lt;DM_TI_LE!$E$15,G179*DM_TI_LE!$F$15+DM_TI_LE!$G$15,IF(G179&lt;DM_TI_LE!$E$16,G179*DM_TI_LE!$F$16+DM_TI_LE!$G$16,G179*DM_TI_LE!$F$17+DM_TI_LE!$G$17)))))))</f>
        <v>0</v>
      </c>
    </row>
    <row r="180" spans="1:8" ht="12.75">
      <c r="A180" s="36">
        <v>176</v>
      </c>
      <c r="B180" s="38">
        <f>RPT_TIEN_AN_TRUA!B180</f>
        <v>10688</v>
      </c>
      <c r="C180" s="38" t="str">
        <f>RPT_TIEN_AN_TRUA!C180</f>
        <v>Cao Thế Vinh</v>
      </c>
      <c r="D180" s="38" t="str">
        <f>RPT_TIEN_AN_TRUA!D180</f>
        <v>NV Lái xe - VHTTB</v>
      </c>
      <c r="E180" s="56">
        <f>VLOOKUP(B180,RPT_TONG_HOP!$B$6:$S$834,18,FALSE)</f>
        <v>11515000</v>
      </c>
      <c r="F180" s="56">
        <f>VLOOKUP(B180,RPT_CAC_KHOAN_GIAM_TRU!$B$4:$M$916,12,FALSE)</f>
        <v>20996705</v>
      </c>
      <c r="G180" s="56">
        <f t="shared" si="0"/>
        <v>-9481705</v>
      </c>
      <c r="H180" s="25">
        <f>IF(G180&lt;0,0,IF(G180&lt;DM_TI_LE!$E$11,G180*DM_TI_LE!$F$11+DM_TI_LE!$G$11,IF(G180&lt;DM_TI_LE!$E$12,G180*DM_TI_LE!$F$12+DM_TI_LE!$G$12,IF(G180&lt;DM_TI_LE!$E$13,G180*DM_TI_LE!$F$13+DM_TI_LE!$G$13,IF(G180&lt;DM_TI_LE!$E$14,G180*DM_TI_LE!$F$14+DM_TI_LE!$G$14,IF(G180&lt;DM_TI_LE!$E$15,G180*DM_TI_LE!$F$15+DM_TI_LE!$G$15,IF(G180&lt;DM_TI_LE!$E$16,G180*DM_TI_LE!$F$16+DM_TI_LE!$G$16,G180*DM_TI_LE!$F$17+DM_TI_LE!$G$17)))))))</f>
        <v>0</v>
      </c>
    </row>
    <row r="181" spans="1:8" ht="12.75">
      <c r="A181" s="36">
        <v>177</v>
      </c>
      <c r="B181" s="38">
        <f>RPT_TIEN_AN_TRUA!B181</f>
        <v>10689</v>
      </c>
      <c r="C181" s="38" t="str">
        <f>RPT_TIEN_AN_TRUA!C181</f>
        <v>Đỗ Minh Hải</v>
      </c>
      <c r="D181" s="38" t="str">
        <f>RPT_TIEN_AN_TRUA!D181</f>
        <v>NV Lái xe - VHTTB</v>
      </c>
      <c r="E181" s="56">
        <f>VLOOKUP(B181,RPT_TONG_HOP!$B$6:$S$834,18,FALSE)</f>
        <v>11205000</v>
      </c>
      <c r="F181" s="56">
        <f>VLOOKUP(B181,RPT_CAC_KHOAN_GIAM_TRU!$B$4:$M$916,12,FALSE)</f>
        <v>17396705</v>
      </c>
      <c r="G181" s="56">
        <f t="shared" si="0"/>
        <v>-6191705</v>
      </c>
      <c r="H181" s="25">
        <f>IF(G181&lt;0,0,IF(G181&lt;DM_TI_LE!$E$11,G181*DM_TI_LE!$F$11+DM_TI_LE!$G$11,IF(G181&lt;DM_TI_LE!$E$12,G181*DM_TI_LE!$F$12+DM_TI_LE!$G$12,IF(G181&lt;DM_TI_LE!$E$13,G181*DM_TI_LE!$F$13+DM_TI_LE!$G$13,IF(G181&lt;DM_TI_LE!$E$14,G181*DM_TI_LE!$F$14+DM_TI_LE!$G$14,IF(G181&lt;DM_TI_LE!$E$15,G181*DM_TI_LE!$F$15+DM_TI_LE!$G$15,IF(G181&lt;DM_TI_LE!$E$16,G181*DM_TI_LE!$F$16+DM_TI_LE!$G$16,G181*DM_TI_LE!$F$17+DM_TI_LE!$G$17)))))))</f>
        <v>0</v>
      </c>
    </row>
    <row r="182" spans="1:8" ht="12.75">
      <c r="A182" s="36">
        <v>178</v>
      </c>
      <c r="B182" s="38">
        <f>RPT_TIEN_AN_TRUA!B182</f>
        <v>10690</v>
      </c>
      <c r="C182" s="38" t="str">
        <f>RPT_TIEN_AN_TRUA!C182</f>
        <v>Phạm Đăng Khoa</v>
      </c>
      <c r="D182" s="38" t="str">
        <f>RPT_TIEN_AN_TRUA!D182</f>
        <v>NV Lái xe - VHTTB</v>
      </c>
      <c r="E182" s="56">
        <f>VLOOKUP(B182,RPT_TONG_HOP!$B$6:$S$834,18,FALSE)</f>
        <v>10310000</v>
      </c>
      <c r="F182" s="56">
        <f>VLOOKUP(B182,RPT_CAC_KHOAN_GIAM_TRU!$B$4:$M$916,12,FALSE)</f>
        <v>10196705</v>
      </c>
      <c r="G182" s="56">
        <f t="shared" si="0"/>
        <v>113295</v>
      </c>
      <c r="H182" s="25">
        <f>IF(G182&lt;0,0,IF(G182&lt;DM_TI_LE!$E$11,G182*DM_TI_LE!$F$11+DM_TI_LE!$G$11,IF(G182&lt;DM_TI_LE!$E$12,G182*DM_TI_LE!$F$12+DM_TI_LE!$G$12,IF(G182&lt;DM_TI_LE!$E$13,G182*DM_TI_LE!$F$13+DM_TI_LE!$G$13,IF(G182&lt;DM_TI_LE!$E$14,G182*DM_TI_LE!$F$14+DM_TI_LE!$G$14,IF(G182&lt;DM_TI_LE!$E$15,G182*DM_TI_LE!$F$15+DM_TI_LE!$G$15,IF(G182&lt;DM_TI_LE!$E$16,G182*DM_TI_LE!$F$16+DM_TI_LE!$G$16,G182*DM_TI_LE!$F$17+DM_TI_LE!$G$17)))))))</f>
        <v>5664.75</v>
      </c>
    </row>
    <row r="183" spans="1:8" ht="12.75">
      <c r="A183" s="36">
        <v>179</v>
      </c>
      <c r="B183" s="38">
        <f>RPT_TIEN_AN_TRUA!B183</f>
        <v>10691</v>
      </c>
      <c r="C183" s="38" t="str">
        <f>RPT_TIEN_AN_TRUA!C183</f>
        <v>Hoàng Văn Thanh</v>
      </c>
      <c r="D183" s="38" t="str">
        <f>RPT_TIEN_AN_TRUA!D183</f>
        <v>NV Lái xe - VHTTB</v>
      </c>
      <c r="E183" s="56">
        <f>VLOOKUP(B183,RPT_TONG_HOP!$B$6:$S$834,18,FALSE)</f>
        <v>10895000</v>
      </c>
      <c r="F183" s="56">
        <f>VLOOKUP(B183,RPT_CAC_KHOAN_GIAM_TRU!$B$4:$M$916,12,FALSE)</f>
        <v>10261805</v>
      </c>
      <c r="G183" s="56">
        <f t="shared" si="0"/>
        <v>633195</v>
      </c>
      <c r="H183" s="25">
        <f>IF(G183&lt;0,0,IF(G183&lt;DM_TI_LE!$E$11,G183*DM_TI_LE!$F$11+DM_TI_LE!$G$11,IF(G183&lt;DM_TI_LE!$E$12,G183*DM_TI_LE!$F$12+DM_TI_LE!$G$12,IF(G183&lt;DM_TI_LE!$E$13,G183*DM_TI_LE!$F$13+DM_TI_LE!$G$13,IF(G183&lt;DM_TI_LE!$E$14,G183*DM_TI_LE!$F$14+DM_TI_LE!$G$14,IF(G183&lt;DM_TI_LE!$E$15,G183*DM_TI_LE!$F$15+DM_TI_LE!$G$15,IF(G183&lt;DM_TI_LE!$E$16,G183*DM_TI_LE!$F$16+DM_TI_LE!$G$16,G183*DM_TI_LE!$F$17+DM_TI_LE!$G$17)))))))</f>
        <v>31659.75</v>
      </c>
    </row>
    <row r="184" spans="1:8" ht="12.75">
      <c r="A184" s="36">
        <v>180</v>
      </c>
      <c r="B184" s="38">
        <f>RPT_TIEN_AN_TRUA!B184</f>
        <v>10692</v>
      </c>
      <c r="C184" s="38" t="str">
        <f>RPT_TIEN_AN_TRUA!C184</f>
        <v>Đỗ Quang Tiến</v>
      </c>
      <c r="D184" s="38" t="str">
        <f>RPT_TIEN_AN_TRUA!D184</f>
        <v>NV Lái xe - VHTTB</v>
      </c>
      <c r="E184" s="56">
        <f>VLOOKUP(B184,RPT_TONG_HOP!$B$6:$S$834,18,FALSE)</f>
        <v>10946500.000000002</v>
      </c>
      <c r="F184" s="56">
        <f>VLOOKUP(B184,RPT_CAC_KHOAN_GIAM_TRU!$B$4:$M$916,12,FALSE)</f>
        <v>13796705</v>
      </c>
      <c r="G184" s="56">
        <f t="shared" si="0"/>
        <v>-2850204.9999999981</v>
      </c>
      <c r="H184" s="25">
        <f>IF(G184&lt;0,0,IF(G184&lt;DM_TI_LE!$E$11,G184*DM_TI_LE!$F$11+DM_TI_LE!$G$11,IF(G184&lt;DM_TI_LE!$E$12,G184*DM_TI_LE!$F$12+DM_TI_LE!$G$12,IF(G184&lt;DM_TI_LE!$E$13,G184*DM_TI_LE!$F$13+DM_TI_LE!$G$13,IF(G184&lt;DM_TI_LE!$E$14,G184*DM_TI_LE!$F$14+DM_TI_LE!$G$14,IF(G184&lt;DM_TI_LE!$E$15,G184*DM_TI_LE!$F$15+DM_TI_LE!$G$15,IF(G184&lt;DM_TI_LE!$E$16,G184*DM_TI_LE!$F$16+DM_TI_LE!$G$16,G184*DM_TI_LE!$F$17+DM_TI_LE!$G$17)))))))</f>
        <v>0</v>
      </c>
    </row>
    <row r="185" spans="1:8" ht="12.75">
      <c r="A185" s="36">
        <v>181</v>
      </c>
      <c r="B185" s="38">
        <f>RPT_TIEN_AN_TRUA!B185</f>
        <v>10693</v>
      </c>
      <c r="C185" s="38" t="str">
        <f>RPT_TIEN_AN_TRUA!C185</f>
        <v>Hoàng Sơn</v>
      </c>
      <c r="D185" s="38" t="str">
        <f>RPT_TIEN_AN_TRUA!D185</f>
        <v>NV Lái xe - VHTTB</v>
      </c>
      <c r="E185" s="56">
        <f>VLOOKUP(B185,RPT_TONG_HOP!$B$6:$S$834,18,FALSE)</f>
        <v>9185000</v>
      </c>
      <c r="F185" s="56">
        <f>VLOOKUP(B185,RPT_CAC_KHOAN_GIAM_TRU!$B$4:$M$916,12,FALSE)</f>
        <v>13796705</v>
      </c>
      <c r="G185" s="56">
        <f t="shared" si="0"/>
        <v>-4611705</v>
      </c>
      <c r="H185" s="25">
        <f>IF(G185&lt;0,0,IF(G185&lt;DM_TI_LE!$E$11,G185*DM_TI_LE!$F$11+DM_TI_LE!$G$11,IF(G185&lt;DM_TI_LE!$E$12,G185*DM_TI_LE!$F$12+DM_TI_LE!$G$12,IF(G185&lt;DM_TI_LE!$E$13,G185*DM_TI_LE!$F$13+DM_TI_LE!$G$13,IF(G185&lt;DM_TI_LE!$E$14,G185*DM_TI_LE!$F$14+DM_TI_LE!$G$14,IF(G185&lt;DM_TI_LE!$E$15,G185*DM_TI_LE!$F$15+DM_TI_LE!$G$15,IF(G185&lt;DM_TI_LE!$E$16,G185*DM_TI_LE!$F$16+DM_TI_LE!$G$16,G185*DM_TI_LE!$F$17+DM_TI_LE!$G$17)))))))</f>
        <v>0</v>
      </c>
    </row>
    <row r="186" spans="1:8" ht="12.75">
      <c r="A186" s="36">
        <v>182</v>
      </c>
      <c r="B186" s="38">
        <f>RPT_TIEN_AN_TRUA!B186</f>
        <v>10694</v>
      </c>
      <c r="C186" s="38" t="str">
        <f>RPT_TIEN_AN_TRUA!C186</f>
        <v>Trần Văn Trà</v>
      </c>
      <c r="D186" s="38" t="str">
        <f>RPT_TIEN_AN_TRUA!D186</f>
        <v>NV Lái xe - VHTTB</v>
      </c>
      <c r="E186" s="56">
        <f>VLOOKUP(B186,RPT_TONG_HOP!$B$6:$S$834,18,FALSE)</f>
        <v>8935000</v>
      </c>
      <c r="F186" s="56">
        <f>VLOOKUP(B186,RPT_CAC_KHOAN_GIAM_TRU!$B$4:$M$916,12,FALSE)</f>
        <v>17396705</v>
      </c>
      <c r="G186" s="56">
        <f t="shared" si="0"/>
        <v>-8461705</v>
      </c>
      <c r="H186" s="25">
        <f>IF(G186&lt;0,0,IF(G186&lt;DM_TI_LE!$E$11,G186*DM_TI_LE!$F$11+DM_TI_LE!$G$11,IF(G186&lt;DM_TI_LE!$E$12,G186*DM_TI_LE!$F$12+DM_TI_LE!$G$12,IF(G186&lt;DM_TI_LE!$E$13,G186*DM_TI_LE!$F$13+DM_TI_LE!$G$13,IF(G186&lt;DM_TI_LE!$E$14,G186*DM_TI_LE!$F$14+DM_TI_LE!$G$14,IF(G186&lt;DM_TI_LE!$E$15,G186*DM_TI_LE!$F$15+DM_TI_LE!$G$15,IF(G186&lt;DM_TI_LE!$E$16,G186*DM_TI_LE!$F$16+DM_TI_LE!$G$16,G186*DM_TI_LE!$F$17+DM_TI_LE!$G$17)))))))</f>
        <v>0</v>
      </c>
    </row>
    <row r="187" spans="1:8" ht="12.75">
      <c r="A187" s="36">
        <v>183</v>
      </c>
      <c r="B187" s="38">
        <f>RPT_TIEN_AN_TRUA!B187</f>
        <v>10696</v>
      </c>
      <c r="C187" s="38" t="str">
        <f>RPT_TIEN_AN_TRUA!C187</f>
        <v>Nguyễn Đình Thiện</v>
      </c>
      <c r="D187" s="38" t="str">
        <f>RPT_TIEN_AN_TRUA!D187</f>
        <v>NV Lái xe - VHTTB</v>
      </c>
      <c r="E187" s="56">
        <f>VLOOKUP(B187,RPT_TONG_HOP!$B$6:$S$834,18,FALSE)</f>
        <v>9347000</v>
      </c>
      <c r="F187" s="56">
        <f>VLOOKUP(B187,RPT_CAC_KHOAN_GIAM_TRU!$B$4:$M$916,12,FALSE)</f>
        <v>13796705</v>
      </c>
      <c r="G187" s="56">
        <f t="shared" si="0"/>
        <v>-4449705</v>
      </c>
      <c r="H187" s="25">
        <f>IF(G187&lt;0,0,IF(G187&lt;DM_TI_LE!$E$11,G187*DM_TI_LE!$F$11+DM_TI_LE!$G$11,IF(G187&lt;DM_TI_LE!$E$12,G187*DM_TI_LE!$F$12+DM_TI_LE!$G$12,IF(G187&lt;DM_TI_LE!$E$13,G187*DM_TI_LE!$F$13+DM_TI_LE!$G$13,IF(G187&lt;DM_TI_LE!$E$14,G187*DM_TI_LE!$F$14+DM_TI_LE!$G$14,IF(G187&lt;DM_TI_LE!$E$15,G187*DM_TI_LE!$F$15+DM_TI_LE!$G$15,IF(G187&lt;DM_TI_LE!$E$16,G187*DM_TI_LE!$F$16+DM_TI_LE!$G$16,G187*DM_TI_LE!$F$17+DM_TI_LE!$G$17)))))))</f>
        <v>0</v>
      </c>
    </row>
    <row r="188" spans="1:8" ht="12.75">
      <c r="A188" s="36">
        <v>184</v>
      </c>
      <c r="B188" s="38">
        <f>RPT_TIEN_AN_TRUA!B188</f>
        <v>10697</v>
      </c>
      <c r="C188" s="38" t="str">
        <f>RPT_TIEN_AN_TRUA!C188</f>
        <v>Trần Hưng Nhân</v>
      </c>
      <c r="D188" s="38" t="str">
        <f>RPT_TIEN_AN_TRUA!D188</f>
        <v>NV Lái xe - VHTTB</v>
      </c>
      <c r="E188" s="56">
        <f>VLOOKUP(B188,RPT_TONG_HOP!$B$6:$S$834,18,FALSE)</f>
        <v>10310000</v>
      </c>
      <c r="F188" s="56">
        <f>VLOOKUP(B188,RPT_CAC_KHOAN_GIAM_TRU!$B$4:$M$916,12,FALSE)</f>
        <v>17396705</v>
      </c>
      <c r="G188" s="56">
        <f t="shared" si="0"/>
        <v>-7086705</v>
      </c>
      <c r="H188" s="25">
        <f>IF(G188&lt;0,0,IF(G188&lt;DM_TI_LE!$E$11,G188*DM_TI_LE!$F$11+DM_TI_LE!$G$11,IF(G188&lt;DM_TI_LE!$E$12,G188*DM_TI_LE!$F$12+DM_TI_LE!$G$12,IF(G188&lt;DM_TI_LE!$E$13,G188*DM_TI_LE!$F$13+DM_TI_LE!$G$13,IF(G188&lt;DM_TI_LE!$E$14,G188*DM_TI_LE!$F$14+DM_TI_LE!$G$14,IF(G188&lt;DM_TI_LE!$E$15,G188*DM_TI_LE!$F$15+DM_TI_LE!$G$15,IF(G188&lt;DM_TI_LE!$E$16,G188*DM_TI_LE!$F$16+DM_TI_LE!$G$16,G188*DM_TI_LE!$F$17+DM_TI_LE!$G$17)))))))</f>
        <v>0</v>
      </c>
    </row>
    <row r="189" spans="1:8" ht="12.75">
      <c r="A189" s="36">
        <v>185</v>
      </c>
      <c r="B189" s="38">
        <f>RPT_TIEN_AN_TRUA!B189</f>
        <v>10698</v>
      </c>
      <c r="C189" s="38" t="str">
        <f>RPT_TIEN_AN_TRUA!C189</f>
        <v>Nguyễn Ngọc Toàn</v>
      </c>
      <c r="D189" s="38" t="str">
        <f>RPT_TIEN_AN_TRUA!D189</f>
        <v>NV Lái xe - VHTTB</v>
      </c>
      <c r="E189" s="56">
        <f>VLOOKUP(B189,RPT_TONG_HOP!$B$6:$S$834,18,FALSE)</f>
        <v>10310000</v>
      </c>
      <c r="F189" s="56">
        <f>VLOOKUP(B189,RPT_CAC_KHOAN_GIAM_TRU!$B$4:$M$916,12,FALSE)</f>
        <v>17396705</v>
      </c>
      <c r="G189" s="56">
        <f t="shared" si="0"/>
        <v>-7086705</v>
      </c>
      <c r="H189" s="25">
        <f>IF(G189&lt;0,0,IF(G189&lt;DM_TI_LE!$E$11,G189*DM_TI_LE!$F$11+DM_TI_LE!$G$11,IF(G189&lt;DM_TI_LE!$E$12,G189*DM_TI_LE!$F$12+DM_TI_LE!$G$12,IF(G189&lt;DM_TI_LE!$E$13,G189*DM_TI_LE!$F$13+DM_TI_LE!$G$13,IF(G189&lt;DM_TI_LE!$E$14,G189*DM_TI_LE!$F$14+DM_TI_LE!$G$14,IF(G189&lt;DM_TI_LE!$E$15,G189*DM_TI_LE!$F$15+DM_TI_LE!$G$15,IF(G189&lt;DM_TI_LE!$E$16,G189*DM_TI_LE!$F$16+DM_TI_LE!$G$16,G189*DM_TI_LE!$F$17+DM_TI_LE!$G$17)))))))</f>
        <v>0</v>
      </c>
    </row>
    <row r="190" spans="1:8" ht="12.75">
      <c r="A190" s="36">
        <v>186</v>
      </c>
      <c r="B190" s="38">
        <f>RPT_TIEN_AN_TRUA!B190</f>
        <v>10700</v>
      </c>
      <c r="C190" s="38" t="str">
        <f>RPT_TIEN_AN_TRUA!C190</f>
        <v>Đặng Đức Mạnh</v>
      </c>
      <c r="D190" s="38" t="str">
        <f>RPT_TIEN_AN_TRUA!D190</f>
        <v>NV Lái xe - VHTTB</v>
      </c>
      <c r="E190" s="56">
        <f>VLOOKUP(B190,RPT_TONG_HOP!$B$6:$S$834,18,FALSE)</f>
        <v>10310000</v>
      </c>
      <c r="F190" s="56">
        <f>VLOOKUP(B190,RPT_CAC_KHOAN_GIAM_TRU!$B$4:$M$916,12,FALSE)</f>
        <v>13796705</v>
      </c>
      <c r="G190" s="56">
        <f t="shared" si="0"/>
        <v>-3486705</v>
      </c>
      <c r="H190" s="25">
        <f>IF(G190&lt;0,0,IF(G190&lt;DM_TI_LE!$E$11,G190*DM_TI_LE!$F$11+DM_TI_LE!$G$11,IF(G190&lt;DM_TI_LE!$E$12,G190*DM_TI_LE!$F$12+DM_TI_LE!$G$12,IF(G190&lt;DM_TI_LE!$E$13,G190*DM_TI_LE!$F$13+DM_TI_LE!$G$13,IF(G190&lt;DM_TI_LE!$E$14,G190*DM_TI_LE!$F$14+DM_TI_LE!$G$14,IF(G190&lt;DM_TI_LE!$E$15,G190*DM_TI_LE!$F$15+DM_TI_LE!$G$15,IF(G190&lt;DM_TI_LE!$E$16,G190*DM_TI_LE!$F$16+DM_TI_LE!$G$16,G190*DM_TI_LE!$F$17+DM_TI_LE!$G$17)))))))</f>
        <v>0</v>
      </c>
    </row>
    <row r="191" spans="1:8" ht="12.75">
      <c r="A191" s="36">
        <v>187</v>
      </c>
      <c r="B191" s="38">
        <f>RPT_TIEN_AN_TRUA!B191</f>
        <v>10701</v>
      </c>
      <c r="C191" s="38" t="str">
        <f>RPT_TIEN_AN_TRUA!C191</f>
        <v>Đỗ Ngọc Lân</v>
      </c>
      <c r="D191" s="38" t="str">
        <f>RPT_TIEN_AN_TRUA!D191</f>
        <v>NV Lái xe - VHTTB</v>
      </c>
      <c r="E191" s="56">
        <f>VLOOKUP(B191,RPT_TONG_HOP!$B$6:$S$834,18,FALSE)</f>
        <v>10465000</v>
      </c>
      <c r="F191" s="56">
        <f>VLOOKUP(B191,RPT_CAC_KHOAN_GIAM_TRU!$B$4:$M$916,12,FALSE)</f>
        <v>17396705</v>
      </c>
      <c r="G191" s="56">
        <f t="shared" si="0"/>
        <v>-6931705</v>
      </c>
      <c r="H191" s="25">
        <f>IF(G191&lt;0,0,IF(G191&lt;DM_TI_LE!$E$11,G191*DM_TI_LE!$F$11+DM_TI_LE!$G$11,IF(G191&lt;DM_TI_LE!$E$12,G191*DM_TI_LE!$F$12+DM_TI_LE!$G$12,IF(G191&lt;DM_TI_LE!$E$13,G191*DM_TI_LE!$F$13+DM_TI_LE!$G$13,IF(G191&lt;DM_TI_LE!$E$14,G191*DM_TI_LE!$F$14+DM_TI_LE!$G$14,IF(G191&lt;DM_TI_LE!$E$15,G191*DM_TI_LE!$F$15+DM_TI_LE!$G$15,IF(G191&lt;DM_TI_LE!$E$16,G191*DM_TI_LE!$F$16+DM_TI_LE!$G$16,G191*DM_TI_LE!$F$17+DM_TI_LE!$G$17)))))))</f>
        <v>0</v>
      </c>
    </row>
    <row r="192" spans="1:8" ht="12.75">
      <c r="A192" s="36">
        <v>188</v>
      </c>
      <c r="B192" s="38">
        <f>RPT_TIEN_AN_TRUA!B192</f>
        <v>10702</v>
      </c>
      <c r="C192" s="38" t="str">
        <f>RPT_TIEN_AN_TRUA!C192</f>
        <v>Nguyễn Tuấn Anh</v>
      </c>
      <c r="D192" s="38" t="str">
        <f>RPT_TIEN_AN_TRUA!D192</f>
        <v>NV Lái xe - VHTTB</v>
      </c>
      <c r="E192" s="56">
        <f>VLOOKUP(B192,RPT_TONG_HOP!$B$6:$S$834,18,FALSE)</f>
        <v>10310000</v>
      </c>
      <c r="F192" s="56">
        <f>VLOOKUP(B192,RPT_CAC_KHOAN_GIAM_TRU!$B$4:$M$916,12,FALSE)</f>
        <v>10196705</v>
      </c>
      <c r="G192" s="56">
        <f t="shared" si="0"/>
        <v>113295</v>
      </c>
      <c r="H192" s="25">
        <f>IF(G192&lt;0,0,IF(G192&lt;DM_TI_LE!$E$11,G192*DM_TI_LE!$F$11+DM_TI_LE!$G$11,IF(G192&lt;DM_TI_LE!$E$12,G192*DM_TI_LE!$F$12+DM_TI_LE!$G$12,IF(G192&lt;DM_TI_LE!$E$13,G192*DM_TI_LE!$F$13+DM_TI_LE!$G$13,IF(G192&lt;DM_TI_LE!$E$14,G192*DM_TI_LE!$F$14+DM_TI_LE!$G$14,IF(G192&lt;DM_TI_LE!$E$15,G192*DM_TI_LE!$F$15+DM_TI_LE!$G$15,IF(G192&lt;DM_TI_LE!$E$16,G192*DM_TI_LE!$F$16+DM_TI_LE!$G$16,G192*DM_TI_LE!$F$17+DM_TI_LE!$G$17)))))))</f>
        <v>5664.75</v>
      </c>
    </row>
    <row r="193" spans="1:8" ht="12.75">
      <c r="A193" s="36">
        <v>189</v>
      </c>
      <c r="B193" s="38">
        <f>RPT_TIEN_AN_TRUA!B193</f>
        <v>10703</v>
      </c>
      <c r="C193" s="38" t="str">
        <f>RPT_TIEN_AN_TRUA!C193</f>
        <v>Trần Văn Dậu</v>
      </c>
      <c r="D193" s="38" t="str">
        <f>RPT_TIEN_AN_TRUA!D193</f>
        <v>NV Lái xe - VHTTB</v>
      </c>
      <c r="E193" s="56">
        <f>VLOOKUP(B193,RPT_TONG_HOP!$B$6:$S$834,18,FALSE)</f>
        <v>10310000</v>
      </c>
      <c r="F193" s="56">
        <f>VLOOKUP(B193,RPT_CAC_KHOAN_GIAM_TRU!$B$4:$M$916,12,FALSE)</f>
        <v>24596705</v>
      </c>
      <c r="G193" s="56">
        <f t="shared" si="0"/>
        <v>-14286705</v>
      </c>
      <c r="H193" s="25">
        <f>IF(G193&lt;0,0,IF(G193&lt;DM_TI_LE!$E$11,G193*DM_TI_LE!$F$11+DM_TI_LE!$G$11,IF(G193&lt;DM_TI_LE!$E$12,G193*DM_TI_LE!$F$12+DM_TI_LE!$G$12,IF(G193&lt;DM_TI_LE!$E$13,G193*DM_TI_LE!$F$13+DM_TI_LE!$G$13,IF(G193&lt;DM_TI_LE!$E$14,G193*DM_TI_LE!$F$14+DM_TI_LE!$G$14,IF(G193&lt;DM_TI_LE!$E$15,G193*DM_TI_LE!$F$15+DM_TI_LE!$G$15,IF(G193&lt;DM_TI_LE!$E$16,G193*DM_TI_LE!$F$16+DM_TI_LE!$G$16,G193*DM_TI_LE!$F$17+DM_TI_LE!$G$17)))))))</f>
        <v>0</v>
      </c>
    </row>
    <row r="194" spans="1:8" ht="12.75">
      <c r="A194" s="36">
        <v>190</v>
      </c>
      <c r="B194" s="38">
        <f>RPT_TIEN_AN_TRUA!B194</f>
        <v>11140</v>
      </c>
      <c r="C194" s="38" t="str">
        <f>RPT_TIEN_AN_TRUA!C194</f>
        <v>Nguyễn Chí Công</v>
      </c>
      <c r="D194" s="38" t="str">
        <f>RPT_TIEN_AN_TRUA!D194</f>
        <v>NV Lái xe - VHTTB</v>
      </c>
      <c r="E194" s="56">
        <f>VLOOKUP(B194,RPT_TONG_HOP!$B$6:$S$834,18,FALSE)</f>
        <v>8240000</v>
      </c>
      <c r="F194" s="56">
        <f>VLOOKUP(B194,RPT_CAC_KHOAN_GIAM_TRU!$B$4:$M$916,12,FALSE)</f>
        <v>10117430</v>
      </c>
      <c r="G194" s="56">
        <f t="shared" si="0"/>
        <v>-1877430</v>
      </c>
      <c r="H194" s="25">
        <f>IF(G194&lt;0,0,IF(G194&lt;DM_TI_LE!$E$11,G194*DM_TI_LE!$F$11+DM_TI_LE!$G$11,IF(G194&lt;DM_TI_LE!$E$12,G194*DM_TI_LE!$F$12+DM_TI_LE!$G$12,IF(G194&lt;DM_TI_LE!$E$13,G194*DM_TI_LE!$F$13+DM_TI_LE!$G$13,IF(G194&lt;DM_TI_LE!$E$14,G194*DM_TI_LE!$F$14+DM_TI_LE!$G$14,IF(G194&lt;DM_TI_LE!$E$15,G194*DM_TI_LE!$F$15+DM_TI_LE!$G$15,IF(G194&lt;DM_TI_LE!$E$16,G194*DM_TI_LE!$F$16+DM_TI_LE!$G$16,G194*DM_TI_LE!$F$17+DM_TI_LE!$G$17)))))))</f>
        <v>0</v>
      </c>
    </row>
    <row r="195" spans="1:8" ht="12.75">
      <c r="A195" s="36">
        <v>191</v>
      </c>
      <c r="B195" s="38">
        <f>RPT_TIEN_AN_TRUA!B195</f>
        <v>10685</v>
      </c>
      <c r="C195" s="38" t="str">
        <f>RPT_TIEN_AN_TRUA!C195</f>
        <v>Hà Minh Trí</v>
      </c>
      <c r="D195" s="38" t="str">
        <f>RPT_TIEN_AN_TRUA!D195</f>
        <v>Đội trưởng</v>
      </c>
      <c r="E195" s="56">
        <f>VLOOKUP(B195,RPT_TONG_HOP!$B$6:$S$834,18,FALSE)</f>
        <v>18635000</v>
      </c>
      <c r="F195" s="56">
        <f>VLOOKUP(B195,RPT_CAC_KHOAN_GIAM_TRU!$B$4:$M$916,12,FALSE)</f>
        <v>17417075</v>
      </c>
      <c r="G195" s="56">
        <f t="shared" si="0"/>
        <v>1217925</v>
      </c>
      <c r="H195" s="25">
        <f>IF(G195&lt;0,0,IF(G195&lt;DM_TI_LE!$E$11,G195*DM_TI_LE!$F$11+DM_TI_LE!$G$11,IF(G195&lt;DM_TI_LE!$E$12,G195*DM_TI_LE!$F$12+DM_TI_LE!$G$12,IF(G195&lt;DM_TI_LE!$E$13,G195*DM_TI_LE!$F$13+DM_TI_LE!$G$13,IF(G195&lt;DM_TI_LE!$E$14,G195*DM_TI_LE!$F$14+DM_TI_LE!$G$14,IF(G195&lt;DM_TI_LE!$E$15,G195*DM_TI_LE!$F$15+DM_TI_LE!$G$15,IF(G195&lt;DM_TI_LE!$E$16,G195*DM_TI_LE!$F$16+DM_TI_LE!$G$16,G195*DM_TI_LE!$F$17+DM_TI_LE!$G$17)))))))</f>
        <v>60896.25</v>
      </c>
    </row>
    <row r="196" spans="1:8" ht="12.75">
      <c r="A196" s="36">
        <v>192</v>
      </c>
      <c r="B196" s="38">
        <f>RPT_TIEN_AN_TRUA!B196</f>
        <v>10709</v>
      </c>
      <c r="C196" s="38" t="str">
        <f>RPT_TIEN_AN_TRUA!C196</f>
        <v>Lê Hữu Thịnh</v>
      </c>
      <c r="D196" s="38" t="str">
        <f>RPT_TIEN_AN_TRUA!D196</f>
        <v>Đội phó</v>
      </c>
      <c r="E196" s="56">
        <f>VLOOKUP(B196,RPT_TONG_HOP!$B$6:$S$834,18,FALSE)</f>
        <v>15395000</v>
      </c>
      <c r="F196" s="56">
        <f>VLOOKUP(B196,RPT_CAC_KHOAN_GIAM_TRU!$B$4:$M$916,12,FALSE)</f>
        <v>20996705</v>
      </c>
      <c r="G196" s="56">
        <f t="shared" si="0"/>
        <v>-5601705</v>
      </c>
      <c r="H196" s="25">
        <f>IF(G196&lt;0,0,IF(G196&lt;DM_TI_LE!$E$11,G196*DM_TI_LE!$F$11+DM_TI_LE!$G$11,IF(G196&lt;DM_TI_LE!$E$12,G196*DM_TI_LE!$F$12+DM_TI_LE!$G$12,IF(G196&lt;DM_TI_LE!$E$13,G196*DM_TI_LE!$F$13+DM_TI_LE!$G$13,IF(G196&lt;DM_TI_LE!$E$14,G196*DM_TI_LE!$F$14+DM_TI_LE!$G$14,IF(G196&lt;DM_TI_LE!$E$15,G196*DM_TI_LE!$F$15+DM_TI_LE!$G$15,IF(G196&lt;DM_TI_LE!$E$16,G196*DM_TI_LE!$F$16+DM_TI_LE!$G$16,G196*DM_TI_LE!$F$17+DM_TI_LE!$G$17)))))))</f>
        <v>0</v>
      </c>
    </row>
    <row r="197" spans="1:8" ht="12.75">
      <c r="A197" s="36">
        <v>193</v>
      </c>
      <c r="B197" s="38">
        <f>RPT_TIEN_AN_TRUA!B197</f>
        <v>10715</v>
      </c>
      <c r="C197" s="38" t="str">
        <f>RPT_TIEN_AN_TRUA!C197</f>
        <v>Trần Văn Lộc</v>
      </c>
      <c r="D197" s="38" t="str">
        <f>RPT_TIEN_AN_TRUA!D197</f>
        <v>Đội phó</v>
      </c>
      <c r="E197" s="56">
        <f>VLOOKUP(B197,RPT_TONG_HOP!$B$6:$S$834,18,FALSE)</f>
        <v>15395000</v>
      </c>
      <c r="F197" s="56">
        <f>VLOOKUP(B197,RPT_CAC_KHOAN_GIAM_TRU!$B$4:$M$916,12,FALSE)</f>
        <v>13796705</v>
      </c>
      <c r="G197" s="56">
        <f t="shared" si="0"/>
        <v>1598295</v>
      </c>
      <c r="H197" s="25">
        <f>IF(G197&lt;0,0,IF(G197&lt;DM_TI_LE!$E$11,G197*DM_TI_LE!$F$11+DM_TI_LE!$G$11,IF(G197&lt;DM_TI_LE!$E$12,G197*DM_TI_LE!$F$12+DM_TI_LE!$G$12,IF(G197&lt;DM_TI_LE!$E$13,G197*DM_TI_LE!$F$13+DM_TI_LE!$G$13,IF(G197&lt;DM_TI_LE!$E$14,G197*DM_TI_LE!$F$14+DM_TI_LE!$G$14,IF(G197&lt;DM_TI_LE!$E$15,G197*DM_TI_LE!$F$15+DM_TI_LE!$G$15,IF(G197&lt;DM_TI_LE!$E$16,G197*DM_TI_LE!$F$16+DM_TI_LE!$G$16,G197*DM_TI_LE!$F$17+DM_TI_LE!$G$17)))))))</f>
        <v>79914.75</v>
      </c>
    </row>
    <row r="198" spans="1:8" ht="12.75">
      <c r="A198" s="36">
        <v>194</v>
      </c>
      <c r="B198" s="38">
        <f>RPT_TIEN_AN_TRUA!B198</f>
        <v>10734</v>
      </c>
      <c r="C198" s="38" t="str">
        <f>RPT_TIEN_AN_TRUA!C198</f>
        <v>Trần Duy Hải</v>
      </c>
      <c r="D198" s="38" t="str">
        <f>RPT_TIEN_AN_TRUA!D198</f>
        <v>Đội phó</v>
      </c>
      <c r="E198" s="56">
        <f>VLOOKUP(B198,RPT_TONG_HOP!$B$6:$S$834,18,FALSE)</f>
        <v>15395000</v>
      </c>
      <c r="F198" s="56">
        <f>VLOOKUP(B198,RPT_CAC_KHOAN_GIAM_TRU!$B$4:$M$916,12,FALSE)</f>
        <v>17396705</v>
      </c>
      <c r="G198" s="56">
        <f t="shared" si="0"/>
        <v>-2001705</v>
      </c>
      <c r="H198" s="25">
        <f>IF(G198&lt;0,0,IF(G198&lt;DM_TI_LE!$E$11,G198*DM_TI_LE!$F$11+DM_TI_LE!$G$11,IF(G198&lt;DM_TI_LE!$E$12,G198*DM_TI_LE!$F$12+DM_TI_LE!$G$12,IF(G198&lt;DM_TI_LE!$E$13,G198*DM_TI_LE!$F$13+DM_TI_LE!$G$13,IF(G198&lt;DM_TI_LE!$E$14,G198*DM_TI_LE!$F$14+DM_TI_LE!$G$14,IF(G198&lt;DM_TI_LE!$E$15,G198*DM_TI_LE!$F$15+DM_TI_LE!$G$15,IF(G198&lt;DM_TI_LE!$E$16,G198*DM_TI_LE!$F$16+DM_TI_LE!$G$16,G198*DM_TI_LE!$F$17+DM_TI_LE!$G$17)))))))</f>
        <v>0</v>
      </c>
    </row>
    <row r="199" spans="1:8" ht="12.75">
      <c r="A199" s="36">
        <v>195</v>
      </c>
      <c r="B199" s="38">
        <f>RPT_TIEN_AN_TRUA!B199</f>
        <v>10646</v>
      </c>
      <c r="C199" s="38" t="str">
        <f>RPT_TIEN_AN_TRUA!C199</f>
        <v>Lê Ngọc Cường</v>
      </c>
      <c r="D199" s="38" t="str">
        <f>RPT_TIEN_AN_TRUA!D199</f>
        <v>NV Lái xe - VHTTB</v>
      </c>
      <c r="E199" s="56">
        <f>VLOOKUP(B199,RPT_TONG_HOP!$B$6:$S$834,18,FALSE)</f>
        <v>7484000</v>
      </c>
      <c r="F199" s="56">
        <f>VLOOKUP(B199,RPT_CAC_KHOAN_GIAM_TRU!$B$4:$M$916,12,FALSE)</f>
        <v>13717430</v>
      </c>
      <c r="G199" s="56">
        <f t="shared" si="0"/>
        <v>-6233430</v>
      </c>
      <c r="H199" s="25">
        <f>IF(G199&lt;0,0,IF(G199&lt;DM_TI_LE!$E$11,G199*DM_TI_LE!$F$11+DM_TI_LE!$G$11,IF(G199&lt;DM_TI_LE!$E$12,G199*DM_TI_LE!$F$12+DM_TI_LE!$G$12,IF(G199&lt;DM_TI_LE!$E$13,G199*DM_TI_LE!$F$13+DM_TI_LE!$G$13,IF(G199&lt;DM_TI_LE!$E$14,G199*DM_TI_LE!$F$14+DM_TI_LE!$G$14,IF(G199&lt;DM_TI_LE!$E$15,G199*DM_TI_LE!$F$15+DM_TI_LE!$G$15,IF(G199&lt;DM_TI_LE!$E$16,G199*DM_TI_LE!$F$16+DM_TI_LE!$G$16,G199*DM_TI_LE!$F$17+DM_TI_LE!$G$17)))))))</f>
        <v>0</v>
      </c>
    </row>
    <row r="200" spans="1:8" ht="12.75">
      <c r="A200" s="36">
        <v>196</v>
      </c>
      <c r="B200" s="38">
        <f>RPT_TIEN_AN_TRUA!B200</f>
        <v>10647</v>
      </c>
      <c r="C200" s="38" t="str">
        <f>RPT_TIEN_AN_TRUA!C200</f>
        <v>Nguyễn Tiến Anh</v>
      </c>
      <c r="D200" s="38" t="str">
        <f>RPT_TIEN_AN_TRUA!D200</f>
        <v>Nhân viên Bốc xếp</v>
      </c>
      <c r="E200" s="56">
        <f>VLOOKUP(B200,RPT_TONG_HOP!$B$6:$S$834,18,FALSE)</f>
        <v>6587230.7692307699</v>
      </c>
      <c r="F200" s="56">
        <f>VLOOKUP(B200,RPT_CAC_KHOAN_GIAM_TRU!$B$4:$M$916,12,FALSE)</f>
        <v>17119766.923076924</v>
      </c>
      <c r="G200" s="56">
        <f t="shared" si="0"/>
        <v>-10532536.153846154</v>
      </c>
      <c r="H200" s="25">
        <f>IF(G200&lt;0,0,IF(G200&lt;DM_TI_LE!$E$11,G200*DM_TI_LE!$F$11+DM_TI_LE!$G$11,IF(G200&lt;DM_TI_LE!$E$12,G200*DM_TI_LE!$F$12+DM_TI_LE!$G$12,IF(G200&lt;DM_TI_LE!$E$13,G200*DM_TI_LE!$F$13+DM_TI_LE!$G$13,IF(G200&lt;DM_TI_LE!$E$14,G200*DM_TI_LE!$F$14+DM_TI_LE!$G$14,IF(G200&lt;DM_TI_LE!$E$15,G200*DM_TI_LE!$F$15+DM_TI_LE!$G$15,IF(G200&lt;DM_TI_LE!$E$16,G200*DM_TI_LE!$F$16+DM_TI_LE!$G$16,G200*DM_TI_LE!$F$17+DM_TI_LE!$G$17)))))))</f>
        <v>0</v>
      </c>
    </row>
    <row r="201" spans="1:8" ht="12.75">
      <c r="A201" s="36">
        <v>197</v>
      </c>
      <c r="B201" s="38">
        <f>RPT_TIEN_AN_TRUA!B201</f>
        <v>10650</v>
      </c>
      <c r="C201" s="38" t="str">
        <f>RPT_TIEN_AN_TRUA!C201</f>
        <v>Ngô Ngọc Hảo</v>
      </c>
      <c r="D201" s="38" t="str">
        <f>RPT_TIEN_AN_TRUA!D201</f>
        <v>Nhân viên Bốc xếp</v>
      </c>
      <c r="E201" s="56">
        <f>VLOOKUP(B201,RPT_TONG_HOP!$B$6:$S$834,18,FALSE)</f>
        <v>7990000</v>
      </c>
      <c r="F201" s="56">
        <f>VLOOKUP(B201,RPT_CAC_KHOAN_GIAM_TRU!$B$4:$M$916,12,FALSE)</f>
        <v>10076690</v>
      </c>
      <c r="G201" s="56">
        <f t="shared" si="0"/>
        <v>-2086690</v>
      </c>
      <c r="H201" s="25">
        <f>IF(G201&lt;0,0,IF(G201&lt;DM_TI_LE!$E$11,G201*DM_TI_LE!$F$11+DM_TI_LE!$G$11,IF(G201&lt;DM_TI_LE!$E$12,G201*DM_TI_LE!$F$12+DM_TI_LE!$G$12,IF(G201&lt;DM_TI_LE!$E$13,G201*DM_TI_LE!$F$13+DM_TI_LE!$G$13,IF(G201&lt;DM_TI_LE!$E$14,G201*DM_TI_LE!$F$14+DM_TI_LE!$G$14,IF(G201&lt;DM_TI_LE!$E$15,G201*DM_TI_LE!$F$15+DM_TI_LE!$G$15,IF(G201&lt;DM_TI_LE!$E$16,G201*DM_TI_LE!$F$16+DM_TI_LE!$G$16,G201*DM_TI_LE!$F$17+DM_TI_LE!$G$17)))))))</f>
        <v>0</v>
      </c>
    </row>
    <row r="202" spans="1:8" ht="12.75">
      <c r="A202" s="36">
        <v>198</v>
      </c>
      <c r="B202" s="38">
        <f>RPT_TIEN_AN_TRUA!B202</f>
        <v>10652</v>
      </c>
      <c r="C202" s="38" t="str">
        <f>RPT_TIEN_AN_TRUA!C202</f>
        <v>Trương Văn Triệu</v>
      </c>
      <c r="D202" s="38" t="str">
        <f>RPT_TIEN_AN_TRUA!D202</f>
        <v>Nhân viên Bốc xếp</v>
      </c>
      <c r="E202" s="56">
        <f>VLOOKUP(B202,RPT_TONG_HOP!$B$6:$S$834,18,FALSE)</f>
        <v>6327615.384615385</v>
      </c>
      <c r="F202" s="56">
        <f>VLOOKUP(B202,RPT_CAC_KHOAN_GIAM_TRU!$B$4:$M$916,12,FALSE)</f>
        <v>9919766.9230769239</v>
      </c>
      <c r="G202" s="56">
        <f t="shared" si="0"/>
        <v>-3592151.538461539</v>
      </c>
      <c r="H202" s="25">
        <f>IF(G202&lt;0,0,IF(G202&lt;DM_TI_LE!$E$11,G202*DM_TI_LE!$F$11+DM_TI_LE!$G$11,IF(G202&lt;DM_TI_LE!$E$12,G202*DM_TI_LE!$F$12+DM_TI_LE!$G$12,IF(G202&lt;DM_TI_LE!$E$13,G202*DM_TI_LE!$F$13+DM_TI_LE!$G$13,IF(G202&lt;DM_TI_LE!$E$14,G202*DM_TI_LE!$F$14+DM_TI_LE!$G$14,IF(G202&lt;DM_TI_LE!$E$15,G202*DM_TI_LE!$F$15+DM_TI_LE!$G$15,IF(G202&lt;DM_TI_LE!$E$16,G202*DM_TI_LE!$F$16+DM_TI_LE!$G$16,G202*DM_TI_LE!$F$17+DM_TI_LE!$G$17)))))))</f>
        <v>0</v>
      </c>
    </row>
    <row r="203" spans="1:8" ht="12.75">
      <c r="A203" s="36">
        <v>199</v>
      </c>
      <c r="B203" s="38">
        <f>RPT_TIEN_AN_TRUA!B203</f>
        <v>10653</v>
      </c>
      <c r="C203" s="38" t="str">
        <f>RPT_TIEN_AN_TRUA!C203</f>
        <v>Nguyễn Ngọc Nam</v>
      </c>
      <c r="D203" s="38" t="str">
        <f>RPT_TIEN_AN_TRUA!D203</f>
        <v>Nhân viên Bốc xếp</v>
      </c>
      <c r="E203" s="56">
        <f>VLOOKUP(B203,RPT_TONG_HOP!$B$6:$S$834,18,FALSE)</f>
        <v>7430000</v>
      </c>
      <c r="F203" s="56">
        <f>VLOOKUP(B203,RPT_CAC_KHOAN_GIAM_TRU!$B$4:$M$916,12,FALSE)</f>
        <v>10076690</v>
      </c>
      <c r="G203" s="56">
        <f t="shared" si="0"/>
        <v>-2646690</v>
      </c>
      <c r="H203" s="25">
        <f>IF(G203&lt;0,0,IF(G203&lt;DM_TI_LE!$E$11,G203*DM_TI_LE!$F$11+DM_TI_LE!$G$11,IF(G203&lt;DM_TI_LE!$E$12,G203*DM_TI_LE!$F$12+DM_TI_LE!$G$12,IF(G203&lt;DM_TI_LE!$E$13,G203*DM_TI_LE!$F$13+DM_TI_LE!$G$13,IF(G203&lt;DM_TI_LE!$E$14,G203*DM_TI_LE!$F$14+DM_TI_LE!$G$14,IF(G203&lt;DM_TI_LE!$E$15,G203*DM_TI_LE!$F$15+DM_TI_LE!$G$15,IF(G203&lt;DM_TI_LE!$E$16,G203*DM_TI_LE!$F$16+DM_TI_LE!$G$16,G203*DM_TI_LE!$F$17+DM_TI_LE!$G$17)))))))</f>
        <v>0</v>
      </c>
    </row>
    <row r="204" spans="1:8" ht="12.75">
      <c r="A204" s="36">
        <v>200</v>
      </c>
      <c r="B204" s="38">
        <f>RPT_TIEN_AN_TRUA!B204</f>
        <v>10655</v>
      </c>
      <c r="C204" s="38" t="str">
        <f>RPT_TIEN_AN_TRUA!C204</f>
        <v>Nguyễn Chiến Thắng</v>
      </c>
      <c r="D204" s="38" t="str">
        <f>RPT_TIEN_AN_TRUA!D204</f>
        <v>Nhân viên Bốc xếp</v>
      </c>
      <c r="E204" s="56">
        <f>VLOOKUP(B204,RPT_TONG_HOP!$B$6:$S$834,18,FALSE)</f>
        <v>6755000</v>
      </c>
      <c r="F204" s="56">
        <f>VLOOKUP(B204,RPT_CAC_KHOAN_GIAM_TRU!$B$4:$M$916,12,FALSE)</f>
        <v>10076690</v>
      </c>
      <c r="G204" s="56">
        <f t="shared" si="0"/>
        <v>-3321690</v>
      </c>
      <c r="H204" s="25">
        <f>IF(G204&lt;0,0,IF(G204&lt;DM_TI_LE!$E$11,G204*DM_TI_LE!$F$11+DM_TI_LE!$G$11,IF(G204&lt;DM_TI_LE!$E$12,G204*DM_TI_LE!$F$12+DM_TI_LE!$G$12,IF(G204&lt;DM_TI_LE!$E$13,G204*DM_TI_LE!$F$13+DM_TI_LE!$G$13,IF(G204&lt;DM_TI_LE!$E$14,G204*DM_TI_LE!$F$14+DM_TI_LE!$G$14,IF(G204&lt;DM_TI_LE!$E$15,G204*DM_TI_LE!$F$15+DM_TI_LE!$G$15,IF(G204&lt;DM_TI_LE!$E$16,G204*DM_TI_LE!$F$16+DM_TI_LE!$G$16,G204*DM_TI_LE!$F$17+DM_TI_LE!$G$17)))))))</f>
        <v>0</v>
      </c>
    </row>
    <row r="205" spans="1:8" ht="12.75">
      <c r="A205" s="36">
        <v>201</v>
      </c>
      <c r="B205" s="38">
        <f>RPT_TIEN_AN_TRUA!B205</f>
        <v>10659</v>
      </c>
      <c r="C205" s="38" t="str">
        <f>RPT_TIEN_AN_TRUA!C205</f>
        <v>Ngô Ngọc Tiến</v>
      </c>
      <c r="D205" s="38" t="str">
        <f>RPT_TIEN_AN_TRUA!D205</f>
        <v>Nhân viên Bốc xếp</v>
      </c>
      <c r="E205" s="56">
        <f>VLOOKUP(B205,RPT_TONG_HOP!$B$6:$S$834,18,FALSE)</f>
        <v>7767500.0000000009</v>
      </c>
      <c r="F205" s="56">
        <f>VLOOKUP(B205,RPT_CAC_KHOAN_GIAM_TRU!$B$4:$M$916,12,FALSE)</f>
        <v>13676690</v>
      </c>
      <c r="G205" s="56">
        <f t="shared" si="0"/>
        <v>-5909189.9999999991</v>
      </c>
      <c r="H205" s="25">
        <f>IF(G205&lt;0,0,IF(G205&lt;DM_TI_LE!$E$11,G205*DM_TI_LE!$F$11+DM_TI_LE!$G$11,IF(G205&lt;DM_TI_LE!$E$12,G205*DM_TI_LE!$F$12+DM_TI_LE!$G$12,IF(G205&lt;DM_TI_LE!$E$13,G205*DM_TI_LE!$F$13+DM_TI_LE!$G$13,IF(G205&lt;DM_TI_LE!$E$14,G205*DM_TI_LE!$F$14+DM_TI_LE!$G$14,IF(G205&lt;DM_TI_LE!$E$15,G205*DM_TI_LE!$F$15+DM_TI_LE!$G$15,IF(G205&lt;DM_TI_LE!$E$16,G205*DM_TI_LE!$F$16+DM_TI_LE!$G$16,G205*DM_TI_LE!$F$17+DM_TI_LE!$G$17)))))))</f>
        <v>0</v>
      </c>
    </row>
    <row r="206" spans="1:8" ht="12.75">
      <c r="A206" s="36">
        <v>202</v>
      </c>
      <c r="B206" s="38">
        <f>RPT_TIEN_AN_TRUA!B206</f>
        <v>10662</v>
      </c>
      <c r="C206" s="38" t="str">
        <f>RPT_TIEN_AN_TRUA!C206</f>
        <v>Trần Văn Tĩnh</v>
      </c>
      <c r="D206" s="38" t="str">
        <f>RPT_TIEN_AN_TRUA!D206</f>
        <v>Nhân viên Bốc xếp</v>
      </c>
      <c r="E206" s="56">
        <f>VLOOKUP(B206,RPT_TONG_HOP!$B$6:$S$834,18,FALSE)</f>
        <v>7835000</v>
      </c>
      <c r="F206" s="56">
        <f>VLOOKUP(B206,RPT_CAC_KHOAN_GIAM_TRU!$B$4:$M$916,12,FALSE)</f>
        <v>10076690</v>
      </c>
      <c r="G206" s="56">
        <f t="shared" si="0"/>
        <v>-2241690</v>
      </c>
      <c r="H206" s="25">
        <f>IF(G206&lt;0,0,IF(G206&lt;DM_TI_LE!$E$11,G206*DM_TI_LE!$F$11+DM_TI_LE!$G$11,IF(G206&lt;DM_TI_LE!$E$12,G206*DM_TI_LE!$F$12+DM_TI_LE!$G$12,IF(G206&lt;DM_TI_LE!$E$13,G206*DM_TI_LE!$F$13+DM_TI_LE!$G$13,IF(G206&lt;DM_TI_LE!$E$14,G206*DM_TI_LE!$F$14+DM_TI_LE!$G$14,IF(G206&lt;DM_TI_LE!$E$15,G206*DM_TI_LE!$F$15+DM_TI_LE!$G$15,IF(G206&lt;DM_TI_LE!$E$16,G206*DM_TI_LE!$F$16+DM_TI_LE!$G$16,G206*DM_TI_LE!$F$17+DM_TI_LE!$G$17)))))))</f>
        <v>0</v>
      </c>
    </row>
    <row r="207" spans="1:8" ht="12.75">
      <c r="A207" s="36">
        <v>203</v>
      </c>
      <c r="B207" s="38">
        <f>RPT_TIEN_AN_TRUA!B207</f>
        <v>10663</v>
      </c>
      <c r="C207" s="38" t="str">
        <f>RPT_TIEN_AN_TRUA!C207</f>
        <v>Khổng Vũ Hùng</v>
      </c>
      <c r="D207" s="38" t="str">
        <f>RPT_TIEN_AN_TRUA!D207</f>
        <v>Nhân viên Bốc xếp</v>
      </c>
      <c r="E207" s="56">
        <f>VLOOKUP(B207,RPT_TONG_HOP!$B$6:$S$834,18,FALSE)</f>
        <v>6755000</v>
      </c>
      <c r="F207" s="56">
        <f>VLOOKUP(B207,RPT_CAC_KHOAN_GIAM_TRU!$B$4:$M$916,12,FALSE)</f>
        <v>13676690</v>
      </c>
      <c r="G207" s="56">
        <f t="shared" si="0"/>
        <v>-6921690</v>
      </c>
      <c r="H207" s="25">
        <f>IF(G207&lt;0,0,IF(G207&lt;DM_TI_LE!$E$11,G207*DM_TI_LE!$F$11+DM_TI_LE!$G$11,IF(G207&lt;DM_TI_LE!$E$12,G207*DM_TI_LE!$F$12+DM_TI_LE!$G$12,IF(G207&lt;DM_TI_LE!$E$13,G207*DM_TI_LE!$F$13+DM_TI_LE!$G$13,IF(G207&lt;DM_TI_LE!$E$14,G207*DM_TI_LE!$F$14+DM_TI_LE!$G$14,IF(G207&lt;DM_TI_LE!$E$15,G207*DM_TI_LE!$F$15+DM_TI_LE!$G$15,IF(G207&lt;DM_TI_LE!$E$16,G207*DM_TI_LE!$F$16+DM_TI_LE!$G$16,G207*DM_TI_LE!$F$17+DM_TI_LE!$G$17)))))))</f>
        <v>0</v>
      </c>
    </row>
    <row r="208" spans="1:8" ht="12.75">
      <c r="A208" s="36">
        <v>204</v>
      </c>
      <c r="B208" s="38">
        <f>RPT_TIEN_AN_TRUA!B208</f>
        <v>10664</v>
      </c>
      <c r="C208" s="38" t="str">
        <f>RPT_TIEN_AN_TRUA!C208</f>
        <v>Phan Bá Tráng</v>
      </c>
      <c r="D208" s="38" t="str">
        <f>RPT_TIEN_AN_TRUA!D208</f>
        <v>Nhân viên Bốc xếp</v>
      </c>
      <c r="E208" s="56">
        <f>VLOOKUP(B208,RPT_TONG_HOP!$B$6:$S$834,18,FALSE)</f>
        <v>7430000</v>
      </c>
      <c r="F208" s="56">
        <f>VLOOKUP(B208,RPT_CAC_KHOAN_GIAM_TRU!$B$4:$M$916,12,FALSE)</f>
        <v>10076690</v>
      </c>
      <c r="G208" s="56">
        <f t="shared" si="0"/>
        <v>-2646690</v>
      </c>
      <c r="H208" s="25">
        <f>IF(G208&lt;0,0,IF(G208&lt;DM_TI_LE!$E$11,G208*DM_TI_LE!$F$11+DM_TI_LE!$G$11,IF(G208&lt;DM_TI_LE!$E$12,G208*DM_TI_LE!$F$12+DM_TI_LE!$G$12,IF(G208&lt;DM_TI_LE!$E$13,G208*DM_TI_LE!$F$13+DM_TI_LE!$G$13,IF(G208&lt;DM_TI_LE!$E$14,G208*DM_TI_LE!$F$14+DM_TI_LE!$G$14,IF(G208&lt;DM_TI_LE!$E$15,G208*DM_TI_LE!$F$15+DM_TI_LE!$G$15,IF(G208&lt;DM_TI_LE!$E$16,G208*DM_TI_LE!$F$16+DM_TI_LE!$G$16,G208*DM_TI_LE!$F$17+DM_TI_LE!$G$17)))))))</f>
        <v>0</v>
      </c>
    </row>
    <row r="209" spans="1:8" ht="12.75">
      <c r="A209" s="36">
        <v>205</v>
      </c>
      <c r="B209" s="38">
        <f>RPT_TIEN_AN_TRUA!B209</f>
        <v>10666</v>
      </c>
      <c r="C209" s="38" t="str">
        <f>RPT_TIEN_AN_TRUA!C209</f>
        <v>Phạm Quang Trung</v>
      </c>
      <c r="D209" s="38" t="str">
        <f>RPT_TIEN_AN_TRUA!D209</f>
        <v>Nhân viên Bốc xếp</v>
      </c>
      <c r="E209" s="56">
        <f>VLOOKUP(B209,RPT_TONG_HOP!$B$6:$S$834,18,FALSE)</f>
        <v>7008615.384615384</v>
      </c>
      <c r="F209" s="56">
        <f>VLOOKUP(B209,RPT_CAC_KHOAN_GIAM_TRU!$B$4:$M$916,12,FALSE)</f>
        <v>9998228.461538462</v>
      </c>
      <c r="G209" s="56">
        <f t="shared" si="0"/>
        <v>-2989613.0769230779</v>
      </c>
      <c r="H209" s="25">
        <f>IF(G209&lt;0,0,IF(G209&lt;DM_TI_LE!$E$11,G209*DM_TI_LE!$F$11+DM_TI_LE!$G$11,IF(G209&lt;DM_TI_LE!$E$12,G209*DM_TI_LE!$F$12+DM_TI_LE!$G$12,IF(G209&lt;DM_TI_LE!$E$13,G209*DM_TI_LE!$F$13+DM_TI_LE!$G$13,IF(G209&lt;DM_TI_LE!$E$14,G209*DM_TI_LE!$F$14+DM_TI_LE!$G$14,IF(G209&lt;DM_TI_LE!$E$15,G209*DM_TI_LE!$F$15+DM_TI_LE!$G$15,IF(G209&lt;DM_TI_LE!$E$16,G209*DM_TI_LE!$F$16+DM_TI_LE!$G$16,G209*DM_TI_LE!$F$17+DM_TI_LE!$G$17)))))))</f>
        <v>0</v>
      </c>
    </row>
    <row r="210" spans="1:8" ht="12.75">
      <c r="A210" s="36">
        <v>206</v>
      </c>
      <c r="B210" s="38">
        <f>RPT_TIEN_AN_TRUA!B210</f>
        <v>10667</v>
      </c>
      <c r="C210" s="38" t="str">
        <f>RPT_TIEN_AN_TRUA!C210</f>
        <v>Nguyễn Phi Trường</v>
      </c>
      <c r="D210" s="38" t="str">
        <f>RPT_TIEN_AN_TRUA!D210</f>
        <v>Nhân viên Bốc xếp</v>
      </c>
      <c r="E210" s="56">
        <f>VLOOKUP(B210,RPT_TONG_HOP!$B$6:$S$834,18,FALSE)</f>
        <v>7430000</v>
      </c>
      <c r="F210" s="56">
        <f>VLOOKUP(B210,RPT_CAC_KHOAN_GIAM_TRU!$B$4:$M$916,12,FALSE)</f>
        <v>10076690</v>
      </c>
      <c r="G210" s="56">
        <f t="shared" si="0"/>
        <v>-2646690</v>
      </c>
      <c r="H210" s="25">
        <f>IF(G210&lt;0,0,IF(G210&lt;DM_TI_LE!$E$11,G210*DM_TI_LE!$F$11+DM_TI_LE!$G$11,IF(G210&lt;DM_TI_LE!$E$12,G210*DM_TI_LE!$F$12+DM_TI_LE!$G$12,IF(G210&lt;DM_TI_LE!$E$13,G210*DM_TI_LE!$F$13+DM_TI_LE!$G$13,IF(G210&lt;DM_TI_LE!$E$14,G210*DM_TI_LE!$F$14+DM_TI_LE!$G$14,IF(G210&lt;DM_TI_LE!$E$15,G210*DM_TI_LE!$F$15+DM_TI_LE!$G$15,IF(G210&lt;DM_TI_LE!$E$16,G210*DM_TI_LE!$F$16+DM_TI_LE!$G$16,G210*DM_TI_LE!$F$17+DM_TI_LE!$G$17)))))))</f>
        <v>0</v>
      </c>
    </row>
    <row r="211" spans="1:8" ht="12.75">
      <c r="A211" s="36">
        <v>207</v>
      </c>
      <c r="B211" s="38">
        <f>RPT_TIEN_AN_TRUA!B211</f>
        <v>10668</v>
      </c>
      <c r="C211" s="38" t="str">
        <f>RPT_TIEN_AN_TRUA!C211</f>
        <v>Đới Minh Khoa</v>
      </c>
      <c r="D211" s="38" t="str">
        <f>RPT_TIEN_AN_TRUA!D211</f>
        <v>Nhân viên Bốc xếp</v>
      </c>
      <c r="E211" s="56">
        <f>VLOOKUP(B211,RPT_TONG_HOP!$B$6:$S$834,18,FALSE)</f>
        <v>8145000</v>
      </c>
      <c r="F211" s="56">
        <f>VLOOKUP(B211,RPT_CAC_KHOAN_GIAM_TRU!$B$4:$M$916,12,FALSE)</f>
        <v>10076690</v>
      </c>
      <c r="G211" s="56">
        <f t="shared" si="0"/>
        <v>-1931690</v>
      </c>
      <c r="H211" s="25">
        <f>IF(G211&lt;0,0,IF(G211&lt;DM_TI_LE!$E$11,G211*DM_TI_LE!$F$11+DM_TI_LE!$G$11,IF(G211&lt;DM_TI_LE!$E$12,G211*DM_TI_LE!$F$12+DM_TI_LE!$G$12,IF(G211&lt;DM_TI_LE!$E$13,G211*DM_TI_LE!$F$13+DM_TI_LE!$G$13,IF(G211&lt;DM_TI_LE!$E$14,G211*DM_TI_LE!$F$14+DM_TI_LE!$G$14,IF(G211&lt;DM_TI_LE!$E$15,G211*DM_TI_LE!$F$15+DM_TI_LE!$G$15,IF(G211&lt;DM_TI_LE!$E$16,G211*DM_TI_LE!$F$16+DM_TI_LE!$G$16,G211*DM_TI_LE!$F$17+DM_TI_LE!$G$17)))))))</f>
        <v>0</v>
      </c>
    </row>
    <row r="212" spans="1:8" ht="12.75">
      <c r="A212" s="36">
        <v>208</v>
      </c>
      <c r="B212" s="38">
        <f>RPT_TIEN_AN_TRUA!B212</f>
        <v>10669</v>
      </c>
      <c r="C212" s="38" t="str">
        <f>RPT_TIEN_AN_TRUA!C212</f>
        <v>Nguyễn Xuân Tân</v>
      </c>
      <c r="D212" s="38" t="str">
        <f>RPT_TIEN_AN_TRUA!D212</f>
        <v>Nhân viên Bốc xếp</v>
      </c>
      <c r="E212" s="56">
        <f>VLOOKUP(B212,RPT_TONG_HOP!$B$6:$S$834,18,FALSE)</f>
        <v>7585000</v>
      </c>
      <c r="F212" s="56">
        <f>VLOOKUP(B212,RPT_CAC_KHOAN_GIAM_TRU!$B$4:$M$916,12,FALSE)</f>
        <v>13676690</v>
      </c>
      <c r="G212" s="56">
        <f t="shared" si="0"/>
        <v>-6091690</v>
      </c>
      <c r="H212" s="25">
        <f>IF(G212&lt;0,0,IF(G212&lt;DM_TI_LE!$E$11,G212*DM_TI_LE!$F$11+DM_TI_LE!$G$11,IF(G212&lt;DM_TI_LE!$E$12,G212*DM_TI_LE!$F$12+DM_TI_LE!$G$12,IF(G212&lt;DM_TI_LE!$E$13,G212*DM_TI_LE!$F$13+DM_TI_LE!$G$13,IF(G212&lt;DM_TI_LE!$E$14,G212*DM_TI_LE!$F$14+DM_TI_LE!$G$14,IF(G212&lt;DM_TI_LE!$E$15,G212*DM_TI_LE!$F$15+DM_TI_LE!$G$15,IF(G212&lt;DM_TI_LE!$E$16,G212*DM_TI_LE!$F$16+DM_TI_LE!$G$16,G212*DM_TI_LE!$F$17+DM_TI_LE!$G$17)))))))</f>
        <v>0</v>
      </c>
    </row>
    <row r="213" spans="1:8" ht="12.75">
      <c r="A213" s="36">
        <v>209</v>
      </c>
      <c r="B213" s="38">
        <f>RPT_TIEN_AN_TRUA!B213</f>
        <v>10670</v>
      </c>
      <c r="C213" s="38" t="str">
        <f>RPT_TIEN_AN_TRUA!C213</f>
        <v>Nguyễn Văn Toàn</v>
      </c>
      <c r="D213" s="38" t="str">
        <f>RPT_TIEN_AN_TRUA!D213</f>
        <v>Nhân viên Bốc xếp</v>
      </c>
      <c r="E213" s="56">
        <f>VLOOKUP(B213,RPT_TONG_HOP!$B$6:$S$834,18,FALSE)</f>
        <v>9355000</v>
      </c>
      <c r="F213" s="56">
        <f>VLOOKUP(B213,RPT_CAC_KHOAN_GIAM_TRU!$B$4:$M$916,12,FALSE)</f>
        <v>13676690</v>
      </c>
      <c r="G213" s="56">
        <f t="shared" si="0"/>
        <v>-4321690</v>
      </c>
      <c r="H213" s="25">
        <f>IF(G213&lt;0,0,IF(G213&lt;DM_TI_LE!$E$11,G213*DM_TI_LE!$F$11+DM_TI_LE!$G$11,IF(G213&lt;DM_TI_LE!$E$12,G213*DM_TI_LE!$F$12+DM_TI_LE!$G$12,IF(G213&lt;DM_TI_LE!$E$13,G213*DM_TI_LE!$F$13+DM_TI_LE!$G$13,IF(G213&lt;DM_TI_LE!$E$14,G213*DM_TI_LE!$F$14+DM_TI_LE!$G$14,IF(G213&lt;DM_TI_LE!$E$15,G213*DM_TI_LE!$F$15+DM_TI_LE!$G$15,IF(G213&lt;DM_TI_LE!$E$16,G213*DM_TI_LE!$F$16+DM_TI_LE!$G$16,G213*DM_TI_LE!$F$17+DM_TI_LE!$G$17)))))))</f>
        <v>0</v>
      </c>
    </row>
    <row r="214" spans="1:8" ht="12.75">
      <c r="A214" s="36">
        <v>210</v>
      </c>
      <c r="B214" s="38">
        <f>RPT_TIEN_AN_TRUA!B214</f>
        <v>10672</v>
      </c>
      <c r="C214" s="38" t="str">
        <f>RPT_TIEN_AN_TRUA!C214</f>
        <v>Triệu Tuấn Anh</v>
      </c>
      <c r="D214" s="38" t="str">
        <f>RPT_TIEN_AN_TRUA!D214</f>
        <v>Nhân viên Bốc xếp</v>
      </c>
      <c r="E214" s="56">
        <f>VLOOKUP(B214,RPT_TONG_HOP!$B$6:$S$834,18,FALSE)</f>
        <v>8240000</v>
      </c>
      <c r="F214" s="56">
        <f>VLOOKUP(B214,RPT_CAC_KHOAN_GIAM_TRU!$B$4:$M$916,12,FALSE)</f>
        <v>13717430</v>
      </c>
      <c r="G214" s="56">
        <f t="shared" si="0"/>
        <v>-5477430</v>
      </c>
      <c r="H214" s="25">
        <f>IF(G214&lt;0,0,IF(G214&lt;DM_TI_LE!$E$11,G214*DM_TI_LE!$F$11+DM_TI_LE!$G$11,IF(G214&lt;DM_TI_LE!$E$12,G214*DM_TI_LE!$F$12+DM_TI_LE!$G$12,IF(G214&lt;DM_TI_LE!$E$13,G214*DM_TI_LE!$F$13+DM_TI_LE!$G$13,IF(G214&lt;DM_TI_LE!$E$14,G214*DM_TI_LE!$F$14+DM_TI_LE!$G$14,IF(G214&lt;DM_TI_LE!$E$15,G214*DM_TI_LE!$F$15+DM_TI_LE!$G$15,IF(G214&lt;DM_TI_LE!$E$16,G214*DM_TI_LE!$F$16+DM_TI_LE!$G$16,G214*DM_TI_LE!$F$17+DM_TI_LE!$G$17)))))))</f>
        <v>0</v>
      </c>
    </row>
    <row r="215" spans="1:8" ht="12.75">
      <c r="A215" s="36">
        <v>211</v>
      </c>
      <c r="B215" s="38">
        <f>RPT_TIEN_AN_TRUA!B215</f>
        <v>10674</v>
      </c>
      <c r="C215" s="38" t="str">
        <f>RPT_TIEN_AN_TRUA!C215</f>
        <v>Nguyễn Văn Tuế</v>
      </c>
      <c r="D215" s="38" t="str">
        <f>RPT_TIEN_AN_TRUA!D215</f>
        <v>Nhân viên Bốc xếp</v>
      </c>
      <c r="E215" s="56">
        <f>VLOOKUP(B215,RPT_TONG_HOP!$B$6:$S$834,18,FALSE)</f>
        <v>7137230.769230769</v>
      </c>
      <c r="F215" s="56">
        <f>VLOOKUP(B215,RPT_CAC_KHOAN_GIAM_TRU!$B$4:$M$916,12,FALSE)</f>
        <v>13519766.923076924</v>
      </c>
      <c r="G215" s="56">
        <f t="shared" si="0"/>
        <v>-6382536.1538461549</v>
      </c>
      <c r="H215" s="25">
        <f>IF(G215&lt;0,0,IF(G215&lt;DM_TI_LE!$E$11,G215*DM_TI_LE!$F$11+DM_TI_LE!$G$11,IF(G215&lt;DM_TI_LE!$E$12,G215*DM_TI_LE!$F$12+DM_TI_LE!$G$12,IF(G215&lt;DM_TI_LE!$E$13,G215*DM_TI_LE!$F$13+DM_TI_LE!$G$13,IF(G215&lt;DM_TI_LE!$E$14,G215*DM_TI_LE!$F$14+DM_TI_LE!$G$14,IF(G215&lt;DM_TI_LE!$E$15,G215*DM_TI_LE!$F$15+DM_TI_LE!$G$15,IF(G215&lt;DM_TI_LE!$E$16,G215*DM_TI_LE!$F$16+DM_TI_LE!$G$16,G215*DM_TI_LE!$F$17+DM_TI_LE!$G$17)))))))</f>
        <v>0</v>
      </c>
    </row>
    <row r="216" spans="1:8" ht="12.75">
      <c r="A216" s="36">
        <v>212</v>
      </c>
      <c r="B216" s="38">
        <f>RPT_TIEN_AN_TRUA!B216</f>
        <v>10675</v>
      </c>
      <c r="C216" s="38" t="str">
        <f>RPT_TIEN_AN_TRUA!C216</f>
        <v>Phạm Văn Bảy</v>
      </c>
      <c r="D216" s="38" t="str">
        <f>RPT_TIEN_AN_TRUA!D216</f>
        <v>Nhân viên Bốc xếp</v>
      </c>
      <c r="E216" s="56">
        <f>VLOOKUP(B216,RPT_TONG_HOP!$B$6:$S$834,18,FALSE)</f>
        <v>7990000</v>
      </c>
      <c r="F216" s="56">
        <f>VLOOKUP(B216,RPT_CAC_KHOAN_GIAM_TRU!$B$4:$M$916,12,FALSE)</f>
        <v>10076690</v>
      </c>
      <c r="G216" s="56">
        <f t="shared" si="0"/>
        <v>-2086690</v>
      </c>
      <c r="H216" s="25">
        <f>IF(G216&lt;0,0,IF(G216&lt;DM_TI_LE!$E$11,G216*DM_TI_LE!$F$11+DM_TI_LE!$G$11,IF(G216&lt;DM_TI_LE!$E$12,G216*DM_TI_LE!$F$12+DM_TI_LE!$G$12,IF(G216&lt;DM_TI_LE!$E$13,G216*DM_TI_LE!$F$13+DM_TI_LE!$G$13,IF(G216&lt;DM_TI_LE!$E$14,G216*DM_TI_LE!$F$14+DM_TI_LE!$G$14,IF(G216&lt;DM_TI_LE!$E$15,G216*DM_TI_LE!$F$15+DM_TI_LE!$G$15,IF(G216&lt;DM_TI_LE!$E$16,G216*DM_TI_LE!$F$16+DM_TI_LE!$G$16,G216*DM_TI_LE!$F$17+DM_TI_LE!$G$17)))))))</f>
        <v>0</v>
      </c>
    </row>
    <row r="217" spans="1:8" ht="12.75">
      <c r="A217" s="36">
        <v>213</v>
      </c>
      <c r="B217" s="38">
        <f>RPT_TIEN_AN_TRUA!B217</f>
        <v>10676</v>
      </c>
      <c r="C217" s="38" t="str">
        <f>RPT_TIEN_AN_TRUA!C217</f>
        <v>Vương Khắc Hòa</v>
      </c>
      <c r="D217" s="38" t="str">
        <f>RPT_TIEN_AN_TRUA!D217</f>
        <v>NV Lái xe - VHTTB</v>
      </c>
      <c r="E217" s="56">
        <f>VLOOKUP(B217,RPT_TONG_HOP!$B$6:$S$834,18,FALSE)</f>
        <v>8618000</v>
      </c>
      <c r="F217" s="56">
        <f>VLOOKUP(B217,RPT_CAC_KHOAN_GIAM_TRU!$B$4:$M$916,12,FALSE)</f>
        <v>13717430</v>
      </c>
      <c r="G217" s="56">
        <f t="shared" si="0"/>
        <v>-5099430</v>
      </c>
      <c r="H217" s="25">
        <f>IF(G217&lt;0,0,IF(G217&lt;DM_TI_LE!$E$11,G217*DM_TI_LE!$F$11+DM_TI_LE!$G$11,IF(G217&lt;DM_TI_LE!$E$12,G217*DM_TI_LE!$F$12+DM_TI_LE!$G$12,IF(G217&lt;DM_TI_LE!$E$13,G217*DM_TI_LE!$F$13+DM_TI_LE!$G$13,IF(G217&lt;DM_TI_LE!$E$14,G217*DM_TI_LE!$F$14+DM_TI_LE!$G$14,IF(G217&lt;DM_TI_LE!$E$15,G217*DM_TI_LE!$F$15+DM_TI_LE!$G$15,IF(G217&lt;DM_TI_LE!$E$16,G217*DM_TI_LE!$F$16+DM_TI_LE!$G$16,G217*DM_TI_LE!$F$17+DM_TI_LE!$G$17)))))))</f>
        <v>0</v>
      </c>
    </row>
    <row r="218" spans="1:8" ht="12.75">
      <c r="A218" s="36">
        <v>214</v>
      </c>
      <c r="B218" s="38">
        <f>RPT_TIEN_AN_TRUA!B218</f>
        <v>10677</v>
      </c>
      <c r="C218" s="38" t="str">
        <f>RPT_TIEN_AN_TRUA!C218</f>
        <v>Vũ Văn Thành</v>
      </c>
      <c r="D218" s="38" t="str">
        <f>RPT_TIEN_AN_TRUA!D218</f>
        <v>Nhân viên Bốc xếp</v>
      </c>
      <c r="E218" s="56">
        <f>VLOOKUP(B218,RPT_TONG_HOP!$B$6:$S$834,18,FALSE)</f>
        <v>7835000</v>
      </c>
      <c r="F218" s="56">
        <f>VLOOKUP(B218,RPT_CAC_KHOAN_GIAM_TRU!$B$4:$M$916,12,FALSE)</f>
        <v>10076690</v>
      </c>
      <c r="G218" s="56">
        <f t="shared" si="0"/>
        <v>-2241690</v>
      </c>
      <c r="H218" s="25">
        <f>IF(G218&lt;0,0,IF(G218&lt;DM_TI_LE!$E$11,G218*DM_TI_LE!$F$11+DM_TI_LE!$G$11,IF(G218&lt;DM_TI_LE!$E$12,G218*DM_TI_LE!$F$12+DM_TI_LE!$G$12,IF(G218&lt;DM_TI_LE!$E$13,G218*DM_TI_LE!$F$13+DM_TI_LE!$G$13,IF(G218&lt;DM_TI_LE!$E$14,G218*DM_TI_LE!$F$14+DM_TI_LE!$G$14,IF(G218&lt;DM_TI_LE!$E$15,G218*DM_TI_LE!$F$15+DM_TI_LE!$G$15,IF(G218&lt;DM_TI_LE!$E$16,G218*DM_TI_LE!$F$16+DM_TI_LE!$G$16,G218*DM_TI_LE!$F$17+DM_TI_LE!$G$17)))))))</f>
        <v>0</v>
      </c>
    </row>
    <row r="219" spans="1:8" ht="12.75">
      <c r="A219" s="36">
        <v>215</v>
      </c>
      <c r="B219" s="38">
        <f>RPT_TIEN_AN_TRUA!B219</f>
        <v>10678</v>
      </c>
      <c r="C219" s="38" t="str">
        <f>RPT_TIEN_AN_TRUA!C219</f>
        <v>Phạm Thanh Quang</v>
      </c>
      <c r="D219" s="38" t="str">
        <f>RPT_TIEN_AN_TRUA!D219</f>
        <v>Nhân viên Bốc xếp</v>
      </c>
      <c r="E219" s="56">
        <f>VLOOKUP(B219,RPT_TONG_HOP!$B$6:$S$834,18,FALSE)</f>
        <v>7585000</v>
      </c>
      <c r="F219" s="56">
        <f>VLOOKUP(B219,RPT_CAC_KHOAN_GIAM_TRU!$B$4:$M$916,12,FALSE)</f>
        <v>10076690</v>
      </c>
      <c r="G219" s="56">
        <f t="shared" si="0"/>
        <v>-2491690</v>
      </c>
      <c r="H219" s="25">
        <f>IF(G219&lt;0,0,IF(G219&lt;DM_TI_LE!$E$11,G219*DM_TI_LE!$F$11+DM_TI_LE!$G$11,IF(G219&lt;DM_TI_LE!$E$12,G219*DM_TI_LE!$F$12+DM_TI_LE!$G$12,IF(G219&lt;DM_TI_LE!$E$13,G219*DM_TI_LE!$F$13+DM_TI_LE!$G$13,IF(G219&lt;DM_TI_LE!$E$14,G219*DM_TI_LE!$F$14+DM_TI_LE!$G$14,IF(G219&lt;DM_TI_LE!$E$15,G219*DM_TI_LE!$F$15+DM_TI_LE!$G$15,IF(G219&lt;DM_TI_LE!$E$16,G219*DM_TI_LE!$F$16+DM_TI_LE!$G$16,G219*DM_TI_LE!$F$17+DM_TI_LE!$G$17)))))))</f>
        <v>0</v>
      </c>
    </row>
    <row r="220" spans="1:8" ht="12.75">
      <c r="A220" s="36">
        <v>216</v>
      </c>
      <c r="B220" s="38">
        <f>RPT_TIEN_AN_TRUA!B220</f>
        <v>10679</v>
      </c>
      <c r="C220" s="38" t="str">
        <f>RPT_TIEN_AN_TRUA!C220</f>
        <v>Lã Văn Thảo</v>
      </c>
      <c r="D220" s="38" t="str">
        <f>RPT_TIEN_AN_TRUA!D220</f>
        <v>Nhân viên Bốc xếp</v>
      </c>
      <c r="E220" s="56">
        <f>VLOOKUP(B220,RPT_TONG_HOP!$B$6:$S$834,18,FALSE)</f>
        <v>7232307.692307693</v>
      </c>
      <c r="F220" s="56">
        <f>VLOOKUP(B220,RPT_CAC_KHOAN_GIAM_TRU!$B$4:$M$916,12,FALSE)</f>
        <v>17224382.307692308</v>
      </c>
      <c r="G220" s="56">
        <f t="shared" si="0"/>
        <v>-9992074.615384616</v>
      </c>
      <c r="H220" s="25">
        <f>IF(G220&lt;0,0,IF(G220&lt;DM_TI_LE!$E$11,G220*DM_TI_LE!$F$11+DM_TI_LE!$G$11,IF(G220&lt;DM_TI_LE!$E$12,G220*DM_TI_LE!$F$12+DM_TI_LE!$G$12,IF(G220&lt;DM_TI_LE!$E$13,G220*DM_TI_LE!$F$13+DM_TI_LE!$G$13,IF(G220&lt;DM_TI_LE!$E$14,G220*DM_TI_LE!$F$14+DM_TI_LE!$G$14,IF(G220&lt;DM_TI_LE!$E$15,G220*DM_TI_LE!$F$15+DM_TI_LE!$G$15,IF(G220&lt;DM_TI_LE!$E$16,G220*DM_TI_LE!$F$16+DM_TI_LE!$G$16,G220*DM_TI_LE!$F$17+DM_TI_LE!$G$17)))))))</f>
        <v>0</v>
      </c>
    </row>
    <row r="221" spans="1:8" ht="12.75">
      <c r="A221" s="36">
        <v>217</v>
      </c>
      <c r="B221" s="38">
        <f>RPT_TIEN_AN_TRUA!B221</f>
        <v>10680</v>
      </c>
      <c r="C221" s="38" t="str">
        <f>RPT_TIEN_AN_TRUA!C221</f>
        <v>Nguyễn Thanh Bình</v>
      </c>
      <c r="D221" s="38" t="str">
        <f>RPT_TIEN_AN_TRUA!D221</f>
        <v>Nhân viên Bốc xếp</v>
      </c>
      <c r="E221" s="56">
        <f>VLOOKUP(B221,RPT_TONG_HOP!$B$6:$S$834,18,FALSE)</f>
        <v>9447750</v>
      </c>
      <c r="F221" s="56">
        <f>VLOOKUP(B221,RPT_CAC_KHOAN_GIAM_TRU!$B$4:$M$916,12,FALSE)</f>
        <v>13676690</v>
      </c>
      <c r="G221" s="56">
        <f t="shared" si="0"/>
        <v>-4228940</v>
      </c>
      <c r="H221" s="25">
        <f>IF(G221&lt;0,0,IF(G221&lt;DM_TI_LE!$E$11,G221*DM_TI_LE!$F$11+DM_TI_LE!$G$11,IF(G221&lt;DM_TI_LE!$E$12,G221*DM_TI_LE!$F$12+DM_TI_LE!$G$12,IF(G221&lt;DM_TI_LE!$E$13,G221*DM_TI_LE!$F$13+DM_TI_LE!$G$13,IF(G221&lt;DM_TI_LE!$E$14,G221*DM_TI_LE!$F$14+DM_TI_LE!$G$14,IF(G221&lt;DM_TI_LE!$E$15,G221*DM_TI_LE!$F$15+DM_TI_LE!$G$15,IF(G221&lt;DM_TI_LE!$E$16,G221*DM_TI_LE!$F$16+DM_TI_LE!$G$16,G221*DM_TI_LE!$F$17+DM_TI_LE!$G$17)))))))</f>
        <v>0</v>
      </c>
    </row>
    <row r="222" spans="1:8" ht="12.75">
      <c r="A222" s="36">
        <v>218</v>
      </c>
      <c r="B222" s="38">
        <f>RPT_TIEN_AN_TRUA!B222</f>
        <v>11086</v>
      </c>
      <c r="C222" s="38" t="str">
        <f>RPT_TIEN_AN_TRUA!C222</f>
        <v>Nguyễn Quốc Dũng</v>
      </c>
      <c r="D222" s="38" t="str">
        <f>RPT_TIEN_AN_TRUA!D222</f>
        <v>Nhân viên Bốc xếp</v>
      </c>
      <c r="E222" s="56">
        <f>VLOOKUP(B222,RPT_TONG_HOP!$B$6:$S$834,18,FALSE)</f>
        <v>7585000</v>
      </c>
      <c r="F222" s="56">
        <f>VLOOKUP(B222,RPT_CAC_KHOAN_GIAM_TRU!$B$4:$M$916,12,FALSE)</f>
        <v>13676690</v>
      </c>
      <c r="G222" s="56">
        <f t="shared" si="0"/>
        <v>-6091690</v>
      </c>
      <c r="H222" s="25">
        <f>IF(G222&lt;0,0,IF(G222&lt;DM_TI_LE!$E$11,G222*DM_TI_LE!$F$11+DM_TI_LE!$G$11,IF(G222&lt;DM_TI_LE!$E$12,G222*DM_TI_LE!$F$12+DM_TI_LE!$G$12,IF(G222&lt;DM_TI_LE!$E$13,G222*DM_TI_LE!$F$13+DM_TI_LE!$G$13,IF(G222&lt;DM_TI_LE!$E$14,G222*DM_TI_LE!$F$14+DM_TI_LE!$G$14,IF(G222&lt;DM_TI_LE!$E$15,G222*DM_TI_LE!$F$15+DM_TI_LE!$G$15,IF(G222&lt;DM_TI_LE!$E$16,G222*DM_TI_LE!$F$16+DM_TI_LE!$G$16,G222*DM_TI_LE!$F$17+DM_TI_LE!$G$17)))))))</f>
        <v>0</v>
      </c>
    </row>
    <row r="223" spans="1:8" ht="12.75">
      <c r="A223" s="36">
        <v>219</v>
      </c>
      <c r="B223" s="38">
        <f>RPT_TIEN_AN_TRUA!B223</f>
        <v>11092</v>
      </c>
      <c r="C223" s="38" t="str">
        <f>RPT_TIEN_AN_TRUA!C223</f>
        <v>Nguyễn Thành Long</v>
      </c>
      <c r="D223" s="38" t="str">
        <f>RPT_TIEN_AN_TRUA!D223</f>
        <v>Nhân viên Bốc xếp</v>
      </c>
      <c r="E223" s="56">
        <f>VLOOKUP(B223,RPT_TONG_HOP!$B$6:$S$834,18,FALSE)</f>
        <v>7430000</v>
      </c>
      <c r="F223" s="56">
        <f>VLOOKUP(B223,RPT_CAC_KHOAN_GIAM_TRU!$B$4:$M$916,12,FALSE)</f>
        <v>10076690</v>
      </c>
      <c r="G223" s="56">
        <f t="shared" si="0"/>
        <v>-2646690</v>
      </c>
      <c r="H223" s="25">
        <f>IF(G223&lt;0,0,IF(G223&lt;DM_TI_LE!$E$11,G223*DM_TI_LE!$F$11+DM_TI_LE!$G$11,IF(G223&lt;DM_TI_LE!$E$12,G223*DM_TI_LE!$F$12+DM_TI_LE!$G$12,IF(G223&lt;DM_TI_LE!$E$13,G223*DM_TI_LE!$F$13+DM_TI_LE!$G$13,IF(G223&lt;DM_TI_LE!$E$14,G223*DM_TI_LE!$F$14+DM_TI_LE!$G$14,IF(G223&lt;DM_TI_LE!$E$15,G223*DM_TI_LE!$F$15+DM_TI_LE!$G$15,IF(G223&lt;DM_TI_LE!$E$16,G223*DM_TI_LE!$F$16+DM_TI_LE!$G$16,G223*DM_TI_LE!$F$17+DM_TI_LE!$G$17)))))))</f>
        <v>0</v>
      </c>
    </row>
    <row r="224" spans="1:8" ht="12.75">
      <c r="A224" s="36">
        <v>220</v>
      </c>
      <c r="B224" s="38">
        <f>RPT_TIEN_AN_TRUA!B224</f>
        <v>11094</v>
      </c>
      <c r="C224" s="38" t="str">
        <f>RPT_TIEN_AN_TRUA!C224</f>
        <v>Nguyễn Xuân Đỏ</v>
      </c>
      <c r="D224" s="38" t="str">
        <f>RPT_TIEN_AN_TRUA!D224</f>
        <v>Nhân viên Bốc xếp</v>
      </c>
      <c r="E224" s="56">
        <f>VLOOKUP(B224,RPT_TONG_HOP!$B$6:$S$834,18,FALSE)</f>
        <v>7585000</v>
      </c>
      <c r="F224" s="56">
        <f>VLOOKUP(B224,RPT_CAC_KHOAN_GIAM_TRU!$B$4:$M$916,12,FALSE)</f>
        <v>10076690</v>
      </c>
      <c r="G224" s="56">
        <f t="shared" si="0"/>
        <v>-2491690</v>
      </c>
      <c r="H224" s="25">
        <f>IF(G224&lt;0,0,IF(G224&lt;DM_TI_LE!$E$11,G224*DM_TI_LE!$F$11+DM_TI_LE!$G$11,IF(G224&lt;DM_TI_LE!$E$12,G224*DM_TI_LE!$F$12+DM_TI_LE!$G$12,IF(G224&lt;DM_TI_LE!$E$13,G224*DM_TI_LE!$F$13+DM_TI_LE!$G$13,IF(G224&lt;DM_TI_LE!$E$14,G224*DM_TI_LE!$F$14+DM_TI_LE!$G$14,IF(G224&lt;DM_TI_LE!$E$15,G224*DM_TI_LE!$F$15+DM_TI_LE!$G$15,IF(G224&lt;DM_TI_LE!$E$16,G224*DM_TI_LE!$F$16+DM_TI_LE!$G$16,G224*DM_TI_LE!$F$17+DM_TI_LE!$G$17)))))))</f>
        <v>0</v>
      </c>
    </row>
    <row r="225" spans="1:8" ht="12.75">
      <c r="A225" s="36">
        <v>221</v>
      </c>
      <c r="B225" s="38">
        <f>RPT_TIEN_AN_TRUA!B225</f>
        <v>11095</v>
      </c>
      <c r="C225" s="38" t="str">
        <f>RPT_TIEN_AN_TRUA!C225</f>
        <v>Đỗ Văn Phụng</v>
      </c>
      <c r="D225" s="38" t="str">
        <f>RPT_TIEN_AN_TRUA!D225</f>
        <v>Nhân viên Bốc xếp</v>
      </c>
      <c r="E225" s="56">
        <f>VLOOKUP(B225,RPT_TONG_HOP!$B$6:$S$834,18,FALSE)</f>
        <v>7430000</v>
      </c>
      <c r="F225" s="56">
        <f>VLOOKUP(B225,RPT_CAC_KHOAN_GIAM_TRU!$B$4:$M$916,12,FALSE)</f>
        <v>13676690</v>
      </c>
      <c r="G225" s="56">
        <f t="shared" si="0"/>
        <v>-6246690</v>
      </c>
      <c r="H225" s="25">
        <f>IF(G225&lt;0,0,IF(G225&lt;DM_TI_LE!$E$11,G225*DM_TI_LE!$F$11+DM_TI_LE!$G$11,IF(G225&lt;DM_TI_LE!$E$12,G225*DM_TI_LE!$F$12+DM_TI_LE!$G$12,IF(G225&lt;DM_TI_LE!$E$13,G225*DM_TI_LE!$F$13+DM_TI_LE!$G$13,IF(G225&lt;DM_TI_LE!$E$14,G225*DM_TI_LE!$F$14+DM_TI_LE!$G$14,IF(G225&lt;DM_TI_LE!$E$15,G225*DM_TI_LE!$F$15+DM_TI_LE!$G$15,IF(G225&lt;DM_TI_LE!$E$16,G225*DM_TI_LE!$F$16+DM_TI_LE!$G$16,G225*DM_TI_LE!$F$17+DM_TI_LE!$G$17)))))))</f>
        <v>0</v>
      </c>
    </row>
    <row r="226" spans="1:8" ht="12.75">
      <c r="A226" s="36">
        <v>222</v>
      </c>
      <c r="B226" s="38">
        <f>RPT_TIEN_AN_TRUA!B226</f>
        <v>11097</v>
      </c>
      <c r="C226" s="38" t="str">
        <f>RPT_TIEN_AN_TRUA!C226</f>
        <v>Trần Đình Thăng</v>
      </c>
      <c r="D226" s="38" t="str">
        <f>RPT_TIEN_AN_TRUA!D226</f>
        <v>Nhân viên Bốc xếp</v>
      </c>
      <c r="E226" s="56">
        <f>VLOOKUP(B226,RPT_TONG_HOP!$B$6:$S$834,18,FALSE)</f>
        <v>7922500.0000000009</v>
      </c>
      <c r="F226" s="56">
        <f>VLOOKUP(B226,RPT_CAC_KHOAN_GIAM_TRU!$B$4:$M$916,12,FALSE)</f>
        <v>10076690</v>
      </c>
      <c r="G226" s="56">
        <f t="shared" si="0"/>
        <v>-2154189.9999999991</v>
      </c>
      <c r="H226" s="25">
        <f>IF(G226&lt;0,0,IF(G226&lt;DM_TI_LE!$E$11,G226*DM_TI_LE!$F$11+DM_TI_LE!$G$11,IF(G226&lt;DM_TI_LE!$E$12,G226*DM_TI_LE!$F$12+DM_TI_LE!$G$12,IF(G226&lt;DM_TI_LE!$E$13,G226*DM_TI_LE!$F$13+DM_TI_LE!$G$13,IF(G226&lt;DM_TI_LE!$E$14,G226*DM_TI_LE!$F$14+DM_TI_LE!$G$14,IF(G226&lt;DM_TI_LE!$E$15,G226*DM_TI_LE!$F$15+DM_TI_LE!$G$15,IF(G226&lt;DM_TI_LE!$E$16,G226*DM_TI_LE!$F$16+DM_TI_LE!$G$16,G226*DM_TI_LE!$F$17+DM_TI_LE!$G$17)))))))</f>
        <v>0</v>
      </c>
    </row>
    <row r="227" spans="1:8" ht="12.75">
      <c r="A227" s="36">
        <v>223</v>
      </c>
      <c r="B227" s="38">
        <f>RPT_TIEN_AN_TRUA!B227</f>
        <v>11098</v>
      </c>
      <c r="C227" s="38" t="str">
        <f>RPT_TIEN_AN_TRUA!C227</f>
        <v>Lương Bá Huỳnh</v>
      </c>
      <c r="D227" s="38" t="str">
        <f>RPT_TIEN_AN_TRUA!D227</f>
        <v>Nhân viên Bốc xếp</v>
      </c>
      <c r="E227" s="56">
        <f>VLOOKUP(B227,RPT_TONG_HOP!$B$6:$S$834,18,FALSE)</f>
        <v>7585000</v>
      </c>
      <c r="F227" s="56">
        <f>VLOOKUP(B227,RPT_CAC_KHOAN_GIAM_TRU!$B$4:$M$916,12,FALSE)</f>
        <v>13676690</v>
      </c>
      <c r="G227" s="56">
        <f t="shared" si="0"/>
        <v>-6091690</v>
      </c>
      <c r="H227" s="25">
        <f>IF(G227&lt;0,0,IF(G227&lt;DM_TI_LE!$E$11,G227*DM_TI_LE!$F$11+DM_TI_LE!$G$11,IF(G227&lt;DM_TI_LE!$E$12,G227*DM_TI_LE!$F$12+DM_TI_LE!$G$12,IF(G227&lt;DM_TI_LE!$E$13,G227*DM_TI_LE!$F$13+DM_TI_LE!$G$13,IF(G227&lt;DM_TI_LE!$E$14,G227*DM_TI_LE!$F$14+DM_TI_LE!$G$14,IF(G227&lt;DM_TI_LE!$E$15,G227*DM_TI_LE!$F$15+DM_TI_LE!$G$15,IF(G227&lt;DM_TI_LE!$E$16,G227*DM_TI_LE!$F$16+DM_TI_LE!$G$16,G227*DM_TI_LE!$F$17+DM_TI_LE!$G$17)))))))</f>
        <v>0</v>
      </c>
    </row>
    <row r="228" spans="1:8" ht="12.75">
      <c r="A228" s="36">
        <v>224</v>
      </c>
      <c r="B228" s="38">
        <f>RPT_TIEN_AN_TRUA!B228</f>
        <v>12574</v>
      </c>
      <c r="C228" s="38" t="str">
        <f>RPT_TIEN_AN_TRUA!C228</f>
        <v>Lê Văn Hùng</v>
      </c>
      <c r="D228" s="38" t="str">
        <f>RPT_TIEN_AN_TRUA!D228</f>
        <v>Nhân viên Bốc xếp</v>
      </c>
      <c r="E228" s="56">
        <f>VLOOKUP(B228,RPT_TONG_HOP!$B$6:$S$834,18,FALSE)</f>
        <v>7430000</v>
      </c>
      <c r="F228" s="56">
        <f>VLOOKUP(B228,RPT_CAC_KHOAN_GIAM_TRU!$B$4:$M$916,12,FALSE)</f>
        <v>13676690</v>
      </c>
      <c r="G228" s="56">
        <f t="shared" si="0"/>
        <v>-6246690</v>
      </c>
      <c r="H228" s="25">
        <f>IF(G228&lt;0,0,IF(G228&lt;DM_TI_LE!$E$11,G228*DM_TI_LE!$F$11+DM_TI_LE!$G$11,IF(G228&lt;DM_TI_LE!$E$12,G228*DM_TI_LE!$F$12+DM_TI_LE!$G$12,IF(G228&lt;DM_TI_LE!$E$13,G228*DM_TI_LE!$F$13+DM_TI_LE!$G$13,IF(G228&lt;DM_TI_LE!$E$14,G228*DM_TI_LE!$F$14+DM_TI_LE!$G$14,IF(G228&lt;DM_TI_LE!$E$15,G228*DM_TI_LE!$F$15+DM_TI_LE!$G$15,IF(G228&lt;DM_TI_LE!$E$16,G228*DM_TI_LE!$F$16+DM_TI_LE!$G$16,G228*DM_TI_LE!$F$17+DM_TI_LE!$G$17)))))))</f>
        <v>0</v>
      </c>
    </row>
    <row r="229" spans="1:8" ht="12.75">
      <c r="A229" s="36">
        <v>225</v>
      </c>
      <c r="B229" s="38">
        <f>RPT_TIEN_AN_TRUA!B229</f>
        <v>12576</v>
      </c>
      <c r="C229" s="38" t="str">
        <f>RPT_TIEN_AN_TRUA!C229</f>
        <v>Nguyễn Tùng Giang</v>
      </c>
      <c r="D229" s="38" t="str">
        <f>RPT_TIEN_AN_TRUA!D229</f>
        <v>Nhân viên Bốc xếp</v>
      </c>
      <c r="E229" s="56">
        <f>VLOOKUP(B229,RPT_TONG_HOP!$B$6:$S$834,18,FALSE)</f>
        <v>7430000</v>
      </c>
      <c r="F229" s="56">
        <f>VLOOKUP(B229,RPT_CAC_KHOAN_GIAM_TRU!$B$4:$M$916,12,FALSE)</f>
        <v>10076690</v>
      </c>
      <c r="G229" s="56">
        <f t="shared" si="0"/>
        <v>-2646690</v>
      </c>
      <c r="H229" s="25">
        <f>IF(G229&lt;0,0,IF(G229&lt;DM_TI_LE!$E$11,G229*DM_TI_LE!$F$11+DM_TI_LE!$G$11,IF(G229&lt;DM_TI_LE!$E$12,G229*DM_TI_LE!$F$12+DM_TI_LE!$G$12,IF(G229&lt;DM_TI_LE!$E$13,G229*DM_TI_LE!$F$13+DM_TI_LE!$G$13,IF(G229&lt;DM_TI_LE!$E$14,G229*DM_TI_LE!$F$14+DM_TI_LE!$G$14,IF(G229&lt;DM_TI_LE!$E$15,G229*DM_TI_LE!$F$15+DM_TI_LE!$G$15,IF(G229&lt;DM_TI_LE!$E$16,G229*DM_TI_LE!$F$16+DM_TI_LE!$G$16,G229*DM_TI_LE!$F$17+DM_TI_LE!$G$17)))))))</f>
        <v>0</v>
      </c>
    </row>
    <row r="230" spans="1:8" ht="12.75">
      <c r="A230" s="36">
        <v>226</v>
      </c>
      <c r="B230" s="38">
        <f>RPT_TIEN_AN_TRUA!B230</f>
        <v>12578</v>
      </c>
      <c r="C230" s="38" t="str">
        <f>RPT_TIEN_AN_TRUA!C230</f>
        <v>Bùi Bảo Long</v>
      </c>
      <c r="D230" s="38" t="str">
        <f>RPT_TIEN_AN_TRUA!D230</f>
        <v>Nhân viên Bốc xếp</v>
      </c>
      <c r="E230" s="56">
        <f>VLOOKUP(B230,RPT_TONG_HOP!$B$6:$S$834,18,FALSE)</f>
        <v>7585000</v>
      </c>
      <c r="F230" s="56">
        <f>VLOOKUP(B230,RPT_CAC_KHOAN_GIAM_TRU!$B$4:$M$916,12,FALSE)</f>
        <v>10076690</v>
      </c>
      <c r="G230" s="56">
        <f t="shared" si="0"/>
        <v>-2491690</v>
      </c>
      <c r="H230" s="25">
        <f>IF(G230&lt;0,0,IF(G230&lt;DM_TI_LE!$E$11,G230*DM_TI_LE!$F$11+DM_TI_LE!$G$11,IF(G230&lt;DM_TI_LE!$E$12,G230*DM_TI_LE!$F$12+DM_TI_LE!$G$12,IF(G230&lt;DM_TI_LE!$E$13,G230*DM_TI_LE!$F$13+DM_TI_LE!$G$13,IF(G230&lt;DM_TI_LE!$E$14,G230*DM_TI_LE!$F$14+DM_TI_LE!$G$14,IF(G230&lt;DM_TI_LE!$E$15,G230*DM_TI_LE!$F$15+DM_TI_LE!$G$15,IF(G230&lt;DM_TI_LE!$E$16,G230*DM_TI_LE!$F$16+DM_TI_LE!$G$16,G230*DM_TI_LE!$F$17+DM_TI_LE!$G$17)))))))</f>
        <v>0</v>
      </c>
    </row>
    <row r="231" spans="1:8" ht="12.75">
      <c r="A231" s="36">
        <v>227</v>
      </c>
      <c r="B231" s="38">
        <f>RPT_TIEN_AN_TRUA!B231</f>
        <v>12580</v>
      </c>
      <c r="C231" s="38" t="str">
        <f>RPT_TIEN_AN_TRUA!C231</f>
        <v>Đào Công Duẩn</v>
      </c>
      <c r="D231" s="38" t="str">
        <f>RPT_TIEN_AN_TRUA!D231</f>
        <v>Nhân viên Bốc xếp</v>
      </c>
      <c r="E231" s="56">
        <f>VLOOKUP(B231,RPT_TONG_HOP!$B$6:$S$834,18,FALSE)</f>
        <v>6572692.307692308</v>
      </c>
      <c r="F231" s="56">
        <f>VLOOKUP(B231,RPT_CAC_KHOAN_GIAM_TRU!$B$4:$M$916,12,FALSE)</f>
        <v>9998228.461538462</v>
      </c>
      <c r="G231" s="56">
        <f t="shared" si="0"/>
        <v>-3425536.153846154</v>
      </c>
      <c r="H231" s="25">
        <f>IF(G231&lt;0,0,IF(G231&lt;DM_TI_LE!$E$11,G231*DM_TI_LE!$F$11+DM_TI_LE!$G$11,IF(G231&lt;DM_TI_LE!$E$12,G231*DM_TI_LE!$F$12+DM_TI_LE!$G$12,IF(G231&lt;DM_TI_LE!$E$13,G231*DM_TI_LE!$F$13+DM_TI_LE!$G$13,IF(G231&lt;DM_TI_LE!$E$14,G231*DM_TI_LE!$F$14+DM_TI_LE!$G$14,IF(G231&lt;DM_TI_LE!$E$15,G231*DM_TI_LE!$F$15+DM_TI_LE!$G$15,IF(G231&lt;DM_TI_LE!$E$16,G231*DM_TI_LE!$F$16+DM_TI_LE!$G$16,G231*DM_TI_LE!$F$17+DM_TI_LE!$G$17)))))))</f>
        <v>0</v>
      </c>
    </row>
    <row r="232" spans="1:8" ht="12.75">
      <c r="A232" s="36">
        <v>228</v>
      </c>
      <c r="B232" s="38">
        <f>RPT_TIEN_AN_TRUA!B232</f>
        <v>12581</v>
      </c>
      <c r="C232" s="38" t="str">
        <f>RPT_TIEN_AN_TRUA!C232</f>
        <v>Nguyễn Gia Thắng</v>
      </c>
      <c r="D232" s="38" t="str">
        <f>RPT_TIEN_AN_TRUA!D232</f>
        <v>Nhân viên Bốc xếp</v>
      </c>
      <c r="E232" s="56">
        <f>VLOOKUP(B232,RPT_TONG_HOP!$B$6:$S$834,18,FALSE)</f>
        <v>7430000</v>
      </c>
      <c r="F232" s="56">
        <f>VLOOKUP(B232,RPT_CAC_KHOAN_GIAM_TRU!$B$4:$M$916,12,FALSE)</f>
        <v>10076690</v>
      </c>
      <c r="G232" s="56">
        <f t="shared" si="0"/>
        <v>-2646690</v>
      </c>
      <c r="H232" s="25">
        <f>IF(G232&lt;0,0,IF(G232&lt;DM_TI_LE!$E$11,G232*DM_TI_LE!$F$11+DM_TI_LE!$G$11,IF(G232&lt;DM_TI_LE!$E$12,G232*DM_TI_LE!$F$12+DM_TI_LE!$G$12,IF(G232&lt;DM_TI_LE!$E$13,G232*DM_TI_LE!$F$13+DM_TI_LE!$G$13,IF(G232&lt;DM_TI_LE!$E$14,G232*DM_TI_LE!$F$14+DM_TI_LE!$G$14,IF(G232&lt;DM_TI_LE!$E$15,G232*DM_TI_LE!$F$15+DM_TI_LE!$G$15,IF(G232&lt;DM_TI_LE!$E$16,G232*DM_TI_LE!$F$16+DM_TI_LE!$G$16,G232*DM_TI_LE!$F$17+DM_TI_LE!$G$17)))))))</f>
        <v>0</v>
      </c>
    </row>
    <row r="233" spans="1:8" ht="12.75">
      <c r="A233" s="36">
        <v>229</v>
      </c>
      <c r="B233" s="38">
        <f>RPT_TIEN_AN_TRUA!B233</f>
        <v>12583</v>
      </c>
      <c r="C233" s="38" t="str">
        <f>RPT_TIEN_AN_TRUA!C233</f>
        <v>Nguyễn Huy Đáp</v>
      </c>
      <c r="D233" s="38" t="str">
        <f>RPT_TIEN_AN_TRUA!D233</f>
        <v>Nhân viên Bốc xếp</v>
      </c>
      <c r="E233" s="56">
        <f>VLOOKUP(B233,RPT_TONG_HOP!$B$6:$S$834,18,FALSE)</f>
        <v>7430000</v>
      </c>
      <c r="F233" s="56">
        <f>VLOOKUP(B233,RPT_CAC_KHOAN_GIAM_TRU!$B$4:$M$916,12,FALSE)</f>
        <v>13676690</v>
      </c>
      <c r="G233" s="56">
        <f t="shared" si="0"/>
        <v>-6246690</v>
      </c>
      <c r="H233" s="25">
        <f>IF(G233&lt;0,0,IF(G233&lt;DM_TI_LE!$E$11,G233*DM_TI_LE!$F$11+DM_TI_LE!$G$11,IF(G233&lt;DM_TI_LE!$E$12,G233*DM_TI_LE!$F$12+DM_TI_LE!$G$12,IF(G233&lt;DM_TI_LE!$E$13,G233*DM_TI_LE!$F$13+DM_TI_LE!$G$13,IF(G233&lt;DM_TI_LE!$E$14,G233*DM_TI_LE!$F$14+DM_TI_LE!$G$14,IF(G233&lt;DM_TI_LE!$E$15,G233*DM_TI_LE!$F$15+DM_TI_LE!$G$15,IF(G233&lt;DM_TI_LE!$E$16,G233*DM_TI_LE!$F$16+DM_TI_LE!$G$16,G233*DM_TI_LE!$F$17+DM_TI_LE!$G$17)))))))</f>
        <v>0</v>
      </c>
    </row>
    <row r="234" spans="1:8" ht="12.75">
      <c r="A234" s="36">
        <v>230</v>
      </c>
      <c r="B234" s="38">
        <f>RPT_TIEN_AN_TRUA!B234</f>
        <v>12584</v>
      </c>
      <c r="C234" s="38" t="str">
        <f>RPT_TIEN_AN_TRUA!C234</f>
        <v>Lê Văn Thịnh</v>
      </c>
      <c r="D234" s="38" t="str">
        <f>RPT_TIEN_AN_TRUA!D234</f>
        <v>Nhân viên Bốc xếp</v>
      </c>
      <c r="E234" s="56">
        <f>VLOOKUP(B234,RPT_TONG_HOP!$B$6:$S$834,18,FALSE)</f>
        <v>7430000</v>
      </c>
      <c r="F234" s="56">
        <f>VLOOKUP(B234,RPT_CAC_KHOAN_GIAM_TRU!$B$4:$M$916,12,FALSE)</f>
        <v>10076690</v>
      </c>
      <c r="G234" s="56">
        <f t="shared" si="0"/>
        <v>-2646690</v>
      </c>
      <c r="H234" s="25">
        <f>IF(G234&lt;0,0,IF(G234&lt;DM_TI_LE!$E$11,G234*DM_TI_LE!$F$11+DM_TI_LE!$G$11,IF(G234&lt;DM_TI_LE!$E$12,G234*DM_TI_LE!$F$12+DM_TI_LE!$G$12,IF(G234&lt;DM_TI_LE!$E$13,G234*DM_TI_LE!$F$13+DM_TI_LE!$G$13,IF(G234&lt;DM_TI_LE!$E$14,G234*DM_TI_LE!$F$14+DM_TI_LE!$G$14,IF(G234&lt;DM_TI_LE!$E$15,G234*DM_TI_LE!$F$15+DM_TI_LE!$G$15,IF(G234&lt;DM_TI_LE!$E$16,G234*DM_TI_LE!$F$16+DM_TI_LE!$G$16,G234*DM_TI_LE!$F$17+DM_TI_LE!$G$17)))))))</f>
        <v>0</v>
      </c>
    </row>
    <row r="235" spans="1:8" ht="12.75">
      <c r="A235" s="36">
        <v>231</v>
      </c>
      <c r="B235" s="38">
        <f>RPT_TIEN_AN_TRUA!B235</f>
        <v>12585</v>
      </c>
      <c r="C235" s="38" t="str">
        <f>RPT_TIEN_AN_TRUA!C235</f>
        <v>Nguyễn Tuấn Anh</v>
      </c>
      <c r="D235" s="38" t="str">
        <f>RPT_TIEN_AN_TRUA!D235</f>
        <v>Nhân viên Bốc xếp</v>
      </c>
      <c r="E235" s="56">
        <f>VLOOKUP(B235,RPT_TONG_HOP!$B$6:$S$834,18,FALSE)</f>
        <v>7092499.9999999991</v>
      </c>
      <c r="F235" s="56">
        <f>VLOOKUP(B235,RPT_CAC_KHOAN_GIAM_TRU!$B$4:$M$916,12,FALSE)</f>
        <v>10076690</v>
      </c>
      <c r="G235" s="56">
        <f t="shared" si="0"/>
        <v>-2984190.0000000009</v>
      </c>
      <c r="H235" s="25">
        <f>IF(G235&lt;0,0,IF(G235&lt;DM_TI_LE!$E$11,G235*DM_TI_LE!$F$11+DM_TI_LE!$G$11,IF(G235&lt;DM_TI_LE!$E$12,G235*DM_TI_LE!$F$12+DM_TI_LE!$G$12,IF(G235&lt;DM_TI_LE!$E$13,G235*DM_TI_LE!$F$13+DM_TI_LE!$G$13,IF(G235&lt;DM_TI_LE!$E$14,G235*DM_TI_LE!$F$14+DM_TI_LE!$G$14,IF(G235&lt;DM_TI_LE!$E$15,G235*DM_TI_LE!$F$15+DM_TI_LE!$G$15,IF(G235&lt;DM_TI_LE!$E$16,G235*DM_TI_LE!$F$16+DM_TI_LE!$G$16,G235*DM_TI_LE!$F$17+DM_TI_LE!$G$17)))))))</f>
        <v>0</v>
      </c>
    </row>
    <row r="236" spans="1:8" ht="12.75">
      <c r="A236" s="36">
        <v>232</v>
      </c>
      <c r="B236" s="38">
        <f>RPT_TIEN_AN_TRUA!B236</f>
        <v>12586</v>
      </c>
      <c r="C236" s="38" t="str">
        <f>RPT_TIEN_AN_TRUA!C236</f>
        <v>Phạm Văn Trường</v>
      </c>
      <c r="D236" s="38" t="str">
        <f>RPT_TIEN_AN_TRUA!D236</f>
        <v>Nhân viên Bốc xếp</v>
      </c>
      <c r="E236" s="56">
        <f>VLOOKUP(B236,RPT_TONG_HOP!$B$6:$S$834,18,FALSE)</f>
        <v>7145730.7692307699</v>
      </c>
      <c r="F236" s="56">
        <f>VLOOKUP(B236,RPT_CAC_KHOAN_GIAM_TRU!$B$4:$M$916,12,FALSE)</f>
        <v>9998228.461538462</v>
      </c>
      <c r="G236" s="56">
        <f t="shared" si="0"/>
        <v>-2852497.692307692</v>
      </c>
      <c r="H236" s="25">
        <f>IF(G236&lt;0,0,IF(G236&lt;DM_TI_LE!$E$11,G236*DM_TI_LE!$F$11+DM_TI_LE!$G$11,IF(G236&lt;DM_TI_LE!$E$12,G236*DM_TI_LE!$F$12+DM_TI_LE!$G$12,IF(G236&lt;DM_TI_LE!$E$13,G236*DM_TI_LE!$F$13+DM_TI_LE!$G$13,IF(G236&lt;DM_TI_LE!$E$14,G236*DM_TI_LE!$F$14+DM_TI_LE!$G$14,IF(G236&lt;DM_TI_LE!$E$15,G236*DM_TI_LE!$F$15+DM_TI_LE!$G$15,IF(G236&lt;DM_TI_LE!$E$16,G236*DM_TI_LE!$F$16+DM_TI_LE!$G$16,G236*DM_TI_LE!$F$17+DM_TI_LE!$G$17)))))))</f>
        <v>0</v>
      </c>
    </row>
    <row r="237" spans="1:8" ht="12.75">
      <c r="A237" s="36">
        <v>233</v>
      </c>
      <c r="B237" s="38">
        <f>RPT_TIEN_AN_TRUA!B237</f>
        <v>12587</v>
      </c>
      <c r="C237" s="38" t="str">
        <f>RPT_TIEN_AN_TRUA!C237</f>
        <v>Nguyễn Minh Dũng</v>
      </c>
      <c r="D237" s="38" t="str">
        <f>RPT_TIEN_AN_TRUA!D237</f>
        <v>Nhân viên Bốc xếp</v>
      </c>
      <c r="E237" s="56">
        <f>VLOOKUP(B237,RPT_TONG_HOP!$B$6:$S$834,18,FALSE)</f>
        <v>7585000</v>
      </c>
      <c r="F237" s="56">
        <f>VLOOKUP(B237,RPT_CAC_KHOAN_GIAM_TRU!$B$4:$M$916,12,FALSE)</f>
        <v>10076690</v>
      </c>
      <c r="G237" s="56">
        <f t="shared" si="0"/>
        <v>-2491690</v>
      </c>
      <c r="H237" s="25">
        <f>IF(G237&lt;0,0,IF(G237&lt;DM_TI_LE!$E$11,G237*DM_TI_LE!$F$11+DM_TI_LE!$G$11,IF(G237&lt;DM_TI_LE!$E$12,G237*DM_TI_LE!$F$12+DM_TI_LE!$G$12,IF(G237&lt;DM_TI_LE!$E$13,G237*DM_TI_LE!$F$13+DM_TI_LE!$G$13,IF(G237&lt;DM_TI_LE!$E$14,G237*DM_TI_LE!$F$14+DM_TI_LE!$G$14,IF(G237&lt;DM_TI_LE!$E$15,G237*DM_TI_LE!$F$15+DM_TI_LE!$G$15,IF(G237&lt;DM_TI_LE!$E$16,G237*DM_TI_LE!$F$16+DM_TI_LE!$G$16,G237*DM_TI_LE!$F$17+DM_TI_LE!$G$17)))))))</f>
        <v>0</v>
      </c>
    </row>
    <row r="238" spans="1:8" ht="12.75">
      <c r="A238" s="36">
        <v>234</v>
      </c>
      <c r="B238" s="38">
        <f>RPT_TIEN_AN_TRUA!B238</f>
        <v>12588</v>
      </c>
      <c r="C238" s="38" t="str">
        <f>RPT_TIEN_AN_TRUA!C238</f>
        <v>Đào Huy Phong</v>
      </c>
      <c r="D238" s="38" t="str">
        <f>RPT_TIEN_AN_TRUA!D238</f>
        <v>Nhân viên Bốc xếp</v>
      </c>
      <c r="E238" s="56">
        <f>VLOOKUP(B238,RPT_TONG_HOP!$B$6:$S$834,18,FALSE)</f>
        <v>7430000</v>
      </c>
      <c r="F238" s="56">
        <f>VLOOKUP(B238,RPT_CAC_KHOAN_GIAM_TRU!$B$4:$M$916,12,FALSE)</f>
        <v>10076690</v>
      </c>
      <c r="G238" s="56">
        <f t="shared" si="0"/>
        <v>-2646690</v>
      </c>
      <c r="H238" s="25">
        <f>IF(G238&lt;0,0,IF(G238&lt;DM_TI_LE!$E$11,G238*DM_TI_LE!$F$11+DM_TI_LE!$G$11,IF(G238&lt;DM_TI_LE!$E$12,G238*DM_TI_LE!$F$12+DM_TI_LE!$G$12,IF(G238&lt;DM_TI_LE!$E$13,G238*DM_TI_LE!$F$13+DM_TI_LE!$G$13,IF(G238&lt;DM_TI_LE!$E$14,G238*DM_TI_LE!$F$14+DM_TI_LE!$G$14,IF(G238&lt;DM_TI_LE!$E$15,G238*DM_TI_LE!$F$15+DM_TI_LE!$G$15,IF(G238&lt;DM_TI_LE!$E$16,G238*DM_TI_LE!$F$16+DM_TI_LE!$G$16,G238*DM_TI_LE!$F$17+DM_TI_LE!$G$17)))))))</f>
        <v>0</v>
      </c>
    </row>
    <row r="239" spans="1:8" ht="12.75">
      <c r="A239" s="36">
        <v>235</v>
      </c>
      <c r="B239" s="38">
        <f>RPT_TIEN_AN_TRUA!B239</f>
        <v>12589</v>
      </c>
      <c r="C239" s="38" t="str">
        <f>RPT_TIEN_AN_TRUA!C239</f>
        <v>Lê Văn Thiện</v>
      </c>
      <c r="D239" s="38" t="str">
        <f>RPT_TIEN_AN_TRUA!D239</f>
        <v>Nhân viên Bốc xếp</v>
      </c>
      <c r="E239" s="56">
        <f>VLOOKUP(B239,RPT_TONG_HOP!$B$6:$S$834,18,FALSE)</f>
        <v>7430000</v>
      </c>
      <c r="F239" s="56">
        <f>VLOOKUP(B239,RPT_CAC_KHOAN_GIAM_TRU!$B$4:$M$916,12,FALSE)</f>
        <v>10076690</v>
      </c>
      <c r="G239" s="56">
        <f t="shared" si="0"/>
        <v>-2646690</v>
      </c>
      <c r="H239" s="25">
        <f>IF(G239&lt;0,0,IF(G239&lt;DM_TI_LE!$E$11,G239*DM_TI_LE!$F$11+DM_TI_LE!$G$11,IF(G239&lt;DM_TI_LE!$E$12,G239*DM_TI_LE!$F$12+DM_TI_LE!$G$12,IF(G239&lt;DM_TI_LE!$E$13,G239*DM_TI_LE!$F$13+DM_TI_LE!$G$13,IF(G239&lt;DM_TI_LE!$E$14,G239*DM_TI_LE!$F$14+DM_TI_LE!$G$14,IF(G239&lt;DM_TI_LE!$E$15,G239*DM_TI_LE!$F$15+DM_TI_LE!$G$15,IF(G239&lt;DM_TI_LE!$E$16,G239*DM_TI_LE!$F$16+DM_TI_LE!$G$16,G239*DM_TI_LE!$F$17+DM_TI_LE!$G$17)))))))</f>
        <v>0</v>
      </c>
    </row>
    <row r="240" spans="1:8" ht="12.75">
      <c r="A240" s="36">
        <v>236</v>
      </c>
      <c r="B240" s="38">
        <f>RPT_TIEN_AN_TRUA!B240</f>
        <v>12591</v>
      </c>
      <c r="C240" s="38" t="str">
        <f>RPT_TIEN_AN_TRUA!C240</f>
        <v>Nguyễn Xuân Quý</v>
      </c>
      <c r="D240" s="38" t="str">
        <f>RPT_TIEN_AN_TRUA!D240</f>
        <v>Nhân viên Bốc xếp</v>
      </c>
      <c r="E240" s="56">
        <f>VLOOKUP(B240,RPT_TONG_HOP!$B$6:$S$834,18,FALSE)</f>
        <v>7430000</v>
      </c>
      <c r="F240" s="56">
        <f>VLOOKUP(B240,RPT_CAC_KHOAN_GIAM_TRU!$B$4:$M$916,12,FALSE)</f>
        <v>17276690</v>
      </c>
      <c r="G240" s="56">
        <f t="shared" si="0"/>
        <v>-9846690</v>
      </c>
      <c r="H240" s="25">
        <f>IF(G240&lt;0,0,IF(G240&lt;DM_TI_LE!$E$11,G240*DM_TI_LE!$F$11+DM_TI_LE!$G$11,IF(G240&lt;DM_TI_LE!$E$12,G240*DM_TI_LE!$F$12+DM_TI_LE!$G$12,IF(G240&lt;DM_TI_LE!$E$13,G240*DM_TI_LE!$F$13+DM_TI_LE!$G$13,IF(G240&lt;DM_TI_LE!$E$14,G240*DM_TI_LE!$F$14+DM_TI_LE!$G$14,IF(G240&lt;DM_TI_LE!$E$15,G240*DM_TI_LE!$F$15+DM_TI_LE!$G$15,IF(G240&lt;DM_TI_LE!$E$16,G240*DM_TI_LE!$F$16+DM_TI_LE!$G$16,G240*DM_TI_LE!$F$17+DM_TI_LE!$G$17)))))))</f>
        <v>0</v>
      </c>
    </row>
    <row r="241" spans="1:8" ht="12.75">
      <c r="A241" s="36">
        <v>237</v>
      </c>
      <c r="B241" s="38">
        <f>RPT_TIEN_AN_TRUA!B241</f>
        <v>12592</v>
      </c>
      <c r="C241" s="38" t="str">
        <f>RPT_TIEN_AN_TRUA!C241</f>
        <v>Lê Minh Huy</v>
      </c>
      <c r="D241" s="38" t="str">
        <f>RPT_TIEN_AN_TRUA!D241</f>
        <v>Nhân viên Bốc xếp</v>
      </c>
      <c r="E241" s="56">
        <f>VLOOKUP(B241,RPT_TONG_HOP!$B$6:$S$834,18,FALSE)</f>
        <v>7430000</v>
      </c>
      <c r="F241" s="56">
        <f>VLOOKUP(B241,RPT_CAC_KHOAN_GIAM_TRU!$B$4:$M$916,12,FALSE)</f>
        <v>10076690</v>
      </c>
      <c r="G241" s="56">
        <f t="shared" si="0"/>
        <v>-2646690</v>
      </c>
      <c r="H241" s="25">
        <f>IF(G241&lt;0,0,IF(G241&lt;DM_TI_LE!$E$11,G241*DM_TI_LE!$F$11+DM_TI_LE!$G$11,IF(G241&lt;DM_TI_LE!$E$12,G241*DM_TI_LE!$F$12+DM_TI_LE!$G$12,IF(G241&lt;DM_TI_LE!$E$13,G241*DM_TI_LE!$F$13+DM_TI_LE!$G$13,IF(G241&lt;DM_TI_LE!$E$14,G241*DM_TI_LE!$F$14+DM_TI_LE!$G$14,IF(G241&lt;DM_TI_LE!$E$15,G241*DM_TI_LE!$F$15+DM_TI_LE!$G$15,IF(G241&lt;DM_TI_LE!$E$16,G241*DM_TI_LE!$F$16+DM_TI_LE!$G$16,G241*DM_TI_LE!$F$17+DM_TI_LE!$G$17)))))))</f>
        <v>0</v>
      </c>
    </row>
    <row r="242" spans="1:8" ht="12.75">
      <c r="A242" s="36">
        <v>238</v>
      </c>
      <c r="B242" s="38">
        <f>RPT_TIEN_AN_TRUA!B242</f>
        <v>13424</v>
      </c>
      <c r="C242" s="38" t="str">
        <f>RPT_TIEN_AN_TRUA!C242</f>
        <v>Bùi Tuấn Anh</v>
      </c>
      <c r="D242" s="38" t="str">
        <f>RPT_TIEN_AN_TRUA!D242</f>
        <v>Nhân viên Bốc xếp</v>
      </c>
      <c r="E242" s="56">
        <f>VLOOKUP(B242,RPT_TONG_HOP!$B$6:$S$834,18,FALSE)</f>
        <v>7767500.0000000009</v>
      </c>
      <c r="F242" s="56">
        <f>VLOOKUP(B242,RPT_CAC_KHOAN_GIAM_TRU!$B$4:$M$916,12,FALSE)</f>
        <v>10076690</v>
      </c>
      <c r="G242" s="56">
        <f t="shared" si="0"/>
        <v>-2309189.9999999991</v>
      </c>
      <c r="H242" s="25">
        <f>IF(G242&lt;0,0,IF(G242&lt;DM_TI_LE!$E$11,G242*DM_TI_LE!$F$11+DM_TI_LE!$G$11,IF(G242&lt;DM_TI_LE!$E$12,G242*DM_TI_LE!$F$12+DM_TI_LE!$G$12,IF(G242&lt;DM_TI_LE!$E$13,G242*DM_TI_LE!$F$13+DM_TI_LE!$G$13,IF(G242&lt;DM_TI_LE!$E$14,G242*DM_TI_LE!$F$14+DM_TI_LE!$G$14,IF(G242&lt;DM_TI_LE!$E$15,G242*DM_TI_LE!$F$15+DM_TI_LE!$G$15,IF(G242&lt;DM_TI_LE!$E$16,G242*DM_TI_LE!$F$16+DM_TI_LE!$G$16,G242*DM_TI_LE!$F$17+DM_TI_LE!$G$17)))))))</f>
        <v>0</v>
      </c>
    </row>
    <row r="243" spans="1:8" ht="12.75">
      <c r="A243" s="36">
        <v>239</v>
      </c>
      <c r="B243" s="38">
        <f>RPT_TIEN_AN_TRUA!B243</f>
        <v>13425</v>
      </c>
      <c r="C243" s="38" t="str">
        <f>RPT_TIEN_AN_TRUA!C243</f>
        <v>Nguyễn Duy Trinh</v>
      </c>
      <c r="D243" s="38" t="str">
        <f>RPT_TIEN_AN_TRUA!D243</f>
        <v>Nhân viên Bốc xếp</v>
      </c>
      <c r="E243" s="56">
        <f>VLOOKUP(B243,RPT_TONG_HOP!$B$6:$S$834,18,FALSE)</f>
        <v>7922500.0000000009</v>
      </c>
      <c r="F243" s="56">
        <f>VLOOKUP(B243,RPT_CAC_KHOAN_GIAM_TRU!$B$4:$M$916,12,FALSE)</f>
        <v>10076690</v>
      </c>
      <c r="G243" s="56">
        <f t="shared" si="0"/>
        <v>-2154189.9999999991</v>
      </c>
      <c r="H243" s="25">
        <f>IF(G243&lt;0,0,IF(G243&lt;DM_TI_LE!$E$11,G243*DM_TI_LE!$F$11+DM_TI_LE!$G$11,IF(G243&lt;DM_TI_LE!$E$12,G243*DM_TI_LE!$F$12+DM_TI_LE!$G$12,IF(G243&lt;DM_TI_LE!$E$13,G243*DM_TI_LE!$F$13+DM_TI_LE!$G$13,IF(G243&lt;DM_TI_LE!$E$14,G243*DM_TI_LE!$F$14+DM_TI_LE!$G$14,IF(G243&lt;DM_TI_LE!$E$15,G243*DM_TI_LE!$F$15+DM_TI_LE!$G$15,IF(G243&lt;DM_TI_LE!$E$16,G243*DM_TI_LE!$F$16+DM_TI_LE!$G$16,G243*DM_TI_LE!$F$17+DM_TI_LE!$G$17)))))))</f>
        <v>0</v>
      </c>
    </row>
    <row r="244" spans="1:8" ht="12.75">
      <c r="A244" s="36">
        <v>240</v>
      </c>
      <c r="B244" s="38">
        <f>RPT_TIEN_AN_TRUA!B244</f>
        <v>13436</v>
      </c>
      <c r="C244" s="38" t="str">
        <f>RPT_TIEN_AN_TRUA!C244</f>
        <v>Lê Văn Thư</v>
      </c>
      <c r="D244" s="38" t="str">
        <f>RPT_TIEN_AN_TRUA!D244</f>
        <v>Nhân viên Bốc xếp</v>
      </c>
      <c r="E244" s="56">
        <f>VLOOKUP(B244,RPT_TONG_HOP!$B$6:$S$834,18,FALSE)</f>
        <v>7585000</v>
      </c>
      <c r="F244" s="56">
        <f>VLOOKUP(B244,RPT_CAC_KHOAN_GIAM_TRU!$B$4:$M$916,12,FALSE)</f>
        <v>10076690</v>
      </c>
      <c r="G244" s="56">
        <f t="shared" si="0"/>
        <v>-2491690</v>
      </c>
      <c r="H244" s="25">
        <f>IF(G244&lt;0,0,IF(G244&lt;DM_TI_LE!$E$11,G244*DM_TI_LE!$F$11+DM_TI_LE!$G$11,IF(G244&lt;DM_TI_LE!$E$12,G244*DM_TI_LE!$F$12+DM_TI_LE!$G$12,IF(G244&lt;DM_TI_LE!$E$13,G244*DM_TI_LE!$F$13+DM_TI_LE!$G$13,IF(G244&lt;DM_TI_LE!$E$14,G244*DM_TI_LE!$F$14+DM_TI_LE!$G$14,IF(G244&lt;DM_TI_LE!$E$15,G244*DM_TI_LE!$F$15+DM_TI_LE!$G$15,IF(G244&lt;DM_TI_LE!$E$16,G244*DM_TI_LE!$F$16+DM_TI_LE!$G$16,G244*DM_TI_LE!$F$17+DM_TI_LE!$G$17)))))))</f>
        <v>0</v>
      </c>
    </row>
    <row r="245" spans="1:8" ht="12.75">
      <c r="A245" s="36">
        <v>241</v>
      </c>
      <c r="B245" s="38">
        <f>RPT_TIEN_AN_TRUA!B245</f>
        <v>13437</v>
      </c>
      <c r="C245" s="38" t="str">
        <f>RPT_TIEN_AN_TRUA!C245</f>
        <v>Phạm Ngọc Huấn</v>
      </c>
      <c r="D245" s="38" t="str">
        <f>RPT_TIEN_AN_TRUA!D245</f>
        <v>Nhân viên Bốc xếp</v>
      </c>
      <c r="E245" s="56">
        <f>VLOOKUP(B245,RPT_TONG_HOP!$B$6:$S$834,18,FALSE)</f>
        <v>7767500.0000000009</v>
      </c>
      <c r="F245" s="56">
        <f>VLOOKUP(B245,RPT_CAC_KHOAN_GIAM_TRU!$B$4:$M$916,12,FALSE)</f>
        <v>10076690</v>
      </c>
      <c r="G245" s="56">
        <f t="shared" si="0"/>
        <v>-2309189.9999999991</v>
      </c>
      <c r="H245" s="25">
        <f>IF(G245&lt;0,0,IF(G245&lt;DM_TI_LE!$E$11,G245*DM_TI_LE!$F$11+DM_TI_LE!$G$11,IF(G245&lt;DM_TI_LE!$E$12,G245*DM_TI_LE!$F$12+DM_TI_LE!$G$12,IF(G245&lt;DM_TI_LE!$E$13,G245*DM_TI_LE!$F$13+DM_TI_LE!$G$13,IF(G245&lt;DM_TI_LE!$E$14,G245*DM_TI_LE!$F$14+DM_TI_LE!$G$14,IF(G245&lt;DM_TI_LE!$E$15,G245*DM_TI_LE!$F$15+DM_TI_LE!$G$15,IF(G245&lt;DM_TI_LE!$E$16,G245*DM_TI_LE!$F$16+DM_TI_LE!$G$16,G245*DM_TI_LE!$F$17+DM_TI_LE!$G$17)))))))</f>
        <v>0</v>
      </c>
    </row>
    <row r="246" spans="1:8" ht="12.75">
      <c r="A246" s="36">
        <v>242</v>
      </c>
      <c r="B246" s="38">
        <f>RPT_TIEN_AN_TRUA!B246</f>
        <v>13446</v>
      </c>
      <c r="C246" s="38" t="str">
        <f>RPT_TIEN_AN_TRUA!C246</f>
        <v>Dương Công Tú</v>
      </c>
      <c r="D246" s="38" t="str">
        <f>RPT_TIEN_AN_TRUA!D246</f>
        <v>Nhân viên Bốc xếp</v>
      </c>
      <c r="E246" s="56">
        <f>VLOOKUP(B246,RPT_TONG_HOP!$B$6:$S$834,18,FALSE)</f>
        <v>7092499.9999999991</v>
      </c>
      <c r="F246" s="56">
        <f>VLOOKUP(B246,RPT_CAC_KHOAN_GIAM_TRU!$B$4:$M$916,12,FALSE)</f>
        <v>10076690</v>
      </c>
      <c r="G246" s="56">
        <f t="shared" si="0"/>
        <v>-2984190.0000000009</v>
      </c>
      <c r="H246" s="25">
        <f>IF(G246&lt;0,0,IF(G246&lt;DM_TI_LE!$E$11,G246*DM_TI_LE!$F$11+DM_TI_LE!$G$11,IF(G246&lt;DM_TI_LE!$E$12,G246*DM_TI_LE!$F$12+DM_TI_LE!$G$12,IF(G246&lt;DM_TI_LE!$E$13,G246*DM_TI_LE!$F$13+DM_TI_LE!$G$13,IF(G246&lt;DM_TI_LE!$E$14,G246*DM_TI_LE!$F$14+DM_TI_LE!$G$14,IF(G246&lt;DM_TI_LE!$E$15,G246*DM_TI_LE!$F$15+DM_TI_LE!$G$15,IF(G246&lt;DM_TI_LE!$E$16,G246*DM_TI_LE!$F$16+DM_TI_LE!$G$16,G246*DM_TI_LE!$F$17+DM_TI_LE!$G$17)))))))</f>
        <v>0</v>
      </c>
    </row>
    <row r="247" spans="1:8" ht="12.75">
      <c r="A247" s="36">
        <v>243</v>
      </c>
      <c r="B247" s="38">
        <f>RPT_TIEN_AN_TRUA!B247</f>
        <v>13448</v>
      </c>
      <c r="C247" s="38" t="str">
        <f>RPT_TIEN_AN_TRUA!C247</f>
        <v>Nguyễn Hùng Anh</v>
      </c>
      <c r="D247" s="38" t="str">
        <f>RPT_TIEN_AN_TRUA!D247</f>
        <v>Nhân viên Bốc xếp</v>
      </c>
      <c r="E247" s="56">
        <f>VLOOKUP(B247,RPT_TONG_HOP!$B$6:$S$834,18,FALSE)</f>
        <v>7430000</v>
      </c>
      <c r="F247" s="56">
        <f>VLOOKUP(B247,RPT_CAC_KHOAN_GIAM_TRU!$B$4:$M$916,12,FALSE)</f>
        <v>10076690</v>
      </c>
      <c r="G247" s="56">
        <f t="shared" si="0"/>
        <v>-2646690</v>
      </c>
      <c r="H247" s="25">
        <f>IF(G247&lt;0,0,IF(G247&lt;DM_TI_LE!$E$11,G247*DM_TI_LE!$F$11+DM_TI_LE!$G$11,IF(G247&lt;DM_TI_LE!$E$12,G247*DM_TI_LE!$F$12+DM_TI_LE!$G$12,IF(G247&lt;DM_TI_LE!$E$13,G247*DM_TI_LE!$F$13+DM_TI_LE!$G$13,IF(G247&lt;DM_TI_LE!$E$14,G247*DM_TI_LE!$F$14+DM_TI_LE!$G$14,IF(G247&lt;DM_TI_LE!$E$15,G247*DM_TI_LE!$F$15+DM_TI_LE!$G$15,IF(G247&lt;DM_TI_LE!$E$16,G247*DM_TI_LE!$F$16+DM_TI_LE!$G$16,G247*DM_TI_LE!$F$17+DM_TI_LE!$G$17)))))))</f>
        <v>0</v>
      </c>
    </row>
    <row r="248" spans="1:8" ht="12.75">
      <c r="A248" s="36">
        <v>244</v>
      </c>
      <c r="B248" s="38">
        <f>RPT_TIEN_AN_TRUA!B248</f>
        <v>13450</v>
      </c>
      <c r="C248" s="38" t="str">
        <f>RPT_TIEN_AN_TRUA!C248</f>
        <v>Phạm Văn Mạnh</v>
      </c>
      <c r="D248" s="38" t="str">
        <f>RPT_TIEN_AN_TRUA!D248</f>
        <v>Nhân viên Bốc xếp</v>
      </c>
      <c r="E248" s="56">
        <f>VLOOKUP(B248,RPT_TONG_HOP!$B$6:$S$834,18,FALSE)</f>
        <v>7430000</v>
      </c>
      <c r="F248" s="56">
        <f>VLOOKUP(B248,RPT_CAC_KHOAN_GIAM_TRU!$B$4:$M$916,12,FALSE)</f>
        <v>10076690</v>
      </c>
      <c r="G248" s="56">
        <f t="shared" si="0"/>
        <v>-2646690</v>
      </c>
      <c r="H248" s="25">
        <f>IF(G248&lt;0,0,IF(G248&lt;DM_TI_LE!$E$11,G248*DM_TI_LE!$F$11+DM_TI_LE!$G$11,IF(G248&lt;DM_TI_LE!$E$12,G248*DM_TI_LE!$F$12+DM_TI_LE!$G$12,IF(G248&lt;DM_TI_LE!$E$13,G248*DM_TI_LE!$F$13+DM_TI_LE!$G$13,IF(G248&lt;DM_TI_LE!$E$14,G248*DM_TI_LE!$F$14+DM_TI_LE!$G$14,IF(G248&lt;DM_TI_LE!$E$15,G248*DM_TI_LE!$F$15+DM_TI_LE!$G$15,IF(G248&lt;DM_TI_LE!$E$16,G248*DM_TI_LE!$F$16+DM_TI_LE!$G$16,G248*DM_TI_LE!$F$17+DM_TI_LE!$G$17)))))))</f>
        <v>0</v>
      </c>
    </row>
    <row r="249" spans="1:8" ht="12.75">
      <c r="A249" s="36">
        <v>245</v>
      </c>
      <c r="B249" s="38">
        <f>RPT_TIEN_AN_TRUA!B249</f>
        <v>13451</v>
      </c>
      <c r="C249" s="38" t="str">
        <f>RPT_TIEN_AN_TRUA!C249</f>
        <v>Vũ Minh Tiến</v>
      </c>
      <c r="D249" s="38" t="str">
        <f>RPT_TIEN_AN_TRUA!D249</f>
        <v>Nhân viên Bốc xếp</v>
      </c>
      <c r="E249" s="56">
        <f>VLOOKUP(B249,RPT_TONG_HOP!$B$6:$S$834,18,FALSE)</f>
        <v>7430000</v>
      </c>
      <c r="F249" s="56">
        <f>VLOOKUP(B249,RPT_CAC_KHOAN_GIAM_TRU!$B$4:$M$916,12,FALSE)</f>
        <v>10076690</v>
      </c>
      <c r="G249" s="56">
        <f t="shared" si="0"/>
        <v>-2646690</v>
      </c>
      <c r="H249" s="25">
        <f>IF(G249&lt;0,0,IF(G249&lt;DM_TI_LE!$E$11,G249*DM_TI_LE!$F$11+DM_TI_LE!$G$11,IF(G249&lt;DM_TI_LE!$E$12,G249*DM_TI_LE!$F$12+DM_TI_LE!$G$12,IF(G249&lt;DM_TI_LE!$E$13,G249*DM_TI_LE!$F$13+DM_TI_LE!$G$13,IF(G249&lt;DM_TI_LE!$E$14,G249*DM_TI_LE!$F$14+DM_TI_LE!$G$14,IF(G249&lt;DM_TI_LE!$E$15,G249*DM_TI_LE!$F$15+DM_TI_LE!$G$15,IF(G249&lt;DM_TI_LE!$E$16,G249*DM_TI_LE!$F$16+DM_TI_LE!$G$16,G249*DM_TI_LE!$F$17+DM_TI_LE!$G$17)))))))</f>
        <v>0</v>
      </c>
    </row>
    <row r="250" spans="1:8" ht="12.75">
      <c r="A250" s="36">
        <v>246</v>
      </c>
      <c r="B250" s="38">
        <f>RPT_TIEN_AN_TRUA!B250</f>
        <v>13453</v>
      </c>
      <c r="C250" s="38" t="str">
        <f>RPT_TIEN_AN_TRUA!C250</f>
        <v>Nguyễn Văn Khiêm</v>
      </c>
      <c r="D250" s="38" t="str">
        <f>RPT_TIEN_AN_TRUA!D250</f>
        <v>Nhân viên Bốc xếp</v>
      </c>
      <c r="E250" s="56">
        <f>VLOOKUP(B250,RPT_TONG_HOP!$B$6:$S$834,18,FALSE)</f>
        <v>7430000</v>
      </c>
      <c r="F250" s="56">
        <f>VLOOKUP(B250,RPT_CAC_KHOAN_GIAM_TRU!$B$4:$M$916,12,FALSE)</f>
        <v>10076690</v>
      </c>
      <c r="G250" s="56">
        <f t="shared" si="0"/>
        <v>-2646690</v>
      </c>
      <c r="H250" s="25">
        <f>IF(G250&lt;0,0,IF(G250&lt;DM_TI_LE!$E$11,G250*DM_TI_LE!$F$11+DM_TI_LE!$G$11,IF(G250&lt;DM_TI_LE!$E$12,G250*DM_TI_LE!$F$12+DM_TI_LE!$G$12,IF(G250&lt;DM_TI_LE!$E$13,G250*DM_TI_LE!$F$13+DM_TI_LE!$G$13,IF(G250&lt;DM_TI_LE!$E$14,G250*DM_TI_LE!$F$14+DM_TI_LE!$G$14,IF(G250&lt;DM_TI_LE!$E$15,G250*DM_TI_LE!$F$15+DM_TI_LE!$G$15,IF(G250&lt;DM_TI_LE!$E$16,G250*DM_TI_LE!$F$16+DM_TI_LE!$G$16,G250*DM_TI_LE!$F$17+DM_TI_LE!$G$17)))))))</f>
        <v>0</v>
      </c>
    </row>
    <row r="251" spans="1:8" ht="12.75">
      <c r="A251" s="36">
        <v>247</v>
      </c>
      <c r="B251" s="38">
        <f>RPT_TIEN_AN_TRUA!B251</f>
        <v>13454</v>
      </c>
      <c r="C251" s="38" t="str">
        <f>RPT_TIEN_AN_TRUA!C251</f>
        <v>Nguyễn Xuân Hải</v>
      </c>
      <c r="D251" s="38" t="str">
        <f>RPT_TIEN_AN_TRUA!D251</f>
        <v>Nhân viên Bốc xếp</v>
      </c>
      <c r="E251" s="56">
        <f>VLOOKUP(B251,RPT_TONG_HOP!$B$6:$S$834,18,FALSE)</f>
        <v>7430000</v>
      </c>
      <c r="F251" s="56">
        <f>VLOOKUP(B251,RPT_CAC_KHOAN_GIAM_TRU!$B$4:$M$916,12,FALSE)</f>
        <v>10076690</v>
      </c>
      <c r="G251" s="56">
        <f t="shared" si="0"/>
        <v>-2646690</v>
      </c>
      <c r="H251" s="25">
        <f>IF(G251&lt;0,0,IF(G251&lt;DM_TI_LE!$E$11,G251*DM_TI_LE!$F$11+DM_TI_LE!$G$11,IF(G251&lt;DM_TI_LE!$E$12,G251*DM_TI_LE!$F$12+DM_TI_LE!$G$12,IF(G251&lt;DM_TI_LE!$E$13,G251*DM_TI_LE!$F$13+DM_TI_LE!$G$13,IF(G251&lt;DM_TI_LE!$E$14,G251*DM_TI_LE!$F$14+DM_TI_LE!$G$14,IF(G251&lt;DM_TI_LE!$E$15,G251*DM_TI_LE!$F$15+DM_TI_LE!$G$15,IF(G251&lt;DM_TI_LE!$E$16,G251*DM_TI_LE!$F$16+DM_TI_LE!$G$16,G251*DM_TI_LE!$F$17+DM_TI_LE!$G$17)))))))</f>
        <v>0</v>
      </c>
    </row>
    <row r="252" spans="1:8" ht="12.75">
      <c r="A252" s="36">
        <v>248</v>
      </c>
      <c r="B252" s="38">
        <f>RPT_TIEN_AN_TRUA!B252</f>
        <v>13455</v>
      </c>
      <c r="C252" s="38" t="str">
        <f>RPT_TIEN_AN_TRUA!C252</f>
        <v>Nguyễn Như Tuấn</v>
      </c>
      <c r="D252" s="38" t="str">
        <f>RPT_TIEN_AN_TRUA!D252</f>
        <v>Nhân viên Bốc xếp</v>
      </c>
      <c r="E252" s="56">
        <f>VLOOKUP(B252,RPT_TONG_HOP!$B$6:$S$834,18,FALSE)</f>
        <v>7430000</v>
      </c>
      <c r="F252" s="56">
        <f>VLOOKUP(B252,RPT_CAC_KHOAN_GIAM_TRU!$B$4:$M$916,12,FALSE)</f>
        <v>10076690</v>
      </c>
      <c r="G252" s="56">
        <f t="shared" si="0"/>
        <v>-2646690</v>
      </c>
      <c r="H252" s="25">
        <f>IF(G252&lt;0,0,IF(G252&lt;DM_TI_LE!$E$11,G252*DM_TI_LE!$F$11+DM_TI_LE!$G$11,IF(G252&lt;DM_TI_LE!$E$12,G252*DM_TI_LE!$F$12+DM_TI_LE!$G$12,IF(G252&lt;DM_TI_LE!$E$13,G252*DM_TI_LE!$F$13+DM_TI_LE!$G$13,IF(G252&lt;DM_TI_LE!$E$14,G252*DM_TI_LE!$F$14+DM_TI_LE!$G$14,IF(G252&lt;DM_TI_LE!$E$15,G252*DM_TI_LE!$F$15+DM_TI_LE!$G$15,IF(G252&lt;DM_TI_LE!$E$16,G252*DM_TI_LE!$F$16+DM_TI_LE!$G$16,G252*DM_TI_LE!$F$17+DM_TI_LE!$G$17)))))))</f>
        <v>0</v>
      </c>
    </row>
    <row r="253" spans="1:8" ht="12.75">
      <c r="A253" s="36">
        <v>249</v>
      </c>
      <c r="B253" s="38">
        <f>RPT_TIEN_AN_TRUA!B253</f>
        <v>13457</v>
      </c>
      <c r="C253" s="38" t="str">
        <f>RPT_TIEN_AN_TRUA!C253</f>
        <v>Trần Thanh Tuấn</v>
      </c>
      <c r="D253" s="38" t="str">
        <f>RPT_TIEN_AN_TRUA!D253</f>
        <v>Nhân viên Bốc xếp</v>
      </c>
      <c r="E253" s="56">
        <f>VLOOKUP(B253,RPT_TONG_HOP!$B$6:$S$834,18,FALSE)</f>
        <v>7585000</v>
      </c>
      <c r="F253" s="56">
        <f>VLOOKUP(B253,RPT_CAC_KHOAN_GIAM_TRU!$B$4:$M$916,12,FALSE)</f>
        <v>10076690</v>
      </c>
      <c r="G253" s="56">
        <f t="shared" si="0"/>
        <v>-2491690</v>
      </c>
      <c r="H253" s="25">
        <f>IF(G253&lt;0,0,IF(G253&lt;DM_TI_LE!$E$11,G253*DM_TI_LE!$F$11+DM_TI_LE!$G$11,IF(G253&lt;DM_TI_LE!$E$12,G253*DM_TI_LE!$F$12+DM_TI_LE!$G$12,IF(G253&lt;DM_TI_LE!$E$13,G253*DM_TI_LE!$F$13+DM_TI_LE!$G$13,IF(G253&lt;DM_TI_LE!$E$14,G253*DM_TI_LE!$F$14+DM_TI_LE!$G$14,IF(G253&lt;DM_TI_LE!$E$15,G253*DM_TI_LE!$F$15+DM_TI_LE!$G$15,IF(G253&lt;DM_TI_LE!$E$16,G253*DM_TI_LE!$F$16+DM_TI_LE!$G$16,G253*DM_TI_LE!$F$17+DM_TI_LE!$G$17)))))))</f>
        <v>0</v>
      </c>
    </row>
    <row r="254" spans="1:8" ht="12.75">
      <c r="A254" s="36">
        <v>250</v>
      </c>
      <c r="B254" s="38">
        <f>RPT_TIEN_AN_TRUA!B254</f>
        <v>13458</v>
      </c>
      <c r="C254" s="38" t="str">
        <f>RPT_TIEN_AN_TRUA!C254</f>
        <v>Nguyễn Việt Hải</v>
      </c>
      <c r="D254" s="38" t="str">
        <f>RPT_TIEN_AN_TRUA!D254</f>
        <v>Nhân viên Bốc xếp</v>
      </c>
      <c r="E254" s="56">
        <f>VLOOKUP(B254,RPT_TONG_HOP!$B$6:$S$834,18,FALSE)</f>
        <v>7430000</v>
      </c>
      <c r="F254" s="56">
        <f>VLOOKUP(B254,RPT_CAC_KHOAN_GIAM_TRU!$B$4:$M$916,12,FALSE)</f>
        <v>10076690</v>
      </c>
      <c r="G254" s="56">
        <f t="shared" si="0"/>
        <v>-2646690</v>
      </c>
      <c r="H254" s="25">
        <f>IF(G254&lt;0,0,IF(G254&lt;DM_TI_LE!$E$11,G254*DM_TI_LE!$F$11+DM_TI_LE!$G$11,IF(G254&lt;DM_TI_LE!$E$12,G254*DM_TI_LE!$F$12+DM_TI_LE!$G$12,IF(G254&lt;DM_TI_LE!$E$13,G254*DM_TI_LE!$F$13+DM_TI_LE!$G$13,IF(G254&lt;DM_TI_LE!$E$14,G254*DM_TI_LE!$F$14+DM_TI_LE!$G$14,IF(G254&lt;DM_TI_LE!$E$15,G254*DM_TI_LE!$F$15+DM_TI_LE!$G$15,IF(G254&lt;DM_TI_LE!$E$16,G254*DM_TI_LE!$F$16+DM_TI_LE!$G$16,G254*DM_TI_LE!$F$17+DM_TI_LE!$G$17)))))))</f>
        <v>0</v>
      </c>
    </row>
    <row r="255" spans="1:8" ht="12.75">
      <c r="A255" s="36">
        <v>251</v>
      </c>
      <c r="B255" s="38">
        <f>RPT_TIEN_AN_TRUA!B255</f>
        <v>13461</v>
      </c>
      <c r="C255" s="38" t="str">
        <f>RPT_TIEN_AN_TRUA!C255</f>
        <v>Cao Văn Mạnh</v>
      </c>
      <c r="D255" s="38" t="str">
        <f>RPT_TIEN_AN_TRUA!D255</f>
        <v>Nhân viên Bốc xếp</v>
      </c>
      <c r="E255" s="56">
        <f>VLOOKUP(B255,RPT_TONG_HOP!$B$6:$S$834,18,FALSE)</f>
        <v>7585000</v>
      </c>
      <c r="F255" s="56">
        <f>VLOOKUP(B255,RPT_CAC_KHOAN_GIAM_TRU!$B$4:$M$916,12,FALSE)</f>
        <v>10076690</v>
      </c>
      <c r="G255" s="56">
        <f t="shared" si="0"/>
        <v>-2491690</v>
      </c>
      <c r="H255" s="25">
        <f>IF(G255&lt;0,0,IF(G255&lt;DM_TI_LE!$E$11,G255*DM_TI_LE!$F$11+DM_TI_LE!$G$11,IF(G255&lt;DM_TI_LE!$E$12,G255*DM_TI_LE!$F$12+DM_TI_LE!$G$12,IF(G255&lt;DM_TI_LE!$E$13,G255*DM_TI_LE!$F$13+DM_TI_LE!$G$13,IF(G255&lt;DM_TI_LE!$E$14,G255*DM_TI_LE!$F$14+DM_TI_LE!$G$14,IF(G255&lt;DM_TI_LE!$E$15,G255*DM_TI_LE!$F$15+DM_TI_LE!$G$15,IF(G255&lt;DM_TI_LE!$E$16,G255*DM_TI_LE!$F$16+DM_TI_LE!$G$16,G255*DM_TI_LE!$F$17+DM_TI_LE!$G$17)))))))</f>
        <v>0</v>
      </c>
    </row>
    <row r="256" spans="1:8" ht="12.75">
      <c r="A256" s="36">
        <v>252</v>
      </c>
      <c r="B256" s="38">
        <f>RPT_TIEN_AN_TRUA!B256</f>
        <v>13464</v>
      </c>
      <c r="C256" s="38" t="str">
        <f>RPT_TIEN_AN_TRUA!C256</f>
        <v>Phạm Văn Dũng</v>
      </c>
      <c r="D256" s="38" t="str">
        <f>RPT_TIEN_AN_TRUA!D256</f>
        <v>Nhân viên Bốc xếp</v>
      </c>
      <c r="E256" s="56">
        <f>VLOOKUP(B256,RPT_TONG_HOP!$B$6:$S$834,18,FALSE)</f>
        <v>6755000</v>
      </c>
      <c r="F256" s="56">
        <f>VLOOKUP(B256,RPT_CAC_KHOAN_GIAM_TRU!$B$4:$M$916,12,FALSE)</f>
        <v>10076690</v>
      </c>
      <c r="G256" s="56">
        <f t="shared" si="0"/>
        <v>-3321690</v>
      </c>
      <c r="H256" s="25">
        <f>IF(G256&lt;0,0,IF(G256&lt;DM_TI_LE!$E$11,G256*DM_TI_LE!$F$11+DM_TI_LE!$G$11,IF(G256&lt;DM_TI_LE!$E$12,G256*DM_TI_LE!$F$12+DM_TI_LE!$G$12,IF(G256&lt;DM_TI_LE!$E$13,G256*DM_TI_LE!$F$13+DM_TI_LE!$G$13,IF(G256&lt;DM_TI_LE!$E$14,G256*DM_TI_LE!$F$14+DM_TI_LE!$G$14,IF(G256&lt;DM_TI_LE!$E$15,G256*DM_TI_LE!$F$15+DM_TI_LE!$G$15,IF(G256&lt;DM_TI_LE!$E$16,G256*DM_TI_LE!$F$16+DM_TI_LE!$G$16,G256*DM_TI_LE!$F$17+DM_TI_LE!$G$17)))))))</f>
        <v>0</v>
      </c>
    </row>
    <row r="257" spans="1:8" ht="12.75">
      <c r="A257" s="36">
        <v>253</v>
      </c>
      <c r="B257" s="38">
        <f>RPT_TIEN_AN_TRUA!B257</f>
        <v>13465</v>
      </c>
      <c r="C257" s="38" t="str">
        <f>RPT_TIEN_AN_TRUA!C257</f>
        <v>Vũ Văn Tuyền</v>
      </c>
      <c r="D257" s="38" t="str">
        <f>RPT_TIEN_AN_TRUA!D257</f>
        <v>Nhân viên Bốc xếp</v>
      </c>
      <c r="E257" s="56">
        <f>VLOOKUP(B257,RPT_TONG_HOP!$B$6:$S$834,18,FALSE)</f>
        <v>7767500.0000000009</v>
      </c>
      <c r="F257" s="56">
        <f>VLOOKUP(B257,RPT_CAC_KHOAN_GIAM_TRU!$B$4:$M$916,12,FALSE)</f>
        <v>10076690</v>
      </c>
      <c r="G257" s="56">
        <f t="shared" si="0"/>
        <v>-2309189.9999999991</v>
      </c>
      <c r="H257" s="25">
        <f>IF(G257&lt;0,0,IF(G257&lt;DM_TI_LE!$E$11,G257*DM_TI_LE!$F$11+DM_TI_LE!$G$11,IF(G257&lt;DM_TI_LE!$E$12,G257*DM_TI_LE!$F$12+DM_TI_LE!$G$12,IF(G257&lt;DM_TI_LE!$E$13,G257*DM_TI_LE!$F$13+DM_TI_LE!$G$13,IF(G257&lt;DM_TI_LE!$E$14,G257*DM_TI_LE!$F$14+DM_TI_LE!$G$14,IF(G257&lt;DM_TI_LE!$E$15,G257*DM_TI_LE!$F$15+DM_TI_LE!$G$15,IF(G257&lt;DM_TI_LE!$E$16,G257*DM_TI_LE!$F$16+DM_TI_LE!$G$16,G257*DM_TI_LE!$F$17+DM_TI_LE!$G$17)))))))</f>
        <v>0</v>
      </c>
    </row>
    <row r="258" spans="1:8" ht="12.75">
      <c r="A258" s="36">
        <v>254</v>
      </c>
      <c r="B258" s="38">
        <f>RPT_TIEN_AN_TRUA!B258</f>
        <v>13466</v>
      </c>
      <c r="C258" s="38" t="str">
        <f>RPT_TIEN_AN_TRUA!C258</f>
        <v>Nguyễn Viết Phi</v>
      </c>
      <c r="D258" s="38" t="str">
        <f>RPT_TIEN_AN_TRUA!D258</f>
        <v>Nhân viên Bốc xếp</v>
      </c>
      <c r="E258" s="56">
        <f>VLOOKUP(B258,RPT_TONG_HOP!$B$6:$S$834,18,FALSE)</f>
        <v>7430000</v>
      </c>
      <c r="F258" s="56">
        <f>VLOOKUP(B258,RPT_CAC_KHOAN_GIAM_TRU!$B$4:$M$916,12,FALSE)</f>
        <v>10076690</v>
      </c>
      <c r="G258" s="56">
        <f t="shared" si="0"/>
        <v>-2646690</v>
      </c>
      <c r="H258" s="25">
        <f>IF(G258&lt;0,0,IF(G258&lt;DM_TI_LE!$E$11,G258*DM_TI_LE!$F$11+DM_TI_LE!$G$11,IF(G258&lt;DM_TI_LE!$E$12,G258*DM_TI_LE!$F$12+DM_TI_LE!$G$12,IF(G258&lt;DM_TI_LE!$E$13,G258*DM_TI_LE!$F$13+DM_TI_LE!$G$13,IF(G258&lt;DM_TI_LE!$E$14,G258*DM_TI_LE!$F$14+DM_TI_LE!$G$14,IF(G258&lt;DM_TI_LE!$E$15,G258*DM_TI_LE!$F$15+DM_TI_LE!$G$15,IF(G258&lt;DM_TI_LE!$E$16,G258*DM_TI_LE!$F$16+DM_TI_LE!$G$16,G258*DM_TI_LE!$F$17+DM_TI_LE!$G$17)))))))</f>
        <v>0</v>
      </c>
    </row>
    <row r="259" spans="1:8" ht="12.75">
      <c r="A259" s="36">
        <v>255</v>
      </c>
      <c r="B259" s="38">
        <f>RPT_TIEN_AN_TRUA!B259</f>
        <v>13467</v>
      </c>
      <c r="C259" s="38" t="str">
        <f>RPT_TIEN_AN_TRUA!C259</f>
        <v>Tăng Văn Hải</v>
      </c>
      <c r="D259" s="38" t="str">
        <f>RPT_TIEN_AN_TRUA!D259</f>
        <v>Nhân viên Bốc xếp</v>
      </c>
      <c r="E259" s="56">
        <f>VLOOKUP(B259,RPT_TONG_HOP!$B$6:$S$834,18,FALSE)</f>
        <v>7430000</v>
      </c>
      <c r="F259" s="56">
        <f>VLOOKUP(B259,RPT_CAC_KHOAN_GIAM_TRU!$B$4:$M$916,12,FALSE)</f>
        <v>10076690</v>
      </c>
      <c r="G259" s="56">
        <f t="shared" si="0"/>
        <v>-2646690</v>
      </c>
      <c r="H259" s="25">
        <f>IF(G259&lt;0,0,IF(G259&lt;DM_TI_LE!$E$11,G259*DM_TI_LE!$F$11+DM_TI_LE!$G$11,IF(G259&lt;DM_TI_LE!$E$12,G259*DM_TI_LE!$F$12+DM_TI_LE!$G$12,IF(G259&lt;DM_TI_LE!$E$13,G259*DM_TI_LE!$F$13+DM_TI_LE!$G$13,IF(G259&lt;DM_TI_LE!$E$14,G259*DM_TI_LE!$F$14+DM_TI_LE!$G$14,IF(G259&lt;DM_TI_LE!$E$15,G259*DM_TI_LE!$F$15+DM_TI_LE!$G$15,IF(G259&lt;DM_TI_LE!$E$16,G259*DM_TI_LE!$F$16+DM_TI_LE!$G$16,G259*DM_TI_LE!$F$17+DM_TI_LE!$G$17)))))))</f>
        <v>0</v>
      </c>
    </row>
    <row r="260" spans="1:8" ht="12.75">
      <c r="A260" s="36">
        <v>256</v>
      </c>
      <c r="B260" s="38">
        <f>RPT_TIEN_AN_TRUA!B260</f>
        <v>13468</v>
      </c>
      <c r="C260" s="38" t="str">
        <f>RPT_TIEN_AN_TRUA!C260</f>
        <v>Lê Trọng Tài</v>
      </c>
      <c r="D260" s="38" t="str">
        <f>RPT_TIEN_AN_TRUA!D260</f>
        <v>Nhân viên Bốc xếp</v>
      </c>
      <c r="E260" s="56">
        <f>VLOOKUP(B260,RPT_TONG_HOP!$B$6:$S$834,18,FALSE)</f>
        <v>7430000</v>
      </c>
      <c r="F260" s="56">
        <f>VLOOKUP(B260,RPT_CAC_KHOAN_GIAM_TRU!$B$4:$M$916,12,FALSE)</f>
        <v>10076690</v>
      </c>
      <c r="G260" s="56">
        <f t="shared" si="0"/>
        <v>-2646690</v>
      </c>
      <c r="H260" s="25">
        <f>IF(G260&lt;0,0,IF(G260&lt;DM_TI_LE!$E$11,G260*DM_TI_LE!$F$11+DM_TI_LE!$G$11,IF(G260&lt;DM_TI_LE!$E$12,G260*DM_TI_LE!$F$12+DM_TI_LE!$G$12,IF(G260&lt;DM_TI_LE!$E$13,G260*DM_TI_LE!$F$13+DM_TI_LE!$G$13,IF(G260&lt;DM_TI_LE!$E$14,G260*DM_TI_LE!$F$14+DM_TI_LE!$G$14,IF(G260&lt;DM_TI_LE!$E$15,G260*DM_TI_LE!$F$15+DM_TI_LE!$G$15,IF(G260&lt;DM_TI_LE!$E$16,G260*DM_TI_LE!$F$16+DM_TI_LE!$G$16,G260*DM_TI_LE!$F$17+DM_TI_LE!$G$17)))))))</f>
        <v>0</v>
      </c>
    </row>
    <row r="261" spans="1:8" ht="12.75">
      <c r="A261" s="36">
        <v>257</v>
      </c>
      <c r="B261" s="38">
        <f>RPT_TIEN_AN_TRUA!B261</f>
        <v>11141</v>
      </c>
      <c r="C261" s="38" t="str">
        <f>RPT_TIEN_AN_TRUA!C261</f>
        <v>Lê Trọng Lệ</v>
      </c>
      <c r="D261" s="38" t="str">
        <f>RPT_TIEN_AN_TRUA!D261</f>
        <v>Nhân viên Bốc xếp</v>
      </c>
      <c r="E261" s="56">
        <f>VLOOKUP(B261,RPT_TONG_HOP!$B$6:$S$834,18,FALSE)</f>
        <v>7430000</v>
      </c>
      <c r="F261" s="56">
        <f>VLOOKUP(B261,RPT_CAC_KHOAN_GIAM_TRU!$B$4:$M$916,12,FALSE)</f>
        <v>10076690</v>
      </c>
      <c r="G261" s="56">
        <f t="shared" si="0"/>
        <v>-2646690</v>
      </c>
      <c r="H261" s="25">
        <f>IF(G261&lt;0,0,IF(G261&lt;DM_TI_LE!$E$11,G261*DM_TI_LE!$F$11+DM_TI_LE!$G$11,IF(G261&lt;DM_TI_LE!$E$12,G261*DM_TI_LE!$F$12+DM_TI_LE!$G$12,IF(G261&lt;DM_TI_LE!$E$13,G261*DM_TI_LE!$F$13+DM_TI_LE!$G$13,IF(G261&lt;DM_TI_LE!$E$14,G261*DM_TI_LE!$F$14+DM_TI_LE!$G$14,IF(G261&lt;DM_TI_LE!$E$15,G261*DM_TI_LE!$F$15+DM_TI_LE!$G$15,IF(G261&lt;DM_TI_LE!$E$16,G261*DM_TI_LE!$F$16+DM_TI_LE!$G$16,G261*DM_TI_LE!$F$17+DM_TI_LE!$G$17)))))))</f>
        <v>0</v>
      </c>
    </row>
    <row r="262" spans="1:8" ht="12.75">
      <c r="A262" s="36">
        <v>258</v>
      </c>
      <c r="B262" s="38">
        <f>RPT_TIEN_AN_TRUA!B262</f>
        <v>10681</v>
      </c>
      <c r="C262" s="38" t="str">
        <f>RPT_TIEN_AN_TRUA!C262</f>
        <v>Trần Văn Minh</v>
      </c>
      <c r="D262" s="38" t="str">
        <f>RPT_TIEN_AN_TRUA!D262</f>
        <v>NV Lái xe - VHTTB</v>
      </c>
      <c r="E262" s="56">
        <f>VLOOKUP(B262,RPT_TONG_HOP!$B$6:$S$834,18,FALSE)</f>
        <v>9925000</v>
      </c>
      <c r="F262" s="56">
        <f>VLOOKUP(B262,RPT_CAC_KHOAN_GIAM_TRU!$B$4:$M$916,12,FALSE)</f>
        <v>17396705</v>
      </c>
      <c r="G262" s="56">
        <f t="shared" si="0"/>
        <v>-7471705</v>
      </c>
      <c r="H262" s="25">
        <f>IF(G262&lt;0,0,IF(G262&lt;DM_TI_LE!$E$11,G262*DM_TI_LE!$F$11+DM_TI_LE!$G$11,IF(G262&lt;DM_TI_LE!$E$12,G262*DM_TI_LE!$F$12+DM_TI_LE!$G$12,IF(G262&lt;DM_TI_LE!$E$13,G262*DM_TI_LE!$F$13+DM_TI_LE!$G$13,IF(G262&lt;DM_TI_LE!$E$14,G262*DM_TI_LE!$F$14+DM_TI_LE!$G$14,IF(G262&lt;DM_TI_LE!$E$15,G262*DM_TI_LE!$F$15+DM_TI_LE!$G$15,IF(G262&lt;DM_TI_LE!$E$16,G262*DM_TI_LE!$F$16+DM_TI_LE!$G$16,G262*DM_TI_LE!$F$17+DM_TI_LE!$G$17)))))))</f>
        <v>0</v>
      </c>
    </row>
    <row r="263" spans="1:8" ht="12.75">
      <c r="A263" s="36">
        <v>259</v>
      </c>
      <c r="B263" s="38">
        <f>RPT_TIEN_AN_TRUA!B263</f>
        <v>10682</v>
      </c>
      <c r="C263" s="38" t="str">
        <f>RPT_TIEN_AN_TRUA!C263</f>
        <v>Nguyễn Gia Chiến</v>
      </c>
      <c r="D263" s="38" t="str">
        <f>RPT_TIEN_AN_TRUA!D263</f>
        <v>NV Lái xe - VHTTB</v>
      </c>
      <c r="E263" s="56">
        <f>VLOOKUP(B263,RPT_TONG_HOP!$B$6:$S$834,18,FALSE)</f>
        <v>9200961.5384615399</v>
      </c>
      <c r="F263" s="56">
        <f>VLOOKUP(B263,RPT_CAC_KHOAN_GIAM_TRU!$B$4:$M$916,12,FALSE)</f>
        <v>10065935.76923077</v>
      </c>
      <c r="G263" s="56">
        <f t="shared" si="0"/>
        <v>-864974.23076923005</v>
      </c>
      <c r="H263" s="25">
        <f>IF(G263&lt;0,0,IF(G263&lt;DM_TI_LE!$E$11,G263*DM_TI_LE!$F$11+DM_TI_LE!$G$11,IF(G263&lt;DM_TI_LE!$E$12,G263*DM_TI_LE!$F$12+DM_TI_LE!$G$12,IF(G263&lt;DM_TI_LE!$E$13,G263*DM_TI_LE!$F$13+DM_TI_LE!$G$13,IF(G263&lt;DM_TI_LE!$E$14,G263*DM_TI_LE!$F$14+DM_TI_LE!$G$14,IF(G263&lt;DM_TI_LE!$E$15,G263*DM_TI_LE!$F$15+DM_TI_LE!$G$15,IF(G263&lt;DM_TI_LE!$E$16,G263*DM_TI_LE!$F$16+DM_TI_LE!$G$16,G263*DM_TI_LE!$F$17+DM_TI_LE!$G$17)))))))</f>
        <v>0</v>
      </c>
    </row>
    <row r="264" spans="1:8" ht="12.75">
      <c r="A264" s="36">
        <v>260</v>
      </c>
      <c r="B264" s="38">
        <f>RPT_TIEN_AN_TRUA!B264</f>
        <v>10683</v>
      </c>
      <c r="C264" s="38" t="str">
        <f>RPT_TIEN_AN_TRUA!C264</f>
        <v>Nguyễn Trung Sơn</v>
      </c>
      <c r="D264" s="38" t="str">
        <f>RPT_TIEN_AN_TRUA!D264</f>
        <v>NV Lái xe - VHTTB</v>
      </c>
      <c r="E264" s="56">
        <f>VLOOKUP(B264,RPT_TONG_HOP!$B$6:$S$834,18,FALSE)</f>
        <v>9770000</v>
      </c>
      <c r="F264" s="56">
        <f>VLOOKUP(B264,RPT_CAC_KHOAN_GIAM_TRU!$B$4:$M$916,12,FALSE)</f>
        <v>17396705</v>
      </c>
      <c r="G264" s="56">
        <f t="shared" si="0"/>
        <v>-7626705</v>
      </c>
      <c r="H264" s="25">
        <f>IF(G264&lt;0,0,IF(G264&lt;DM_TI_LE!$E$11,G264*DM_TI_LE!$F$11+DM_TI_LE!$G$11,IF(G264&lt;DM_TI_LE!$E$12,G264*DM_TI_LE!$F$12+DM_TI_LE!$G$12,IF(G264&lt;DM_TI_LE!$E$13,G264*DM_TI_LE!$F$13+DM_TI_LE!$G$13,IF(G264&lt;DM_TI_LE!$E$14,G264*DM_TI_LE!$F$14+DM_TI_LE!$G$14,IF(G264&lt;DM_TI_LE!$E$15,G264*DM_TI_LE!$F$15+DM_TI_LE!$G$15,IF(G264&lt;DM_TI_LE!$E$16,G264*DM_TI_LE!$F$16+DM_TI_LE!$G$16,G264*DM_TI_LE!$F$17+DM_TI_LE!$G$17)))))))</f>
        <v>0</v>
      </c>
    </row>
    <row r="265" spans="1:8" ht="12.75">
      <c r="A265" s="36">
        <v>261</v>
      </c>
      <c r="B265" s="38">
        <f>RPT_TIEN_AN_TRUA!B265</f>
        <v>10684</v>
      </c>
      <c r="C265" s="38" t="str">
        <f>RPT_TIEN_AN_TRUA!C265</f>
        <v>Lê Quang Hợp</v>
      </c>
      <c r="D265" s="38" t="str">
        <f>RPT_TIEN_AN_TRUA!D265</f>
        <v>NV Lái xe - VHTTB</v>
      </c>
      <c r="E265" s="56">
        <f>VLOOKUP(B265,RPT_TONG_HOP!$B$6:$S$834,18,FALSE)</f>
        <v>9497300</v>
      </c>
      <c r="F265" s="56">
        <f>VLOOKUP(B265,RPT_CAC_KHOAN_GIAM_TRU!$B$4:$M$916,12,FALSE)</f>
        <v>17396705</v>
      </c>
      <c r="G265" s="56">
        <f t="shared" si="0"/>
        <v>-7899405</v>
      </c>
      <c r="H265" s="25">
        <f>IF(G265&lt;0,0,IF(G265&lt;DM_TI_LE!$E$11,G265*DM_TI_LE!$F$11+DM_TI_LE!$G$11,IF(G265&lt;DM_TI_LE!$E$12,G265*DM_TI_LE!$F$12+DM_TI_LE!$G$12,IF(G265&lt;DM_TI_LE!$E$13,G265*DM_TI_LE!$F$13+DM_TI_LE!$G$13,IF(G265&lt;DM_TI_LE!$E$14,G265*DM_TI_LE!$F$14+DM_TI_LE!$G$14,IF(G265&lt;DM_TI_LE!$E$15,G265*DM_TI_LE!$F$15+DM_TI_LE!$G$15,IF(G265&lt;DM_TI_LE!$E$16,G265*DM_TI_LE!$F$16+DM_TI_LE!$G$16,G265*DM_TI_LE!$F$17+DM_TI_LE!$G$17)))))))</f>
        <v>0</v>
      </c>
    </row>
    <row r="266" spans="1:8" ht="12.75">
      <c r="A266" s="36">
        <v>262</v>
      </c>
      <c r="B266" s="38">
        <f>RPT_TIEN_AN_TRUA!B266</f>
        <v>10705</v>
      </c>
      <c r="C266" s="38" t="str">
        <f>RPT_TIEN_AN_TRUA!C266</f>
        <v>Nguyễn Hữu Nam</v>
      </c>
      <c r="D266" s="38" t="str">
        <f>RPT_TIEN_AN_TRUA!D266</f>
        <v>NV Lái xe - VHTTB</v>
      </c>
      <c r="E266" s="56">
        <f>VLOOKUP(B266,RPT_TONG_HOP!$B$6:$S$834,18,FALSE)</f>
        <v>9770000</v>
      </c>
      <c r="F266" s="56">
        <f>VLOOKUP(B266,RPT_CAC_KHOAN_GIAM_TRU!$B$4:$M$916,12,FALSE)</f>
        <v>17396705</v>
      </c>
      <c r="G266" s="56">
        <f t="shared" si="0"/>
        <v>-7626705</v>
      </c>
      <c r="H266" s="25">
        <f>IF(G266&lt;0,0,IF(G266&lt;DM_TI_LE!$E$11,G266*DM_TI_LE!$F$11+DM_TI_LE!$G$11,IF(G266&lt;DM_TI_LE!$E$12,G266*DM_TI_LE!$F$12+DM_TI_LE!$G$12,IF(G266&lt;DM_TI_LE!$E$13,G266*DM_TI_LE!$F$13+DM_TI_LE!$G$13,IF(G266&lt;DM_TI_LE!$E$14,G266*DM_TI_LE!$F$14+DM_TI_LE!$G$14,IF(G266&lt;DM_TI_LE!$E$15,G266*DM_TI_LE!$F$15+DM_TI_LE!$G$15,IF(G266&lt;DM_TI_LE!$E$16,G266*DM_TI_LE!$F$16+DM_TI_LE!$G$16,G266*DM_TI_LE!$F$17+DM_TI_LE!$G$17)))))))</f>
        <v>0</v>
      </c>
    </row>
    <row r="267" spans="1:8" ht="12.75">
      <c r="A267" s="36">
        <v>263</v>
      </c>
      <c r="B267" s="38">
        <f>RPT_TIEN_AN_TRUA!B267</f>
        <v>10706</v>
      </c>
      <c r="C267" s="38" t="str">
        <f>RPT_TIEN_AN_TRUA!C267</f>
        <v>Đặng Đình Phương</v>
      </c>
      <c r="D267" s="38" t="str">
        <f>RPT_TIEN_AN_TRUA!D267</f>
        <v>NV Lái xe - VHTTB</v>
      </c>
      <c r="E267" s="56">
        <f>VLOOKUP(B267,RPT_TONG_HOP!$B$6:$S$834,18,FALSE)</f>
        <v>11101500.000000002</v>
      </c>
      <c r="F267" s="56">
        <f>VLOOKUP(B267,RPT_CAC_KHOAN_GIAM_TRU!$B$4:$M$916,12,FALSE)</f>
        <v>17317430</v>
      </c>
      <c r="G267" s="56">
        <f t="shared" si="0"/>
        <v>-6215929.9999999981</v>
      </c>
      <c r="H267" s="25">
        <f>IF(G267&lt;0,0,IF(G267&lt;DM_TI_LE!$E$11,G267*DM_TI_LE!$F$11+DM_TI_LE!$G$11,IF(G267&lt;DM_TI_LE!$E$12,G267*DM_TI_LE!$F$12+DM_TI_LE!$G$12,IF(G267&lt;DM_TI_LE!$E$13,G267*DM_TI_LE!$F$13+DM_TI_LE!$G$13,IF(G267&lt;DM_TI_LE!$E$14,G267*DM_TI_LE!$F$14+DM_TI_LE!$G$14,IF(G267&lt;DM_TI_LE!$E$15,G267*DM_TI_LE!$F$15+DM_TI_LE!$G$15,IF(G267&lt;DM_TI_LE!$E$16,G267*DM_TI_LE!$F$16+DM_TI_LE!$G$16,G267*DM_TI_LE!$F$17+DM_TI_LE!$G$17)))))))</f>
        <v>0</v>
      </c>
    </row>
    <row r="268" spans="1:8" ht="12.75">
      <c r="A268" s="36">
        <v>264</v>
      </c>
      <c r="B268" s="38">
        <f>RPT_TIEN_AN_TRUA!B268</f>
        <v>10707</v>
      </c>
      <c r="C268" s="38" t="str">
        <f>RPT_TIEN_AN_TRUA!C268</f>
        <v>Phù Trung Ninh</v>
      </c>
      <c r="D268" s="38" t="str">
        <f>RPT_TIEN_AN_TRUA!D268</f>
        <v>NV Lái xe - VHTTB</v>
      </c>
      <c r="E268" s="56">
        <f>VLOOKUP(B268,RPT_TONG_HOP!$B$6:$S$834,18,FALSE)</f>
        <v>11101500.000000002</v>
      </c>
      <c r="F268" s="56">
        <f>VLOOKUP(B268,RPT_CAC_KHOAN_GIAM_TRU!$B$4:$M$916,12,FALSE)</f>
        <v>20917430</v>
      </c>
      <c r="G268" s="56">
        <f t="shared" si="0"/>
        <v>-9815929.9999999981</v>
      </c>
      <c r="H268" s="25">
        <f>IF(G268&lt;0,0,IF(G268&lt;DM_TI_LE!$E$11,G268*DM_TI_LE!$F$11+DM_TI_LE!$G$11,IF(G268&lt;DM_TI_LE!$E$12,G268*DM_TI_LE!$F$12+DM_TI_LE!$G$12,IF(G268&lt;DM_TI_LE!$E$13,G268*DM_TI_LE!$F$13+DM_TI_LE!$G$13,IF(G268&lt;DM_TI_LE!$E$14,G268*DM_TI_LE!$F$14+DM_TI_LE!$G$14,IF(G268&lt;DM_TI_LE!$E$15,G268*DM_TI_LE!$F$15+DM_TI_LE!$G$15,IF(G268&lt;DM_TI_LE!$E$16,G268*DM_TI_LE!$F$16+DM_TI_LE!$G$16,G268*DM_TI_LE!$F$17+DM_TI_LE!$G$17)))))))</f>
        <v>0</v>
      </c>
    </row>
    <row r="269" spans="1:8" ht="12.75">
      <c r="A269" s="36">
        <v>265</v>
      </c>
      <c r="B269" s="38">
        <f>RPT_TIEN_AN_TRUA!B269</f>
        <v>10708</v>
      </c>
      <c r="C269" s="38" t="str">
        <f>RPT_TIEN_AN_TRUA!C269</f>
        <v>Phạm Đình Thuần</v>
      </c>
      <c r="D269" s="38" t="str">
        <f>RPT_TIEN_AN_TRUA!D269</f>
        <v>NV Lái xe - VHTTB</v>
      </c>
      <c r="E269" s="56">
        <f>VLOOKUP(B269,RPT_TONG_HOP!$B$6:$S$834,18,FALSE)</f>
        <v>10791500.000000002</v>
      </c>
      <c r="F269" s="56">
        <f>VLOOKUP(B269,RPT_CAC_KHOAN_GIAM_TRU!$B$4:$M$916,12,FALSE)</f>
        <v>17396705</v>
      </c>
      <c r="G269" s="56">
        <f t="shared" si="0"/>
        <v>-6605204.9999999981</v>
      </c>
      <c r="H269" s="25">
        <f>IF(G269&lt;0,0,IF(G269&lt;DM_TI_LE!$E$11,G269*DM_TI_LE!$F$11+DM_TI_LE!$G$11,IF(G269&lt;DM_TI_LE!$E$12,G269*DM_TI_LE!$F$12+DM_TI_LE!$G$12,IF(G269&lt;DM_TI_LE!$E$13,G269*DM_TI_LE!$F$13+DM_TI_LE!$G$13,IF(G269&lt;DM_TI_LE!$E$14,G269*DM_TI_LE!$F$14+DM_TI_LE!$G$14,IF(G269&lt;DM_TI_LE!$E$15,G269*DM_TI_LE!$F$15+DM_TI_LE!$G$15,IF(G269&lt;DM_TI_LE!$E$16,G269*DM_TI_LE!$F$16+DM_TI_LE!$G$16,G269*DM_TI_LE!$F$17+DM_TI_LE!$G$17)))))))</f>
        <v>0</v>
      </c>
    </row>
    <row r="270" spans="1:8" ht="12.75">
      <c r="A270" s="36">
        <v>266</v>
      </c>
      <c r="B270" s="38">
        <f>RPT_TIEN_AN_TRUA!B270</f>
        <v>10710</v>
      </c>
      <c r="C270" s="38" t="str">
        <f>RPT_TIEN_AN_TRUA!C270</f>
        <v>Nguyễn Anh Dũng</v>
      </c>
      <c r="D270" s="38" t="str">
        <f>RPT_TIEN_AN_TRUA!D270</f>
        <v>NV Lái xe - VHTTB</v>
      </c>
      <c r="E270" s="56">
        <f>VLOOKUP(B270,RPT_TONG_HOP!$B$6:$S$834,18,FALSE)</f>
        <v>10930000</v>
      </c>
      <c r="F270" s="56">
        <f>VLOOKUP(B270,RPT_CAC_KHOAN_GIAM_TRU!$B$4:$M$916,12,FALSE)</f>
        <v>17317430</v>
      </c>
      <c r="G270" s="56">
        <f t="shared" si="0"/>
        <v>-6387430</v>
      </c>
      <c r="H270" s="25">
        <f>IF(G270&lt;0,0,IF(G270&lt;DM_TI_LE!$E$11,G270*DM_TI_LE!$F$11+DM_TI_LE!$G$11,IF(G270&lt;DM_TI_LE!$E$12,G270*DM_TI_LE!$F$12+DM_TI_LE!$G$12,IF(G270&lt;DM_TI_LE!$E$13,G270*DM_TI_LE!$F$13+DM_TI_LE!$G$13,IF(G270&lt;DM_TI_LE!$E$14,G270*DM_TI_LE!$F$14+DM_TI_LE!$G$14,IF(G270&lt;DM_TI_LE!$E$15,G270*DM_TI_LE!$F$15+DM_TI_LE!$G$15,IF(G270&lt;DM_TI_LE!$E$16,G270*DM_TI_LE!$F$16+DM_TI_LE!$G$16,G270*DM_TI_LE!$F$17+DM_TI_LE!$G$17)))))))</f>
        <v>0</v>
      </c>
    </row>
    <row r="271" spans="1:8" ht="12.75">
      <c r="A271" s="36">
        <v>267</v>
      </c>
      <c r="B271" s="38">
        <f>RPT_TIEN_AN_TRUA!B271</f>
        <v>10711</v>
      </c>
      <c r="C271" s="38" t="str">
        <f>RPT_TIEN_AN_TRUA!C271</f>
        <v>Nguyễn Ngọc Hà</v>
      </c>
      <c r="D271" s="38" t="str">
        <f>RPT_TIEN_AN_TRUA!D271</f>
        <v>NV Lái xe - VHTTB</v>
      </c>
      <c r="E271" s="56">
        <f>VLOOKUP(B271,RPT_TONG_HOP!$B$6:$S$834,18,FALSE)</f>
        <v>8476769.2307692319</v>
      </c>
      <c r="F271" s="56">
        <f>VLOOKUP(B271,RPT_CAC_KHOAN_GIAM_TRU!$B$4:$M$916,12,FALSE)</f>
        <v>17160506.923076924</v>
      </c>
      <c r="G271" s="56">
        <f t="shared" si="0"/>
        <v>-8683737.692307692</v>
      </c>
      <c r="H271" s="25">
        <f>IF(G271&lt;0,0,IF(G271&lt;DM_TI_LE!$E$11,G271*DM_TI_LE!$F$11+DM_TI_LE!$G$11,IF(G271&lt;DM_TI_LE!$E$12,G271*DM_TI_LE!$F$12+DM_TI_LE!$G$12,IF(G271&lt;DM_TI_LE!$E$13,G271*DM_TI_LE!$F$13+DM_TI_LE!$G$13,IF(G271&lt;DM_TI_LE!$E$14,G271*DM_TI_LE!$F$14+DM_TI_LE!$G$14,IF(G271&lt;DM_TI_LE!$E$15,G271*DM_TI_LE!$F$15+DM_TI_LE!$G$15,IF(G271&lt;DM_TI_LE!$E$16,G271*DM_TI_LE!$F$16+DM_TI_LE!$G$16,G271*DM_TI_LE!$F$17+DM_TI_LE!$G$17)))))))</f>
        <v>0</v>
      </c>
    </row>
    <row r="272" spans="1:8" ht="12.75">
      <c r="A272" s="36">
        <v>268</v>
      </c>
      <c r="B272" s="38">
        <f>RPT_TIEN_AN_TRUA!B272</f>
        <v>10712</v>
      </c>
      <c r="C272" s="38" t="str">
        <f>RPT_TIEN_AN_TRUA!C272</f>
        <v>Phạm Đức Long</v>
      </c>
      <c r="D272" s="38" t="str">
        <f>RPT_TIEN_AN_TRUA!D272</f>
        <v>NV Lái xe - VHTTB</v>
      </c>
      <c r="E272" s="56">
        <f>VLOOKUP(B272,RPT_TONG_HOP!$B$6:$S$834,18,FALSE)</f>
        <v>9315500</v>
      </c>
      <c r="F272" s="56">
        <f>VLOOKUP(B272,RPT_CAC_KHOAN_GIAM_TRU!$B$4:$M$916,12,FALSE)</f>
        <v>13717430</v>
      </c>
      <c r="G272" s="56">
        <f t="shared" si="0"/>
        <v>-4401930</v>
      </c>
      <c r="H272" s="25">
        <f>IF(G272&lt;0,0,IF(G272&lt;DM_TI_LE!$E$11,G272*DM_TI_LE!$F$11+DM_TI_LE!$G$11,IF(G272&lt;DM_TI_LE!$E$12,G272*DM_TI_LE!$F$12+DM_TI_LE!$G$12,IF(G272&lt;DM_TI_LE!$E$13,G272*DM_TI_LE!$F$13+DM_TI_LE!$G$13,IF(G272&lt;DM_TI_LE!$E$14,G272*DM_TI_LE!$F$14+DM_TI_LE!$G$14,IF(G272&lt;DM_TI_LE!$E$15,G272*DM_TI_LE!$F$15+DM_TI_LE!$G$15,IF(G272&lt;DM_TI_LE!$E$16,G272*DM_TI_LE!$F$16+DM_TI_LE!$G$16,G272*DM_TI_LE!$F$17+DM_TI_LE!$G$17)))))))</f>
        <v>0</v>
      </c>
    </row>
    <row r="273" spans="1:8" ht="12.75">
      <c r="A273" s="36">
        <v>269</v>
      </c>
      <c r="B273" s="38">
        <f>RPT_TIEN_AN_TRUA!B273</f>
        <v>10713</v>
      </c>
      <c r="C273" s="38" t="str">
        <f>RPT_TIEN_AN_TRUA!C273</f>
        <v>Trịnh Văn Mạnh</v>
      </c>
      <c r="D273" s="38" t="str">
        <f>RPT_TIEN_AN_TRUA!D273</f>
        <v>NV Lái xe - VHTTB</v>
      </c>
      <c r="E273" s="56">
        <f>VLOOKUP(B273,RPT_TONG_HOP!$B$6:$S$834,18,FALSE)</f>
        <v>10946500.000000002</v>
      </c>
      <c r="F273" s="56">
        <f>VLOOKUP(B273,RPT_CAC_KHOAN_GIAM_TRU!$B$4:$M$916,12,FALSE)</f>
        <v>13717430</v>
      </c>
      <c r="G273" s="56">
        <f t="shared" si="0"/>
        <v>-2770929.9999999981</v>
      </c>
      <c r="H273" s="25">
        <f>IF(G273&lt;0,0,IF(G273&lt;DM_TI_LE!$E$11,G273*DM_TI_LE!$F$11+DM_TI_LE!$G$11,IF(G273&lt;DM_TI_LE!$E$12,G273*DM_TI_LE!$F$12+DM_TI_LE!$G$12,IF(G273&lt;DM_TI_LE!$E$13,G273*DM_TI_LE!$F$13+DM_TI_LE!$G$13,IF(G273&lt;DM_TI_LE!$E$14,G273*DM_TI_LE!$F$14+DM_TI_LE!$G$14,IF(G273&lt;DM_TI_LE!$E$15,G273*DM_TI_LE!$F$15+DM_TI_LE!$G$15,IF(G273&lt;DM_TI_LE!$E$16,G273*DM_TI_LE!$F$16+DM_TI_LE!$G$16,G273*DM_TI_LE!$F$17+DM_TI_LE!$G$17)))))))</f>
        <v>0</v>
      </c>
    </row>
    <row r="274" spans="1:8" ht="12.75">
      <c r="A274" s="36">
        <v>270</v>
      </c>
      <c r="B274" s="38">
        <f>RPT_TIEN_AN_TRUA!B274</f>
        <v>10714</v>
      </c>
      <c r="C274" s="38" t="str">
        <f>RPT_TIEN_AN_TRUA!C274</f>
        <v>Phạm Văn Hải</v>
      </c>
      <c r="D274" s="38" t="str">
        <f>RPT_TIEN_AN_TRUA!D274</f>
        <v>NV Lái xe - VHTTB</v>
      </c>
      <c r="E274" s="56">
        <f>VLOOKUP(B274,RPT_TONG_HOP!$B$6:$S$834,18,FALSE)</f>
        <v>10620000</v>
      </c>
      <c r="F274" s="56">
        <f>VLOOKUP(B274,RPT_CAC_KHOAN_GIAM_TRU!$B$4:$M$916,12,FALSE)</f>
        <v>24582530</v>
      </c>
      <c r="G274" s="56">
        <f t="shared" si="0"/>
        <v>-13962530</v>
      </c>
      <c r="H274" s="25">
        <f>IF(G274&lt;0,0,IF(G274&lt;DM_TI_LE!$E$11,G274*DM_TI_LE!$F$11+DM_TI_LE!$G$11,IF(G274&lt;DM_TI_LE!$E$12,G274*DM_TI_LE!$F$12+DM_TI_LE!$G$12,IF(G274&lt;DM_TI_LE!$E$13,G274*DM_TI_LE!$F$13+DM_TI_LE!$G$13,IF(G274&lt;DM_TI_LE!$E$14,G274*DM_TI_LE!$F$14+DM_TI_LE!$G$14,IF(G274&lt;DM_TI_LE!$E$15,G274*DM_TI_LE!$F$15+DM_TI_LE!$G$15,IF(G274&lt;DM_TI_LE!$E$16,G274*DM_TI_LE!$F$16+DM_TI_LE!$G$16,G274*DM_TI_LE!$F$17+DM_TI_LE!$G$17)))))))</f>
        <v>0</v>
      </c>
    </row>
    <row r="275" spans="1:8" ht="12.75">
      <c r="A275" s="36">
        <v>271</v>
      </c>
      <c r="B275" s="38">
        <f>RPT_TIEN_AN_TRUA!B275</f>
        <v>10716</v>
      </c>
      <c r="C275" s="38" t="str">
        <f>RPT_TIEN_AN_TRUA!C275</f>
        <v>Bùi Văn Thành</v>
      </c>
      <c r="D275" s="38" t="str">
        <f>RPT_TIEN_AN_TRUA!D275</f>
        <v>NV Lái xe - VHTTB</v>
      </c>
      <c r="E275" s="56">
        <f>VLOOKUP(B275,RPT_TONG_HOP!$B$6:$S$834,18,FALSE)</f>
        <v>8415500</v>
      </c>
      <c r="F275" s="56">
        <f>VLOOKUP(B275,RPT_CAC_KHOAN_GIAM_TRU!$B$4:$M$916,12,FALSE)</f>
        <v>17317430</v>
      </c>
      <c r="G275" s="56">
        <f t="shared" si="0"/>
        <v>-8901930</v>
      </c>
      <c r="H275" s="25">
        <f>IF(G275&lt;0,0,IF(G275&lt;DM_TI_LE!$E$11,G275*DM_TI_LE!$F$11+DM_TI_LE!$G$11,IF(G275&lt;DM_TI_LE!$E$12,G275*DM_TI_LE!$F$12+DM_TI_LE!$G$12,IF(G275&lt;DM_TI_LE!$E$13,G275*DM_TI_LE!$F$13+DM_TI_LE!$G$13,IF(G275&lt;DM_TI_LE!$E$14,G275*DM_TI_LE!$F$14+DM_TI_LE!$G$14,IF(G275&lt;DM_TI_LE!$E$15,G275*DM_TI_LE!$F$15+DM_TI_LE!$G$15,IF(G275&lt;DM_TI_LE!$E$16,G275*DM_TI_LE!$F$16+DM_TI_LE!$G$16,G275*DM_TI_LE!$F$17+DM_TI_LE!$G$17)))))))</f>
        <v>0</v>
      </c>
    </row>
    <row r="276" spans="1:8" ht="12.75">
      <c r="A276" s="36">
        <v>272</v>
      </c>
      <c r="B276" s="38">
        <f>RPT_TIEN_AN_TRUA!B276</f>
        <v>10717</v>
      </c>
      <c r="C276" s="38" t="str">
        <f>RPT_TIEN_AN_TRUA!C276</f>
        <v>Bùi Chí Công</v>
      </c>
      <c r="D276" s="38" t="str">
        <f>RPT_TIEN_AN_TRUA!D276</f>
        <v>NV Lái xe - VHTTB</v>
      </c>
      <c r="E276" s="56">
        <f>VLOOKUP(B276,RPT_TONG_HOP!$B$6:$S$834,18,FALSE)</f>
        <v>9704750</v>
      </c>
      <c r="F276" s="56">
        <f>VLOOKUP(B276,RPT_CAC_KHOAN_GIAM_TRU!$B$4:$M$916,12,FALSE)</f>
        <v>10117430</v>
      </c>
      <c r="G276" s="56">
        <f t="shared" si="0"/>
        <v>-412680</v>
      </c>
      <c r="H276" s="25">
        <f>IF(G276&lt;0,0,IF(G276&lt;DM_TI_LE!$E$11,G276*DM_TI_LE!$F$11+DM_TI_LE!$G$11,IF(G276&lt;DM_TI_LE!$E$12,G276*DM_TI_LE!$F$12+DM_TI_LE!$G$12,IF(G276&lt;DM_TI_LE!$E$13,G276*DM_TI_LE!$F$13+DM_TI_LE!$G$13,IF(G276&lt;DM_TI_LE!$E$14,G276*DM_TI_LE!$F$14+DM_TI_LE!$G$14,IF(G276&lt;DM_TI_LE!$E$15,G276*DM_TI_LE!$F$15+DM_TI_LE!$G$15,IF(G276&lt;DM_TI_LE!$E$16,G276*DM_TI_LE!$F$16+DM_TI_LE!$G$16,G276*DM_TI_LE!$F$17+DM_TI_LE!$G$17)))))))</f>
        <v>0</v>
      </c>
    </row>
    <row r="277" spans="1:8" ht="12.75">
      <c r="A277" s="36">
        <v>273</v>
      </c>
      <c r="B277" s="38">
        <f>RPT_TIEN_AN_TRUA!B277</f>
        <v>10718</v>
      </c>
      <c r="C277" s="38" t="str">
        <f>RPT_TIEN_AN_TRUA!C277</f>
        <v>Nguyễn Văn Định</v>
      </c>
      <c r="D277" s="38" t="str">
        <f>RPT_TIEN_AN_TRUA!D277</f>
        <v>NV Lái xe - VHTTB</v>
      </c>
      <c r="E277" s="56">
        <f>VLOOKUP(B277,RPT_TONG_HOP!$B$6:$S$834,18,FALSE)</f>
        <v>9025076.9230769239</v>
      </c>
      <c r="F277" s="56">
        <f>VLOOKUP(B277,RPT_CAC_KHOAN_GIAM_TRU!$B$4:$M$916,12,FALSE)</f>
        <v>17265122.307692308</v>
      </c>
      <c r="G277" s="56">
        <f t="shared" si="0"/>
        <v>-8240045.384615384</v>
      </c>
      <c r="H277" s="25">
        <f>IF(G277&lt;0,0,IF(G277&lt;DM_TI_LE!$E$11,G277*DM_TI_LE!$F$11+DM_TI_LE!$G$11,IF(G277&lt;DM_TI_LE!$E$12,G277*DM_TI_LE!$F$12+DM_TI_LE!$G$12,IF(G277&lt;DM_TI_LE!$E$13,G277*DM_TI_LE!$F$13+DM_TI_LE!$G$13,IF(G277&lt;DM_TI_LE!$E$14,G277*DM_TI_LE!$F$14+DM_TI_LE!$G$14,IF(G277&lt;DM_TI_LE!$E$15,G277*DM_TI_LE!$F$15+DM_TI_LE!$G$15,IF(G277&lt;DM_TI_LE!$E$16,G277*DM_TI_LE!$F$16+DM_TI_LE!$G$16,G277*DM_TI_LE!$F$17+DM_TI_LE!$G$17)))))))</f>
        <v>0</v>
      </c>
    </row>
    <row r="278" spans="1:8" ht="12.75">
      <c r="A278" s="36">
        <v>274</v>
      </c>
      <c r="B278" s="38">
        <f>RPT_TIEN_AN_TRUA!B278</f>
        <v>10719</v>
      </c>
      <c r="C278" s="38" t="str">
        <f>RPT_TIEN_AN_TRUA!C278</f>
        <v>Nguyễn Hải Anh</v>
      </c>
      <c r="D278" s="38" t="str">
        <f>RPT_TIEN_AN_TRUA!D278</f>
        <v>NV Lái xe - VHTTB</v>
      </c>
      <c r="E278" s="56">
        <f>VLOOKUP(B278,RPT_TONG_HOP!$B$6:$S$834,18,FALSE)</f>
        <v>8417692.307692308</v>
      </c>
      <c r="F278" s="56">
        <f>VLOOKUP(B278,RPT_CAC_KHOAN_GIAM_TRU!$B$4:$M$916,12,FALSE)</f>
        <v>9986660.7692307699</v>
      </c>
      <c r="G278" s="56">
        <f t="shared" si="0"/>
        <v>-1568968.461538462</v>
      </c>
      <c r="H278" s="25">
        <f>IF(G278&lt;0,0,IF(G278&lt;DM_TI_LE!$E$11,G278*DM_TI_LE!$F$11+DM_TI_LE!$G$11,IF(G278&lt;DM_TI_LE!$E$12,G278*DM_TI_LE!$F$12+DM_TI_LE!$G$12,IF(G278&lt;DM_TI_LE!$E$13,G278*DM_TI_LE!$F$13+DM_TI_LE!$G$13,IF(G278&lt;DM_TI_LE!$E$14,G278*DM_TI_LE!$F$14+DM_TI_LE!$G$14,IF(G278&lt;DM_TI_LE!$E$15,G278*DM_TI_LE!$F$15+DM_TI_LE!$G$15,IF(G278&lt;DM_TI_LE!$E$16,G278*DM_TI_LE!$F$16+DM_TI_LE!$G$16,G278*DM_TI_LE!$F$17+DM_TI_LE!$G$17)))))))</f>
        <v>0</v>
      </c>
    </row>
    <row r="279" spans="1:8" ht="12.75">
      <c r="A279" s="36">
        <v>275</v>
      </c>
      <c r="B279" s="38">
        <f>RPT_TIEN_AN_TRUA!B279</f>
        <v>10720</v>
      </c>
      <c r="C279" s="38" t="str">
        <f>RPT_TIEN_AN_TRUA!C279</f>
        <v>Bùi Kiên Trung</v>
      </c>
      <c r="D279" s="38" t="str">
        <f>RPT_TIEN_AN_TRUA!D279</f>
        <v>NV Lái xe - VHTTB</v>
      </c>
      <c r="E279" s="56">
        <f>VLOOKUP(B279,RPT_TONG_HOP!$B$6:$S$834,18,FALSE)</f>
        <v>9275000</v>
      </c>
      <c r="F279" s="56">
        <f>VLOOKUP(B279,RPT_CAC_KHOAN_GIAM_TRU!$B$4:$M$916,12,FALSE)</f>
        <v>20917430</v>
      </c>
      <c r="G279" s="56">
        <f t="shared" si="0"/>
        <v>-11642430</v>
      </c>
      <c r="H279" s="25">
        <f>IF(G279&lt;0,0,IF(G279&lt;DM_TI_LE!$E$11,G279*DM_TI_LE!$F$11+DM_TI_LE!$G$11,IF(G279&lt;DM_TI_LE!$E$12,G279*DM_TI_LE!$F$12+DM_TI_LE!$G$12,IF(G279&lt;DM_TI_LE!$E$13,G279*DM_TI_LE!$F$13+DM_TI_LE!$G$13,IF(G279&lt;DM_TI_LE!$E$14,G279*DM_TI_LE!$F$14+DM_TI_LE!$G$14,IF(G279&lt;DM_TI_LE!$E$15,G279*DM_TI_LE!$F$15+DM_TI_LE!$G$15,IF(G279&lt;DM_TI_LE!$E$16,G279*DM_TI_LE!$F$16+DM_TI_LE!$G$16,G279*DM_TI_LE!$F$17+DM_TI_LE!$G$17)))))))</f>
        <v>0</v>
      </c>
    </row>
    <row r="280" spans="1:8" ht="12.75">
      <c r="A280" s="36">
        <v>276</v>
      </c>
      <c r="B280" s="38">
        <f>RPT_TIEN_AN_TRUA!B280</f>
        <v>10721</v>
      </c>
      <c r="C280" s="38" t="str">
        <f>RPT_TIEN_AN_TRUA!C280</f>
        <v>Vũ Quốc Cường</v>
      </c>
      <c r="D280" s="38" t="str">
        <f>RPT_TIEN_AN_TRUA!D280</f>
        <v>NV Lái xe - VHTTB</v>
      </c>
      <c r="E280" s="56">
        <f>VLOOKUP(B280,RPT_TONG_HOP!$B$6:$S$834,18,FALSE)</f>
        <v>8780000</v>
      </c>
      <c r="F280" s="56">
        <f>VLOOKUP(B280,RPT_CAC_KHOAN_GIAM_TRU!$B$4:$M$916,12,FALSE)</f>
        <v>10196705</v>
      </c>
      <c r="G280" s="56">
        <f t="shared" si="0"/>
        <v>-1416705</v>
      </c>
      <c r="H280" s="25">
        <f>IF(G280&lt;0,0,IF(G280&lt;DM_TI_LE!$E$11,G280*DM_TI_LE!$F$11+DM_TI_LE!$G$11,IF(G280&lt;DM_TI_LE!$E$12,G280*DM_TI_LE!$F$12+DM_TI_LE!$G$12,IF(G280&lt;DM_TI_LE!$E$13,G280*DM_TI_LE!$F$13+DM_TI_LE!$G$13,IF(G280&lt;DM_TI_LE!$E$14,G280*DM_TI_LE!$F$14+DM_TI_LE!$G$14,IF(G280&lt;DM_TI_LE!$E$15,G280*DM_TI_LE!$F$15+DM_TI_LE!$G$15,IF(G280&lt;DM_TI_LE!$E$16,G280*DM_TI_LE!$F$16+DM_TI_LE!$G$16,G280*DM_TI_LE!$F$17+DM_TI_LE!$G$17)))))))</f>
        <v>0</v>
      </c>
    </row>
    <row r="281" spans="1:8" ht="12.75">
      <c r="A281" s="36">
        <v>277</v>
      </c>
      <c r="B281" s="38">
        <f>RPT_TIEN_AN_TRUA!B281</f>
        <v>10722</v>
      </c>
      <c r="C281" s="38" t="str">
        <f>RPT_TIEN_AN_TRUA!C281</f>
        <v>Vũ Văn Dương</v>
      </c>
      <c r="D281" s="38" t="str">
        <f>RPT_TIEN_AN_TRUA!D281</f>
        <v>NV Lái xe - VHTTB</v>
      </c>
      <c r="E281" s="56">
        <f>VLOOKUP(B281,RPT_TONG_HOP!$B$6:$S$834,18,FALSE)</f>
        <v>9185000</v>
      </c>
      <c r="F281" s="56">
        <f>VLOOKUP(B281,RPT_CAC_KHOAN_GIAM_TRU!$B$4:$M$916,12,FALSE)</f>
        <v>10117430</v>
      </c>
      <c r="G281" s="56">
        <f t="shared" si="0"/>
        <v>-932430</v>
      </c>
      <c r="H281" s="25">
        <f>IF(G281&lt;0,0,IF(G281&lt;DM_TI_LE!$E$11,G281*DM_TI_LE!$F$11+DM_TI_LE!$G$11,IF(G281&lt;DM_TI_LE!$E$12,G281*DM_TI_LE!$F$12+DM_TI_LE!$G$12,IF(G281&lt;DM_TI_LE!$E$13,G281*DM_TI_LE!$F$13+DM_TI_LE!$G$13,IF(G281&lt;DM_TI_LE!$E$14,G281*DM_TI_LE!$F$14+DM_TI_LE!$G$14,IF(G281&lt;DM_TI_LE!$E$15,G281*DM_TI_LE!$F$15+DM_TI_LE!$G$15,IF(G281&lt;DM_TI_LE!$E$16,G281*DM_TI_LE!$F$16+DM_TI_LE!$G$16,G281*DM_TI_LE!$F$17+DM_TI_LE!$G$17)))))))</f>
        <v>0</v>
      </c>
    </row>
    <row r="282" spans="1:8" ht="12.75">
      <c r="A282" s="36">
        <v>278</v>
      </c>
      <c r="B282" s="38">
        <f>RPT_TIEN_AN_TRUA!B282</f>
        <v>10723</v>
      </c>
      <c r="C282" s="38" t="str">
        <f>RPT_TIEN_AN_TRUA!C282</f>
        <v>Vũ Văn Thái</v>
      </c>
      <c r="D282" s="38" t="str">
        <f>RPT_TIEN_AN_TRUA!D282</f>
        <v>NV Lái xe - VHTTB</v>
      </c>
      <c r="E282" s="56">
        <f>VLOOKUP(B282,RPT_TONG_HOP!$B$6:$S$834,18,FALSE)</f>
        <v>9275000</v>
      </c>
      <c r="F282" s="56">
        <f>VLOOKUP(B282,RPT_CAC_KHOAN_GIAM_TRU!$B$4:$M$916,12,FALSE)</f>
        <v>20917430</v>
      </c>
      <c r="G282" s="56">
        <f t="shared" si="0"/>
        <v>-11642430</v>
      </c>
      <c r="H282" s="25">
        <f>IF(G282&lt;0,0,IF(G282&lt;DM_TI_LE!$E$11,G282*DM_TI_LE!$F$11+DM_TI_LE!$G$11,IF(G282&lt;DM_TI_LE!$E$12,G282*DM_TI_LE!$F$12+DM_TI_LE!$G$12,IF(G282&lt;DM_TI_LE!$E$13,G282*DM_TI_LE!$F$13+DM_TI_LE!$G$13,IF(G282&lt;DM_TI_LE!$E$14,G282*DM_TI_LE!$F$14+DM_TI_LE!$G$14,IF(G282&lt;DM_TI_LE!$E$15,G282*DM_TI_LE!$F$15+DM_TI_LE!$G$15,IF(G282&lt;DM_TI_LE!$E$16,G282*DM_TI_LE!$F$16+DM_TI_LE!$G$16,G282*DM_TI_LE!$F$17+DM_TI_LE!$G$17)))))))</f>
        <v>0</v>
      </c>
    </row>
    <row r="283" spans="1:8" ht="12.75">
      <c r="A283" s="36">
        <v>279</v>
      </c>
      <c r="B283" s="38">
        <f>RPT_TIEN_AN_TRUA!B283</f>
        <v>10725</v>
      </c>
      <c r="C283" s="38" t="str">
        <f>RPT_TIEN_AN_TRUA!C283</f>
        <v>Phạm Quang Sơn</v>
      </c>
      <c r="D283" s="38" t="str">
        <f>RPT_TIEN_AN_TRUA!D283</f>
        <v>NV Lái xe - VHTTB</v>
      </c>
      <c r="E283" s="56">
        <f>VLOOKUP(B283,RPT_TONG_HOP!$B$6:$S$834,18,FALSE)</f>
        <v>8780000</v>
      </c>
      <c r="F283" s="56">
        <f>VLOOKUP(B283,RPT_CAC_KHOAN_GIAM_TRU!$B$4:$M$916,12,FALSE)</f>
        <v>20996705</v>
      </c>
      <c r="G283" s="56">
        <f t="shared" si="0"/>
        <v>-12216705</v>
      </c>
      <c r="H283" s="25">
        <f>IF(G283&lt;0,0,IF(G283&lt;DM_TI_LE!$E$11,G283*DM_TI_LE!$F$11+DM_TI_LE!$G$11,IF(G283&lt;DM_TI_LE!$E$12,G283*DM_TI_LE!$F$12+DM_TI_LE!$G$12,IF(G283&lt;DM_TI_LE!$E$13,G283*DM_TI_LE!$F$13+DM_TI_LE!$G$13,IF(G283&lt;DM_TI_LE!$E$14,G283*DM_TI_LE!$F$14+DM_TI_LE!$G$14,IF(G283&lt;DM_TI_LE!$E$15,G283*DM_TI_LE!$F$15+DM_TI_LE!$G$15,IF(G283&lt;DM_TI_LE!$E$16,G283*DM_TI_LE!$F$16+DM_TI_LE!$G$16,G283*DM_TI_LE!$F$17+DM_TI_LE!$G$17)))))))</f>
        <v>0</v>
      </c>
    </row>
    <row r="284" spans="1:8" ht="12.75">
      <c r="A284" s="36">
        <v>280</v>
      </c>
      <c r="B284" s="38">
        <f>RPT_TIEN_AN_TRUA!B284</f>
        <v>10726</v>
      </c>
      <c r="C284" s="38" t="str">
        <f>RPT_TIEN_AN_TRUA!C284</f>
        <v>Vũ Mạnh Hùng</v>
      </c>
      <c r="D284" s="38" t="str">
        <f>RPT_TIEN_AN_TRUA!D284</f>
        <v>NV Lái xe - VHTTB</v>
      </c>
      <c r="E284" s="56">
        <f>VLOOKUP(B284,RPT_TONG_HOP!$B$6:$S$834,18,FALSE)</f>
        <v>8537000</v>
      </c>
      <c r="F284" s="56">
        <f>VLOOKUP(B284,RPT_CAC_KHOAN_GIAM_TRU!$B$4:$M$916,12,FALSE)</f>
        <v>17317430</v>
      </c>
      <c r="G284" s="56">
        <f t="shared" si="0"/>
        <v>-8780430</v>
      </c>
      <c r="H284" s="25">
        <f>IF(G284&lt;0,0,IF(G284&lt;DM_TI_LE!$E$11,G284*DM_TI_LE!$F$11+DM_TI_LE!$G$11,IF(G284&lt;DM_TI_LE!$E$12,G284*DM_TI_LE!$F$12+DM_TI_LE!$G$12,IF(G284&lt;DM_TI_LE!$E$13,G284*DM_TI_LE!$F$13+DM_TI_LE!$G$13,IF(G284&lt;DM_TI_LE!$E$14,G284*DM_TI_LE!$F$14+DM_TI_LE!$G$14,IF(G284&lt;DM_TI_LE!$E$15,G284*DM_TI_LE!$F$15+DM_TI_LE!$G$15,IF(G284&lt;DM_TI_LE!$E$16,G284*DM_TI_LE!$F$16+DM_TI_LE!$G$16,G284*DM_TI_LE!$F$17+DM_TI_LE!$G$17)))))))</f>
        <v>0</v>
      </c>
    </row>
    <row r="285" spans="1:8" ht="12.75">
      <c r="A285" s="36">
        <v>281</v>
      </c>
      <c r="B285" s="38">
        <f>RPT_TIEN_AN_TRUA!B285</f>
        <v>10727</v>
      </c>
      <c r="C285" s="38" t="str">
        <f>RPT_TIEN_AN_TRUA!C285</f>
        <v>Trần Mạnh Hùng</v>
      </c>
      <c r="D285" s="38" t="str">
        <f>RPT_TIEN_AN_TRUA!D285</f>
        <v>NV Lái xe - VHTTB</v>
      </c>
      <c r="E285" s="56">
        <f>VLOOKUP(B285,RPT_TONG_HOP!$B$6:$S$834,18,FALSE)</f>
        <v>8369599.9999999991</v>
      </c>
      <c r="F285" s="56">
        <f>VLOOKUP(B285,RPT_CAC_KHOAN_GIAM_TRU!$B$4:$M$916,12,FALSE)</f>
        <v>13717430</v>
      </c>
      <c r="G285" s="56">
        <f t="shared" si="0"/>
        <v>-5347830.0000000009</v>
      </c>
      <c r="H285" s="25">
        <f>IF(G285&lt;0,0,IF(G285&lt;DM_TI_LE!$E$11,G285*DM_TI_LE!$F$11+DM_TI_LE!$G$11,IF(G285&lt;DM_TI_LE!$E$12,G285*DM_TI_LE!$F$12+DM_TI_LE!$G$12,IF(G285&lt;DM_TI_LE!$E$13,G285*DM_TI_LE!$F$13+DM_TI_LE!$G$13,IF(G285&lt;DM_TI_LE!$E$14,G285*DM_TI_LE!$F$14+DM_TI_LE!$G$14,IF(G285&lt;DM_TI_LE!$E$15,G285*DM_TI_LE!$F$15+DM_TI_LE!$G$15,IF(G285&lt;DM_TI_LE!$E$16,G285*DM_TI_LE!$F$16+DM_TI_LE!$G$16,G285*DM_TI_LE!$F$17+DM_TI_LE!$G$17)))))))</f>
        <v>0</v>
      </c>
    </row>
    <row r="286" spans="1:8" ht="12.75">
      <c r="A286" s="36">
        <v>282</v>
      </c>
      <c r="B286" s="38">
        <f>RPT_TIEN_AN_TRUA!B286</f>
        <v>10728</v>
      </c>
      <c r="C286" s="38" t="str">
        <f>RPT_TIEN_AN_TRUA!C286</f>
        <v>Nguyễn Mạnh Hùng</v>
      </c>
      <c r="D286" s="38" t="str">
        <f>RPT_TIEN_AN_TRUA!D286</f>
        <v>NV Lái xe - VHTTB</v>
      </c>
      <c r="E286" s="56">
        <f>VLOOKUP(B286,RPT_TONG_HOP!$B$6:$S$834,18,FALSE)</f>
        <v>7467615.384615385</v>
      </c>
      <c r="F286" s="56">
        <f>VLOOKUP(B286,RPT_CAC_KHOAN_GIAM_TRU!$B$4:$M$916,12,FALSE)</f>
        <v>17108199.230769232</v>
      </c>
      <c r="G286" s="56">
        <f t="shared" si="0"/>
        <v>-9640583.8461538479</v>
      </c>
      <c r="H286" s="25">
        <f>IF(G286&lt;0,0,IF(G286&lt;DM_TI_LE!$E$11,G286*DM_TI_LE!$F$11+DM_TI_LE!$G$11,IF(G286&lt;DM_TI_LE!$E$12,G286*DM_TI_LE!$F$12+DM_TI_LE!$G$12,IF(G286&lt;DM_TI_LE!$E$13,G286*DM_TI_LE!$F$13+DM_TI_LE!$G$13,IF(G286&lt;DM_TI_LE!$E$14,G286*DM_TI_LE!$F$14+DM_TI_LE!$G$14,IF(G286&lt;DM_TI_LE!$E$15,G286*DM_TI_LE!$F$15+DM_TI_LE!$G$15,IF(G286&lt;DM_TI_LE!$E$16,G286*DM_TI_LE!$F$16+DM_TI_LE!$G$16,G286*DM_TI_LE!$F$17+DM_TI_LE!$G$17)))))))</f>
        <v>0</v>
      </c>
    </row>
    <row r="287" spans="1:8" ht="12.75">
      <c r="A287" s="36">
        <v>283</v>
      </c>
      <c r="B287" s="38">
        <f>RPT_TIEN_AN_TRUA!B287</f>
        <v>10729</v>
      </c>
      <c r="C287" s="38" t="str">
        <f>RPT_TIEN_AN_TRUA!C287</f>
        <v>Nguyễn Thanh Quyết</v>
      </c>
      <c r="D287" s="38" t="str">
        <f>RPT_TIEN_AN_TRUA!D287</f>
        <v>NV Lái xe - VHTTB</v>
      </c>
      <c r="E287" s="56">
        <f>VLOOKUP(B287,RPT_TONG_HOP!$B$6:$S$834,18,FALSE)</f>
        <v>8935000</v>
      </c>
      <c r="F287" s="56">
        <f>VLOOKUP(B287,RPT_CAC_KHOAN_GIAM_TRU!$B$4:$M$916,12,FALSE)</f>
        <v>13717430</v>
      </c>
      <c r="G287" s="56">
        <f t="shared" si="0"/>
        <v>-4782430</v>
      </c>
      <c r="H287" s="25">
        <f>IF(G287&lt;0,0,IF(G287&lt;DM_TI_LE!$E$11,G287*DM_TI_LE!$F$11+DM_TI_LE!$G$11,IF(G287&lt;DM_TI_LE!$E$12,G287*DM_TI_LE!$F$12+DM_TI_LE!$G$12,IF(G287&lt;DM_TI_LE!$E$13,G287*DM_TI_LE!$F$13+DM_TI_LE!$G$13,IF(G287&lt;DM_TI_LE!$E$14,G287*DM_TI_LE!$F$14+DM_TI_LE!$G$14,IF(G287&lt;DM_TI_LE!$E$15,G287*DM_TI_LE!$F$15+DM_TI_LE!$G$15,IF(G287&lt;DM_TI_LE!$E$16,G287*DM_TI_LE!$F$16+DM_TI_LE!$G$16,G287*DM_TI_LE!$F$17+DM_TI_LE!$G$17)))))))</f>
        <v>0</v>
      </c>
    </row>
    <row r="288" spans="1:8" ht="12.75">
      <c r="A288" s="36">
        <v>284</v>
      </c>
      <c r="B288" s="38">
        <f>RPT_TIEN_AN_TRUA!B288</f>
        <v>10730</v>
      </c>
      <c r="C288" s="38" t="str">
        <f>RPT_TIEN_AN_TRUA!C288</f>
        <v>Nguyễn Thanh Bình</v>
      </c>
      <c r="D288" s="38" t="str">
        <f>RPT_TIEN_AN_TRUA!D288</f>
        <v>NV Lái xe - VHTTB</v>
      </c>
      <c r="E288" s="56">
        <f>VLOOKUP(B288,RPT_TONG_HOP!$B$6:$S$834,18,FALSE)</f>
        <v>7946923.0769230779</v>
      </c>
      <c r="F288" s="56">
        <f>VLOOKUP(B288,RPT_CAC_KHOAN_GIAM_TRU!$B$4:$M$916,12,FALSE)</f>
        <v>17055891.538461536</v>
      </c>
      <c r="G288" s="56">
        <f t="shared" si="0"/>
        <v>-9108968.4615384582</v>
      </c>
      <c r="H288" s="25">
        <f>IF(G288&lt;0,0,IF(G288&lt;DM_TI_LE!$E$11,G288*DM_TI_LE!$F$11+DM_TI_LE!$G$11,IF(G288&lt;DM_TI_LE!$E$12,G288*DM_TI_LE!$F$12+DM_TI_LE!$G$12,IF(G288&lt;DM_TI_LE!$E$13,G288*DM_TI_LE!$F$13+DM_TI_LE!$G$13,IF(G288&lt;DM_TI_LE!$E$14,G288*DM_TI_LE!$F$14+DM_TI_LE!$G$14,IF(G288&lt;DM_TI_LE!$E$15,G288*DM_TI_LE!$F$15+DM_TI_LE!$G$15,IF(G288&lt;DM_TI_LE!$E$16,G288*DM_TI_LE!$F$16+DM_TI_LE!$G$16,G288*DM_TI_LE!$F$17+DM_TI_LE!$G$17)))))))</f>
        <v>0</v>
      </c>
    </row>
    <row r="289" spans="1:8" ht="12.75">
      <c r="A289" s="36">
        <v>285</v>
      </c>
      <c r="B289" s="38">
        <f>RPT_TIEN_AN_TRUA!B289</f>
        <v>10731</v>
      </c>
      <c r="C289" s="38" t="str">
        <f>RPT_TIEN_AN_TRUA!C289</f>
        <v>Vũ Tiến Lịch</v>
      </c>
      <c r="D289" s="38" t="str">
        <f>RPT_TIEN_AN_TRUA!D289</f>
        <v>NV Lái xe - VHTTB</v>
      </c>
      <c r="E289" s="56">
        <f>VLOOKUP(B289,RPT_TONG_HOP!$B$6:$S$834,18,FALSE)</f>
        <v>8051000.0000000009</v>
      </c>
      <c r="F289" s="56">
        <f>VLOOKUP(B289,RPT_CAC_KHOAN_GIAM_TRU!$B$4:$M$916,12,FALSE)</f>
        <v>17396705</v>
      </c>
      <c r="G289" s="56">
        <f t="shared" si="0"/>
        <v>-9345705</v>
      </c>
      <c r="H289" s="25">
        <f>IF(G289&lt;0,0,IF(G289&lt;DM_TI_LE!$E$11,G289*DM_TI_LE!$F$11+DM_TI_LE!$G$11,IF(G289&lt;DM_TI_LE!$E$12,G289*DM_TI_LE!$F$12+DM_TI_LE!$G$12,IF(G289&lt;DM_TI_LE!$E$13,G289*DM_TI_LE!$F$13+DM_TI_LE!$G$13,IF(G289&lt;DM_TI_LE!$E$14,G289*DM_TI_LE!$F$14+DM_TI_LE!$G$14,IF(G289&lt;DM_TI_LE!$E$15,G289*DM_TI_LE!$F$15+DM_TI_LE!$G$15,IF(G289&lt;DM_TI_LE!$E$16,G289*DM_TI_LE!$F$16+DM_TI_LE!$G$16,G289*DM_TI_LE!$F$17+DM_TI_LE!$G$17)))))))</f>
        <v>0</v>
      </c>
    </row>
    <row r="290" spans="1:8" ht="12.75">
      <c r="A290" s="36">
        <v>286</v>
      </c>
      <c r="B290" s="38">
        <f>RPT_TIEN_AN_TRUA!B290</f>
        <v>10732</v>
      </c>
      <c r="C290" s="38" t="str">
        <f>RPT_TIEN_AN_TRUA!C290</f>
        <v>Nguyễn Xuân Hợi</v>
      </c>
      <c r="D290" s="38" t="str">
        <f>RPT_TIEN_AN_TRUA!D290</f>
        <v>NV Lái xe - VHTTB</v>
      </c>
      <c r="E290" s="56">
        <f>VLOOKUP(B290,RPT_TONG_HOP!$B$6:$S$834,18,FALSE)</f>
        <v>8690000</v>
      </c>
      <c r="F290" s="56">
        <f>VLOOKUP(B290,RPT_CAC_KHOAN_GIAM_TRU!$B$4:$M$916,12,FALSE)</f>
        <v>17396705</v>
      </c>
      <c r="G290" s="56">
        <f t="shared" si="0"/>
        <v>-8706705</v>
      </c>
      <c r="H290" s="25">
        <f>IF(G290&lt;0,0,IF(G290&lt;DM_TI_LE!$E$11,G290*DM_TI_LE!$F$11+DM_TI_LE!$G$11,IF(G290&lt;DM_TI_LE!$E$12,G290*DM_TI_LE!$F$12+DM_TI_LE!$G$12,IF(G290&lt;DM_TI_LE!$E$13,G290*DM_TI_LE!$F$13+DM_TI_LE!$G$13,IF(G290&lt;DM_TI_LE!$E$14,G290*DM_TI_LE!$F$14+DM_TI_LE!$G$14,IF(G290&lt;DM_TI_LE!$E$15,G290*DM_TI_LE!$F$15+DM_TI_LE!$G$15,IF(G290&lt;DM_TI_LE!$E$16,G290*DM_TI_LE!$F$16+DM_TI_LE!$G$16,G290*DM_TI_LE!$F$17+DM_TI_LE!$G$17)))))))</f>
        <v>0</v>
      </c>
    </row>
    <row r="291" spans="1:8" ht="12.75">
      <c r="A291" s="36">
        <v>287</v>
      </c>
      <c r="B291" s="38">
        <f>RPT_TIEN_AN_TRUA!B291</f>
        <v>10733</v>
      </c>
      <c r="C291" s="38" t="str">
        <f>RPT_TIEN_AN_TRUA!C291</f>
        <v>Nguyễn Văn Sơn</v>
      </c>
      <c r="D291" s="38" t="str">
        <f>RPT_TIEN_AN_TRUA!D291</f>
        <v>NV Lái xe - VHTTB</v>
      </c>
      <c r="E291" s="56">
        <f>VLOOKUP(B291,RPT_TONG_HOP!$B$6:$S$834,18,FALSE)</f>
        <v>8780000</v>
      </c>
      <c r="F291" s="56">
        <f>VLOOKUP(B291,RPT_CAC_KHOAN_GIAM_TRU!$B$4:$M$916,12,FALSE)</f>
        <v>17396705</v>
      </c>
      <c r="G291" s="56">
        <f t="shared" si="0"/>
        <v>-8616705</v>
      </c>
      <c r="H291" s="25">
        <f>IF(G291&lt;0,0,IF(G291&lt;DM_TI_LE!$E$11,G291*DM_TI_LE!$F$11+DM_TI_LE!$G$11,IF(G291&lt;DM_TI_LE!$E$12,G291*DM_TI_LE!$F$12+DM_TI_LE!$G$12,IF(G291&lt;DM_TI_LE!$E$13,G291*DM_TI_LE!$F$13+DM_TI_LE!$G$13,IF(G291&lt;DM_TI_LE!$E$14,G291*DM_TI_LE!$F$14+DM_TI_LE!$G$14,IF(G291&lt;DM_TI_LE!$E$15,G291*DM_TI_LE!$F$15+DM_TI_LE!$G$15,IF(G291&lt;DM_TI_LE!$E$16,G291*DM_TI_LE!$F$16+DM_TI_LE!$G$16,G291*DM_TI_LE!$F$17+DM_TI_LE!$G$17)))))))</f>
        <v>0</v>
      </c>
    </row>
    <row r="292" spans="1:8" ht="12.75">
      <c r="A292" s="36">
        <v>288</v>
      </c>
      <c r="B292" s="38">
        <f>RPT_TIEN_AN_TRUA!B292</f>
        <v>11132</v>
      </c>
      <c r="C292" s="38" t="str">
        <f>RPT_TIEN_AN_TRUA!C292</f>
        <v>Nguyễn Hữu Chức</v>
      </c>
      <c r="D292" s="38" t="str">
        <f>RPT_TIEN_AN_TRUA!D292</f>
        <v>NV Lái xe - VHTTB</v>
      </c>
      <c r="E292" s="56">
        <f>VLOOKUP(B292,RPT_TONG_HOP!$B$6:$S$834,18,FALSE)</f>
        <v>8780000</v>
      </c>
      <c r="F292" s="56">
        <f>VLOOKUP(B292,RPT_CAC_KHOAN_GIAM_TRU!$B$4:$M$916,12,FALSE)</f>
        <v>13796705</v>
      </c>
      <c r="G292" s="56">
        <f t="shared" si="0"/>
        <v>-5016705</v>
      </c>
      <c r="H292" s="25">
        <f>IF(G292&lt;0,0,IF(G292&lt;DM_TI_LE!$E$11,G292*DM_TI_LE!$F$11+DM_TI_LE!$G$11,IF(G292&lt;DM_TI_LE!$E$12,G292*DM_TI_LE!$F$12+DM_TI_LE!$G$12,IF(G292&lt;DM_TI_LE!$E$13,G292*DM_TI_LE!$F$13+DM_TI_LE!$G$13,IF(G292&lt;DM_TI_LE!$E$14,G292*DM_TI_LE!$F$14+DM_TI_LE!$G$14,IF(G292&lt;DM_TI_LE!$E$15,G292*DM_TI_LE!$F$15+DM_TI_LE!$G$15,IF(G292&lt;DM_TI_LE!$E$16,G292*DM_TI_LE!$F$16+DM_TI_LE!$G$16,G292*DM_TI_LE!$F$17+DM_TI_LE!$G$17)))))))</f>
        <v>0</v>
      </c>
    </row>
    <row r="293" spans="1:8" ht="12.75">
      <c r="A293" s="36">
        <v>289</v>
      </c>
      <c r="B293" s="38">
        <f>RPT_TIEN_AN_TRUA!B293</f>
        <v>11133</v>
      </c>
      <c r="C293" s="38" t="str">
        <f>RPT_TIEN_AN_TRUA!C293</f>
        <v>Phù Định</v>
      </c>
      <c r="D293" s="38" t="str">
        <f>RPT_TIEN_AN_TRUA!D293</f>
        <v>NV Lái xe - VHTTB</v>
      </c>
      <c r="E293" s="56">
        <f>VLOOKUP(B293,RPT_TONG_HOP!$B$6:$S$834,18,FALSE)</f>
        <v>8456000</v>
      </c>
      <c r="F293" s="56">
        <f>VLOOKUP(B293,RPT_CAC_KHOAN_GIAM_TRU!$B$4:$M$916,12,FALSE)</f>
        <v>13796705</v>
      </c>
      <c r="G293" s="56">
        <f t="shared" si="0"/>
        <v>-5340705</v>
      </c>
      <c r="H293" s="25">
        <f>IF(G293&lt;0,0,IF(G293&lt;DM_TI_LE!$E$11,G293*DM_TI_LE!$F$11+DM_TI_LE!$G$11,IF(G293&lt;DM_TI_LE!$E$12,G293*DM_TI_LE!$F$12+DM_TI_LE!$G$12,IF(G293&lt;DM_TI_LE!$E$13,G293*DM_TI_LE!$F$13+DM_TI_LE!$G$13,IF(G293&lt;DM_TI_LE!$E$14,G293*DM_TI_LE!$F$14+DM_TI_LE!$G$14,IF(G293&lt;DM_TI_LE!$E$15,G293*DM_TI_LE!$F$15+DM_TI_LE!$G$15,IF(G293&lt;DM_TI_LE!$E$16,G293*DM_TI_LE!$F$16+DM_TI_LE!$G$16,G293*DM_TI_LE!$F$17+DM_TI_LE!$G$17)))))))</f>
        <v>0</v>
      </c>
    </row>
    <row r="294" spans="1:8" ht="12.75">
      <c r="A294" s="36">
        <v>290</v>
      </c>
      <c r="B294" s="38">
        <f>RPT_TIEN_AN_TRUA!B294</f>
        <v>11134</v>
      </c>
      <c r="C294" s="38" t="str">
        <f>RPT_TIEN_AN_TRUA!C294</f>
        <v>Hồ Ngọc Hà</v>
      </c>
      <c r="D294" s="38" t="str">
        <f>RPT_TIEN_AN_TRUA!D294</f>
        <v>NV Lái xe - VHTTB</v>
      </c>
      <c r="E294" s="56">
        <f>VLOOKUP(B294,RPT_TONG_HOP!$B$6:$S$834,18,FALSE)</f>
        <v>8780000</v>
      </c>
      <c r="F294" s="56">
        <f>VLOOKUP(B294,RPT_CAC_KHOAN_GIAM_TRU!$B$4:$M$916,12,FALSE)</f>
        <v>17396705</v>
      </c>
      <c r="G294" s="56">
        <f t="shared" si="0"/>
        <v>-8616705</v>
      </c>
      <c r="H294" s="25">
        <f>IF(G294&lt;0,0,IF(G294&lt;DM_TI_LE!$E$11,G294*DM_TI_LE!$F$11+DM_TI_LE!$G$11,IF(G294&lt;DM_TI_LE!$E$12,G294*DM_TI_LE!$F$12+DM_TI_LE!$G$12,IF(G294&lt;DM_TI_LE!$E$13,G294*DM_TI_LE!$F$13+DM_TI_LE!$G$13,IF(G294&lt;DM_TI_LE!$E$14,G294*DM_TI_LE!$F$14+DM_TI_LE!$G$14,IF(G294&lt;DM_TI_LE!$E$15,G294*DM_TI_LE!$F$15+DM_TI_LE!$G$15,IF(G294&lt;DM_TI_LE!$E$16,G294*DM_TI_LE!$F$16+DM_TI_LE!$G$16,G294*DM_TI_LE!$F$17+DM_TI_LE!$G$17)))))))</f>
        <v>0</v>
      </c>
    </row>
    <row r="295" spans="1:8" ht="12.75">
      <c r="A295" s="36">
        <v>291</v>
      </c>
      <c r="B295" s="38">
        <f>RPT_TIEN_AN_TRUA!B295</f>
        <v>11135</v>
      </c>
      <c r="C295" s="38" t="str">
        <f>RPT_TIEN_AN_TRUA!C295</f>
        <v>Nguyễn Đắc Thanh</v>
      </c>
      <c r="D295" s="38" t="str">
        <f>RPT_TIEN_AN_TRUA!D295</f>
        <v>NV Lái xe - VHTTB</v>
      </c>
      <c r="E295" s="56">
        <f>VLOOKUP(B295,RPT_TONG_HOP!$B$6:$S$834,18,FALSE)</f>
        <v>6755000</v>
      </c>
      <c r="F295" s="56">
        <f>VLOOKUP(B295,RPT_CAC_KHOAN_GIAM_TRU!$B$4:$M$916,12,FALSE)</f>
        <v>17396705</v>
      </c>
      <c r="G295" s="56">
        <f t="shared" si="0"/>
        <v>-10641705</v>
      </c>
      <c r="H295" s="25">
        <f>IF(G295&lt;0,0,IF(G295&lt;DM_TI_LE!$E$11,G295*DM_TI_LE!$F$11+DM_TI_LE!$G$11,IF(G295&lt;DM_TI_LE!$E$12,G295*DM_TI_LE!$F$12+DM_TI_LE!$G$12,IF(G295&lt;DM_TI_LE!$E$13,G295*DM_TI_LE!$F$13+DM_TI_LE!$G$13,IF(G295&lt;DM_TI_LE!$E$14,G295*DM_TI_LE!$F$14+DM_TI_LE!$G$14,IF(G295&lt;DM_TI_LE!$E$15,G295*DM_TI_LE!$F$15+DM_TI_LE!$G$15,IF(G295&lt;DM_TI_LE!$E$16,G295*DM_TI_LE!$F$16+DM_TI_LE!$G$16,G295*DM_TI_LE!$F$17+DM_TI_LE!$G$17)))))))</f>
        <v>0</v>
      </c>
    </row>
    <row r="296" spans="1:8" ht="12.75">
      <c r="A296" s="36">
        <v>292</v>
      </c>
      <c r="B296" s="38">
        <f>RPT_TIEN_AN_TRUA!B296</f>
        <v>11136</v>
      </c>
      <c r="C296" s="38" t="str">
        <f>RPT_TIEN_AN_TRUA!C296</f>
        <v>Nguyễn Huy Dũng</v>
      </c>
      <c r="D296" s="38" t="str">
        <f>RPT_TIEN_AN_TRUA!D296</f>
        <v>NV Lái xe - VHTTB</v>
      </c>
      <c r="E296" s="56">
        <f>VLOOKUP(B296,RPT_TONG_HOP!$B$6:$S$834,18,FALSE)</f>
        <v>8013200</v>
      </c>
      <c r="F296" s="56">
        <f>VLOOKUP(B296,RPT_CAC_KHOAN_GIAM_TRU!$B$4:$M$916,12,FALSE)</f>
        <v>10117430</v>
      </c>
      <c r="G296" s="56">
        <f t="shared" si="0"/>
        <v>-2104230</v>
      </c>
      <c r="H296" s="25">
        <f>IF(G296&lt;0,0,IF(G296&lt;DM_TI_LE!$E$11,G296*DM_TI_LE!$F$11+DM_TI_LE!$G$11,IF(G296&lt;DM_TI_LE!$E$12,G296*DM_TI_LE!$F$12+DM_TI_LE!$G$12,IF(G296&lt;DM_TI_LE!$E$13,G296*DM_TI_LE!$F$13+DM_TI_LE!$G$13,IF(G296&lt;DM_TI_LE!$E$14,G296*DM_TI_LE!$F$14+DM_TI_LE!$G$14,IF(G296&lt;DM_TI_LE!$E$15,G296*DM_TI_LE!$F$15+DM_TI_LE!$G$15,IF(G296&lt;DM_TI_LE!$E$16,G296*DM_TI_LE!$F$16+DM_TI_LE!$G$16,G296*DM_TI_LE!$F$17+DM_TI_LE!$G$17)))))))</f>
        <v>0</v>
      </c>
    </row>
    <row r="297" spans="1:8" ht="12.75">
      <c r="A297" s="36">
        <v>293</v>
      </c>
      <c r="B297" s="38">
        <f>RPT_TIEN_AN_TRUA!B297</f>
        <v>11137</v>
      </c>
      <c r="C297" s="38" t="str">
        <f>RPT_TIEN_AN_TRUA!C297</f>
        <v>Nguyễn Văn Phong</v>
      </c>
      <c r="D297" s="38" t="str">
        <f>RPT_TIEN_AN_TRUA!D297</f>
        <v>NV Lái xe - VHTTB</v>
      </c>
      <c r="E297" s="56">
        <f>VLOOKUP(B297,RPT_TONG_HOP!$B$6:$S$834,18,FALSE)</f>
        <v>8240000</v>
      </c>
      <c r="F297" s="56">
        <f>VLOOKUP(B297,RPT_CAC_KHOAN_GIAM_TRU!$B$4:$M$916,12,FALSE)</f>
        <v>10117430</v>
      </c>
      <c r="G297" s="56">
        <f t="shared" si="0"/>
        <v>-1877430</v>
      </c>
      <c r="H297" s="25">
        <f>IF(G297&lt;0,0,IF(G297&lt;DM_TI_LE!$E$11,G297*DM_TI_LE!$F$11+DM_TI_LE!$G$11,IF(G297&lt;DM_TI_LE!$E$12,G297*DM_TI_LE!$F$12+DM_TI_LE!$G$12,IF(G297&lt;DM_TI_LE!$E$13,G297*DM_TI_LE!$F$13+DM_TI_LE!$G$13,IF(G297&lt;DM_TI_LE!$E$14,G297*DM_TI_LE!$F$14+DM_TI_LE!$G$14,IF(G297&lt;DM_TI_LE!$E$15,G297*DM_TI_LE!$F$15+DM_TI_LE!$G$15,IF(G297&lt;DM_TI_LE!$E$16,G297*DM_TI_LE!$F$16+DM_TI_LE!$G$16,G297*DM_TI_LE!$F$17+DM_TI_LE!$G$17)))))))</f>
        <v>0</v>
      </c>
    </row>
    <row r="298" spans="1:8" ht="12.75">
      <c r="A298" s="36">
        <v>294</v>
      </c>
      <c r="B298" s="38">
        <f>RPT_TIEN_AN_TRUA!B298</f>
        <v>11138</v>
      </c>
      <c r="C298" s="38" t="str">
        <f>RPT_TIEN_AN_TRUA!C298</f>
        <v>Phạm Việt Tùng</v>
      </c>
      <c r="D298" s="38" t="str">
        <f>RPT_TIEN_AN_TRUA!D298</f>
        <v>NV Lái xe - VHTTB</v>
      </c>
      <c r="E298" s="56">
        <f>VLOOKUP(B298,RPT_TONG_HOP!$B$6:$S$834,18,FALSE)</f>
        <v>8051000.0000000009</v>
      </c>
      <c r="F298" s="56">
        <f>VLOOKUP(B298,RPT_CAC_KHOAN_GIAM_TRU!$B$4:$M$916,12,FALSE)</f>
        <v>10196705</v>
      </c>
      <c r="G298" s="56">
        <f t="shared" si="0"/>
        <v>-2145704.9999999991</v>
      </c>
      <c r="H298" s="25">
        <f>IF(G298&lt;0,0,IF(G298&lt;DM_TI_LE!$E$11,G298*DM_TI_LE!$F$11+DM_TI_LE!$G$11,IF(G298&lt;DM_TI_LE!$E$12,G298*DM_TI_LE!$F$12+DM_TI_LE!$G$12,IF(G298&lt;DM_TI_LE!$E$13,G298*DM_TI_LE!$F$13+DM_TI_LE!$G$13,IF(G298&lt;DM_TI_LE!$E$14,G298*DM_TI_LE!$F$14+DM_TI_LE!$G$14,IF(G298&lt;DM_TI_LE!$E$15,G298*DM_TI_LE!$F$15+DM_TI_LE!$G$15,IF(G298&lt;DM_TI_LE!$E$16,G298*DM_TI_LE!$F$16+DM_TI_LE!$G$16,G298*DM_TI_LE!$F$17+DM_TI_LE!$G$17)))))))</f>
        <v>0</v>
      </c>
    </row>
    <row r="299" spans="1:8" ht="12.75">
      <c r="A299" s="36">
        <v>295</v>
      </c>
      <c r="B299" s="38">
        <f>RPT_TIEN_AN_TRUA!B299</f>
        <v>11139</v>
      </c>
      <c r="C299" s="38" t="str">
        <f>RPT_TIEN_AN_TRUA!C299</f>
        <v>Phùng Viết Dũng</v>
      </c>
      <c r="D299" s="38" t="str">
        <f>RPT_TIEN_AN_TRUA!D299</f>
        <v>NV Lái xe - VHTTB</v>
      </c>
      <c r="E299" s="56">
        <f>VLOOKUP(B299,RPT_TONG_HOP!$B$6:$S$834,18,FALSE)</f>
        <v>8240000</v>
      </c>
      <c r="F299" s="56">
        <f>VLOOKUP(B299,RPT_CAC_KHOAN_GIAM_TRU!$B$4:$M$916,12,FALSE)</f>
        <v>17317430</v>
      </c>
      <c r="G299" s="56">
        <f t="shared" si="0"/>
        <v>-9077430</v>
      </c>
      <c r="H299" s="25">
        <f>IF(G299&lt;0,0,IF(G299&lt;DM_TI_LE!$E$11,G299*DM_TI_LE!$F$11+DM_TI_LE!$G$11,IF(G299&lt;DM_TI_LE!$E$12,G299*DM_TI_LE!$F$12+DM_TI_LE!$G$12,IF(G299&lt;DM_TI_LE!$E$13,G299*DM_TI_LE!$F$13+DM_TI_LE!$G$13,IF(G299&lt;DM_TI_LE!$E$14,G299*DM_TI_LE!$F$14+DM_TI_LE!$G$14,IF(G299&lt;DM_TI_LE!$E$15,G299*DM_TI_LE!$F$15+DM_TI_LE!$G$15,IF(G299&lt;DM_TI_LE!$E$16,G299*DM_TI_LE!$F$16+DM_TI_LE!$G$16,G299*DM_TI_LE!$F$17+DM_TI_LE!$G$17)))))))</f>
        <v>0</v>
      </c>
    </row>
    <row r="300" spans="1:8" ht="12.75">
      <c r="A300" s="36">
        <v>296</v>
      </c>
      <c r="B300" s="38">
        <f>RPT_TIEN_AN_TRUA!B300</f>
        <v>11142</v>
      </c>
      <c r="C300" s="38" t="str">
        <f>RPT_TIEN_AN_TRUA!C300</f>
        <v>Trần Văn Chính</v>
      </c>
      <c r="D300" s="38" t="str">
        <f>RPT_TIEN_AN_TRUA!D300</f>
        <v>NV Lái xe - VHTTB</v>
      </c>
      <c r="E300" s="56">
        <f>VLOOKUP(B300,RPT_TONG_HOP!$B$6:$S$834,18,FALSE)</f>
        <v>7559600</v>
      </c>
      <c r="F300" s="56">
        <f>VLOOKUP(B300,RPT_CAC_KHOAN_GIAM_TRU!$B$4:$M$916,12,FALSE)</f>
        <v>10117430</v>
      </c>
      <c r="G300" s="56">
        <f t="shared" si="0"/>
        <v>-2557830</v>
      </c>
      <c r="H300" s="25">
        <f>IF(G300&lt;0,0,IF(G300&lt;DM_TI_LE!$E$11,G300*DM_TI_LE!$F$11+DM_TI_LE!$G$11,IF(G300&lt;DM_TI_LE!$E$12,G300*DM_TI_LE!$F$12+DM_TI_LE!$G$12,IF(G300&lt;DM_TI_LE!$E$13,G300*DM_TI_LE!$F$13+DM_TI_LE!$G$13,IF(G300&lt;DM_TI_LE!$E$14,G300*DM_TI_LE!$F$14+DM_TI_LE!$G$14,IF(G300&lt;DM_TI_LE!$E$15,G300*DM_TI_LE!$F$15+DM_TI_LE!$G$15,IF(G300&lt;DM_TI_LE!$E$16,G300*DM_TI_LE!$F$16+DM_TI_LE!$G$16,G300*DM_TI_LE!$F$17+DM_TI_LE!$G$17)))))))</f>
        <v>0</v>
      </c>
    </row>
    <row r="301" spans="1:8" ht="12.75">
      <c r="A301" s="36">
        <v>297</v>
      </c>
      <c r="B301" s="38">
        <f>RPT_TIEN_AN_TRUA!B301</f>
        <v>11143</v>
      </c>
      <c r="C301" s="38" t="str">
        <f>RPT_TIEN_AN_TRUA!C301</f>
        <v>Phù Xuân Tiền</v>
      </c>
      <c r="D301" s="38" t="str">
        <f>RPT_TIEN_AN_TRUA!D301</f>
        <v>NV Lái xe - VHTTB</v>
      </c>
      <c r="E301" s="56">
        <f>VLOOKUP(B301,RPT_TONG_HOP!$B$6:$S$834,18,FALSE)</f>
        <v>8240000</v>
      </c>
      <c r="F301" s="56">
        <f>VLOOKUP(B301,RPT_CAC_KHOAN_GIAM_TRU!$B$4:$M$916,12,FALSE)</f>
        <v>17317430</v>
      </c>
      <c r="G301" s="56">
        <f t="shared" si="0"/>
        <v>-9077430</v>
      </c>
      <c r="H301" s="25">
        <f>IF(G301&lt;0,0,IF(G301&lt;DM_TI_LE!$E$11,G301*DM_TI_LE!$F$11+DM_TI_LE!$G$11,IF(G301&lt;DM_TI_LE!$E$12,G301*DM_TI_LE!$F$12+DM_TI_LE!$G$12,IF(G301&lt;DM_TI_LE!$E$13,G301*DM_TI_LE!$F$13+DM_TI_LE!$G$13,IF(G301&lt;DM_TI_LE!$E$14,G301*DM_TI_LE!$F$14+DM_TI_LE!$G$14,IF(G301&lt;DM_TI_LE!$E$15,G301*DM_TI_LE!$F$15+DM_TI_LE!$G$15,IF(G301&lt;DM_TI_LE!$E$16,G301*DM_TI_LE!$F$16+DM_TI_LE!$G$16,G301*DM_TI_LE!$F$17+DM_TI_LE!$G$17)))))))</f>
        <v>0</v>
      </c>
    </row>
    <row r="302" spans="1:8" ht="12.75">
      <c r="A302" s="36">
        <v>298</v>
      </c>
      <c r="B302" s="38">
        <f>RPT_TIEN_AN_TRUA!B302</f>
        <v>11144</v>
      </c>
      <c r="C302" s="38" t="str">
        <f>RPT_TIEN_AN_TRUA!C302</f>
        <v>Đinh Văn Bền</v>
      </c>
      <c r="D302" s="38" t="str">
        <f>RPT_TIEN_AN_TRUA!D302</f>
        <v>NV Lái xe - VHTTB</v>
      </c>
      <c r="E302" s="56">
        <f>VLOOKUP(B302,RPT_TONG_HOP!$B$6:$S$834,18,FALSE)</f>
        <v>8240000</v>
      </c>
      <c r="F302" s="56">
        <f>VLOOKUP(B302,RPT_CAC_KHOAN_GIAM_TRU!$B$4:$M$916,12,FALSE)</f>
        <v>10117430</v>
      </c>
      <c r="G302" s="56">
        <f t="shared" si="0"/>
        <v>-1877430</v>
      </c>
      <c r="H302" s="25">
        <f>IF(G302&lt;0,0,IF(G302&lt;DM_TI_LE!$E$11,G302*DM_TI_LE!$F$11+DM_TI_LE!$G$11,IF(G302&lt;DM_TI_LE!$E$12,G302*DM_TI_LE!$F$12+DM_TI_LE!$G$12,IF(G302&lt;DM_TI_LE!$E$13,G302*DM_TI_LE!$F$13+DM_TI_LE!$G$13,IF(G302&lt;DM_TI_LE!$E$14,G302*DM_TI_LE!$F$14+DM_TI_LE!$G$14,IF(G302&lt;DM_TI_LE!$E$15,G302*DM_TI_LE!$F$15+DM_TI_LE!$G$15,IF(G302&lt;DM_TI_LE!$E$16,G302*DM_TI_LE!$F$16+DM_TI_LE!$G$16,G302*DM_TI_LE!$F$17+DM_TI_LE!$G$17)))))))</f>
        <v>0</v>
      </c>
    </row>
    <row r="303" spans="1:8" ht="12.75">
      <c r="A303" s="36">
        <v>299</v>
      </c>
      <c r="B303" s="38">
        <f>RPT_TIEN_AN_TRUA!B303</f>
        <v>11145</v>
      </c>
      <c r="C303" s="38" t="str">
        <f>RPT_TIEN_AN_TRUA!C303</f>
        <v>Nguyễn Tiến Ngọc</v>
      </c>
      <c r="D303" s="38" t="str">
        <f>RPT_TIEN_AN_TRUA!D303</f>
        <v>NV Lái xe - VHTTB</v>
      </c>
      <c r="E303" s="56">
        <f>VLOOKUP(B303,RPT_TONG_HOP!$B$6:$S$834,18,FALSE)</f>
        <v>6998000.0000000009</v>
      </c>
      <c r="F303" s="56">
        <f>VLOOKUP(B303,RPT_CAC_KHOAN_GIAM_TRU!$B$4:$M$916,12,FALSE)</f>
        <v>10196705</v>
      </c>
      <c r="G303" s="56">
        <f t="shared" si="0"/>
        <v>-3198704.9999999991</v>
      </c>
      <c r="H303" s="25">
        <f>IF(G303&lt;0,0,IF(G303&lt;DM_TI_LE!$E$11,G303*DM_TI_LE!$F$11+DM_TI_LE!$G$11,IF(G303&lt;DM_TI_LE!$E$12,G303*DM_TI_LE!$F$12+DM_TI_LE!$G$12,IF(G303&lt;DM_TI_LE!$E$13,G303*DM_TI_LE!$F$13+DM_TI_LE!$G$13,IF(G303&lt;DM_TI_LE!$E$14,G303*DM_TI_LE!$F$14+DM_TI_LE!$G$14,IF(G303&lt;DM_TI_LE!$E$15,G303*DM_TI_LE!$F$15+DM_TI_LE!$G$15,IF(G303&lt;DM_TI_LE!$E$16,G303*DM_TI_LE!$F$16+DM_TI_LE!$G$16,G303*DM_TI_LE!$F$17+DM_TI_LE!$G$17)))))))</f>
        <v>0</v>
      </c>
    </row>
    <row r="304" spans="1:8" ht="12.75">
      <c r="A304" s="36">
        <v>300</v>
      </c>
      <c r="B304" s="38">
        <f>RPT_TIEN_AN_TRUA!B304</f>
        <v>13406</v>
      </c>
      <c r="C304" s="38" t="str">
        <f>RPT_TIEN_AN_TRUA!C304</f>
        <v>Hoàng Đình Mạnh</v>
      </c>
      <c r="D304" s="38" t="str">
        <f>RPT_TIEN_AN_TRUA!D304</f>
        <v>NV Lái xe - VHTTB</v>
      </c>
      <c r="E304" s="56">
        <f>VLOOKUP(B304,RPT_TONG_HOP!$B$6:$S$834,18,FALSE)</f>
        <v>7923076.923076923</v>
      </c>
      <c r="F304" s="56">
        <f>VLOOKUP(B304,RPT_CAC_KHOAN_GIAM_TRU!$B$4:$M$916,12,FALSE)</f>
        <v>10091276.153846154</v>
      </c>
      <c r="G304" s="56">
        <f t="shared" si="0"/>
        <v>-2168199.230769231</v>
      </c>
      <c r="H304" s="25">
        <f>IF(G304&lt;0,0,IF(G304&lt;DM_TI_LE!$E$11,G304*DM_TI_LE!$F$11+DM_TI_LE!$G$11,IF(G304&lt;DM_TI_LE!$E$12,G304*DM_TI_LE!$F$12+DM_TI_LE!$G$12,IF(G304&lt;DM_TI_LE!$E$13,G304*DM_TI_LE!$F$13+DM_TI_LE!$G$13,IF(G304&lt;DM_TI_LE!$E$14,G304*DM_TI_LE!$F$14+DM_TI_LE!$G$14,IF(G304&lt;DM_TI_LE!$E$15,G304*DM_TI_LE!$F$15+DM_TI_LE!$G$15,IF(G304&lt;DM_TI_LE!$E$16,G304*DM_TI_LE!$F$16+DM_TI_LE!$G$16,G304*DM_TI_LE!$F$17+DM_TI_LE!$G$17)))))))</f>
        <v>0</v>
      </c>
    </row>
    <row r="305" spans="1:8" ht="12.75">
      <c r="A305" s="36">
        <v>301</v>
      </c>
      <c r="B305" s="38">
        <f>RPT_TIEN_AN_TRUA!B305</f>
        <v>13407</v>
      </c>
      <c r="C305" s="38" t="str">
        <f>RPT_TIEN_AN_TRUA!C305</f>
        <v>Vương Văn Tiến</v>
      </c>
      <c r="D305" s="38" t="str">
        <f>RPT_TIEN_AN_TRUA!D305</f>
        <v>NV Lái xe - VHTTB</v>
      </c>
      <c r="E305" s="56">
        <f>VLOOKUP(B305,RPT_TONG_HOP!$B$6:$S$834,18,FALSE)</f>
        <v>8240000</v>
      </c>
      <c r="F305" s="56">
        <f>VLOOKUP(B305,RPT_CAC_KHOAN_GIAM_TRU!$B$4:$M$916,12,FALSE)</f>
        <v>10117430</v>
      </c>
      <c r="G305" s="56">
        <f t="shared" si="0"/>
        <v>-1877430</v>
      </c>
      <c r="H305" s="25">
        <f>IF(G305&lt;0,0,IF(G305&lt;DM_TI_LE!$E$11,G305*DM_TI_LE!$F$11+DM_TI_LE!$G$11,IF(G305&lt;DM_TI_LE!$E$12,G305*DM_TI_LE!$F$12+DM_TI_LE!$G$12,IF(G305&lt;DM_TI_LE!$E$13,G305*DM_TI_LE!$F$13+DM_TI_LE!$G$13,IF(G305&lt;DM_TI_LE!$E$14,G305*DM_TI_LE!$F$14+DM_TI_LE!$G$14,IF(G305&lt;DM_TI_LE!$E$15,G305*DM_TI_LE!$F$15+DM_TI_LE!$G$15,IF(G305&lt;DM_TI_LE!$E$16,G305*DM_TI_LE!$F$16+DM_TI_LE!$G$16,G305*DM_TI_LE!$F$17+DM_TI_LE!$G$17)))))))</f>
        <v>0</v>
      </c>
    </row>
    <row r="306" spans="1:8" ht="12.75">
      <c r="A306" s="36">
        <v>302</v>
      </c>
      <c r="B306" s="38">
        <f>RPT_TIEN_AN_TRUA!B306</f>
        <v>13408</v>
      </c>
      <c r="C306" s="38" t="str">
        <f>RPT_TIEN_AN_TRUA!C306</f>
        <v>Nguyễn Phương Thắng</v>
      </c>
      <c r="D306" s="38" t="str">
        <f>RPT_TIEN_AN_TRUA!D306</f>
        <v>NV Lái xe - VHTTB</v>
      </c>
      <c r="E306" s="56">
        <f>VLOOKUP(B306,RPT_TONG_HOP!$B$6:$S$834,18,FALSE)</f>
        <v>7559600</v>
      </c>
      <c r="F306" s="56">
        <f>VLOOKUP(B306,RPT_CAC_KHOAN_GIAM_TRU!$B$4:$M$916,12,FALSE)</f>
        <v>10117430</v>
      </c>
      <c r="G306" s="56">
        <f t="shared" si="0"/>
        <v>-2557830</v>
      </c>
      <c r="H306" s="25">
        <f>IF(G306&lt;0,0,IF(G306&lt;DM_TI_LE!$E$11,G306*DM_TI_LE!$F$11+DM_TI_LE!$G$11,IF(G306&lt;DM_TI_LE!$E$12,G306*DM_TI_LE!$F$12+DM_TI_LE!$G$12,IF(G306&lt;DM_TI_LE!$E$13,G306*DM_TI_LE!$F$13+DM_TI_LE!$G$13,IF(G306&lt;DM_TI_LE!$E$14,G306*DM_TI_LE!$F$14+DM_TI_LE!$G$14,IF(G306&lt;DM_TI_LE!$E$15,G306*DM_TI_LE!$F$15+DM_TI_LE!$G$15,IF(G306&lt;DM_TI_LE!$E$16,G306*DM_TI_LE!$F$16+DM_TI_LE!$G$16,G306*DM_TI_LE!$F$17+DM_TI_LE!$G$17)))))))</f>
        <v>0</v>
      </c>
    </row>
    <row r="307" spans="1:8" ht="12.75">
      <c r="A307" s="36">
        <v>303</v>
      </c>
      <c r="B307" s="38">
        <f>RPT_TIEN_AN_TRUA!B307</f>
        <v>13409</v>
      </c>
      <c r="C307" s="38" t="str">
        <f>RPT_TIEN_AN_TRUA!C307</f>
        <v>Lê Tuấn Anh</v>
      </c>
      <c r="D307" s="38" t="str">
        <f>RPT_TIEN_AN_TRUA!D307</f>
        <v>NV Lái xe - VHTTB</v>
      </c>
      <c r="E307" s="56">
        <f>VLOOKUP(B307,RPT_TONG_HOP!$B$6:$S$834,18,FALSE)</f>
        <v>8240000</v>
      </c>
      <c r="F307" s="56">
        <f>VLOOKUP(B307,RPT_CAC_KHOAN_GIAM_TRU!$B$4:$M$916,12,FALSE)</f>
        <v>10117430</v>
      </c>
      <c r="G307" s="56">
        <f t="shared" si="0"/>
        <v>-1877430</v>
      </c>
      <c r="H307" s="25">
        <f>IF(G307&lt;0,0,IF(G307&lt;DM_TI_LE!$E$11,G307*DM_TI_LE!$F$11+DM_TI_LE!$G$11,IF(G307&lt;DM_TI_LE!$E$12,G307*DM_TI_LE!$F$12+DM_TI_LE!$G$12,IF(G307&lt;DM_TI_LE!$E$13,G307*DM_TI_LE!$F$13+DM_TI_LE!$G$13,IF(G307&lt;DM_TI_LE!$E$14,G307*DM_TI_LE!$F$14+DM_TI_LE!$G$14,IF(G307&lt;DM_TI_LE!$E$15,G307*DM_TI_LE!$F$15+DM_TI_LE!$G$15,IF(G307&lt;DM_TI_LE!$E$16,G307*DM_TI_LE!$F$16+DM_TI_LE!$G$16,G307*DM_TI_LE!$F$17+DM_TI_LE!$G$17)))))))</f>
        <v>0</v>
      </c>
    </row>
    <row r="308" spans="1:8" ht="12.75">
      <c r="A308" s="36">
        <v>304</v>
      </c>
      <c r="B308" s="38">
        <f>RPT_TIEN_AN_TRUA!B308</f>
        <v>13410</v>
      </c>
      <c r="C308" s="38" t="str">
        <f>RPT_TIEN_AN_TRUA!C308</f>
        <v>Đoàn Văn Phương</v>
      </c>
      <c r="D308" s="38" t="str">
        <f>RPT_TIEN_AN_TRUA!D308</f>
        <v>NV Lái xe - VHTTB</v>
      </c>
      <c r="E308" s="56">
        <f>VLOOKUP(B308,RPT_TONG_HOP!$B$6:$S$834,18,FALSE)</f>
        <v>8240000</v>
      </c>
      <c r="F308" s="56">
        <f>VLOOKUP(B308,RPT_CAC_KHOAN_GIAM_TRU!$B$4:$M$916,12,FALSE)</f>
        <v>10117430</v>
      </c>
      <c r="G308" s="56">
        <f t="shared" si="0"/>
        <v>-1877430</v>
      </c>
      <c r="H308" s="25">
        <f>IF(G308&lt;0,0,IF(G308&lt;DM_TI_LE!$E$11,G308*DM_TI_LE!$F$11+DM_TI_LE!$G$11,IF(G308&lt;DM_TI_LE!$E$12,G308*DM_TI_LE!$F$12+DM_TI_LE!$G$12,IF(G308&lt;DM_TI_LE!$E$13,G308*DM_TI_LE!$F$13+DM_TI_LE!$G$13,IF(G308&lt;DM_TI_LE!$E$14,G308*DM_TI_LE!$F$14+DM_TI_LE!$G$14,IF(G308&lt;DM_TI_LE!$E$15,G308*DM_TI_LE!$F$15+DM_TI_LE!$G$15,IF(G308&lt;DM_TI_LE!$E$16,G308*DM_TI_LE!$F$16+DM_TI_LE!$G$16,G308*DM_TI_LE!$F$17+DM_TI_LE!$G$17)))))))</f>
        <v>0</v>
      </c>
    </row>
    <row r="309" spans="1:8" ht="12.75">
      <c r="A309" s="36">
        <v>305</v>
      </c>
      <c r="B309" s="38">
        <f>RPT_TIEN_AN_TRUA!B309</f>
        <v>13411</v>
      </c>
      <c r="C309" s="38" t="str">
        <f>RPT_TIEN_AN_TRUA!C309</f>
        <v>Nguyễn Văn Hà</v>
      </c>
      <c r="D309" s="38" t="str">
        <f>RPT_TIEN_AN_TRUA!D309</f>
        <v>NV Lái xe - VHTTB</v>
      </c>
      <c r="E309" s="56">
        <f>VLOOKUP(B309,RPT_TONG_HOP!$B$6:$S$834,18,FALSE)</f>
        <v>8240000</v>
      </c>
      <c r="F309" s="56">
        <f>VLOOKUP(B309,RPT_CAC_KHOAN_GIAM_TRU!$B$4:$M$916,12,FALSE)</f>
        <v>10117430</v>
      </c>
      <c r="G309" s="56">
        <f t="shared" si="0"/>
        <v>-1877430</v>
      </c>
      <c r="H309" s="25">
        <f>IF(G309&lt;0,0,IF(G309&lt;DM_TI_LE!$E$11,G309*DM_TI_LE!$F$11+DM_TI_LE!$G$11,IF(G309&lt;DM_TI_LE!$E$12,G309*DM_TI_LE!$F$12+DM_TI_LE!$G$12,IF(G309&lt;DM_TI_LE!$E$13,G309*DM_TI_LE!$F$13+DM_TI_LE!$G$13,IF(G309&lt;DM_TI_LE!$E$14,G309*DM_TI_LE!$F$14+DM_TI_LE!$G$14,IF(G309&lt;DM_TI_LE!$E$15,G309*DM_TI_LE!$F$15+DM_TI_LE!$G$15,IF(G309&lt;DM_TI_LE!$E$16,G309*DM_TI_LE!$F$16+DM_TI_LE!$G$16,G309*DM_TI_LE!$F$17+DM_TI_LE!$G$17)))))))</f>
        <v>0</v>
      </c>
    </row>
    <row r="310" spans="1:8" ht="12.75">
      <c r="A310" s="36">
        <v>306</v>
      </c>
      <c r="B310" s="38">
        <f>RPT_TIEN_AN_TRUA!B310</f>
        <v>13412</v>
      </c>
      <c r="C310" s="38" t="str">
        <f>RPT_TIEN_AN_TRUA!C310</f>
        <v>Nguyễn Mạnh Hiếu</v>
      </c>
      <c r="D310" s="38" t="str">
        <f>RPT_TIEN_AN_TRUA!D310</f>
        <v>NV Lái xe - VHTTB</v>
      </c>
      <c r="E310" s="56">
        <f>VLOOKUP(B310,RPT_TONG_HOP!$B$6:$S$834,18,FALSE)</f>
        <v>8240000</v>
      </c>
      <c r="F310" s="56">
        <f>VLOOKUP(B310,RPT_CAC_KHOAN_GIAM_TRU!$B$4:$M$916,12,FALSE)</f>
        <v>10117430</v>
      </c>
      <c r="G310" s="56">
        <f t="shared" si="0"/>
        <v>-1877430</v>
      </c>
      <c r="H310" s="25">
        <f>IF(G310&lt;0,0,IF(G310&lt;DM_TI_LE!$E$11,G310*DM_TI_LE!$F$11+DM_TI_LE!$G$11,IF(G310&lt;DM_TI_LE!$E$12,G310*DM_TI_LE!$F$12+DM_TI_LE!$G$12,IF(G310&lt;DM_TI_LE!$E$13,G310*DM_TI_LE!$F$13+DM_TI_LE!$G$13,IF(G310&lt;DM_TI_LE!$E$14,G310*DM_TI_LE!$F$14+DM_TI_LE!$G$14,IF(G310&lt;DM_TI_LE!$E$15,G310*DM_TI_LE!$F$15+DM_TI_LE!$G$15,IF(G310&lt;DM_TI_LE!$E$16,G310*DM_TI_LE!$F$16+DM_TI_LE!$G$16,G310*DM_TI_LE!$F$17+DM_TI_LE!$G$17)))))))</f>
        <v>0</v>
      </c>
    </row>
    <row r="311" spans="1:8" ht="12.75">
      <c r="A311" s="36">
        <v>307</v>
      </c>
      <c r="B311" s="38">
        <f>RPT_TIEN_AN_TRUA!B311</f>
        <v>13413</v>
      </c>
      <c r="C311" s="38" t="str">
        <f>RPT_TIEN_AN_TRUA!C311</f>
        <v>Vũ Việt Hùng</v>
      </c>
      <c r="D311" s="38" t="str">
        <f>RPT_TIEN_AN_TRUA!D311</f>
        <v>NV Lái xe - VHTTB</v>
      </c>
      <c r="E311" s="56">
        <f>VLOOKUP(B311,RPT_TONG_HOP!$B$6:$S$834,18,FALSE)</f>
        <v>8240000</v>
      </c>
      <c r="F311" s="56">
        <f>VLOOKUP(B311,RPT_CAC_KHOAN_GIAM_TRU!$B$4:$M$916,12,FALSE)</f>
        <v>10117430</v>
      </c>
      <c r="G311" s="56">
        <f t="shared" si="0"/>
        <v>-1877430</v>
      </c>
      <c r="H311" s="25">
        <f>IF(G311&lt;0,0,IF(G311&lt;DM_TI_LE!$E$11,G311*DM_TI_LE!$F$11+DM_TI_LE!$G$11,IF(G311&lt;DM_TI_LE!$E$12,G311*DM_TI_LE!$F$12+DM_TI_LE!$G$12,IF(G311&lt;DM_TI_LE!$E$13,G311*DM_TI_LE!$F$13+DM_TI_LE!$G$13,IF(G311&lt;DM_TI_LE!$E$14,G311*DM_TI_LE!$F$14+DM_TI_LE!$G$14,IF(G311&lt;DM_TI_LE!$E$15,G311*DM_TI_LE!$F$15+DM_TI_LE!$G$15,IF(G311&lt;DM_TI_LE!$E$16,G311*DM_TI_LE!$F$16+DM_TI_LE!$G$16,G311*DM_TI_LE!$F$17+DM_TI_LE!$G$17)))))))</f>
        <v>0</v>
      </c>
    </row>
    <row r="312" spans="1:8" ht="12.75">
      <c r="A312" s="36">
        <v>308</v>
      </c>
      <c r="B312" s="38">
        <f>RPT_TIEN_AN_TRUA!B312</f>
        <v>13414</v>
      </c>
      <c r="C312" s="38" t="str">
        <f>RPT_TIEN_AN_TRUA!C312</f>
        <v>Lê Hữu Hóa</v>
      </c>
      <c r="D312" s="38" t="str">
        <f>RPT_TIEN_AN_TRUA!D312</f>
        <v>NV Lái xe - VHTTB</v>
      </c>
      <c r="E312" s="56">
        <f>VLOOKUP(B312,RPT_TONG_HOP!$B$6:$S$834,18,FALSE)</f>
        <v>8240000</v>
      </c>
      <c r="F312" s="56">
        <f>VLOOKUP(B312,RPT_CAC_KHOAN_GIAM_TRU!$B$4:$M$916,12,FALSE)</f>
        <v>10117430</v>
      </c>
      <c r="G312" s="56">
        <f t="shared" si="0"/>
        <v>-1877430</v>
      </c>
      <c r="H312" s="25">
        <f>IF(G312&lt;0,0,IF(G312&lt;DM_TI_LE!$E$11,G312*DM_TI_LE!$F$11+DM_TI_LE!$G$11,IF(G312&lt;DM_TI_LE!$E$12,G312*DM_TI_LE!$F$12+DM_TI_LE!$G$12,IF(G312&lt;DM_TI_LE!$E$13,G312*DM_TI_LE!$F$13+DM_TI_LE!$G$13,IF(G312&lt;DM_TI_LE!$E$14,G312*DM_TI_LE!$F$14+DM_TI_LE!$G$14,IF(G312&lt;DM_TI_LE!$E$15,G312*DM_TI_LE!$F$15+DM_TI_LE!$G$15,IF(G312&lt;DM_TI_LE!$E$16,G312*DM_TI_LE!$F$16+DM_TI_LE!$G$16,G312*DM_TI_LE!$F$17+DM_TI_LE!$G$17)))))))</f>
        <v>0</v>
      </c>
    </row>
    <row r="313" spans="1:8" ht="12.75">
      <c r="A313" s="36">
        <v>309</v>
      </c>
      <c r="B313" s="38">
        <f>RPT_TIEN_AN_TRUA!B313</f>
        <v>13415</v>
      </c>
      <c r="C313" s="38" t="str">
        <f>RPT_TIEN_AN_TRUA!C313</f>
        <v>Đinh Văn Duyên</v>
      </c>
      <c r="D313" s="38" t="str">
        <f>RPT_TIEN_AN_TRUA!D313</f>
        <v>NV Lái xe - VHTTB</v>
      </c>
      <c r="E313" s="56">
        <f>VLOOKUP(B313,RPT_TONG_HOP!$B$6:$S$834,18,FALSE)</f>
        <v>8240000</v>
      </c>
      <c r="F313" s="56">
        <f>VLOOKUP(B313,RPT_CAC_KHOAN_GIAM_TRU!$B$4:$M$916,12,FALSE)</f>
        <v>10117430</v>
      </c>
      <c r="G313" s="56">
        <f t="shared" si="0"/>
        <v>-1877430</v>
      </c>
      <c r="H313" s="25">
        <f>IF(G313&lt;0,0,IF(G313&lt;DM_TI_LE!$E$11,G313*DM_TI_LE!$F$11+DM_TI_LE!$G$11,IF(G313&lt;DM_TI_LE!$E$12,G313*DM_TI_LE!$F$12+DM_TI_LE!$G$12,IF(G313&lt;DM_TI_LE!$E$13,G313*DM_TI_LE!$F$13+DM_TI_LE!$G$13,IF(G313&lt;DM_TI_LE!$E$14,G313*DM_TI_LE!$F$14+DM_TI_LE!$G$14,IF(G313&lt;DM_TI_LE!$E$15,G313*DM_TI_LE!$F$15+DM_TI_LE!$G$15,IF(G313&lt;DM_TI_LE!$E$16,G313*DM_TI_LE!$F$16+DM_TI_LE!$G$16,G313*DM_TI_LE!$F$17+DM_TI_LE!$G$17)))))))</f>
        <v>0</v>
      </c>
    </row>
    <row r="314" spans="1:8" ht="12.75">
      <c r="A314" s="36">
        <v>310</v>
      </c>
      <c r="B314" s="38">
        <f>RPT_TIEN_AN_TRUA!B314</f>
        <v>13530</v>
      </c>
      <c r="C314" s="38" t="str">
        <f>RPT_TIEN_AN_TRUA!C314</f>
        <v>Lương Văn Dư</v>
      </c>
      <c r="D314" s="38" t="str">
        <f>RPT_TIEN_AN_TRUA!D314</f>
        <v>NV Lái xe - VHTTB</v>
      </c>
      <c r="E314" s="56">
        <f>VLOOKUP(B314,RPT_TONG_HOP!$B$6:$S$834,18,FALSE)</f>
        <v>8240000</v>
      </c>
      <c r="F314" s="56">
        <f>VLOOKUP(B314,RPT_CAC_KHOAN_GIAM_TRU!$B$4:$M$916,12,FALSE)</f>
        <v>10117430</v>
      </c>
      <c r="G314" s="56">
        <f t="shared" si="0"/>
        <v>-1877430</v>
      </c>
      <c r="H314" s="25">
        <f>IF(G314&lt;0,0,IF(G314&lt;DM_TI_LE!$E$11,G314*DM_TI_LE!$F$11+DM_TI_LE!$G$11,IF(G314&lt;DM_TI_LE!$E$12,G314*DM_TI_LE!$F$12+DM_TI_LE!$G$12,IF(G314&lt;DM_TI_LE!$E$13,G314*DM_TI_LE!$F$13+DM_TI_LE!$G$13,IF(G314&lt;DM_TI_LE!$E$14,G314*DM_TI_LE!$F$14+DM_TI_LE!$G$14,IF(G314&lt;DM_TI_LE!$E$15,G314*DM_TI_LE!$F$15+DM_TI_LE!$G$15,IF(G314&lt;DM_TI_LE!$E$16,G314*DM_TI_LE!$F$16+DM_TI_LE!$G$16,G314*DM_TI_LE!$F$17+DM_TI_LE!$G$17)))))))</f>
        <v>0</v>
      </c>
    </row>
    <row r="315" spans="1:8" ht="12.75">
      <c r="A315" s="36">
        <v>311</v>
      </c>
      <c r="B315" s="38">
        <f>RPT_TIEN_AN_TRUA!B315</f>
        <v>13529</v>
      </c>
      <c r="C315" s="38" t="str">
        <f>RPT_TIEN_AN_TRUA!C315</f>
        <v>Cao Thế Vĩnh</v>
      </c>
      <c r="D315" s="38" t="str">
        <f>RPT_TIEN_AN_TRUA!D315</f>
        <v>NV Lái xe - VHTTB</v>
      </c>
      <c r="E315" s="56">
        <f>VLOOKUP(B315,RPT_TONG_HOP!$B$6:$S$834,18,FALSE)</f>
        <v>8240000</v>
      </c>
      <c r="F315" s="56">
        <f>VLOOKUP(B315,RPT_CAC_KHOAN_GIAM_TRU!$B$4:$M$916,12,FALSE)</f>
        <v>10117430</v>
      </c>
      <c r="G315" s="56">
        <f t="shared" si="0"/>
        <v>-1877430</v>
      </c>
      <c r="H315" s="25">
        <f>IF(G315&lt;0,0,IF(G315&lt;DM_TI_LE!$E$11,G315*DM_TI_LE!$F$11+DM_TI_LE!$G$11,IF(G315&lt;DM_TI_LE!$E$12,G315*DM_TI_LE!$F$12+DM_TI_LE!$G$12,IF(G315&lt;DM_TI_LE!$E$13,G315*DM_TI_LE!$F$13+DM_TI_LE!$G$13,IF(G315&lt;DM_TI_LE!$E$14,G315*DM_TI_LE!$F$14+DM_TI_LE!$G$14,IF(G315&lt;DM_TI_LE!$E$15,G315*DM_TI_LE!$F$15+DM_TI_LE!$G$15,IF(G315&lt;DM_TI_LE!$E$16,G315*DM_TI_LE!$F$16+DM_TI_LE!$G$16,G315*DM_TI_LE!$F$17+DM_TI_LE!$G$17)))))))</f>
        <v>0</v>
      </c>
    </row>
    <row r="316" spans="1:8" ht="12.75">
      <c r="A316" s="36">
        <v>312</v>
      </c>
      <c r="B316" s="38">
        <f>RPT_TIEN_AN_TRUA!B316</f>
        <v>10648</v>
      </c>
      <c r="C316" s="38" t="str">
        <f>RPT_TIEN_AN_TRUA!C316</f>
        <v>Phạm Minh Thành</v>
      </c>
      <c r="D316" s="38" t="str">
        <f>RPT_TIEN_AN_TRUA!D316</f>
        <v>NV Lái xe - VHTTB</v>
      </c>
      <c r="E316" s="56">
        <f>VLOOKUP(B316,RPT_TONG_HOP!$B$6:$S$834,18,FALSE)</f>
        <v>8013200</v>
      </c>
      <c r="F316" s="56">
        <f>VLOOKUP(B316,RPT_CAC_KHOAN_GIAM_TRU!$B$4:$M$916,12,FALSE)</f>
        <v>10117430</v>
      </c>
      <c r="G316" s="56">
        <f t="shared" si="0"/>
        <v>-2104230</v>
      </c>
      <c r="H316" s="25">
        <f>IF(G316&lt;0,0,IF(G316&lt;DM_TI_LE!$E$11,G316*DM_TI_LE!$F$11+DM_TI_LE!$G$11,IF(G316&lt;DM_TI_LE!$E$12,G316*DM_TI_LE!$F$12+DM_TI_LE!$G$12,IF(G316&lt;DM_TI_LE!$E$13,G316*DM_TI_LE!$F$13+DM_TI_LE!$G$13,IF(G316&lt;DM_TI_LE!$E$14,G316*DM_TI_LE!$F$14+DM_TI_LE!$G$14,IF(G316&lt;DM_TI_LE!$E$15,G316*DM_TI_LE!$F$15+DM_TI_LE!$G$15,IF(G316&lt;DM_TI_LE!$E$16,G316*DM_TI_LE!$F$16+DM_TI_LE!$G$16,G316*DM_TI_LE!$F$17+DM_TI_LE!$G$17)))))))</f>
        <v>0</v>
      </c>
    </row>
    <row r="317" spans="1:8" ht="12.75">
      <c r="A317" s="36">
        <v>313</v>
      </c>
      <c r="B317" s="38">
        <f>RPT_TIEN_AN_TRUA!B317</f>
        <v>10649</v>
      </c>
      <c r="C317" s="38" t="str">
        <f>RPT_TIEN_AN_TRUA!C317</f>
        <v>Vũ Minh Tú</v>
      </c>
      <c r="D317" s="38" t="str">
        <f>RPT_TIEN_AN_TRUA!D317</f>
        <v>NV Lái xe - VHTTB</v>
      </c>
      <c r="E317" s="56">
        <f>VLOOKUP(B317,RPT_TONG_HOP!$B$6:$S$834,18,FALSE)</f>
        <v>8240000</v>
      </c>
      <c r="F317" s="56">
        <f>VLOOKUP(B317,RPT_CAC_KHOAN_GIAM_TRU!$B$4:$M$916,12,FALSE)</f>
        <v>13717430</v>
      </c>
      <c r="G317" s="56">
        <f t="shared" si="0"/>
        <v>-5477430</v>
      </c>
      <c r="H317" s="25">
        <f>IF(G317&lt;0,0,IF(G317&lt;DM_TI_LE!$E$11,G317*DM_TI_LE!$F$11+DM_TI_LE!$G$11,IF(G317&lt;DM_TI_LE!$E$12,G317*DM_TI_LE!$F$12+DM_TI_LE!$G$12,IF(G317&lt;DM_TI_LE!$E$13,G317*DM_TI_LE!$F$13+DM_TI_LE!$G$13,IF(G317&lt;DM_TI_LE!$E$14,G317*DM_TI_LE!$F$14+DM_TI_LE!$G$14,IF(G317&lt;DM_TI_LE!$E$15,G317*DM_TI_LE!$F$15+DM_TI_LE!$G$15,IF(G317&lt;DM_TI_LE!$E$16,G317*DM_TI_LE!$F$16+DM_TI_LE!$G$16,G317*DM_TI_LE!$F$17+DM_TI_LE!$G$17)))))))</f>
        <v>0</v>
      </c>
    </row>
    <row r="318" spans="1:8" ht="12.75">
      <c r="A318" s="36">
        <v>314</v>
      </c>
      <c r="B318" s="38">
        <f>RPT_TIEN_AN_TRUA!B318</f>
        <v>10651</v>
      </c>
      <c r="C318" s="38" t="str">
        <f>RPT_TIEN_AN_TRUA!C318</f>
        <v>Đỗ Văn Chính</v>
      </c>
      <c r="D318" s="38" t="str">
        <f>RPT_TIEN_AN_TRUA!D318</f>
        <v>NV Lái xe - VHTTB</v>
      </c>
      <c r="E318" s="56">
        <f>VLOOKUP(B318,RPT_TONG_HOP!$B$6:$S$834,18,FALSE)</f>
        <v>8240000</v>
      </c>
      <c r="F318" s="56">
        <f>VLOOKUP(B318,RPT_CAC_KHOAN_GIAM_TRU!$B$4:$M$916,12,FALSE)</f>
        <v>13717430</v>
      </c>
      <c r="G318" s="56">
        <f t="shared" si="0"/>
        <v>-5477430</v>
      </c>
      <c r="H318" s="25">
        <f>IF(G318&lt;0,0,IF(G318&lt;DM_TI_LE!$E$11,G318*DM_TI_LE!$F$11+DM_TI_LE!$G$11,IF(G318&lt;DM_TI_LE!$E$12,G318*DM_TI_LE!$F$12+DM_TI_LE!$G$12,IF(G318&lt;DM_TI_LE!$E$13,G318*DM_TI_LE!$F$13+DM_TI_LE!$G$13,IF(G318&lt;DM_TI_LE!$E$14,G318*DM_TI_LE!$F$14+DM_TI_LE!$G$14,IF(G318&lt;DM_TI_LE!$E$15,G318*DM_TI_LE!$F$15+DM_TI_LE!$G$15,IF(G318&lt;DM_TI_LE!$E$16,G318*DM_TI_LE!$F$16+DM_TI_LE!$G$16,G318*DM_TI_LE!$F$17+DM_TI_LE!$G$17)))))))</f>
        <v>0</v>
      </c>
    </row>
    <row r="319" spans="1:8" ht="12.75">
      <c r="A319" s="36">
        <v>315</v>
      </c>
      <c r="B319" s="38">
        <f>RPT_TIEN_AN_TRUA!B319</f>
        <v>10656</v>
      </c>
      <c r="C319" s="38" t="str">
        <f>RPT_TIEN_AN_TRUA!C319</f>
        <v>Bùi Việt Bắc</v>
      </c>
      <c r="D319" s="38" t="str">
        <f>RPT_TIEN_AN_TRUA!D319</f>
        <v>NV Lái xe - VHTTB</v>
      </c>
      <c r="E319" s="56">
        <f>VLOOKUP(B319,RPT_TONG_HOP!$B$6:$S$834,18,FALSE)</f>
        <v>7119500</v>
      </c>
      <c r="F319" s="56">
        <f>VLOOKUP(B319,RPT_CAC_KHOAN_GIAM_TRU!$B$4:$M$916,12,FALSE)</f>
        <v>10117430</v>
      </c>
      <c r="G319" s="56">
        <f t="shared" si="0"/>
        <v>-2997930</v>
      </c>
      <c r="H319" s="25">
        <f>IF(G319&lt;0,0,IF(G319&lt;DM_TI_LE!$E$11,G319*DM_TI_LE!$F$11+DM_TI_LE!$G$11,IF(G319&lt;DM_TI_LE!$E$12,G319*DM_TI_LE!$F$12+DM_TI_LE!$G$12,IF(G319&lt;DM_TI_LE!$E$13,G319*DM_TI_LE!$F$13+DM_TI_LE!$G$13,IF(G319&lt;DM_TI_LE!$E$14,G319*DM_TI_LE!$F$14+DM_TI_LE!$G$14,IF(G319&lt;DM_TI_LE!$E$15,G319*DM_TI_LE!$F$15+DM_TI_LE!$G$15,IF(G319&lt;DM_TI_LE!$E$16,G319*DM_TI_LE!$F$16+DM_TI_LE!$G$16,G319*DM_TI_LE!$F$17+DM_TI_LE!$G$17)))))))</f>
        <v>0</v>
      </c>
    </row>
    <row r="320" spans="1:8" ht="12.75">
      <c r="A320" s="36">
        <v>316</v>
      </c>
      <c r="B320" s="38">
        <f>RPT_TIEN_AN_TRUA!B320</f>
        <v>10658</v>
      </c>
      <c r="C320" s="38" t="str">
        <f>RPT_TIEN_AN_TRUA!C320</f>
        <v>Nguyễn Phương Tuấn</v>
      </c>
      <c r="D320" s="38" t="str">
        <f>RPT_TIEN_AN_TRUA!D320</f>
        <v>NV Lái xe - VHTTB</v>
      </c>
      <c r="E320" s="56">
        <f>VLOOKUP(B320,RPT_TONG_HOP!$B$6:$S$834,18,FALSE)</f>
        <v>8240000</v>
      </c>
      <c r="F320" s="56">
        <f>VLOOKUP(B320,RPT_CAC_KHOAN_GIAM_TRU!$B$4:$M$916,12,FALSE)</f>
        <v>17317430</v>
      </c>
      <c r="G320" s="56">
        <f t="shared" si="0"/>
        <v>-9077430</v>
      </c>
      <c r="H320" s="25">
        <f>IF(G320&lt;0,0,IF(G320&lt;DM_TI_LE!$E$11,G320*DM_TI_LE!$F$11+DM_TI_LE!$G$11,IF(G320&lt;DM_TI_LE!$E$12,G320*DM_TI_LE!$F$12+DM_TI_LE!$G$12,IF(G320&lt;DM_TI_LE!$E$13,G320*DM_TI_LE!$F$13+DM_TI_LE!$G$13,IF(G320&lt;DM_TI_LE!$E$14,G320*DM_TI_LE!$F$14+DM_TI_LE!$G$14,IF(G320&lt;DM_TI_LE!$E$15,G320*DM_TI_LE!$F$15+DM_TI_LE!$G$15,IF(G320&lt;DM_TI_LE!$E$16,G320*DM_TI_LE!$F$16+DM_TI_LE!$G$16,G320*DM_TI_LE!$F$17+DM_TI_LE!$G$17)))))))</f>
        <v>0</v>
      </c>
    </row>
    <row r="321" spans="1:8" ht="12.75">
      <c r="A321" s="36">
        <v>317</v>
      </c>
      <c r="B321" s="38">
        <f>RPT_TIEN_AN_TRUA!B321</f>
        <v>10665</v>
      </c>
      <c r="C321" s="38" t="str">
        <f>RPT_TIEN_AN_TRUA!C321</f>
        <v>Trần Hồng Sơn</v>
      </c>
      <c r="D321" s="38" t="str">
        <f>RPT_TIEN_AN_TRUA!D321</f>
        <v>NV Lái xe - VHTTB</v>
      </c>
      <c r="E321" s="56">
        <f>VLOOKUP(B321,RPT_TONG_HOP!$B$6:$S$834,18,FALSE)</f>
        <v>8240000</v>
      </c>
      <c r="F321" s="56">
        <f>VLOOKUP(B321,RPT_CAC_KHOAN_GIAM_TRU!$B$4:$M$916,12,FALSE)</f>
        <v>10117430</v>
      </c>
      <c r="G321" s="56">
        <f t="shared" si="0"/>
        <v>-1877430</v>
      </c>
      <c r="H321" s="25">
        <f>IF(G321&lt;0,0,IF(G321&lt;DM_TI_LE!$E$11,G321*DM_TI_LE!$F$11+DM_TI_LE!$G$11,IF(G321&lt;DM_TI_LE!$E$12,G321*DM_TI_LE!$F$12+DM_TI_LE!$G$12,IF(G321&lt;DM_TI_LE!$E$13,G321*DM_TI_LE!$F$13+DM_TI_LE!$G$13,IF(G321&lt;DM_TI_LE!$E$14,G321*DM_TI_LE!$F$14+DM_TI_LE!$G$14,IF(G321&lt;DM_TI_LE!$E$15,G321*DM_TI_LE!$F$15+DM_TI_LE!$G$15,IF(G321&lt;DM_TI_LE!$E$16,G321*DM_TI_LE!$F$16+DM_TI_LE!$G$16,G321*DM_TI_LE!$F$17+DM_TI_LE!$G$17)))))))</f>
        <v>0</v>
      </c>
    </row>
    <row r="322" spans="1:8" ht="12.75">
      <c r="A322" s="36">
        <v>318</v>
      </c>
      <c r="B322" s="38">
        <f>RPT_TIEN_AN_TRUA!B322</f>
        <v>10671</v>
      </c>
      <c r="C322" s="38" t="str">
        <f>RPT_TIEN_AN_TRUA!C322</f>
        <v>Lê Đức Duy</v>
      </c>
      <c r="D322" s="38" t="str">
        <f>RPT_TIEN_AN_TRUA!D322</f>
        <v>NV Lái xe - VHTTB</v>
      </c>
      <c r="E322" s="56">
        <f>VLOOKUP(B322,RPT_TONG_HOP!$B$6:$S$834,18,FALSE)</f>
        <v>7861999.9999999991</v>
      </c>
      <c r="F322" s="56">
        <f>VLOOKUP(B322,RPT_CAC_KHOAN_GIAM_TRU!$B$4:$M$916,12,FALSE)</f>
        <v>13717430</v>
      </c>
      <c r="G322" s="56">
        <f t="shared" si="0"/>
        <v>-5855430.0000000009</v>
      </c>
      <c r="H322" s="25">
        <f>IF(G322&lt;0,0,IF(G322&lt;DM_TI_LE!$E$11,G322*DM_TI_LE!$F$11+DM_TI_LE!$G$11,IF(G322&lt;DM_TI_LE!$E$12,G322*DM_TI_LE!$F$12+DM_TI_LE!$G$12,IF(G322&lt;DM_TI_LE!$E$13,G322*DM_TI_LE!$F$13+DM_TI_LE!$G$13,IF(G322&lt;DM_TI_LE!$E$14,G322*DM_TI_LE!$F$14+DM_TI_LE!$G$14,IF(G322&lt;DM_TI_LE!$E$15,G322*DM_TI_LE!$F$15+DM_TI_LE!$G$15,IF(G322&lt;DM_TI_LE!$E$16,G322*DM_TI_LE!$F$16+DM_TI_LE!$G$16,G322*DM_TI_LE!$F$17+DM_TI_LE!$G$17)))))))</f>
        <v>0</v>
      </c>
    </row>
    <row r="323" spans="1:8" ht="12.75">
      <c r="A323" s="36">
        <v>319</v>
      </c>
      <c r="B323" s="38">
        <f>RPT_TIEN_AN_TRUA!B323</f>
        <v>10673</v>
      </c>
      <c r="C323" s="38" t="str">
        <f>RPT_TIEN_AN_TRUA!C323</f>
        <v>Đặng Xuân Sơn</v>
      </c>
      <c r="D323" s="38" t="str">
        <f>RPT_TIEN_AN_TRUA!D323</f>
        <v>NV Lái xe - VHTTB</v>
      </c>
      <c r="E323" s="56">
        <f>VLOOKUP(B323,RPT_TONG_HOP!$B$6:$S$834,18,FALSE)</f>
        <v>7937599.9999999991</v>
      </c>
      <c r="F323" s="56">
        <f>VLOOKUP(B323,RPT_CAC_KHOAN_GIAM_TRU!$B$4:$M$916,12,FALSE)</f>
        <v>20917430</v>
      </c>
      <c r="G323" s="56">
        <f t="shared" si="0"/>
        <v>-12979830</v>
      </c>
      <c r="H323" s="25">
        <f>IF(G323&lt;0,0,IF(G323&lt;DM_TI_LE!$E$11,G323*DM_TI_LE!$F$11+DM_TI_LE!$G$11,IF(G323&lt;DM_TI_LE!$E$12,G323*DM_TI_LE!$F$12+DM_TI_LE!$G$12,IF(G323&lt;DM_TI_LE!$E$13,G323*DM_TI_LE!$F$13+DM_TI_LE!$G$13,IF(G323&lt;DM_TI_LE!$E$14,G323*DM_TI_LE!$F$14+DM_TI_LE!$G$14,IF(G323&lt;DM_TI_LE!$E$15,G323*DM_TI_LE!$F$15+DM_TI_LE!$G$15,IF(G323&lt;DM_TI_LE!$E$16,G323*DM_TI_LE!$F$16+DM_TI_LE!$G$16,G323*DM_TI_LE!$F$17+DM_TI_LE!$G$17)))))))</f>
        <v>0</v>
      </c>
    </row>
    <row r="324" spans="1:8" ht="12.75">
      <c r="A324" s="36">
        <v>320</v>
      </c>
      <c r="B324" s="38">
        <f>RPT_TIEN_AN_TRUA!B324</f>
        <v>11091</v>
      </c>
      <c r="C324" s="38" t="str">
        <f>RPT_TIEN_AN_TRUA!C324</f>
        <v>Nguyễn Như Cương</v>
      </c>
      <c r="D324" s="38" t="str">
        <f>RPT_TIEN_AN_TRUA!D324</f>
        <v>NV Lái xe - VHTTB</v>
      </c>
      <c r="E324" s="56">
        <f>VLOOKUP(B324,RPT_TONG_HOP!$B$6:$S$834,18,FALSE)</f>
        <v>8240000</v>
      </c>
      <c r="F324" s="56">
        <f>VLOOKUP(B324,RPT_CAC_KHOAN_GIAM_TRU!$B$4:$M$916,12,FALSE)</f>
        <v>10117430</v>
      </c>
      <c r="G324" s="56">
        <f t="shared" si="0"/>
        <v>-1877430</v>
      </c>
      <c r="H324" s="25">
        <f>IF(G324&lt;0,0,IF(G324&lt;DM_TI_LE!$E$11,G324*DM_TI_LE!$F$11+DM_TI_LE!$G$11,IF(G324&lt;DM_TI_LE!$E$12,G324*DM_TI_LE!$F$12+DM_TI_LE!$G$12,IF(G324&lt;DM_TI_LE!$E$13,G324*DM_TI_LE!$F$13+DM_TI_LE!$G$13,IF(G324&lt;DM_TI_LE!$E$14,G324*DM_TI_LE!$F$14+DM_TI_LE!$G$14,IF(G324&lt;DM_TI_LE!$E$15,G324*DM_TI_LE!$F$15+DM_TI_LE!$G$15,IF(G324&lt;DM_TI_LE!$E$16,G324*DM_TI_LE!$F$16+DM_TI_LE!$G$16,G324*DM_TI_LE!$F$17+DM_TI_LE!$G$17)))))))</f>
        <v>0</v>
      </c>
    </row>
    <row r="325" spans="1:8" ht="12.75">
      <c r="A325" s="36">
        <v>321</v>
      </c>
      <c r="B325" s="38">
        <f>RPT_TIEN_AN_TRUA!B325</f>
        <v>11093</v>
      </c>
      <c r="C325" s="38" t="str">
        <f>RPT_TIEN_AN_TRUA!C325</f>
        <v>Đỗ Chí Thanh</v>
      </c>
      <c r="D325" s="38" t="str">
        <f>RPT_TIEN_AN_TRUA!D325</f>
        <v>NV Lái xe - VHTTB</v>
      </c>
      <c r="E325" s="56">
        <f>VLOOKUP(B325,RPT_TONG_HOP!$B$6:$S$834,18,FALSE)</f>
        <v>8240000</v>
      </c>
      <c r="F325" s="56">
        <f>VLOOKUP(B325,RPT_CAC_KHOAN_GIAM_TRU!$B$4:$M$916,12,FALSE)</f>
        <v>13717430</v>
      </c>
      <c r="G325" s="56">
        <f t="shared" si="0"/>
        <v>-5477430</v>
      </c>
      <c r="H325" s="25">
        <f>IF(G325&lt;0,0,IF(G325&lt;DM_TI_LE!$E$11,G325*DM_TI_LE!$F$11+DM_TI_LE!$G$11,IF(G325&lt;DM_TI_LE!$E$12,G325*DM_TI_LE!$F$12+DM_TI_LE!$G$12,IF(G325&lt;DM_TI_LE!$E$13,G325*DM_TI_LE!$F$13+DM_TI_LE!$G$13,IF(G325&lt;DM_TI_LE!$E$14,G325*DM_TI_LE!$F$14+DM_TI_LE!$G$14,IF(G325&lt;DM_TI_LE!$E$15,G325*DM_TI_LE!$F$15+DM_TI_LE!$G$15,IF(G325&lt;DM_TI_LE!$E$16,G325*DM_TI_LE!$F$16+DM_TI_LE!$G$16,G325*DM_TI_LE!$F$17+DM_TI_LE!$G$17)))))))</f>
        <v>0</v>
      </c>
    </row>
    <row r="326" spans="1:8" ht="12.75">
      <c r="A326" s="36">
        <v>322</v>
      </c>
      <c r="B326" s="38">
        <f>RPT_TIEN_AN_TRUA!B326</f>
        <v>12572</v>
      </c>
      <c r="C326" s="38" t="str">
        <f>RPT_TIEN_AN_TRUA!C326</f>
        <v>Trần Quốc Việt</v>
      </c>
      <c r="D326" s="38" t="str">
        <f>RPT_TIEN_AN_TRUA!D326</f>
        <v>NV Lái xe - VHTTB</v>
      </c>
      <c r="E326" s="56">
        <f>VLOOKUP(B326,RPT_TONG_HOP!$B$6:$S$834,18,FALSE)</f>
        <v>8618000</v>
      </c>
      <c r="F326" s="56">
        <f>VLOOKUP(B326,RPT_CAC_KHOAN_GIAM_TRU!$B$4:$M$916,12,FALSE)</f>
        <v>13717430</v>
      </c>
      <c r="G326" s="56">
        <f t="shared" si="0"/>
        <v>-5099430</v>
      </c>
      <c r="H326" s="25">
        <f>IF(G326&lt;0,0,IF(G326&lt;DM_TI_LE!$E$11,G326*DM_TI_LE!$F$11+DM_TI_LE!$G$11,IF(G326&lt;DM_TI_LE!$E$12,G326*DM_TI_LE!$F$12+DM_TI_LE!$G$12,IF(G326&lt;DM_TI_LE!$E$13,G326*DM_TI_LE!$F$13+DM_TI_LE!$G$13,IF(G326&lt;DM_TI_LE!$E$14,G326*DM_TI_LE!$F$14+DM_TI_LE!$G$14,IF(G326&lt;DM_TI_LE!$E$15,G326*DM_TI_LE!$F$15+DM_TI_LE!$G$15,IF(G326&lt;DM_TI_LE!$E$16,G326*DM_TI_LE!$F$16+DM_TI_LE!$G$16,G326*DM_TI_LE!$F$17+DM_TI_LE!$G$17)))))))</f>
        <v>0</v>
      </c>
    </row>
    <row r="327" spans="1:8" ht="12.75">
      <c r="A327" s="36">
        <v>323</v>
      </c>
      <c r="B327" s="38">
        <f>RPT_TIEN_AN_TRUA!B327</f>
        <v>12573</v>
      </c>
      <c r="C327" s="38" t="str">
        <f>RPT_TIEN_AN_TRUA!C327</f>
        <v>Trần Thế Khánh</v>
      </c>
      <c r="D327" s="38" t="str">
        <f>RPT_TIEN_AN_TRUA!D327</f>
        <v>NV Lái xe - VHTTB</v>
      </c>
      <c r="E327" s="56">
        <f>VLOOKUP(B327,RPT_TONG_HOP!$B$6:$S$834,18,FALSE)</f>
        <v>8013200</v>
      </c>
      <c r="F327" s="56">
        <f>VLOOKUP(B327,RPT_CAC_KHOAN_GIAM_TRU!$B$4:$M$916,12,FALSE)</f>
        <v>13717430</v>
      </c>
      <c r="G327" s="56">
        <f t="shared" si="0"/>
        <v>-5704230</v>
      </c>
      <c r="H327" s="25">
        <f>IF(G327&lt;0,0,IF(G327&lt;DM_TI_LE!$E$11,G327*DM_TI_LE!$F$11+DM_TI_LE!$G$11,IF(G327&lt;DM_TI_LE!$E$12,G327*DM_TI_LE!$F$12+DM_TI_LE!$G$12,IF(G327&lt;DM_TI_LE!$E$13,G327*DM_TI_LE!$F$13+DM_TI_LE!$G$13,IF(G327&lt;DM_TI_LE!$E$14,G327*DM_TI_LE!$F$14+DM_TI_LE!$G$14,IF(G327&lt;DM_TI_LE!$E$15,G327*DM_TI_LE!$F$15+DM_TI_LE!$G$15,IF(G327&lt;DM_TI_LE!$E$16,G327*DM_TI_LE!$F$16+DM_TI_LE!$G$16,G327*DM_TI_LE!$F$17+DM_TI_LE!$G$17)))))))</f>
        <v>0</v>
      </c>
    </row>
    <row r="328" spans="1:8" ht="12.75">
      <c r="A328" s="36">
        <v>324</v>
      </c>
      <c r="B328" s="38">
        <f>RPT_TIEN_AN_TRUA!B328</f>
        <v>12575</v>
      </c>
      <c r="C328" s="38" t="str">
        <f>RPT_TIEN_AN_TRUA!C328</f>
        <v>Nguyễn Văn Thắng</v>
      </c>
      <c r="D328" s="38" t="str">
        <f>RPT_TIEN_AN_TRUA!D328</f>
        <v>NV Lái xe - VHTTB</v>
      </c>
      <c r="E328" s="56">
        <f>VLOOKUP(B328,RPT_TONG_HOP!$B$6:$S$834,18,FALSE)</f>
        <v>6516384.6153846141</v>
      </c>
      <c r="F328" s="56">
        <f>VLOOKUP(B328,RPT_CAC_KHOAN_GIAM_TRU!$B$4:$M$916,12,FALSE)</f>
        <v>9829737.692307692</v>
      </c>
      <c r="G328" s="56">
        <f t="shared" si="0"/>
        <v>-3313353.0769230779</v>
      </c>
      <c r="H328" s="25">
        <f>IF(G328&lt;0,0,IF(G328&lt;DM_TI_LE!$E$11,G328*DM_TI_LE!$F$11+DM_TI_LE!$G$11,IF(G328&lt;DM_TI_LE!$E$12,G328*DM_TI_LE!$F$12+DM_TI_LE!$G$12,IF(G328&lt;DM_TI_LE!$E$13,G328*DM_TI_LE!$F$13+DM_TI_LE!$G$13,IF(G328&lt;DM_TI_LE!$E$14,G328*DM_TI_LE!$F$14+DM_TI_LE!$G$14,IF(G328&lt;DM_TI_LE!$E$15,G328*DM_TI_LE!$F$15+DM_TI_LE!$G$15,IF(G328&lt;DM_TI_LE!$E$16,G328*DM_TI_LE!$F$16+DM_TI_LE!$G$16,G328*DM_TI_LE!$F$17+DM_TI_LE!$G$17)))))))</f>
        <v>0</v>
      </c>
    </row>
    <row r="329" spans="1:8" ht="12.75">
      <c r="A329" s="36">
        <v>325</v>
      </c>
      <c r="B329" s="38">
        <f>RPT_TIEN_AN_TRUA!B329</f>
        <v>12577</v>
      </c>
      <c r="C329" s="38" t="str">
        <f>RPT_TIEN_AN_TRUA!C329</f>
        <v>Lê Ngọc Hùng</v>
      </c>
      <c r="D329" s="38" t="str">
        <f>RPT_TIEN_AN_TRUA!D329</f>
        <v>NV Lái xe - VHTTB</v>
      </c>
      <c r="E329" s="56">
        <f>VLOOKUP(B329,RPT_TONG_HOP!$B$6:$S$834,18,FALSE)</f>
        <v>8240000</v>
      </c>
      <c r="F329" s="56">
        <f>VLOOKUP(B329,RPT_CAC_KHOAN_GIAM_TRU!$B$4:$M$916,12,FALSE)</f>
        <v>10117430</v>
      </c>
      <c r="G329" s="56">
        <f t="shared" si="0"/>
        <v>-1877430</v>
      </c>
      <c r="H329" s="25">
        <f>IF(G329&lt;0,0,IF(G329&lt;DM_TI_LE!$E$11,G329*DM_TI_LE!$F$11+DM_TI_LE!$G$11,IF(G329&lt;DM_TI_LE!$E$12,G329*DM_TI_LE!$F$12+DM_TI_LE!$G$12,IF(G329&lt;DM_TI_LE!$E$13,G329*DM_TI_LE!$F$13+DM_TI_LE!$G$13,IF(G329&lt;DM_TI_LE!$E$14,G329*DM_TI_LE!$F$14+DM_TI_LE!$G$14,IF(G329&lt;DM_TI_LE!$E$15,G329*DM_TI_LE!$F$15+DM_TI_LE!$G$15,IF(G329&lt;DM_TI_LE!$E$16,G329*DM_TI_LE!$F$16+DM_TI_LE!$G$16,G329*DM_TI_LE!$F$17+DM_TI_LE!$G$17)))))))</f>
        <v>0</v>
      </c>
    </row>
    <row r="330" spans="1:8" ht="12.75">
      <c r="A330" s="36">
        <v>326</v>
      </c>
      <c r="B330" s="38">
        <f>RPT_TIEN_AN_TRUA!B330</f>
        <v>12579</v>
      </c>
      <c r="C330" s="38" t="str">
        <f>RPT_TIEN_AN_TRUA!C330</f>
        <v>Nguyễn Ngọc Công</v>
      </c>
      <c r="D330" s="38" t="str">
        <f>RPT_TIEN_AN_TRUA!D330</f>
        <v>NV Lái xe - VHTTB</v>
      </c>
      <c r="E330" s="56">
        <f>VLOOKUP(B330,RPT_TONG_HOP!$B$6:$S$834,18,FALSE)</f>
        <v>7606153.8461538469</v>
      </c>
      <c r="F330" s="56">
        <f>VLOOKUP(B330,RPT_CAC_KHOAN_GIAM_TRU!$B$4:$M$916,12,FALSE)</f>
        <v>10065122.307692308</v>
      </c>
      <c r="G330" s="56">
        <f t="shared" si="0"/>
        <v>-2458968.461538461</v>
      </c>
      <c r="H330" s="25">
        <f>IF(G330&lt;0,0,IF(G330&lt;DM_TI_LE!$E$11,G330*DM_TI_LE!$F$11+DM_TI_LE!$G$11,IF(G330&lt;DM_TI_LE!$E$12,G330*DM_TI_LE!$F$12+DM_TI_LE!$G$12,IF(G330&lt;DM_TI_LE!$E$13,G330*DM_TI_LE!$F$13+DM_TI_LE!$G$13,IF(G330&lt;DM_TI_LE!$E$14,G330*DM_TI_LE!$F$14+DM_TI_LE!$G$14,IF(G330&lt;DM_TI_LE!$E$15,G330*DM_TI_LE!$F$15+DM_TI_LE!$G$15,IF(G330&lt;DM_TI_LE!$E$16,G330*DM_TI_LE!$F$16+DM_TI_LE!$G$16,G330*DM_TI_LE!$F$17+DM_TI_LE!$G$17)))))))</f>
        <v>0</v>
      </c>
    </row>
    <row r="331" spans="1:8" ht="12.75">
      <c r="A331" s="36">
        <v>327</v>
      </c>
      <c r="B331" s="38">
        <f>RPT_TIEN_AN_TRUA!B331</f>
        <v>10758</v>
      </c>
      <c r="C331" s="38" t="str">
        <f>RPT_TIEN_AN_TRUA!C331</f>
        <v>Trương Thị Minh Phượng</v>
      </c>
      <c r="D331" s="38" t="str">
        <f>RPT_TIEN_AN_TRUA!D331</f>
        <v>Đội phó</v>
      </c>
      <c r="E331" s="56">
        <f>VLOOKUP(B331,RPT_TONG_HOP!$B$6:$S$834,18,FALSE)</f>
        <v>12245000</v>
      </c>
      <c r="F331" s="56">
        <f>VLOOKUP(B331,RPT_CAC_KHOAN_GIAM_TRU!$B$4:$M$916,12,FALSE)</f>
        <v>13796705</v>
      </c>
      <c r="G331" s="56">
        <f t="shared" si="0"/>
        <v>-1551705</v>
      </c>
      <c r="H331" s="25">
        <f>IF(G331&lt;0,0,IF(G331&lt;DM_TI_LE!$E$11,G331*DM_TI_LE!$F$11+DM_TI_LE!$G$11,IF(G331&lt;DM_TI_LE!$E$12,G331*DM_TI_LE!$F$12+DM_TI_LE!$G$12,IF(G331&lt;DM_TI_LE!$E$13,G331*DM_TI_LE!$F$13+DM_TI_LE!$G$13,IF(G331&lt;DM_TI_LE!$E$14,G331*DM_TI_LE!$F$14+DM_TI_LE!$G$14,IF(G331&lt;DM_TI_LE!$E$15,G331*DM_TI_LE!$F$15+DM_TI_LE!$G$15,IF(G331&lt;DM_TI_LE!$E$16,G331*DM_TI_LE!$F$16+DM_TI_LE!$G$16,G331*DM_TI_LE!$F$17+DM_TI_LE!$G$17)))))))</f>
        <v>0</v>
      </c>
    </row>
    <row r="332" spans="1:8" ht="12.75">
      <c r="A332" s="36">
        <v>328</v>
      </c>
      <c r="B332" s="38">
        <f>RPT_TIEN_AN_TRUA!B332</f>
        <v>10644</v>
      </c>
      <c r="C332" s="38" t="str">
        <f>RPT_TIEN_AN_TRUA!C332</f>
        <v>Nguyễn Văn Bình</v>
      </c>
      <c r="D332" s="38" t="str">
        <f>RPT_TIEN_AN_TRUA!D332</f>
        <v>KTV mặt đất</v>
      </c>
      <c r="E332" s="56">
        <f>VLOOKUP(B332,RPT_TONG_HOP!$B$6:$S$834,18,FALSE)</f>
        <v>9709769.2307692301</v>
      </c>
      <c r="F332" s="56">
        <f>VLOOKUP(B332,RPT_CAC_KHOAN_GIAM_TRU!$B$4:$M$916,12,FALSE)</f>
        <v>17161320.384615384</v>
      </c>
      <c r="G332" s="56">
        <f t="shared" si="0"/>
        <v>-7451551.153846154</v>
      </c>
      <c r="H332" s="25">
        <f>IF(G332&lt;0,0,IF(G332&lt;DM_TI_LE!$E$11,G332*DM_TI_LE!$F$11+DM_TI_LE!$G$11,IF(G332&lt;DM_TI_LE!$E$12,G332*DM_TI_LE!$F$12+DM_TI_LE!$G$12,IF(G332&lt;DM_TI_LE!$E$13,G332*DM_TI_LE!$F$13+DM_TI_LE!$G$13,IF(G332&lt;DM_TI_LE!$E$14,G332*DM_TI_LE!$F$14+DM_TI_LE!$G$14,IF(G332&lt;DM_TI_LE!$E$15,G332*DM_TI_LE!$F$15+DM_TI_LE!$G$15,IF(G332&lt;DM_TI_LE!$E$16,G332*DM_TI_LE!$F$16+DM_TI_LE!$G$16,G332*DM_TI_LE!$F$17+DM_TI_LE!$G$17)))))))</f>
        <v>0</v>
      </c>
    </row>
    <row r="333" spans="1:8" ht="12.75">
      <c r="A333" s="36">
        <v>329</v>
      </c>
      <c r="B333" s="38">
        <f>RPT_TIEN_AN_TRUA!B333</f>
        <v>10645</v>
      </c>
      <c r="C333" s="38" t="str">
        <f>RPT_TIEN_AN_TRUA!C333</f>
        <v>Thân Hoài Nam</v>
      </c>
      <c r="D333" s="38" t="str">
        <f>RPT_TIEN_AN_TRUA!D333</f>
        <v>KTV mặt đất</v>
      </c>
      <c r="E333" s="56">
        <f>VLOOKUP(B333,RPT_TONG_HOP!$B$6:$S$834,18,FALSE)</f>
        <v>14855000</v>
      </c>
      <c r="F333" s="56">
        <f>VLOOKUP(B333,RPT_CAC_KHOAN_GIAM_TRU!$B$4:$M$916,12,FALSE)</f>
        <v>13817075</v>
      </c>
      <c r="G333" s="56">
        <f t="shared" si="0"/>
        <v>1037925</v>
      </c>
      <c r="H333" s="25">
        <f>IF(G333&lt;0,0,IF(G333&lt;DM_TI_LE!$E$11,G333*DM_TI_LE!$F$11+DM_TI_LE!$G$11,IF(G333&lt;DM_TI_LE!$E$12,G333*DM_TI_LE!$F$12+DM_TI_LE!$G$12,IF(G333&lt;DM_TI_LE!$E$13,G333*DM_TI_LE!$F$13+DM_TI_LE!$G$13,IF(G333&lt;DM_TI_LE!$E$14,G333*DM_TI_LE!$F$14+DM_TI_LE!$G$14,IF(G333&lt;DM_TI_LE!$E$15,G333*DM_TI_LE!$F$15+DM_TI_LE!$G$15,IF(G333&lt;DM_TI_LE!$E$16,G333*DM_TI_LE!$F$16+DM_TI_LE!$G$16,G333*DM_TI_LE!$F$17+DM_TI_LE!$G$17)))))))</f>
        <v>51896.25</v>
      </c>
    </row>
    <row r="334" spans="1:8" ht="12.75">
      <c r="A334" s="36">
        <v>330</v>
      </c>
      <c r="B334" s="38">
        <f>RPT_TIEN_AN_TRUA!B334</f>
        <v>13531</v>
      </c>
      <c r="C334" s="38" t="str">
        <f>RPT_TIEN_AN_TRUA!C334</f>
        <v>Võ Thị Vân</v>
      </c>
      <c r="D334" s="38" t="str">
        <f>RPT_TIEN_AN_TRUA!D334</f>
        <v>Nhân viên vệ sinh khu bay</v>
      </c>
      <c r="E334" s="56">
        <f>VLOOKUP(B334,RPT_TONG_HOP!$B$6:$S$834,18,FALSE)</f>
        <v>7295000</v>
      </c>
      <c r="F334" s="56">
        <f>VLOOKUP(B334,RPT_CAC_KHOAN_GIAM_TRU!$B$4:$M$916,12,FALSE)</f>
        <v>10005500</v>
      </c>
      <c r="G334" s="56">
        <f t="shared" si="0"/>
        <v>-2710500</v>
      </c>
      <c r="H334" s="25">
        <f>IF(G334&lt;0,0,IF(G334&lt;DM_TI_LE!$E$11,G334*DM_TI_LE!$F$11+DM_TI_LE!$G$11,IF(G334&lt;DM_TI_LE!$E$12,G334*DM_TI_LE!$F$12+DM_TI_LE!$G$12,IF(G334&lt;DM_TI_LE!$E$13,G334*DM_TI_LE!$F$13+DM_TI_LE!$G$13,IF(G334&lt;DM_TI_LE!$E$14,G334*DM_TI_LE!$F$14+DM_TI_LE!$G$14,IF(G334&lt;DM_TI_LE!$E$15,G334*DM_TI_LE!$F$15+DM_TI_LE!$G$15,IF(G334&lt;DM_TI_LE!$E$16,G334*DM_TI_LE!$F$16+DM_TI_LE!$G$16,G334*DM_TI_LE!$F$17+DM_TI_LE!$G$17)))))))</f>
        <v>0</v>
      </c>
    </row>
    <row r="335" spans="1:8" ht="12.75">
      <c r="A335" s="36">
        <v>331</v>
      </c>
      <c r="B335" s="38">
        <f>RPT_TIEN_AN_TRUA!B335</f>
        <v>12508</v>
      </c>
      <c r="C335" s="38" t="str">
        <f>RPT_TIEN_AN_TRUA!C335</f>
        <v>Nguyễn Hồng Nhung</v>
      </c>
      <c r="D335" s="38" t="str">
        <f>RPT_TIEN_AN_TRUA!D335</f>
        <v>Nv vệ sinh</v>
      </c>
      <c r="E335" s="56">
        <f>VLOOKUP(B335,RPT_TONG_HOP!$B$6:$S$834,18,FALSE)</f>
        <v>7295000</v>
      </c>
      <c r="F335" s="56">
        <f>VLOOKUP(B335,RPT_CAC_KHOAN_GIAM_TRU!$B$4:$M$916,12,FALSE)</f>
        <v>13605500</v>
      </c>
      <c r="G335" s="56">
        <f t="shared" si="0"/>
        <v>-6310500</v>
      </c>
      <c r="H335" s="25">
        <f>IF(G335&lt;0,0,IF(G335&lt;DM_TI_LE!$E$11,G335*DM_TI_LE!$F$11+DM_TI_LE!$G$11,IF(G335&lt;DM_TI_LE!$E$12,G335*DM_TI_LE!$F$12+DM_TI_LE!$G$12,IF(G335&lt;DM_TI_LE!$E$13,G335*DM_TI_LE!$F$13+DM_TI_LE!$G$13,IF(G335&lt;DM_TI_LE!$E$14,G335*DM_TI_LE!$F$14+DM_TI_LE!$G$14,IF(G335&lt;DM_TI_LE!$E$15,G335*DM_TI_LE!$F$15+DM_TI_LE!$G$15,IF(G335&lt;DM_TI_LE!$E$16,G335*DM_TI_LE!$F$16+DM_TI_LE!$G$16,G335*DM_TI_LE!$F$17+DM_TI_LE!$G$17)))))))</f>
        <v>0</v>
      </c>
    </row>
    <row r="336" spans="1:8" ht="12.75">
      <c r="A336" s="36">
        <v>332</v>
      </c>
      <c r="B336" s="38">
        <f>RPT_TIEN_AN_TRUA!B336</f>
        <v>12596</v>
      </c>
      <c r="C336" s="38" t="str">
        <f>RPT_TIEN_AN_TRUA!C336</f>
        <v>Phan Thị Hải Yến</v>
      </c>
      <c r="D336" s="38" t="str">
        <f>RPT_TIEN_AN_TRUA!D336</f>
        <v>Nv vệ sinh</v>
      </c>
      <c r="E336" s="56">
        <f>VLOOKUP(B336,RPT_TONG_HOP!$B$6:$S$834,18,FALSE)</f>
        <v>7295000</v>
      </c>
      <c r="F336" s="56">
        <f>VLOOKUP(B336,RPT_CAC_KHOAN_GIAM_TRU!$B$4:$M$916,12,FALSE)</f>
        <v>13605500</v>
      </c>
      <c r="G336" s="56">
        <f t="shared" si="0"/>
        <v>-6310500</v>
      </c>
      <c r="H336" s="25">
        <f>IF(G336&lt;0,0,IF(G336&lt;DM_TI_LE!$E$11,G336*DM_TI_LE!$F$11+DM_TI_LE!$G$11,IF(G336&lt;DM_TI_LE!$E$12,G336*DM_TI_LE!$F$12+DM_TI_LE!$G$12,IF(G336&lt;DM_TI_LE!$E$13,G336*DM_TI_LE!$F$13+DM_TI_LE!$G$13,IF(G336&lt;DM_TI_LE!$E$14,G336*DM_TI_LE!$F$14+DM_TI_LE!$G$14,IF(G336&lt;DM_TI_LE!$E$15,G336*DM_TI_LE!$F$15+DM_TI_LE!$G$15,IF(G336&lt;DM_TI_LE!$E$16,G336*DM_TI_LE!$F$16+DM_TI_LE!$G$16,G336*DM_TI_LE!$F$17+DM_TI_LE!$G$17)))))))</f>
        <v>0</v>
      </c>
    </row>
    <row r="337" spans="1:8" ht="12.75">
      <c r="A337" s="36">
        <v>333</v>
      </c>
      <c r="B337" s="38">
        <f>RPT_TIEN_AN_TRUA!B337</f>
        <v>12597</v>
      </c>
      <c r="C337" s="38" t="str">
        <f>RPT_TIEN_AN_TRUA!C337</f>
        <v>Doãn Thị Thanh Hà</v>
      </c>
      <c r="D337" s="38" t="str">
        <f>RPT_TIEN_AN_TRUA!D337</f>
        <v>Nv vệ sinh</v>
      </c>
      <c r="E337" s="56">
        <f>VLOOKUP(B337,RPT_TONG_HOP!$B$6:$S$834,18,FALSE)</f>
        <v>7295000</v>
      </c>
      <c r="F337" s="56">
        <f>VLOOKUP(B337,RPT_CAC_KHOAN_GIAM_TRU!$B$4:$M$916,12,FALSE)</f>
        <v>13605500</v>
      </c>
      <c r="G337" s="56">
        <f t="shared" si="0"/>
        <v>-6310500</v>
      </c>
      <c r="H337" s="25">
        <f>IF(G337&lt;0,0,IF(G337&lt;DM_TI_LE!$E$11,G337*DM_TI_LE!$F$11+DM_TI_LE!$G$11,IF(G337&lt;DM_TI_LE!$E$12,G337*DM_TI_LE!$F$12+DM_TI_LE!$G$12,IF(G337&lt;DM_TI_LE!$E$13,G337*DM_TI_LE!$F$13+DM_TI_LE!$G$13,IF(G337&lt;DM_TI_LE!$E$14,G337*DM_TI_LE!$F$14+DM_TI_LE!$G$14,IF(G337&lt;DM_TI_LE!$E$15,G337*DM_TI_LE!$F$15+DM_TI_LE!$G$15,IF(G337&lt;DM_TI_LE!$E$16,G337*DM_TI_LE!$F$16+DM_TI_LE!$G$16,G337*DM_TI_LE!$F$17+DM_TI_LE!$G$17)))))))</f>
        <v>0</v>
      </c>
    </row>
    <row r="338" spans="1:8" ht="12.75">
      <c r="A338" s="36">
        <v>334</v>
      </c>
      <c r="B338" s="38">
        <f>RPT_TIEN_AN_TRUA!B338</f>
        <v>13098</v>
      </c>
      <c r="C338" s="38" t="str">
        <f>RPT_TIEN_AN_TRUA!C338</f>
        <v>Đặng Thị Thúy Hằng</v>
      </c>
      <c r="D338" s="38" t="str">
        <f>RPT_TIEN_AN_TRUA!D338</f>
        <v>Nv vệ sinh</v>
      </c>
      <c r="E338" s="56">
        <f>VLOOKUP(B338,RPT_TONG_HOP!$B$6:$S$834,18,FALSE)</f>
        <v>7295000</v>
      </c>
      <c r="F338" s="56">
        <f>VLOOKUP(B338,RPT_CAC_KHOAN_GIAM_TRU!$B$4:$M$916,12,FALSE)</f>
        <v>13605500</v>
      </c>
      <c r="G338" s="56">
        <f t="shared" si="0"/>
        <v>-6310500</v>
      </c>
      <c r="H338" s="25">
        <f>IF(G338&lt;0,0,IF(G338&lt;DM_TI_LE!$E$11,G338*DM_TI_LE!$F$11+DM_TI_LE!$G$11,IF(G338&lt;DM_TI_LE!$E$12,G338*DM_TI_LE!$F$12+DM_TI_LE!$G$12,IF(G338&lt;DM_TI_LE!$E$13,G338*DM_TI_LE!$F$13+DM_TI_LE!$G$13,IF(G338&lt;DM_TI_LE!$E$14,G338*DM_TI_LE!$F$14+DM_TI_LE!$G$14,IF(G338&lt;DM_TI_LE!$E$15,G338*DM_TI_LE!$F$15+DM_TI_LE!$G$15,IF(G338&lt;DM_TI_LE!$E$16,G338*DM_TI_LE!$F$16+DM_TI_LE!$G$16,G338*DM_TI_LE!$F$17+DM_TI_LE!$G$17)))))))</f>
        <v>0</v>
      </c>
    </row>
    <row r="339" spans="1:8" ht="12.75">
      <c r="A339" s="36">
        <v>335</v>
      </c>
      <c r="B339" s="38">
        <f>RPT_TIEN_AN_TRUA!B339</f>
        <v>13100</v>
      </c>
      <c r="C339" s="38" t="str">
        <f>RPT_TIEN_AN_TRUA!C339</f>
        <v>Nguyễn Thị Mến</v>
      </c>
      <c r="D339" s="38" t="str">
        <f>RPT_TIEN_AN_TRUA!D339</f>
        <v>Nv vệ sinh</v>
      </c>
      <c r="E339" s="56">
        <f>VLOOKUP(B339,RPT_TONG_HOP!$B$6:$S$834,18,FALSE)</f>
        <v>7295000</v>
      </c>
      <c r="F339" s="56">
        <f>VLOOKUP(B339,RPT_CAC_KHOAN_GIAM_TRU!$B$4:$M$916,12,FALSE)</f>
        <v>10005500</v>
      </c>
      <c r="G339" s="56">
        <f t="shared" si="0"/>
        <v>-2710500</v>
      </c>
      <c r="H339" s="25">
        <f>IF(G339&lt;0,0,IF(G339&lt;DM_TI_LE!$E$11,G339*DM_TI_LE!$F$11+DM_TI_LE!$G$11,IF(G339&lt;DM_TI_LE!$E$12,G339*DM_TI_LE!$F$12+DM_TI_LE!$G$12,IF(G339&lt;DM_TI_LE!$E$13,G339*DM_TI_LE!$F$13+DM_TI_LE!$G$13,IF(G339&lt;DM_TI_LE!$E$14,G339*DM_TI_LE!$F$14+DM_TI_LE!$G$14,IF(G339&lt;DM_TI_LE!$E$15,G339*DM_TI_LE!$F$15+DM_TI_LE!$G$15,IF(G339&lt;DM_TI_LE!$E$16,G339*DM_TI_LE!$F$16+DM_TI_LE!$G$16,G339*DM_TI_LE!$F$17+DM_TI_LE!$G$17)))))))</f>
        <v>0</v>
      </c>
    </row>
    <row r="340" spans="1:8" ht="12.75">
      <c r="A340" s="36">
        <v>336</v>
      </c>
      <c r="B340" s="38">
        <f>RPT_TIEN_AN_TRUA!B340</f>
        <v>10754</v>
      </c>
      <c r="C340" s="38" t="str">
        <f>RPT_TIEN_AN_TRUA!C340</f>
        <v>Đào Hồng Phúc</v>
      </c>
      <c r="D340" s="38" t="str">
        <f>RPT_TIEN_AN_TRUA!D340</f>
        <v>Nv VS MB</v>
      </c>
      <c r="E340" s="56">
        <f>VLOOKUP(B340,RPT_TONG_HOP!$B$6:$S$834,18,FALSE)</f>
        <v>8476250</v>
      </c>
      <c r="F340" s="56">
        <f>VLOOKUP(B340,RPT_CAC_KHOAN_GIAM_TRU!$B$4:$M$916,12,FALSE)</f>
        <v>10005500</v>
      </c>
      <c r="G340" s="56">
        <f t="shared" si="0"/>
        <v>-1529250</v>
      </c>
      <c r="H340" s="25">
        <f>IF(G340&lt;0,0,IF(G340&lt;DM_TI_LE!$E$11,G340*DM_TI_LE!$F$11+DM_TI_LE!$G$11,IF(G340&lt;DM_TI_LE!$E$12,G340*DM_TI_LE!$F$12+DM_TI_LE!$G$12,IF(G340&lt;DM_TI_LE!$E$13,G340*DM_TI_LE!$F$13+DM_TI_LE!$G$13,IF(G340&lt;DM_TI_LE!$E$14,G340*DM_TI_LE!$F$14+DM_TI_LE!$G$14,IF(G340&lt;DM_TI_LE!$E$15,G340*DM_TI_LE!$F$15+DM_TI_LE!$G$15,IF(G340&lt;DM_TI_LE!$E$16,G340*DM_TI_LE!$F$16+DM_TI_LE!$G$16,G340*DM_TI_LE!$F$17+DM_TI_LE!$G$17)))))))</f>
        <v>0</v>
      </c>
    </row>
    <row r="341" spans="1:8" ht="12.75">
      <c r="A341" s="36">
        <v>337</v>
      </c>
      <c r="B341" s="38">
        <f>RPT_TIEN_AN_TRUA!B341</f>
        <v>10755</v>
      </c>
      <c r="C341" s="38" t="str">
        <f>RPT_TIEN_AN_TRUA!C341</f>
        <v>Quàng Thị Hạnh</v>
      </c>
      <c r="D341" s="38" t="str">
        <f>RPT_TIEN_AN_TRUA!D341</f>
        <v>Nv VS MB</v>
      </c>
      <c r="E341" s="56">
        <f>VLOOKUP(B341,RPT_TONG_HOP!$B$6:$S$834,18,FALSE)</f>
        <v>8082038.4615384601</v>
      </c>
      <c r="F341" s="56">
        <f>VLOOKUP(B341,RPT_CAC_KHOAN_GIAM_TRU!$B$4:$M$916,12,FALSE)</f>
        <v>17269418.461538464</v>
      </c>
      <c r="G341" s="56">
        <f t="shared" si="0"/>
        <v>-9187380.0000000037</v>
      </c>
      <c r="H341" s="25">
        <f>IF(G341&lt;0,0,IF(G341&lt;DM_TI_LE!$E$11,G341*DM_TI_LE!$F$11+DM_TI_LE!$G$11,IF(G341&lt;DM_TI_LE!$E$12,G341*DM_TI_LE!$F$12+DM_TI_LE!$G$12,IF(G341&lt;DM_TI_LE!$E$13,G341*DM_TI_LE!$F$13+DM_TI_LE!$G$13,IF(G341&lt;DM_TI_LE!$E$14,G341*DM_TI_LE!$F$14+DM_TI_LE!$G$14,IF(G341&lt;DM_TI_LE!$E$15,G341*DM_TI_LE!$F$15+DM_TI_LE!$G$15,IF(G341&lt;DM_TI_LE!$E$16,G341*DM_TI_LE!$F$16+DM_TI_LE!$G$16,G341*DM_TI_LE!$F$17+DM_TI_LE!$G$17)))))))</f>
        <v>0</v>
      </c>
    </row>
    <row r="342" spans="1:8" ht="12.75">
      <c r="A342" s="36">
        <v>338</v>
      </c>
      <c r="B342" s="38">
        <f>RPT_TIEN_AN_TRUA!B342</f>
        <v>10756</v>
      </c>
      <c r="C342" s="38" t="str">
        <f>RPT_TIEN_AN_TRUA!C342</f>
        <v>Nguyễn Bình Minh</v>
      </c>
      <c r="D342" s="38" t="str">
        <f>RPT_TIEN_AN_TRUA!D342</f>
        <v>Nv VS MB</v>
      </c>
      <c r="E342" s="56">
        <f>VLOOKUP(B342,RPT_TONG_HOP!$B$6:$S$834,18,FALSE)</f>
        <v>8555000</v>
      </c>
      <c r="F342" s="56">
        <f>VLOOKUP(B342,RPT_CAC_KHOAN_GIAM_TRU!$B$4:$M$916,12,FALSE)</f>
        <v>13747880</v>
      </c>
      <c r="G342" s="56">
        <f t="shared" si="0"/>
        <v>-5192880</v>
      </c>
      <c r="H342" s="25">
        <f>IF(G342&lt;0,0,IF(G342&lt;DM_TI_LE!$E$11,G342*DM_TI_LE!$F$11+DM_TI_LE!$G$11,IF(G342&lt;DM_TI_LE!$E$12,G342*DM_TI_LE!$F$12+DM_TI_LE!$G$12,IF(G342&lt;DM_TI_LE!$E$13,G342*DM_TI_LE!$F$13+DM_TI_LE!$G$13,IF(G342&lt;DM_TI_LE!$E$14,G342*DM_TI_LE!$F$14+DM_TI_LE!$G$14,IF(G342&lt;DM_TI_LE!$E$15,G342*DM_TI_LE!$F$15+DM_TI_LE!$G$15,IF(G342&lt;DM_TI_LE!$E$16,G342*DM_TI_LE!$F$16+DM_TI_LE!$G$16,G342*DM_TI_LE!$F$17+DM_TI_LE!$G$17)))))))</f>
        <v>0</v>
      </c>
    </row>
    <row r="343" spans="1:8" ht="12.75">
      <c r="A343" s="36">
        <v>339</v>
      </c>
      <c r="B343" s="38">
        <f>RPT_TIEN_AN_TRUA!B343</f>
        <v>10757</v>
      </c>
      <c r="C343" s="38" t="str">
        <f>RPT_TIEN_AN_TRUA!C343</f>
        <v>Nguyễn Văn Quý</v>
      </c>
      <c r="D343" s="38" t="str">
        <f>RPT_TIEN_AN_TRUA!D343</f>
        <v>NV Lái xe - VHTTB</v>
      </c>
      <c r="E343" s="56">
        <f>VLOOKUP(B343,RPT_TONG_HOP!$B$6:$S$834,18,FALSE)</f>
        <v>7937599.9999999991</v>
      </c>
      <c r="F343" s="56">
        <f>VLOOKUP(B343,RPT_CAC_KHOAN_GIAM_TRU!$B$4:$M$916,12,FALSE)</f>
        <v>13717430</v>
      </c>
      <c r="G343" s="56">
        <f t="shared" si="0"/>
        <v>-5779830.0000000009</v>
      </c>
      <c r="H343" s="25">
        <f>IF(G343&lt;0,0,IF(G343&lt;DM_TI_LE!$E$11,G343*DM_TI_LE!$F$11+DM_TI_LE!$G$11,IF(G343&lt;DM_TI_LE!$E$12,G343*DM_TI_LE!$F$12+DM_TI_LE!$G$12,IF(G343&lt;DM_TI_LE!$E$13,G343*DM_TI_LE!$F$13+DM_TI_LE!$G$13,IF(G343&lt;DM_TI_LE!$E$14,G343*DM_TI_LE!$F$14+DM_TI_LE!$G$14,IF(G343&lt;DM_TI_LE!$E$15,G343*DM_TI_LE!$F$15+DM_TI_LE!$G$15,IF(G343&lt;DM_TI_LE!$E$16,G343*DM_TI_LE!$F$16+DM_TI_LE!$G$16,G343*DM_TI_LE!$F$17+DM_TI_LE!$G$17)))))))</f>
        <v>0</v>
      </c>
    </row>
    <row r="344" spans="1:8" ht="12.75">
      <c r="A344" s="36">
        <v>340</v>
      </c>
      <c r="B344" s="38">
        <f>RPT_TIEN_AN_TRUA!B344</f>
        <v>10759</v>
      </c>
      <c r="C344" s="38" t="str">
        <f>RPT_TIEN_AN_TRUA!C344</f>
        <v>Nguyễn Anh Đức</v>
      </c>
      <c r="D344" s="38" t="str">
        <f>RPT_TIEN_AN_TRUA!D344</f>
        <v>Nv VS MB</v>
      </c>
      <c r="E344" s="56">
        <f>VLOOKUP(B344,RPT_TONG_HOP!$B$6:$S$834,18,FALSE)</f>
        <v>8476250</v>
      </c>
      <c r="F344" s="56">
        <f>VLOOKUP(B344,RPT_CAC_KHOAN_GIAM_TRU!$B$4:$M$916,12,FALSE)</f>
        <v>13605500</v>
      </c>
      <c r="G344" s="56">
        <f t="shared" si="0"/>
        <v>-5129250</v>
      </c>
      <c r="H344" s="25">
        <f>IF(G344&lt;0,0,IF(G344&lt;DM_TI_LE!$E$11,G344*DM_TI_LE!$F$11+DM_TI_LE!$G$11,IF(G344&lt;DM_TI_LE!$E$12,G344*DM_TI_LE!$F$12+DM_TI_LE!$G$12,IF(G344&lt;DM_TI_LE!$E$13,G344*DM_TI_LE!$F$13+DM_TI_LE!$G$13,IF(G344&lt;DM_TI_LE!$E$14,G344*DM_TI_LE!$F$14+DM_TI_LE!$G$14,IF(G344&lt;DM_TI_LE!$E$15,G344*DM_TI_LE!$F$15+DM_TI_LE!$G$15,IF(G344&lt;DM_TI_LE!$E$16,G344*DM_TI_LE!$F$16+DM_TI_LE!$G$16,G344*DM_TI_LE!$F$17+DM_TI_LE!$G$17)))))))</f>
        <v>0</v>
      </c>
    </row>
    <row r="345" spans="1:8" ht="12.75">
      <c r="A345" s="36">
        <v>341</v>
      </c>
      <c r="B345" s="38">
        <f>RPT_TIEN_AN_TRUA!B345</f>
        <v>10760</v>
      </c>
      <c r="C345" s="38" t="str">
        <f>RPT_TIEN_AN_TRUA!C345</f>
        <v>Trần Thị Ngọc Lan</v>
      </c>
      <c r="D345" s="38" t="str">
        <f>RPT_TIEN_AN_TRUA!D345</f>
        <v>Nv VS MB</v>
      </c>
      <c r="E345" s="56">
        <f>VLOOKUP(B345,RPT_TONG_HOP!$B$6:$S$834,18,FALSE)</f>
        <v>742500</v>
      </c>
      <c r="F345" s="56">
        <f>VLOOKUP(B345,RPT_CAC_KHOAN_GIAM_TRU!$B$4:$M$916,12,FALSE)</f>
        <v>12600000</v>
      </c>
      <c r="G345" s="56">
        <f t="shared" si="0"/>
        <v>-11857500</v>
      </c>
      <c r="H345" s="25">
        <f>IF(G345&lt;0,0,IF(G345&lt;DM_TI_LE!$E$11,G345*DM_TI_LE!$F$11+DM_TI_LE!$G$11,IF(G345&lt;DM_TI_LE!$E$12,G345*DM_TI_LE!$F$12+DM_TI_LE!$G$12,IF(G345&lt;DM_TI_LE!$E$13,G345*DM_TI_LE!$F$13+DM_TI_LE!$G$13,IF(G345&lt;DM_TI_LE!$E$14,G345*DM_TI_LE!$F$14+DM_TI_LE!$G$14,IF(G345&lt;DM_TI_LE!$E$15,G345*DM_TI_LE!$F$15+DM_TI_LE!$G$15,IF(G345&lt;DM_TI_LE!$E$16,G345*DM_TI_LE!$F$16+DM_TI_LE!$G$16,G345*DM_TI_LE!$F$17+DM_TI_LE!$G$17)))))))</f>
        <v>0</v>
      </c>
    </row>
    <row r="346" spans="1:8" ht="12.75">
      <c r="A346" s="36">
        <v>342</v>
      </c>
      <c r="B346" s="38">
        <f>RPT_TIEN_AN_TRUA!B346</f>
        <v>10761</v>
      </c>
      <c r="C346" s="38" t="str">
        <f>RPT_TIEN_AN_TRUA!C346</f>
        <v>Nguyễn Thị Anh Thơ</v>
      </c>
      <c r="D346" s="38" t="str">
        <f>RPT_TIEN_AN_TRUA!D346</f>
        <v>Nv VS MB</v>
      </c>
      <c r="E346" s="56">
        <f>VLOOKUP(B346,RPT_TONG_HOP!$B$6:$S$834,18,FALSE)</f>
        <v>8105000</v>
      </c>
      <c r="F346" s="56">
        <f>VLOOKUP(B346,RPT_CAC_KHOAN_GIAM_TRU!$B$4:$M$916,12,FALSE)</f>
        <v>13605500</v>
      </c>
      <c r="G346" s="56">
        <f t="shared" si="0"/>
        <v>-5500500</v>
      </c>
      <c r="H346" s="25">
        <f>IF(G346&lt;0,0,IF(G346&lt;DM_TI_LE!$E$11,G346*DM_TI_LE!$F$11+DM_TI_LE!$G$11,IF(G346&lt;DM_TI_LE!$E$12,G346*DM_TI_LE!$F$12+DM_TI_LE!$G$12,IF(G346&lt;DM_TI_LE!$E$13,G346*DM_TI_LE!$F$13+DM_TI_LE!$G$13,IF(G346&lt;DM_TI_LE!$E$14,G346*DM_TI_LE!$F$14+DM_TI_LE!$G$14,IF(G346&lt;DM_TI_LE!$E$15,G346*DM_TI_LE!$F$15+DM_TI_LE!$G$15,IF(G346&lt;DM_TI_LE!$E$16,G346*DM_TI_LE!$F$16+DM_TI_LE!$G$16,G346*DM_TI_LE!$F$17+DM_TI_LE!$G$17)))))))</f>
        <v>0</v>
      </c>
    </row>
    <row r="347" spans="1:8" ht="12.75">
      <c r="A347" s="36">
        <v>343</v>
      </c>
      <c r="B347" s="38">
        <f>RPT_TIEN_AN_TRUA!B347</f>
        <v>10762</v>
      </c>
      <c r="C347" s="38" t="str">
        <f>RPT_TIEN_AN_TRUA!C347</f>
        <v>Nguyễn Thị Kim Thu</v>
      </c>
      <c r="D347" s="38" t="str">
        <f>RPT_TIEN_AN_TRUA!D347</f>
        <v>Nv VS MB</v>
      </c>
      <c r="E347" s="56">
        <f>VLOOKUP(B347,RPT_TONG_HOP!$B$6:$S$834,18,FALSE)</f>
        <v>8710000</v>
      </c>
      <c r="F347" s="56">
        <f>VLOOKUP(B347,RPT_CAC_KHOAN_GIAM_TRU!$B$4:$M$916,12,FALSE)</f>
        <v>17270600</v>
      </c>
      <c r="G347" s="56">
        <f t="shared" si="0"/>
        <v>-8560600</v>
      </c>
      <c r="H347" s="25">
        <f>IF(G347&lt;0,0,IF(G347&lt;DM_TI_LE!$E$11,G347*DM_TI_LE!$F$11+DM_TI_LE!$G$11,IF(G347&lt;DM_TI_LE!$E$12,G347*DM_TI_LE!$F$12+DM_TI_LE!$G$12,IF(G347&lt;DM_TI_LE!$E$13,G347*DM_TI_LE!$F$13+DM_TI_LE!$G$13,IF(G347&lt;DM_TI_LE!$E$14,G347*DM_TI_LE!$F$14+DM_TI_LE!$G$14,IF(G347&lt;DM_TI_LE!$E$15,G347*DM_TI_LE!$F$15+DM_TI_LE!$G$15,IF(G347&lt;DM_TI_LE!$E$16,G347*DM_TI_LE!$F$16+DM_TI_LE!$G$16,G347*DM_TI_LE!$F$17+DM_TI_LE!$G$17)))))))</f>
        <v>0</v>
      </c>
    </row>
    <row r="348" spans="1:8" ht="12.75">
      <c r="A348" s="36">
        <v>344</v>
      </c>
      <c r="B348" s="38">
        <f>RPT_TIEN_AN_TRUA!B348</f>
        <v>10763</v>
      </c>
      <c r="C348" s="38" t="str">
        <f>RPT_TIEN_AN_TRUA!C348</f>
        <v>Nguyễn Thị Ngà</v>
      </c>
      <c r="D348" s="38" t="str">
        <f>RPT_TIEN_AN_TRUA!D348</f>
        <v>Nv VS MB</v>
      </c>
      <c r="E348" s="56">
        <f>VLOOKUP(B348,RPT_TONG_HOP!$B$6:$S$834,18,FALSE)</f>
        <v>8555000</v>
      </c>
      <c r="F348" s="56">
        <f>VLOOKUP(B348,RPT_CAC_KHOAN_GIAM_TRU!$B$4:$M$916,12,FALSE)</f>
        <v>24470600</v>
      </c>
      <c r="G348" s="56">
        <f t="shared" si="0"/>
        <v>-15915600</v>
      </c>
      <c r="H348" s="25">
        <f>IF(G348&lt;0,0,IF(G348&lt;DM_TI_LE!$E$11,G348*DM_TI_LE!$F$11+DM_TI_LE!$G$11,IF(G348&lt;DM_TI_LE!$E$12,G348*DM_TI_LE!$F$12+DM_TI_LE!$G$12,IF(G348&lt;DM_TI_LE!$E$13,G348*DM_TI_LE!$F$13+DM_TI_LE!$G$13,IF(G348&lt;DM_TI_LE!$E$14,G348*DM_TI_LE!$F$14+DM_TI_LE!$G$14,IF(G348&lt;DM_TI_LE!$E$15,G348*DM_TI_LE!$F$15+DM_TI_LE!$G$15,IF(G348&lt;DM_TI_LE!$E$16,G348*DM_TI_LE!$F$16+DM_TI_LE!$G$16,G348*DM_TI_LE!$F$17+DM_TI_LE!$G$17)))))))</f>
        <v>0</v>
      </c>
    </row>
    <row r="349" spans="1:8" ht="12.75">
      <c r="A349" s="36">
        <v>345</v>
      </c>
      <c r="B349" s="38">
        <f>RPT_TIEN_AN_TRUA!B349</f>
        <v>10764</v>
      </c>
      <c r="C349" s="38" t="str">
        <f>RPT_TIEN_AN_TRUA!C349</f>
        <v>Nguyễn Thị Kim Anh</v>
      </c>
      <c r="D349" s="38" t="str">
        <f>RPT_TIEN_AN_TRUA!D349</f>
        <v>Nv VS MB</v>
      </c>
      <c r="E349" s="56">
        <f>VLOOKUP(B349,RPT_TONG_HOP!$B$6:$S$834,18,FALSE)</f>
        <v>8105000</v>
      </c>
      <c r="F349" s="56">
        <f>VLOOKUP(B349,RPT_CAC_KHOAN_GIAM_TRU!$B$4:$M$916,12,FALSE)</f>
        <v>13605500</v>
      </c>
      <c r="G349" s="56">
        <f t="shared" si="0"/>
        <v>-5500500</v>
      </c>
      <c r="H349" s="25">
        <f>IF(G349&lt;0,0,IF(G349&lt;DM_TI_LE!$E$11,G349*DM_TI_LE!$F$11+DM_TI_LE!$G$11,IF(G349&lt;DM_TI_LE!$E$12,G349*DM_TI_LE!$F$12+DM_TI_LE!$G$12,IF(G349&lt;DM_TI_LE!$E$13,G349*DM_TI_LE!$F$13+DM_TI_LE!$G$13,IF(G349&lt;DM_TI_LE!$E$14,G349*DM_TI_LE!$F$14+DM_TI_LE!$G$14,IF(G349&lt;DM_TI_LE!$E$15,G349*DM_TI_LE!$F$15+DM_TI_LE!$G$15,IF(G349&lt;DM_TI_LE!$E$16,G349*DM_TI_LE!$F$16+DM_TI_LE!$G$16,G349*DM_TI_LE!$F$17+DM_TI_LE!$G$17)))))))</f>
        <v>0</v>
      </c>
    </row>
    <row r="350" spans="1:8" ht="12.75">
      <c r="A350" s="36">
        <v>346</v>
      </c>
      <c r="B350" s="38">
        <f>RPT_TIEN_AN_TRUA!B350</f>
        <v>10766</v>
      </c>
      <c r="C350" s="38" t="str">
        <f>RPT_TIEN_AN_TRUA!C350</f>
        <v>Nguyễn Thị Mai</v>
      </c>
      <c r="D350" s="38" t="str">
        <f>RPT_TIEN_AN_TRUA!D350</f>
        <v>Nv VS MB</v>
      </c>
      <c r="E350" s="56">
        <f>VLOOKUP(B350,RPT_TONG_HOP!$B$6:$S$834,18,FALSE)</f>
        <v>7295000</v>
      </c>
      <c r="F350" s="56">
        <f>VLOOKUP(B350,RPT_CAC_KHOAN_GIAM_TRU!$B$4:$M$916,12,FALSE)</f>
        <v>10005500</v>
      </c>
      <c r="G350" s="56">
        <f t="shared" si="0"/>
        <v>-2710500</v>
      </c>
      <c r="H350" s="25">
        <f>IF(G350&lt;0,0,IF(G350&lt;DM_TI_LE!$E$11,G350*DM_TI_LE!$F$11+DM_TI_LE!$G$11,IF(G350&lt;DM_TI_LE!$E$12,G350*DM_TI_LE!$F$12+DM_TI_LE!$G$12,IF(G350&lt;DM_TI_LE!$E$13,G350*DM_TI_LE!$F$13+DM_TI_LE!$G$13,IF(G350&lt;DM_TI_LE!$E$14,G350*DM_TI_LE!$F$14+DM_TI_LE!$G$14,IF(G350&lt;DM_TI_LE!$E$15,G350*DM_TI_LE!$F$15+DM_TI_LE!$G$15,IF(G350&lt;DM_TI_LE!$E$16,G350*DM_TI_LE!$F$16+DM_TI_LE!$G$16,G350*DM_TI_LE!$F$17+DM_TI_LE!$G$17)))))))</f>
        <v>0</v>
      </c>
    </row>
    <row r="351" spans="1:8" ht="12.75">
      <c r="A351" s="36">
        <v>347</v>
      </c>
      <c r="B351" s="38">
        <f>RPT_TIEN_AN_TRUA!B351</f>
        <v>10767</v>
      </c>
      <c r="C351" s="38" t="str">
        <f>RPT_TIEN_AN_TRUA!C351</f>
        <v>Nguyễn Thị Huệ</v>
      </c>
      <c r="D351" s="38" t="str">
        <f>RPT_TIEN_AN_TRUA!D351</f>
        <v>Nv VS MB</v>
      </c>
      <c r="E351" s="56">
        <f>VLOOKUP(B351,RPT_TONG_HOP!$B$6:$S$834,18,FALSE)</f>
        <v>7014423.076923077</v>
      </c>
      <c r="F351" s="56">
        <f>VLOOKUP(B351,RPT_CAC_KHOAN_GIAM_TRU!$B$4:$M$916,12,FALSE)</f>
        <v>13579346.153846154</v>
      </c>
      <c r="G351" s="56">
        <f t="shared" si="0"/>
        <v>-6564923.076923077</v>
      </c>
      <c r="H351" s="25">
        <f>IF(G351&lt;0,0,IF(G351&lt;DM_TI_LE!$E$11,G351*DM_TI_LE!$F$11+DM_TI_LE!$G$11,IF(G351&lt;DM_TI_LE!$E$12,G351*DM_TI_LE!$F$12+DM_TI_LE!$G$12,IF(G351&lt;DM_TI_LE!$E$13,G351*DM_TI_LE!$F$13+DM_TI_LE!$G$13,IF(G351&lt;DM_TI_LE!$E$14,G351*DM_TI_LE!$F$14+DM_TI_LE!$G$14,IF(G351&lt;DM_TI_LE!$E$15,G351*DM_TI_LE!$F$15+DM_TI_LE!$G$15,IF(G351&lt;DM_TI_LE!$E$16,G351*DM_TI_LE!$F$16+DM_TI_LE!$G$16,G351*DM_TI_LE!$F$17+DM_TI_LE!$G$17)))))))</f>
        <v>0</v>
      </c>
    </row>
    <row r="352" spans="1:8" ht="12.75">
      <c r="A352" s="36">
        <v>348</v>
      </c>
      <c r="B352" s="38">
        <f>RPT_TIEN_AN_TRUA!B352</f>
        <v>10768</v>
      </c>
      <c r="C352" s="38" t="str">
        <f>RPT_TIEN_AN_TRUA!C352</f>
        <v>Trần Duyên Hải</v>
      </c>
      <c r="D352" s="38" t="str">
        <f>RPT_TIEN_AN_TRUA!D352</f>
        <v>Nv VS MB</v>
      </c>
      <c r="E352" s="56">
        <f>VLOOKUP(B352,RPT_TONG_HOP!$B$6:$S$834,18,FALSE)</f>
        <v>7295000</v>
      </c>
      <c r="F352" s="56">
        <f>VLOOKUP(B352,RPT_CAC_KHOAN_GIAM_TRU!$B$4:$M$916,12,FALSE)</f>
        <v>17205500</v>
      </c>
      <c r="G352" s="56">
        <f t="shared" si="0"/>
        <v>-9910500</v>
      </c>
      <c r="H352" s="25">
        <f>IF(G352&lt;0,0,IF(G352&lt;DM_TI_LE!$E$11,G352*DM_TI_LE!$F$11+DM_TI_LE!$G$11,IF(G352&lt;DM_TI_LE!$E$12,G352*DM_TI_LE!$F$12+DM_TI_LE!$G$12,IF(G352&lt;DM_TI_LE!$E$13,G352*DM_TI_LE!$F$13+DM_TI_LE!$G$13,IF(G352&lt;DM_TI_LE!$E$14,G352*DM_TI_LE!$F$14+DM_TI_LE!$G$14,IF(G352&lt;DM_TI_LE!$E$15,G352*DM_TI_LE!$F$15+DM_TI_LE!$G$15,IF(G352&lt;DM_TI_LE!$E$16,G352*DM_TI_LE!$F$16+DM_TI_LE!$G$16,G352*DM_TI_LE!$F$17+DM_TI_LE!$G$17)))))))</f>
        <v>0</v>
      </c>
    </row>
    <row r="353" spans="1:8" ht="12.75">
      <c r="A353" s="36">
        <v>349</v>
      </c>
      <c r="B353" s="38">
        <f>RPT_TIEN_AN_TRUA!B353</f>
        <v>10769</v>
      </c>
      <c r="C353" s="38" t="str">
        <f>RPT_TIEN_AN_TRUA!C353</f>
        <v>Nguyễn Thị Hải Yến</v>
      </c>
      <c r="D353" s="38" t="str">
        <f>RPT_TIEN_AN_TRUA!D353</f>
        <v>Nv VS MB</v>
      </c>
      <c r="E353" s="56">
        <f>VLOOKUP(B353,RPT_TONG_HOP!$B$6:$S$834,18,FALSE)</f>
        <v>7295000</v>
      </c>
      <c r="F353" s="56">
        <f>VLOOKUP(B353,RPT_CAC_KHOAN_GIAM_TRU!$B$4:$M$916,12,FALSE)</f>
        <v>10005500</v>
      </c>
      <c r="G353" s="56">
        <f t="shared" si="0"/>
        <v>-2710500</v>
      </c>
      <c r="H353" s="25">
        <f>IF(G353&lt;0,0,IF(G353&lt;DM_TI_LE!$E$11,G353*DM_TI_LE!$F$11+DM_TI_LE!$G$11,IF(G353&lt;DM_TI_LE!$E$12,G353*DM_TI_LE!$F$12+DM_TI_LE!$G$12,IF(G353&lt;DM_TI_LE!$E$13,G353*DM_TI_LE!$F$13+DM_TI_LE!$G$13,IF(G353&lt;DM_TI_LE!$E$14,G353*DM_TI_LE!$F$14+DM_TI_LE!$G$14,IF(G353&lt;DM_TI_LE!$E$15,G353*DM_TI_LE!$F$15+DM_TI_LE!$G$15,IF(G353&lt;DM_TI_LE!$E$16,G353*DM_TI_LE!$F$16+DM_TI_LE!$G$16,G353*DM_TI_LE!$F$17+DM_TI_LE!$G$17)))))))</f>
        <v>0</v>
      </c>
    </row>
    <row r="354" spans="1:8" ht="12.75">
      <c r="A354" s="36">
        <v>350</v>
      </c>
      <c r="B354" s="38">
        <f>RPT_TIEN_AN_TRUA!B354</f>
        <v>10770</v>
      </c>
      <c r="C354" s="38" t="str">
        <f>RPT_TIEN_AN_TRUA!C354</f>
        <v>Trần Trọng Anh Chí</v>
      </c>
      <c r="D354" s="38" t="str">
        <f>RPT_TIEN_AN_TRUA!D354</f>
        <v>Nv VS MB</v>
      </c>
      <c r="E354" s="56">
        <f>VLOOKUP(B354,RPT_TONG_HOP!$B$6:$S$834,18,FALSE)</f>
        <v>7295000</v>
      </c>
      <c r="F354" s="56">
        <f>VLOOKUP(B354,RPT_CAC_KHOAN_GIAM_TRU!$B$4:$M$916,12,FALSE)</f>
        <v>10005500</v>
      </c>
      <c r="G354" s="56">
        <f t="shared" si="0"/>
        <v>-2710500</v>
      </c>
      <c r="H354" s="25">
        <f>IF(G354&lt;0,0,IF(G354&lt;DM_TI_LE!$E$11,G354*DM_TI_LE!$F$11+DM_TI_LE!$G$11,IF(G354&lt;DM_TI_LE!$E$12,G354*DM_TI_LE!$F$12+DM_TI_LE!$G$12,IF(G354&lt;DM_TI_LE!$E$13,G354*DM_TI_LE!$F$13+DM_TI_LE!$G$13,IF(G354&lt;DM_TI_LE!$E$14,G354*DM_TI_LE!$F$14+DM_TI_LE!$G$14,IF(G354&lt;DM_TI_LE!$E$15,G354*DM_TI_LE!$F$15+DM_TI_LE!$G$15,IF(G354&lt;DM_TI_LE!$E$16,G354*DM_TI_LE!$F$16+DM_TI_LE!$G$16,G354*DM_TI_LE!$F$17+DM_TI_LE!$G$17)))))))</f>
        <v>0</v>
      </c>
    </row>
    <row r="355" spans="1:8" ht="12.75">
      <c r="A355" s="36">
        <v>351</v>
      </c>
      <c r="B355" s="38">
        <f>RPT_TIEN_AN_TRUA!B355</f>
        <v>10771</v>
      </c>
      <c r="C355" s="38" t="str">
        <f>RPT_TIEN_AN_TRUA!C355</f>
        <v>Trần Thị Thu Thuỷ</v>
      </c>
      <c r="D355" s="38" t="str">
        <f>RPT_TIEN_AN_TRUA!D355</f>
        <v>Nv VS MB</v>
      </c>
      <c r="E355" s="56">
        <f>VLOOKUP(B355,RPT_TONG_HOP!$B$6:$S$834,18,FALSE)</f>
        <v>2320230.7692307686</v>
      </c>
      <c r="F355" s="56">
        <f>VLOOKUP(B355,RPT_CAC_KHOAN_GIAM_TRU!$B$4:$M$916,12,FALSE)</f>
        <v>12783076.923076924</v>
      </c>
      <c r="G355" s="56">
        <f t="shared" si="0"/>
        <v>-10462846.153846156</v>
      </c>
      <c r="H355" s="25">
        <f>IF(G355&lt;0,0,IF(G355&lt;DM_TI_LE!$E$11,G355*DM_TI_LE!$F$11+DM_TI_LE!$G$11,IF(G355&lt;DM_TI_LE!$E$12,G355*DM_TI_LE!$F$12+DM_TI_LE!$G$12,IF(G355&lt;DM_TI_LE!$E$13,G355*DM_TI_LE!$F$13+DM_TI_LE!$G$13,IF(G355&lt;DM_TI_LE!$E$14,G355*DM_TI_LE!$F$14+DM_TI_LE!$G$14,IF(G355&lt;DM_TI_LE!$E$15,G355*DM_TI_LE!$F$15+DM_TI_LE!$G$15,IF(G355&lt;DM_TI_LE!$E$16,G355*DM_TI_LE!$F$16+DM_TI_LE!$G$16,G355*DM_TI_LE!$F$17+DM_TI_LE!$G$17)))))))</f>
        <v>0</v>
      </c>
    </row>
    <row r="356" spans="1:8" ht="12.75">
      <c r="A356" s="36">
        <v>352</v>
      </c>
      <c r="B356" s="38">
        <f>RPT_TIEN_AN_TRUA!B356</f>
        <v>10772</v>
      </c>
      <c r="C356" s="38" t="str">
        <f>RPT_TIEN_AN_TRUA!C356</f>
        <v>Đậu Thị Hồng Nguyệt</v>
      </c>
      <c r="D356" s="38" t="str">
        <f>RPT_TIEN_AN_TRUA!D356</f>
        <v>Nv VS MB</v>
      </c>
      <c r="E356" s="56">
        <f>VLOOKUP(B356,RPT_TONG_HOP!$B$6:$S$834,18,FALSE)</f>
        <v>7700000</v>
      </c>
      <c r="F356" s="56">
        <f>VLOOKUP(B356,RPT_CAC_KHOAN_GIAM_TRU!$B$4:$M$916,12,FALSE)</f>
        <v>17205500</v>
      </c>
      <c r="G356" s="56">
        <f t="shared" si="0"/>
        <v>-9505500</v>
      </c>
      <c r="H356" s="25">
        <f>IF(G356&lt;0,0,IF(G356&lt;DM_TI_LE!$E$11,G356*DM_TI_LE!$F$11+DM_TI_LE!$G$11,IF(G356&lt;DM_TI_LE!$E$12,G356*DM_TI_LE!$F$12+DM_TI_LE!$G$12,IF(G356&lt;DM_TI_LE!$E$13,G356*DM_TI_LE!$F$13+DM_TI_LE!$G$13,IF(G356&lt;DM_TI_LE!$E$14,G356*DM_TI_LE!$F$14+DM_TI_LE!$G$14,IF(G356&lt;DM_TI_LE!$E$15,G356*DM_TI_LE!$F$15+DM_TI_LE!$G$15,IF(G356&lt;DM_TI_LE!$E$16,G356*DM_TI_LE!$F$16+DM_TI_LE!$G$16,G356*DM_TI_LE!$F$17+DM_TI_LE!$G$17)))))))</f>
        <v>0</v>
      </c>
    </row>
    <row r="357" spans="1:8" ht="12.75">
      <c r="A357" s="36">
        <v>353</v>
      </c>
      <c r="B357" s="38">
        <f>RPT_TIEN_AN_TRUA!B357</f>
        <v>10773</v>
      </c>
      <c r="C357" s="38" t="str">
        <f>RPT_TIEN_AN_TRUA!C357</f>
        <v>Nguyễn Thị Mến</v>
      </c>
      <c r="D357" s="38" t="str">
        <f>RPT_TIEN_AN_TRUA!D357</f>
        <v>Nv VS MB</v>
      </c>
      <c r="E357" s="56">
        <f>VLOOKUP(B357,RPT_TONG_HOP!$B$6:$S$834,18,FALSE)</f>
        <v>8260000</v>
      </c>
      <c r="F357" s="56">
        <f>VLOOKUP(B357,RPT_CAC_KHOAN_GIAM_TRU!$B$4:$M$916,12,FALSE)</f>
        <v>17205500</v>
      </c>
      <c r="G357" s="56">
        <f t="shared" si="0"/>
        <v>-8945500</v>
      </c>
      <c r="H357" s="25">
        <f>IF(G357&lt;0,0,IF(G357&lt;DM_TI_LE!$E$11,G357*DM_TI_LE!$F$11+DM_TI_LE!$G$11,IF(G357&lt;DM_TI_LE!$E$12,G357*DM_TI_LE!$F$12+DM_TI_LE!$G$12,IF(G357&lt;DM_TI_LE!$E$13,G357*DM_TI_LE!$F$13+DM_TI_LE!$G$13,IF(G357&lt;DM_TI_LE!$E$14,G357*DM_TI_LE!$F$14+DM_TI_LE!$G$14,IF(G357&lt;DM_TI_LE!$E$15,G357*DM_TI_LE!$F$15+DM_TI_LE!$G$15,IF(G357&lt;DM_TI_LE!$E$16,G357*DM_TI_LE!$F$16+DM_TI_LE!$G$16,G357*DM_TI_LE!$F$17+DM_TI_LE!$G$17)))))))</f>
        <v>0</v>
      </c>
    </row>
    <row r="358" spans="1:8" ht="12.75">
      <c r="A358" s="36">
        <v>354</v>
      </c>
      <c r="B358" s="38">
        <f>RPT_TIEN_AN_TRUA!B358</f>
        <v>10774</v>
      </c>
      <c r="C358" s="38" t="str">
        <f>RPT_TIEN_AN_TRUA!C358</f>
        <v>Lò Thị Phượng</v>
      </c>
      <c r="D358" s="38" t="str">
        <f>RPT_TIEN_AN_TRUA!D358</f>
        <v>Nv VS MB</v>
      </c>
      <c r="E358" s="56">
        <f>VLOOKUP(B358,RPT_TONG_HOP!$B$6:$S$834,18,FALSE)</f>
        <v>7700000</v>
      </c>
      <c r="F358" s="56">
        <f>VLOOKUP(B358,RPT_CAC_KHOAN_GIAM_TRU!$B$4:$M$916,12,FALSE)</f>
        <v>17205500</v>
      </c>
      <c r="G358" s="56">
        <f t="shared" si="0"/>
        <v>-9505500</v>
      </c>
      <c r="H358" s="25">
        <f>IF(G358&lt;0,0,IF(G358&lt;DM_TI_LE!$E$11,G358*DM_TI_LE!$F$11+DM_TI_LE!$G$11,IF(G358&lt;DM_TI_LE!$E$12,G358*DM_TI_LE!$F$12+DM_TI_LE!$G$12,IF(G358&lt;DM_TI_LE!$E$13,G358*DM_TI_LE!$F$13+DM_TI_LE!$G$13,IF(G358&lt;DM_TI_LE!$E$14,G358*DM_TI_LE!$F$14+DM_TI_LE!$G$14,IF(G358&lt;DM_TI_LE!$E$15,G358*DM_TI_LE!$F$15+DM_TI_LE!$G$15,IF(G358&lt;DM_TI_LE!$E$16,G358*DM_TI_LE!$F$16+DM_TI_LE!$G$16,G358*DM_TI_LE!$F$17+DM_TI_LE!$G$17)))))))</f>
        <v>0</v>
      </c>
    </row>
    <row r="359" spans="1:8" ht="12.75">
      <c r="A359" s="36">
        <v>355</v>
      </c>
      <c r="B359" s="38">
        <f>RPT_TIEN_AN_TRUA!B359</f>
        <v>10775</v>
      </c>
      <c r="C359" s="38" t="str">
        <f>RPT_TIEN_AN_TRUA!C359</f>
        <v>Đặng Thị Thu Hường</v>
      </c>
      <c r="D359" s="38" t="str">
        <f>RPT_TIEN_AN_TRUA!D359</f>
        <v>Nv VS MB</v>
      </c>
      <c r="E359" s="56">
        <f>VLOOKUP(B359,RPT_TONG_HOP!$B$6:$S$834,18,FALSE)</f>
        <v>8555000</v>
      </c>
      <c r="F359" s="56">
        <f>VLOOKUP(B359,RPT_CAC_KHOAN_GIAM_TRU!$B$4:$M$916,12,FALSE)</f>
        <v>17347880</v>
      </c>
      <c r="G359" s="56">
        <f t="shared" si="0"/>
        <v>-8792880</v>
      </c>
      <c r="H359" s="25">
        <f>IF(G359&lt;0,0,IF(G359&lt;DM_TI_LE!$E$11,G359*DM_TI_LE!$F$11+DM_TI_LE!$G$11,IF(G359&lt;DM_TI_LE!$E$12,G359*DM_TI_LE!$F$12+DM_TI_LE!$G$12,IF(G359&lt;DM_TI_LE!$E$13,G359*DM_TI_LE!$F$13+DM_TI_LE!$G$13,IF(G359&lt;DM_TI_LE!$E$14,G359*DM_TI_LE!$F$14+DM_TI_LE!$G$14,IF(G359&lt;DM_TI_LE!$E$15,G359*DM_TI_LE!$F$15+DM_TI_LE!$G$15,IF(G359&lt;DM_TI_LE!$E$16,G359*DM_TI_LE!$F$16+DM_TI_LE!$G$16,G359*DM_TI_LE!$F$17+DM_TI_LE!$G$17)))))))</f>
        <v>0</v>
      </c>
    </row>
    <row r="360" spans="1:8" ht="12.75">
      <c r="A360" s="36">
        <v>356</v>
      </c>
      <c r="B360" s="38">
        <f>RPT_TIEN_AN_TRUA!B360</f>
        <v>10776</v>
      </c>
      <c r="C360" s="38" t="str">
        <f>RPT_TIEN_AN_TRUA!C360</f>
        <v>Nguyễn Thị Thu</v>
      </c>
      <c r="D360" s="38" t="str">
        <f>RPT_TIEN_AN_TRUA!D360</f>
        <v>Nv VS MB</v>
      </c>
      <c r="E360" s="56">
        <f>VLOOKUP(B360,RPT_TONG_HOP!$B$6:$S$834,18,FALSE)</f>
        <v>702000.00000000012</v>
      </c>
      <c r="F360" s="56">
        <f>VLOOKUP(B360,RPT_CAC_KHOAN_GIAM_TRU!$B$4:$M$916,12,FALSE)</f>
        <v>16200000</v>
      </c>
      <c r="G360" s="56">
        <f t="shared" si="0"/>
        <v>-15498000</v>
      </c>
      <c r="H360" s="25">
        <f>IF(G360&lt;0,0,IF(G360&lt;DM_TI_LE!$E$11,G360*DM_TI_LE!$F$11+DM_TI_LE!$G$11,IF(G360&lt;DM_TI_LE!$E$12,G360*DM_TI_LE!$F$12+DM_TI_LE!$G$12,IF(G360&lt;DM_TI_LE!$E$13,G360*DM_TI_LE!$F$13+DM_TI_LE!$G$13,IF(G360&lt;DM_TI_LE!$E$14,G360*DM_TI_LE!$F$14+DM_TI_LE!$G$14,IF(G360&lt;DM_TI_LE!$E$15,G360*DM_TI_LE!$F$15+DM_TI_LE!$G$15,IF(G360&lt;DM_TI_LE!$E$16,G360*DM_TI_LE!$F$16+DM_TI_LE!$G$16,G360*DM_TI_LE!$F$17+DM_TI_LE!$G$17)))))))</f>
        <v>0</v>
      </c>
    </row>
    <row r="361" spans="1:8" ht="12.75">
      <c r="A361" s="36">
        <v>357</v>
      </c>
      <c r="B361" s="38">
        <f>RPT_TIEN_AN_TRUA!B361</f>
        <v>10777</v>
      </c>
      <c r="C361" s="38" t="str">
        <f>RPT_TIEN_AN_TRUA!C361</f>
        <v>Nguyễn Thị Lý</v>
      </c>
      <c r="D361" s="38" t="str">
        <f>RPT_TIEN_AN_TRUA!D361</f>
        <v>Nv VS MB</v>
      </c>
      <c r="E361" s="56">
        <f>VLOOKUP(B361,RPT_TONG_HOP!$B$6:$S$834,18,FALSE)</f>
        <v>7700000</v>
      </c>
      <c r="F361" s="56">
        <f>VLOOKUP(B361,RPT_CAC_KHOAN_GIAM_TRU!$B$4:$M$916,12,FALSE)</f>
        <v>10005500</v>
      </c>
      <c r="G361" s="56">
        <f t="shared" si="0"/>
        <v>-2305500</v>
      </c>
      <c r="H361" s="25">
        <f>IF(G361&lt;0,0,IF(G361&lt;DM_TI_LE!$E$11,G361*DM_TI_LE!$F$11+DM_TI_LE!$G$11,IF(G361&lt;DM_TI_LE!$E$12,G361*DM_TI_LE!$F$12+DM_TI_LE!$G$12,IF(G361&lt;DM_TI_LE!$E$13,G361*DM_TI_LE!$F$13+DM_TI_LE!$G$13,IF(G361&lt;DM_TI_LE!$E$14,G361*DM_TI_LE!$F$14+DM_TI_LE!$G$14,IF(G361&lt;DM_TI_LE!$E$15,G361*DM_TI_LE!$F$15+DM_TI_LE!$G$15,IF(G361&lt;DM_TI_LE!$E$16,G361*DM_TI_LE!$F$16+DM_TI_LE!$G$16,G361*DM_TI_LE!$F$17+DM_TI_LE!$G$17)))))))</f>
        <v>0</v>
      </c>
    </row>
    <row r="362" spans="1:8" ht="12.75">
      <c r="A362" s="36">
        <v>358</v>
      </c>
      <c r="B362" s="38">
        <f>RPT_TIEN_AN_TRUA!B362</f>
        <v>10780</v>
      </c>
      <c r="C362" s="38" t="str">
        <f>RPT_TIEN_AN_TRUA!C362</f>
        <v>Hoàng Hải Yến</v>
      </c>
      <c r="D362" s="38" t="str">
        <f>RPT_TIEN_AN_TRUA!D362</f>
        <v>Nv VS MB</v>
      </c>
      <c r="E362" s="56">
        <f>VLOOKUP(B362,RPT_TONG_HOP!$B$6:$S$834,18,FALSE)</f>
        <v>7700000</v>
      </c>
      <c r="F362" s="56">
        <f>VLOOKUP(B362,RPT_CAC_KHOAN_GIAM_TRU!$B$4:$M$916,12,FALSE)</f>
        <v>17205500</v>
      </c>
      <c r="G362" s="56">
        <f t="shared" si="0"/>
        <v>-9505500</v>
      </c>
      <c r="H362" s="25">
        <f>IF(G362&lt;0,0,IF(G362&lt;DM_TI_LE!$E$11,G362*DM_TI_LE!$F$11+DM_TI_LE!$G$11,IF(G362&lt;DM_TI_LE!$E$12,G362*DM_TI_LE!$F$12+DM_TI_LE!$G$12,IF(G362&lt;DM_TI_LE!$E$13,G362*DM_TI_LE!$F$13+DM_TI_LE!$G$13,IF(G362&lt;DM_TI_LE!$E$14,G362*DM_TI_LE!$F$14+DM_TI_LE!$G$14,IF(G362&lt;DM_TI_LE!$E$15,G362*DM_TI_LE!$F$15+DM_TI_LE!$G$15,IF(G362&lt;DM_TI_LE!$E$16,G362*DM_TI_LE!$F$16+DM_TI_LE!$G$16,G362*DM_TI_LE!$F$17+DM_TI_LE!$G$17)))))))</f>
        <v>0</v>
      </c>
    </row>
    <row r="363" spans="1:8" ht="12.75">
      <c r="A363" s="36">
        <v>359</v>
      </c>
      <c r="B363" s="38">
        <f>RPT_TIEN_AN_TRUA!B363</f>
        <v>10781</v>
      </c>
      <c r="C363" s="38" t="str">
        <f>RPT_TIEN_AN_TRUA!C363</f>
        <v>Lê Phương Huyền</v>
      </c>
      <c r="D363" s="38" t="str">
        <f>RPT_TIEN_AN_TRUA!D363</f>
        <v>Nv VS MB</v>
      </c>
      <c r="E363" s="56">
        <f>VLOOKUP(B363,RPT_TONG_HOP!$B$6:$S$834,18,FALSE)</f>
        <v>7700000</v>
      </c>
      <c r="F363" s="56">
        <f>VLOOKUP(B363,RPT_CAC_KHOAN_GIAM_TRU!$B$4:$M$916,12,FALSE)</f>
        <v>13605500</v>
      </c>
      <c r="G363" s="56">
        <f t="shared" si="0"/>
        <v>-5905500</v>
      </c>
      <c r="H363" s="25">
        <f>IF(G363&lt;0,0,IF(G363&lt;DM_TI_LE!$E$11,G363*DM_TI_LE!$F$11+DM_TI_LE!$G$11,IF(G363&lt;DM_TI_LE!$E$12,G363*DM_TI_LE!$F$12+DM_TI_LE!$G$12,IF(G363&lt;DM_TI_LE!$E$13,G363*DM_TI_LE!$F$13+DM_TI_LE!$G$13,IF(G363&lt;DM_TI_LE!$E$14,G363*DM_TI_LE!$F$14+DM_TI_LE!$G$14,IF(G363&lt;DM_TI_LE!$E$15,G363*DM_TI_LE!$F$15+DM_TI_LE!$G$15,IF(G363&lt;DM_TI_LE!$E$16,G363*DM_TI_LE!$F$16+DM_TI_LE!$G$16,G363*DM_TI_LE!$F$17+DM_TI_LE!$G$17)))))))</f>
        <v>0</v>
      </c>
    </row>
    <row r="364" spans="1:8" ht="12.75">
      <c r="A364" s="36">
        <v>360</v>
      </c>
      <c r="B364" s="38">
        <f>RPT_TIEN_AN_TRUA!B364</f>
        <v>10782</v>
      </c>
      <c r="C364" s="38" t="str">
        <f>RPT_TIEN_AN_TRUA!C364</f>
        <v>Phạm Thị Lan Phương</v>
      </c>
      <c r="D364" s="38" t="str">
        <f>RPT_TIEN_AN_TRUA!D364</f>
        <v>Nv VS MB</v>
      </c>
      <c r="E364" s="56">
        <f>VLOOKUP(B364,RPT_TONG_HOP!$B$6:$S$834,18,FALSE)</f>
        <v>7295000</v>
      </c>
      <c r="F364" s="56">
        <f>VLOOKUP(B364,RPT_CAC_KHOAN_GIAM_TRU!$B$4:$M$916,12,FALSE)</f>
        <v>13605500</v>
      </c>
      <c r="G364" s="56">
        <f t="shared" si="0"/>
        <v>-6310500</v>
      </c>
      <c r="H364" s="25">
        <f>IF(G364&lt;0,0,IF(G364&lt;DM_TI_LE!$E$11,G364*DM_TI_LE!$F$11+DM_TI_LE!$G$11,IF(G364&lt;DM_TI_LE!$E$12,G364*DM_TI_LE!$F$12+DM_TI_LE!$G$12,IF(G364&lt;DM_TI_LE!$E$13,G364*DM_TI_LE!$F$13+DM_TI_LE!$G$13,IF(G364&lt;DM_TI_LE!$E$14,G364*DM_TI_LE!$F$14+DM_TI_LE!$G$14,IF(G364&lt;DM_TI_LE!$E$15,G364*DM_TI_LE!$F$15+DM_TI_LE!$G$15,IF(G364&lt;DM_TI_LE!$E$16,G364*DM_TI_LE!$F$16+DM_TI_LE!$G$16,G364*DM_TI_LE!$F$17+DM_TI_LE!$G$17)))))))</f>
        <v>0</v>
      </c>
    </row>
    <row r="365" spans="1:8" ht="12.75">
      <c r="A365" s="36">
        <v>361</v>
      </c>
      <c r="B365" s="38">
        <f>RPT_TIEN_AN_TRUA!B365</f>
        <v>10783</v>
      </c>
      <c r="C365" s="38" t="str">
        <f>RPT_TIEN_AN_TRUA!C365</f>
        <v>Phạm Thị Thúy Ngà</v>
      </c>
      <c r="D365" s="38" t="str">
        <f>RPT_TIEN_AN_TRUA!D365</f>
        <v>Nv VS MB</v>
      </c>
      <c r="E365" s="56">
        <f>VLOOKUP(B365,RPT_TONG_HOP!$B$6:$S$834,18,FALSE)</f>
        <v>8710000</v>
      </c>
      <c r="F365" s="56">
        <f>VLOOKUP(B365,RPT_CAC_KHOAN_GIAM_TRU!$B$4:$M$916,12,FALSE)</f>
        <v>17270600</v>
      </c>
      <c r="G365" s="56">
        <f t="shared" si="0"/>
        <v>-8560600</v>
      </c>
      <c r="H365" s="25">
        <f>IF(G365&lt;0,0,IF(G365&lt;DM_TI_LE!$E$11,G365*DM_TI_LE!$F$11+DM_TI_LE!$G$11,IF(G365&lt;DM_TI_LE!$E$12,G365*DM_TI_LE!$F$12+DM_TI_LE!$G$12,IF(G365&lt;DM_TI_LE!$E$13,G365*DM_TI_LE!$F$13+DM_TI_LE!$G$13,IF(G365&lt;DM_TI_LE!$E$14,G365*DM_TI_LE!$F$14+DM_TI_LE!$G$14,IF(G365&lt;DM_TI_LE!$E$15,G365*DM_TI_LE!$F$15+DM_TI_LE!$G$15,IF(G365&lt;DM_TI_LE!$E$16,G365*DM_TI_LE!$F$16+DM_TI_LE!$G$16,G365*DM_TI_LE!$F$17+DM_TI_LE!$G$17)))))))</f>
        <v>0</v>
      </c>
    </row>
    <row r="366" spans="1:8" ht="12.75">
      <c r="A366" s="36">
        <v>362</v>
      </c>
      <c r="B366" s="38">
        <f>RPT_TIEN_AN_TRUA!B366</f>
        <v>11769</v>
      </c>
      <c r="C366" s="38" t="str">
        <f>RPT_TIEN_AN_TRUA!C366</f>
        <v>Ngô Thị Hường</v>
      </c>
      <c r="D366" s="38" t="str">
        <f>RPT_TIEN_AN_TRUA!D366</f>
        <v>Nv VS MB</v>
      </c>
      <c r="E366" s="56">
        <f>VLOOKUP(B366,RPT_TONG_HOP!$B$6:$S$834,18,FALSE)</f>
        <v>7295000</v>
      </c>
      <c r="F366" s="56">
        <f>VLOOKUP(B366,RPT_CAC_KHOAN_GIAM_TRU!$B$4:$M$916,12,FALSE)</f>
        <v>10005500</v>
      </c>
      <c r="G366" s="56">
        <f t="shared" si="0"/>
        <v>-2710500</v>
      </c>
      <c r="H366" s="25">
        <f>IF(G366&lt;0,0,IF(G366&lt;DM_TI_LE!$E$11,G366*DM_TI_LE!$F$11+DM_TI_LE!$G$11,IF(G366&lt;DM_TI_LE!$E$12,G366*DM_TI_LE!$F$12+DM_TI_LE!$G$12,IF(G366&lt;DM_TI_LE!$E$13,G366*DM_TI_LE!$F$13+DM_TI_LE!$G$13,IF(G366&lt;DM_TI_LE!$E$14,G366*DM_TI_LE!$F$14+DM_TI_LE!$G$14,IF(G366&lt;DM_TI_LE!$E$15,G366*DM_TI_LE!$F$15+DM_TI_LE!$G$15,IF(G366&lt;DM_TI_LE!$E$16,G366*DM_TI_LE!$F$16+DM_TI_LE!$G$16,G366*DM_TI_LE!$F$17+DM_TI_LE!$G$17)))))))</f>
        <v>0</v>
      </c>
    </row>
    <row r="367" spans="1:8" ht="12.75">
      <c r="A367" s="36">
        <v>363</v>
      </c>
      <c r="B367" s="38">
        <f>RPT_TIEN_AN_TRUA!B367</f>
        <v>201502</v>
      </c>
      <c r="C367" s="38" t="str">
        <f>RPT_TIEN_AN_TRUA!C367</f>
        <v>Nguyễn Thị Khánh</v>
      </c>
      <c r="D367" s="38" t="str">
        <f>RPT_TIEN_AN_TRUA!D367</f>
        <v>Nhân viên VSMB</v>
      </c>
      <c r="E367" s="56">
        <f>VLOOKUP(B367,RPT_TONG_HOP!$B$6:$S$834,18,FALSE)</f>
        <v>5310500</v>
      </c>
      <c r="F367" s="56">
        <f>VLOOKUP(B367,RPT_CAC_KHOAN_GIAM_TRU!$B$4:$M$916,12,FALSE)</f>
        <v>9680000</v>
      </c>
      <c r="G367" s="56">
        <f t="shared" si="0"/>
        <v>-4369500</v>
      </c>
      <c r="H367" s="25">
        <f>IF(G367&lt;0,0,IF(G367&lt;DM_TI_LE!$E$11,G367*DM_TI_LE!$F$11+DM_TI_LE!$G$11,IF(G367&lt;DM_TI_LE!$E$12,G367*DM_TI_LE!$F$12+DM_TI_LE!$G$12,IF(G367&lt;DM_TI_LE!$E$13,G367*DM_TI_LE!$F$13+DM_TI_LE!$G$13,IF(G367&lt;DM_TI_LE!$E$14,G367*DM_TI_LE!$F$14+DM_TI_LE!$G$14,IF(G367&lt;DM_TI_LE!$E$15,G367*DM_TI_LE!$F$15+DM_TI_LE!$G$15,IF(G367&lt;DM_TI_LE!$E$16,G367*DM_TI_LE!$F$16+DM_TI_LE!$G$16,G367*DM_TI_LE!$F$17+DM_TI_LE!$G$17)))))))</f>
        <v>0</v>
      </c>
    </row>
    <row r="368" spans="1:8" ht="12.75">
      <c r="A368" s="36">
        <v>364</v>
      </c>
      <c r="B368" s="38">
        <f>RPT_TIEN_AN_TRUA!B368</f>
        <v>11082</v>
      </c>
      <c r="C368" s="38" t="str">
        <f>RPT_TIEN_AN_TRUA!C368</f>
        <v>Hoàng Trung Dũng</v>
      </c>
      <c r="D368" s="38" t="str">
        <f>RPT_TIEN_AN_TRUA!D368</f>
        <v>CV Kỹ thuật</v>
      </c>
      <c r="E368" s="56">
        <f>VLOOKUP(B368,RPT_TONG_HOP!$B$6:$S$834,18,FALSE)</f>
        <v>12380000</v>
      </c>
      <c r="F368" s="56">
        <f>VLOOKUP(B368,RPT_CAC_KHOAN_GIAM_TRU!$B$4:$M$916,12,FALSE)</f>
        <v>17356070</v>
      </c>
      <c r="G368" s="56">
        <f t="shared" si="0"/>
        <v>-4976070</v>
      </c>
      <c r="H368" s="25">
        <f>IF(G368&lt;0,0,IF(G368&lt;DM_TI_LE!$E$11,G368*DM_TI_LE!$F$11+DM_TI_LE!$G$11,IF(G368&lt;DM_TI_LE!$E$12,G368*DM_TI_LE!$F$12+DM_TI_LE!$G$12,IF(G368&lt;DM_TI_LE!$E$13,G368*DM_TI_LE!$F$13+DM_TI_LE!$G$13,IF(G368&lt;DM_TI_LE!$E$14,G368*DM_TI_LE!$F$14+DM_TI_LE!$G$14,IF(G368&lt;DM_TI_LE!$E$15,G368*DM_TI_LE!$F$15+DM_TI_LE!$G$15,IF(G368&lt;DM_TI_LE!$E$16,G368*DM_TI_LE!$F$16+DM_TI_LE!$G$16,G368*DM_TI_LE!$F$17+DM_TI_LE!$G$17)))))))</f>
        <v>0</v>
      </c>
    </row>
    <row r="369" spans="1:8" ht="12.75">
      <c r="A369" s="36">
        <v>365</v>
      </c>
      <c r="B369" s="38">
        <f>RPT_TIEN_AN_TRUA!B369</f>
        <v>11083</v>
      </c>
      <c r="C369" s="38" t="str">
        <f>RPT_TIEN_AN_TRUA!C369</f>
        <v>Bùi Văn Nam</v>
      </c>
      <c r="D369" s="38" t="str">
        <f>RPT_TIEN_AN_TRUA!D369</f>
        <v>CV Kỹ thuật</v>
      </c>
      <c r="E369" s="56">
        <f>VLOOKUP(B369,RPT_TONG_HOP!$B$6:$S$834,18,FALSE)</f>
        <v>12380000</v>
      </c>
      <c r="F369" s="56">
        <f>VLOOKUP(B369,RPT_CAC_KHOAN_GIAM_TRU!$B$4:$M$916,12,FALSE)</f>
        <v>10156070</v>
      </c>
      <c r="G369" s="56">
        <f t="shared" si="0"/>
        <v>2223930</v>
      </c>
      <c r="H369" s="25">
        <f>IF(G369&lt;0,0,IF(G369&lt;DM_TI_LE!$E$11,G369*DM_TI_LE!$F$11+DM_TI_LE!$G$11,IF(G369&lt;DM_TI_LE!$E$12,G369*DM_TI_LE!$F$12+DM_TI_LE!$G$12,IF(G369&lt;DM_TI_LE!$E$13,G369*DM_TI_LE!$F$13+DM_TI_LE!$G$13,IF(G369&lt;DM_TI_LE!$E$14,G369*DM_TI_LE!$F$14+DM_TI_LE!$G$14,IF(G369&lt;DM_TI_LE!$E$15,G369*DM_TI_LE!$F$15+DM_TI_LE!$G$15,IF(G369&lt;DM_TI_LE!$E$16,G369*DM_TI_LE!$F$16+DM_TI_LE!$G$16,G369*DM_TI_LE!$F$17+DM_TI_LE!$G$17)))))))</f>
        <v>111196.5</v>
      </c>
    </row>
    <row r="370" spans="1:8" ht="12.75">
      <c r="A370" s="36">
        <v>366</v>
      </c>
      <c r="B370" s="38">
        <f>RPT_TIEN_AN_TRUA!B370</f>
        <v>10643</v>
      </c>
      <c r="C370" s="38" t="str">
        <f>RPT_TIEN_AN_TRUA!C370</f>
        <v>Nguyễn Văn Thành</v>
      </c>
      <c r="D370" s="38" t="str">
        <f>RPT_TIEN_AN_TRUA!D370</f>
        <v>KTV mặt đất</v>
      </c>
      <c r="E370" s="56">
        <f>VLOOKUP(B370,RPT_TONG_HOP!$B$6:$S$834,18,FALSE)</f>
        <v>11075000.000000002</v>
      </c>
      <c r="F370" s="56">
        <f>VLOOKUP(B370,RPT_CAC_KHOAN_GIAM_TRU!$B$4:$M$916,12,FALSE)</f>
        <v>17284880</v>
      </c>
      <c r="G370" s="56">
        <f t="shared" si="0"/>
        <v>-6209879.9999999981</v>
      </c>
      <c r="H370" s="25">
        <f>IF(G370&lt;0,0,IF(G370&lt;DM_TI_LE!$E$11,G370*DM_TI_LE!$F$11+DM_TI_LE!$G$11,IF(G370&lt;DM_TI_LE!$E$12,G370*DM_TI_LE!$F$12+DM_TI_LE!$G$12,IF(G370&lt;DM_TI_LE!$E$13,G370*DM_TI_LE!$F$13+DM_TI_LE!$G$13,IF(G370&lt;DM_TI_LE!$E$14,G370*DM_TI_LE!$F$14+DM_TI_LE!$G$14,IF(G370&lt;DM_TI_LE!$E$15,G370*DM_TI_LE!$F$15+DM_TI_LE!$G$15,IF(G370&lt;DM_TI_LE!$E$16,G370*DM_TI_LE!$F$16+DM_TI_LE!$G$16,G370*DM_TI_LE!$F$17+DM_TI_LE!$G$17)))))))</f>
        <v>0</v>
      </c>
    </row>
    <row r="371" spans="1:8" ht="12.75">
      <c r="A371" s="36">
        <v>367</v>
      </c>
      <c r="B371" s="38">
        <f>RPT_TIEN_AN_TRUA!B371</f>
        <v>13049</v>
      </c>
      <c r="C371" s="38" t="str">
        <f>RPT_TIEN_AN_TRUA!C371</f>
        <v>Nguyễn Đức Anh</v>
      </c>
      <c r="D371" s="38" t="str">
        <f>RPT_TIEN_AN_TRUA!D371</f>
        <v>Nhân viên kỹ thuật</v>
      </c>
      <c r="E371" s="56">
        <f>VLOOKUP(B371,RPT_TONG_HOP!$B$6:$S$834,18,FALSE)</f>
        <v>9005000</v>
      </c>
      <c r="F371" s="56">
        <f>VLOOKUP(B371,RPT_CAC_KHOAN_GIAM_TRU!$B$4:$M$916,12,FALSE)</f>
        <v>13717430</v>
      </c>
      <c r="G371" s="56">
        <f t="shared" si="0"/>
        <v>-4712430</v>
      </c>
      <c r="H371" s="25">
        <f>IF(G371&lt;0,0,IF(G371&lt;DM_TI_LE!$E$11,G371*DM_TI_LE!$F$11+DM_TI_LE!$G$11,IF(G371&lt;DM_TI_LE!$E$12,G371*DM_TI_LE!$F$12+DM_TI_LE!$G$12,IF(G371&lt;DM_TI_LE!$E$13,G371*DM_TI_LE!$F$13+DM_TI_LE!$G$13,IF(G371&lt;DM_TI_LE!$E$14,G371*DM_TI_LE!$F$14+DM_TI_LE!$G$14,IF(G371&lt;DM_TI_LE!$E$15,G371*DM_TI_LE!$F$15+DM_TI_LE!$G$15,IF(G371&lt;DM_TI_LE!$E$16,G371*DM_TI_LE!$F$16+DM_TI_LE!$G$16,G371*DM_TI_LE!$F$17+DM_TI_LE!$G$17)))))))</f>
        <v>0</v>
      </c>
    </row>
    <row r="372" spans="1:8" ht="12.75">
      <c r="A372" s="36">
        <v>368</v>
      </c>
      <c r="B372" s="38">
        <f>RPT_TIEN_AN_TRUA!B372</f>
        <v>10595</v>
      </c>
      <c r="C372" s="38" t="str">
        <f>RPT_TIEN_AN_TRUA!C372</f>
        <v>Lê Thị Mai</v>
      </c>
      <c r="D372" s="38" t="str">
        <f>RPT_TIEN_AN_TRUA!D372</f>
        <v>Nhân viên kế toán</v>
      </c>
      <c r="E372" s="56">
        <f>VLOOKUP(B372,RPT_TONG_HOP!$B$6:$S$834,18,FALSE)</f>
        <v>9230000</v>
      </c>
      <c r="F372" s="56">
        <f>VLOOKUP(B372,RPT_CAC_KHOAN_GIAM_TRU!$B$4:$M$916,12,FALSE)</f>
        <v>13646240</v>
      </c>
      <c r="G372" s="56">
        <f t="shared" si="0"/>
        <v>-4416240</v>
      </c>
      <c r="H372" s="25">
        <f>IF(G372&lt;0,0,IF(G372&lt;DM_TI_LE!$E$11,G372*DM_TI_LE!$F$11+DM_TI_LE!$G$11,IF(G372&lt;DM_TI_LE!$E$12,G372*DM_TI_LE!$F$12+DM_TI_LE!$G$12,IF(G372&lt;DM_TI_LE!$E$13,G372*DM_TI_LE!$F$13+DM_TI_LE!$G$13,IF(G372&lt;DM_TI_LE!$E$14,G372*DM_TI_LE!$F$14+DM_TI_LE!$G$14,IF(G372&lt;DM_TI_LE!$E$15,G372*DM_TI_LE!$F$15+DM_TI_LE!$G$15,IF(G372&lt;DM_TI_LE!$E$16,G372*DM_TI_LE!$F$16+DM_TI_LE!$G$16,G372*DM_TI_LE!$F$17+DM_TI_LE!$G$17)))))))</f>
        <v>0</v>
      </c>
    </row>
    <row r="373" spans="1:8" ht="12.75">
      <c r="A373" s="36">
        <v>369</v>
      </c>
      <c r="B373" s="38">
        <f>RPT_TIEN_AN_TRUA!B373</f>
        <v>10793</v>
      </c>
      <c r="C373" s="38" t="str">
        <f>RPT_TIEN_AN_TRUA!C373</f>
        <v>Lê Thị Thúy</v>
      </c>
      <c r="D373" s="38" t="str">
        <f>RPT_TIEN_AN_TRUA!D373</f>
        <v>Nhân viên kế toán</v>
      </c>
      <c r="E373" s="56">
        <f>VLOOKUP(B373,RPT_TONG_HOP!$B$6:$S$834,18,FALSE)</f>
        <v>12380000</v>
      </c>
      <c r="F373" s="56">
        <f>VLOOKUP(B373,RPT_CAC_KHOAN_GIAM_TRU!$B$4:$M$916,12,FALSE)</f>
        <v>10046240</v>
      </c>
      <c r="G373" s="56">
        <f t="shared" si="0"/>
        <v>2333760</v>
      </c>
      <c r="H373" s="25">
        <f>IF(G373&lt;0,0,IF(G373&lt;DM_TI_LE!$E$11,G373*DM_TI_LE!$F$11+DM_TI_LE!$G$11,IF(G373&lt;DM_TI_LE!$E$12,G373*DM_TI_LE!$F$12+DM_TI_LE!$G$12,IF(G373&lt;DM_TI_LE!$E$13,G373*DM_TI_LE!$F$13+DM_TI_LE!$G$13,IF(G373&lt;DM_TI_LE!$E$14,G373*DM_TI_LE!$F$14+DM_TI_LE!$G$14,IF(G373&lt;DM_TI_LE!$E$15,G373*DM_TI_LE!$F$15+DM_TI_LE!$G$15,IF(G373&lt;DM_TI_LE!$E$16,G373*DM_TI_LE!$F$16+DM_TI_LE!$G$16,G373*DM_TI_LE!$F$17+DM_TI_LE!$G$17)))))))</f>
        <v>116688</v>
      </c>
    </row>
    <row r="374" spans="1:8" ht="12.75">
      <c r="A374" s="36">
        <v>370</v>
      </c>
      <c r="B374" s="38">
        <f>RPT_TIEN_AN_TRUA!B374</f>
        <v>12660</v>
      </c>
      <c r="C374" s="38" t="str">
        <f>RPT_TIEN_AN_TRUA!C374</f>
        <v>Bùi Thị Thu</v>
      </c>
      <c r="D374" s="38" t="str">
        <f>RPT_TIEN_AN_TRUA!D374</f>
        <v>Nhân viên kế toán</v>
      </c>
      <c r="E374" s="56">
        <f>VLOOKUP(B374,RPT_TONG_HOP!$B$6:$S$834,18,FALSE)</f>
        <v>10085000</v>
      </c>
      <c r="F374" s="56">
        <f>VLOOKUP(B374,RPT_CAC_KHOAN_GIAM_TRU!$B$4:$M$916,12,FALSE)</f>
        <v>10156070</v>
      </c>
      <c r="G374" s="56">
        <f t="shared" si="0"/>
        <v>-71070</v>
      </c>
      <c r="H374" s="25">
        <f>IF(G374&lt;0,0,IF(G374&lt;DM_TI_LE!$E$11,G374*DM_TI_LE!$F$11+DM_TI_LE!$G$11,IF(G374&lt;DM_TI_LE!$E$12,G374*DM_TI_LE!$F$12+DM_TI_LE!$G$12,IF(G374&lt;DM_TI_LE!$E$13,G374*DM_TI_LE!$F$13+DM_TI_LE!$G$13,IF(G374&lt;DM_TI_LE!$E$14,G374*DM_TI_LE!$F$14+DM_TI_LE!$G$14,IF(G374&lt;DM_TI_LE!$E$15,G374*DM_TI_LE!$F$15+DM_TI_LE!$G$15,IF(G374&lt;DM_TI_LE!$E$16,G374*DM_TI_LE!$F$16+DM_TI_LE!$G$16,G374*DM_TI_LE!$F$17+DM_TI_LE!$G$17)))))))</f>
        <v>0</v>
      </c>
    </row>
    <row r="375" spans="1:8" ht="12.75">
      <c r="A375" s="36">
        <v>371</v>
      </c>
      <c r="B375" s="38">
        <f>RPT_TIEN_AN_TRUA!B375</f>
        <v>10794</v>
      </c>
      <c r="C375" s="38" t="str">
        <f>RPT_TIEN_AN_TRUA!C375</f>
        <v>Nguyễn Thị Kim Huệ</v>
      </c>
      <c r="D375" s="38" t="str">
        <f>RPT_TIEN_AN_TRUA!D375</f>
        <v>NV Thủ Quỹ</v>
      </c>
      <c r="E375" s="56">
        <f>VLOOKUP(B375,RPT_TONG_HOP!$B$6:$S$834,18,FALSE)</f>
        <v>10265000</v>
      </c>
      <c r="F375" s="56">
        <f>VLOOKUP(B375,RPT_CAC_KHOAN_GIAM_TRU!$B$4:$M$916,12,FALSE)</f>
        <v>13646240</v>
      </c>
      <c r="G375" s="56">
        <f t="shared" si="0"/>
        <v>-3381240</v>
      </c>
      <c r="H375" s="25">
        <f>IF(G375&lt;0,0,IF(G375&lt;DM_TI_LE!$E$11,G375*DM_TI_LE!$F$11+DM_TI_LE!$G$11,IF(G375&lt;DM_TI_LE!$E$12,G375*DM_TI_LE!$F$12+DM_TI_LE!$G$12,IF(G375&lt;DM_TI_LE!$E$13,G375*DM_TI_LE!$F$13+DM_TI_LE!$G$13,IF(G375&lt;DM_TI_LE!$E$14,G375*DM_TI_LE!$F$14+DM_TI_LE!$G$14,IF(G375&lt;DM_TI_LE!$E$15,G375*DM_TI_LE!$F$15+DM_TI_LE!$G$15,IF(G375&lt;DM_TI_LE!$E$16,G375*DM_TI_LE!$F$16+DM_TI_LE!$G$16,G375*DM_TI_LE!$F$17+DM_TI_LE!$G$17)))))))</f>
        <v>0</v>
      </c>
    </row>
    <row r="376" spans="1:8" ht="12.75">
      <c r="A376" s="36">
        <v>372</v>
      </c>
      <c r="B376" s="38">
        <f>RPT_TIEN_AN_TRUA!B376</f>
        <v>10788</v>
      </c>
      <c r="C376" s="38" t="str">
        <f>RPT_TIEN_AN_TRUA!C376</f>
        <v>Phạm Thị Thu Hiền</v>
      </c>
      <c r="D376" s="38" t="str">
        <f>RPT_TIEN_AN_TRUA!D376</f>
        <v>Chuyên viên TCKT</v>
      </c>
      <c r="E376" s="56">
        <f>VLOOKUP(B376,RPT_TONG_HOP!$B$6:$S$834,18,FALSE)</f>
        <v>12458608.391608391</v>
      </c>
      <c r="F376" s="56">
        <f>VLOOKUP(B376,RPT_CAC_KHOAN_GIAM_TRU!$B$4:$M$916,12,FALSE)</f>
        <v>17263342.727272727</v>
      </c>
      <c r="G376" s="56">
        <f t="shared" si="0"/>
        <v>-4804734.3356643356</v>
      </c>
      <c r="H376" s="25">
        <f>IF(G376&lt;0,0,IF(G376&lt;DM_TI_LE!$E$11,G376*DM_TI_LE!$F$11+DM_TI_LE!$G$11,IF(G376&lt;DM_TI_LE!$E$12,G376*DM_TI_LE!$F$12+DM_TI_LE!$G$12,IF(G376&lt;DM_TI_LE!$E$13,G376*DM_TI_LE!$F$13+DM_TI_LE!$G$13,IF(G376&lt;DM_TI_LE!$E$14,G376*DM_TI_LE!$F$14+DM_TI_LE!$G$14,IF(G376&lt;DM_TI_LE!$E$15,G376*DM_TI_LE!$F$15+DM_TI_LE!$G$15,IF(G376&lt;DM_TI_LE!$E$16,G376*DM_TI_LE!$F$16+DM_TI_LE!$G$16,G376*DM_TI_LE!$F$17+DM_TI_LE!$G$17)))))))</f>
        <v>0</v>
      </c>
    </row>
    <row r="377" spans="1:8" ht="12.75">
      <c r="A377" s="36">
        <v>373</v>
      </c>
      <c r="B377" s="38">
        <f>RPT_TIEN_AN_TRUA!B377</f>
        <v>10789</v>
      </c>
      <c r="C377" s="38" t="str">
        <f>RPT_TIEN_AN_TRUA!C377</f>
        <v>Hoàng Thị Trang Nhung</v>
      </c>
      <c r="D377" s="38" t="str">
        <f>RPT_TIEN_AN_TRUA!D377</f>
        <v>Chuyên viên TCKT</v>
      </c>
      <c r="E377" s="56">
        <f>VLOOKUP(B377,RPT_TONG_HOP!$B$6:$S$834,18,FALSE)</f>
        <v>1314000</v>
      </c>
      <c r="F377" s="56">
        <f>VLOOKUP(B377,RPT_CAC_KHOAN_GIAM_TRU!$B$4:$M$916,12,FALSE)</f>
        <v>16200000</v>
      </c>
      <c r="G377" s="56">
        <f t="shared" si="0"/>
        <v>-14886000</v>
      </c>
      <c r="H377" s="25">
        <f>IF(G377&lt;0,0,IF(G377&lt;DM_TI_LE!$E$11,G377*DM_TI_LE!$F$11+DM_TI_LE!$G$11,IF(G377&lt;DM_TI_LE!$E$12,G377*DM_TI_LE!$F$12+DM_TI_LE!$G$12,IF(G377&lt;DM_TI_LE!$E$13,G377*DM_TI_LE!$F$13+DM_TI_LE!$G$13,IF(G377&lt;DM_TI_LE!$E$14,G377*DM_TI_LE!$F$14+DM_TI_LE!$G$14,IF(G377&lt;DM_TI_LE!$E$15,G377*DM_TI_LE!$F$15+DM_TI_LE!$G$15,IF(G377&lt;DM_TI_LE!$E$16,G377*DM_TI_LE!$F$16+DM_TI_LE!$G$16,G377*DM_TI_LE!$F$17+DM_TI_LE!$G$17)))))))</f>
        <v>0</v>
      </c>
    </row>
    <row r="378" spans="1:8" ht="12.75">
      <c r="A378" s="36">
        <v>374</v>
      </c>
      <c r="B378" s="38">
        <f>RPT_TIEN_AN_TRUA!B378</f>
        <v>10790</v>
      </c>
      <c r="C378" s="38" t="str">
        <f>RPT_TIEN_AN_TRUA!C378</f>
        <v>Đào Thị Chín</v>
      </c>
      <c r="D378" s="38" t="str">
        <f>RPT_TIEN_AN_TRUA!D378</f>
        <v>Chuyên viên TCKT</v>
      </c>
      <c r="E378" s="56">
        <f>VLOOKUP(B378,RPT_TONG_HOP!$B$6:$S$834,18,FALSE)</f>
        <v>13820000</v>
      </c>
      <c r="F378" s="56">
        <f>VLOOKUP(B378,RPT_CAC_KHOAN_GIAM_TRU!$B$4:$M$916,12,FALSE)</f>
        <v>17356070</v>
      </c>
      <c r="G378" s="56">
        <f t="shared" si="0"/>
        <v>-3536070</v>
      </c>
      <c r="H378" s="25">
        <f>IF(G378&lt;0,0,IF(G378&lt;DM_TI_LE!$E$11,G378*DM_TI_LE!$F$11+DM_TI_LE!$G$11,IF(G378&lt;DM_TI_LE!$E$12,G378*DM_TI_LE!$F$12+DM_TI_LE!$G$12,IF(G378&lt;DM_TI_LE!$E$13,G378*DM_TI_LE!$F$13+DM_TI_LE!$G$13,IF(G378&lt;DM_TI_LE!$E$14,G378*DM_TI_LE!$F$14+DM_TI_LE!$G$14,IF(G378&lt;DM_TI_LE!$E$15,G378*DM_TI_LE!$F$15+DM_TI_LE!$G$15,IF(G378&lt;DM_TI_LE!$E$16,G378*DM_TI_LE!$F$16+DM_TI_LE!$G$16,G378*DM_TI_LE!$F$17+DM_TI_LE!$G$17)))))))</f>
        <v>0</v>
      </c>
    </row>
    <row r="379" spans="1:8" ht="12.75">
      <c r="A379" s="36">
        <v>375</v>
      </c>
      <c r="B379" s="38">
        <f>RPT_TIEN_AN_TRUA!B379</f>
        <v>10791</v>
      </c>
      <c r="C379" s="38" t="str">
        <f>RPT_TIEN_AN_TRUA!C379</f>
        <v>Trần Thu Trang</v>
      </c>
      <c r="D379" s="38" t="str">
        <f>RPT_TIEN_AN_TRUA!D379</f>
        <v>Chuyên viên TCKT</v>
      </c>
      <c r="E379" s="56">
        <f>VLOOKUP(B379,RPT_TONG_HOP!$B$6:$S$834,18,FALSE)</f>
        <v>11795000</v>
      </c>
      <c r="F379" s="56">
        <f>VLOOKUP(B379,RPT_CAC_KHOAN_GIAM_TRU!$B$4:$M$916,12,FALSE)</f>
        <v>13756070</v>
      </c>
      <c r="G379" s="56">
        <f t="shared" si="0"/>
        <v>-1961070</v>
      </c>
      <c r="H379" s="25">
        <f>IF(G379&lt;0,0,IF(G379&lt;DM_TI_LE!$E$11,G379*DM_TI_LE!$F$11+DM_TI_LE!$G$11,IF(G379&lt;DM_TI_LE!$E$12,G379*DM_TI_LE!$F$12+DM_TI_LE!$G$12,IF(G379&lt;DM_TI_LE!$E$13,G379*DM_TI_LE!$F$13+DM_TI_LE!$G$13,IF(G379&lt;DM_TI_LE!$E$14,G379*DM_TI_LE!$F$14+DM_TI_LE!$G$14,IF(G379&lt;DM_TI_LE!$E$15,G379*DM_TI_LE!$F$15+DM_TI_LE!$G$15,IF(G379&lt;DM_TI_LE!$E$16,G379*DM_TI_LE!$F$16+DM_TI_LE!$G$16,G379*DM_TI_LE!$F$17+DM_TI_LE!$G$17)))))))</f>
        <v>0</v>
      </c>
    </row>
    <row r="380" spans="1:8" ht="12.75">
      <c r="A380" s="36">
        <v>376</v>
      </c>
      <c r="B380" s="38">
        <f>RPT_TIEN_AN_TRUA!B380</f>
        <v>11147</v>
      </c>
      <c r="C380" s="38" t="str">
        <f>RPT_TIEN_AN_TRUA!C380</f>
        <v>Vũ Chí Kiên</v>
      </c>
      <c r="D380" s="38" t="str">
        <f>RPT_TIEN_AN_TRUA!D380</f>
        <v>Chuyên viên TCKT</v>
      </c>
      <c r="E380" s="56">
        <f>VLOOKUP(B380,RPT_TONG_HOP!$B$6:$S$834,18,FALSE)</f>
        <v>24035000</v>
      </c>
      <c r="F380" s="56">
        <f>VLOOKUP(B380,RPT_CAC_KHOAN_GIAM_TRU!$B$4:$M$916,12,FALSE)</f>
        <v>17437445</v>
      </c>
      <c r="G380" s="56">
        <f t="shared" si="0"/>
        <v>6597555</v>
      </c>
      <c r="H380" s="25">
        <f>IF(G380&lt;0,0,IF(G380&lt;DM_TI_LE!$E$11,G380*DM_TI_LE!$F$11+DM_TI_LE!$G$11,IF(G380&lt;DM_TI_LE!$E$12,G380*DM_TI_LE!$F$12+DM_TI_LE!$G$12,IF(G380&lt;DM_TI_LE!$E$13,G380*DM_TI_LE!$F$13+DM_TI_LE!$G$13,IF(G380&lt;DM_TI_LE!$E$14,G380*DM_TI_LE!$F$14+DM_TI_LE!$G$14,IF(G380&lt;DM_TI_LE!$E$15,G380*DM_TI_LE!$F$15+DM_TI_LE!$G$15,IF(G380&lt;DM_TI_LE!$E$16,G380*DM_TI_LE!$F$16+DM_TI_LE!$G$16,G380*DM_TI_LE!$F$17+DM_TI_LE!$G$17)))))))</f>
        <v>409755.5</v>
      </c>
    </row>
    <row r="381" spans="1:8" ht="12.75">
      <c r="A381" s="36">
        <v>377</v>
      </c>
      <c r="B381" s="38">
        <f>RPT_TIEN_AN_TRUA!B381</f>
        <v>10563</v>
      </c>
      <c r="C381" s="38" t="str">
        <f>RPT_TIEN_AN_TRUA!C381</f>
        <v>Lưu Xuân Cường</v>
      </c>
      <c r="D381" s="38" t="str">
        <f>RPT_TIEN_AN_TRUA!D381</f>
        <v>Trưởng phòng</v>
      </c>
      <c r="E381" s="56">
        <f>VLOOKUP(B381,RPT_TONG_HOP!$B$6:$S$834,18,FALSE)</f>
        <v>29165000</v>
      </c>
      <c r="F381" s="56">
        <f>VLOOKUP(B381,RPT_CAC_KHOAN_GIAM_TRU!$B$4:$M$916,12,FALSE)</f>
        <v>17457815</v>
      </c>
      <c r="G381" s="56">
        <f t="shared" si="0"/>
        <v>11707185</v>
      </c>
      <c r="H381" s="25">
        <f>IF(G381&lt;0,0,IF(G381&lt;DM_TI_LE!$E$11,G381*DM_TI_LE!$F$11+DM_TI_LE!$G$11,IF(G381&lt;DM_TI_LE!$E$12,G381*DM_TI_LE!$F$12+DM_TI_LE!$G$12,IF(G381&lt;DM_TI_LE!$E$13,G381*DM_TI_LE!$F$13+DM_TI_LE!$G$13,IF(G381&lt;DM_TI_LE!$E$14,G381*DM_TI_LE!$F$14+DM_TI_LE!$G$14,IF(G381&lt;DM_TI_LE!$E$15,G381*DM_TI_LE!$F$15+DM_TI_LE!$G$15,IF(G381&lt;DM_TI_LE!$E$16,G381*DM_TI_LE!$F$16+DM_TI_LE!$G$16,G381*DM_TI_LE!$F$17+DM_TI_LE!$G$17)))))))</f>
        <v>1006077.75</v>
      </c>
    </row>
    <row r="382" spans="1:8" ht="12.75">
      <c r="A382" s="36">
        <v>378</v>
      </c>
      <c r="B382" s="38">
        <f>RPT_TIEN_AN_TRUA!B382</f>
        <v>10556</v>
      </c>
      <c r="C382" s="38" t="str">
        <f>RPT_TIEN_AN_TRUA!C382</f>
        <v>Nguyễn Thị Thuỳ Linh</v>
      </c>
      <c r="D382" s="38" t="str">
        <f>RPT_TIEN_AN_TRUA!D382</f>
        <v>Phó Trưởng Phòng</v>
      </c>
      <c r="E382" s="56">
        <f>VLOOKUP(B382,RPT_TONG_HOP!$B$6:$S$834,18,FALSE)</f>
        <v>19103295.454545457</v>
      </c>
      <c r="F382" s="56">
        <f>VLOOKUP(B382,RPT_CAC_KHOAN_GIAM_TRU!$B$4:$M$916,12,FALSE)</f>
        <v>20882899.545454547</v>
      </c>
      <c r="G382" s="56">
        <f t="shared" si="0"/>
        <v>-1779604.0909090899</v>
      </c>
      <c r="H382" s="25">
        <f>IF(G382&lt;0,0,IF(G382&lt;DM_TI_LE!$E$11,G382*DM_TI_LE!$F$11+DM_TI_LE!$G$11,IF(G382&lt;DM_TI_LE!$E$12,G382*DM_TI_LE!$F$12+DM_TI_LE!$G$12,IF(G382&lt;DM_TI_LE!$E$13,G382*DM_TI_LE!$F$13+DM_TI_LE!$G$13,IF(G382&lt;DM_TI_LE!$E$14,G382*DM_TI_LE!$F$14+DM_TI_LE!$G$14,IF(G382&lt;DM_TI_LE!$E$15,G382*DM_TI_LE!$F$15+DM_TI_LE!$G$15,IF(G382&lt;DM_TI_LE!$E$16,G382*DM_TI_LE!$F$16+DM_TI_LE!$G$16,G382*DM_TI_LE!$F$17+DM_TI_LE!$G$17)))))))</f>
        <v>0</v>
      </c>
    </row>
    <row r="383" spans="1:8" ht="12.75">
      <c r="A383" s="36">
        <v>379</v>
      </c>
      <c r="B383" s="38">
        <f>RPT_TIEN_AN_TRUA!B383</f>
        <v>10797</v>
      </c>
      <c r="C383" s="38" t="str">
        <f>RPT_TIEN_AN_TRUA!C383</f>
        <v>Nguyễn Hữu Hạ</v>
      </c>
      <c r="D383" s="38" t="str">
        <f>RPT_TIEN_AN_TRUA!D383</f>
        <v>CV Đảng Đoàn - Thi đua</v>
      </c>
      <c r="E383" s="56">
        <f>VLOOKUP(B383,RPT_TONG_HOP!$B$6:$S$834,18,FALSE)</f>
        <v>13190000</v>
      </c>
      <c r="F383" s="56">
        <f>VLOOKUP(B383,RPT_CAC_KHOAN_GIAM_TRU!$B$4:$M$916,12,FALSE)</f>
        <v>17362160</v>
      </c>
      <c r="G383" s="56">
        <f t="shared" si="0"/>
        <v>-4172160</v>
      </c>
      <c r="H383" s="25">
        <f>IF(G383&lt;0,0,IF(G383&lt;DM_TI_LE!$E$11,G383*DM_TI_LE!$F$11+DM_TI_LE!$G$11,IF(G383&lt;DM_TI_LE!$E$12,G383*DM_TI_LE!$F$12+DM_TI_LE!$G$12,IF(G383&lt;DM_TI_LE!$E$13,G383*DM_TI_LE!$F$13+DM_TI_LE!$G$13,IF(G383&lt;DM_TI_LE!$E$14,G383*DM_TI_LE!$F$14+DM_TI_LE!$G$14,IF(G383&lt;DM_TI_LE!$E$15,G383*DM_TI_LE!$F$15+DM_TI_LE!$G$15,IF(G383&lt;DM_TI_LE!$E$16,G383*DM_TI_LE!$F$16+DM_TI_LE!$G$16,G383*DM_TI_LE!$F$17+DM_TI_LE!$G$17)))))))</f>
        <v>0</v>
      </c>
    </row>
    <row r="384" spans="1:8" ht="12.75">
      <c r="A384" s="36">
        <v>380</v>
      </c>
      <c r="B384" s="38">
        <f>RPT_TIEN_AN_TRUA!B384</f>
        <v>10803</v>
      </c>
      <c r="C384" s="38" t="str">
        <f>RPT_TIEN_AN_TRUA!C384</f>
        <v>Hà Duyên Lâm</v>
      </c>
      <c r="D384" s="38" t="str">
        <f>RPT_TIEN_AN_TRUA!D384</f>
        <v>Lái xe CT</v>
      </c>
      <c r="E384" s="56">
        <f>VLOOKUP(B384,RPT_TONG_HOP!$B$6:$S$834,18,FALSE)</f>
        <v>10580000</v>
      </c>
      <c r="F384" s="56">
        <f>VLOOKUP(B384,RPT_CAC_KHOAN_GIAM_TRU!$B$4:$M$916,12,FALSE)</f>
        <v>17317430</v>
      </c>
      <c r="G384" s="56">
        <f t="shared" si="0"/>
        <v>-6737430</v>
      </c>
      <c r="H384" s="25">
        <f>IF(G384&lt;0,0,IF(G384&lt;DM_TI_LE!$E$11,G384*DM_TI_LE!$F$11+DM_TI_LE!$G$11,IF(G384&lt;DM_TI_LE!$E$12,G384*DM_TI_LE!$F$12+DM_TI_LE!$G$12,IF(G384&lt;DM_TI_LE!$E$13,G384*DM_TI_LE!$F$13+DM_TI_LE!$G$13,IF(G384&lt;DM_TI_LE!$E$14,G384*DM_TI_LE!$F$14+DM_TI_LE!$G$14,IF(G384&lt;DM_TI_LE!$E$15,G384*DM_TI_LE!$F$15+DM_TI_LE!$G$15,IF(G384&lt;DM_TI_LE!$E$16,G384*DM_TI_LE!$F$16+DM_TI_LE!$G$16,G384*DM_TI_LE!$F$17+DM_TI_LE!$G$17)))))))</f>
        <v>0</v>
      </c>
    </row>
    <row r="385" spans="1:8" ht="12.75">
      <c r="A385" s="36">
        <v>381</v>
      </c>
      <c r="B385" s="38">
        <f>RPT_TIEN_AN_TRUA!B385</f>
        <v>10800</v>
      </c>
      <c r="C385" s="38" t="str">
        <f>RPT_TIEN_AN_TRUA!C385</f>
        <v>Hoàng Thùy Lan</v>
      </c>
      <c r="D385" s="38" t="str">
        <f>RPT_TIEN_AN_TRUA!D385</f>
        <v>NV đào tạo huấn luyện</v>
      </c>
      <c r="E385" s="56">
        <f>VLOOKUP(B385,RPT_TONG_HOP!$B$6:$S$834,18,FALSE)</f>
        <v>10744250</v>
      </c>
      <c r="F385" s="56">
        <f>VLOOKUP(B385,RPT_CAC_KHOAN_GIAM_TRU!$B$4:$M$916,12,FALSE)</f>
        <v>13646240</v>
      </c>
      <c r="G385" s="56">
        <f t="shared" si="0"/>
        <v>-2901990</v>
      </c>
      <c r="H385" s="25">
        <f>IF(G385&lt;0,0,IF(G385&lt;DM_TI_LE!$E$11,G385*DM_TI_LE!$F$11+DM_TI_LE!$G$11,IF(G385&lt;DM_TI_LE!$E$12,G385*DM_TI_LE!$F$12+DM_TI_LE!$G$12,IF(G385&lt;DM_TI_LE!$E$13,G385*DM_TI_LE!$F$13+DM_TI_LE!$G$13,IF(G385&lt;DM_TI_LE!$E$14,G385*DM_TI_LE!$F$14+DM_TI_LE!$G$14,IF(G385&lt;DM_TI_LE!$E$15,G385*DM_TI_LE!$F$15+DM_TI_LE!$G$15,IF(G385&lt;DM_TI_LE!$E$16,G385*DM_TI_LE!$F$16+DM_TI_LE!$G$16,G385*DM_TI_LE!$F$17+DM_TI_LE!$G$17)))))))</f>
        <v>0</v>
      </c>
    </row>
    <row r="386" spans="1:8" ht="12.75">
      <c r="A386" s="36">
        <v>382</v>
      </c>
      <c r="B386" s="38">
        <f>RPT_TIEN_AN_TRUA!B386</f>
        <v>10801</v>
      </c>
      <c r="C386" s="38" t="str">
        <f>RPT_TIEN_AN_TRUA!C386</f>
        <v>Diệu Linh</v>
      </c>
      <c r="D386" s="38" t="str">
        <f>RPT_TIEN_AN_TRUA!D386</f>
        <v>NV đào tạo huấn luyện</v>
      </c>
      <c r="E386" s="56">
        <f>VLOOKUP(B386,RPT_TONG_HOP!$B$6:$S$834,18,FALSE)</f>
        <v>12380000</v>
      </c>
      <c r="F386" s="56">
        <f>VLOOKUP(B386,RPT_CAC_KHOAN_GIAM_TRU!$B$4:$M$916,12,FALSE)</f>
        <v>17356070</v>
      </c>
      <c r="G386" s="56">
        <f t="shared" si="0"/>
        <v>-4976070</v>
      </c>
      <c r="H386" s="25">
        <f>IF(G386&lt;0,0,IF(G386&lt;DM_TI_LE!$E$11,G386*DM_TI_LE!$F$11+DM_TI_LE!$G$11,IF(G386&lt;DM_TI_LE!$E$12,G386*DM_TI_LE!$F$12+DM_TI_LE!$G$12,IF(G386&lt;DM_TI_LE!$E$13,G386*DM_TI_LE!$F$13+DM_TI_LE!$G$13,IF(G386&lt;DM_TI_LE!$E$14,G386*DM_TI_LE!$F$14+DM_TI_LE!$G$14,IF(G386&lt;DM_TI_LE!$E$15,G386*DM_TI_LE!$F$15+DM_TI_LE!$G$15,IF(G386&lt;DM_TI_LE!$E$16,G386*DM_TI_LE!$F$16+DM_TI_LE!$G$16,G386*DM_TI_LE!$F$17+DM_TI_LE!$G$17)))))))</f>
        <v>0</v>
      </c>
    </row>
    <row r="387" spans="1:8" ht="12.75">
      <c r="A387" s="36">
        <v>383</v>
      </c>
      <c r="B387" s="38">
        <f>RPT_TIEN_AN_TRUA!B387</f>
        <v>10802</v>
      </c>
      <c r="C387" s="38" t="str">
        <f>RPT_TIEN_AN_TRUA!C387</f>
        <v>Hà Phương Thảo</v>
      </c>
      <c r="D387" s="38" t="str">
        <f>RPT_TIEN_AN_TRUA!D387</f>
        <v>NV hành chính</v>
      </c>
      <c r="E387" s="56">
        <f>VLOOKUP(B387,RPT_TONG_HOP!$B$6:$S$834,18,FALSE)</f>
        <v>10580000</v>
      </c>
      <c r="F387" s="56">
        <f>VLOOKUP(B387,RPT_CAC_KHOAN_GIAM_TRU!$B$4:$M$916,12,FALSE)</f>
        <v>13646240</v>
      </c>
      <c r="G387" s="56">
        <f t="shared" si="0"/>
        <v>-3066240</v>
      </c>
      <c r="H387" s="25">
        <f>IF(G387&lt;0,0,IF(G387&lt;DM_TI_LE!$E$11,G387*DM_TI_LE!$F$11+DM_TI_LE!$G$11,IF(G387&lt;DM_TI_LE!$E$12,G387*DM_TI_LE!$F$12+DM_TI_LE!$G$12,IF(G387&lt;DM_TI_LE!$E$13,G387*DM_TI_LE!$F$13+DM_TI_LE!$G$13,IF(G387&lt;DM_TI_LE!$E$14,G387*DM_TI_LE!$F$14+DM_TI_LE!$G$14,IF(G387&lt;DM_TI_LE!$E$15,G387*DM_TI_LE!$F$15+DM_TI_LE!$G$15,IF(G387&lt;DM_TI_LE!$E$16,G387*DM_TI_LE!$F$16+DM_TI_LE!$G$16,G387*DM_TI_LE!$F$17+DM_TI_LE!$G$17)))))))</f>
        <v>0</v>
      </c>
    </row>
    <row r="388" spans="1:8" ht="12.75">
      <c r="A388" s="36">
        <v>384</v>
      </c>
      <c r="B388" s="38">
        <f>RPT_TIEN_AN_TRUA!B388</f>
        <v>10805</v>
      </c>
      <c r="C388" s="38" t="str">
        <f>RPT_TIEN_AN_TRUA!C388</f>
        <v>Trịnh Thị Thu Hằng</v>
      </c>
      <c r="D388" s="38" t="str">
        <f>RPT_TIEN_AN_TRUA!D388</f>
        <v>NV Hành chính - VT</v>
      </c>
      <c r="E388" s="56">
        <f>VLOOKUP(B388,RPT_TONG_HOP!$B$6:$S$834,18,FALSE)</f>
        <v>7399353.1468531471</v>
      </c>
      <c r="F388" s="56">
        <f>VLOOKUP(B388,RPT_CAC_KHOAN_GIAM_TRU!$B$4:$M$916,12,FALSE)</f>
        <v>13461139.545454545</v>
      </c>
      <c r="G388" s="56">
        <f t="shared" si="0"/>
        <v>-6061786.3986013979</v>
      </c>
      <c r="H388" s="25">
        <f>IF(G388&lt;0,0,IF(G388&lt;DM_TI_LE!$E$11,G388*DM_TI_LE!$F$11+DM_TI_LE!$G$11,IF(G388&lt;DM_TI_LE!$E$12,G388*DM_TI_LE!$F$12+DM_TI_LE!$G$12,IF(G388&lt;DM_TI_LE!$E$13,G388*DM_TI_LE!$F$13+DM_TI_LE!$G$13,IF(G388&lt;DM_TI_LE!$E$14,G388*DM_TI_LE!$F$14+DM_TI_LE!$G$14,IF(G388&lt;DM_TI_LE!$E$15,G388*DM_TI_LE!$F$15+DM_TI_LE!$G$15,IF(G388&lt;DM_TI_LE!$E$16,G388*DM_TI_LE!$F$16+DM_TI_LE!$G$16,G388*DM_TI_LE!$F$17+DM_TI_LE!$G$17)))))))</f>
        <v>0</v>
      </c>
    </row>
    <row r="389" spans="1:8" ht="12.75">
      <c r="A389" s="36">
        <v>385</v>
      </c>
      <c r="B389" s="38">
        <f>RPT_TIEN_AN_TRUA!B389</f>
        <v>10566</v>
      </c>
      <c r="C389" s="38" t="str">
        <f>RPT_TIEN_AN_TRUA!C389</f>
        <v>Nguyễn Thị Ngọc</v>
      </c>
      <c r="D389" s="38" t="str">
        <f>RPT_TIEN_AN_TRUA!D389</f>
        <v>NV Kế hoạch - Quản lý chất lượng</v>
      </c>
      <c r="E389" s="56">
        <f>VLOOKUP(B389,RPT_TONG_HOP!$B$6:$S$834,18,FALSE)</f>
        <v>12380000</v>
      </c>
      <c r="F389" s="56">
        <f>VLOOKUP(B389,RPT_CAC_KHOAN_GIAM_TRU!$B$4:$M$916,12,FALSE)</f>
        <v>13756070</v>
      </c>
      <c r="G389" s="56">
        <f t="shared" si="0"/>
        <v>-1376070</v>
      </c>
      <c r="H389" s="25">
        <f>IF(G389&lt;0,0,IF(G389&lt;DM_TI_LE!$E$11,G389*DM_TI_LE!$F$11+DM_TI_LE!$G$11,IF(G389&lt;DM_TI_LE!$E$12,G389*DM_TI_LE!$F$12+DM_TI_LE!$G$12,IF(G389&lt;DM_TI_LE!$E$13,G389*DM_TI_LE!$F$13+DM_TI_LE!$G$13,IF(G389&lt;DM_TI_LE!$E$14,G389*DM_TI_LE!$F$14+DM_TI_LE!$G$14,IF(G389&lt;DM_TI_LE!$E$15,G389*DM_TI_LE!$F$15+DM_TI_LE!$G$15,IF(G389&lt;DM_TI_LE!$E$16,G389*DM_TI_LE!$F$16+DM_TI_LE!$G$16,G389*DM_TI_LE!$F$17+DM_TI_LE!$G$17)))))))</f>
        <v>0</v>
      </c>
    </row>
    <row r="390" spans="1:8" ht="12.75">
      <c r="A390" s="36">
        <v>386</v>
      </c>
      <c r="B390" s="38">
        <f>RPT_TIEN_AN_TRUA!B390</f>
        <v>10804</v>
      </c>
      <c r="C390" s="38" t="str">
        <f>RPT_TIEN_AN_TRUA!C390</f>
        <v>Vũ Thị Hoà</v>
      </c>
      <c r="D390" s="38" t="str">
        <f>RPT_TIEN_AN_TRUA!D390</f>
        <v>NV Lao động tiền lương</v>
      </c>
      <c r="E390" s="56">
        <f>VLOOKUP(B390,RPT_TONG_HOP!$B$6:$S$834,18,FALSE)</f>
        <v>13099999.999999998</v>
      </c>
      <c r="F390" s="56">
        <f>VLOOKUP(B390,RPT_CAC_KHOAN_GIAM_TRU!$B$4:$M$916,12,FALSE)</f>
        <v>20956070</v>
      </c>
      <c r="G390" s="56">
        <f t="shared" si="0"/>
        <v>-7856070.0000000019</v>
      </c>
      <c r="H390" s="25">
        <f>IF(G390&lt;0,0,IF(G390&lt;DM_TI_LE!$E$11,G390*DM_TI_LE!$F$11+DM_TI_LE!$G$11,IF(G390&lt;DM_TI_LE!$E$12,G390*DM_TI_LE!$F$12+DM_TI_LE!$G$12,IF(G390&lt;DM_TI_LE!$E$13,G390*DM_TI_LE!$F$13+DM_TI_LE!$G$13,IF(G390&lt;DM_TI_LE!$E$14,G390*DM_TI_LE!$F$14+DM_TI_LE!$G$14,IF(G390&lt;DM_TI_LE!$E$15,G390*DM_TI_LE!$F$15+DM_TI_LE!$G$15,IF(G390&lt;DM_TI_LE!$E$16,G390*DM_TI_LE!$F$16+DM_TI_LE!$G$16,G390*DM_TI_LE!$F$17+DM_TI_LE!$G$17)))))))</f>
        <v>0</v>
      </c>
    </row>
    <row r="391" spans="1:8" ht="12.75">
      <c r="A391" s="36">
        <v>387</v>
      </c>
      <c r="B391" s="38">
        <f>RPT_TIEN_AN_TRUA!B391</f>
        <v>11117</v>
      </c>
      <c r="C391" s="38" t="str">
        <f>RPT_TIEN_AN_TRUA!C391</f>
        <v>Nguyễn Hương Giang</v>
      </c>
      <c r="D391" s="38" t="str">
        <f>RPT_TIEN_AN_TRUA!D391</f>
        <v>NV PVHK</v>
      </c>
      <c r="E391" s="56">
        <f>VLOOKUP(B391,RPT_TONG_HOP!$B$6:$S$834,18,FALSE)</f>
        <v>10580000</v>
      </c>
      <c r="F391" s="56">
        <f>VLOOKUP(B391,RPT_CAC_KHOAN_GIAM_TRU!$B$4:$M$916,12,FALSE)</f>
        <v>10046240</v>
      </c>
      <c r="G391" s="56">
        <f t="shared" si="0"/>
        <v>533760</v>
      </c>
      <c r="H391" s="25">
        <f>IF(G391&lt;0,0,IF(G391&lt;DM_TI_LE!$E$11,G391*DM_TI_LE!$F$11+DM_TI_LE!$G$11,IF(G391&lt;DM_TI_LE!$E$12,G391*DM_TI_LE!$F$12+DM_TI_LE!$G$12,IF(G391&lt;DM_TI_LE!$E$13,G391*DM_TI_LE!$F$13+DM_TI_LE!$G$13,IF(G391&lt;DM_TI_LE!$E$14,G391*DM_TI_LE!$F$14+DM_TI_LE!$G$14,IF(G391&lt;DM_TI_LE!$E$15,G391*DM_TI_LE!$F$15+DM_TI_LE!$G$15,IF(G391&lt;DM_TI_LE!$E$16,G391*DM_TI_LE!$F$16+DM_TI_LE!$G$16,G391*DM_TI_LE!$F$17+DM_TI_LE!$G$17)))))))</f>
        <v>26688</v>
      </c>
    </row>
    <row r="392" spans="1:8" ht="12.75">
      <c r="A392" s="36">
        <v>388</v>
      </c>
      <c r="B392" s="38">
        <f>RPT_TIEN_AN_TRUA!B392</f>
        <v>10735</v>
      </c>
      <c r="C392" s="38" t="str">
        <f>RPT_TIEN_AN_TRUA!C392</f>
        <v>Nguyễn Thị Phương Lan</v>
      </c>
      <c r="D392" s="38" t="str">
        <f>RPT_TIEN_AN_TRUA!D392</f>
        <v>NV Thống kê - Tổng hợp</v>
      </c>
      <c r="E392" s="56">
        <f>VLOOKUP(B392,RPT_TONG_HOP!$B$6:$S$834,18,FALSE)</f>
        <v>10580000</v>
      </c>
      <c r="F392" s="56">
        <f>VLOOKUP(B392,RPT_CAC_KHOAN_GIAM_TRU!$B$4:$M$916,12,FALSE)</f>
        <v>17246240</v>
      </c>
      <c r="G392" s="56">
        <f t="shared" si="0"/>
        <v>-6666240</v>
      </c>
      <c r="H392" s="25">
        <f>IF(G392&lt;0,0,IF(G392&lt;DM_TI_LE!$E$11,G392*DM_TI_LE!$F$11+DM_TI_LE!$G$11,IF(G392&lt;DM_TI_LE!$E$12,G392*DM_TI_LE!$F$12+DM_TI_LE!$G$12,IF(G392&lt;DM_TI_LE!$E$13,G392*DM_TI_LE!$F$13+DM_TI_LE!$G$13,IF(G392&lt;DM_TI_LE!$E$14,G392*DM_TI_LE!$F$14+DM_TI_LE!$G$14,IF(G392&lt;DM_TI_LE!$E$15,G392*DM_TI_LE!$F$15+DM_TI_LE!$G$15,IF(G392&lt;DM_TI_LE!$E$16,G392*DM_TI_LE!$F$16+DM_TI_LE!$G$16,G392*DM_TI_LE!$F$17+DM_TI_LE!$G$17)))))))</f>
        <v>0</v>
      </c>
    </row>
    <row r="393" spans="1:8" ht="12.75">
      <c r="A393" s="36">
        <v>389</v>
      </c>
      <c r="B393" s="38">
        <f>RPT_TIEN_AN_TRUA!B393</f>
        <v>10562</v>
      </c>
      <c r="C393" s="38" t="str">
        <f>RPT_TIEN_AN_TRUA!C393</f>
        <v>Phạm Thị Thịnh</v>
      </c>
      <c r="D393" s="38" t="str">
        <f>RPT_TIEN_AN_TRUA!D393</f>
        <v>NV Hành chính - VT</v>
      </c>
      <c r="E393" s="56">
        <f>VLOOKUP(B393,RPT_TONG_HOP!$B$6:$S$834,18,FALSE)</f>
        <v>5519909.0909090918</v>
      </c>
      <c r="F393" s="56">
        <f>VLOOKUP(B393,RPT_CAC_KHOAN_GIAM_TRU!$B$4:$M$916,12,FALSE)</f>
        <v>13244421.818181818</v>
      </c>
      <c r="G393" s="56">
        <f t="shared" si="0"/>
        <v>-7724512.7272727266</v>
      </c>
      <c r="H393" s="25">
        <f>IF(G393&lt;0,0,IF(G393&lt;DM_TI_LE!$E$11,G393*DM_TI_LE!$F$11+DM_TI_LE!$G$11,IF(G393&lt;DM_TI_LE!$E$12,G393*DM_TI_LE!$F$12+DM_TI_LE!$G$12,IF(G393&lt;DM_TI_LE!$E$13,G393*DM_TI_LE!$F$13+DM_TI_LE!$G$13,IF(G393&lt;DM_TI_LE!$E$14,G393*DM_TI_LE!$F$14+DM_TI_LE!$G$14,IF(G393&lt;DM_TI_LE!$E$15,G393*DM_TI_LE!$F$15+DM_TI_LE!$G$15,IF(G393&lt;DM_TI_LE!$E$16,G393*DM_TI_LE!$F$16+DM_TI_LE!$G$16,G393*DM_TI_LE!$F$17+DM_TI_LE!$G$17)))))))</f>
        <v>0</v>
      </c>
    </row>
    <row r="394" spans="1:8" ht="12.75">
      <c r="A394" s="36">
        <v>390</v>
      </c>
      <c r="B394" s="38">
        <f>RPT_TIEN_AN_TRUA!B394</f>
        <v>10637</v>
      </c>
      <c r="C394" s="38" t="str">
        <f>RPT_TIEN_AN_TRUA!C394</f>
        <v>Trần Đình Cát</v>
      </c>
      <c r="D394" s="38" t="str">
        <f>RPT_TIEN_AN_TRUA!D394</f>
        <v>NV trông giữ hành lý</v>
      </c>
      <c r="E394" s="56">
        <f>VLOOKUP(B394,RPT_TONG_HOP!$B$6:$S$834,18,FALSE)</f>
        <v>2976961.5384615385</v>
      </c>
      <c r="F394" s="56">
        <f>VLOOKUP(B394,RPT_CAC_KHOAN_GIAM_TRU!$B$4:$M$916,12,FALSE)</f>
        <v>13078065</v>
      </c>
      <c r="G394" s="56">
        <f t="shared" si="0"/>
        <v>-10101103.461538462</v>
      </c>
      <c r="H394" s="25">
        <f>IF(G394&lt;0,0,IF(G394&lt;DM_TI_LE!$E$11,G394*DM_TI_LE!$F$11+DM_TI_LE!$G$11,IF(G394&lt;DM_TI_LE!$E$12,G394*DM_TI_LE!$F$12+DM_TI_LE!$G$12,IF(G394&lt;DM_TI_LE!$E$13,G394*DM_TI_LE!$F$13+DM_TI_LE!$G$13,IF(G394&lt;DM_TI_LE!$E$14,G394*DM_TI_LE!$F$14+DM_TI_LE!$G$14,IF(G394&lt;DM_TI_LE!$E$15,G394*DM_TI_LE!$F$15+DM_TI_LE!$G$15,IF(G394&lt;DM_TI_LE!$E$16,G394*DM_TI_LE!$F$16+DM_TI_LE!$G$16,G394*DM_TI_LE!$F$17+DM_TI_LE!$G$17)))))))</f>
        <v>0</v>
      </c>
    </row>
    <row r="395" spans="1:8" ht="12.75">
      <c r="A395" s="36">
        <v>391</v>
      </c>
      <c r="B395" s="38">
        <f>RPT_TIEN_AN_TRUA!B395</f>
        <v>10799</v>
      </c>
      <c r="C395" s="38" t="str">
        <f>RPT_TIEN_AN_TRUA!C395</f>
        <v>Phương Lan</v>
      </c>
      <c r="D395" s="38" t="str">
        <f>RPT_TIEN_AN_TRUA!D395</f>
        <v>Chuyên viên lao động tiền lương</v>
      </c>
      <c r="E395" s="56">
        <f>VLOOKUP(B395,RPT_TONG_HOP!$B$6:$S$834,18,FALSE)</f>
        <v>14630000</v>
      </c>
      <c r="F395" s="56">
        <f>VLOOKUP(B395,RPT_CAC_KHOAN_GIAM_TRU!$B$4:$M$916,12,FALSE)</f>
        <v>13756070</v>
      </c>
      <c r="G395" s="56">
        <f t="shared" si="0"/>
        <v>873930</v>
      </c>
      <c r="H395" s="25">
        <f>IF(G395&lt;0,0,IF(G395&lt;DM_TI_LE!$E$11,G395*DM_TI_LE!$F$11+DM_TI_LE!$G$11,IF(G395&lt;DM_TI_LE!$E$12,G395*DM_TI_LE!$F$12+DM_TI_LE!$G$12,IF(G395&lt;DM_TI_LE!$E$13,G395*DM_TI_LE!$F$13+DM_TI_LE!$G$13,IF(G395&lt;DM_TI_LE!$E$14,G395*DM_TI_LE!$F$14+DM_TI_LE!$G$14,IF(G395&lt;DM_TI_LE!$E$15,G395*DM_TI_LE!$F$15+DM_TI_LE!$G$15,IF(G395&lt;DM_TI_LE!$E$16,G395*DM_TI_LE!$F$16+DM_TI_LE!$G$16,G395*DM_TI_LE!$F$17+DM_TI_LE!$G$17)))))))</f>
        <v>43696.5</v>
      </c>
    </row>
    <row r="396" spans="1:8" ht="12.75">
      <c r="A396" s="36">
        <v>392</v>
      </c>
      <c r="B396" s="38">
        <f>RPT_TIEN_AN_TRUA!B396</f>
        <v>11108</v>
      </c>
      <c r="C396" s="38" t="str">
        <f>RPT_TIEN_AN_TRUA!C396</f>
        <v>Phạm Thùy Dung</v>
      </c>
      <c r="D396" s="38" t="str">
        <f>RPT_TIEN_AN_TRUA!D396</f>
        <v>Nhân viên phục vụ hành khách</v>
      </c>
      <c r="E396" s="56">
        <f>VLOOKUP(B396,RPT_TONG_HOP!$B$6:$S$834,18,FALSE)</f>
        <v>0</v>
      </c>
      <c r="F396" s="56">
        <f>VLOOKUP(B396,RPT_CAC_KHOAN_GIAM_TRU!$B$4:$M$916,12,FALSE)</f>
        <v>9000000</v>
      </c>
      <c r="G396" s="56">
        <f t="shared" si="0"/>
        <v>-9000000</v>
      </c>
      <c r="H396" s="25">
        <f>IF(G396&lt;0,0,IF(G396&lt;DM_TI_LE!$E$11,G396*DM_TI_LE!$F$11+DM_TI_LE!$G$11,IF(G396&lt;DM_TI_LE!$E$12,G396*DM_TI_LE!$F$12+DM_TI_LE!$G$12,IF(G396&lt;DM_TI_LE!$E$13,G396*DM_TI_LE!$F$13+DM_TI_LE!$G$13,IF(G396&lt;DM_TI_LE!$E$14,G396*DM_TI_LE!$F$14+DM_TI_LE!$G$14,IF(G396&lt;DM_TI_LE!$E$15,G396*DM_TI_LE!$F$15+DM_TI_LE!$G$15,IF(G396&lt;DM_TI_LE!$E$16,G396*DM_TI_LE!$F$16+DM_TI_LE!$G$16,G396*DM_TI_LE!$F$17+DM_TI_LE!$G$17)))))))</f>
        <v>0</v>
      </c>
    </row>
    <row r="397" spans="1:8" ht="12.75">
      <c r="B397" s="154">
        <v>10606</v>
      </c>
      <c r="C397" s="154" t="s">
        <v>476</v>
      </c>
      <c r="D397" s="131" t="s">
        <v>759</v>
      </c>
      <c r="E397" s="56">
        <f>VLOOKUP(B397,RPT_TONG_HOP!$B$6:$S$834,18,FALSE)</f>
        <v>0</v>
      </c>
      <c r="F397" s="56">
        <f>VLOOKUP(B397,RPT_CAC_KHOAN_GIAM_TRU!$B$4:$M$916,12,FALSE)</f>
        <v>9000000</v>
      </c>
      <c r="G397" s="56">
        <f t="shared" si="0"/>
        <v>-9000000</v>
      </c>
      <c r="H397" s="25">
        <f>IF(G397&lt;0,0,IF(G397&lt;DM_TI_LE!$E$11,G397*DM_TI_LE!$F$11+DM_TI_LE!$G$11,IF(G397&lt;DM_TI_LE!$E$12,G397*DM_TI_LE!$F$12+DM_TI_LE!$G$12,IF(G397&lt;DM_TI_LE!$E$13,G397*DM_TI_LE!$F$13+DM_TI_LE!$G$13,IF(G397&lt;DM_TI_LE!$E$14,G397*DM_TI_LE!$F$14+DM_TI_LE!$G$14,IF(G397&lt;DM_TI_LE!$E$15,G397*DM_TI_LE!$F$15+DM_TI_LE!$G$15,IF(G397&lt;DM_TI_LE!$E$16,G397*DM_TI_LE!$F$16+DM_TI_LE!$G$16,G397*DM_TI_LE!$F$17+DM_TI_LE!$G$17)))))))</f>
        <v>0</v>
      </c>
    </row>
    <row r="398" spans="1:8" ht="12.75">
      <c r="B398" s="3"/>
      <c r="E398" s="56"/>
      <c r="F398" s="56"/>
      <c r="G398" s="56"/>
      <c r="H398" s="56"/>
    </row>
    <row r="399" spans="1:8" ht="12.75">
      <c r="B399" s="3"/>
      <c r="E399" s="56"/>
      <c r="F399" s="56"/>
      <c r="G399" s="56"/>
      <c r="H399" s="56"/>
    </row>
    <row r="400" spans="1:8" ht="12.75">
      <c r="B400" s="3"/>
      <c r="E400" s="56"/>
      <c r="F400" s="56"/>
      <c r="G400" s="56"/>
      <c r="H400" s="56"/>
    </row>
    <row r="401" spans="2:8" ht="12.75">
      <c r="B401" s="3"/>
      <c r="E401" s="56"/>
      <c r="F401" s="56"/>
      <c r="G401" s="56"/>
      <c r="H401" s="56"/>
    </row>
    <row r="402" spans="2:8" ht="12.75">
      <c r="B402" s="3"/>
      <c r="E402" s="56"/>
      <c r="F402" s="56"/>
      <c r="G402" s="56"/>
      <c r="H402" s="56"/>
    </row>
    <row r="403" spans="2:8" ht="12.75">
      <c r="B403" s="3"/>
      <c r="E403" s="56"/>
      <c r="F403" s="56"/>
      <c r="G403" s="56"/>
      <c r="H403" s="56"/>
    </row>
    <row r="404" spans="2:8" ht="12.75">
      <c r="B404" s="3"/>
      <c r="E404" s="56"/>
      <c r="F404" s="56"/>
      <c r="G404" s="56"/>
      <c r="H404" s="56"/>
    </row>
    <row r="405" spans="2:8" ht="12.75">
      <c r="B405" s="3"/>
      <c r="E405" s="56"/>
      <c r="F405" s="56"/>
      <c r="G405" s="56"/>
      <c r="H405" s="56"/>
    </row>
    <row r="406" spans="2:8" ht="12.75">
      <c r="B406" s="3"/>
      <c r="E406" s="56"/>
      <c r="F406" s="56"/>
      <c r="G406" s="56"/>
      <c r="H406" s="56"/>
    </row>
    <row r="407" spans="2:8" ht="12.75">
      <c r="B407" s="3"/>
      <c r="E407" s="56"/>
      <c r="F407" s="56"/>
      <c r="G407" s="56"/>
      <c r="H407" s="56"/>
    </row>
    <row r="408" spans="2:8" ht="12.75">
      <c r="B408" s="3"/>
      <c r="E408" s="56"/>
      <c r="F408" s="56"/>
      <c r="G408" s="56"/>
      <c r="H408" s="56"/>
    </row>
    <row r="409" spans="2:8" ht="12.75">
      <c r="B409" s="3"/>
      <c r="E409" s="56"/>
      <c r="F409" s="56"/>
      <c r="G409" s="56"/>
      <c r="H409" s="56"/>
    </row>
    <row r="410" spans="2:8" ht="12.75">
      <c r="B410" s="3"/>
      <c r="E410" s="56"/>
      <c r="F410" s="56"/>
      <c r="G410" s="56"/>
      <c r="H410" s="56"/>
    </row>
    <row r="411" spans="2:8" ht="12.75">
      <c r="B411" s="3"/>
      <c r="E411" s="56"/>
      <c r="F411" s="56"/>
      <c r="G411" s="56"/>
      <c r="H411" s="56"/>
    </row>
    <row r="412" spans="2:8" ht="12.75">
      <c r="B412" s="3"/>
      <c r="E412" s="56"/>
      <c r="F412" s="56"/>
      <c r="G412" s="56"/>
      <c r="H412" s="56"/>
    </row>
    <row r="413" spans="2:8" ht="12.75">
      <c r="B413" s="3"/>
      <c r="E413" s="56"/>
      <c r="F413" s="56"/>
      <c r="G413" s="56"/>
      <c r="H413" s="56"/>
    </row>
    <row r="414" spans="2:8" ht="12.75">
      <c r="B414" s="3"/>
      <c r="E414" s="56"/>
      <c r="F414" s="56"/>
      <c r="G414" s="56"/>
      <c r="H414" s="56"/>
    </row>
    <row r="415" spans="2:8" ht="12.75">
      <c r="B415" s="3"/>
      <c r="E415" s="56"/>
      <c r="F415" s="56"/>
      <c r="G415" s="56"/>
      <c r="H415" s="56"/>
    </row>
    <row r="416" spans="2:8" ht="12.75">
      <c r="B416" s="3"/>
      <c r="E416" s="56"/>
      <c r="F416" s="56"/>
      <c r="G416" s="56"/>
      <c r="H416" s="56"/>
    </row>
    <row r="417" spans="2:8" ht="12.75">
      <c r="B417" s="3"/>
      <c r="E417" s="56"/>
      <c r="F417" s="56"/>
      <c r="G417" s="56"/>
      <c r="H417" s="56"/>
    </row>
    <row r="418" spans="2:8" ht="12.75">
      <c r="B418" s="3"/>
      <c r="E418" s="56"/>
      <c r="F418" s="56"/>
      <c r="G418" s="56"/>
      <c r="H418" s="56"/>
    </row>
    <row r="419" spans="2:8" ht="12.75">
      <c r="B419" s="3"/>
      <c r="E419" s="56"/>
      <c r="F419" s="56"/>
      <c r="G419" s="56"/>
      <c r="H419" s="56"/>
    </row>
    <row r="420" spans="2:8" ht="12.75">
      <c r="B420" s="3"/>
      <c r="E420" s="56"/>
      <c r="F420" s="56"/>
      <c r="G420" s="56"/>
      <c r="H420" s="56"/>
    </row>
    <row r="421" spans="2:8" ht="12.75">
      <c r="B421" s="3"/>
      <c r="E421" s="56"/>
      <c r="F421" s="56"/>
      <c r="G421" s="56"/>
      <c r="H421" s="56"/>
    </row>
    <row r="422" spans="2:8" ht="12.75">
      <c r="B422" s="3"/>
      <c r="E422" s="56"/>
      <c r="F422" s="56"/>
      <c r="G422" s="56"/>
      <c r="H422" s="56"/>
    </row>
    <row r="423" spans="2:8" ht="12.75">
      <c r="B423" s="3"/>
      <c r="E423" s="56"/>
      <c r="F423" s="56"/>
      <c r="G423" s="56"/>
      <c r="H423" s="56"/>
    </row>
    <row r="424" spans="2:8" ht="12.75">
      <c r="B424" s="3"/>
      <c r="E424" s="56"/>
      <c r="F424" s="56"/>
      <c r="G424" s="56"/>
      <c r="H424" s="56"/>
    </row>
    <row r="425" spans="2:8" ht="12.75">
      <c r="B425" s="3"/>
      <c r="E425" s="56"/>
      <c r="F425" s="56"/>
      <c r="G425" s="56"/>
      <c r="H425" s="56"/>
    </row>
    <row r="426" spans="2:8" ht="12.75">
      <c r="B426" s="3"/>
      <c r="E426" s="56"/>
      <c r="F426" s="56"/>
      <c r="G426" s="56"/>
      <c r="H426" s="56"/>
    </row>
    <row r="427" spans="2:8" ht="12.75">
      <c r="B427" s="3"/>
      <c r="E427" s="56"/>
      <c r="F427" s="56"/>
      <c r="G427" s="56"/>
      <c r="H427" s="56"/>
    </row>
    <row r="428" spans="2:8" ht="12.75">
      <c r="B428" s="3"/>
      <c r="E428" s="56"/>
      <c r="F428" s="56"/>
      <c r="G428" s="56"/>
      <c r="H428" s="56"/>
    </row>
    <row r="429" spans="2:8" ht="12.75">
      <c r="B429" s="3"/>
      <c r="E429" s="56"/>
      <c r="F429" s="56"/>
      <c r="G429" s="56"/>
      <c r="H429" s="56"/>
    </row>
    <row r="430" spans="2:8" ht="12.75">
      <c r="B430" s="3"/>
      <c r="E430" s="56"/>
      <c r="F430" s="56"/>
      <c r="G430" s="56"/>
      <c r="H430" s="56"/>
    </row>
    <row r="431" spans="2:8" ht="12.75">
      <c r="B431" s="3"/>
      <c r="E431" s="56"/>
      <c r="F431" s="56"/>
      <c r="G431" s="56"/>
      <c r="H431" s="56"/>
    </row>
    <row r="432" spans="2:8" ht="12.75">
      <c r="B432" s="3"/>
      <c r="E432" s="56"/>
      <c r="F432" s="56"/>
      <c r="G432" s="56"/>
      <c r="H432" s="56"/>
    </row>
    <row r="433" spans="2:8" ht="12.75">
      <c r="B433" s="3"/>
      <c r="E433" s="56"/>
      <c r="F433" s="56"/>
      <c r="G433" s="56"/>
      <c r="H433" s="56"/>
    </row>
    <row r="434" spans="2:8" ht="12.75">
      <c r="B434" s="3"/>
      <c r="E434" s="56"/>
      <c r="F434" s="56"/>
      <c r="G434" s="56"/>
      <c r="H434" s="56"/>
    </row>
    <row r="435" spans="2:8" ht="12.75">
      <c r="B435" s="3"/>
      <c r="E435" s="56"/>
      <c r="F435" s="56"/>
      <c r="G435" s="56"/>
      <c r="H435" s="56"/>
    </row>
    <row r="436" spans="2:8" ht="12.75">
      <c r="B436" s="3"/>
      <c r="E436" s="56"/>
      <c r="F436" s="56"/>
      <c r="G436" s="56"/>
      <c r="H436" s="56"/>
    </row>
    <row r="437" spans="2:8" ht="12.75">
      <c r="B437" s="3"/>
      <c r="E437" s="56"/>
      <c r="F437" s="56"/>
      <c r="G437" s="56"/>
      <c r="H437" s="56"/>
    </row>
    <row r="438" spans="2:8" ht="12.75">
      <c r="B438" s="3"/>
      <c r="E438" s="56"/>
      <c r="F438" s="56"/>
      <c r="G438" s="56"/>
      <c r="H438" s="56"/>
    </row>
    <row r="439" spans="2:8" ht="12.75">
      <c r="B439" s="3"/>
      <c r="E439" s="56"/>
      <c r="F439" s="56"/>
      <c r="G439" s="56"/>
      <c r="H439" s="56"/>
    </row>
    <row r="440" spans="2:8" ht="12.75">
      <c r="B440" s="3"/>
      <c r="E440" s="56"/>
      <c r="F440" s="56"/>
      <c r="G440" s="56"/>
      <c r="H440" s="56"/>
    </row>
    <row r="441" spans="2:8" ht="12.75">
      <c r="B441" s="3"/>
      <c r="E441" s="56"/>
      <c r="F441" s="56"/>
      <c r="G441" s="56"/>
      <c r="H441" s="56"/>
    </row>
    <row r="442" spans="2:8" ht="12.75">
      <c r="B442" s="3"/>
      <c r="E442" s="56"/>
      <c r="F442" s="56"/>
      <c r="G442" s="56"/>
      <c r="H442" s="56"/>
    </row>
    <row r="443" spans="2:8" ht="12.75">
      <c r="B443" s="3"/>
      <c r="E443" s="56"/>
      <c r="F443" s="56"/>
      <c r="G443" s="56"/>
      <c r="H443" s="56"/>
    </row>
    <row r="444" spans="2:8" ht="12.75">
      <c r="B444" s="3"/>
      <c r="E444" s="56"/>
      <c r="F444" s="56"/>
      <c r="G444" s="56"/>
      <c r="H444" s="56"/>
    </row>
    <row r="445" spans="2:8" ht="12.75">
      <c r="B445" s="3"/>
      <c r="E445" s="56"/>
      <c r="F445" s="56"/>
      <c r="G445" s="56"/>
      <c r="H445" s="56"/>
    </row>
    <row r="446" spans="2:8" ht="12.75">
      <c r="B446" s="3"/>
      <c r="E446" s="56"/>
      <c r="F446" s="56"/>
      <c r="G446" s="56"/>
      <c r="H446" s="56"/>
    </row>
    <row r="447" spans="2:8" ht="12.75">
      <c r="B447" s="3"/>
      <c r="E447" s="56"/>
      <c r="F447" s="56"/>
      <c r="G447" s="56"/>
      <c r="H447" s="56"/>
    </row>
    <row r="448" spans="2:8" ht="12.75">
      <c r="B448" s="3"/>
      <c r="E448" s="56"/>
      <c r="F448" s="56"/>
      <c r="G448" s="56"/>
      <c r="H448" s="56"/>
    </row>
    <row r="449" spans="2:8" ht="12.75">
      <c r="B449" s="3"/>
      <c r="E449" s="56"/>
      <c r="F449" s="56"/>
      <c r="G449" s="56"/>
      <c r="H449" s="56"/>
    </row>
    <row r="450" spans="2:8" ht="12.75">
      <c r="B450" s="3"/>
      <c r="E450" s="56"/>
      <c r="F450" s="56"/>
      <c r="G450" s="56"/>
      <c r="H450" s="56"/>
    </row>
    <row r="451" spans="2:8" ht="12.75">
      <c r="B451" s="3"/>
      <c r="E451" s="56"/>
      <c r="F451" s="56"/>
      <c r="G451" s="56"/>
      <c r="H451" s="56"/>
    </row>
    <row r="452" spans="2:8" ht="12.75">
      <c r="B452" s="3"/>
      <c r="E452" s="56"/>
      <c r="F452" s="56"/>
      <c r="G452" s="56"/>
      <c r="H452" s="56"/>
    </row>
    <row r="453" spans="2:8" ht="12.75">
      <c r="B453" s="3"/>
      <c r="E453" s="56"/>
      <c r="F453" s="56"/>
      <c r="G453" s="56"/>
      <c r="H453" s="56"/>
    </row>
    <row r="454" spans="2:8" ht="12.75">
      <c r="B454" s="3"/>
      <c r="E454" s="56"/>
      <c r="F454" s="56"/>
      <c r="G454" s="56"/>
      <c r="H454" s="56"/>
    </row>
    <row r="455" spans="2:8" ht="12.75">
      <c r="B455" s="3"/>
      <c r="E455" s="56"/>
      <c r="F455" s="56"/>
      <c r="G455" s="56"/>
      <c r="H455" s="56"/>
    </row>
    <row r="456" spans="2:8" ht="12.75">
      <c r="B456" s="3"/>
      <c r="E456" s="56"/>
      <c r="F456" s="56"/>
      <c r="G456" s="56"/>
      <c r="H456" s="56"/>
    </row>
    <row r="457" spans="2:8" ht="12.75">
      <c r="B457" s="3"/>
      <c r="E457" s="56"/>
      <c r="F457" s="56"/>
      <c r="G457" s="56"/>
      <c r="H457" s="56"/>
    </row>
    <row r="458" spans="2:8" ht="12.75">
      <c r="B458" s="3"/>
      <c r="E458" s="56"/>
      <c r="F458" s="56"/>
      <c r="G458" s="56"/>
      <c r="H458" s="56"/>
    </row>
    <row r="459" spans="2:8" ht="12.75">
      <c r="B459" s="3"/>
      <c r="E459" s="56"/>
      <c r="F459" s="56"/>
      <c r="G459" s="56"/>
      <c r="H459" s="56"/>
    </row>
    <row r="460" spans="2:8" ht="12.75">
      <c r="B460" s="3"/>
      <c r="E460" s="56"/>
      <c r="F460" s="56"/>
      <c r="G460" s="56"/>
      <c r="H460" s="56"/>
    </row>
    <row r="461" spans="2:8" ht="12.75">
      <c r="B461" s="3"/>
      <c r="E461" s="56"/>
      <c r="F461" s="56"/>
      <c r="G461" s="56"/>
      <c r="H461" s="56"/>
    </row>
    <row r="462" spans="2:8" ht="12.75">
      <c r="B462" s="3"/>
      <c r="E462" s="56"/>
      <c r="F462" s="56"/>
      <c r="G462" s="56"/>
      <c r="H462" s="56"/>
    </row>
    <row r="463" spans="2:8" ht="12.75">
      <c r="B463" s="3"/>
      <c r="E463" s="56"/>
      <c r="F463" s="56"/>
      <c r="G463" s="56"/>
      <c r="H463" s="56"/>
    </row>
    <row r="464" spans="2:8" ht="12.75">
      <c r="B464" s="3"/>
      <c r="E464" s="56"/>
      <c r="F464" s="56"/>
      <c r="G464" s="56"/>
      <c r="H464" s="56"/>
    </row>
    <row r="465" spans="2:8" ht="12.75">
      <c r="B465" s="3"/>
      <c r="E465" s="56"/>
      <c r="F465" s="56"/>
      <c r="G465" s="56"/>
      <c r="H465" s="56"/>
    </row>
    <row r="466" spans="2:8" ht="12.75">
      <c r="B466" s="3"/>
      <c r="E466" s="56"/>
      <c r="F466" s="56"/>
      <c r="G466" s="56"/>
      <c r="H466" s="56"/>
    </row>
    <row r="467" spans="2:8" ht="12.75">
      <c r="B467" s="3"/>
      <c r="E467" s="56"/>
      <c r="F467" s="56"/>
      <c r="G467" s="56"/>
      <c r="H467" s="56"/>
    </row>
    <row r="468" spans="2:8" ht="12.75">
      <c r="B468" s="3"/>
      <c r="E468" s="56"/>
      <c r="F468" s="56"/>
      <c r="G468" s="56"/>
      <c r="H468" s="56"/>
    </row>
    <row r="469" spans="2:8" ht="12.75">
      <c r="B469" s="3"/>
      <c r="E469" s="56"/>
      <c r="F469" s="56"/>
      <c r="G469" s="56"/>
      <c r="H469" s="56"/>
    </row>
    <row r="470" spans="2:8" ht="12.75">
      <c r="B470" s="3"/>
      <c r="E470" s="56"/>
      <c r="F470" s="56"/>
      <c r="G470" s="56"/>
      <c r="H470" s="56"/>
    </row>
    <row r="471" spans="2:8" ht="12.75">
      <c r="B471" s="3"/>
      <c r="E471" s="56"/>
      <c r="F471" s="56"/>
      <c r="G471" s="56"/>
      <c r="H471" s="56"/>
    </row>
    <row r="472" spans="2:8" ht="12.75">
      <c r="B472" s="3"/>
      <c r="E472" s="56"/>
      <c r="F472" s="56"/>
      <c r="G472" s="56"/>
      <c r="H472" s="56"/>
    </row>
    <row r="473" spans="2:8" ht="12.75">
      <c r="B473" s="3"/>
      <c r="E473" s="56"/>
      <c r="F473" s="56"/>
      <c r="G473" s="56"/>
      <c r="H473" s="56"/>
    </row>
    <row r="474" spans="2:8" ht="12.75">
      <c r="B474" s="3"/>
      <c r="E474" s="56"/>
      <c r="F474" s="56"/>
      <c r="G474" s="56"/>
      <c r="H474" s="56"/>
    </row>
    <row r="475" spans="2:8" ht="12.75">
      <c r="B475" s="3"/>
      <c r="E475" s="56"/>
      <c r="F475" s="56"/>
      <c r="G475" s="56"/>
      <c r="H475" s="56"/>
    </row>
    <row r="476" spans="2:8" ht="12.75">
      <c r="B476" s="3"/>
      <c r="E476" s="56"/>
      <c r="F476" s="56"/>
      <c r="G476" s="56"/>
      <c r="H476" s="56"/>
    </row>
    <row r="477" spans="2:8" ht="12.75">
      <c r="B477" s="3"/>
      <c r="E477" s="56"/>
      <c r="F477" s="56"/>
      <c r="G477" s="56"/>
      <c r="H477" s="56"/>
    </row>
    <row r="478" spans="2:8" ht="12.75">
      <c r="B478" s="3"/>
      <c r="E478" s="56"/>
      <c r="F478" s="56"/>
      <c r="G478" s="56"/>
      <c r="H478" s="56"/>
    </row>
    <row r="479" spans="2:8" ht="12.75">
      <c r="B479" s="3"/>
      <c r="E479" s="56"/>
      <c r="F479" s="56"/>
      <c r="G479" s="56"/>
      <c r="H479" s="56"/>
    </row>
    <row r="480" spans="2:8" ht="12.75">
      <c r="B480" s="3"/>
      <c r="E480" s="56"/>
      <c r="F480" s="56"/>
      <c r="G480" s="56"/>
      <c r="H480" s="56"/>
    </row>
    <row r="481" spans="2:8" ht="12.75">
      <c r="B481" s="3"/>
      <c r="E481" s="56"/>
      <c r="F481" s="56"/>
      <c r="G481" s="56"/>
      <c r="H481" s="56"/>
    </row>
    <row r="482" spans="2:8" ht="12.75">
      <c r="B482" s="3"/>
      <c r="E482" s="56"/>
      <c r="F482" s="56"/>
      <c r="G482" s="56"/>
      <c r="H482" s="56"/>
    </row>
    <row r="483" spans="2:8" ht="12.75">
      <c r="B483" s="3"/>
      <c r="E483" s="56"/>
      <c r="F483" s="56"/>
      <c r="G483" s="56"/>
      <c r="H483" s="56"/>
    </row>
    <row r="484" spans="2:8" ht="12.75">
      <c r="B484" s="3"/>
      <c r="E484" s="56"/>
      <c r="F484" s="56"/>
      <c r="G484" s="56"/>
      <c r="H484" s="56"/>
    </row>
    <row r="485" spans="2:8" ht="12.75">
      <c r="B485" s="3"/>
      <c r="E485" s="56"/>
      <c r="F485" s="56"/>
      <c r="G485" s="56"/>
      <c r="H485" s="56"/>
    </row>
    <row r="486" spans="2:8" ht="12.75">
      <c r="B486" s="3"/>
      <c r="E486" s="56"/>
      <c r="F486" s="56"/>
      <c r="G486" s="56"/>
      <c r="H486" s="56"/>
    </row>
    <row r="487" spans="2:8" ht="12.75">
      <c r="B487" s="3"/>
      <c r="E487" s="56"/>
      <c r="F487" s="56"/>
      <c r="G487" s="56"/>
      <c r="H487" s="56"/>
    </row>
    <row r="488" spans="2:8" ht="12.75">
      <c r="B488" s="3"/>
      <c r="E488" s="56"/>
      <c r="F488" s="56"/>
      <c r="G488" s="56"/>
      <c r="H488" s="56"/>
    </row>
    <row r="489" spans="2:8" ht="12.75">
      <c r="B489" s="3"/>
      <c r="E489" s="56"/>
      <c r="F489" s="56"/>
      <c r="G489" s="56"/>
      <c r="H489" s="56"/>
    </row>
    <row r="490" spans="2:8" ht="12.75">
      <c r="B490" s="3"/>
      <c r="E490" s="56"/>
      <c r="F490" s="56"/>
      <c r="G490" s="56"/>
      <c r="H490" s="56"/>
    </row>
    <row r="491" spans="2:8" ht="12.75">
      <c r="B491" s="3"/>
      <c r="E491" s="56"/>
      <c r="F491" s="56"/>
      <c r="G491" s="56"/>
      <c r="H491" s="56"/>
    </row>
    <row r="492" spans="2:8" ht="12.75">
      <c r="B492" s="3"/>
      <c r="E492" s="56"/>
      <c r="F492" s="56"/>
      <c r="G492" s="56"/>
      <c r="H492" s="56"/>
    </row>
    <row r="493" spans="2:8" ht="12.75">
      <c r="B493" s="3"/>
      <c r="E493" s="56"/>
      <c r="F493" s="56"/>
      <c r="G493" s="56"/>
      <c r="H493" s="56"/>
    </row>
    <row r="494" spans="2:8" ht="12.75">
      <c r="B494" s="3"/>
      <c r="E494" s="56"/>
      <c r="F494" s="56"/>
      <c r="G494" s="56"/>
      <c r="H494" s="56"/>
    </row>
    <row r="495" spans="2:8" ht="12.75">
      <c r="B495" s="3"/>
      <c r="E495" s="56"/>
      <c r="F495" s="56"/>
      <c r="G495" s="56"/>
      <c r="H495" s="56"/>
    </row>
    <row r="496" spans="2:8" ht="12.75">
      <c r="B496" s="3"/>
      <c r="E496" s="56"/>
      <c r="F496" s="56"/>
      <c r="G496" s="56"/>
      <c r="H496" s="56"/>
    </row>
    <row r="497" spans="2:8" ht="12.75">
      <c r="B497" s="3"/>
      <c r="E497" s="56"/>
      <c r="F497" s="56"/>
      <c r="G497" s="56"/>
      <c r="H497" s="56"/>
    </row>
    <row r="498" spans="2:8" ht="12.75">
      <c r="B498" s="3"/>
      <c r="E498" s="56"/>
      <c r="F498" s="56"/>
      <c r="G498" s="56"/>
      <c r="H498" s="56"/>
    </row>
    <row r="499" spans="2:8" ht="12.75">
      <c r="B499" s="3"/>
      <c r="E499" s="56"/>
      <c r="F499" s="56"/>
      <c r="G499" s="56"/>
      <c r="H499" s="56"/>
    </row>
    <row r="500" spans="2:8" ht="12.75">
      <c r="B500" s="3"/>
      <c r="E500" s="56"/>
      <c r="F500" s="56"/>
      <c r="G500" s="56"/>
      <c r="H500" s="56"/>
    </row>
    <row r="501" spans="2:8" ht="12.75">
      <c r="B501" s="3"/>
      <c r="E501" s="56"/>
      <c r="F501" s="56"/>
      <c r="G501" s="56"/>
      <c r="H501" s="56"/>
    </row>
    <row r="502" spans="2:8" ht="12.75">
      <c r="B502" s="3"/>
      <c r="E502" s="56"/>
      <c r="F502" s="56"/>
      <c r="G502" s="56"/>
      <c r="H502" s="56"/>
    </row>
    <row r="503" spans="2:8" ht="12.75">
      <c r="B503" s="3"/>
      <c r="E503" s="56"/>
      <c r="F503" s="56"/>
      <c r="G503" s="56"/>
      <c r="H503" s="56"/>
    </row>
    <row r="504" spans="2:8" ht="12.75">
      <c r="B504" s="3"/>
      <c r="E504" s="56"/>
      <c r="F504" s="56"/>
      <c r="G504" s="56"/>
      <c r="H504" s="56"/>
    </row>
    <row r="505" spans="2:8" ht="12.75">
      <c r="B505" s="3"/>
      <c r="E505" s="56"/>
      <c r="F505" s="56"/>
      <c r="G505" s="56"/>
      <c r="H505" s="56"/>
    </row>
    <row r="506" spans="2:8" ht="12.75">
      <c r="B506" s="3"/>
      <c r="E506" s="56"/>
      <c r="F506" s="56"/>
      <c r="G506" s="56"/>
      <c r="H506" s="56"/>
    </row>
    <row r="507" spans="2:8" ht="12.75">
      <c r="B507" s="3"/>
      <c r="E507" s="56"/>
      <c r="F507" s="56"/>
      <c r="G507" s="56"/>
      <c r="H507" s="56"/>
    </row>
    <row r="508" spans="2:8" ht="12.75">
      <c r="B508" s="3"/>
      <c r="E508" s="56"/>
      <c r="F508" s="56"/>
      <c r="G508" s="56"/>
      <c r="H508" s="56"/>
    </row>
    <row r="509" spans="2:8" ht="12.75">
      <c r="B509" s="3"/>
      <c r="E509" s="56"/>
      <c r="F509" s="56"/>
      <c r="G509" s="56"/>
      <c r="H509" s="56"/>
    </row>
    <row r="510" spans="2:8" ht="12.75">
      <c r="B510" s="3"/>
      <c r="E510" s="56"/>
      <c r="F510" s="56"/>
      <c r="G510" s="56"/>
      <c r="H510" s="56"/>
    </row>
    <row r="511" spans="2:8" ht="12.75">
      <c r="B511" s="3"/>
      <c r="E511" s="56"/>
      <c r="F511" s="56"/>
      <c r="G511" s="56"/>
      <c r="H511" s="56"/>
    </row>
    <row r="512" spans="2:8" ht="12.75">
      <c r="B512" s="3"/>
      <c r="E512" s="56"/>
      <c r="F512" s="56"/>
      <c r="G512" s="56"/>
      <c r="H512" s="56"/>
    </row>
    <row r="513" spans="2:8" ht="12.75">
      <c r="B513" s="3"/>
      <c r="E513" s="56"/>
      <c r="F513" s="56"/>
      <c r="G513" s="56"/>
      <c r="H513" s="56"/>
    </row>
    <row r="514" spans="2:8" ht="12.75">
      <c r="B514" s="3"/>
      <c r="E514" s="56"/>
      <c r="F514" s="56"/>
      <c r="G514" s="56"/>
      <c r="H514" s="56"/>
    </row>
    <row r="515" spans="2:8" ht="12.75">
      <c r="B515" s="3"/>
      <c r="E515" s="56"/>
      <c r="F515" s="56"/>
      <c r="G515" s="56"/>
      <c r="H515" s="56"/>
    </row>
    <row r="516" spans="2:8" ht="12.75">
      <c r="B516" s="3"/>
      <c r="E516" s="56"/>
      <c r="F516" s="56"/>
      <c r="G516" s="56"/>
      <c r="H516" s="56"/>
    </row>
    <row r="517" spans="2:8" ht="12.75">
      <c r="B517" s="3"/>
      <c r="E517" s="56"/>
      <c r="F517" s="56"/>
      <c r="G517" s="56"/>
      <c r="H517" s="56"/>
    </row>
    <row r="518" spans="2:8" ht="12.75">
      <c r="B518" s="3"/>
      <c r="E518" s="56"/>
      <c r="F518" s="56"/>
      <c r="G518" s="56"/>
      <c r="H518" s="56"/>
    </row>
    <row r="519" spans="2:8" ht="12.75">
      <c r="B519" s="3"/>
      <c r="E519" s="56"/>
      <c r="F519" s="56"/>
      <c r="G519" s="56"/>
      <c r="H519" s="56"/>
    </row>
    <row r="520" spans="2:8" ht="12.75">
      <c r="B520" s="3"/>
      <c r="E520" s="56"/>
      <c r="F520" s="56"/>
      <c r="G520" s="56"/>
      <c r="H520" s="56"/>
    </row>
    <row r="521" spans="2:8" ht="12.75">
      <c r="B521" s="3"/>
      <c r="E521" s="56"/>
      <c r="F521" s="56"/>
      <c r="G521" s="56"/>
      <c r="H521" s="56"/>
    </row>
    <row r="522" spans="2:8" ht="12.75">
      <c r="B522" s="3"/>
      <c r="E522" s="56"/>
      <c r="F522" s="56"/>
      <c r="G522" s="56"/>
      <c r="H522" s="56"/>
    </row>
    <row r="523" spans="2:8" ht="12.75">
      <c r="B523" s="3"/>
      <c r="E523" s="56"/>
      <c r="F523" s="56"/>
      <c r="G523" s="56"/>
      <c r="H523" s="56"/>
    </row>
    <row r="524" spans="2:8" ht="12.75">
      <c r="B524" s="3"/>
      <c r="E524" s="56"/>
      <c r="F524" s="56"/>
      <c r="G524" s="56"/>
      <c r="H524" s="56"/>
    </row>
    <row r="525" spans="2:8" ht="12.75">
      <c r="B525" s="3"/>
      <c r="E525" s="56"/>
      <c r="F525" s="56"/>
      <c r="G525" s="56"/>
      <c r="H525" s="56"/>
    </row>
    <row r="526" spans="2:8" ht="12.75">
      <c r="B526" s="3"/>
      <c r="E526" s="56"/>
      <c r="F526" s="56"/>
      <c r="G526" s="56"/>
      <c r="H526" s="56"/>
    </row>
    <row r="527" spans="2:8" ht="12.75">
      <c r="B527" s="3"/>
      <c r="E527" s="56"/>
      <c r="F527" s="56"/>
      <c r="G527" s="56"/>
      <c r="H527" s="56"/>
    </row>
    <row r="528" spans="2:8" ht="12.75">
      <c r="B528" s="3"/>
      <c r="E528" s="56"/>
      <c r="F528" s="56"/>
      <c r="G528" s="56"/>
      <c r="H528" s="56"/>
    </row>
    <row r="529" spans="2:8" ht="12.75">
      <c r="B529" s="3"/>
      <c r="E529" s="56"/>
      <c r="F529" s="56"/>
      <c r="G529" s="56"/>
      <c r="H529" s="56"/>
    </row>
    <row r="530" spans="2:8" ht="12.75">
      <c r="B530" s="3"/>
      <c r="E530" s="56"/>
      <c r="F530" s="56"/>
      <c r="G530" s="56"/>
      <c r="H530" s="56"/>
    </row>
    <row r="531" spans="2:8" ht="12.75">
      <c r="B531" s="3"/>
      <c r="E531" s="56"/>
      <c r="F531" s="56"/>
      <c r="G531" s="56"/>
      <c r="H531" s="56"/>
    </row>
    <row r="532" spans="2:8" ht="12.75">
      <c r="B532" s="3"/>
      <c r="E532" s="56"/>
      <c r="F532" s="56"/>
      <c r="G532" s="56"/>
      <c r="H532" s="56"/>
    </row>
    <row r="533" spans="2:8" ht="12.75">
      <c r="B533" s="3"/>
      <c r="E533" s="56"/>
      <c r="F533" s="56"/>
      <c r="G533" s="56"/>
      <c r="H533" s="56"/>
    </row>
    <row r="534" spans="2:8" ht="12.75">
      <c r="B534" s="3"/>
      <c r="E534" s="56"/>
      <c r="F534" s="56"/>
      <c r="G534" s="56"/>
      <c r="H534" s="56"/>
    </row>
    <row r="535" spans="2:8" ht="12.75">
      <c r="B535" s="3"/>
      <c r="E535" s="56"/>
      <c r="F535" s="56"/>
      <c r="G535" s="56"/>
      <c r="H535" s="56"/>
    </row>
    <row r="536" spans="2:8" ht="12.75">
      <c r="B536" s="3"/>
      <c r="E536" s="56"/>
      <c r="F536" s="56"/>
      <c r="G536" s="56"/>
      <c r="H536" s="56"/>
    </row>
    <row r="537" spans="2:8" ht="12.75">
      <c r="B537" s="3"/>
      <c r="E537" s="56"/>
      <c r="F537" s="56"/>
      <c r="G537" s="56"/>
      <c r="H537" s="56"/>
    </row>
    <row r="538" spans="2:8" ht="12.75">
      <c r="B538" s="3"/>
      <c r="E538" s="56"/>
      <c r="F538" s="56"/>
      <c r="G538" s="56"/>
      <c r="H538" s="56"/>
    </row>
    <row r="539" spans="2:8" ht="12.75">
      <c r="B539" s="3"/>
      <c r="E539" s="56"/>
      <c r="F539" s="56"/>
      <c r="G539" s="56"/>
      <c r="H539" s="56"/>
    </row>
    <row r="540" spans="2:8" ht="12.75">
      <c r="B540" s="3"/>
      <c r="E540" s="56"/>
      <c r="F540" s="56"/>
      <c r="G540" s="56"/>
      <c r="H540" s="56"/>
    </row>
    <row r="541" spans="2:8" ht="12.75">
      <c r="B541" s="3"/>
      <c r="E541" s="56"/>
      <c r="F541" s="56"/>
      <c r="G541" s="56"/>
      <c r="H541" s="56"/>
    </row>
    <row r="542" spans="2:8" ht="12.75">
      <c r="B542" s="3"/>
      <c r="E542" s="56"/>
      <c r="F542" s="56"/>
      <c r="G542" s="56"/>
      <c r="H542" s="56"/>
    </row>
    <row r="543" spans="2:8" ht="12.75">
      <c r="B543" s="3"/>
      <c r="E543" s="56"/>
      <c r="F543" s="56"/>
      <c r="G543" s="56"/>
      <c r="H543" s="56"/>
    </row>
    <row r="544" spans="2:8" ht="12.75">
      <c r="B544" s="3"/>
      <c r="E544" s="56"/>
      <c r="F544" s="56"/>
      <c r="G544" s="56"/>
      <c r="H544" s="56"/>
    </row>
    <row r="545" spans="2:8" ht="12.75">
      <c r="B545" s="3"/>
      <c r="E545" s="56"/>
      <c r="F545" s="56"/>
      <c r="G545" s="56"/>
      <c r="H545" s="56"/>
    </row>
    <row r="546" spans="2:8" ht="12.75">
      <c r="B546" s="3"/>
      <c r="E546" s="56"/>
      <c r="F546" s="56"/>
      <c r="G546" s="56"/>
      <c r="H546" s="56"/>
    </row>
    <row r="547" spans="2:8" ht="12.75">
      <c r="B547" s="3"/>
      <c r="E547" s="56"/>
      <c r="F547" s="56"/>
      <c r="G547" s="56"/>
      <c r="H547" s="56"/>
    </row>
    <row r="548" spans="2:8" ht="12.75">
      <c r="B548" s="3"/>
      <c r="E548" s="56"/>
      <c r="F548" s="56"/>
      <c r="G548" s="56"/>
      <c r="H548" s="56"/>
    </row>
    <row r="549" spans="2:8" ht="12.75">
      <c r="B549" s="3"/>
      <c r="E549" s="56"/>
      <c r="F549" s="56"/>
      <c r="G549" s="56"/>
      <c r="H549" s="56"/>
    </row>
    <row r="550" spans="2:8" ht="12.75">
      <c r="B550" s="3"/>
      <c r="E550" s="56"/>
      <c r="F550" s="56"/>
      <c r="G550" s="56"/>
      <c r="H550" s="56"/>
    </row>
    <row r="551" spans="2:8" ht="12.75">
      <c r="B551" s="3"/>
      <c r="E551" s="56"/>
      <c r="F551" s="56"/>
      <c r="G551" s="56"/>
      <c r="H551" s="56"/>
    </row>
    <row r="552" spans="2:8" ht="12.75">
      <c r="B552" s="3"/>
      <c r="E552" s="56"/>
      <c r="F552" s="56"/>
      <c r="G552" s="56"/>
      <c r="H552" s="56"/>
    </row>
    <row r="553" spans="2:8" ht="12.75">
      <c r="B553" s="3"/>
      <c r="E553" s="56"/>
      <c r="F553" s="56"/>
      <c r="G553" s="56"/>
      <c r="H553" s="56"/>
    </row>
    <row r="554" spans="2:8" ht="12.75">
      <c r="B554" s="3"/>
      <c r="E554" s="56"/>
      <c r="F554" s="56"/>
      <c r="G554" s="56"/>
      <c r="H554" s="56"/>
    </row>
    <row r="555" spans="2:8" ht="12.75">
      <c r="B555" s="3"/>
      <c r="E555" s="56"/>
      <c r="F555" s="56"/>
      <c r="G555" s="56"/>
      <c r="H555" s="56"/>
    </row>
    <row r="556" spans="2:8" ht="12.75">
      <c r="B556" s="3"/>
      <c r="E556" s="56"/>
      <c r="F556" s="56"/>
      <c r="G556" s="56"/>
      <c r="H556" s="56"/>
    </row>
    <row r="557" spans="2:8" ht="12.75">
      <c r="B557" s="3"/>
      <c r="E557" s="56"/>
      <c r="F557" s="56"/>
      <c r="G557" s="56"/>
      <c r="H557" s="56"/>
    </row>
    <row r="558" spans="2:8" ht="12.75">
      <c r="B558" s="3"/>
      <c r="E558" s="56"/>
      <c r="F558" s="56"/>
      <c r="G558" s="56"/>
      <c r="H558" s="56"/>
    </row>
    <row r="559" spans="2:8" ht="12.75">
      <c r="B559" s="3"/>
      <c r="E559" s="56"/>
      <c r="F559" s="56"/>
      <c r="G559" s="56"/>
      <c r="H559" s="56"/>
    </row>
    <row r="560" spans="2:8" ht="12.75">
      <c r="B560" s="3"/>
      <c r="E560" s="56"/>
      <c r="F560" s="56"/>
      <c r="G560" s="56"/>
      <c r="H560" s="56"/>
    </row>
    <row r="561" spans="2:8" ht="12.75">
      <c r="B561" s="3"/>
      <c r="E561" s="56"/>
      <c r="F561" s="56"/>
      <c r="G561" s="56"/>
      <c r="H561" s="56"/>
    </row>
    <row r="562" spans="2:8" ht="12.75">
      <c r="B562" s="3"/>
      <c r="E562" s="56"/>
      <c r="F562" s="56"/>
      <c r="G562" s="56"/>
      <c r="H562" s="56"/>
    </row>
    <row r="563" spans="2:8" ht="12.75">
      <c r="B563" s="3"/>
      <c r="E563" s="56"/>
      <c r="F563" s="56"/>
      <c r="G563" s="56"/>
      <c r="H563" s="56"/>
    </row>
    <row r="564" spans="2:8" ht="12.75">
      <c r="B564" s="3"/>
      <c r="E564" s="56"/>
      <c r="F564" s="56"/>
      <c r="G564" s="56"/>
      <c r="H564" s="56"/>
    </row>
    <row r="565" spans="2:8" ht="12.75">
      <c r="B565" s="3"/>
      <c r="E565" s="56"/>
      <c r="F565" s="56"/>
      <c r="G565" s="56"/>
      <c r="H565" s="56"/>
    </row>
    <row r="566" spans="2:8" ht="12.75">
      <c r="B566" s="3"/>
      <c r="E566" s="56"/>
      <c r="F566" s="56"/>
      <c r="G566" s="56"/>
      <c r="H566" s="56"/>
    </row>
    <row r="567" spans="2:8" ht="12.75">
      <c r="B567" s="3"/>
      <c r="E567" s="56"/>
      <c r="F567" s="56"/>
      <c r="G567" s="56"/>
      <c r="H567" s="56"/>
    </row>
    <row r="568" spans="2:8" ht="12.75">
      <c r="B568" s="3"/>
      <c r="E568" s="56"/>
      <c r="F568" s="56"/>
      <c r="G568" s="56"/>
      <c r="H568" s="56"/>
    </row>
    <row r="569" spans="2:8" ht="12.75">
      <c r="B569" s="3"/>
      <c r="E569" s="56"/>
      <c r="F569" s="56"/>
      <c r="G569" s="56"/>
      <c r="H569" s="56"/>
    </row>
    <row r="570" spans="2:8" ht="12.75">
      <c r="B570" s="3"/>
      <c r="E570" s="56"/>
      <c r="F570" s="56"/>
      <c r="G570" s="56"/>
      <c r="H570" s="56"/>
    </row>
    <row r="571" spans="2:8" ht="12.75">
      <c r="B571" s="3"/>
      <c r="E571" s="56"/>
      <c r="F571" s="56"/>
      <c r="G571" s="56"/>
      <c r="H571" s="56"/>
    </row>
    <row r="572" spans="2:8" ht="12.75">
      <c r="B572" s="3"/>
      <c r="E572" s="56"/>
      <c r="F572" s="56"/>
      <c r="G572" s="56"/>
      <c r="H572" s="56"/>
    </row>
    <row r="573" spans="2:8" ht="12.75">
      <c r="B573" s="3"/>
      <c r="E573" s="56"/>
      <c r="F573" s="56"/>
      <c r="G573" s="56"/>
      <c r="H573" s="56"/>
    </row>
    <row r="574" spans="2:8" ht="12.75">
      <c r="B574" s="3"/>
      <c r="E574" s="56"/>
      <c r="F574" s="56"/>
      <c r="G574" s="56"/>
      <c r="H574" s="56"/>
    </row>
    <row r="575" spans="2:8" ht="12.75">
      <c r="B575" s="3"/>
      <c r="E575" s="56"/>
      <c r="F575" s="56"/>
      <c r="G575" s="56"/>
      <c r="H575" s="56"/>
    </row>
    <row r="576" spans="2:8" ht="12.75">
      <c r="B576" s="3"/>
      <c r="E576" s="56"/>
      <c r="F576" s="56"/>
      <c r="G576" s="56"/>
      <c r="H576" s="56"/>
    </row>
    <row r="577" spans="2:8" ht="12.75">
      <c r="B577" s="3"/>
      <c r="E577" s="56"/>
      <c r="F577" s="56"/>
      <c r="G577" s="56"/>
      <c r="H577" s="56"/>
    </row>
    <row r="578" spans="2:8" ht="12.75">
      <c r="B578" s="3"/>
      <c r="E578" s="56"/>
      <c r="F578" s="56"/>
      <c r="G578" s="56"/>
      <c r="H578" s="56"/>
    </row>
    <row r="579" spans="2:8" ht="12.75">
      <c r="B579" s="3"/>
      <c r="E579" s="56"/>
      <c r="F579" s="56"/>
      <c r="G579" s="56"/>
      <c r="H579" s="56"/>
    </row>
    <row r="580" spans="2:8" ht="12.75">
      <c r="B580" s="3"/>
      <c r="E580" s="56"/>
      <c r="F580" s="56"/>
      <c r="G580" s="56"/>
      <c r="H580" s="56"/>
    </row>
    <row r="581" spans="2:8" ht="12.75">
      <c r="B581" s="3"/>
      <c r="E581" s="56"/>
      <c r="F581" s="56"/>
      <c r="G581" s="56"/>
      <c r="H581" s="56"/>
    </row>
    <row r="582" spans="2:8" ht="12.75">
      <c r="B582" s="3"/>
      <c r="E582" s="56"/>
      <c r="F582" s="56"/>
      <c r="G582" s="56"/>
      <c r="H582" s="56"/>
    </row>
    <row r="583" spans="2:8" ht="12.75">
      <c r="B583" s="3"/>
      <c r="E583" s="56"/>
      <c r="F583" s="56"/>
      <c r="G583" s="56"/>
      <c r="H583" s="56"/>
    </row>
    <row r="584" spans="2:8" ht="12.75">
      <c r="B584" s="3"/>
      <c r="E584" s="56"/>
      <c r="F584" s="56"/>
      <c r="G584" s="56"/>
      <c r="H584" s="56"/>
    </row>
    <row r="585" spans="2:8" ht="12.75">
      <c r="B585" s="3"/>
      <c r="E585" s="56"/>
      <c r="F585" s="56"/>
      <c r="G585" s="56"/>
      <c r="H585" s="56"/>
    </row>
    <row r="586" spans="2:8" ht="12.75">
      <c r="B586" s="3"/>
      <c r="E586" s="56"/>
      <c r="F586" s="56"/>
      <c r="G586" s="56"/>
      <c r="H586" s="56"/>
    </row>
    <row r="587" spans="2:8" ht="12.75">
      <c r="B587" s="3"/>
      <c r="E587" s="56"/>
      <c r="F587" s="56"/>
      <c r="G587" s="56"/>
      <c r="H587" s="56"/>
    </row>
    <row r="588" spans="2:8" ht="12.75">
      <c r="B588" s="3"/>
      <c r="E588" s="56"/>
      <c r="F588" s="56"/>
      <c r="G588" s="56"/>
      <c r="H588" s="56"/>
    </row>
    <row r="589" spans="2:8" ht="12.75">
      <c r="B589" s="3"/>
      <c r="E589" s="56"/>
      <c r="F589" s="56"/>
      <c r="G589" s="56"/>
      <c r="H589" s="56"/>
    </row>
    <row r="590" spans="2:8" ht="12.75">
      <c r="B590" s="3"/>
      <c r="E590" s="56"/>
      <c r="F590" s="56"/>
      <c r="G590" s="56"/>
      <c r="H590" s="56"/>
    </row>
    <row r="591" spans="2:8" ht="12.75">
      <c r="B591" s="3"/>
      <c r="E591" s="56"/>
      <c r="F591" s="56"/>
      <c r="G591" s="56"/>
      <c r="H591" s="56"/>
    </row>
    <row r="592" spans="2:8" ht="12.75">
      <c r="B592" s="3"/>
      <c r="E592" s="56"/>
      <c r="F592" s="56"/>
      <c r="G592" s="56"/>
      <c r="H592" s="56"/>
    </row>
    <row r="593" spans="2:8" ht="12.75">
      <c r="B593" s="3"/>
      <c r="E593" s="56"/>
      <c r="F593" s="56"/>
      <c r="G593" s="56"/>
      <c r="H593" s="56"/>
    </row>
    <row r="594" spans="2:8" ht="12.75">
      <c r="B594" s="3"/>
      <c r="E594" s="56"/>
      <c r="F594" s="56"/>
      <c r="G594" s="56"/>
      <c r="H594" s="56"/>
    </row>
    <row r="595" spans="2:8" ht="12.75">
      <c r="B595" s="3"/>
      <c r="E595" s="56"/>
      <c r="F595" s="56"/>
      <c r="G595" s="56"/>
      <c r="H595" s="56"/>
    </row>
    <row r="596" spans="2:8" ht="12.75">
      <c r="B596" s="3"/>
      <c r="E596" s="56"/>
      <c r="F596" s="56"/>
      <c r="G596" s="56"/>
      <c r="H596" s="56"/>
    </row>
    <row r="597" spans="2:8" ht="12.75">
      <c r="B597" s="3"/>
      <c r="E597" s="56"/>
      <c r="F597" s="56"/>
      <c r="G597" s="56"/>
      <c r="H597" s="56"/>
    </row>
    <row r="598" spans="2:8" ht="12.75">
      <c r="B598" s="3"/>
      <c r="E598" s="56"/>
      <c r="F598" s="56"/>
      <c r="G598" s="56"/>
      <c r="H598" s="56"/>
    </row>
    <row r="599" spans="2:8" ht="12.75">
      <c r="B599" s="3"/>
      <c r="E599" s="56"/>
      <c r="F599" s="56"/>
      <c r="G599" s="56"/>
      <c r="H599" s="56"/>
    </row>
    <row r="600" spans="2:8" ht="12.75">
      <c r="B600" s="3"/>
      <c r="E600" s="56"/>
      <c r="F600" s="56"/>
      <c r="G600" s="56"/>
      <c r="H600" s="56"/>
    </row>
    <row r="601" spans="2:8" ht="12.75">
      <c r="B601" s="3"/>
      <c r="E601" s="56"/>
      <c r="F601" s="56"/>
      <c r="G601" s="56"/>
      <c r="H601" s="56"/>
    </row>
    <row r="602" spans="2:8" ht="12.75">
      <c r="B602" s="3"/>
      <c r="E602" s="56"/>
      <c r="F602" s="56"/>
      <c r="G602" s="56"/>
      <c r="H602" s="56"/>
    </row>
    <row r="603" spans="2:8" ht="12.75">
      <c r="B603" s="3"/>
      <c r="E603" s="56"/>
      <c r="F603" s="56"/>
      <c r="G603" s="56"/>
      <c r="H603" s="56"/>
    </row>
    <row r="604" spans="2:8" ht="12.75">
      <c r="B604" s="3"/>
      <c r="E604" s="56"/>
      <c r="F604" s="56"/>
      <c r="G604" s="56"/>
      <c r="H604" s="56"/>
    </row>
    <row r="605" spans="2:8" ht="12.75">
      <c r="B605" s="3"/>
      <c r="E605" s="56"/>
      <c r="F605" s="56"/>
      <c r="G605" s="56"/>
      <c r="H605" s="56"/>
    </row>
    <row r="606" spans="2:8" ht="12.75">
      <c r="B606" s="3"/>
      <c r="E606" s="56"/>
      <c r="F606" s="56"/>
      <c r="G606" s="56"/>
      <c r="H606" s="56"/>
    </row>
    <row r="607" spans="2:8" ht="12.75">
      <c r="B607" s="3"/>
      <c r="E607" s="56"/>
      <c r="F607" s="56"/>
      <c r="G607" s="56"/>
      <c r="H607" s="56"/>
    </row>
    <row r="608" spans="2:8" ht="12.75">
      <c r="B608" s="3"/>
      <c r="E608" s="56"/>
      <c r="F608" s="56"/>
      <c r="G608" s="56"/>
      <c r="H608" s="56"/>
    </row>
    <row r="609" spans="2:8" ht="12.75">
      <c r="B609" s="3"/>
      <c r="E609" s="56"/>
      <c r="F609" s="56"/>
      <c r="G609" s="56"/>
      <c r="H609" s="56"/>
    </row>
    <row r="610" spans="2:8" ht="12.75">
      <c r="B610" s="3"/>
      <c r="E610" s="56"/>
      <c r="F610" s="56"/>
      <c r="G610" s="56"/>
      <c r="H610" s="56"/>
    </row>
    <row r="611" spans="2:8" ht="12.75">
      <c r="B611" s="3"/>
      <c r="E611" s="56"/>
      <c r="F611" s="56"/>
      <c r="G611" s="56"/>
      <c r="H611" s="56"/>
    </row>
    <row r="612" spans="2:8" ht="12.75">
      <c r="B612" s="3"/>
      <c r="E612" s="56"/>
      <c r="F612" s="56"/>
      <c r="G612" s="56"/>
      <c r="H612" s="56"/>
    </row>
    <row r="613" spans="2:8" ht="12.75">
      <c r="B613" s="3"/>
      <c r="E613" s="56"/>
      <c r="F613" s="56"/>
      <c r="G613" s="56"/>
      <c r="H613" s="56"/>
    </row>
    <row r="614" spans="2:8" ht="12.75">
      <c r="B614" s="3"/>
      <c r="E614" s="56"/>
      <c r="F614" s="56"/>
      <c r="G614" s="56"/>
      <c r="H614" s="56"/>
    </row>
    <row r="615" spans="2:8" ht="12.75">
      <c r="B615" s="3"/>
      <c r="E615" s="56"/>
      <c r="F615" s="56"/>
      <c r="G615" s="56"/>
      <c r="H615" s="56"/>
    </row>
    <row r="616" spans="2:8" ht="12.75">
      <c r="B616" s="3"/>
      <c r="E616" s="56"/>
      <c r="F616" s="56"/>
      <c r="G616" s="56"/>
      <c r="H616" s="56"/>
    </row>
    <row r="617" spans="2:8" ht="12.75">
      <c r="B617" s="3"/>
      <c r="E617" s="56"/>
      <c r="F617" s="56"/>
      <c r="G617" s="56"/>
      <c r="H617" s="56"/>
    </row>
    <row r="618" spans="2:8" ht="12.75">
      <c r="B618" s="3"/>
      <c r="E618" s="56"/>
      <c r="F618" s="56"/>
      <c r="G618" s="56"/>
      <c r="H618" s="56"/>
    </row>
    <row r="619" spans="2:8" ht="12.75">
      <c r="B619" s="3"/>
      <c r="E619" s="56"/>
      <c r="F619" s="56"/>
      <c r="G619" s="56"/>
      <c r="H619" s="56"/>
    </row>
    <row r="620" spans="2:8" ht="12.75">
      <c r="B620" s="3"/>
      <c r="E620" s="56"/>
      <c r="F620" s="56"/>
      <c r="G620" s="56"/>
      <c r="H620" s="56"/>
    </row>
    <row r="621" spans="2:8" ht="12.75">
      <c r="B621" s="3"/>
      <c r="E621" s="56"/>
      <c r="F621" s="56"/>
      <c r="G621" s="56"/>
      <c r="H621" s="56"/>
    </row>
    <row r="622" spans="2:8" ht="12.75">
      <c r="B622" s="3"/>
      <c r="E622" s="56"/>
      <c r="F622" s="56"/>
      <c r="G622" s="56"/>
      <c r="H622" s="56"/>
    </row>
    <row r="623" spans="2:8" ht="12.75">
      <c r="B623" s="3"/>
      <c r="E623" s="56"/>
      <c r="F623" s="56"/>
      <c r="G623" s="56"/>
      <c r="H623" s="56"/>
    </row>
    <row r="624" spans="2:8" ht="12.75">
      <c r="B624" s="3"/>
      <c r="E624" s="56"/>
      <c r="F624" s="56"/>
      <c r="G624" s="56"/>
      <c r="H624" s="56"/>
    </row>
    <row r="625" spans="2:8" ht="12.75">
      <c r="B625" s="3"/>
      <c r="E625" s="56"/>
      <c r="F625" s="56"/>
      <c r="G625" s="56"/>
      <c r="H625" s="56"/>
    </row>
    <row r="626" spans="2:8" ht="12.75">
      <c r="B626" s="3"/>
      <c r="E626" s="56"/>
      <c r="F626" s="56"/>
      <c r="G626" s="56"/>
      <c r="H626" s="56"/>
    </row>
    <row r="627" spans="2:8" ht="12.75">
      <c r="B627" s="3"/>
      <c r="E627" s="56"/>
      <c r="F627" s="56"/>
      <c r="G627" s="56"/>
      <c r="H627" s="56"/>
    </row>
    <row r="628" spans="2:8" ht="12.75">
      <c r="B628" s="3"/>
      <c r="E628" s="56"/>
      <c r="F628" s="56"/>
      <c r="G628" s="56"/>
      <c r="H628" s="56"/>
    </row>
    <row r="629" spans="2:8" ht="12.75">
      <c r="B629" s="3"/>
      <c r="E629" s="56"/>
      <c r="F629" s="56"/>
      <c r="G629" s="56"/>
      <c r="H629" s="56"/>
    </row>
    <row r="630" spans="2:8" ht="12.75">
      <c r="B630" s="3"/>
      <c r="E630" s="56"/>
      <c r="F630" s="56"/>
      <c r="G630" s="56"/>
      <c r="H630" s="56"/>
    </row>
    <row r="631" spans="2:8" ht="12.75">
      <c r="B631" s="3"/>
      <c r="E631" s="56"/>
      <c r="F631" s="56"/>
      <c r="G631" s="56"/>
      <c r="H631" s="56"/>
    </row>
    <row r="632" spans="2:8" ht="12.75">
      <c r="B632" s="3"/>
      <c r="E632" s="56"/>
      <c r="F632" s="56"/>
      <c r="G632" s="56"/>
      <c r="H632" s="56"/>
    </row>
    <row r="633" spans="2:8" ht="12.75">
      <c r="B633" s="3"/>
      <c r="E633" s="56"/>
      <c r="F633" s="56"/>
      <c r="G633" s="56"/>
      <c r="H633" s="56"/>
    </row>
    <row r="634" spans="2:8" ht="12.75">
      <c r="B634" s="3"/>
      <c r="E634" s="56"/>
      <c r="F634" s="56"/>
      <c r="G634" s="56"/>
      <c r="H634" s="56"/>
    </row>
    <row r="635" spans="2:8" ht="12.75">
      <c r="B635" s="3"/>
      <c r="E635" s="56"/>
      <c r="F635" s="56"/>
      <c r="G635" s="56"/>
      <c r="H635" s="56"/>
    </row>
    <row r="636" spans="2:8" ht="12.75">
      <c r="B636" s="3"/>
      <c r="E636" s="56"/>
      <c r="F636" s="56"/>
      <c r="G636" s="56"/>
      <c r="H636" s="56"/>
    </row>
    <row r="637" spans="2:8" ht="12.75">
      <c r="B637" s="3"/>
      <c r="E637" s="56"/>
      <c r="F637" s="56"/>
      <c r="G637" s="56"/>
      <c r="H637" s="56"/>
    </row>
    <row r="638" spans="2:8" ht="12.75">
      <c r="B638" s="3"/>
      <c r="E638" s="56"/>
      <c r="F638" s="56"/>
      <c r="G638" s="56"/>
      <c r="H638" s="56"/>
    </row>
    <row r="639" spans="2:8" ht="12.75">
      <c r="B639" s="3"/>
      <c r="E639" s="56"/>
      <c r="F639" s="56"/>
      <c r="G639" s="56"/>
      <c r="H639" s="56"/>
    </row>
    <row r="640" spans="2:8" ht="12.75">
      <c r="B640" s="3"/>
      <c r="E640" s="56"/>
      <c r="F640" s="56"/>
      <c r="G640" s="56"/>
      <c r="H640" s="56"/>
    </row>
    <row r="641" spans="2:8" ht="12.75">
      <c r="B641" s="3"/>
      <c r="E641" s="56"/>
      <c r="F641" s="56"/>
      <c r="G641" s="56"/>
      <c r="H641" s="56"/>
    </row>
    <row r="642" spans="2:8" ht="12.75">
      <c r="B642" s="3"/>
      <c r="E642" s="56"/>
      <c r="F642" s="56"/>
      <c r="G642" s="56"/>
      <c r="H642" s="56"/>
    </row>
    <row r="643" spans="2:8" ht="12.75">
      <c r="B643" s="3"/>
      <c r="E643" s="56"/>
      <c r="F643" s="56"/>
      <c r="G643" s="56"/>
      <c r="H643" s="56"/>
    </row>
    <row r="644" spans="2:8" ht="12.75">
      <c r="B644" s="3"/>
      <c r="E644" s="56"/>
      <c r="F644" s="56"/>
      <c r="G644" s="56"/>
      <c r="H644" s="56"/>
    </row>
    <row r="645" spans="2:8" ht="12.75">
      <c r="B645" s="3"/>
      <c r="E645" s="56"/>
      <c r="F645" s="56"/>
      <c r="G645" s="56"/>
      <c r="H645" s="56"/>
    </row>
    <row r="646" spans="2:8" ht="12.75">
      <c r="B646" s="3"/>
      <c r="E646" s="56"/>
      <c r="F646" s="56"/>
      <c r="G646" s="56"/>
      <c r="H646" s="56"/>
    </row>
    <row r="647" spans="2:8" ht="12.75">
      <c r="B647" s="3"/>
      <c r="E647" s="56"/>
      <c r="F647" s="56"/>
      <c r="G647" s="56"/>
      <c r="H647" s="56"/>
    </row>
    <row r="648" spans="2:8" ht="12.75">
      <c r="B648" s="3"/>
      <c r="E648" s="56"/>
      <c r="F648" s="56"/>
      <c r="G648" s="56"/>
      <c r="H648" s="56"/>
    </row>
    <row r="649" spans="2:8" ht="12.75">
      <c r="B649" s="3"/>
      <c r="E649" s="56"/>
      <c r="F649" s="56"/>
      <c r="G649" s="56"/>
      <c r="H649" s="56"/>
    </row>
    <row r="650" spans="2:8" ht="12.75">
      <c r="B650" s="3"/>
      <c r="E650" s="56"/>
      <c r="F650" s="56"/>
      <c r="G650" s="56"/>
      <c r="H650" s="56"/>
    </row>
    <row r="651" spans="2:8" ht="12.75">
      <c r="B651" s="3"/>
      <c r="E651" s="56"/>
      <c r="F651" s="56"/>
      <c r="G651" s="56"/>
      <c r="H651" s="56"/>
    </row>
    <row r="652" spans="2:8" ht="12.75">
      <c r="B652" s="3"/>
      <c r="E652" s="56"/>
      <c r="F652" s="56"/>
      <c r="G652" s="56"/>
      <c r="H652" s="56"/>
    </row>
    <row r="653" spans="2:8" ht="12.75">
      <c r="B653" s="3"/>
      <c r="E653" s="56"/>
      <c r="F653" s="56"/>
      <c r="G653" s="56"/>
      <c r="H653" s="56"/>
    </row>
    <row r="654" spans="2:8" ht="12.75">
      <c r="B654" s="3"/>
      <c r="E654" s="56"/>
      <c r="F654" s="56"/>
      <c r="G654" s="56"/>
      <c r="H654" s="56"/>
    </row>
    <row r="655" spans="2:8" ht="12.75">
      <c r="B655" s="3"/>
      <c r="E655" s="56"/>
      <c r="F655" s="56"/>
      <c r="G655" s="56"/>
      <c r="H655" s="56"/>
    </row>
    <row r="656" spans="2:8" ht="12.75">
      <c r="B656" s="3"/>
      <c r="E656" s="56"/>
      <c r="F656" s="56"/>
      <c r="G656" s="56"/>
      <c r="H656" s="56"/>
    </row>
    <row r="657" spans="2:8" ht="12.75">
      <c r="B657" s="3"/>
      <c r="E657" s="56"/>
      <c r="F657" s="56"/>
      <c r="G657" s="56"/>
      <c r="H657" s="56"/>
    </row>
    <row r="658" spans="2:8" ht="12.75">
      <c r="B658" s="3"/>
      <c r="E658" s="56"/>
      <c r="F658" s="56"/>
      <c r="G658" s="56"/>
      <c r="H658" s="56"/>
    </row>
    <row r="659" spans="2:8" ht="12.75">
      <c r="B659" s="3"/>
      <c r="E659" s="56"/>
      <c r="F659" s="56"/>
      <c r="G659" s="56"/>
      <c r="H659" s="56"/>
    </row>
    <row r="660" spans="2:8" ht="12.75">
      <c r="B660" s="3"/>
      <c r="E660" s="56"/>
      <c r="F660" s="56"/>
      <c r="G660" s="56"/>
      <c r="H660" s="56"/>
    </row>
    <row r="661" spans="2:8" ht="12.75">
      <c r="B661" s="3"/>
      <c r="E661" s="56"/>
      <c r="F661" s="56"/>
      <c r="G661" s="56"/>
      <c r="H661" s="56"/>
    </row>
    <row r="662" spans="2:8" ht="12.75">
      <c r="B662" s="3"/>
      <c r="E662" s="56"/>
      <c r="F662" s="56"/>
      <c r="G662" s="56"/>
      <c r="H662" s="56"/>
    </row>
    <row r="663" spans="2:8" ht="12.75">
      <c r="B663" s="3"/>
      <c r="E663" s="56"/>
      <c r="F663" s="56"/>
      <c r="G663" s="56"/>
      <c r="H663" s="56"/>
    </row>
    <row r="664" spans="2:8" ht="12.75">
      <c r="B664" s="3"/>
      <c r="E664" s="56"/>
      <c r="F664" s="56"/>
      <c r="G664" s="56"/>
      <c r="H664" s="56"/>
    </row>
    <row r="665" spans="2:8" ht="12.75">
      <c r="B665" s="3"/>
      <c r="E665" s="56"/>
      <c r="F665" s="56"/>
      <c r="G665" s="56"/>
      <c r="H665" s="56"/>
    </row>
    <row r="666" spans="2:8" ht="12.75">
      <c r="B666" s="3"/>
      <c r="E666" s="56"/>
      <c r="F666" s="56"/>
      <c r="G666" s="56"/>
      <c r="H666" s="56"/>
    </row>
    <row r="667" spans="2:8" ht="12.75">
      <c r="B667" s="3"/>
      <c r="E667" s="56"/>
      <c r="F667" s="56"/>
      <c r="G667" s="56"/>
      <c r="H667" s="56"/>
    </row>
    <row r="668" spans="2:8" ht="12.75">
      <c r="B668" s="3"/>
      <c r="E668" s="56"/>
      <c r="F668" s="56"/>
      <c r="G668" s="56"/>
      <c r="H668" s="56"/>
    </row>
    <row r="669" spans="2:8" ht="12.75">
      <c r="B669" s="3"/>
      <c r="E669" s="56"/>
      <c r="F669" s="56"/>
      <c r="G669" s="56"/>
      <c r="H669" s="56"/>
    </row>
    <row r="670" spans="2:8" ht="12.75">
      <c r="B670" s="3"/>
      <c r="E670" s="56"/>
      <c r="F670" s="56"/>
      <c r="G670" s="56"/>
      <c r="H670" s="56"/>
    </row>
    <row r="671" spans="2:8" ht="12.75">
      <c r="B671" s="3"/>
      <c r="E671" s="56"/>
      <c r="F671" s="56"/>
      <c r="G671" s="56"/>
      <c r="H671" s="56"/>
    </row>
    <row r="672" spans="2:8" ht="12.75">
      <c r="B672" s="3"/>
      <c r="E672" s="56"/>
      <c r="F672" s="56"/>
      <c r="G672" s="56"/>
      <c r="H672" s="56"/>
    </row>
    <row r="673" spans="2:8" ht="12.75">
      <c r="B673" s="3"/>
      <c r="E673" s="56"/>
      <c r="F673" s="56"/>
      <c r="G673" s="56"/>
      <c r="H673" s="56"/>
    </row>
    <row r="674" spans="2:8" ht="12.75">
      <c r="B674" s="3"/>
      <c r="E674" s="56"/>
      <c r="F674" s="56"/>
      <c r="G674" s="56"/>
      <c r="H674" s="56"/>
    </row>
    <row r="675" spans="2:8" ht="12.75">
      <c r="B675" s="3"/>
      <c r="E675" s="56"/>
      <c r="F675" s="56"/>
      <c r="G675" s="56"/>
      <c r="H675" s="56"/>
    </row>
    <row r="676" spans="2:8" ht="12.75">
      <c r="B676" s="3"/>
      <c r="E676" s="56"/>
      <c r="F676" s="56"/>
      <c r="G676" s="56"/>
      <c r="H676" s="56"/>
    </row>
    <row r="677" spans="2:8" ht="12.75">
      <c r="B677" s="3"/>
      <c r="E677" s="56"/>
      <c r="F677" s="56"/>
      <c r="G677" s="56"/>
      <c r="H677" s="56"/>
    </row>
    <row r="678" spans="2:8" ht="12.75">
      <c r="B678" s="3"/>
      <c r="E678" s="56"/>
      <c r="F678" s="56"/>
      <c r="G678" s="56"/>
      <c r="H678" s="56"/>
    </row>
    <row r="679" spans="2:8" ht="12.75">
      <c r="B679" s="3"/>
      <c r="E679" s="56"/>
      <c r="F679" s="56"/>
      <c r="G679" s="56"/>
      <c r="H679" s="56"/>
    </row>
    <row r="680" spans="2:8" ht="12.75">
      <c r="B680" s="3"/>
      <c r="E680" s="56"/>
      <c r="F680" s="56"/>
      <c r="G680" s="56"/>
      <c r="H680" s="56"/>
    </row>
    <row r="681" spans="2:8" ht="12.75">
      <c r="B681" s="3"/>
      <c r="E681" s="56"/>
      <c r="F681" s="56"/>
      <c r="G681" s="56"/>
      <c r="H681" s="56"/>
    </row>
    <row r="682" spans="2:8" ht="12.75">
      <c r="B682" s="3"/>
      <c r="E682" s="56"/>
      <c r="F682" s="56"/>
      <c r="G682" s="56"/>
      <c r="H682" s="56"/>
    </row>
    <row r="683" spans="2:8" ht="12.75">
      <c r="B683" s="3"/>
      <c r="E683" s="56"/>
      <c r="F683" s="56"/>
      <c r="G683" s="56"/>
      <c r="H683" s="56"/>
    </row>
    <row r="684" spans="2:8" ht="12.75">
      <c r="B684" s="3"/>
      <c r="E684" s="56"/>
      <c r="F684" s="56"/>
      <c r="G684" s="56"/>
      <c r="H684" s="56"/>
    </row>
    <row r="685" spans="2:8" ht="12.75">
      <c r="B685" s="3"/>
      <c r="E685" s="56"/>
      <c r="F685" s="56"/>
      <c r="G685" s="56"/>
      <c r="H685" s="56"/>
    </row>
    <row r="686" spans="2:8" ht="12.75">
      <c r="B686" s="3"/>
      <c r="E686" s="56"/>
      <c r="F686" s="56"/>
      <c r="G686" s="56"/>
      <c r="H686" s="56"/>
    </row>
    <row r="687" spans="2:8" ht="12.75">
      <c r="B687" s="3"/>
      <c r="E687" s="56"/>
      <c r="F687" s="56"/>
      <c r="G687" s="56"/>
      <c r="H687" s="56"/>
    </row>
    <row r="688" spans="2:8" ht="12.75">
      <c r="B688" s="3"/>
      <c r="E688" s="56"/>
      <c r="F688" s="56"/>
      <c r="G688" s="56"/>
      <c r="H688" s="56"/>
    </row>
    <row r="689" spans="2:8" ht="12.75">
      <c r="B689" s="3"/>
      <c r="E689" s="56"/>
      <c r="F689" s="56"/>
      <c r="G689" s="56"/>
      <c r="H689" s="56"/>
    </row>
    <row r="690" spans="2:8" ht="12.75">
      <c r="B690" s="3"/>
      <c r="E690" s="56"/>
      <c r="F690" s="56"/>
      <c r="G690" s="56"/>
      <c r="H690" s="56"/>
    </row>
    <row r="691" spans="2:8" ht="12.75">
      <c r="B691" s="3"/>
      <c r="E691" s="56"/>
      <c r="F691" s="56"/>
      <c r="G691" s="56"/>
      <c r="H691" s="56"/>
    </row>
    <row r="692" spans="2:8" ht="12.75">
      <c r="B692" s="3"/>
      <c r="E692" s="56"/>
      <c r="F692" s="56"/>
      <c r="G692" s="56"/>
      <c r="H692" s="56"/>
    </row>
    <row r="693" spans="2:8" ht="12.75">
      <c r="B693" s="3"/>
      <c r="E693" s="56"/>
      <c r="F693" s="56"/>
      <c r="G693" s="56"/>
      <c r="H693" s="56"/>
    </row>
    <row r="694" spans="2:8" ht="12.75">
      <c r="B694" s="3"/>
      <c r="E694" s="56"/>
      <c r="F694" s="56"/>
      <c r="G694" s="56"/>
      <c r="H694" s="56"/>
    </row>
    <row r="695" spans="2:8" ht="12.75">
      <c r="B695" s="3"/>
      <c r="E695" s="56"/>
      <c r="F695" s="56"/>
      <c r="G695" s="56"/>
      <c r="H695" s="56"/>
    </row>
    <row r="696" spans="2:8" ht="12.75">
      <c r="B696" s="3"/>
      <c r="E696" s="56"/>
      <c r="F696" s="56"/>
      <c r="G696" s="56"/>
      <c r="H696" s="56"/>
    </row>
    <row r="697" spans="2:8" ht="12.75">
      <c r="B697" s="3"/>
      <c r="E697" s="56"/>
      <c r="F697" s="56"/>
      <c r="G697" s="56"/>
      <c r="H697" s="56"/>
    </row>
    <row r="698" spans="2:8" ht="12.75">
      <c r="B698" s="3"/>
      <c r="E698" s="56"/>
      <c r="F698" s="56"/>
      <c r="G698" s="56"/>
      <c r="H698" s="56"/>
    </row>
    <row r="699" spans="2:8" ht="12.75">
      <c r="B699" s="3"/>
      <c r="E699" s="56"/>
      <c r="F699" s="56"/>
      <c r="G699" s="56"/>
      <c r="H699" s="56"/>
    </row>
    <row r="700" spans="2:8" ht="12.75">
      <c r="B700" s="3"/>
      <c r="E700" s="56"/>
      <c r="F700" s="56"/>
      <c r="G700" s="56"/>
      <c r="H700" s="56"/>
    </row>
    <row r="701" spans="2:8" ht="12.75">
      <c r="B701" s="3"/>
      <c r="E701" s="56"/>
      <c r="F701" s="56"/>
      <c r="G701" s="56"/>
      <c r="H701" s="56"/>
    </row>
    <row r="702" spans="2:8" ht="12.75">
      <c r="B702" s="3"/>
      <c r="E702" s="56"/>
      <c r="F702" s="56"/>
      <c r="G702" s="56"/>
      <c r="H702" s="56"/>
    </row>
    <row r="703" spans="2:8" ht="12.75">
      <c r="B703" s="3"/>
      <c r="E703" s="56"/>
      <c r="F703" s="56"/>
      <c r="G703" s="56"/>
      <c r="H703" s="56"/>
    </row>
    <row r="704" spans="2:8" ht="12.75">
      <c r="B704" s="3"/>
      <c r="E704" s="56"/>
      <c r="F704" s="56"/>
      <c r="G704" s="56"/>
      <c r="H704" s="56"/>
    </row>
    <row r="705" spans="2:8" ht="12.75">
      <c r="B705" s="3"/>
      <c r="E705" s="56"/>
      <c r="F705" s="56"/>
      <c r="G705" s="56"/>
      <c r="H705" s="56"/>
    </row>
    <row r="706" spans="2:8" ht="12.75">
      <c r="B706" s="3"/>
      <c r="E706" s="56"/>
      <c r="F706" s="56"/>
      <c r="G706" s="56"/>
      <c r="H706" s="56"/>
    </row>
    <row r="707" spans="2:8" ht="12.75">
      <c r="B707" s="3"/>
      <c r="E707" s="56"/>
      <c r="F707" s="56"/>
      <c r="G707" s="56"/>
      <c r="H707" s="56"/>
    </row>
    <row r="708" spans="2:8" ht="12.75">
      <c r="B708" s="3"/>
      <c r="E708" s="56"/>
      <c r="F708" s="56"/>
      <c r="G708" s="56"/>
      <c r="H708" s="56"/>
    </row>
    <row r="709" spans="2:8" ht="12.75">
      <c r="B709" s="3"/>
      <c r="E709" s="56"/>
      <c r="F709" s="56"/>
      <c r="G709" s="56"/>
      <c r="H709" s="56"/>
    </row>
    <row r="710" spans="2:8" ht="12.75">
      <c r="B710" s="3"/>
      <c r="E710" s="56"/>
      <c r="F710" s="56"/>
      <c r="G710" s="56"/>
      <c r="H710" s="56"/>
    </row>
    <row r="711" spans="2:8" ht="12.75">
      <c r="B711" s="3"/>
      <c r="E711" s="56"/>
      <c r="F711" s="56"/>
      <c r="G711" s="56"/>
      <c r="H711" s="56"/>
    </row>
    <row r="712" spans="2:8" ht="12.75">
      <c r="B712" s="3"/>
      <c r="E712" s="56"/>
      <c r="F712" s="56"/>
      <c r="G712" s="56"/>
      <c r="H712" s="56"/>
    </row>
    <row r="713" spans="2:8" ht="12.75">
      <c r="B713" s="3"/>
      <c r="E713" s="56"/>
      <c r="F713" s="56"/>
      <c r="G713" s="56"/>
      <c r="H713" s="56"/>
    </row>
    <row r="714" spans="2:8" ht="12.75">
      <c r="B714" s="3"/>
      <c r="E714" s="56"/>
      <c r="F714" s="56"/>
      <c r="G714" s="56"/>
      <c r="H714" s="56"/>
    </row>
    <row r="715" spans="2:8" ht="12.75">
      <c r="B715" s="3"/>
      <c r="E715" s="56"/>
      <c r="F715" s="56"/>
      <c r="G715" s="56"/>
      <c r="H715" s="56"/>
    </row>
    <row r="716" spans="2:8" ht="12.75">
      <c r="B716" s="3"/>
      <c r="E716" s="56"/>
      <c r="F716" s="56"/>
      <c r="G716" s="56"/>
      <c r="H716" s="56"/>
    </row>
    <row r="717" spans="2:8" ht="12.75">
      <c r="B717" s="3"/>
      <c r="E717" s="56"/>
      <c r="F717" s="56"/>
      <c r="G717" s="56"/>
      <c r="H717" s="56"/>
    </row>
    <row r="718" spans="2:8" ht="12.75">
      <c r="B718" s="3"/>
      <c r="E718" s="56"/>
      <c r="F718" s="56"/>
      <c r="G718" s="56"/>
      <c r="H718" s="56"/>
    </row>
    <row r="719" spans="2:8" ht="12.75">
      <c r="B719" s="3"/>
      <c r="E719" s="56"/>
      <c r="F719" s="56"/>
      <c r="G719" s="56"/>
      <c r="H719" s="56"/>
    </row>
    <row r="720" spans="2:8" ht="12.75">
      <c r="B720" s="3"/>
      <c r="E720" s="56"/>
      <c r="F720" s="56"/>
      <c r="G720" s="56"/>
      <c r="H720" s="56"/>
    </row>
    <row r="721" spans="2:8" ht="12.75">
      <c r="B721" s="3"/>
      <c r="E721" s="56"/>
      <c r="F721" s="56"/>
      <c r="G721" s="56"/>
      <c r="H721" s="56"/>
    </row>
    <row r="722" spans="2:8" ht="12.75">
      <c r="B722" s="3"/>
      <c r="E722" s="56"/>
      <c r="F722" s="56"/>
      <c r="G722" s="56"/>
      <c r="H722" s="56"/>
    </row>
    <row r="723" spans="2:8" ht="12.75">
      <c r="B723" s="3"/>
      <c r="E723" s="56"/>
      <c r="F723" s="56"/>
      <c r="G723" s="56"/>
      <c r="H723" s="56"/>
    </row>
    <row r="724" spans="2:8" ht="12.75">
      <c r="B724" s="3"/>
      <c r="E724" s="56"/>
      <c r="F724" s="56"/>
      <c r="G724" s="56"/>
      <c r="H724" s="56"/>
    </row>
    <row r="725" spans="2:8" ht="12.75">
      <c r="B725" s="3"/>
      <c r="E725" s="56"/>
      <c r="F725" s="56"/>
      <c r="G725" s="56"/>
      <c r="H725" s="56"/>
    </row>
    <row r="726" spans="2:8" ht="12.75">
      <c r="B726" s="3"/>
      <c r="E726" s="56"/>
      <c r="F726" s="56"/>
      <c r="G726" s="56"/>
      <c r="H726" s="56"/>
    </row>
    <row r="727" spans="2:8" ht="12.75">
      <c r="B727" s="3"/>
      <c r="E727" s="56"/>
      <c r="F727" s="56"/>
      <c r="G727" s="56"/>
      <c r="H727" s="56"/>
    </row>
    <row r="728" spans="2:8" ht="12.75">
      <c r="B728" s="3"/>
      <c r="E728" s="56"/>
      <c r="F728" s="56"/>
      <c r="G728" s="56"/>
      <c r="H728" s="56"/>
    </row>
    <row r="729" spans="2:8" ht="12.75">
      <c r="B729" s="3"/>
      <c r="E729" s="56"/>
      <c r="F729" s="56"/>
      <c r="G729" s="56"/>
      <c r="H729" s="56"/>
    </row>
    <row r="730" spans="2:8" ht="12.75">
      <c r="B730" s="3"/>
      <c r="E730" s="56"/>
      <c r="F730" s="56"/>
      <c r="G730" s="56"/>
      <c r="H730" s="56"/>
    </row>
    <row r="731" spans="2:8" ht="12.75">
      <c r="B731" s="3"/>
      <c r="E731" s="56"/>
      <c r="F731" s="56"/>
      <c r="G731" s="56"/>
      <c r="H731" s="56"/>
    </row>
    <row r="732" spans="2:8" ht="12.75">
      <c r="B732" s="3"/>
      <c r="E732" s="56"/>
      <c r="F732" s="56"/>
      <c r="G732" s="56"/>
      <c r="H732" s="56"/>
    </row>
    <row r="733" spans="2:8" ht="12.75">
      <c r="B733" s="3"/>
      <c r="E733" s="56"/>
      <c r="F733" s="56"/>
      <c r="G733" s="56"/>
      <c r="H733" s="56"/>
    </row>
    <row r="734" spans="2:8" ht="12.75">
      <c r="B734" s="3"/>
      <c r="E734" s="56"/>
      <c r="F734" s="56"/>
      <c r="G734" s="56"/>
      <c r="H734" s="56"/>
    </row>
    <row r="735" spans="2:8" ht="12.75">
      <c r="B735" s="3"/>
      <c r="E735" s="56"/>
      <c r="F735" s="56"/>
      <c r="G735" s="56"/>
      <c r="H735" s="56"/>
    </row>
    <row r="736" spans="2:8" ht="12.75">
      <c r="B736" s="3"/>
      <c r="E736" s="56"/>
      <c r="F736" s="56"/>
      <c r="G736" s="56"/>
      <c r="H736" s="56"/>
    </row>
    <row r="737" spans="2:8" ht="12.75">
      <c r="B737" s="3"/>
      <c r="E737" s="56"/>
      <c r="F737" s="56"/>
      <c r="G737" s="56"/>
      <c r="H737" s="56"/>
    </row>
    <row r="738" spans="2:8" ht="12.75">
      <c r="B738" s="3"/>
      <c r="E738" s="56"/>
      <c r="F738" s="56"/>
      <c r="G738" s="56"/>
      <c r="H738" s="56"/>
    </row>
    <row r="739" spans="2:8" ht="12.75">
      <c r="B739" s="3"/>
      <c r="E739" s="56"/>
      <c r="F739" s="56"/>
      <c r="G739" s="56"/>
      <c r="H739" s="56"/>
    </row>
    <row r="740" spans="2:8" ht="12.75">
      <c r="B740" s="3"/>
      <c r="E740" s="56"/>
      <c r="F740" s="56"/>
      <c r="G740" s="56"/>
      <c r="H740" s="56"/>
    </row>
    <row r="741" spans="2:8" ht="12.75">
      <c r="B741" s="3"/>
      <c r="E741" s="56"/>
      <c r="F741" s="56"/>
      <c r="G741" s="56"/>
      <c r="H741" s="56"/>
    </row>
    <row r="742" spans="2:8" ht="12.75">
      <c r="B742" s="3"/>
      <c r="E742" s="56"/>
      <c r="F742" s="56"/>
      <c r="G742" s="56"/>
      <c r="H742" s="56"/>
    </row>
    <row r="743" spans="2:8" ht="12.75">
      <c r="B743" s="3"/>
      <c r="E743" s="56"/>
      <c r="F743" s="56"/>
      <c r="G743" s="56"/>
      <c r="H743" s="56"/>
    </row>
    <row r="744" spans="2:8" ht="12.75">
      <c r="B744" s="3"/>
      <c r="E744" s="56"/>
      <c r="F744" s="56"/>
      <c r="G744" s="56"/>
      <c r="H744" s="56"/>
    </row>
    <row r="745" spans="2:8" ht="12.75">
      <c r="B745" s="3"/>
      <c r="E745" s="56"/>
      <c r="F745" s="56"/>
      <c r="G745" s="56"/>
      <c r="H745" s="56"/>
    </row>
    <row r="746" spans="2:8" ht="12.75">
      <c r="B746" s="3"/>
      <c r="E746" s="56"/>
      <c r="F746" s="56"/>
      <c r="G746" s="56"/>
      <c r="H746" s="56"/>
    </row>
    <row r="747" spans="2:8" ht="12.75">
      <c r="B747" s="3"/>
      <c r="E747" s="56"/>
      <c r="F747" s="56"/>
      <c r="G747" s="56"/>
      <c r="H747" s="56"/>
    </row>
    <row r="748" spans="2:8" ht="12.75">
      <c r="B748" s="3"/>
      <c r="E748" s="56"/>
      <c r="F748" s="56"/>
      <c r="G748" s="56"/>
      <c r="H748" s="56"/>
    </row>
    <row r="749" spans="2:8" ht="12.75">
      <c r="B749" s="3"/>
      <c r="E749" s="56"/>
      <c r="F749" s="56"/>
      <c r="G749" s="56"/>
      <c r="H749" s="56"/>
    </row>
    <row r="750" spans="2:8" ht="12.75">
      <c r="B750" s="3"/>
      <c r="E750" s="56"/>
      <c r="F750" s="56"/>
      <c r="G750" s="56"/>
      <c r="H750" s="56"/>
    </row>
    <row r="751" spans="2:8" ht="12.75">
      <c r="B751" s="3"/>
      <c r="E751" s="56"/>
      <c r="F751" s="56"/>
      <c r="G751" s="56"/>
      <c r="H751" s="56"/>
    </row>
    <row r="752" spans="2:8" ht="12.75">
      <c r="B752" s="3"/>
      <c r="E752" s="56"/>
      <c r="F752" s="56"/>
      <c r="G752" s="56"/>
      <c r="H752" s="56"/>
    </row>
    <row r="753" spans="2:8" ht="12.75">
      <c r="B753" s="3"/>
      <c r="E753" s="56"/>
      <c r="F753" s="56"/>
      <c r="G753" s="56"/>
      <c r="H753" s="56"/>
    </row>
    <row r="754" spans="2:8" ht="12.75">
      <c r="B754" s="3"/>
      <c r="E754" s="56"/>
      <c r="F754" s="56"/>
      <c r="G754" s="56"/>
      <c r="H754" s="56"/>
    </row>
    <row r="755" spans="2:8" ht="12.75">
      <c r="B755" s="3"/>
      <c r="E755" s="56"/>
      <c r="F755" s="56"/>
      <c r="G755" s="56"/>
      <c r="H755" s="56"/>
    </row>
    <row r="756" spans="2:8" ht="12.75">
      <c r="B756" s="3"/>
      <c r="E756" s="56"/>
      <c r="F756" s="56"/>
      <c r="G756" s="56"/>
      <c r="H756" s="56"/>
    </row>
    <row r="757" spans="2:8" ht="12.75">
      <c r="B757" s="3"/>
      <c r="E757" s="56"/>
      <c r="F757" s="56"/>
      <c r="G757" s="56"/>
      <c r="H757" s="56"/>
    </row>
    <row r="758" spans="2:8" ht="12.75">
      <c r="B758" s="3"/>
      <c r="E758" s="56"/>
      <c r="F758" s="56"/>
      <c r="G758" s="56"/>
      <c r="H758" s="56"/>
    </row>
    <row r="759" spans="2:8" ht="12.75">
      <c r="B759" s="3"/>
      <c r="E759" s="56"/>
      <c r="F759" s="56"/>
      <c r="G759" s="56"/>
      <c r="H759" s="56"/>
    </row>
    <row r="760" spans="2:8" ht="12.75">
      <c r="B760" s="3"/>
      <c r="E760" s="56"/>
      <c r="F760" s="56"/>
      <c r="G760" s="56"/>
      <c r="H760" s="56"/>
    </row>
    <row r="761" spans="2:8" ht="12.75">
      <c r="B761" s="3"/>
      <c r="E761" s="56"/>
      <c r="F761" s="56"/>
      <c r="G761" s="56"/>
      <c r="H761" s="56"/>
    </row>
    <row r="762" spans="2:8" ht="12.75">
      <c r="B762" s="3"/>
      <c r="E762" s="56"/>
      <c r="F762" s="56"/>
      <c r="G762" s="56"/>
      <c r="H762" s="56"/>
    </row>
    <row r="763" spans="2:8" ht="12.75">
      <c r="B763" s="3"/>
      <c r="E763" s="56"/>
      <c r="F763" s="56"/>
      <c r="G763" s="56"/>
      <c r="H763" s="56"/>
    </row>
    <row r="764" spans="2:8" ht="12.75">
      <c r="B764" s="3"/>
      <c r="E764" s="56"/>
      <c r="F764" s="56"/>
      <c r="G764" s="56"/>
      <c r="H764" s="56"/>
    </row>
    <row r="765" spans="2:8" ht="12.75">
      <c r="B765" s="3"/>
      <c r="E765" s="56"/>
      <c r="F765" s="56"/>
      <c r="G765" s="56"/>
      <c r="H765" s="56"/>
    </row>
    <row r="766" spans="2:8" ht="12.75">
      <c r="B766" s="3"/>
      <c r="E766" s="56"/>
      <c r="F766" s="56"/>
      <c r="G766" s="56"/>
      <c r="H766" s="56"/>
    </row>
    <row r="767" spans="2:8" ht="12.75">
      <c r="B767" s="3"/>
      <c r="E767" s="56"/>
      <c r="F767" s="56"/>
      <c r="G767" s="56"/>
      <c r="H767" s="56"/>
    </row>
    <row r="768" spans="2:8" ht="12.75">
      <c r="B768" s="3"/>
      <c r="E768" s="56"/>
      <c r="F768" s="56"/>
      <c r="G768" s="56"/>
      <c r="H768" s="56"/>
    </row>
    <row r="769" spans="2:8" ht="12.75">
      <c r="B769" s="3"/>
      <c r="E769" s="56"/>
      <c r="F769" s="56"/>
      <c r="G769" s="56"/>
      <c r="H769" s="56"/>
    </row>
    <row r="770" spans="2:8" ht="12.75">
      <c r="B770" s="3"/>
      <c r="E770" s="56"/>
      <c r="F770" s="56"/>
      <c r="G770" s="56"/>
      <c r="H770" s="56"/>
    </row>
    <row r="771" spans="2:8" ht="12.75">
      <c r="B771" s="3"/>
      <c r="E771" s="56"/>
      <c r="F771" s="56"/>
      <c r="G771" s="56"/>
      <c r="H771" s="56"/>
    </row>
    <row r="772" spans="2:8" ht="12.75">
      <c r="B772" s="3"/>
      <c r="E772" s="56"/>
      <c r="F772" s="56"/>
      <c r="G772" s="56"/>
      <c r="H772" s="56"/>
    </row>
    <row r="773" spans="2:8" ht="12.75">
      <c r="B773" s="3"/>
      <c r="E773" s="56"/>
      <c r="F773" s="56"/>
      <c r="G773" s="56"/>
      <c r="H773" s="56"/>
    </row>
    <row r="774" spans="2:8" ht="12.75">
      <c r="B774" s="3"/>
      <c r="E774" s="56"/>
      <c r="F774" s="56"/>
      <c r="G774" s="56"/>
      <c r="H774" s="56"/>
    </row>
    <row r="775" spans="2:8" ht="12.75">
      <c r="B775" s="3"/>
      <c r="E775" s="56"/>
      <c r="F775" s="56"/>
      <c r="G775" s="56"/>
      <c r="H775" s="56"/>
    </row>
    <row r="776" spans="2:8" ht="12.75">
      <c r="B776" s="3"/>
      <c r="E776" s="56"/>
      <c r="F776" s="56"/>
      <c r="G776" s="56"/>
      <c r="H776" s="56"/>
    </row>
    <row r="777" spans="2:8" ht="12.75">
      <c r="B777" s="3"/>
      <c r="E777" s="56"/>
      <c r="F777" s="56"/>
      <c r="G777" s="56"/>
      <c r="H777" s="56"/>
    </row>
    <row r="778" spans="2:8" ht="12.75">
      <c r="B778" s="3"/>
      <c r="E778" s="56"/>
      <c r="F778" s="56"/>
      <c r="G778" s="56"/>
      <c r="H778" s="56"/>
    </row>
    <row r="779" spans="2:8" ht="12.75">
      <c r="B779" s="3"/>
      <c r="E779" s="56"/>
      <c r="F779" s="56"/>
      <c r="G779" s="56"/>
      <c r="H779" s="56"/>
    </row>
    <row r="780" spans="2:8" ht="12.75">
      <c r="B780" s="3"/>
      <c r="E780" s="56"/>
      <c r="F780" s="56"/>
      <c r="G780" s="56"/>
      <c r="H780" s="56"/>
    </row>
    <row r="781" spans="2:8" ht="12.75">
      <c r="B781" s="3"/>
      <c r="E781" s="56"/>
      <c r="F781" s="56"/>
      <c r="G781" s="56"/>
      <c r="H781" s="56"/>
    </row>
    <row r="782" spans="2:8" ht="12.75">
      <c r="B782" s="3"/>
      <c r="E782" s="56"/>
      <c r="F782" s="56"/>
      <c r="G782" s="56"/>
      <c r="H782" s="56"/>
    </row>
    <row r="783" spans="2:8" ht="12.75">
      <c r="B783" s="3"/>
      <c r="E783" s="56"/>
      <c r="F783" s="56"/>
      <c r="G783" s="56"/>
      <c r="H783" s="56"/>
    </row>
    <row r="784" spans="2:8" ht="12.75">
      <c r="B784" s="3"/>
      <c r="E784" s="56"/>
      <c r="F784" s="56"/>
      <c r="G784" s="56"/>
      <c r="H784" s="56"/>
    </row>
    <row r="785" spans="2:8" ht="12.75">
      <c r="B785" s="3"/>
      <c r="E785" s="56"/>
      <c r="F785" s="56"/>
      <c r="G785" s="56"/>
      <c r="H785" s="56"/>
    </row>
    <row r="786" spans="2:8" ht="12.75">
      <c r="B786" s="3"/>
      <c r="E786" s="56"/>
      <c r="F786" s="56"/>
      <c r="G786" s="56"/>
      <c r="H786" s="56"/>
    </row>
    <row r="787" spans="2:8" ht="12.75">
      <c r="B787" s="3"/>
      <c r="E787" s="56"/>
      <c r="F787" s="56"/>
      <c r="G787" s="56"/>
      <c r="H787" s="56"/>
    </row>
    <row r="788" spans="2:8" ht="12.75">
      <c r="B788" s="3"/>
      <c r="E788" s="56"/>
      <c r="F788" s="56"/>
      <c r="G788" s="56"/>
      <c r="H788" s="56"/>
    </row>
    <row r="789" spans="2:8" ht="12.75">
      <c r="B789" s="3"/>
      <c r="E789" s="56"/>
      <c r="F789" s="56"/>
      <c r="G789" s="56"/>
      <c r="H789" s="56"/>
    </row>
    <row r="790" spans="2:8" ht="12.75">
      <c r="B790" s="3"/>
      <c r="E790" s="56"/>
      <c r="F790" s="56"/>
      <c r="G790" s="56"/>
      <c r="H790" s="56"/>
    </row>
    <row r="791" spans="2:8" ht="12.75">
      <c r="B791" s="3"/>
      <c r="E791" s="56"/>
      <c r="F791" s="56"/>
      <c r="G791" s="56"/>
      <c r="H791" s="56"/>
    </row>
    <row r="792" spans="2:8" ht="12.75">
      <c r="B792" s="3"/>
      <c r="E792" s="56"/>
      <c r="F792" s="56"/>
      <c r="G792" s="56"/>
      <c r="H792" s="56"/>
    </row>
    <row r="793" spans="2:8" ht="12.75">
      <c r="B793" s="3"/>
      <c r="E793" s="56"/>
      <c r="F793" s="56"/>
      <c r="G793" s="56"/>
      <c r="H793" s="56"/>
    </row>
    <row r="794" spans="2:8" ht="12.75">
      <c r="B794" s="3"/>
      <c r="E794" s="56"/>
      <c r="F794" s="56"/>
      <c r="G794" s="56"/>
      <c r="H794" s="56"/>
    </row>
    <row r="795" spans="2:8" ht="12.75">
      <c r="B795" s="3"/>
      <c r="E795" s="56"/>
      <c r="F795" s="56"/>
      <c r="G795" s="56"/>
      <c r="H795" s="56"/>
    </row>
    <row r="796" spans="2:8" ht="12.75">
      <c r="B796" s="3"/>
      <c r="E796" s="56"/>
      <c r="F796" s="56"/>
      <c r="G796" s="56"/>
      <c r="H796" s="56"/>
    </row>
    <row r="797" spans="2:8" ht="12.75">
      <c r="B797" s="3"/>
      <c r="E797" s="56"/>
      <c r="F797" s="56"/>
      <c r="G797" s="56"/>
      <c r="H797" s="56"/>
    </row>
    <row r="798" spans="2:8" ht="12.75">
      <c r="B798" s="3"/>
      <c r="E798" s="56"/>
      <c r="F798" s="56"/>
      <c r="G798" s="56"/>
      <c r="H798" s="56"/>
    </row>
    <row r="799" spans="2:8" ht="12.75">
      <c r="B799" s="3"/>
      <c r="E799" s="56"/>
      <c r="F799" s="56"/>
      <c r="G799" s="56"/>
      <c r="H799" s="56"/>
    </row>
    <row r="800" spans="2:8" ht="12.75">
      <c r="B800" s="3"/>
      <c r="E800" s="56"/>
      <c r="F800" s="56"/>
      <c r="G800" s="56"/>
      <c r="H800" s="56"/>
    </row>
    <row r="801" spans="2:8" ht="12.75">
      <c r="B801" s="3"/>
      <c r="E801" s="56"/>
      <c r="F801" s="56"/>
      <c r="G801" s="56"/>
      <c r="H801" s="56"/>
    </row>
    <row r="802" spans="2:8" ht="12.75">
      <c r="B802" s="3"/>
      <c r="E802" s="56"/>
      <c r="F802" s="56"/>
      <c r="G802" s="56"/>
      <c r="H802" s="56"/>
    </row>
    <row r="803" spans="2:8" ht="12.75">
      <c r="B803" s="3"/>
      <c r="E803" s="56"/>
      <c r="F803" s="56"/>
      <c r="G803" s="56"/>
      <c r="H803" s="56"/>
    </row>
    <row r="804" spans="2:8" ht="12.75">
      <c r="B804" s="3"/>
      <c r="E804" s="56"/>
      <c r="F804" s="56"/>
      <c r="G804" s="56"/>
      <c r="H804" s="56"/>
    </row>
    <row r="805" spans="2:8" ht="12.75">
      <c r="B805" s="3"/>
      <c r="E805" s="56"/>
      <c r="F805" s="56"/>
      <c r="G805" s="56"/>
      <c r="H805" s="56"/>
    </row>
    <row r="806" spans="2:8" ht="12.75">
      <c r="B806" s="3"/>
      <c r="E806" s="56"/>
      <c r="F806" s="56"/>
      <c r="G806" s="56"/>
      <c r="H806" s="56"/>
    </row>
    <row r="807" spans="2:8" ht="12.75">
      <c r="B807" s="3"/>
      <c r="E807" s="56"/>
      <c r="F807" s="56"/>
      <c r="G807" s="56"/>
      <c r="H807" s="56"/>
    </row>
    <row r="808" spans="2:8" ht="12.75">
      <c r="B808" s="3"/>
      <c r="E808" s="56"/>
      <c r="F808" s="56"/>
      <c r="G808" s="56"/>
      <c r="H808" s="56"/>
    </row>
    <row r="809" spans="2:8" ht="12.75">
      <c r="B809" s="3"/>
      <c r="E809" s="56"/>
      <c r="F809" s="56"/>
      <c r="G809" s="56"/>
      <c r="H809" s="56"/>
    </row>
    <row r="810" spans="2:8" ht="12.75">
      <c r="B810" s="3"/>
      <c r="E810" s="56"/>
      <c r="F810" s="56"/>
      <c r="G810" s="56"/>
      <c r="H810" s="56"/>
    </row>
    <row r="811" spans="2:8" ht="12.75">
      <c r="B811" s="3"/>
      <c r="E811" s="56"/>
      <c r="F811" s="56"/>
      <c r="G811" s="56"/>
      <c r="H811" s="56"/>
    </row>
    <row r="812" spans="2:8" ht="12.75">
      <c r="B812" s="3"/>
      <c r="E812" s="56"/>
      <c r="F812" s="56"/>
      <c r="G812" s="56"/>
      <c r="H812" s="56"/>
    </row>
    <row r="813" spans="2:8" ht="12.75">
      <c r="B813" s="3"/>
      <c r="E813" s="56"/>
      <c r="F813" s="56"/>
      <c r="G813" s="56"/>
      <c r="H813" s="56"/>
    </row>
    <row r="814" spans="2:8" ht="12.75">
      <c r="B814" s="3"/>
      <c r="E814" s="56"/>
      <c r="F814" s="56"/>
      <c r="G814" s="56"/>
      <c r="H814" s="56"/>
    </row>
    <row r="815" spans="2:8" ht="12.75">
      <c r="B815" s="3"/>
      <c r="E815" s="56"/>
      <c r="F815" s="56"/>
      <c r="G815" s="56"/>
      <c r="H815" s="56"/>
    </row>
    <row r="816" spans="2:8" ht="12.75">
      <c r="B816" s="3"/>
      <c r="E816" s="56"/>
      <c r="F816" s="56"/>
      <c r="G816" s="56"/>
      <c r="H816" s="56"/>
    </row>
    <row r="817" spans="2:8" ht="12.75">
      <c r="B817" s="3"/>
      <c r="E817" s="56"/>
      <c r="F817" s="56"/>
      <c r="G817" s="56"/>
      <c r="H817" s="56"/>
    </row>
    <row r="818" spans="2:8" ht="12.75">
      <c r="B818" s="3"/>
      <c r="E818" s="56"/>
      <c r="F818" s="56"/>
      <c r="G818" s="56"/>
      <c r="H818" s="56"/>
    </row>
    <row r="819" spans="2:8" ht="12.75">
      <c r="B819" s="3"/>
      <c r="E819" s="56"/>
      <c r="F819" s="56"/>
      <c r="G819" s="56"/>
      <c r="H819" s="56"/>
    </row>
    <row r="820" spans="2:8" ht="12.75">
      <c r="B820" s="3"/>
      <c r="E820" s="56"/>
      <c r="F820" s="56"/>
      <c r="G820" s="56"/>
      <c r="H820" s="56"/>
    </row>
    <row r="821" spans="2:8" ht="12.75">
      <c r="B821" s="3"/>
      <c r="E821" s="56"/>
      <c r="F821" s="56"/>
      <c r="G821" s="56"/>
      <c r="H821" s="56"/>
    </row>
    <row r="822" spans="2:8" ht="12.75">
      <c r="B822" s="3"/>
      <c r="E822" s="56"/>
      <c r="F822" s="56"/>
      <c r="G822" s="56"/>
      <c r="H822" s="56"/>
    </row>
    <row r="823" spans="2:8" ht="12.75">
      <c r="B823" s="3"/>
      <c r="E823" s="56"/>
      <c r="F823" s="56"/>
      <c r="G823" s="56"/>
      <c r="H823" s="56"/>
    </row>
    <row r="824" spans="2:8" ht="12.75">
      <c r="B824" s="3"/>
      <c r="E824" s="56"/>
      <c r="F824" s="56"/>
      <c r="G824" s="56"/>
      <c r="H824" s="56"/>
    </row>
    <row r="825" spans="2:8" ht="12.75">
      <c r="B825" s="3"/>
      <c r="E825" s="56"/>
      <c r="F825" s="56"/>
      <c r="G825" s="56"/>
      <c r="H825" s="56"/>
    </row>
    <row r="826" spans="2:8" ht="12.75">
      <c r="B826" s="3"/>
      <c r="E826" s="56"/>
      <c r="F826" s="56"/>
      <c r="G826" s="56"/>
      <c r="H826" s="56"/>
    </row>
    <row r="827" spans="2:8" ht="12.75">
      <c r="B827" s="3"/>
      <c r="E827" s="56"/>
      <c r="F827" s="56"/>
      <c r="G827" s="56"/>
      <c r="H827" s="56"/>
    </row>
    <row r="828" spans="2:8" ht="12.75">
      <c r="B828" s="3"/>
      <c r="E828" s="56"/>
      <c r="F828" s="56"/>
      <c r="G828" s="56"/>
      <c r="H828" s="56"/>
    </row>
    <row r="829" spans="2:8" ht="12.75">
      <c r="B829" s="3"/>
      <c r="E829" s="56"/>
      <c r="F829" s="56"/>
      <c r="G829" s="56"/>
      <c r="H829" s="56"/>
    </row>
    <row r="830" spans="2:8" ht="12.75">
      <c r="B830" s="3"/>
      <c r="E830" s="56"/>
      <c r="F830" s="56"/>
      <c r="G830" s="56"/>
      <c r="H830" s="56"/>
    </row>
    <row r="831" spans="2:8" ht="12.75">
      <c r="B831" s="3"/>
      <c r="E831" s="56"/>
      <c r="F831" s="56"/>
      <c r="G831" s="56"/>
      <c r="H831" s="56"/>
    </row>
    <row r="832" spans="2:8" ht="12.75">
      <c r="B832" s="3"/>
      <c r="E832" s="56"/>
      <c r="F832" s="56"/>
      <c r="G832" s="56"/>
      <c r="H832" s="56"/>
    </row>
    <row r="833" spans="2:8" ht="12.75">
      <c r="B833" s="3"/>
      <c r="E833" s="56"/>
      <c r="F833" s="56"/>
      <c r="G833" s="56"/>
      <c r="H833" s="56"/>
    </row>
    <row r="834" spans="2:8" ht="12.75">
      <c r="B834" s="3"/>
      <c r="E834" s="56"/>
      <c r="F834" s="56"/>
      <c r="G834" s="56"/>
      <c r="H834" s="56"/>
    </row>
    <row r="835" spans="2:8" ht="12.75">
      <c r="B835" s="3"/>
      <c r="E835" s="56"/>
      <c r="F835" s="56"/>
      <c r="G835" s="56"/>
      <c r="H835" s="56"/>
    </row>
    <row r="836" spans="2:8" ht="12.75">
      <c r="B836" s="3"/>
      <c r="E836" s="56"/>
      <c r="F836" s="56"/>
      <c r="G836" s="56"/>
      <c r="H836" s="56"/>
    </row>
    <row r="837" spans="2:8" ht="12.75">
      <c r="B837" s="3"/>
      <c r="E837" s="56"/>
      <c r="F837" s="56"/>
      <c r="G837" s="56"/>
      <c r="H837" s="56"/>
    </row>
    <row r="838" spans="2:8" ht="12.75">
      <c r="B838" s="3"/>
      <c r="E838" s="56"/>
      <c r="F838" s="56"/>
      <c r="G838" s="56"/>
      <c r="H838" s="56"/>
    </row>
    <row r="839" spans="2:8" ht="12.75">
      <c r="B839" s="3"/>
      <c r="E839" s="56"/>
      <c r="F839" s="56"/>
      <c r="G839" s="56"/>
      <c r="H839" s="56"/>
    </row>
    <row r="840" spans="2:8" ht="12.75">
      <c r="B840" s="3"/>
      <c r="E840" s="56"/>
      <c r="F840" s="56"/>
      <c r="G840" s="56"/>
      <c r="H840" s="56"/>
    </row>
    <row r="841" spans="2:8" ht="12.75">
      <c r="B841" s="3"/>
      <c r="E841" s="56"/>
      <c r="F841" s="56"/>
      <c r="G841" s="56"/>
      <c r="H841" s="56"/>
    </row>
    <row r="842" spans="2:8" ht="12.75">
      <c r="B842" s="3"/>
      <c r="E842" s="56"/>
      <c r="F842" s="56"/>
      <c r="G842" s="56"/>
      <c r="H842" s="56"/>
    </row>
    <row r="843" spans="2:8" ht="12.75">
      <c r="B843" s="3"/>
      <c r="E843" s="56"/>
      <c r="F843" s="56"/>
      <c r="G843" s="56"/>
      <c r="H843" s="56"/>
    </row>
    <row r="844" spans="2:8" ht="12.75">
      <c r="B844" s="3"/>
      <c r="E844" s="56"/>
      <c r="F844" s="56"/>
      <c r="G844" s="56"/>
      <c r="H844" s="56"/>
    </row>
    <row r="845" spans="2:8" ht="12.75">
      <c r="B845" s="3"/>
      <c r="E845" s="56"/>
      <c r="F845" s="56"/>
      <c r="G845" s="56"/>
      <c r="H845" s="56"/>
    </row>
    <row r="846" spans="2:8" ht="12.75">
      <c r="B846" s="3"/>
      <c r="E846" s="56"/>
      <c r="F846" s="56"/>
      <c r="G846" s="56"/>
      <c r="H846" s="56"/>
    </row>
    <row r="847" spans="2:8" ht="12.75">
      <c r="B847" s="3"/>
      <c r="E847" s="56"/>
      <c r="F847" s="56"/>
      <c r="G847" s="56"/>
      <c r="H847" s="56"/>
    </row>
    <row r="848" spans="2:8" ht="12.75">
      <c r="B848" s="3"/>
      <c r="E848" s="56"/>
      <c r="F848" s="56"/>
      <c r="G848" s="56"/>
      <c r="H848" s="56"/>
    </row>
    <row r="849" spans="2:8" ht="12.75">
      <c r="B849" s="3"/>
      <c r="E849" s="56"/>
      <c r="F849" s="56"/>
      <c r="G849" s="56"/>
      <c r="H849" s="56"/>
    </row>
    <row r="850" spans="2:8" ht="12.75">
      <c r="B850" s="3"/>
      <c r="E850" s="56"/>
      <c r="F850" s="56"/>
      <c r="G850" s="56"/>
      <c r="H850" s="56"/>
    </row>
    <row r="851" spans="2:8" ht="12.75">
      <c r="B851" s="3"/>
      <c r="E851" s="56"/>
      <c r="F851" s="56"/>
      <c r="G851" s="56"/>
      <c r="H851" s="56"/>
    </row>
    <row r="852" spans="2:8" ht="12.75">
      <c r="B852" s="3"/>
      <c r="E852" s="56"/>
      <c r="F852" s="56"/>
      <c r="G852" s="56"/>
      <c r="H852" s="56"/>
    </row>
    <row r="853" spans="2:8" ht="12.75">
      <c r="B853" s="3"/>
      <c r="E853" s="56"/>
      <c r="F853" s="56"/>
      <c r="G853" s="56"/>
      <c r="H853" s="56"/>
    </row>
    <row r="854" spans="2:8" ht="12.75">
      <c r="B854" s="3"/>
      <c r="E854" s="56"/>
      <c r="F854" s="56"/>
      <c r="G854" s="56"/>
      <c r="H854" s="56"/>
    </row>
    <row r="855" spans="2:8" ht="12.75">
      <c r="B855" s="3"/>
      <c r="E855" s="56"/>
      <c r="F855" s="56"/>
      <c r="G855" s="56"/>
      <c r="H855" s="56"/>
    </row>
    <row r="856" spans="2:8" ht="12.75">
      <c r="B856" s="3"/>
      <c r="E856" s="56"/>
      <c r="F856" s="56"/>
      <c r="G856" s="56"/>
      <c r="H856" s="56"/>
    </row>
    <row r="857" spans="2:8" ht="12.75">
      <c r="B857" s="3"/>
      <c r="E857" s="56"/>
      <c r="F857" s="56"/>
      <c r="G857" s="56"/>
      <c r="H857" s="56"/>
    </row>
    <row r="858" spans="2:8" ht="12.75">
      <c r="B858" s="3"/>
      <c r="E858" s="56"/>
      <c r="F858" s="56"/>
      <c r="G858" s="56"/>
      <c r="H858" s="56"/>
    </row>
    <row r="859" spans="2:8" ht="12.75">
      <c r="B859" s="3"/>
      <c r="E859" s="56"/>
      <c r="F859" s="56"/>
      <c r="G859" s="56"/>
      <c r="H859" s="56"/>
    </row>
    <row r="860" spans="2:8" ht="12.75">
      <c r="B860" s="3"/>
      <c r="E860" s="56"/>
      <c r="F860" s="56"/>
      <c r="G860" s="56"/>
      <c r="H860" s="56"/>
    </row>
    <row r="861" spans="2:8" ht="12.75">
      <c r="B861" s="3"/>
      <c r="E861" s="56"/>
      <c r="F861" s="56"/>
      <c r="G861" s="56"/>
      <c r="H861" s="56"/>
    </row>
    <row r="862" spans="2:8" ht="12.75">
      <c r="B862" s="3"/>
      <c r="E862" s="56"/>
      <c r="F862" s="56"/>
      <c r="G862" s="56"/>
      <c r="H862" s="56"/>
    </row>
    <row r="863" spans="2:8" ht="12.75">
      <c r="B863" s="3"/>
      <c r="E863" s="56"/>
      <c r="F863" s="56"/>
      <c r="G863" s="56"/>
      <c r="H863" s="56"/>
    </row>
    <row r="864" spans="2:8" ht="12.75">
      <c r="B864" s="3"/>
      <c r="E864" s="56"/>
      <c r="F864" s="56"/>
      <c r="G864" s="56"/>
      <c r="H864" s="56"/>
    </row>
    <row r="865" spans="2:8" ht="12.75">
      <c r="B865" s="3"/>
      <c r="E865" s="56"/>
      <c r="F865" s="56"/>
      <c r="G865" s="56"/>
      <c r="H865" s="56"/>
    </row>
    <row r="866" spans="2:8" ht="12.75">
      <c r="B866" s="3"/>
      <c r="E866" s="56"/>
      <c r="F866" s="56"/>
      <c r="G866" s="56"/>
      <c r="H866" s="56"/>
    </row>
    <row r="867" spans="2:8" ht="12.75">
      <c r="B867" s="3"/>
      <c r="E867" s="56"/>
      <c r="F867" s="56"/>
      <c r="G867" s="56"/>
      <c r="H867" s="56"/>
    </row>
    <row r="868" spans="2:8" ht="12.75">
      <c r="B868" s="3"/>
      <c r="E868" s="56"/>
      <c r="F868" s="56"/>
      <c r="G868" s="56"/>
      <c r="H868" s="56"/>
    </row>
    <row r="869" spans="2:8" ht="12.75">
      <c r="B869" s="3"/>
      <c r="E869" s="56"/>
      <c r="F869" s="56"/>
      <c r="G869" s="56"/>
      <c r="H869" s="56"/>
    </row>
    <row r="870" spans="2:8" ht="12.75">
      <c r="B870" s="3"/>
      <c r="E870" s="56"/>
      <c r="F870" s="56"/>
      <c r="G870" s="56"/>
      <c r="H870" s="56"/>
    </row>
    <row r="871" spans="2:8" ht="12.75">
      <c r="B871" s="3"/>
      <c r="E871" s="56"/>
      <c r="F871" s="56"/>
      <c r="G871" s="56"/>
      <c r="H871" s="56"/>
    </row>
    <row r="872" spans="2:8" ht="12.75">
      <c r="B872" s="3"/>
      <c r="E872" s="56"/>
      <c r="F872" s="56"/>
      <c r="G872" s="56"/>
      <c r="H872" s="56"/>
    </row>
    <row r="873" spans="2:8" ht="12.75">
      <c r="B873" s="3"/>
      <c r="E873" s="56"/>
      <c r="F873" s="56"/>
      <c r="G873" s="56"/>
      <c r="H873" s="56"/>
    </row>
    <row r="874" spans="2:8" ht="12.75">
      <c r="B874" s="3"/>
      <c r="E874" s="56"/>
      <c r="F874" s="56"/>
      <c r="G874" s="56"/>
      <c r="H874" s="56"/>
    </row>
    <row r="875" spans="2:8" ht="12.75">
      <c r="B875" s="3"/>
      <c r="E875" s="56"/>
      <c r="F875" s="56"/>
      <c r="G875" s="56"/>
      <c r="H875" s="56"/>
    </row>
    <row r="876" spans="2:8" ht="12.75">
      <c r="B876" s="3"/>
      <c r="E876" s="56"/>
      <c r="F876" s="56"/>
      <c r="G876" s="56"/>
      <c r="H876" s="56"/>
    </row>
    <row r="877" spans="2:8" ht="12.75">
      <c r="B877" s="3"/>
      <c r="E877" s="56"/>
      <c r="F877" s="56"/>
      <c r="G877" s="56"/>
      <c r="H877" s="56"/>
    </row>
    <row r="878" spans="2:8" ht="12.75">
      <c r="B878" s="3"/>
      <c r="E878" s="56"/>
      <c r="F878" s="56"/>
      <c r="G878" s="56"/>
      <c r="H878" s="56"/>
    </row>
    <row r="879" spans="2:8" ht="12.75">
      <c r="B879" s="3"/>
      <c r="E879" s="56"/>
      <c r="F879" s="56"/>
      <c r="G879" s="56"/>
      <c r="H879" s="56"/>
    </row>
    <row r="880" spans="2:8" ht="12.75">
      <c r="B880" s="3"/>
      <c r="E880" s="56"/>
      <c r="F880" s="56"/>
      <c r="G880" s="56"/>
      <c r="H880" s="56"/>
    </row>
    <row r="881" spans="2:8" ht="12.75">
      <c r="B881" s="3"/>
      <c r="E881" s="56"/>
      <c r="F881" s="56"/>
      <c r="G881" s="56"/>
      <c r="H881" s="56"/>
    </row>
    <row r="882" spans="2:8" ht="12.75">
      <c r="B882" s="3"/>
      <c r="E882" s="56"/>
      <c r="F882" s="56"/>
      <c r="G882" s="56"/>
      <c r="H882" s="56"/>
    </row>
    <row r="883" spans="2:8" ht="12.75">
      <c r="B883" s="3"/>
      <c r="E883" s="56"/>
      <c r="F883" s="56"/>
      <c r="G883" s="56"/>
      <c r="H883" s="56"/>
    </row>
    <row r="884" spans="2:8" ht="12.75">
      <c r="B884" s="3"/>
      <c r="E884" s="56"/>
      <c r="F884" s="56"/>
      <c r="G884" s="56"/>
      <c r="H884" s="56"/>
    </row>
    <row r="885" spans="2:8" ht="12.75">
      <c r="B885" s="3"/>
      <c r="E885" s="56"/>
      <c r="F885" s="56"/>
      <c r="G885" s="56"/>
      <c r="H885" s="56"/>
    </row>
    <row r="886" spans="2:8" ht="12.75">
      <c r="B886" s="3"/>
      <c r="E886" s="56"/>
      <c r="F886" s="56"/>
      <c r="G886" s="56"/>
      <c r="H886" s="56"/>
    </row>
    <row r="887" spans="2:8" ht="12.75">
      <c r="B887" s="3"/>
      <c r="E887" s="56"/>
      <c r="F887" s="56"/>
      <c r="G887" s="56"/>
      <c r="H887" s="56"/>
    </row>
    <row r="888" spans="2:8" ht="12.75">
      <c r="B888" s="3"/>
      <c r="E888" s="56"/>
      <c r="F888" s="56"/>
      <c r="G888" s="56"/>
      <c r="H888" s="56"/>
    </row>
    <row r="889" spans="2:8" ht="12.75">
      <c r="B889" s="3"/>
      <c r="E889" s="56"/>
      <c r="F889" s="56"/>
      <c r="G889" s="56"/>
      <c r="H889" s="56"/>
    </row>
    <row r="890" spans="2:8" ht="12.75">
      <c r="B890" s="3"/>
      <c r="E890" s="56"/>
      <c r="F890" s="56"/>
      <c r="G890" s="56"/>
      <c r="H890" s="56"/>
    </row>
    <row r="891" spans="2:8" ht="12.75">
      <c r="B891" s="3"/>
      <c r="E891" s="56"/>
      <c r="F891" s="56"/>
      <c r="G891" s="56"/>
      <c r="H891" s="56"/>
    </row>
    <row r="892" spans="2:8" ht="12.75">
      <c r="B892" s="3"/>
      <c r="E892" s="56"/>
      <c r="F892" s="56"/>
      <c r="G892" s="56"/>
      <c r="H892" s="56"/>
    </row>
    <row r="893" spans="2:8" ht="12.75">
      <c r="B893" s="3"/>
      <c r="E893" s="56"/>
      <c r="F893" s="56"/>
      <c r="G893" s="56"/>
      <c r="H893" s="56"/>
    </row>
    <row r="894" spans="2:8" ht="12.75">
      <c r="B894" s="3"/>
      <c r="E894" s="56"/>
      <c r="F894" s="56"/>
      <c r="G894" s="56"/>
      <c r="H894" s="56"/>
    </row>
    <row r="895" spans="2:8" ht="12.75">
      <c r="B895" s="3"/>
      <c r="E895" s="56"/>
      <c r="F895" s="56"/>
      <c r="G895" s="56"/>
      <c r="H895" s="56"/>
    </row>
    <row r="896" spans="2:8" ht="12.75">
      <c r="B896" s="3"/>
      <c r="E896" s="56"/>
      <c r="F896" s="56"/>
      <c r="G896" s="56"/>
      <c r="H896" s="56"/>
    </row>
    <row r="897" spans="2:8" ht="12.75">
      <c r="B897" s="3"/>
      <c r="E897" s="56"/>
      <c r="F897" s="56"/>
      <c r="G897" s="56"/>
      <c r="H897" s="56"/>
    </row>
    <row r="898" spans="2:8" ht="12.75">
      <c r="B898" s="3"/>
      <c r="E898" s="56"/>
      <c r="F898" s="56"/>
      <c r="G898" s="56"/>
      <c r="H898" s="56"/>
    </row>
    <row r="899" spans="2:8" ht="12.75">
      <c r="B899" s="3"/>
      <c r="E899" s="56"/>
      <c r="F899" s="56"/>
      <c r="G899" s="56"/>
      <c r="H899" s="56"/>
    </row>
    <row r="900" spans="2:8" ht="12.75">
      <c r="B900" s="3"/>
      <c r="E900" s="56"/>
      <c r="F900" s="56"/>
      <c r="G900" s="56"/>
      <c r="H900" s="56"/>
    </row>
    <row r="901" spans="2:8" ht="12.75">
      <c r="B901" s="3"/>
      <c r="E901" s="56"/>
      <c r="F901" s="56"/>
      <c r="G901" s="56"/>
      <c r="H901" s="56"/>
    </row>
    <row r="902" spans="2:8" ht="12.75">
      <c r="B902" s="3"/>
      <c r="E902" s="56"/>
      <c r="F902" s="56"/>
      <c r="G902" s="56"/>
      <c r="H902" s="56"/>
    </row>
    <row r="903" spans="2:8" ht="12.75">
      <c r="B903" s="3"/>
      <c r="E903" s="56"/>
      <c r="F903" s="56"/>
      <c r="G903" s="56"/>
      <c r="H903" s="56"/>
    </row>
    <row r="904" spans="2:8" ht="12.75">
      <c r="B904" s="3"/>
      <c r="E904" s="56"/>
      <c r="F904" s="56"/>
      <c r="G904" s="56"/>
      <c r="H904" s="56"/>
    </row>
    <row r="905" spans="2:8" ht="12.75">
      <c r="B905" s="3"/>
      <c r="E905" s="56"/>
      <c r="F905" s="56"/>
      <c r="G905" s="56"/>
      <c r="H905" s="56"/>
    </row>
    <row r="906" spans="2:8" ht="12.75">
      <c r="B906" s="3"/>
      <c r="E906" s="56"/>
      <c r="F906" s="56"/>
      <c r="G906" s="56"/>
      <c r="H906" s="56"/>
    </row>
    <row r="907" spans="2:8" ht="12.75">
      <c r="B907" s="3"/>
      <c r="E907" s="56"/>
      <c r="F907" s="56"/>
      <c r="G907" s="56"/>
      <c r="H907" s="56"/>
    </row>
    <row r="908" spans="2:8" ht="12.75">
      <c r="B908" s="3"/>
      <c r="E908" s="56"/>
      <c r="F908" s="56"/>
      <c r="G908" s="56"/>
      <c r="H908" s="56"/>
    </row>
    <row r="909" spans="2:8" ht="12.75">
      <c r="B909" s="3"/>
      <c r="E909" s="56"/>
      <c r="F909" s="56"/>
      <c r="G909" s="56"/>
      <c r="H909" s="56"/>
    </row>
    <row r="910" spans="2:8" ht="12.75">
      <c r="B910" s="3"/>
      <c r="E910" s="56"/>
      <c r="F910" s="56"/>
      <c r="G910" s="56"/>
      <c r="H910" s="56"/>
    </row>
    <row r="911" spans="2:8" ht="12.75">
      <c r="B911" s="3"/>
      <c r="E911" s="56"/>
      <c r="F911" s="56"/>
      <c r="G911" s="56"/>
      <c r="H911" s="56"/>
    </row>
    <row r="912" spans="2:8" ht="12.75">
      <c r="B912" s="3"/>
      <c r="E912" s="56"/>
      <c r="F912" s="56"/>
      <c r="G912" s="56"/>
      <c r="H912" s="56"/>
    </row>
    <row r="913" spans="2:8" ht="12.75">
      <c r="B913" s="3"/>
      <c r="E913" s="56"/>
      <c r="F913" s="56"/>
      <c r="G913" s="56"/>
      <c r="H913" s="56"/>
    </row>
    <row r="914" spans="2:8" ht="12.75">
      <c r="B914" s="3"/>
      <c r="E914" s="56"/>
      <c r="F914" s="56"/>
      <c r="G914" s="56"/>
      <c r="H914" s="56"/>
    </row>
    <row r="915" spans="2:8" ht="12.75">
      <c r="B915" s="3"/>
      <c r="E915" s="56"/>
      <c r="F915" s="56"/>
      <c r="G915" s="56"/>
      <c r="H915" s="56"/>
    </row>
    <row r="916" spans="2:8" ht="12.75">
      <c r="B916" s="3"/>
      <c r="E916" s="56"/>
      <c r="F916" s="56"/>
      <c r="G916" s="56"/>
      <c r="H916" s="5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FF00"/>
  </sheetPr>
  <dimension ref="A1:Y953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/>
  <cols>
    <col min="1" max="1" width="5.42578125" customWidth="1"/>
    <col min="2" max="2" width="13.5703125" customWidth="1"/>
    <col min="3" max="3" width="23.28515625" customWidth="1"/>
    <col min="4" max="4" width="18.28515625" customWidth="1"/>
    <col min="5" max="5" width="19" customWidth="1"/>
    <col min="6" max="6" width="17.42578125" customWidth="1"/>
    <col min="7" max="7" width="18.85546875" customWidth="1"/>
    <col min="8" max="8" width="15.85546875" customWidth="1"/>
    <col min="9" max="9" width="15.28515625" customWidth="1"/>
  </cols>
  <sheetData>
    <row r="1" spans="1:25" ht="12.75">
      <c r="A1" s="4"/>
      <c r="H1" s="25"/>
      <c r="I1" s="50"/>
    </row>
    <row r="2" spans="1:25" ht="12.75">
      <c r="A2" s="4"/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  <c r="I2" s="4">
        <v>8</v>
      </c>
    </row>
    <row r="3" spans="1:25" ht="6.75" customHeight="1">
      <c r="H3" s="25"/>
      <c r="I3" s="50"/>
    </row>
    <row r="4" spans="1:25" ht="12.75">
      <c r="A4" s="6" t="s">
        <v>3</v>
      </c>
      <c r="B4" s="6" t="s">
        <v>4</v>
      </c>
      <c r="C4" s="6" t="s">
        <v>5</v>
      </c>
      <c r="D4" s="6" t="s">
        <v>6</v>
      </c>
      <c r="E4" s="33" t="s">
        <v>46</v>
      </c>
      <c r="F4" s="33" t="s">
        <v>47</v>
      </c>
      <c r="G4" s="33" t="s">
        <v>48</v>
      </c>
      <c r="H4" s="32" t="s">
        <v>49</v>
      </c>
      <c r="I4" s="52" t="s">
        <v>50</v>
      </c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12.75">
      <c r="A5" s="36">
        <v>1</v>
      </c>
      <c r="B5" s="38">
        <f>RPT_PHU_CAP_TN!B5</f>
        <v>10530</v>
      </c>
      <c r="C5" s="38" t="str">
        <f>RPT_PHU_CAP_TN!C5</f>
        <v>Bùi Tuấn Anh</v>
      </c>
      <c r="D5" s="38" t="str">
        <f>RPT_PHU_CAP_TN!D5</f>
        <v>Giám đốc</v>
      </c>
      <c r="E5">
        <f>VLOOKUP(B5,GD_CHAM_CONG!$C$6:$BD$912,37,FALSE)</f>
        <v>22</v>
      </c>
      <c r="F5">
        <f>VLOOKUP(B5,GD_CHAM_CONG!$C$6:$BD$912,38,FALSE)</f>
        <v>22</v>
      </c>
      <c r="G5">
        <f>VLOOKUP(B5,GD_CHAM_CONG!$C$6:$BD$912,50,FALSE)</f>
        <v>0</v>
      </c>
      <c r="H5" s="25">
        <f t="shared" ref="H5:H397" si="0">+F5+G5</f>
        <v>22</v>
      </c>
      <c r="I5" s="25">
        <f>IF(H5/E5*DM_TI_LE!$F$23&gt;680000,680000,H5/E5*DM_TI_LE!$F$23)</f>
        <v>680000</v>
      </c>
    </row>
    <row r="6" spans="1:25" ht="12.75">
      <c r="A6" s="36">
        <v>2</v>
      </c>
      <c r="B6" s="38">
        <f>RPT_PHU_CAP_TN!B6</f>
        <v>10532</v>
      </c>
      <c r="C6" s="38" t="str">
        <f>RPT_PHU_CAP_TN!C6</f>
        <v>Vũ Trung Thành</v>
      </c>
      <c r="D6" s="38" t="str">
        <f>RPT_PHU_CAP_TN!D6</f>
        <v>Phó Giám đốc</v>
      </c>
      <c r="E6">
        <f>VLOOKUP(B6,GD_CHAM_CONG!$C$6:$BD$912,37,FALSE)</f>
        <v>22</v>
      </c>
      <c r="F6">
        <f>VLOOKUP(B6,GD_CHAM_CONG!$C$6:$BD$912,38,FALSE)</f>
        <v>22</v>
      </c>
      <c r="G6">
        <f>VLOOKUP(B6,GD_CHAM_CONG!$C$6:$BD$912,50,FALSE)</f>
        <v>0</v>
      </c>
      <c r="H6" s="25">
        <f t="shared" si="0"/>
        <v>22</v>
      </c>
      <c r="I6" s="25">
        <f>IF(H6/E6*DM_TI_LE!$F$23&gt;680000,680000,H6/E6*DM_TI_LE!$F$23)</f>
        <v>680000</v>
      </c>
    </row>
    <row r="7" spans="1:25" ht="12.75">
      <c r="A7" s="36">
        <v>3</v>
      </c>
      <c r="B7" s="38">
        <f>RPT_PHU_CAP_TN!B7</f>
        <v>10806</v>
      </c>
      <c r="C7" s="38" t="str">
        <f>RPT_PHU_CAP_TN!C7</f>
        <v>Phương Hồng Minh</v>
      </c>
      <c r="D7" s="38" t="str">
        <f>RPT_PHU_CAP_TN!D7</f>
        <v>Phó Giám đốc</v>
      </c>
      <c r="E7">
        <f>VLOOKUP(B7,GD_CHAM_CONG!$C$6:$BD$912,37,FALSE)</f>
        <v>22</v>
      </c>
      <c r="F7">
        <f>VLOOKUP(B7,GD_CHAM_CONG!$C$6:$BD$912,38,FALSE)</f>
        <v>22</v>
      </c>
      <c r="G7">
        <f>VLOOKUP(B7,GD_CHAM_CONG!$C$6:$BD$912,50,FALSE)</f>
        <v>0</v>
      </c>
      <c r="H7" s="25">
        <f t="shared" si="0"/>
        <v>22</v>
      </c>
      <c r="I7" s="25">
        <f>IF(H7/E7*DM_TI_LE!$F$23&gt;680000,680000,H7/E7*DM_TI_LE!$F$23)</f>
        <v>680000</v>
      </c>
    </row>
    <row r="8" spans="1:25" ht="12.75">
      <c r="A8" s="36">
        <v>4</v>
      </c>
      <c r="B8" s="38">
        <f>RPT_PHU_CAP_TN!B8</f>
        <v>10796</v>
      </c>
      <c r="C8" s="38" t="str">
        <f>RPT_PHU_CAP_TN!C8</f>
        <v>Trần Thị Thúy Oanh</v>
      </c>
      <c r="D8" s="38" t="str">
        <f>RPT_PHU_CAP_TN!D8</f>
        <v>Trưởng phòng</v>
      </c>
      <c r="E8">
        <f>VLOOKUP(B8,GD_CHAM_CONG!$C$6:$BD$912,37,FALSE)</f>
        <v>22</v>
      </c>
      <c r="F8">
        <f>VLOOKUP(B8,GD_CHAM_CONG!$C$6:$BD$912,38,FALSE)</f>
        <v>22</v>
      </c>
      <c r="G8">
        <f>VLOOKUP(B8,GD_CHAM_CONG!$C$6:$BD$912,50,FALSE)</f>
        <v>0</v>
      </c>
      <c r="H8" s="25">
        <f t="shared" si="0"/>
        <v>22</v>
      </c>
      <c r="I8" s="25">
        <f>IF(H8/E8*DM_TI_LE!$F$23&gt;680000,680000,H8/E8*DM_TI_LE!$F$23)</f>
        <v>680000</v>
      </c>
    </row>
    <row r="9" spans="1:25" ht="12.75">
      <c r="A9" s="36">
        <v>5</v>
      </c>
      <c r="B9" s="38">
        <f>RPT_PHU_CAP_TN!B9</f>
        <v>10555</v>
      </c>
      <c r="C9" s="38" t="str">
        <f>RPT_PHU_CAP_TN!C9</f>
        <v>Nguyễn Ngọc Nguyên</v>
      </c>
      <c r="D9" s="38" t="str">
        <f>RPT_PHU_CAP_TN!D9</f>
        <v>Trưởng phòng</v>
      </c>
      <c r="E9">
        <f>VLOOKUP(B9,GD_CHAM_CONG!$C$6:$BD$912,37,FALSE)</f>
        <v>22</v>
      </c>
      <c r="F9">
        <f>VLOOKUP(B9,GD_CHAM_CONG!$C$6:$BD$912,38,FALSE)</f>
        <v>22</v>
      </c>
      <c r="G9">
        <f>VLOOKUP(B9,GD_CHAM_CONG!$C$6:$BD$912,50,FALSE)</f>
        <v>0</v>
      </c>
      <c r="H9" s="25">
        <f t="shared" si="0"/>
        <v>22</v>
      </c>
      <c r="I9" s="25">
        <f>IF(H9/E9*DM_TI_LE!$F$23&gt;680000,680000,H9/E9*DM_TI_LE!$F$23)</f>
        <v>680000</v>
      </c>
    </row>
    <row r="10" spans="1:25" ht="12.75">
      <c r="A10" s="36">
        <v>6</v>
      </c>
      <c r="B10" s="38">
        <f>RPT_PHU_CAP_TN!B10</f>
        <v>10554</v>
      </c>
      <c r="C10" s="38" t="str">
        <f>RPT_PHU_CAP_TN!C10</f>
        <v>Nguyễn Đình Tuyến</v>
      </c>
      <c r="D10" s="38" t="str">
        <f>RPT_PHU_CAP_TN!D10</f>
        <v>Phó Trưởng Phòng</v>
      </c>
      <c r="E10">
        <f>VLOOKUP(B10,GD_CHAM_CONG!$C$6:$BD$912,37,FALSE)</f>
        <v>22</v>
      </c>
      <c r="F10">
        <f>VLOOKUP(B10,GD_CHAM_CONG!$C$6:$BD$912,38,FALSE)</f>
        <v>22</v>
      </c>
      <c r="G10">
        <f>VLOOKUP(B10,GD_CHAM_CONG!$C$6:$BD$912,50,FALSE)</f>
        <v>0</v>
      </c>
      <c r="H10" s="25">
        <f t="shared" si="0"/>
        <v>22</v>
      </c>
      <c r="I10" s="25">
        <f>IF(H10/E10*DM_TI_LE!$F$23&gt;680000,680000,H10/E10*DM_TI_LE!$F$23)</f>
        <v>680000</v>
      </c>
    </row>
    <row r="11" spans="1:25" ht="12.75">
      <c r="A11" s="36">
        <v>7</v>
      </c>
      <c r="B11" s="38">
        <f>RPT_PHU_CAP_TN!B11</f>
        <v>10534</v>
      </c>
      <c r="C11" s="38" t="str">
        <f>RPT_PHU_CAP_TN!C11</f>
        <v>Nguyễn Tiến Hải</v>
      </c>
      <c r="D11" s="38" t="str">
        <f>RPT_PHU_CAP_TN!D11</f>
        <v>KS CNTT</v>
      </c>
      <c r="E11">
        <f>VLOOKUP(B11,GD_CHAM_CONG!$C$6:$BD$912,37,FALSE)</f>
        <v>26</v>
      </c>
      <c r="F11">
        <f>VLOOKUP(B11,GD_CHAM_CONG!$C$6:$BD$912,38,FALSE)</f>
        <v>26</v>
      </c>
      <c r="G11">
        <f>VLOOKUP(B11,GD_CHAM_CONG!$C$6:$BD$912,50,FALSE)</f>
        <v>0</v>
      </c>
      <c r="H11" s="25">
        <f t="shared" si="0"/>
        <v>26</v>
      </c>
      <c r="I11" s="25">
        <f>IF(H11/E11*DM_TI_LE!$F$23&gt;680000,680000,H11/E11*DM_TI_LE!$F$23)</f>
        <v>680000</v>
      </c>
    </row>
    <row r="12" spans="1:25" ht="12.75">
      <c r="A12" s="36">
        <v>8</v>
      </c>
      <c r="B12" s="38">
        <f>RPT_PHU_CAP_TN!B12</f>
        <v>11084</v>
      </c>
      <c r="C12" s="38" t="str">
        <f>RPT_PHU_CAP_TN!C12</f>
        <v>Ngô Trí Dũng</v>
      </c>
      <c r="D12" s="38" t="str">
        <f>RPT_PHU_CAP_TN!D12</f>
        <v>KS CNTT</v>
      </c>
      <c r="E12">
        <f>VLOOKUP(B12,GD_CHAM_CONG!$C$6:$BD$912,37,FALSE)</f>
        <v>26</v>
      </c>
      <c r="F12">
        <f>VLOOKUP(B12,GD_CHAM_CONG!$C$6:$BD$912,38,FALSE)</f>
        <v>26</v>
      </c>
      <c r="G12">
        <f>VLOOKUP(B12,GD_CHAM_CONG!$C$6:$BD$912,50,FALSE)</f>
        <v>0</v>
      </c>
      <c r="H12" s="25">
        <f t="shared" si="0"/>
        <v>26</v>
      </c>
      <c r="I12" s="25">
        <f>IF(H12/E12*DM_TI_LE!$F$23&gt;680000,680000,H12/E12*DM_TI_LE!$F$23)</f>
        <v>680000</v>
      </c>
    </row>
    <row r="13" spans="1:25" ht="12.75">
      <c r="A13" s="36">
        <v>9</v>
      </c>
      <c r="B13" s="38">
        <f>RPT_PHU_CAP_TN!B13</f>
        <v>11085</v>
      </c>
      <c r="C13" s="38" t="str">
        <f>RPT_PHU_CAP_TN!C13</f>
        <v>Phạm Văn Chiến</v>
      </c>
      <c r="D13" s="38" t="str">
        <f>RPT_PHU_CAP_TN!D13</f>
        <v>KS CNTT</v>
      </c>
      <c r="E13">
        <f>VLOOKUP(B13,GD_CHAM_CONG!$C$6:$BD$912,37,FALSE)</f>
        <v>26</v>
      </c>
      <c r="F13">
        <f>VLOOKUP(B13,GD_CHAM_CONG!$C$6:$BD$912,38,FALSE)</f>
        <v>26</v>
      </c>
      <c r="G13">
        <f>VLOOKUP(B13,GD_CHAM_CONG!$C$6:$BD$912,50,FALSE)</f>
        <v>0</v>
      </c>
      <c r="H13" s="25">
        <f t="shared" si="0"/>
        <v>26</v>
      </c>
      <c r="I13" s="25">
        <f>IF(H13/E13*DM_TI_LE!$F$23&gt;680000,680000,H13/E13*DM_TI_LE!$F$23)</f>
        <v>680000</v>
      </c>
    </row>
    <row r="14" spans="1:25" ht="12.75">
      <c r="A14" s="36">
        <v>10</v>
      </c>
      <c r="B14" s="38">
        <f>RPT_PHU_CAP_TN!B14</f>
        <v>11862</v>
      </c>
      <c r="C14" s="38" t="str">
        <f>RPT_PHU_CAP_TN!C14</f>
        <v>Đỗ Việt Anh</v>
      </c>
      <c r="D14" s="38" t="str">
        <f>RPT_PHU_CAP_TN!D14</f>
        <v>Nhân viên CNTT</v>
      </c>
      <c r="E14">
        <f>VLOOKUP(B14,GD_CHAM_CONG!$C$6:$BD$912,37,FALSE)</f>
        <v>26</v>
      </c>
      <c r="F14">
        <f>VLOOKUP(B14,GD_CHAM_CONG!$C$6:$BD$912,38,FALSE)</f>
        <v>26</v>
      </c>
      <c r="G14">
        <f>VLOOKUP(B14,GD_CHAM_CONG!$C$6:$BD$912,50,FALSE)</f>
        <v>0</v>
      </c>
      <c r="H14" s="25">
        <f t="shared" si="0"/>
        <v>26</v>
      </c>
      <c r="I14" s="25">
        <f>IF(H14/E14*DM_TI_LE!$F$23&gt;680000,680000,H14/E14*DM_TI_LE!$F$23)</f>
        <v>680000</v>
      </c>
    </row>
    <row r="15" spans="1:25" ht="12.75">
      <c r="A15" s="36">
        <v>11</v>
      </c>
      <c r="B15" s="38">
        <f>RPT_PHU_CAP_TN!B15</f>
        <v>11767</v>
      </c>
      <c r="C15" s="38" t="str">
        <f>RPT_PHU_CAP_TN!C15</f>
        <v>Nguyễn Thành Trung</v>
      </c>
      <c r="D15" s="38" t="str">
        <f>RPT_PHU_CAP_TN!D15</f>
        <v>NV HDCX - CBTT</v>
      </c>
      <c r="E15">
        <f>VLOOKUP(B15,GD_CHAM_CONG!$C$6:$BD$912,37,FALSE)</f>
        <v>26</v>
      </c>
      <c r="F15">
        <f>VLOOKUP(B15,GD_CHAM_CONG!$C$6:$BD$912,38,FALSE)</f>
        <v>26</v>
      </c>
      <c r="G15">
        <f>VLOOKUP(B15,GD_CHAM_CONG!$C$6:$BD$912,50,FALSE)</f>
        <v>0</v>
      </c>
      <c r="H15" s="25">
        <f t="shared" si="0"/>
        <v>26</v>
      </c>
      <c r="I15" s="25">
        <f>IF(H15/E15*DM_TI_LE!$F$23&gt;680000,680000,H15/E15*DM_TI_LE!$F$23)</f>
        <v>680000</v>
      </c>
    </row>
    <row r="16" spans="1:25" ht="12.75">
      <c r="A16" s="36">
        <v>12</v>
      </c>
      <c r="B16" s="38">
        <f>RPT_PHU_CAP_TN!B16</f>
        <v>10537</v>
      </c>
      <c r="C16" s="38" t="str">
        <f>RPT_PHU_CAP_TN!C16</f>
        <v>Bùi Anh Khắc</v>
      </c>
      <c r="D16" s="38" t="str">
        <f>RPT_PHU_CAP_TN!D16</f>
        <v>NV Tài liệu và HDCX</v>
      </c>
      <c r="E16">
        <f>VLOOKUP(B16,GD_CHAM_CONG!$C$6:$BD$912,37,FALSE)</f>
        <v>26</v>
      </c>
      <c r="F16">
        <f>VLOOKUP(B16,GD_CHAM_CONG!$C$6:$BD$912,38,FALSE)</f>
        <v>26</v>
      </c>
      <c r="G16">
        <f>VLOOKUP(B16,GD_CHAM_CONG!$C$6:$BD$912,50,FALSE)</f>
        <v>0</v>
      </c>
      <c r="H16" s="25">
        <f t="shared" si="0"/>
        <v>26</v>
      </c>
      <c r="I16" s="25">
        <f>IF(H16/E16*DM_TI_LE!$F$23&gt;680000,680000,H16/E16*DM_TI_LE!$F$23)</f>
        <v>680000</v>
      </c>
    </row>
    <row r="17" spans="1:9" ht="12.75">
      <c r="A17" s="36">
        <v>13</v>
      </c>
      <c r="B17" s="38">
        <f>RPT_PHU_CAP_TN!B17</f>
        <v>10538</v>
      </c>
      <c r="C17" s="38" t="str">
        <f>RPT_PHU_CAP_TN!C17</f>
        <v>Nguyễn Danh Trường</v>
      </c>
      <c r="D17" s="38" t="str">
        <f>RPT_PHU_CAP_TN!D17</f>
        <v>NV Tài liệu và HDCX</v>
      </c>
      <c r="E17">
        <f>VLOOKUP(B17,GD_CHAM_CONG!$C$6:$BD$912,37,FALSE)</f>
        <v>26</v>
      </c>
      <c r="F17">
        <f>VLOOKUP(B17,GD_CHAM_CONG!$C$6:$BD$912,38,FALSE)</f>
        <v>21</v>
      </c>
      <c r="G17">
        <f>VLOOKUP(B17,GD_CHAM_CONG!$C$6:$BD$912,50,FALSE)</f>
        <v>0</v>
      </c>
      <c r="H17" s="25">
        <f t="shared" si="0"/>
        <v>21</v>
      </c>
      <c r="I17" s="25">
        <f>IF(H17/E17*DM_TI_LE!$F$23&gt;680000,680000,H17/E17*DM_TI_LE!$F$23)</f>
        <v>549230.76923076925</v>
      </c>
    </row>
    <row r="18" spans="1:9" ht="12.75">
      <c r="A18" s="36">
        <v>14</v>
      </c>
      <c r="B18" s="38">
        <f>RPT_PHU_CAP_TN!B18</f>
        <v>10540</v>
      </c>
      <c r="C18" s="38" t="str">
        <f>RPT_PHU_CAP_TN!C18</f>
        <v>Nguyễn Thị Việt Hà</v>
      </c>
      <c r="D18" s="38" t="str">
        <f>RPT_PHU_CAP_TN!D18</f>
        <v>NV Tài liệu và HDCX</v>
      </c>
      <c r="E18">
        <f>VLOOKUP(B18,GD_CHAM_CONG!$C$6:$BD$912,37,FALSE)</f>
        <v>26</v>
      </c>
      <c r="F18">
        <f>VLOOKUP(B18,GD_CHAM_CONG!$C$6:$BD$912,38,FALSE)</f>
        <v>8</v>
      </c>
      <c r="G18">
        <f>VLOOKUP(B18,GD_CHAM_CONG!$C$6:$BD$912,50,FALSE)</f>
        <v>0</v>
      </c>
      <c r="H18" s="25">
        <f t="shared" si="0"/>
        <v>8</v>
      </c>
      <c r="I18" s="25">
        <f>IF(H18/E18*DM_TI_LE!$F$23&gt;680000,680000,H18/E18*DM_TI_LE!$F$23)</f>
        <v>209230.76923076925</v>
      </c>
    </row>
    <row r="19" spans="1:9" ht="12.75">
      <c r="A19" s="36">
        <v>15</v>
      </c>
      <c r="B19" s="38">
        <f>RPT_PHU_CAP_TN!B19</f>
        <v>10542</v>
      </c>
      <c r="C19" s="38" t="str">
        <f>RPT_PHU_CAP_TN!C19</f>
        <v>Trần Minh Hải</v>
      </c>
      <c r="D19" s="38" t="str">
        <f>RPT_PHU_CAP_TN!D19</f>
        <v>NV Tài liệu và HDCX</v>
      </c>
      <c r="E19">
        <f>VLOOKUP(B19,GD_CHAM_CONG!$C$6:$BD$912,37,FALSE)</f>
        <v>26</v>
      </c>
      <c r="F19">
        <f>VLOOKUP(B19,GD_CHAM_CONG!$C$6:$BD$912,38,FALSE)</f>
        <v>26</v>
      </c>
      <c r="G19">
        <f>VLOOKUP(B19,GD_CHAM_CONG!$C$6:$BD$912,50,FALSE)</f>
        <v>0</v>
      </c>
      <c r="H19" s="25">
        <f t="shared" si="0"/>
        <v>26</v>
      </c>
      <c r="I19" s="25">
        <f>IF(H19/E19*DM_TI_LE!$F$23&gt;680000,680000,H19/E19*DM_TI_LE!$F$23)</f>
        <v>680000</v>
      </c>
    </row>
    <row r="20" spans="1:9" ht="12.75">
      <c r="A20" s="36">
        <v>16</v>
      </c>
      <c r="B20" s="38">
        <f>RPT_PHU_CAP_TN!B20</f>
        <v>10543</v>
      </c>
      <c r="C20" s="38" t="str">
        <f>RPT_PHU_CAP_TN!C20</f>
        <v>Nguyễn Thị Thơm</v>
      </c>
      <c r="D20" s="38" t="str">
        <f>RPT_PHU_CAP_TN!D20</f>
        <v>NV Tài liệu và HDCX</v>
      </c>
      <c r="E20">
        <f>VLOOKUP(B20,GD_CHAM_CONG!$C$6:$BD$912,37,FALSE)</f>
        <v>26</v>
      </c>
      <c r="F20">
        <f>VLOOKUP(B20,GD_CHAM_CONG!$C$6:$BD$912,38,FALSE)</f>
        <v>26</v>
      </c>
      <c r="G20">
        <f>VLOOKUP(B20,GD_CHAM_CONG!$C$6:$BD$912,50,FALSE)</f>
        <v>0</v>
      </c>
      <c r="H20" s="25">
        <f t="shared" si="0"/>
        <v>26</v>
      </c>
      <c r="I20" s="25">
        <f>IF(H20/E20*DM_TI_LE!$F$23&gt;680000,680000,H20/E20*DM_TI_LE!$F$23)</f>
        <v>680000</v>
      </c>
    </row>
    <row r="21" spans="1:9" ht="12.75">
      <c r="A21" s="36">
        <v>17</v>
      </c>
      <c r="B21" s="38">
        <f>RPT_PHU_CAP_TN!B21</f>
        <v>10544</v>
      </c>
      <c r="C21" s="38" t="str">
        <f>RPT_PHU_CAP_TN!C21</f>
        <v>Trần Thị Yến Nga</v>
      </c>
      <c r="D21" s="38" t="str">
        <f>RPT_PHU_CAP_TN!D21</f>
        <v>NV Tài liệu và HDCX</v>
      </c>
      <c r="E21">
        <f>VLOOKUP(B21,GD_CHAM_CONG!$C$6:$BD$912,37,FALSE)</f>
        <v>26</v>
      </c>
      <c r="F21">
        <f>VLOOKUP(B21,GD_CHAM_CONG!$C$6:$BD$912,38,FALSE)</f>
        <v>26</v>
      </c>
      <c r="G21">
        <f>VLOOKUP(B21,GD_CHAM_CONG!$C$6:$BD$912,50,FALSE)</f>
        <v>0</v>
      </c>
      <c r="H21" s="25">
        <f t="shared" si="0"/>
        <v>26</v>
      </c>
      <c r="I21" s="25">
        <f>IF(H21/E21*DM_TI_LE!$F$23&gt;680000,680000,H21/E21*DM_TI_LE!$F$23)</f>
        <v>680000</v>
      </c>
    </row>
    <row r="22" spans="1:9" ht="12.75">
      <c r="A22" s="36">
        <v>18</v>
      </c>
      <c r="B22" s="38">
        <f>RPT_PHU_CAP_TN!B22</f>
        <v>10545</v>
      </c>
      <c r="C22" s="38" t="str">
        <f>RPT_PHU_CAP_TN!C22</f>
        <v>Ngô Thanh Hiệp</v>
      </c>
      <c r="D22" s="38" t="str">
        <f>RPT_PHU_CAP_TN!D22</f>
        <v>NV Tài liệu và HDCX</v>
      </c>
      <c r="E22">
        <f>VLOOKUP(B22,GD_CHAM_CONG!$C$6:$BD$912,37,FALSE)</f>
        <v>26</v>
      </c>
      <c r="F22">
        <f>VLOOKUP(B22,GD_CHAM_CONG!$C$6:$BD$912,38,FALSE)</f>
        <v>26</v>
      </c>
      <c r="G22">
        <f>VLOOKUP(B22,GD_CHAM_CONG!$C$6:$BD$912,50,FALSE)</f>
        <v>0</v>
      </c>
      <c r="H22" s="25">
        <f t="shared" si="0"/>
        <v>26</v>
      </c>
      <c r="I22" s="25">
        <f>IF(H22/E22*DM_TI_LE!$F$23&gt;680000,680000,H22/E22*DM_TI_LE!$F$23)</f>
        <v>680000</v>
      </c>
    </row>
    <row r="23" spans="1:9" ht="12.75">
      <c r="A23" s="36">
        <v>19</v>
      </c>
      <c r="B23" s="38">
        <f>RPT_PHU_CAP_TN!B23</f>
        <v>10546</v>
      </c>
      <c r="C23" s="38" t="str">
        <f>RPT_PHU_CAP_TN!C23</f>
        <v>Tạ Đăng Việt</v>
      </c>
      <c r="D23" s="38" t="str">
        <f>RPT_PHU_CAP_TN!D23</f>
        <v>NV Tài liệu và HDCX</v>
      </c>
      <c r="E23">
        <f>VLOOKUP(B23,GD_CHAM_CONG!$C$6:$BD$912,37,FALSE)</f>
        <v>26</v>
      </c>
      <c r="F23">
        <f>VLOOKUP(B23,GD_CHAM_CONG!$C$6:$BD$912,38,FALSE)</f>
        <v>26</v>
      </c>
      <c r="G23">
        <f>VLOOKUP(B23,GD_CHAM_CONG!$C$6:$BD$912,50,FALSE)</f>
        <v>0</v>
      </c>
      <c r="H23" s="25">
        <f t="shared" si="0"/>
        <v>26</v>
      </c>
      <c r="I23" s="25">
        <f>IF(H23/E23*DM_TI_LE!$F$23&gt;680000,680000,H23/E23*DM_TI_LE!$F$23)</f>
        <v>680000</v>
      </c>
    </row>
    <row r="24" spans="1:9" ht="12.75">
      <c r="A24" s="36">
        <v>20</v>
      </c>
      <c r="B24" s="38">
        <f>RPT_PHU_CAP_TN!B24</f>
        <v>10547</v>
      </c>
      <c r="C24" s="38" t="str">
        <f>RPT_PHU_CAP_TN!C24</f>
        <v>Đào Thanh Hải</v>
      </c>
      <c r="D24" s="38" t="str">
        <f>RPT_PHU_CAP_TN!D24</f>
        <v>NV Tài liệu và HDCX</v>
      </c>
      <c r="E24">
        <f>VLOOKUP(B24,GD_CHAM_CONG!$C$6:$BD$912,37,FALSE)</f>
        <v>26</v>
      </c>
      <c r="F24">
        <f>VLOOKUP(B24,GD_CHAM_CONG!$C$6:$BD$912,38,FALSE)</f>
        <v>26</v>
      </c>
      <c r="G24">
        <f>VLOOKUP(B24,GD_CHAM_CONG!$C$6:$BD$912,50,FALSE)</f>
        <v>0</v>
      </c>
      <c r="H24" s="25">
        <f t="shared" si="0"/>
        <v>26</v>
      </c>
      <c r="I24" s="25">
        <f>IF(H24/E24*DM_TI_LE!$F$23&gt;680000,680000,H24/E24*DM_TI_LE!$F$23)</f>
        <v>680000</v>
      </c>
    </row>
    <row r="25" spans="1:9" ht="12.75">
      <c r="A25" s="36">
        <v>21</v>
      </c>
      <c r="B25" s="38">
        <f>RPT_PHU_CAP_TN!B25</f>
        <v>10549</v>
      </c>
      <c r="C25" s="38" t="str">
        <f>RPT_PHU_CAP_TN!C25</f>
        <v>Nguyễn Thanh Hải</v>
      </c>
      <c r="D25" s="38" t="str">
        <f>RPT_PHU_CAP_TN!D25</f>
        <v>NV Tài liệu và HDCX</v>
      </c>
      <c r="E25">
        <f>VLOOKUP(B25,GD_CHAM_CONG!$C$6:$BD$912,37,FALSE)</f>
        <v>26</v>
      </c>
      <c r="F25">
        <f>VLOOKUP(B25,GD_CHAM_CONG!$C$6:$BD$912,38,FALSE)</f>
        <v>26</v>
      </c>
      <c r="G25">
        <f>VLOOKUP(B25,GD_CHAM_CONG!$C$6:$BD$912,50,FALSE)</f>
        <v>0</v>
      </c>
      <c r="H25" s="25">
        <f t="shared" si="0"/>
        <v>26</v>
      </c>
      <c r="I25" s="25">
        <f>IF(H25/E25*DM_TI_LE!$F$23&gt;680000,680000,H25/E25*DM_TI_LE!$F$23)</f>
        <v>680000</v>
      </c>
    </row>
    <row r="26" spans="1:9" ht="12.75">
      <c r="A26" s="36">
        <v>22</v>
      </c>
      <c r="B26" s="38">
        <f>RPT_PHU_CAP_TN!B26</f>
        <v>10550</v>
      </c>
      <c r="C26" s="38" t="str">
        <f>RPT_PHU_CAP_TN!C26</f>
        <v>Vũ Đức Thiện</v>
      </c>
      <c r="D26" s="38" t="str">
        <f>RPT_PHU_CAP_TN!D26</f>
        <v>NV Tài liệu và HDCX</v>
      </c>
      <c r="E26">
        <f>VLOOKUP(B26,GD_CHAM_CONG!$C$6:$BD$912,37,FALSE)</f>
        <v>26</v>
      </c>
      <c r="F26">
        <f>VLOOKUP(B26,GD_CHAM_CONG!$C$6:$BD$912,38,FALSE)</f>
        <v>26</v>
      </c>
      <c r="G26">
        <f>VLOOKUP(B26,GD_CHAM_CONG!$C$6:$BD$912,50,FALSE)</f>
        <v>0</v>
      </c>
      <c r="H26" s="25">
        <f t="shared" si="0"/>
        <v>26</v>
      </c>
      <c r="I26" s="25">
        <f>IF(H26/E26*DM_TI_LE!$F$23&gt;680000,680000,H26/E26*DM_TI_LE!$F$23)</f>
        <v>680000</v>
      </c>
    </row>
    <row r="27" spans="1:9" ht="12.75">
      <c r="A27" s="36">
        <v>23</v>
      </c>
      <c r="B27" s="38">
        <f>RPT_PHU_CAP_TN!B27</f>
        <v>10551</v>
      </c>
      <c r="C27" s="38" t="str">
        <f>RPT_PHU_CAP_TN!C27</f>
        <v>Ngô Ngọc Long</v>
      </c>
      <c r="D27" s="38" t="str">
        <f>RPT_PHU_CAP_TN!D27</f>
        <v>NV Tài liệu và HDCX</v>
      </c>
      <c r="E27">
        <f>VLOOKUP(B27,GD_CHAM_CONG!$C$6:$BD$912,37,FALSE)</f>
        <v>26</v>
      </c>
      <c r="F27">
        <f>VLOOKUP(B27,GD_CHAM_CONG!$C$6:$BD$912,38,FALSE)</f>
        <v>26</v>
      </c>
      <c r="G27">
        <f>VLOOKUP(B27,GD_CHAM_CONG!$C$6:$BD$912,50,FALSE)</f>
        <v>0</v>
      </c>
      <c r="H27" s="25">
        <f t="shared" si="0"/>
        <v>26</v>
      </c>
      <c r="I27" s="25">
        <f>IF(H27/E27*DM_TI_LE!$F$23&gt;680000,680000,H27/E27*DM_TI_LE!$F$23)</f>
        <v>680000</v>
      </c>
    </row>
    <row r="28" spans="1:9" ht="12.75">
      <c r="A28" s="36">
        <v>24</v>
      </c>
      <c r="B28" s="38">
        <f>RPT_PHU_CAP_TN!B28</f>
        <v>10552</v>
      </c>
      <c r="C28" s="38" t="str">
        <f>RPT_PHU_CAP_TN!C28</f>
        <v>Nguyễn Thúy Hà</v>
      </c>
      <c r="D28" s="38" t="str">
        <f>RPT_PHU_CAP_TN!D28</f>
        <v>NV Tài liệu và HDCX</v>
      </c>
      <c r="E28">
        <f>VLOOKUP(B28,GD_CHAM_CONG!$C$6:$BD$912,37,FALSE)</f>
        <v>26</v>
      </c>
      <c r="F28">
        <f>VLOOKUP(B28,GD_CHAM_CONG!$C$6:$BD$912,38,FALSE)</f>
        <v>26</v>
      </c>
      <c r="G28">
        <f>VLOOKUP(B28,GD_CHAM_CONG!$C$6:$BD$912,50,FALSE)</f>
        <v>0</v>
      </c>
      <c r="H28" s="25">
        <f t="shared" si="0"/>
        <v>26</v>
      </c>
      <c r="I28" s="25">
        <f>IF(H28/E28*DM_TI_LE!$F$23&gt;680000,680000,H28/E28*DM_TI_LE!$F$23)</f>
        <v>680000</v>
      </c>
    </row>
    <row r="29" spans="1:9" ht="12.75">
      <c r="A29" s="36">
        <v>25</v>
      </c>
      <c r="B29" s="38">
        <f>RPT_PHU_CAP_TN!B29</f>
        <v>10553</v>
      </c>
      <c r="C29" s="38" t="str">
        <f>RPT_PHU_CAP_TN!C29</f>
        <v>Đỗ Thanh Tùng</v>
      </c>
      <c r="D29" s="38" t="str">
        <f>RPT_PHU_CAP_TN!D29</f>
        <v>NV Tài liệu và HDCX</v>
      </c>
      <c r="E29">
        <f>VLOOKUP(B29,GD_CHAM_CONG!$C$6:$BD$912,37,FALSE)</f>
        <v>26</v>
      </c>
      <c r="F29">
        <f>VLOOKUP(B29,GD_CHAM_CONG!$C$6:$BD$912,38,FALSE)</f>
        <v>26</v>
      </c>
      <c r="G29">
        <f>VLOOKUP(B29,GD_CHAM_CONG!$C$6:$BD$912,50,FALSE)</f>
        <v>0</v>
      </c>
      <c r="H29" s="25">
        <f t="shared" si="0"/>
        <v>26</v>
      </c>
      <c r="I29" s="25">
        <f>IF(H29/E29*DM_TI_LE!$F$23&gt;680000,680000,H29/E29*DM_TI_LE!$F$23)</f>
        <v>680000</v>
      </c>
    </row>
    <row r="30" spans="1:9" ht="12.75">
      <c r="A30" s="36">
        <v>26</v>
      </c>
      <c r="B30" s="38">
        <f>RPT_PHU_CAP_TN!B30</f>
        <v>11126</v>
      </c>
      <c r="C30" s="38" t="str">
        <f>RPT_PHU_CAP_TN!C30</f>
        <v>Nguyễn Thị Thanh Hoa</v>
      </c>
      <c r="D30" s="38" t="str">
        <f>RPT_PHU_CAP_TN!D30</f>
        <v>NV Tài liệu và HDCX</v>
      </c>
      <c r="E30">
        <f>VLOOKUP(B30,GD_CHAM_CONG!$C$6:$BD$912,37,FALSE)</f>
        <v>26</v>
      </c>
      <c r="F30">
        <f>VLOOKUP(B30,GD_CHAM_CONG!$C$6:$BD$912,38,FALSE)</f>
        <v>26</v>
      </c>
      <c r="G30">
        <f>VLOOKUP(B30,GD_CHAM_CONG!$C$6:$BD$912,50,FALSE)</f>
        <v>0</v>
      </c>
      <c r="H30" s="25">
        <f t="shared" si="0"/>
        <v>26</v>
      </c>
      <c r="I30" s="25">
        <f>IF(H30/E30*DM_TI_LE!$F$23&gt;680000,680000,H30/E30*DM_TI_LE!$F$23)</f>
        <v>680000</v>
      </c>
    </row>
    <row r="31" spans="1:9" ht="12.75">
      <c r="A31" s="36">
        <v>27</v>
      </c>
      <c r="B31" s="38">
        <f>RPT_PHU_CAP_TN!B31</f>
        <v>11127</v>
      </c>
      <c r="C31" s="38" t="str">
        <f>RPT_PHU_CAP_TN!C31</f>
        <v>Phí Thị Huyền Trang</v>
      </c>
      <c r="D31" s="38" t="str">
        <f>RPT_PHU_CAP_TN!D31</f>
        <v>NV Tài liệu và HDCX</v>
      </c>
      <c r="E31">
        <f>VLOOKUP(B31,GD_CHAM_CONG!$C$6:$BD$912,37,FALSE)</f>
        <v>26</v>
      </c>
      <c r="F31">
        <f>VLOOKUP(B31,GD_CHAM_CONG!$C$6:$BD$912,38,FALSE)</f>
        <v>26</v>
      </c>
      <c r="G31">
        <f>VLOOKUP(B31,GD_CHAM_CONG!$C$6:$BD$912,50,FALSE)</f>
        <v>0</v>
      </c>
      <c r="H31" s="25">
        <f t="shared" si="0"/>
        <v>26</v>
      </c>
      <c r="I31" s="25">
        <f>IF(H31/E31*DM_TI_LE!$F$23&gt;680000,680000,H31/E31*DM_TI_LE!$F$23)</f>
        <v>680000</v>
      </c>
    </row>
    <row r="32" spans="1:9" ht="12.75">
      <c r="A32" s="36">
        <v>28</v>
      </c>
      <c r="B32" s="38">
        <f>RPT_PHU_CAP_TN!B32</f>
        <v>11128</v>
      </c>
      <c r="C32" s="38" t="str">
        <f>RPT_PHU_CAP_TN!C32</f>
        <v>Hoàng Thị Yến</v>
      </c>
      <c r="D32" s="38" t="str">
        <f>RPT_PHU_CAP_TN!D32</f>
        <v>NV Tài liệu và HDCX</v>
      </c>
      <c r="E32">
        <f>VLOOKUP(B32,GD_CHAM_CONG!$C$6:$BD$912,37,FALSE)</f>
        <v>26</v>
      </c>
      <c r="F32">
        <f>VLOOKUP(B32,GD_CHAM_CONG!$C$6:$BD$912,38,FALSE)</f>
        <v>26</v>
      </c>
      <c r="G32">
        <f>VLOOKUP(B32,GD_CHAM_CONG!$C$6:$BD$912,50,FALSE)</f>
        <v>0</v>
      </c>
      <c r="H32" s="25">
        <f t="shared" si="0"/>
        <v>26</v>
      </c>
      <c r="I32" s="25">
        <f>IF(H32/E32*DM_TI_LE!$F$23&gt;680000,680000,H32/E32*DM_TI_LE!$F$23)</f>
        <v>680000</v>
      </c>
    </row>
    <row r="33" spans="1:9" ht="12.75">
      <c r="A33" s="36">
        <v>29</v>
      </c>
      <c r="B33" s="38">
        <f>RPT_PHU_CAP_TN!B33</f>
        <v>11130</v>
      </c>
      <c r="C33" s="38" t="str">
        <f>RPT_PHU_CAP_TN!C33</f>
        <v>Nguyễn Đình Trung</v>
      </c>
      <c r="D33" s="38" t="str">
        <f>RPT_PHU_CAP_TN!D33</f>
        <v>NV Tài liệu và HDCX</v>
      </c>
      <c r="E33">
        <f>VLOOKUP(B33,GD_CHAM_CONG!$C$6:$BD$912,37,FALSE)</f>
        <v>26</v>
      </c>
      <c r="F33">
        <f>VLOOKUP(B33,GD_CHAM_CONG!$C$6:$BD$912,38,FALSE)</f>
        <v>26</v>
      </c>
      <c r="G33">
        <f>VLOOKUP(B33,GD_CHAM_CONG!$C$6:$BD$912,50,FALSE)</f>
        <v>0</v>
      </c>
      <c r="H33" s="25">
        <f t="shared" si="0"/>
        <v>26</v>
      </c>
      <c r="I33" s="25">
        <f>IF(H33/E33*DM_TI_LE!$F$23&gt;680000,680000,H33/E33*DM_TI_LE!$F$23)</f>
        <v>680000</v>
      </c>
    </row>
    <row r="34" spans="1:9" ht="12.75">
      <c r="A34" s="36">
        <v>30</v>
      </c>
      <c r="B34" s="38">
        <f>RPT_PHU_CAP_TN!B34</f>
        <v>11131</v>
      </c>
      <c r="C34" s="38" t="str">
        <f>RPT_PHU_CAP_TN!C34</f>
        <v>Vũ Tuấn Anh</v>
      </c>
      <c r="D34" s="38" t="str">
        <f>RPT_PHU_CAP_TN!D34</f>
        <v>NV Tài liệu và HDCX</v>
      </c>
      <c r="E34">
        <f>VLOOKUP(B34,GD_CHAM_CONG!$C$6:$BD$912,37,FALSE)</f>
        <v>26</v>
      </c>
      <c r="F34">
        <f>VLOOKUP(B34,GD_CHAM_CONG!$C$6:$BD$912,38,FALSE)</f>
        <v>26</v>
      </c>
      <c r="G34">
        <f>VLOOKUP(B34,GD_CHAM_CONG!$C$6:$BD$912,50,FALSE)</f>
        <v>0</v>
      </c>
      <c r="H34" s="25">
        <f t="shared" si="0"/>
        <v>26</v>
      </c>
      <c r="I34" s="25">
        <f>IF(H34/E34*DM_TI_LE!$F$23&gt;680000,680000,H34/E34*DM_TI_LE!$F$23)</f>
        <v>680000</v>
      </c>
    </row>
    <row r="35" spans="1:9" ht="12.75">
      <c r="A35" s="36">
        <v>31</v>
      </c>
      <c r="B35" s="38">
        <f>RPT_PHU_CAP_TN!B35</f>
        <v>12552</v>
      </c>
      <c r="C35" s="38" t="str">
        <f>RPT_PHU_CAP_TN!C35</f>
        <v>Mai Hoàng Phương</v>
      </c>
      <c r="D35" s="38" t="str">
        <f>RPT_PHU_CAP_TN!D35</f>
        <v>NV Tài liệu và HDCX</v>
      </c>
      <c r="E35">
        <f>VLOOKUP(B35,GD_CHAM_CONG!$C$6:$BD$912,37,FALSE)</f>
        <v>26</v>
      </c>
      <c r="F35">
        <f>VLOOKUP(B35,GD_CHAM_CONG!$C$6:$BD$912,38,FALSE)</f>
        <v>26</v>
      </c>
      <c r="G35">
        <f>VLOOKUP(B35,GD_CHAM_CONG!$C$6:$BD$912,50,FALSE)</f>
        <v>0</v>
      </c>
      <c r="H35" s="25">
        <f t="shared" si="0"/>
        <v>26</v>
      </c>
      <c r="I35" s="25">
        <f>IF(H35/E35*DM_TI_LE!$F$23&gt;680000,680000,H35/E35*DM_TI_LE!$F$23)</f>
        <v>680000</v>
      </c>
    </row>
    <row r="36" spans="1:9" ht="12.75">
      <c r="A36" s="36">
        <v>32</v>
      </c>
      <c r="B36" s="38">
        <f>RPT_PHU_CAP_TN!B36</f>
        <v>12553</v>
      </c>
      <c r="C36" s="38" t="str">
        <f>RPT_PHU_CAP_TN!C36</f>
        <v>Phạm Duy Hải</v>
      </c>
      <c r="D36" s="38" t="str">
        <f>RPT_PHU_CAP_TN!D36</f>
        <v>NV Tài liệu và HDCX</v>
      </c>
      <c r="E36">
        <f>VLOOKUP(B36,GD_CHAM_CONG!$C$6:$BD$912,37,FALSE)</f>
        <v>26</v>
      </c>
      <c r="F36">
        <f>VLOOKUP(B36,GD_CHAM_CONG!$C$6:$BD$912,38,FALSE)</f>
        <v>26</v>
      </c>
      <c r="G36">
        <f>VLOOKUP(B36,GD_CHAM_CONG!$C$6:$BD$912,50,FALSE)</f>
        <v>0</v>
      </c>
      <c r="H36" s="25">
        <f t="shared" si="0"/>
        <v>26</v>
      </c>
      <c r="I36" s="25">
        <f>IF(H36/E36*DM_TI_LE!$F$23&gt;680000,680000,H36/E36*DM_TI_LE!$F$23)</f>
        <v>680000</v>
      </c>
    </row>
    <row r="37" spans="1:9" ht="12.75">
      <c r="A37" s="36">
        <v>33</v>
      </c>
      <c r="B37" s="38">
        <f>RPT_PHU_CAP_TN!B37</f>
        <v>12565</v>
      </c>
      <c r="C37" s="38" t="str">
        <f>RPT_PHU_CAP_TN!C37</f>
        <v>Vũ Trọng Nghĩa</v>
      </c>
      <c r="D37" s="38" t="str">
        <f>RPT_PHU_CAP_TN!D37</f>
        <v>NV Tài liệu và HDCX</v>
      </c>
      <c r="E37">
        <f>VLOOKUP(B37,GD_CHAM_CONG!$C$6:$BD$912,37,FALSE)</f>
        <v>26</v>
      </c>
      <c r="F37">
        <f>VLOOKUP(B37,GD_CHAM_CONG!$C$6:$BD$912,38,FALSE)</f>
        <v>26</v>
      </c>
      <c r="G37">
        <f>VLOOKUP(B37,GD_CHAM_CONG!$C$6:$BD$912,50,FALSE)</f>
        <v>0</v>
      </c>
      <c r="H37" s="25">
        <f t="shared" si="0"/>
        <v>26</v>
      </c>
      <c r="I37" s="25">
        <f>IF(H37/E37*DM_TI_LE!$F$23&gt;680000,680000,H37/E37*DM_TI_LE!$F$23)</f>
        <v>680000</v>
      </c>
    </row>
    <row r="38" spans="1:9" ht="12.75">
      <c r="A38" s="36">
        <v>34</v>
      </c>
      <c r="B38" s="38">
        <f>RPT_PHU_CAP_TN!B38</f>
        <v>12566</v>
      </c>
      <c r="C38" s="38" t="str">
        <f>RPT_PHU_CAP_TN!C38</f>
        <v>Hoàng Duy Thái</v>
      </c>
      <c r="D38" s="38" t="str">
        <f>RPT_PHU_CAP_TN!D38</f>
        <v>NV Tài liệu và HDCX</v>
      </c>
      <c r="E38">
        <f>VLOOKUP(B38,GD_CHAM_CONG!$C$6:$BD$912,37,FALSE)</f>
        <v>26</v>
      </c>
      <c r="F38">
        <f>VLOOKUP(B38,GD_CHAM_CONG!$C$6:$BD$912,38,FALSE)</f>
        <v>26</v>
      </c>
      <c r="G38">
        <f>VLOOKUP(B38,GD_CHAM_CONG!$C$6:$BD$912,50,FALSE)</f>
        <v>0</v>
      </c>
      <c r="H38" s="25">
        <f t="shared" si="0"/>
        <v>26</v>
      </c>
      <c r="I38" s="25">
        <f>IF(H38/E38*DM_TI_LE!$F$23&gt;680000,680000,H38/E38*DM_TI_LE!$F$23)</f>
        <v>680000</v>
      </c>
    </row>
    <row r="39" spans="1:9" ht="12.75">
      <c r="A39" s="36">
        <v>35</v>
      </c>
      <c r="B39" s="38">
        <f>RPT_PHU_CAP_TN!B39</f>
        <v>13356</v>
      </c>
      <c r="C39" s="38" t="str">
        <f>RPT_PHU_CAP_TN!C39</f>
        <v>Trần Anh Sơn</v>
      </c>
      <c r="D39" s="38" t="str">
        <f>RPT_PHU_CAP_TN!D39</f>
        <v>NV Tài liệu và HDCX</v>
      </c>
      <c r="E39">
        <f>VLOOKUP(B39,GD_CHAM_CONG!$C$6:$BD$912,37,FALSE)</f>
        <v>26</v>
      </c>
      <c r="F39">
        <f>VLOOKUP(B39,GD_CHAM_CONG!$C$6:$BD$912,38,FALSE)</f>
        <v>26</v>
      </c>
      <c r="G39">
        <f>VLOOKUP(B39,GD_CHAM_CONG!$C$6:$BD$912,50,FALSE)</f>
        <v>0</v>
      </c>
      <c r="H39" s="25">
        <f t="shared" si="0"/>
        <v>26</v>
      </c>
      <c r="I39" s="25">
        <f>IF(H39/E39*DM_TI_LE!$F$23&gt;680000,680000,H39/E39*DM_TI_LE!$F$23)</f>
        <v>680000</v>
      </c>
    </row>
    <row r="40" spans="1:9" ht="12.75">
      <c r="A40" s="36">
        <v>36</v>
      </c>
      <c r="B40" s="38">
        <f>RPT_PHU_CAP_TN!B40</f>
        <v>13357</v>
      </c>
      <c r="C40" s="38" t="str">
        <f>RPT_PHU_CAP_TN!C40</f>
        <v>Nguyễn Trường Giang</v>
      </c>
      <c r="D40" s="38" t="str">
        <f>RPT_PHU_CAP_TN!D40</f>
        <v>NV Tài liệu và HDCX</v>
      </c>
      <c r="E40">
        <f>VLOOKUP(B40,GD_CHAM_CONG!$C$6:$BD$912,37,FALSE)</f>
        <v>26</v>
      </c>
      <c r="F40">
        <f>VLOOKUP(B40,GD_CHAM_CONG!$C$6:$BD$912,38,FALSE)</f>
        <v>26</v>
      </c>
      <c r="G40">
        <f>VLOOKUP(B40,GD_CHAM_CONG!$C$6:$BD$912,50,FALSE)</f>
        <v>0</v>
      </c>
      <c r="H40" s="25">
        <f t="shared" si="0"/>
        <v>26</v>
      </c>
      <c r="I40" s="25">
        <f>IF(H40/E40*DM_TI_LE!$F$23&gt;680000,680000,H40/E40*DM_TI_LE!$F$23)</f>
        <v>680000</v>
      </c>
    </row>
    <row r="41" spans="1:9" ht="12.75">
      <c r="A41" s="36">
        <v>37</v>
      </c>
      <c r="B41" s="38">
        <f>RPT_PHU_CAP_TN!B41</f>
        <v>13358</v>
      </c>
      <c r="C41" s="38" t="str">
        <f>RPT_PHU_CAP_TN!C41</f>
        <v>Phan Thế Chung</v>
      </c>
      <c r="D41" s="38" t="str">
        <f>RPT_PHU_CAP_TN!D41</f>
        <v>NV Tài liệu và HDCX</v>
      </c>
      <c r="E41">
        <f>VLOOKUP(B41,GD_CHAM_CONG!$C$6:$BD$912,37,FALSE)</f>
        <v>26</v>
      </c>
      <c r="F41">
        <f>VLOOKUP(B41,GD_CHAM_CONG!$C$6:$BD$912,38,FALSE)</f>
        <v>26</v>
      </c>
      <c r="G41">
        <f>VLOOKUP(B41,GD_CHAM_CONG!$C$6:$BD$912,50,FALSE)</f>
        <v>0</v>
      </c>
      <c r="H41" s="25">
        <f t="shared" si="0"/>
        <v>26</v>
      </c>
      <c r="I41" s="25">
        <f>IF(H41/E41*DM_TI_LE!$F$23&gt;680000,680000,H41/E41*DM_TI_LE!$F$23)</f>
        <v>680000</v>
      </c>
    </row>
    <row r="42" spans="1:9" ht="12.75">
      <c r="A42" s="36">
        <v>38</v>
      </c>
      <c r="B42" s="38">
        <f>RPT_PHU_CAP_TN!B42</f>
        <v>13359</v>
      </c>
      <c r="C42" s="38" t="str">
        <f>RPT_PHU_CAP_TN!C42</f>
        <v>Dương Đức An</v>
      </c>
      <c r="D42" s="38" t="str">
        <f>RPT_PHU_CAP_TN!D42</f>
        <v>NV Tài liệu và HDCX</v>
      </c>
      <c r="E42">
        <f>VLOOKUP(B42,GD_CHAM_CONG!$C$6:$BD$912,37,FALSE)</f>
        <v>26</v>
      </c>
      <c r="F42">
        <f>VLOOKUP(B42,GD_CHAM_CONG!$C$6:$BD$912,38,FALSE)</f>
        <v>26</v>
      </c>
      <c r="G42">
        <f>VLOOKUP(B42,GD_CHAM_CONG!$C$6:$BD$912,50,FALSE)</f>
        <v>0</v>
      </c>
      <c r="H42" s="25">
        <f t="shared" si="0"/>
        <v>26</v>
      </c>
      <c r="I42" s="25">
        <f>IF(H42/E42*DM_TI_LE!$F$23&gt;680000,680000,H42/E42*DM_TI_LE!$F$23)</f>
        <v>680000</v>
      </c>
    </row>
    <row r="43" spans="1:9" ht="12.75">
      <c r="A43" s="36">
        <v>39</v>
      </c>
      <c r="B43" s="38">
        <f>RPT_PHU_CAP_TN!B43</f>
        <v>13360</v>
      </c>
      <c r="C43" s="38" t="str">
        <f>RPT_PHU_CAP_TN!C43</f>
        <v>Nguyễn Tự Tuyền</v>
      </c>
      <c r="D43" s="38" t="str">
        <f>RPT_PHU_CAP_TN!D43</f>
        <v>NV Tài liệu và HDCX</v>
      </c>
      <c r="E43">
        <f>VLOOKUP(B43,GD_CHAM_CONG!$C$6:$BD$912,37,FALSE)</f>
        <v>26</v>
      </c>
      <c r="F43">
        <f>VLOOKUP(B43,GD_CHAM_CONG!$C$6:$BD$912,38,FALSE)</f>
        <v>26</v>
      </c>
      <c r="G43">
        <f>VLOOKUP(B43,GD_CHAM_CONG!$C$6:$BD$912,50,FALSE)</f>
        <v>0</v>
      </c>
      <c r="H43" s="25">
        <f t="shared" si="0"/>
        <v>26</v>
      </c>
      <c r="I43" s="25">
        <f>IF(H43/E43*DM_TI_LE!$F$23&gt;680000,680000,H43/E43*DM_TI_LE!$F$23)</f>
        <v>680000</v>
      </c>
    </row>
    <row r="44" spans="1:9" ht="12.75">
      <c r="A44" s="36">
        <v>40</v>
      </c>
      <c r="B44" s="38">
        <f>RPT_PHU_CAP_TN!B44</f>
        <v>10535</v>
      </c>
      <c r="C44" s="38" t="str">
        <f>RPT_PHU_CAP_TN!C44</f>
        <v>Nguyễn Văn Duẩn</v>
      </c>
      <c r="D44" s="38" t="str">
        <f>RPT_PHU_CAP_TN!D44</f>
        <v>Nv Thống kê</v>
      </c>
      <c r="E44">
        <f>VLOOKUP(B44,GD_CHAM_CONG!$C$6:$BD$912,37,FALSE)</f>
        <v>22</v>
      </c>
      <c r="F44">
        <f>VLOOKUP(B44,GD_CHAM_CONG!$C$6:$BD$912,38,FALSE)</f>
        <v>22</v>
      </c>
      <c r="G44">
        <f>VLOOKUP(B44,GD_CHAM_CONG!$C$6:$BD$912,50,FALSE)</f>
        <v>0</v>
      </c>
      <c r="H44" s="25">
        <f t="shared" si="0"/>
        <v>22</v>
      </c>
      <c r="I44" s="25">
        <f>IF(H44/E44*DM_TI_LE!$F$23&gt;680000,680000,H44/E44*DM_TI_LE!$F$23)</f>
        <v>680000</v>
      </c>
    </row>
    <row r="45" spans="1:9" ht="12.75">
      <c r="A45" s="36">
        <v>41</v>
      </c>
      <c r="B45" s="38">
        <f>RPT_PHU_CAP_TN!B45</f>
        <v>13527</v>
      </c>
      <c r="C45" s="38" t="str">
        <f>RPT_PHU_CAP_TN!C45</f>
        <v>Chu Lữ Thu Phương</v>
      </c>
      <c r="D45" s="38" t="str">
        <f>RPT_PHU_CAP_TN!D45</f>
        <v>NV Thủ tục bay, không báo</v>
      </c>
      <c r="E45">
        <f>VLOOKUP(B45,GD_CHAM_CONG!$C$6:$BD$912,37,FALSE)</f>
        <v>26</v>
      </c>
      <c r="F45">
        <f>VLOOKUP(B45,GD_CHAM_CONG!$C$6:$BD$912,38,FALSE)</f>
        <v>26</v>
      </c>
      <c r="G45">
        <f>VLOOKUP(B45,GD_CHAM_CONG!$C$6:$BD$912,50,FALSE)</f>
        <v>0</v>
      </c>
      <c r="H45" s="25">
        <f t="shared" si="0"/>
        <v>26</v>
      </c>
      <c r="I45" s="25">
        <f>IF(H45/E45*DM_TI_LE!$F$23&gt;680000,680000,H45/E45*DM_TI_LE!$F$23)</f>
        <v>680000</v>
      </c>
    </row>
    <row r="46" spans="1:9" ht="12.75">
      <c r="A46" s="36">
        <v>42</v>
      </c>
      <c r="B46" s="38">
        <f>RPT_PHU_CAP_TN!B46</f>
        <v>13528</v>
      </c>
      <c r="C46" s="38" t="str">
        <f>RPT_PHU_CAP_TN!C46</f>
        <v>Cao Thị Trà Giang</v>
      </c>
      <c r="D46" s="38" t="str">
        <f>RPT_PHU_CAP_TN!D46</f>
        <v>NV Thủ tục bay, không báo</v>
      </c>
      <c r="E46">
        <f>VLOOKUP(B46,GD_CHAM_CONG!$C$6:$BD$912,37,FALSE)</f>
        <v>26</v>
      </c>
      <c r="F46">
        <f>VLOOKUP(B46,GD_CHAM_CONG!$C$6:$BD$912,38,FALSE)</f>
        <v>26</v>
      </c>
      <c r="G46">
        <f>VLOOKUP(B46,GD_CHAM_CONG!$C$6:$BD$912,50,FALSE)</f>
        <v>0</v>
      </c>
      <c r="H46" s="25">
        <f t="shared" si="0"/>
        <v>26</v>
      </c>
      <c r="I46" s="25">
        <f>IF(H46/E46*DM_TI_LE!$F$23&gt;680000,680000,H46/E46*DM_TI_LE!$F$23)</f>
        <v>680000</v>
      </c>
    </row>
    <row r="47" spans="1:9" ht="12.75">
      <c r="A47" s="36">
        <v>43</v>
      </c>
      <c r="B47" s="38">
        <f>RPT_PHU_CAP_TN!B47</f>
        <v>10536</v>
      </c>
      <c r="C47" s="38" t="str">
        <f>RPT_PHU_CAP_TN!C47</f>
        <v>Nguyễn Tiến Dũng</v>
      </c>
      <c r="D47" s="38" t="str">
        <f>RPT_PHU_CAP_TN!D47</f>
        <v>NV ULD</v>
      </c>
      <c r="E47">
        <f>VLOOKUP(B47,GD_CHAM_CONG!$C$6:$BD$912,37,FALSE)</f>
        <v>26</v>
      </c>
      <c r="F47">
        <f>VLOOKUP(B47,GD_CHAM_CONG!$C$6:$BD$912,38,FALSE)</f>
        <v>26</v>
      </c>
      <c r="G47">
        <f>VLOOKUP(B47,GD_CHAM_CONG!$C$6:$BD$912,50,FALSE)</f>
        <v>0</v>
      </c>
      <c r="H47" s="25">
        <f t="shared" si="0"/>
        <v>26</v>
      </c>
      <c r="I47" s="25">
        <f>IF(H47/E47*DM_TI_LE!$F$23&gt;680000,680000,H47/E47*DM_TI_LE!$F$23)</f>
        <v>680000</v>
      </c>
    </row>
    <row r="48" spans="1:9" ht="12.75">
      <c r="A48" s="36">
        <v>44</v>
      </c>
      <c r="B48" s="38">
        <f>RPT_PHU_CAP_TN!B48</f>
        <v>11355</v>
      </c>
      <c r="C48" s="38" t="str">
        <f>RPT_PHU_CAP_TN!C48</f>
        <v>Văn Anh Tuấn</v>
      </c>
      <c r="D48" s="38" t="str">
        <f>RPT_PHU_CAP_TN!D48</f>
        <v>NV ULD</v>
      </c>
      <c r="E48">
        <f>VLOOKUP(B48,GD_CHAM_CONG!$C$6:$BD$912,37,FALSE)</f>
        <v>26</v>
      </c>
      <c r="F48">
        <f>VLOOKUP(B48,GD_CHAM_CONG!$C$6:$BD$912,38,FALSE)</f>
        <v>26</v>
      </c>
      <c r="G48">
        <f>VLOOKUP(B48,GD_CHAM_CONG!$C$6:$BD$912,50,FALSE)</f>
        <v>0</v>
      </c>
      <c r="H48" s="25">
        <f t="shared" si="0"/>
        <v>26</v>
      </c>
      <c r="I48" s="25">
        <f>IF(H48/E48*DM_TI_LE!$F$23&gt;680000,680000,H48/E48*DM_TI_LE!$F$23)</f>
        <v>680000</v>
      </c>
    </row>
    <row r="49" spans="1:9" ht="12.75">
      <c r="A49" s="36">
        <v>45</v>
      </c>
      <c r="B49" s="38">
        <f>RPT_PHU_CAP_TN!B49</f>
        <v>12593</v>
      </c>
      <c r="C49" s="38" t="str">
        <f>RPT_PHU_CAP_TN!C49</f>
        <v>Phạm Trần Tuấn Minh</v>
      </c>
      <c r="D49" s="38" t="str">
        <f>RPT_PHU_CAP_TN!D49</f>
        <v>NV ULD</v>
      </c>
      <c r="E49">
        <f>VLOOKUP(B49,GD_CHAM_CONG!$C$6:$BD$912,37,FALSE)</f>
        <v>26</v>
      </c>
      <c r="F49">
        <f>VLOOKUP(B49,GD_CHAM_CONG!$C$6:$BD$912,38,FALSE)</f>
        <v>26</v>
      </c>
      <c r="G49">
        <f>VLOOKUP(B49,GD_CHAM_CONG!$C$6:$BD$912,50,FALSE)</f>
        <v>0</v>
      </c>
      <c r="H49" s="25">
        <f t="shared" si="0"/>
        <v>26</v>
      </c>
      <c r="I49" s="25">
        <f>IF(H49/E49*DM_TI_LE!$F$23&gt;680000,680000,H49/E49*DM_TI_LE!$F$23)</f>
        <v>680000</v>
      </c>
    </row>
    <row r="50" spans="1:9" ht="12.75">
      <c r="A50" s="36">
        <v>46</v>
      </c>
      <c r="B50" s="38">
        <f>RPT_PHU_CAP_TN!B50</f>
        <v>12594</v>
      </c>
      <c r="C50" s="38" t="str">
        <f>RPT_PHU_CAP_TN!C50</f>
        <v>Đỗ Đình Quân</v>
      </c>
      <c r="D50" s="38" t="str">
        <f>RPT_PHU_CAP_TN!D50</f>
        <v>NV ULD</v>
      </c>
      <c r="E50">
        <f>VLOOKUP(B50,GD_CHAM_CONG!$C$6:$BD$912,37,FALSE)</f>
        <v>26</v>
      </c>
      <c r="F50">
        <f>VLOOKUP(B50,GD_CHAM_CONG!$C$6:$BD$912,38,FALSE)</f>
        <v>26</v>
      </c>
      <c r="G50">
        <f>VLOOKUP(B50,GD_CHAM_CONG!$C$6:$BD$912,50,FALSE)</f>
        <v>0</v>
      </c>
      <c r="H50" s="25">
        <f t="shared" si="0"/>
        <v>26</v>
      </c>
      <c r="I50" s="25">
        <f>IF(H50/E50*DM_TI_LE!$F$23&gt;680000,680000,H50/E50*DM_TI_LE!$F$23)</f>
        <v>680000</v>
      </c>
    </row>
    <row r="51" spans="1:9" ht="12.75">
      <c r="A51" s="36">
        <v>47</v>
      </c>
      <c r="B51" s="38">
        <f>RPT_PHU_CAP_TN!B51</f>
        <v>12595</v>
      </c>
      <c r="C51" s="38" t="str">
        <f>RPT_PHU_CAP_TN!C51</f>
        <v>Lê Văn Lương</v>
      </c>
      <c r="D51" s="38" t="str">
        <f>RPT_PHU_CAP_TN!D51</f>
        <v>NV ULD</v>
      </c>
      <c r="E51">
        <f>VLOOKUP(B51,GD_CHAM_CONG!$C$6:$BD$912,37,FALSE)</f>
        <v>26</v>
      </c>
      <c r="F51">
        <f>VLOOKUP(B51,GD_CHAM_CONG!$C$6:$BD$912,38,FALSE)</f>
        <v>26</v>
      </c>
      <c r="G51">
        <f>VLOOKUP(B51,GD_CHAM_CONG!$C$6:$BD$912,50,FALSE)</f>
        <v>0</v>
      </c>
      <c r="H51" s="25">
        <f t="shared" si="0"/>
        <v>26</v>
      </c>
      <c r="I51" s="25">
        <f>IF(H51/E51*DM_TI_LE!$F$23&gt;680000,680000,H51/E51*DM_TI_LE!$F$23)</f>
        <v>680000</v>
      </c>
    </row>
    <row r="52" spans="1:9" ht="12.75">
      <c r="A52" s="36">
        <v>48</v>
      </c>
      <c r="B52" s="38">
        <f>RPT_PHU_CAP_TN!B52</f>
        <v>13669</v>
      </c>
      <c r="C52" s="38" t="str">
        <f>RPT_PHU_CAP_TN!C52</f>
        <v>Nguyễn Duy Hải</v>
      </c>
      <c r="D52" s="38" t="str">
        <f>RPT_PHU_CAP_TN!D52</f>
        <v>NV ULD</v>
      </c>
      <c r="E52">
        <f>VLOOKUP(B52,GD_CHAM_CONG!$C$6:$BD$912,37,FALSE)</f>
        <v>26</v>
      </c>
      <c r="F52">
        <f>VLOOKUP(B52,GD_CHAM_CONG!$C$6:$BD$912,38,FALSE)</f>
        <v>26</v>
      </c>
      <c r="G52">
        <f>VLOOKUP(B52,GD_CHAM_CONG!$C$6:$BD$912,50,FALSE)</f>
        <v>0</v>
      </c>
      <c r="H52" s="25">
        <f t="shared" si="0"/>
        <v>26</v>
      </c>
      <c r="I52" s="25">
        <f>IF(H52/E52*DM_TI_LE!$F$23&gt;680000,680000,H52/E52*DM_TI_LE!$F$23)</f>
        <v>680000</v>
      </c>
    </row>
    <row r="53" spans="1:9" ht="12.75">
      <c r="A53" s="36">
        <v>49</v>
      </c>
      <c r="B53" s="38">
        <f>RPT_PHU_CAP_TN!B53</f>
        <v>13102</v>
      </c>
      <c r="C53" s="38" t="str">
        <f>RPT_PHU_CAP_TN!C53</f>
        <v>Ngô Văn Sơn</v>
      </c>
      <c r="D53" s="38" t="str">
        <f>RPT_PHU_CAP_TN!D53</f>
        <v>Nviên HDCX</v>
      </c>
      <c r="E53">
        <f>VLOOKUP(B53,GD_CHAM_CONG!$C$6:$BD$912,37,FALSE)</f>
        <v>26</v>
      </c>
      <c r="F53">
        <f>VLOOKUP(B53,GD_CHAM_CONG!$C$6:$BD$912,38,FALSE)</f>
        <v>26</v>
      </c>
      <c r="G53">
        <f>VLOOKUP(B53,GD_CHAM_CONG!$C$6:$BD$912,50,FALSE)</f>
        <v>0</v>
      </c>
      <c r="H53" s="25">
        <f t="shared" si="0"/>
        <v>26</v>
      </c>
      <c r="I53" s="25">
        <f>IF(H53/E53*DM_TI_LE!$F$23&gt;680000,680000,H53/E53*DM_TI_LE!$F$23)</f>
        <v>680000</v>
      </c>
    </row>
    <row r="54" spans="1:9" ht="12.75">
      <c r="A54" s="36">
        <v>50</v>
      </c>
      <c r="B54" s="38">
        <f>RPT_PHU_CAP_TN!B54</f>
        <v>10642</v>
      </c>
      <c r="C54" s="38" t="str">
        <f>RPT_PHU_CAP_TN!C54</f>
        <v>Lương Văn Thăng</v>
      </c>
      <c r="D54" s="38" t="str">
        <f>RPT_PHU_CAP_TN!D54</f>
        <v>Trưởng phòng</v>
      </c>
      <c r="E54">
        <f>VLOOKUP(B54,GD_CHAM_CONG!$C$6:$BD$912,37,FALSE)</f>
        <v>22</v>
      </c>
      <c r="F54">
        <f>VLOOKUP(B54,GD_CHAM_CONG!$C$6:$BD$912,38,FALSE)</f>
        <v>22</v>
      </c>
      <c r="G54">
        <f>VLOOKUP(B54,GD_CHAM_CONG!$C$6:$BD$912,50,FALSE)</f>
        <v>0</v>
      </c>
      <c r="H54" s="25">
        <f t="shared" si="0"/>
        <v>22</v>
      </c>
      <c r="I54" s="25">
        <f>IF(H54/E54*DM_TI_LE!$F$23&gt;680000,680000,H54/E54*DM_TI_LE!$F$23)</f>
        <v>680000</v>
      </c>
    </row>
    <row r="55" spans="1:9" ht="12.75">
      <c r="A55" s="36">
        <v>51</v>
      </c>
      <c r="B55" s="38">
        <f>RPT_PHU_CAP_TN!B55</f>
        <v>10559</v>
      </c>
      <c r="C55" s="38" t="str">
        <f>RPT_PHU_CAP_TN!C55</f>
        <v>Nguyễn Tiến Hiệp</v>
      </c>
      <c r="D55" s="38" t="str">
        <f>RPT_PHU_CAP_TN!D55</f>
        <v>NV Kế hoạch</v>
      </c>
      <c r="E55">
        <f>VLOOKUP(B55,GD_CHAM_CONG!$C$6:$BD$912,37,FALSE)</f>
        <v>22</v>
      </c>
      <c r="F55">
        <f>VLOOKUP(B55,GD_CHAM_CONG!$C$6:$BD$912,38,FALSE)</f>
        <v>22</v>
      </c>
      <c r="G55">
        <f>VLOOKUP(B55,GD_CHAM_CONG!$C$6:$BD$912,50,FALSE)</f>
        <v>0</v>
      </c>
      <c r="H55" s="25">
        <f t="shared" si="0"/>
        <v>22</v>
      </c>
      <c r="I55" s="25">
        <f>IF(H55/E55*DM_TI_LE!$F$23&gt;680000,680000,H55/E55*DM_TI_LE!$F$23)</f>
        <v>680000</v>
      </c>
    </row>
    <row r="56" spans="1:9" ht="12.75">
      <c r="A56" s="36">
        <v>52</v>
      </c>
      <c r="B56" s="38">
        <f>RPT_PHU_CAP_TN!B56</f>
        <v>10594</v>
      </c>
      <c r="C56" s="38" t="str">
        <f>RPT_PHU_CAP_TN!C56</f>
        <v>Lê Thị Thu Huyền</v>
      </c>
      <c r="D56" s="38" t="str">
        <f>RPT_PHU_CAP_TN!D56</f>
        <v>NV Kế hoạch</v>
      </c>
      <c r="E56">
        <f>VLOOKUP(B56,GD_CHAM_CONG!$C$6:$BD$912,37,FALSE)</f>
        <v>22</v>
      </c>
      <c r="F56">
        <f>VLOOKUP(B56,GD_CHAM_CONG!$C$6:$BD$912,38,FALSE)</f>
        <v>22</v>
      </c>
      <c r="G56">
        <f>VLOOKUP(B56,GD_CHAM_CONG!$C$6:$BD$912,50,FALSE)</f>
        <v>0</v>
      </c>
      <c r="H56" s="25">
        <f t="shared" si="0"/>
        <v>22</v>
      </c>
      <c r="I56" s="25">
        <f>IF(H56/E56*DM_TI_LE!$F$23&gt;680000,680000,H56/E56*DM_TI_LE!$F$23)</f>
        <v>680000</v>
      </c>
    </row>
    <row r="57" spans="1:9" ht="12.75">
      <c r="A57" s="36">
        <v>53</v>
      </c>
      <c r="B57" s="38">
        <f>RPT_PHU_CAP_TN!B57</f>
        <v>11146</v>
      </c>
      <c r="C57" s="38" t="str">
        <f>RPT_PHU_CAP_TN!C57</f>
        <v>Trần Việt Phương</v>
      </c>
      <c r="D57" s="38" t="str">
        <f>RPT_PHU_CAP_TN!D57</f>
        <v>NV Kế hoạch</v>
      </c>
      <c r="E57">
        <f>VLOOKUP(B57,GD_CHAM_CONG!$C$6:$BD$912,37,FALSE)</f>
        <v>22</v>
      </c>
      <c r="F57">
        <f>VLOOKUP(B57,GD_CHAM_CONG!$C$6:$BD$912,38,FALSE)</f>
        <v>22</v>
      </c>
      <c r="G57">
        <f>VLOOKUP(B57,GD_CHAM_CONG!$C$6:$BD$912,50,FALSE)</f>
        <v>0</v>
      </c>
      <c r="H57" s="25">
        <f t="shared" si="0"/>
        <v>22</v>
      </c>
      <c r="I57" s="25">
        <f>IF(H57/E57*DM_TI_LE!$F$23&gt;680000,680000,H57/E57*DM_TI_LE!$F$23)</f>
        <v>680000</v>
      </c>
    </row>
    <row r="58" spans="1:9" ht="12.75">
      <c r="A58" s="36">
        <v>54</v>
      </c>
      <c r="B58" s="38">
        <f>RPT_PHU_CAP_TN!B58</f>
        <v>10623</v>
      </c>
      <c r="C58" s="38" t="str">
        <f>RPT_PHU_CAP_TN!C58</f>
        <v>Bùi Đức Hưng</v>
      </c>
      <c r="D58" s="38" t="str">
        <f>RPT_PHU_CAP_TN!D58</f>
        <v>NV Marketing</v>
      </c>
      <c r="E58">
        <f>VLOOKUP(B58,GD_CHAM_CONG!$C$6:$BD$912,37,FALSE)</f>
        <v>22</v>
      </c>
      <c r="F58">
        <f>VLOOKUP(B58,GD_CHAM_CONG!$C$6:$BD$912,38,FALSE)</f>
        <v>22</v>
      </c>
      <c r="G58">
        <f>VLOOKUP(B58,GD_CHAM_CONG!$C$6:$BD$912,50,FALSE)</f>
        <v>0</v>
      </c>
      <c r="H58" s="25">
        <f t="shared" si="0"/>
        <v>22</v>
      </c>
      <c r="I58" s="25">
        <f>IF(H58/E58*DM_TI_LE!$F$23&gt;680000,680000,H58/E58*DM_TI_LE!$F$23)</f>
        <v>680000</v>
      </c>
    </row>
    <row r="59" spans="1:9" ht="12.75">
      <c r="A59" s="36">
        <v>55</v>
      </c>
      <c r="B59" s="38">
        <f>RPT_PHU_CAP_TN!B59</f>
        <v>11129</v>
      </c>
      <c r="C59" s="38" t="str">
        <f>RPT_PHU_CAP_TN!C59</f>
        <v>Nguyễn Văn Hiệp</v>
      </c>
      <c r="D59" s="38" t="str">
        <f>RPT_PHU_CAP_TN!D59</f>
        <v>NV Tài liệu và HDCX</v>
      </c>
      <c r="E59">
        <f>VLOOKUP(B59,GD_CHAM_CONG!$C$6:$BD$912,37,FALSE)</f>
        <v>22</v>
      </c>
      <c r="F59">
        <f>VLOOKUP(B59,GD_CHAM_CONG!$C$6:$BD$912,38,FALSE)</f>
        <v>22</v>
      </c>
      <c r="G59">
        <f>VLOOKUP(B59,GD_CHAM_CONG!$C$6:$BD$912,50,FALSE)</f>
        <v>0</v>
      </c>
      <c r="H59" s="25">
        <f t="shared" si="0"/>
        <v>22</v>
      </c>
      <c r="I59" s="25">
        <f>IF(H59/E59*DM_TI_LE!$F$23&gt;680000,680000,H59/E59*DM_TI_LE!$F$23)</f>
        <v>680000</v>
      </c>
    </row>
    <row r="60" spans="1:9" ht="12.75">
      <c r="A60" s="36">
        <v>56</v>
      </c>
      <c r="B60" s="38">
        <f>RPT_PHU_CAP_TN!B60</f>
        <v>10561</v>
      </c>
      <c r="C60" s="38" t="str">
        <f>RPT_PHU_CAP_TN!C60</f>
        <v>Vũ Quảng Ba</v>
      </c>
      <c r="D60" s="38" t="str">
        <f>RPT_PHU_CAP_TN!D60</f>
        <v>NV Thủ kho</v>
      </c>
      <c r="E60">
        <f>VLOOKUP(B60,GD_CHAM_CONG!$C$6:$BD$912,37,FALSE)</f>
        <v>22</v>
      </c>
      <c r="F60">
        <f>VLOOKUP(B60,GD_CHAM_CONG!$C$6:$BD$912,38,FALSE)</f>
        <v>22</v>
      </c>
      <c r="G60">
        <f>VLOOKUP(B60,GD_CHAM_CONG!$C$6:$BD$912,50,FALSE)</f>
        <v>0</v>
      </c>
      <c r="H60" s="25">
        <f t="shared" si="0"/>
        <v>22</v>
      </c>
      <c r="I60" s="25">
        <f>IF(H60/E60*DM_TI_LE!$F$23&gt;680000,680000,H60/E60*DM_TI_LE!$F$23)</f>
        <v>680000</v>
      </c>
    </row>
    <row r="61" spans="1:9" ht="12.75">
      <c r="A61" s="36">
        <v>57</v>
      </c>
      <c r="B61" s="38">
        <f>RPT_PHU_CAP_TN!B61</f>
        <v>10784</v>
      </c>
      <c r="C61" s="38" t="str">
        <f>RPT_PHU_CAP_TN!C61</f>
        <v>Lê Thị Thạch</v>
      </c>
      <c r="D61" s="38" t="str">
        <f>RPT_PHU_CAP_TN!D61</f>
        <v>NV Thủ kho</v>
      </c>
      <c r="E61">
        <f>VLOOKUP(B61,GD_CHAM_CONG!$C$6:$BD$912,37,FALSE)</f>
        <v>22</v>
      </c>
      <c r="F61">
        <f>VLOOKUP(B61,GD_CHAM_CONG!$C$6:$BD$912,38,FALSE)</f>
        <v>22</v>
      </c>
      <c r="G61">
        <f>VLOOKUP(B61,GD_CHAM_CONG!$C$6:$BD$912,50,FALSE)</f>
        <v>0</v>
      </c>
      <c r="H61" s="25">
        <f t="shared" si="0"/>
        <v>22</v>
      </c>
      <c r="I61" s="25">
        <f>IF(H61/E61*DM_TI_LE!$F$23&gt;680000,680000,H61/E61*DM_TI_LE!$F$23)</f>
        <v>680000</v>
      </c>
    </row>
    <row r="62" spans="1:9" ht="12.75">
      <c r="A62" s="36">
        <v>58</v>
      </c>
      <c r="B62" s="38">
        <f>RPT_PHU_CAP_TN!B62</f>
        <v>10558</v>
      </c>
      <c r="C62" s="38" t="str">
        <f>RPT_PHU_CAP_TN!C62</f>
        <v>Vương Hoàng Linh</v>
      </c>
      <c r="D62" s="38" t="str">
        <f>RPT_PHU_CAP_TN!D62</f>
        <v>Chuyên viên pháp lý</v>
      </c>
      <c r="E62">
        <f>VLOOKUP(B62,GD_CHAM_CONG!$C$6:$BD$912,37,FALSE)</f>
        <v>22</v>
      </c>
      <c r="F62">
        <f>VLOOKUP(B62,GD_CHAM_CONG!$C$6:$BD$912,38,FALSE)</f>
        <v>22</v>
      </c>
      <c r="G62">
        <f>VLOOKUP(B62,GD_CHAM_CONG!$C$6:$BD$912,50,FALSE)</f>
        <v>0</v>
      </c>
      <c r="H62" s="25">
        <f t="shared" si="0"/>
        <v>22</v>
      </c>
      <c r="I62" s="25">
        <f>IF(H62/E62*DM_TI_LE!$F$23&gt;680000,680000,H62/E62*DM_TI_LE!$F$23)</f>
        <v>680000</v>
      </c>
    </row>
    <row r="63" spans="1:9" ht="12.75">
      <c r="A63" s="36">
        <v>59</v>
      </c>
      <c r="B63" s="38">
        <f>RPT_PHU_CAP_TN!B63</f>
        <v>10564</v>
      </c>
      <c r="C63" s="38" t="str">
        <f>RPT_PHU_CAP_TN!C63</f>
        <v>Nguyễn Thị Quỳnh Anh</v>
      </c>
      <c r="D63" s="38" t="str">
        <f>RPT_PHU_CAP_TN!D63</f>
        <v>Nv Thống kê</v>
      </c>
      <c r="E63">
        <f>VLOOKUP(B63,GD_CHAM_CONG!$C$6:$BD$912,37,FALSE)</f>
        <v>22</v>
      </c>
      <c r="F63">
        <f>VLOOKUP(B63,GD_CHAM_CONG!$C$6:$BD$912,38,FALSE)</f>
        <v>19</v>
      </c>
      <c r="G63">
        <f>VLOOKUP(B63,GD_CHAM_CONG!$C$6:$BD$912,50,FALSE)</f>
        <v>0</v>
      </c>
      <c r="H63" s="25">
        <f t="shared" si="0"/>
        <v>19</v>
      </c>
      <c r="I63" s="25">
        <f>IF(H63/E63*DM_TI_LE!$F$23&gt;680000,680000,H63/E63*DM_TI_LE!$F$23)</f>
        <v>587272.72727272729</v>
      </c>
    </row>
    <row r="64" spans="1:9" ht="12.75">
      <c r="A64" s="36">
        <v>60</v>
      </c>
      <c r="B64" s="38">
        <f>RPT_PHU_CAP_TN!B64</f>
        <v>10641</v>
      </c>
      <c r="C64" s="38" t="str">
        <f>RPT_PHU_CAP_TN!C64</f>
        <v>Nguyễn Kim Oanh</v>
      </c>
      <c r="D64" s="38" t="str">
        <f>RPT_PHU_CAP_TN!D64</f>
        <v>Trưởng phòng</v>
      </c>
      <c r="E64">
        <f>VLOOKUP(B64,GD_CHAM_CONG!$C$6:$BD$912,37,FALSE)</f>
        <v>22</v>
      </c>
      <c r="F64">
        <f>VLOOKUP(B64,GD_CHAM_CONG!$C$6:$BD$912,38,FALSE)</f>
        <v>22</v>
      </c>
      <c r="G64">
        <f>VLOOKUP(B64,GD_CHAM_CONG!$C$6:$BD$912,50,FALSE)</f>
        <v>0</v>
      </c>
      <c r="H64" s="25">
        <f t="shared" si="0"/>
        <v>22</v>
      </c>
      <c r="I64" s="25">
        <f>IF(H64/E64*DM_TI_LE!$F$23&gt;680000,680000,H64/E64*DM_TI_LE!$F$23)</f>
        <v>680000</v>
      </c>
    </row>
    <row r="65" spans="1:9" ht="12.75">
      <c r="A65" s="36">
        <v>61</v>
      </c>
      <c r="B65" s="38">
        <f>RPT_PHU_CAP_TN!B65</f>
        <v>10640</v>
      </c>
      <c r="C65" s="38" t="str">
        <f>RPT_PHU_CAP_TN!C65</f>
        <v>Trần Phương Dung</v>
      </c>
      <c r="D65" s="38" t="str">
        <f>RPT_PHU_CAP_TN!D65</f>
        <v>Phó Trưởng Phòng</v>
      </c>
      <c r="E65">
        <f>VLOOKUP(B65,GD_CHAM_CONG!$C$6:$BD$912,37,FALSE)</f>
        <v>22</v>
      </c>
      <c r="F65">
        <f>VLOOKUP(B65,GD_CHAM_CONG!$C$6:$BD$912,38,FALSE)</f>
        <v>22</v>
      </c>
      <c r="G65">
        <f>VLOOKUP(B65,GD_CHAM_CONG!$C$6:$BD$912,50,FALSE)</f>
        <v>0</v>
      </c>
      <c r="H65" s="25">
        <f t="shared" si="0"/>
        <v>22</v>
      </c>
      <c r="I65" s="25">
        <f>IF(H65/E65*DM_TI_LE!$F$23&gt;680000,680000,H65/E65*DM_TI_LE!$F$23)</f>
        <v>680000</v>
      </c>
    </row>
    <row r="66" spans="1:9" ht="12.75">
      <c r="A66" s="36">
        <v>62</v>
      </c>
      <c r="B66" s="38">
        <f>RPT_PHU_CAP_TN!B66</f>
        <v>10629</v>
      </c>
      <c r="C66" s="38" t="str">
        <f>RPT_PHU_CAP_TN!C66</f>
        <v>Nguyễn Thị Cúc</v>
      </c>
      <c r="D66" s="38" t="str">
        <f>RPT_PHU_CAP_TN!D66</f>
        <v>Đội trưởng</v>
      </c>
      <c r="E66">
        <f>VLOOKUP(B66,GD_CHAM_CONG!$C$6:$BD$912,37,FALSE)</f>
        <v>26</v>
      </c>
      <c r="F66">
        <f>VLOOKUP(B66,GD_CHAM_CONG!$C$6:$BD$912,38,FALSE)</f>
        <v>0</v>
      </c>
      <c r="G66">
        <f>VLOOKUP(B66,GD_CHAM_CONG!$C$6:$BD$912,50,FALSE)</f>
        <v>0</v>
      </c>
      <c r="H66" s="25">
        <f t="shared" si="0"/>
        <v>0</v>
      </c>
      <c r="I66" s="25">
        <f>IF(H66/E66*DM_TI_LE!$F$23&gt;680000,680000,H66/E66*DM_TI_LE!$F$23)</f>
        <v>0</v>
      </c>
    </row>
    <row r="67" spans="1:9" ht="12.75">
      <c r="A67" s="36">
        <v>63</v>
      </c>
      <c r="B67" s="38">
        <f>RPT_PHU_CAP_TN!B67</f>
        <v>10628</v>
      </c>
      <c r="C67" s="38" t="str">
        <f>RPT_PHU_CAP_TN!C67</f>
        <v>Nguyễn Thị Thu Hà</v>
      </c>
      <c r="D67" s="38" t="str">
        <f>RPT_PHU_CAP_TN!D67</f>
        <v>Phó đội trưởng</v>
      </c>
      <c r="E67">
        <f>VLOOKUP(B67,GD_CHAM_CONG!$C$6:$BD$912,37,FALSE)</f>
        <v>26</v>
      </c>
      <c r="F67">
        <f>VLOOKUP(B67,GD_CHAM_CONG!$C$6:$BD$912,38,FALSE)</f>
        <v>26</v>
      </c>
      <c r="G67">
        <f>VLOOKUP(B67,GD_CHAM_CONG!$C$6:$BD$912,50,FALSE)</f>
        <v>0</v>
      </c>
      <c r="H67" s="25">
        <f t="shared" si="0"/>
        <v>26</v>
      </c>
      <c r="I67" s="25">
        <f>IF(H67/E67*DM_TI_LE!$F$23&gt;680000,680000,H67/E67*DM_TI_LE!$F$23)</f>
        <v>680000</v>
      </c>
    </row>
    <row r="68" spans="1:9" ht="12.75">
      <c r="A68" s="36">
        <v>64</v>
      </c>
      <c r="B68" s="38">
        <f>RPT_PHU_CAP_TN!B68</f>
        <v>12555</v>
      </c>
      <c r="C68" s="38" t="str">
        <f>RPT_PHU_CAP_TN!C68</f>
        <v>Đinh Thanh Ngân</v>
      </c>
      <c r="D68" s="38" t="str">
        <f>RPT_PHU_CAP_TN!D68</f>
        <v>Nhân viên phục vụ hành khách hàng hóa</v>
      </c>
      <c r="E68">
        <f>VLOOKUP(B68,GD_CHAM_CONG!$C$6:$BD$912,37,FALSE)</f>
        <v>26</v>
      </c>
      <c r="F68">
        <f>VLOOKUP(B68,GD_CHAM_CONG!$C$6:$BD$912,38,FALSE)</f>
        <v>26</v>
      </c>
      <c r="G68">
        <f>VLOOKUP(B68,GD_CHAM_CONG!$C$6:$BD$912,50,FALSE)</f>
        <v>0</v>
      </c>
      <c r="H68" s="25">
        <f t="shared" si="0"/>
        <v>26</v>
      </c>
      <c r="I68" s="25">
        <f>IF(H68/E68*DM_TI_LE!$F$23&gt;680000,680000,H68/E68*DM_TI_LE!$F$23)</f>
        <v>680000</v>
      </c>
    </row>
    <row r="69" spans="1:9" ht="12.75">
      <c r="A69" s="36">
        <v>65</v>
      </c>
      <c r="B69" s="38">
        <f>RPT_PHU_CAP_TN!B69</f>
        <v>12561</v>
      </c>
      <c r="C69" s="38" t="str">
        <f>RPT_PHU_CAP_TN!C69</f>
        <v>Lê Thị Hồng Vân</v>
      </c>
      <c r="D69" s="38" t="str">
        <f>RPT_PHU_CAP_TN!D69</f>
        <v>Nhân viên phục vụ hành khách hàng hóa</v>
      </c>
      <c r="E69">
        <f>VLOOKUP(B69,GD_CHAM_CONG!$C$6:$BD$912,37,FALSE)</f>
        <v>26</v>
      </c>
      <c r="F69">
        <f>VLOOKUP(B69,GD_CHAM_CONG!$C$6:$BD$912,38,FALSE)</f>
        <v>26</v>
      </c>
      <c r="G69">
        <f>VLOOKUP(B69,GD_CHAM_CONG!$C$6:$BD$912,50,FALSE)</f>
        <v>0</v>
      </c>
      <c r="H69" s="25">
        <f t="shared" si="0"/>
        <v>26</v>
      </c>
      <c r="I69" s="25">
        <f>IF(H69/E69*DM_TI_LE!$F$23&gt;680000,680000,H69/E69*DM_TI_LE!$F$23)</f>
        <v>680000</v>
      </c>
    </row>
    <row r="70" spans="1:9" ht="12.75">
      <c r="A70" s="36">
        <v>66</v>
      </c>
      <c r="B70" s="38">
        <f>RPT_PHU_CAP_TN!B70</f>
        <v>12564</v>
      </c>
      <c r="C70" s="38" t="str">
        <f>RPT_PHU_CAP_TN!C70</f>
        <v>Đặng Thị Thu Hà</v>
      </c>
      <c r="D70" s="38" t="str">
        <f>RPT_PHU_CAP_TN!D70</f>
        <v>Nhân viên phục vụ hành khách hàng hóa</v>
      </c>
      <c r="E70">
        <f>VLOOKUP(B70,GD_CHAM_CONG!$C$6:$BD$912,37,FALSE)</f>
        <v>26</v>
      </c>
      <c r="F70">
        <f>VLOOKUP(B70,GD_CHAM_CONG!$C$6:$BD$912,38,FALSE)</f>
        <v>26</v>
      </c>
      <c r="G70">
        <f>VLOOKUP(B70,GD_CHAM_CONG!$C$6:$BD$912,50,FALSE)</f>
        <v>0</v>
      </c>
      <c r="H70" s="25">
        <f t="shared" si="0"/>
        <v>26</v>
      </c>
      <c r="I70" s="25">
        <f>IF(H70/E70*DM_TI_LE!$F$23&gt;680000,680000,H70/E70*DM_TI_LE!$F$23)</f>
        <v>680000</v>
      </c>
    </row>
    <row r="71" spans="1:9" ht="12.75">
      <c r="A71" s="36">
        <v>67</v>
      </c>
      <c r="B71" s="38">
        <f>RPT_PHU_CAP_TN!B71</f>
        <v>12569</v>
      </c>
      <c r="C71" s="38" t="str">
        <f>RPT_PHU_CAP_TN!C71</f>
        <v>Cấn Hà An</v>
      </c>
      <c r="D71" s="38" t="str">
        <f>RPT_PHU_CAP_TN!D71</f>
        <v>Nhân viên phục vụ hành khách hàng hóa</v>
      </c>
      <c r="E71">
        <f>VLOOKUP(B71,GD_CHAM_CONG!$C$6:$BD$912,37,FALSE)</f>
        <v>26</v>
      </c>
      <c r="F71">
        <f>VLOOKUP(B71,GD_CHAM_CONG!$C$6:$BD$912,38,FALSE)</f>
        <v>26</v>
      </c>
      <c r="G71">
        <f>VLOOKUP(B71,GD_CHAM_CONG!$C$6:$BD$912,50,FALSE)</f>
        <v>0</v>
      </c>
      <c r="H71" s="25">
        <f t="shared" si="0"/>
        <v>26</v>
      </c>
      <c r="I71" s="25">
        <f>IF(H71/E71*DM_TI_LE!$F$23&gt;680000,680000,H71/E71*DM_TI_LE!$F$23)</f>
        <v>680000</v>
      </c>
    </row>
    <row r="72" spans="1:9" ht="12.75">
      <c r="A72" s="36">
        <v>68</v>
      </c>
      <c r="B72" s="38">
        <f>RPT_PHU_CAP_TN!B72</f>
        <v>12570</v>
      </c>
      <c r="C72" s="38" t="str">
        <f>RPT_PHU_CAP_TN!C72</f>
        <v>Nguyễn Hoàng Hải</v>
      </c>
      <c r="D72" s="38" t="str">
        <f>RPT_PHU_CAP_TN!D72</f>
        <v>Nhân viên phục vụ hành khách hàng hóa</v>
      </c>
      <c r="E72">
        <f>VLOOKUP(B72,GD_CHAM_CONG!$C$6:$BD$912,37,FALSE)</f>
        <v>26</v>
      </c>
      <c r="F72">
        <f>VLOOKUP(B72,GD_CHAM_CONG!$C$6:$BD$912,38,FALSE)</f>
        <v>26</v>
      </c>
      <c r="G72">
        <f>VLOOKUP(B72,GD_CHAM_CONG!$C$6:$BD$912,50,FALSE)</f>
        <v>0</v>
      </c>
      <c r="H72" s="25">
        <f t="shared" si="0"/>
        <v>26</v>
      </c>
      <c r="I72" s="25">
        <f>IF(H72/E72*DM_TI_LE!$F$23&gt;680000,680000,H72/E72*DM_TI_LE!$F$23)</f>
        <v>680000</v>
      </c>
    </row>
    <row r="73" spans="1:9" ht="12.75">
      <c r="A73" s="36">
        <v>69</v>
      </c>
      <c r="B73" s="38">
        <f>RPT_PHU_CAP_TN!B73</f>
        <v>13382</v>
      </c>
      <c r="C73" s="38" t="str">
        <f>RPT_PHU_CAP_TN!C73</f>
        <v>Nguyễn Thị Bích Thảo</v>
      </c>
      <c r="D73" s="38" t="str">
        <f>RPT_PHU_CAP_TN!D73</f>
        <v>Nhân viên phục vụ hành khách hàng hóa</v>
      </c>
      <c r="E73">
        <f>VLOOKUP(B73,GD_CHAM_CONG!$C$6:$BD$912,37,FALSE)</f>
        <v>26</v>
      </c>
      <c r="F73">
        <f>VLOOKUP(B73,GD_CHAM_CONG!$C$6:$BD$912,38,FALSE)</f>
        <v>26</v>
      </c>
      <c r="G73">
        <f>VLOOKUP(B73,GD_CHAM_CONG!$C$6:$BD$912,50,FALSE)</f>
        <v>0</v>
      </c>
      <c r="H73" s="25">
        <f t="shared" si="0"/>
        <v>26</v>
      </c>
      <c r="I73" s="25">
        <f>IF(H73/E73*DM_TI_LE!$F$23&gt;680000,680000,H73/E73*DM_TI_LE!$F$23)</f>
        <v>680000</v>
      </c>
    </row>
    <row r="74" spans="1:9" ht="12.75">
      <c r="A74" s="36">
        <v>70</v>
      </c>
      <c r="B74" s="38">
        <f>RPT_PHU_CAP_TN!B74</f>
        <v>10570</v>
      </c>
      <c r="C74" s="38" t="str">
        <f>RPT_PHU_CAP_TN!C74</f>
        <v>Phạm Anh Dũng</v>
      </c>
      <c r="D74" s="38" t="str">
        <f>RPT_PHU_CAP_TN!D74</f>
        <v>NV PVHK</v>
      </c>
      <c r="E74">
        <f>VLOOKUP(B74,GD_CHAM_CONG!$C$6:$BD$912,37,FALSE)</f>
        <v>26</v>
      </c>
      <c r="F74">
        <f>VLOOKUP(B74,GD_CHAM_CONG!$C$6:$BD$912,38,FALSE)</f>
        <v>26</v>
      </c>
      <c r="G74">
        <f>VLOOKUP(B74,GD_CHAM_CONG!$C$6:$BD$912,50,FALSE)</f>
        <v>0</v>
      </c>
      <c r="H74" s="25">
        <f t="shared" si="0"/>
        <v>26</v>
      </c>
      <c r="I74" s="25">
        <f>IF(H74/E74*DM_TI_LE!$F$23&gt;680000,680000,H74/E74*DM_TI_LE!$F$23)</f>
        <v>680000</v>
      </c>
    </row>
    <row r="75" spans="1:9" ht="12.75">
      <c r="A75" s="36">
        <v>71</v>
      </c>
      <c r="B75" s="38">
        <f>RPT_PHU_CAP_TN!B75</f>
        <v>10583</v>
      </c>
      <c r="C75" s="38" t="str">
        <f>RPT_PHU_CAP_TN!C75</f>
        <v>Nguyễn Thanh Huy</v>
      </c>
      <c r="D75" s="38" t="str">
        <f>RPT_PHU_CAP_TN!D75</f>
        <v>NV PVHK</v>
      </c>
      <c r="E75">
        <f>VLOOKUP(B75,GD_CHAM_CONG!$C$6:$BD$912,37,FALSE)</f>
        <v>26</v>
      </c>
      <c r="F75">
        <f>VLOOKUP(B75,GD_CHAM_CONG!$C$6:$BD$912,38,FALSE)</f>
        <v>26</v>
      </c>
      <c r="G75">
        <f>VLOOKUP(B75,GD_CHAM_CONG!$C$6:$BD$912,50,FALSE)</f>
        <v>0</v>
      </c>
      <c r="H75" s="25">
        <f t="shared" si="0"/>
        <v>26</v>
      </c>
      <c r="I75" s="25">
        <f>IF(H75/E75*DM_TI_LE!$F$23&gt;680000,680000,H75/E75*DM_TI_LE!$F$23)</f>
        <v>680000</v>
      </c>
    </row>
    <row r="76" spans="1:9" ht="12.75">
      <c r="A76" s="36">
        <v>72</v>
      </c>
      <c r="B76" s="38">
        <f>RPT_PHU_CAP_TN!B76</f>
        <v>10585</v>
      </c>
      <c r="C76" s="38" t="str">
        <f>RPT_PHU_CAP_TN!C76</f>
        <v>Nguyễn Thị Minh Thu</v>
      </c>
      <c r="D76" s="38" t="str">
        <f>RPT_PHU_CAP_TN!D76</f>
        <v>NV PVHK</v>
      </c>
      <c r="E76">
        <f>VLOOKUP(B76,GD_CHAM_CONG!$C$6:$BD$912,37,FALSE)</f>
        <v>26</v>
      </c>
      <c r="F76">
        <f>VLOOKUP(B76,GD_CHAM_CONG!$C$6:$BD$912,38,FALSE)</f>
        <v>26</v>
      </c>
      <c r="G76">
        <f>VLOOKUP(B76,GD_CHAM_CONG!$C$6:$BD$912,50,FALSE)</f>
        <v>0</v>
      </c>
      <c r="H76" s="25">
        <f t="shared" si="0"/>
        <v>26</v>
      </c>
      <c r="I76" s="25">
        <f>IF(H76/E76*DM_TI_LE!$F$23&gt;680000,680000,H76/E76*DM_TI_LE!$F$23)</f>
        <v>680000</v>
      </c>
    </row>
    <row r="77" spans="1:9" ht="12.75">
      <c r="A77" s="36">
        <v>73</v>
      </c>
      <c r="B77" s="38">
        <f>RPT_PHU_CAP_TN!B77</f>
        <v>10586</v>
      </c>
      <c r="C77" s="38" t="str">
        <f>RPT_PHU_CAP_TN!C77</f>
        <v>Nguyễn Thu Hằng</v>
      </c>
      <c r="D77" s="38" t="str">
        <f>RPT_PHU_CAP_TN!D77</f>
        <v>NV PVHK</v>
      </c>
      <c r="E77">
        <f>VLOOKUP(B77,GD_CHAM_CONG!$C$6:$BD$912,37,FALSE)</f>
        <v>26</v>
      </c>
      <c r="F77">
        <f>VLOOKUP(B77,GD_CHAM_CONG!$C$6:$BD$912,38,FALSE)</f>
        <v>26</v>
      </c>
      <c r="G77">
        <f>VLOOKUP(B77,GD_CHAM_CONG!$C$6:$BD$912,50,FALSE)</f>
        <v>0</v>
      </c>
      <c r="H77" s="25">
        <f t="shared" si="0"/>
        <v>26</v>
      </c>
      <c r="I77" s="25">
        <f>IF(H77/E77*DM_TI_LE!$F$23&gt;680000,680000,H77/E77*DM_TI_LE!$F$23)</f>
        <v>680000</v>
      </c>
    </row>
    <row r="78" spans="1:9" ht="12.75">
      <c r="A78" s="36">
        <v>74</v>
      </c>
      <c r="B78" s="38">
        <f>RPT_PHU_CAP_TN!B78</f>
        <v>10600</v>
      </c>
      <c r="C78" s="38" t="str">
        <f>RPT_PHU_CAP_TN!C78</f>
        <v>Nguyễn Thị Vân Anh</v>
      </c>
      <c r="D78" s="38" t="str">
        <f>RPT_PHU_CAP_TN!D78</f>
        <v>NV PVHK</v>
      </c>
      <c r="E78">
        <f>VLOOKUP(B78,GD_CHAM_CONG!$C$6:$BD$912,37,FALSE)</f>
        <v>26</v>
      </c>
      <c r="F78">
        <f>VLOOKUP(B78,GD_CHAM_CONG!$C$6:$BD$912,38,FALSE)</f>
        <v>24</v>
      </c>
      <c r="G78">
        <f>VLOOKUP(B78,GD_CHAM_CONG!$C$6:$BD$912,50,FALSE)</f>
        <v>0</v>
      </c>
      <c r="H78" s="25">
        <f t="shared" si="0"/>
        <v>24</v>
      </c>
      <c r="I78" s="25">
        <f>IF(H78/E78*DM_TI_LE!$F$23&gt;680000,680000,H78/E78*DM_TI_LE!$F$23)</f>
        <v>627692.30769230775</v>
      </c>
    </row>
    <row r="79" spans="1:9" ht="12.75">
      <c r="A79" s="36">
        <v>75</v>
      </c>
      <c r="B79" s="38">
        <f>RPT_PHU_CAP_TN!B79</f>
        <v>10601</v>
      </c>
      <c r="C79" s="38" t="str">
        <f>RPT_PHU_CAP_TN!C79</f>
        <v>Phan Thị Hạnh</v>
      </c>
      <c r="D79" s="38" t="str">
        <f>RPT_PHU_CAP_TN!D79</f>
        <v>NV PVHK</v>
      </c>
      <c r="E79">
        <f>VLOOKUP(B79,GD_CHAM_CONG!$C$6:$BD$912,37,FALSE)</f>
        <v>26</v>
      </c>
      <c r="F79">
        <f>VLOOKUP(B79,GD_CHAM_CONG!$C$6:$BD$912,38,FALSE)</f>
        <v>26</v>
      </c>
      <c r="G79">
        <f>VLOOKUP(B79,GD_CHAM_CONG!$C$6:$BD$912,50,FALSE)</f>
        <v>0</v>
      </c>
      <c r="H79" s="25">
        <f t="shared" si="0"/>
        <v>26</v>
      </c>
      <c r="I79" s="25">
        <f>IF(H79/E79*DM_TI_LE!$F$23&gt;680000,680000,H79/E79*DM_TI_LE!$F$23)</f>
        <v>680000</v>
      </c>
    </row>
    <row r="80" spans="1:9" ht="12.75">
      <c r="A80" s="36">
        <v>76</v>
      </c>
      <c r="B80" s="38">
        <f>RPT_PHU_CAP_TN!B80</f>
        <v>10608</v>
      </c>
      <c r="C80" s="38" t="str">
        <f>RPT_PHU_CAP_TN!C80</f>
        <v>Nguyễn Thị Hương</v>
      </c>
      <c r="D80" s="38" t="str">
        <f>RPT_PHU_CAP_TN!D80</f>
        <v>NV PVHK</v>
      </c>
      <c r="E80">
        <f>VLOOKUP(B80,GD_CHAM_CONG!$C$6:$BD$912,37,FALSE)</f>
        <v>26</v>
      </c>
      <c r="F80">
        <f>VLOOKUP(B80,GD_CHAM_CONG!$C$6:$BD$912,38,FALSE)</f>
        <v>26</v>
      </c>
      <c r="G80">
        <f>VLOOKUP(B80,GD_CHAM_CONG!$C$6:$BD$912,50,FALSE)</f>
        <v>0</v>
      </c>
      <c r="H80" s="25">
        <f t="shared" si="0"/>
        <v>26</v>
      </c>
      <c r="I80" s="25">
        <f>IF(H80/E80*DM_TI_LE!$F$23&gt;680000,680000,H80/E80*DM_TI_LE!$F$23)</f>
        <v>680000</v>
      </c>
    </row>
    <row r="81" spans="1:9" ht="12.75">
      <c r="A81" s="36">
        <v>77</v>
      </c>
      <c r="B81" s="38">
        <f>RPT_PHU_CAP_TN!B81</f>
        <v>10624</v>
      </c>
      <c r="C81" s="38" t="str">
        <f>RPT_PHU_CAP_TN!C81</f>
        <v>Nguyễn Huyền Trang</v>
      </c>
      <c r="D81" s="38" t="str">
        <f>RPT_PHU_CAP_TN!D81</f>
        <v>NV PVHK</v>
      </c>
      <c r="E81">
        <f>VLOOKUP(B81,GD_CHAM_CONG!$C$6:$BD$912,37,FALSE)</f>
        <v>26</v>
      </c>
      <c r="F81">
        <f>VLOOKUP(B81,GD_CHAM_CONG!$C$6:$BD$912,38,FALSE)</f>
        <v>0</v>
      </c>
      <c r="G81">
        <f>VLOOKUP(B81,GD_CHAM_CONG!$C$6:$BD$912,50,FALSE)</f>
        <v>0</v>
      </c>
      <c r="H81" s="25">
        <f t="shared" si="0"/>
        <v>0</v>
      </c>
      <c r="I81" s="25">
        <f>IF(H81/E81*DM_TI_LE!$F$23&gt;680000,680000,H81/E81*DM_TI_LE!$F$23)</f>
        <v>0</v>
      </c>
    </row>
    <row r="82" spans="1:9" ht="12.75">
      <c r="A82" s="36">
        <v>78</v>
      </c>
      <c r="B82" s="38">
        <f>RPT_PHU_CAP_TN!B82</f>
        <v>10625</v>
      </c>
      <c r="C82" s="38" t="str">
        <f>RPT_PHU_CAP_TN!C82</f>
        <v>Vương Thị Thanh Nhàn</v>
      </c>
      <c r="D82" s="38" t="str">
        <f>RPT_PHU_CAP_TN!D82</f>
        <v>NV PVHK</v>
      </c>
      <c r="E82">
        <f>VLOOKUP(B82,GD_CHAM_CONG!$C$6:$BD$912,37,FALSE)</f>
        <v>26</v>
      </c>
      <c r="F82">
        <f>VLOOKUP(B82,GD_CHAM_CONG!$C$6:$BD$912,38,FALSE)</f>
        <v>26</v>
      </c>
      <c r="G82">
        <f>VLOOKUP(B82,GD_CHAM_CONG!$C$6:$BD$912,50,FALSE)</f>
        <v>0</v>
      </c>
      <c r="H82" s="25">
        <f t="shared" si="0"/>
        <v>26</v>
      </c>
      <c r="I82" s="25">
        <f>IF(H82/E82*DM_TI_LE!$F$23&gt;680000,680000,H82/E82*DM_TI_LE!$F$23)</f>
        <v>680000</v>
      </c>
    </row>
    <row r="83" spans="1:9" ht="12.75">
      <c r="A83" s="36">
        <v>79</v>
      </c>
      <c r="B83" s="38">
        <f>RPT_PHU_CAP_TN!B83</f>
        <v>10633</v>
      </c>
      <c r="C83" s="38" t="str">
        <f>RPT_PHU_CAP_TN!C83</f>
        <v>Quàng Thị Phúc</v>
      </c>
      <c r="D83" s="38" t="str">
        <f>RPT_PHU_CAP_TN!D83</f>
        <v>NV PVHK</v>
      </c>
      <c r="E83">
        <f>VLOOKUP(B83,GD_CHAM_CONG!$C$6:$BD$912,37,FALSE)</f>
        <v>26</v>
      </c>
      <c r="F83">
        <f>VLOOKUP(B83,GD_CHAM_CONG!$C$6:$BD$912,38,FALSE)</f>
        <v>26</v>
      </c>
      <c r="G83">
        <f>VLOOKUP(B83,GD_CHAM_CONG!$C$6:$BD$912,50,FALSE)</f>
        <v>0</v>
      </c>
      <c r="H83" s="25">
        <f t="shared" si="0"/>
        <v>26</v>
      </c>
      <c r="I83" s="25">
        <f>IF(H83/E83*DM_TI_LE!$F$23&gt;680000,680000,H83/E83*DM_TI_LE!$F$23)</f>
        <v>680000</v>
      </c>
    </row>
    <row r="84" spans="1:9" ht="12.75">
      <c r="A84" s="36">
        <v>80</v>
      </c>
      <c r="B84" s="38">
        <f>RPT_PHU_CAP_TN!B84</f>
        <v>10634</v>
      </c>
      <c r="C84" s="38" t="str">
        <f>RPT_PHU_CAP_TN!C84</f>
        <v>Phạm Thị Thanh Hoa</v>
      </c>
      <c r="D84" s="38" t="str">
        <f>RPT_PHU_CAP_TN!D84</f>
        <v>NV PVHK</v>
      </c>
      <c r="E84">
        <f>VLOOKUP(B84,GD_CHAM_CONG!$C$6:$BD$912,37,FALSE)</f>
        <v>26</v>
      </c>
      <c r="F84">
        <f>VLOOKUP(B84,GD_CHAM_CONG!$C$6:$BD$912,38,FALSE)</f>
        <v>26</v>
      </c>
      <c r="G84">
        <f>VLOOKUP(B84,GD_CHAM_CONG!$C$6:$BD$912,50,FALSE)</f>
        <v>0</v>
      </c>
      <c r="H84" s="25">
        <f t="shared" si="0"/>
        <v>26</v>
      </c>
      <c r="I84" s="25">
        <f>IF(H84/E84*DM_TI_LE!$F$23&gt;680000,680000,H84/E84*DM_TI_LE!$F$23)</f>
        <v>680000</v>
      </c>
    </row>
    <row r="85" spans="1:9" ht="12.75">
      <c r="A85" s="36">
        <v>81</v>
      </c>
      <c r="B85" s="38">
        <f>RPT_PHU_CAP_TN!B85</f>
        <v>10635</v>
      </c>
      <c r="C85" s="38" t="str">
        <f>RPT_PHU_CAP_TN!C85</f>
        <v>Đào Thị Mận</v>
      </c>
      <c r="D85" s="38" t="str">
        <f>RPT_PHU_CAP_TN!D85</f>
        <v>NV PVHK</v>
      </c>
      <c r="E85">
        <f>VLOOKUP(B85,GD_CHAM_CONG!$C$6:$BD$912,37,FALSE)</f>
        <v>26</v>
      </c>
      <c r="F85">
        <f>VLOOKUP(B85,GD_CHAM_CONG!$C$6:$BD$912,38,FALSE)</f>
        <v>26</v>
      </c>
      <c r="G85">
        <f>VLOOKUP(B85,GD_CHAM_CONG!$C$6:$BD$912,50,FALSE)</f>
        <v>0</v>
      </c>
      <c r="H85" s="25">
        <f t="shared" si="0"/>
        <v>26</v>
      </c>
      <c r="I85" s="25">
        <f>IF(H85/E85*DM_TI_LE!$F$23&gt;680000,680000,H85/E85*DM_TI_LE!$F$23)</f>
        <v>680000</v>
      </c>
    </row>
    <row r="86" spans="1:9" ht="12.75">
      <c r="A86" s="36">
        <v>82</v>
      </c>
      <c r="B86" s="38">
        <f>RPT_PHU_CAP_TN!B86</f>
        <v>11104</v>
      </c>
      <c r="C86" s="38" t="str">
        <f>RPT_PHU_CAP_TN!C86</f>
        <v>Lê Thị Thanh Huyền</v>
      </c>
      <c r="D86" s="38" t="str">
        <f>RPT_PHU_CAP_TN!D86</f>
        <v>NV PVHK</v>
      </c>
      <c r="E86">
        <f>VLOOKUP(B86,GD_CHAM_CONG!$C$6:$BD$912,37,FALSE)</f>
        <v>26</v>
      </c>
      <c r="F86">
        <f>VLOOKUP(B86,GD_CHAM_CONG!$C$6:$BD$912,38,FALSE)</f>
        <v>17</v>
      </c>
      <c r="G86">
        <f>VLOOKUP(B86,GD_CHAM_CONG!$C$6:$BD$912,50,FALSE)</f>
        <v>0</v>
      </c>
      <c r="H86" s="25">
        <f t="shared" si="0"/>
        <v>17</v>
      </c>
      <c r="I86" s="25">
        <f>IF(H86/E86*DM_TI_LE!$F$23&gt;680000,680000,H86/E86*DM_TI_LE!$F$23)</f>
        <v>444615.38461538462</v>
      </c>
    </row>
    <row r="87" spans="1:9" ht="12.75">
      <c r="A87" s="36">
        <v>83</v>
      </c>
      <c r="B87" s="38">
        <f>RPT_PHU_CAP_TN!B87</f>
        <v>11105</v>
      </c>
      <c r="C87" s="38" t="str">
        <f>RPT_PHU_CAP_TN!C87</f>
        <v>Ngô Minh Thanh</v>
      </c>
      <c r="D87" s="38" t="str">
        <f>RPT_PHU_CAP_TN!D87</f>
        <v>NV PVHK</v>
      </c>
      <c r="E87">
        <f>VLOOKUP(B87,GD_CHAM_CONG!$C$6:$BD$912,37,FALSE)</f>
        <v>26</v>
      </c>
      <c r="F87">
        <f>VLOOKUP(B87,GD_CHAM_CONG!$C$6:$BD$912,38,FALSE)</f>
        <v>26</v>
      </c>
      <c r="G87">
        <f>VLOOKUP(B87,GD_CHAM_CONG!$C$6:$BD$912,50,FALSE)</f>
        <v>0</v>
      </c>
      <c r="H87" s="25">
        <f t="shared" si="0"/>
        <v>26</v>
      </c>
      <c r="I87" s="25">
        <f>IF(H87/E87*DM_TI_LE!$F$23&gt;680000,680000,H87/E87*DM_TI_LE!$F$23)</f>
        <v>680000</v>
      </c>
    </row>
    <row r="88" spans="1:9" ht="12.75">
      <c r="A88" s="36">
        <v>84</v>
      </c>
      <c r="B88" s="38">
        <f>RPT_PHU_CAP_TN!B88</f>
        <v>11107</v>
      </c>
      <c r="C88" s="38" t="str">
        <f>RPT_PHU_CAP_TN!C88</f>
        <v>Vũ Thị Thơm</v>
      </c>
      <c r="D88" s="38" t="str">
        <f>RPT_PHU_CAP_TN!D88</f>
        <v>NV PVHK</v>
      </c>
      <c r="E88">
        <f>VLOOKUP(B88,GD_CHAM_CONG!$C$6:$BD$912,37,FALSE)</f>
        <v>26</v>
      </c>
      <c r="F88">
        <f>VLOOKUP(B88,GD_CHAM_CONG!$C$6:$BD$912,38,FALSE)</f>
        <v>26</v>
      </c>
      <c r="G88">
        <f>VLOOKUP(B88,GD_CHAM_CONG!$C$6:$BD$912,50,FALSE)</f>
        <v>0</v>
      </c>
      <c r="H88" s="25">
        <f t="shared" si="0"/>
        <v>26</v>
      </c>
      <c r="I88" s="25">
        <f>IF(H88/E88*DM_TI_LE!$F$23&gt;680000,680000,H88/E88*DM_TI_LE!$F$23)</f>
        <v>680000</v>
      </c>
    </row>
    <row r="89" spans="1:9" ht="12.75">
      <c r="A89" s="36">
        <v>85</v>
      </c>
      <c r="B89" s="38">
        <f>RPT_PHU_CAP_TN!B89</f>
        <v>11109</v>
      </c>
      <c r="C89" s="38" t="str">
        <f>RPT_PHU_CAP_TN!C89</f>
        <v>Phạm Thành Việt</v>
      </c>
      <c r="D89" s="38" t="str">
        <f>RPT_PHU_CAP_TN!D89</f>
        <v>NV PVHK</v>
      </c>
      <c r="E89">
        <f>VLOOKUP(B89,GD_CHAM_CONG!$C$6:$BD$912,37,FALSE)</f>
        <v>26</v>
      </c>
      <c r="F89">
        <f>VLOOKUP(B89,GD_CHAM_CONG!$C$6:$BD$912,38,FALSE)</f>
        <v>26</v>
      </c>
      <c r="G89">
        <f>VLOOKUP(B89,GD_CHAM_CONG!$C$6:$BD$912,50,FALSE)</f>
        <v>0</v>
      </c>
      <c r="H89" s="25">
        <f t="shared" si="0"/>
        <v>26</v>
      </c>
      <c r="I89" s="25">
        <f>IF(H89/E89*DM_TI_LE!$F$23&gt;680000,680000,H89/E89*DM_TI_LE!$F$23)</f>
        <v>680000</v>
      </c>
    </row>
    <row r="90" spans="1:9" ht="12.75">
      <c r="A90" s="36">
        <v>86</v>
      </c>
      <c r="B90" s="38">
        <f>RPT_PHU_CAP_TN!B90</f>
        <v>11766</v>
      </c>
      <c r="C90" s="38" t="str">
        <f>RPT_PHU_CAP_TN!C90</f>
        <v>Nguyễn Thị Vân</v>
      </c>
      <c r="D90" s="38" t="str">
        <f>RPT_PHU_CAP_TN!D90</f>
        <v>NV PVHK</v>
      </c>
      <c r="E90">
        <f>VLOOKUP(B90,GD_CHAM_CONG!$C$6:$BD$912,37,FALSE)</f>
        <v>26</v>
      </c>
      <c r="F90">
        <f>VLOOKUP(B90,GD_CHAM_CONG!$C$6:$BD$912,38,FALSE)</f>
        <v>26</v>
      </c>
      <c r="G90">
        <f>VLOOKUP(B90,GD_CHAM_CONG!$C$6:$BD$912,50,FALSE)</f>
        <v>0</v>
      </c>
      <c r="H90" s="25">
        <f t="shared" si="0"/>
        <v>26</v>
      </c>
      <c r="I90" s="25">
        <f>IF(H90/E90*DM_TI_LE!$F$23&gt;680000,680000,H90/E90*DM_TI_LE!$F$23)</f>
        <v>680000</v>
      </c>
    </row>
    <row r="91" spans="1:9" ht="12.75">
      <c r="A91" s="36">
        <v>87</v>
      </c>
      <c r="B91" s="38">
        <f>RPT_PHU_CAP_TN!B91</f>
        <v>13096</v>
      </c>
      <c r="C91" s="38" t="str">
        <f>RPT_PHU_CAP_TN!C91</f>
        <v>Đinh Văn Long</v>
      </c>
      <c r="D91" s="38" t="str">
        <f>RPT_PHU_CAP_TN!D91</f>
        <v>NV PVHK</v>
      </c>
      <c r="E91">
        <f>VLOOKUP(B91,GD_CHAM_CONG!$C$6:$BD$912,37,FALSE)</f>
        <v>26</v>
      </c>
      <c r="F91">
        <f>VLOOKUP(B91,GD_CHAM_CONG!$C$6:$BD$912,38,FALSE)</f>
        <v>26</v>
      </c>
      <c r="G91">
        <f>VLOOKUP(B91,GD_CHAM_CONG!$C$6:$BD$912,50,FALSE)</f>
        <v>0</v>
      </c>
      <c r="H91" s="25">
        <f t="shared" si="0"/>
        <v>26</v>
      </c>
      <c r="I91" s="25">
        <f>IF(H91/E91*DM_TI_LE!$F$23&gt;680000,680000,H91/E91*DM_TI_LE!$F$23)</f>
        <v>680000</v>
      </c>
    </row>
    <row r="92" spans="1:9" ht="12.75">
      <c r="A92" s="36">
        <v>88</v>
      </c>
      <c r="B92" s="38">
        <f>RPT_PHU_CAP_TN!B92</f>
        <v>10778</v>
      </c>
      <c r="C92" s="38" t="str">
        <f>RPT_PHU_CAP_TN!C92</f>
        <v>Nguyễn Thị Hồng Anh</v>
      </c>
      <c r="D92" s="38" t="str">
        <f>RPT_PHU_CAP_TN!D92</f>
        <v>Nv VS MB</v>
      </c>
      <c r="E92">
        <f>VLOOKUP(B92,GD_CHAM_CONG!$C$6:$BD$912,37,FALSE)</f>
        <v>26</v>
      </c>
      <c r="F92">
        <f>VLOOKUP(B92,GD_CHAM_CONG!$C$6:$BD$912,38,FALSE)</f>
        <v>26</v>
      </c>
      <c r="G92">
        <f>VLOOKUP(B92,GD_CHAM_CONG!$C$6:$BD$912,50,FALSE)</f>
        <v>0</v>
      </c>
      <c r="H92" s="25">
        <f t="shared" si="0"/>
        <v>26</v>
      </c>
      <c r="I92" s="25">
        <f>IF(H92/E92*DM_TI_LE!$F$23&gt;680000,680000,H92/E92*DM_TI_LE!$F$23)</f>
        <v>680000</v>
      </c>
    </row>
    <row r="93" spans="1:9" ht="12.75">
      <c r="A93" s="36">
        <v>89</v>
      </c>
      <c r="B93" s="38">
        <f>RPT_PHU_CAP_TN!B93</f>
        <v>11765</v>
      </c>
      <c r="C93" s="38" t="str">
        <f>RPT_PHU_CAP_TN!C93</f>
        <v>Hoàng Thị Hồng Nhung</v>
      </c>
      <c r="D93" s="38" t="str">
        <f>RPT_PHU_CAP_TN!D93</f>
        <v>NV PVHK</v>
      </c>
      <c r="E93">
        <f>VLOOKUP(B93,GD_CHAM_CONG!$C$6:$BD$912,37,FALSE)</f>
        <v>26</v>
      </c>
      <c r="F93">
        <f>VLOOKUP(B93,GD_CHAM_CONG!$C$6:$BD$912,38,FALSE)</f>
        <v>26</v>
      </c>
      <c r="G93">
        <f>VLOOKUP(B93,GD_CHAM_CONG!$C$6:$BD$912,50,FALSE)</f>
        <v>0</v>
      </c>
      <c r="H93" s="25">
        <f t="shared" si="0"/>
        <v>26</v>
      </c>
      <c r="I93" s="25">
        <f>IF(H93/E93*DM_TI_LE!$F$23&gt;680000,680000,H93/E93*DM_TI_LE!$F$23)</f>
        <v>680000</v>
      </c>
    </row>
    <row r="94" spans="1:9" ht="12.75">
      <c r="A94" s="36">
        <v>90</v>
      </c>
      <c r="B94" s="38">
        <f>RPT_PHU_CAP_TN!B94</f>
        <v>10631</v>
      </c>
      <c r="C94" s="38" t="str">
        <f>RPT_PHU_CAP_TN!C94</f>
        <v>Nguyễn Thị Phương Mai</v>
      </c>
      <c r="D94" s="38" t="str">
        <f>RPT_PHU_CAP_TN!D94</f>
        <v>Đội trưởng</v>
      </c>
      <c r="E94">
        <f>VLOOKUP(B94,GD_CHAM_CONG!$C$6:$BD$912,37,FALSE)</f>
        <v>26</v>
      </c>
      <c r="F94">
        <f>VLOOKUP(B94,GD_CHAM_CONG!$C$6:$BD$912,38,FALSE)</f>
        <v>26</v>
      </c>
      <c r="G94">
        <f>VLOOKUP(B94,GD_CHAM_CONG!$C$6:$BD$912,50,FALSE)</f>
        <v>0</v>
      </c>
      <c r="H94" s="25">
        <f t="shared" si="0"/>
        <v>26</v>
      </c>
      <c r="I94" s="25">
        <f>IF(H94/E94*DM_TI_LE!$F$23&gt;680000,680000,H94/E94*DM_TI_LE!$F$23)</f>
        <v>680000</v>
      </c>
    </row>
    <row r="95" spans="1:9" ht="12.75">
      <c r="A95" s="36">
        <v>91</v>
      </c>
      <c r="B95" s="38">
        <f>RPT_PHU_CAP_TN!B95</f>
        <v>10630</v>
      </c>
      <c r="C95" s="38" t="str">
        <f>RPT_PHU_CAP_TN!C95</f>
        <v>Nguyễn Thị Thu Hương</v>
      </c>
      <c r="D95" s="38" t="str">
        <f>RPT_PHU_CAP_TN!D95</f>
        <v>Đội phó</v>
      </c>
      <c r="E95">
        <f>VLOOKUP(B95,GD_CHAM_CONG!$C$6:$BD$912,37,FALSE)</f>
        <v>26</v>
      </c>
      <c r="F95">
        <f>VLOOKUP(B95,GD_CHAM_CONG!$C$6:$BD$912,38,FALSE)</f>
        <v>26</v>
      </c>
      <c r="G95">
        <f>VLOOKUP(B95,GD_CHAM_CONG!$C$6:$BD$912,50,FALSE)</f>
        <v>0</v>
      </c>
      <c r="H95" s="25">
        <f t="shared" si="0"/>
        <v>26</v>
      </c>
      <c r="I95" s="25">
        <f>IF(H95/E95*DM_TI_LE!$F$23&gt;680000,680000,H95/E95*DM_TI_LE!$F$23)</f>
        <v>680000</v>
      </c>
    </row>
    <row r="96" spans="1:9" ht="12.75">
      <c r="A96" s="36">
        <v>92</v>
      </c>
      <c r="B96" s="38">
        <f>RPT_PHU_CAP_TN!B96</f>
        <v>12549</v>
      </c>
      <c r="C96" s="38" t="str">
        <f>RPT_PHU_CAP_TN!C96</f>
        <v>Nguyễn Tuấn Linh</v>
      </c>
      <c r="D96" s="38" t="str">
        <f>RPT_PHU_CAP_TN!D96</f>
        <v>Nhân viên phục vụ hành khách hàng hóa</v>
      </c>
      <c r="E96">
        <f>VLOOKUP(B96,GD_CHAM_CONG!$C$6:$BD$912,37,FALSE)</f>
        <v>26</v>
      </c>
      <c r="F96">
        <f>VLOOKUP(B96,GD_CHAM_CONG!$C$6:$BD$912,38,FALSE)</f>
        <v>26</v>
      </c>
      <c r="G96">
        <f>VLOOKUP(B96,GD_CHAM_CONG!$C$6:$BD$912,50,FALSE)</f>
        <v>0</v>
      </c>
      <c r="H96" s="25">
        <f t="shared" si="0"/>
        <v>26</v>
      </c>
      <c r="I96" s="25">
        <f>IF(H96/E96*DM_TI_LE!$F$23&gt;680000,680000,H96/E96*DM_TI_LE!$F$23)</f>
        <v>680000</v>
      </c>
    </row>
    <row r="97" spans="1:9" ht="12.75">
      <c r="A97" s="36">
        <v>93</v>
      </c>
      <c r="B97" s="38">
        <f>RPT_PHU_CAP_TN!B97</f>
        <v>12568</v>
      </c>
      <c r="C97" s="38" t="str">
        <f>RPT_PHU_CAP_TN!C97</f>
        <v>Nguyễn Thị Hồng Minh</v>
      </c>
      <c r="D97" s="38" t="str">
        <f>RPT_PHU_CAP_TN!D97</f>
        <v>Nhân viên phục vụ hành khách hàng hóa</v>
      </c>
      <c r="E97">
        <f>VLOOKUP(B97,GD_CHAM_CONG!$C$6:$BD$912,37,FALSE)</f>
        <v>26</v>
      </c>
      <c r="F97">
        <f>VLOOKUP(B97,GD_CHAM_CONG!$C$6:$BD$912,38,FALSE)</f>
        <v>26</v>
      </c>
      <c r="G97">
        <f>VLOOKUP(B97,GD_CHAM_CONG!$C$6:$BD$912,50,FALSE)</f>
        <v>0</v>
      </c>
      <c r="H97" s="25">
        <f t="shared" si="0"/>
        <v>26</v>
      </c>
      <c r="I97" s="25">
        <f>IF(H97/E97*DM_TI_LE!$F$23&gt;680000,680000,H97/E97*DM_TI_LE!$F$23)</f>
        <v>680000</v>
      </c>
    </row>
    <row r="98" spans="1:9" ht="12.75">
      <c r="A98" s="36">
        <v>94</v>
      </c>
      <c r="B98" s="38">
        <f>RPT_PHU_CAP_TN!B98</f>
        <v>12571</v>
      </c>
      <c r="C98" s="38" t="str">
        <f>RPT_PHU_CAP_TN!C98</f>
        <v>Ngô Thị Diễm Quỳnh</v>
      </c>
      <c r="D98" s="38" t="str">
        <f>RPT_PHU_CAP_TN!D98</f>
        <v>Nhân viên phục vụ hành khách hàng hóa</v>
      </c>
      <c r="E98">
        <f>VLOOKUP(B98,GD_CHAM_CONG!$C$6:$BD$912,37,FALSE)</f>
        <v>26</v>
      </c>
      <c r="F98">
        <f>VLOOKUP(B98,GD_CHAM_CONG!$C$6:$BD$912,38,FALSE)</f>
        <v>26</v>
      </c>
      <c r="G98">
        <f>VLOOKUP(B98,GD_CHAM_CONG!$C$6:$BD$912,50,FALSE)</f>
        <v>0</v>
      </c>
      <c r="H98" s="25">
        <f t="shared" si="0"/>
        <v>26</v>
      </c>
      <c r="I98" s="25">
        <f>IF(H98/E98*DM_TI_LE!$F$23&gt;680000,680000,H98/E98*DM_TI_LE!$F$23)</f>
        <v>680000</v>
      </c>
    </row>
    <row r="99" spans="1:9" ht="12.75">
      <c r="A99" s="36">
        <v>95</v>
      </c>
      <c r="B99" s="38">
        <f>RPT_PHU_CAP_TN!B99</f>
        <v>13370</v>
      </c>
      <c r="C99" s="38" t="str">
        <f>RPT_PHU_CAP_TN!C99</f>
        <v>Đinh Đức Điệp</v>
      </c>
      <c r="D99" s="38" t="str">
        <f>RPT_PHU_CAP_TN!D99</f>
        <v>Nhân viên phục vụ hành khách hàng hóa</v>
      </c>
      <c r="E99">
        <f>VLOOKUP(B99,GD_CHAM_CONG!$C$6:$BD$912,37,FALSE)</f>
        <v>26</v>
      </c>
      <c r="F99">
        <f>VLOOKUP(B99,GD_CHAM_CONG!$C$6:$BD$912,38,FALSE)</f>
        <v>26</v>
      </c>
      <c r="G99">
        <f>VLOOKUP(B99,GD_CHAM_CONG!$C$6:$BD$912,50,FALSE)</f>
        <v>0</v>
      </c>
      <c r="H99" s="25">
        <f t="shared" si="0"/>
        <v>26</v>
      </c>
      <c r="I99" s="25">
        <f>IF(H99/E99*DM_TI_LE!$F$23&gt;680000,680000,H99/E99*DM_TI_LE!$F$23)</f>
        <v>680000</v>
      </c>
    </row>
    <row r="100" spans="1:9" ht="12.75">
      <c r="A100" s="36">
        <v>96</v>
      </c>
      <c r="B100" s="38">
        <f>RPT_PHU_CAP_TN!B100</f>
        <v>13372</v>
      </c>
      <c r="C100" s="38" t="str">
        <f>RPT_PHU_CAP_TN!C100</f>
        <v>Trần Thị Hoa Lý</v>
      </c>
      <c r="D100" s="38" t="str">
        <f>RPT_PHU_CAP_TN!D100</f>
        <v>Nhân viên phục vụ hành khách hàng hóa</v>
      </c>
      <c r="E100">
        <f>VLOOKUP(B100,GD_CHAM_CONG!$C$6:$BD$912,37,FALSE)</f>
        <v>26</v>
      </c>
      <c r="F100">
        <f>VLOOKUP(B100,GD_CHAM_CONG!$C$6:$BD$912,38,FALSE)</f>
        <v>26</v>
      </c>
      <c r="G100">
        <f>VLOOKUP(B100,GD_CHAM_CONG!$C$6:$BD$912,50,FALSE)</f>
        <v>0</v>
      </c>
      <c r="H100" s="25">
        <f t="shared" si="0"/>
        <v>26</v>
      </c>
      <c r="I100" s="25">
        <f>IF(H100/E100*DM_TI_LE!$F$23&gt;680000,680000,H100/E100*DM_TI_LE!$F$23)</f>
        <v>680000</v>
      </c>
    </row>
    <row r="101" spans="1:9" ht="12.75">
      <c r="A101" s="36">
        <v>97</v>
      </c>
      <c r="B101" s="38">
        <f>RPT_PHU_CAP_TN!B101</f>
        <v>13376</v>
      </c>
      <c r="C101" s="38" t="str">
        <f>RPT_PHU_CAP_TN!C101</f>
        <v>Vũ Thùy Linh</v>
      </c>
      <c r="D101" s="38" t="str">
        <f>RPT_PHU_CAP_TN!D101</f>
        <v>Nhân viên phục vụ hành khách hàng hóa</v>
      </c>
      <c r="E101">
        <f>VLOOKUP(B101,GD_CHAM_CONG!$C$6:$BD$912,37,FALSE)</f>
        <v>26</v>
      </c>
      <c r="F101">
        <f>VLOOKUP(B101,GD_CHAM_CONG!$C$6:$BD$912,38,FALSE)</f>
        <v>26</v>
      </c>
      <c r="G101">
        <f>VLOOKUP(B101,GD_CHAM_CONG!$C$6:$BD$912,50,FALSE)</f>
        <v>0</v>
      </c>
      <c r="H101" s="25">
        <f t="shared" si="0"/>
        <v>26</v>
      </c>
      <c r="I101" s="25">
        <f>IF(H101/E101*DM_TI_LE!$F$23&gt;680000,680000,H101/E101*DM_TI_LE!$F$23)</f>
        <v>680000</v>
      </c>
    </row>
    <row r="102" spans="1:9" ht="12.75">
      <c r="A102" s="36">
        <v>98</v>
      </c>
      <c r="B102" s="38">
        <f>RPT_PHU_CAP_TN!B102</f>
        <v>13377</v>
      </c>
      <c r="C102" s="38" t="str">
        <f>RPT_PHU_CAP_TN!C102</f>
        <v>Vũ Thị Bích Dung</v>
      </c>
      <c r="D102" s="38" t="str">
        <f>RPT_PHU_CAP_TN!D102</f>
        <v>Nhân viên phục vụ hành khách hàng hóa</v>
      </c>
      <c r="E102">
        <f>VLOOKUP(B102,GD_CHAM_CONG!$C$6:$BD$912,37,FALSE)</f>
        <v>26</v>
      </c>
      <c r="F102">
        <f>VLOOKUP(B102,GD_CHAM_CONG!$C$6:$BD$912,38,FALSE)</f>
        <v>26</v>
      </c>
      <c r="G102">
        <f>VLOOKUP(B102,GD_CHAM_CONG!$C$6:$BD$912,50,FALSE)</f>
        <v>0</v>
      </c>
      <c r="H102" s="25">
        <f t="shared" si="0"/>
        <v>26</v>
      </c>
      <c r="I102" s="25">
        <f>IF(H102/E102*DM_TI_LE!$F$23&gt;680000,680000,H102/E102*DM_TI_LE!$F$23)</f>
        <v>680000</v>
      </c>
    </row>
    <row r="103" spans="1:9" ht="12.75">
      <c r="A103" s="36">
        <v>99</v>
      </c>
      <c r="B103" s="38">
        <f>RPT_PHU_CAP_TN!B103</f>
        <v>13378</v>
      </c>
      <c r="C103" s="38" t="str">
        <f>RPT_PHU_CAP_TN!C103</f>
        <v>Nguyễn Bảo Ngân</v>
      </c>
      <c r="D103" s="38" t="str">
        <f>RPT_PHU_CAP_TN!D103</f>
        <v>Nhân viên phục vụ hành khách hàng hóa</v>
      </c>
      <c r="E103">
        <f>VLOOKUP(B103,GD_CHAM_CONG!$C$6:$BD$912,37,FALSE)</f>
        <v>26</v>
      </c>
      <c r="F103">
        <f>VLOOKUP(B103,GD_CHAM_CONG!$C$6:$BD$912,38,FALSE)</f>
        <v>26</v>
      </c>
      <c r="G103">
        <f>VLOOKUP(B103,GD_CHAM_CONG!$C$6:$BD$912,50,FALSE)</f>
        <v>0</v>
      </c>
      <c r="H103" s="25">
        <f t="shared" si="0"/>
        <v>26</v>
      </c>
      <c r="I103" s="25">
        <f>IF(H103/E103*DM_TI_LE!$F$23&gt;680000,680000,H103/E103*DM_TI_LE!$F$23)</f>
        <v>680000</v>
      </c>
    </row>
    <row r="104" spans="1:9" ht="12.75">
      <c r="A104" s="36">
        <v>100</v>
      </c>
      <c r="B104" s="38">
        <f>RPT_PHU_CAP_TN!B104</f>
        <v>13379</v>
      </c>
      <c r="C104" s="38" t="str">
        <f>RPT_PHU_CAP_TN!C104</f>
        <v>Nguyễn Thùy Linh</v>
      </c>
      <c r="D104" s="38" t="str">
        <f>RPT_PHU_CAP_TN!D104</f>
        <v>Nhân viên phục vụ hành khách hàng hóa</v>
      </c>
      <c r="E104">
        <f>VLOOKUP(B104,GD_CHAM_CONG!$C$6:$BD$912,37,FALSE)</f>
        <v>26</v>
      </c>
      <c r="F104">
        <f>VLOOKUP(B104,GD_CHAM_CONG!$C$6:$BD$912,38,FALSE)</f>
        <v>26</v>
      </c>
      <c r="G104">
        <f>VLOOKUP(B104,GD_CHAM_CONG!$C$6:$BD$912,50,FALSE)</f>
        <v>0</v>
      </c>
      <c r="H104" s="25">
        <f t="shared" si="0"/>
        <v>26</v>
      </c>
      <c r="I104" s="25">
        <f>IF(H104/E104*DM_TI_LE!$F$23&gt;680000,680000,H104/E104*DM_TI_LE!$F$23)</f>
        <v>680000</v>
      </c>
    </row>
    <row r="105" spans="1:9" ht="12.75">
      <c r="A105" s="36">
        <v>101</v>
      </c>
      <c r="B105" s="38">
        <f>RPT_PHU_CAP_TN!B105</f>
        <v>13674</v>
      </c>
      <c r="C105" s="38" t="str">
        <f>RPT_PHU_CAP_TN!C105</f>
        <v>Lê Thị Minh Phượng</v>
      </c>
      <c r="D105" s="38" t="str">
        <f>RPT_PHU_CAP_TN!D105</f>
        <v>Nhân viên phục vụ hành khách hàng hóa</v>
      </c>
      <c r="E105">
        <f>VLOOKUP(B105,GD_CHAM_CONG!$C$6:$BD$912,37,FALSE)</f>
        <v>26</v>
      </c>
      <c r="F105">
        <f>VLOOKUP(B105,GD_CHAM_CONG!$C$6:$BD$912,38,FALSE)</f>
        <v>26</v>
      </c>
      <c r="G105">
        <f>VLOOKUP(B105,GD_CHAM_CONG!$C$6:$BD$912,50,FALSE)</f>
        <v>0</v>
      </c>
      <c r="H105" s="25">
        <f t="shared" si="0"/>
        <v>26</v>
      </c>
      <c r="I105" s="25">
        <f>IF(H105/E105*DM_TI_LE!$F$23&gt;680000,680000,H105/E105*DM_TI_LE!$F$23)</f>
        <v>680000</v>
      </c>
    </row>
    <row r="106" spans="1:9" ht="12.75">
      <c r="A106" s="36">
        <v>102</v>
      </c>
      <c r="B106" s="38">
        <f>RPT_PHU_CAP_TN!B106</f>
        <v>13675</v>
      </c>
      <c r="C106" s="38" t="str">
        <f>RPT_PHU_CAP_TN!C106</f>
        <v>Võ Thị Kiều Oanh</v>
      </c>
      <c r="D106" s="38" t="str">
        <f>RPT_PHU_CAP_TN!D106</f>
        <v>Nhân viên phục vụ hành khách hàng hóa</v>
      </c>
      <c r="E106">
        <f>VLOOKUP(B106,GD_CHAM_CONG!$C$6:$BD$912,37,FALSE)</f>
        <v>26</v>
      </c>
      <c r="F106">
        <f>VLOOKUP(B106,GD_CHAM_CONG!$C$6:$BD$912,38,FALSE)</f>
        <v>26</v>
      </c>
      <c r="G106">
        <f>VLOOKUP(B106,GD_CHAM_CONG!$C$6:$BD$912,50,FALSE)</f>
        <v>0</v>
      </c>
      <c r="H106" s="25">
        <f t="shared" si="0"/>
        <v>26</v>
      </c>
      <c r="I106" s="25">
        <f>IF(H106/E106*DM_TI_LE!$F$23&gt;680000,680000,H106/E106*DM_TI_LE!$F$23)</f>
        <v>680000</v>
      </c>
    </row>
    <row r="107" spans="1:9" ht="12.75">
      <c r="A107" s="36">
        <v>103</v>
      </c>
      <c r="B107" s="38">
        <f>RPT_PHU_CAP_TN!B107</f>
        <v>13676</v>
      </c>
      <c r="C107" s="38" t="str">
        <f>RPT_PHU_CAP_TN!C107</f>
        <v>Trần Thị Bích Ngọc</v>
      </c>
      <c r="D107" s="38" t="str">
        <f>RPT_PHU_CAP_TN!D107</f>
        <v>Nhân viên phục vụ hành khách hàng hóa</v>
      </c>
      <c r="E107">
        <f>VLOOKUP(B107,GD_CHAM_CONG!$C$6:$BD$912,37,FALSE)</f>
        <v>26</v>
      </c>
      <c r="F107">
        <f>VLOOKUP(B107,GD_CHAM_CONG!$C$6:$BD$912,38,FALSE)</f>
        <v>26</v>
      </c>
      <c r="G107">
        <f>VLOOKUP(B107,GD_CHAM_CONG!$C$6:$BD$912,50,FALSE)</f>
        <v>0</v>
      </c>
      <c r="H107" s="25">
        <f t="shared" si="0"/>
        <v>26</v>
      </c>
      <c r="I107" s="25">
        <f>IF(H107/E107*DM_TI_LE!$F$23&gt;680000,680000,H107/E107*DM_TI_LE!$F$23)</f>
        <v>680000</v>
      </c>
    </row>
    <row r="108" spans="1:9" ht="12.75">
      <c r="A108" s="36">
        <v>104</v>
      </c>
      <c r="B108" s="38">
        <f>RPT_PHU_CAP_TN!B108</f>
        <v>10569</v>
      </c>
      <c r="C108" s="38" t="str">
        <f>RPT_PHU_CAP_TN!C108</f>
        <v>Đàm Thu Hường</v>
      </c>
      <c r="D108" s="38" t="str">
        <f>RPT_PHU_CAP_TN!D108</f>
        <v>NV PVHK</v>
      </c>
      <c r="E108">
        <f>VLOOKUP(B108,GD_CHAM_CONG!$C$6:$BD$912,37,FALSE)</f>
        <v>26</v>
      </c>
      <c r="F108">
        <f>VLOOKUP(B108,GD_CHAM_CONG!$C$6:$BD$912,38,FALSE)</f>
        <v>26</v>
      </c>
      <c r="G108">
        <f>VLOOKUP(B108,GD_CHAM_CONG!$C$6:$BD$912,50,FALSE)</f>
        <v>0</v>
      </c>
      <c r="H108" s="25">
        <f t="shared" si="0"/>
        <v>26</v>
      </c>
      <c r="I108" s="25">
        <f>IF(H108/E108*DM_TI_LE!$F$23&gt;680000,680000,H108/E108*DM_TI_LE!$F$23)</f>
        <v>680000</v>
      </c>
    </row>
    <row r="109" spans="1:9" ht="12.75">
      <c r="A109" s="36">
        <v>105</v>
      </c>
      <c r="B109" s="38">
        <f>RPT_PHU_CAP_TN!B109</f>
        <v>10571</v>
      </c>
      <c r="C109" s="38" t="str">
        <f>RPT_PHU_CAP_TN!C109</f>
        <v>Nguyễn Thị Thùy Dung</v>
      </c>
      <c r="D109" s="38" t="str">
        <f>RPT_PHU_CAP_TN!D109</f>
        <v>NV PVHK</v>
      </c>
      <c r="E109">
        <f>VLOOKUP(B109,GD_CHAM_CONG!$C$6:$BD$912,37,FALSE)</f>
        <v>26</v>
      </c>
      <c r="F109">
        <f>VLOOKUP(B109,GD_CHAM_CONG!$C$6:$BD$912,38,FALSE)</f>
        <v>26</v>
      </c>
      <c r="G109">
        <f>VLOOKUP(B109,GD_CHAM_CONG!$C$6:$BD$912,50,FALSE)</f>
        <v>0</v>
      </c>
      <c r="H109" s="25">
        <f t="shared" si="0"/>
        <v>26</v>
      </c>
      <c r="I109" s="25">
        <f>IF(H109/E109*DM_TI_LE!$F$23&gt;680000,680000,H109/E109*DM_TI_LE!$F$23)</f>
        <v>680000</v>
      </c>
    </row>
    <row r="110" spans="1:9" ht="12.75">
      <c r="A110" s="36">
        <v>106</v>
      </c>
      <c r="B110" s="38">
        <f>RPT_PHU_CAP_TN!B110</f>
        <v>10578</v>
      </c>
      <c r="C110" s="38" t="str">
        <f>RPT_PHU_CAP_TN!C110</f>
        <v>Bùi Việt Quang</v>
      </c>
      <c r="D110" s="38" t="str">
        <f>RPT_PHU_CAP_TN!D110</f>
        <v>NV PVHK</v>
      </c>
      <c r="E110">
        <f>VLOOKUP(B110,GD_CHAM_CONG!$C$6:$BD$912,37,FALSE)</f>
        <v>26</v>
      </c>
      <c r="F110">
        <f>VLOOKUP(B110,GD_CHAM_CONG!$C$6:$BD$912,38,FALSE)</f>
        <v>26</v>
      </c>
      <c r="G110">
        <f>VLOOKUP(B110,GD_CHAM_CONG!$C$6:$BD$912,50,FALSE)</f>
        <v>0</v>
      </c>
      <c r="H110" s="25">
        <f t="shared" si="0"/>
        <v>26</v>
      </c>
      <c r="I110" s="25">
        <f>IF(H110/E110*DM_TI_LE!$F$23&gt;680000,680000,H110/E110*DM_TI_LE!$F$23)</f>
        <v>680000</v>
      </c>
    </row>
    <row r="111" spans="1:9" ht="12.75">
      <c r="A111" s="36">
        <v>107</v>
      </c>
      <c r="B111" s="38">
        <f>RPT_PHU_CAP_TN!B111</f>
        <v>10589</v>
      </c>
      <c r="C111" s="38" t="str">
        <f>RPT_PHU_CAP_TN!C111</f>
        <v>Phạm Thị Ba</v>
      </c>
      <c r="D111" s="38" t="str">
        <f>RPT_PHU_CAP_TN!D111</f>
        <v>NV PVHK</v>
      </c>
      <c r="E111">
        <f>VLOOKUP(B111,GD_CHAM_CONG!$C$6:$BD$912,37,FALSE)</f>
        <v>26</v>
      </c>
      <c r="F111">
        <f>VLOOKUP(B111,GD_CHAM_CONG!$C$6:$BD$912,38,FALSE)</f>
        <v>26</v>
      </c>
      <c r="G111">
        <f>VLOOKUP(B111,GD_CHAM_CONG!$C$6:$BD$912,50,FALSE)</f>
        <v>0</v>
      </c>
      <c r="H111" s="25">
        <f t="shared" si="0"/>
        <v>26</v>
      </c>
      <c r="I111" s="25">
        <f>IF(H111/E111*DM_TI_LE!$F$23&gt;680000,680000,H111/E111*DM_TI_LE!$F$23)</f>
        <v>680000</v>
      </c>
    </row>
    <row r="112" spans="1:9" ht="12.75">
      <c r="A112" s="36">
        <v>108</v>
      </c>
      <c r="B112" s="38">
        <f>RPT_PHU_CAP_TN!B112</f>
        <v>10591</v>
      </c>
      <c r="C112" s="38" t="str">
        <f>RPT_PHU_CAP_TN!C112</f>
        <v>Vũ Phương Thanh</v>
      </c>
      <c r="D112" s="38" t="str">
        <f>RPT_PHU_CAP_TN!D112</f>
        <v>NV PVHK</v>
      </c>
      <c r="E112">
        <f>VLOOKUP(B112,GD_CHAM_CONG!$C$6:$BD$912,37,FALSE)</f>
        <v>26</v>
      </c>
      <c r="F112">
        <f>VLOOKUP(B112,GD_CHAM_CONG!$C$6:$BD$912,38,FALSE)</f>
        <v>26</v>
      </c>
      <c r="G112">
        <f>VLOOKUP(B112,GD_CHAM_CONG!$C$6:$BD$912,50,FALSE)</f>
        <v>0</v>
      </c>
      <c r="H112" s="25">
        <f t="shared" si="0"/>
        <v>26</v>
      </c>
      <c r="I112" s="25">
        <f>IF(H112/E112*DM_TI_LE!$F$23&gt;680000,680000,H112/E112*DM_TI_LE!$F$23)</f>
        <v>680000</v>
      </c>
    </row>
    <row r="113" spans="1:9" ht="12.75">
      <c r="A113" s="36">
        <v>109</v>
      </c>
      <c r="B113" s="38">
        <f>RPT_PHU_CAP_TN!B113</f>
        <v>10596</v>
      </c>
      <c r="C113" s="38" t="str">
        <f>RPT_PHU_CAP_TN!C113</f>
        <v>Phạm Thị Ánh Hồng</v>
      </c>
      <c r="D113" s="38" t="str">
        <f>RPT_PHU_CAP_TN!D113</f>
        <v>NV PVHK</v>
      </c>
      <c r="E113">
        <f>VLOOKUP(B113,GD_CHAM_CONG!$C$6:$BD$912,37,FALSE)</f>
        <v>26</v>
      </c>
      <c r="F113">
        <f>VLOOKUP(B113,GD_CHAM_CONG!$C$6:$BD$912,38,FALSE)</f>
        <v>26</v>
      </c>
      <c r="G113">
        <f>VLOOKUP(B113,GD_CHAM_CONG!$C$6:$BD$912,50,FALSE)</f>
        <v>0</v>
      </c>
      <c r="H113" s="25">
        <f t="shared" si="0"/>
        <v>26</v>
      </c>
      <c r="I113" s="25">
        <f>IF(H113/E113*DM_TI_LE!$F$23&gt;680000,680000,H113/E113*DM_TI_LE!$F$23)</f>
        <v>680000</v>
      </c>
    </row>
    <row r="114" spans="1:9" ht="12.75">
      <c r="A114" s="36">
        <v>110</v>
      </c>
      <c r="B114" s="38">
        <f>RPT_PHU_CAP_TN!B114</f>
        <v>10597</v>
      </c>
      <c r="C114" s="38" t="str">
        <f>RPT_PHU_CAP_TN!C114</f>
        <v>Nguyễn Thị Thu Sang</v>
      </c>
      <c r="D114" s="38" t="str">
        <f>RPT_PHU_CAP_TN!D114</f>
        <v>NV PVHK</v>
      </c>
      <c r="E114">
        <f>VLOOKUP(B114,GD_CHAM_CONG!$C$6:$BD$912,37,FALSE)</f>
        <v>26</v>
      </c>
      <c r="F114">
        <f>VLOOKUP(B114,GD_CHAM_CONG!$C$6:$BD$912,38,FALSE)</f>
        <v>15</v>
      </c>
      <c r="G114">
        <f>VLOOKUP(B114,GD_CHAM_CONG!$C$6:$BD$912,50,FALSE)</f>
        <v>0</v>
      </c>
      <c r="H114" s="25">
        <f t="shared" si="0"/>
        <v>15</v>
      </c>
      <c r="I114" s="25">
        <f>IF(H114/E114*DM_TI_LE!$F$23&gt;680000,680000,H114/E114*DM_TI_LE!$F$23)</f>
        <v>392307.69230769225</v>
      </c>
    </row>
    <row r="115" spans="1:9" ht="12.75">
      <c r="A115" s="36">
        <v>111</v>
      </c>
      <c r="B115" s="38">
        <f>RPT_PHU_CAP_TN!B115</f>
        <v>10598</v>
      </c>
      <c r="C115" s="38" t="str">
        <f>RPT_PHU_CAP_TN!C115</f>
        <v>Nguyễn Ngọc Quân</v>
      </c>
      <c r="D115" s="38" t="str">
        <f>RPT_PHU_CAP_TN!D115</f>
        <v>Phó đội trưởng</v>
      </c>
      <c r="E115">
        <f>VLOOKUP(B115,GD_CHAM_CONG!$C$6:$BD$912,37,FALSE)</f>
        <v>26</v>
      </c>
      <c r="F115">
        <f>VLOOKUP(B115,GD_CHAM_CONG!$C$6:$BD$912,38,FALSE)</f>
        <v>26</v>
      </c>
      <c r="G115">
        <f>VLOOKUP(B115,GD_CHAM_CONG!$C$6:$BD$912,50,FALSE)</f>
        <v>0</v>
      </c>
      <c r="H115" s="25">
        <f t="shared" si="0"/>
        <v>26</v>
      </c>
      <c r="I115" s="25">
        <f>IF(H115/E115*DM_TI_LE!$F$23&gt;680000,680000,H115/E115*DM_TI_LE!$F$23)</f>
        <v>680000</v>
      </c>
    </row>
    <row r="116" spans="1:9" ht="12.75">
      <c r="A116" s="36">
        <v>112</v>
      </c>
      <c r="B116" s="38">
        <f>RPT_PHU_CAP_TN!B116</f>
        <v>10602</v>
      </c>
      <c r="C116" s="38" t="str">
        <f>RPT_PHU_CAP_TN!C116</f>
        <v>Nguyễn Thị Thu Trang</v>
      </c>
      <c r="D116" s="38" t="str">
        <f>RPT_PHU_CAP_TN!D116</f>
        <v>NV PVHK</v>
      </c>
      <c r="E116">
        <f>VLOOKUP(B116,GD_CHAM_CONG!$C$6:$BD$912,37,FALSE)</f>
        <v>26</v>
      </c>
      <c r="F116">
        <f>VLOOKUP(B116,GD_CHAM_CONG!$C$6:$BD$912,38,FALSE)</f>
        <v>26</v>
      </c>
      <c r="G116">
        <f>VLOOKUP(B116,GD_CHAM_CONG!$C$6:$BD$912,50,FALSE)</f>
        <v>0</v>
      </c>
      <c r="H116" s="25">
        <f t="shared" si="0"/>
        <v>26</v>
      </c>
      <c r="I116" s="25">
        <f>IF(H116/E116*DM_TI_LE!$F$23&gt;680000,680000,H116/E116*DM_TI_LE!$F$23)</f>
        <v>680000</v>
      </c>
    </row>
    <row r="117" spans="1:9" ht="12.75">
      <c r="A117" s="36">
        <v>113</v>
      </c>
      <c r="B117" s="38">
        <f>RPT_PHU_CAP_TN!B117</f>
        <v>10603</v>
      </c>
      <c r="C117" s="38" t="str">
        <f>RPT_PHU_CAP_TN!C117</f>
        <v>Nguyễn Thị Vân Anh</v>
      </c>
      <c r="D117" s="38" t="str">
        <f>RPT_PHU_CAP_TN!D117</f>
        <v>NV PVHK</v>
      </c>
      <c r="E117">
        <f>VLOOKUP(B117,GD_CHAM_CONG!$C$6:$BD$912,37,FALSE)</f>
        <v>26</v>
      </c>
      <c r="F117">
        <f>VLOOKUP(B117,GD_CHAM_CONG!$C$6:$BD$912,38,FALSE)</f>
        <v>26</v>
      </c>
      <c r="G117">
        <f>VLOOKUP(B117,GD_CHAM_CONG!$C$6:$BD$912,50,FALSE)</f>
        <v>0</v>
      </c>
      <c r="H117" s="25">
        <f t="shared" si="0"/>
        <v>26</v>
      </c>
      <c r="I117" s="25">
        <f>IF(H117/E117*DM_TI_LE!$F$23&gt;680000,680000,H117/E117*DM_TI_LE!$F$23)</f>
        <v>680000</v>
      </c>
    </row>
    <row r="118" spans="1:9" ht="12.75">
      <c r="A118" s="36">
        <v>114</v>
      </c>
      <c r="B118" s="38">
        <f>RPT_PHU_CAP_TN!B118</f>
        <v>10618</v>
      </c>
      <c r="C118" s="38" t="str">
        <f>RPT_PHU_CAP_TN!C118</f>
        <v>Nguyễn Thị Hằng</v>
      </c>
      <c r="D118" s="38" t="str">
        <f>RPT_PHU_CAP_TN!D118</f>
        <v>NV PVHK</v>
      </c>
      <c r="E118">
        <f>VLOOKUP(B118,GD_CHAM_CONG!$C$6:$BD$912,37,FALSE)</f>
        <v>26</v>
      </c>
      <c r="F118">
        <f>VLOOKUP(B118,GD_CHAM_CONG!$C$6:$BD$912,38,FALSE)</f>
        <v>16</v>
      </c>
      <c r="G118">
        <f>VLOOKUP(B118,GD_CHAM_CONG!$C$6:$BD$912,50,FALSE)</f>
        <v>0</v>
      </c>
      <c r="H118" s="25">
        <f t="shared" si="0"/>
        <v>16</v>
      </c>
      <c r="I118" s="25">
        <f>IF(H118/E118*DM_TI_LE!$F$23&gt;680000,680000,H118/E118*DM_TI_LE!$F$23)</f>
        <v>418461.5384615385</v>
      </c>
    </row>
    <row r="119" spans="1:9" ht="12.75">
      <c r="A119" s="36">
        <v>115</v>
      </c>
      <c r="B119" s="38">
        <f>RPT_PHU_CAP_TN!B119</f>
        <v>10619</v>
      </c>
      <c r="C119" s="38" t="str">
        <f>RPT_PHU_CAP_TN!C119</f>
        <v>Phạm Thị Thu Hương</v>
      </c>
      <c r="D119" s="38" t="str">
        <f>RPT_PHU_CAP_TN!D119</f>
        <v>NV PVHK</v>
      </c>
      <c r="E119">
        <f>VLOOKUP(B119,GD_CHAM_CONG!$C$6:$BD$912,37,FALSE)</f>
        <v>26</v>
      </c>
      <c r="F119">
        <f>VLOOKUP(B119,GD_CHAM_CONG!$C$6:$BD$912,38,FALSE)</f>
        <v>26</v>
      </c>
      <c r="G119">
        <f>VLOOKUP(B119,GD_CHAM_CONG!$C$6:$BD$912,50,FALSE)</f>
        <v>0</v>
      </c>
      <c r="H119" s="25">
        <f t="shared" si="0"/>
        <v>26</v>
      </c>
      <c r="I119" s="25">
        <f>IF(H119/E119*DM_TI_LE!$F$23&gt;680000,680000,H119/E119*DM_TI_LE!$F$23)</f>
        <v>680000</v>
      </c>
    </row>
    <row r="120" spans="1:9" ht="12.75">
      <c r="A120" s="36">
        <v>116</v>
      </c>
      <c r="B120" s="38">
        <f>RPT_PHU_CAP_TN!B120</f>
        <v>10620</v>
      </c>
      <c r="C120" s="38" t="str">
        <f>RPT_PHU_CAP_TN!C120</f>
        <v>Trần Thị Thu</v>
      </c>
      <c r="D120" s="38" t="str">
        <f>RPT_PHU_CAP_TN!D120</f>
        <v>NV PVHK</v>
      </c>
      <c r="E120">
        <f>VLOOKUP(B120,GD_CHAM_CONG!$C$6:$BD$912,37,FALSE)</f>
        <v>26</v>
      </c>
      <c r="F120">
        <f>VLOOKUP(B120,GD_CHAM_CONG!$C$6:$BD$912,38,FALSE)</f>
        <v>0</v>
      </c>
      <c r="G120">
        <f>VLOOKUP(B120,GD_CHAM_CONG!$C$6:$BD$912,50,FALSE)</f>
        <v>0</v>
      </c>
      <c r="H120" s="25">
        <f t="shared" si="0"/>
        <v>0</v>
      </c>
      <c r="I120" s="25">
        <f>IF(H120/E120*DM_TI_LE!$F$23&gt;680000,680000,H120/E120*DM_TI_LE!$F$23)</f>
        <v>0</v>
      </c>
    </row>
    <row r="121" spans="1:9" ht="12.75">
      <c r="A121" s="36">
        <v>117</v>
      </c>
      <c r="B121" s="38">
        <f>RPT_PHU_CAP_TN!B121</f>
        <v>10621</v>
      </c>
      <c r="C121" s="38" t="str">
        <f>RPT_PHU_CAP_TN!C121</f>
        <v>Hoàng Anh Trang</v>
      </c>
      <c r="D121" s="38" t="str">
        <f>RPT_PHU_CAP_TN!D121</f>
        <v>NV PVHK</v>
      </c>
      <c r="E121">
        <f>VLOOKUP(B121,GD_CHAM_CONG!$C$6:$BD$912,37,FALSE)</f>
        <v>26</v>
      </c>
      <c r="F121">
        <f>VLOOKUP(B121,GD_CHAM_CONG!$C$6:$BD$912,38,FALSE)</f>
        <v>26</v>
      </c>
      <c r="G121">
        <f>VLOOKUP(B121,GD_CHAM_CONG!$C$6:$BD$912,50,FALSE)</f>
        <v>0</v>
      </c>
      <c r="H121" s="25">
        <f t="shared" si="0"/>
        <v>26</v>
      </c>
      <c r="I121" s="25">
        <f>IF(H121/E121*DM_TI_LE!$F$23&gt;680000,680000,H121/E121*DM_TI_LE!$F$23)</f>
        <v>680000</v>
      </c>
    </row>
    <row r="122" spans="1:9" ht="12.75">
      <c r="A122" s="36">
        <v>118</v>
      </c>
      <c r="B122" s="38">
        <f>RPT_PHU_CAP_TN!B122</f>
        <v>11111</v>
      </c>
      <c r="C122" s="38" t="str">
        <f>RPT_PHU_CAP_TN!C122</f>
        <v>Phạm Kim Hoàn</v>
      </c>
      <c r="D122" s="38" t="str">
        <f>RPT_PHU_CAP_TN!D122</f>
        <v>NV PVHK</v>
      </c>
      <c r="E122">
        <f>VLOOKUP(B122,GD_CHAM_CONG!$C$6:$BD$912,37,FALSE)</f>
        <v>26</v>
      </c>
      <c r="F122">
        <f>VLOOKUP(B122,GD_CHAM_CONG!$C$6:$BD$912,38,FALSE)</f>
        <v>26</v>
      </c>
      <c r="G122">
        <f>VLOOKUP(B122,GD_CHAM_CONG!$C$6:$BD$912,50,FALSE)</f>
        <v>0</v>
      </c>
      <c r="H122" s="25">
        <f t="shared" si="0"/>
        <v>26</v>
      </c>
      <c r="I122" s="25">
        <f>IF(H122/E122*DM_TI_LE!$F$23&gt;680000,680000,H122/E122*DM_TI_LE!$F$23)</f>
        <v>680000</v>
      </c>
    </row>
    <row r="123" spans="1:9" ht="12.75">
      <c r="A123" s="36">
        <v>119</v>
      </c>
      <c r="B123" s="38">
        <f>RPT_PHU_CAP_TN!B123</f>
        <v>11116</v>
      </c>
      <c r="C123" s="38" t="str">
        <f>RPT_PHU_CAP_TN!C123</f>
        <v>Đỗ Thanh Bình</v>
      </c>
      <c r="D123" s="38" t="str">
        <f>RPT_PHU_CAP_TN!D123</f>
        <v>NV PVHK</v>
      </c>
      <c r="E123">
        <f>VLOOKUP(B123,GD_CHAM_CONG!$C$6:$BD$912,37,FALSE)</f>
        <v>26</v>
      </c>
      <c r="F123">
        <f>VLOOKUP(B123,GD_CHAM_CONG!$C$6:$BD$912,38,FALSE)</f>
        <v>26</v>
      </c>
      <c r="G123">
        <f>VLOOKUP(B123,GD_CHAM_CONG!$C$6:$BD$912,50,FALSE)</f>
        <v>0</v>
      </c>
      <c r="H123" s="25">
        <f t="shared" si="0"/>
        <v>26</v>
      </c>
      <c r="I123" s="25">
        <f>IF(H123/E123*DM_TI_LE!$F$23&gt;680000,680000,H123/E123*DM_TI_LE!$F$23)</f>
        <v>680000</v>
      </c>
    </row>
    <row r="124" spans="1:9" ht="12.75">
      <c r="A124" s="36">
        <v>120</v>
      </c>
      <c r="B124" s="38">
        <f>RPT_PHU_CAP_TN!B124</f>
        <v>11119</v>
      </c>
      <c r="C124" s="38" t="str">
        <f>RPT_PHU_CAP_TN!C124</f>
        <v>Nguyễn Hương Quỳnh</v>
      </c>
      <c r="D124" s="38" t="str">
        <f>RPT_PHU_CAP_TN!D124</f>
        <v>NV PVHK</v>
      </c>
      <c r="E124">
        <f>VLOOKUP(B124,GD_CHAM_CONG!$C$6:$BD$912,37,FALSE)</f>
        <v>26</v>
      </c>
      <c r="F124">
        <f>VLOOKUP(B124,GD_CHAM_CONG!$C$6:$BD$912,38,FALSE)</f>
        <v>26</v>
      </c>
      <c r="G124">
        <f>VLOOKUP(B124,GD_CHAM_CONG!$C$6:$BD$912,50,FALSE)</f>
        <v>0</v>
      </c>
      <c r="H124" s="25">
        <f t="shared" si="0"/>
        <v>26</v>
      </c>
      <c r="I124" s="25">
        <f>IF(H124/E124*DM_TI_LE!$F$23&gt;680000,680000,H124/E124*DM_TI_LE!$F$23)</f>
        <v>680000</v>
      </c>
    </row>
    <row r="125" spans="1:9" ht="12.75">
      <c r="A125" s="36">
        <v>121</v>
      </c>
      <c r="B125" s="38">
        <f>RPT_PHU_CAP_TN!B125</f>
        <v>11123</v>
      </c>
      <c r="C125" s="38" t="str">
        <f>RPT_PHU_CAP_TN!C125</f>
        <v>Bùi Thị Bảo Ngọc</v>
      </c>
      <c r="D125" s="38" t="str">
        <f>RPT_PHU_CAP_TN!D125</f>
        <v>NV PVHK</v>
      </c>
      <c r="E125">
        <f>VLOOKUP(B125,GD_CHAM_CONG!$C$6:$BD$912,37,FALSE)</f>
        <v>26</v>
      </c>
      <c r="F125">
        <f>VLOOKUP(B125,GD_CHAM_CONG!$C$6:$BD$912,38,FALSE)</f>
        <v>26</v>
      </c>
      <c r="G125">
        <f>VLOOKUP(B125,GD_CHAM_CONG!$C$6:$BD$912,50,FALSE)</f>
        <v>0</v>
      </c>
      <c r="H125" s="25">
        <f t="shared" si="0"/>
        <v>26</v>
      </c>
      <c r="I125" s="25">
        <f>IF(H125/E125*DM_TI_LE!$F$23&gt;680000,680000,H125/E125*DM_TI_LE!$F$23)</f>
        <v>680000</v>
      </c>
    </row>
    <row r="126" spans="1:9" ht="12.75">
      <c r="A126" s="36">
        <v>122</v>
      </c>
      <c r="B126" s="38">
        <f>RPT_PHU_CAP_TN!B126</f>
        <v>11764</v>
      </c>
      <c r="C126" s="38" t="str">
        <f>RPT_PHU_CAP_TN!C126</f>
        <v>Nguyễn Thu Huyền</v>
      </c>
      <c r="D126" s="38" t="str">
        <f>RPT_PHU_CAP_TN!D126</f>
        <v>NV PVHK</v>
      </c>
      <c r="E126">
        <f>VLOOKUP(B126,GD_CHAM_CONG!$C$6:$BD$912,37,FALSE)</f>
        <v>26</v>
      </c>
      <c r="F126">
        <f>VLOOKUP(B126,GD_CHAM_CONG!$C$6:$BD$912,38,FALSE)</f>
        <v>0</v>
      </c>
      <c r="G126">
        <f>VLOOKUP(B126,GD_CHAM_CONG!$C$6:$BD$912,50,FALSE)</f>
        <v>0</v>
      </c>
      <c r="H126" s="25">
        <f t="shared" si="0"/>
        <v>0</v>
      </c>
      <c r="I126" s="25">
        <f>IF(H126/E126*DM_TI_LE!$F$23&gt;680000,680000,H126/E126*DM_TI_LE!$F$23)</f>
        <v>0</v>
      </c>
    </row>
    <row r="127" spans="1:9" ht="12.75">
      <c r="A127" s="36">
        <v>123</v>
      </c>
      <c r="B127" s="38">
        <f>RPT_PHU_CAP_TN!B127</f>
        <v>12281</v>
      </c>
      <c r="C127" s="38" t="str">
        <f>RPT_PHU_CAP_TN!C127</f>
        <v>Nguyễn Minh Phương</v>
      </c>
      <c r="D127" s="38" t="str">
        <f>RPT_PHU_CAP_TN!D127</f>
        <v>NV PVHK</v>
      </c>
      <c r="E127">
        <f>VLOOKUP(B127,GD_CHAM_CONG!$C$6:$BD$912,37,FALSE)</f>
        <v>26</v>
      </c>
      <c r="F127">
        <f>VLOOKUP(B127,GD_CHAM_CONG!$C$6:$BD$912,38,FALSE)</f>
        <v>0</v>
      </c>
      <c r="G127">
        <f>VLOOKUP(B127,GD_CHAM_CONG!$C$6:$BD$912,50,FALSE)</f>
        <v>0</v>
      </c>
      <c r="H127" s="25">
        <f t="shared" si="0"/>
        <v>0</v>
      </c>
      <c r="I127" s="25">
        <f>IF(H127/E127*DM_TI_LE!$F$23&gt;680000,680000,H127/E127*DM_TI_LE!$F$23)</f>
        <v>0</v>
      </c>
    </row>
    <row r="128" spans="1:9" ht="12.75">
      <c r="A128" s="36">
        <v>124</v>
      </c>
      <c r="B128" s="38">
        <f>RPT_PHU_CAP_TN!B128</f>
        <v>13097</v>
      </c>
      <c r="C128" s="38" t="str">
        <f>RPT_PHU_CAP_TN!C128</f>
        <v>Nguyễn Thu Quỳnh</v>
      </c>
      <c r="D128" s="38" t="str">
        <f>RPT_PHU_CAP_TN!D128</f>
        <v>NV PVHK</v>
      </c>
      <c r="E128">
        <f>VLOOKUP(B128,GD_CHAM_CONG!$C$6:$BD$912,37,FALSE)</f>
        <v>26</v>
      </c>
      <c r="F128">
        <f>VLOOKUP(B128,GD_CHAM_CONG!$C$6:$BD$912,38,FALSE)</f>
        <v>26</v>
      </c>
      <c r="G128">
        <f>VLOOKUP(B128,GD_CHAM_CONG!$C$6:$BD$912,50,FALSE)</f>
        <v>0</v>
      </c>
      <c r="H128" s="25">
        <f t="shared" si="0"/>
        <v>26</v>
      </c>
      <c r="I128" s="25">
        <f>IF(H128/E128*DM_TI_LE!$F$23&gt;680000,680000,H128/E128*DM_TI_LE!$F$23)</f>
        <v>680000</v>
      </c>
    </row>
    <row r="129" spans="1:9" ht="12.75">
      <c r="A129" s="36">
        <v>125</v>
      </c>
      <c r="B129" s="38">
        <f>RPT_PHU_CAP_TN!B129</f>
        <v>13101</v>
      </c>
      <c r="C129" s="38" t="str">
        <f>RPT_PHU_CAP_TN!C129</f>
        <v>Trần Thị Huệ</v>
      </c>
      <c r="D129" s="38" t="str">
        <f>RPT_PHU_CAP_TN!D129</f>
        <v>NV PVHK</v>
      </c>
      <c r="E129">
        <f>VLOOKUP(B129,GD_CHAM_CONG!$C$6:$BD$912,37,FALSE)</f>
        <v>26</v>
      </c>
      <c r="F129">
        <f>VLOOKUP(B129,GD_CHAM_CONG!$C$6:$BD$912,38,FALSE)</f>
        <v>26</v>
      </c>
      <c r="G129">
        <f>VLOOKUP(B129,GD_CHAM_CONG!$C$6:$BD$912,50,FALSE)</f>
        <v>0</v>
      </c>
      <c r="H129" s="25">
        <f t="shared" si="0"/>
        <v>26</v>
      </c>
      <c r="I129" s="25">
        <f>IF(H129/E129*DM_TI_LE!$F$23&gt;680000,680000,H129/E129*DM_TI_LE!$F$23)</f>
        <v>680000</v>
      </c>
    </row>
    <row r="130" spans="1:9" ht="12.75">
      <c r="A130" s="36">
        <v>126</v>
      </c>
      <c r="B130" s="38">
        <f>RPT_PHU_CAP_TN!B130</f>
        <v>13532</v>
      </c>
      <c r="C130" s="38" t="str">
        <f>RPT_PHU_CAP_TN!C130</f>
        <v>Nguyễn Tuấn Cường</v>
      </c>
      <c r="D130" s="38" t="str">
        <f>RPT_PHU_CAP_TN!D130</f>
        <v>NV PVHK</v>
      </c>
      <c r="E130">
        <f>VLOOKUP(B130,GD_CHAM_CONG!$C$6:$BD$912,37,FALSE)</f>
        <v>26</v>
      </c>
      <c r="F130">
        <f>VLOOKUP(B130,GD_CHAM_CONG!$C$6:$BD$912,38,FALSE)</f>
        <v>26</v>
      </c>
      <c r="G130">
        <f>VLOOKUP(B130,GD_CHAM_CONG!$C$6:$BD$912,50,FALSE)</f>
        <v>0</v>
      </c>
      <c r="H130" s="25">
        <f t="shared" si="0"/>
        <v>26</v>
      </c>
      <c r="I130" s="25">
        <f>IF(H130/E130*DM_TI_LE!$F$23&gt;680000,680000,H130/E130*DM_TI_LE!$F$23)</f>
        <v>680000</v>
      </c>
    </row>
    <row r="131" spans="1:9" ht="12.75">
      <c r="A131" s="36">
        <v>127</v>
      </c>
      <c r="B131" s="38">
        <f>RPT_PHU_CAP_TN!B131</f>
        <v>11357</v>
      </c>
      <c r="C131" s="38" t="str">
        <f>RPT_PHU_CAP_TN!C131</f>
        <v>Nguyễn Việt Dũng</v>
      </c>
      <c r="D131" s="38" t="str">
        <f>RPT_PHU_CAP_TN!D131</f>
        <v>NV PVHK</v>
      </c>
      <c r="E131">
        <f>VLOOKUP(B131,GD_CHAM_CONG!$C$6:$BD$912,37,FALSE)</f>
        <v>26</v>
      </c>
      <c r="F131">
        <f>VLOOKUP(B131,GD_CHAM_CONG!$C$6:$BD$912,38,FALSE)</f>
        <v>24</v>
      </c>
      <c r="G131">
        <f>VLOOKUP(B131,GD_CHAM_CONG!$C$6:$BD$912,50,FALSE)</f>
        <v>0</v>
      </c>
      <c r="H131" s="25">
        <f t="shared" si="0"/>
        <v>24</v>
      </c>
      <c r="I131" s="25">
        <f>IF(H131/E131*DM_TI_LE!$F$23&gt;680000,680000,H131/E131*DM_TI_LE!$F$23)</f>
        <v>627692.30769230775</v>
      </c>
    </row>
    <row r="132" spans="1:9" ht="12.75">
      <c r="A132" s="36">
        <v>128</v>
      </c>
      <c r="B132" s="38">
        <f>RPT_PHU_CAP_TN!B132</f>
        <v>201501</v>
      </c>
      <c r="C132" s="38" t="str">
        <f>RPT_PHU_CAP_TN!C132</f>
        <v>Nguyễn Mỹ Hạnh</v>
      </c>
      <c r="D132" s="38" t="str">
        <f>RPT_PHU_CAP_TN!D132</f>
        <v>NV PVHK</v>
      </c>
      <c r="E132">
        <f>VLOOKUP(B132,GD_CHAM_CONG!$C$6:$BD$912,37,FALSE)</f>
        <v>26</v>
      </c>
      <c r="F132">
        <f>VLOOKUP(B132,GD_CHAM_CONG!$C$6:$BD$912,38,FALSE)</f>
        <v>20</v>
      </c>
      <c r="G132">
        <f>VLOOKUP(B132,GD_CHAM_CONG!$C$6:$BD$912,50,FALSE)</f>
        <v>0</v>
      </c>
      <c r="H132" s="25">
        <f t="shared" si="0"/>
        <v>20</v>
      </c>
      <c r="I132" s="25">
        <f>IF(H132/E132*DM_TI_LE!$F$23&gt;680000,680000,H132/E132*DM_TI_LE!$F$23)</f>
        <v>523076.92307692312</v>
      </c>
    </row>
    <row r="133" spans="1:9" ht="12.75">
      <c r="A133" s="36">
        <v>129</v>
      </c>
      <c r="B133" s="38">
        <f>RPT_PHU_CAP_TN!B133</f>
        <v>10632</v>
      </c>
      <c r="C133" s="38" t="str">
        <f>RPT_PHU_CAP_TN!C133</f>
        <v>Trần Thanh Hiếu</v>
      </c>
      <c r="D133" s="38" t="str">
        <f>RPT_PHU_CAP_TN!D133</f>
        <v>Đội phó</v>
      </c>
      <c r="E133">
        <f>VLOOKUP(B133,GD_CHAM_CONG!$C$6:$BD$912,37,FALSE)</f>
        <v>26</v>
      </c>
      <c r="F133">
        <f>VLOOKUP(B133,GD_CHAM_CONG!$C$6:$BD$912,38,FALSE)</f>
        <v>26</v>
      </c>
      <c r="G133">
        <f>VLOOKUP(B133,GD_CHAM_CONG!$C$6:$BD$912,50,FALSE)</f>
        <v>0</v>
      </c>
      <c r="H133" s="25">
        <f t="shared" si="0"/>
        <v>26</v>
      </c>
      <c r="I133" s="25">
        <f>IF(H133/E133*DM_TI_LE!$F$23&gt;680000,680000,H133/E133*DM_TI_LE!$F$23)</f>
        <v>680000</v>
      </c>
    </row>
    <row r="134" spans="1:9" ht="12.75">
      <c r="A134" s="36">
        <v>130</v>
      </c>
      <c r="B134" s="38">
        <f>RPT_PHU_CAP_TN!B134</f>
        <v>12557</v>
      </c>
      <c r="C134" s="38" t="str">
        <f>RPT_PHU_CAP_TN!C134</f>
        <v>Nguyễn Thị Lan</v>
      </c>
      <c r="D134" s="38" t="str">
        <f>RPT_PHU_CAP_TN!D134</f>
        <v>Nhân viên phục vụ hành khách hàng hóa</v>
      </c>
      <c r="E134">
        <f>VLOOKUP(B134,GD_CHAM_CONG!$C$6:$BD$912,37,FALSE)</f>
        <v>26</v>
      </c>
      <c r="F134">
        <f>VLOOKUP(B134,GD_CHAM_CONG!$C$6:$BD$912,38,FALSE)</f>
        <v>26</v>
      </c>
      <c r="G134">
        <f>VLOOKUP(B134,GD_CHAM_CONG!$C$6:$BD$912,50,FALSE)</f>
        <v>0</v>
      </c>
      <c r="H134" s="25">
        <f t="shared" si="0"/>
        <v>26</v>
      </c>
      <c r="I134" s="25">
        <f>IF(H134/E134*DM_TI_LE!$F$23&gt;680000,680000,H134/E134*DM_TI_LE!$F$23)</f>
        <v>680000</v>
      </c>
    </row>
    <row r="135" spans="1:9" ht="12.75">
      <c r="A135" s="36">
        <v>131</v>
      </c>
      <c r="B135" s="38">
        <f>RPT_PHU_CAP_TN!B135</f>
        <v>12559</v>
      </c>
      <c r="C135" s="38" t="str">
        <f>RPT_PHU_CAP_TN!C135</f>
        <v>Phạm Thị Mai Giang</v>
      </c>
      <c r="D135" s="38" t="str">
        <f>RPT_PHU_CAP_TN!D135</f>
        <v>Nhân viên phục vụ hành khách hàng hóa</v>
      </c>
      <c r="E135">
        <f>VLOOKUP(B135,GD_CHAM_CONG!$C$6:$BD$912,37,FALSE)</f>
        <v>26</v>
      </c>
      <c r="F135">
        <f>VLOOKUP(B135,GD_CHAM_CONG!$C$6:$BD$912,38,FALSE)</f>
        <v>26</v>
      </c>
      <c r="G135">
        <f>VLOOKUP(B135,GD_CHAM_CONG!$C$6:$BD$912,50,FALSE)</f>
        <v>0</v>
      </c>
      <c r="H135" s="25">
        <f t="shared" si="0"/>
        <v>26</v>
      </c>
      <c r="I135" s="25">
        <f>IF(H135/E135*DM_TI_LE!$F$23&gt;680000,680000,H135/E135*DM_TI_LE!$F$23)</f>
        <v>680000</v>
      </c>
    </row>
    <row r="136" spans="1:9" ht="12.75">
      <c r="A136" s="36">
        <v>132</v>
      </c>
      <c r="B136" s="38">
        <f>RPT_PHU_CAP_TN!B136</f>
        <v>12562</v>
      </c>
      <c r="C136" s="38" t="str">
        <f>RPT_PHU_CAP_TN!C136</f>
        <v>Đỗ Thị Thu Trang</v>
      </c>
      <c r="D136" s="38" t="str">
        <f>RPT_PHU_CAP_TN!D136</f>
        <v>Nhân viên phục vụ hành khách hàng hóa</v>
      </c>
      <c r="E136">
        <f>VLOOKUP(B136,GD_CHAM_CONG!$C$6:$BD$912,37,FALSE)</f>
        <v>26</v>
      </c>
      <c r="F136">
        <f>VLOOKUP(B136,GD_CHAM_CONG!$C$6:$BD$912,38,FALSE)</f>
        <v>9</v>
      </c>
      <c r="G136">
        <f>VLOOKUP(B136,GD_CHAM_CONG!$C$6:$BD$912,50,FALSE)</f>
        <v>0</v>
      </c>
      <c r="H136" s="25">
        <f t="shared" si="0"/>
        <v>9</v>
      </c>
      <c r="I136" s="25">
        <f>IF(H136/E136*DM_TI_LE!$F$23&gt;680000,680000,H136/E136*DM_TI_LE!$F$23)</f>
        <v>235384.61538461538</v>
      </c>
    </row>
    <row r="137" spans="1:9" ht="12.75">
      <c r="A137" s="36">
        <v>133</v>
      </c>
      <c r="B137" s="38">
        <f>RPT_PHU_CAP_TN!B137</f>
        <v>12563</v>
      </c>
      <c r="C137" s="38" t="str">
        <f>RPT_PHU_CAP_TN!C137</f>
        <v>Trịnh Khánh Linh</v>
      </c>
      <c r="D137" s="38" t="str">
        <f>RPT_PHU_CAP_TN!D137</f>
        <v>Nhân viên phục vụ hành khách hàng hóa</v>
      </c>
      <c r="E137">
        <f>VLOOKUP(B137,GD_CHAM_CONG!$C$6:$BD$912,37,FALSE)</f>
        <v>26</v>
      </c>
      <c r="F137">
        <f>VLOOKUP(B137,GD_CHAM_CONG!$C$6:$BD$912,38,FALSE)</f>
        <v>26</v>
      </c>
      <c r="G137">
        <f>VLOOKUP(B137,GD_CHAM_CONG!$C$6:$BD$912,50,FALSE)</f>
        <v>0</v>
      </c>
      <c r="H137" s="25">
        <f t="shared" si="0"/>
        <v>26</v>
      </c>
      <c r="I137" s="25">
        <f>IF(H137/E137*DM_TI_LE!$F$23&gt;680000,680000,H137/E137*DM_TI_LE!$F$23)</f>
        <v>680000</v>
      </c>
    </row>
    <row r="138" spans="1:9" ht="12.75">
      <c r="A138" s="36">
        <v>134</v>
      </c>
      <c r="B138" s="38">
        <f>RPT_PHU_CAP_TN!B138</f>
        <v>12567</v>
      </c>
      <c r="C138" s="38" t="str">
        <f>RPT_PHU_CAP_TN!C138</f>
        <v>Nguyễn Thị Hải Yến</v>
      </c>
      <c r="D138" s="38" t="str">
        <f>RPT_PHU_CAP_TN!D138</f>
        <v>Nhân viên phục vụ hành khách hàng hóa</v>
      </c>
      <c r="E138">
        <f>VLOOKUP(B138,GD_CHAM_CONG!$C$6:$BD$912,37,FALSE)</f>
        <v>26</v>
      </c>
      <c r="F138">
        <f>VLOOKUP(B138,GD_CHAM_CONG!$C$6:$BD$912,38,FALSE)</f>
        <v>26</v>
      </c>
      <c r="G138">
        <f>VLOOKUP(B138,GD_CHAM_CONG!$C$6:$BD$912,50,FALSE)</f>
        <v>0</v>
      </c>
      <c r="H138" s="25">
        <f t="shared" si="0"/>
        <v>26</v>
      </c>
      <c r="I138" s="25">
        <f>IF(H138/E138*DM_TI_LE!$F$23&gt;680000,680000,H138/E138*DM_TI_LE!$F$23)</f>
        <v>680000</v>
      </c>
    </row>
    <row r="139" spans="1:9" ht="12.75">
      <c r="A139" s="36">
        <v>135</v>
      </c>
      <c r="B139" s="38">
        <f>RPT_PHU_CAP_TN!B139</f>
        <v>13361</v>
      </c>
      <c r="C139" s="38" t="str">
        <f>RPT_PHU_CAP_TN!C139</f>
        <v>Mai Thế Anh</v>
      </c>
      <c r="D139" s="38" t="str">
        <f>RPT_PHU_CAP_TN!D139</f>
        <v>Nhân viên phục vụ hành khách hàng hóa</v>
      </c>
      <c r="E139">
        <f>VLOOKUP(B139,GD_CHAM_CONG!$C$6:$BD$912,37,FALSE)</f>
        <v>26</v>
      </c>
      <c r="F139">
        <f>VLOOKUP(B139,GD_CHAM_CONG!$C$6:$BD$912,38,FALSE)</f>
        <v>26</v>
      </c>
      <c r="G139">
        <f>VLOOKUP(B139,GD_CHAM_CONG!$C$6:$BD$912,50,FALSE)</f>
        <v>0</v>
      </c>
      <c r="H139" s="25">
        <f t="shared" si="0"/>
        <v>26</v>
      </c>
      <c r="I139" s="25">
        <f>IF(H139/E139*DM_TI_LE!$F$23&gt;680000,680000,H139/E139*DM_TI_LE!$F$23)</f>
        <v>680000</v>
      </c>
    </row>
    <row r="140" spans="1:9" ht="12.75">
      <c r="A140" s="36">
        <v>136</v>
      </c>
      <c r="B140" s="38">
        <f>RPT_PHU_CAP_TN!B140</f>
        <v>13373</v>
      </c>
      <c r="C140" s="38" t="str">
        <f>RPT_PHU_CAP_TN!C140</f>
        <v>Trần Thị Sơn</v>
      </c>
      <c r="D140" s="38" t="str">
        <f>RPT_PHU_CAP_TN!D140</f>
        <v>Nhân viên phục vụ hành khách hàng hóa</v>
      </c>
      <c r="E140">
        <f>VLOOKUP(B140,GD_CHAM_CONG!$C$6:$BD$912,37,FALSE)</f>
        <v>26</v>
      </c>
      <c r="F140">
        <f>VLOOKUP(B140,GD_CHAM_CONG!$C$6:$BD$912,38,FALSE)</f>
        <v>26</v>
      </c>
      <c r="G140">
        <f>VLOOKUP(B140,GD_CHAM_CONG!$C$6:$BD$912,50,FALSE)</f>
        <v>0</v>
      </c>
      <c r="H140" s="25">
        <f t="shared" si="0"/>
        <v>26</v>
      </c>
      <c r="I140" s="25">
        <f>IF(H140/E140*DM_TI_LE!$F$23&gt;680000,680000,H140/E140*DM_TI_LE!$F$23)</f>
        <v>680000</v>
      </c>
    </row>
    <row r="141" spans="1:9" ht="12.75">
      <c r="A141" s="36">
        <v>137</v>
      </c>
      <c r="B141" s="38">
        <f>RPT_PHU_CAP_TN!B141</f>
        <v>13380</v>
      </c>
      <c r="C141" s="38" t="str">
        <f>RPT_PHU_CAP_TN!C141</f>
        <v>Nguyễn Thị Yến Hương</v>
      </c>
      <c r="D141" s="38" t="str">
        <f>RPT_PHU_CAP_TN!D141</f>
        <v>Nhân viên phục vụ hành khách hàng hóa</v>
      </c>
      <c r="E141">
        <f>VLOOKUP(B141,GD_CHAM_CONG!$C$6:$BD$912,37,FALSE)</f>
        <v>26</v>
      </c>
      <c r="F141">
        <f>VLOOKUP(B141,GD_CHAM_CONG!$C$6:$BD$912,38,FALSE)</f>
        <v>26</v>
      </c>
      <c r="G141">
        <f>VLOOKUP(B141,GD_CHAM_CONG!$C$6:$BD$912,50,FALSE)</f>
        <v>0</v>
      </c>
      <c r="H141" s="25">
        <f t="shared" si="0"/>
        <v>26</v>
      </c>
      <c r="I141" s="25">
        <f>IF(H141/E141*DM_TI_LE!$F$23&gt;680000,680000,H141/E141*DM_TI_LE!$F$23)</f>
        <v>680000</v>
      </c>
    </row>
    <row r="142" spans="1:9" ht="12.75">
      <c r="A142" s="36">
        <v>138</v>
      </c>
      <c r="B142" s="38">
        <f>RPT_PHU_CAP_TN!B142</f>
        <v>13405</v>
      </c>
      <c r="C142" s="38" t="str">
        <f>RPT_PHU_CAP_TN!C142</f>
        <v>Nguyễn Thị Thúy Hằng</v>
      </c>
      <c r="D142" s="38" t="str">
        <f>RPT_PHU_CAP_TN!D142</f>
        <v>Nhân viên phục vụ hành khách hàng hóa</v>
      </c>
      <c r="E142">
        <f>VLOOKUP(B142,GD_CHAM_CONG!$C$6:$BD$912,37,FALSE)</f>
        <v>26</v>
      </c>
      <c r="F142">
        <f>VLOOKUP(B142,GD_CHAM_CONG!$C$6:$BD$912,38,FALSE)</f>
        <v>26</v>
      </c>
      <c r="G142">
        <f>VLOOKUP(B142,GD_CHAM_CONG!$C$6:$BD$912,50,FALSE)</f>
        <v>0</v>
      </c>
      <c r="H142" s="25">
        <f t="shared" si="0"/>
        <v>26</v>
      </c>
      <c r="I142" s="25">
        <f>IF(H142/E142*DM_TI_LE!$F$23&gt;680000,680000,H142/E142*DM_TI_LE!$F$23)</f>
        <v>680000</v>
      </c>
    </row>
    <row r="143" spans="1:9" ht="12.75">
      <c r="A143" s="36">
        <v>139</v>
      </c>
      <c r="B143" s="38">
        <f>RPT_PHU_CAP_TN!B143</f>
        <v>13670</v>
      </c>
      <c r="C143" s="38" t="str">
        <f>RPT_PHU_CAP_TN!C143</f>
        <v>Nguyễn Thảo Ly</v>
      </c>
      <c r="D143" s="38" t="str">
        <f>RPT_PHU_CAP_TN!D143</f>
        <v>Nhân viên phục vụ hành khách hàng hóa</v>
      </c>
      <c r="E143">
        <f>VLOOKUP(B143,GD_CHAM_CONG!$C$6:$BD$912,37,FALSE)</f>
        <v>26</v>
      </c>
      <c r="F143">
        <f>VLOOKUP(B143,GD_CHAM_CONG!$C$6:$BD$912,38,FALSE)</f>
        <v>26</v>
      </c>
      <c r="G143">
        <f>VLOOKUP(B143,GD_CHAM_CONG!$C$6:$BD$912,50,FALSE)</f>
        <v>0</v>
      </c>
      <c r="H143" s="25">
        <f t="shared" si="0"/>
        <v>26</v>
      </c>
      <c r="I143" s="25">
        <f>IF(H143/E143*DM_TI_LE!$F$23&gt;680000,680000,H143/E143*DM_TI_LE!$F$23)</f>
        <v>680000</v>
      </c>
    </row>
    <row r="144" spans="1:9" ht="12.75">
      <c r="A144" s="36">
        <v>140</v>
      </c>
      <c r="B144" s="38">
        <f>RPT_PHU_CAP_TN!B144</f>
        <v>13671</v>
      </c>
      <c r="C144" s="38" t="str">
        <f>RPT_PHU_CAP_TN!C144</f>
        <v>Nguyễn Thị Phương Thảo</v>
      </c>
      <c r="D144" s="38" t="str">
        <f>RPT_PHU_CAP_TN!D144</f>
        <v>Nhân viên phục vụ hành khách hàng hóa</v>
      </c>
      <c r="E144">
        <f>VLOOKUP(B144,GD_CHAM_CONG!$C$6:$BD$912,37,FALSE)</f>
        <v>26</v>
      </c>
      <c r="F144">
        <f>VLOOKUP(B144,GD_CHAM_CONG!$C$6:$BD$912,38,FALSE)</f>
        <v>24</v>
      </c>
      <c r="G144">
        <f>VLOOKUP(B144,GD_CHAM_CONG!$C$6:$BD$912,50,FALSE)</f>
        <v>0</v>
      </c>
      <c r="H144" s="25">
        <f t="shared" si="0"/>
        <v>24</v>
      </c>
      <c r="I144" s="25">
        <f>IF(H144/E144*DM_TI_LE!$F$23&gt;680000,680000,H144/E144*DM_TI_LE!$F$23)</f>
        <v>627692.30769230775</v>
      </c>
    </row>
    <row r="145" spans="1:9" ht="12.75">
      <c r="A145" s="36">
        <v>141</v>
      </c>
      <c r="B145" s="38">
        <f>RPT_PHU_CAP_TN!B145</f>
        <v>13672</v>
      </c>
      <c r="C145" s="38" t="str">
        <f>RPT_PHU_CAP_TN!C145</f>
        <v>Mai Thị Huyền Trang</v>
      </c>
      <c r="D145" s="38" t="str">
        <f>RPT_PHU_CAP_TN!D145</f>
        <v>Nhân viên phục vụ hành khách hàng hóa</v>
      </c>
      <c r="E145">
        <f>VLOOKUP(B145,GD_CHAM_CONG!$C$6:$BD$912,37,FALSE)</f>
        <v>26</v>
      </c>
      <c r="F145">
        <f>VLOOKUP(B145,GD_CHAM_CONG!$C$6:$BD$912,38,FALSE)</f>
        <v>26</v>
      </c>
      <c r="G145">
        <f>VLOOKUP(B145,GD_CHAM_CONG!$C$6:$BD$912,50,FALSE)</f>
        <v>0</v>
      </c>
      <c r="H145" s="25">
        <f t="shared" si="0"/>
        <v>26</v>
      </c>
      <c r="I145" s="25">
        <f>IF(H145/E145*DM_TI_LE!$F$23&gt;680000,680000,H145/E145*DM_TI_LE!$F$23)</f>
        <v>680000</v>
      </c>
    </row>
    <row r="146" spans="1:9" ht="12.75">
      <c r="A146" s="36">
        <v>142</v>
      </c>
      <c r="B146" s="38">
        <f>RPT_PHU_CAP_TN!B146</f>
        <v>13673</v>
      </c>
      <c r="C146" s="38" t="str">
        <f>RPT_PHU_CAP_TN!C146</f>
        <v>Đỗ Văn Thắng</v>
      </c>
      <c r="D146" s="38" t="str">
        <f>RPT_PHU_CAP_TN!D146</f>
        <v>Nhân viên phục vụ hành khách hàng hóa</v>
      </c>
      <c r="E146">
        <f>VLOOKUP(B146,GD_CHAM_CONG!$C$6:$BD$912,37,FALSE)</f>
        <v>26</v>
      </c>
      <c r="F146">
        <f>VLOOKUP(B146,GD_CHAM_CONG!$C$6:$BD$912,38,FALSE)</f>
        <v>26</v>
      </c>
      <c r="G146">
        <f>VLOOKUP(B146,GD_CHAM_CONG!$C$6:$BD$912,50,FALSE)</f>
        <v>0</v>
      </c>
      <c r="H146" s="25">
        <f t="shared" si="0"/>
        <v>26</v>
      </c>
      <c r="I146" s="25">
        <f>IF(H146/E146*DM_TI_LE!$F$23&gt;680000,680000,H146/E146*DM_TI_LE!$F$23)</f>
        <v>680000</v>
      </c>
    </row>
    <row r="147" spans="1:9" ht="12.75">
      <c r="A147" s="36">
        <v>143</v>
      </c>
      <c r="B147" s="38">
        <f>RPT_PHU_CAP_TN!B147</f>
        <v>10572</v>
      </c>
      <c r="C147" s="38" t="str">
        <f>RPT_PHU_CAP_TN!C147</f>
        <v>Võ Thị Hồng Minh</v>
      </c>
      <c r="D147" s="38" t="str">
        <f>RPT_PHU_CAP_TN!D147</f>
        <v>NV PVHK</v>
      </c>
      <c r="E147">
        <f>VLOOKUP(B147,GD_CHAM_CONG!$C$6:$BD$912,37,FALSE)</f>
        <v>26</v>
      </c>
      <c r="F147">
        <f>VLOOKUP(B147,GD_CHAM_CONG!$C$6:$BD$912,38,FALSE)</f>
        <v>26</v>
      </c>
      <c r="G147">
        <f>VLOOKUP(B147,GD_CHAM_CONG!$C$6:$BD$912,50,FALSE)</f>
        <v>0</v>
      </c>
      <c r="H147" s="25">
        <f t="shared" si="0"/>
        <v>26</v>
      </c>
      <c r="I147" s="25">
        <f>IF(H147/E147*DM_TI_LE!$F$23&gt;680000,680000,H147/E147*DM_TI_LE!$F$23)</f>
        <v>680000</v>
      </c>
    </row>
    <row r="148" spans="1:9" ht="12.75">
      <c r="A148" s="36">
        <v>144</v>
      </c>
      <c r="B148" s="38">
        <f>RPT_PHU_CAP_TN!B148</f>
        <v>10574</v>
      </c>
      <c r="C148" s="38" t="str">
        <f>RPT_PHU_CAP_TN!C148</f>
        <v>Nguyễn Thị Hồng Duyên</v>
      </c>
      <c r="D148" s="38" t="str">
        <f>RPT_PHU_CAP_TN!D148</f>
        <v>NV PVHK</v>
      </c>
      <c r="E148">
        <f>VLOOKUP(B148,GD_CHAM_CONG!$C$6:$BD$912,37,FALSE)</f>
        <v>26</v>
      </c>
      <c r="F148">
        <f>VLOOKUP(B148,GD_CHAM_CONG!$C$6:$BD$912,38,FALSE)</f>
        <v>26</v>
      </c>
      <c r="G148">
        <f>VLOOKUP(B148,GD_CHAM_CONG!$C$6:$BD$912,50,FALSE)</f>
        <v>0</v>
      </c>
      <c r="H148" s="25">
        <f t="shared" si="0"/>
        <v>26</v>
      </c>
      <c r="I148" s="25">
        <f>IF(H148/E148*DM_TI_LE!$F$23&gt;680000,680000,H148/E148*DM_TI_LE!$F$23)</f>
        <v>680000</v>
      </c>
    </row>
    <row r="149" spans="1:9" ht="12.75">
      <c r="A149" s="36">
        <v>145</v>
      </c>
      <c r="B149" s="38">
        <f>RPT_PHU_CAP_TN!B149</f>
        <v>10575</v>
      </c>
      <c r="C149" s="38" t="str">
        <f>RPT_PHU_CAP_TN!C149</f>
        <v>Phan Thị Thu Hường</v>
      </c>
      <c r="D149" s="38" t="str">
        <f>RPT_PHU_CAP_TN!D149</f>
        <v>Phó đội trường</v>
      </c>
      <c r="E149">
        <f>VLOOKUP(B149,GD_CHAM_CONG!$C$6:$BD$912,37,FALSE)</f>
        <v>26</v>
      </c>
      <c r="F149">
        <f>VLOOKUP(B149,GD_CHAM_CONG!$C$6:$BD$912,38,FALSE)</f>
        <v>26</v>
      </c>
      <c r="G149">
        <f>VLOOKUP(B149,GD_CHAM_CONG!$C$6:$BD$912,50,FALSE)</f>
        <v>0</v>
      </c>
      <c r="H149" s="25">
        <f t="shared" si="0"/>
        <v>26</v>
      </c>
      <c r="I149" s="25">
        <f>IF(H149/E149*DM_TI_LE!$F$23&gt;680000,680000,H149/E149*DM_TI_LE!$F$23)</f>
        <v>680000</v>
      </c>
    </row>
    <row r="150" spans="1:9" ht="12.75">
      <c r="A150" s="36">
        <v>146</v>
      </c>
      <c r="B150" s="38">
        <f>RPT_PHU_CAP_TN!B150</f>
        <v>10579</v>
      </c>
      <c r="C150" s="38" t="str">
        <f>RPT_PHU_CAP_TN!C150</f>
        <v>Tạ Thị Cẩm Vân</v>
      </c>
      <c r="D150" s="38" t="str">
        <f>RPT_PHU_CAP_TN!D150</f>
        <v>NV PVHK</v>
      </c>
      <c r="E150">
        <f>VLOOKUP(B150,GD_CHAM_CONG!$C$6:$BD$912,37,FALSE)</f>
        <v>26</v>
      </c>
      <c r="F150">
        <f>VLOOKUP(B150,GD_CHAM_CONG!$C$6:$BD$912,38,FALSE)</f>
        <v>13</v>
      </c>
      <c r="G150">
        <f>VLOOKUP(B150,GD_CHAM_CONG!$C$6:$BD$912,50,FALSE)</f>
        <v>0</v>
      </c>
      <c r="H150" s="25">
        <f t="shared" si="0"/>
        <v>13</v>
      </c>
      <c r="I150" s="25">
        <f>IF(H150/E150*DM_TI_LE!$F$23&gt;680000,680000,H150/E150*DM_TI_LE!$F$23)</f>
        <v>340000</v>
      </c>
    </row>
    <row r="151" spans="1:9" ht="12.75">
      <c r="A151" s="36">
        <v>147</v>
      </c>
      <c r="B151" s="38">
        <f>RPT_PHU_CAP_TN!B151</f>
        <v>10581</v>
      </c>
      <c r="C151" s="38" t="str">
        <f>RPT_PHU_CAP_TN!C151</f>
        <v>Nguyễn Thị Hoài</v>
      </c>
      <c r="D151" s="38" t="str">
        <f>RPT_PHU_CAP_TN!D151</f>
        <v>NV PVHK</v>
      </c>
      <c r="E151">
        <f>VLOOKUP(B151,GD_CHAM_CONG!$C$6:$BD$912,37,FALSE)</f>
        <v>26</v>
      </c>
      <c r="F151">
        <f>VLOOKUP(B151,GD_CHAM_CONG!$C$6:$BD$912,38,FALSE)</f>
        <v>26</v>
      </c>
      <c r="G151">
        <f>VLOOKUP(B151,GD_CHAM_CONG!$C$6:$BD$912,50,FALSE)</f>
        <v>0</v>
      </c>
      <c r="H151" s="25">
        <f t="shared" si="0"/>
        <v>26</v>
      </c>
      <c r="I151" s="25">
        <f>IF(H151/E151*DM_TI_LE!$F$23&gt;680000,680000,H151/E151*DM_TI_LE!$F$23)</f>
        <v>680000</v>
      </c>
    </row>
    <row r="152" spans="1:9" ht="12.75">
      <c r="A152" s="36">
        <v>148</v>
      </c>
      <c r="B152" s="38">
        <f>RPT_PHU_CAP_TN!B152</f>
        <v>10587</v>
      </c>
      <c r="C152" s="38" t="str">
        <f>RPT_PHU_CAP_TN!C152</f>
        <v>Nguyễn Thị Tú Oanh</v>
      </c>
      <c r="D152" s="38" t="str">
        <f>RPT_PHU_CAP_TN!D152</f>
        <v>NV PVHK</v>
      </c>
      <c r="E152">
        <f>VLOOKUP(B152,GD_CHAM_CONG!$C$6:$BD$912,37,FALSE)</f>
        <v>26</v>
      </c>
      <c r="F152">
        <f>VLOOKUP(B152,GD_CHAM_CONG!$C$6:$BD$912,38,FALSE)</f>
        <v>0</v>
      </c>
      <c r="G152">
        <f>VLOOKUP(B152,GD_CHAM_CONG!$C$6:$BD$912,50,FALSE)</f>
        <v>0</v>
      </c>
      <c r="H152" s="25">
        <f t="shared" si="0"/>
        <v>0</v>
      </c>
      <c r="I152" s="25">
        <f>IF(H152/E152*DM_TI_LE!$F$23&gt;680000,680000,H152/E152*DM_TI_LE!$F$23)</f>
        <v>0</v>
      </c>
    </row>
    <row r="153" spans="1:9" ht="12.75">
      <c r="A153" s="36">
        <v>149</v>
      </c>
      <c r="B153" s="38">
        <f>RPT_PHU_CAP_TN!B153</f>
        <v>10592</v>
      </c>
      <c r="C153" s="38" t="str">
        <f>RPT_PHU_CAP_TN!C153</f>
        <v>Trần Thị Thu Huyền</v>
      </c>
      <c r="D153" s="38" t="str">
        <f>RPT_PHU_CAP_TN!D153</f>
        <v>NV PVHK</v>
      </c>
      <c r="E153">
        <f>VLOOKUP(B153,GD_CHAM_CONG!$C$6:$BD$912,37,FALSE)</f>
        <v>26</v>
      </c>
      <c r="F153">
        <f>VLOOKUP(B153,GD_CHAM_CONG!$C$6:$BD$912,38,FALSE)</f>
        <v>14</v>
      </c>
      <c r="G153">
        <f>VLOOKUP(B153,GD_CHAM_CONG!$C$6:$BD$912,50,FALSE)</f>
        <v>0</v>
      </c>
      <c r="H153" s="25">
        <f t="shared" si="0"/>
        <v>14</v>
      </c>
      <c r="I153" s="25">
        <f>IF(H153/E153*DM_TI_LE!$F$23&gt;680000,680000,H153/E153*DM_TI_LE!$F$23)</f>
        <v>366153.84615384613</v>
      </c>
    </row>
    <row r="154" spans="1:9" ht="12.75">
      <c r="A154" s="36">
        <v>150</v>
      </c>
      <c r="B154" s="38">
        <f>RPT_PHU_CAP_TN!B154</f>
        <v>10604</v>
      </c>
      <c r="C154" s="38" t="str">
        <f>RPT_PHU_CAP_TN!C154</f>
        <v>Nguyễn Thị Hồng</v>
      </c>
      <c r="D154" s="38" t="str">
        <f>RPT_PHU_CAP_TN!D154</f>
        <v>NV PVHK</v>
      </c>
      <c r="E154">
        <f>VLOOKUP(B154,GD_CHAM_CONG!$C$6:$BD$912,37,FALSE)</f>
        <v>26</v>
      </c>
      <c r="F154">
        <f>VLOOKUP(B154,GD_CHAM_CONG!$C$6:$BD$912,38,FALSE)</f>
        <v>26</v>
      </c>
      <c r="G154">
        <f>VLOOKUP(B154,GD_CHAM_CONG!$C$6:$BD$912,50,FALSE)</f>
        <v>0</v>
      </c>
      <c r="H154" s="25">
        <f t="shared" si="0"/>
        <v>26</v>
      </c>
      <c r="I154" s="25">
        <f>IF(H154/E154*DM_TI_LE!$F$23&gt;680000,680000,H154/E154*DM_TI_LE!$F$23)</f>
        <v>680000</v>
      </c>
    </row>
    <row r="155" spans="1:9" ht="12.75">
      <c r="A155" s="36">
        <v>151</v>
      </c>
      <c r="B155" s="38">
        <f>RPT_PHU_CAP_TN!B155</f>
        <v>10605</v>
      </c>
      <c r="C155" s="38" t="str">
        <f>RPT_PHU_CAP_TN!C155</f>
        <v>Nguyễn Thị Thùy Dương</v>
      </c>
      <c r="D155" s="38" t="str">
        <f>RPT_PHU_CAP_TN!D155</f>
        <v>NV PVHK</v>
      </c>
      <c r="E155">
        <f>VLOOKUP(B155,GD_CHAM_CONG!$C$6:$BD$912,37,FALSE)</f>
        <v>26</v>
      </c>
      <c r="F155">
        <f>VLOOKUP(B155,GD_CHAM_CONG!$C$6:$BD$912,38,FALSE)</f>
        <v>17</v>
      </c>
      <c r="G155">
        <f>VLOOKUP(B155,GD_CHAM_CONG!$C$6:$BD$912,50,FALSE)</f>
        <v>0</v>
      </c>
      <c r="H155" s="25">
        <f t="shared" si="0"/>
        <v>17</v>
      </c>
      <c r="I155" s="25">
        <f>IF(H155/E155*DM_TI_LE!$F$23&gt;680000,680000,H155/E155*DM_TI_LE!$F$23)</f>
        <v>444615.38461538462</v>
      </c>
    </row>
    <row r="156" spans="1:9" ht="12.75">
      <c r="A156" s="36">
        <v>152</v>
      </c>
      <c r="B156" s="38">
        <f>RPT_PHU_CAP_TN!B156</f>
        <v>10611</v>
      </c>
      <c r="C156" s="38" t="str">
        <f>RPT_PHU_CAP_TN!C156</f>
        <v>Hoàng Thị Huyền Diệu</v>
      </c>
      <c r="D156" s="38" t="str">
        <f>RPT_PHU_CAP_TN!D156</f>
        <v>NV PVHK</v>
      </c>
      <c r="E156">
        <f>VLOOKUP(B156,GD_CHAM_CONG!$C$6:$BD$912,37,FALSE)</f>
        <v>26</v>
      </c>
      <c r="F156">
        <f>VLOOKUP(B156,GD_CHAM_CONG!$C$6:$BD$912,38,FALSE)</f>
        <v>26</v>
      </c>
      <c r="G156">
        <f>VLOOKUP(B156,GD_CHAM_CONG!$C$6:$BD$912,50,FALSE)</f>
        <v>0</v>
      </c>
      <c r="H156" s="25">
        <f t="shared" si="0"/>
        <v>26</v>
      </c>
      <c r="I156" s="25">
        <f>IF(H156/E156*DM_TI_LE!$F$23&gt;680000,680000,H156/E156*DM_TI_LE!$F$23)</f>
        <v>680000</v>
      </c>
    </row>
    <row r="157" spans="1:9" ht="12.75">
      <c r="A157" s="36">
        <v>153</v>
      </c>
      <c r="B157" s="38">
        <f>RPT_PHU_CAP_TN!B157</f>
        <v>10612</v>
      </c>
      <c r="C157" s="38" t="str">
        <f>RPT_PHU_CAP_TN!C157</f>
        <v>Tạ Thị Phượng</v>
      </c>
      <c r="D157" s="38" t="str">
        <f>RPT_PHU_CAP_TN!D157</f>
        <v>NV PVHK</v>
      </c>
      <c r="E157">
        <f>VLOOKUP(B157,GD_CHAM_CONG!$C$6:$BD$912,37,FALSE)</f>
        <v>26</v>
      </c>
      <c r="F157">
        <f>VLOOKUP(B157,GD_CHAM_CONG!$C$6:$BD$912,38,FALSE)</f>
        <v>26</v>
      </c>
      <c r="G157">
        <f>VLOOKUP(B157,GD_CHAM_CONG!$C$6:$BD$912,50,FALSE)</f>
        <v>0</v>
      </c>
      <c r="H157" s="25">
        <f t="shared" si="0"/>
        <v>26</v>
      </c>
      <c r="I157" s="25">
        <f>IF(H157/E157*DM_TI_LE!$F$23&gt;680000,680000,H157/E157*DM_TI_LE!$F$23)</f>
        <v>680000</v>
      </c>
    </row>
    <row r="158" spans="1:9" ht="12.75">
      <c r="A158" s="36">
        <v>154</v>
      </c>
      <c r="B158" s="38">
        <f>RPT_PHU_CAP_TN!B158</f>
        <v>10613</v>
      </c>
      <c r="C158" s="38" t="str">
        <f>RPT_PHU_CAP_TN!C158</f>
        <v>Nguyễn Thị Hường</v>
      </c>
      <c r="D158" s="38" t="str">
        <f>RPT_PHU_CAP_TN!D158</f>
        <v>NV PVHK</v>
      </c>
      <c r="E158">
        <f>VLOOKUP(B158,GD_CHAM_CONG!$C$6:$BD$912,37,FALSE)</f>
        <v>26</v>
      </c>
      <c r="F158">
        <f>VLOOKUP(B158,GD_CHAM_CONG!$C$6:$BD$912,38,FALSE)</f>
        <v>26</v>
      </c>
      <c r="G158">
        <f>VLOOKUP(B158,GD_CHAM_CONG!$C$6:$BD$912,50,FALSE)</f>
        <v>0</v>
      </c>
      <c r="H158" s="25">
        <f t="shared" si="0"/>
        <v>26</v>
      </c>
      <c r="I158" s="25">
        <f>IF(H158/E158*DM_TI_LE!$F$23&gt;680000,680000,H158/E158*DM_TI_LE!$F$23)</f>
        <v>680000</v>
      </c>
    </row>
    <row r="159" spans="1:9" ht="12.75">
      <c r="A159" s="36">
        <v>155</v>
      </c>
      <c r="B159" s="38">
        <f>RPT_PHU_CAP_TN!B159</f>
        <v>10616</v>
      </c>
      <c r="C159" s="38" t="str">
        <f>RPT_PHU_CAP_TN!C159</f>
        <v>Đỗ Thanh Thủy</v>
      </c>
      <c r="D159" s="38" t="str">
        <f>RPT_PHU_CAP_TN!D159</f>
        <v>NV PVHK</v>
      </c>
      <c r="E159">
        <f>VLOOKUP(B159,GD_CHAM_CONG!$C$6:$BD$912,37,FALSE)</f>
        <v>26</v>
      </c>
      <c r="F159">
        <f>VLOOKUP(B159,GD_CHAM_CONG!$C$6:$BD$912,38,FALSE)</f>
        <v>26</v>
      </c>
      <c r="G159">
        <f>VLOOKUP(B159,GD_CHAM_CONG!$C$6:$BD$912,50,FALSE)</f>
        <v>0</v>
      </c>
      <c r="H159" s="25">
        <f t="shared" si="0"/>
        <v>26</v>
      </c>
      <c r="I159" s="25">
        <f>IF(H159/E159*DM_TI_LE!$F$23&gt;680000,680000,H159/E159*DM_TI_LE!$F$23)</f>
        <v>680000</v>
      </c>
    </row>
    <row r="160" spans="1:9" ht="12.75">
      <c r="A160" s="36">
        <v>156</v>
      </c>
      <c r="B160" s="38">
        <f>RPT_PHU_CAP_TN!B160</f>
        <v>10617</v>
      </c>
      <c r="C160" s="38" t="str">
        <f>RPT_PHU_CAP_TN!C160</f>
        <v>Ngô Thị Hường</v>
      </c>
      <c r="D160" s="38" t="str">
        <f>RPT_PHU_CAP_TN!D160</f>
        <v>NV PVHK</v>
      </c>
      <c r="E160">
        <f>VLOOKUP(B160,GD_CHAM_CONG!$C$6:$BD$912,37,FALSE)</f>
        <v>26</v>
      </c>
      <c r="F160">
        <f>VLOOKUP(B160,GD_CHAM_CONG!$C$6:$BD$912,38,FALSE)</f>
        <v>26</v>
      </c>
      <c r="G160">
        <f>VLOOKUP(B160,GD_CHAM_CONG!$C$6:$BD$912,50,FALSE)</f>
        <v>0</v>
      </c>
      <c r="H160" s="25">
        <f t="shared" si="0"/>
        <v>26</v>
      </c>
      <c r="I160" s="25">
        <f>IF(H160/E160*DM_TI_LE!$F$23&gt;680000,680000,H160/E160*DM_TI_LE!$F$23)</f>
        <v>680000</v>
      </c>
    </row>
    <row r="161" spans="1:9" ht="12.75">
      <c r="A161" s="36">
        <v>157</v>
      </c>
      <c r="B161" s="38">
        <f>RPT_PHU_CAP_TN!B161</f>
        <v>10627</v>
      </c>
      <c r="C161" s="38" t="str">
        <f>RPT_PHU_CAP_TN!C161</f>
        <v>Trần Thị Thu</v>
      </c>
      <c r="D161" s="38" t="str">
        <f>RPT_PHU_CAP_TN!D161</f>
        <v>NV PVHK</v>
      </c>
      <c r="E161">
        <f>VLOOKUP(B161,GD_CHAM_CONG!$C$6:$BD$912,37,FALSE)</f>
        <v>26</v>
      </c>
      <c r="F161">
        <f>VLOOKUP(B161,GD_CHAM_CONG!$C$6:$BD$912,38,FALSE)</f>
        <v>26</v>
      </c>
      <c r="G161">
        <f>VLOOKUP(B161,GD_CHAM_CONG!$C$6:$BD$912,50,FALSE)</f>
        <v>0</v>
      </c>
      <c r="H161" s="25">
        <f t="shared" si="0"/>
        <v>26</v>
      </c>
      <c r="I161" s="25">
        <f>IF(H161/E161*DM_TI_LE!$F$23&gt;680000,680000,H161/E161*DM_TI_LE!$F$23)</f>
        <v>680000</v>
      </c>
    </row>
    <row r="162" spans="1:9" ht="12.75">
      <c r="A162" s="36">
        <v>158</v>
      </c>
      <c r="B162" s="38">
        <f>RPT_PHU_CAP_TN!B162</f>
        <v>11110</v>
      </c>
      <c r="C162" s="38" t="str">
        <f>RPT_PHU_CAP_TN!C162</f>
        <v>Đinh Thị Vân Anh</v>
      </c>
      <c r="D162" s="38" t="str">
        <f>RPT_PHU_CAP_TN!D162</f>
        <v>NV PVHK</v>
      </c>
      <c r="E162">
        <f>VLOOKUP(B162,GD_CHAM_CONG!$C$6:$BD$912,37,FALSE)</f>
        <v>26</v>
      </c>
      <c r="F162">
        <f>VLOOKUP(B162,GD_CHAM_CONG!$C$6:$BD$912,38,FALSE)</f>
        <v>26</v>
      </c>
      <c r="G162">
        <f>VLOOKUP(B162,GD_CHAM_CONG!$C$6:$BD$912,50,FALSE)</f>
        <v>0</v>
      </c>
      <c r="H162" s="25">
        <f t="shared" si="0"/>
        <v>26</v>
      </c>
      <c r="I162" s="25">
        <f>IF(H162/E162*DM_TI_LE!$F$23&gt;680000,680000,H162/E162*DM_TI_LE!$F$23)</f>
        <v>680000</v>
      </c>
    </row>
    <row r="163" spans="1:9" ht="12.75">
      <c r="A163" s="36">
        <v>159</v>
      </c>
      <c r="B163" s="38">
        <f>RPT_PHU_CAP_TN!B163</f>
        <v>11112</v>
      </c>
      <c r="C163" s="38" t="str">
        <f>RPT_PHU_CAP_TN!C163</f>
        <v>Đào Xuân Tuân</v>
      </c>
      <c r="D163" s="38" t="str">
        <f>RPT_PHU_CAP_TN!D163</f>
        <v>NV PVHK</v>
      </c>
      <c r="E163">
        <f>VLOOKUP(B163,GD_CHAM_CONG!$C$6:$BD$912,37,FALSE)</f>
        <v>26</v>
      </c>
      <c r="F163">
        <f>VLOOKUP(B163,GD_CHAM_CONG!$C$6:$BD$912,38,FALSE)</f>
        <v>25</v>
      </c>
      <c r="G163">
        <f>VLOOKUP(B163,GD_CHAM_CONG!$C$6:$BD$912,50,FALSE)</f>
        <v>0</v>
      </c>
      <c r="H163" s="25">
        <f t="shared" si="0"/>
        <v>25</v>
      </c>
      <c r="I163" s="25">
        <f>IF(H163/E163*DM_TI_LE!$F$23&gt;680000,680000,H163/E163*DM_TI_LE!$F$23)</f>
        <v>653846.15384615387</v>
      </c>
    </row>
    <row r="164" spans="1:9" ht="12.75">
      <c r="A164" s="36">
        <v>160</v>
      </c>
      <c r="B164" s="38">
        <f>RPT_PHU_CAP_TN!B164</f>
        <v>11113</v>
      </c>
      <c r="C164" s="38" t="str">
        <f>RPT_PHU_CAP_TN!C164</f>
        <v>Trịnh Thị Hạnh</v>
      </c>
      <c r="D164" s="38" t="str">
        <f>RPT_PHU_CAP_TN!D164</f>
        <v>NV PVHK</v>
      </c>
      <c r="E164">
        <f>VLOOKUP(B164,GD_CHAM_CONG!$C$6:$BD$912,37,FALSE)</f>
        <v>26</v>
      </c>
      <c r="F164">
        <f>VLOOKUP(B164,GD_CHAM_CONG!$C$6:$BD$912,38,FALSE)</f>
        <v>26</v>
      </c>
      <c r="G164">
        <f>VLOOKUP(B164,GD_CHAM_CONG!$C$6:$BD$912,50,FALSE)</f>
        <v>0</v>
      </c>
      <c r="H164" s="25">
        <f t="shared" si="0"/>
        <v>26</v>
      </c>
      <c r="I164" s="25">
        <f>IF(H164/E164*DM_TI_LE!$F$23&gt;680000,680000,H164/E164*DM_TI_LE!$F$23)</f>
        <v>680000</v>
      </c>
    </row>
    <row r="165" spans="1:9" ht="12.75">
      <c r="A165" s="36">
        <v>161</v>
      </c>
      <c r="B165" s="38">
        <f>RPT_PHU_CAP_TN!B165</f>
        <v>11114</v>
      </c>
      <c r="C165" s="38" t="str">
        <f>RPT_PHU_CAP_TN!C165</f>
        <v>Đoàn Thu Hoa</v>
      </c>
      <c r="D165" s="38" t="str">
        <f>RPT_PHU_CAP_TN!D165</f>
        <v>NV PVHK</v>
      </c>
      <c r="E165">
        <f>VLOOKUP(B165,GD_CHAM_CONG!$C$6:$BD$912,37,FALSE)</f>
        <v>26</v>
      </c>
      <c r="F165">
        <f>VLOOKUP(B165,GD_CHAM_CONG!$C$6:$BD$912,38,FALSE)</f>
        <v>26</v>
      </c>
      <c r="G165">
        <f>VLOOKUP(B165,GD_CHAM_CONG!$C$6:$BD$912,50,FALSE)</f>
        <v>0</v>
      </c>
      <c r="H165" s="25">
        <f t="shared" si="0"/>
        <v>26</v>
      </c>
      <c r="I165" s="25">
        <f>IF(H165/E165*DM_TI_LE!$F$23&gt;680000,680000,H165/E165*DM_TI_LE!$F$23)</f>
        <v>680000</v>
      </c>
    </row>
    <row r="166" spans="1:9" ht="12.75">
      <c r="A166" s="36">
        <v>162</v>
      </c>
      <c r="B166" s="38">
        <f>RPT_PHU_CAP_TN!B166</f>
        <v>11115</v>
      </c>
      <c r="C166" s="38" t="str">
        <f>RPT_PHU_CAP_TN!C166</f>
        <v>Mai Thị Ngọc</v>
      </c>
      <c r="D166" s="38" t="str">
        <f>RPT_PHU_CAP_TN!D166</f>
        <v>NV PVHK</v>
      </c>
      <c r="E166">
        <f>VLOOKUP(B166,GD_CHAM_CONG!$C$6:$BD$912,37,FALSE)</f>
        <v>26</v>
      </c>
      <c r="F166">
        <f>VLOOKUP(B166,GD_CHAM_CONG!$C$6:$BD$912,38,FALSE)</f>
        <v>26</v>
      </c>
      <c r="G166">
        <f>VLOOKUP(B166,GD_CHAM_CONG!$C$6:$BD$912,50,FALSE)</f>
        <v>0</v>
      </c>
      <c r="H166" s="25">
        <f t="shared" si="0"/>
        <v>26</v>
      </c>
      <c r="I166" s="25">
        <f>IF(H166/E166*DM_TI_LE!$F$23&gt;680000,680000,H166/E166*DM_TI_LE!$F$23)</f>
        <v>680000</v>
      </c>
    </row>
    <row r="167" spans="1:9" ht="12.75">
      <c r="A167" s="36">
        <v>163</v>
      </c>
      <c r="B167" s="38">
        <f>RPT_PHU_CAP_TN!B167</f>
        <v>11118</v>
      </c>
      <c r="C167" s="38" t="str">
        <f>RPT_PHU_CAP_TN!C167</f>
        <v>Lã Thị Thu Hương</v>
      </c>
      <c r="D167" s="38" t="str">
        <f>RPT_PHU_CAP_TN!D167</f>
        <v>NV PVHK</v>
      </c>
      <c r="E167">
        <f>VLOOKUP(B167,GD_CHAM_CONG!$C$6:$BD$912,37,FALSE)</f>
        <v>26</v>
      </c>
      <c r="F167">
        <f>VLOOKUP(B167,GD_CHAM_CONG!$C$6:$BD$912,38,FALSE)</f>
        <v>8</v>
      </c>
      <c r="G167">
        <f>VLOOKUP(B167,GD_CHAM_CONG!$C$6:$BD$912,50,FALSE)</f>
        <v>0</v>
      </c>
      <c r="H167" s="25">
        <f t="shared" si="0"/>
        <v>8</v>
      </c>
      <c r="I167" s="25">
        <f>IF(H167/E167*DM_TI_LE!$F$23&gt;680000,680000,H167/E167*DM_TI_LE!$F$23)</f>
        <v>209230.76923076925</v>
      </c>
    </row>
    <row r="168" spans="1:9" ht="12.75">
      <c r="A168" s="36">
        <v>164</v>
      </c>
      <c r="B168" s="38">
        <f>RPT_PHU_CAP_TN!B168</f>
        <v>11120</v>
      </c>
      <c r="C168" s="38" t="str">
        <f>RPT_PHU_CAP_TN!C168</f>
        <v>Đỗ Hương Trà</v>
      </c>
      <c r="D168" s="38" t="str">
        <f>RPT_PHU_CAP_TN!D168</f>
        <v>NV PVHK</v>
      </c>
      <c r="E168">
        <f>VLOOKUP(B168,GD_CHAM_CONG!$C$6:$BD$912,37,FALSE)</f>
        <v>26</v>
      </c>
      <c r="F168">
        <f>VLOOKUP(B168,GD_CHAM_CONG!$C$6:$BD$912,38,FALSE)</f>
        <v>25</v>
      </c>
      <c r="G168">
        <f>VLOOKUP(B168,GD_CHAM_CONG!$C$6:$BD$912,50,FALSE)</f>
        <v>0</v>
      </c>
      <c r="H168" s="25">
        <f t="shared" si="0"/>
        <v>25</v>
      </c>
      <c r="I168" s="25">
        <f>IF(H168/E168*DM_TI_LE!$F$23&gt;680000,680000,H168/E168*DM_TI_LE!$F$23)</f>
        <v>653846.15384615387</v>
      </c>
    </row>
    <row r="169" spans="1:9" ht="12.75">
      <c r="A169" s="36">
        <v>165</v>
      </c>
      <c r="B169" s="38">
        <f>RPT_PHU_CAP_TN!B169</f>
        <v>11121</v>
      </c>
      <c r="C169" s="38" t="str">
        <f>RPT_PHU_CAP_TN!C169</f>
        <v>Nguyễn Hiền Hạnh</v>
      </c>
      <c r="D169" s="38" t="str">
        <f>RPT_PHU_CAP_TN!D169</f>
        <v>NV PVHK</v>
      </c>
      <c r="E169">
        <f>VLOOKUP(B169,GD_CHAM_CONG!$C$6:$BD$912,37,FALSE)</f>
        <v>26</v>
      </c>
      <c r="F169">
        <f>VLOOKUP(B169,GD_CHAM_CONG!$C$6:$BD$912,38,FALSE)</f>
        <v>26</v>
      </c>
      <c r="G169">
        <f>VLOOKUP(B169,GD_CHAM_CONG!$C$6:$BD$912,50,FALSE)</f>
        <v>0</v>
      </c>
      <c r="H169" s="25">
        <f t="shared" si="0"/>
        <v>26</v>
      </c>
      <c r="I169" s="25">
        <f>IF(H169/E169*DM_TI_LE!$F$23&gt;680000,680000,H169/E169*DM_TI_LE!$F$23)</f>
        <v>680000</v>
      </c>
    </row>
    <row r="170" spans="1:9" ht="12.75">
      <c r="A170" s="36">
        <v>166</v>
      </c>
      <c r="B170" s="38">
        <f>RPT_PHU_CAP_TN!B170</f>
        <v>11122</v>
      </c>
      <c r="C170" s="38" t="str">
        <f>RPT_PHU_CAP_TN!C170</f>
        <v>Nguyễn Thị Huyền</v>
      </c>
      <c r="D170" s="38" t="str">
        <f>RPT_PHU_CAP_TN!D170</f>
        <v>NV PVHK</v>
      </c>
      <c r="E170">
        <f>VLOOKUP(B170,GD_CHAM_CONG!$C$6:$BD$912,37,FALSE)</f>
        <v>26</v>
      </c>
      <c r="F170">
        <f>VLOOKUP(B170,GD_CHAM_CONG!$C$6:$BD$912,38,FALSE)</f>
        <v>22</v>
      </c>
      <c r="G170">
        <f>VLOOKUP(B170,GD_CHAM_CONG!$C$6:$BD$912,50,FALSE)</f>
        <v>0</v>
      </c>
      <c r="H170" s="25">
        <f t="shared" si="0"/>
        <v>22</v>
      </c>
      <c r="I170" s="25">
        <f>IF(H170/E170*DM_TI_LE!$F$23&gt;680000,680000,H170/E170*DM_TI_LE!$F$23)</f>
        <v>575384.61538461538</v>
      </c>
    </row>
    <row r="171" spans="1:9" ht="12.75">
      <c r="A171" s="36">
        <v>167</v>
      </c>
      <c r="B171" s="38">
        <f>RPT_PHU_CAP_TN!B171</f>
        <v>10599</v>
      </c>
      <c r="C171" s="38" t="str">
        <f>RPT_PHU_CAP_TN!C171</f>
        <v>Đào Thu Giang</v>
      </c>
      <c r="D171" s="38" t="str">
        <f>RPT_PHU_CAP_TN!D171</f>
        <v>NV PVHK</v>
      </c>
      <c r="E171">
        <f>VLOOKUP(B171,GD_CHAM_CONG!$C$6:$BD$912,37,FALSE)</f>
        <v>26</v>
      </c>
      <c r="F171">
        <f>VLOOKUP(B171,GD_CHAM_CONG!$C$6:$BD$912,38,FALSE)</f>
        <v>26</v>
      </c>
      <c r="G171">
        <f>VLOOKUP(B171,GD_CHAM_CONG!$C$6:$BD$912,50,FALSE)</f>
        <v>0</v>
      </c>
      <c r="H171" s="25">
        <f t="shared" si="0"/>
        <v>26</v>
      </c>
      <c r="I171" s="25">
        <f>IF(H171/E171*DM_TI_LE!$F$23&gt;680000,680000,H171/E171*DM_TI_LE!$F$23)</f>
        <v>680000</v>
      </c>
    </row>
    <row r="172" spans="1:9" ht="12.75">
      <c r="A172" s="36">
        <v>168</v>
      </c>
      <c r="B172" s="38">
        <f>RPT_PHU_CAP_TN!B172</f>
        <v>10765</v>
      </c>
      <c r="C172" s="38" t="str">
        <f>RPT_PHU_CAP_TN!C172</f>
        <v>Nguyễn Thị Thuý</v>
      </c>
      <c r="D172" s="38" t="str">
        <f>RPT_PHU_CAP_TN!D172</f>
        <v>Nv Thống kê</v>
      </c>
      <c r="E172">
        <f>VLOOKUP(B172,GD_CHAM_CONG!$C$6:$BD$912,37,FALSE)</f>
        <v>22</v>
      </c>
      <c r="F172">
        <f>VLOOKUP(B172,GD_CHAM_CONG!$C$6:$BD$912,38,FALSE)</f>
        <v>22</v>
      </c>
      <c r="G172">
        <f>VLOOKUP(B172,GD_CHAM_CONG!$C$6:$BD$912,50,FALSE)</f>
        <v>0</v>
      </c>
      <c r="H172" s="25">
        <f t="shared" si="0"/>
        <v>22</v>
      </c>
      <c r="I172" s="25">
        <f>IF(H172/E172*DM_TI_LE!$F$23&gt;680000,680000,H172/E172*DM_TI_LE!$F$23)</f>
        <v>680000</v>
      </c>
    </row>
    <row r="173" spans="1:9" ht="12.75">
      <c r="A173" s="36">
        <v>169</v>
      </c>
      <c r="B173" s="38">
        <f>RPT_PHU_CAP_TN!B173</f>
        <v>10787</v>
      </c>
      <c r="C173" s="38" t="str">
        <f>RPT_PHU_CAP_TN!C173</f>
        <v>Lê Đình Tuấn</v>
      </c>
      <c r="D173" s="38" t="str">
        <f>RPT_PHU_CAP_TN!D173</f>
        <v>Trưởng phòng</v>
      </c>
      <c r="E173">
        <f>VLOOKUP(B173,GD_CHAM_CONG!$C$6:$BD$912,37,FALSE)</f>
        <v>22</v>
      </c>
      <c r="F173">
        <f>VLOOKUP(B173,GD_CHAM_CONG!$C$6:$BD$912,38,FALSE)</f>
        <v>22</v>
      </c>
      <c r="G173">
        <f>VLOOKUP(B173,GD_CHAM_CONG!$C$6:$BD$912,50,FALSE)</f>
        <v>0</v>
      </c>
      <c r="H173" s="25">
        <f t="shared" si="0"/>
        <v>22</v>
      </c>
      <c r="I173" s="25">
        <f>IF(H173/E173*DM_TI_LE!$F$23&gt;680000,680000,H173/E173*DM_TI_LE!$F$23)</f>
        <v>680000</v>
      </c>
    </row>
    <row r="174" spans="1:9" ht="12.75">
      <c r="A174" s="36">
        <v>170</v>
      </c>
      <c r="B174" s="38">
        <f>RPT_PHU_CAP_TN!B174</f>
        <v>10753</v>
      </c>
      <c r="C174" s="38" t="str">
        <f>RPT_PHU_CAP_TN!C174</f>
        <v>Hoàng Việt Cường</v>
      </c>
      <c r="D174" s="38" t="str">
        <f>RPT_PHU_CAP_TN!D174</f>
        <v>Phó Trưởng Phòng</v>
      </c>
      <c r="E174">
        <f>VLOOKUP(B174,GD_CHAM_CONG!$C$6:$BD$912,37,FALSE)</f>
        <v>22</v>
      </c>
      <c r="F174">
        <f>VLOOKUP(B174,GD_CHAM_CONG!$C$6:$BD$912,38,FALSE)</f>
        <v>22</v>
      </c>
      <c r="G174">
        <f>VLOOKUP(B174,GD_CHAM_CONG!$C$6:$BD$912,50,FALSE)</f>
        <v>0</v>
      </c>
      <c r="H174" s="25">
        <f t="shared" si="0"/>
        <v>22</v>
      </c>
      <c r="I174" s="25">
        <f>IF(H174/E174*DM_TI_LE!$F$23&gt;680000,680000,H174/E174*DM_TI_LE!$F$23)</f>
        <v>680000</v>
      </c>
    </row>
    <row r="175" spans="1:9" ht="12.75">
      <c r="A175" s="36">
        <v>171</v>
      </c>
      <c r="B175" s="38">
        <f>RPT_PHU_CAP_TN!B175</f>
        <v>10785</v>
      </c>
      <c r="C175" s="38" t="str">
        <f>RPT_PHU_CAP_TN!C175</f>
        <v>Nguyễn Duy Thái</v>
      </c>
      <c r="D175" s="38" t="str">
        <f>RPT_PHU_CAP_TN!D175</f>
        <v>Phó Trưởng Phòng</v>
      </c>
      <c r="E175">
        <f>VLOOKUP(B175,GD_CHAM_CONG!$C$6:$BD$912,37,FALSE)</f>
        <v>22</v>
      </c>
      <c r="F175">
        <f>VLOOKUP(B175,GD_CHAM_CONG!$C$6:$BD$912,38,FALSE)</f>
        <v>22</v>
      </c>
      <c r="G175">
        <f>VLOOKUP(B175,GD_CHAM_CONG!$C$6:$BD$912,50,FALSE)</f>
        <v>0</v>
      </c>
      <c r="H175" s="25">
        <f t="shared" si="0"/>
        <v>22</v>
      </c>
      <c r="I175" s="25">
        <f>IF(H175/E175*DM_TI_LE!$F$23&gt;680000,680000,H175/E175*DM_TI_LE!$F$23)</f>
        <v>680000</v>
      </c>
    </row>
    <row r="176" spans="1:9" ht="12.75">
      <c r="A176" s="36">
        <v>172</v>
      </c>
      <c r="B176" s="38">
        <f>RPT_PHU_CAP_TN!B176</f>
        <v>10786</v>
      </c>
      <c r="C176" s="38" t="str">
        <f>RPT_PHU_CAP_TN!C176</f>
        <v>Nguyễn Hà Thanh</v>
      </c>
      <c r="D176" s="38" t="str">
        <f>RPT_PHU_CAP_TN!D176</f>
        <v>Phó Trưởng Phòng</v>
      </c>
      <c r="E176">
        <f>VLOOKUP(B176,GD_CHAM_CONG!$C$6:$BD$912,37,FALSE)</f>
        <v>22</v>
      </c>
      <c r="F176">
        <f>VLOOKUP(B176,GD_CHAM_CONG!$C$6:$BD$912,38,FALSE)</f>
        <v>22</v>
      </c>
      <c r="G176">
        <f>VLOOKUP(B176,GD_CHAM_CONG!$C$6:$BD$912,50,FALSE)</f>
        <v>0</v>
      </c>
      <c r="H176" s="25">
        <f t="shared" si="0"/>
        <v>22</v>
      </c>
      <c r="I176" s="25">
        <f>IF(H176/E176*DM_TI_LE!$F$23&gt;680000,680000,H176/E176*DM_TI_LE!$F$23)</f>
        <v>680000</v>
      </c>
    </row>
    <row r="177" spans="1:9" ht="12.75">
      <c r="A177" s="36">
        <v>173</v>
      </c>
      <c r="B177" s="38">
        <f>RPT_PHU_CAP_TN!B177</f>
        <v>10704</v>
      </c>
      <c r="C177" s="38" t="str">
        <f>RPT_PHU_CAP_TN!C177</f>
        <v>Ngô Quốc Khánh</v>
      </c>
      <c r="D177" s="38" t="str">
        <f>RPT_PHU_CAP_TN!D177</f>
        <v>Đội phó</v>
      </c>
      <c r="E177">
        <f>VLOOKUP(B177,GD_CHAM_CONG!$C$6:$BD$912,37,FALSE)</f>
        <v>26</v>
      </c>
      <c r="F177">
        <f>VLOOKUP(B177,GD_CHAM_CONG!$C$6:$BD$912,38,FALSE)</f>
        <v>26</v>
      </c>
      <c r="G177">
        <f>VLOOKUP(B177,GD_CHAM_CONG!$C$6:$BD$912,50,FALSE)</f>
        <v>0</v>
      </c>
      <c r="H177" s="25">
        <f t="shared" si="0"/>
        <v>26</v>
      </c>
      <c r="I177" s="25">
        <f>IF(H177/E177*DM_TI_LE!$F$23&gt;680000,680000,H177/E177*DM_TI_LE!$F$23)</f>
        <v>680000</v>
      </c>
    </row>
    <row r="178" spans="1:9" ht="12.75">
      <c r="A178" s="36">
        <v>174</v>
      </c>
      <c r="B178" s="38">
        <f>RPT_PHU_CAP_TN!B178</f>
        <v>10686</v>
      </c>
      <c r="C178" s="38" t="str">
        <f>RPT_PHU_CAP_TN!C178</f>
        <v>Đỗ Anh Tuấn</v>
      </c>
      <c r="D178" s="38" t="str">
        <f>RPT_PHU_CAP_TN!D178</f>
        <v>NV Lái xe - VHTTB</v>
      </c>
      <c r="E178">
        <f>VLOOKUP(B178,GD_CHAM_CONG!$C$6:$BD$912,37,FALSE)</f>
        <v>26</v>
      </c>
      <c r="F178">
        <f>VLOOKUP(B178,GD_CHAM_CONG!$C$6:$BD$912,38,FALSE)</f>
        <v>26</v>
      </c>
      <c r="G178">
        <f>VLOOKUP(B178,GD_CHAM_CONG!$C$6:$BD$912,50,FALSE)</f>
        <v>0</v>
      </c>
      <c r="H178" s="25">
        <f t="shared" si="0"/>
        <v>26</v>
      </c>
      <c r="I178" s="25">
        <f>IF(H178/E178*DM_TI_LE!$F$23&gt;680000,680000,H178/E178*DM_TI_LE!$F$23)</f>
        <v>680000</v>
      </c>
    </row>
    <row r="179" spans="1:9" ht="12.75">
      <c r="A179" s="36">
        <v>175</v>
      </c>
      <c r="B179" s="38">
        <f>RPT_PHU_CAP_TN!B179</f>
        <v>10687</v>
      </c>
      <c r="C179" s="38" t="str">
        <f>RPT_PHU_CAP_TN!C179</f>
        <v>Lê Hồng Nam</v>
      </c>
      <c r="D179" s="38" t="str">
        <f>RPT_PHU_CAP_TN!D179</f>
        <v>NV Lái xe - VHTTB</v>
      </c>
      <c r="E179">
        <f>VLOOKUP(B179,GD_CHAM_CONG!$C$6:$BD$912,37,FALSE)</f>
        <v>26</v>
      </c>
      <c r="F179">
        <f>VLOOKUP(B179,GD_CHAM_CONG!$C$6:$BD$912,38,FALSE)</f>
        <v>26</v>
      </c>
      <c r="G179">
        <f>VLOOKUP(B179,GD_CHAM_CONG!$C$6:$BD$912,50,FALSE)</f>
        <v>0</v>
      </c>
      <c r="H179" s="25">
        <f t="shared" si="0"/>
        <v>26</v>
      </c>
      <c r="I179" s="25">
        <f>IF(H179/E179*DM_TI_LE!$F$23&gt;680000,680000,H179/E179*DM_TI_LE!$F$23)</f>
        <v>680000</v>
      </c>
    </row>
    <row r="180" spans="1:9" ht="12.75">
      <c r="A180" s="36">
        <v>176</v>
      </c>
      <c r="B180" s="38">
        <f>RPT_PHU_CAP_TN!B180</f>
        <v>10688</v>
      </c>
      <c r="C180" s="38" t="str">
        <f>RPT_PHU_CAP_TN!C180</f>
        <v>Cao Thế Vinh</v>
      </c>
      <c r="D180" s="38" t="str">
        <f>RPT_PHU_CAP_TN!D180</f>
        <v>NV Lái xe - VHTTB</v>
      </c>
      <c r="E180">
        <f>VLOOKUP(B180,GD_CHAM_CONG!$C$6:$BD$912,37,FALSE)</f>
        <v>26</v>
      </c>
      <c r="F180">
        <f>VLOOKUP(B180,GD_CHAM_CONG!$C$6:$BD$912,38,FALSE)</f>
        <v>26</v>
      </c>
      <c r="G180">
        <f>VLOOKUP(B180,GD_CHAM_CONG!$C$6:$BD$912,50,FALSE)</f>
        <v>0</v>
      </c>
      <c r="H180" s="25">
        <f t="shared" si="0"/>
        <v>26</v>
      </c>
      <c r="I180" s="25">
        <f>IF(H180/E180*DM_TI_LE!$F$23&gt;680000,680000,H180/E180*DM_TI_LE!$F$23)</f>
        <v>680000</v>
      </c>
    </row>
    <row r="181" spans="1:9" ht="12.75">
      <c r="A181" s="36">
        <v>177</v>
      </c>
      <c r="B181" s="38">
        <f>RPT_PHU_CAP_TN!B181</f>
        <v>10689</v>
      </c>
      <c r="C181" s="38" t="str">
        <f>RPT_PHU_CAP_TN!C181</f>
        <v>Đỗ Minh Hải</v>
      </c>
      <c r="D181" s="38" t="str">
        <f>RPT_PHU_CAP_TN!D181</f>
        <v>NV Lái xe - VHTTB</v>
      </c>
      <c r="E181">
        <f>VLOOKUP(B181,GD_CHAM_CONG!$C$6:$BD$912,37,FALSE)</f>
        <v>26</v>
      </c>
      <c r="F181">
        <f>VLOOKUP(B181,GD_CHAM_CONG!$C$6:$BD$912,38,FALSE)</f>
        <v>26</v>
      </c>
      <c r="G181">
        <f>VLOOKUP(B181,GD_CHAM_CONG!$C$6:$BD$912,50,FALSE)</f>
        <v>0</v>
      </c>
      <c r="H181" s="25">
        <f t="shared" si="0"/>
        <v>26</v>
      </c>
      <c r="I181" s="25">
        <f>IF(H181/E181*DM_TI_LE!$F$23&gt;680000,680000,H181/E181*DM_TI_LE!$F$23)</f>
        <v>680000</v>
      </c>
    </row>
    <row r="182" spans="1:9" ht="12.75">
      <c r="A182" s="36">
        <v>178</v>
      </c>
      <c r="B182" s="38">
        <f>RPT_PHU_CAP_TN!B182</f>
        <v>10690</v>
      </c>
      <c r="C182" s="38" t="str">
        <f>RPT_PHU_CAP_TN!C182</f>
        <v>Phạm Đăng Khoa</v>
      </c>
      <c r="D182" s="38" t="str">
        <f>RPT_PHU_CAP_TN!D182</f>
        <v>NV Lái xe - VHTTB</v>
      </c>
      <c r="E182">
        <f>VLOOKUP(B182,GD_CHAM_CONG!$C$6:$BD$912,37,FALSE)</f>
        <v>26</v>
      </c>
      <c r="F182">
        <f>VLOOKUP(B182,GD_CHAM_CONG!$C$6:$BD$912,38,FALSE)</f>
        <v>26</v>
      </c>
      <c r="G182">
        <f>VLOOKUP(B182,GD_CHAM_CONG!$C$6:$BD$912,50,FALSE)</f>
        <v>0</v>
      </c>
      <c r="H182" s="25">
        <f t="shared" si="0"/>
        <v>26</v>
      </c>
      <c r="I182" s="25">
        <f>IF(H182/E182*DM_TI_LE!$F$23&gt;680000,680000,H182/E182*DM_TI_LE!$F$23)</f>
        <v>680000</v>
      </c>
    </row>
    <row r="183" spans="1:9" ht="12.75">
      <c r="A183" s="36">
        <v>179</v>
      </c>
      <c r="B183" s="38">
        <f>RPT_PHU_CAP_TN!B183</f>
        <v>10691</v>
      </c>
      <c r="C183" s="38" t="str">
        <f>RPT_PHU_CAP_TN!C183</f>
        <v>Hoàng Văn Thanh</v>
      </c>
      <c r="D183" s="38" t="str">
        <f>RPT_PHU_CAP_TN!D183</f>
        <v>NV Lái xe - VHTTB</v>
      </c>
      <c r="E183">
        <f>VLOOKUP(B183,GD_CHAM_CONG!$C$6:$BD$912,37,FALSE)</f>
        <v>26</v>
      </c>
      <c r="F183">
        <f>VLOOKUP(B183,GD_CHAM_CONG!$C$6:$BD$912,38,FALSE)</f>
        <v>26</v>
      </c>
      <c r="G183">
        <f>VLOOKUP(B183,GD_CHAM_CONG!$C$6:$BD$912,50,FALSE)</f>
        <v>0</v>
      </c>
      <c r="H183" s="25">
        <f t="shared" si="0"/>
        <v>26</v>
      </c>
      <c r="I183" s="25">
        <f>IF(H183/E183*DM_TI_LE!$F$23&gt;680000,680000,H183/E183*DM_TI_LE!$F$23)</f>
        <v>680000</v>
      </c>
    </row>
    <row r="184" spans="1:9" ht="12.75">
      <c r="A184" s="36">
        <v>180</v>
      </c>
      <c r="B184" s="38">
        <f>RPT_PHU_CAP_TN!B184</f>
        <v>10692</v>
      </c>
      <c r="C184" s="38" t="str">
        <f>RPT_PHU_CAP_TN!C184</f>
        <v>Đỗ Quang Tiến</v>
      </c>
      <c r="D184" s="38" t="str">
        <f>RPT_PHU_CAP_TN!D184</f>
        <v>NV Lái xe - VHTTB</v>
      </c>
      <c r="E184">
        <f>VLOOKUP(B184,GD_CHAM_CONG!$C$6:$BD$912,37,FALSE)</f>
        <v>26</v>
      </c>
      <c r="F184">
        <f>VLOOKUP(B184,GD_CHAM_CONG!$C$6:$BD$912,38,FALSE)</f>
        <v>26</v>
      </c>
      <c r="G184">
        <f>VLOOKUP(B184,GD_CHAM_CONG!$C$6:$BD$912,50,FALSE)</f>
        <v>0</v>
      </c>
      <c r="H184" s="25">
        <f t="shared" si="0"/>
        <v>26</v>
      </c>
      <c r="I184" s="25">
        <f>IF(H184/E184*DM_TI_LE!$F$23&gt;680000,680000,H184/E184*DM_TI_LE!$F$23)</f>
        <v>680000</v>
      </c>
    </row>
    <row r="185" spans="1:9" ht="12.75">
      <c r="A185" s="36">
        <v>181</v>
      </c>
      <c r="B185" s="38">
        <f>RPT_PHU_CAP_TN!B185</f>
        <v>10693</v>
      </c>
      <c r="C185" s="38" t="str">
        <f>RPT_PHU_CAP_TN!C185</f>
        <v>Hoàng Sơn</v>
      </c>
      <c r="D185" s="38" t="str">
        <f>RPT_PHU_CAP_TN!D185</f>
        <v>NV Lái xe - VHTTB</v>
      </c>
      <c r="E185">
        <f>VLOOKUP(B185,GD_CHAM_CONG!$C$6:$BD$912,37,FALSE)</f>
        <v>26</v>
      </c>
      <c r="F185">
        <f>VLOOKUP(B185,GD_CHAM_CONG!$C$6:$BD$912,38,FALSE)</f>
        <v>26</v>
      </c>
      <c r="G185">
        <f>VLOOKUP(B185,GD_CHAM_CONG!$C$6:$BD$912,50,FALSE)</f>
        <v>0</v>
      </c>
      <c r="H185" s="25">
        <f t="shared" si="0"/>
        <v>26</v>
      </c>
      <c r="I185" s="25">
        <f>IF(H185/E185*DM_TI_LE!$F$23&gt;680000,680000,H185/E185*DM_TI_LE!$F$23)</f>
        <v>680000</v>
      </c>
    </row>
    <row r="186" spans="1:9" ht="12.75">
      <c r="A186" s="36">
        <v>182</v>
      </c>
      <c r="B186" s="38">
        <f>RPT_PHU_CAP_TN!B186</f>
        <v>10694</v>
      </c>
      <c r="C186" s="38" t="str">
        <f>RPT_PHU_CAP_TN!C186</f>
        <v>Trần Văn Trà</v>
      </c>
      <c r="D186" s="38" t="str">
        <f>RPT_PHU_CAP_TN!D186</f>
        <v>NV Lái xe - VHTTB</v>
      </c>
      <c r="E186">
        <f>VLOOKUP(B186,GD_CHAM_CONG!$C$6:$BD$912,37,FALSE)</f>
        <v>26</v>
      </c>
      <c r="F186">
        <f>VLOOKUP(B186,GD_CHAM_CONG!$C$6:$BD$912,38,FALSE)</f>
        <v>26</v>
      </c>
      <c r="G186">
        <f>VLOOKUP(B186,GD_CHAM_CONG!$C$6:$BD$912,50,FALSE)</f>
        <v>0</v>
      </c>
      <c r="H186" s="25">
        <f t="shared" si="0"/>
        <v>26</v>
      </c>
      <c r="I186" s="25">
        <f>IF(H186/E186*DM_TI_LE!$F$23&gt;680000,680000,H186/E186*DM_TI_LE!$F$23)</f>
        <v>680000</v>
      </c>
    </row>
    <row r="187" spans="1:9" ht="12.75">
      <c r="A187" s="36">
        <v>183</v>
      </c>
      <c r="B187" s="38">
        <f>RPT_PHU_CAP_TN!B187</f>
        <v>10696</v>
      </c>
      <c r="C187" s="38" t="str">
        <f>RPT_PHU_CAP_TN!C187</f>
        <v>Nguyễn Đình Thiện</v>
      </c>
      <c r="D187" s="38" t="str">
        <f>RPT_PHU_CAP_TN!D187</f>
        <v>NV Lái xe - VHTTB</v>
      </c>
      <c r="E187">
        <f>VLOOKUP(B187,GD_CHAM_CONG!$C$6:$BD$912,37,FALSE)</f>
        <v>26</v>
      </c>
      <c r="F187">
        <f>VLOOKUP(B187,GD_CHAM_CONG!$C$6:$BD$912,38,FALSE)</f>
        <v>26</v>
      </c>
      <c r="G187">
        <f>VLOOKUP(B187,GD_CHAM_CONG!$C$6:$BD$912,50,FALSE)</f>
        <v>0</v>
      </c>
      <c r="H187" s="25">
        <f t="shared" si="0"/>
        <v>26</v>
      </c>
      <c r="I187" s="25">
        <f>IF(H187/E187*DM_TI_LE!$F$23&gt;680000,680000,H187/E187*DM_TI_LE!$F$23)</f>
        <v>680000</v>
      </c>
    </row>
    <row r="188" spans="1:9" ht="12.75">
      <c r="A188" s="36">
        <v>184</v>
      </c>
      <c r="B188" s="38">
        <f>RPT_PHU_CAP_TN!B188</f>
        <v>10697</v>
      </c>
      <c r="C188" s="38" t="str">
        <f>RPT_PHU_CAP_TN!C188</f>
        <v>Trần Hưng Nhân</v>
      </c>
      <c r="D188" s="38" t="str">
        <f>RPT_PHU_CAP_TN!D188</f>
        <v>NV Lái xe - VHTTB</v>
      </c>
      <c r="E188">
        <f>VLOOKUP(B188,GD_CHAM_CONG!$C$6:$BD$912,37,FALSE)</f>
        <v>26</v>
      </c>
      <c r="F188">
        <f>VLOOKUP(B188,GD_CHAM_CONG!$C$6:$BD$912,38,FALSE)</f>
        <v>26</v>
      </c>
      <c r="G188">
        <f>VLOOKUP(B188,GD_CHAM_CONG!$C$6:$BD$912,50,FALSE)</f>
        <v>0</v>
      </c>
      <c r="H188" s="25">
        <f t="shared" si="0"/>
        <v>26</v>
      </c>
      <c r="I188" s="25">
        <f>IF(H188/E188*DM_TI_LE!$F$23&gt;680000,680000,H188/E188*DM_TI_LE!$F$23)</f>
        <v>680000</v>
      </c>
    </row>
    <row r="189" spans="1:9" ht="12.75">
      <c r="A189" s="36">
        <v>185</v>
      </c>
      <c r="B189" s="38">
        <f>RPT_PHU_CAP_TN!B189</f>
        <v>10698</v>
      </c>
      <c r="C189" s="38" t="str">
        <f>RPT_PHU_CAP_TN!C189</f>
        <v>Nguyễn Ngọc Toàn</v>
      </c>
      <c r="D189" s="38" t="str">
        <f>RPT_PHU_CAP_TN!D189</f>
        <v>NV Lái xe - VHTTB</v>
      </c>
      <c r="E189">
        <f>VLOOKUP(B189,GD_CHAM_CONG!$C$6:$BD$912,37,FALSE)</f>
        <v>26</v>
      </c>
      <c r="F189">
        <f>VLOOKUP(B189,GD_CHAM_CONG!$C$6:$BD$912,38,FALSE)</f>
        <v>26</v>
      </c>
      <c r="G189">
        <f>VLOOKUP(B189,GD_CHAM_CONG!$C$6:$BD$912,50,FALSE)</f>
        <v>0</v>
      </c>
      <c r="H189" s="25">
        <f t="shared" si="0"/>
        <v>26</v>
      </c>
      <c r="I189" s="25">
        <f>IF(H189/E189*DM_TI_LE!$F$23&gt;680000,680000,H189/E189*DM_TI_LE!$F$23)</f>
        <v>680000</v>
      </c>
    </row>
    <row r="190" spans="1:9" ht="12.75">
      <c r="A190" s="36">
        <v>186</v>
      </c>
      <c r="B190" s="38">
        <f>RPT_PHU_CAP_TN!B190</f>
        <v>10700</v>
      </c>
      <c r="C190" s="38" t="str">
        <f>RPT_PHU_CAP_TN!C190</f>
        <v>Đặng Đức Mạnh</v>
      </c>
      <c r="D190" s="38" t="str">
        <f>RPT_PHU_CAP_TN!D190</f>
        <v>NV Lái xe - VHTTB</v>
      </c>
      <c r="E190">
        <f>VLOOKUP(B190,GD_CHAM_CONG!$C$6:$BD$912,37,FALSE)</f>
        <v>26</v>
      </c>
      <c r="F190">
        <f>VLOOKUP(B190,GD_CHAM_CONG!$C$6:$BD$912,38,FALSE)</f>
        <v>26</v>
      </c>
      <c r="G190">
        <f>VLOOKUP(B190,GD_CHAM_CONG!$C$6:$BD$912,50,FALSE)</f>
        <v>0</v>
      </c>
      <c r="H190" s="25">
        <f t="shared" si="0"/>
        <v>26</v>
      </c>
      <c r="I190" s="25">
        <f>IF(H190/E190*DM_TI_LE!$F$23&gt;680000,680000,H190/E190*DM_TI_LE!$F$23)</f>
        <v>680000</v>
      </c>
    </row>
    <row r="191" spans="1:9" ht="12.75">
      <c r="A191" s="36">
        <v>187</v>
      </c>
      <c r="B191" s="38">
        <f>RPT_PHU_CAP_TN!B191</f>
        <v>10701</v>
      </c>
      <c r="C191" s="38" t="str">
        <f>RPT_PHU_CAP_TN!C191</f>
        <v>Đỗ Ngọc Lân</v>
      </c>
      <c r="D191" s="38" t="str">
        <f>RPT_PHU_CAP_TN!D191</f>
        <v>NV Lái xe - VHTTB</v>
      </c>
      <c r="E191">
        <f>VLOOKUP(B191,GD_CHAM_CONG!$C$6:$BD$912,37,FALSE)</f>
        <v>26</v>
      </c>
      <c r="F191">
        <f>VLOOKUP(B191,GD_CHAM_CONG!$C$6:$BD$912,38,FALSE)</f>
        <v>26</v>
      </c>
      <c r="G191">
        <f>VLOOKUP(B191,GD_CHAM_CONG!$C$6:$BD$912,50,FALSE)</f>
        <v>0</v>
      </c>
      <c r="H191" s="25">
        <f t="shared" si="0"/>
        <v>26</v>
      </c>
      <c r="I191" s="25">
        <f>IF(H191/E191*DM_TI_LE!$F$23&gt;680000,680000,H191/E191*DM_TI_LE!$F$23)</f>
        <v>680000</v>
      </c>
    </row>
    <row r="192" spans="1:9" ht="12.75">
      <c r="A192" s="36">
        <v>188</v>
      </c>
      <c r="B192" s="38">
        <f>RPT_PHU_CAP_TN!B192</f>
        <v>10702</v>
      </c>
      <c r="C192" s="38" t="str">
        <f>RPT_PHU_CAP_TN!C192</f>
        <v>Nguyễn Tuấn Anh</v>
      </c>
      <c r="D192" s="38" t="str">
        <f>RPT_PHU_CAP_TN!D192</f>
        <v>NV Lái xe - VHTTB</v>
      </c>
      <c r="E192">
        <f>VLOOKUP(B192,GD_CHAM_CONG!$C$6:$BD$912,37,FALSE)</f>
        <v>26</v>
      </c>
      <c r="F192">
        <f>VLOOKUP(B192,GD_CHAM_CONG!$C$6:$BD$912,38,FALSE)</f>
        <v>26</v>
      </c>
      <c r="G192">
        <f>VLOOKUP(B192,GD_CHAM_CONG!$C$6:$BD$912,50,FALSE)</f>
        <v>0</v>
      </c>
      <c r="H192" s="25">
        <f t="shared" si="0"/>
        <v>26</v>
      </c>
      <c r="I192" s="25">
        <f>IF(H192/E192*DM_TI_LE!$F$23&gt;680000,680000,H192/E192*DM_TI_LE!$F$23)</f>
        <v>680000</v>
      </c>
    </row>
    <row r="193" spans="1:9" ht="12.75">
      <c r="A193" s="36">
        <v>189</v>
      </c>
      <c r="B193" s="38">
        <f>RPT_PHU_CAP_TN!B193</f>
        <v>10703</v>
      </c>
      <c r="C193" s="38" t="str">
        <f>RPT_PHU_CAP_TN!C193</f>
        <v>Trần Văn Dậu</v>
      </c>
      <c r="D193" s="38" t="str">
        <f>RPT_PHU_CAP_TN!D193</f>
        <v>NV Lái xe - VHTTB</v>
      </c>
      <c r="E193">
        <f>VLOOKUP(B193,GD_CHAM_CONG!$C$6:$BD$912,37,FALSE)</f>
        <v>26</v>
      </c>
      <c r="F193">
        <f>VLOOKUP(B193,GD_CHAM_CONG!$C$6:$BD$912,38,FALSE)</f>
        <v>26</v>
      </c>
      <c r="G193">
        <f>VLOOKUP(B193,GD_CHAM_CONG!$C$6:$BD$912,50,FALSE)</f>
        <v>0</v>
      </c>
      <c r="H193" s="25">
        <f t="shared" si="0"/>
        <v>26</v>
      </c>
      <c r="I193" s="25">
        <f>IF(H193/E193*DM_TI_LE!$F$23&gt;680000,680000,H193/E193*DM_TI_LE!$F$23)</f>
        <v>680000</v>
      </c>
    </row>
    <row r="194" spans="1:9" ht="12.75">
      <c r="A194" s="36">
        <v>190</v>
      </c>
      <c r="B194" s="38">
        <f>RPT_PHU_CAP_TN!B194</f>
        <v>11140</v>
      </c>
      <c r="C194" s="38" t="str">
        <f>RPT_PHU_CAP_TN!C194</f>
        <v>Nguyễn Chí Công</v>
      </c>
      <c r="D194" s="38" t="str">
        <f>RPT_PHU_CAP_TN!D194</f>
        <v>NV Lái xe - VHTTB</v>
      </c>
      <c r="E194">
        <f>VLOOKUP(B194,GD_CHAM_CONG!$C$6:$BD$912,37,FALSE)</f>
        <v>26</v>
      </c>
      <c r="F194">
        <f>VLOOKUP(B194,GD_CHAM_CONG!$C$6:$BD$912,38,FALSE)</f>
        <v>26</v>
      </c>
      <c r="G194">
        <f>VLOOKUP(B194,GD_CHAM_CONG!$C$6:$BD$912,50,FALSE)</f>
        <v>0</v>
      </c>
      <c r="H194" s="25">
        <f t="shared" si="0"/>
        <v>26</v>
      </c>
      <c r="I194" s="25">
        <f>IF(H194/E194*DM_TI_LE!$F$23&gt;680000,680000,H194/E194*DM_TI_LE!$F$23)</f>
        <v>680000</v>
      </c>
    </row>
    <row r="195" spans="1:9" ht="12.75">
      <c r="A195" s="36">
        <v>191</v>
      </c>
      <c r="B195" s="38">
        <f>RPT_PHU_CAP_TN!B195</f>
        <v>10685</v>
      </c>
      <c r="C195" s="38" t="str">
        <f>RPT_PHU_CAP_TN!C195</f>
        <v>Hà Minh Trí</v>
      </c>
      <c r="D195" s="38" t="str">
        <f>RPT_PHU_CAP_TN!D195</f>
        <v>Đội trưởng</v>
      </c>
      <c r="E195">
        <f>VLOOKUP(B195,GD_CHAM_CONG!$C$6:$BD$912,37,FALSE)</f>
        <v>26</v>
      </c>
      <c r="F195">
        <f>VLOOKUP(B195,GD_CHAM_CONG!$C$6:$BD$912,38,FALSE)</f>
        <v>26</v>
      </c>
      <c r="G195">
        <f>VLOOKUP(B195,GD_CHAM_CONG!$C$6:$BD$912,50,FALSE)</f>
        <v>0</v>
      </c>
      <c r="H195" s="25">
        <f t="shared" si="0"/>
        <v>26</v>
      </c>
      <c r="I195" s="25">
        <f>IF(H195/E195*DM_TI_LE!$F$23&gt;680000,680000,H195/E195*DM_TI_LE!$F$23)</f>
        <v>680000</v>
      </c>
    </row>
    <row r="196" spans="1:9" ht="12.75">
      <c r="A196" s="36">
        <v>192</v>
      </c>
      <c r="B196" s="38">
        <f>RPT_PHU_CAP_TN!B196</f>
        <v>10709</v>
      </c>
      <c r="C196" s="38" t="str">
        <f>RPT_PHU_CAP_TN!C196</f>
        <v>Lê Hữu Thịnh</v>
      </c>
      <c r="D196" s="38" t="str">
        <f>RPT_PHU_CAP_TN!D196</f>
        <v>Đội phó</v>
      </c>
      <c r="E196">
        <f>VLOOKUP(B196,GD_CHAM_CONG!$C$6:$BD$912,37,FALSE)</f>
        <v>26</v>
      </c>
      <c r="F196">
        <f>VLOOKUP(B196,GD_CHAM_CONG!$C$6:$BD$912,38,FALSE)</f>
        <v>26</v>
      </c>
      <c r="G196">
        <f>VLOOKUP(B196,GD_CHAM_CONG!$C$6:$BD$912,50,FALSE)</f>
        <v>0</v>
      </c>
      <c r="H196" s="25">
        <f t="shared" si="0"/>
        <v>26</v>
      </c>
      <c r="I196" s="25">
        <f>IF(H196/E196*DM_TI_LE!$F$23&gt;680000,680000,H196/E196*DM_TI_LE!$F$23)</f>
        <v>680000</v>
      </c>
    </row>
    <row r="197" spans="1:9" ht="12.75">
      <c r="A197" s="36">
        <v>193</v>
      </c>
      <c r="B197" s="38">
        <f>RPT_PHU_CAP_TN!B197</f>
        <v>10715</v>
      </c>
      <c r="C197" s="38" t="str">
        <f>RPT_PHU_CAP_TN!C197</f>
        <v>Trần Văn Lộc</v>
      </c>
      <c r="D197" s="38" t="str">
        <f>RPT_PHU_CAP_TN!D197</f>
        <v>Đội phó</v>
      </c>
      <c r="E197">
        <f>VLOOKUP(B197,GD_CHAM_CONG!$C$6:$BD$912,37,FALSE)</f>
        <v>26</v>
      </c>
      <c r="F197">
        <f>VLOOKUP(B197,GD_CHAM_CONG!$C$6:$BD$912,38,FALSE)</f>
        <v>26</v>
      </c>
      <c r="G197">
        <f>VLOOKUP(B197,GD_CHAM_CONG!$C$6:$BD$912,50,FALSE)</f>
        <v>0</v>
      </c>
      <c r="H197" s="25">
        <f t="shared" si="0"/>
        <v>26</v>
      </c>
      <c r="I197" s="25">
        <f>IF(H197/E197*DM_TI_LE!$F$23&gt;680000,680000,H197/E197*DM_TI_LE!$F$23)</f>
        <v>680000</v>
      </c>
    </row>
    <row r="198" spans="1:9" ht="12.75">
      <c r="A198" s="36">
        <v>194</v>
      </c>
      <c r="B198" s="38">
        <f>RPT_PHU_CAP_TN!B198</f>
        <v>10734</v>
      </c>
      <c r="C198" s="38" t="str">
        <f>RPT_PHU_CAP_TN!C198</f>
        <v>Trần Duy Hải</v>
      </c>
      <c r="D198" s="38" t="str">
        <f>RPT_PHU_CAP_TN!D198</f>
        <v>Đội phó</v>
      </c>
      <c r="E198">
        <f>VLOOKUP(B198,GD_CHAM_CONG!$C$6:$BD$912,37,FALSE)</f>
        <v>26</v>
      </c>
      <c r="F198">
        <f>VLOOKUP(B198,GD_CHAM_CONG!$C$6:$BD$912,38,FALSE)</f>
        <v>26</v>
      </c>
      <c r="G198">
        <f>VLOOKUP(B198,GD_CHAM_CONG!$C$6:$BD$912,50,FALSE)</f>
        <v>0</v>
      </c>
      <c r="H198" s="25">
        <f t="shared" si="0"/>
        <v>26</v>
      </c>
      <c r="I198" s="25">
        <f>IF(H198/E198*DM_TI_LE!$F$23&gt;680000,680000,H198/E198*DM_TI_LE!$F$23)</f>
        <v>680000</v>
      </c>
    </row>
    <row r="199" spans="1:9" ht="12.75">
      <c r="A199" s="36">
        <v>195</v>
      </c>
      <c r="B199" s="38">
        <f>RPT_PHU_CAP_TN!B199</f>
        <v>10646</v>
      </c>
      <c r="C199" s="38" t="str">
        <f>RPT_PHU_CAP_TN!C199</f>
        <v>Lê Ngọc Cường</v>
      </c>
      <c r="D199" s="38" t="str">
        <f>RPT_PHU_CAP_TN!D199</f>
        <v>NV Lái xe - VHTTB</v>
      </c>
      <c r="E199">
        <f>VLOOKUP(B199,GD_CHAM_CONG!$C$6:$BD$912,37,FALSE)</f>
        <v>26</v>
      </c>
      <c r="F199">
        <f>VLOOKUP(B199,GD_CHAM_CONG!$C$6:$BD$912,38,FALSE)</f>
        <v>26</v>
      </c>
      <c r="G199">
        <f>VLOOKUP(B199,GD_CHAM_CONG!$C$6:$BD$912,50,FALSE)</f>
        <v>0</v>
      </c>
      <c r="H199" s="25">
        <f t="shared" si="0"/>
        <v>26</v>
      </c>
      <c r="I199" s="25">
        <f>IF(H199/E199*DM_TI_LE!$F$23&gt;680000,680000,H199/E199*DM_TI_LE!$F$23)</f>
        <v>680000</v>
      </c>
    </row>
    <row r="200" spans="1:9" ht="12.75">
      <c r="A200" s="36">
        <v>196</v>
      </c>
      <c r="B200" s="38">
        <f>RPT_PHU_CAP_TN!B200</f>
        <v>10647</v>
      </c>
      <c r="C200" s="38" t="str">
        <f>RPT_PHU_CAP_TN!C200</f>
        <v>Nguyễn Tiến Anh</v>
      </c>
      <c r="D200" s="38" t="str">
        <f>RPT_PHU_CAP_TN!D200</f>
        <v>Nhân viên Bốc xếp</v>
      </c>
      <c r="E200">
        <f>VLOOKUP(B200,GD_CHAM_CONG!$C$6:$BD$912,37,FALSE)</f>
        <v>26</v>
      </c>
      <c r="F200">
        <f>VLOOKUP(B200,GD_CHAM_CONG!$C$6:$BD$912,38,FALSE)</f>
        <v>20</v>
      </c>
      <c r="G200">
        <f>VLOOKUP(B200,GD_CHAM_CONG!$C$6:$BD$912,50,FALSE)</f>
        <v>0</v>
      </c>
      <c r="H200" s="25">
        <f t="shared" si="0"/>
        <v>20</v>
      </c>
      <c r="I200" s="25">
        <f>IF(H200/E200*DM_TI_LE!$F$23&gt;680000,680000,H200/E200*DM_TI_LE!$F$23)</f>
        <v>523076.92307692312</v>
      </c>
    </row>
    <row r="201" spans="1:9" ht="12.75">
      <c r="A201" s="36">
        <v>197</v>
      </c>
      <c r="B201" s="38">
        <f>RPT_PHU_CAP_TN!B201</f>
        <v>10650</v>
      </c>
      <c r="C201" s="38" t="str">
        <f>RPT_PHU_CAP_TN!C201</f>
        <v>Ngô Ngọc Hảo</v>
      </c>
      <c r="D201" s="38" t="str">
        <f>RPT_PHU_CAP_TN!D201</f>
        <v>Nhân viên Bốc xếp</v>
      </c>
      <c r="E201">
        <f>VLOOKUP(B201,GD_CHAM_CONG!$C$6:$BD$912,37,FALSE)</f>
        <v>26</v>
      </c>
      <c r="F201">
        <f>VLOOKUP(B201,GD_CHAM_CONG!$C$6:$BD$912,38,FALSE)</f>
        <v>26</v>
      </c>
      <c r="G201">
        <f>VLOOKUP(B201,GD_CHAM_CONG!$C$6:$BD$912,50,FALSE)</f>
        <v>0</v>
      </c>
      <c r="H201" s="25">
        <f t="shared" si="0"/>
        <v>26</v>
      </c>
      <c r="I201" s="25">
        <f>IF(H201/E201*DM_TI_LE!$F$23&gt;680000,680000,H201/E201*DM_TI_LE!$F$23)</f>
        <v>680000</v>
      </c>
    </row>
    <row r="202" spans="1:9" ht="12.75">
      <c r="A202" s="36">
        <v>198</v>
      </c>
      <c r="B202" s="38">
        <f>RPT_PHU_CAP_TN!B202</f>
        <v>10652</v>
      </c>
      <c r="C202" s="38" t="str">
        <f>RPT_PHU_CAP_TN!C202</f>
        <v>Trương Văn Triệu</v>
      </c>
      <c r="D202" s="38" t="str">
        <f>RPT_PHU_CAP_TN!D202</f>
        <v>Nhân viên Bốc xếp</v>
      </c>
      <c r="E202">
        <f>VLOOKUP(B202,GD_CHAM_CONG!$C$6:$BD$912,37,FALSE)</f>
        <v>26</v>
      </c>
      <c r="F202">
        <f>VLOOKUP(B202,GD_CHAM_CONG!$C$6:$BD$912,38,FALSE)</f>
        <v>20</v>
      </c>
      <c r="G202">
        <f>VLOOKUP(B202,GD_CHAM_CONG!$C$6:$BD$912,50,FALSE)</f>
        <v>0</v>
      </c>
      <c r="H202" s="25">
        <f t="shared" si="0"/>
        <v>20</v>
      </c>
      <c r="I202" s="25">
        <f>IF(H202/E202*DM_TI_LE!$F$23&gt;680000,680000,H202/E202*DM_TI_LE!$F$23)</f>
        <v>523076.92307692312</v>
      </c>
    </row>
    <row r="203" spans="1:9" ht="12.75">
      <c r="A203" s="36">
        <v>199</v>
      </c>
      <c r="B203" s="38">
        <f>RPT_PHU_CAP_TN!B203</f>
        <v>10653</v>
      </c>
      <c r="C203" s="38" t="str">
        <f>RPT_PHU_CAP_TN!C203</f>
        <v>Nguyễn Ngọc Nam</v>
      </c>
      <c r="D203" s="38" t="str">
        <f>RPT_PHU_CAP_TN!D203</f>
        <v>Nhân viên Bốc xếp</v>
      </c>
      <c r="E203">
        <f>VLOOKUP(B203,GD_CHAM_CONG!$C$6:$BD$912,37,FALSE)</f>
        <v>26</v>
      </c>
      <c r="F203">
        <f>VLOOKUP(B203,GD_CHAM_CONG!$C$6:$BD$912,38,FALSE)</f>
        <v>26</v>
      </c>
      <c r="G203">
        <f>VLOOKUP(B203,GD_CHAM_CONG!$C$6:$BD$912,50,FALSE)</f>
        <v>0</v>
      </c>
      <c r="H203" s="25">
        <f t="shared" si="0"/>
        <v>26</v>
      </c>
      <c r="I203" s="25">
        <f>IF(H203/E203*DM_TI_LE!$F$23&gt;680000,680000,H203/E203*DM_TI_LE!$F$23)</f>
        <v>680000</v>
      </c>
    </row>
    <row r="204" spans="1:9" ht="12.75">
      <c r="A204" s="36">
        <v>200</v>
      </c>
      <c r="B204" s="38">
        <f>RPT_PHU_CAP_TN!B204</f>
        <v>10655</v>
      </c>
      <c r="C204" s="38" t="str">
        <f>RPT_PHU_CAP_TN!C204</f>
        <v>Nguyễn Chiến Thắng</v>
      </c>
      <c r="D204" s="38" t="str">
        <f>RPT_PHU_CAP_TN!D204</f>
        <v>Nhân viên Bốc xếp</v>
      </c>
      <c r="E204">
        <f>VLOOKUP(B204,GD_CHAM_CONG!$C$6:$BD$912,37,FALSE)</f>
        <v>26</v>
      </c>
      <c r="F204">
        <f>VLOOKUP(B204,GD_CHAM_CONG!$C$6:$BD$912,38,FALSE)</f>
        <v>26</v>
      </c>
      <c r="G204">
        <f>VLOOKUP(B204,GD_CHAM_CONG!$C$6:$BD$912,50,FALSE)</f>
        <v>0</v>
      </c>
      <c r="H204" s="25">
        <f t="shared" si="0"/>
        <v>26</v>
      </c>
      <c r="I204" s="25">
        <f>IF(H204/E204*DM_TI_LE!$F$23&gt;680000,680000,H204/E204*DM_TI_LE!$F$23)</f>
        <v>680000</v>
      </c>
    </row>
    <row r="205" spans="1:9" ht="12.75">
      <c r="A205" s="36">
        <v>201</v>
      </c>
      <c r="B205" s="38">
        <f>RPT_PHU_CAP_TN!B205</f>
        <v>10659</v>
      </c>
      <c r="C205" s="38" t="str">
        <f>RPT_PHU_CAP_TN!C205</f>
        <v>Ngô Ngọc Tiến</v>
      </c>
      <c r="D205" s="38" t="str">
        <f>RPT_PHU_CAP_TN!D205</f>
        <v>Nhân viên Bốc xếp</v>
      </c>
      <c r="E205">
        <f>VLOOKUP(B205,GD_CHAM_CONG!$C$6:$BD$912,37,FALSE)</f>
        <v>26</v>
      </c>
      <c r="F205">
        <f>VLOOKUP(B205,GD_CHAM_CONG!$C$6:$BD$912,38,FALSE)</f>
        <v>26</v>
      </c>
      <c r="G205">
        <f>VLOOKUP(B205,GD_CHAM_CONG!$C$6:$BD$912,50,FALSE)</f>
        <v>0</v>
      </c>
      <c r="H205" s="25">
        <f t="shared" si="0"/>
        <v>26</v>
      </c>
      <c r="I205" s="25">
        <f>IF(H205/E205*DM_TI_LE!$F$23&gt;680000,680000,H205/E205*DM_TI_LE!$F$23)</f>
        <v>680000</v>
      </c>
    </row>
    <row r="206" spans="1:9" ht="12.75">
      <c r="A206" s="36">
        <v>202</v>
      </c>
      <c r="B206" s="38">
        <f>RPT_PHU_CAP_TN!B206</f>
        <v>10662</v>
      </c>
      <c r="C206" s="38" t="str">
        <f>RPT_PHU_CAP_TN!C206</f>
        <v>Trần Văn Tĩnh</v>
      </c>
      <c r="D206" s="38" t="str">
        <f>RPT_PHU_CAP_TN!D206</f>
        <v>Nhân viên Bốc xếp</v>
      </c>
      <c r="E206">
        <f>VLOOKUP(B206,GD_CHAM_CONG!$C$6:$BD$912,37,FALSE)</f>
        <v>26</v>
      </c>
      <c r="F206">
        <f>VLOOKUP(B206,GD_CHAM_CONG!$C$6:$BD$912,38,FALSE)</f>
        <v>26</v>
      </c>
      <c r="G206">
        <f>VLOOKUP(B206,GD_CHAM_CONG!$C$6:$BD$912,50,FALSE)</f>
        <v>0</v>
      </c>
      <c r="H206" s="25">
        <f t="shared" si="0"/>
        <v>26</v>
      </c>
      <c r="I206" s="25">
        <f>IF(H206/E206*DM_TI_LE!$F$23&gt;680000,680000,H206/E206*DM_TI_LE!$F$23)</f>
        <v>680000</v>
      </c>
    </row>
    <row r="207" spans="1:9" ht="12.75">
      <c r="A207" s="36">
        <v>203</v>
      </c>
      <c r="B207" s="38">
        <f>RPT_PHU_CAP_TN!B207</f>
        <v>10663</v>
      </c>
      <c r="C207" s="38" t="str">
        <f>RPT_PHU_CAP_TN!C207</f>
        <v>Khổng Vũ Hùng</v>
      </c>
      <c r="D207" s="38" t="str">
        <f>RPT_PHU_CAP_TN!D207</f>
        <v>Nhân viên Bốc xếp</v>
      </c>
      <c r="E207">
        <f>VLOOKUP(B207,GD_CHAM_CONG!$C$6:$BD$912,37,FALSE)</f>
        <v>26</v>
      </c>
      <c r="F207">
        <f>VLOOKUP(B207,GD_CHAM_CONG!$C$6:$BD$912,38,FALSE)</f>
        <v>26</v>
      </c>
      <c r="G207">
        <f>VLOOKUP(B207,GD_CHAM_CONG!$C$6:$BD$912,50,FALSE)</f>
        <v>0</v>
      </c>
      <c r="H207" s="25">
        <f t="shared" si="0"/>
        <v>26</v>
      </c>
      <c r="I207" s="25">
        <f>IF(H207/E207*DM_TI_LE!$F$23&gt;680000,680000,H207/E207*DM_TI_LE!$F$23)</f>
        <v>680000</v>
      </c>
    </row>
    <row r="208" spans="1:9" ht="12.75">
      <c r="A208" s="36">
        <v>204</v>
      </c>
      <c r="B208" s="38">
        <f>RPT_PHU_CAP_TN!B208</f>
        <v>10664</v>
      </c>
      <c r="C208" s="38" t="str">
        <f>RPT_PHU_CAP_TN!C208</f>
        <v>Phan Bá Tráng</v>
      </c>
      <c r="D208" s="38" t="str">
        <f>RPT_PHU_CAP_TN!D208</f>
        <v>Nhân viên Bốc xếp</v>
      </c>
      <c r="E208">
        <f>VLOOKUP(B208,GD_CHAM_CONG!$C$6:$BD$912,37,FALSE)</f>
        <v>26</v>
      </c>
      <c r="F208">
        <f>VLOOKUP(B208,GD_CHAM_CONG!$C$6:$BD$912,38,FALSE)</f>
        <v>26</v>
      </c>
      <c r="G208">
        <f>VLOOKUP(B208,GD_CHAM_CONG!$C$6:$BD$912,50,FALSE)</f>
        <v>0</v>
      </c>
      <c r="H208" s="25">
        <f t="shared" si="0"/>
        <v>26</v>
      </c>
      <c r="I208" s="25">
        <f>IF(H208/E208*DM_TI_LE!$F$23&gt;680000,680000,H208/E208*DM_TI_LE!$F$23)</f>
        <v>680000</v>
      </c>
    </row>
    <row r="209" spans="1:9" ht="12.75">
      <c r="A209" s="36">
        <v>205</v>
      </c>
      <c r="B209" s="38">
        <f>RPT_PHU_CAP_TN!B209</f>
        <v>10666</v>
      </c>
      <c r="C209" s="38" t="str">
        <f>RPT_PHU_CAP_TN!C209</f>
        <v>Phạm Quang Trung</v>
      </c>
      <c r="D209" s="38" t="str">
        <f>RPT_PHU_CAP_TN!D209</f>
        <v>Nhân viên Bốc xếp</v>
      </c>
      <c r="E209">
        <f>VLOOKUP(B209,GD_CHAM_CONG!$C$6:$BD$912,37,FALSE)</f>
        <v>26</v>
      </c>
      <c r="F209">
        <f>VLOOKUP(B209,GD_CHAM_CONG!$C$6:$BD$912,38,FALSE)</f>
        <v>23</v>
      </c>
      <c r="G209">
        <f>VLOOKUP(B209,GD_CHAM_CONG!$C$6:$BD$912,50,FALSE)</f>
        <v>0</v>
      </c>
      <c r="H209" s="25">
        <f t="shared" si="0"/>
        <v>23</v>
      </c>
      <c r="I209" s="25">
        <f>IF(H209/E209*DM_TI_LE!$F$23&gt;680000,680000,H209/E209*DM_TI_LE!$F$23)</f>
        <v>601538.4615384615</v>
      </c>
    </row>
    <row r="210" spans="1:9" ht="12.75">
      <c r="A210" s="36">
        <v>206</v>
      </c>
      <c r="B210" s="38">
        <f>RPT_PHU_CAP_TN!B210</f>
        <v>10667</v>
      </c>
      <c r="C210" s="38" t="str">
        <f>RPT_PHU_CAP_TN!C210</f>
        <v>Nguyễn Phi Trường</v>
      </c>
      <c r="D210" s="38" t="str">
        <f>RPT_PHU_CAP_TN!D210</f>
        <v>Nhân viên Bốc xếp</v>
      </c>
      <c r="E210">
        <f>VLOOKUP(B210,GD_CHAM_CONG!$C$6:$BD$912,37,FALSE)</f>
        <v>26</v>
      </c>
      <c r="F210">
        <f>VLOOKUP(B210,GD_CHAM_CONG!$C$6:$BD$912,38,FALSE)</f>
        <v>26</v>
      </c>
      <c r="G210">
        <f>VLOOKUP(B210,GD_CHAM_CONG!$C$6:$BD$912,50,FALSE)</f>
        <v>0</v>
      </c>
      <c r="H210" s="25">
        <f t="shared" si="0"/>
        <v>26</v>
      </c>
      <c r="I210" s="25">
        <f>IF(H210/E210*DM_TI_LE!$F$23&gt;680000,680000,H210/E210*DM_TI_LE!$F$23)</f>
        <v>680000</v>
      </c>
    </row>
    <row r="211" spans="1:9" ht="12.75">
      <c r="A211" s="36">
        <v>207</v>
      </c>
      <c r="B211" s="38">
        <f>RPT_PHU_CAP_TN!B211</f>
        <v>10668</v>
      </c>
      <c r="C211" s="38" t="str">
        <f>RPT_PHU_CAP_TN!C211</f>
        <v>Đới Minh Khoa</v>
      </c>
      <c r="D211" s="38" t="str">
        <f>RPT_PHU_CAP_TN!D211</f>
        <v>Nhân viên Bốc xếp</v>
      </c>
      <c r="E211">
        <f>VLOOKUP(B211,GD_CHAM_CONG!$C$6:$BD$912,37,FALSE)</f>
        <v>26</v>
      </c>
      <c r="F211">
        <f>VLOOKUP(B211,GD_CHAM_CONG!$C$6:$BD$912,38,FALSE)</f>
        <v>26</v>
      </c>
      <c r="G211">
        <f>VLOOKUP(B211,GD_CHAM_CONG!$C$6:$BD$912,50,FALSE)</f>
        <v>0</v>
      </c>
      <c r="H211" s="25">
        <f t="shared" si="0"/>
        <v>26</v>
      </c>
      <c r="I211" s="25">
        <f>IF(H211/E211*DM_TI_LE!$F$23&gt;680000,680000,H211/E211*DM_TI_LE!$F$23)</f>
        <v>680000</v>
      </c>
    </row>
    <row r="212" spans="1:9" ht="12.75">
      <c r="A212" s="36">
        <v>208</v>
      </c>
      <c r="B212" s="38">
        <f>RPT_PHU_CAP_TN!B212</f>
        <v>10669</v>
      </c>
      <c r="C212" s="38" t="str">
        <f>RPT_PHU_CAP_TN!C212</f>
        <v>Nguyễn Xuân Tân</v>
      </c>
      <c r="D212" s="38" t="str">
        <f>RPT_PHU_CAP_TN!D212</f>
        <v>Nhân viên Bốc xếp</v>
      </c>
      <c r="E212">
        <f>VLOOKUP(B212,GD_CHAM_CONG!$C$6:$BD$912,37,FALSE)</f>
        <v>26</v>
      </c>
      <c r="F212">
        <f>VLOOKUP(B212,GD_CHAM_CONG!$C$6:$BD$912,38,FALSE)</f>
        <v>26</v>
      </c>
      <c r="G212">
        <f>VLOOKUP(B212,GD_CHAM_CONG!$C$6:$BD$912,50,FALSE)</f>
        <v>0</v>
      </c>
      <c r="H212" s="25">
        <f t="shared" si="0"/>
        <v>26</v>
      </c>
      <c r="I212" s="25">
        <f>IF(H212/E212*DM_TI_LE!$F$23&gt;680000,680000,H212/E212*DM_TI_LE!$F$23)</f>
        <v>680000</v>
      </c>
    </row>
    <row r="213" spans="1:9" ht="12.75">
      <c r="A213" s="36">
        <v>209</v>
      </c>
      <c r="B213" s="38">
        <f>RPT_PHU_CAP_TN!B213</f>
        <v>10670</v>
      </c>
      <c r="C213" s="38" t="str">
        <f>RPT_PHU_CAP_TN!C213</f>
        <v>Nguyễn Văn Toàn</v>
      </c>
      <c r="D213" s="38" t="str">
        <f>RPT_PHU_CAP_TN!D213</f>
        <v>Nhân viên Bốc xếp</v>
      </c>
      <c r="E213">
        <f>VLOOKUP(B213,GD_CHAM_CONG!$C$6:$BD$912,37,FALSE)</f>
        <v>26</v>
      </c>
      <c r="F213">
        <f>VLOOKUP(B213,GD_CHAM_CONG!$C$6:$BD$912,38,FALSE)</f>
        <v>26</v>
      </c>
      <c r="G213">
        <f>VLOOKUP(B213,GD_CHAM_CONG!$C$6:$BD$912,50,FALSE)</f>
        <v>0</v>
      </c>
      <c r="H213" s="25">
        <f t="shared" si="0"/>
        <v>26</v>
      </c>
      <c r="I213" s="25">
        <f>IF(H213/E213*DM_TI_LE!$F$23&gt;680000,680000,H213/E213*DM_TI_LE!$F$23)</f>
        <v>680000</v>
      </c>
    </row>
    <row r="214" spans="1:9" ht="12.75">
      <c r="A214" s="36">
        <v>210</v>
      </c>
      <c r="B214" s="38">
        <f>RPT_PHU_CAP_TN!B214</f>
        <v>10672</v>
      </c>
      <c r="C214" s="38" t="str">
        <f>RPT_PHU_CAP_TN!C214</f>
        <v>Triệu Tuấn Anh</v>
      </c>
      <c r="D214" s="38" t="str">
        <f>RPT_PHU_CAP_TN!D214</f>
        <v>Nhân viên Bốc xếp</v>
      </c>
      <c r="E214">
        <f>VLOOKUP(B214,GD_CHAM_CONG!$C$6:$BD$912,37,FALSE)</f>
        <v>26</v>
      </c>
      <c r="F214">
        <f>VLOOKUP(B214,GD_CHAM_CONG!$C$6:$BD$912,38,FALSE)</f>
        <v>26</v>
      </c>
      <c r="G214">
        <f>VLOOKUP(B214,GD_CHAM_CONG!$C$6:$BD$912,50,FALSE)</f>
        <v>0</v>
      </c>
      <c r="H214" s="25">
        <f t="shared" si="0"/>
        <v>26</v>
      </c>
      <c r="I214" s="25">
        <f>IF(H214/E214*DM_TI_LE!$F$23&gt;680000,680000,H214/E214*DM_TI_LE!$F$23)</f>
        <v>680000</v>
      </c>
    </row>
    <row r="215" spans="1:9" ht="12.75">
      <c r="A215" s="36">
        <v>211</v>
      </c>
      <c r="B215" s="38">
        <f>RPT_PHU_CAP_TN!B215</f>
        <v>10674</v>
      </c>
      <c r="C215" s="38" t="str">
        <f>RPT_PHU_CAP_TN!C215</f>
        <v>Nguyễn Văn Tuế</v>
      </c>
      <c r="D215" s="38" t="str">
        <f>RPT_PHU_CAP_TN!D215</f>
        <v>Nhân viên Bốc xếp</v>
      </c>
      <c r="E215">
        <f>VLOOKUP(B215,GD_CHAM_CONG!$C$6:$BD$912,37,FALSE)</f>
        <v>26</v>
      </c>
      <c r="F215">
        <f>VLOOKUP(B215,GD_CHAM_CONG!$C$6:$BD$912,38,FALSE)</f>
        <v>20</v>
      </c>
      <c r="G215">
        <f>VLOOKUP(B215,GD_CHAM_CONG!$C$6:$BD$912,50,FALSE)</f>
        <v>0</v>
      </c>
      <c r="H215" s="25">
        <f t="shared" si="0"/>
        <v>20</v>
      </c>
      <c r="I215" s="25">
        <f>IF(H215/E215*DM_TI_LE!$F$23&gt;680000,680000,H215/E215*DM_TI_LE!$F$23)</f>
        <v>523076.92307692312</v>
      </c>
    </row>
    <row r="216" spans="1:9" ht="12.75">
      <c r="A216" s="36">
        <v>212</v>
      </c>
      <c r="B216" s="38">
        <f>RPT_PHU_CAP_TN!B216</f>
        <v>10675</v>
      </c>
      <c r="C216" s="38" t="str">
        <f>RPT_PHU_CAP_TN!C216</f>
        <v>Phạm Văn Bảy</v>
      </c>
      <c r="D216" s="38" t="str">
        <f>RPT_PHU_CAP_TN!D216</f>
        <v>Nhân viên Bốc xếp</v>
      </c>
      <c r="E216">
        <f>VLOOKUP(B216,GD_CHAM_CONG!$C$6:$BD$912,37,FALSE)</f>
        <v>26</v>
      </c>
      <c r="F216">
        <f>VLOOKUP(B216,GD_CHAM_CONG!$C$6:$BD$912,38,FALSE)</f>
        <v>26</v>
      </c>
      <c r="G216">
        <f>VLOOKUP(B216,GD_CHAM_CONG!$C$6:$BD$912,50,FALSE)</f>
        <v>0</v>
      </c>
      <c r="H216" s="25">
        <f t="shared" si="0"/>
        <v>26</v>
      </c>
      <c r="I216" s="25">
        <f>IF(H216/E216*DM_TI_LE!$F$23&gt;680000,680000,H216/E216*DM_TI_LE!$F$23)</f>
        <v>680000</v>
      </c>
    </row>
    <row r="217" spans="1:9" ht="12.75">
      <c r="A217" s="36">
        <v>213</v>
      </c>
      <c r="B217" s="38">
        <f>RPT_PHU_CAP_TN!B217</f>
        <v>10676</v>
      </c>
      <c r="C217" s="38" t="str">
        <f>RPT_PHU_CAP_TN!C217</f>
        <v>Vương Khắc Hòa</v>
      </c>
      <c r="D217" s="38" t="str">
        <f>RPT_PHU_CAP_TN!D217</f>
        <v>NV Lái xe - VHTTB</v>
      </c>
      <c r="E217">
        <f>VLOOKUP(B217,GD_CHAM_CONG!$C$6:$BD$912,37,FALSE)</f>
        <v>26</v>
      </c>
      <c r="F217">
        <f>VLOOKUP(B217,GD_CHAM_CONG!$C$6:$BD$912,38,FALSE)</f>
        <v>26</v>
      </c>
      <c r="G217">
        <f>VLOOKUP(B217,GD_CHAM_CONG!$C$6:$BD$912,50,FALSE)</f>
        <v>0</v>
      </c>
      <c r="H217" s="25">
        <f t="shared" si="0"/>
        <v>26</v>
      </c>
      <c r="I217" s="25">
        <f>IF(H217/E217*DM_TI_LE!$F$23&gt;680000,680000,H217/E217*DM_TI_LE!$F$23)</f>
        <v>680000</v>
      </c>
    </row>
    <row r="218" spans="1:9" ht="12.75">
      <c r="A218" s="36">
        <v>214</v>
      </c>
      <c r="B218" s="38">
        <f>RPT_PHU_CAP_TN!B218</f>
        <v>10677</v>
      </c>
      <c r="C218" s="38" t="str">
        <f>RPT_PHU_CAP_TN!C218</f>
        <v>Vũ Văn Thành</v>
      </c>
      <c r="D218" s="38" t="str">
        <f>RPT_PHU_CAP_TN!D218</f>
        <v>Nhân viên Bốc xếp</v>
      </c>
      <c r="E218">
        <f>VLOOKUP(B218,GD_CHAM_CONG!$C$6:$BD$912,37,FALSE)</f>
        <v>26</v>
      </c>
      <c r="F218">
        <f>VLOOKUP(B218,GD_CHAM_CONG!$C$6:$BD$912,38,FALSE)</f>
        <v>26</v>
      </c>
      <c r="G218">
        <f>VLOOKUP(B218,GD_CHAM_CONG!$C$6:$BD$912,50,FALSE)</f>
        <v>0</v>
      </c>
      <c r="H218" s="25">
        <f t="shared" si="0"/>
        <v>26</v>
      </c>
      <c r="I218" s="25">
        <f>IF(H218/E218*DM_TI_LE!$F$23&gt;680000,680000,H218/E218*DM_TI_LE!$F$23)</f>
        <v>680000</v>
      </c>
    </row>
    <row r="219" spans="1:9" ht="12.75">
      <c r="A219" s="36">
        <v>215</v>
      </c>
      <c r="B219" s="38">
        <f>RPT_PHU_CAP_TN!B219</f>
        <v>10678</v>
      </c>
      <c r="C219" s="38" t="str">
        <f>RPT_PHU_CAP_TN!C219</f>
        <v>Phạm Thanh Quang</v>
      </c>
      <c r="D219" s="38" t="str">
        <f>RPT_PHU_CAP_TN!D219</f>
        <v>Nhân viên Bốc xếp</v>
      </c>
      <c r="E219">
        <f>VLOOKUP(B219,GD_CHAM_CONG!$C$6:$BD$912,37,FALSE)</f>
        <v>26</v>
      </c>
      <c r="F219">
        <f>VLOOKUP(B219,GD_CHAM_CONG!$C$6:$BD$912,38,FALSE)</f>
        <v>26</v>
      </c>
      <c r="G219">
        <f>VLOOKUP(B219,GD_CHAM_CONG!$C$6:$BD$912,50,FALSE)</f>
        <v>0</v>
      </c>
      <c r="H219" s="25">
        <f t="shared" si="0"/>
        <v>26</v>
      </c>
      <c r="I219" s="25">
        <f>IF(H219/E219*DM_TI_LE!$F$23&gt;680000,680000,H219/E219*DM_TI_LE!$F$23)</f>
        <v>680000</v>
      </c>
    </row>
    <row r="220" spans="1:9" ht="12.75">
      <c r="A220" s="36">
        <v>216</v>
      </c>
      <c r="B220" s="38">
        <f>RPT_PHU_CAP_TN!B220</f>
        <v>10679</v>
      </c>
      <c r="C220" s="38" t="str">
        <f>RPT_PHU_CAP_TN!C220</f>
        <v>Lã Văn Thảo</v>
      </c>
      <c r="D220" s="38" t="str">
        <f>RPT_PHU_CAP_TN!D220</f>
        <v>Nhân viên Bốc xếp</v>
      </c>
      <c r="E220">
        <f>VLOOKUP(B220,GD_CHAM_CONG!$C$6:$BD$912,37,FALSE)</f>
        <v>26</v>
      </c>
      <c r="F220">
        <f>VLOOKUP(B220,GD_CHAM_CONG!$C$6:$BD$912,38,FALSE)</f>
        <v>24</v>
      </c>
      <c r="G220">
        <f>VLOOKUP(B220,GD_CHAM_CONG!$C$6:$BD$912,50,FALSE)</f>
        <v>0</v>
      </c>
      <c r="H220" s="25">
        <f t="shared" si="0"/>
        <v>24</v>
      </c>
      <c r="I220" s="25">
        <f>IF(H220/E220*DM_TI_LE!$F$23&gt;680000,680000,H220/E220*DM_TI_LE!$F$23)</f>
        <v>627692.30769230775</v>
      </c>
    </row>
    <row r="221" spans="1:9" ht="12.75">
      <c r="A221" s="36">
        <v>217</v>
      </c>
      <c r="B221" s="38">
        <f>RPT_PHU_CAP_TN!B221</f>
        <v>10680</v>
      </c>
      <c r="C221" s="38" t="str">
        <f>RPT_PHU_CAP_TN!C221</f>
        <v>Nguyễn Thanh Bình</v>
      </c>
      <c r="D221" s="38" t="str">
        <f>RPT_PHU_CAP_TN!D221</f>
        <v>Nhân viên Bốc xếp</v>
      </c>
      <c r="E221">
        <f>VLOOKUP(B221,GD_CHAM_CONG!$C$6:$BD$912,37,FALSE)</f>
        <v>26</v>
      </c>
      <c r="F221">
        <f>VLOOKUP(B221,GD_CHAM_CONG!$C$6:$BD$912,38,FALSE)</f>
        <v>26</v>
      </c>
      <c r="G221">
        <f>VLOOKUP(B221,GD_CHAM_CONG!$C$6:$BD$912,50,FALSE)</f>
        <v>0</v>
      </c>
      <c r="H221" s="25">
        <f t="shared" si="0"/>
        <v>26</v>
      </c>
      <c r="I221" s="25">
        <f>IF(H221/E221*DM_TI_LE!$F$23&gt;680000,680000,H221/E221*DM_TI_LE!$F$23)</f>
        <v>680000</v>
      </c>
    </row>
    <row r="222" spans="1:9" ht="12.75">
      <c r="A222" s="36">
        <v>218</v>
      </c>
      <c r="B222" s="38">
        <f>RPT_PHU_CAP_TN!B222</f>
        <v>11086</v>
      </c>
      <c r="C222" s="38" t="str">
        <f>RPT_PHU_CAP_TN!C222</f>
        <v>Nguyễn Quốc Dũng</v>
      </c>
      <c r="D222" s="38" t="str">
        <f>RPT_PHU_CAP_TN!D222</f>
        <v>Nhân viên Bốc xếp</v>
      </c>
      <c r="E222">
        <f>VLOOKUP(B222,GD_CHAM_CONG!$C$6:$BD$912,37,FALSE)</f>
        <v>26</v>
      </c>
      <c r="F222">
        <f>VLOOKUP(B222,GD_CHAM_CONG!$C$6:$BD$912,38,FALSE)</f>
        <v>26</v>
      </c>
      <c r="G222">
        <f>VLOOKUP(B222,GD_CHAM_CONG!$C$6:$BD$912,50,FALSE)</f>
        <v>0</v>
      </c>
      <c r="H222" s="25">
        <f t="shared" si="0"/>
        <v>26</v>
      </c>
      <c r="I222" s="25">
        <f>IF(H222/E222*DM_TI_LE!$F$23&gt;680000,680000,H222/E222*DM_TI_LE!$F$23)</f>
        <v>680000</v>
      </c>
    </row>
    <row r="223" spans="1:9" ht="12.75">
      <c r="A223" s="36">
        <v>219</v>
      </c>
      <c r="B223" s="38">
        <f>RPT_PHU_CAP_TN!B223</f>
        <v>11092</v>
      </c>
      <c r="C223" s="38" t="str">
        <f>RPT_PHU_CAP_TN!C223</f>
        <v>Nguyễn Thành Long</v>
      </c>
      <c r="D223" s="38" t="str">
        <f>RPT_PHU_CAP_TN!D223</f>
        <v>Nhân viên Bốc xếp</v>
      </c>
      <c r="E223">
        <f>VLOOKUP(B223,GD_CHAM_CONG!$C$6:$BD$912,37,FALSE)</f>
        <v>26</v>
      </c>
      <c r="F223">
        <f>VLOOKUP(B223,GD_CHAM_CONG!$C$6:$BD$912,38,FALSE)</f>
        <v>26</v>
      </c>
      <c r="G223">
        <f>VLOOKUP(B223,GD_CHAM_CONG!$C$6:$BD$912,50,FALSE)</f>
        <v>0</v>
      </c>
      <c r="H223" s="25">
        <f t="shared" si="0"/>
        <v>26</v>
      </c>
      <c r="I223" s="25">
        <f>IF(H223/E223*DM_TI_LE!$F$23&gt;680000,680000,H223/E223*DM_TI_LE!$F$23)</f>
        <v>680000</v>
      </c>
    </row>
    <row r="224" spans="1:9" ht="12.75">
      <c r="A224" s="36">
        <v>220</v>
      </c>
      <c r="B224" s="38">
        <f>RPT_PHU_CAP_TN!B224</f>
        <v>11094</v>
      </c>
      <c r="C224" s="38" t="str">
        <f>RPT_PHU_CAP_TN!C224</f>
        <v>Nguyễn Xuân Đỏ</v>
      </c>
      <c r="D224" s="38" t="str">
        <f>RPT_PHU_CAP_TN!D224</f>
        <v>Nhân viên Bốc xếp</v>
      </c>
      <c r="E224">
        <f>VLOOKUP(B224,GD_CHAM_CONG!$C$6:$BD$912,37,FALSE)</f>
        <v>26</v>
      </c>
      <c r="F224">
        <f>VLOOKUP(B224,GD_CHAM_CONG!$C$6:$BD$912,38,FALSE)</f>
        <v>26</v>
      </c>
      <c r="G224">
        <f>VLOOKUP(B224,GD_CHAM_CONG!$C$6:$BD$912,50,FALSE)</f>
        <v>0</v>
      </c>
      <c r="H224" s="25">
        <f t="shared" si="0"/>
        <v>26</v>
      </c>
      <c r="I224" s="25">
        <f>IF(H224/E224*DM_TI_LE!$F$23&gt;680000,680000,H224/E224*DM_TI_LE!$F$23)</f>
        <v>680000</v>
      </c>
    </row>
    <row r="225" spans="1:9" ht="12.75">
      <c r="A225" s="36">
        <v>221</v>
      </c>
      <c r="B225" s="38">
        <f>RPT_PHU_CAP_TN!B225</f>
        <v>11095</v>
      </c>
      <c r="C225" s="38" t="str">
        <f>RPT_PHU_CAP_TN!C225</f>
        <v>Đỗ Văn Phụng</v>
      </c>
      <c r="D225" s="38" t="str">
        <f>RPT_PHU_CAP_TN!D225</f>
        <v>Nhân viên Bốc xếp</v>
      </c>
      <c r="E225">
        <f>VLOOKUP(B225,GD_CHAM_CONG!$C$6:$BD$912,37,FALSE)</f>
        <v>26</v>
      </c>
      <c r="F225">
        <f>VLOOKUP(B225,GD_CHAM_CONG!$C$6:$BD$912,38,FALSE)</f>
        <v>26</v>
      </c>
      <c r="G225">
        <f>VLOOKUP(B225,GD_CHAM_CONG!$C$6:$BD$912,50,FALSE)</f>
        <v>0</v>
      </c>
      <c r="H225" s="25">
        <f t="shared" si="0"/>
        <v>26</v>
      </c>
      <c r="I225" s="25">
        <f>IF(H225/E225*DM_TI_LE!$F$23&gt;680000,680000,H225/E225*DM_TI_LE!$F$23)</f>
        <v>680000</v>
      </c>
    </row>
    <row r="226" spans="1:9" ht="12.75">
      <c r="A226" s="36">
        <v>222</v>
      </c>
      <c r="B226" s="38">
        <f>RPT_PHU_CAP_TN!B226</f>
        <v>11097</v>
      </c>
      <c r="C226" s="38" t="str">
        <f>RPT_PHU_CAP_TN!C226</f>
        <v>Trần Đình Thăng</v>
      </c>
      <c r="D226" s="38" t="str">
        <f>RPT_PHU_CAP_TN!D226</f>
        <v>Nhân viên Bốc xếp</v>
      </c>
      <c r="E226">
        <f>VLOOKUP(B226,GD_CHAM_CONG!$C$6:$BD$912,37,FALSE)</f>
        <v>26</v>
      </c>
      <c r="F226">
        <f>VLOOKUP(B226,GD_CHAM_CONG!$C$6:$BD$912,38,FALSE)</f>
        <v>26</v>
      </c>
      <c r="G226">
        <f>VLOOKUP(B226,GD_CHAM_CONG!$C$6:$BD$912,50,FALSE)</f>
        <v>0</v>
      </c>
      <c r="H226" s="25">
        <f t="shared" si="0"/>
        <v>26</v>
      </c>
      <c r="I226" s="25">
        <f>IF(H226/E226*DM_TI_LE!$F$23&gt;680000,680000,H226/E226*DM_TI_LE!$F$23)</f>
        <v>680000</v>
      </c>
    </row>
    <row r="227" spans="1:9" ht="12.75">
      <c r="A227" s="36">
        <v>223</v>
      </c>
      <c r="B227" s="38">
        <f>RPT_PHU_CAP_TN!B227</f>
        <v>11098</v>
      </c>
      <c r="C227" s="38" t="str">
        <f>RPT_PHU_CAP_TN!C227</f>
        <v>Lương Bá Huỳnh</v>
      </c>
      <c r="D227" s="38" t="str">
        <f>RPT_PHU_CAP_TN!D227</f>
        <v>Nhân viên Bốc xếp</v>
      </c>
      <c r="E227">
        <f>VLOOKUP(B227,GD_CHAM_CONG!$C$6:$BD$912,37,FALSE)</f>
        <v>26</v>
      </c>
      <c r="F227">
        <f>VLOOKUP(B227,GD_CHAM_CONG!$C$6:$BD$912,38,FALSE)</f>
        <v>26</v>
      </c>
      <c r="G227">
        <f>VLOOKUP(B227,GD_CHAM_CONG!$C$6:$BD$912,50,FALSE)</f>
        <v>0</v>
      </c>
      <c r="H227" s="25">
        <f t="shared" si="0"/>
        <v>26</v>
      </c>
      <c r="I227" s="25">
        <f>IF(H227/E227*DM_TI_LE!$F$23&gt;680000,680000,H227/E227*DM_TI_LE!$F$23)</f>
        <v>680000</v>
      </c>
    </row>
    <row r="228" spans="1:9" ht="12.75">
      <c r="A228" s="36">
        <v>224</v>
      </c>
      <c r="B228" s="38">
        <f>RPT_PHU_CAP_TN!B228</f>
        <v>12574</v>
      </c>
      <c r="C228" s="38" t="str">
        <f>RPT_PHU_CAP_TN!C228</f>
        <v>Lê Văn Hùng</v>
      </c>
      <c r="D228" s="38" t="str">
        <f>RPT_PHU_CAP_TN!D228</f>
        <v>Nhân viên Bốc xếp</v>
      </c>
      <c r="E228">
        <f>VLOOKUP(B228,GD_CHAM_CONG!$C$6:$BD$912,37,FALSE)</f>
        <v>26</v>
      </c>
      <c r="F228">
        <f>VLOOKUP(B228,GD_CHAM_CONG!$C$6:$BD$912,38,FALSE)</f>
        <v>26</v>
      </c>
      <c r="G228">
        <f>VLOOKUP(B228,GD_CHAM_CONG!$C$6:$BD$912,50,FALSE)</f>
        <v>0</v>
      </c>
      <c r="H228" s="25">
        <f t="shared" si="0"/>
        <v>26</v>
      </c>
      <c r="I228" s="25">
        <f>IF(H228/E228*DM_TI_LE!$F$23&gt;680000,680000,H228/E228*DM_TI_LE!$F$23)</f>
        <v>680000</v>
      </c>
    </row>
    <row r="229" spans="1:9" ht="12.75">
      <c r="A229" s="36">
        <v>225</v>
      </c>
      <c r="B229" s="38">
        <f>RPT_PHU_CAP_TN!B229</f>
        <v>12576</v>
      </c>
      <c r="C229" s="38" t="str">
        <f>RPT_PHU_CAP_TN!C229</f>
        <v>Nguyễn Tùng Giang</v>
      </c>
      <c r="D229" s="38" t="str">
        <f>RPT_PHU_CAP_TN!D229</f>
        <v>Nhân viên Bốc xếp</v>
      </c>
      <c r="E229">
        <f>VLOOKUP(B229,GD_CHAM_CONG!$C$6:$BD$912,37,FALSE)</f>
        <v>26</v>
      </c>
      <c r="F229">
        <f>VLOOKUP(B229,GD_CHAM_CONG!$C$6:$BD$912,38,FALSE)</f>
        <v>26</v>
      </c>
      <c r="G229">
        <f>VLOOKUP(B229,GD_CHAM_CONG!$C$6:$BD$912,50,FALSE)</f>
        <v>0</v>
      </c>
      <c r="H229" s="25">
        <f t="shared" si="0"/>
        <v>26</v>
      </c>
      <c r="I229" s="25">
        <f>IF(H229/E229*DM_TI_LE!$F$23&gt;680000,680000,H229/E229*DM_TI_LE!$F$23)</f>
        <v>680000</v>
      </c>
    </row>
    <row r="230" spans="1:9" ht="12.75">
      <c r="A230" s="36">
        <v>226</v>
      </c>
      <c r="B230" s="38">
        <f>RPT_PHU_CAP_TN!B230</f>
        <v>12578</v>
      </c>
      <c r="C230" s="38" t="str">
        <f>RPT_PHU_CAP_TN!C230</f>
        <v>Bùi Bảo Long</v>
      </c>
      <c r="D230" s="38" t="str">
        <f>RPT_PHU_CAP_TN!D230</f>
        <v>Nhân viên Bốc xếp</v>
      </c>
      <c r="E230">
        <f>VLOOKUP(B230,GD_CHAM_CONG!$C$6:$BD$912,37,FALSE)</f>
        <v>26</v>
      </c>
      <c r="F230">
        <f>VLOOKUP(B230,GD_CHAM_CONG!$C$6:$BD$912,38,FALSE)</f>
        <v>26</v>
      </c>
      <c r="G230">
        <f>VLOOKUP(B230,GD_CHAM_CONG!$C$6:$BD$912,50,FALSE)</f>
        <v>0</v>
      </c>
      <c r="H230" s="25">
        <f t="shared" si="0"/>
        <v>26</v>
      </c>
      <c r="I230" s="25">
        <f>IF(H230/E230*DM_TI_LE!$F$23&gt;680000,680000,H230/E230*DM_TI_LE!$F$23)</f>
        <v>680000</v>
      </c>
    </row>
    <row r="231" spans="1:9" ht="12.75">
      <c r="A231" s="36">
        <v>227</v>
      </c>
      <c r="B231" s="38">
        <f>RPT_PHU_CAP_TN!B231</f>
        <v>12580</v>
      </c>
      <c r="C231" s="38" t="str">
        <f>RPT_PHU_CAP_TN!C231</f>
        <v>Đào Công Duẩn</v>
      </c>
      <c r="D231" s="38" t="str">
        <f>RPT_PHU_CAP_TN!D231</f>
        <v>Nhân viên Bốc xếp</v>
      </c>
      <c r="E231">
        <f>VLOOKUP(B231,GD_CHAM_CONG!$C$6:$BD$912,37,FALSE)</f>
        <v>26</v>
      </c>
      <c r="F231">
        <f>VLOOKUP(B231,GD_CHAM_CONG!$C$6:$BD$912,38,FALSE)</f>
        <v>23</v>
      </c>
      <c r="G231">
        <f>VLOOKUP(B231,GD_CHAM_CONG!$C$6:$BD$912,50,FALSE)</f>
        <v>0</v>
      </c>
      <c r="H231" s="25">
        <f t="shared" si="0"/>
        <v>23</v>
      </c>
      <c r="I231" s="25">
        <f>IF(H231/E231*DM_TI_LE!$F$23&gt;680000,680000,H231/E231*DM_TI_LE!$F$23)</f>
        <v>601538.4615384615</v>
      </c>
    </row>
    <row r="232" spans="1:9" ht="12.75">
      <c r="A232" s="36">
        <v>228</v>
      </c>
      <c r="B232" s="38">
        <f>RPT_PHU_CAP_TN!B232</f>
        <v>12581</v>
      </c>
      <c r="C232" s="38" t="str">
        <f>RPT_PHU_CAP_TN!C232</f>
        <v>Nguyễn Gia Thắng</v>
      </c>
      <c r="D232" s="38" t="str">
        <f>RPT_PHU_CAP_TN!D232</f>
        <v>Nhân viên Bốc xếp</v>
      </c>
      <c r="E232">
        <f>VLOOKUP(B232,GD_CHAM_CONG!$C$6:$BD$912,37,FALSE)</f>
        <v>26</v>
      </c>
      <c r="F232">
        <f>VLOOKUP(B232,GD_CHAM_CONG!$C$6:$BD$912,38,FALSE)</f>
        <v>26</v>
      </c>
      <c r="G232">
        <f>VLOOKUP(B232,GD_CHAM_CONG!$C$6:$BD$912,50,FALSE)</f>
        <v>0</v>
      </c>
      <c r="H232" s="25">
        <f t="shared" si="0"/>
        <v>26</v>
      </c>
      <c r="I232" s="25">
        <f>IF(H232/E232*DM_TI_LE!$F$23&gt;680000,680000,H232/E232*DM_TI_LE!$F$23)</f>
        <v>680000</v>
      </c>
    </row>
    <row r="233" spans="1:9" ht="12.75">
      <c r="A233" s="36">
        <v>229</v>
      </c>
      <c r="B233" s="38">
        <f>RPT_PHU_CAP_TN!B233</f>
        <v>12583</v>
      </c>
      <c r="C233" s="38" t="str">
        <f>RPT_PHU_CAP_TN!C233</f>
        <v>Nguyễn Huy Đáp</v>
      </c>
      <c r="D233" s="38" t="str">
        <f>RPT_PHU_CAP_TN!D233</f>
        <v>Nhân viên Bốc xếp</v>
      </c>
      <c r="E233">
        <f>VLOOKUP(B233,GD_CHAM_CONG!$C$6:$BD$912,37,FALSE)</f>
        <v>26</v>
      </c>
      <c r="F233">
        <f>VLOOKUP(B233,GD_CHAM_CONG!$C$6:$BD$912,38,FALSE)</f>
        <v>26</v>
      </c>
      <c r="G233">
        <f>VLOOKUP(B233,GD_CHAM_CONG!$C$6:$BD$912,50,FALSE)</f>
        <v>0</v>
      </c>
      <c r="H233" s="25">
        <f t="shared" si="0"/>
        <v>26</v>
      </c>
      <c r="I233" s="25">
        <f>IF(H233/E233*DM_TI_LE!$F$23&gt;680000,680000,H233/E233*DM_TI_LE!$F$23)</f>
        <v>680000</v>
      </c>
    </row>
    <row r="234" spans="1:9" ht="12.75">
      <c r="A234" s="36">
        <v>230</v>
      </c>
      <c r="B234" s="38">
        <f>RPT_PHU_CAP_TN!B234</f>
        <v>12584</v>
      </c>
      <c r="C234" s="38" t="str">
        <f>RPT_PHU_CAP_TN!C234</f>
        <v>Lê Văn Thịnh</v>
      </c>
      <c r="D234" s="38" t="str">
        <f>RPT_PHU_CAP_TN!D234</f>
        <v>Nhân viên Bốc xếp</v>
      </c>
      <c r="E234">
        <f>VLOOKUP(B234,GD_CHAM_CONG!$C$6:$BD$912,37,FALSE)</f>
        <v>26</v>
      </c>
      <c r="F234">
        <f>VLOOKUP(B234,GD_CHAM_CONG!$C$6:$BD$912,38,FALSE)</f>
        <v>26</v>
      </c>
      <c r="G234">
        <f>VLOOKUP(B234,GD_CHAM_CONG!$C$6:$BD$912,50,FALSE)</f>
        <v>0</v>
      </c>
      <c r="H234" s="25">
        <f t="shared" si="0"/>
        <v>26</v>
      </c>
      <c r="I234" s="25">
        <f>IF(H234/E234*DM_TI_LE!$F$23&gt;680000,680000,H234/E234*DM_TI_LE!$F$23)</f>
        <v>680000</v>
      </c>
    </row>
    <row r="235" spans="1:9" ht="12.75">
      <c r="A235" s="36">
        <v>231</v>
      </c>
      <c r="B235" s="38">
        <f>RPT_PHU_CAP_TN!B235</f>
        <v>12585</v>
      </c>
      <c r="C235" s="38" t="str">
        <f>RPT_PHU_CAP_TN!C235</f>
        <v>Nguyễn Tuấn Anh</v>
      </c>
      <c r="D235" s="38" t="str">
        <f>RPT_PHU_CAP_TN!D235</f>
        <v>Nhân viên Bốc xếp</v>
      </c>
      <c r="E235">
        <f>VLOOKUP(B235,GD_CHAM_CONG!$C$6:$BD$912,37,FALSE)</f>
        <v>26</v>
      </c>
      <c r="F235">
        <f>VLOOKUP(B235,GD_CHAM_CONG!$C$6:$BD$912,38,FALSE)</f>
        <v>26</v>
      </c>
      <c r="G235">
        <f>VLOOKUP(B235,GD_CHAM_CONG!$C$6:$BD$912,50,FALSE)</f>
        <v>0</v>
      </c>
      <c r="H235" s="25">
        <f t="shared" si="0"/>
        <v>26</v>
      </c>
      <c r="I235" s="25">
        <f>IF(H235/E235*DM_TI_LE!$F$23&gt;680000,680000,H235/E235*DM_TI_LE!$F$23)</f>
        <v>680000</v>
      </c>
    </row>
    <row r="236" spans="1:9" ht="12.75">
      <c r="A236" s="36">
        <v>232</v>
      </c>
      <c r="B236" s="38">
        <f>RPT_PHU_CAP_TN!B236</f>
        <v>12586</v>
      </c>
      <c r="C236" s="38" t="str">
        <f>RPT_PHU_CAP_TN!C236</f>
        <v>Phạm Văn Trường</v>
      </c>
      <c r="D236" s="38" t="str">
        <f>RPT_PHU_CAP_TN!D236</f>
        <v>Nhân viên Bốc xếp</v>
      </c>
      <c r="E236">
        <f>VLOOKUP(B236,GD_CHAM_CONG!$C$6:$BD$912,37,FALSE)</f>
        <v>26</v>
      </c>
      <c r="F236">
        <f>VLOOKUP(B236,GD_CHAM_CONG!$C$6:$BD$912,38,FALSE)</f>
        <v>23</v>
      </c>
      <c r="G236">
        <f>VLOOKUP(B236,GD_CHAM_CONG!$C$6:$BD$912,50,FALSE)</f>
        <v>0</v>
      </c>
      <c r="H236" s="25">
        <f t="shared" si="0"/>
        <v>23</v>
      </c>
      <c r="I236" s="25">
        <f>IF(H236/E236*DM_TI_LE!$F$23&gt;680000,680000,H236/E236*DM_TI_LE!$F$23)</f>
        <v>601538.4615384615</v>
      </c>
    </row>
    <row r="237" spans="1:9" ht="12.75">
      <c r="A237" s="36">
        <v>233</v>
      </c>
      <c r="B237" s="38">
        <f>RPT_PHU_CAP_TN!B237</f>
        <v>12587</v>
      </c>
      <c r="C237" s="38" t="str">
        <f>RPT_PHU_CAP_TN!C237</f>
        <v>Nguyễn Minh Dũng</v>
      </c>
      <c r="D237" s="38" t="str">
        <f>RPT_PHU_CAP_TN!D237</f>
        <v>Nhân viên Bốc xếp</v>
      </c>
      <c r="E237">
        <f>VLOOKUP(B237,GD_CHAM_CONG!$C$6:$BD$912,37,FALSE)</f>
        <v>26</v>
      </c>
      <c r="F237">
        <f>VLOOKUP(B237,GD_CHAM_CONG!$C$6:$BD$912,38,FALSE)</f>
        <v>26</v>
      </c>
      <c r="G237">
        <f>VLOOKUP(B237,GD_CHAM_CONG!$C$6:$BD$912,50,FALSE)</f>
        <v>0</v>
      </c>
      <c r="H237" s="25">
        <f t="shared" si="0"/>
        <v>26</v>
      </c>
      <c r="I237" s="25">
        <f>IF(H237/E237*DM_TI_LE!$F$23&gt;680000,680000,H237/E237*DM_TI_LE!$F$23)</f>
        <v>680000</v>
      </c>
    </row>
    <row r="238" spans="1:9" ht="12.75">
      <c r="A238" s="36">
        <v>234</v>
      </c>
      <c r="B238" s="38">
        <f>RPT_PHU_CAP_TN!B238</f>
        <v>12588</v>
      </c>
      <c r="C238" s="38" t="str">
        <f>RPT_PHU_CAP_TN!C238</f>
        <v>Đào Huy Phong</v>
      </c>
      <c r="D238" s="38" t="str">
        <f>RPT_PHU_CAP_TN!D238</f>
        <v>Nhân viên Bốc xếp</v>
      </c>
      <c r="E238">
        <f>VLOOKUP(B238,GD_CHAM_CONG!$C$6:$BD$912,37,FALSE)</f>
        <v>26</v>
      </c>
      <c r="F238">
        <f>VLOOKUP(B238,GD_CHAM_CONG!$C$6:$BD$912,38,FALSE)</f>
        <v>26</v>
      </c>
      <c r="G238">
        <f>VLOOKUP(B238,GD_CHAM_CONG!$C$6:$BD$912,50,FALSE)</f>
        <v>0</v>
      </c>
      <c r="H238" s="25">
        <f t="shared" si="0"/>
        <v>26</v>
      </c>
      <c r="I238" s="25">
        <f>IF(H238/E238*DM_TI_LE!$F$23&gt;680000,680000,H238/E238*DM_TI_LE!$F$23)</f>
        <v>680000</v>
      </c>
    </row>
    <row r="239" spans="1:9" ht="12.75">
      <c r="A239" s="36">
        <v>235</v>
      </c>
      <c r="B239" s="38">
        <f>RPT_PHU_CAP_TN!B239</f>
        <v>12589</v>
      </c>
      <c r="C239" s="38" t="str">
        <f>RPT_PHU_CAP_TN!C239</f>
        <v>Lê Văn Thiện</v>
      </c>
      <c r="D239" s="38" t="str">
        <f>RPT_PHU_CAP_TN!D239</f>
        <v>Nhân viên Bốc xếp</v>
      </c>
      <c r="E239">
        <f>VLOOKUP(B239,GD_CHAM_CONG!$C$6:$BD$912,37,FALSE)</f>
        <v>26</v>
      </c>
      <c r="F239">
        <f>VLOOKUP(B239,GD_CHAM_CONG!$C$6:$BD$912,38,FALSE)</f>
        <v>26</v>
      </c>
      <c r="G239">
        <f>VLOOKUP(B239,GD_CHAM_CONG!$C$6:$BD$912,50,FALSE)</f>
        <v>0</v>
      </c>
      <c r="H239" s="25">
        <f t="shared" si="0"/>
        <v>26</v>
      </c>
      <c r="I239" s="25">
        <f>IF(H239/E239*DM_TI_LE!$F$23&gt;680000,680000,H239/E239*DM_TI_LE!$F$23)</f>
        <v>680000</v>
      </c>
    </row>
    <row r="240" spans="1:9" ht="12.75">
      <c r="A240" s="36">
        <v>236</v>
      </c>
      <c r="B240" s="38">
        <f>RPT_PHU_CAP_TN!B240</f>
        <v>12591</v>
      </c>
      <c r="C240" s="38" t="str">
        <f>RPT_PHU_CAP_TN!C240</f>
        <v>Nguyễn Xuân Quý</v>
      </c>
      <c r="D240" s="38" t="str">
        <f>RPT_PHU_CAP_TN!D240</f>
        <v>Nhân viên Bốc xếp</v>
      </c>
      <c r="E240">
        <f>VLOOKUP(B240,GD_CHAM_CONG!$C$6:$BD$912,37,FALSE)</f>
        <v>26</v>
      </c>
      <c r="F240">
        <f>VLOOKUP(B240,GD_CHAM_CONG!$C$6:$BD$912,38,FALSE)</f>
        <v>26</v>
      </c>
      <c r="G240">
        <f>VLOOKUP(B240,GD_CHAM_CONG!$C$6:$BD$912,50,FALSE)</f>
        <v>0</v>
      </c>
      <c r="H240" s="25">
        <f t="shared" si="0"/>
        <v>26</v>
      </c>
      <c r="I240" s="25">
        <f>IF(H240/E240*DM_TI_LE!$F$23&gt;680000,680000,H240/E240*DM_TI_LE!$F$23)</f>
        <v>680000</v>
      </c>
    </row>
    <row r="241" spans="1:9" ht="12.75">
      <c r="A241" s="36">
        <v>237</v>
      </c>
      <c r="B241" s="38">
        <f>RPT_PHU_CAP_TN!B241</f>
        <v>12592</v>
      </c>
      <c r="C241" s="38" t="str">
        <f>RPT_PHU_CAP_TN!C241</f>
        <v>Lê Minh Huy</v>
      </c>
      <c r="D241" s="38" t="str">
        <f>RPT_PHU_CAP_TN!D241</f>
        <v>Nhân viên Bốc xếp</v>
      </c>
      <c r="E241">
        <f>VLOOKUP(B241,GD_CHAM_CONG!$C$6:$BD$912,37,FALSE)</f>
        <v>26</v>
      </c>
      <c r="F241">
        <f>VLOOKUP(B241,GD_CHAM_CONG!$C$6:$BD$912,38,FALSE)</f>
        <v>26</v>
      </c>
      <c r="G241">
        <f>VLOOKUP(B241,GD_CHAM_CONG!$C$6:$BD$912,50,FALSE)</f>
        <v>0</v>
      </c>
      <c r="H241" s="25">
        <f t="shared" si="0"/>
        <v>26</v>
      </c>
      <c r="I241" s="25">
        <f>IF(H241/E241*DM_TI_LE!$F$23&gt;680000,680000,H241/E241*DM_TI_LE!$F$23)</f>
        <v>680000</v>
      </c>
    </row>
    <row r="242" spans="1:9" ht="12.75">
      <c r="A242" s="36">
        <v>238</v>
      </c>
      <c r="B242" s="38">
        <f>RPT_PHU_CAP_TN!B242</f>
        <v>13424</v>
      </c>
      <c r="C242" s="38" t="str">
        <f>RPT_PHU_CAP_TN!C242</f>
        <v>Bùi Tuấn Anh</v>
      </c>
      <c r="D242" s="38" t="str">
        <f>RPT_PHU_CAP_TN!D242</f>
        <v>Nhân viên Bốc xếp</v>
      </c>
      <c r="E242">
        <f>VLOOKUP(B242,GD_CHAM_CONG!$C$6:$BD$912,37,FALSE)</f>
        <v>26</v>
      </c>
      <c r="F242">
        <f>VLOOKUP(B242,GD_CHAM_CONG!$C$6:$BD$912,38,FALSE)</f>
        <v>26</v>
      </c>
      <c r="G242">
        <f>VLOOKUP(B242,GD_CHAM_CONG!$C$6:$BD$912,50,FALSE)</f>
        <v>0</v>
      </c>
      <c r="H242" s="25">
        <f t="shared" si="0"/>
        <v>26</v>
      </c>
      <c r="I242" s="25">
        <f>IF(H242/E242*DM_TI_LE!$F$23&gt;680000,680000,H242/E242*DM_TI_LE!$F$23)</f>
        <v>680000</v>
      </c>
    </row>
    <row r="243" spans="1:9" ht="12.75">
      <c r="A243" s="36">
        <v>239</v>
      </c>
      <c r="B243" s="38">
        <f>RPT_PHU_CAP_TN!B243</f>
        <v>13425</v>
      </c>
      <c r="C243" s="38" t="str">
        <f>RPT_PHU_CAP_TN!C243</f>
        <v>Nguyễn Duy Trinh</v>
      </c>
      <c r="D243" s="38" t="str">
        <f>RPT_PHU_CAP_TN!D243</f>
        <v>Nhân viên Bốc xếp</v>
      </c>
      <c r="E243">
        <f>VLOOKUP(B243,GD_CHAM_CONG!$C$6:$BD$912,37,FALSE)</f>
        <v>26</v>
      </c>
      <c r="F243">
        <f>VLOOKUP(B243,GD_CHAM_CONG!$C$6:$BD$912,38,FALSE)</f>
        <v>26</v>
      </c>
      <c r="G243">
        <f>VLOOKUP(B243,GD_CHAM_CONG!$C$6:$BD$912,50,FALSE)</f>
        <v>0</v>
      </c>
      <c r="H243" s="25">
        <f t="shared" si="0"/>
        <v>26</v>
      </c>
      <c r="I243" s="25">
        <f>IF(H243/E243*DM_TI_LE!$F$23&gt;680000,680000,H243/E243*DM_TI_LE!$F$23)</f>
        <v>680000</v>
      </c>
    </row>
    <row r="244" spans="1:9" ht="12.75">
      <c r="A244" s="36">
        <v>240</v>
      </c>
      <c r="B244" s="38">
        <f>RPT_PHU_CAP_TN!B244</f>
        <v>13436</v>
      </c>
      <c r="C244" s="38" t="str">
        <f>RPT_PHU_CAP_TN!C244</f>
        <v>Lê Văn Thư</v>
      </c>
      <c r="D244" s="38" t="str">
        <f>RPT_PHU_CAP_TN!D244</f>
        <v>Nhân viên Bốc xếp</v>
      </c>
      <c r="E244">
        <f>VLOOKUP(B244,GD_CHAM_CONG!$C$6:$BD$912,37,FALSE)</f>
        <v>26</v>
      </c>
      <c r="F244">
        <f>VLOOKUP(B244,GD_CHAM_CONG!$C$6:$BD$912,38,FALSE)</f>
        <v>26</v>
      </c>
      <c r="G244">
        <f>VLOOKUP(B244,GD_CHAM_CONG!$C$6:$BD$912,50,FALSE)</f>
        <v>0</v>
      </c>
      <c r="H244" s="25">
        <f t="shared" si="0"/>
        <v>26</v>
      </c>
      <c r="I244" s="25">
        <f>IF(H244/E244*DM_TI_LE!$F$23&gt;680000,680000,H244/E244*DM_TI_LE!$F$23)</f>
        <v>680000</v>
      </c>
    </row>
    <row r="245" spans="1:9" ht="12.75">
      <c r="A245" s="36">
        <v>241</v>
      </c>
      <c r="B245" s="38">
        <f>RPT_PHU_CAP_TN!B245</f>
        <v>13437</v>
      </c>
      <c r="C245" s="38" t="str">
        <f>RPT_PHU_CAP_TN!C245</f>
        <v>Phạm Ngọc Huấn</v>
      </c>
      <c r="D245" s="38" t="str">
        <f>RPT_PHU_CAP_TN!D245</f>
        <v>Nhân viên Bốc xếp</v>
      </c>
      <c r="E245">
        <f>VLOOKUP(B245,GD_CHAM_CONG!$C$6:$BD$912,37,FALSE)</f>
        <v>26</v>
      </c>
      <c r="F245">
        <f>VLOOKUP(B245,GD_CHAM_CONG!$C$6:$BD$912,38,FALSE)</f>
        <v>26</v>
      </c>
      <c r="G245">
        <f>VLOOKUP(B245,GD_CHAM_CONG!$C$6:$BD$912,50,FALSE)</f>
        <v>0</v>
      </c>
      <c r="H245" s="25">
        <f t="shared" si="0"/>
        <v>26</v>
      </c>
      <c r="I245" s="25">
        <f>IF(H245/E245*DM_TI_LE!$F$23&gt;680000,680000,H245/E245*DM_TI_LE!$F$23)</f>
        <v>680000</v>
      </c>
    </row>
    <row r="246" spans="1:9" ht="12.75">
      <c r="A246" s="36">
        <v>242</v>
      </c>
      <c r="B246" s="38">
        <f>RPT_PHU_CAP_TN!B246</f>
        <v>13446</v>
      </c>
      <c r="C246" s="38" t="str">
        <f>RPT_PHU_CAP_TN!C246</f>
        <v>Dương Công Tú</v>
      </c>
      <c r="D246" s="38" t="str">
        <f>RPT_PHU_CAP_TN!D246</f>
        <v>Nhân viên Bốc xếp</v>
      </c>
      <c r="E246">
        <f>VLOOKUP(B246,GD_CHAM_CONG!$C$6:$BD$912,37,FALSE)</f>
        <v>26</v>
      </c>
      <c r="F246">
        <f>VLOOKUP(B246,GD_CHAM_CONG!$C$6:$BD$912,38,FALSE)</f>
        <v>26</v>
      </c>
      <c r="G246">
        <f>VLOOKUP(B246,GD_CHAM_CONG!$C$6:$BD$912,50,FALSE)</f>
        <v>0</v>
      </c>
      <c r="H246" s="25">
        <f t="shared" si="0"/>
        <v>26</v>
      </c>
      <c r="I246" s="25">
        <f>IF(H246/E246*DM_TI_LE!$F$23&gt;680000,680000,H246/E246*DM_TI_LE!$F$23)</f>
        <v>680000</v>
      </c>
    </row>
    <row r="247" spans="1:9" ht="12.75">
      <c r="A247" s="36">
        <v>243</v>
      </c>
      <c r="B247" s="38">
        <f>RPT_PHU_CAP_TN!B247</f>
        <v>13448</v>
      </c>
      <c r="C247" s="38" t="str">
        <f>RPT_PHU_CAP_TN!C247</f>
        <v>Nguyễn Hùng Anh</v>
      </c>
      <c r="D247" s="38" t="str">
        <f>RPT_PHU_CAP_TN!D247</f>
        <v>Nhân viên Bốc xếp</v>
      </c>
      <c r="E247">
        <f>VLOOKUP(B247,GD_CHAM_CONG!$C$6:$BD$912,37,FALSE)</f>
        <v>26</v>
      </c>
      <c r="F247">
        <f>VLOOKUP(B247,GD_CHAM_CONG!$C$6:$BD$912,38,FALSE)</f>
        <v>26</v>
      </c>
      <c r="G247">
        <f>VLOOKUP(B247,GD_CHAM_CONG!$C$6:$BD$912,50,FALSE)</f>
        <v>0</v>
      </c>
      <c r="H247" s="25">
        <f t="shared" si="0"/>
        <v>26</v>
      </c>
      <c r="I247" s="25">
        <f>IF(H247/E247*DM_TI_LE!$F$23&gt;680000,680000,H247/E247*DM_TI_LE!$F$23)</f>
        <v>680000</v>
      </c>
    </row>
    <row r="248" spans="1:9" ht="12.75">
      <c r="A248" s="36">
        <v>244</v>
      </c>
      <c r="B248" s="38">
        <f>RPT_PHU_CAP_TN!B248</f>
        <v>13450</v>
      </c>
      <c r="C248" s="38" t="str">
        <f>RPT_PHU_CAP_TN!C248</f>
        <v>Phạm Văn Mạnh</v>
      </c>
      <c r="D248" s="38" t="str">
        <f>RPT_PHU_CAP_TN!D248</f>
        <v>Nhân viên Bốc xếp</v>
      </c>
      <c r="E248">
        <f>VLOOKUP(B248,GD_CHAM_CONG!$C$6:$BD$912,37,FALSE)</f>
        <v>26</v>
      </c>
      <c r="F248">
        <f>VLOOKUP(B248,GD_CHAM_CONG!$C$6:$BD$912,38,FALSE)</f>
        <v>26</v>
      </c>
      <c r="G248">
        <f>VLOOKUP(B248,GD_CHAM_CONG!$C$6:$BD$912,50,FALSE)</f>
        <v>0</v>
      </c>
      <c r="H248" s="25">
        <f t="shared" si="0"/>
        <v>26</v>
      </c>
      <c r="I248" s="25">
        <f>IF(H248/E248*DM_TI_LE!$F$23&gt;680000,680000,H248/E248*DM_TI_LE!$F$23)</f>
        <v>680000</v>
      </c>
    </row>
    <row r="249" spans="1:9" ht="12.75">
      <c r="A249" s="36">
        <v>245</v>
      </c>
      <c r="B249" s="38">
        <f>RPT_PHU_CAP_TN!B249</f>
        <v>13451</v>
      </c>
      <c r="C249" s="38" t="str">
        <f>RPT_PHU_CAP_TN!C249</f>
        <v>Vũ Minh Tiến</v>
      </c>
      <c r="D249" s="38" t="str">
        <f>RPT_PHU_CAP_TN!D249</f>
        <v>Nhân viên Bốc xếp</v>
      </c>
      <c r="E249">
        <f>VLOOKUP(B249,GD_CHAM_CONG!$C$6:$BD$912,37,FALSE)</f>
        <v>26</v>
      </c>
      <c r="F249">
        <f>VLOOKUP(B249,GD_CHAM_CONG!$C$6:$BD$912,38,FALSE)</f>
        <v>26</v>
      </c>
      <c r="G249">
        <f>VLOOKUP(B249,GD_CHAM_CONG!$C$6:$BD$912,50,FALSE)</f>
        <v>0</v>
      </c>
      <c r="H249" s="25">
        <f t="shared" si="0"/>
        <v>26</v>
      </c>
      <c r="I249" s="25">
        <f>IF(H249/E249*DM_TI_LE!$F$23&gt;680000,680000,H249/E249*DM_TI_LE!$F$23)</f>
        <v>680000</v>
      </c>
    </row>
    <row r="250" spans="1:9" ht="12.75">
      <c r="A250" s="36">
        <v>246</v>
      </c>
      <c r="B250" s="38">
        <f>RPT_PHU_CAP_TN!B250</f>
        <v>13453</v>
      </c>
      <c r="C250" s="38" t="str">
        <f>RPT_PHU_CAP_TN!C250</f>
        <v>Nguyễn Văn Khiêm</v>
      </c>
      <c r="D250" s="38" t="str">
        <f>RPT_PHU_CAP_TN!D250</f>
        <v>Nhân viên Bốc xếp</v>
      </c>
      <c r="E250">
        <f>VLOOKUP(B250,GD_CHAM_CONG!$C$6:$BD$912,37,FALSE)</f>
        <v>26</v>
      </c>
      <c r="F250">
        <f>VLOOKUP(B250,GD_CHAM_CONG!$C$6:$BD$912,38,FALSE)</f>
        <v>26</v>
      </c>
      <c r="G250">
        <f>VLOOKUP(B250,GD_CHAM_CONG!$C$6:$BD$912,50,FALSE)</f>
        <v>0</v>
      </c>
      <c r="H250" s="25">
        <f t="shared" si="0"/>
        <v>26</v>
      </c>
      <c r="I250" s="25">
        <f>IF(H250/E250*DM_TI_LE!$F$23&gt;680000,680000,H250/E250*DM_TI_LE!$F$23)</f>
        <v>680000</v>
      </c>
    </row>
    <row r="251" spans="1:9" ht="12.75">
      <c r="A251" s="36">
        <v>247</v>
      </c>
      <c r="B251" s="38">
        <f>RPT_PHU_CAP_TN!B251</f>
        <v>13454</v>
      </c>
      <c r="C251" s="38" t="str">
        <f>RPT_PHU_CAP_TN!C251</f>
        <v>Nguyễn Xuân Hải</v>
      </c>
      <c r="D251" s="38" t="str">
        <f>RPT_PHU_CAP_TN!D251</f>
        <v>Nhân viên Bốc xếp</v>
      </c>
      <c r="E251">
        <f>VLOOKUP(B251,GD_CHAM_CONG!$C$6:$BD$912,37,FALSE)</f>
        <v>26</v>
      </c>
      <c r="F251">
        <f>VLOOKUP(B251,GD_CHAM_CONG!$C$6:$BD$912,38,FALSE)</f>
        <v>26</v>
      </c>
      <c r="G251">
        <f>VLOOKUP(B251,GD_CHAM_CONG!$C$6:$BD$912,50,FALSE)</f>
        <v>0</v>
      </c>
      <c r="H251" s="25">
        <f t="shared" si="0"/>
        <v>26</v>
      </c>
      <c r="I251" s="25">
        <f>IF(H251/E251*DM_TI_LE!$F$23&gt;680000,680000,H251/E251*DM_TI_LE!$F$23)</f>
        <v>680000</v>
      </c>
    </row>
    <row r="252" spans="1:9" ht="12.75">
      <c r="A252" s="36">
        <v>248</v>
      </c>
      <c r="B252" s="38">
        <f>RPT_PHU_CAP_TN!B252</f>
        <v>13455</v>
      </c>
      <c r="C252" s="38" t="str">
        <f>RPT_PHU_CAP_TN!C252</f>
        <v>Nguyễn Như Tuấn</v>
      </c>
      <c r="D252" s="38" t="str">
        <f>RPT_PHU_CAP_TN!D252</f>
        <v>Nhân viên Bốc xếp</v>
      </c>
      <c r="E252">
        <f>VLOOKUP(B252,GD_CHAM_CONG!$C$6:$BD$912,37,FALSE)</f>
        <v>26</v>
      </c>
      <c r="F252">
        <f>VLOOKUP(B252,GD_CHAM_CONG!$C$6:$BD$912,38,FALSE)</f>
        <v>26</v>
      </c>
      <c r="G252">
        <f>VLOOKUP(B252,GD_CHAM_CONG!$C$6:$BD$912,50,FALSE)</f>
        <v>0</v>
      </c>
      <c r="H252" s="25">
        <f t="shared" si="0"/>
        <v>26</v>
      </c>
      <c r="I252" s="25">
        <f>IF(H252/E252*DM_TI_LE!$F$23&gt;680000,680000,H252/E252*DM_TI_LE!$F$23)</f>
        <v>680000</v>
      </c>
    </row>
    <row r="253" spans="1:9" ht="12.75">
      <c r="A253" s="36">
        <v>249</v>
      </c>
      <c r="B253" s="38">
        <f>RPT_PHU_CAP_TN!B253</f>
        <v>13457</v>
      </c>
      <c r="C253" s="38" t="str">
        <f>RPT_PHU_CAP_TN!C253</f>
        <v>Trần Thanh Tuấn</v>
      </c>
      <c r="D253" s="38" t="str">
        <f>RPT_PHU_CAP_TN!D253</f>
        <v>Nhân viên Bốc xếp</v>
      </c>
      <c r="E253">
        <f>VLOOKUP(B253,GD_CHAM_CONG!$C$6:$BD$912,37,FALSE)</f>
        <v>26</v>
      </c>
      <c r="F253">
        <f>VLOOKUP(B253,GD_CHAM_CONG!$C$6:$BD$912,38,FALSE)</f>
        <v>26</v>
      </c>
      <c r="G253">
        <f>VLOOKUP(B253,GD_CHAM_CONG!$C$6:$BD$912,50,FALSE)</f>
        <v>0</v>
      </c>
      <c r="H253" s="25">
        <f t="shared" si="0"/>
        <v>26</v>
      </c>
      <c r="I253" s="25">
        <f>IF(H253/E253*DM_TI_LE!$F$23&gt;680000,680000,H253/E253*DM_TI_LE!$F$23)</f>
        <v>680000</v>
      </c>
    </row>
    <row r="254" spans="1:9" ht="12.75">
      <c r="A254" s="36">
        <v>250</v>
      </c>
      <c r="B254" s="38">
        <f>RPT_PHU_CAP_TN!B254</f>
        <v>13458</v>
      </c>
      <c r="C254" s="38" t="str">
        <f>RPT_PHU_CAP_TN!C254</f>
        <v>Nguyễn Việt Hải</v>
      </c>
      <c r="D254" s="38" t="str">
        <f>RPT_PHU_CAP_TN!D254</f>
        <v>Nhân viên Bốc xếp</v>
      </c>
      <c r="E254">
        <f>VLOOKUP(B254,GD_CHAM_CONG!$C$6:$BD$912,37,FALSE)</f>
        <v>26</v>
      </c>
      <c r="F254">
        <f>VLOOKUP(B254,GD_CHAM_CONG!$C$6:$BD$912,38,FALSE)</f>
        <v>26</v>
      </c>
      <c r="G254">
        <f>VLOOKUP(B254,GD_CHAM_CONG!$C$6:$BD$912,50,FALSE)</f>
        <v>0</v>
      </c>
      <c r="H254" s="25">
        <f t="shared" si="0"/>
        <v>26</v>
      </c>
      <c r="I254" s="25">
        <f>IF(H254/E254*DM_TI_LE!$F$23&gt;680000,680000,H254/E254*DM_TI_LE!$F$23)</f>
        <v>680000</v>
      </c>
    </row>
    <row r="255" spans="1:9" ht="12.75">
      <c r="A255" s="36">
        <v>251</v>
      </c>
      <c r="B255" s="38">
        <f>RPT_PHU_CAP_TN!B255</f>
        <v>13461</v>
      </c>
      <c r="C255" s="38" t="str">
        <f>RPT_PHU_CAP_TN!C255</f>
        <v>Cao Văn Mạnh</v>
      </c>
      <c r="D255" s="38" t="str">
        <f>RPT_PHU_CAP_TN!D255</f>
        <v>Nhân viên Bốc xếp</v>
      </c>
      <c r="E255">
        <f>VLOOKUP(B255,GD_CHAM_CONG!$C$6:$BD$912,37,FALSE)</f>
        <v>26</v>
      </c>
      <c r="F255">
        <f>VLOOKUP(B255,GD_CHAM_CONG!$C$6:$BD$912,38,FALSE)</f>
        <v>26</v>
      </c>
      <c r="G255">
        <f>VLOOKUP(B255,GD_CHAM_CONG!$C$6:$BD$912,50,FALSE)</f>
        <v>0</v>
      </c>
      <c r="H255" s="25">
        <f t="shared" si="0"/>
        <v>26</v>
      </c>
      <c r="I255" s="25">
        <f>IF(H255/E255*DM_TI_LE!$F$23&gt;680000,680000,H255/E255*DM_TI_LE!$F$23)</f>
        <v>680000</v>
      </c>
    </row>
    <row r="256" spans="1:9" ht="12.75">
      <c r="A256" s="36">
        <v>252</v>
      </c>
      <c r="B256" s="38">
        <f>RPT_PHU_CAP_TN!B256</f>
        <v>13464</v>
      </c>
      <c r="C256" s="38" t="str">
        <f>RPT_PHU_CAP_TN!C256</f>
        <v>Phạm Văn Dũng</v>
      </c>
      <c r="D256" s="38" t="str">
        <f>RPT_PHU_CAP_TN!D256</f>
        <v>Nhân viên Bốc xếp</v>
      </c>
      <c r="E256">
        <f>VLOOKUP(B256,GD_CHAM_CONG!$C$6:$BD$912,37,FALSE)</f>
        <v>26</v>
      </c>
      <c r="F256">
        <f>VLOOKUP(B256,GD_CHAM_CONG!$C$6:$BD$912,38,FALSE)</f>
        <v>26</v>
      </c>
      <c r="G256">
        <f>VLOOKUP(B256,GD_CHAM_CONG!$C$6:$BD$912,50,FALSE)</f>
        <v>0</v>
      </c>
      <c r="H256" s="25">
        <f t="shared" si="0"/>
        <v>26</v>
      </c>
      <c r="I256" s="25">
        <f>IF(H256/E256*DM_TI_LE!$F$23&gt;680000,680000,H256/E256*DM_TI_LE!$F$23)</f>
        <v>680000</v>
      </c>
    </row>
    <row r="257" spans="1:9" ht="12.75">
      <c r="A257" s="36">
        <v>253</v>
      </c>
      <c r="B257" s="38">
        <f>RPT_PHU_CAP_TN!B257</f>
        <v>13465</v>
      </c>
      <c r="C257" s="38" t="str">
        <f>RPT_PHU_CAP_TN!C257</f>
        <v>Vũ Văn Tuyền</v>
      </c>
      <c r="D257" s="38" t="str">
        <f>RPT_PHU_CAP_TN!D257</f>
        <v>Nhân viên Bốc xếp</v>
      </c>
      <c r="E257">
        <f>VLOOKUP(B257,GD_CHAM_CONG!$C$6:$BD$912,37,FALSE)</f>
        <v>26</v>
      </c>
      <c r="F257">
        <f>VLOOKUP(B257,GD_CHAM_CONG!$C$6:$BD$912,38,FALSE)</f>
        <v>26</v>
      </c>
      <c r="G257">
        <f>VLOOKUP(B257,GD_CHAM_CONG!$C$6:$BD$912,50,FALSE)</f>
        <v>0</v>
      </c>
      <c r="H257" s="25">
        <f t="shared" si="0"/>
        <v>26</v>
      </c>
      <c r="I257" s="25">
        <f>IF(H257/E257*DM_TI_LE!$F$23&gt;680000,680000,H257/E257*DM_TI_LE!$F$23)</f>
        <v>680000</v>
      </c>
    </row>
    <row r="258" spans="1:9" ht="12.75">
      <c r="A258" s="36">
        <v>254</v>
      </c>
      <c r="B258" s="38">
        <f>RPT_PHU_CAP_TN!B258</f>
        <v>13466</v>
      </c>
      <c r="C258" s="38" t="str">
        <f>RPT_PHU_CAP_TN!C258</f>
        <v>Nguyễn Viết Phi</v>
      </c>
      <c r="D258" s="38" t="str">
        <f>RPT_PHU_CAP_TN!D258</f>
        <v>Nhân viên Bốc xếp</v>
      </c>
      <c r="E258">
        <f>VLOOKUP(B258,GD_CHAM_CONG!$C$6:$BD$912,37,FALSE)</f>
        <v>26</v>
      </c>
      <c r="F258">
        <f>VLOOKUP(B258,GD_CHAM_CONG!$C$6:$BD$912,38,FALSE)</f>
        <v>26</v>
      </c>
      <c r="G258">
        <f>VLOOKUP(B258,GD_CHAM_CONG!$C$6:$BD$912,50,FALSE)</f>
        <v>0</v>
      </c>
      <c r="H258" s="25">
        <f t="shared" si="0"/>
        <v>26</v>
      </c>
      <c r="I258" s="25">
        <f>IF(H258/E258*DM_TI_LE!$F$23&gt;680000,680000,H258/E258*DM_TI_LE!$F$23)</f>
        <v>680000</v>
      </c>
    </row>
    <row r="259" spans="1:9" ht="12.75">
      <c r="A259" s="36">
        <v>255</v>
      </c>
      <c r="B259" s="38">
        <f>RPT_PHU_CAP_TN!B259</f>
        <v>13467</v>
      </c>
      <c r="C259" s="38" t="str">
        <f>RPT_PHU_CAP_TN!C259</f>
        <v>Tăng Văn Hải</v>
      </c>
      <c r="D259" s="38" t="str">
        <f>RPT_PHU_CAP_TN!D259</f>
        <v>Nhân viên Bốc xếp</v>
      </c>
      <c r="E259">
        <f>VLOOKUP(B259,GD_CHAM_CONG!$C$6:$BD$912,37,FALSE)</f>
        <v>26</v>
      </c>
      <c r="F259">
        <f>VLOOKUP(B259,GD_CHAM_CONG!$C$6:$BD$912,38,FALSE)</f>
        <v>26</v>
      </c>
      <c r="G259">
        <f>VLOOKUP(B259,GD_CHAM_CONG!$C$6:$BD$912,50,FALSE)</f>
        <v>0</v>
      </c>
      <c r="H259" s="25">
        <f t="shared" si="0"/>
        <v>26</v>
      </c>
      <c r="I259" s="25">
        <f>IF(H259/E259*DM_TI_LE!$F$23&gt;680000,680000,H259/E259*DM_TI_LE!$F$23)</f>
        <v>680000</v>
      </c>
    </row>
    <row r="260" spans="1:9" ht="12.75">
      <c r="A260" s="36">
        <v>256</v>
      </c>
      <c r="B260" s="38">
        <f>RPT_PHU_CAP_TN!B260</f>
        <v>13468</v>
      </c>
      <c r="C260" s="38" t="str">
        <f>RPT_PHU_CAP_TN!C260</f>
        <v>Lê Trọng Tài</v>
      </c>
      <c r="D260" s="38" t="str">
        <f>RPT_PHU_CAP_TN!D260</f>
        <v>Nhân viên Bốc xếp</v>
      </c>
      <c r="E260">
        <f>VLOOKUP(B260,GD_CHAM_CONG!$C$6:$BD$912,37,FALSE)</f>
        <v>26</v>
      </c>
      <c r="F260">
        <f>VLOOKUP(B260,GD_CHAM_CONG!$C$6:$BD$912,38,FALSE)</f>
        <v>26</v>
      </c>
      <c r="G260">
        <f>VLOOKUP(B260,GD_CHAM_CONG!$C$6:$BD$912,50,FALSE)</f>
        <v>0</v>
      </c>
      <c r="H260" s="25">
        <f t="shared" si="0"/>
        <v>26</v>
      </c>
      <c r="I260" s="25">
        <f>IF(H260/E260*DM_TI_LE!$F$23&gt;680000,680000,H260/E260*DM_TI_LE!$F$23)</f>
        <v>680000</v>
      </c>
    </row>
    <row r="261" spans="1:9" ht="12.75">
      <c r="A261" s="36">
        <v>257</v>
      </c>
      <c r="B261" s="38">
        <f>RPT_PHU_CAP_TN!B261</f>
        <v>11141</v>
      </c>
      <c r="C261" s="38" t="str">
        <f>RPT_PHU_CAP_TN!C261</f>
        <v>Lê Trọng Lệ</v>
      </c>
      <c r="D261" s="38" t="str">
        <f>RPT_PHU_CAP_TN!D261</f>
        <v>Nhân viên Bốc xếp</v>
      </c>
      <c r="E261">
        <f>VLOOKUP(B261,GD_CHAM_CONG!$C$6:$BD$912,37,FALSE)</f>
        <v>26</v>
      </c>
      <c r="F261">
        <f>VLOOKUP(B261,GD_CHAM_CONG!$C$6:$BD$912,38,FALSE)</f>
        <v>26</v>
      </c>
      <c r="G261">
        <f>VLOOKUP(B261,GD_CHAM_CONG!$C$6:$BD$912,50,FALSE)</f>
        <v>0</v>
      </c>
      <c r="H261" s="25">
        <f t="shared" si="0"/>
        <v>26</v>
      </c>
      <c r="I261" s="25">
        <f>IF(H261/E261*DM_TI_LE!$F$23&gt;680000,680000,H261/E261*DM_TI_LE!$F$23)</f>
        <v>680000</v>
      </c>
    </row>
    <row r="262" spans="1:9" ht="12.75">
      <c r="A262" s="36">
        <v>258</v>
      </c>
      <c r="B262" s="38">
        <f>RPT_PHU_CAP_TN!B262</f>
        <v>10681</v>
      </c>
      <c r="C262" s="38" t="str">
        <f>RPT_PHU_CAP_TN!C262</f>
        <v>Trần Văn Minh</v>
      </c>
      <c r="D262" s="38" t="str">
        <f>RPT_PHU_CAP_TN!D262</f>
        <v>NV Lái xe - VHTTB</v>
      </c>
      <c r="E262">
        <f>VLOOKUP(B262,GD_CHAM_CONG!$C$6:$BD$912,37,FALSE)</f>
        <v>26</v>
      </c>
      <c r="F262">
        <f>VLOOKUP(B262,GD_CHAM_CONG!$C$6:$BD$912,38,FALSE)</f>
        <v>26</v>
      </c>
      <c r="G262">
        <f>VLOOKUP(B262,GD_CHAM_CONG!$C$6:$BD$912,50,FALSE)</f>
        <v>0</v>
      </c>
      <c r="H262" s="25">
        <f t="shared" si="0"/>
        <v>26</v>
      </c>
      <c r="I262" s="25">
        <f>IF(H262/E262*DM_TI_LE!$F$23&gt;680000,680000,H262/E262*DM_TI_LE!$F$23)</f>
        <v>680000</v>
      </c>
    </row>
    <row r="263" spans="1:9" ht="12.75">
      <c r="A263" s="36">
        <v>259</v>
      </c>
      <c r="B263" s="38">
        <f>RPT_PHU_CAP_TN!B263</f>
        <v>10682</v>
      </c>
      <c r="C263" s="38" t="str">
        <f>RPT_PHU_CAP_TN!C263</f>
        <v>Nguyễn Gia Chiến</v>
      </c>
      <c r="D263" s="38" t="str">
        <f>RPT_PHU_CAP_TN!D263</f>
        <v>NV Lái xe - VHTTB</v>
      </c>
      <c r="E263">
        <f>VLOOKUP(B263,GD_CHAM_CONG!$C$6:$BD$912,37,FALSE)</f>
        <v>26</v>
      </c>
      <c r="F263">
        <f>VLOOKUP(B263,GD_CHAM_CONG!$C$6:$BD$912,38,FALSE)</f>
        <v>21</v>
      </c>
      <c r="G263">
        <f>VLOOKUP(B263,GD_CHAM_CONG!$C$6:$BD$912,50,FALSE)</f>
        <v>0</v>
      </c>
      <c r="H263" s="25">
        <f t="shared" si="0"/>
        <v>21</v>
      </c>
      <c r="I263" s="25">
        <f>IF(H263/E263*DM_TI_LE!$F$23&gt;680000,680000,H263/E263*DM_TI_LE!$F$23)</f>
        <v>549230.76923076925</v>
      </c>
    </row>
    <row r="264" spans="1:9" ht="12.75">
      <c r="A264" s="36">
        <v>260</v>
      </c>
      <c r="B264" s="38">
        <f>RPT_PHU_CAP_TN!B264</f>
        <v>10683</v>
      </c>
      <c r="C264" s="38" t="str">
        <f>RPT_PHU_CAP_TN!C264</f>
        <v>Nguyễn Trung Sơn</v>
      </c>
      <c r="D264" s="38" t="str">
        <f>RPT_PHU_CAP_TN!D264</f>
        <v>NV Lái xe - VHTTB</v>
      </c>
      <c r="E264">
        <f>VLOOKUP(B264,GD_CHAM_CONG!$C$6:$BD$912,37,FALSE)</f>
        <v>26</v>
      </c>
      <c r="F264">
        <f>VLOOKUP(B264,GD_CHAM_CONG!$C$6:$BD$912,38,FALSE)</f>
        <v>26</v>
      </c>
      <c r="G264">
        <f>VLOOKUP(B264,GD_CHAM_CONG!$C$6:$BD$912,50,FALSE)</f>
        <v>0</v>
      </c>
      <c r="H264" s="25">
        <f t="shared" si="0"/>
        <v>26</v>
      </c>
      <c r="I264" s="25">
        <f>IF(H264/E264*DM_TI_LE!$F$23&gt;680000,680000,H264/E264*DM_TI_LE!$F$23)</f>
        <v>680000</v>
      </c>
    </row>
    <row r="265" spans="1:9" ht="12.75">
      <c r="A265" s="36">
        <v>261</v>
      </c>
      <c r="B265" s="38">
        <f>RPT_PHU_CAP_TN!B265</f>
        <v>10684</v>
      </c>
      <c r="C265" s="38" t="str">
        <f>RPT_PHU_CAP_TN!C265</f>
        <v>Lê Quang Hợp</v>
      </c>
      <c r="D265" s="38" t="str">
        <f>RPT_PHU_CAP_TN!D265</f>
        <v>NV Lái xe - VHTTB</v>
      </c>
      <c r="E265">
        <f>VLOOKUP(B265,GD_CHAM_CONG!$C$6:$BD$912,37,FALSE)</f>
        <v>26</v>
      </c>
      <c r="F265">
        <f>VLOOKUP(B265,GD_CHAM_CONG!$C$6:$BD$912,38,FALSE)</f>
        <v>26</v>
      </c>
      <c r="G265">
        <f>VLOOKUP(B265,GD_CHAM_CONG!$C$6:$BD$912,50,FALSE)</f>
        <v>0</v>
      </c>
      <c r="H265" s="25">
        <f t="shared" si="0"/>
        <v>26</v>
      </c>
      <c r="I265" s="25">
        <f>IF(H265/E265*DM_TI_LE!$F$23&gt;680000,680000,H265/E265*DM_TI_LE!$F$23)</f>
        <v>680000</v>
      </c>
    </row>
    <row r="266" spans="1:9" ht="12.75">
      <c r="A266" s="36">
        <v>262</v>
      </c>
      <c r="B266" s="38">
        <f>RPT_PHU_CAP_TN!B266</f>
        <v>10705</v>
      </c>
      <c r="C266" s="38" t="str">
        <f>RPT_PHU_CAP_TN!C266</f>
        <v>Nguyễn Hữu Nam</v>
      </c>
      <c r="D266" s="38" t="str">
        <f>RPT_PHU_CAP_TN!D266</f>
        <v>NV Lái xe - VHTTB</v>
      </c>
      <c r="E266">
        <f>VLOOKUP(B266,GD_CHAM_CONG!$C$6:$BD$912,37,FALSE)</f>
        <v>26</v>
      </c>
      <c r="F266">
        <f>VLOOKUP(B266,GD_CHAM_CONG!$C$6:$BD$912,38,FALSE)</f>
        <v>26</v>
      </c>
      <c r="G266">
        <f>VLOOKUP(B266,GD_CHAM_CONG!$C$6:$BD$912,50,FALSE)</f>
        <v>0</v>
      </c>
      <c r="H266" s="25">
        <f t="shared" si="0"/>
        <v>26</v>
      </c>
      <c r="I266" s="25">
        <f>IF(H266/E266*DM_TI_LE!$F$23&gt;680000,680000,H266/E266*DM_TI_LE!$F$23)</f>
        <v>680000</v>
      </c>
    </row>
    <row r="267" spans="1:9" ht="12.75">
      <c r="A267" s="36">
        <v>263</v>
      </c>
      <c r="B267" s="38">
        <f>RPT_PHU_CAP_TN!B267</f>
        <v>10706</v>
      </c>
      <c r="C267" s="38" t="str">
        <f>RPT_PHU_CAP_TN!C267</f>
        <v>Đặng Đình Phương</v>
      </c>
      <c r="D267" s="38" t="str">
        <f>RPT_PHU_CAP_TN!D267</f>
        <v>NV Lái xe - VHTTB</v>
      </c>
      <c r="E267">
        <f>VLOOKUP(B267,GD_CHAM_CONG!$C$6:$BD$912,37,FALSE)</f>
        <v>26</v>
      </c>
      <c r="F267">
        <f>VLOOKUP(B267,GD_CHAM_CONG!$C$6:$BD$912,38,FALSE)</f>
        <v>26</v>
      </c>
      <c r="G267">
        <f>VLOOKUP(B267,GD_CHAM_CONG!$C$6:$BD$912,50,FALSE)</f>
        <v>0</v>
      </c>
      <c r="H267" s="25">
        <f t="shared" si="0"/>
        <v>26</v>
      </c>
      <c r="I267" s="25">
        <f>IF(H267/E267*DM_TI_LE!$F$23&gt;680000,680000,H267/E267*DM_TI_LE!$F$23)</f>
        <v>680000</v>
      </c>
    </row>
    <row r="268" spans="1:9" ht="12.75">
      <c r="A268" s="36">
        <v>264</v>
      </c>
      <c r="B268" s="38">
        <f>RPT_PHU_CAP_TN!B268</f>
        <v>10707</v>
      </c>
      <c r="C268" s="38" t="str">
        <f>RPT_PHU_CAP_TN!C268</f>
        <v>Phù Trung Ninh</v>
      </c>
      <c r="D268" s="38" t="str">
        <f>RPT_PHU_CAP_TN!D268</f>
        <v>NV Lái xe - VHTTB</v>
      </c>
      <c r="E268">
        <f>VLOOKUP(B268,GD_CHAM_CONG!$C$6:$BD$912,37,FALSE)</f>
        <v>26</v>
      </c>
      <c r="F268">
        <f>VLOOKUP(B268,GD_CHAM_CONG!$C$6:$BD$912,38,FALSE)</f>
        <v>26</v>
      </c>
      <c r="G268">
        <f>VLOOKUP(B268,GD_CHAM_CONG!$C$6:$BD$912,50,FALSE)</f>
        <v>0</v>
      </c>
      <c r="H268" s="25">
        <f t="shared" si="0"/>
        <v>26</v>
      </c>
      <c r="I268" s="25">
        <f>IF(H268/E268*DM_TI_LE!$F$23&gt;680000,680000,H268/E268*DM_TI_LE!$F$23)</f>
        <v>680000</v>
      </c>
    </row>
    <row r="269" spans="1:9" ht="12.75">
      <c r="A269" s="36">
        <v>265</v>
      </c>
      <c r="B269" s="38">
        <f>RPT_PHU_CAP_TN!B269</f>
        <v>10708</v>
      </c>
      <c r="C269" s="38" t="str">
        <f>RPT_PHU_CAP_TN!C269</f>
        <v>Phạm Đình Thuần</v>
      </c>
      <c r="D269" s="38" t="str">
        <f>RPT_PHU_CAP_TN!D269</f>
        <v>NV Lái xe - VHTTB</v>
      </c>
      <c r="E269">
        <f>VLOOKUP(B269,GD_CHAM_CONG!$C$6:$BD$912,37,FALSE)</f>
        <v>26</v>
      </c>
      <c r="F269">
        <f>VLOOKUP(B269,GD_CHAM_CONG!$C$6:$BD$912,38,FALSE)</f>
        <v>26</v>
      </c>
      <c r="G269">
        <f>VLOOKUP(B269,GD_CHAM_CONG!$C$6:$BD$912,50,FALSE)</f>
        <v>0</v>
      </c>
      <c r="H269" s="25">
        <f t="shared" si="0"/>
        <v>26</v>
      </c>
      <c r="I269" s="25">
        <f>IF(H269/E269*DM_TI_LE!$F$23&gt;680000,680000,H269/E269*DM_TI_LE!$F$23)</f>
        <v>680000</v>
      </c>
    </row>
    <row r="270" spans="1:9" ht="12.75">
      <c r="A270" s="36">
        <v>266</v>
      </c>
      <c r="B270" s="38">
        <f>RPT_PHU_CAP_TN!B270</f>
        <v>10710</v>
      </c>
      <c r="C270" s="38" t="str">
        <f>RPT_PHU_CAP_TN!C270</f>
        <v>Nguyễn Anh Dũng</v>
      </c>
      <c r="D270" s="38" t="str">
        <f>RPT_PHU_CAP_TN!D270</f>
        <v>NV Lái xe - VHTTB</v>
      </c>
      <c r="E270">
        <f>VLOOKUP(B270,GD_CHAM_CONG!$C$6:$BD$912,37,FALSE)</f>
        <v>26</v>
      </c>
      <c r="F270">
        <f>VLOOKUP(B270,GD_CHAM_CONG!$C$6:$BD$912,38,FALSE)</f>
        <v>26</v>
      </c>
      <c r="G270">
        <f>VLOOKUP(B270,GD_CHAM_CONG!$C$6:$BD$912,50,FALSE)</f>
        <v>0</v>
      </c>
      <c r="H270" s="25">
        <f t="shared" si="0"/>
        <v>26</v>
      </c>
      <c r="I270" s="25">
        <f>IF(H270/E270*DM_TI_LE!$F$23&gt;680000,680000,H270/E270*DM_TI_LE!$F$23)</f>
        <v>680000</v>
      </c>
    </row>
    <row r="271" spans="1:9" ht="12.75">
      <c r="A271" s="36">
        <v>267</v>
      </c>
      <c r="B271" s="38">
        <f>RPT_PHU_CAP_TN!B271</f>
        <v>10711</v>
      </c>
      <c r="C271" s="38" t="str">
        <f>RPT_PHU_CAP_TN!C271</f>
        <v>Nguyễn Ngọc Hà</v>
      </c>
      <c r="D271" s="38" t="str">
        <f>RPT_PHU_CAP_TN!D271</f>
        <v>NV Lái xe - VHTTB</v>
      </c>
      <c r="E271">
        <f>VLOOKUP(B271,GD_CHAM_CONG!$C$6:$BD$912,37,FALSE)</f>
        <v>26</v>
      </c>
      <c r="F271">
        <f>VLOOKUP(B271,GD_CHAM_CONG!$C$6:$BD$912,38,FALSE)</f>
        <v>20</v>
      </c>
      <c r="G271">
        <f>VLOOKUP(B271,GD_CHAM_CONG!$C$6:$BD$912,50,FALSE)</f>
        <v>0</v>
      </c>
      <c r="H271" s="25">
        <f t="shared" si="0"/>
        <v>20</v>
      </c>
      <c r="I271" s="25">
        <f>IF(H271/E271*DM_TI_LE!$F$23&gt;680000,680000,H271/E271*DM_TI_LE!$F$23)</f>
        <v>523076.92307692312</v>
      </c>
    </row>
    <row r="272" spans="1:9" ht="12.75">
      <c r="A272" s="36">
        <v>268</v>
      </c>
      <c r="B272" s="38">
        <f>RPT_PHU_CAP_TN!B272</f>
        <v>10712</v>
      </c>
      <c r="C272" s="38" t="str">
        <f>RPT_PHU_CAP_TN!C272</f>
        <v>Phạm Đức Long</v>
      </c>
      <c r="D272" s="38" t="str">
        <f>RPT_PHU_CAP_TN!D272</f>
        <v>NV Lái xe - VHTTB</v>
      </c>
      <c r="E272">
        <f>VLOOKUP(B272,GD_CHAM_CONG!$C$6:$BD$912,37,FALSE)</f>
        <v>26</v>
      </c>
      <c r="F272">
        <f>VLOOKUP(B272,GD_CHAM_CONG!$C$6:$BD$912,38,FALSE)</f>
        <v>26</v>
      </c>
      <c r="G272">
        <f>VLOOKUP(B272,GD_CHAM_CONG!$C$6:$BD$912,50,FALSE)</f>
        <v>0</v>
      </c>
      <c r="H272" s="25">
        <f t="shared" si="0"/>
        <v>26</v>
      </c>
      <c r="I272" s="25">
        <f>IF(H272/E272*DM_TI_LE!$F$23&gt;680000,680000,H272/E272*DM_TI_LE!$F$23)</f>
        <v>680000</v>
      </c>
    </row>
    <row r="273" spans="1:9" ht="12.75">
      <c r="A273" s="36">
        <v>269</v>
      </c>
      <c r="B273" s="38">
        <f>RPT_PHU_CAP_TN!B273</f>
        <v>10713</v>
      </c>
      <c r="C273" s="38" t="str">
        <f>RPT_PHU_CAP_TN!C273</f>
        <v>Trịnh Văn Mạnh</v>
      </c>
      <c r="D273" s="38" t="str">
        <f>RPT_PHU_CAP_TN!D273</f>
        <v>NV Lái xe - VHTTB</v>
      </c>
      <c r="E273">
        <f>VLOOKUP(B273,GD_CHAM_CONG!$C$6:$BD$912,37,FALSE)</f>
        <v>26</v>
      </c>
      <c r="F273">
        <f>VLOOKUP(B273,GD_CHAM_CONG!$C$6:$BD$912,38,FALSE)</f>
        <v>26</v>
      </c>
      <c r="G273">
        <f>VLOOKUP(B273,GD_CHAM_CONG!$C$6:$BD$912,50,FALSE)</f>
        <v>0</v>
      </c>
      <c r="H273" s="25">
        <f t="shared" si="0"/>
        <v>26</v>
      </c>
      <c r="I273" s="25">
        <f>IF(H273/E273*DM_TI_LE!$F$23&gt;680000,680000,H273/E273*DM_TI_LE!$F$23)</f>
        <v>680000</v>
      </c>
    </row>
    <row r="274" spans="1:9" ht="12.75">
      <c r="A274" s="36">
        <v>270</v>
      </c>
      <c r="B274" s="38">
        <f>RPT_PHU_CAP_TN!B274</f>
        <v>10714</v>
      </c>
      <c r="C274" s="38" t="str">
        <f>RPT_PHU_CAP_TN!C274</f>
        <v>Phạm Văn Hải</v>
      </c>
      <c r="D274" s="38" t="str">
        <f>RPT_PHU_CAP_TN!D274</f>
        <v>NV Lái xe - VHTTB</v>
      </c>
      <c r="E274">
        <f>VLOOKUP(B274,GD_CHAM_CONG!$C$6:$BD$912,37,FALSE)</f>
        <v>26</v>
      </c>
      <c r="F274">
        <f>VLOOKUP(B274,GD_CHAM_CONG!$C$6:$BD$912,38,FALSE)</f>
        <v>26</v>
      </c>
      <c r="G274">
        <f>VLOOKUP(B274,GD_CHAM_CONG!$C$6:$BD$912,50,FALSE)</f>
        <v>0</v>
      </c>
      <c r="H274" s="25">
        <f t="shared" si="0"/>
        <v>26</v>
      </c>
      <c r="I274" s="25">
        <f>IF(H274/E274*DM_TI_LE!$F$23&gt;680000,680000,H274/E274*DM_TI_LE!$F$23)</f>
        <v>680000</v>
      </c>
    </row>
    <row r="275" spans="1:9" ht="12.75">
      <c r="A275" s="36">
        <v>271</v>
      </c>
      <c r="B275" s="38">
        <f>RPT_PHU_CAP_TN!B275</f>
        <v>10716</v>
      </c>
      <c r="C275" s="38" t="str">
        <f>RPT_PHU_CAP_TN!C275</f>
        <v>Bùi Văn Thành</v>
      </c>
      <c r="D275" s="38" t="str">
        <f>RPT_PHU_CAP_TN!D275</f>
        <v>NV Lái xe - VHTTB</v>
      </c>
      <c r="E275">
        <f>VLOOKUP(B275,GD_CHAM_CONG!$C$6:$BD$912,37,FALSE)</f>
        <v>26</v>
      </c>
      <c r="F275">
        <f>VLOOKUP(B275,GD_CHAM_CONG!$C$6:$BD$912,38,FALSE)</f>
        <v>26</v>
      </c>
      <c r="G275">
        <f>VLOOKUP(B275,GD_CHAM_CONG!$C$6:$BD$912,50,FALSE)</f>
        <v>0</v>
      </c>
      <c r="H275" s="25">
        <f t="shared" si="0"/>
        <v>26</v>
      </c>
      <c r="I275" s="25">
        <f>IF(H275/E275*DM_TI_LE!$F$23&gt;680000,680000,H275/E275*DM_TI_LE!$F$23)</f>
        <v>680000</v>
      </c>
    </row>
    <row r="276" spans="1:9" ht="12.75">
      <c r="A276" s="36">
        <v>272</v>
      </c>
      <c r="B276" s="38">
        <f>RPT_PHU_CAP_TN!B276</f>
        <v>10717</v>
      </c>
      <c r="C276" s="38" t="str">
        <f>RPT_PHU_CAP_TN!C276</f>
        <v>Bùi Chí Công</v>
      </c>
      <c r="D276" s="38" t="str">
        <f>RPT_PHU_CAP_TN!D276</f>
        <v>NV Lái xe - VHTTB</v>
      </c>
      <c r="E276">
        <f>VLOOKUP(B276,GD_CHAM_CONG!$C$6:$BD$912,37,FALSE)</f>
        <v>26</v>
      </c>
      <c r="F276">
        <f>VLOOKUP(B276,GD_CHAM_CONG!$C$6:$BD$912,38,FALSE)</f>
        <v>26</v>
      </c>
      <c r="G276">
        <f>VLOOKUP(B276,GD_CHAM_CONG!$C$6:$BD$912,50,FALSE)</f>
        <v>0</v>
      </c>
      <c r="H276" s="25">
        <f t="shared" si="0"/>
        <v>26</v>
      </c>
      <c r="I276" s="25">
        <f>IF(H276/E276*DM_TI_LE!$F$23&gt;680000,680000,H276/E276*DM_TI_LE!$F$23)</f>
        <v>680000</v>
      </c>
    </row>
    <row r="277" spans="1:9" ht="12.75">
      <c r="A277" s="36">
        <v>273</v>
      </c>
      <c r="B277" s="38">
        <f>RPT_PHU_CAP_TN!B277</f>
        <v>10718</v>
      </c>
      <c r="C277" s="38" t="str">
        <f>RPT_PHU_CAP_TN!C277</f>
        <v>Nguyễn Văn Định</v>
      </c>
      <c r="D277" s="38" t="str">
        <f>RPT_PHU_CAP_TN!D277</f>
        <v>NV Lái xe - VHTTB</v>
      </c>
      <c r="E277">
        <f>VLOOKUP(B277,GD_CHAM_CONG!$C$6:$BD$912,37,FALSE)</f>
        <v>26</v>
      </c>
      <c r="F277">
        <f>VLOOKUP(B277,GD_CHAM_CONG!$C$6:$BD$912,38,FALSE)</f>
        <v>24</v>
      </c>
      <c r="G277">
        <f>VLOOKUP(B277,GD_CHAM_CONG!$C$6:$BD$912,50,FALSE)</f>
        <v>0</v>
      </c>
      <c r="H277" s="25">
        <f t="shared" si="0"/>
        <v>24</v>
      </c>
      <c r="I277" s="25">
        <f>IF(H277/E277*DM_TI_LE!$F$23&gt;680000,680000,H277/E277*DM_TI_LE!$F$23)</f>
        <v>627692.30769230775</v>
      </c>
    </row>
    <row r="278" spans="1:9" ht="12.75">
      <c r="A278" s="36">
        <v>274</v>
      </c>
      <c r="B278" s="38">
        <f>RPT_PHU_CAP_TN!B278</f>
        <v>10719</v>
      </c>
      <c r="C278" s="38" t="str">
        <f>RPT_PHU_CAP_TN!C278</f>
        <v>Nguyễn Hải Anh</v>
      </c>
      <c r="D278" s="38" t="str">
        <f>RPT_PHU_CAP_TN!D278</f>
        <v>NV Lái xe - VHTTB</v>
      </c>
      <c r="E278">
        <f>VLOOKUP(B278,GD_CHAM_CONG!$C$6:$BD$912,37,FALSE)</f>
        <v>26</v>
      </c>
      <c r="F278">
        <f>VLOOKUP(B278,GD_CHAM_CONG!$C$6:$BD$912,38,FALSE)</f>
        <v>21</v>
      </c>
      <c r="G278">
        <f>VLOOKUP(B278,GD_CHAM_CONG!$C$6:$BD$912,50,FALSE)</f>
        <v>0</v>
      </c>
      <c r="H278" s="25">
        <f t="shared" si="0"/>
        <v>21</v>
      </c>
      <c r="I278" s="25">
        <f>IF(H278/E278*DM_TI_LE!$F$23&gt;680000,680000,H278/E278*DM_TI_LE!$F$23)</f>
        <v>549230.76923076925</v>
      </c>
    </row>
    <row r="279" spans="1:9" ht="12.75">
      <c r="A279" s="36">
        <v>275</v>
      </c>
      <c r="B279" s="38">
        <f>RPT_PHU_CAP_TN!B279</f>
        <v>10720</v>
      </c>
      <c r="C279" s="38" t="str">
        <f>RPT_PHU_CAP_TN!C279</f>
        <v>Bùi Kiên Trung</v>
      </c>
      <c r="D279" s="38" t="str">
        <f>RPT_PHU_CAP_TN!D279</f>
        <v>NV Lái xe - VHTTB</v>
      </c>
      <c r="E279">
        <f>VLOOKUP(B279,GD_CHAM_CONG!$C$6:$BD$912,37,FALSE)</f>
        <v>26</v>
      </c>
      <c r="F279">
        <f>VLOOKUP(B279,GD_CHAM_CONG!$C$6:$BD$912,38,FALSE)</f>
        <v>26</v>
      </c>
      <c r="G279">
        <f>VLOOKUP(B279,GD_CHAM_CONG!$C$6:$BD$912,50,FALSE)</f>
        <v>0</v>
      </c>
      <c r="H279" s="25">
        <f t="shared" si="0"/>
        <v>26</v>
      </c>
      <c r="I279" s="25">
        <f>IF(H279/E279*DM_TI_LE!$F$23&gt;680000,680000,H279/E279*DM_TI_LE!$F$23)</f>
        <v>680000</v>
      </c>
    </row>
    <row r="280" spans="1:9" ht="12.75">
      <c r="A280" s="36">
        <v>276</v>
      </c>
      <c r="B280" s="38">
        <f>RPT_PHU_CAP_TN!B280</f>
        <v>10721</v>
      </c>
      <c r="C280" s="38" t="str">
        <f>RPT_PHU_CAP_TN!C280</f>
        <v>Vũ Quốc Cường</v>
      </c>
      <c r="D280" s="38" t="str">
        <f>RPT_PHU_CAP_TN!D280</f>
        <v>NV Lái xe - VHTTB</v>
      </c>
      <c r="E280">
        <f>VLOOKUP(B280,GD_CHAM_CONG!$C$6:$BD$912,37,FALSE)</f>
        <v>26</v>
      </c>
      <c r="F280">
        <f>VLOOKUP(B280,GD_CHAM_CONG!$C$6:$BD$912,38,FALSE)</f>
        <v>26</v>
      </c>
      <c r="G280">
        <f>VLOOKUP(B280,GD_CHAM_CONG!$C$6:$BD$912,50,FALSE)</f>
        <v>0</v>
      </c>
      <c r="H280" s="25">
        <f t="shared" si="0"/>
        <v>26</v>
      </c>
      <c r="I280" s="25">
        <f>IF(H280/E280*DM_TI_LE!$F$23&gt;680000,680000,H280/E280*DM_TI_LE!$F$23)</f>
        <v>680000</v>
      </c>
    </row>
    <row r="281" spans="1:9" ht="12.75">
      <c r="A281" s="36">
        <v>277</v>
      </c>
      <c r="B281" s="38">
        <f>RPT_PHU_CAP_TN!B281</f>
        <v>10722</v>
      </c>
      <c r="C281" s="38" t="str">
        <f>RPT_PHU_CAP_TN!C281</f>
        <v>Vũ Văn Dương</v>
      </c>
      <c r="D281" s="38" t="str">
        <f>RPT_PHU_CAP_TN!D281</f>
        <v>NV Lái xe - VHTTB</v>
      </c>
      <c r="E281">
        <f>VLOOKUP(B281,GD_CHAM_CONG!$C$6:$BD$912,37,FALSE)</f>
        <v>26</v>
      </c>
      <c r="F281">
        <f>VLOOKUP(B281,GD_CHAM_CONG!$C$6:$BD$912,38,FALSE)</f>
        <v>26</v>
      </c>
      <c r="G281">
        <f>VLOOKUP(B281,GD_CHAM_CONG!$C$6:$BD$912,50,FALSE)</f>
        <v>0</v>
      </c>
      <c r="H281" s="25">
        <f t="shared" si="0"/>
        <v>26</v>
      </c>
      <c r="I281" s="25">
        <f>IF(H281/E281*DM_TI_LE!$F$23&gt;680000,680000,H281/E281*DM_TI_LE!$F$23)</f>
        <v>680000</v>
      </c>
    </row>
    <row r="282" spans="1:9" ht="12.75">
      <c r="A282" s="36">
        <v>278</v>
      </c>
      <c r="B282" s="38">
        <f>RPT_PHU_CAP_TN!B282</f>
        <v>10723</v>
      </c>
      <c r="C282" s="38" t="str">
        <f>RPT_PHU_CAP_TN!C282</f>
        <v>Vũ Văn Thái</v>
      </c>
      <c r="D282" s="38" t="str">
        <f>RPT_PHU_CAP_TN!D282</f>
        <v>NV Lái xe - VHTTB</v>
      </c>
      <c r="E282">
        <f>VLOOKUP(B282,GD_CHAM_CONG!$C$6:$BD$912,37,FALSE)</f>
        <v>26</v>
      </c>
      <c r="F282">
        <f>VLOOKUP(B282,GD_CHAM_CONG!$C$6:$BD$912,38,FALSE)</f>
        <v>26</v>
      </c>
      <c r="G282">
        <f>VLOOKUP(B282,GD_CHAM_CONG!$C$6:$BD$912,50,FALSE)</f>
        <v>0</v>
      </c>
      <c r="H282" s="25">
        <f t="shared" si="0"/>
        <v>26</v>
      </c>
      <c r="I282" s="25">
        <f>IF(H282/E282*DM_TI_LE!$F$23&gt;680000,680000,H282/E282*DM_TI_LE!$F$23)</f>
        <v>680000</v>
      </c>
    </row>
    <row r="283" spans="1:9" ht="12.75">
      <c r="A283" s="36">
        <v>279</v>
      </c>
      <c r="B283" s="38">
        <f>RPT_PHU_CAP_TN!B283</f>
        <v>10725</v>
      </c>
      <c r="C283" s="38" t="str">
        <f>RPT_PHU_CAP_TN!C283</f>
        <v>Phạm Quang Sơn</v>
      </c>
      <c r="D283" s="38" t="str">
        <f>RPT_PHU_CAP_TN!D283</f>
        <v>NV Lái xe - VHTTB</v>
      </c>
      <c r="E283">
        <f>VLOOKUP(B283,GD_CHAM_CONG!$C$6:$BD$912,37,FALSE)</f>
        <v>26</v>
      </c>
      <c r="F283">
        <f>VLOOKUP(B283,GD_CHAM_CONG!$C$6:$BD$912,38,FALSE)</f>
        <v>26</v>
      </c>
      <c r="G283">
        <f>VLOOKUP(B283,GD_CHAM_CONG!$C$6:$BD$912,50,FALSE)</f>
        <v>0</v>
      </c>
      <c r="H283" s="25">
        <f t="shared" si="0"/>
        <v>26</v>
      </c>
      <c r="I283" s="25">
        <f>IF(H283/E283*DM_TI_LE!$F$23&gt;680000,680000,H283/E283*DM_TI_LE!$F$23)</f>
        <v>680000</v>
      </c>
    </row>
    <row r="284" spans="1:9" ht="12.75">
      <c r="A284" s="36">
        <v>280</v>
      </c>
      <c r="B284" s="38">
        <f>RPT_PHU_CAP_TN!B284</f>
        <v>10726</v>
      </c>
      <c r="C284" s="38" t="str">
        <f>RPT_PHU_CAP_TN!C284</f>
        <v>Vũ Mạnh Hùng</v>
      </c>
      <c r="D284" s="38" t="str">
        <f>RPT_PHU_CAP_TN!D284</f>
        <v>NV Lái xe - VHTTB</v>
      </c>
      <c r="E284">
        <f>VLOOKUP(B284,GD_CHAM_CONG!$C$6:$BD$912,37,FALSE)</f>
        <v>26</v>
      </c>
      <c r="F284">
        <f>VLOOKUP(B284,GD_CHAM_CONG!$C$6:$BD$912,38,FALSE)</f>
        <v>26</v>
      </c>
      <c r="G284">
        <f>VLOOKUP(B284,GD_CHAM_CONG!$C$6:$BD$912,50,FALSE)</f>
        <v>0</v>
      </c>
      <c r="H284" s="25">
        <f t="shared" si="0"/>
        <v>26</v>
      </c>
      <c r="I284" s="25">
        <f>IF(H284/E284*DM_TI_LE!$F$23&gt;680000,680000,H284/E284*DM_TI_LE!$F$23)</f>
        <v>680000</v>
      </c>
    </row>
    <row r="285" spans="1:9" ht="12.75">
      <c r="A285" s="36">
        <v>281</v>
      </c>
      <c r="B285" s="38">
        <f>RPT_PHU_CAP_TN!B285</f>
        <v>10727</v>
      </c>
      <c r="C285" s="38" t="str">
        <f>RPT_PHU_CAP_TN!C285</f>
        <v>Trần Mạnh Hùng</v>
      </c>
      <c r="D285" s="38" t="str">
        <f>RPT_PHU_CAP_TN!D285</f>
        <v>NV Lái xe - VHTTB</v>
      </c>
      <c r="E285">
        <f>VLOOKUP(B285,GD_CHAM_CONG!$C$6:$BD$912,37,FALSE)</f>
        <v>26</v>
      </c>
      <c r="F285">
        <f>VLOOKUP(B285,GD_CHAM_CONG!$C$6:$BD$912,38,FALSE)</f>
        <v>26</v>
      </c>
      <c r="G285">
        <f>VLOOKUP(B285,GD_CHAM_CONG!$C$6:$BD$912,50,FALSE)</f>
        <v>0</v>
      </c>
      <c r="H285" s="25">
        <f t="shared" si="0"/>
        <v>26</v>
      </c>
      <c r="I285" s="25">
        <f>IF(H285/E285*DM_TI_LE!$F$23&gt;680000,680000,H285/E285*DM_TI_LE!$F$23)</f>
        <v>680000</v>
      </c>
    </row>
    <row r="286" spans="1:9" ht="12.75">
      <c r="A286" s="36">
        <v>282</v>
      </c>
      <c r="B286" s="38">
        <f>RPT_PHU_CAP_TN!B286</f>
        <v>10728</v>
      </c>
      <c r="C286" s="38" t="str">
        <f>RPT_PHU_CAP_TN!C286</f>
        <v>Nguyễn Mạnh Hùng</v>
      </c>
      <c r="D286" s="38" t="str">
        <f>RPT_PHU_CAP_TN!D286</f>
        <v>NV Lái xe - VHTTB</v>
      </c>
      <c r="E286">
        <f>VLOOKUP(B286,GD_CHAM_CONG!$C$6:$BD$912,37,FALSE)</f>
        <v>26</v>
      </c>
      <c r="F286">
        <f>VLOOKUP(B286,GD_CHAM_CONG!$C$6:$BD$912,38,FALSE)</f>
        <v>18</v>
      </c>
      <c r="G286">
        <f>VLOOKUP(B286,GD_CHAM_CONG!$C$6:$BD$912,50,FALSE)</f>
        <v>0</v>
      </c>
      <c r="H286" s="25">
        <f t="shared" si="0"/>
        <v>18</v>
      </c>
      <c r="I286" s="25">
        <f>IF(H286/E286*DM_TI_LE!$F$23&gt;680000,680000,H286/E286*DM_TI_LE!$F$23)</f>
        <v>470769.23076923075</v>
      </c>
    </row>
    <row r="287" spans="1:9" ht="12.75">
      <c r="A287" s="36">
        <v>283</v>
      </c>
      <c r="B287" s="38">
        <f>RPT_PHU_CAP_TN!B287</f>
        <v>10729</v>
      </c>
      <c r="C287" s="38" t="str">
        <f>RPT_PHU_CAP_TN!C287</f>
        <v>Nguyễn Thanh Quyết</v>
      </c>
      <c r="D287" s="38" t="str">
        <f>RPT_PHU_CAP_TN!D287</f>
        <v>NV Lái xe - VHTTB</v>
      </c>
      <c r="E287">
        <f>VLOOKUP(B287,GD_CHAM_CONG!$C$6:$BD$912,37,FALSE)</f>
        <v>26</v>
      </c>
      <c r="F287">
        <f>VLOOKUP(B287,GD_CHAM_CONG!$C$6:$BD$912,38,FALSE)</f>
        <v>26</v>
      </c>
      <c r="G287">
        <f>VLOOKUP(B287,GD_CHAM_CONG!$C$6:$BD$912,50,FALSE)</f>
        <v>0</v>
      </c>
      <c r="H287" s="25">
        <f t="shared" si="0"/>
        <v>26</v>
      </c>
      <c r="I287" s="25">
        <f>IF(H287/E287*DM_TI_LE!$F$23&gt;680000,680000,H287/E287*DM_TI_LE!$F$23)</f>
        <v>680000</v>
      </c>
    </row>
    <row r="288" spans="1:9" ht="12.75">
      <c r="A288" s="36">
        <v>284</v>
      </c>
      <c r="B288" s="38">
        <f>RPT_PHU_CAP_TN!B288</f>
        <v>10730</v>
      </c>
      <c r="C288" s="38" t="str">
        <f>RPT_PHU_CAP_TN!C288</f>
        <v>Nguyễn Thanh Bình</v>
      </c>
      <c r="D288" s="38" t="str">
        <f>RPT_PHU_CAP_TN!D288</f>
        <v>NV Lái xe - VHTTB</v>
      </c>
      <c r="E288">
        <f>VLOOKUP(B288,GD_CHAM_CONG!$C$6:$BD$912,37,FALSE)</f>
        <v>26</v>
      </c>
      <c r="F288">
        <f>VLOOKUP(B288,GD_CHAM_CONG!$C$6:$BD$912,38,FALSE)</f>
        <v>16</v>
      </c>
      <c r="G288">
        <f>VLOOKUP(B288,GD_CHAM_CONG!$C$6:$BD$912,50,FALSE)</f>
        <v>0</v>
      </c>
      <c r="H288" s="25">
        <f t="shared" si="0"/>
        <v>16</v>
      </c>
      <c r="I288" s="25">
        <f>IF(H288/E288*DM_TI_LE!$F$23&gt;680000,680000,H288/E288*DM_TI_LE!$F$23)</f>
        <v>418461.5384615385</v>
      </c>
    </row>
    <row r="289" spans="1:9" ht="12.75">
      <c r="A289" s="36">
        <v>285</v>
      </c>
      <c r="B289" s="38">
        <f>RPT_PHU_CAP_TN!B289</f>
        <v>10731</v>
      </c>
      <c r="C289" s="38" t="str">
        <f>RPT_PHU_CAP_TN!C289</f>
        <v>Vũ Tiến Lịch</v>
      </c>
      <c r="D289" s="38" t="str">
        <f>RPT_PHU_CAP_TN!D289</f>
        <v>NV Lái xe - VHTTB</v>
      </c>
      <c r="E289">
        <f>VLOOKUP(B289,GD_CHAM_CONG!$C$6:$BD$912,37,FALSE)</f>
        <v>26</v>
      </c>
      <c r="F289">
        <f>VLOOKUP(B289,GD_CHAM_CONG!$C$6:$BD$912,38,FALSE)</f>
        <v>26</v>
      </c>
      <c r="G289">
        <f>VLOOKUP(B289,GD_CHAM_CONG!$C$6:$BD$912,50,FALSE)</f>
        <v>0</v>
      </c>
      <c r="H289" s="25">
        <f t="shared" si="0"/>
        <v>26</v>
      </c>
      <c r="I289" s="25">
        <f>IF(H289/E289*DM_TI_LE!$F$23&gt;680000,680000,H289/E289*DM_TI_LE!$F$23)</f>
        <v>680000</v>
      </c>
    </row>
    <row r="290" spans="1:9" ht="12.75">
      <c r="A290" s="36">
        <v>286</v>
      </c>
      <c r="B290" s="38">
        <f>RPT_PHU_CAP_TN!B290</f>
        <v>10732</v>
      </c>
      <c r="C290" s="38" t="str">
        <f>RPT_PHU_CAP_TN!C290</f>
        <v>Nguyễn Xuân Hợi</v>
      </c>
      <c r="D290" s="38" t="str">
        <f>RPT_PHU_CAP_TN!D290</f>
        <v>NV Lái xe - VHTTB</v>
      </c>
      <c r="E290">
        <f>VLOOKUP(B290,GD_CHAM_CONG!$C$6:$BD$912,37,FALSE)</f>
        <v>26</v>
      </c>
      <c r="F290">
        <f>VLOOKUP(B290,GD_CHAM_CONG!$C$6:$BD$912,38,FALSE)</f>
        <v>26</v>
      </c>
      <c r="G290">
        <f>VLOOKUP(B290,GD_CHAM_CONG!$C$6:$BD$912,50,FALSE)</f>
        <v>0</v>
      </c>
      <c r="H290" s="25">
        <f t="shared" si="0"/>
        <v>26</v>
      </c>
      <c r="I290" s="25">
        <f>IF(H290/E290*DM_TI_LE!$F$23&gt;680000,680000,H290/E290*DM_TI_LE!$F$23)</f>
        <v>680000</v>
      </c>
    </row>
    <row r="291" spans="1:9" ht="12.75">
      <c r="A291" s="36">
        <v>287</v>
      </c>
      <c r="B291" s="38">
        <f>RPT_PHU_CAP_TN!B291</f>
        <v>10733</v>
      </c>
      <c r="C291" s="38" t="str">
        <f>RPT_PHU_CAP_TN!C291</f>
        <v>Nguyễn Văn Sơn</v>
      </c>
      <c r="D291" s="38" t="str">
        <f>RPT_PHU_CAP_TN!D291</f>
        <v>NV Lái xe - VHTTB</v>
      </c>
      <c r="E291">
        <f>VLOOKUP(B291,GD_CHAM_CONG!$C$6:$BD$912,37,FALSE)</f>
        <v>26</v>
      </c>
      <c r="F291">
        <f>VLOOKUP(B291,GD_CHAM_CONG!$C$6:$BD$912,38,FALSE)</f>
        <v>26</v>
      </c>
      <c r="G291">
        <f>VLOOKUP(B291,GD_CHAM_CONG!$C$6:$BD$912,50,FALSE)</f>
        <v>0</v>
      </c>
      <c r="H291" s="25">
        <f t="shared" si="0"/>
        <v>26</v>
      </c>
      <c r="I291" s="25">
        <f>IF(H291/E291*DM_TI_LE!$F$23&gt;680000,680000,H291/E291*DM_TI_LE!$F$23)</f>
        <v>680000</v>
      </c>
    </row>
    <row r="292" spans="1:9" ht="12.75">
      <c r="A292" s="36">
        <v>288</v>
      </c>
      <c r="B292" s="38">
        <f>RPT_PHU_CAP_TN!B292</f>
        <v>11132</v>
      </c>
      <c r="C292" s="38" t="str">
        <f>RPT_PHU_CAP_TN!C292</f>
        <v>Nguyễn Hữu Chức</v>
      </c>
      <c r="D292" s="38" t="str">
        <f>RPT_PHU_CAP_TN!D292</f>
        <v>NV Lái xe - VHTTB</v>
      </c>
      <c r="E292">
        <f>VLOOKUP(B292,GD_CHAM_CONG!$C$6:$BD$912,37,FALSE)</f>
        <v>26</v>
      </c>
      <c r="F292">
        <f>VLOOKUP(B292,GD_CHAM_CONG!$C$6:$BD$912,38,FALSE)</f>
        <v>26</v>
      </c>
      <c r="G292">
        <f>VLOOKUP(B292,GD_CHAM_CONG!$C$6:$BD$912,50,FALSE)</f>
        <v>0</v>
      </c>
      <c r="H292" s="25">
        <f t="shared" si="0"/>
        <v>26</v>
      </c>
      <c r="I292" s="25">
        <f>IF(H292/E292*DM_TI_LE!$F$23&gt;680000,680000,H292/E292*DM_TI_LE!$F$23)</f>
        <v>680000</v>
      </c>
    </row>
    <row r="293" spans="1:9" ht="12.75">
      <c r="A293" s="36">
        <v>289</v>
      </c>
      <c r="B293" s="38">
        <f>RPT_PHU_CAP_TN!B293</f>
        <v>11133</v>
      </c>
      <c r="C293" s="38" t="str">
        <f>RPT_PHU_CAP_TN!C293</f>
        <v>Phù Định</v>
      </c>
      <c r="D293" s="38" t="str">
        <f>RPT_PHU_CAP_TN!D293</f>
        <v>NV Lái xe - VHTTB</v>
      </c>
      <c r="E293">
        <f>VLOOKUP(B293,GD_CHAM_CONG!$C$6:$BD$912,37,FALSE)</f>
        <v>26</v>
      </c>
      <c r="F293">
        <f>VLOOKUP(B293,GD_CHAM_CONG!$C$6:$BD$912,38,FALSE)</f>
        <v>26</v>
      </c>
      <c r="G293">
        <f>VLOOKUP(B293,GD_CHAM_CONG!$C$6:$BD$912,50,FALSE)</f>
        <v>0</v>
      </c>
      <c r="H293" s="25">
        <f t="shared" si="0"/>
        <v>26</v>
      </c>
      <c r="I293" s="25">
        <f>IF(H293/E293*DM_TI_LE!$F$23&gt;680000,680000,H293/E293*DM_TI_LE!$F$23)</f>
        <v>680000</v>
      </c>
    </row>
    <row r="294" spans="1:9" ht="12.75">
      <c r="A294" s="36">
        <v>290</v>
      </c>
      <c r="B294" s="38">
        <f>RPT_PHU_CAP_TN!B294</f>
        <v>11134</v>
      </c>
      <c r="C294" s="38" t="str">
        <f>RPT_PHU_CAP_TN!C294</f>
        <v>Hồ Ngọc Hà</v>
      </c>
      <c r="D294" s="38" t="str">
        <f>RPT_PHU_CAP_TN!D294</f>
        <v>NV Lái xe - VHTTB</v>
      </c>
      <c r="E294">
        <f>VLOOKUP(B294,GD_CHAM_CONG!$C$6:$BD$912,37,FALSE)</f>
        <v>26</v>
      </c>
      <c r="F294">
        <f>VLOOKUP(B294,GD_CHAM_CONG!$C$6:$BD$912,38,FALSE)</f>
        <v>26</v>
      </c>
      <c r="G294">
        <f>VLOOKUP(B294,GD_CHAM_CONG!$C$6:$BD$912,50,FALSE)</f>
        <v>0</v>
      </c>
      <c r="H294" s="25">
        <f t="shared" si="0"/>
        <v>26</v>
      </c>
      <c r="I294" s="25">
        <f>IF(H294/E294*DM_TI_LE!$F$23&gt;680000,680000,H294/E294*DM_TI_LE!$F$23)</f>
        <v>680000</v>
      </c>
    </row>
    <row r="295" spans="1:9" ht="12.75">
      <c r="A295" s="36">
        <v>291</v>
      </c>
      <c r="B295" s="38">
        <f>RPT_PHU_CAP_TN!B295</f>
        <v>11135</v>
      </c>
      <c r="C295" s="38" t="str">
        <f>RPT_PHU_CAP_TN!C295</f>
        <v>Nguyễn Đắc Thanh</v>
      </c>
      <c r="D295" s="38" t="str">
        <f>RPT_PHU_CAP_TN!D295</f>
        <v>NV Lái xe - VHTTB</v>
      </c>
      <c r="E295">
        <f>VLOOKUP(B295,GD_CHAM_CONG!$C$6:$BD$912,37,FALSE)</f>
        <v>26</v>
      </c>
      <c r="F295">
        <f>VLOOKUP(B295,GD_CHAM_CONG!$C$6:$BD$912,38,FALSE)</f>
        <v>26</v>
      </c>
      <c r="G295">
        <f>VLOOKUP(B295,GD_CHAM_CONG!$C$6:$BD$912,50,FALSE)</f>
        <v>0</v>
      </c>
      <c r="H295" s="25">
        <f t="shared" si="0"/>
        <v>26</v>
      </c>
      <c r="I295" s="25">
        <f>IF(H295/E295*DM_TI_LE!$F$23&gt;680000,680000,H295/E295*DM_TI_LE!$F$23)</f>
        <v>680000</v>
      </c>
    </row>
    <row r="296" spans="1:9" ht="12.75">
      <c r="A296" s="36">
        <v>292</v>
      </c>
      <c r="B296" s="38">
        <f>RPT_PHU_CAP_TN!B296</f>
        <v>11136</v>
      </c>
      <c r="C296" s="38" t="str">
        <f>RPT_PHU_CAP_TN!C296</f>
        <v>Nguyễn Huy Dũng</v>
      </c>
      <c r="D296" s="38" t="str">
        <f>RPT_PHU_CAP_TN!D296</f>
        <v>NV Lái xe - VHTTB</v>
      </c>
      <c r="E296">
        <f>VLOOKUP(B296,GD_CHAM_CONG!$C$6:$BD$912,37,FALSE)</f>
        <v>26</v>
      </c>
      <c r="F296">
        <f>VLOOKUP(B296,GD_CHAM_CONG!$C$6:$BD$912,38,FALSE)</f>
        <v>26</v>
      </c>
      <c r="G296">
        <f>VLOOKUP(B296,GD_CHAM_CONG!$C$6:$BD$912,50,FALSE)</f>
        <v>0</v>
      </c>
      <c r="H296" s="25">
        <f t="shared" si="0"/>
        <v>26</v>
      </c>
      <c r="I296" s="25">
        <f>IF(H296/E296*DM_TI_LE!$F$23&gt;680000,680000,H296/E296*DM_TI_LE!$F$23)</f>
        <v>680000</v>
      </c>
    </row>
    <row r="297" spans="1:9" ht="12.75">
      <c r="A297" s="36">
        <v>293</v>
      </c>
      <c r="B297" s="38">
        <f>RPT_PHU_CAP_TN!B297</f>
        <v>11137</v>
      </c>
      <c r="C297" s="38" t="str">
        <f>RPT_PHU_CAP_TN!C297</f>
        <v>Nguyễn Văn Phong</v>
      </c>
      <c r="D297" s="38" t="str">
        <f>RPT_PHU_CAP_TN!D297</f>
        <v>NV Lái xe - VHTTB</v>
      </c>
      <c r="E297">
        <f>VLOOKUP(B297,GD_CHAM_CONG!$C$6:$BD$912,37,FALSE)</f>
        <v>26</v>
      </c>
      <c r="F297">
        <f>VLOOKUP(B297,GD_CHAM_CONG!$C$6:$BD$912,38,FALSE)</f>
        <v>26</v>
      </c>
      <c r="G297">
        <f>VLOOKUP(B297,GD_CHAM_CONG!$C$6:$BD$912,50,FALSE)</f>
        <v>0</v>
      </c>
      <c r="H297" s="25">
        <f t="shared" si="0"/>
        <v>26</v>
      </c>
      <c r="I297" s="25">
        <f>IF(H297/E297*DM_TI_LE!$F$23&gt;680000,680000,H297/E297*DM_TI_LE!$F$23)</f>
        <v>680000</v>
      </c>
    </row>
    <row r="298" spans="1:9" ht="12.75">
      <c r="A298" s="36">
        <v>294</v>
      </c>
      <c r="B298" s="38">
        <f>RPT_PHU_CAP_TN!B298</f>
        <v>11138</v>
      </c>
      <c r="C298" s="38" t="str">
        <f>RPT_PHU_CAP_TN!C298</f>
        <v>Phạm Việt Tùng</v>
      </c>
      <c r="D298" s="38" t="str">
        <f>RPT_PHU_CAP_TN!D298</f>
        <v>NV Lái xe - VHTTB</v>
      </c>
      <c r="E298">
        <f>VLOOKUP(B298,GD_CHAM_CONG!$C$6:$BD$912,37,FALSE)</f>
        <v>26</v>
      </c>
      <c r="F298">
        <f>VLOOKUP(B298,GD_CHAM_CONG!$C$6:$BD$912,38,FALSE)</f>
        <v>26</v>
      </c>
      <c r="G298">
        <f>VLOOKUP(B298,GD_CHAM_CONG!$C$6:$BD$912,50,FALSE)</f>
        <v>0</v>
      </c>
      <c r="H298" s="25">
        <f t="shared" si="0"/>
        <v>26</v>
      </c>
      <c r="I298" s="25">
        <f>IF(H298/E298*DM_TI_LE!$F$23&gt;680000,680000,H298/E298*DM_TI_LE!$F$23)</f>
        <v>680000</v>
      </c>
    </row>
    <row r="299" spans="1:9" ht="12.75">
      <c r="A299" s="36">
        <v>295</v>
      </c>
      <c r="B299" s="38">
        <f>RPT_PHU_CAP_TN!B299</f>
        <v>11139</v>
      </c>
      <c r="C299" s="38" t="str">
        <f>RPT_PHU_CAP_TN!C299</f>
        <v>Phùng Viết Dũng</v>
      </c>
      <c r="D299" s="38" t="str">
        <f>RPT_PHU_CAP_TN!D299</f>
        <v>NV Lái xe - VHTTB</v>
      </c>
      <c r="E299">
        <f>VLOOKUP(B299,GD_CHAM_CONG!$C$6:$BD$912,37,FALSE)</f>
        <v>26</v>
      </c>
      <c r="F299">
        <f>VLOOKUP(B299,GD_CHAM_CONG!$C$6:$BD$912,38,FALSE)</f>
        <v>26</v>
      </c>
      <c r="G299">
        <f>VLOOKUP(B299,GD_CHAM_CONG!$C$6:$BD$912,50,FALSE)</f>
        <v>0</v>
      </c>
      <c r="H299" s="25">
        <f t="shared" si="0"/>
        <v>26</v>
      </c>
      <c r="I299" s="25">
        <f>IF(H299/E299*DM_TI_LE!$F$23&gt;680000,680000,H299/E299*DM_TI_LE!$F$23)</f>
        <v>680000</v>
      </c>
    </row>
    <row r="300" spans="1:9" ht="12.75">
      <c r="A300" s="36">
        <v>296</v>
      </c>
      <c r="B300" s="38">
        <f>RPT_PHU_CAP_TN!B300</f>
        <v>11142</v>
      </c>
      <c r="C300" s="38" t="str">
        <f>RPT_PHU_CAP_TN!C300</f>
        <v>Trần Văn Chính</v>
      </c>
      <c r="D300" s="38" t="str">
        <f>RPT_PHU_CAP_TN!D300</f>
        <v>NV Lái xe - VHTTB</v>
      </c>
      <c r="E300">
        <f>VLOOKUP(B300,GD_CHAM_CONG!$C$6:$BD$912,37,FALSE)</f>
        <v>26</v>
      </c>
      <c r="F300">
        <f>VLOOKUP(B300,GD_CHAM_CONG!$C$6:$BD$912,38,FALSE)</f>
        <v>26</v>
      </c>
      <c r="G300">
        <f>VLOOKUP(B300,GD_CHAM_CONG!$C$6:$BD$912,50,FALSE)</f>
        <v>0</v>
      </c>
      <c r="H300" s="25">
        <f t="shared" si="0"/>
        <v>26</v>
      </c>
      <c r="I300" s="25">
        <f>IF(H300/E300*DM_TI_LE!$F$23&gt;680000,680000,H300/E300*DM_TI_LE!$F$23)</f>
        <v>680000</v>
      </c>
    </row>
    <row r="301" spans="1:9" ht="12.75">
      <c r="A301" s="36">
        <v>297</v>
      </c>
      <c r="B301" s="38">
        <f>RPT_PHU_CAP_TN!B301</f>
        <v>11143</v>
      </c>
      <c r="C301" s="38" t="str">
        <f>RPT_PHU_CAP_TN!C301</f>
        <v>Phù Xuân Tiền</v>
      </c>
      <c r="D301" s="38" t="str">
        <f>RPT_PHU_CAP_TN!D301</f>
        <v>NV Lái xe - VHTTB</v>
      </c>
      <c r="E301">
        <f>VLOOKUP(B301,GD_CHAM_CONG!$C$6:$BD$912,37,FALSE)</f>
        <v>26</v>
      </c>
      <c r="F301">
        <f>VLOOKUP(B301,GD_CHAM_CONG!$C$6:$BD$912,38,FALSE)</f>
        <v>26</v>
      </c>
      <c r="G301">
        <f>VLOOKUP(B301,GD_CHAM_CONG!$C$6:$BD$912,50,FALSE)</f>
        <v>0</v>
      </c>
      <c r="H301" s="25">
        <f t="shared" si="0"/>
        <v>26</v>
      </c>
      <c r="I301" s="25">
        <f>IF(H301/E301*DM_TI_LE!$F$23&gt;680000,680000,H301/E301*DM_TI_LE!$F$23)</f>
        <v>680000</v>
      </c>
    </row>
    <row r="302" spans="1:9" ht="12.75">
      <c r="A302" s="36">
        <v>298</v>
      </c>
      <c r="B302" s="38">
        <f>RPT_PHU_CAP_TN!B302</f>
        <v>11144</v>
      </c>
      <c r="C302" s="38" t="str">
        <f>RPT_PHU_CAP_TN!C302</f>
        <v>Đinh Văn Bền</v>
      </c>
      <c r="D302" s="38" t="str">
        <f>RPT_PHU_CAP_TN!D302</f>
        <v>NV Lái xe - VHTTB</v>
      </c>
      <c r="E302">
        <f>VLOOKUP(B302,GD_CHAM_CONG!$C$6:$BD$912,37,FALSE)</f>
        <v>26</v>
      </c>
      <c r="F302">
        <f>VLOOKUP(B302,GD_CHAM_CONG!$C$6:$BD$912,38,FALSE)</f>
        <v>26</v>
      </c>
      <c r="G302">
        <f>VLOOKUP(B302,GD_CHAM_CONG!$C$6:$BD$912,50,FALSE)</f>
        <v>0</v>
      </c>
      <c r="H302" s="25">
        <f t="shared" si="0"/>
        <v>26</v>
      </c>
      <c r="I302" s="25">
        <f>IF(H302/E302*DM_TI_LE!$F$23&gt;680000,680000,H302/E302*DM_TI_LE!$F$23)</f>
        <v>680000</v>
      </c>
    </row>
    <row r="303" spans="1:9" ht="12.75">
      <c r="A303" s="36">
        <v>299</v>
      </c>
      <c r="B303" s="38">
        <f>RPT_PHU_CAP_TN!B303</f>
        <v>11145</v>
      </c>
      <c r="C303" s="38" t="str">
        <f>RPT_PHU_CAP_TN!C303</f>
        <v>Nguyễn Tiến Ngọc</v>
      </c>
      <c r="D303" s="38" t="str">
        <f>RPT_PHU_CAP_TN!D303</f>
        <v>NV Lái xe - VHTTB</v>
      </c>
      <c r="E303">
        <f>VLOOKUP(B303,GD_CHAM_CONG!$C$6:$BD$912,37,FALSE)</f>
        <v>26</v>
      </c>
      <c r="F303">
        <f>VLOOKUP(B303,GD_CHAM_CONG!$C$6:$BD$912,38,FALSE)</f>
        <v>26</v>
      </c>
      <c r="G303">
        <f>VLOOKUP(B303,GD_CHAM_CONG!$C$6:$BD$912,50,FALSE)</f>
        <v>0</v>
      </c>
      <c r="H303" s="25">
        <f t="shared" si="0"/>
        <v>26</v>
      </c>
      <c r="I303" s="25">
        <f>IF(H303/E303*DM_TI_LE!$F$23&gt;680000,680000,H303/E303*DM_TI_LE!$F$23)</f>
        <v>680000</v>
      </c>
    </row>
    <row r="304" spans="1:9" ht="12.75">
      <c r="A304" s="36">
        <v>300</v>
      </c>
      <c r="B304" s="38">
        <f>RPT_PHU_CAP_TN!B304</f>
        <v>13406</v>
      </c>
      <c r="C304" s="38" t="str">
        <f>RPT_PHU_CAP_TN!C304</f>
        <v>Hoàng Đình Mạnh</v>
      </c>
      <c r="D304" s="38" t="str">
        <f>RPT_PHU_CAP_TN!D304</f>
        <v>NV Lái xe - VHTTB</v>
      </c>
      <c r="E304">
        <f>VLOOKUP(B304,GD_CHAM_CONG!$C$6:$BD$912,37,FALSE)</f>
        <v>26</v>
      </c>
      <c r="F304">
        <f>VLOOKUP(B304,GD_CHAM_CONG!$C$6:$BD$912,38,FALSE)</f>
        <v>25</v>
      </c>
      <c r="G304">
        <f>VLOOKUP(B304,GD_CHAM_CONG!$C$6:$BD$912,50,FALSE)</f>
        <v>0</v>
      </c>
      <c r="H304" s="25">
        <f t="shared" si="0"/>
        <v>25</v>
      </c>
      <c r="I304" s="25">
        <f>IF(H304/E304*DM_TI_LE!$F$23&gt;680000,680000,H304/E304*DM_TI_LE!$F$23)</f>
        <v>653846.15384615387</v>
      </c>
    </row>
    <row r="305" spans="1:9" ht="12.75">
      <c r="A305" s="36">
        <v>301</v>
      </c>
      <c r="B305" s="38">
        <f>RPT_PHU_CAP_TN!B305</f>
        <v>13407</v>
      </c>
      <c r="C305" s="38" t="str">
        <f>RPT_PHU_CAP_TN!C305</f>
        <v>Vương Văn Tiến</v>
      </c>
      <c r="D305" s="38" t="str">
        <f>RPT_PHU_CAP_TN!D305</f>
        <v>NV Lái xe - VHTTB</v>
      </c>
      <c r="E305">
        <f>VLOOKUP(B305,GD_CHAM_CONG!$C$6:$BD$912,37,FALSE)</f>
        <v>26</v>
      </c>
      <c r="F305">
        <f>VLOOKUP(B305,GD_CHAM_CONG!$C$6:$BD$912,38,FALSE)</f>
        <v>26</v>
      </c>
      <c r="G305">
        <f>VLOOKUP(B305,GD_CHAM_CONG!$C$6:$BD$912,50,FALSE)</f>
        <v>0</v>
      </c>
      <c r="H305" s="25">
        <f t="shared" si="0"/>
        <v>26</v>
      </c>
      <c r="I305" s="25">
        <f>IF(H305/E305*DM_TI_LE!$F$23&gt;680000,680000,H305/E305*DM_TI_LE!$F$23)</f>
        <v>680000</v>
      </c>
    </row>
    <row r="306" spans="1:9" ht="12.75">
      <c r="A306" s="36">
        <v>302</v>
      </c>
      <c r="B306" s="38">
        <f>RPT_PHU_CAP_TN!B306</f>
        <v>13408</v>
      </c>
      <c r="C306" s="38" t="str">
        <f>RPT_PHU_CAP_TN!C306</f>
        <v>Nguyễn Phương Thắng</v>
      </c>
      <c r="D306" s="38" t="str">
        <f>RPT_PHU_CAP_TN!D306</f>
        <v>NV Lái xe - VHTTB</v>
      </c>
      <c r="E306">
        <f>VLOOKUP(B306,GD_CHAM_CONG!$C$6:$BD$912,37,FALSE)</f>
        <v>26</v>
      </c>
      <c r="F306">
        <f>VLOOKUP(B306,GD_CHAM_CONG!$C$6:$BD$912,38,FALSE)</f>
        <v>26</v>
      </c>
      <c r="G306">
        <f>VLOOKUP(B306,GD_CHAM_CONG!$C$6:$BD$912,50,FALSE)</f>
        <v>0</v>
      </c>
      <c r="H306" s="25">
        <f t="shared" si="0"/>
        <v>26</v>
      </c>
      <c r="I306" s="25">
        <f>IF(H306/E306*DM_TI_LE!$F$23&gt;680000,680000,H306/E306*DM_TI_LE!$F$23)</f>
        <v>680000</v>
      </c>
    </row>
    <row r="307" spans="1:9" ht="12.75">
      <c r="A307" s="36">
        <v>303</v>
      </c>
      <c r="B307" s="38">
        <f>RPT_PHU_CAP_TN!B307</f>
        <v>13409</v>
      </c>
      <c r="C307" s="38" t="str">
        <f>RPT_PHU_CAP_TN!C307</f>
        <v>Lê Tuấn Anh</v>
      </c>
      <c r="D307" s="38" t="str">
        <f>RPT_PHU_CAP_TN!D307</f>
        <v>NV Lái xe - VHTTB</v>
      </c>
      <c r="E307">
        <f>VLOOKUP(B307,GD_CHAM_CONG!$C$6:$BD$912,37,FALSE)</f>
        <v>26</v>
      </c>
      <c r="F307">
        <f>VLOOKUP(B307,GD_CHAM_CONG!$C$6:$BD$912,38,FALSE)</f>
        <v>26</v>
      </c>
      <c r="G307">
        <f>VLOOKUP(B307,GD_CHAM_CONG!$C$6:$BD$912,50,FALSE)</f>
        <v>0</v>
      </c>
      <c r="H307" s="25">
        <f t="shared" si="0"/>
        <v>26</v>
      </c>
      <c r="I307" s="25">
        <f>IF(H307/E307*DM_TI_LE!$F$23&gt;680000,680000,H307/E307*DM_TI_LE!$F$23)</f>
        <v>680000</v>
      </c>
    </row>
    <row r="308" spans="1:9" ht="12.75">
      <c r="A308" s="36">
        <v>304</v>
      </c>
      <c r="B308" s="38">
        <f>RPT_PHU_CAP_TN!B308</f>
        <v>13410</v>
      </c>
      <c r="C308" s="38" t="str">
        <f>RPT_PHU_CAP_TN!C308</f>
        <v>Đoàn Văn Phương</v>
      </c>
      <c r="D308" s="38" t="str">
        <f>RPT_PHU_CAP_TN!D308</f>
        <v>NV Lái xe - VHTTB</v>
      </c>
      <c r="E308">
        <f>VLOOKUP(B308,GD_CHAM_CONG!$C$6:$BD$912,37,FALSE)</f>
        <v>26</v>
      </c>
      <c r="F308">
        <f>VLOOKUP(B308,GD_CHAM_CONG!$C$6:$BD$912,38,FALSE)</f>
        <v>26</v>
      </c>
      <c r="G308">
        <f>VLOOKUP(B308,GD_CHAM_CONG!$C$6:$BD$912,50,FALSE)</f>
        <v>0</v>
      </c>
      <c r="H308" s="25">
        <f t="shared" si="0"/>
        <v>26</v>
      </c>
      <c r="I308" s="25">
        <f>IF(H308/E308*DM_TI_LE!$F$23&gt;680000,680000,H308/E308*DM_TI_LE!$F$23)</f>
        <v>680000</v>
      </c>
    </row>
    <row r="309" spans="1:9" ht="12.75">
      <c r="A309" s="36">
        <v>305</v>
      </c>
      <c r="B309" s="38">
        <f>RPT_PHU_CAP_TN!B309</f>
        <v>13411</v>
      </c>
      <c r="C309" s="38" t="str">
        <f>RPT_PHU_CAP_TN!C309</f>
        <v>Nguyễn Văn Hà</v>
      </c>
      <c r="D309" s="38" t="str">
        <f>RPT_PHU_CAP_TN!D309</f>
        <v>NV Lái xe - VHTTB</v>
      </c>
      <c r="E309">
        <f>VLOOKUP(B309,GD_CHAM_CONG!$C$6:$BD$912,37,FALSE)</f>
        <v>26</v>
      </c>
      <c r="F309">
        <f>VLOOKUP(B309,GD_CHAM_CONG!$C$6:$BD$912,38,FALSE)</f>
        <v>26</v>
      </c>
      <c r="G309">
        <f>VLOOKUP(B309,GD_CHAM_CONG!$C$6:$BD$912,50,FALSE)</f>
        <v>0</v>
      </c>
      <c r="H309" s="25">
        <f t="shared" si="0"/>
        <v>26</v>
      </c>
      <c r="I309" s="25">
        <f>IF(H309/E309*DM_TI_LE!$F$23&gt;680000,680000,H309/E309*DM_TI_LE!$F$23)</f>
        <v>680000</v>
      </c>
    </row>
    <row r="310" spans="1:9" ht="12.75">
      <c r="A310" s="36">
        <v>306</v>
      </c>
      <c r="B310" s="38">
        <f>RPT_PHU_CAP_TN!B310</f>
        <v>13412</v>
      </c>
      <c r="C310" s="38" t="str">
        <f>RPT_PHU_CAP_TN!C310</f>
        <v>Nguyễn Mạnh Hiếu</v>
      </c>
      <c r="D310" s="38" t="str">
        <f>RPT_PHU_CAP_TN!D310</f>
        <v>NV Lái xe - VHTTB</v>
      </c>
      <c r="E310">
        <f>VLOOKUP(B310,GD_CHAM_CONG!$C$6:$BD$912,37,FALSE)</f>
        <v>26</v>
      </c>
      <c r="F310">
        <f>VLOOKUP(B310,GD_CHAM_CONG!$C$6:$BD$912,38,FALSE)</f>
        <v>26</v>
      </c>
      <c r="G310">
        <f>VLOOKUP(B310,GD_CHAM_CONG!$C$6:$BD$912,50,FALSE)</f>
        <v>0</v>
      </c>
      <c r="H310" s="25">
        <f t="shared" si="0"/>
        <v>26</v>
      </c>
      <c r="I310" s="25">
        <f>IF(H310/E310*DM_TI_LE!$F$23&gt;680000,680000,H310/E310*DM_TI_LE!$F$23)</f>
        <v>680000</v>
      </c>
    </row>
    <row r="311" spans="1:9" ht="12.75">
      <c r="A311" s="36">
        <v>307</v>
      </c>
      <c r="B311" s="38">
        <f>RPT_PHU_CAP_TN!B311</f>
        <v>13413</v>
      </c>
      <c r="C311" s="38" t="str">
        <f>RPT_PHU_CAP_TN!C311</f>
        <v>Vũ Việt Hùng</v>
      </c>
      <c r="D311" s="38" t="str">
        <f>RPT_PHU_CAP_TN!D311</f>
        <v>NV Lái xe - VHTTB</v>
      </c>
      <c r="E311">
        <f>VLOOKUP(B311,GD_CHAM_CONG!$C$6:$BD$912,37,FALSE)</f>
        <v>26</v>
      </c>
      <c r="F311">
        <f>VLOOKUP(B311,GD_CHAM_CONG!$C$6:$BD$912,38,FALSE)</f>
        <v>26</v>
      </c>
      <c r="G311">
        <f>VLOOKUP(B311,GD_CHAM_CONG!$C$6:$BD$912,50,FALSE)</f>
        <v>0</v>
      </c>
      <c r="H311" s="25">
        <f t="shared" si="0"/>
        <v>26</v>
      </c>
      <c r="I311" s="25">
        <f>IF(H311/E311*DM_TI_LE!$F$23&gt;680000,680000,H311/E311*DM_TI_LE!$F$23)</f>
        <v>680000</v>
      </c>
    </row>
    <row r="312" spans="1:9" ht="12.75">
      <c r="A312" s="36">
        <v>308</v>
      </c>
      <c r="B312" s="38">
        <f>RPT_PHU_CAP_TN!B312</f>
        <v>13414</v>
      </c>
      <c r="C312" s="38" t="str">
        <f>RPT_PHU_CAP_TN!C312</f>
        <v>Lê Hữu Hóa</v>
      </c>
      <c r="D312" s="38" t="str">
        <f>RPT_PHU_CAP_TN!D312</f>
        <v>NV Lái xe - VHTTB</v>
      </c>
      <c r="E312">
        <f>VLOOKUP(B312,GD_CHAM_CONG!$C$6:$BD$912,37,FALSE)</f>
        <v>26</v>
      </c>
      <c r="F312">
        <f>VLOOKUP(B312,GD_CHAM_CONG!$C$6:$BD$912,38,FALSE)</f>
        <v>26</v>
      </c>
      <c r="G312">
        <f>VLOOKUP(B312,GD_CHAM_CONG!$C$6:$BD$912,50,FALSE)</f>
        <v>0</v>
      </c>
      <c r="H312" s="25">
        <f t="shared" si="0"/>
        <v>26</v>
      </c>
      <c r="I312" s="25">
        <f>IF(H312/E312*DM_TI_LE!$F$23&gt;680000,680000,H312/E312*DM_TI_LE!$F$23)</f>
        <v>680000</v>
      </c>
    </row>
    <row r="313" spans="1:9" ht="12.75">
      <c r="A313" s="36">
        <v>309</v>
      </c>
      <c r="B313" s="38">
        <f>RPT_PHU_CAP_TN!B313</f>
        <v>13415</v>
      </c>
      <c r="C313" s="38" t="str">
        <f>RPT_PHU_CAP_TN!C313</f>
        <v>Đinh Văn Duyên</v>
      </c>
      <c r="D313" s="38" t="str">
        <f>RPT_PHU_CAP_TN!D313</f>
        <v>NV Lái xe - VHTTB</v>
      </c>
      <c r="E313">
        <f>VLOOKUP(B313,GD_CHAM_CONG!$C$6:$BD$912,37,FALSE)</f>
        <v>26</v>
      </c>
      <c r="F313">
        <f>VLOOKUP(B313,GD_CHAM_CONG!$C$6:$BD$912,38,FALSE)</f>
        <v>26</v>
      </c>
      <c r="G313">
        <f>VLOOKUP(B313,GD_CHAM_CONG!$C$6:$BD$912,50,FALSE)</f>
        <v>0</v>
      </c>
      <c r="H313" s="25">
        <f t="shared" si="0"/>
        <v>26</v>
      </c>
      <c r="I313" s="25">
        <f>IF(H313/E313*DM_TI_LE!$F$23&gt;680000,680000,H313/E313*DM_TI_LE!$F$23)</f>
        <v>680000</v>
      </c>
    </row>
    <row r="314" spans="1:9" ht="12.75">
      <c r="A314" s="36">
        <v>310</v>
      </c>
      <c r="B314" s="38">
        <f>RPT_PHU_CAP_TN!B314</f>
        <v>13530</v>
      </c>
      <c r="C314" s="38" t="str">
        <f>RPT_PHU_CAP_TN!C314</f>
        <v>Lương Văn Dư</v>
      </c>
      <c r="D314" s="38" t="str">
        <f>RPT_PHU_CAP_TN!D314</f>
        <v>NV Lái xe - VHTTB</v>
      </c>
      <c r="E314">
        <f>VLOOKUP(B314,GD_CHAM_CONG!$C$6:$BD$912,37,FALSE)</f>
        <v>26</v>
      </c>
      <c r="F314">
        <f>VLOOKUP(B314,GD_CHAM_CONG!$C$6:$BD$912,38,FALSE)</f>
        <v>26</v>
      </c>
      <c r="G314">
        <f>VLOOKUP(B314,GD_CHAM_CONG!$C$6:$BD$912,50,FALSE)</f>
        <v>0</v>
      </c>
      <c r="H314" s="25">
        <f t="shared" si="0"/>
        <v>26</v>
      </c>
      <c r="I314" s="25">
        <f>IF(H314/E314*DM_TI_LE!$F$23&gt;680000,680000,H314/E314*DM_TI_LE!$F$23)</f>
        <v>680000</v>
      </c>
    </row>
    <row r="315" spans="1:9" ht="12.75">
      <c r="A315" s="36">
        <v>311</v>
      </c>
      <c r="B315" s="38">
        <f>RPT_PHU_CAP_TN!B315</f>
        <v>13529</v>
      </c>
      <c r="C315" s="38" t="str">
        <f>RPT_PHU_CAP_TN!C315</f>
        <v>Cao Thế Vĩnh</v>
      </c>
      <c r="D315" s="38" t="str">
        <f>RPT_PHU_CAP_TN!D315</f>
        <v>NV Lái xe - VHTTB</v>
      </c>
      <c r="E315">
        <f>VLOOKUP(B315,GD_CHAM_CONG!$C$6:$BD$912,37,FALSE)</f>
        <v>26</v>
      </c>
      <c r="F315">
        <f>VLOOKUP(B315,GD_CHAM_CONG!$C$6:$BD$912,38,FALSE)</f>
        <v>26</v>
      </c>
      <c r="G315">
        <f>VLOOKUP(B315,GD_CHAM_CONG!$C$6:$BD$912,50,FALSE)</f>
        <v>0</v>
      </c>
      <c r="H315" s="25">
        <f t="shared" si="0"/>
        <v>26</v>
      </c>
      <c r="I315" s="25">
        <f>IF(H315/E315*DM_TI_LE!$F$23&gt;680000,680000,H315/E315*DM_TI_LE!$F$23)</f>
        <v>680000</v>
      </c>
    </row>
    <row r="316" spans="1:9" ht="12.75">
      <c r="A316" s="36">
        <v>312</v>
      </c>
      <c r="B316" s="38">
        <f>RPT_PHU_CAP_TN!B316</f>
        <v>10648</v>
      </c>
      <c r="C316" s="38" t="str">
        <f>RPT_PHU_CAP_TN!C316</f>
        <v>Phạm Minh Thành</v>
      </c>
      <c r="D316" s="38" t="str">
        <f>RPT_PHU_CAP_TN!D316</f>
        <v>NV Lái xe - VHTTB</v>
      </c>
      <c r="E316">
        <f>VLOOKUP(B316,GD_CHAM_CONG!$C$6:$BD$912,37,FALSE)</f>
        <v>26</v>
      </c>
      <c r="F316">
        <f>VLOOKUP(B316,GD_CHAM_CONG!$C$6:$BD$912,38,FALSE)</f>
        <v>26</v>
      </c>
      <c r="G316">
        <f>VLOOKUP(B316,GD_CHAM_CONG!$C$6:$BD$912,50,FALSE)</f>
        <v>0</v>
      </c>
      <c r="H316" s="25">
        <f t="shared" si="0"/>
        <v>26</v>
      </c>
      <c r="I316" s="25">
        <f>IF(H316/E316*DM_TI_LE!$F$23&gt;680000,680000,H316/E316*DM_TI_LE!$F$23)</f>
        <v>680000</v>
      </c>
    </row>
    <row r="317" spans="1:9" ht="12.75">
      <c r="A317" s="36">
        <v>313</v>
      </c>
      <c r="B317" s="38">
        <f>RPT_PHU_CAP_TN!B317</f>
        <v>10649</v>
      </c>
      <c r="C317" s="38" t="str">
        <f>RPT_PHU_CAP_TN!C317</f>
        <v>Vũ Minh Tú</v>
      </c>
      <c r="D317" s="38" t="str">
        <f>RPT_PHU_CAP_TN!D317</f>
        <v>NV Lái xe - VHTTB</v>
      </c>
      <c r="E317">
        <f>VLOOKUP(B317,GD_CHAM_CONG!$C$6:$BD$912,37,FALSE)</f>
        <v>26</v>
      </c>
      <c r="F317">
        <f>VLOOKUP(B317,GD_CHAM_CONG!$C$6:$BD$912,38,FALSE)</f>
        <v>26</v>
      </c>
      <c r="G317">
        <f>VLOOKUP(B317,GD_CHAM_CONG!$C$6:$BD$912,50,FALSE)</f>
        <v>0</v>
      </c>
      <c r="H317" s="25">
        <f t="shared" si="0"/>
        <v>26</v>
      </c>
      <c r="I317" s="25">
        <f>IF(H317/E317*DM_TI_LE!$F$23&gt;680000,680000,H317/E317*DM_TI_LE!$F$23)</f>
        <v>680000</v>
      </c>
    </row>
    <row r="318" spans="1:9" ht="12.75">
      <c r="A318" s="36">
        <v>314</v>
      </c>
      <c r="B318" s="38">
        <f>RPT_PHU_CAP_TN!B318</f>
        <v>10651</v>
      </c>
      <c r="C318" s="38" t="str">
        <f>RPT_PHU_CAP_TN!C318</f>
        <v>Đỗ Văn Chính</v>
      </c>
      <c r="D318" s="38" t="str">
        <f>RPT_PHU_CAP_TN!D318</f>
        <v>NV Lái xe - VHTTB</v>
      </c>
      <c r="E318">
        <f>VLOOKUP(B318,GD_CHAM_CONG!$C$6:$BD$912,37,FALSE)</f>
        <v>26</v>
      </c>
      <c r="F318">
        <f>VLOOKUP(B318,GD_CHAM_CONG!$C$6:$BD$912,38,FALSE)</f>
        <v>26</v>
      </c>
      <c r="G318">
        <f>VLOOKUP(B318,GD_CHAM_CONG!$C$6:$BD$912,50,FALSE)</f>
        <v>0</v>
      </c>
      <c r="H318" s="25">
        <f t="shared" si="0"/>
        <v>26</v>
      </c>
      <c r="I318" s="25">
        <f>IF(H318/E318*DM_TI_LE!$F$23&gt;680000,680000,H318/E318*DM_TI_LE!$F$23)</f>
        <v>680000</v>
      </c>
    </row>
    <row r="319" spans="1:9" ht="12.75">
      <c r="A319" s="36">
        <v>315</v>
      </c>
      <c r="B319" s="38">
        <f>RPT_PHU_CAP_TN!B319</f>
        <v>10656</v>
      </c>
      <c r="C319" s="38" t="str">
        <f>RPT_PHU_CAP_TN!C319</f>
        <v>Bùi Việt Bắc</v>
      </c>
      <c r="D319" s="38" t="str">
        <f>RPT_PHU_CAP_TN!D319</f>
        <v>NV Lái xe - VHTTB</v>
      </c>
      <c r="E319">
        <f>VLOOKUP(B319,GD_CHAM_CONG!$C$6:$BD$912,37,FALSE)</f>
        <v>26</v>
      </c>
      <c r="F319">
        <f>VLOOKUP(B319,GD_CHAM_CONG!$C$6:$BD$912,38,FALSE)</f>
        <v>26</v>
      </c>
      <c r="G319">
        <f>VLOOKUP(B319,GD_CHAM_CONG!$C$6:$BD$912,50,FALSE)</f>
        <v>0</v>
      </c>
      <c r="H319" s="25">
        <f t="shared" si="0"/>
        <v>26</v>
      </c>
      <c r="I319" s="25">
        <f>IF(H319/E319*DM_TI_LE!$F$23&gt;680000,680000,H319/E319*DM_TI_LE!$F$23)</f>
        <v>680000</v>
      </c>
    </row>
    <row r="320" spans="1:9" ht="12.75">
      <c r="A320" s="36">
        <v>316</v>
      </c>
      <c r="B320" s="38">
        <f>RPT_PHU_CAP_TN!B320</f>
        <v>10658</v>
      </c>
      <c r="C320" s="38" t="str">
        <f>RPT_PHU_CAP_TN!C320</f>
        <v>Nguyễn Phương Tuấn</v>
      </c>
      <c r="D320" s="38" t="str">
        <f>RPT_PHU_CAP_TN!D320</f>
        <v>NV Lái xe - VHTTB</v>
      </c>
      <c r="E320">
        <f>VLOOKUP(B320,GD_CHAM_CONG!$C$6:$BD$912,37,FALSE)</f>
        <v>26</v>
      </c>
      <c r="F320">
        <f>VLOOKUP(B320,GD_CHAM_CONG!$C$6:$BD$912,38,FALSE)</f>
        <v>26</v>
      </c>
      <c r="G320">
        <f>VLOOKUP(B320,GD_CHAM_CONG!$C$6:$BD$912,50,FALSE)</f>
        <v>0</v>
      </c>
      <c r="H320" s="25">
        <f t="shared" si="0"/>
        <v>26</v>
      </c>
      <c r="I320" s="25">
        <f>IF(H320/E320*DM_TI_LE!$F$23&gt;680000,680000,H320/E320*DM_TI_LE!$F$23)</f>
        <v>680000</v>
      </c>
    </row>
    <row r="321" spans="1:9" ht="12.75">
      <c r="A321" s="36">
        <v>317</v>
      </c>
      <c r="B321" s="38">
        <f>RPT_PHU_CAP_TN!B321</f>
        <v>10665</v>
      </c>
      <c r="C321" s="38" t="str">
        <f>RPT_PHU_CAP_TN!C321</f>
        <v>Trần Hồng Sơn</v>
      </c>
      <c r="D321" s="38" t="str">
        <f>RPT_PHU_CAP_TN!D321</f>
        <v>NV Lái xe - VHTTB</v>
      </c>
      <c r="E321">
        <f>VLOOKUP(B321,GD_CHAM_CONG!$C$6:$BD$912,37,FALSE)</f>
        <v>26</v>
      </c>
      <c r="F321">
        <f>VLOOKUP(B321,GD_CHAM_CONG!$C$6:$BD$912,38,FALSE)</f>
        <v>26</v>
      </c>
      <c r="G321">
        <f>VLOOKUP(B321,GD_CHAM_CONG!$C$6:$BD$912,50,FALSE)</f>
        <v>0</v>
      </c>
      <c r="H321" s="25">
        <f t="shared" si="0"/>
        <v>26</v>
      </c>
      <c r="I321" s="25">
        <f>IF(H321/E321*DM_TI_LE!$F$23&gt;680000,680000,H321/E321*DM_TI_LE!$F$23)</f>
        <v>680000</v>
      </c>
    </row>
    <row r="322" spans="1:9" ht="12.75">
      <c r="A322" s="36">
        <v>318</v>
      </c>
      <c r="B322" s="38">
        <f>RPT_PHU_CAP_TN!B322</f>
        <v>10671</v>
      </c>
      <c r="C322" s="38" t="str">
        <f>RPT_PHU_CAP_TN!C322</f>
        <v>Lê Đức Duy</v>
      </c>
      <c r="D322" s="38" t="str">
        <f>RPT_PHU_CAP_TN!D322</f>
        <v>NV Lái xe - VHTTB</v>
      </c>
      <c r="E322">
        <f>VLOOKUP(B322,GD_CHAM_CONG!$C$6:$BD$912,37,FALSE)</f>
        <v>26</v>
      </c>
      <c r="F322">
        <f>VLOOKUP(B322,GD_CHAM_CONG!$C$6:$BD$912,38,FALSE)</f>
        <v>26</v>
      </c>
      <c r="G322">
        <f>VLOOKUP(B322,GD_CHAM_CONG!$C$6:$BD$912,50,FALSE)</f>
        <v>0</v>
      </c>
      <c r="H322" s="25">
        <f t="shared" si="0"/>
        <v>26</v>
      </c>
      <c r="I322" s="25">
        <f>IF(H322/E322*DM_TI_LE!$F$23&gt;680000,680000,H322/E322*DM_TI_LE!$F$23)</f>
        <v>680000</v>
      </c>
    </row>
    <row r="323" spans="1:9" ht="12.75">
      <c r="A323" s="36">
        <v>319</v>
      </c>
      <c r="B323" s="38">
        <f>RPT_PHU_CAP_TN!B323</f>
        <v>10673</v>
      </c>
      <c r="C323" s="38" t="str">
        <f>RPT_PHU_CAP_TN!C323</f>
        <v>Đặng Xuân Sơn</v>
      </c>
      <c r="D323" s="38" t="str">
        <f>RPT_PHU_CAP_TN!D323</f>
        <v>NV Lái xe - VHTTB</v>
      </c>
      <c r="E323">
        <f>VLOOKUP(B323,GD_CHAM_CONG!$C$6:$BD$912,37,FALSE)</f>
        <v>26</v>
      </c>
      <c r="F323">
        <f>VLOOKUP(B323,GD_CHAM_CONG!$C$6:$BD$912,38,FALSE)</f>
        <v>26</v>
      </c>
      <c r="G323">
        <f>VLOOKUP(B323,GD_CHAM_CONG!$C$6:$BD$912,50,FALSE)</f>
        <v>0</v>
      </c>
      <c r="H323" s="25">
        <f t="shared" si="0"/>
        <v>26</v>
      </c>
      <c r="I323" s="25">
        <f>IF(H323/E323*DM_TI_LE!$F$23&gt;680000,680000,H323/E323*DM_TI_LE!$F$23)</f>
        <v>680000</v>
      </c>
    </row>
    <row r="324" spans="1:9" ht="12.75">
      <c r="A324" s="36">
        <v>320</v>
      </c>
      <c r="B324" s="38">
        <f>RPT_PHU_CAP_TN!B324</f>
        <v>11091</v>
      </c>
      <c r="C324" s="38" t="str">
        <f>RPT_PHU_CAP_TN!C324</f>
        <v>Nguyễn Như Cương</v>
      </c>
      <c r="D324" s="38" t="str">
        <f>RPT_PHU_CAP_TN!D324</f>
        <v>NV Lái xe - VHTTB</v>
      </c>
      <c r="E324">
        <f>VLOOKUP(B324,GD_CHAM_CONG!$C$6:$BD$912,37,FALSE)</f>
        <v>26</v>
      </c>
      <c r="F324">
        <f>VLOOKUP(B324,GD_CHAM_CONG!$C$6:$BD$912,38,FALSE)</f>
        <v>26</v>
      </c>
      <c r="G324">
        <f>VLOOKUP(B324,GD_CHAM_CONG!$C$6:$BD$912,50,FALSE)</f>
        <v>0</v>
      </c>
      <c r="H324" s="25">
        <f t="shared" si="0"/>
        <v>26</v>
      </c>
      <c r="I324" s="25">
        <f>IF(H324/E324*DM_TI_LE!$F$23&gt;680000,680000,H324/E324*DM_TI_LE!$F$23)</f>
        <v>680000</v>
      </c>
    </row>
    <row r="325" spans="1:9" ht="12.75">
      <c r="A325" s="36">
        <v>321</v>
      </c>
      <c r="B325" s="38">
        <f>RPT_PHU_CAP_TN!B325</f>
        <v>11093</v>
      </c>
      <c r="C325" s="38" t="str">
        <f>RPT_PHU_CAP_TN!C325</f>
        <v>Đỗ Chí Thanh</v>
      </c>
      <c r="D325" s="38" t="str">
        <f>RPT_PHU_CAP_TN!D325</f>
        <v>NV Lái xe - VHTTB</v>
      </c>
      <c r="E325">
        <f>VLOOKUP(B325,GD_CHAM_CONG!$C$6:$BD$912,37,FALSE)</f>
        <v>26</v>
      </c>
      <c r="F325">
        <f>VLOOKUP(B325,GD_CHAM_CONG!$C$6:$BD$912,38,FALSE)</f>
        <v>26</v>
      </c>
      <c r="G325">
        <f>VLOOKUP(B325,GD_CHAM_CONG!$C$6:$BD$912,50,FALSE)</f>
        <v>0</v>
      </c>
      <c r="H325" s="25">
        <f t="shared" si="0"/>
        <v>26</v>
      </c>
      <c r="I325" s="25">
        <f>IF(H325/E325*DM_TI_LE!$F$23&gt;680000,680000,H325/E325*DM_TI_LE!$F$23)</f>
        <v>680000</v>
      </c>
    </row>
    <row r="326" spans="1:9" ht="12.75">
      <c r="A326" s="36">
        <v>322</v>
      </c>
      <c r="B326" s="38">
        <f>RPT_PHU_CAP_TN!B326</f>
        <v>12572</v>
      </c>
      <c r="C326" s="38" t="str">
        <f>RPT_PHU_CAP_TN!C326</f>
        <v>Trần Quốc Việt</v>
      </c>
      <c r="D326" s="38" t="str">
        <f>RPT_PHU_CAP_TN!D326</f>
        <v>NV Lái xe - VHTTB</v>
      </c>
      <c r="E326">
        <f>VLOOKUP(B326,GD_CHAM_CONG!$C$6:$BD$912,37,FALSE)</f>
        <v>26</v>
      </c>
      <c r="F326">
        <f>VLOOKUP(B326,GD_CHAM_CONG!$C$6:$BD$912,38,FALSE)</f>
        <v>26</v>
      </c>
      <c r="G326">
        <f>VLOOKUP(B326,GD_CHAM_CONG!$C$6:$BD$912,50,FALSE)</f>
        <v>0</v>
      </c>
      <c r="H326" s="25">
        <f t="shared" si="0"/>
        <v>26</v>
      </c>
      <c r="I326" s="25">
        <f>IF(H326/E326*DM_TI_LE!$F$23&gt;680000,680000,H326/E326*DM_TI_LE!$F$23)</f>
        <v>680000</v>
      </c>
    </row>
    <row r="327" spans="1:9" ht="12.75">
      <c r="A327" s="36">
        <v>323</v>
      </c>
      <c r="B327" s="38">
        <f>RPT_PHU_CAP_TN!B327</f>
        <v>12573</v>
      </c>
      <c r="C327" s="38" t="str">
        <f>RPT_PHU_CAP_TN!C327</f>
        <v>Trần Thế Khánh</v>
      </c>
      <c r="D327" s="38" t="str">
        <f>RPT_PHU_CAP_TN!D327</f>
        <v>NV Lái xe - VHTTB</v>
      </c>
      <c r="E327">
        <f>VLOOKUP(B327,GD_CHAM_CONG!$C$6:$BD$912,37,FALSE)</f>
        <v>26</v>
      </c>
      <c r="F327">
        <f>VLOOKUP(B327,GD_CHAM_CONG!$C$6:$BD$912,38,FALSE)</f>
        <v>26</v>
      </c>
      <c r="G327">
        <f>VLOOKUP(B327,GD_CHAM_CONG!$C$6:$BD$912,50,FALSE)</f>
        <v>0</v>
      </c>
      <c r="H327" s="25">
        <f t="shared" si="0"/>
        <v>26</v>
      </c>
      <c r="I327" s="25">
        <f>IF(H327/E327*DM_TI_LE!$F$23&gt;680000,680000,H327/E327*DM_TI_LE!$F$23)</f>
        <v>680000</v>
      </c>
    </row>
    <row r="328" spans="1:9" ht="12.75">
      <c r="A328" s="36">
        <v>324</v>
      </c>
      <c r="B328" s="38">
        <f>RPT_PHU_CAP_TN!B328</f>
        <v>12575</v>
      </c>
      <c r="C328" s="38" t="str">
        <f>RPT_PHU_CAP_TN!C328</f>
        <v>Nguyễn Văn Thắng</v>
      </c>
      <c r="D328" s="38" t="str">
        <f>RPT_PHU_CAP_TN!D328</f>
        <v>NV Lái xe - VHTTB</v>
      </c>
      <c r="E328">
        <f>VLOOKUP(B328,GD_CHAM_CONG!$C$6:$BD$912,37,FALSE)</f>
        <v>26</v>
      </c>
      <c r="F328">
        <f>VLOOKUP(B328,GD_CHAM_CONG!$C$6:$BD$912,38,FALSE)</f>
        <v>15</v>
      </c>
      <c r="G328">
        <f>VLOOKUP(B328,GD_CHAM_CONG!$C$6:$BD$912,50,FALSE)</f>
        <v>0</v>
      </c>
      <c r="H328" s="25">
        <f t="shared" si="0"/>
        <v>15</v>
      </c>
      <c r="I328" s="25">
        <f>IF(H328/E328*DM_TI_LE!$F$23&gt;680000,680000,H328/E328*DM_TI_LE!$F$23)</f>
        <v>392307.69230769225</v>
      </c>
    </row>
    <row r="329" spans="1:9" ht="12.75">
      <c r="A329" s="36">
        <v>325</v>
      </c>
      <c r="B329" s="38">
        <f>RPT_PHU_CAP_TN!B329</f>
        <v>12577</v>
      </c>
      <c r="C329" s="38" t="str">
        <f>RPT_PHU_CAP_TN!C329</f>
        <v>Lê Ngọc Hùng</v>
      </c>
      <c r="D329" s="38" t="str">
        <f>RPT_PHU_CAP_TN!D329</f>
        <v>NV Lái xe - VHTTB</v>
      </c>
      <c r="E329">
        <f>VLOOKUP(B329,GD_CHAM_CONG!$C$6:$BD$912,37,FALSE)</f>
        <v>26</v>
      </c>
      <c r="F329">
        <f>VLOOKUP(B329,GD_CHAM_CONG!$C$6:$BD$912,38,FALSE)</f>
        <v>26</v>
      </c>
      <c r="G329">
        <f>VLOOKUP(B329,GD_CHAM_CONG!$C$6:$BD$912,50,FALSE)</f>
        <v>0</v>
      </c>
      <c r="H329" s="25">
        <f t="shared" si="0"/>
        <v>26</v>
      </c>
      <c r="I329" s="25">
        <f>IF(H329/E329*DM_TI_LE!$F$23&gt;680000,680000,H329/E329*DM_TI_LE!$F$23)</f>
        <v>680000</v>
      </c>
    </row>
    <row r="330" spans="1:9" ht="12.75">
      <c r="A330" s="36">
        <v>326</v>
      </c>
      <c r="B330" s="38">
        <f>RPT_PHU_CAP_TN!B330</f>
        <v>12579</v>
      </c>
      <c r="C330" s="38" t="str">
        <f>RPT_PHU_CAP_TN!C330</f>
        <v>Nguyễn Ngọc Công</v>
      </c>
      <c r="D330" s="38" t="str">
        <f>RPT_PHU_CAP_TN!D330</f>
        <v>NV Lái xe - VHTTB</v>
      </c>
      <c r="E330">
        <f>VLOOKUP(B330,GD_CHAM_CONG!$C$6:$BD$912,37,FALSE)</f>
        <v>26</v>
      </c>
      <c r="F330">
        <f>VLOOKUP(B330,GD_CHAM_CONG!$C$6:$BD$912,38,FALSE)</f>
        <v>24</v>
      </c>
      <c r="G330">
        <f>VLOOKUP(B330,GD_CHAM_CONG!$C$6:$BD$912,50,FALSE)</f>
        <v>0</v>
      </c>
      <c r="H330" s="25">
        <f t="shared" si="0"/>
        <v>24</v>
      </c>
      <c r="I330" s="25">
        <f>IF(H330/E330*DM_TI_LE!$F$23&gt;680000,680000,H330/E330*DM_TI_LE!$F$23)</f>
        <v>627692.30769230775</v>
      </c>
    </row>
    <row r="331" spans="1:9" ht="12.75">
      <c r="A331" s="36">
        <v>327</v>
      </c>
      <c r="B331" s="38">
        <f>RPT_PHU_CAP_TN!B331</f>
        <v>10758</v>
      </c>
      <c r="C331" s="38" t="str">
        <f>RPT_PHU_CAP_TN!C331</f>
        <v>Trương Thị Minh Phượng</v>
      </c>
      <c r="D331" s="38" t="str">
        <f>RPT_PHU_CAP_TN!D331</f>
        <v>Đội phó</v>
      </c>
      <c r="E331">
        <f>VLOOKUP(B331,GD_CHAM_CONG!$C$6:$BD$912,37,FALSE)</f>
        <v>26</v>
      </c>
      <c r="F331">
        <f>VLOOKUP(B331,GD_CHAM_CONG!$C$6:$BD$912,38,FALSE)</f>
        <v>26</v>
      </c>
      <c r="G331">
        <f>VLOOKUP(B331,GD_CHAM_CONG!$C$6:$BD$912,50,FALSE)</f>
        <v>0</v>
      </c>
      <c r="H331" s="25">
        <f t="shared" si="0"/>
        <v>26</v>
      </c>
      <c r="I331" s="25">
        <f>IF(H331/E331*DM_TI_LE!$F$23&gt;680000,680000,H331/E331*DM_TI_LE!$F$23)</f>
        <v>680000</v>
      </c>
    </row>
    <row r="332" spans="1:9" ht="12.75">
      <c r="A332" s="36">
        <v>328</v>
      </c>
      <c r="B332" s="38">
        <f>RPT_PHU_CAP_TN!B332</f>
        <v>10644</v>
      </c>
      <c r="C332" s="38" t="str">
        <f>RPT_PHU_CAP_TN!C332</f>
        <v>Nguyễn Văn Bình</v>
      </c>
      <c r="D332" s="38" t="str">
        <f>RPT_PHU_CAP_TN!D332</f>
        <v>KTV mặt đất</v>
      </c>
      <c r="E332">
        <f>VLOOKUP(B332,GD_CHAM_CONG!$C$6:$BD$912,37,FALSE)</f>
        <v>26</v>
      </c>
      <c r="F332">
        <f>VLOOKUP(B332,GD_CHAM_CONG!$C$6:$BD$912,38,FALSE)</f>
        <v>17</v>
      </c>
      <c r="G332">
        <f>VLOOKUP(B332,GD_CHAM_CONG!$C$6:$BD$912,50,FALSE)</f>
        <v>0</v>
      </c>
      <c r="H332" s="25">
        <f t="shared" si="0"/>
        <v>17</v>
      </c>
      <c r="I332" s="25">
        <f>IF(H332/E332*DM_TI_LE!$F$23&gt;680000,680000,H332/E332*DM_TI_LE!$F$23)</f>
        <v>444615.38461538462</v>
      </c>
    </row>
    <row r="333" spans="1:9" ht="12.75">
      <c r="A333" s="36">
        <v>329</v>
      </c>
      <c r="B333" s="38">
        <f>RPT_PHU_CAP_TN!B333</f>
        <v>10645</v>
      </c>
      <c r="C333" s="38" t="str">
        <f>RPT_PHU_CAP_TN!C333</f>
        <v>Thân Hoài Nam</v>
      </c>
      <c r="D333" s="38" t="str">
        <f>RPT_PHU_CAP_TN!D333</f>
        <v>KTV mặt đất</v>
      </c>
      <c r="E333">
        <f>VLOOKUP(B333,GD_CHAM_CONG!$C$6:$BD$912,37,FALSE)</f>
        <v>26</v>
      </c>
      <c r="F333">
        <f>VLOOKUP(B333,GD_CHAM_CONG!$C$6:$BD$912,38,FALSE)</f>
        <v>26</v>
      </c>
      <c r="G333">
        <f>VLOOKUP(B333,GD_CHAM_CONG!$C$6:$BD$912,50,FALSE)</f>
        <v>0</v>
      </c>
      <c r="H333" s="25">
        <f t="shared" si="0"/>
        <v>26</v>
      </c>
      <c r="I333" s="25">
        <f>IF(H333/E333*DM_TI_LE!$F$23&gt;680000,680000,H333/E333*DM_TI_LE!$F$23)</f>
        <v>680000</v>
      </c>
    </row>
    <row r="334" spans="1:9" ht="12.75">
      <c r="A334" s="36">
        <v>330</v>
      </c>
      <c r="B334" s="38">
        <f>RPT_PHU_CAP_TN!B334</f>
        <v>13531</v>
      </c>
      <c r="C334" s="38" t="str">
        <f>RPT_PHU_CAP_TN!C334</f>
        <v>Võ Thị Vân</v>
      </c>
      <c r="D334" s="38" t="str">
        <f>RPT_PHU_CAP_TN!D334</f>
        <v>Nhân viên vệ sinh khu bay</v>
      </c>
      <c r="E334">
        <f>VLOOKUP(B334,GD_CHAM_CONG!$C$6:$BD$912,37,FALSE)</f>
        <v>26</v>
      </c>
      <c r="F334">
        <f>VLOOKUP(B334,GD_CHAM_CONG!$C$6:$BD$912,38,FALSE)</f>
        <v>26</v>
      </c>
      <c r="G334">
        <f>VLOOKUP(B334,GD_CHAM_CONG!$C$6:$BD$912,50,FALSE)</f>
        <v>0</v>
      </c>
      <c r="H334" s="25">
        <f t="shared" si="0"/>
        <v>26</v>
      </c>
      <c r="I334" s="25">
        <f>IF(H334/E334*DM_TI_LE!$F$23&gt;680000,680000,H334/E334*DM_TI_LE!$F$23)</f>
        <v>680000</v>
      </c>
    </row>
    <row r="335" spans="1:9" ht="12.75">
      <c r="A335" s="36">
        <v>331</v>
      </c>
      <c r="B335" s="38">
        <f>RPT_PHU_CAP_TN!B335</f>
        <v>12508</v>
      </c>
      <c r="C335" s="38" t="str">
        <f>RPT_PHU_CAP_TN!C335</f>
        <v>Nguyễn Hồng Nhung</v>
      </c>
      <c r="D335" s="38" t="str">
        <f>RPT_PHU_CAP_TN!D335</f>
        <v>Nv vệ sinh</v>
      </c>
      <c r="E335">
        <f>VLOOKUP(B335,GD_CHAM_CONG!$C$6:$BD$912,37,FALSE)</f>
        <v>26</v>
      </c>
      <c r="F335">
        <f>VLOOKUP(B335,GD_CHAM_CONG!$C$6:$BD$912,38,FALSE)</f>
        <v>26</v>
      </c>
      <c r="G335">
        <f>VLOOKUP(B335,GD_CHAM_CONG!$C$6:$BD$912,50,FALSE)</f>
        <v>0</v>
      </c>
      <c r="H335" s="25">
        <f t="shared" si="0"/>
        <v>26</v>
      </c>
      <c r="I335" s="25">
        <f>IF(H335/E335*DM_TI_LE!$F$23&gt;680000,680000,H335/E335*DM_TI_LE!$F$23)</f>
        <v>680000</v>
      </c>
    </row>
    <row r="336" spans="1:9" ht="12.75">
      <c r="A336" s="36">
        <v>332</v>
      </c>
      <c r="B336" s="38">
        <f>RPT_PHU_CAP_TN!B336</f>
        <v>12596</v>
      </c>
      <c r="C336" s="38" t="str">
        <f>RPT_PHU_CAP_TN!C336</f>
        <v>Phan Thị Hải Yến</v>
      </c>
      <c r="D336" s="38" t="str">
        <f>RPT_PHU_CAP_TN!D336</f>
        <v>Nv vệ sinh</v>
      </c>
      <c r="E336">
        <f>VLOOKUP(B336,GD_CHAM_CONG!$C$6:$BD$912,37,FALSE)</f>
        <v>26</v>
      </c>
      <c r="F336">
        <f>VLOOKUP(B336,GD_CHAM_CONG!$C$6:$BD$912,38,FALSE)</f>
        <v>26</v>
      </c>
      <c r="G336">
        <f>VLOOKUP(B336,GD_CHAM_CONG!$C$6:$BD$912,50,FALSE)</f>
        <v>0</v>
      </c>
      <c r="H336" s="25">
        <f t="shared" si="0"/>
        <v>26</v>
      </c>
      <c r="I336" s="25">
        <f>IF(H336/E336*DM_TI_LE!$F$23&gt;680000,680000,H336/E336*DM_TI_LE!$F$23)</f>
        <v>680000</v>
      </c>
    </row>
    <row r="337" spans="1:9" ht="12.75">
      <c r="A337" s="36">
        <v>333</v>
      </c>
      <c r="B337" s="38">
        <f>RPT_PHU_CAP_TN!B337</f>
        <v>12597</v>
      </c>
      <c r="C337" s="38" t="str">
        <f>RPT_PHU_CAP_TN!C337</f>
        <v>Doãn Thị Thanh Hà</v>
      </c>
      <c r="D337" s="38" t="str">
        <f>RPT_PHU_CAP_TN!D337</f>
        <v>Nv vệ sinh</v>
      </c>
      <c r="E337">
        <f>VLOOKUP(B337,GD_CHAM_CONG!$C$6:$BD$912,37,FALSE)</f>
        <v>26</v>
      </c>
      <c r="F337">
        <f>VLOOKUP(B337,GD_CHAM_CONG!$C$6:$BD$912,38,FALSE)</f>
        <v>26</v>
      </c>
      <c r="G337">
        <f>VLOOKUP(B337,GD_CHAM_CONG!$C$6:$BD$912,50,FALSE)</f>
        <v>0</v>
      </c>
      <c r="H337" s="25">
        <f t="shared" si="0"/>
        <v>26</v>
      </c>
      <c r="I337" s="25">
        <f>IF(H337/E337*DM_TI_LE!$F$23&gt;680000,680000,H337/E337*DM_TI_LE!$F$23)</f>
        <v>680000</v>
      </c>
    </row>
    <row r="338" spans="1:9" ht="12.75">
      <c r="A338" s="36">
        <v>334</v>
      </c>
      <c r="B338" s="38">
        <f>RPT_PHU_CAP_TN!B338</f>
        <v>13098</v>
      </c>
      <c r="C338" s="38" t="str">
        <f>RPT_PHU_CAP_TN!C338</f>
        <v>Đặng Thị Thúy Hằng</v>
      </c>
      <c r="D338" s="38" t="str">
        <f>RPT_PHU_CAP_TN!D338</f>
        <v>Nv vệ sinh</v>
      </c>
      <c r="E338">
        <f>VLOOKUP(B338,GD_CHAM_CONG!$C$6:$BD$912,37,FALSE)</f>
        <v>26</v>
      </c>
      <c r="F338">
        <f>VLOOKUP(B338,GD_CHAM_CONG!$C$6:$BD$912,38,FALSE)</f>
        <v>26</v>
      </c>
      <c r="G338">
        <f>VLOOKUP(B338,GD_CHAM_CONG!$C$6:$BD$912,50,FALSE)</f>
        <v>0</v>
      </c>
      <c r="H338" s="25">
        <f t="shared" si="0"/>
        <v>26</v>
      </c>
      <c r="I338" s="25">
        <f>IF(H338/E338*DM_TI_LE!$F$23&gt;680000,680000,H338/E338*DM_TI_LE!$F$23)</f>
        <v>680000</v>
      </c>
    </row>
    <row r="339" spans="1:9" ht="12.75">
      <c r="A339" s="36">
        <v>335</v>
      </c>
      <c r="B339" s="38">
        <f>RPT_PHU_CAP_TN!B339</f>
        <v>13100</v>
      </c>
      <c r="C339" s="38" t="str">
        <f>RPT_PHU_CAP_TN!C339</f>
        <v>Nguyễn Thị Mến</v>
      </c>
      <c r="D339" s="38" t="str">
        <f>RPT_PHU_CAP_TN!D339</f>
        <v>Nv vệ sinh</v>
      </c>
      <c r="E339">
        <f>VLOOKUP(B339,GD_CHAM_CONG!$C$6:$BD$912,37,FALSE)</f>
        <v>26</v>
      </c>
      <c r="F339">
        <f>VLOOKUP(B339,GD_CHAM_CONG!$C$6:$BD$912,38,FALSE)</f>
        <v>26</v>
      </c>
      <c r="G339">
        <f>VLOOKUP(B339,GD_CHAM_CONG!$C$6:$BD$912,50,FALSE)</f>
        <v>0</v>
      </c>
      <c r="H339" s="25">
        <f t="shared" si="0"/>
        <v>26</v>
      </c>
      <c r="I339" s="25">
        <f>IF(H339/E339*DM_TI_LE!$F$23&gt;680000,680000,H339/E339*DM_TI_LE!$F$23)</f>
        <v>680000</v>
      </c>
    </row>
    <row r="340" spans="1:9" ht="12.75">
      <c r="A340" s="36">
        <v>336</v>
      </c>
      <c r="B340" s="38">
        <f>RPT_PHU_CAP_TN!B340</f>
        <v>10754</v>
      </c>
      <c r="C340" s="38" t="str">
        <f>RPT_PHU_CAP_TN!C340</f>
        <v>Đào Hồng Phúc</v>
      </c>
      <c r="D340" s="38" t="str">
        <f>RPT_PHU_CAP_TN!D340</f>
        <v>Nv VS MB</v>
      </c>
      <c r="E340">
        <f>VLOOKUP(B340,GD_CHAM_CONG!$C$6:$BD$912,37,FALSE)</f>
        <v>26</v>
      </c>
      <c r="F340">
        <f>VLOOKUP(B340,GD_CHAM_CONG!$C$6:$BD$912,38,FALSE)</f>
        <v>26</v>
      </c>
      <c r="G340">
        <f>VLOOKUP(B340,GD_CHAM_CONG!$C$6:$BD$912,50,FALSE)</f>
        <v>0</v>
      </c>
      <c r="H340" s="25">
        <f t="shared" si="0"/>
        <v>26</v>
      </c>
      <c r="I340" s="25">
        <f>IF(H340/E340*DM_TI_LE!$F$23&gt;680000,680000,H340/E340*DM_TI_LE!$F$23)</f>
        <v>680000</v>
      </c>
    </row>
    <row r="341" spans="1:9" ht="12.75">
      <c r="A341" s="36">
        <v>337</v>
      </c>
      <c r="B341" s="38">
        <f>RPT_PHU_CAP_TN!B341</f>
        <v>10755</v>
      </c>
      <c r="C341" s="38" t="str">
        <f>RPT_PHU_CAP_TN!C341</f>
        <v>Quàng Thị Hạnh</v>
      </c>
      <c r="D341" s="38" t="str">
        <f>RPT_PHU_CAP_TN!D341</f>
        <v>Nv VS MB</v>
      </c>
      <c r="E341">
        <f>VLOOKUP(B341,GD_CHAM_CONG!$C$6:$BD$912,37,FALSE)</f>
        <v>26</v>
      </c>
      <c r="F341">
        <f>VLOOKUP(B341,GD_CHAM_CONG!$C$6:$BD$912,38,FALSE)</f>
        <v>23</v>
      </c>
      <c r="G341">
        <f>VLOOKUP(B341,GD_CHAM_CONG!$C$6:$BD$912,50,FALSE)</f>
        <v>0</v>
      </c>
      <c r="H341" s="25">
        <f t="shared" si="0"/>
        <v>23</v>
      </c>
      <c r="I341" s="25">
        <f>IF(H341/E341*DM_TI_LE!$F$23&gt;680000,680000,H341/E341*DM_TI_LE!$F$23)</f>
        <v>601538.4615384615</v>
      </c>
    </row>
    <row r="342" spans="1:9" ht="12.75">
      <c r="A342" s="36">
        <v>338</v>
      </c>
      <c r="B342" s="38">
        <f>RPT_PHU_CAP_TN!B342</f>
        <v>10756</v>
      </c>
      <c r="C342" s="38" t="str">
        <f>RPT_PHU_CAP_TN!C342</f>
        <v>Nguyễn Bình Minh</v>
      </c>
      <c r="D342" s="38" t="str">
        <f>RPT_PHU_CAP_TN!D342</f>
        <v>Nv VS MB</v>
      </c>
      <c r="E342">
        <f>VLOOKUP(B342,GD_CHAM_CONG!$C$6:$BD$912,37,FALSE)</f>
        <v>26</v>
      </c>
      <c r="F342">
        <f>VLOOKUP(B342,GD_CHAM_CONG!$C$6:$BD$912,38,FALSE)</f>
        <v>26</v>
      </c>
      <c r="G342">
        <f>VLOOKUP(B342,GD_CHAM_CONG!$C$6:$BD$912,50,FALSE)</f>
        <v>0</v>
      </c>
      <c r="H342" s="25">
        <f t="shared" si="0"/>
        <v>26</v>
      </c>
      <c r="I342" s="25">
        <f>IF(H342/E342*DM_TI_LE!$F$23&gt;680000,680000,H342/E342*DM_TI_LE!$F$23)</f>
        <v>680000</v>
      </c>
    </row>
    <row r="343" spans="1:9" ht="12.75">
      <c r="A343" s="36">
        <v>339</v>
      </c>
      <c r="B343" s="38">
        <f>RPT_PHU_CAP_TN!B343</f>
        <v>10757</v>
      </c>
      <c r="C343" s="38" t="str">
        <f>RPT_PHU_CAP_TN!C343</f>
        <v>Nguyễn Văn Quý</v>
      </c>
      <c r="D343" s="38" t="str">
        <f>RPT_PHU_CAP_TN!D343</f>
        <v>NV Lái xe - VHTTB</v>
      </c>
      <c r="E343">
        <f>VLOOKUP(B343,GD_CHAM_CONG!$C$6:$BD$912,37,FALSE)</f>
        <v>26</v>
      </c>
      <c r="F343">
        <f>VLOOKUP(B343,GD_CHAM_CONG!$C$6:$BD$912,38,FALSE)</f>
        <v>26</v>
      </c>
      <c r="G343">
        <f>VLOOKUP(B343,GD_CHAM_CONG!$C$6:$BD$912,50,FALSE)</f>
        <v>0</v>
      </c>
      <c r="H343" s="25">
        <f t="shared" si="0"/>
        <v>26</v>
      </c>
      <c r="I343" s="25">
        <f>IF(H343/E343*DM_TI_LE!$F$23&gt;680000,680000,H343/E343*DM_TI_LE!$F$23)</f>
        <v>680000</v>
      </c>
    </row>
    <row r="344" spans="1:9" ht="12.75">
      <c r="A344" s="36">
        <v>340</v>
      </c>
      <c r="B344" s="38">
        <f>RPT_PHU_CAP_TN!B344</f>
        <v>10759</v>
      </c>
      <c r="C344" s="38" t="str">
        <f>RPT_PHU_CAP_TN!C344</f>
        <v>Nguyễn Anh Đức</v>
      </c>
      <c r="D344" s="38" t="str">
        <f>RPT_PHU_CAP_TN!D344</f>
        <v>Nv VS MB</v>
      </c>
      <c r="E344">
        <f>VLOOKUP(B344,GD_CHAM_CONG!$C$6:$BD$912,37,FALSE)</f>
        <v>26</v>
      </c>
      <c r="F344">
        <f>VLOOKUP(B344,GD_CHAM_CONG!$C$6:$BD$912,38,FALSE)</f>
        <v>26</v>
      </c>
      <c r="G344">
        <f>VLOOKUP(B344,GD_CHAM_CONG!$C$6:$BD$912,50,FALSE)</f>
        <v>0</v>
      </c>
      <c r="H344" s="25">
        <f t="shared" si="0"/>
        <v>26</v>
      </c>
      <c r="I344" s="25">
        <f>IF(H344/E344*DM_TI_LE!$F$23&gt;680000,680000,H344/E344*DM_TI_LE!$F$23)</f>
        <v>680000</v>
      </c>
    </row>
    <row r="345" spans="1:9" ht="12.75">
      <c r="A345" s="36">
        <v>341</v>
      </c>
      <c r="B345" s="38">
        <f>RPT_PHU_CAP_TN!B345</f>
        <v>10760</v>
      </c>
      <c r="C345" s="38" t="str">
        <f>RPT_PHU_CAP_TN!C345</f>
        <v>Trần Thị Ngọc Lan</v>
      </c>
      <c r="D345" s="38" t="str">
        <f>RPT_PHU_CAP_TN!D345</f>
        <v>Nv VS MB</v>
      </c>
      <c r="E345">
        <f>VLOOKUP(B345,GD_CHAM_CONG!$C$6:$BD$912,37,FALSE)</f>
        <v>26</v>
      </c>
      <c r="F345">
        <f>VLOOKUP(B345,GD_CHAM_CONG!$C$6:$BD$912,38,FALSE)</f>
        <v>0</v>
      </c>
      <c r="G345">
        <f>VLOOKUP(B345,GD_CHAM_CONG!$C$6:$BD$912,50,FALSE)</f>
        <v>0</v>
      </c>
      <c r="H345" s="25">
        <f t="shared" si="0"/>
        <v>0</v>
      </c>
      <c r="I345" s="25">
        <f>IF(H345/E345*DM_TI_LE!$F$23&gt;680000,680000,H345/E345*DM_TI_LE!$F$23)</f>
        <v>0</v>
      </c>
    </row>
    <row r="346" spans="1:9" ht="12.75">
      <c r="A346" s="36">
        <v>342</v>
      </c>
      <c r="B346" s="38">
        <f>RPT_PHU_CAP_TN!B346</f>
        <v>10761</v>
      </c>
      <c r="C346" s="38" t="str">
        <f>RPT_PHU_CAP_TN!C346</f>
        <v>Nguyễn Thị Anh Thơ</v>
      </c>
      <c r="D346" s="38" t="str">
        <f>RPT_PHU_CAP_TN!D346</f>
        <v>Nv VS MB</v>
      </c>
      <c r="E346">
        <f>VLOOKUP(B346,GD_CHAM_CONG!$C$6:$BD$912,37,FALSE)</f>
        <v>26</v>
      </c>
      <c r="F346">
        <f>VLOOKUP(B346,GD_CHAM_CONG!$C$6:$BD$912,38,FALSE)</f>
        <v>26</v>
      </c>
      <c r="G346">
        <f>VLOOKUP(B346,GD_CHAM_CONG!$C$6:$BD$912,50,FALSE)</f>
        <v>0</v>
      </c>
      <c r="H346" s="25">
        <f t="shared" si="0"/>
        <v>26</v>
      </c>
      <c r="I346" s="25">
        <f>IF(H346/E346*DM_TI_LE!$F$23&gt;680000,680000,H346/E346*DM_TI_LE!$F$23)</f>
        <v>680000</v>
      </c>
    </row>
    <row r="347" spans="1:9" ht="12.75">
      <c r="A347" s="36">
        <v>343</v>
      </c>
      <c r="B347" s="38">
        <f>RPT_PHU_CAP_TN!B347</f>
        <v>10762</v>
      </c>
      <c r="C347" s="38" t="str">
        <f>RPT_PHU_CAP_TN!C347</f>
        <v>Nguyễn Thị Kim Thu</v>
      </c>
      <c r="D347" s="38" t="str">
        <f>RPT_PHU_CAP_TN!D347</f>
        <v>Nv VS MB</v>
      </c>
      <c r="E347">
        <f>VLOOKUP(B347,GD_CHAM_CONG!$C$6:$BD$912,37,FALSE)</f>
        <v>26</v>
      </c>
      <c r="F347">
        <f>VLOOKUP(B347,GD_CHAM_CONG!$C$6:$BD$912,38,FALSE)</f>
        <v>26</v>
      </c>
      <c r="G347">
        <f>VLOOKUP(B347,GD_CHAM_CONG!$C$6:$BD$912,50,FALSE)</f>
        <v>0</v>
      </c>
      <c r="H347" s="25">
        <f t="shared" si="0"/>
        <v>26</v>
      </c>
      <c r="I347" s="25">
        <f>IF(H347/E347*DM_TI_LE!$F$23&gt;680000,680000,H347/E347*DM_TI_LE!$F$23)</f>
        <v>680000</v>
      </c>
    </row>
    <row r="348" spans="1:9" ht="12.75">
      <c r="A348" s="36">
        <v>344</v>
      </c>
      <c r="B348" s="38">
        <f>RPT_PHU_CAP_TN!B348</f>
        <v>10763</v>
      </c>
      <c r="C348" s="38" t="str">
        <f>RPT_PHU_CAP_TN!C348</f>
        <v>Nguyễn Thị Ngà</v>
      </c>
      <c r="D348" s="38" t="str">
        <f>RPT_PHU_CAP_TN!D348</f>
        <v>Nv VS MB</v>
      </c>
      <c r="E348">
        <f>VLOOKUP(B348,GD_CHAM_CONG!$C$6:$BD$912,37,FALSE)</f>
        <v>26</v>
      </c>
      <c r="F348">
        <f>VLOOKUP(B348,GD_CHAM_CONG!$C$6:$BD$912,38,FALSE)</f>
        <v>26</v>
      </c>
      <c r="G348">
        <f>VLOOKUP(B348,GD_CHAM_CONG!$C$6:$BD$912,50,FALSE)</f>
        <v>0</v>
      </c>
      <c r="H348" s="25">
        <f t="shared" si="0"/>
        <v>26</v>
      </c>
      <c r="I348" s="25">
        <f>IF(H348/E348*DM_TI_LE!$F$23&gt;680000,680000,H348/E348*DM_TI_LE!$F$23)</f>
        <v>680000</v>
      </c>
    </row>
    <row r="349" spans="1:9" ht="12.75">
      <c r="A349" s="36">
        <v>345</v>
      </c>
      <c r="B349" s="38">
        <f>RPT_PHU_CAP_TN!B349</f>
        <v>10764</v>
      </c>
      <c r="C349" s="38" t="str">
        <f>RPT_PHU_CAP_TN!C349</f>
        <v>Nguyễn Thị Kim Anh</v>
      </c>
      <c r="D349" s="38" t="str">
        <f>RPT_PHU_CAP_TN!D349</f>
        <v>Nv VS MB</v>
      </c>
      <c r="E349">
        <f>VLOOKUP(B349,GD_CHAM_CONG!$C$6:$BD$912,37,FALSE)</f>
        <v>26</v>
      </c>
      <c r="F349">
        <f>VLOOKUP(B349,GD_CHAM_CONG!$C$6:$BD$912,38,FALSE)</f>
        <v>26</v>
      </c>
      <c r="G349">
        <f>VLOOKUP(B349,GD_CHAM_CONG!$C$6:$BD$912,50,FALSE)</f>
        <v>0</v>
      </c>
      <c r="H349" s="25">
        <f t="shared" si="0"/>
        <v>26</v>
      </c>
      <c r="I349" s="25">
        <f>IF(H349/E349*DM_TI_LE!$F$23&gt;680000,680000,H349/E349*DM_TI_LE!$F$23)</f>
        <v>680000</v>
      </c>
    </row>
    <row r="350" spans="1:9" ht="12.75">
      <c r="A350" s="36">
        <v>346</v>
      </c>
      <c r="B350" s="38">
        <f>RPT_PHU_CAP_TN!B350</f>
        <v>10766</v>
      </c>
      <c r="C350" s="38" t="str">
        <f>RPT_PHU_CAP_TN!C350</f>
        <v>Nguyễn Thị Mai</v>
      </c>
      <c r="D350" s="38" t="str">
        <f>RPT_PHU_CAP_TN!D350</f>
        <v>Nv VS MB</v>
      </c>
      <c r="E350">
        <f>VLOOKUP(B350,GD_CHAM_CONG!$C$6:$BD$912,37,FALSE)</f>
        <v>26</v>
      </c>
      <c r="F350">
        <f>VLOOKUP(B350,GD_CHAM_CONG!$C$6:$BD$912,38,FALSE)</f>
        <v>26</v>
      </c>
      <c r="G350">
        <f>VLOOKUP(B350,GD_CHAM_CONG!$C$6:$BD$912,50,FALSE)</f>
        <v>0</v>
      </c>
      <c r="H350" s="25">
        <f t="shared" si="0"/>
        <v>26</v>
      </c>
      <c r="I350" s="25">
        <f>IF(H350/E350*DM_TI_LE!$F$23&gt;680000,680000,H350/E350*DM_TI_LE!$F$23)</f>
        <v>680000</v>
      </c>
    </row>
    <row r="351" spans="1:9" ht="12.75">
      <c r="A351" s="36">
        <v>347</v>
      </c>
      <c r="B351" s="38">
        <f>RPT_PHU_CAP_TN!B351</f>
        <v>10767</v>
      </c>
      <c r="C351" s="38" t="str">
        <f>RPT_PHU_CAP_TN!C351</f>
        <v>Nguyễn Thị Huệ</v>
      </c>
      <c r="D351" s="38" t="str">
        <f>RPT_PHU_CAP_TN!D351</f>
        <v>Nv VS MB</v>
      </c>
      <c r="E351">
        <f>VLOOKUP(B351,GD_CHAM_CONG!$C$6:$BD$912,37,FALSE)</f>
        <v>26</v>
      </c>
      <c r="F351">
        <f>VLOOKUP(B351,GD_CHAM_CONG!$C$6:$BD$912,38,FALSE)</f>
        <v>25</v>
      </c>
      <c r="G351">
        <f>VLOOKUP(B351,GD_CHAM_CONG!$C$6:$BD$912,50,FALSE)</f>
        <v>0</v>
      </c>
      <c r="H351" s="25">
        <f t="shared" si="0"/>
        <v>25</v>
      </c>
      <c r="I351" s="25">
        <f>IF(H351/E351*DM_TI_LE!$F$23&gt;680000,680000,H351/E351*DM_TI_LE!$F$23)</f>
        <v>653846.15384615387</v>
      </c>
    </row>
    <row r="352" spans="1:9" ht="12.75">
      <c r="A352" s="36">
        <v>348</v>
      </c>
      <c r="B352" s="38">
        <f>RPT_PHU_CAP_TN!B352</f>
        <v>10768</v>
      </c>
      <c r="C352" s="38" t="str">
        <f>RPT_PHU_CAP_TN!C352</f>
        <v>Trần Duyên Hải</v>
      </c>
      <c r="D352" s="38" t="str">
        <f>RPT_PHU_CAP_TN!D352</f>
        <v>Nv VS MB</v>
      </c>
      <c r="E352">
        <f>VLOOKUP(B352,GD_CHAM_CONG!$C$6:$BD$912,37,FALSE)</f>
        <v>26</v>
      </c>
      <c r="F352">
        <f>VLOOKUP(B352,GD_CHAM_CONG!$C$6:$BD$912,38,FALSE)</f>
        <v>26</v>
      </c>
      <c r="G352">
        <f>VLOOKUP(B352,GD_CHAM_CONG!$C$6:$BD$912,50,FALSE)</f>
        <v>0</v>
      </c>
      <c r="H352" s="25">
        <f t="shared" si="0"/>
        <v>26</v>
      </c>
      <c r="I352" s="25">
        <f>IF(H352/E352*DM_TI_LE!$F$23&gt;680000,680000,H352/E352*DM_TI_LE!$F$23)</f>
        <v>680000</v>
      </c>
    </row>
    <row r="353" spans="1:9" ht="12.75">
      <c r="A353" s="36">
        <v>349</v>
      </c>
      <c r="B353" s="38">
        <f>RPT_PHU_CAP_TN!B353</f>
        <v>10769</v>
      </c>
      <c r="C353" s="38" t="str">
        <f>RPT_PHU_CAP_TN!C353</f>
        <v>Nguyễn Thị Hải Yến</v>
      </c>
      <c r="D353" s="38" t="str">
        <f>RPT_PHU_CAP_TN!D353</f>
        <v>Nv VS MB</v>
      </c>
      <c r="E353">
        <f>VLOOKUP(B353,GD_CHAM_CONG!$C$6:$BD$912,37,FALSE)</f>
        <v>26</v>
      </c>
      <c r="F353">
        <f>VLOOKUP(B353,GD_CHAM_CONG!$C$6:$BD$912,38,FALSE)</f>
        <v>26</v>
      </c>
      <c r="G353">
        <f>VLOOKUP(B353,GD_CHAM_CONG!$C$6:$BD$912,50,FALSE)</f>
        <v>0</v>
      </c>
      <c r="H353" s="25">
        <f t="shared" si="0"/>
        <v>26</v>
      </c>
      <c r="I353" s="25">
        <f>IF(H353/E353*DM_TI_LE!$F$23&gt;680000,680000,H353/E353*DM_TI_LE!$F$23)</f>
        <v>680000</v>
      </c>
    </row>
    <row r="354" spans="1:9" ht="12.75">
      <c r="A354" s="36">
        <v>350</v>
      </c>
      <c r="B354" s="38">
        <f>RPT_PHU_CAP_TN!B354</f>
        <v>10770</v>
      </c>
      <c r="C354" s="38" t="str">
        <f>RPT_PHU_CAP_TN!C354</f>
        <v>Trần Trọng Anh Chí</v>
      </c>
      <c r="D354" s="38" t="str">
        <f>RPT_PHU_CAP_TN!D354</f>
        <v>Nv VS MB</v>
      </c>
      <c r="E354">
        <f>VLOOKUP(B354,GD_CHAM_CONG!$C$6:$BD$912,37,FALSE)</f>
        <v>26</v>
      </c>
      <c r="F354">
        <f>VLOOKUP(B354,GD_CHAM_CONG!$C$6:$BD$912,38,FALSE)</f>
        <v>26</v>
      </c>
      <c r="G354">
        <f>VLOOKUP(B354,GD_CHAM_CONG!$C$6:$BD$912,50,FALSE)</f>
        <v>0</v>
      </c>
      <c r="H354" s="25">
        <f t="shared" si="0"/>
        <v>26</v>
      </c>
      <c r="I354" s="25">
        <f>IF(H354/E354*DM_TI_LE!$F$23&gt;680000,680000,H354/E354*DM_TI_LE!$F$23)</f>
        <v>680000</v>
      </c>
    </row>
    <row r="355" spans="1:9" ht="12.75">
      <c r="A355" s="36">
        <v>351</v>
      </c>
      <c r="B355" s="38">
        <f>RPT_PHU_CAP_TN!B355</f>
        <v>10771</v>
      </c>
      <c r="C355" s="38" t="str">
        <f>RPT_PHU_CAP_TN!C355</f>
        <v>Trần Thị Thu Thuỷ</v>
      </c>
      <c r="D355" s="38" t="str">
        <f>RPT_PHU_CAP_TN!D355</f>
        <v>Nv VS MB</v>
      </c>
      <c r="E355">
        <f>VLOOKUP(B355,GD_CHAM_CONG!$C$6:$BD$912,37,FALSE)</f>
        <v>26</v>
      </c>
      <c r="F355">
        <f>VLOOKUP(B355,GD_CHAM_CONG!$C$6:$BD$912,38,FALSE)</f>
        <v>7</v>
      </c>
      <c r="G355">
        <f>VLOOKUP(B355,GD_CHAM_CONG!$C$6:$BD$912,50,FALSE)</f>
        <v>0</v>
      </c>
      <c r="H355" s="25">
        <f t="shared" si="0"/>
        <v>7</v>
      </c>
      <c r="I355" s="25">
        <f>IF(H355/E355*DM_TI_LE!$F$23&gt;680000,680000,H355/E355*DM_TI_LE!$F$23)</f>
        <v>183076.92307692306</v>
      </c>
    </row>
    <row r="356" spans="1:9" ht="12.75">
      <c r="A356" s="36">
        <v>352</v>
      </c>
      <c r="B356" s="38">
        <f>RPT_PHU_CAP_TN!B356</f>
        <v>10772</v>
      </c>
      <c r="C356" s="38" t="str">
        <f>RPT_PHU_CAP_TN!C356</f>
        <v>Đậu Thị Hồng Nguyệt</v>
      </c>
      <c r="D356" s="38" t="str">
        <f>RPT_PHU_CAP_TN!D356</f>
        <v>Nv VS MB</v>
      </c>
      <c r="E356">
        <f>VLOOKUP(B356,GD_CHAM_CONG!$C$6:$BD$912,37,FALSE)</f>
        <v>26</v>
      </c>
      <c r="F356">
        <f>VLOOKUP(B356,GD_CHAM_CONG!$C$6:$BD$912,38,FALSE)</f>
        <v>26</v>
      </c>
      <c r="G356">
        <f>VLOOKUP(B356,GD_CHAM_CONG!$C$6:$BD$912,50,FALSE)</f>
        <v>0</v>
      </c>
      <c r="H356" s="25">
        <f t="shared" si="0"/>
        <v>26</v>
      </c>
      <c r="I356" s="25">
        <f>IF(H356/E356*DM_TI_LE!$F$23&gt;680000,680000,H356/E356*DM_TI_LE!$F$23)</f>
        <v>680000</v>
      </c>
    </row>
    <row r="357" spans="1:9" ht="12.75">
      <c r="A357" s="36">
        <v>353</v>
      </c>
      <c r="B357" s="38">
        <f>RPT_PHU_CAP_TN!B357</f>
        <v>10773</v>
      </c>
      <c r="C357" s="38" t="str">
        <f>RPT_PHU_CAP_TN!C357</f>
        <v>Nguyễn Thị Mến</v>
      </c>
      <c r="D357" s="38" t="str">
        <f>RPT_PHU_CAP_TN!D357</f>
        <v>Nv VS MB</v>
      </c>
      <c r="E357">
        <f>VLOOKUP(B357,GD_CHAM_CONG!$C$6:$BD$912,37,FALSE)</f>
        <v>26</v>
      </c>
      <c r="F357">
        <f>VLOOKUP(B357,GD_CHAM_CONG!$C$6:$BD$912,38,FALSE)</f>
        <v>26</v>
      </c>
      <c r="G357">
        <f>VLOOKUP(B357,GD_CHAM_CONG!$C$6:$BD$912,50,FALSE)</f>
        <v>0</v>
      </c>
      <c r="H357" s="25">
        <f t="shared" si="0"/>
        <v>26</v>
      </c>
      <c r="I357" s="25">
        <f>IF(H357/E357*DM_TI_LE!$F$23&gt;680000,680000,H357/E357*DM_TI_LE!$F$23)</f>
        <v>680000</v>
      </c>
    </row>
    <row r="358" spans="1:9" ht="12.75">
      <c r="A358" s="36">
        <v>354</v>
      </c>
      <c r="B358" s="38">
        <f>RPT_PHU_CAP_TN!B358</f>
        <v>10774</v>
      </c>
      <c r="C358" s="38" t="str">
        <f>RPT_PHU_CAP_TN!C358</f>
        <v>Lò Thị Phượng</v>
      </c>
      <c r="D358" s="38" t="str">
        <f>RPT_PHU_CAP_TN!D358</f>
        <v>Nv VS MB</v>
      </c>
      <c r="E358">
        <f>VLOOKUP(B358,GD_CHAM_CONG!$C$6:$BD$912,37,FALSE)</f>
        <v>26</v>
      </c>
      <c r="F358">
        <f>VLOOKUP(B358,GD_CHAM_CONG!$C$6:$BD$912,38,FALSE)</f>
        <v>26</v>
      </c>
      <c r="G358">
        <f>VLOOKUP(B358,GD_CHAM_CONG!$C$6:$BD$912,50,FALSE)</f>
        <v>0</v>
      </c>
      <c r="H358" s="25">
        <f t="shared" si="0"/>
        <v>26</v>
      </c>
      <c r="I358" s="25">
        <f>IF(H358/E358*DM_TI_LE!$F$23&gt;680000,680000,H358/E358*DM_TI_LE!$F$23)</f>
        <v>680000</v>
      </c>
    </row>
    <row r="359" spans="1:9" ht="12.75">
      <c r="A359" s="36">
        <v>355</v>
      </c>
      <c r="B359" s="38">
        <f>RPT_PHU_CAP_TN!B359</f>
        <v>10775</v>
      </c>
      <c r="C359" s="38" t="str">
        <f>RPT_PHU_CAP_TN!C359</f>
        <v>Đặng Thị Thu Hường</v>
      </c>
      <c r="D359" s="38" t="str">
        <f>RPT_PHU_CAP_TN!D359</f>
        <v>Nv VS MB</v>
      </c>
      <c r="E359">
        <f>VLOOKUP(B359,GD_CHAM_CONG!$C$6:$BD$912,37,FALSE)</f>
        <v>26</v>
      </c>
      <c r="F359">
        <f>VLOOKUP(B359,GD_CHAM_CONG!$C$6:$BD$912,38,FALSE)</f>
        <v>26</v>
      </c>
      <c r="G359">
        <f>VLOOKUP(B359,GD_CHAM_CONG!$C$6:$BD$912,50,FALSE)</f>
        <v>0</v>
      </c>
      <c r="H359" s="25">
        <f t="shared" si="0"/>
        <v>26</v>
      </c>
      <c r="I359" s="25">
        <f>IF(H359/E359*DM_TI_LE!$F$23&gt;680000,680000,H359/E359*DM_TI_LE!$F$23)</f>
        <v>680000</v>
      </c>
    </row>
    <row r="360" spans="1:9" ht="12.75">
      <c r="A360" s="36">
        <v>356</v>
      </c>
      <c r="B360" s="38">
        <f>RPT_PHU_CAP_TN!B360</f>
        <v>10776</v>
      </c>
      <c r="C360" s="38" t="str">
        <f>RPT_PHU_CAP_TN!C360</f>
        <v>Nguyễn Thị Thu</v>
      </c>
      <c r="D360" s="38" t="str">
        <f>RPT_PHU_CAP_TN!D360</f>
        <v>Nv VS MB</v>
      </c>
      <c r="E360">
        <f>VLOOKUP(B360,GD_CHAM_CONG!$C$6:$BD$912,37,FALSE)</f>
        <v>26</v>
      </c>
      <c r="F360">
        <f>VLOOKUP(B360,GD_CHAM_CONG!$C$6:$BD$912,38,FALSE)</f>
        <v>0</v>
      </c>
      <c r="G360">
        <f>VLOOKUP(B360,GD_CHAM_CONG!$C$6:$BD$912,50,FALSE)</f>
        <v>0</v>
      </c>
      <c r="H360" s="25">
        <f t="shared" si="0"/>
        <v>0</v>
      </c>
      <c r="I360" s="25">
        <f>IF(H360/E360*DM_TI_LE!$F$23&gt;680000,680000,H360/E360*DM_TI_LE!$F$23)</f>
        <v>0</v>
      </c>
    </row>
    <row r="361" spans="1:9" ht="12.75">
      <c r="A361" s="36">
        <v>357</v>
      </c>
      <c r="B361" s="38">
        <f>RPT_PHU_CAP_TN!B361</f>
        <v>10777</v>
      </c>
      <c r="C361" s="38" t="str">
        <f>RPT_PHU_CAP_TN!C361</f>
        <v>Nguyễn Thị Lý</v>
      </c>
      <c r="D361" s="38" t="str">
        <f>RPT_PHU_CAP_TN!D361</f>
        <v>Nv VS MB</v>
      </c>
      <c r="E361">
        <f>VLOOKUP(B361,GD_CHAM_CONG!$C$6:$BD$912,37,FALSE)</f>
        <v>26</v>
      </c>
      <c r="F361">
        <f>VLOOKUP(B361,GD_CHAM_CONG!$C$6:$BD$912,38,FALSE)</f>
        <v>26</v>
      </c>
      <c r="G361">
        <f>VLOOKUP(B361,GD_CHAM_CONG!$C$6:$BD$912,50,FALSE)</f>
        <v>0</v>
      </c>
      <c r="H361" s="25">
        <f t="shared" si="0"/>
        <v>26</v>
      </c>
      <c r="I361" s="25">
        <f>IF(H361/E361*DM_TI_LE!$F$23&gt;680000,680000,H361/E361*DM_TI_LE!$F$23)</f>
        <v>680000</v>
      </c>
    </row>
    <row r="362" spans="1:9" ht="12.75">
      <c r="A362" s="36">
        <v>358</v>
      </c>
      <c r="B362" s="38">
        <f>RPT_PHU_CAP_TN!B362</f>
        <v>10780</v>
      </c>
      <c r="C362" s="38" t="str">
        <f>RPT_PHU_CAP_TN!C362</f>
        <v>Hoàng Hải Yến</v>
      </c>
      <c r="D362" s="38" t="str">
        <f>RPT_PHU_CAP_TN!D362</f>
        <v>Nv VS MB</v>
      </c>
      <c r="E362">
        <f>VLOOKUP(B362,GD_CHAM_CONG!$C$6:$BD$912,37,FALSE)</f>
        <v>26</v>
      </c>
      <c r="F362">
        <f>VLOOKUP(B362,GD_CHAM_CONG!$C$6:$BD$912,38,FALSE)</f>
        <v>26</v>
      </c>
      <c r="G362">
        <f>VLOOKUP(B362,GD_CHAM_CONG!$C$6:$BD$912,50,FALSE)</f>
        <v>0</v>
      </c>
      <c r="H362" s="25">
        <f t="shared" si="0"/>
        <v>26</v>
      </c>
      <c r="I362" s="25">
        <f>IF(H362/E362*DM_TI_LE!$F$23&gt;680000,680000,H362/E362*DM_TI_LE!$F$23)</f>
        <v>680000</v>
      </c>
    </row>
    <row r="363" spans="1:9" ht="12.75">
      <c r="A363" s="36">
        <v>359</v>
      </c>
      <c r="B363" s="38">
        <f>RPT_PHU_CAP_TN!B363</f>
        <v>10781</v>
      </c>
      <c r="C363" s="38" t="str">
        <f>RPT_PHU_CAP_TN!C363</f>
        <v>Lê Phương Huyền</v>
      </c>
      <c r="D363" s="38" t="str">
        <f>RPT_PHU_CAP_TN!D363</f>
        <v>Nv VS MB</v>
      </c>
      <c r="E363">
        <f>VLOOKUP(B363,GD_CHAM_CONG!$C$6:$BD$912,37,FALSE)</f>
        <v>26</v>
      </c>
      <c r="F363">
        <f>VLOOKUP(B363,GD_CHAM_CONG!$C$6:$BD$912,38,FALSE)</f>
        <v>26</v>
      </c>
      <c r="G363">
        <f>VLOOKUP(B363,GD_CHAM_CONG!$C$6:$BD$912,50,FALSE)</f>
        <v>0</v>
      </c>
      <c r="H363" s="25">
        <f t="shared" si="0"/>
        <v>26</v>
      </c>
      <c r="I363" s="25">
        <f>IF(H363/E363*DM_TI_LE!$F$23&gt;680000,680000,H363/E363*DM_TI_LE!$F$23)</f>
        <v>680000</v>
      </c>
    </row>
    <row r="364" spans="1:9" ht="12.75">
      <c r="A364" s="36">
        <v>360</v>
      </c>
      <c r="B364" s="38">
        <f>RPT_PHU_CAP_TN!B364</f>
        <v>10782</v>
      </c>
      <c r="C364" s="38" t="str">
        <f>RPT_PHU_CAP_TN!C364</f>
        <v>Phạm Thị Lan Phương</v>
      </c>
      <c r="D364" s="38" t="str">
        <f>RPT_PHU_CAP_TN!D364</f>
        <v>Nv VS MB</v>
      </c>
      <c r="E364">
        <f>VLOOKUP(B364,GD_CHAM_CONG!$C$6:$BD$912,37,FALSE)</f>
        <v>26</v>
      </c>
      <c r="F364">
        <f>VLOOKUP(B364,GD_CHAM_CONG!$C$6:$BD$912,38,FALSE)</f>
        <v>26</v>
      </c>
      <c r="G364">
        <f>VLOOKUP(B364,GD_CHAM_CONG!$C$6:$BD$912,50,FALSE)</f>
        <v>0</v>
      </c>
      <c r="H364" s="25">
        <f t="shared" si="0"/>
        <v>26</v>
      </c>
      <c r="I364" s="25">
        <f>IF(H364/E364*DM_TI_LE!$F$23&gt;680000,680000,H364/E364*DM_TI_LE!$F$23)</f>
        <v>680000</v>
      </c>
    </row>
    <row r="365" spans="1:9" ht="12.75">
      <c r="A365" s="36">
        <v>361</v>
      </c>
      <c r="B365" s="38">
        <f>RPT_PHU_CAP_TN!B365</f>
        <v>10783</v>
      </c>
      <c r="C365" s="38" t="str">
        <f>RPT_PHU_CAP_TN!C365</f>
        <v>Phạm Thị Thúy Ngà</v>
      </c>
      <c r="D365" s="38" t="str">
        <f>RPT_PHU_CAP_TN!D365</f>
        <v>Nv VS MB</v>
      </c>
      <c r="E365">
        <f>VLOOKUP(B365,GD_CHAM_CONG!$C$6:$BD$912,37,FALSE)</f>
        <v>26</v>
      </c>
      <c r="F365">
        <f>VLOOKUP(B365,GD_CHAM_CONG!$C$6:$BD$912,38,FALSE)</f>
        <v>26</v>
      </c>
      <c r="G365">
        <f>VLOOKUP(B365,GD_CHAM_CONG!$C$6:$BD$912,50,FALSE)</f>
        <v>0</v>
      </c>
      <c r="H365" s="25">
        <f t="shared" si="0"/>
        <v>26</v>
      </c>
      <c r="I365" s="25">
        <f>IF(H365/E365*DM_TI_LE!$F$23&gt;680000,680000,H365/E365*DM_TI_LE!$F$23)</f>
        <v>680000</v>
      </c>
    </row>
    <row r="366" spans="1:9" ht="12.75">
      <c r="A366" s="36">
        <v>362</v>
      </c>
      <c r="B366" s="38">
        <f>RPT_PHU_CAP_TN!B366</f>
        <v>11769</v>
      </c>
      <c r="C366" s="38" t="str">
        <f>RPT_PHU_CAP_TN!C366</f>
        <v>Ngô Thị Hường</v>
      </c>
      <c r="D366" s="38" t="str">
        <f>RPT_PHU_CAP_TN!D366</f>
        <v>Nv VS MB</v>
      </c>
      <c r="E366">
        <f>VLOOKUP(B366,GD_CHAM_CONG!$C$6:$BD$912,37,FALSE)</f>
        <v>26</v>
      </c>
      <c r="F366">
        <f>VLOOKUP(B366,GD_CHAM_CONG!$C$6:$BD$912,38,FALSE)</f>
        <v>26</v>
      </c>
      <c r="G366">
        <f>VLOOKUP(B366,GD_CHAM_CONG!$C$6:$BD$912,50,FALSE)</f>
        <v>0</v>
      </c>
      <c r="H366" s="25">
        <f t="shared" si="0"/>
        <v>26</v>
      </c>
      <c r="I366" s="25">
        <f>IF(H366/E366*DM_TI_LE!$F$23&gt;680000,680000,H366/E366*DM_TI_LE!$F$23)</f>
        <v>680000</v>
      </c>
    </row>
    <row r="367" spans="1:9" ht="12.75">
      <c r="A367" s="36">
        <v>363</v>
      </c>
      <c r="B367" s="38">
        <f>RPT_PHU_CAP_TN!B367</f>
        <v>201502</v>
      </c>
      <c r="C367" s="38" t="str">
        <f>RPT_PHU_CAP_TN!C367</f>
        <v>Nguyễn Thị Khánh</v>
      </c>
      <c r="D367" s="38" t="str">
        <f>RPT_PHU_CAP_TN!D367</f>
        <v>Nhân viên VSMB</v>
      </c>
      <c r="E367">
        <f>VLOOKUP(B367,GD_CHAM_CONG!$C$6:$BD$912,37,FALSE)</f>
        <v>26</v>
      </c>
      <c r="F367">
        <f>VLOOKUP(B367,GD_CHAM_CONG!$C$6:$BD$912,38,FALSE)</f>
        <v>26</v>
      </c>
      <c r="G367">
        <f>VLOOKUP(B367,GD_CHAM_CONG!$C$6:$BD$912,50,FALSE)</f>
        <v>0</v>
      </c>
      <c r="H367" s="25">
        <f t="shared" si="0"/>
        <v>26</v>
      </c>
      <c r="I367" s="25">
        <f>IF(H367/E367*DM_TI_LE!$F$23&gt;680000,680000,H367/E367*DM_TI_LE!$F$23)</f>
        <v>680000</v>
      </c>
    </row>
    <row r="368" spans="1:9" ht="12.75">
      <c r="A368" s="36">
        <v>364</v>
      </c>
      <c r="B368" s="38">
        <f>RPT_PHU_CAP_TN!B368</f>
        <v>11082</v>
      </c>
      <c r="C368" s="38" t="str">
        <f>RPT_PHU_CAP_TN!C368</f>
        <v>Hoàng Trung Dũng</v>
      </c>
      <c r="D368" s="38" t="str">
        <f>RPT_PHU_CAP_TN!D368</f>
        <v>CV Kỹ thuật</v>
      </c>
      <c r="E368">
        <f>VLOOKUP(B368,GD_CHAM_CONG!$C$6:$BD$912,37,FALSE)</f>
        <v>26</v>
      </c>
      <c r="F368">
        <f>VLOOKUP(B368,GD_CHAM_CONG!$C$6:$BD$912,38,FALSE)</f>
        <v>26</v>
      </c>
      <c r="G368">
        <f>VLOOKUP(B368,GD_CHAM_CONG!$C$6:$BD$912,50,FALSE)</f>
        <v>0</v>
      </c>
      <c r="H368" s="25">
        <f t="shared" si="0"/>
        <v>26</v>
      </c>
      <c r="I368" s="25">
        <f>IF(H368/E368*DM_TI_LE!$F$23&gt;680000,680000,H368/E368*DM_TI_LE!$F$23)</f>
        <v>680000</v>
      </c>
    </row>
    <row r="369" spans="1:9" ht="12.75">
      <c r="A369" s="36">
        <v>365</v>
      </c>
      <c r="B369" s="38">
        <f>RPT_PHU_CAP_TN!B369</f>
        <v>11083</v>
      </c>
      <c r="C369" s="38" t="str">
        <f>RPT_PHU_CAP_TN!C369</f>
        <v>Bùi Văn Nam</v>
      </c>
      <c r="D369" s="38" t="str">
        <f>RPT_PHU_CAP_TN!D369</f>
        <v>CV Kỹ thuật</v>
      </c>
      <c r="E369">
        <f>VLOOKUP(B369,GD_CHAM_CONG!$C$6:$BD$912,37,FALSE)</f>
        <v>26</v>
      </c>
      <c r="F369">
        <f>VLOOKUP(B369,GD_CHAM_CONG!$C$6:$BD$912,38,FALSE)</f>
        <v>26</v>
      </c>
      <c r="G369">
        <f>VLOOKUP(B369,GD_CHAM_CONG!$C$6:$BD$912,50,FALSE)</f>
        <v>0</v>
      </c>
      <c r="H369" s="25">
        <f t="shared" si="0"/>
        <v>26</v>
      </c>
      <c r="I369" s="25">
        <f>IF(H369/E369*DM_TI_LE!$F$23&gt;680000,680000,H369/E369*DM_TI_LE!$F$23)</f>
        <v>680000</v>
      </c>
    </row>
    <row r="370" spans="1:9" ht="12.75">
      <c r="A370" s="36">
        <v>366</v>
      </c>
      <c r="B370" s="38">
        <f>RPT_PHU_CAP_TN!B370</f>
        <v>10643</v>
      </c>
      <c r="C370" s="38" t="str">
        <f>RPT_PHU_CAP_TN!C370</f>
        <v>Nguyễn Văn Thành</v>
      </c>
      <c r="D370" s="38" t="str">
        <f>RPT_PHU_CAP_TN!D370</f>
        <v>KTV mặt đất</v>
      </c>
      <c r="E370">
        <f>VLOOKUP(B370,GD_CHAM_CONG!$C$6:$BD$912,37,FALSE)</f>
        <v>26</v>
      </c>
      <c r="F370">
        <f>VLOOKUP(B370,GD_CHAM_CONG!$C$6:$BD$912,38,FALSE)</f>
        <v>26</v>
      </c>
      <c r="G370">
        <f>VLOOKUP(B370,GD_CHAM_CONG!$C$6:$BD$912,50,FALSE)</f>
        <v>0</v>
      </c>
      <c r="H370" s="25">
        <f t="shared" si="0"/>
        <v>26</v>
      </c>
      <c r="I370" s="25">
        <f>IF(H370/E370*DM_TI_LE!$F$23&gt;680000,680000,H370/E370*DM_TI_LE!$F$23)</f>
        <v>680000</v>
      </c>
    </row>
    <row r="371" spans="1:9" ht="12.75">
      <c r="A371" s="36">
        <v>367</v>
      </c>
      <c r="B371" s="38">
        <f>RPT_PHU_CAP_TN!B371</f>
        <v>13049</v>
      </c>
      <c r="C371" s="38" t="str">
        <f>RPT_PHU_CAP_TN!C371</f>
        <v>Nguyễn Đức Anh</v>
      </c>
      <c r="D371" s="38" t="str">
        <f>RPT_PHU_CAP_TN!D371</f>
        <v>Nhân viên kỹ thuật</v>
      </c>
      <c r="E371">
        <f>VLOOKUP(B371,GD_CHAM_CONG!$C$6:$BD$912,37,FALSE)</f>
        <v>26</v>
      </c>
      <c r="F371">
        <f>VLOOKUP(B371,GD_CHAM_CONG!$C$6:$BD$912,38,FALSE)</f>
        <v>26</v>
      </c>
      <c r="G371">
        <f>VLOOKUP(B371,GD_CHAM_CONG!$C$6:$BD$912,50,FALSE)</f>
        <v>0</v>
      </c>
      <c r="H371" s="25">
        <f t="shared" si="0"/>
        <v>26</v>
      </c>
      <c r="I371" s="25">
        <f>IF(H371/E371*DM_TI_LE!$F$23&gt;680000,680000,H371/E371*DM_TI_LE!$F$23)</f>
        <v>680000</v>
      </c>
    </row>
    <row r="372" spans="1:9" ht="12.75">
      <c r="A372" s="36">
        <v>368</v>
      </c>
      <c r="B372" s="38">
        <f>RPT_PHU_CAP_TN!B372</f>
        <v>10595</v>
      </c>
      <c r="C372" s="38" t="str">
        <f>RPT_PHU_CAP_TN!C372</f>
        <v>Lê Thị Mai</v>
      </c>
      <c r="D372" s="38" t="str">
        <f>RPT_PHU_CAP_TN!D372</f>
        <v>Nhân viên kế toán</v>
      </c>
      <c r="E372">
        <f>VLOOKUP(B372,GD_CHAM_CONG!$C$6:$BD$912,37,FALSE)</f>
        <v>22</v>
      </c>
      <c r="F372">
        <f>VLOOKUP(B372,GD_CHAM_CONG!$C$6:$BD$912,38,FALSE)</f>
        <v>22</v>
      </c>
      <c r="G372">
        <f>VLOOKUP(B372,GD_CHAM_CONG!$C$6:$BD$912,50,FALSE)</f>
        <v>0</v>
      </c>
      <c r="H372" s="25">
        <f t="shared" si="0"/>
        <v>22</v>
      </c>
      <c r="I372" s="25">
        <f>IF(H372/E372*DM_TI_LE!$F$23&gt;680000,680000,H372/E372*DM_TI_LE!$F$23)</f>
        <v>680000</v>
      </c>
    </row>
    <row r="373" spans="1:9" ht="12.75">
      <c r="A373" s="36">
        <v>369</v>
      </c>
      <c r="B373" s="38">
        <f>RPT_PHU_CAP_TN!B373</f>
        <v>10793</v>
      </c>
      <c r="C373" s="38" t="str">
        <f>RPT_PHU_CAP_TN!C373</f>
        <v>Lê Thị Thúy</v>
      </c>
      <c r="D373" s="38" t="str">
        <f>RPT_PHU_CAP_TN!D373</f>
        <v>Nhân viên kế toán</v>
      </c>
      <c r="E373">
        <f>VLOOKUP(B373,GD_CHAM_CONG!$C$6:$BD$912,37,FALSE)</f>
        <v>22</v>
      </c>
      <c r="F373">
        <f>VLOOKUP(B373,GD_CHAM_CONG!$C$6:$BD$912,38,FALSE)</f>
        <v>22</v>
      </c>
      <c r="G373">
        <f>VLOOKUP(B373,GD_CHAM_CONG!$C$6:$BD$912,50,FALSE)</f>
        <v>0</v>
      </c>
      <c r="H373" s="25">
        <f t="shared" si="0"/>
        <v>22</v>
      </c>
      <c r="I373" s="25">
        <f>IF(H373/E373*DM_TI_LE!$F$23&gt;680000,680000,H373/E373*DM_TI_LE!$F$23)</f>
        <v>680000</v>
      </c>
    </row>
    <row r="374" spans="1:9" ht="12.75">
      <c r="A374" s="36">
        <v>370</v>
      </c>
      <c r="B374" s="38">
        <f>RPT_PHU_CAP_TN!B374</f>
        <v>12660</v>
      </c>
      <c r="C374" s="38" t="str">
        <f>RPT_PHU_CAP_TN!C374</f>
        <v>Bùi Thị Thu</v>
      </c>
      <c r="D374" s="38" t="str">
        <f>RPT_PHU_CAP_TN!D374</f>
        <v>Nhân viên kế toán</v>
      </c>
      <c r="E374">
        <f>VLOOKUP(B374,GD_CHAM_CONG!$C$6:$BD$912,37,FALSE)</f>
        <v>22</v>
      </c>
      <c r="F374">
        <f>VLOOKUP(B374,GD_CHAM_CONG!$C$6:$BD$912,38,FALSE)</f>
        <v>22</v>
      </c>
      <c r="G374">
        <f>VLOOKUP(B374,GD_CHAM_CONG!$C$6:$BD$912,50,FALSE)</f>
        <v>0</v>
      </c>
      <c r="H374" s="25">
        <f t="shared" si="0"/>
        <v>22</v>
      </c>
      <c r="I374" s="25">
        <f>IF(H374/E374*DM_TI_LE!$F$23&gt;680000,680000,H374/E374*DM_TI_LE!$F$23)</f>
        <v>680000</v>
      </c>
    </row>
    <row r="375" spans="1:9" ht="12.75">
      <c r="A375" s="36">
        <v>371</v>
      </c>
      <c r="B375" s="38">
        <f>RPT_PHU_CAP_TN!B375</f>
        <v>10794</v>
      </c>
      <c r="C375" s="38" t="str">
        <f>RPT_PHU_CAP_TN!C375</f>
        <v>Nguyễn Thị Kim Huệ</v>
      </c>
      <c r="D375" s="38" t="str">
        <f>RPT_PHU_CAP_TN!D375</f>
        <v>NV Thủ Quỹ</v>
      </c>
      <c r="E375">
        <f>VLOOKUP(B375,GD_CHAM_CONG!$C$6:$BD$912,37,FALSE)</f>
        <v>22</v>
      </c>
      <c r="F375">
        <f>VLOOKUP(B375,GD_CHAM_CONG!$C$6:$BD$912,38,FALSE)</f>
        <v>22</v>
      </c>
      <c r="G375">
        <f>VLOOKUP(B375,GD_CHAM_CONG!$C$6:$BD$912,50,FALSE)</f>
        <v>0</v>
      </c>
      <c r="H375" s="25">
        <f t="shared" si="0"/>
        <v>22</v>
      </c>
      <c r="I375" s="25">
        <f>IF(H375/E375*DM_TI_LE!$F$23&gt;680000,680000,H375/E375*DM_TI_LE!$F$23)</f>
        <v>680000</v>
      </c>
    </row>
    <row r="376" spans="1:9" ht="12.75">
      <c r="A376" s="36">
        <v>372</v>
      </c>
      <c r="B376" s="38">
        <f>RPT_PHU_CAP_TN!B376</f>
        <v>10788</v>
      </c>
      <c r="C376" s="38" t="str">
        <f>RPT_PHU_CAP_TN!C376</f>
        <v>Phạm Thị Thu Hiền</v>
      </c>
      <c r="D376" s="38" t="str">
        <f>RPT_PHU_CAP_TN!D376</f>
        <v>Chuyên viên TCKT</v>
      </c>
      <c r="E376">
        <f>VLOOKUP(B376,GD_CHAM_CONG!$C$6:$BD$912,37,FALSE)</f>
        <v>22</v>
      </c>
      <c r="F376">
        <f>VLOOKUP(B376,GD_CHAM_CONG!$C$6:$BD$912,38,FALSE)</f>
        <v>19</v>
      </c>
      <c r="G376">
        <f>VLOOKUP(B376,GD_CHAM_CONG!$C$6:$BD$912,50,FALSE)</f>
        <v>0</v>
      </c>
      <c r="H376" s="25">
        <f t="shared" si="0"/>
        <v>19</v>
      </c>
      <c r="I376" s="25">
        <f>IF(H376/E376*DM_TI_LE!$F$23&gt;680000,680000,H376/E376*DM_TI_LE!$F$23)</f>
        <v>587272.72727272729</v>
      </c>
    </row>
    <row r="377" spans="1:9" ht="12.75">
      <c r="A377" s="36">
        <v>373</v>
      </c>
      <c r="B377" s="38">
        <f>RPT_PHU_CAP_TN!B377</f>
        <v>10789</v>
      </c>
      <c r="C377" s="38" t="str">
        <f>RPT_PHU_CAP_TN!C377</f>
        <v>Hoàng Thị Trang Nhung</v>
      </c>
      <c r="D377" s="38" t="str">
        <f>RPT_PHU_CAP_TN!D377</f>
        <v>Chuyên viên TCKT</v>
      </c>
      <c r="E377">
        <f>VLOOKUP(B377,GD_CHAM_CONG!$C$6:$BD$912,37,FALSE)</f>
        <v>22</v>
      </c>
      <c r="F377">
        <f>VLOOKUP(B377,GD_CHAM_CONG!$C$6:$BD$912,38,FALSE)</f>
        <v>0</v>
      </c>
      <c r="G377">
        <f>VLOOKUP(B377,GD_CHAM_CONG!$C$6:$BD$912,50,FALSE)</f>
        <v>0</v>
      </c>
      <c r="H377" s="25">
        <f t="shared" si="0"/>
        <v>0</v>
      </c>
      <c r="I377" s="25">
        <f>IF(H377/E377*DM_TI_LE!$F$23&gt;680000,680000,H377/E377*DM_TI_LE!$F$23)</f>
        <v>0</v>
      </c>
    </row>
    <row r="378" spans="1:9" ht="12.75">
      <c r="A378" s="36">
        <v>374</v>
      </c>
      <c r="B378" s="38">
        <f>RPT_PHU_CAP_TN!B378</f>
        <v>10790</v>
      </c>
      <c r="C378" s="38" t="str">
        <f>RPT_PHU_CAP_TN!C378</f>
        <v>Đào Thị Chín</v>
      </c>
      <c r="D378" s="38" t="str">
        <f>RPT_PHU_CAP_TN!D378</f>
        <v>Chuyên viên TCKT</v>
      </c>
      <c r="E378">
        <f>VLOOKUP(B378,GD_CHAM_CONG!$C$6:$BD$912,37,FALSE)</f>
        <v>22</v>
      </c>
      <c r="F378">
        <f>VLOOKUP(B378,GD_CHAM_CONG!$C$6:$BD$912,38,FALSE)</f>
        <v>22</v>
      </c>
      <c r="G378">
        <f>VLOOKUP(B378,GD_CHAM_CONG!$C$6:$BD$912,50,FALSE)</f>
        <v>0</v>
      </c>
      <c r="H378" s="25">
        <f t="shared" si="0"/>
        <v>22</v>
      </c>
      <c r="I378" s="25">
        <f>IF(H378/E378*DM_TI_LE!$F$23&gt;680000,680000,H378/E378*DM_TI_LE!$F$23)</f>
        <v>680000</v>
      </c>
    </row>
    <row r="379" spans="1:9" ht="12.75">
      <c r="A379" s="36">
        <v>375</v>
      </c>
      <c r="B379" s="38">
        <f>RPT_PHU_CAP_TN!B379</f>
        <v>10791</v>
      </c>
      <c r="C379" s="38" t="str">
        <f>RPT_PHU_CAP_TN!C379</f>
        <v>Trần Thu Trang</v>
      </c>
      <c r="D379" s="38" t="str">
        <f>RPT_PHU_CAP_TN!D379</f>
        <v>Chuyên viên TCKT</v>
      </c>
      <c r="E379">
        <f>VLOOKUP(B379,GD_CHAM_CONG!$C$6:$BD$912,37,FALSE)</f>
        <v>22</v>
      </c>
      <c r="F379">
        <f>VLOOKUP(B379,GD_CHAM_CONG!$C$6:$BD$912,38,FALSE)</f>
        <v>22</v>
      </c>
      <c r="G379">
        <f>VLOOKUP(B379,GD_CHAM_CONG!$C$6:$BD$912,50,FALSE)</f>
        <v>0</v>
      </c>
      <c r="H379" s="25">
        <f t="shared" si="0"/>
        <v>22</v>
      </c>
      <c r="I379" s="25">
        <f>IF(H379/E379*DM_TI_LE!$F$23&gt;680000,680000,H379/E379*DM_TI_LE!$F$23)</f>
        <v>680000</v>
      </c>
    </row>
    <row r="380" spans="1:9" ht="12.75">
      <c r="A380" s="36">
        <v>376</v>
      </c>
      <c r="B380" s="38">
        <f>RPT_PHU_CAP_TN!B380</f>
        <v>11147</v>
      </c>
      <c r="C380" s="38" t="str">
        <f>RPT_PHU_CAP_TN!C380</f>
        <v>Vũ Chí Kiên</v>
      </c>
      <c r="D380" s="38" t="str">
        <f>RPT_PHU_CAP_TN!D380</f>
        <v>Chuyên viên TCKT</v>
      </c>
      <c r="E380">
        <f>VLOOKUP(B380,GD_CHAM_CONG!$C$6:$BD$912,37,FALSE)</f>
        <v>22</v>
      </c>
      <c r="F380">
        <f>VLOOKUP(B380,GD_CHAM_CONG!$C$6:$BD$912,38,FALSE)</f>
        <v>22</v>
      </c>
      <c r="G380">
        <f>VLOOKUP(B380,GD_CHAM_CONG!$C$6:$BD$912,50,FALSE)</f>
        <v>0</v>
      </c>
      <c r="H380" s="25">
        <f t="shared" si="0"/>
        <v>22</v>
      </c>
      <c r="I380" s="25">
        <f>IF(H380/E380*DM_TI_LE!$F$23&gt;680000,680000,H380/E380*DM_TI_LE!$F$23)</f>
        <v>680000</v>
      </c>
    </row>
    <row r="381" spans="1:9" ht="12.75">
      <c r="A381" s="36">
        <v>377</v>
      </c>
      <c r="B381" s="38">
        <f>RPT_PHU_CAP_TN!B381</f>
        <v>10563</v>
      </c>
      <c r="C381" s="38" t="str">
        <f>RPT_PHU_CAP_TN!C381</f>
        <v>Lưu Xuân Cường</v>
      </c>
      <c r="D381" s="38" t="str">
        <f>RPT_PHU_CAP_TN!D381</f>
        <v>Trưởng phòng</v>
      </c>
      <c r="E381">
        <f>VLOOKUP(B381,GD_CHAM_CONG!$C$6:$BD$912,37,FALSE)</f>
        <v>22</v>
      </c>
      <c r="F381">
        <f>VLOOKUP(B381,GD_CHAM_CONG!$C$6:$BD$912,38,FALSE)</f>
        <v>22</v>
      </c>
      <c r="G381">
        <f>VLOOKUP(B381,GD_CHAM_CONG!$C$6:$BD$912,50,FALSE)</f>
        <v>0</v>
      </c>
      <c r="H381" s="25">
        <f t="shared" si="0"/>
        <v>22</v>
      </c>
      <c r="I381" s="25">
        <f>IF(H381/E381*DM_TI_LE!$F$23&gt;680000,680000,H381/E381*DM_TI_LE!$F$23)</f>
        <v>680000</v>
      </c>
    </row>
    <row r="382" spans="1:9" ht="12.75">
      <c r="A382" s="36">
        <v>378</v>
      </c>
      <c r="B382" s="38">
        <f>RPT_PHU_CAP_TN!B382</f>
        <v>10556</v>
      </c>
      <c r="C382" s="38" t="str">
        <f>RPT_PHU_CAP_TN!C382</f>
        <v>Nguyễn Thị Thuỳ Linh</v>
      </c>
      <c r="D382" s="38" t="str">
        <f>RPT_PHU_CAP_TN!D382</f>
        <v>Phó Trưởng Phòng</v>
      </c>
      <c r="E382">
        <f>VLOOKUP(B382,GD_CHAM_CONG!$C$6:$BD$912,37,FALSE)</f>
        <v>22</v>
      </c>
      <c r="F382">
        <f>VLOOKUP(B382,GD_CHAM_CONG!$C$6:$BD$912,38,FALSE)</f>
        <v>17</v>
      </c>
      <c r="G382">
        <f>VLOOKUP(B382,GD_CHAM_CONG!$C$6:$BD$912,50,FALSE)</f>
        <v>0</v>
      </c>
      <c r="H382" s="25">
        <f t="shared" si="0"/>
        <v>17</v>
      </c>
      <c r="I382" s="25">
        <f>IF(H382/E382*DM_TI_LE!$F$23&gt;680000,680000,H382/E382*DM_TI_LE!$F$23)</f>
        <v>525454.54545454541</v>
      </c>
    </row>
    <row r="383" spans="1:9" ht="12.75">
      <c r="A383" s="36">
        <v>379</v>
      </c>
      <c r="B383" s="38">
        <f>RPT_PHU_CAP_TN!B383</f>
        <v>10797</v>
      </c>
      <c r="C383" s="38" t="str">
        <f>RPT_PHU_CAP_TN!C383</f>
        <v>Nguyễn Hữu Hạ</v>
      </c>
      <c r="D383" s="38" t="str">
        <f>RPT_PHU_CAP_TN!D383</f>
        <v>CV Đảng Đoàn - Thi đua</v>
      </c>
      <c r="E383">
        <f>VLOOKUP(B383,GD_CHAM_CONG!$C$6:$BD$912,37,FALSE)</f>
        <v>22</v>
      </c>
      <c r="F383">
        <f>VLOOKUP(B383,GD_CHAM_CONG!$C$6:$BD$912,38,FALSE)</f>
        <v>22</v>
      </c>
      <c r="G383">
        <f>VLOOKUP(B383,GD_CHAM_CONG!$C$6:$BD$912,50,FALSE)</f>
        <v>0</v>
      </c>
      <c r="H383" s="25">
        <f t="shared" si="0"/>
        <v>22</v>
      </c>
      <c r="I383" s="25">
        <f>IF(H383/E383*DM_TI_LE!$F$23&gt;680000,680000,H383/E383*DM_TI_LE!$F$23)</f>
        <v>680000</v>
      </c>
    </row>
    <row r="384" spans="1:9" ht="12.75">
      <c r="A384" s="36">
        <v>380</v>
      </c>
      <c r="B384" s="38">
        <f>RPT_PHU_CAP_TN!B384</f>
        <v>10803</v>
      </c>
      <c r="C384" s="38" t="str">
        <f>RPT_PHU_CAP_TN!C384</f>
        <v>Hà Duyên Lâm</v>
      </c>
      <c r="D384" s="38" t="str">
        <f>RPT_PHU_CAP_TN!D384</f>
        <v>Lái xe CT</v>
      </c>
      <c r="E384">
        <f>VLOOKUP(B384,GD_CHAM_CONG!$C$6:$BD$912,37,FALSE)</f>
        <v>22</v>
      </c>
      <c r="F384">
        <f>VLOOKUP(B384,GD_CHAM_CONG!$C$6:$BD$912,38,FALSE)</f>
        <v>22</v>
      </c>
      <c r="G384">
        <f>VLOOKUP(B384,GD_CHAM_CONG!$C$6:$BD$912,50,FALSE)</f>
        <v>0</v>
      </c>
      <c r="H384" s="25">
        <f t="shared" si="0"/>
        <v>22</v>
      </c>
      <c r="I384" s="25">
        <f>IF(H384/E384*DM_TI_LE!$F$23&gt;680000,680000,H384/E384*DM_TI_LE!$F$23)</f>
        <v>680000</v>
      </c>
    </row>
    <row r="385" spans="1:9" ht="12.75">
      <c r="A385" s="36">
        <v>381</v>
      </c>
      <c r="B385" s="38">
        <f>RPT_PHU_CAP_TN!B385</f>
        <v>10800</v>
      </c>
      <c r="C385" s="38" t="str">
        <f>RPT_PHU_CAP_TN!C385</f>
        <v>Hoàng Thùy Lan</v>
      </c>
      <c r="D385" s="38" t="str">
        <f>RPT_PHU_CAP_TN!D385</f>
        <v>NV đào tạo huấn luyện</v>
      </c>
      <c r="E385">
        <f>VLOOKUP(B385,GD_CHAM_CONG!$C$6:$BD$912,37,FALSE)</f>
        <v>22</v>
      </c>
      <c r="F385">
        <f>VLOOKUP(B385,GD_CHAM_CONG!$C$6:$BD$912,38,FALSE)</f>
        <v>22</v>
      </c>
      <c r="G385">
        <f>VLOOKUP(B385,GD_CHAM_CONG!$C$6:$BD$912,50,FALSE)</f>
        <v>0</v>
      </c>
      <c r="H385" s="25">
        <f t="shared" si="0"/>
        <v>22</v>
      </c>
      <c r="I385" s="25">
        <f>IF(H385/E385*DM_TI_LE!$F$23&gt;680000,680000,H385/E385*DM_TI_LE!$F$23)</f>
        <v>680000</v>
      </c>
    </row>
    <row r="386" spans="1:9" ht="12.75">
      <c r="A386" s="36">
        <v>382</v>
      </c>
      <c r="B386" s="38">
        <f>RPT_PHU_CAP_TN!B386</f>
        <v>10801</v>
      </c>
      <c r="C386" s="38" t="str">
        <f>RPT_PHU_CAP_TN!C386</f>
        <v>Diệu Linh</v>
      </c>
      <c r="D386" s="38" t="str">
        <f>RPT_PHU_CAP_TN!D386</f>
        <v>NV đào tạo huấn luyện</v>
      </c>
      <c r="E386">
        <f>VLOOKUP(B386,GD_CHAM_CONG!$C$6:$BD$912,37,FALSE)</f>
        <v>22</v>
      </c>
      <c r="F386">
        <f>VLOOKUP(B386,GD_CHAM_CONG!$C$6:$BD$912,38,FALSE)</f>
        <v>22</v>
      </c>
      <c r="G386">
        <f>VLOOKUP(B386,GD_CHAM_CONG!$C$6:$BD$912,50,FALSE)</f>
        <v>0</v>
      </c>
      <c r="H386" s="25">
        <f t="shared" si="0"/>
        <v>22</v>
      </c>
      <c r="I386" s="25">
        <f>IF(H386/E386*DM_TI_LE!$F$23&gt;680000,680000,H386/E386*DM_TI_LE!$F$23)</f>
        <v>680000</v>
      </c>
    </row>
    <row r="387" spans="1:9" ht="12.75">
      <c r="A387" s="36">
        <v>383</v>
      </c>
      <c r="B387" s="38">
        <f>RPT_PHU_CAP_TN!B387</f>
        <v>10802</v>
      </c>
      <c r="C387" s="38" t="str">
        <f>RPT_PHU_CAP_TN!C387</f>
        <v>Hà Phương Thảo</v>
      </c>
      <c r="D387" s="38" t="str">
        <f>RPT_PHU_CAP_TN!D387</f>
        <v>NV hành chính</v>
      </c>
      <c r="E387">
        <f>VLOOKUP(B387,GD_CHAM_CONG!$C$6:$BD$912,37,FALSE)</f>
        <v>22</v>
      </c>
      <c r="F387">
        <f>VLOOKUP(B387,GD_CHAM_CONG!$C$6:$BD$912,38,FALSE)</f>
        <v>22</v>
      </c>
      <c r="G387">
        <f>VLOOKUP(B387,GD_CHAM_CONG!$C$6:$BD$912,50,FALSE)</f>
        <v>0</v>
      </c>
      <c r="H387" s="25">
        <f t="shared" si="0"/>
        <v>22</v>
      </c>
      <c r="I387" s="25">
        <f>IF(H387/E387*DM_TI_LE!$F$23&gt;680000,680000,H387/E387*DM_TI_LE!$F$23)</f>
        <v>680000</v>
      </c>
    </row>
    <row r="388" spans="1:9" ht="12.75">
      <c r="A388" s="36">
        <v>384</v>
      </c>
      <c r="B388" s="38">
        <f>RPT_PHU_CAP_TN!B388</f>
        <v>10805</v>
      </c>
      <c r="C388" s="38" t="str">
        <f>RPT_PHU_CAP_TN!C388</f>
        <v>Trịnh Thị Thu Hằng</v>
      </c>
      <c r="D388" s="38" t="str">
        <f>RPT_PHU_CAP_TN!D388</f>
        <v>NV Hành chính - VT</v>
      </c>
      <c r="E388">
        <f>VLOOKUP(B388,GD_CHAM_CONG!$C$6:$BD$912,37,FALSE)</f>
        <v>22</v>
      </c>
      <c r="F388">
        <f>VLOOKUP(B388,GD_CHAM_CONG!$C$6:$BD$912,38,FALSE)</f>
        <v>17</v>
      </c>
      <c r="G388">
        <f>VLOOKUP(B388,GD_CHAM_CONG!$C$6:$BD$912,50,FALSE)</f>
        <v>0</v>
      </c>
      <c r="H388" s="25">
        <f t="shared" si="0"/>
        <v>17</v>
      </c>
      <c r="I388" s="25">
        <f>IF(H388/E388*DM_TI_LE!$F$23&gt;680000,680000,H388/E388*DM_TI_LE!$F$23)</f>
        <v>525454.54545454541</v>
      </c>
    </row>
    <row r="389" spans="1:9" ht="12.75">
      <c r="A389" s="36">
        <v>385</v>
      </c>
      <c r="B389" s="38">
        <f>RPT_PHU_CAP_TN!B389</f>
        <v>10566</v>
      </c>
      <c r="C389" s="38" t="str">
        <f>RPT_PHU_CAP_TN!C389</f>
        <v>Nguyễn Thị Ngọc</v>
      </c>
      <c r="D389" s="38" t="str">
        <f>RPT_PHU_CAP_TN!D389</f>
        <v>NV Kế hoạch - Quản lý chất lượng</v>
      </c>
      <c r="E389">
        <f>VLOOKUP(B389,GD_CHAM_CONG!$C$6:$BD$912,37,FALSE)</f>
        <v>22</v>
      </c>
      <c r="F389">
        <f>VLOOKUP(B389,GD_CHAM_CONG!$C$6:$BD$912,38,FALSE)</f>
        <v>22</v>
      </c>
      <c r="G389">
        <f>VLOOKUP(B389,GD_CHAM_CONG!$C$6:$BD$912,50,FALSE)</f>
        <v>0</v>
      </c>
      <c r="H389" s="25">
        <f t="shared" si="0"/>
        <v>22</v>
      </c>
      <c r="I389" s="25">
        <f>IF(H389/E389*DM_TI_LE!$F$23&gt;680000,680000,H389/E389*DM_TI_LE!$F$23)</f>
        <v>680000</v>
      </c>
    </row>
    <row r="390" spans="1:9" ht="12.75">
      <c r="A390" s="36">
        <v>386</v>
      </c>
      <c r="B390" s="38">
        <f>RPT_PHU_CAP_TN!B390</f>
        <v>10804</v>
      </c>
      <c r="C390" s="38" t="str">
        <f>RPT_PHU_CAP_TN!C390</f>
        <v>Vũ Thị Hoà</v>
      </c>
      <c r="D390" s="38" t="str">
        <f>RPT_PHU_CAP_TN!D390</f>
        <v>NV Lao động tiền lương</v>
      </c>
      <c r="E390">
        <f>VLOOKUP(B390,GD_CHAM_CONG!$C$6:$BD$912,37,FALSE)</f>
        <v>22</v>
      </c>
      <c r="F390">
        <f>VLOOKUP(B390,GD_CHAM_CONG!$C$6:$BD$912,38,FALSE)</f>
        <v>22</v>
      </c>
      <c r="G390">
        <f>VLOOKUP(B390,GD_CHAM_CONG!$C$6:$BD$912,50,FALSE)</f>
        <v>0</v>
      </c>
      <c r="H390" s="25">
        <f t="shared" si="0"/>
        <v>22</v>
      </c>
      <c r="I390" s="25">
        <f>IF(H390/E390*DM_TI_LE!$F$23&gt;680000,680000,H390/E390*DM_TI_LE!$F$23)</f>
        <v>680000</v>
      </c>
    </row>
    <row r="391" spans="1:9" ht="12.75">
      <c r="A391" s="36">
        <v>387</v>
      </c>
      <c r="B391" s="38">
        <f>RPT_PHU_CAP_TN!B391</f>
        <v>11117</v>
      </c>
      <c r="C391" s="38" t="str">
        <f>RPT_PHU_CAP_TN!C391</f>
        <v>Nguyễn Hương Giang</v>
      </c>
      <c r="D391" s="38" t="str">
        <f>RPT_PHU_CAP_TN!D391</f>
        <v>NV PVHK</v>
      </c>
      <c r="E391">
        <f>VLOOKUP(B391,GD_CHAM_CONG!$C$6:$BD$912,37,FALSE)</f>
        <v>22</v>
      </c>
      <c r="F391">
        <f>VLOOKUP(B391,GD_CHAM_CONG!$C$6:$BD$912,38,FALSE)</f>
        <v>22</v>
      </c>
      <c r="G391">
        <f>VLOOKUP(B391,GD_CHAM_CONG!$C$6:$BD$912,50,FALSE)</f>
        <v>0</v>
      </c>
      <c r="H391" s="25">
        <f t="shared" si="0"/>
        <v>22</v>
      </c>
      <c r="I391" s="25">
        <f>IF(H391/E391*DM_TI_LE!$F$23&gt;680000,680000,H391/E391*DM_TI_LE!$F$23)</f>
        <v>680000</v>
      </c>
    </row>
    <row r="392" spans="1:9" ht="12.75">
      <c r="A392" s="36">
        <v>388</v>
      </c>
      <c r="B392" s="38">
        <f>RPT_PHU_CAP_TN!B392</f>
        <v>10735</v>
      </c>
      <c r="C392" s="38" t="str">
        <f>RPT_PHU_CAP_TN!C392</f>
        <v>Nguyễn Thị Phương Lan</v>
      </c>
      <c r="D392" s="38" t="str">
        <f>RPT_PHU_CAP_TN!D392</f>
        <v>NV Thống kê - Tổng hợp</v>
      </c>
      <c r="E392">
        <f>VLOOKUP(B392,GD_CHAM_CONG!$C$6:$BD$912,37,FALSE)</f>
        <v>22</v>
      </c>
      <c r="F392">
        <f>VLOOKUP(B392,GD_CHAM_CONG!$C$6:$BD$912,38,FALSE)</f>
        <v>22</v>
      </c>
      <c r="G392">
        <f>VLOOKUP(B392,GD_CHAM_CONG!$C$6:$BD$912,50,FALSE)</f>
        <v>0</v>
      </c>
      <c r="H392" s="25">
        <f t="shared" si="0"/>
        <v>22</v>
      </c>
      <c r="I392" s="25">
        <f>IF(H392/E392*DM_TI_LE!$F$23&gt;680000,680000,H392/E392*DM_TI_LE!$F$23)</f>
        <v>680000</v>
      </c>
    </row>
    <row r="393" spans="1:9" ht="12.75">
      <c r="A393" s="36">
        <v>389</v>
      </c>
      <c r="B393" s="38">
        <f>RPT_PHU_CAP_TN!B393</f>
        <v>10562</v>
      </c>
      <c r="C393" s="38" t="str">
        <f>RPT_PHU_CAP_TN!C393</f>
        <v>Phạm Thị Thịnh</v>
      </c>
      <c r="D393" s="38" t="str">
        <f>RPT_PHU_CAP_TN!D393</f>
        <v>NV Hành chính - VT</v>
      </c>
      <c r="E393">
        <f>VLOOKUP(B393,GD_CHAM_CONG!$C$6:$BD$912,37,FALSE)</f>
        <v>22</v>
      </c>
      <c r="F393">
        <f>VLOOKUP(B393,GD_CHAM_CONG!$C$6:$BD$912,38,FALSE)</f>
        <v>9</v>
      </c>
      <c r="G393">
        <f>VLOOKUP(B393,GD_CHAM_CONG!$C$6:$BD$912,50,FALSE)</f>
        <v>0</v>
      </c>
      <c r="H393" s="25">
        <f t="shared" si="0"/>
        <v>9</v>
      </c>
      <c r="I393" s="25">
        <f>IF(H393/E393*DM_TI_LE!$F$23&gt;680000,680000,H393/E393*DM_TI_LE!$F$23)</f>
        <v>278181.81818181818</v>
      </c>
    </row>
    <row r="394" spans="1:9" ht="12.75">
      <c r="A394" s="36">
        <v>390</v>
      </c>
      <c r="B394" s="38">
        <f>RPT_PHU_CAP_TN!B394</f>
        <v>10637</v>
      </c>
      <c r="C394" s="38" t="str">
        <f>RPT_PHU_CAP_TN!C394</f>
        <v>Trần Đình Cát</v>
      </c>
      <c r="D394" s="38" t="str">
        <f>RPT_PHU_CAP_TN!D394</f>
        <v>NV trông giữ hành lý</v>
      </c>
      <c r="E394">
        <f>VLOOKUP(B394,GD_CHAM_CONG!$C$6:$BD$912,37,FALSE)</f>
        <v>26</v>
      </c>
      <c r="F394">
        <f>VLOOKUP(B394,GD_CHAM_CONG!$C$6:$BD$912,38,FALSE)</f>
        <v>0</v>
      </c>
      <c r="G394">
        <f>VLOOKUP(B394,GD_CHAM_CONG!$C$6:$BD$912,50,FALSE)</f>
        <v>0</v>
      </c>
      <c r="H394" s="25">
        <f t="shared" si="0"/>
        <v>0</v>
      </c>
      <c r="I394" s="25">
        <f>IF(H394/E394*DM_TI_LE!$F$23&gt;680000,680000,H394/E394*DM_TI_LE!$F$23)</f>
        <v>0</v>
      </c>
    </row>
    <row r="395" spans="1:9" ht="12.75">
      <c r="A395" s="36">
        <v>391</v>
      </c>
      <c r="B395" s="38">
        <f>RPT_PHU_CAP_TN!B395</f>
        <v>10799</v>
      </c>
      <c r="C395" s="38" t="str">
        <f>RPT_PHU_CAP_TN!C395</f>
        <v>Phương Lan</v>
      </c>
      <c r="D395" s="38" t="str">
        <f>RPT_PHU_CAP_TN!D395</f>
        <v>Chuyên viên lao động tiền lương</v>
      </c>
      <c r="E395">
        <f>VLOOKUP(B395,GD_CHAM_CONG!$C$6:$BD$912,37,FALSE)</f>
        <v>22</v>
      </c>
      <c r="F395">
        <f>VLOOKUP(B395,GD_CHAM_CONG!$C$6:$BD$912,38,FALSE)</f>
        <v>22</v>
      </c>
      <c r="G395">
        <f>VLOOKUP(B395,GD_CHAM_CONG!$C$6:$BD$912,50,FALSE)</f>
        <v>0</v>
      </c>
      <c r="H395" s="25">
        <f t="shared" si="0"/>
        <v>22</v>
      </c>
      <c r="I395" s="25">
        <f>IF(H395/E395*DM_TI_LE!$F$23&gt;680000,680000,H395/E395*DM_TI_LE!$F$23)</f>
        <v>680000</v>
      </c>
    </row>
    <row r="396" spans="1:9" ht="12.75">
      <c r="A396" s="36">
        <v>392</v>
      </c>
      <c r="B396" s="38">
        <f>RPT_PHU_CAP_TN!B396</f>
        <v>11108</v>
      </c>
      <c r="C396" s="38" t="str">
        <f>RPT_PHU_CAP_TN!C396</f>
        <v>Phạm Thùy Dung</v>
      </c>
      <c r="D396" s="38" t="str">
        <f>RPT_PHU_CAP_TN!D396</f>
        <v>Nhân viên phục vụ hành khách</v>
      </c>
      <c r="E396">
        <f>VLOOKUP(B396,GD_CHAM_CONG!$C$6:$BD$912,37,FALSE)</f>
        <v>26</v>
      </c>
      <c r="F396">
        <f>VLOOKUP(B396,GD_CHAM_CONG!$C$6:$BD$912,38,FALSE)</f>
        <v>0</v>
      </c>
      <c r="G396">
        <f>VLOOKUP(B396,GD_CHAM_CONG!$C$6:$BD$912,50,FALSE)</f>
        <v>0</v>
      </c>
      <c r="H396" s="25">
        <f t="shared" si="0"/>
        <v>0</v>
      </c>
      <c r="I396" s="25">
        <f>IF(H396/E396*DM_TI_LE!$F$23&gt;680000,680000,H396/E396*DM_TI_LE!$F$23)</f>
        <v>0</v>
      </c>
    </row>
    <row r="397" spans="1:9" ht="12.75">
      <c r="A397" s="36"/>
      <c r="B397" s="154">
        <v>10606</v>
      </c>
      <c r="C397" s="154" t="s">
        <v>476</v>
      </c>
      <c r="D397" s="131" t="s">
        <v>759</v>
      </c>
      <c r="E397">
        <f>VLOOKUP(B397,GD_CHAM_CONG!$C$6:$BD$912,37,FALSE)</f>
        <v>26</v>
      </c>
      <c r="F397">
        <f>VLOOKUP(B397,GD_CHAM_CONG!$C$6:$BD$912,38,FALSE)</f>
        <v>0</v>
      </c>
      <c r="G397">
        <f>VLOOKUP(B397,GD_CHAM_CONG!$C$6:$BD$912,50,FALSE)</f>
        <v>0</v>
      </c>
      <c r="H397" s="25">
        <f t="shared" si="0"/>
        <v>0</v>
      </c>
      <c r="I397" s="25">
        <f>IF(H397/E397*DM_TI_LE!$F$23&gt;680000,680000,H397/E397*DM_TI_LE!$F$23)</f>
        <v>0</v>
      </c>
    </row>
    <row r="398" spans="1:9" ht="12.75">
      <c r="A398" s="36"/>
      <c r="B398" s="38"/>
      <c r="C398" s="131"/>
      <c r="D398" s="131"/>
      <c r="H398" s="25"/>
      <c r="I398" s="25"/>
    </row>
    <row r="399" spans="1:9" ht="12.75">
      <c r="A399" s="36"/>
      <c r="B399" s="38"/>
      <c r="C399" s="131"/>
      <c r="D399" s="131"/>
      <c r="H399" s="25"/>
      <c r="I399" s="25"/>
    </row>
    <row r="400" spans="1:9" ht="12.75">
      <c r="A400" s="36"/>
      <c r="B400" s="38"/>
      <c r="C400" s="131"/>
      <c r="D400" s="131"/>
      <c r="H400" s="25"/>
      <c r="I400" s="25"/>
    </row>
    <row r="401" spans="1:9" ht="12.75">
      <c r="A401" s="36"/>
      <c r="B401" s="38"/>
      <c r="C401" s="131"/>
      <c r="D401" s="131"/>
      <c r="H401" s="25"/>
      <c r="I401" s="25"/>
    </row>
    <row r="402" spans="1:9" ht="12.75">
      <c r="A402" s="36"/>
      <c r="B402" s="38"/>
      <c r="C402" s="131"/>
      <c r="D402" s="131"/>
      <c r="H402" s="25"/>
      <c r="I402" s="25"/>
    </row>
    <row r="403" spans="1:9" ht="12.75">
      <c r="A403" s="36"/>
      <c r="B403" s="38"/>
      <c r="C403" s="131"/>
      <c r="D403" s="131"/>
      <c r="H403" s="25"/>
      <c r="I403" s="25"/>
    </row>
    <row r="404" spans="1:9" ht="12.75">
      <c r="A404" s="36"/>
      <c r="B404" s="38"/>
      <c r="C404" s="131"/>
      <c r="D404" s="131"/>
      <c r="H404" s="25"/>
      <c r="I404" s="25"/>
    </row>
    <row r="405" spans="1:9" ht="12.75">
      <c r="A405" s="36"/>
      <c r="B405" s="38"/>
      <c r="C405" s="131"/>
      <c r="D405" s="131"/>
      <c r="H405" s="25"/>
      <c r="I405" s="25"/>
    </row>
    <row r="406" spans="1:9" ht="12.75">
      <c r="A406" s="36"/>
      <c r="B406" s="38"/>
      <c r="C406" s="131"/>
      <c r="D406" s="131"/>
      <c r="H406" s="25"/>
      <c r="I406" s="25"/>
    </row>
    <row r="407" spans="1:9" ht="12.75">
      <c r="A407" s="36"/>
      <c r="B407" s="38"/>
      <c r="C407" s="131"/>
      <c r="D407" s="131"/>
      <c r="H407" s="25"/>
      <c r="I407" s="25"/>
    </row>
    <row r="408" spans="1:9" ht="12.75">
      <c r="A408" s="36"/>
      <c r="B408" s="38"/>
      <c r="C408" s="131"/>
      <c r="D408" s="131"/>
      <c r="H408" s="25"/>
      <c r="I408" s="25"/>
    </row>
    <row r="409" spans="1:9" ht="12.75">
      <c r="A409" s="36"/>
      <c r="B409" s="38"/>
      <c r="C409" s="131"/>
      <c r="D409" s="131"/>
      <c r="H409" s="25"/>
      <c r="I409" s="25"/>
    </row>
    <row r="410" spans="1:9" ht="12.75">
      <c r="A410" s="36"/>
      <c r="B410" s="38"/>
      <c r="C410" s="131"/>
      <c r="D410" s="131"/>
      <c r="H410" s="25"/>
      <c r="I410" s="25"/>
    </row>
    <row r="411" spans="1:9" ht="12.75">
      <c r="A411" s="36"/>
      <c r="B411" s="38"/>
      <c r="C411" s="131"/>
      <c r="D411" s="131"/>
      <c r="H411" s="25"/>
      <c r="I411" s="25"/>
    </row>
    <row r="412" spans="1:9" ht="12.75">
      <c r="A412" s="36"/>
      <c r="B412" s="254"/>
      <c r="C412" s="131"/>
      <c r="D412" s="131"/>
      <c r="H412" s="25"/>
      <c r="I412" s="25"/>
    </row>
    <row r="413" spans="1:9" ht="12.75">
      <c r="A413" s="36"/>
      <c r="B413" s="38"/>
      <c r="C413" s="131"/>
      <c r="D413" s="131"/>
      <c r="H413" s="25"/>
      <c r="I413" s="25"/>
    </row>
    <row r="414" spans="1:9" ht="12.75">
      <c r="A414" s="36"/>
      <c r="B414" s="38"/>
      <c r="C414" s="131"/>
      <c r="D414" s="131"/>
      <c r="H414" s="25"/>
      <c r="I414" s="25"/>
    </row>
    <row r="415" spans="1:9" ht="12.75">
      <c r="A415" s="36"/>
      <c r="B415" s="38"/>
      <c r="C415" s="131"/>
      <c r="D415" s="131"/>
      <c r="H415" s="25"/>
      <c r="I415" s="25"/>
    </row>
    <row r="416" spans="1:9" ht="12.75">
      <c r="A416" s="36"/>
      <c r="B416" s="38"/>
      <c r="C416" s="131"/>
      <c r="D416" s="131"/>
      <c r="H416" s="25"/>
      <c r="I416" s="25"/>
    </row>
    <row r="417" spans="1:9" ht="12.75">
      <c r="A417" s="36"/>
      <c r="B417" s="38"/>
      <c r="C417" s="131"/>
      <c r="D417" s="131"/>
      <c r="H417" s="25"/>
      <c r="I417" s="25"/>
    </row>
    <row r="418" spans="1:9" ht="12.75">
      <c r="A418" s="36"/>
      <c r="B418" s="38"/>
      <c r="C418" s="131"/>
      <c r="D418" s="131"/>
      <c r="H418" s="25"/>
      <c r="I418" s="25"/>
    </row>
    <row r="419" spans="1:9" ht="12.75">
      <c r="A419" s="36"/>
      <c r="B419" s="38"/>
      <c r="C419" s="131"/>
      <c r="D419" s="131"/>
      <c r="H419" s="25"/>
      <c r="I419" s="25"/>
    </row>
    <row r="420" spans="1:9" ht="12.75">
      <c r="A420" s="36"/>
      <c r="B420" s="38"/>
      <c r="C420" s="131"/>
      <c r="D420" s="131"/>
      <c r="H420" s="25"/>
      <c r="I420" s="25"/>
    </row>
    <row r="421" spans="1:9" ht="12.75">
      <c r="A421" s="36"/>
      <c r="B421" s="38"/>
      <c r="C421" s="131"/>
      <c r="D421" s="131"/>
      <c r="H421" s="25"/>
      <c r="I421" s="25"/>
    </row>
    <row r="422" spans="1:9" ht="12.75">
      <c r="A422" s="36"/>
      <c r="B422" s="38"/>
      <c r="C422" s="131"/>
      <c r="D422" s="131"/>
      <c r="H422" s="25"/>
      <c r="I422" s="25"/>
    </row>
    <row r="423" spans="1:9" ht="12.75">
      <c r="A423" s="36"/>
      <c r="B423" s="38"/>
      <c r="C423" s="131"/>
      <c r="D423" s="131"/>
      <c r="H423" s="25"/>
      <c r="I423" s="25"/>
    </row>
    <row r="424" spans="1:9" ht="12.75">
      <c r="A424" s="36"/>
      <c r="B424" s="38"/>
      <c r="C424" s="131"/>
      <c r="D424" s="131"/>
      <c r="H424" s="25"/>
      <c r="I424" s="25"/>
    </row>
    <row r="425" spans="1:9" ht="12.75">
      <c r="A425" s="36"/>
      <c r="B425" s="38"/>
      <c r="C425" s="131"/>
      <c r="D425" s="131"/>
      <c r="H425" s="25"/>
      <c r="I425" s="25"/>
    </row>
    <row r="426" spans="1:9" ht="12.75">
      <c r="A426" s="36"/>
      <c r="B426" s="38"/>
      <c r="C426" s="131"/>
      <c r="D426" s="131"/>
      <c r="H426" s="25"/>
      <c r="I426" s="25"/>
    </row>
    <row r="427" spans="1:9" ht="12.75">
      <c r="A427" s="36"/>
      <c r="B427" s="38"/>
      <c r="C427" s="131"/>
      <c r="D427" s="131"/>
      <c r="H427" s="25"/>
      <c r="I427" s="25"/>
    </row>
    <row r="428" spans="1:9" ht="12.75">
      <c r="A428" s="36"/>
      <c r="B428" s="38"/>
      <c r="C428" s="131"/>
      <c r="D428" s="131"/>
      <c r="H428" s="25"/>
      <c r="I428" s="25"/>
    </row>
    <row r="429" spans="1:9" ht="12.75">
      <c r="A429" s="36"/>
      <c r="B429" s="38"/>
      <c r="C429" s="131"/>
      <c r="D429" s="131"/>
      <c r="H429" s="25"/>
      <c r="I429" s="25"/>
    </row>
    <row r="430" spans="1:9" ht="12.75">
      <c r="A430" s="36"/>
      <c r="B430" s="38"/>
      <c r="C430" s="131"/>
      <c r="D430" s="131"/>
      <c r="H430" s="25"/>
      <c r="I430" s="25"/>
    </row>
    <row r="431" spans="1:9" ht="12.75">
      <c r="A431" s="36"/>
      <c r="B431" s="38"/>
      <c r="C431" s="131"/>
      <c r="D431" s="131"/>
      <c r="H431" s="25"/>
      <c r="I431" s="25"/>
    </row>
    <row r="432" spans="1:9" ht="12.75">
      <c r="A432" s="36"/>
      <c r="B432" s="38"/>
      <c r="C432" s="131"/>
      <c r="D432" s="131"/>
      <c r="H432" s="25"/>
      <c r="I432" s="25"/>
    </row>
    <row r="433" spans="1:9" ht="12.75">
      <c r="A433" s="36"/>
      <c r="B433" s="38"/>
      <c r="C433" s="131"/>
      <c r="D433" s="131"/>
      <c r="H433" s="25"/>
      <c r="I433" s="25"/>
    </row>
    <row r="434" spans="1:9" ht="12.75">
      <c r="A434" s="36"/>
      <c r="B434" s="38"/>
      <c r="C434" s="131"/>
      <c r="D434" s="131"/>
      <c r="H434" s="25"/>
      <c r="I434" s="25"/>
    </row>
    <row r="435" spans="1:9" ht="12.75">
      <c r="A435" s="36"/>
      <c r="B435" s="38"/>
      <c r="C435" s="131"/>
      <c r="D435" s="131"/>
      <c r="H435" s="25"/>
      <c r="I435" s="25"/>
    </row>
    <row r="436" spans="1:9" ht="12.75">
      <c r="A436" s="36"/>
      <c r="B436" s="38"/>
      <c r="C436" s="131"/>
      <c r="D436" s="131"/>
      <c r="H436" s="25"/>
      <c r="I436" s="25"/>
    </row>
    <row r="437" spans="1:9" ht="12.75">
      <c r="A437" s="36"/>
      <c r="B437" s="38"/>
      <c r="C437" s="131"/>
      <c r="D437" s="131"/>
      <c r="H437" s="25"/>
      <c r="I437" s="25"/>
    </row>
    <row r="438" spans="1:9" ht="12.75">
      <c r="H438" s="25"/>
      <c r="I438" s="50"/>
    </row>
    <row r="439" spans="1:9" ht="12.75">
      <c r="H439" s="25"/>
      <c r="I439" s="50"/>
    </row>
    <row r="440" spans="1:9" ht="12.75">
      <c r="A440" s="4"/>
      <c r="C440" s="4"/>
      <c r="D440" s="4"/>
      <c r="H440" s="25"/>
      <c r="I440" s="50"/>
    </row>
    <row r="441" spans="1:9" ht="12.75">
      <c r="H441" s="25"/>
      <c r="I441" s="50"/>
    </row>
    <row r="442" spans="1:9" ht="12.75">
      <c r="H442" s="25"/>
      <c r="I442" s="50"/>
    </row>
    <row r="443" spans="1:9" ht="12.75">
      <c r="H443" s="25"/>
      <c r="I443" s="50"/>
    </row>
    <row r="444" spans="1:9" ht="12.75">
      <c r="H444" s="25"/>
      <c r="I444" s="50"/>
    </row>
    <row r="445" spans="1:9" ht="12.75">
      <c r="A445" s="4"/>
      <c r="C445" s="4"/>
      <c r="D445" s="4"/>
      <c r="H445" s="25"/>
      <c r="I445" s="50"/>
    </row>
    <row r="446" spans="1:9" ht="12.75">
      <c r="A446" s="4"/>
      <c r="C446" s="4"/>
      <c r="D446" s="4"/>
      <c r="H446" s="25"/>
      <c r="I446" s="50"/>
    </row>
    <row r="447" spans="1:9" ht="12.75">
      <c r="H447" s="25"/>
      <c r="I447" s="50"/>
    </row>
    <row r="448" spans="1:9" ht="12.75">
      <c r="C448" s="4"/>
      <c r="H448" s="25"/>
      <c r="I448" s="50"/>
    </row>
    <row r="449" spans="2:9" ht="12.75">
      <c r="B449" s="4"/>
      <c r="C449" s="4"/>
      <c r="D449" s="4"/>
      <c r="H449" s="25"/>
      <c r="I449" s="50"/>
    </row>
    <row r="450" spans="2:9" ht="12.75">
      <c r="B450" s="4"/>
      <c r="C450" s="4"/>
      <c r="D450" s="4"/>
      <c r="H450" s="25"/>
      <c r="I450" s="50"/>
    </row>
    <row r="451" spans="2:9" ht="12.75">
      <c r="B451" s="4"/>
      <c r="C451" s="4"/>
      <c r="D451" s="4"/>
      <c r="H451" s="25"/>
      <c r="I451" s="50"/>
    </row>
    <row r="452" spans="2:9" ht="12.75">
      <c r="B452" s="4"/>
      <c r="H452" s="25"/>
      <c r="I452" s="50"/>
    </row>
    <row r="453" spans="2:9" ht="12.75">
      <c r="C453" s="4"/>
      <c r="H453" s="25"/>
      <c r="I453" s="50"/>
    </row>
    <row r="454" spans="2:9" ht="12.75">
      <c r="C454" s="4"/>
      <c r="H454" s="25"/>
      <c r="I454" s="50"/>
    </row>
    <row r="455" spans="2:9" ht="12.75">
      <c r="H455" s="25"/>
      <c r="I455" s="50"/>
    </row>
    <row r="456" spans="2:9" ht="12.75">
      <c r="H456" s="25"/>
      <c r="I456" s="50"/>
    </row>
    <row r="457" spans="2:9" ht="12.75">
      <c r="H457" s="25"/>
      <c r="I457" s="50"/>
    </row>
    <row r="458" spans="2:9" ht="12.75">
      <c r="H458" s="25"/>
      <c r="I458" s="50"/>
    </row>
    <row r="459" spans="2:9" ht="12.75">
      <c r="H459" s="25"/>
      <c r="I459" s="50"/>
    </row>
    <row r="460" spans="2:9" ht="12.75">
      <c r="H460" s="25"/>
      <c r="I460" s="50"/>
    </row>
    <row r="461" spans="2:9" ht="12.75">
      <c r="H461" s="25"/>
      <c r="I461" s="50"/>
    </row>
    <row r="462" spans="2:9" ht="12.75">
      <c r="H462" s="25"/>
      <c r="I462" s="50"/>
    </row>
    <row r="463" spans="2:9" ht="12.75">
      <c r="H463" s="25"/>
      <c r="I463" s="50"/>
    </row>
    <row r="464" spans="2:9" ht="12.75">
      <c r="H464" s="25"/>
      <c r="I464" s="50"/>
    </row>
    <row r="465" spans="8:9" ht="12.75">
      <c r="H465" s="25"/>
      <c r="I465" s="50"/>
    </row>
    <row r="466" spans="8:9" ht="12.75">
      <c r="H466" s="25"/>
      <c r="I466" s="50"/>
    </row>
    <row r="467" spans="8:9" ht="12.75">
      <c r="H467" s="25"/>
      <c r="I467" s="50"/>
    </row>
    <row r="468" spans="8:9" ht="12.75">
      <c r="H468" s="25"/>
      <c r="I468" s="50"/>
    </row>
    <row r="469" spans="8:9" ht="12.75">
      <c r="H469" s="25"/>
      <c r="I469" s="50"/>
    </row>
    <row r="470" spans="8:9" ht="12.75">
      <c r="H470" s="25"/>
      <c r="I470" s="50"/>
    </row>
    <row r="471" spans="8:9" ht="12.75">
      <c r="H471" s="25"/>
      <c r="I471" s="50"/>
    </row>
    <row r="472" spans="8:9" ht="12.75">
      <c r="H472" s="25"/>
      <c r="I472" s="50"/>
    </row>
    <row r="473" spans="8:9" ht="12.75">
      <c r="H473" s="25"/>
      <c r="I473" s="50"/>
    </row>
    <row r="474" spans="8:9" ht="12.75">
      <c r="H474" s="25"/>
      <c r="I474" s="50"/>
    </row>
    <row r="475" spans="8:9" ht="12.75">
      <c r="H475" s="25"/>
      <c r="I475" s="50"/>
    </row>
    <row r="476" spans="8:9" ht="12.75">
      <c r="H476" s="25"/>
      <c r="I476" s="50"/>
    </row>
    <row r="477" spans="8:9" ht="12.75">
      <c r="H477" s="25"/>
      <c r="I477" s="50"/>
    </row>
    <row r="478" spans="8:9" ht="12.75">
      <c r="H478" s="25"/>
      <c r="I478" s="50"/>
    </row>
    <row r="479" spans="8:9" ht="12.75">
      <c r="H479" s="25"/>
      <c r="I479" s="50"/>
    </row>
    <row r="480" spans="8:9" ht="12.75">
      <c r="H480" s="25"/>
      <c r="I480" s="50"/>
    </row>
    <row r="481" spans="8:9" ht="12.75">
      <c r="H481" s="25"/>
      <c r="I481" s="50"/>
    </row>
    <row r="482" spans="8:9" ht="12.75">
      <c r="H482" s="25"/>
      <c r="I482" s="50"/>
    </row>
    <row r="483" spans="8:9" ht="12.75">
      <c r="H483" s="25"/>
      <c r="I483" s="50"/>
    </row>
    <row r="484" spans="8:9" ht="12.75">
      <c r="H484" s="25"/>
      <c r="I484" s="50"/>
    </row>
    <row r="485" spans="8:9" ht="12.75">
      <c r="H485" s="25"/>
      <c r="I485" s="50"/>
    </row>
    <row r="486" spans="8:9" ht="12.75">
      <c r="H486" s="25"/>
      <c r="I486" s="50"/>
    </row>
    <row r="487" spans="8:9" ht="12.75">
      <c r="H487" s="25"/>
      <c r="I487" s="50"/>
    </row>
    <row r="488" spans="8:9" ht="12.75">
      <c r="H488" s="25"/>
      <c r="I488" s="50"/>
    </row>
    <row r="489" spans="8:9" ht="12.75">
      <c r="H489" s="25"/>
      <c r="I489" s="50"/>
    </row>
    <row r="490" spans="8:9" ht="12.75">
      <c r="H490" s="25"/>
      <c r="I490" s="50"/>
    </row>
    <row r="491" spans="8:9" ht="12.75">
      <c r="H491" s="25"/>
      <c r="I491" s="50"/>
    </row>
    <row r="492" spans="8:9" ht="12.75">
      <c r="H492" s="25"/>
      <c r="I492" s="50"/>
    </row>
    <row r="493" spans="8:9" ht="12.75">
      <c r="H493" s="25"/>
      <c r="I493" s="50"/>
    </row>
    <row r="494" spans="8:9" ht="12.75">
      <c r="H494" s="25"/>
      <c r="I494" s="50"/>
    </row>
    <row r="495" spans="8:9" ht="12.75">
      <c r="H495" s="25"/>
      <c r="I495" s="50"/>
    </row>
    <row r="496" spans="8:9" ht="12.75">
      <c r="H496" s="25"/>
      <c r="I496" s="50"/>
    </row>
    <row r="497" spans="8:9" ht="12.75">
      <c r="H497" s="25"/>
      <c r="I497" s="50"/>
    </row>
    <row r="498" spans="8:9" ht="12.75">
      <c r="H498" s="25"/>
      <c r="I498" s="50"/>
    </row>
    <row r="499" spans="8:9" ht="12.75">
      <c r="H499" s="25"/>
      <c r="I499" s="50"/>
    </row>
    <row r="500" spans="8:9" ht="12.75">
      <c r="H500" s="25"/>
      <c r="I500" s="50"/>
    </row>
    <row r="501" spans="8:9" ht="12.75">
      <c r="H501" s="25"/>
      <c r="I501" s="50"/>
    </row>
    <row r="502" spans="8:9" ht="12.75">
      <c r="H502" s="25"/>
      <c r="I502" s="50"/>
    </row>
    <row r="503" spans="8:9" ht="12.75">
      <c r="H503" s="25"/>
      <c r="I503" s="50"/>
    </row>
    <row r="504" spans="8:9" ht="12.75">
      <c r="H504" s="25"/>
      <c r="I504" s="50"/>
    </row>
    <row r="505" spans="8:9" ht="12.75">
      <c r="H505" s="25"/>
      <c r="I505" s="50"/>
    </row>
    <row r="506" spans="8:9" ht="12.75">
      <c r="H506" s="25"/>
      <c r="I506" s="50"/>
    </row>
    <row r="507" spans="8:9" ht="12.75">
      <c r="H507" s="25"/>
      <c r="I507" s="50"/>
    </row>
    <row r="508" spans="8:9" ht="12.75">
      <c r="H508" s="25"/>
      <c r="I508" s="50"/>
    </row>
    <row r="509" spans="8:9" ht="12.75">
      <c r="H509" s="25"/>
      <c r="I509" s="50"/>
    </row>
    <row r="510" spans="8:9" ht="12.75">
      <c r="H510" s="25"/>
      <c r="I510" s="50"/>
    </row>
    <row r="511" spans="8:9" ht="12.75">
      <c r="H511" s="25"/>
      <c r="I511" s="50"/>
    </row>
    <row r="512" spans="8:9" ht="12.75">
      <c r="H512" s="25"/>
      <c r="I512" s="50"/>
    </row>
    <row r="513" spans="8:9" ht="12.75">
      <c r="H513" s="25"/>
      <c r="I513" s="50"/>
    </row>
    <row r="514" spans="8:9" ht="12.75">
      <c r="H514" s="25"/>
      <c r="I514" s="50"/>
    </row>
    <row r="515" spans="8:9" ht="12.75">
      <c r="H515" s="25"/>
      <c r="I515" s="50"/>
    </row>
    <row r="516" spans="8:9" ht="12.75">
      <c r="H516" s="25"/>
      <c r="I516" s="50"/>
    </row>
    <row r="517" spans="8:9" ht="12.75">
      <c r="H517" s="25"/>
      <c r="I517" s="50"/>
    </row>
    <row r="518" spans="8:9" ht="12.75">
      <c r="H518" s="25"/>
      <c r="I518" s="50"/>
    </row>
    <row r="519" spans="8:9" ht="12.75">
      <c r="H519" s="25"/>
      <c r="I519" s="50"/>
    </row>
    <row r="520" spans="8:9" ht="12.75">
      <c r="H520" s="25"/>
      <c r="I520" s="50"/>
    </row>
    <row r="521" spans="8:9" ht="12.75">
      <c r="H521" s="25"/>
      <c r="I521" s="50"/>
    </row>
    <row r="522" spans="8:9" ht="12.75">
      <c r="H522" s="25"/>
      <c r="I522" s="50"/>
    </row>
    <row r="523" spans="8:9" ht="12.75">
      <c r="H523" s="25"/>
      <c r="I523" s="50"/>
    </row>
    <row r="524" spans="8:9" ht="12.75">
      <c r="H524" s="25"/>
      <c r="I524" s="50"/>
    </row>
    <row r="525" spans="8:9" ht="12.75">
      <c r="H525" s="25"/>
      <c r="I525" s="50"/>
    </row>
    <row r="526" spans="8:9" ht="12.75">
      <c r="H526" s="25"/>
      <c r="I526" s="50"/>
    </row>
    <row r="527" spans="8:9" ht="12.75">
      <c r="H527" s="25"/>
      <c r="I527" s="50"/>
    </row>
    <row r="528" spans="8:9" ht="12.75">
      <c r="H528" s="25"/>
      <c r="I528" s="50"/>
    </row>
    <row r="529" spans="8:9" ht="12.75">
      <c r="H529" s="25"/>
      <c r="I529" s="50"/>
    </row>
    <row r="530" spans="8:9" ht="12.75">
      <c r="H530" s="25"/>
      <c r="I530" s="50"/>
    </row>
    <row r="531" spans="8:9" ht="12.75">
      <c r="H531" s="25"/>
      <c r="I531" s="50"/>
    </row>
    <row r="532" spans="8:9" ht="12.75">
      <c r="H532" s="25"/>
      <c r="I532" s="50"/>
    </row>
    <row r="533" spans="8:9" ht="12.75">
      <c r="H533" s="25"/>
      <c r="I533" s="50"/>
    </row>
    <row r="534" spans="8:9" ht="12.75">
      <c r="H534" s="25"/>
      <c r="I534" s="50"/>
    </row>
    <row r="535" spans="8:9" ht="12.75">
      <c r="H535" s="25"/>
      <c r="I535" s="50"/>
    </row>
    <row r="536" spans="8:9" ht="12.75">
      <c r="H536" s="25"/>
      <c r="I536" s="50"/>
    </row>
    <row r="537" spans="8:9" ht="12.75">
      <c r="H537" s="25"/>
      <c r="I537" s="50"/>
    </row>
    <row r="538" spans="8:9" ht="12.75">
      <c r="H538" s="25"/>
      <c r="I538" s="50"/>
    </row>
    <row r="539" spans="8:9" ht="12.75">
      <c r="H539" s="25"/>
      <c r="I539" s="50"/>
    </row>
    <row r="540" spans="8:9" ht="12.75">
      <c r="H540" s="25"/>
      <c r="I540" s="50"/>
    </row>
    <row r="541" spans="8:9" ht="12.75">
      <c r="H541" s="25"/>
      <c r="I541" s="50"/>
    </row>
    <row r="542" spans="8:9" ht="12.75">
      <c r="H542" s="25"/>
      <c r="I542" s="50"/>
    </row>
    <row r="543" spans="8:9" ht="12.75">
      <c r="H543" s="25"/>
      <c r="I543" s="50"/>
    </row>
    <row r="544" spans="8:9" ht="12.75">
      <c r="H544" s="25"/>
      <c r="I544" s="50"/>
    </row>
    <row r="545" spans="8:9" ht="12.75">
      <c r="H545" s="25"/>
      <c r="I545" s="50"/>
    </row>
    <row r="546" spans="8:9" ht="12.75">
      <c r="H546" s="25"/>
      <c r="I546" s="50"/>
    </row>
    <row r="547" spans="8:9" ht="12.75">
      <c r="H547" s="25"/>
      <c r="I547" s="50"/>
    </row>
    <row r="548" spans="8:9" ht="12.75">
      <c r="H548" s="25"/>
      <c r="I548" s="50"/>
    </row>
    <row r="549" spans="8:9" ht="12.75">
      <c r="H549" s="25"/>
      <c r="I549" s="50"/>
    </row>
    <row r="550" spans="8:9" ht="12.75">
      <c r="H550" s="25"/>
      <c r="I550" s="50"/>
    </row>
    <row r="551" spans="8:9" ht="12.75">
      <c r="H551" s="25"/>
      <c r="I551" s="50"/>
    </row>
    <row r="552" spans="8:9" ht="12.75">
      <c r="H552" s="25"/>
      <c r="I552" s="50"/>
    </row>
    <row r="553" spans="8:9" ht="12.75">
      <c r="H553" s="25"/>
      <c r="I553" s="50"/>
    </row>
    <row r="554" spans="8:9" ht="12.75">
      <c r="H554" s="25"/>
      <c r="I554" s="50"/>
    </row>
    <row r="555" spans="8:9" ht="12.75">
      <c r="H555" s="25"/>
      <c r="I555" s="50"/>
    </row>
    <row r="556" spans="8:9" ht="12.75">
      <c r="H556" s="25"/>
      <c r="I556" s="50"/>
    </row>
    <row r="557" spans="8:9" ht="12.75">
      <c r="H557" s="25"/>
      <c r="I557" s="50"/>
    </row>
    <row r="558" spans="8:9" ht="12.75">
      <c r="H558" s="25"/>
      <c r="I558" s="50"/>
    </row>
    <row r="559" spans="8:9" ht="12.75">
      <c r="H559" s="25"/>
      <c r="I559" s="50"/>
    </row>
    <row r="560" spans="8:9" ht="12.75">
      <c r="H560" s="25"/>
      <c r="I560" s="50"/>
    </row>
    <row r="561" spans="8:9" ht="12.75">
      <c r="H561" s="25"/>
      <c r="I561" s="50"/>
    </row>
    <row r="562" spans="8:9" ht="12.75">
      <c r="H562" s="25"/>
      <c r="I562" s="50"/>
    </row>
    <row r="563" spans="8:9" ht="12.75">
      <c r="H563" s="25"/>
      <c r="I563" s="50"/>
    </row>
    <row r="564" spans="8:9" ht="12.75">
      <c r="H564" s="25"/>
      <c r="I564" s="50"/>
    </row>
    <row r="565" spans="8:9" ht="12.75">
      <c r="H565" s="25"/>
      <c r="I565" s="50"/>
    </row>
    <row r="566" spans="8:9" ht="12.75">
      <c r="H566" s="25"/>
      <c r="I566" s="50"/>
    </row>
    <row r="567" spans="8:9" ht="12.75">
      <c r="H567" s="25"/>
      <c r="I567" s="50"/>
    </row>
    <row r="568" spans="8:9" ht="12.75">
      <c r="H568" s="25"/>
      <c r="I568" s="50"/>
    </row>
    <row r="569" spans="8:9" ht="12.75">
      <c r="H569" s="25"/>
      <c r="I569" s="50"/>
    </row>
    <row r="570" spans="8:9" ht="12.75">
      <c r="H570" s="25"/>
      <c r="I570" s="50"/>
    </row>
    <row r="571" spans="8:9" ht="12.75">
      <c r="H571" s="25"/>
      <c r="I571" s="50"/>
    </row>
    <row r="572" spans="8:9" ht="12.75">
      <c r="H572" s="25"/>
      <c r="I572" s="50"/>
    </row>
    <row r="573" spans="8:9" ht="12.75">
      <c r="H573" s="25"/>
      <c r="I573" s="50"/>
    </row>
    <row r="574" spans="8:9" ht="12.75">
      <c r="H574" s="25"/>
      <c r="I574" s="50"/>
    </row>
    <row r="575" spans="8:9" ht="12.75">
      <c r="H575" s="25"/>
      <c r="I575" s="50"/>
    </row>
    <row r="576" spans="8:9" ht="12.75">
      <c r="H576" s="25"/>
      <c r="I576" s="50"/>
    </row>
    <row r="577" spans="8:9" ht="12.75">
      <c r="H577" s="25"/>
      <c r="I577" s="50"/>
    </row>
    <row r="578" spans="8:9" ht="12.75">
      <c r="H578" s="25"/>
      <c r="I578" s="50"/>
    </row>
    <row r="579" spans="8:9" ht="12.75">
      <c r="H579" s="25"/>
      <c r="I579" s="50"/>
    </row>
    <row r="580" spans="8:9" ht="12.75">
      <c r="H580" s="25"/>
      <c r="I580" s="50"/>
    </row>
    <row r="581" spans="8:9" ht="12.75">
      <c r="H581" s="25"/>
      <c r="I581" s="50"/>
    </row>
    <row r="582" spans="8:9" ht="12.75">
      <c r="H582" s="25"/>
      <c r="I582" s="50"/>
    </row>
    <row r="583" spans="8:9" ht="12.75">
      <c r="H583" s="25"/>
      <c r="I583" s="50"/>
    </row>
    <row r="584" spans="8:9" ht="12.75">
      <c r="H584" s="25"/>
      <c r="I584" s="50"/>
    </row>
    <row r="585" spans="8:9" ht="12.75">
      <c r="H585" s="25"/>
      <c r="I585" s="50"/>
    </row>
    <row r="586" spans="8:9" ht="12.75">
      <c r="H586" s="25"/>
      <c r="I586" s="50"/>
    </row>
    <row r="587" spans="8:9" ht="12.75">
      <c r="H587" s="25"/>
      <c r="I587" s="50"/>
    </row>
    <row r="588" spans="8:9" ht="12.75">
      <c r="H588" s="25"/>
      <c r="I588" s="50"/>
    </row>
    <row r="589" spans="8:9" ht="12.75">
      <c r="H589" s="25"/>
      <c r="I589" s="50"/>
    </row>
    <row r="590" spans="8:9" ht="12.75">
      <c r="H590" s="25"/>
      <c r="I590" s="50"/>
    </row>
    <row r="591" spans="8:9" ht="12.75">
      <c r="H591" s="25"/>
      <c r="I591" s="50"/>
    </row>
    <row r="592" spans="8:9" ht="12.75">
      <c r="H592" s="25"/>
      <c r="I592" s="50"/>
    </row>
    <row r="593" spans="8:9" ht="12.75">
      <c r="H593" s="25"/>
      <c r="I593" s="50"/>
    </row>
    <row r="594" spans="8:9" ht="12.75">
      <c r="H594" s="25"/>
      <c r="I594" s="50"/>
    </row>
    <row r="595" spans="8:9" ht="12.75">
      <c r="H595" s="25"/>
      <c r="I595" s="50"/>
    </row>
    <row r="596" spans="8:9" ht="12.75">
      <c r="H596" s="25"/>
      <c r="I596" s="50"/>
    </row>
    <row r="597" spans="8:9" ht="12.75">
      <c r="H597" s="25"/>
      <c r="I597" s="50"/>
    </row>
    <row r="598" spans="8:9" ht="12.75">
      <c r="H598" s="25"/>
      <c r="I598" s="50"/>
    </row>
    <row r="599" spans="8:9" ht="12.75">
      <c r="H599" s="25"/>
      <c r="I599" s="50"/>
    </row>
    <row r="600" spans="8:9" ht="12.75">
      <c r="H600" s="25"/>
      <c r="I600" s="50"/>
    </row>
    <row r="601" spans="8:9" ht="12.75">
      <c r="H601" s="25"/>
      <c r="I601" s="50"/>
    </row>
    <row r="602" spans="8:9" ht="12.75">
      <c r="H602" s="25"/>
      <c r="I602" s="50"/>
    </row>
    <row r="603" spans="8:9" ht="12.75">
      <c r="H603" s="25"/>
      <c r="I603" s="50"/>
    </row>
    <row r="604" spans="8:9" ht="12.75">
      <c r="H604" s="25"/>
      <c r="I604" s="50"/>
    </row>
    <row r="605" spans="8:9" ht="12.75">
      <c r="H605" s="25"/>
      <c r="I605" s="50"/>
    </row>
    <row r="606" spans="8:9" ht="12.75">
      <c r="H606" s="25"/>
      <c r="I606" s="50"/>
    </row>
    <row r="607" spans="8:9" ht="12.75">
      <c r="H607" s="25"/>
      <c r="I607" s="50"/>
    </row>
    <row r="608" spans="8:9" ht="12.75">
      <c r="H608" s="25"/>
      <c r="I608" s="50"/>
    </row>
    <row r="609" spans="8:9" ht="12.75">
      <c r="H609" s="25"/>
      <c r="I609" s="50"/>
    </row>
    <row r="610" spans="8:9" ht="12.75">
      <c r="H610" s="25"/>
      <c r="I610" s="50"/>
    </row>
    <row r="611" spans="8:9" ht="12.75">
      <c r="H611" s="25"/>
      <c r="I611" s="50"/>
    </row>
    <row r="612" spans="8:9" ht="12.75">
      <c r="H612" s="25"/>
      <c r="I612" s="50"/>
    </row>
    <row r="613" spans="8:9" ht="12.75">
      <c r="H613" s="25"/>
      <c r="I613" s="50"/>
    </row>
    <row r="614" spans="8:9" ht="12.75">
      <c r="H614" s="25"/>
      <c r="I614" s="50"/>
    </row>
    <row r="615" spans="8:9" ht="12.75">
      <c r="H615" s="25"/>
      <c r="I615" s="50"/>
    </row>
    <row r="616" spans="8:9" ht="12.75">
      <c r="H616" s="25"/>
      <c r="I616" s="50"/>
    </row>
    <row r="617" spans="8:9" ht="12.75">
      <c r="H617" s="25"/>
      <c r="I617" s="50"/>
    </row>
    <row r="618" spans="8:9" ht="12.75">
      <c r="H618" s="25"/>
      <c r="I618" s="50"/>
    </row>
    <row r="619" spans="8:9" ht="12.75">
      <c r="H619" s="25"/>
      <c r="I619" s="50"/>
    </row>
    <row r="620" spans="8:9" ht="12.75">
      <c r="H620" s="25"/>
      <c r="I620" s="50"/>
    </row>
    <row r="621" spans="8:9" ht="12.75">
      <c r="H621" s="25"/>
      <c r="I621" s="50"/>
    </row>
    <row r="622" spans="8:9" ht="12.75">
      <c r="H622" s="25"/>
      <c r="I622" s="50"/>
    </row>
    <row r="623" spans="8:9" ht="12.75">
      <c r="H623" s="25"/>
      <c r="I623" s="50"/>
    </row>
    <row r="624" spans="8:9" ht="12.75">
      <c r="H624" s="25"/>
      <c r="I624" s="50"/>
    </row>
    <row r="625" spans="8:9" ht="12.75">
      <c r="H625" s="25"/>
      <c r="I625" s="50"/>
    </row>
    <row r="626" spans="8:9" ht="12.75">
      <c r="H626" s="25"/>
      <c r="I626" s="50"/>
    </row>
    <row r="627" spans="8:9" ht="12.75">
      <c r="H627" s="25"/>
      <c r="I627" s="50"/>
    </row>
    <row r="628" spans="8:9" ht="12.75">
      <c r="H628" s="25"/>
      <c r="I628" s="50"/>
    </row>
    <row r="629" spans="8:9" ht="12.75">
      <c r="H629" s="25"/>
      <c r="I629" s="50"/>
    </row>
    <row r="630" spans="8:9" ht="12.75">
      <c r="H630" s="25"/>
      <c r="I630" s="50"/>
    </row>
    <row r="631" spans="8:9" ht="12.75">
      <c r="H631" s="25"/>
      <c r="I631" s="50"/>
    </row>
    <row r="632" spans="8:9" ht="12.75">
      <c r="H632" s="25"/>
      <c r="I632" s="50"/>
    </row>
    <row r="633" spans="8:9" ht="12.75">
      <c r="H633" s="25"/>
      <c r="I633" s="50"/>
    </row>
    <row r="634" spans="8:9" ht="12.75">
      <c r="H634" s="25"/>
      <c r="I634" s="50"/>
    </row>
    <row r="635" spans="8:9" ht="12.75">
      <c r="H635" s="25"/>
      <c r="I635" s="50"/>
    </row>
    <row r="636" spans="8:9" ht="12.75">
      <c r="H636" s="25"/>
      <c r="I636" s="50"/>
    </row>
    <row r="637" spans="8:9" ht="12.75">
      <c r="H637" s="25"/>
      <c r="I637" s="50"/>
    </row>
    <row r="638" spans="8:9" ht="12.75">
      <c r="H638" s="25"/>
      <c r="I638" s="50"/>
    </row>
    <row r="639" spans="8:9" ht="12.75">
      <c r="H639" s="25"/>
      <c r="I639" s="50"/>
    </row>
    <row r="640" spans="8:9" ht="12.75">
      <c r="H640" s="25"/>
      <c r="I640" s="50"/>
    </row>
    <row r="641" spans="8:9" ht="12.75">
      <c r="H641" s="25"/>
      <c r="I641" s="50"/>
    </row>
    <row r="642" spans="8:9" ht="12.75">
      <c r="H642" s="25"/>
      <c r="I642" s="50"/>
    </row>
    <row r="643" spans="8:9" ht="12.75">
      <c r="H643" s="25"/>
      <c r="I643" s="50"/>
    </row>
    <row r="644" spans="8:9" ht="12.75">
      <c r="H644" s="25"/>
      <c r="I644" s="50"/>
    </row>
    <row r="645" spans="8:9" ht="12.75">
      <c r="H645" s="25"/>
      <c r="I645" s="50"/>
    </row>
    <row r="646" spans="8:9" ht="12.75">
      <c r="H646" s="25"/>
      <c r="I646" s="50"/>
    </row>
    <row r="647" spans="8:9" ht="12.75">
      <c r="H647" s="25"/>
      <c r="I647" s="50"/>
    </row>
    <row r="648" spans="8:9" ht="12.75">
      <c r="H648" s="25"/>
      <c r="I648" s="50"/>
    </row>
    <row r="649" spans="8:9" ht="12.75">
      <c r="H649" s="25"/>
      <c r="I649" s="50"/>
    </row>
    <row r="650" spans="8:9" ht="12.75">
      <c r="H650" s="25"/>
      <c r="I650" s="50"/>
    </row>
    <row r="651" spans="8:9" ht="12.75">
      <c r="H651" s="25"/>
      <c r="I651" s="50"/>
    </row>
    <row r="652" spans="8:9" ht="12.75">
      <c r="H652" s="25"/>
      <c r="I652" s="50"/>
    </row>
    <row r="653" spans="8:9" ht="12.75">
      <c r="H653" s="25"/>
      <c r="I653" s="50"/>
    </row>
    <row r="654" spans="8:9" ht="12.75">
      <c r="H654" s="25"/>
      <c r="I654" s="50"/>
    </row>
    <row r="655" spans="8:9" ht="12.75">
      <c r="H655" s="25"/>
      <c r="I655" s="50"/>
    </row>
    <row r="656" spans="8:9" ht="12.75">
      <c r="H656" s="25"/>
      <c r="I656" s="50"/>
    </row>
    <row r="657" spans="8:9" ht="12.75">
      <c r="H657" s="25"/>
      <c r="I657" s="50"/>
    </row>
    <row r="658" spans="8:9" ht="12.75">
      <c r="H658" s="25"/>
      <c r="I658" s="50"/>
    </row>
    <row r="659" spans="8:9" ht="12.75">
      <c r="H659" s="25"/>
      <c r="I659" s="50"/>
    </row>
    <row r="660" spans="8:9" ht="12.75">
      <c r="H660" s="25"/>
      <c r="I660" s="50"/>
    </row>
    <row r="661" spans="8:9" ht="12.75">
      <c r="H661" s="25"/>
      <c r="I661" s="50"/>
    </row>
    <row r="662" spans="8:9" ht="12.75">
      <c r="H662" s="25"/>
      <c r="I662" s="50"/>
    </row>
    <row r="663" spans="8:9" ht="12.75">
      <c r="H663" s="25"/>
      <c r="I663" s="50"/>
    </row>
    <row r="664" spans="8:9" ht="12.75">
      <c r="H664" s="25"/>
      <c r="I664" s="50"/>
    </row>
    <row r="665" spans="8:9" ht="12.75">
      <c r="H665" s="25"/>
      <c r="I665" s="50"/>
    </row>
    <row r="666" spans="8:9" ht="12.75">
      <c r="H666" s="25"/>
      <c r="I666" s="50"/>
    </row>
    <row r="667" spans="8:9" ht="12.75">
      <c r="H667" s="25"/>
      <c r="I667" s="50"/>
    </row>
    <row r="668" spans="8:9" ht="12.75">
      <c r="H668" s="25"/>
      <c r="I668" s="50"/>
    </row>
    <row r="669" spans="8:9" ht="12.75">
      <c r="H669" s="25"/>
      <c r="I669" s="50"/>
    </row>
    <row r="670" spans="8:9" ht="12.75">
      <c r="H670" s="25"/>
      <c r="I670" s="50"/>
    </row>
    <row r="671" spans="8:9" ht="12.75">
      <c r="H671" s="25"/>
      <c r="I671" s="50"/>
    </row>
    <row r="672" spans="8:9" ht="12.75">
      <c r="H672" s="25"/>
      <c r="I672" s="50"/>
    </row>
    <row r="673" spans="8:9" ht="12.75">
      <c r="H673" s="25"/>
      <c r="I673" s="50"/>
    </row>
    <row r="674" spans="8:9" ht="12.75">
      <c r="H674" s="25"/>
      <c r="I674" s="50"/>
    </row>
    <row r="675" spans="8:9" ht="12.75">
      <c r="H675" s="25"/>
      <c r="I675" s="50"/>
    </row>
    <row r="676" spans="8:9" ht="12.75">
      <c r="H676" s="25"/>
      <c r="I676" s="50"/>
    </row>
    <row r="677" spans="8:9" ht="12.75">
      <c r="H677" s="25"/>
      <c r="I677" s="50"/>
    </row>
    <row r="678" spans="8:9" ht="12.75">
      <c r="H678" s="25"/>
      <c r="I678" s="50"/>
    </row>
    <row r="679" spans="8:9" ht="12.75">
      <c r="H679" s="25"/>
      <c r="I679" s="50"/>
    </row>
    <row r="680" spans="8:9" ht="12.75">
      <c r="H680" s="25"/>
      <c r="I680" s="50"/>
    </row>
    <row r="681" spans="8:9" ht="12.75">
      <c r="H681" s="25"/>
      <c r="I681" s="50"/>
    </row>
    <row r="682" spans="8:9" ht="12.75">
      <c r="H682" s="25"/>
      <c r="I682" s="50"/>
    </row>
    <row r="683" spans="8:9" ht="12.75">
      <c r="H683" s="25"/>
      <c r="I683" s="50"/>
    </row>
    <row r="684" spans="8:9" ht="12.75">
      <c r="H684" s="25"/>
      <c r="I684" s="50"/>
    </row>
    <row r="685" spans="8:9" ht="12.75">
      <c r="H685" s="25"/>
      <c r="I685" s="50"/>
    </row>
    <row r="686" spans="8:9" ht="12.75">
      <c r="H686" s="25"/>
      <c r="I686" s="50"/>
    </row>
    <row r="687" spans="8:9" ht="12.75">
      <c r="H687" s="25"/>
      <c r="I687" s="50"/>
    </row>
    <row r="688" spans="8:9" ht="12.75">
      <c r="H688" s="25"/>
      <c r="I688" s="50"/>
    </row>
    <row r="689" spans="8:9" ht="12.75">
      <c r="H689" s="25"/>
      <c r="I689" s="50"/>
    </row>
    <row r="690" spans="8:9" ht="12.75">
      <c r="H690" s="25"/>
      <c r="I690" s="50"/>
    </row>
    <row r="691" spans="8:9" ht="12.75">
      <c r="H691" s="25"/>
      <c r="I691" s="50"/>
    </row>
    <row r="692" spans="8:9" ht="12.75">
      <c r="H692" s="25"/>
      <c r="I692" s="50"/>
    </row>
    <row r="693" spans="8:9" ht="12.75">
      <c r="H693" s="25"/>
      <c r="I693" s="50"/>
    </row>
    <row r="694" spans="8:9" ht="12.75">
      <c r="H694" s="25"/>
      <c r="I694" s="50"/>
    </row>
    <row r="695" spans="8:9" ht="12.75">
      <c r="H695" s="25"/>
      <c r="I695" s="50"/>
    </row>
    <row r="696" spans="8:9" ht="12.75">
      <c r="H696" s="25"/>
      <c r="I696" s="50"/>
    </row>
    <row r="697" spans="8:9" ht="12.75">
      <c r="H697" s="25"/>
      <c r="I697" s="50"/>
    </row>
    <row r="698" spans="8:9" ht="12.75">
      <c r="H698" s="25"/>
      <c r="I698" s="50"/>
    </row>
    <row r="699" spans="8:9" ht="12.75">
      <c r="H699" s="25"/>
      <c r="I699" s="50"/>
    </row>
    <row r="700" spans="8:9" ht="12.75">
      <c r="H700" s="25"/>
      <c r="I700" s="50"/>
    </row>
    <row r="701" spans="8:9" ht="12.75">
      <c r="H701" s="25"/>
      <c r="I701" s="50"/>
    </row>
    <row r="702" spans="8:9" ht="12.75">
      <c r="H702" s="25"/>
      <c r="I702" s="50"/>
    </row>
    <row r="703" spans="8:9" ht="12.75">
      <c r="H703" s="25"/>
      <c r="I703" s="50"/>
    </row>
    <row r="704" spans="8:9" ht="12.75">
      <c r="H704" s="25"/>
      <c r="I704" s="50"/>
    </row>
    <row r="705" spans="8:9" ht="12.75">
      <c r="H705" s="25"/>
      <c r="I705" s="50"/>
    </row>
    <row r="706" spans="8:9" ht="12.75">
      <c r="H706" s="25"/>
      <c r="I706" s="50"/>
    </row>
    <row r="707" spans="8:9" ht="12.75">
      <c r="H707" s="25"/>
      <c r="I707" s="50"/>
    </row>
    <row r="708" spans="8:9" ht="12.75">
      <c r="H708" s="25"/>
      <c r="I708" s="50"/>
    </row>
    <row r="709" spans="8:9" ht="12.75">
      <c r="H709" s="25"/>
      <c r="I709" s="50"/>
    </row>
    <row r="710" spans="8:9" ht="12.75">
      <c r="H710" s="25"/>
      <c r="I710" s="50"/>
    </row>
    <row r="711" spans="8:9" ht="12.75">
      <c r="H711" s="25"/>
      <c r="I711" s="50"/>
    </row>
    <row r="712" spans="8:9" ht="12.75">
      <c r="H712" s="25"/>
      <c r="I712" s="50"/>
    </row>
    <row r="713" spans="8:9" ht="12.75">
      <c r="H713" s="25"/>
      <c r="I713" s="50"/>
    </row>
    <row r="714" spans="8:9" ht="12.75">
      <c r="H714" s="25"/>
      <c r="I714" s="50"/>
    </row>
    <row r="715" spans="8:9" ht="12.75">
      <c r="H715" s="25"/>
      <c r="I715" s="50"/>
    </row>
    <row r="716" spans="8:9" ht="12.75">
      <c r="H716" s="25"/>
      <c r="I716" s="50"/>
    </row>
    <row r="717" spans="8:9" ht="12.75">
      <c r="H717" s="25"/>
      <c r="I717" s="50"/>
    </row>
    <row r="718" spans="8:9" ht="12.75">
      <c r="H718" s="25"/>
      <c r="I718" s="50"/>
    </row>
    <row r="719" spans="8:9" ht="12.75">
      <c r="H719" s="25"/>
      <c r="I719" s="50"/>
    </row>
    <row r="720" spans="8:9" ht="12.75">
      <c r="H720" s="25"/>
      <c r="I720" s="50"/>
    </row>
    <row r="721" spans="8:9" ht="12.75">
      <c r="H721" s="25"/>
      <c r="I721" s="50"/>
    </row>
    <row r="722" spans="8:9" ht="12.75">
      <c r="H722" s="25"/>
      <c r="I722" s="50"/>
    </row>
    <row r="723" spans="8:9" ht="12.75">
      <c r="H723" s="25"/>
      <c r="I723" s="50"/>
    </row>
    <row r="724" spans="8:9" ht="12.75">
      <c r="H724" s="25"/>
      <c r="I724" s="50"/>
    </row>
    <row r="725" spans="8:9" ht="12.75">
      <c r="H725" s="25"/>
      <c r="I725" s="50"/>
    </row>
    <row r="726" spans="8:9" ht="12.75">
      <c r="H726" s="25"/>
      <c r="I726" s="50"/>
    </row>
    <row r="727" spans="8:9" ht="12.75">
      <c r="H727" s="25"/>
      <c r="I727" s="50"/>
    </row>
    <row r="728" spans="8:9" ht="12.75">
      <c r="H728" s="25"/>
      <c r="I728" s="50"/>
    </row>
    <row r="729" spans="8:9" ht="12.75">
      <c r="H729" s="25"/>
      <c r="I729" s="50"/>
    </row>
    <row r="730" spans="8:9" ht="12.75">
      <c r="H730" s="25"/>
      <c r="I730" s="50"/>
    </row>
    <row r="731" spans="8:9" ht="12.75">
      <c r="H731" s="25"/>
      <c r="I731" s="50"/>
    </row>
    <row r="732" spans="8:9" ht="12.75">
      <c r="H732" s="25"/>
      <c r="I732" s="50"/>
    </row>
    <row r="733" spans="8:9" ht="12.75">
      <c r="H733" s="25"/>
      <c r="I733" s="50"/>
    </row>
    <row r="734" spans="8:9" ht="12.75">
      <c r="H734" s="25"/>
      <c r="I734" s="50"/>
    </row>
    <row r="735" spans="8:9" ht="12.75">
      <c r="H735" s="25"/>
      <c r="I735" s="50"/>
    </row>
    <row r="736" spans="8:9" ht="12.75">
      <c r="H736" s="25"/>
      <c r="I736" s="50"/>
    </row>
    <row r="737" spans="8:9" ht="12.75">
      <c r="H737" s="25"/>
      <c r="I737" s="50"/>
    </row>
    <row r="738" spans="8:9" ht="12.75">
      <c r="H738" s="25"/>
      <c r="I738" s="50"/>
    </row>
    <row r="739" spans="8:9" ht="12.75">
      <c r="H739" s="25"/>
      <c r="I739" s="50"/>
    </row>
    <row r="740" spans="8:9" ht="12.75">
      <c r="H740" s="25"/>
      <c r="I740" s="50"/>
    </row>
    <row r="741" spans="8:9" ht="12.75">
      <c r="H741" s="25"/>
      <c r="I741" s="50"/>
    </row>
    <row r="742" spans="8:9" ht="12.75">
      <c r="H742" s="25"/>
      <c r="I742" s="50"/>
    </row>
    <row r="743" spans="8:9" ht="12.75">
      <c r="H743" s="25"/>
      <c r="I743" s="50"/>
    </row>
    <row r="744" spans="8:9" ht="12.75">
      <c r="H744" s="25"/>
      <c r="I744" s="50"/>
    </row>
    <row r="745" spans="8:9" ht="12.75">
      <c r="H745" s="25"/>
      <c r="I745" s="50"/>
    </row>
    <row r="746" spans="8:9" ht="12.75">
      <c r="H746" s="25"/>
      <c r="I746" s="50"/>
    </row>
    <row r="747" spans="8:9" ht="12.75">
      <c r="H747" s="25"/>
      <c r="I747" s="50"/>
    </row>
    <row r="748" spans="8:9" ht="12.75">
      <c r="H748" s="25"/>
      <c r="I748" s="50"/>
    </row>
    <row r="749" spans="8:9" ht="12.75">
      <c r="H749" s="25"/>
      <c r="I749" s="50"/>
    </row>
    <row r="750" spans="8:9" ht="12.75">
      <c r="H750" s="25"/>
      <c r="I750" s="50"/>
    </row>
    <row r="751" spans="8:9" ht="12.75">
      <c r="H751" s="25"/>
      <c r="I751" s="50"/>
    </row>
    <row r="752" spans="8:9" ht="12.75">
      <c r="H752" s="25"/>
      <c r="I752" s="50"/>
    </row>
    <row r="753" spans="8:9" ht="12.75">
      <c r="H753" s="25"/>
      <c r="I753" s="50"/>
    </row>
    <row r="754" spans="8:9" ht="12.75">
      <c r="H754" s="25"/>
      <c r="I754" s="50"/>
    </row>
    <row r="755" spans="8:9" ht="12.75">
      <c r="H755" s="25"/>
      <c r="I755" s="50"/>
    </row>
    <row r="756" spans="8:9" ht="12.75">
      <c r="H756" s="25"/>
      <c r="I756" s="50"/>
    </row>
    <row r="757" spans="8:9" ht="12.75">
      <c r="H757" s="25"/>
      <c r="I757" s="50"/>
    </row>
    <row r="758" spans="8:9" ht="12.75">
      <c r="H758" s="25"/>
      <c r="I758" s="50"/>
    </row>
    <row r="759" spans="8:9" ht="12.75">
      <c r="H759" s="25"/>
      <c r="I759" s="50"/>
    </row>
    <row r="760" spans="8:9" ht="12.75">
      <c r="H760" s="25"/>
      <c r="I760" s="50"/>
    </row>
    <row r="761" spans="8:9" ht="12.75">
      <c r="H761" s="25"/>
      <c r="I761" s="50"/>
    </row>
    <row r="762" spans="8:9" ht="12.75">
      <c r="H762" s="25"/>
      <c r="I762" s="50"/>
    </row>
    <row r="763" spans="8:9" ht="12.75">
      <c r="H763" s="25"/>
      <c r="I763" s="50"/>
    </row>
    <row r="764" spans="8:9" ht="12.75">
      <c r="H764" s="25"/>
      <c r="I764" s="50"/>
    </row>
    <row r="765" spans="8:9" ht="12.75">
      <c r="H765" s="25"/>
      <c r="I765" s="50"/>
    </row>
    <row r="766" spans="8:9" ht="12.75">
      <c r="H766" s="25"/>
      <c r="I766" s="50"/>
    </row>
    <row r="767" spans="8:9" ht="12.75">
      <c r="H767" s="25"/>
      <c r="I767" s="50"/>
    </row>
    <row r="768" spans="8:9" ht="12.75">
      <c r="H768" s="25"/>
      <c r="I768" s="50"/>
    </row>
    <row r="769" spans="8:9" ht="12.75">
      <c r="H769" s="25"/>
      <c r="I769" s="50"/>
    </row>
    <row r="770" spans="8:9" ht="12.75">
      <c r="H770" s="25"/>
      <c r="I770" s="50"/>
    </row>
    <row r="771" spans="8:9" ht="12.75">
      <c r="H771" s="25"/>
      <c r="I771" s="50"/>
    </row>
    <row r="772" spans="8:9" ht="12.75">
      <c r="H772" s="25"/>
      <c r="I772" s="50"/>
    </row>
    <row r="773" spans="8:9" ht="12.75">
      <c r="H773" s="25"/>
      <c r="I773" s="50"/>
    </row>
    <row r="774" spans="8:9" ht="12.75">
      <c r="H774" s="25"/>
      <c r="I774" s="50"/>
    </row>
    <row r="775" spans="8:9" ht="12.75">
      <c r="H775" s="25"/>
      <c r="I775" s="50"/>
    </row>
    <row r="776" spans="8:9" ht="12.75">
      <c r="H776" s="25"/>
      <c r="I776" s="50"/>
    </row>
    <row r="777" spans="8:9" ht="12.75">
      <c r="H777" s="25"/>
      <c r="I777" s="50"/>
    </row>
    <row r="778" spans="8:9" ht="12.75">
      <c r="H778" s="25"/>
      <c r="I778" s="50"/>
    </row>
    <row r="779" spans="8:9" ht="12.75">
      <c r="H779" s="25"/>
      <c r="I779" s="50"/>
    </row>
    <row r="780" spans="8:9" ht="12.75">
      <c r="H780" s="25"/>
      <c r="I780" s="50"/>
    </row>
    <row r="781" spans="8:9" ht="12.75">
      <c r="H781" s="25"/>
      <c r="I781" s="50"/>
    </row>
    <row r="782" spans="8:9" ht="12.75">
      <c r="H782" s="25"/>
      <c r="I782" s="50"/>
    </row>
    <row r="783" spans="8:9" ht="12.75">
      <c r="H783" s="25"/>
      <c r="I783" s="50"/>
    </row>
    <row r="784" spans="8:9" ht="12.75">
      <c r="H784" s="25"/>
      <c r="I784" s="50"/>
    </row>
    <row r="785" spans="8:9" ht="12.75">
      <c r="H785" s="25"/>
      <c r="I785" s="50"/>
    </row>
    <row r="786" spans="8:9" ht="12.75">
      <c r="H786" s="25"/>
      <c r="I786" s="50"/>
    </row>
    <row r="787" spans="8:9" ht="12.75">
      <c r="H787" s="25"/>
      <c r="I787" s="50"/>
    </row>
    <row r="788" spans="8:9" ht="12.75">
      <c r="H788" s="25"/>
      <c r="I788" s="50"/>
    </row>
    <row r="789" spans="8:9" ht="12.75">
      <c r="H789" s="25"/>
      <c r="I789" s="50"/>
    </row>
    <row r="790" spans="8:9" ht="12.75">
      <c r="H790" s="25"/>
      <c r="I790" s="50"/>
    </row>
    <row r="791" spans="8:9" ht="12.75">
      <c r="H791" s="25"/>
      <c r="I791" s="50"/>
    </row>
    <row r="792" spans="8:9" ht="12.75">
      <c r="H792" s="25"/>
      <c r="I792" s="50"/>
    </row>
    <row r="793" spans="8:9" ht="12.75">
      <c r="H793" s="25"/>
      <c r="I793" s="50"/>
    </row>
    <row r="794" spans="8:9" ht="12.75">
      <c r="H794" s="25"/>
      <c r="I794" s="50"/>
    </row>
    <row r="795" spans="8:9" ht="12.75">
      <c r="H795" s="25"/>
      <c r="I795" s="50"/>
    </row>
    <row r="796" spans="8:9" ht="12.75">
      <c r="H796" s="25"/>
      <c r="I796" s="50"/>
    </row>
    <row r="797" spans="8:9" ht="12.75">
      <c r="H797" s="25"/>
      <c r="I797" s="50"/>
    </row>
    <row r="798" spans="8:9" ht="12.75">
      <c r="H798" s="25"/>
      <c r="I798" s="50"/>
    </row>
    <row r="799" spans="8:9" ht="12.75">
      <c r="H799" s="25"/>
      <c r="I799" s="50"/>
    </row>
    <row r="800" spans="8:9" ht="12.75">
      <c r="H800" s="25"/>
      <c r="I800" s="50"/>
    </row>
    <row r="801" spans="8:9" ht="12.75">
      <c r="H801" s="25"/>
      <c r="I801" s="50"/>
    </row>
    <row r="802" spans="8:9" ht="12.75">
      <c r="H802" s="25"/>
      <c r="I802" s="50"/>
    </row>
    <row r="803" spans="8:9" ht="12.75">
      <c r="H803" s="25"/>
      <c r="I803" s="50"/>
    </row>
    <row r="804" spans="8:9" ht="12.75">
      <c r="H804" s="25"/>
      <c r="I804" s="50"/>
    </row>
    <row r="805" spans="8:9" ht="12.75">
      <c r="H805" s="25"/>
      <c r="I805" s="50"/>
    </row>
    <row r="806" spans="8:9" ht="12.75">
      <c r="H806" s="25"/>
      <c r="I806" s="50"/>
    </row>
    <row r="807" spans="8:9" ht="12.75">
      <c r="H807" s="25"/>
      <c r="I807" s="50"/>
    </row>
    <row r="808" spans="8:9" ht="12.75">
      <c r="H808" s="25"/>
      <c r="I808" s="50"/>
    </row>
    <row r="809" spans="8:9" ht="12.75">
      <c r="H809" s="25"/>
      <c r="I809" s="50"/>
    </row>
    <row r="810" spans="8:9" ht="12.75">
      <c r="H810" s="25"/>
      <c r="I810" s="50"/>
    </row>
    <row r="811" spans="8:9" ht="12.75">
      <c r="H811" s="25"/>
      <c r="I811" s="50"/>
    </row>
    <row r="812" spans="8:9" ht="12.75">
      <c r="H812" s="25"/>
      <c r="I812" s="50"/>
    </row>
    <row r="813" spans="8:9" ht="12.75">
      <c r="H813" s="25"/>
      <c r="I813" s="50"/>
    </row>
    <row r="814" spans="8:9" ht="12.75">
      <c r="H814" s="25"/>
      <c r="I814" s="50"/>
    </row>
    <row r="815" spans="8:9" ht="12.75">
      <c r="H815" s="25"/>
      <c r="I815" s="50"/>
    </row>
    <row r="816" spans="8:9" ht="12.75">
      <c r="H816" s="25"/>
      <c r="I816" s="50"/>
    </row>
    <row r="817" spans="8:9" ht="12.75">
      <c r="H817" s="25"/>
      <c r="I817" s="50"/>
    </row>
    <row r="818" spans="8:9" ht="12.75">
      <c r="H818" s="25"/>
      <c r="I818" s="50"/>
    </row>
    <row r="819" spans="8:9" ht="12.75">
      <c r="H819" s="25"/>
      <c r="I819" s="50"/>
    </row>
    <row r="820" spans="8:9" ht="12.75">
      <c r="H820" s="25"/>
      <c r="I820" s="50"/>
    </row>
    <row r="821" spans="8:9" ht="12.75">
      <c r="H821" s="25"/>
      <c r="I821" s="50"/>
    </row>
    <row r="822" spans="8:9" ht="12.75">
      <c r="H822" s="25"/>
      <c r="I822" s="50"/>
    </row>
    <row r="823" spans="8:9" ht="12.75">
      <c r="H823" s="25"/>
      <c r="I823" s="50"/>
    </row>
    <row r="824" spans="8:9" ht="12.75">
      <c r="H824" s="25"/>
      <c r="I824" s="50"/>
    </row>
    <row r="825" spans="8:9" ht="12.75">
      <c r="H825" s="25"/>
      <c r="I825" s="50"/>
    </row>
    <row r="826" spans="8:9" ht="12.75">
      <c r="H826" s="25"/>
      <c r="I826" s="50"/>
    </row>
    <row r="827" spans="8:9" ht="12.75">
      <c r="H827" s="25"/>
      <c r="I827" s="50"/>
    </row>
    <row r="828" spans="8:9" ht="12.75">
      <c r="H828" s="25"/>
      <c r="I828" s="50"/>
    </row>
    <row r="829" spans="8:9" ht="12.75">
      <c r="H829" s="25"/>
      <c r="I829" s="50"/>
    </row>
    <row r="830" spans="8:9" ht="12.75">
      <c r="H830" s="25"/>
      <c r="I830" s="50"/>
    </row>
    <row r="831" spans="8:9" ht="12.75">
      <c r="H831" s="25"/>
      <c r="I831" s="50"/>
    </row>
    <row r="832" spans="8:9" ht="12.75">
      <c r="H832" s="25"/>
      <c r="I832" s="50"/>
    </row>
    <row r="833" spans="8:9" ht="12.75">
      <c r="H833" s="25"/>
      <c r="I833" s="50"/>
    </row>
    <row r="834" spans="8:9" ht="12.75">
      <c r="H834" s="25"/>
      <c r="I834" s="50"/>
    </row>
    <row r="835" spans="8:9" ht="12.75">
      <c r="H835" s="25"/>
      <c r="I835" s="50"/>
    </row>
    <row r="836" spans="8:9" ht="12.75">
      <c r="H836" s="25"/>
      <c r="I836" s="50"/>
    </row>
    <row r="837" spans="8:9" ht="12.75">
      <c r="H837" s="25"/>
      <c r="I837" s="50"/>
    </row>
    <row r="838" spans="8:9" ht="12.75">
      <c r="H838" s="25"/>
      <c r="I838" s="50"/>
    </row>
    <row r="839" spans="8:9" ht="12.75">
      <c r="H839" s="25"/>
      <c r="I839" s="50"/>
    </row>
    <row r="840" spans="8:9" ht="12.75">
      <c r="H840" s="25"/>
      <c r="I840" s="50"/>
    </row>
    <row r="841" spans="8:9" ht="12.75">
      <c r="H841" s="25"/>
      <c r="I841" s="50"/>
    </row>
    <row r="842" spans="8:9" ht="12.75">
      <c r="H842" s="25"/>
      <c r="I842" s="50"/>
    </row>
    <row r="843" spans="8:9" ht="12.75">
      <c r="H843" s="25"/>
      <c r="I843" s="50"/>
    </row>
    <row r="844" spans="8:9" ht="12.75">
      <c r="H844" s="25"/>
      <c r="I844" s="50"/>
    </row>
    <row r="845" spans="8:9" ht="12.75">
      <c r="H845" s="25"/>
      <c r="I845" s="50"/>
    </row>
    <row r="846" spans="8:9" ht="12.75">
      <c r="H846" s="25"/>
      <c r="I846" s="50"/>
    </row>
    <row r="847" spans="8:9" ht="12.75">
      <c r="H847" s="25"/>
      <c r="I847" s="50"/>
    </row>
    <row r="848" spans="8:9" ht="12.75">
      <c r="H848" s="25"/>
      <c r="I848" s="50"/>
    </row>
    <row r="849" spans="8:9" ht="12.75">
      <c r="H849" s="25"/>
      <c r="I849" s="50"/>
    </row>
    <row r="850" spans="8:9" ht="12.75">
      <c r="H850" s="25"/>
      <c r="I850" s="50"/>
    </row>
    <row r="851" spans="8:9" ht="12.75">
      <c r="H851" s="25"/>
      <c r="I851" s="50"/>
    </row>
    <row r="852" spans="8:9" ht="12.75">
      <c r="H852" s="25"/>
      <c r="I852" s="50"/>
    </row>
    <row r="853" spans="8:9" ht="12.75">
      <c r="H853" s="25"/>
      <c r="I853" s="50"/>
    </row>
    <row r="854" spans="8:9" ht="12.75">
      <c r="H854" s="25"/>
      <c r="I854" s="50"/>
    </row>
    <row r="855" spans="8:9" ht="12.75">
      <c r="H855" s="25"/>
      <c r="I855" s="50"/>
    </row>
    <row r="856" spans="8:9" ht="12.75">
      <c r="H856" s="25"/>
      <c r="I856" s="50"/>
    </row>
    <row r="857" spans="8:9" ht="12.75">
      <c r="H857" s="25"/>
      <c r="I857" s="50"/>
    </row>
    <row r="858" spans="8:9" ht="12.75">
      <c r="H858" s="25"/>
      <c r="I858" s="50"/>
    </row>
    <row r="859" spans="8:9" ht="12.75">
      <c r="H859" s="25"/>
      <c r="I859" s="50"/>
    </row>
    <row r="860" spans="8:9" ht="12.75">
      <c r="H860" s="25"/>
      <c r="I860" s="50"/>
    </row>
    <row r="861" spans="8:9" ht="12.75">
      <c r="H861" s="25"/>
      <c r="I861" s="50"/>
    </row>
    <row r="862" spans="8:9" ht="12.75">
      <c r="H862" s="25"/>
      <c r="I862" s="50"/>
    </row>
    <row r="863" spans="8:9" ht="12.75">
      <c r="H863" s="25"/>
      <c r="I863" s="50"/>
    </row>
    <row r="864" spans="8:9" ht="12.75">
      <c r="H864" s="25"/>
      <c r="I864" s="50"/>
    </row>
    <row r="865" spans="8:9" ht="12.75">
      <c r="H865" s="25"/>
      <c r="I865" s="50"/>
    </row>
    <row r="866" spans="8:9" ht="12.75">
      <c r="H866" s="25"/>
      <c r="I866" s="50"/>
    </row>
    <row r="867" spans="8:9" ht="12.75">
      <c r="H867" s="25"/>
      <c r="I867" s="50"/>
    </row>
    <row r="868" spans="8:9" ht="12.75">
      <c r="H868" s="25"/>
      <c r="I868" s="50"/>
    </row>
    <row r="869" spans="8:9" ht="12.75">
      <c r="H869" s="25"/>
      <c r="I869" s="50"/>
    </row>
    <row r="870" spans="8:9" ht="12.75">
      <c r="H870" s="25"/>
      <c r="I870" s="50"/>
    </row>
    <row r="871" spans="8:9" ht="12.75">
      <c r="H871" s="25"/>
      <c r="I871" s="50"/>
    </row>
    <row r="872" spans="8:9" ht="12.75">
      <c r="H872" s="25"/>
      <c r="I872" s="50"/>
    </row>
    <row r="873" spans="8:9" ht="12.75">
      <c r="H873" s="25"/>
      <c r="I873" s="50"/>
    </row>
    <row r="874" spans="8:9" ht="12.75">
      <c r="H874" s="25"/>
      <c r="I874" s="50"/>
    </row>
    <row r="875" spans="8:9" ht="12.75">
      <c r="H875" s="25"/>
      <c r="I875" s="50"/>
    </row>
    <row r="876" spans="8:9" ht="12.75">
      <c r="H876" s="25"/>
      <c r="I876" s="50"/>
    </row>
    <row r="877" spans="8:9" ht="12.75">
      <c r="H877" s="25"/>
      <c r="I877" s="50"/>
    </row>
    <row r="878" spans="8:9" ht="12.75">
      <c r="H878" s="25"/>
      <c r="I878" s="50"/>
    </row>
    <row r="879" spans="8:9" ht="12.75">
      <c r="H879" s="25"/>
      <c r="I879" s="50"/>
    </row>
    <row r="880" spans="8:9" ht="12.75">
      <c r="H880" s="25"/>
      <c r="I880" s="50"/>
    </row>
    <row r="881" spans="8:9" ht="12.75">
      <c r="H881" s="25"/>
      <c r="I881" s="50"/>
    </row>
    <row r="882" spans="8:9" ht="12.75">
      <c r="H882" s="25"/>
      <c r="I882" s="50"/>
    </row>
    <row r="883" spans="8:9" ht="12.75">
      <c r="H883" s="25"/>
      <c r="I883" s="50"/>
    </row>
    <row r="884" spans="8:9" ht="12.75">
      <c r="H884" s="25"/>
      <c r="I884" s="50"/>
    </row>
    <row r="885" spans="8:9" ht="12.75">
      <c r="H885" s="25"/>
      <c r="I885" s="50"/>
    </row>
    <row r="886" spans="8:9" ht="12.75">
      <c r="H886" s="25"/>
      <c r="I886" s="50"/>
    </row>
    <row r="887" spans="8:9" ht="12.75">
      <c r="H887" s="25"/>
      <c r="I887" s="50"/>
    </row>
    <row r="888" spans="8:9" ht="12.75">
      <c r="H888" s="25"/>
      <c r="I888" s="50"/>
    </row>
    <row r="889" spans="8:9" ht="12.75">
      <c r="H889" s="25"/>
      <c r="I889" s="50"/>
    </row>
    <row r="890" spans="8:9" ht="12.75">
      <c r="H890" s="25"/>
      <c r="I890" s="50"/>
    </row>
    <row r="891" spans="8:9" ht="12.75">
      <c r="H891" s="25"/>
      <c r="I891" s="50"/>
    </row>
    <row r="892" spans="8:9" ht="12.75">
      <c r="H892" s="25"/>
      <c r="I892" s="50"/>
    </row>
    <row r="893" spans="8:9" ht="12.75">
      <c r="H893" s="25"/>
      <c r="I893" s="50"/>
    </row>
    <row r="894" spans="8:9" ht="12.75">
      <c r="H894" s="25"/>
      <c r="I894" s="50"/>
    </row>
    <row r="895" spans="8:9" ht="12.75">
      <c r="H895" s="25"/>
      <c r="I895" s="50"/>
    </row>
    <row r="896" spans="8:9" ht="12.75">
      <c r="H896" s="25"/>
      <c r="I896" s="50"/>
    </row>
    <row r="897" spans="8:9" ht="12.75">
      <c r="H897" s="25"/>
      <c r="I897" s="50"/>
    </row>
    <row r="898" spans="8:9" ht="12.75">
      <c r="H898" s="25"/>
      <c r="I898" s="50"/>
    </row>
    <row r="899" spans="8:9" ht="12.75">
      <c r="H899" s="25"/>
      <c r="I899" s="50"/>
    </row>
    <row r="900" spans="8:9" ht="12.75">
      <c r="H900" s="25"/>
      <c r="I900" s="50"/>
    </row>
    <row r="901" spans="8:9" ht="12.75">
      <c r="H901" s="25"/>
      <c r="I901" s="50"/>
    </row>
    <row r="902" spans="8:9" ht="12.75">
      <c r="H902" s="25"/>
      <c r="I902" s="50"/>
    </row>
    <row r="903" spans="8:9" ht="12.75">
      <c r="H903" s="25"/>
      <c r="I903" s="50"/>
    </row>
    <row r="904" spans="8:9" ht="12.75">
      <c r="H904" s="25"/>
      <c r="I904" s="50"/>
    </row>
    <row r="905" spans="8:9" ht="12.75">
      <c r="H905" s="25"/>
      <c r="I905" s="50"/>
    </row>
    <row r="906" spans="8:9" ht="12.75">
      <c r="H906" s="25"/>
      <c r="I906" s="50"/>
    </row>
    <row r="907" spans="8:9" ht="12.75">
      <c r="H907" s="25"/>
      <c r="I907" s="50"/>
    </row>
    <row r="908" spans="8:9" ht="12.75">
      <c r="H908" s="25"/>
      <c r="I908" s="50"/>
    </row>
    <row r="909" spans="8:9" ht="12.75">
      <c r="H909" s="25"/>
      <c r="I909" s="50"/>
    </row>
    <row r="910" spans="8:9" ht="12.75">
      <c r="H910" s="25"/>
      <c r="I910" s="50"/>
    </row>
    <row r="911" spans="8:9" ht="12.75">
      <c r="H911" s="25"/>
      <c r="I911" s="50"/>
    </row>
    <row r="912" spans="8:9" ht="12.75">
      <c r="H912" s="25"/>
      <c r="I912" s="50"/>
    </row>
    <row r="913" spans="8:9" ht="12.75">
      <c r="H913" s="25"/>
      <c r="I913" s="50"/>
    </row>
    <row r="914" spans="8:9" ht="12.75">
      <c r="H914" s="25"/>
      <c r="I914" s="50"/>
    </row>
    <row r="915" spans="8:9" ht="12.75">
      <c r="H915" s="25"/>
      <c r="I915" s="50"/>
    </row>
    <row r="916" spans="8:9" ht="12.75">
      <c r="H916" s="25"/>
      <c r="I916" s="50"/>
    </row>
    <row r="917" spans="8:9" ht="12.75">
      <c r="H917" s="25"/>
      <c r="I917" s="50"/>
    </row>
    <row r="918" spans="8:9" ht="12.75">
      <c r="H918" s="25"/>
      <c r="I918" s="50"/>
    </row>
    <row r="919" spans="8:9" ht="12.75">
      <c r="H919" s="25"/>
      <c r="I919" s="50"/>
    </row>
    <row r="920" spans="8:9" ht="12.75">
      <c r="H920" s="25"/>
      <c r="I920" s="50"/>
    </row>
    <row r="921" spans="8:9" ht="12.75">
      <c r="H921" s="25"/>
      <c r="I921" s="50"/>
    </row>
    <row r="922" spans="8:9" ht="12.75">
      <c r="H922" s="25"/>
      <c r="I922" s="50"/>
    </row>
    <row r="923" spans="8:9" ht="12.75">
      <c r="H923" s="25"/>
      <c r="I923" s="50"/>
    </row>
    <row r="924" spans="8:9" ht="12.75">
      <c r="H924" s="25"/>
      <c r="I924" s="50"/>
    </row>
    <row r="925" spans="8:9" ht="12.75">
      <c r="H925" s="25"/>
      <c r="I925" s="50"/>
    </row>
    <row r="926" spans="8:9" ht="12.75">
      <c r="H926" s="25"/>
      <c r="I926" s="50"/>
    </row>
    <row r="927" spans="8:9" ht="12.75">
      <c r="H927" s="25"/>
      <c r="I927" s="50"/>
    </row>
    <row r="928" spans="8:9" ht="12.75">
      <c r="H928" s="25"/>
      <c r="I928" s="50"/>
    </row>
    <row r="929" spans="8:9" ht="12.75">
      <c r="H929" s="25"/>
      <c r="I929" s="50"/>
    </row>
    <row r="930" spans="8:9" ht="12.75">
      <c r="H930" s="25"/>
      <c r="I930" s="50"/>
    </row>
    <row r="931" spans="8:9" ht="12.75">
      <c r="H931" s="25"/>
      <c r="I931" s="50"/>
    </row>
    <row r="932" spans="8:9" ht="12.75">
      <c r="H932" s="25"/>
      <c r="I932" s="50"/>
    </row>
    <row r="933" spans="8:9" ht="12.75">
      <c r="H933" s="25"/>
      <c r="I933" s="50"/>
    </row>
    <row r="934" spans="8:9" ht="12.75">
      <c r="H934" s="25"/>
      <c r="I934" s="50"/>
    </row>
    <row r="935" spans="8:9" ht="12.75">
      <c r="H935" s="25"/>
      <c r="I935" s="50"/>
    </row>
    <row r="936" spans="8:9" ht="12.75">
      <c r="H936" s="25"/>
      <c r="I936" s="50"/>
    </row>
    <row r="937" spans="8:9" ht="12.75">
      <c r="H937" s="25"/>
      <c r="I937" s="50"/>
    </row>
    <row r="938" spans="8:9" ht="12.75">
      <c r="H938" s="25"/>
      <c r="I938" s="50"/>
    </row>
    <row r="939" spans="8:9" ht="12.75">
      <c r="H939" s="25"/>
      <c r="I939" s="50"/>
    </row>
    <row r="940" spans="8:9" ht="12.75">
      <c r="H940" s="25"/>
      <c r="I940" s="50"/>
    </row>
    <row r="941" spans="8:9" ht="12.75">
      <c r="H941" s="25"/>
      <c r="I941" s="50"/>
    </row>
    <row r="942" spans="8:9" ht="12.75">
      <c r="H942" s="25"/>
      <c r="I942" s="50"/>
    </row>
    <row r="943" spans="8:9" ht="12.75">
      <c r="H943" s="25"/>
      <c r="I943" s="50"/>
    </row>
    <row r="944" spans="8:9" ht="12.75">
      <c r="H944" s="25"/>
      <c r="I944" s="50"/>
    </row>
    <row r="945" spans="8:9" ht="12.75">
      <c r="H945" s="25"/>
      <c r="I945" s="50"/>
    </row>
    <row r="946" spans="8:9" ht="12.75">
      <c r="H946" s="25"/>
      <c r="I946" s="50"/>
    </row>
    <row r="947" spans="8:9" ht="12.75">
      <c r="H947" s="25"/>
      <c r="I947" s="50"/>
    </row>
    <row r="948" spans="8:9" ht="12.75">
      <c r="H948" s="25"/>
      <c r="I948" s="50"/>
    </row>
    <row r="949" spans="8:9" ht="12.75">
      <c r="H949" s="25"/>
      <c r="I949" s="50"/>
    </row>
    <row r="950" spans="8:9" ht="12.75">
      <c r="H950" s="25"/>
      <c r="I950" s="50"/>
    </row>
    <row r="951" spans="8:9" ht="12.75">
      <c r="H951" s="25"/>
      <c r="I951" s="50"/>
    </row>
    <row r="952" spans="8:9" ht="12.75">
      <c r="H952" s="25"/>
      <c r="I952" s="50"/>
    </row>
    <row r="953" spans="8:9" ht="12.75">
      <c r="H953" s="25"/>
      <c r="I953" s="5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FFFF00"/>
  </sheetPr>
  <dimension ref="A1:X912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/>
  <cols>
    <col min="1" max="1" width="5.5703125" customWidth="1"/>
    <col min="2" max="2" width="10" customWidth="1"/>
    <col min="3" max="3" width="21.85546875" customWidth="1"/>
    <col min="4" max="4" width="29.28515625" customWidth="1"/>
    <col min="5" max="5" width="13" customWidth="1"/>
    <col min="6" max="6" width="10.28515625" customWidth="1"/>
  </cols>
  <sheetData>
    <row r="1" spans="1:24" ht="12.75">
      <c r="A1" s="51"/>
      <c r="E1" s="55"/>
      <c r="F1" s="82"/>
      <c r="G1" s="3"/>
    </row>
    <row r="2" spans="1:24" ht="12.75">
      <c r="A2" s="4"/>
      <c r="E2" s="55"/>
      <c r="F2" s="82"/>
      <c r="G2" s="3"/>
    </row>
    <row r="3" spans="1:24" ht="20.25" customHeight="1">
      <c r="A3" s="86"/>
      <c r="B3" s="86"/>
      <c r="C3" s="86"/>
      <c r="D3" s="86"/>
      <c r="E3" s="113"/>
      <c r="F3" s="114"/>
      <c r="G3" s="3"/>
    </row>
    <row r="4" spans="1:24" ht="26.25" customHeight="1">
      <c r="A4" s="116" t="s">
        <v>3</v>
      </c>
      <c r="B4" s="116" t="s">
        <v>4</v>
      </c>
      <c r="C4" s="116" t="s">
        <v>5</v>
      </c>
      <c r="D4" s="116" t="s">
        <v>6</v>
      </c>
      <c r="E4" s="116" t="s">
        <v>146</v>
      </c>
      <c r="F4" s="120" t="s">
        <v>46</v>
      </c>
      <c r="G4" s="121" t="s">
        <v>147</v>
      </c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</row>
    <row r="5" spans="1:24" ht="12.75">
      <c r="A5" s="36">
        <v>1</v>
      </c>
      <c r="B5" s="38">
        <f>RPT_LNS_LUONG_CHE_DO!B5:D5</f>
        <v>10530</v>
      </c>
      <c r="C5" s="38" t="str">
        <f>RPT_LNS_LUONG_CHE_DO!C5:E5</f>
        <v>Bùi Tuấn Anh</v>
      </c>
      <c r="D5" s="38" t="str">
        <f>RPT_LNS_LUONG_CHE_DO!D5:F5</f>
        <v>Giám đốc</v>
      </c>
      <c r="E5" s="124">
        <f>VLOOKUP(B5,GD_CHAM_CONG!$C$6:$AN$447,38,FALSE)</f>
        <v>22</v>
      </c>
      <c r="F5" s="124">
        <f>VLOOKUP(C5,GD_CHAM_CONG!D6:AN6,36,FALSE)</f>
        <v>22</v>
      </c>
      <c r="G5" s="25">
        <f>E5/F5*DM_TI_LE!$F$26*GD_CHUNG!M5</f>
        <v>0</v>
      </c>
      <c r="H5" s="4"/>
    </row>
    <row r="6" spans="1:24" ht="12.75">
      <c r="A6" s="36">
        <v>2</v>
      </c>
      <c r="B6" s="38">
        <f>RPT_LNS_LUONG_CHE_DO!B6:D6</f>
        <v>10532</v>
      </c>
      <c r="C6" s="38" t="str">
        <f>RPT_LNS_LUONG_CHE_DO!C6:E6</f>
        <v>Vũ Trung Thành</v>
      </c>
      <c r="D6" s="38" t="str">
        <f>RPT_LNS_LUONG_CHE_DO!D6:F6</f>
        <v>Phó Giám đốc</v>
      </c>
      <c r="E6" s="124">
        <f>VLOOKUP(B6,GD_CHAM_CONG!$C$6:$AN$447,38,FALSE)</f>
        <v>22</v>
      </c>
      <c r="F6" s="124">
        <f>VLOOKUP(C6,GD_CHAM_CONG!D7:AN7,36,FALSE)</f>
        <v>22</v>
      </c>
      <c r="G6" s="25">
        <f>E6/F6*DM_TI_LE!$F$26*GD_CHUNG!M6</f>
        <v>0</v>
      </c>
    </row>
    <row r="7" spans="1:24" ht="12.75">
      <c r="A7" s="36">
        <v>3</v>
      </c>
      <c r="B7" s="38">
        <f>RPT_LNS_LUONG_CHE_DO!B7:D7</f>
        <v>10806</v>
      </c>
      <c r="C7" s="38" t="str">
        <f>RPT_LNS_LUONG_CHE_DO!C7:E7</f>
        <v>Phương Hồng Minh</v>
      </c>
      <c r="D7" s="38" t="str">
        <f>RPT_LNS_LUONG_CHE_DO!D7:F7</f>
        <v>Phó Giám đốc</v>
      </c>
      <c r="E7" s="124">
        <f>VLOOKUP(B7,GD_CHAM_CONG!$C$6:$AN$447,38,FALSE)</f>
        <v>22</v>
      </c>
      <c r="F7" s="124">
        <f>VLOOKUP(C7,GD_CHAM_CONG!D8:AN8,36,FALSE)</f>
        <v>22</v>
      </c>
      <c r="G7" s="25">
        <f>E7/F7*DM_TI_LE!$F$26*GD_CHUNG!M7</f>
        <v>0</v>
      </c>
    </row>
    <row r="8" spans="1:24" ht="12.75">
      <c r="A8" s="36">
        <v>4</v>
      </c>
      <c r="B8" s="38">
        <f>RPT_LNS_LUONG_CHE_DO!B8:D8</f>
        <v>10796</v>
      </c>
      <c r="C8" s="38" t="str">
        <f>RPT_LNS_LUONG_CHE_DO!C8:E8</f>
        <v>Trần Thị Thúy Oanh</v>
      </c>
      <c r="D8" s="38" t="str">
        <f>RPT_LNS_LUONG_CHE_DO!D8:F8</f>
        <v>Trưởng phòng</v>
      </c>
      <c r="E8" s="124">
        <f>VLOOKUP(B8,GD_CHAM_CONG!$C$6:$AN$447,38,FALSE)</f>
        <v>22</v>
      </c>
      <c r="F8" s="124">
        <f>VLOOKUP(C8,GD_CHAM_CONG!D9:AN9,36,FALSE)</f>
        <v>22</v>
      </c>
      <c r="G8" s="25">
        <f>E8/F8*DM_TI_LE!$F$26*GD_CHUNG!M8</f>
        <v>0</v>
      </c>
    </row>
    <row r="9" spans="1:24" ht="12.75">
      <c r="A9" s="36">
        <v>5</v>
      </c>
      <c r="B9" s="38">
        <f>RPT_LNS_LUONG_CHE_DO!B9:D9</f>
        <v>10555</v>
      </c>
      <c r="C9" s="38" t="str">
        <f>RPT_LNS_LUONG_CHE_DO!C9:E9</f>
        <v>Nguyễn Ngọc Nguyên</v>
      </c>
      <c r="D9" s="38" t="str">
        <f>RPT_LNS_LUONG_CHE_DO!D9:F9</f>
        <v>Trưởng phòng</v>
      </c>
      <c r="E9" s="124">
        <f>VLOOKUP(B9,GD_CHAM_CONG!$C$6:$AN$447,38,FALSE)</f>
        <v>22</v>
      </c>
      <c r="F9" s="124">
        <f>VLOOKUP(C9,GD_CHAM_CONG!D10:AN10,36,FALSE)</f>
        <v>22</v>
      </c>
      <c r="G9" s="25">
        <f>E9/F9*DM_TI_LE!$F$26*GD_CHUNG!M9</f>
        <v>0</v>
      </c>
    </row>
    <row r="10" spans="1:24" ht="12.75">
      <c r="A10" s="36">
        <v>6</v>
      </c>
      <c r="B10" s="38">
        <f>RPT_LNS_LUONG_CHE_DO!B10:D10</f>
        <v>10554</v>
      </c>
      <c r="C10" s="38" t="str">
        <f>RPT_LNS_LUONG_CHE_DO!C10:E10</f>
        <v>Nguyễn Đình Tuyến</v>
      </c>
      <c r="D10" s="38" t="str">
        <f>RPT_LNS_LUONG_CHE_DO!D10:F10</f>
        <v>Phó Trưởng Phòng</v>
      </c>
      <c r="E10" s="124">
        <f>VLOOKUP(B10,GD_CHAM_CONG!$C$6:$AN$447,38,FALSE)</f>
        <v>22</v>
      </c>
      <c r="F10" s="124">
        <f>VLOOKUP(C10,GD_CHAM_CONG!D11:AN11,36,FALSE)</f>
        <v>22</v>
      </c>
      <c r="G10" s="25">
        <f>E10/F10*DM_TI_LE!$F$26*GD_CHUNG!M10</f>
        <v>0</v>
      </c>
    </row>
    <row r="11" spans="1:24" ht="12.75">
      <c r="A11" s="36">
        <v>7</v>
      </c>
      <c r="B11" s="38">
        <f>RPT_LNS_LUONG_CHE_DO!B11:D11</f>
        <v>10534</v>
      </c>
      <c r="C11" s="38" t="str">
        <f>RPT_LNS_LUONG_CHE_DO!C11:E11</f>
        <v>Nguyễn Tiến Hải</v>
      </c>
      <c r="D11" s="38" t="str">
        <f>RPT_LNS_LUONG_CHE_DO!D11:F11</f>
        <v>KS CNTT</v>
      </c>
      <c r="E11" s="124">
        <f>VLOOKUP(B11,GD_CHAM_CONG!$C$6:$AN$447,38,FALSE)</f>
        <v>26</v>
      </c>
      <c r="F11" s="124">
        <f>VLOOKUP(C11,GD_CHAM_CONG!D12:AN12,36,FALSE)</f>
        <v>26</v>
      </c>
      <c r="G11" s="25">
        <f>E11/F11*DM_TI_LE!$F$26*GD_CHUNG!M11</f>
        <v>0</v>
      </c>
    </row>
    <row r="12" spans="1:24" ht="12.75">
      <c r="A12" s="36">
        <v>8</v>
      </c>
      <c r="B12" s="38">
        <f>RPT_LNS_LUONG_CHE_DO!B12:D12</f>
        <v>11084</v>
      </c>
      <c r="C12" s="38" t="str">
        <f>RPT_LNS_LUONG_CHE_DO!C12:E12</f>
        <v>Ngô Trí Dũng</v>
      </c>
      <c r="D12" s="38" t="str">
        <f>RPT_LNS_LUONG_CHE_DO!D12:F12</f>
        <v>KS CNTT</v>
      </c>
      <c r="E12" s="124">
        <f>VLOOKUP(B12,GD_CHAM_CONG!$C$6:$AN$447,38,FALSE)</f>
        <v>26</v>
      </c>
      <c r="F12" s="124">
        <f>VLOOKUP(C12,GD_CHAM_CONG!D13:AN13,36,FALSE)</f>
        <v>26</v>
      </c>
      <c r="G12" s="25">
        <f>E12/F12*DM_TI_LE!$F$26*GD_CHUNG!M12</f>
        <v>0</v>
      </c>
    </row>
    <row r="13" spans="1:24" ht="12.75">
      <c r="A13" s="36">
        <v>9</v>
      </c>
      <c r="B13" s="38">
        <f>RPT_LNS_LUONG_CHE_DO!B13:D13</f>
        <v>11085</v>
      </c>
      <c r="C13" s="38" t="str">
        <f>RPT_LNS_LUONG_CHE_DO!C13:E13</f>
        <v>Phạm Văn Chiến</v>
      </c>
      <c r="D13" s="38" t="str">
        <f>RPT_LNS_LUONG_CHE_DO!D13:F13</f>
        <v>KS CNTT</v>
      </c>
      <c r="E13" s="124">
        <f>VLOOKUP(B13,GD_CHAM_CONG!$C$6:$AN$447,38,FALSE)</f>
        <v>26</v>
      </c>
      <c r="F13" s="124">
        <f>VLOOKUP(C13,GD_CHAM_CONG!D14:AN14,36,FALSE)</f>
        <v>26</v>
      </c>
      <c r="G13" s="25">
        <f>E13/F13*DM_TI_LE!$F$26*GD_CHUNG!M13</f>
        <v>0</v>
      </c>
    </row>
    <row r="14" spans="1:24" ht="12.75">
      <c r="A14" s="36">
        <v>10</v>
      </c>
      <c r="B14" s="38">
        <f>RPT_LNS_LUONG_CHE_DO!B14:D14</f>
        <v>11862</v>
      </c>
      <c r="C14" s="38" t="str">
        <f>RPT_LNS_LUONG_CHE_DO!C14:E14</f>
        <v>Đỗ Việt Anh</v>
      </c>
      <c r="D14" s="38" t="str">
        <f>RPT_LNS_LUONG_CHE_DO!D14:F14</f>
        <v>Nhân viên CNTT</v>
      </c>
      <c r="E14" s="124">
        <f>VLOOKUP(B14,GD_CHAM_CONG!$C$6:$AN$447,38,FALSE)</f>
        <v>26</v>
      </c>
      <c r="F14" s="124">
        <f>VLOOKUP(C14,GD_CHAM_CONG!D15:AN15,36,FALSE)</f>
        <v>26</v>
      </c>
      <c r="G14" s="25">
        <f>E14/F14*DM_TI_LE!$F$26*GD_CHUNG!M14</f>
        <v>0</v>
      </c>
    </row>
    <row r="15" spans="1:24" ht="12.75">
      <c r="A15" s="36">
        <v>11</v>
      </c>
      <c r="B15" s="38">
        <f>RPT_LNS_LUONG_CHE_DO!B15:D15</f>
        <v>11767</v>
      </c>
      <c r="C15" s="38" t="str">
        <f>RPT_LNS_LUONG_CHE_DO!C15:E15</f>
        <v>Nguyễn Thành Trung</v>
      </c>
      <c r="D15" s="38" t="str">
        <f>RPT_LNS_LUONG_CHE_DO!D15:F15</f>
        <v>NV HDCX - CBTT</v>
      </c>
      <c r="E15" s="124">
        <f>VLOOKUP(B15,GD_CHAM_CONG!$C$6:$AN$447,38,FALSE)</f>
        <v>26</v>
      </c>
      <c r="F15" s="124">
        <f>VLOOKUP(C15,GD_CHAM_CONG!D16:AN16,36,FALSE)</f>
        <v>26</v>
      </c>
      <c r="G15" s="25">
        <f>E15/F15*DM_TI_LE!$F$26*GD_CHUNG!M15</f>
        <v>0</v>
      </c>
    </row>
    <row r="16" spans="1:24" ht="12.75">
      <c r="A16" s="36">
        <v>12</v>
      </c>
      <c r="B16" s="38">
        <f>RPT_LNS_LUONG_CHE_DO!B16:D16</f>
        <v>10537</v>
      </c>
      <c r="C16" s="38" t="str">
        <f>RPT_LNS_LUONG_CHE_DO!C16:E16</f>
        <v>Bùi Anh Khắc</v>
      </c>
      <c r="D16" s="38" t="str">
        <f>RPT_LNS_LUONG_CHE_DO!D16:F16</f>
        <v>NV Tài liệu và HDCX</v>
      </c>
      <c r="E16" s="124">
        <f>VLOOKUP(B16,GD_CHAM_CONG!$C$6:$AN$447,38,FALSE)</f>
        <v>26</v>
      </c>
      <c r="F16" s="124">
        <f>VLOOKUP(C16,GD_CHAM_CONG!D17:AN17,36,FALSE)</f>
        <v>26</v>
      </c>
      <c r="G16" s="25">
        <f>E16/F16*DM_TI_LE!$F$26*GD_CHUNG!M16</f>
        <v>620000</v>
      </c>
    </row>
    <row r="17" spans="1:7" ht="12.75">
      <c r="A17" s="36">
        <v>13</v>
      </c>
      <c r="B17" s="38">
        <f>RPT_LNS_LUONG_CHE_DO!B17:D17</f>
        <v>10538</v>
      </c>
      <c r="C17" s="38" t="str">
        <f>RPT_LNS_LUONG_CHE_DO!C17:E17</f>
        <v>Nguyễn Danh Trường</v>
      </c>
      <c r="D17" s="38" t="str">
        <f>RPT_LNS_LUONG_CHE_DO!D17:F17</f>
        <v>NV Tài liệu và HDCX</v>
      </c>
      <c r="E17" s="124">
        <f>VLOOKUP(B17,GD_CHAM_CONG!$C$6:$AN$447,38,FALSE)</f>
        <v>21</v>
      </c>
      <c r="F17" s="124">
        <f>VLOOKUP(C17,GD_CHAM_CONG!D18:AN18,36,FALSE)</f>
        <v>26</v>
      </c>
      <c r="G17" s="25">
        <f>E17/F17*DM_TI_LE!$F$26*GD_CHUNG!M17</f>
        <v>0</v>
      </c>
    </row>
    <row r="18" spans="1:7" ht="12.75">
      <c r="A18" s="36">
        <v>14</v>
      </c>
      <c r="B18" s="38">
        <f>RPT_LNS_LUONG_CHE_DO!B18:D18</f>
        <v>10540</v>
      </c>
      <c r="C18" s="38" t="str">
        <f>RPT_LNS_LUONG_CHE_DO!C18:E18</f>
        <v>Nguyễn Thị Việt Hà</v>
      </c>
      <c r="D18" s="38" t="str">
        <f>RPT_LNS_LUONG_CHE_DO!D18:F18</f>
        <v>NV Tài liệu và HDCX</v>
      </c>
      <c r="E18" s="124">
        <f>VLOOKUP(B18,GD_CHAM_CONG!$C$6:$AN$447,38,FALSE)</f>
        <v>8</v>
      </c>
      <c r="F18" s="124">
        <f>VLOOKUP(C18,GD_CHAM_CONG!D19:AN19,36,FALSE)</f>
        <v>26</v>
      </c>
      <c r="G18" s="25">
        <f>E18/F18*DM_TI_LE!$F$26*GD_CHUNG!M18</f>
        <v>0</v>
      </c>
    </row>
    <row r="19" spans="1:7" ht="12.75">
      <c r="A19" s="36">
        <v>15</v>
      </c>
      <c r="B19" s="38">
        <f>RPT_LNS_LUONG_CHE_DO!B19:D19</f>
        <v>10542</v>
      </c>
      <c r="C19" s="38" t="str">
        <f>RPT_LNS_LUONG_CHE_DO!C19:E19</f>
        <v>Trần Minh Hải</v>
      </c>
      <c r="D19" s="38" t="str">
        <f>RPT_LNS_LUONG_CHE_DO!D19:F19</f>
        <v>NV Tài liệu và HDCX</v>
      </c>
      <c r="E19" s="124">
        <f>VLOOKUP(B19,GD_CHAM_CONG!$C$6:$AN$447,38,FALSE)</f>
        <v>26</v>
      </c>
      <c r="F19" s="124">
        <f>VLOOKUP(C19,GD_CHAM_CONG!D20:AN20,36,FALSE)</f>
        <v>26</v>
      </c>
      <c r="G19" s="25">
        <f>E19/F19*DM_TI_LE!$F$26*GD_CHUNG!M19</f>
        <v>0</v>
      </c>
    </row>
    <row r="20" spans="1:7" ht="12.75">
      <c r="A20" s="36">
        <v>16</v>
      </c>
      <c r="B20" s="38">
        <f>RPT_LNS_LUONG_CHE_DO!B20:D20</f>
        <v>10543</v>
      </c>
      <c r="C20" s="38" t="str">
        <f>RPT_LNS_LUONG_CHE_DO!C20:E20</f>
        <v>Nguyễn Thị Thơm</v>
      </c>
      <c r="D20" s="38" t="str">
        <f>RPT_LNS_LUONG_CHE_DO!D20:F20</f>
        <v>NV Tài liệu và HDCX</v>
      </c>
      <c r="E20" s="124">
        <f>VLOOKUP(B20,GD_CHAM_CONG!$C$6:$AN$447,38,FALSE)</f>
        <v>26</v>
      </c>
      <c r="F20" s="124">
        <f>VLOOKUP(C20,GD_CHAM_CONG!D21:AN21,36,FALSE)</f>
        <v>26</v>
      </c>
      <c r="G20" s="25">
        <f>E20/F20*DM_TI_LE!$F$26*GD_CHUNG!M20</f>
        <v>0</v>
      </c>
    </row>
    <row r="21" spans="1:7" ht="12.75">
      <c r="A21" s="36">
        <v>17</v>
      </c>
      <c r="B21" s="38">
        <f>RPT_LNS_LUONG_CHE_DO!B21:D21</f>
        <v>10544</v>
      </c>
      <c r="C21" s="38" t="str">
        <f>RPT_LNS_LUONG_CHE_DO!C21:E21</f>
        <v>Trần Thị Yến Nga</v>
      </c>
      <c r="D21" s="38" t="str">
        <f>RPT_LNS_LUONG_CHE_DO!D21:F21</f>
        <v>NV Tài liệu và HDCX</v>
      </c>
      <c r="E21" s="124">
        <f>VLOOKUP(B21,GD_CHAM_CONG!$C$6:$AN$447,38,FALSE)</f>
        <v>26</v>
      </c>
      <c r="F21" s="124">
        <f>VLOOKUP(C21,GD_CHAM_CONG!D22:AN22,36,FALSE)</f>
        <v>26</v>
      </c>
      <c r="G21" s="25">
        <f>E21/F21*DM_TI_LE!$F$26*GD_CHUNG!M21</f>
        <v>0</v>
      </c>
    </row>
    <row r="22" spans="1:7" ht="12.75">
      <c r="A22" s="36">
        <v>18</v>
      </c>
      <c r="B22" s="38">
        <f>RPT_LNS_LUONG_CHE_DO!B22:D22</f>
        <v>10545</v>
      </c>
      <c r="C22" s="38" t="str">
        <f>RPT_LNS_LUONG_CHE_DO!C22:E22</f>
        <v>Ngô Thanh Hiệp</v>
      </c>
      <c r="D22" s="38" t="str">
        <f>RPT_LNS_LUONG_CHE_DO!D22:F22</f>
        <v>NV Tài liệu và HDCX</v>
      </c>
      <c r="E22" s="124">
        <f>VLOOKUP(B22,GD_CHAM_CONG!$C$6:$AN$447,38,FALSE)</f>
        <v>26</v>
      </c>
      <c r="F22" s="124">
        <f>VLOOKUP(C22,GD_CHAM_CONG!D23:AN23,36,FALSE)</f>
        <v>26</v>
      </c>
      <c r="G22" s="25">
        <f>E22/F22*DM_TI_LE!$F$26*GD_CHUNG!M22</f>
        <v>0</v>
      </c>
    </row>
    <row r="23" spans="1:7" ht="12.75">
      <c r="A23" s="36">
        <v>19</v>
      </c>
      <c r="B23" s="38">
        <f>RPT_LNS_LUONG_CHE_DO!B23:D23</f>
        <v>10546</v>
      </c>
      <c r="C23" s="38" t="str">
        <f>RPT_LNS_LUONG_CHE_DO!C23:E23</f>
        <v>Tạ Đăng Việt</v>
      </c>
      <c r="D23" s="38" t="str">
        <f>RPT_LNS_LUONG_CHE_DO!D23:F23</f>
        <v>NV Tài liệu và HDCX</v>
      </c>
      <c r="E23" s="124">
        <f>VLOOKUP(B23,GD_CHAM_CONG!$C$6:$AN$447,38,FALSE)</f>
        <v>26</v>
      </c>
      <c r="F23" s="124">
        <f>VLOOKUP(C23,GD_CHAM_CONG!D24:AN24,36,FALSE)</f>
        <v>26</v>
      </c>
      <c r="G23" s="25">
        <f>E23/F23*DM_TI_LE!$F$26*GD_CHUNG!M23</f>
        <v>0</v>
      </c>
    </row>
    <row r="24" spans="1:7" ht="12.75">
      <c r="A24" s="36">
        <v>20</v>
      </c>
      <c r="B24" s="38">
        <f>RPT_LNS_LUONG_CHE_DO!B24:D24</f>
        <v>10547</v>
      </c>
      <c r="C24" s="38" t="str">
        <f>RPT_LNS_LUONG_CHE_DO!C24:E24</f>
        <v>Đào Thanh Hải</v>
      </c>
      <c r="D24" s="38" t="str">
        <f>RPT_LNS_LUONG_CHE_DO!D24:F24</f>
        <v>NV Tài liệu và HDCX</v>
      </c>
      <c r="E24" s="124">
        <f>VLOOKUP(B24,GD_CHAM_CONG!$C$6:$AN$447,38,FALSE)</f>
        <v>26</v>
      </c>
      <c r="F24" s="124">
        <f>VLOOKUP(C24,GD_CHAM_CONG!D25:AN25,36,FALSE)</f>
        <v>26</v>
      </c>
      <c r="G24" s="25">
        <f>E24/F24*DM_TI_LE!$F$26*GD_CHUNG!M24</f>
        <v>0</v>
      </c>
    </row>
    <row r="25" spans="1:7" ht="12.75">
      <c r="A25" s="36">
        <v>21</v>
      </c>
      <c r="B25" s="38">
        <f>RPT_LNS_LUONG_CHE_DO!B25:D25</f>
        <v>10549</v>
      </c>
      <c r="C25" s="38" t="str">
        <f>RPT_LNS_LUONG_CHE_DO!C25:E25</f>
        <v>Nguyễn Thanh Hải</v>
      </c>
      <c r="D25" s="38" t="str">
        <f>RPT_LNS_LUONG_CHE_DO!D25:F25</f>
        <v>NV Tài liệu và HDCX</v>
      </c>
      <c r="E25" s="124">
        <f>VLOOKUP(B25,GD_CHAM_CONG!$C$6:$AN$447,38,FALSE)</f>
        <v>26</v>
      </c>
      <c r="F25" s="124">
        <f>VLOOKUP(C25,GD_CHAM_CONG!D26:AN26,36,FALSE)</f>
        <v>26</v>
      </c>
      <c r="G25" s="25">
        <f>E25/F25*DM_TI_LE!$F$26*GD_CHUNG!M25</f>
        <v>0</v>
      </c>
    </row>
    <row r="26" spans="1:7" ht="12.75">
      <c r="A26" s="36">
        <v>22</v>
      </c>
      <c r="B26" s="38">
        <f>RPT_LNS_LUONG_CHE_DO!B26:D26</f>
        <v>10550</v>
      </c>
      <c r="C26" s="38" t="str">
        <f>RPT_LNS_LUONG_CHE_DO!C26:E26</f>
        <v>Vũ Đức Thiện</v>
      </c>
      <c r="D26" s="38" t="str">
        <f>RPT_LNS_LUONG_CHE_DO!D26:F26</f>
        <v>NV Tài liệu và HDCX</v>
      </c>
      <c r="E26" s="124">
        <f>VLOOKUP(B26,GD_CHAM_CONG!$C$6:$AN$447,38,FALSE)</f>
        <v>26</v>
      </c>
      <c r="F26" s="124">
        <f>VLOOKUP(C26,GD_CHAM_CONG!D27:AN27,36,FALSE)</f>
        <v>26</v>
      </c>
      <c r="G26" s="25">
        <f>E26/F26*DM_TI_LE!$F$26*GD_CHUNG!M26</f>
        <v>0</v>
      </c>
    </row>
    <row r="27" spans="1:7" ht="12.75">
      <c r="A27" s="36">
        <v>23</v>
      </c>
      <c r="B27" s="38">
        <f>RPT_LNS_LUONG_CHE_DO!B27:D27</f>
        <v>10551</v>
      </c>
      <c r="C27" s="38" t="str">
        <f>RPT_LNS_LUONG_CHE_DO!C27:E27</f>
        <v>Ngô Ngọc Long</v>
      </c>
      <c r="D27" s="38" t="str">
        <f>RPT_LNS_LUONG_CHE_DO!D27:F27</f>
        <v>NV Tài liệu và HDCX</v>
      </c>
      <c r="E27" s="124">
        <f>VLOOKUP(B27,GD_CHAM_CONG!$C$6:$AN$447,38,FALSE)</f>
        <v>26</v>
      </c>
      <c r="F27" s="124">
        <f>VLOOKUP(C27,GD_CHAM_CONG!D28:AN28,36,FALSE)</f>
        <v>26</v>
      </c>
      <c r="G27" s="25">
        <f>E27/F27*DM_TI_LE!$F$26*GD_CHUNG!M27</f>
        <v>0</v>
      </c>
    </row>
    <row r="28" spans="1:7" ht="12.75">
      <c r="A28" s="36">
        <v>24</v>
      </c>
      <c r="B28" s="38">
        <f>RPT_LNS_LUONG_CHE_DO!B28:D28</f>
        <v>10552</v>
      </c>
      <c r="C28" s="38" t="str">
        <f>RPT_LNS_LUONG_CHE_DO!C28:E28</f>
        <v>Nguyễn Thúy Hà</v>
      </c>
      <c r="D28" s="38" t="str">
        <f>RPT_LNS_LUONG_CHE_DO!D28:F28</f>
        <v>NV Tài liệu và HDCX</v>
      </c>
      <c r="E28" s="124">
        <f>VLOOKUP(B28,GD_CHAM_CONG!$C$6:$AN$447,38,FALSE)</f>
        <v>26</v>
      </c>
      <c r="F28" s="124">
        <f>VLOOKUP(C28,GD_CHAM_CONG!D29:AN29,36,FALSE)</f>
        <v>26</v>
      </c>
      <c r="G28" s="25">
        <f>E28/F28*DM_TI_LE!$F$26*GD_CHUNG!M28</f>
        <v>0</v>
      </c>
    </row>
    <row r="29" spans="1:7" ht="12.75">
      <c r="A29" s="36">
        <v>25</v>
      </c>
      <c r="B29" s="38">
        <f>RPT_LNS_LUONG_CHE_DO!B29:D29</f>
        <v>10553</v>
      </c>
      <c r="C29" s="38" t="str">
        <f>RPT_LNS_LUONG_CHE_DO!C29:E29</f>
        <v>Đỗ Thanh Tùng</v>
      </c>
      <c r="D29" s="38" t="str">
        <f>RPT_LNS_LUONG_CHE_DO!D29:F29</f>
        <v>NV Tài liệu và HDCX</v>
      </c>
      <c r="E29" s="124">
        <f>VLOOKUP(B29,GD_CHAM_CONG!$C$6:$AN$447,38,FALSE)</f>
        <v>26</v>
      </c>
      <c r="F29" s="124">
        <f>VLOOKUP(C29,GD_CHAM_CONG!D30:AN30,36,FALSE)</f>
        <v>26</v>
      </c>
      <c r="G29" s="25">
        <f>E29/F29*DM_TI_LE!$F$26*GD_CHUNG!M29</f>
        <v>620000</v>
      </c>
    </row>
    <row r="30" spans="1:7" ht="12.75">
      <c r="A30" s="36">
        <v>26</v>
      </c>
      <c r="B30" s="38">
        <f>RPT_LNS_LUONG_CHE_DO!B30:D30</f>
        <v>11126</v>
      </c>
      <c r="C30" s="38" t="str">
        <f>RPT_LNS_LUONG_CHE_DO!C30:E30</f>
        <v>Nguyễn Thị Thanh Hoa</v>
      </c>
      <c r="D30" s="38" t="str">
        <f>RPT_LNS_LUONG_CHE_DO!D30:F30</f>
        <v>NV Tài liệu và HDCX</v>
      </c>
      <c r="E30" s="124">
        <f>VLOOKUP(B30,GD_CHAM_CONG!$C$6:$AN$447,38,FALSE)</f>
        <v>26</v>
      </c>
      <c r="F30" s="124">
        <f>VLOOKUP(C30,GD_CHAM_CONG!D31:AN31,36,FALSE)</f>
        <v>26</v>
      </c>
      <c r="G30" s="25">
        <f>E30/F30*DM_TI_LE!$F$26*GD_CHUNG!M30</f>
        <v>0</v>
      </c>
    </row>
    <row r="31" spans="1:7" ht="12.75">
      <c r="A31" s="36">
        <v>27</v>
      </c>
      <c r="B31" s="38">
        <f>RPT_LNS_LUONG_CHE_DO!B31:D31</f>
        <v>11127</v>
      </c>
      <c r="C31" s="38" t="str">
        <f>RPT_LNS_LUONG_CHE_DO!C31:E31</f>
        <v>Phí Thị Huyền Trang</v>
      </c>
      <c r="D31" s="38" t="str">
        <f>RPT_LNS_LUONG_CHE_DO!D31:F31</f>
        <v>NV Tài liệu và HDCX</v>
      </c>
      <c r="E31" s="124">
        <f>VLOOKUP(B31,GD_CHAM_CONG!$C$6:$AN$447,38,FALSE)</f>
        <v>26</v>
      </c>
      <c r="F31" s="124">
        <f>VLOOKUP(C31,GD_CHAM_CONG!D32:AN32,36,FALSE)</f>
        <v>26</v>
      </c>
      <c r="G31" s="25">
        <f>E31/F31*DM_TI_LE!$F$26*GD_CHUNG!M31</f>
        <v>0</v>
      </c>
    </row>
    <row r="32" spans="1:7" ht="12.75">
      <c r="A32" s="36">
        <v>28</v>
      </c>
      <c r="B32" s="38">
        <f>RPT_LNS_LUONG_CHE_DO!B32:D32</f>
        <v>11128</v>
      </c>
      <c r="C32" s="38" t="str">
        <f>RPT_LNS_LUONG_CHE_DO!C32:E32</f>
        <v>Hoàng Thị Yến</v>
      </c>
      <c r="D32" s="38" t="str">
        <f>RPT_LNS_LUONG_CHE_DO!D32:F32</f>
        <v>NV Tài liệu và HDCX</v>
      </c>
      <c r="E32" s="124">
        <f>VLOOKUP(B32,GD_CHAM_CONG!$C$6:$AN$447,38,FALSE)</f>
        <v>26</v>
      </c>
      <c r="F32" s="124">
        <f>VLOOKUP(C32,GD_CHAM_CONG!D33:AN33,36,FALSE)</f>
        <v>26</v>
      </c>
      <c r="G32" s="25">
        <f>E32/F32*DM_TI_LE!$F$26*GD_CHUNG!M32</f>
        <v>0</v>
      </c>
    </row>
    <row r="33" spans="1:7" ht="12.75">
      <c r="A33" s="36">
        <v>29</v>
      </c>
      <c r="B33" s="38">
        <f>RPT_LNS_LUONG_CHE_DO!B33:D33</f>
        <v>11130</v>
      </c>
      <c r="C33" s="38" t="str">
        <f>RPT_LNS_LUONG_CHE_DO!C33:E33</f>
        <v>Nguyễn Đình Trung</v>
      </c>
      <c r="D33" s="38" t="str">
        <f>RPT_LNS_LUONG_CHE_DO!D33:F33</f>
        <v>NV Tài liệu và HDCX</v>
      </c>
      <c r="E33" s="124">
        <f>VLOOKUP(B33,GD_CHAM_CONG!$C$6:$AN$447,38,FALSE)</f>
        <v>26</v>
      </c>
      <c r="F33" s="124">
        <f>VLOOKUP(C33,GD_CHAM_CONG!D34:AN34,36,FALSE)</f>
        <v>26</v>
      </c>
      <c r="G33" s="25">
        <f>E33/F33*DM_TI_LE!$F$26*GD_CHUNG!M33</f>
        <v>0</v>
      </c>
    </row>
    <row r="34" spans="1:7" ht="12.75">
      <c r="A34" s="36">
        <v>30</v>
      </c>
      <c r="B34" s="38">
        <f>RPT_LNS_LUONG_CHE_DO!B34:D34</f>
        <v>11131</v>
      </c>
      <c r="C34" s="38" t="str">
        <f>RPT_LNS_LUONG_CHE_DO!C34:E34</f>
        <v>Vũ Tuấn Anh</v>
      </c>
      <c r="D34" s="38" t="str">
        <f>RPT_LNS_LUONG_CHE_DO!D34:F34</f>
        <v>NV Tài liệu và HDCX</v>
      </c>
      <c r="E34" s="124">
        <f>VLOOKUP(B34,GD_CHAM_CONG!$C$6:$AN$447,38,FALSE)</f>
        <v>26</v>
      </c>
      <c r="F34" s="124">
        <f>VLOOKUP(C34,GD_CHAM_CONG!D35:AN35,36,FALSE)</f>
        <v>26</v>
      </c>
      <c r="G34" s="25">
        <f>E34/F34*DM_TI_LE!$F$26*GD_CHUNG!M34</f>
        <v>0</v>
      </c>
    </row>
    <row r="35" spans="1:7" ht="12.75">
      <c r="A35" s="36">
        <v>31</v>
      </c>
      <c r="B35" s="38">
        <f>RPT_LNS_LUONG_CHE_DO!B35:D35</f>
        <v>12552</v>
      </c>
      <c r="C35" s="38" t="str">
        <f>RPT_LNS_LUONG_CHE_DO!C35:E35</f>
        <v>Mai Hoàng Phương</v>
      </c>
      <c r="D35" s="38" t="str">
        <f>RPT_LNS_LUONG_CHE_DO!D35:F35</f>
        <v>NV Tài liệu và HDCX</v>
      </c>
      <c r="E35" s="124">
        <f>VLOOKUP(B35,GD_CHAM_CONG!$C$6:$AN$447,38,FALSE)</f>
        <v>26</v>
      </c>
      <c r="F35" s="124">
        <f>VLOOKUP(C35,GD_CHAM_CONG!D36:AN36,36,FALSE)</f>
        <v>26</v>
      </c>
      <c r="G35" s="25">
        <f>E35/F35*DM_TI_LE!$F$26*GD_CHUNG!M35</f>
        <v>0</v>
      </c>
    </row>
    <row r="36" spans="1:7" ht="12.75">
      <c r="A36" s="36">
        <v>32</v>
      </c>
      <c r="B36" s="38">
        <f>RPT_LNS_LUONG_CHE_DO!B36:D36</f>
        <v>12553</v>
      </c>
      <c r="C36" s="38" t="str">
        <f>RPT_LNS_LUONG_CHE_DO!C36:E36</f>
        <v>Phạm Duy Hải</v>
      </c>
      <c r="D36" s="38" t="str">
        <f>RPT_LNS_LUONG_CHE_DO!D36:F36</f>
        <v>NV Tài liệu và HDCX</v>
      </c>
      <c r="E36" s="124">
        <f>VLOOKUP(B36,GD_CHAM_CONG!$C$6:$AN$447,38,FALSE)</f>
        <v>26</v>
      </c>
      <c r="F36" s="124">
        <f>VLOOKUP(C36,GD_CHAM_CONG!D37:AN37,36,FALSE)</f>
        <v>26</v>
      </c>
      <c r="G36" s="25">
        <f>E36/F36*DM_TI_LE!$F$26*GD_CHUNG!M36</f>
        <v>0</v>
      </c>
    </row>
    <row r="37" spans="1:7" ht="12.75">
      <c r="A37" s="36">
        <v>33</v>
      </c>
      <c r="B37" s="38">
        <f>RPT_LNS_LUONG_CHE_DO!B37:D37</f>
        <v>12565</v>
      </c>
      <c r="C37" s="38" t="str">
        <f>RPT_LNS_LUONG_CHE_DO!C37:E37</f>
        <v>Vũ Trọng Nghĩa</v>
      </c>
      <c r="D37" s="38" t="str">
        <f>RPT_LNS_LUONG_CHE_DO!D37:F37</f>
        <v>NV Tài liệu và HDCX</v>
      </c>
      <c r="E37" s="124">
        <f>VLOOKUP(B37,GD_CHAM_CONG!$C$6:$AN$447,38,FALSE)</f>
        <v>26</v>
      </c>
      <c r="F37" s="124">
        <f>VLOOKUP(C37,GD_CHAM_CONG!D38:AN38,36,FALSE)</f>
        <v>26</v>
      </c>
      <c r="G37" s="25">
        <f>E37/F37*DM_TI_LE!$F$26*GD_CHUNG!M37</f>
        <v>0</v>
      </c>
    </row>
    <row r="38" spans="1:7" ht="12.75">
      <c r="A38" s="36">
        <v>34</v>
      </c>
      <c r="B38" s="38">
        <f>RPT_LNS_LUONG_CHE_DO!B38:D38</f>
        <v>12566</v>
      </c>
      <c r="C38" s="38" t="str">
        <f>RPT_LNS_LUONG_CHE_DO!C38:E38</f>
        <v>Hoàng Duy Thái</v>
      </c>
      <c r="D38" s="38" t="str">
        <f>RPT_LNS_LUONG_CHE_DO!D38:F38</f>
        <v>NV Tài liệu và HDCX</v>
      </c>
      <c r="E38" s="124">
        <f>VLOOKUP(B38,GD_CHAM_CONG!$C$6:$AN$447,38,FALSE)</f>
        <v>26</v>
      </c>
      <c r="F38" s="124">
        <f>VLOOKUP(C38,GD_CHAM_CONG!D39:AN39,36,FALSE)</f>
        <v>26</v>
      </c>
      <c r="G38" s="25">
        <f>E38/F38*DM_TI_LE!$F$26*GD_CHUNG!M38</f>
        <v>0</v>
      </c>
    </row>
    <row r="39" spans="1:7" ht="12.75">
      <c r="A39" s="36">
        <v>35</v>
      </c>
      <c r="B39" s="38">
        <f>RPT_LNS_LUONG_CHE_DO!B39:D39</f>
        <v>13356</v>
      </c>
      <c r="C39" s="38" t="str">
        <f>RPT_LNS_LUONG_CHE_DO!C39:E39</f>
        <v>Trần Anh Sơn</v>
      </c>
      <c r="D39" s="38" t="str">
        <f>RPT_LNS_LUONG_CHE_DO!D39:F39</f>
        <v>NV Tài liệu và HDCX</v>
      </c>
      <c r="E39" s="124">
        <f>VLOOKUP(B39,GD_CHAM_CONG!$C$6:$AN$447,38,FALSE)</f>
        <v>26</v>
      </c>
      <c r="F39" s="124">
        <f>VLOOKUP(C39,GD_CHAM_CONG!D40:AN40,36,FALSE)</f>
        <v>26</v>
      </c>
      <c r="G39" s="25">
        <f>E39/F39*DM_TI_LE!$F$26*GD_CHUNG!M39</f>
        <v>0</v>
      </c>
    </row>
    <row r="40" spans="1:7" ht="12.75">
      <c r="A40" s="36">
        <v>36</v>
      </c>
      <c r="B40" s="38">
        <f>RPT_LNS_LUONG_CHE_DO!B40:D40</f>
        <v>13357</v>
      </c>
      <c r="C40" s="38" t="str">
        <f>RPT_LNS_LUONG_CHE_DO!C40:E40</f>
        <v>Nguyễn Trường Giang</v>
      </c>
      <c r="D40" s="38" t="str">
        <f>RPT_LNS_LUONG_CHE_DO!D40:F40</f>
        <v>NV Tài liệu và HDCX</v>
      </c>
      <c r="E40" s="124">
        <f>VLOOKUP(B40,GD_CHAM_CONG!$C$6:$AN$447,38,FALSE)</f>
        <v>26</v>
      </c>
      <c r="F40" s="124">
        <f>VLOOKUP(C40,GD_CHAM_CONG!D41:AN41,36,FALSE)</f>
        <v>26</v>
      </c>
      <c r="G40" s="25">
        <f>E40/F40*DM_TI_LE!$F$26*GD_CHUNG!M40</f>
        <v>0</v>
      </c>
    </row>
    <row r="41" spans="1:7" ht="12.75">
      <c r="A41" s="36">
        <v>37</v>
      </c>
      <c r="B41" s="38">
        <f>RPT_LNS_LUONG_CHE_DO!B41:D41</f>
        <v>13358</v>
      </c>
      <c r="C41" s="38" t="str">
        <f>RPT_LNS_LUONG_CHE_DO!C41:E41</f>
        <v>Phan Thế Chung</v>
      </c>
      <c r="D41" s="38" t="str">
        <f>RPT_LNS_LUONG_CHE_DO!D41:F41</f>
        <v>NV Tài liệu và HDCX</v>
      </c>
      <c r="E41" s="124">
        <f>VLOOKUP(B41,GD_CHAM_CONG!$C$6:$AN$447,38,FALSE)</f>
        <v>26</v>
      </c>
      <c r="F41" s="124">
        <f>VLOOKUP(C41,GD_CHAM_CONG!D42:AN42,36,FALSE)</f>
        <v>26</v>
      </c>
      <c r="G41" s="25">
        <f>E41/F41*DM_TI_LE!$F$26*GD_CHUNG!M41</f>
        <v>0</v>
      </c>
    </row>
    <row r="42" spans="1:7" ht="12.75">
      <c r="A42" s="36">
        <v>38</v>
      </c>
      <c r="B42" s="38">
        <f>RPT_LNS_LUONG_CHE_DO!B42:D42</f>
        <v>13359</v>
      </c>
      <c r="C42" s="38" t="str">
        <f>RPT_LNS_LUONG_CHE_DO!C42:E42</f>
        <v>Dương Đức An</v>
      </c>
      <c r="D42" s="38" t="str">
        <f>RPT_LNS_LUONG_CHE_DO!D42:F42</f>
        <v>NV Tài liệu và HDCX</v>
      </c>
      <c r="E42" s="124">
        <f>VLOOKUP(B42,GD_CHAM_CONG!$C$6:$AN$447,38,FALSE)</f>
        <v>26</v>
      </c>
      <c r="F42" s="124">
        <f>VLOOKUP(C42,GD_CHAM_CONG!D43:AN43,36,FALSE)</f>
        <v>26</v>
      </c>
      <c r="G42" s="25">
        <f>E42/F42*DM_TI_LE!$F$26*GD_CHUNG!M42</f>
        <v>0</v>
      </c>
    </row>
    <row r="43" spans="1:7" ht="12.75">
      <c r="A43" s="36">
        <v>39</v>
      </c>
      <c r="B43" s="38">
        <f>RPT_LNS_LUONG_CHE_DO!B43:D43</f>
        <v>13360</v>
      </c>
      <c r="C43" s="38" t="str">
        <f>RPT_LNS_LUONG_CHE_DO!C43:E43</f>
        <v>Nguyễn Tự Tuyền</v>
      </c>
      <c r="D43" s="38" t="str">
        <f>RPT_LNS_LUONG_CHE_DO!D43:F43</f>
        <v>NV Tài liệu và HDCX</v>
      </c>
      <c r="E43" s="124">
        <f>VLOOKUP(B43,GD_CHAM_CONG!$C$6:$AN$447,38,FALSE)</f>
        <v>26</v>
      </c>
      <c r="F43" s="124">
        <f>VLOOKUP(C43,GD_CHAM_CONG!D44:AN44,36,FALSE)</f>
        <v>26</v>
      </c>
      <c r="G43" s="25">
        <f>E43/F43*DM_TI_LE!$F$26*GD_CHUNG!M43</f>
        <v>0</v>
      </c>
    </row>
    <row r="44" spans="1:7" ht="12.75">
      <c r="A44" s="36">
        <v>40</v>
      </c>
      <c r="B44" s="38">
        <f>RPT_LNS_LUONG_CHE_DO!B44:D44</f>
        <v>10535</v>
      </c>
      <c r="C44" s="38" t="str">
        <f>RPT_LNS_LUONG_CHE_DO!C44:E44</f>
        <v>Nguyễn Văn Duẩn</v>
      </c>
      <c r="D44" s="38" t="str">
        <f>RPT_LNS_LUONG_CHE_DO!D44:F44</f>
        <v>Nv Thống kê</v>
      </c>
      <c r="E44" s="124">
        <f>VLOOKUP(B44,GD_CHAM_CONG!$C$6:$AN$447,38,FALSE)</f>
        <v>22</v>
      </c>
      <c r="F44" s="124">
        <f>VLOOKUP(C44,GD_CHAM_CONG!D45:AN45,36,FALSE)</f>
        <v>22</v>
      </c>
      <c r="G44" s="25">
        <f>E44/F44*DM_TI_LE!$F$26*GD_CHUNG!M44</f>
        <v>0</v>
      </c>
    </row>
    <row r="45" spans="1:7" ht="12.75">
      <c r="A45" s="36">
        <v>41</v>
      </c>
      <c r="B45" s="38">
        <f>RPT_LNS_LUONG_CHE_DO!B45:D45</f>
        <v>13527</v>
      </c>
      <c r="C45" s="38" t="str">
        <f>RPT_LNS_LUONG_CHE_DO!C45:E45</f>
        <v>Chu Lữ Thu Phương</v>
      </c>
      <c r="D45" s="38" t="str">
        <f>RPT_LNS_LUONG_CHE_DO!D45:F45</f>
        <v>NV Thủ tục bay, không báo</v>
      </c>
      <c r="E45" s="124">
        <f>VLOOKUP(B45,GD_CHAM_CONG!$C$6:$AN$447,38,FALSE)</f>
        <v>26</v>
      </c>
      <c r="F45" s="124">
        <f>VLOOKUP(C45,GD_CHAM_CONG!D46:AN46,36,FALSE)</f>
        <v>26</v>
      </c>
      <c r="G45" s="25">
        <f>E45/F45*DM_TI_LE!$F$26*GD_CHUNG!M45</f>
        <v>0</v>
      </c>
    </row>
    <row r="46" spans="1:7" ht="12.75">
      <c r="A46" s="36">
        <v>42</v>
      </c>
      <c r="B46" s="38">
        <f>RPT_LNS_LUONG_CHE_DO!B46:D46</f>
        <v>13528</v>
      </c>
      <c r="C46" s="38" t="str">
        <f>RPT_LNS_LUONG_CHE_DO!C46:E46</f>
        <v>Cao Thị Trà Giang</v>
      </c>
      <c r="D46" s="38" t="str">
        <f>RPT_LNS_LUONG_CHE_DO!D46:F46</f>
        <v>NV Thủ tục bay, không báo</v>
      </c>
      <c r="E46" s="124">
        <f>VLOOKUP(B46,GD_CHAM_CONG!$C$6:$AN$447,38,FALSE)</f>
        <v>26</v>
      </c>
      <c r="F46" s="124">
        <f>VLOOKUP(C46,GD_CHAM_CONG!D47:AN47,36,FALSE)</f>
        <v>26</v>
      </c>
      <c r="G46" s="25">
        <f>E46/F46*DM_TI_LE!$F$26*GD_CHUNG!M46</f>
        <v>0</v>
      </c>
    </row>
    <row r="47" spans="1:7" ht="12.75">
      <c r="A47" s="36">
        <v>43</v>
      </c>
      <c r="B47" s="38">
        <f>RPT_LNS_LUONG_CHE_DO!B47:D47</f>
        <v>10536</v>
      </c>
      <c r="C47" s="38" t="str">
        <f>RPT_LNS_LUONG_CHE_DO!C47:E47</f>
        <v>Nguyễn Tiến Dũng</v>
      </c>
      <c r="D47" s="38" t="str">
        <f>RPT_LNS_LUONG_CHE_DO!D47:F47</f>
        <v>NV ULD</v>
      </c>
      <c r="E47" s="124">
        <f>VLOOKUP(B47,GD_CHAM_CONG!$C$6:$AN$447,38,FALSE)</f>
        <v>26</v>
      </c>
      <c r="F47" s="124">
        <f>VLOOKUP(C47,GD_CHAM_CONG!D48:AN48,36,FALSE)</f>
        <v>26</v>
      </c>
      <c r="G47" s="25">
        <f>E47/F47*DM_TI_LE!$F$26*GD_CHUNG!M47</f>
        <v>0</v>
      </c>
    </row>
    <row r="48" spans="1:7" ht="12.75">
      <c r="A48" s="36">
        <v>44</v>
      </c>
      <c r="B48" s="38">
        <f>RPT_LNS_LUONG_CHE_DO!B48:D48</f>
        <v>11355</v>
      </c>
      <c r="C48" s="38" t="str">
        <f>RPT_LNS_LUONG_CHE_DO!C48:E48</f>
        <v>Văn Anh Tuấn</v>
      </c>
      <c r="D48" s="38" t="str">
        <f>RPT_LNS_LUONG_CHE_DO!D48:F48</f>
        <v>NV ULD</v>
      </c>
      <c r="E48" s="124">
        <f>VLOOKUP(B48,GD_CHAM_CONG!$C$6:$AN$447,38,FALSE)</f>
        <v>26</v>
      </c>
      <c r="F48" s="124">
        <f>VLOOKUP(C48,GD_CHAM_CONG!D49:AN49,36,FALSE)</f>
        <v>26</v>
      </c>
      <c r="G48" s="25">
        <f>E48/F48*DM_TI_LE!$F$26*GD_CHUNG!M48</f>
        <v>0</v>
      </c>
    </row>
    <row r="49" spans="1:7" ht="12.75">
      <c r="A49" s="36">
        <v>45</v>
      </c>
      <c r="B49" s="38">
        <f>RPT_LNS_LUONG_CHE_DO!B49:D49</f>
        <v>12593</v>
      </c>
      <c r="C49" s="38" t="str">
        <f>RPT_LNS_LUONG_CHE_DO!C49:E49</f>
        <v>Phạm Trần Tuấn Minh</v>
      </c>
      <c r="D49" s="38" t="str">
        <f>RPT_LNS_LUONG_CHE_DO!D49:F49</f>
        <v>NV ULD</v>
      </c>
      <c r="E49" s="124">
        <f>VLOOKUP(B49,GD_CHAM_CONG!$C$6:$AN$447,38,FALSE)</f>
        <v>26</v>
      </c>
      <c r="F49" s="124">
        <f>VLOOKUP(C49,GD_CHAM_CONG!D50:AN50,36,FALSE)</f>
        <v>26</v>
      </c>
      <c r="G49" s="25">
        <f>E49/F49*DM_TI_LE!$F$26*GD_CHUNG!M49</f>
        <v>0</v>
      </c>
    </row>
    <row r="50" spans="1:7" ht="12.75">
      <c r="A50" s="36">
        <v>46</v>
      </c>
      <c r="B50" s="38">
        <f>RPT_LNS_LUONG_CHE_DO!B50:D50</f>
        <v>12594</v>
      </c>
      <c r="C50" s="38" t="str">
        <f>RPT_LNS_LUONG_CHE_DO!C50:E50</f>
        <v>Đỗ Đình Quân</v>
      </c>
      <c r="D50" s="38" t="str">
        <f>RPT_LNS_LUONG_CHE_DO!D50:F50</f>
        <v>NV ULD</v>
      </c>
      <c r="E50" s="124">
        <f>VLOOKUP(B50,GD_CHAM_CONG!$C$6:$AN$447,38,FALSE)</f>
        <v>26</v>
      </c>
      <c r="F50" s="124">
        <f>VLOOKUP(C50,GD_CHAM_CONG!D51:AN51,36,FALSE)</f>
        <v>26</v>
      </c>
      <c r="G50" s="25">
        <f>E50/F50*DM_TI_LE!$F$26*GD_CHUNG!M50</f>
        <v>0</v>
      </c>
    </row>
    <row r="51" spans="1:7" ht="12.75">
      <c r="A51" s="36">
        <v>47</v>
      </c>
      <c r="B51" s="38">
        <f>RPT_LNS_LUONG_CHE_DO!B51:D51</f>
        <v>12595</v>
      </c>
      <c r="C51" s="38" t="str">
        <f>RPT_LNS_LUONG_CHE_DO!C51:E51</f>
        <v>Lê Văn Lương</v>
      </c>
      <c r="D51" s="38" t="str">
        <f>RPT_LNS_LUONG_CHE_DO!D51:F51</f>
        <v>NV ULD</v>
      </c>
      <c r="E51" s="124">
        <f>VLOOKUP(B51,GD_CHAM_CONG!$C$6:$AN$447,38,FALSE)</f>
        <v>26</v>
      </c>
      <c r="F51" s="124">
        <f>VLOOKUP(C51,GD_CHAM_CONG!D52:AN52,36,FALSE)</f>
        <v>26</v>
      </c>
      <c r="G51" s="25">
        <f>E51/F51*DM_TI_LE!$F$26*GD_CHUNG!M51</f>
        <v>0</v>
      </c>
    </row>
    <row r="52" spans="1:7" ht="12.75">
      <c r="A52" s="36">
        <v>48</v>
      </c>
      <c r="B52" s="38">
        <f>RPT_LNS_LUONG_CHE_DO!B52:D52</f>
        <v>13669</v>
      </c>
      <c r="C52" s="38" t="str">
        <f>RPT_LNS_LUONG_CHE_DO!C52:E52</f>
        <v>Nguyễn Duy Hải</v>
      </c>
      <c r="D52" s="38" t="str">
        <f>RPT_LNS_LUONG_CHE_DO!D52:F52</f>
        <v>NV ULD</v>
      </c>
      <c r="E52" s="124">
        <f>VLOOKUP(B52,GD_CHAM_CONG!$C$6:$AN$447,38,FALSE)</f>
        <v>26</v>
      </c>
      <c r="F52" s="124">
        <f>VLOOKUP(C52,GD_CHAM_CONG!D53:AN53,36,FALSE)</f>
        <v>26</v>
      </c>
      <c r="G52" s="25">
        <f>E52/F52*DM_TI_LE!$F$26*GD_CHUNG!M52</f>
        <v>0</v>
      </c>
    </row>
    <row r="53" spans="1:7" ht="12.75">
      <c r="A53" s="36">
        <v>49</v>
      </c>
      <c r="B53" s="38">
        <f>RPT_LNS_LUONG_CHE_DO!B53:D53</f>
        <v>13102</v>
      </c>
      <c r="C53" s="38" t="str">
        <f>RPT_LNS_LUONG_CHE_DO!C53:E53</f>
        <v>Ngô Văn Sơn</v>
      </c>
      <c r="D53" s="38" t="str">
        <f>RPT_LNS_LUONG_CHE_DO!D53:F53</f>
        <v>Nviên HDCX</v>
      </c>
      <c r="E53" s="124">
        <f>VLOOKUP(B53,GD_CHAM_CONG!$C$6:$AN$447,38,FALSE)</f>
        <v>26</v>
      </c>
      <c r="F53" s="124">
        <f>VLOOKUP(C53,GD_CHAM_CONG!D54:AN54,36,FALSE)</f>
        <v>26</v>
      </c>
      <c r="G53" s="25">
        <f>E53/F53*DM_TI_LE!$F$26*GD_CHUNG!M53</f>
        <v>0</v>
      </c>
    </row>
    <row r="54" spans="1:7" ht="12.75">
      <c r="A54" s="36">
        <v>50</v>
      </c>
      <c r="B54" s="38">
        <f>RPT_LNS_LUONG_CHE_DO!B54:D54</f>
        <v>10642</v>
      </c>
      <c r="C54" s="38" t="str">
        <f>RPT_LNS_LUONG_CHE_DO!C54:E54</f>
        <v>Lương Văn Thăng</v>
      </c>
      <c r="D54" s="38" t="str">
        <f>RPT_LNS_LUONG_CHE_DO!D54:F54</f>
        <v>Trưởng phòng</v>
      </c>
      <c r="E54" s="124">
        <f>VLOOKUP(B54,GD_CHAM_CONG!$C$6:$AN$447,38,FALSE)</f>
        <v>22</v>
      </c>
      <c r="F54" s="124">
        <f>VLOOKUP(C54,GD_CHAM_CONG!D55:AN55,36,FALSE)</f>
        <v>22</v>
      </c>
      <c r="G54" s="25">
        <f>E54/F54*DM_TI_LE!$F$26*GD_CHUNG!M54</f>
        <v>0</v>
      </c>
    </row>
    <row r="55" spans="1:7" ht="12.75">
      <c r="A55" s="36">
        <v>51</v>
      </c>
      <c r="B55" s="38">
        <f>RPT_LNS_LUONG_CHE_DO!B55:D55</f>
        <v>10559</v>
      </c>
      <c r="C55" s="38" t="str">
        <f>RPT_LNS_LUONG_CHE_DO!C55:E55</f>
        <v>Nguyễn Tiến Hiệp</v>
      </c>
      <c r="D55" s="38" t="str">
        <f>RPT_LNS_LUONG_CHE_DO!D55:F55</f>
        <v>NV Kế hoạch</v>
      </c>
      <c r="E55" s="124">
        <f>VLOOKUP(B55,GD_CHAM_CONG!$C$6:$AN$447,38,FALSE)</f>
        <v>22</v>
      </c>
      <c r="F55" s="124">
        <f>VLOOKUP(C55,GD_CHAM_CONG!D56:AN56,36,FALSE)</f>
        <v>22</v>
      </c>
      <c r="G55" s="25">
        <f>E55/F55*DM_TI_LE!$F$26*GD_CHUNG!M55</f>
        <v>0</v>
      </c>
    </row>
    <row r="56" spans="1:7" ht="12.75">
      <c r="A56" s="36">
        <v>52</v>
      </c>
      <c r="B56" s="38">
        <f>RPT_LNS_LUONG_CHE_DO!B56:D56</f>
        <v>10594</v>
      </c>
      <c r="C56" s="38" t="str">
        <f>RPT_LNS_LUONG_CHE_DO!C56:E56</f>
        <v>Lê Thị Thu Huyền</v>
      </c>
      <c r="D56" s="38" t="str">
        <f>RPT_LNS_LUONG_CHE_DO!D56:F56</f>
        <v>NV Kế hoạch</v>
      </c>
      <c r="E56" s="124">
        <f>VLOOKUP(B56,GD_CHAM_CONG!$C$6:$AN$447,38,FALSE)</f>
        <v>22</v>
      </c>
      <c r="F56" s="124">
        <f>VLOOKUP(C56,GD_CHAM_CONG!D57:AN57,36,FALSE)</f>
        <v>22</v>
      </c>
      <c r="G56" s="25">
        <f>E56/F56*DM_TI_LE!$F$26*GD_CHUNG!M56</f>
        <v>0</v>
      </c>
    </row>
    <row r="57" spans="1:7" ht="12.75">
      <c r="A57" s="36">
        <v>53</v>
      </c>
      <c r="B57" s="38">
        <f>RPT_LNS_LUONG_CHE_DO!B57:D57</f>
        <v>11146</v>
      </c>
      <c r="C57" s="38" t="str">
        <f>RPT_LNS_LUONG_CHE_DO!C57:E57</f>
        <v>Trần Việt Phương</v>
      </c>
      <c r="D57" s="38" t="str">
        <f>RPT_LNS_LUONG_CHE_DO!D57:F57</f>
        <v>NV Kế hoạch</v>
      </c>
      <c r="E57" s="124">
        <f>VLOOKUP(B57,GD_CHAM_CONG!$C$6:$AN$447,38,FALSE)</f>
        <v>22</v>
      </c>
      <c r="F57" s="124">
        <f>VLOOKUP(C57,GD_CHAM_CONG!D58:AN58,36,FALSE)</f>
        <v>22</v>
      </c>
      <c r="G57" s="25">
        <f>E57/F57*DM_TI_LE!$F$26*GD_CHUNG!M57</f>
        <v>0</v>
      </c>
    </row>
    <row r="58" spans="1:7" ht="12.75">
      <c r="A58" s="36">
        <v>54</v>
      </c>
      <c r="B58" s="38">
        <f>RPT_LNS_LUONG_CHE_DO!B58:D58</f>
        <v>10623</v>
      </c>
      <c r="C58" s="38" t="str">
        <f>RPT_LNS_LUONG_CHE_DO!C58:E58</f>
        <v>Bùi Đức Hưng</v>
      </c>
      <c r="D58" s="38" t="str">
        <f>RPT_LNS_LUONG_CHE_DO!D58:F58</f>
        <v>NV Marketing</v>
      </c>
      <c r="E58" s="124">
        <f>VLOOKUP(B58,GD_CHAM_CONG!$C$6:$AN$447,38,FALSE)</f>
        <v>22</v>
      </c>
      <c r="F58" s="124">
        <f>VLOOKUP(C58,GD_CHAM_CONG!D59:AN59,36,FALSE)</f>
        <v>22</v>
      </c>
      <c r="G58" s="25">
        <f>E58/F58*DM_TI_LE!$F$26*GD_CHUNG!M58</f>
        <v>0</v>
      </c>
    </row>
    <row r="59" spans="1:7" ht="12.75">
      <c r="A59" s="36">
        <v>55</v>
      </c>
      <c r="B59" s="38">
        <f>RPT_LNS_LUONG_CHE_DO!B59:D59</f>
        <v>11129</v>
      </c>
      <c r="C59" s="38" t="str">
        <f>RPT_LNS_LUONG_CHE_DO!C59:E59</f>
        <v>Nguyễn Văn Hiệp</v>
      </c>
      <c r="D59" s="38" t="str">
        <f>RPT_LNS_LUONG_CHE_DO!D59:F59</f>
        <v>NV Tài liệu và HDCX</v>
      </c>
      <c r="E59" s="124">
        <f>VLOOKUP(B59,GD_CHAM_CONG!$C$6:$AN$447,38,FALSE)</f>
        <v>22</v>
      </c>
      <c r="F59" s="124">
        <f>VLOOKUP(C59,GD_CHAM_CONG!D60:AN60,36,FALSE)</f>
        <v>22</v>
      </c>
      <c r="G59" s="25">
        <f>E59/F59*DM_TI_LE!$F$26*GD_CHUNG!M59</f>
        <v>0</v>
      </c>
    </row>
    <row r="60" spans="1:7" ht="12.75">
      <c r="A60" s="36">
        <v>56</v>
      </c>
      <c r="B60" s="38">
        <f>RPT_LNS_LUONG_CHE_DO!B60:D60</f>
        <v>10561</v>
      </c>
      <c r="C60" s="38" t="str">
        <f>RPT_LNS_LUONG_CHE_DO!C60:E60</f>
        <v>Vũ Quảng Ba</v>
      </c>
      <c r="D60" s="38" t="str">
        <f>RPT_LNS_LUONG_CHE_DO!D60:F60</f>
        <v>NV Thủ kho</v>
      </c>
      <c r="E60" s="124">
        <f>VLOOKUP(B60,GD_CHAM_CONG!$C$6:$AN$447,38,FALSE)</f>
        <v>22</v>
      </c>
      <c r="F60" s="124">
        <f>VLOOKUP(C60,GD_CHAM_CONG!D61:AN61,36,FALSE)</f>
        <v>22</v>
      </c>
      <c r="G60" s="25">
        <f>E60/F60*DM_TI_LE!$F$26*GD_CHUNG!M60</f>
        <v>0</v>
      </c>
    </row>
    <row r="61" spans="1:7" ht="12.75">
      <c r="A61" s="36">
        <v>57</v>
      </c>
      <c r="B61" s="38">
        <f>RPT_LNS_LUONG_CHE_DO!B61:D61</f>
        <v>10784</v>
      </c>
      <c r="C61" s="38" t="str">
        <f>RPT_LNS_LUONG_CHE_DO!C61:E61</f>
        <v>Lê Thị Thạch</v>
      </c>
      <c r="D61" s="38" t="str">
        <f>RPT_LNS_LUONG_CHE_DO!D61:F61</f>
        <v>NV Thủ kho</v>
      </c>
      <c r="E61" s="124">
        <f>VLOOKUP(B61,GD_CHAM_CONG!$C$6:$AN$447,38,FALSE)</f>
        <v>22</v>
      </c>
      <c r="F61" s="124">
        <f>VLOOKUP(C61,GD_CHAM_CONG!D62:AN62,36,FALSE)</f>
        <v>22</v>
      </c>
      <c r="G61" s="25">
        <f>E61/F61*DM_TI_LE!$F$26*GD_CHUNG!M61</f>
        <v>0</v>
      </c>
    </row>
    <row r="62" spans="1:7" ht="12.75">
      <c r="A62" s="36">
        <v>58</v>
      </c>
      <c r="B62" s="38">
        <f>RPT_LNS_LUONG_CHE_DO!B62:D62</f>
        <v>10558</v>
      </c>
      <c r="C62" s="38" t="str">
        <f>RPT_LNS_LUONG_CHE_DO!C62:E62</f>
        <v>Vương Hoàng Linh</v>
      </c>
      <c r="D62" s="38" t="str">
        <f>RPT_LNS_LUONG_CHE_DO!D62:F62</f>
        <v>Chuyên viên pháp lý</v>
      </c>
      <c r="E62" s="124">
        <f>VLOOKUP(B62,GD_CHAM_CONG!$C$6:$AN$447,38,FALSE)</f>
        <v>22</v>
      </c>
      <c r="F62" s="124">
        <f>VLOOKUP(C62,GD_CHAM_CONG!D63:AN63,36,FALSE)</f>
        <v>22</v>
      </c>
      <c r="G62" s="25">
        <f>E62/F62*DM_TI_LE!$F$26*GD_CHUNG!M62</f>
        <v>0</v>
      </c>
    </row>
    <row r="63" spans="1:7" ht="12.75">
      <c r="A63" s="36">
        <v>59</v>
      </c>
      <c r="B63" s="38">
        <f>RPT_LNS_LUONG_CHE_DO!B63:D63</f>
        <v>10564</v>
      </c>
      <c r="C63" s="38" t="str">
        <f>RPT_LNS_LUONG_CHE_DO!C63:E63</f>
        <v>Nguyễn Thị Quỳnh Anh</v>
      </c>
      <c r="D63" s="38" t="str">
        <f>RPT_LNS_LUONG_CHE_DO!D63:F63</f>
        <v>Nv Thống kê</v>
      </c>
      <c r="E63" s="124">
        <f>VLOOKUP(B63,GD_CHAM_CONG!$C$6:$AN$447,38,FALSE)</f>
        <v>19</v>
      </c>
      <c r="F63" s="124">
        <f>VLOOKUP(C63,GD_CHAM_CONG!D64:AN64,36,FALSE)</f>
        <v>22</v>
      </c>
      <c r="G63" s="25">
        <f>E63/F63*DM_TI_LE!$F$26*GD_CHUNG!M63</f>
        <v>0</v>
      </c>
    </row>
    <row r="64" spans="1:7" ht="12.75">
      <c r="A64" s="36">
        <v>60</v>
      </c>
      <c r="B64" s="38">
        <f>RPT_LNS_LUONG_CHE_DO!B64:D64</f>
        <v>10641</v>
      </c>
      <c r="C64" s="38" t="str">
        <f>RPT_LNS_LUONG_CHE_DO!C64:E64</f>
        <v>Nguyễn Kim Oanh</v>
      </c>
      <c r="D64" s="38" t="str">
        <f>RPT_LNS_LUONG_CHE_DO!D64:F64</f>
        <v>Trưởng phòng</v>
      </c>
      <c r="E64" s="124">
        <f>VLOOKUP(B64,GD_CHAM_CONG!$C$6:$AN$447,38,FALSE)</f>
        <v>22</v>
      </c>
      <c r="F64" s="124">
        <f>VLOOKUP(C64,GD_CHAM_CONG!D65:AN65,36,FALSE)</f>
        <v>22</v>
      </c>
      <c r="G64" s="25">
        <f>E64/F64*DM_TI_LE!$F$26*GD_CHUNG!M64</f>
        <v>0</v>
      </c>
    </row>
    <row r="65" spans="1:7" ht="12.75">
      <c r="A65" s="36">
        <v>61</v>
      </c>
      <c r="B65" s="38">
        <f>RPT_LNS_LUONG_CHE_DO!B65:D65</f>
        <v>10640</v>
      </c>
      <c r="C65" s="38" t="str">
        <f>RPT_LNS_LUONG_CHE_DO!C65:E65</f>
        <v>Trần Phương Dung</v>
      </c>
      <c r="D65" s="38" t="str">
        <f>RPT_LNS_LUONG_CHE_DO!D65:F65</f>
        <v>Phó Trưởng Phòng</v>
      </c>
      <c r="E65" s="124">
        <f>VLOOKUP(B65,GD_CHAM_CONG!$C$6:$AN$447,38,FALSE)</f>
        <v>22</v>
      </c>
      <c r="F65" s="124">
        <f>VLOOKUP(C65,GD_CHAM_CONG!D66:AN66,36,FALSE)</f>
        <v>22</v>
      </c>
      <c r="G65" s="25">
        <f>E65/F65*DM_TI_LE!$F$26*GD_CHUNG!M65</f>
        <v>0</v>
      </c>
    </row>
    <row r="66" spans="1:7" ht="12.75">
      <c r="A66" s="36">
        <v>62</v>
      </c>
      <c r="B66" s="38">
        <f>RPT_LNS_LUONG_CHE_DO!B66:D66</f>
        <v>10629</v>
      </c>
      <c r="C66" s="38" t="str">
        <f>RPT_LNS_LUONG_CHE_DO!C66:E66</f>
        <v>Nguyễn Thị Cúc</v>
      </c>
      <c r="D66" s="38" t="str">
        <f>RPT_LNS_LUONG_CHE_DO!D66:F66</f>
        <v>Đội trưởng</v>
      </c>
      <c r="E66" s="124">
        <f>VLOOKUP(B66,GD_CHAM_CONG!$C$6:$AN$447,38,FALSE)</f>
        <v>0</v>
      </c>
      <c r="F66" s="124">
        <f>VLOOKUP(C66,GD_CHAM_CONG!D67:AN67,36,FALSE)</f>
        <v>26</v>
      </c>
      <c r="G66" s="25">
        <f>E66/F66*DM_TI_LE!$F$26*GD_CHUNG!M66</f>
        <v>0</v>
      </c>
    </row>
    <row r="67" spans="1:7" ht="12.75">
      <c r="A67" s="36">
        <v>63</v>
      </c>
      <c r="B67" s="38">
        <f>RPT_LNS_LUONG_CHE_DO!B67:D67</f>
        <v>10628</v>
      </c>
      <c r="C67" s="38" t="str">
        <f>RPT_LNS_LUONG_CHE_DO!C67:E67</f>
        <v>Nguyễn Thị Thu Hà</v>
      </c>
      <c r="D67" s="38" t="str">
        <f>RPT_LNS_LUONG_CHE_DO!D67:F67</f>
        <v>Phó đội trưởng</v>
      </c>
      <c r="E67" s="124">
        <f>VLOOKUP(B67,GD_CHAM_CONG!$C$6:$AN$447,38,FALSE)</f>
        <v>26</v>
      </c>
      <c r="F67" s="124">
        <f>VLOOKUP(C67,GD_CHAM_CONG!D68:AN68,36,FALSE)</f>
        <v>26</v>
      </c>
      <c r="G67" s="25">
        <f>E67/F67*DM_TI_LE!$F$26*GD_CHUNG!M67</f>
        <v>0</v>
      </c>
    </row>
    <row r="68" spans="1:7" ht="12.75">
      <c r="A68" s="36">
        <v>64</v>
      </c>
      <c r="B68" s="38">
        <f>RPT_LNS_LUONG_CHE_DO!B68:D68</f>
        <v>12555</v>
      </c>
      <c r="C68" s="38" t="str">
        <f>RPT_LNS_LUONG_CHE_DO!C68:E68</f>
        <v>Đinh Thanh Ngân</v>
      </c>
      <c r="D68" s="38" t="str">
        <f>RPT_LNS_LUONG_CHE_DO!D68:F68</f>
        <v>Nhân viên phục vụ hành khách hàng hóa</v>
      </c>
      <c r="E68" s="124">
        <f>VLOOKUP(B68,GD_CHAM_CONG!$C$6:$AN$447,38,FALSE)</f>
        <v>26</v>
      </c>
      <c r="F68" s="124">
        <f>VLOOKUP(C68,GD_CHAM_CONG!D69:AN69,36,FALSE)</f>
        <v>26</v>
      </c>
      <c r="G68" s="25">
        <f>E68/F68*DM_TI_LE!$F$26*GD_CHUNG!M68</f>
        <v>0</v>
      </c>
    </row>
    <row r="69" spans="1:7" ht="12.75">
      <c r="A69" s="36">
        <v>65</v>
      </c>
      <c r="B69" s="38">
        <f>RPT_LNS_LUONG_CHE_DO!B69:D69</f>
        <v>12561</v>
      </c>
      <c r="C69" s="38" t="str">
        <f>RPT_LNS_LUONG_CHE_DO!C69:E69</f>
        <v>Lê Thị Hồng Vân</v>
      </c>
      <c r="D69" s="38" t="str">
        <f>RPT_LNS_LUONG_CHE_DO!D69:F69</f>
        <v>Nhân viên phục vụ hành khách hàng hóa</v>
      </c>
      <c r="E69" s="124">
        <f>VLOOKUP(B69,GD_CHAM_CONG!$C$6:$AN$447,38,FALSE)</f>
        <v>26</v>
      </c>
      <c r="F69" s="124">
        <f>VLOOKUP(C69,GD_CHAM_CONG!D70:AN70,36,FALSE)</f>
        <v>26</v>
      </c>
      <c r="G69" s="25">
        <f>E69/F69*DM_TI_LE!$F$26*GD_CHUNG!M69</f>
        <v>0</v>
      </c>
    </row>
    <row r="70" spans="1:7" ht="12.75">
      <c r="A70" s="36">
        <v>66</v>
      </c>
      <c r="B70" s="38">
        <f>RPT_LNS_LUONG_CHE_DO!B70:D70</f>
        <v>12564</v>
      </c>
      <c r="C70" s="38" t="str">
        <f>RPT_LNS_LUONG_CHE_DO!C70:E70</f>
        <v>Đặng Thị Thu Hà</v>
      </c>
      <c r="D70" s="38" t="str">
        <f>RPT_LNS_LUONG_CHE_DO!D70:F70</f>
        <v>Nhân viên phục vụ hành khách hàng hóa</v>
      </c>
      <c r="E70" s="124">
        <f>VLOOKUP(B70,GD_CHAM_CONG!$C$6:$AN$447,38,FALSE)</f>
        <v>26</v>
      </c>
      <c r="F70" s="124">
        <f>VLOOKUP(C70,GD_CHAM_CONG!D71:AN71,36,FALSE)</f>
        <v>26</v>
      </c>
      <c r="G70" s="25">
        <f>E70/F70*DM_TI_LE!$F$26*GD_CHUNG!M70</f>
        <v>0</v>
      </c>
    </row>
    <row r="71" spans="1:7" ht="12.75">
      <c r="A71" s="36">
        <v>67</v>
      </c>
      <c r="B71" s="38">
        <f>RPT_LNS_LUONG_CHE_DO!B71:D71</f>
        <v>12569</v>
      </c>
      <c r="C71" s="38" t="str">
        <f>RPT_LNS_LUONG_CHE_DO!C71:E71</f>
        <v>Cấn Hà An</v>
      </c>
      <c r="D71" s="38" t="str">
        <f>RPT_LNS_LUONG_CHE_DO!D71:F71</f>
        <v>Nhân viên phục vụ hành khách hàng hóa</v>
      </c>
      <c r="E71" s="124">
        <f>VLOOKUP(B71,GD_CHAM_CONG!$C$6:$AN$447,38,FALSE)</f>
        <v>26</v>
      </c>
      <c r="F71" s="124">
        <f>VLOOKUP(C71,GD_CHAM_CONG!D72:AN72,36,FALSE)</f>
        <v>26</v>
      </c>
      <c r="G71" s="25">
        <f>E71/F71*DM_TI_LE!$F$26*GD_CHUNG!M71</f>
        <v>0</v>
      </c>
    </row>
    <row r="72" spans="1:7" ht="12.75">
      <c r="A72" s="36">
        <v>68</v>
      </c>
      <c r="B72" s="38">
        <f>RPT_LNS_LUONG_CHE_DO!B72:D72</f>
        <v>12570</v>
      </c>
      <c r="C72" s="38" t="str">
        <f>RPT_LNS_LUONG_CHE_DO!C72:E72</f>
        <v>Nguyễn Hoàng Hải</v>
      </c>
      <c r="D72" s="38" t="str">
        <f>RPT_LNS_LUONG_CHE_DO!D72:F72</f>
        <v>Nhân viên phục vụ hành khách hàng hóa</v>
      </c>
      <c r="E72" s="124">
        <f>VLOOKUP(B72,GD_CHAM_CONG!$C$6:$AN$447,38,FALSE)</f>
        <v>26</v>
      </c>
      <c r="F72" s="124">
        <f>VLOOKUP(C72,GD_CHAM_CONG!D73:AN73,36,FALSE)</f>
        <v>26</v>
      </c>
      <c r="G72" s="25">
        <f>E72/F72*DM_TI_LE!$F$26*GD_CHUNG!M72</f>
        <v>0</v>
      </c>
    </row>
    <row r="73" spans="1:7" ht="12.75">
      <c r="A73" s="36">
        <v>69</v>
      </c>
      <c r="B73" s="38">
        <f>RPT_LNS_LUONG_CHE_DO!B73:D73</f>
        <v>13382</v>
      </c>
      <c r="C73" s="38" t="str">
        <f>RPT_LNS_LUONG_CHE_DO!C73:E73</f>
        <v>Nguyễn Thị Bích Thảo</v>
      </c>
      <c r="D73" s="38" t="str">
        <f>RPT_LNS_LUONG_CHE_DO!D73:F73</f>
        <v>Nhân viên phục vụ hành khách hàng hóa</v>
      </c>
      <c r="E73" s="124">
        <f>VLOOKUP(B73,GD_CHAM_CONG!$C$6:$AN$447,38,FALSE)</f>
        <v>26</v>
      </c>
      <c r="F73" s="124">
        <f>VLOOKUP(C73,GD_CHAM_CONG!D74:AN74,36,FALSE)</f>
        <v>26</v>
      </c>
      <c r="G73" s="25">
        <f>E73/F73*DM_TI_LE!$F$26*GD_CHUNG!M73</f>
        <v>0</v>
      </c>
    </row>
    <row r="74" spans="1:7" ht="12.75">
      <c r="A74" s="36">
        <v>70</v>
      </c>
      <c r="B74" s="38">
        <f>RPT_LNS_LUONG_CHE_DO!B74:D74</f>
        <v>10570</v>
      </c>
      <c r="C74" s="38" t="str">
        <f>RPT_LNS_LUONG_CHE_DO!C74:E74</f>
        <v>Phạm Anh Dũng</v>
      </c>
      <c r="D74" s="38" t="str">
        <f>RPT_LNS_LUONG_CHE_DO!D74:F74</f>
        <v>NV PVHK</v>
      </c>
      <c r="E74" s="124">
        <f>VLOOKUP(B74,GD_CHAM_CONG!$C$6:$AN$447,38,FALSE)</f>
        <v>26</v>
      </c>
      <c r="F74" s="124">
        <f>VLOOKUP(C74,GD_CHAM_CONG!D75:AN75,36,FALSE)</f>
        <v>26</v>
      </c>
      <c r="G74" s="25">
        <f>E74/F74*DM_TI_LE!$F$26*GD_CHUNG!M74</f>
        <v>155000</v>
      </c>
    </row>
    <row r="75" spans="1:7" ht="12.75">
      <c r="A75" s="36">
        <v>71</v>
      </c>
      <c r="B75" s="38">
        <f>RPT_LNS_LUONG_CHE_DO!B75:D75</f>
        <v>10583</v>
      </c>
      <c r="C75" s="38" t="str">
        <f>RPT_LNS_LUONG_CHE_DO!C75:E75</f>
        <v>Nguyễn Thanh Huy</v>
      </c>
      <c r="D75" s="38" t="str">
        <f>RPT_LNS_LUONG_CHE_DO!D75:F75</f>
        <v>NV PVHK</v>
      </c>
      <c r="E75" s="124">
        <f>VLOOKUP(B75,GD_CHAM_CONG!$C$6:$AN$447,38,FALSE)</f>
        <v>26</v>
      </c>
      <c r="F75" s="124">
        <f>VLOOKUP(C75,GD_CHAM_CONG!D76:AN76,36,FALSE)</f>
        <v>26</v>
      </c>
      <c r="G75" s="25">
        <f>E75/F75*DM_TI_LE!$F$26*GD_CHUNG!M75</f>
        <v>155000</v>
      </c>
    </row>
    <row r="76" spans="1:7" ht="12.75">
      <c r="A76" s="36">
        <v>72</v>
      </c>
      <c r="B76" s="38">
        <f>RPT_LNS_LUONG_CHE_DO!B76:D76</f>
        <v>10585</v>
      </c>
      <c r="C76" s="38" t="str">
        <f>RPT_LNS_LUONG_CHE_DO!C76:E76</f>
        <v>Nguyễn Thị Minh Thu</v>
      </c>
      <c r="D76" s="38" t="str">
        <f>RPT_LNS_LUONG_CHE_DO!D76:F76</f>
        <v>NV PVHK</v>
      </c>
      <c r="E76" s="124">
        <f>VLOOKUP(B76,GD_CHAM_CONG!$C$6:$AN$447,38,FALSE)</f>
        <v>26</v>
      </c>
      <c r="F76" s="124">
        <f>VLOOKUP(C76,GD_CHAM_CONG!D77:AN77,36,FALSE)</f>
        <v>26</v>
      </c>
      <c r="G76" s="25">
        <f>E76/F76*DM_TI_LE!$F$26*GD_CHUNG!M76</f>
        <v>155000</v>
      </c>
    </row>
    <row r="77" spans="1:7" ht="12.75">
      <c r="A77" s="36">
        <v>73</v>
      </c>
      <c r="B77" s="38">
        <f>RPT_LNS_LUONG_CHE_DO!B77:D77</f>
        <v>10586</v>
      </c>
      <c r="C77" s="38" t="str">
        <f>RPT_LNS_LUONG_CHE_DO!C77:E77</f>
        <v>Nguyễn Thu Hằng</v>
      </c>
      <c r="D77" s="38" t="str">
        <f>RPT_LNS_LUONG_CHE_DO!D77:F77</f>
        <v>NV PVHK</v>
      </c>
      <c r="E77" s="124">
        <f>VLOOKUP(B77,GD_CHAM_CONG!$C$6:$AN$447,38,FALSE)</f>
        <v>26</v>
      </c>
      <c r="F77" s="124">
        <f>VLOOKUP(C77,GD_CHAM_CONG!D78:AN78,36,FALSE)</f>
        <v>26</v>
      </c>
      <c r="G77" s="25">
        <f>E77/F77*DM_TI_LE!$F$26*GD_CHUNG!M77</f>
        <v>0</v>
      </c>
    </row>
    <row r="78" spans="1:7" ht="12.75">
      <c r="A78" s="36">
        <v>74</v>
      </c>
      <c r="B78" s="38">
        <f>RPT_LNS_LUONG_CHE_DO!B78:D78</f>
        <v>10600</v>
      </c>
      <c r="C78" s="38" t="str">
        <f>RPT_LNS_LUONG_CHE_DO!C78:E78</f>
        <v>Nguyễn Thị Vân Anh</v>
      </c>
      <c r="D78" s="38" t="str">
        <f>RPT_LNS_LUONG_CHE_DO!D78:F78</f>
        <v>NV PVHK</v>
      </c>
      <c r="E78" s="124">
        <f>VLOOKUP(B78,GD_CHAM_CONG!$C$6:$AN$447,38,FALSE)</f>
        <v>24</v>
      </c>
      <c r="F78" s="124">
        <f>VLOOKUP(C78,GD_CHAM_CONG!D79:AN79,36,FALSE)</f>
        <v>26</v>
      </c>
      <c r="G78" s="25">
        <f>E78/F78*DM_TI_LE!$F$26*GD_CHUNG!M78</f>
        <v>0</v>
      </c>
    </row>
    <row r="79" spans="1:7" ht="12.75">
      <c r="A79" s="36">
        <v>75</v>
      </c>
      <c r="B79" s="38">
        <f>RPT_LNS_LUONG_CHE_DO!B79:D79</f>
        <v>10601</v>
      </c>
      <c r="C79" s="38" t="str">
        <f>RPT_LNS_LUONG_CHE_DO!C79:E79</f>
        <v>Phan Thị Hạnh</v>
      </c>
      <c r="D79" s="38" t="str">
        <f>RPT_LNS_LUONG_CHE_DO!D79:F79</f>
        <v>NV PVHK</v>
      </c>
      <c r="E79" s="124">
        <f>VLOOKUP(B79,GD_CHAM_CONG!$C$6:$AN$447,38,FALSE)</f>
        <v>26</v>
      </c>
      <c r="F79" s="124">
        <f>VLOOKUP(C79,GD_CHAM_CONG!D80:AN80,36,FALSE)</f>
        <v>26</v>
      </c>
      <c r="G79" s="25">
        <f>E79/F79*DM_TI_LE!$F$26*GD_CHUNG!M79</f>
        <v>0</v>
      </c>
    </row>
    <row r="80" spans="1:7" ht="12.75">
      <c r="A80" s="36">
        <v>76</v>
      </c>
      <c r="B80" s="38">
        <f>RPT_LNS_LUONG_CHE_DO!B80:D80</f>
        <v>10608</v>
      </c>
      <c r="C80" s="38" t="str">
        <f>RPT_LNS_LUONG_CHE_DO!C80:E80</f>
        <v>Nguyễn Thị Hương</v>
      </c>
      <c r="D80" s="38" t="str">
        <f>RPT_LNS_LUONG_CHE_DO!D80:F80</f>
        <v>NV PVHK</v>
      </c>
      <c r="E80" s="124">
        <f>VLOOKUP(B80,GD_CHAM_CONG!$C$6:$AN$447,38,FALSE)</f>
        <v>26</v>
      </c>
      <c r="F80" s="124">
        <f>VLOOKUP(C80,GD_CHAM_CONG!D81:AN81,36,FALSE)</f>
        <v>26</v>
      </c>
      <c r="G80" s="25">
        <f>E80/F80*DM_TI_LE!$F$26*GD_CHUNG!M80</f>
        <v>155000</v>
      </c>
    </row>
    <row r="81" spans="1:7" ht="12.75">
      <c r="A81" s="36">
        <v>77</v>
      </c>
      <c r="B81" s="38">
        <f>RPT_LNS_LUONG_CHE_DO!B81:D81</f>
        <v>10624</v>
      </c>
      <c r="C81" s="38" t="str">
        <f>RPT_LNS_LUONG_CHE_DO!C81:E81</f>
        <v>Nguyễn Huyền Trang</v>
      </c>
      <c r="D81" s="38" t="str">
        <f>RPT_LNS_LUONG_CHE_DO!D81:F81</f>
        <v>NV PVHK</v>
      </c>
      <c r="E81" s="124">
        <f>VLOOKUP(B81,GD_CHAM_CONG!$C$6:$AN$447,38,FALSE)</f>
        <v>0</v>
      </c>
      <c r="F81" s="124">
        <f>VLOOKUP(C81,GD_CHAM_CONG!D82:AN82,36,FALSE)</f>
        <v>26</v>
      </c>
      <c r="G81" s="25">
        <f>E81/F81*DM_TI_LE!$F$26*GD_CHUNG!M81</f>
        <v>0</v>
      </c>
    </row>
    <row r="82" spans="1:7" ht="12.75">
      <c r="A82" s="36">
        <v>78</v>
      </c>
      <c r="B82" s="38">
        <f>RPT_LNS_LUONG_CHE_DO!B82:D82</f>
        <v>10625</v>
      </c>
      <c r="C82" s="38" t="str">
        <f>RPT_LNS_LUONG_CHE_DO!C82:E82</f>
        <v>Vương Thị Thanh Nhàn</v>
      </c>
      <c r="D82" s="38" t="str">
        <f>RPT_LNS_LUONG_CHE_DO!D82:F82</f>
        <v>NV PVHK</v>
      </c>
      <c r="E82" s="124">
        <f>VLOOKUP(B82,GD_CHAM_CONG!$C$6:$AN$447,38,FALSE)</f>
        <v>26</v>
      </c>
      <c r="F82" s="124">
        <f>VLOOKUP(C82,GD_CHAM_CONG!D83:AN83,36,FALSE)</f>
        <v>26</v>
      </c>
      <c r="G82" s="25">
        <f>E82/F82*DM_TI_LE!$F$26*GD_CHUNG!M82</f>
        <v>155000</v>
      </c>
    </row>
    <row r="83" spans="1:7" ht="12.75">
      <c r="A83" s="36">
        <v>79</v>
      </c>
      <c r="B83" s="38">
        <f>RPT_LNS_LUONG_CHE_DO!B83:D83</f>
        <v>10633</v>
      </c>
      <c r="C83" s="38" t="str">
        <f>RPT_LNS_LUONG_CHE_DO!C83:E83</f>
        <v>Quàng Thị Phúc</v>
      </c>
      <c r="D83" s="38" t="str">
        <f>RPT_LNS_LUONG_CHE_DO!D83:F83</f>
        <v>NV PVHK</v>
      </c>
      <c r="E83" s="124">
        <f>VLOOKUP(B83,GD_CHAM_CONG!$C$6:$AN$447,38,FALSE)</f>
        <v>26</v>
      </c>
      <c r="F83" s="124">
        <f>VLOOKUP(C83,GD_CHAM_CONG!D84:AN84,36,FALSE)</f>
        <v>26</v>
      </c>
      <c r="G83" s="25">
        <f>E83/F83*DM_TI_LE!$F$26*GD_CHUNG!M83</f>
        <v>155000</v>
      </c>
    </row>
    <row r="84" spans="1:7" ht="12.75">
      <c r="A84" s="36">
        <v>80</v>
      </c>
      <c r="B84" s="38">
        <f>RPT_LNS_LUONG_CHE_DO!B84:D84</f>
        <v>10634</v>
      </c>
      <c r="C84" s="38" t="str">
        <f>RPT_LNS_LUONG_CHE_DO!C84:E84</f>
        <v>Phạm Thị Thanh Hoa</v>
      </c>
      <c r="D84" s="38" t="str">
        <f>RPT_LNS_LUONG_CHE_DO!D84:F84</f>
        <v>NV PVHK</v>
      </c>
      <c r="E84" s="124">
        <f>VLOOKUP(B84,GD_CHAM_CONG!$C$6:$AN$447,38,FALSE)</f>
        <v>26</v>
      </c>
      <c r="F84" s="124">
        <f>VLOOKUP(C84,GD_CHAM_CONG!D85:AN85,36,FALSE)</f>
        <v>26</v>
      </c>
      <c r="G84" s="25">
        <f>E84/F84*DM_TI_LE!$F$26*GD_CHUNG!M84</f>
        <v>155000</v>
      </c>
    </row>
    <row r="85" spans="1:7" ht="12.75">
      <c r="A85" s="36">
        <v>81</v>
      </c>
      <c r="B85" s="38">
        <f>RPT_LNS_LUONG_CHE_DO!B85:D85</f>
        <v>10635</v>
      </c>
      <c r="C85" s="38" t="str">
        <f>RPT_LNS_LUONG_CHE_DO!C85:E85</f>
        <v>Đào Thị Mận</v>
      </c>
      <c r="D85" s="38" t="str">
        <f>RPT_LNS_LUONG_CHE_DO!D85:F85</f>
        <v>NV PVHK</v>
      </c>
      <c r="E85" s="124">
        <f>VLOOKUP(B85,GD_CHAM_CONG!$C$6:$AN$447,38,FALSE)</f>
        <v>26</v>
      </c>
      <c r="F85" s="124">
        <f>VLOOKUP(C85,GD_CHAM_CONG!D86:AN86,36,FALSE)</f>
        <v>26</v>
      </c>
      <c r="G85" s="25">
        <f>E85/F85*DM_TI_LE!$F$26*GD_CHUNG!M85</f>
        <v>0</v>
      </c>
    </row>
    <row r="86" spans="1:7" ht="12.75">
      <c r="A86" s="36">
        <v>82</v>
      </c>
      <c r="B86" s="38">
        <f>RPT_LNS_LUONG_CHE_DO!B86:D86</f>
        <v>11104</v>
      </c>
      <c r="C86" s="38" t="str">
        <f>RPT_LNS_LUONG_CHE_DO!C86:E86</f>
        <v>Lê Thị Thanh Huyền</v>
      </c>
      <c r="D86" s="38" t="str">
        <f>RPT_LNS_LUONG_CHE_DO!D86:F86</f>
        <v>NV PVHK</v>
      </c>
      <c r="E86" s="124">
        <f>VLOOKUP(B86,GD_CHAM_CONG!$C$6:$AN$447,38,FALSE)</f>
        <v>17</v>
      </c>
      <c r="F86" s="124">
        <f>VLOOKUP(C86,GD_CHAM_CONG!D87:AN87,36,FALSE)</f>
        <v>26</v>
      </c>
      <c r="G86" s="25">
        <f>E86/F86*DM_TI_LE!$F$26*GD_CHUNG!M86</f>
        <v>0</v>
      </c>
    </row>
    <row r="87" spans="1:7" ht="12.75">
      <c r="A87" s="36">
        <v>83</v>
      </c>
      <c r="B87" s="38">
        <f>RPT_LNS_LUONG_CHE_DO!B87:D87</f>
        <v>11105</v>
      </c>
      <c r="C87" s="38" t="str">
        <f>RPT_LNS_LUONG_CHE_DO!C87:E87</f>
        <v>Ngô Minh Thanh</v>
      </c>
      <c r="D87" s="38" t="str">
        <f>RPT_LNS_LUONG_CHE_DO!D87:F87</f>
        <v>NV PVHK</v>
      </c>
      <c r="E87" s="124">
        <f>VLOOKUP(B87,GD_CHAM_CONG!$C$6:$AN$447,38,FALSE)</f>
        <v>26</v>
      </c>
      <c r="F87" s="124">
        <f>VLOOKUP(C87,GD_CHAM_CONG!D88:AN88,36,FALSE)</f>
        <v>26</v>
      </c>
      <c r="G87" s="25">
        <f>E87/F87*DM_TI_LE!$F$26*GD_CHUNG!M87</f>
        <v>0</v>
      </c>
    </row>
    <row r="88" spans="1:7" ht="12.75">
      <c r="A88" s="36">
        <v>84</v>
      </c>
      <c r="B88" s="38">
        <f>RPT_LNS_LUONG_CHE_DO!B88:D88</f>
        <v>11107</v>
      </c>
      <c r="C88" s="38" t="str">
        <f>RPT_LNS_LUONG_CHE_DO!C88:E88</f>
        <v>Vũ Thị Thơm</v>
      </c>
      <c r="D88" s="38" t="str">
        <f>RPT_LNS_LUONG_CHE_DO!D88:F88</f>
        <v>NV PVHK</v>
      </c>
      <c r="E88" s="124">
        <f>VLOOKUP(B88,GD_CHAM_CONG!$C$6:$AN$447,38,FALSE)</f>
        <v>26</v>
      </c>
      <c r="F88" s="124">
        <f>VLOOKUP(C88,GD_CHAM_CONG!D89:AN89,36,FALSE)</f>
        <v>26</v>
      </c>
      <c r="G88" s="25">
        <f>E88/F88*DM_TI_LE!$F$26*GD_CHUNG!M88</f>
        <v>0</v>
      </c>
    </row>
    <row r="89" spans="1:7" ht="12.75">
      <c r="A89" s="36">
        <v>85</v>
      </c>
      <c r="B89" s="38">
        <f>RPT_LNS_LUONG_CHE_DO!B89:D89</f>
        <v>11109</v>
      </c>
      <c r="C89" s="38" t="str">
        <f>RPT_LNS_LUONG_CHE_DO!C89:E89</f>
        <v>Phạm Thành Việt</v>
      </c>
      <c r="D89" s="38" t="str">
        <f>RPT_LNS_LUONG_CHE_DO!D89:F89</f>
        <v>NV PVHK</v>
      </c>
      <c r="E89" s="124">
        <f>VLOOKUP(B89,GD_CHAM_CONG!$C$6:$AN$447,38,FALSE)</f>
        <v>26</v>
      </c>
      <c r="F89" s="124">
        <f>VLOOKUP(C89,GD_CHAM_CONG!D90:AN90,36,FALSE)</f>
        <v>26</v>
      </c>
      <c r="G89" s="25">
        <f>E89/F89*DM_TI_LE!$F$26*GD_CHUNG!M89</f>
        <v>0</v>
      </c>
    </row>
    <row r="90" spans="1:7" ht="12.75">
      <c r="A90" s="36">
        <v>86</v>
      </c>
      <c r="B90" s="38">
        <f>RPT_LNS_LUONG_CHE_DO!B90:D90</f>
        <v>11766</v>
      </c>
      <c r="C90" s="38" t="str">
        <f>RPT_LNS_LUONG_CHE_DO!C90:E90</f>
        <v>Nguyễn Thị Vân</v>
      </c>
      <c r="D90" s="38" t="str">
        <f>RPT_LNS_LUONG_CHE_DO!D90:F90</f>
        <v>NV PVHK</v>
      </c>
      <c r="E90" s="124">
        <f>VLOOKUP(B90,GD_CHAM_CONG!$C$6:$AN$447,38,FALSE)</f>
        <v>26</v>
      </c>
      <c r="F90" s="124">
        <f>VLOOKUP(C90,GD_CHAM_CONG!D91:AN91,36,FALSE)</f>
        <v>26</v>
      </c>
      <c r="G90" s="25">
        <f>E90/F90*DM_TI_LE!$F$26*GD_CHUNG!M90</f>
        <v>0</v>
      </c>
    </row>
    <row r="91" spans="1:7" ht="12.75">
      <c r="A91" s="36">
        <v>87</v>
      </c>
      <c r="B91" s="38">
        <f>RPT_LNS_LUONG_CHE_DO!B91:D91</f>
        <v>13096</v>
      </c>
      <c r="C91" s="38" t="str">
        <f>RPT_LNS_LUONG_CHE_DO!C91:E91</f>
        <v>Đinh Văn Long</v>
      </c>
      <c r="D91" s="38" t="str">
        <f>RPT_LNS_LUONG_CHE_DO!D91:F91</f>
        <v>NV PVHK</v>
      </c>
      <c r="E91" s="124">
        <f>VLOOKUP(B91,GD_CHAM_CONG!$C$6:$AN$447,38,FALSE)</f>
        <v>26</v>
      </c>
      <c r="F91" s="124">
        <f>VLOOKUP(C91,GD_CHAM_CONG!D92:AN92,36,FALSE)</f>
        <v>26</v>
      </c>
      <c r="G91" s="25">
        <f>E91/F91*DM_TI_LE!$F$26*GD_CHUNG!M91</f>
        <v>0</v>
      </c>
    </row>
    <row r="92" spans="1:7" ht="12.75">
      <c r="A92" s="36">
        <v>88</v>
      </c>
      <c r="B92" s="38">
        <f>RPT_LNS_LUONG_CHE_DO!B92:D92</f>
        <v>10778</v>
      </c>
      <c r="C92" s="38" t="str">
        <f>RPT_LNS_LUONG_CHE_DO!C92:E92</f>
        <v>Nguyễn Thị Hồng Anh</v>
      </c>
      <c r="D92" s="38" t="str">
        <f>RPT_LNS_LUONG_CHE_DO!D92:F92</f>
        <v>Nv VS MB</v>
      </c>
      <c r="E92" s="124">
        <f>VLOOKUP(B92,GD_CHAM_CONG!$C$6:$AN$447,38,FALSE)</f>
        <v>26</v>
      </c>
      <c r="F92" s="124">
        <f>VLOOKUP(C92,GD_CHAM_CONG!D93:AN93,36,FALSE)</f>
        <v>26</v>
      </c>
      <c r="G92" s="25">
        <f>E92/F92*DM_TI_LE!$F$26*GD_CHUNG!M92</f>
        <v>0</v>
      </c>
    </row>
    <row r="93" spans="1:7" ht="12.75">
      <c r="A93" s="36">
        <v>89</v>
      </c>
      <c r="B93" s="38">
        <f>RPT_LNS_LUONG_CHE_DO!B93:D93</f>
        <v>11765</v>
      </c>
      <c r="C93" s="38" t="str">
        <f>RPT_LNS_LUONG_CHE_DO!C93:E93</f>
        <v>Hoàng Thị Hồng Nhung</v>
      </c>
      <c r="D93" s="38" t="str">
        <f>RPT_LNS_LUONG_CHE_DO!D93:F93</f>
        <v>NV PVHK</v>
      </c>
      <c r="E93" s="124">
        <f>VLOOKUP(B93,GD_CHAM_CONG!$C$6:$AN$447,38,FALSE)</f>
        <v>26</v>
      </c>
      <c r="F93" s="124">
        <f>VLOOKUP(C93,GD_CHAM_CONG!D94:AN94,36,FALSE)</f>
        <v>26</v>
      </c>
      <c r="G93" s="25">
        <f>E93/F93*DM_TI_LE!$F$26*GD_CHUNG!M93</f>
        <v>0</v>
      </c>
    </row>
    <row r="94" spans="1:7" ht="12.75">
      <c r="A94" s="36">
        <v>90</v>
      </c>
      <c r="B94" s="38">
        <f>RPT_LNS_LUONG_CHE_DO!B94:D94</f>
        <v>10631</v>
      </c>
      <c r="C94" s="38" t="str">
        <f>RPT_LNS_LUONG_CHE_DO!C94:E94</f>
        <v>Nguyễn Thị Phương Mai</v>
      </c>
      <c r="D94" s="38" t="str">
        <f>RPT_LNS_LUONG_CHE_DO!D94:F94</f>
        <v>Đội trưởng</v>
      </c>
      <c r="E94" s="124">
        <f>VLOOKUP(B94,GD_CHAM_CONG!$C$6:$AN$447,38,FALSE)</f>
        <v>26</v>
      </c>
      <c r="F94" s="124">
        <f>VLOOKUP(C94,GD_CHAM_CONG!D95:AN95,36,FALSE)</f>
        <v>26</v>
      </c>
      <c r="G94" s="25">
        <f>E94/F94*DM_TI_LE!$F$26*GD_CHUNG!M94</f>
        <v>0</v>
      </c>
    </row>
    <row r="95" spans="1:7" ht="12.75">
      <c r="A95" s="36">
        <v>91</v>
      </c>
      <c r="B95" s="38">
        <f>RPT_LNS_LUONG_CHE_DO!B95:D95</f>
        <v>10630</v>
      </c>
      <c r="C95" s="38" t="str">
        <f>RPT_LNS_LUONG_CHE_DO!C95:E95</f>
        <v>Nguyễn Thị Thu Hương</v>
      </c>
      <c r="D95" s="38" t="str">
        <f>RPT_LNS_LUONG_CHE_DO!D95:F95</f>
        <v>Đội phó</v>
      </c>
      <c r="E95" s="124">
        <f>VLOOKUP(B95,GD_CHAM_CONG!$C$6:$AN$447,38,FALSE)</f>
        <v>26</v>
      </c>
      <c r="F95" s="124">
        <f>VLOOKUP(C95,GD_CHAM_CONG!D96:AN96,36,FALSE)</f>
        <v>26</v>
      </c>
      <c r="G95" s="25">
        <f>E95/F95*DM_TI_LE!$F$26*GD_CHUNG!M95</f>
        <v>0</v>
      </c>
    </row>
    <row r="96" spans="1:7" ht="12.75">
      <c r="A96" s="36">
        <v>92</v>
      </c>
      <c r="B96" s="38">
        <f>RPT_LNS_LUONG_CHE_DO!B96:D96</f>
        <v>12549</v>
      </c>
      <c r="C96" s="38" t="str">
        <f>RPT_LNS_LUONG_CHE_DO!C96:E96</f>
        <v>Nguyễn Tuấn Linh</v>
      </c>
      <c r="D96" s="38" t="str">
        <f>RPT_LNS_LUONG_CHE_DO!D96:F96</f>
        <v>Nhân viên phục vụ hành khách hàng hóa</v>
      </c>
      <c r="E96" s="124">
        <f>VLOOKUP(B96,GD_CHAM_CONG!$C$6:$AN$447,38,FALSE)</f>
        <v>26</v>
      </c>
      <c r="F96" s="124">
        <f>VLOOKUP(C96,GD_CHAM_CONG!D97:AN97,36,FALSE)</f>
        <v>26</v>
      </c>
      <c r="G96" s="25">
        <f>E96/F96*DM_TI_LE!$F$26*GD_CHUNG!M96</f>
        <v>0</v>
      </c>
    </row>
    <row r="97" spans="1:7" ht="12.75">
      <c r="A97" s="36">
        <v>93</v>
      </c>
      <c r="B97" s="38">
        <f>RPT_LNS_LUONG_CHE_DO!B97:D97</f>
        <v>12568</v>
      </c>
      <c r="C97" s="38" t="str">
        <f>RPT_LNS_LUONG_CHE_DO!C97:E97</f>
        <v>Nguyễn Thị Hồng Minh</v>
      </c>
      <c r="D97" s="38" t="str">
        <f>RPT_LNS_LUONG_CHE_DO!D97:F97</f>
        <v>Nhân viên phục vụ hành khách hàng hóa</v>
      </c>
      <c r="E97" s="124">
        <f>VLOOKUP(B97,GD_CHAM_CONG!$C$6:$AN$447,38,FALSE)</f>
        <v>26</v>
      </c>
      <c r="F97" s="124">
        <f>VLOOKUP(C97,GD_CHAM_CONG!D98:AN98,36,FALSE)</f>
        <v>26</v>
      </c>
      <c r="G97" s="25">
        <f>E97/F97*DM_TI_LE!$F$26*GD_CHUNG!M97</f>
        <v>0</v>
      </c>
    </row>
    <row r="98" spans="1:7" ht="12.75">
      <c r="A98" s="36">
        <v>94</v>
      </c>
      <c r="B98" s="38">
        <f>RPT_LNS_LUONG_CHE_DO!B98:D98</f>
        <v>12571</v>
      </c>
      <c r="C98" s="38" t="str">
        <f>RPT_LNS_LUONG_CHE_DO!C98:E98</f>
        <v>Ngô Thị Diễm Quỳnh</v>
      </c>
      <c r="D98" s="38" t="str">
        <f>RPT_LNS_LUONG_CHE_DO!D98:F98</f>
        <v>Nhân viên phục vụ hành khách hàng hóa</v>
      </c>
      <c r="E98" s="124">
        <f>VLOOKUP(B98,GD_CHAM_CONG!$C$6:$AN$447,38,FALSE)</f>
        <v>26</v>
      </c>
      <c r="F98" s="124">
        <f>VLOOKUP(C98,GD_CHAM_CONG!D99:AN99,36,FALSE)</f>
        <v>26</v>
      </c>
      <c r="G98" s="25">
        <f>E98/F98*DM_TI_LE!$F$26*GD_CHUNG!M98</f>
        <v>0</v>
      </c>
    </row>
    <row r="99" spans="1:7" ht="12.75">
      <c r="A99" s="36">
        <v>95</v>
      </c>
      <c r="B99" s="38">
        <f>RPT_LNS_LUONG_CHE_DO!B99:D99</f>
        <v>13370</v>
      </c>
      <c r="C99" s="38" t="str">
        <f>RPT_LNS_LUONG_CHE_DO!C99:E99</f>
        <v>Đinh Đức Điệp</v>
      </c>
      <c r="D99" s="38" t="str">
        <f>RPT_LNS_LUONG_CHE_DO!D99:F99</f>
        <v>Nhân viên phục vụ hành khách hàng hóa</v>
      </c>
      <c r="E99" s="124">
        <f>VLOOKUP(B99,GD_CHAM_CONG!$C$6:$AN$447,38,FALSE)</f>
        <v>26</v>
      </c>
      <c r="F99" s="124">
        <f>VLOOKUP(C99,GD_CHAM_CONG!D100:AN100,36,FALSE)</f>
        <v>26</v>
      </c>
      <c r="G99" s="25">
        <f>E99/F99*DM_TI_LE!$F$26*GD_CHUNG!M99</f>
        <v>0</v>
      </c>
    </row>
    <row r="100" spans="1:7" ht="12.75">
      <c r="A100" s="36">
        <v>96</v>
      </c>
      <c r="B100" s="38">
        <f>RPT_LNS_LUONG_CHE_DO!B100:D100</f>
        <v>13372</v>
      </c>
      <c r="C100" s="38" t="str">
        <f>RPT_LNS_LUONG_CHE_DO!C100:E100</f>
        <v>Trần Thị Hoa Lý</v>
      </c>
      <c r="D100" s="38" t="str">
        <f>RPT_LNS_LUONG_CHE_DO!D100:F100</f>
        <v>Nhân viên phục vụ hành khách hàng hóa</v>
      </c>
      <c r="E100" s="124">
        <f>VLOOKUP(B100,GD_CHAM_CONG!$C$6:$AN$447,38,FALSE)</f>
        <v>26</v>
      </c>
      <c r="F100" s="124">
        <f>VLOOKUP(C100,GD_CHAM_CONG!D101:AN101,36,FALSE)</f>
        <v>26</v>
      </c>
      <c r="G100" s="25">
        <f>E100/F100*DM_TI_LE!$F$26*GD_CHUNG!M100</f>
        <v>0</v>
      </c>
    </row>
    <row r="101" spans="1:7" ht="12.75">
      <c r="A101" s="36">
        <v>97</v>
      </c>
      <c r="B101" s="38">
        <f>RPT_LNS_LUONG_CHE_DO!B101:D101</f>
        <v>13376</v>
      </c>
      <c r="C101" s="38" t="str">
        <f>RPT_LNS_LUONG_CHE_DO!C101:E101</f>
        <v>Vũ Thùy Linh</v>
      </c>
      <c r="D101" s="38" t="str">
        <f>RPT_LNS_LUONG_CHE_DO!D101:F101</f>
        <v>Nhân viên phục vụ hành khách hàng hóa</v>
      </c>
      <c r="E101" s="124">
        <f>VLOOKUP(B101,GD_CHAM_CONG!$C$6:$AN$447,38,FALSE)</f>
        <v>26</v>
      </c>
      <c r="F101" s="124">
        <f>VLOOKUP(C101,GD_CHAM_CONG!D102:AN102,36,FALSE)</f>
        <v>26</v>
      </c>
      <c r="G101" s="25">
        <f>E101/F101*DM_TI_LE!$F$26*GD_CHUNG!M101</f>
        <v>0</v>
      </c>
    </row>
    <row r="102" spans="1:7" ht="12.75">
      <c r="A102" s="36">
        <v>98</v>
      </c>
      <c r="B102" s="38">
        <f>RPT_LNS_LUONG_CHE_DO!B102:D102</f>
        <v>13377</v>
      </c>
      <c r="C102" s="38" t="str">
        <f>RPT_LNS_LUONG_CHE_DO!C102:E102</f>
        <v>Vũ Thị Bích Dung</v>
      </c>
      <c r="D102" s="38" t="str">
        <f>RPT_LNS_LUONG_CHE_DO!D102:F102</f>
        <v>Nhân viên phục vụ hành khách hàng hóa</v>
      </c>
      <c r="E102" s="124">
        <f>VLOOKUP(B102,GD_CHAM_CONG!$C$6:$AN$447,38,FALSE)</f>
        <v>26</v>
      </c>
      <c r="F102" s="124">
        <f>VLOOKUP(C102,GD_CHAM_CONG!D103:AN103,36,FALSE)</f>
        <v>26</v>
      </c>
      <c r="G102" s="25">
        <f>E102/F102*DM_TI_LE!$F$26*GD_CHUNG!M102</f>
        <v>0</v>
      </c>
    </row>
    <row r="103" spans="1:7" ht="12.75">
      <c r="A103" s="36">
        <v>99</v>
      </c>
      <c r="B103" s="38">
        <f>RPT_LNS_LUONG_CHE_DO!B103:D103</f>
        <v>13378</v>
      </c>
      <c r="C103" s="38" t="str">
        <f>RPT_LNS_LUONG_CHE_DO!C103:E103</f>
        <v>Nguyễn Bảo Ngân</v>
      </c>
      <c r="D103" s="38" t="str">
        <f>RPT_LNS_LUONG_CHE_DO!D103:F103</f>
        <v>Nhân viên phục vụ hành khách hàng hóa</v>
      </c>
      <c r="E103" s="124">
        <f>VLOOKUP(B103,GD_CHAM_CONG!$C$6:$AN$447,38,FALSE)</f>
        <v>26</v>
      </c>
      <c r="F103" s="124">
        <f>VLOOKUP(C103,GD_CHAM_CONG!D104:AN104,36,FALSE)</f>
        <v>26</v>
      </c>
      <c r="G103" s="25">
        <f>E103/F103*DM_TI_LE!$F$26*GD_CHUNG!M103</f>
        <v>0</v>
      </c>
    </row>
    <row r="104" spans="1:7" ht="12.75">
      <c r="A104" s="36">
        <v>100</v>
      </c>
      <c r="B104" s="38">
        <f>RPT_LNS_LUONG_CHE_DO!B104:D104</f>
        <v>13379</v>
      </c>
      <c r="C104" s="38" t="str">
        <f>RPT_LNS_LUONG_CHE_DO!C104:E104</f>
        <v>Nguyễn Thùy Linh</v>
      </c>
      <c r="D104" s="38" t="str">
        <f>RPT_LNS_LUONG_CHE_DO!D104:F104</f>
        <v>Nhân viên phục vụ hành khách hàng hóa</v>
      </c>
      <c r="E104" s="124">
        <f>VLOOKUP(B104,GD_CHAM_CONG!$C$6:$AN$447,38,FALSE)</f>
        <v>26</v>
      </c>
      <c r="F104" s="124">
        <f>VLOOKUP(C104,GD_CHAM_CONG!D105:AN105,36,FALSE)</f>
        <v>26</v>
      </c>
      <c r="G104" s="25">
        <f>E104/F104*DM_TI_LE!$F$26*GD_CHUNG!M104</f>
        <v>0</v>
      </c>
    </row>
    <row r="105" spans="1:7" ht="12.75">
      <c r="A105" s="36">
        <v>101</v>
      </c>
      <c r="B105" s="38">
        <f>RPT_LNS_LUONG_CHE_DO!B105:D105</f>
        <v>13674</v>
      </c>
      <c r="C105" s="38" t="str">
        <f>RPT_LNS_LUONG_CHE_DO!C105:E105</f>
        <v>Lê Thị Minh Phượng</v>
      </c>
      <c r="D105" s="38" t="str">
        <f>RPT_LNS_LUONG_CHE_DO!D105:F105</f>
        <v>Nhân viên phục vụ hành khách hàng hóa</v>
      </c>
      <c r="E105" s="124">
        <f>VLOOKUP(B105,GD_CHAM_CONG!$C$6:$AN$447,38,FALSE)</f>
        <v>26</v>
      </c>
      <c r="F105" s="124">
        <f>VLOOKUP(C105,GD_CHAM_CONG!D106:AN106,36,FALSE)</f>
        <v>26</v>
      </c>
      <c r="G105" s="25">
        <f>E105/F105*DM_TI_LE!$F$26*GD_CHUNG!M105</f>
        <v>0</v>
      </c>
    </row>
    <row r="106" spans="1:7" ht="12.75">
      <c r="A106" s="36">
        <v>102</v>
      </c>
      <c r="B106" s="38">
        <f>RPT_LNS_LUONG_CHE_DO!B106:D106</f>
        <v>13675</v>
      </c>
      <c r="C106" s="38" t="str">
        <f>RPT_LNS_LUONG_CHE_DO!C106:E106</f>
        <v>Võ Thị Kiều Oanh</v>
      </c>
      <c r="D106" s="38" t="str">
        <f>RPT_LNS_LUONG_CHE_DO!D106:F106</f>
        <v>Nhân viên phục vụ hành khách hàng hóa</v>
      </c>
      <c r="E106" s="124">
        <f>VLOOKUP(B106,GD_CHAM_CONG!$C$6:$AN$447,38,FALSE)</f>
        <v>26</v>
      </c>
      <c r="F106" s="124">
        <f>VLOOKUP(C106,GD_CHAM_CONG!D107:AN107,36,FALSE)</f>
        <v>26</v>
      </c>
      <c r="G106" s="25">
        <f>E106/F106*DM_TI_LE!$F$26*GD_CHUNG!M106</f>
        <v>0</v>
      </c>
    </row>
    <row r="107" spans="1:7" ht="12.75">
      <c r="A107" s="36">
        <v>103</v>
      </c>
      <c r="B107" s="38">
        <f>RPT_LNS_LUONG_CHE_DO!B107:D107</f>
        <v>13676</v>
      </c>
      <c r="C107" s="38" t="str">
        <f>RPT_LNS_LUONG_CHE_DO!C107:E107</f>
        <v>Trần Thị Bích Ngọc</v>
      </c>
      <c r="D107" s="38" t="str">
        <f>RPT_LNS_LUONG_CHE_DO!D107:F107</f>
        <v>Nhân viên phục vụ hành khách hàng hóa</v>
      </c>
      <c r="E107" s="124">
        <f>VLOOKUP(B107,GD_CHAM_CONG!$C$6:$AN$447,38,FALSE)</f>
        <v>26</v>
      </c>
      <c r="F107" s="124">
        <f>VLOOKUP(C107,GD_CHAM_CONG!D108:AN108,36,FALSE)</f>
        <v>26</v>
      </c>
      <c r="G107" s="25">
        <f>E107/F107*DM_TI_LE!$F$26*GD_CHUNG!M107</f>
        <v>0</v>
      </c>
    </row>
    <row r="108" spans="1:7" ht="12.75">
      <c r="A108" s="36">
        <v>104</v>
      </c>
      <c r="B108" s="38">
        <f>RPT_LNS_LUONG_CHE_DO!B108:D108</f>
        <v>10569</v>
      </c>
      <c r="C108" s="38" t="str">
        <f>RPT_LNS_LUONG_CHE_DO!C108:E108</f>
        <v>Đàm Thu Hường</v>
      </c>
      <c r="D108" s="38" t="str">
        <f>RPT_LNS_LUONG_CHE_DO!D108:F108</f>
        <v>NV PVHK</v>
      </c>
      <c r="E108" s="124">
        <f>VLOOKUP(B108,GD_CHAM_CONG!$C$6:$AN$447,38,FALSE)</f>
        <v>26</v>
      </c>
      <c r="F108" s="124">
        <f>VLOOKUP(C108,GD_CHAM_CONG!D109:AN109,36,FALSE)</f>
        <v>26</v>
      </c>
      <c r="G108" s="25">
        <f>E108/F108*DM_TI_LE!$F$26*GD_CHUNG!M108</f>
        <v>0</v>
      </c>
    </row>
    <row r="109" spans="1:7" ht="12.75">
      <c r="A109" s="36">
        <v>105</v>
      </c>
      <c r="B109" s="38">
        <f>RPT_LNS_LUONG_CHE_DO!B109:D109</f>
        <v>10571</v>
      </c>
      <c r="C109" s="38" t="str">
        <f>RPT_LNS_LUONG_CHE_DO!C109:E109</f>
        <v>Nguyễn Thị Thùy Dung</v>
      </c>
      <c r="D109" s="38" t="str">
        <f>RPT_LNS_LUONG_CHE_DO!D109:F109</f>
        <v>NV PVHK</v>
      </c>
      <c r="E109" s="124">
        <f>VLOOKUP(B109,GD_CHAM_CONG!$C$6:$AN$447,38,FALSE)</f>
        <v>26</v>
      </c>
      <c r="F109" s="124">
        <f>VLOOKUP(C109,GD_CHAM_CONG!D110:AN110,36,FALSE)</f>
        <v>26</v>
      </c>
      <c r="G109" s="25">
        <f>E109/F109*DM_TI_LE!$F$26*GD_CHUNG!M109</f>
        <v>155000</v>
      </c>
    </row>
    <row r="110" spans="1:7" ht="12.75">
      <c r="A110" s="36">
        <v>106</v>
      </c>
      <c r="B110" s="38">
        <f>RPT_LNS_LUONG_CHE_DO!B110:D110</f>
        <v>10578</v>
      </c>
      <c r="C110" s="38" t="str">
        <f>RPT_LNS_LUONG_CHE_DO!C110:E110</f>
        <v>Bùi Việt Quang</v>
      </c>
      <c r="D110" s="38" t="str">
        <f>RPT_LNS_LUONG_CHE_DO!D110:F110</f>
        <v>NV PVHK</v>
      </c>
      <c r="E110" s="124">
        <f>VLOOKUP(B110,GD_CHAM_CONG!$C$6:$AN$447,38,FALSE)</f>
        <v>26</v>
      </c>
      <c r="F110" s="124">
        <f>VLOOKUP(C110,GD_CHAM_CONG!D111:AN111,36,FALSE)</f>
        <v>26</v>
      </c>
      <c r="G110" s="25">
        <f>E110/F110*DM_TI_LE!$F$26*GD_CHUNG!M110</f>
        <v>0</v>
      </c>
    </row>
    <row r="111" spans="1:7" ht="12.75">
      <c r="A111" s="36">
        <v>107</v>
      </c>
      <c r="B111" s="38">
        <f>RPT_LNS_LUONG_CHE_DO!B111:D111</f>
        <v>10589</v>
      </c>
      <c r="C111" s="38" t="str">
        <f>RPT_LNS_LUONG_CHE_DO!C111:E111</f>
        <v>Phạm Thị Ba</v>
      </c>
      <c r="D111" s="38" t="str">
        <f>RPT_LNS_LUONG_CHE_DO!D111:F111</f>
        <v>NV PVHK</v>
      </c>
      <c r="E111" s="124">
        <f>VLOOKUP(B111,GD_CHAM_CONG!$C$6:$AN$447,38,FALSE)</f>
        <v>26</v>
      </c>
      <c r="F111" s="124">
        <f>VLOOKUP(C111,GD_CHAM_CONG!D112:AN112,36,FALSE)</f>
        <v>26</v>
      </c>
      <c r="G111" s="25">
        <f>E111/F111*DM_TI_LE!$F$26*GD_CHUNG!M111</f>
        <v>0</v>
      </c>
    </row>
    <row r="112" spans="1:7" ht="12.75">
      <c r="A112" s="36">
        <v>108</v>
      </c>
      <c r="B112" s="38">
        <f>RPT_LNS_LUONG_CHE_DO!B112:D112</f>
        <v>10591</v>
      </c>
      <c r="C112" s="38" t="str">
        <f>RPT_LNS_LUONG_CHE_DO!C112:E112</f>
        <v>Vũ Phương Thanh</v>
      </c>
      <c r="D112" s="38" t="str">
        <f>RPT_LNS_LUONG_CHE_DO!D112:F112</f>
        <v>NV PVHK</v>
      </c>
      <c r="E112" s="124">
        <f>VLOOKUP(B112,GD_CHAM_CONG!$C$6:$AN$447,38,FALSE)</f>
        <v>26</v>
      </c>
      <c r="F112" s="124">
        <f>VLOOKUP(C112,GD_CHAM_CONG!D113:AN113,36,FALSE)</f>
        <v>26</v>
      </c>
      <c r="G112" s="25">
        <f>E112/F112*DM_TI_LE!$F$26*GD_CHUNG!M112</f>
        <v>155000</v>
      </c>
    </row>
    <row r="113" spans="1:7" ht="12.75">
      <c r="A113" s="36">
        <v>109</v>
      </c>
      <c r="B113" s="38">
        <f>RPT_LNS_LUONG_CHE_DO!B113:D113</f>
        <v>10596</v>
      </c>
      <c r="C113" s="38" t="str">
        <f>RPT_LNS_LUONG_CHE_DO!C113:E113</f>
        <v>Phạm Thị Ánh Hồng</v>
      </c>
      <c r="D113" s="38" t="str">
        <f>RPT_LNS_LUONG_CHE_DO!D113:F113</f>
        <v>NV PVHK</v>
      </c>
      <c r="E113" s="124">
        <f>VLOOKUP(B113,GD_CHAM_CONG!$C$6:$AN$447,38,FALSE)</f>
        <v>26</v>
      </c>
      <c r="F113" s="124">
        <f>VLOOKUP(C113,GD_CHAM_CONG!D114:AN114,36,FALSE)</f>
        <v>26</v>
      </c>
      <c r="G113" s="25">
        <f>E113/F113*DM_TI_LE!$F$26*GD_CHUNG!M113</f>
        <v>155000</v>
      </c>
    </row>
    <row r="114" spans="1:7" ht="12.75">
      <c r="A114" s="36">
        <v>110</v>
      </c>
      <c r="B114" s="38">
        <f>RPT_LNS_LUONG_CHE_DO!B114:D114</f>
        <v>10597</v>
      </c>
      <c r="C114" s="38" t="str">
        <f>RPT_LNS_LUONG_CHE_DO!C114:E114</f>
        <v>Nguyễn Thị Thu Sang</v>
      </c>
      <c r="D114" s="38" t="str">
        <f>RPT_LNS_LUONG_CHE_DO!D114:F114</f>
        <v>NV PVHK</v>
      </c>
      <c r="E114" s="124">
        <f>VLOOKUP(B114,GD_CHAM_CONG!$C$6:$AN$447,38,FALSE)</f>
        <v>15</v>
      </c>
      <c r="F114" s="124">
        <f>VLOOKUP(C114,GD_CHAM_CONG!D115:AN115,36,FALSE)</f>
        <v>26</v>
      </c>
      <c r="G114" s="25">
        <f>E114/F114*DM_TI_LE!$F$26*GD_CHUNG!M114</f>
        <v>0</v>
      </c>
    </row>
    <row r="115" spans="1:7" ht="12.75">
      <c r="A115" s="36">
        <v>111</v>
      </c>
      <c r="B115" s="38">
        <f>RPT_LNS_LUONG_CHE_DO!B115:D115</f>
        <v>10598</v>
      </c>
      <c r="C115" s="38" t="str">
        <f>RPT_LNS_LUONG_CHE_DO!C115:E115</f>
        <v>Nguyễn Ngọc Quân</v>
      </c>
      <c r="D115" s="38" t="str">
        <f>RPT_LNS_LUONG_CHE_DO!D115:F115</f>
        <v>Phó đội trưởng</v>
      </c>
      <c r="E115" s="124">
        <f>VLOOKUP(B115,GD_CHAM_CONG!$C$6:$AN$447,38,FALSE)</f>
        <v>26</v>
      </c>
      <c r="F115" s="124">
        <f>VLOOKUP(C115,GD_CHAM_CONG!D116:AN116,36,FALSE)</f>
        <v>26</v>
      </c>
      <c r="G115" s="25">
        <f>E115/F115*DM_TI_LE!$F$26*GD_CHUNG!M115</f>
        <v>0</v>
      </c>
    </row>
    <row r="116" spans="1:7" ht="12.75">
      <c r="A116" s="36">
        <v>112</v>
      </c>
      <c r="B116" s="38">
        <f>RPT_LNS_LUONG_CHE_DO!B116:D116</f>
        <v>10602</v>
      </c>
      <c r="C116" s="38" t="str">
        <f>RPT_LNS_LUONG_CHE_DO!C116:E116</f>
        <v>Nguyễn Thị Thu Trang</v>
      </c>
      <c r="D116" s="38" t="str">
        <f>RPT_LNS_LUONG_CHE_DO!D116:F116</f>
        <v>NV PVHK</v>
      </c>
      <c r="E116" s="124">
        <f>VLOOKUP(B116,GD_CHAM_CONG!$C$6:$AN$447,38,FALSE)</f>
        <v>26</v>
      </c>
      <c r="F116" s="124">
        <f>VLOOKUP(C116,GD_CHAM_CONG!D117:AN117,36,FALSE)</f>
        <v>26</v>
      </c>
      <c r="G116" s="25">
        <f>E116/F116*DM_TI_LE!$F$26*GD_CHUNG!M116</f>
        <v>155000</v>
      </c>
    </row>
    <row r="117" spans="1:7" ht="12.75">
      <c r="A117" s="36">
        <v>113</v>
      </c>
      <c r="B117" s="38">
        <f>RPT_LNS_LUONG_CHE_DO!B117:D117</f>
        <v>10603</v>
      </c>
      <c r="C117" s="38" t="str">
        <f>RPT_LNS_LUONG_CHE_DO!C117:E117</f>
        <v>Nguyễn Thị Vân Anh</v>
      </c>
      <c r="D117" s="38" t="str">
        <f>RPT_LNS_LUONG_CHE_DO!D117:F117</f>
        <v>NV PVHK</v>
      </c>
      <c r="E117" s="124">
        <f>VLOOKUP(B117,GD_CHAM_CONG!$C$6:$AN$447,38,FALSE)</f>
        <v>26</v>
      </c>
      <c r="F117" s="124">
        <f>VLOOKUP(C117,GD_CHAM_CONG!D118:AN118,36,FALSE)</f>
        <v>26</v>
      </c>
      <c r="G117" s="25">
        <f>E117/F117*DM_TI_LE!$F$26*GD_CHUNG!M117</f>
        <v>0</v>
      </c>
    </row>
    <row r="118" spans="1:7" ht="12.75">
      <c r="A118" s="36">
        <v>114</v>
      </c>
      <c r="B118" s="38">
        <f>RPT_LNS_LUONG_CHE_DO!B118:D118</f>
        <v>10618</v>
      </c>
      <c r="C118" s="38" t="str">
        <f>RPT_LNS_LUONG_CHE_DO!C118:E118</f>
        <v>Nguyễn Thị Hằng</v>
      </c>
      <c r="D118" s="38" t="str">
        <f>RPT_LNS_LUONG_CHE_DO!D118:F118</f>
        <v>NV PVHK</v>
      </c>
      <c r="E118" s="124">
        <f>VLOOKUP(B118,GD_CHAM_CONG!$C$6:$AN$447,38,FALSE)</f>
        <v>16</v>
      </c>
      <c r="F118" s="124">
        <f>VLOOKUP(C118,GD_CHAM_CONG!D119:AN119,36,FALSE)</f>
        <v>26</v>
      </c>
      <c r="G118" s="25">
        <f>E118/F118*DM_TI_LE!$F$26*GD_CHUNG!M118</f>
        <v>0</v>
      </c>
    </row>
    <row r="119" spans="1:7" ht="12.75">
      <c r="A119" s="36">
        <v>115</v>
      </c>
      <c r="B119" s="38">
        <f>RPT_LNS_LUONG_CHE_DO!B119:D119</f>
        <v>10619</v>
      </c>
      <c r="C119" s="38" t="str">
        <f>RPT_LNS_LUONG_CHE_DO!C119:E119</f>
        <v>Phạm Thị Thu Hương</v>
      </c>
      <c r="D119" s="38" t="str">
        <f>RPT_LNS_LUONG_CHE_DO!D119:F119</f>
        <v>NV PVHK</v>
      </c>
      <c r="E119" s="124">
        <f>VLOOKUP(B119,GD_CHAM_CONG!$C$6:$AN$447,38,FALSE)</f>
        <v>26</v>
      </c>
      <c r="F119" s="124">
        <f>VLOOKUP(C119,GD_CHAM_CONG!D120:AN120,36,FALSE)</f>
        <v>26</v>
      </c>
      <c r="G119" s="25">
        <f>E119/F119*DM_TI_LE!$F$26*GD_CHUNG!M119</f>
        <v>155000</v>
      </c>
    </row>
    <row r="120" spans="1:7" ht="12.75">
      <c r="A120" s="36">
        <v>116</v>
      </c>
      <c r="B120" s="38">
        <f>RPT_LNS_LUONG_CHE_DO!B120:D120</f>
        <v>10620</v>
      </c>
      <c r="C120" s="38" t="str">
        <f>RPT_LNS_LUONG_CHE_DO!C120:E120</f>
        <v>Trần Thị Thu</v>
      </c>
      <c r="D120" s="38" t="str">
        <f>RPT_LNS_LUONG_CHE_DO!D120:F120</f>
        <v>NV PVHK</v>
      </c>
      <c r="E120" s="124">
        <f>VLOOKUP(B120,GD_CHAM_CONG!$C$6:$AN$447,38,FALSE)</f>
        <v>0</v>
      </c>
      <c r="F120" s="124">
        <f>VLOOKUP(C120,GD_CHAM_CONG!D121:AN121,36,FALSE)</f>
        <v>26</v>
      </c>
      <c r="G120" s="25">
        <f>E120/F120*DM_TI_LE!$F$26*GD_CHUNG!M120</f>
        <v>0</v>
      </c>
    </row>
    <row r="121" spans="1:7" ht="12.75">
      <c r="A121" s="36">
        <v>117</v>
      </c>
      <c r="B121" s="38">
        <f>RPT_LNS_LUONG_CHE_DO!B121:D121</f>
        <v>10621</v>
      </c>
      <c r="C121" s="38" t="str">
        <f>RPT_LNS_LUONG_CHE_DO!C121:E121</f>
        <v>Hoàng Anh Trang</v>
      </c>
      <c r="D121" s="38" t="str">
        <f>RPT_LNS_LUONG_CHE_DO!D121:F121</f>
        <v>NV PVHK</v>
      </c>
      <c r="E121" s="124">
        <f>VLOOKUP(B121,GD_CHAM_CONG!$C$6:$AN$447,38,FALSE)</f>
        <v>26</v>
      </c>
      <c r="F121" s="124">
        <f>VLOOKUP(C121,GD_CHAM_CONG!D122:AN122,36,FALSE)</f>
        <v>26</v>
      </c>
      <c r="G121" s="25">
        <f>E121/F121*DM_TI_LE!$F$26*GD_CHUNG!M121</f>
        <v>0</v>
      </c>
    </row>
    <row r="122" spans="1:7" ht="12.75">
      <c r="A122" s="36">
        <v>118</v>
      </c>
      <c r="B122" s="38">
        <f>RPT_LNS_LUONG_CHE_DO!B122:D122</f>
        <v>11111</v>
      </c>
      <c r="C122" s="38" t="str">
        <f>RPT_LNS_LUONG_CHE_DO!C122:E122</f>
        <v>Phạm Kim Hoàn</v>
      </c>
      <c r="D122" s="38" t="str">
        <f>RPT_LNS_LUONG_CHE_DO!D122:F122</f>
        <v>NV PVHK</v>
      </c>
      <c r="E122" s="124">
        <f>VLOOKUP(B122,GD_CHAM_CONG!$C$6:$AN$447,38,FALSE)</f>
        <v>26</v>
      </c>
      <c r="F122" s="124">
        <f>VLOOKUP(C122,GD_CHAM_CONG!D123:AN123,36,FALSE)</f>
        <v>26</v>
      </c>
      <c r="G122" s="25">
        <f>E122/F122*DM_TI_LE!$F$26*GD_CHUNG!M122</f>
        <v>0</v>
      </c>
    </row>
    <row r="123" spans="1:7" ht="12.75">
      <c r="A123" s="36">
        <v>119</v>
      </c>
      <c r="B123" s="38">
        <f>RPT_LNS_LUONG_CHE_DO!B123:D123</f>
        <v>11116</v>
      </c>
      <c r="C123" s="38" t="str">
        <f>RPT_LNS_LUONG_CHE_DO!C123:E123</f>
        <v>Đỗ Thanh Bình</v>
      </c>
      <c r="D123" s="38" t="str">
        <f>RPT_LNS_LUONG_CHE_DO!D123:F123</f>
        <v>NV PVHK</v>
      </c>
      <c r="E123" s="124">
        <f>VLOOKUP(B123,GD_CHAM_CONG!$C$6:$AN$447,38,FALSE)</f>
        <v>26</v>
      </c>
      <c r="F123" s="124">
        <f>VLOOKUP(C123,GD_CHAM_CONG!D124:AN124,36,FALSE)</f>
        <v>26</v>
      </c>
      <c r="G123" s="25">
        <f>E123/F123*DM_TI_LE!$F$26*GD_CHUNG!M123</f>
        <v>0</v>
      </c>
    </row>
    <row r="124" spans="1:7" ht="12.75">
      <c r="A124" s="36">
        <v>120</v>
      </c>
      <c r="B124" s="38">
        <f>RPT_LNS_LUONG_CHE_DO!B124:D124</f>
        <v>11119</v>
      </c>
      <c r="C124" s="38" t="str">
        <f>RPT_LNS_LUONG_CHE_DO!C124:E124</f>
        <v>Nguyễn Hương Quỳnh</v>
      </c>
      <c r="D124" s="38" t="str">
        <f>RPT_LNS_LUONG_CHE_DO!D124:F124</f>
        <v>NV PVHK</v>
      </c>
      <c r="E124" s="124">
        <f>VLOOKUP(B124,GD_CHAM_CONG!$C$6:$AN$447,38,FALSE)</f>
        <v>26</v>
      </c>
      <c r="F124" s="124">
        <f>VLOOKUP(C124,GD_CHAM_CONG!D125:AN125,36,FALSE)</f>
        <v>26</v>
      </c>
      <c r="G124" s="25">
        <f>E124/F124*DM_TI_LE!$F$26*GD_CHUNG!M124</f>
        <v>0</v>
      </c>
    </row>
    <row r="125" spans="1:7" ht="12.75">
      <c r="A125" s="36">
        <v>121</v>
      </c>
      <c r="B125" s="38">
        <f>RPT_LNS_LUONG_CHE_DO!B125:D125</f>
        <v>11123</v>
      </c>
      <c r="C125" s="38" t="str">
        <f>RPT_LNS_LUONG_CHE_DO!C125:E125</f>
        <v>Bùi Thị Bảo Ngọc</v>
      </c>
      <c r="D125" s="38" t="str">
        <f>RPT_LNS_LUONG_CHE_DO!D125:F125</f>
        <v>NV PVHK</v>
      </c>
      <c r="E125" s="124">
        <f>VLOOKUP(B125,GD_CHAM_CONG!$C$6:$AN$447,38,FALSE)</f>
        <v>26</v>
      </c>
      <c r="F125" s="124">
        <f>VLOOKUP(C125,GD_CHAM_CONG!D126:AN126,36,FALSE)</f>
        <v>26</v>
      </c>
      <c r="G125" s="25">
        <f>E125/F125*DM_TI_LE!$F$26*GD_CHUNG!M125</f>
        <v>0</v>
      </c>
    </row>
    <row r="126" spans="1:7" ht="12.75">
      <c r="A126" s="36">
        <v>122</v>
      </c>
      <c r="B126" s="38">
        <f>RPT_LNS_LUONG_CHE_DO!B126:D126</f>
        <v>11764</v>
      </c>
      <c r="C126" s="38" t="str">
        <f>RPT_LNS_LUONG_CHE_DO!C126:E126</f>
        <v>Nguyễn Thu Huyền</v>
      </c>
      <c r="D126" s="38" t="str">
        <f>RPT_LNS_LUONG_CHE_DO!D126:F126</f>
        <v>NV PVHK</v>
      </c>
      <c r="E126" s="124">
        <f>VLOOKUP(B126,GD_CHAM_CONG!$C$6:$AN$447,38,FALSE)</f>
        <v>0</v>
      </c>
      <c r="F126" s="124">
        <f>VLOOKUP(C126,GD_CHAM_CONG!D127:AN127,36,FALSE)</f>
        <v>26</v>
      </c>
      <c r="G126" s="25">
        <f>E126/F126*DM_TI_LE!$F$26*GD_CHUNG!M126</f>
        <v>0</v>
      </c>
    </row>
    <row r="127" spans="1:7" ht="12.75">
      <c r="A127" s="36">
        <v>123</v>
      </c>
      <c r="B127" s="38">
        <f>RPT_LNS_LUONG_CHE_DO!B127:D127</f>
        <v>12281</v>
      </c>
      <c r="C127" s="38" t="str">
        <f>RPT_LNS_LUONG_CHE_DO!C127:E127</f>
        <v>Nguyễn Minh Phương</v>
      </c>
      <c r="D127" s="38" t="str">
        <f>RPT_LNS_LUONG_CHE_DO!D127:F127</f>
        <v>NV PVHK</v>
      </c>
      <c r="E127" s="124">
        <f>VLOOKUP(B127,GD_CHAM_CONG!$C$6:$AN$447,38,FALSE)</f>
        <v>0</v>
      </c>
      <c r="F127" s="124">
        <f>VLOOKUP(C127,GD_CHAM_CONG!D128:AN128,36,FALSE)</f>
        <v>26</v>
      </c>
      <c r="G127" s="25">
        <f>E127/F127*DM_TI_LE!$F$26*GD_CHUNG!M127</f>
        <v>0</v>
      </c>
    </row>
    <row r="128" spans="1:7" ht="12.75">
      <c r="A128" s="36">
        <v>124</v>
      </c>
      <c r="B128" s="38">
        <f>RPT_LNS_LUONG_CHE_DO!B128:D128</f>
        <v>13097</v>
      </c>
      <c r="C128" s="38" t="str">
        <f>RPT_LNS_LUONG_CHE_DO!C128:E128</f>
        <v>Nguyễn Thu Quỳnh</v>
      </c>
      <c r="D128" s="38" t="str">
        <f>RPT_LNS_LUONG_CHE_DO!D128:F128</f>
        <v>NV PVHK</v>
      </c>
      <c r="E128" s="124">
        <f>VLOOKUP(B128,GD_CHAM_CONG!$C$6:$AN$447,38,FALSE)</f>
        <v>26</v>
      </c>
      <c r="F128" s="124">
        <f>VLOOKUP(C128,GD_CHAM_CONG!D129:AN129,36,FALSE)</f>
        <v>26</v>
      </c>
      <c r="G128" s="25">
        <f>E128/F128*DM_TI_LE!$F$26*GD_CHUNG!M128</f>
        <v>0</v>
      </c>
    </row>
    <row r="129" spans="1:7" ht="12.75">
      <c r="A129" s="36">
        <v>125</v>
      </c>
      <c r="B129" s="38">
        <f>RPT_LNS_LUONG_CHE_DO!B129:D129</f>
        <v>13101</v>
      </c>
      <c r="C129" s="38" t="str">
        <f>RPT_LNS_LUONG_CHE_DO!C129:E129</f>
        <v>Trần Thị Huệ</v>
      </c>
      <c r="D129" s="38" t="str">
        <f>RPT_LNS_LUONG_CHE_DO!D129:F129</f>
        <v>NV PVHK</v>
      </c>
      <c r="E129" s="124">
        <f>VLOOKUP(B129,GD_CHAM_CONG!$C$6:$AN$447,38,FALSE)</f>
        <v>26</v>
      </c>
      <c r="F129" s="124">
        <f>VLOOKUP(C129,GD_CHAM_CONG!D130:AN130,36,FALSE)</f>
        <v>26</v>
      </c>
      <c r="G129" s="25">
        <f>E129/F129*DM_TI_LE!$F$26*GD_CHUNG!M129</f>
        <v>0</v>
      </c>
    </row>
    <row r="130" spans="1:7" ht="12.75">
      <c r="A130" s="36">
        <v>126</v>
      </c>
      <c r="B130" s="38">
        <f>RPT_LNS_LUONG_CHE_DO!B130:D130</f>
        <v>13532</v>
      </c>
      <c r="C130" s="38" t="str">
        <f>RPT_LNS_LUONG_CHE_DO!C130:E130</f>
        <v>Nguyễn Tuấn Cường</v>
      </c>
      <c r="D130" s="38" t="str">
        <f>RPT_LNS_LUONG_CHE_DO!D130:F130</f>
        <v>NV PVHK</v>
      </c>
      <c r="E130" s="124">
        <f>VLOOKUP(B130,GD_CHAM_CONG!$C$6:$AN$447,38,FALSE)</f>
        <v>26</v>
      </c>
      <c r="F130" s="124">
        <f>VLOOKUP(C130,GD_CHAM_CONG!D131:AN131,36,FALSE)</f>
        <v>26</v>
      </c>
      <c r="G130" s="25">
        <f>E130/F130*DM_TI_LE!$F$26*GD_CHUNG!M130</f>
        <v>0</v>
      </c>
    </row>
    <row r="131" spans="1:7" ht="12.75">
      <c r="A131" s="36">
        <v>127</v>
      </c>
      <c r="B131" s="38">
        <f>RPT_LNS_LUONG_CHE_DO!B131:D131</f>
        <v>11357</v>
      </c>
      <c r="C131" s="38" t="str">
        <f>RPT_LNS_LUONG_CHE_DO!C131:E131</f>
        <v>Nguyễn Việt Dũng</v>
      </c>
      <c r="D131" s="38" t="str">
        <f>RPT_LNS_LUONG_CHE_DO!D131:F131</f>
        <v>NV PVHK</v>
      </c>
      <c r="E131" s="124">
        <f>VLOOKUP(B131,GD_CHAM_CONG!$C$6:$AN$447,38,FALSE)</f>
        <v>24</v>
      </c>
      <c r="F131" s="124">
        <f>VLOOKUP(C131,GD_CHAM_CONG!D132:AN132,36,FALSE)</f>
        <v>26</v>
      </c>
      <c r="G131" s="25">
        <f>E131/F131*DM_TI_LE!$F$26*GD_CHUNG!M131</f>
        <v>0</v>
      </c>
    </row>
    <row r="132" spans="1:7" ht="12.75">
      <c r="A132" s="36">
        <v>128</v>
      </c>
      <c r="B132" s="38">
        <f>RPT_LNS_LUONG_CHE_DO!B132:D132</f>
        <v>201501</v>
      </c>
      <c r="C132" s="38" t="str">
        <f>RPT_LNS_LUONG_CHE_DO!C132:E132</f>
        <v>Nguyễn Mỹ Hạnh</v>
      </c>
      <c r="D132" s="38" t="str">
        <f>RPT_LNS_LUONG_CHE_DO!D132:F132</f>
        <v>NV PVHK</v>
      </c>
      <c r="E132" s="124">
        <f>VLOOKUP(B132,GD_CHAM_CONG!$C$6:$AN$447,38,FALSE)</f>
        <v>20</v>
      </c>
      <c r="F132" s="124">
        <f>VLOOKUP(C132,GD_CHAM_CONG!D133:AN133,36,FALSE)</f>
        <v>26</v>
      </c>
      <c r="G132" s="25">
        <f>E132/F132*DM_TI_LE!$F$26*GD_CHUNG!M132</f>
        <v>0</v>
      </c>
    </row>
    <row r="133" spans="1:7" ht="12.75">
      <c r="A133" s="36">
        <v>129</v>
      </c>
      <c r="B133" s="38">
        <f>RPT_LNS_LUONG_CHE_DO!B133:D133</f>
        <v>10632</v>
      </c>
      <c r="C133" s="38" t="str">
        <f>RPT_LNS_LUONG_CHE_DO!C133:E133</f>
        <v>Trần Thanh Hiếu</v>
      </c>
      <c r="D133" s="38" t="str">
        <f>RPT_LNS_LUONG_CHE_DO!D133:F133</f>
        <v>Đội phó</v>
      </c>
      <c r="E133" s="124">
        <f>VLOOKUP(B133,GD_CHAM_CONG!$C$6:$AN$447,38,FALSE)</f>
        <v>26</v>
      </c>
      <c r="F133" s="124">
        <f>VLOOKUP(C133,GD_CHAM_CONG!D134:AN134,36,FALSE)</f>
        <v>26</v>
      </c>
      <c r="G133" s="25">
        <f>E133/F133*DM_TI_LE!$F$26*GD_CHUNG!M133</f>
        <v>0</v>
      </c>
    </row>
    <row r="134" spans="1:7" ht="12.75">
      <c r="A134" s="36">
        <v>130</v>
      </c>
      <c r="B134" s="38">
        <f>RPT_LNS_LUONG_CHE_DO!B134:D134</f>
        <v>12557</v>
      </c>
      <c r="C134" s="38" t="str">
        <f>RPT_LNS_LUONG_CHE_DO!C134:E134</f>
        <v>Nguyễn Thị Lan</v>
      </c>
      <c r="D134" s="38" t="str">
        <f>RPT_LNS_LUONG_CHE_DO!D134:F134</f>
        <v>Nhân viên phục vụ hành khách hàng hóa</v>
      </c>
      <c r="E134" s="124">
        <f>VLOOKUP(B134,GD_CHAM_CONG!$C$6:$AN$447,38,FALSE)</f>
        <v>26</v>
      </c>
      <c r="F134" s="124">
        <f>VLOOKUP(C134,GD_CHAM_CONG!D135:AN135,36,FALSE)</f>
        <v>26</v>
      </c>
      <c r="G134" s="25">
        <f>E134/F134*DM_TI_LE!$F$26*GD_CHUNG!M134</f>
        <v>0</v>
      </c>
    </row>
    <row r="135" spans="1:7" ht="12.75">
      <c r="A135" s="36">
        <v>131</v>
      </c>
      <c r="B135" s="38">
        <f>RPT_LNS_LUONG_CHE_DO!B135:D135</f>
        <v>12559</v>
      </c>
      <c r="C135" s="38" t="str">
        <f>RPT_LNS_LUONG_CHE_DO!C135:E135</f>
        <v>Phạm Thị Mai Giang</v>
      </c>
      <c r="D135" s="38" t="str">
        <f>RPT_LNS_LUONG_CHE_DO!D135:F135</f>
        <v>Nhân viên phục vụ hành khách hàng hóa</v>
      </c>
      <c r="E135" s="124">
        <f>VLOOKUP(B135,GD_CHAM_CONG!$C$6:$AN$447,38,FALSE)</f>
        <v>26</v>
      </c>
      <c r="F135" s="124">
        <f>VLOOKUP(C135,GD_CHAM_CONG!D136:AN136,36,FALSE)</f>
        <v>26</v>
      </c>
      <c r="G135" s="25">
        <f>E135/F135*DM_TI_LE!$F$26*GD_CHUNG!M135</f>
        <v>0</v>
      </c>
    </row>
    <row r="136" spans="1:7" ht="12.75">
      <c r="A136" s="36">
        <v>132</v>
      </c>
      <c r="B136" s="38">
        <f>RPT_LNS_LUONG_CHE_DO!B136:D136</f>
        <v>12562</v>
      </c>
      <c r="C136" s="38" t="str">
        <f>RPT_LNS_LUONG_CHE_DO!C136:E136</f>
        <v>Đỗ Thị Thu Trang</v>
      </c>
      <c r="D136" s="38" t="str">
        <f>RPT_LNS_LUONG_CHE_DO!D136:F136</f>
        <v>Nhân viên phục vụ hành khách hàng hóa</v>
      </c>
      <c r="E136" s="124">
        <f>VLOOKUP(B136,GD_CHAM_CONG!$C$6:$AN$447,38,FALSE)</f>
        <v>9</v>
      </c>
      <c r="F136" s="124">
        <f>VLOOKUP(C136,GD_CHAM_CONG!D137:AN137,36,FALSE)</f>
        <v>26</v>
      </c>
      <c r="G136" s="25">
        <f>E136/F136*DM_TI_LE!$F$26*GD_CHUNG!M136</f>
        <v>0</v>
      </c>
    </row>
    <row r="137" spans="1:7" ht="12.75">
      <c r="A137" s="36">
        <v>133</v>
      </c>
      <c r="B137" s="38">
        <f>RPT_LNS_LUONG_CHE_DO!B137:D137</f>
        <v>12563</v>
      </c>
      <c r="C137" s="38" t="str">
        <f>RPT_LNS_LUONG_CHE_DO!C137:E137</f>
        <v>Trịnh Khánh Linh</v>
      </c>
      <c r="D137" s="38" t="str">
        <f>RPT_LNS_LUONG_CHE_DO!D137:F137</f>
        <v>Nhân viên phục vụ hành khách hàng hóa</v>
      </c>
      <c r="E137" s="124">
        <f>VLOOKUP(B137,GD_CHAM_CONG!$C$6:$AN$447,38,FALSE)</f>
        <v>26</v>
      </c>
      <c r="F137" s="124">
        <f>VLOOKUP(C137,GD_CHAM_CONG!D138:AN138,36,FALSE)</f>
        <v>26</v>
      </c>
      <c r="G137" s="25">
        <f>E137/F137*DM_TI_LE!$F$26*GD_CHUNG!M137</f>
        <v>0</v>
      </c>
    </row>
    <row r="138" spans="1:7" ht="12.75">
      <c r="A138" s="36">
        <v>134</v>
      </c>
      <c r="B138" s="38">
        <f>RPT_LNS_LUONG_CHE_DO!B138:D138</f>
        <v>12567</v>
      </c>
      <c r="C138" s="38" t="str">
        <f>RPT_LNS_LUONG_CHE_DO!C138:E138</f>
        <v>Nguyễn Thị Hải Yến</v>
      </c>
      <c r="D138" s="38" t="str">
        <f>RPT_LNS_LUONG_CHE_DO!D138:F138</f>
        <v>Nhân viên phục vụ hành khách hàng hóa</v>
      </c>
      <c r="E138" s="124">
        <f>VLOOKUP(B138,GD_CHAM_CONG!$C$6:$AN$447,38,FALSE)</f>
        <v>26</v>
      </c>
      <c r="F138" s="124">
        <f>VLOOKUP(C138,GD_CHAM_CONG!D139:AN139,36,FALSE)</f>
        <v>26</v>
      </c>
      <c r="G138" s="25">
        <f>E138/F138*DM_TI_LE!$F$26*GD_CHUNG!M138</f>
        <v>0</v>
      </c>
    </row>
    <row r="139" spans="1:7" ht="12.75">
      <c r="A139" s="36">
        <v>135</v>
      </c>
      <c r="B139" s="38">
        <f>RPT_LNS_LUONG_CHE_DO!B139:D139</f>
        <v>13361</v>
      </c>
      <c r="C139" s="38" t="str">
        <f>RPT_LNS_LUONG_CHE_DO!C139:E139</f>
        <v>Mai Thế Anh</v>
      </c>
      <c r="D139" s="38" t="str">
        <f>RPT_LNS_LUONG_CHE_DO!D139:F139</f>
        <v>Nhân viên phục vụ hành khách hàng hóa</v>
      </c>
      <c r="E139" s="124">
        <f>VLOOKUP(B139,GD_CHAM_CONG!$C$6:$AN$447,38,FALSE)</f>
        <v>26</v>
      </c>
      <c r="F139" s="124">
        <f>VLOOKUP(C139,GD_CHAM_CONG!D140:AN140,36,FALSE)</f>
        <v>26</v>
      </c>
      <c r="G139" s="25">
        <f>E139/F139*DM_TI_LE!$F$26*GD_CHUNG!M139</f>
        <v>0</v>
      </c>
    </row>
    <row r="140" spans="1:7" ht="12.75">
      <c r="A140" s="36">
        <v>136</v>
      </c>
      <c r="B140" s="38">
        <f>RPT_LNS_LUONG_CHE_DO!B140:D140</f>
        <v>13373</v>
      </c>
      <c r="C140" s="38" t="str">
        <f>RPT_LNS_LUONG_CHE_DO!C140:E140</f>
        <v>Trần Thị Sơn</v>
      </c>
      <c r="D140" s="38" t="str">
        <f>RPT_LNS_LUONG_CHE_DO!D140:F140</f>
        <v>Nhân viên phục vụ hành khách hàng hóa</v>
      </c>
      <c r="E140" s="124">
        <f>VLOOKUP(B140,GD_CHAM_CONG!$C$6:$AN$447,38,FALSE)</f>
        <v>26</v>
      </c>
      <c r="F140" s="124">
        <f>VLOOKUP(C140,GD_CHAM_CONG!D141:AN141,36,FALSE)</f>
        <v>26</v>
      </c>
      <c r="G140" s="25">
        <f>E140/F140*DM_TI_LE!$F$26*GD_CHUNG!M140</f>
        <v>0</v>
      </c>
    </row>
    <row r="141" spans="1:7" ht="12.75">
      <c r="A141" s="36">
        <v>137</v>
      </c>
      <c r="B141" s="38">
        <f>RPT_LNS_LUONG_CHE_DO!B141:D141</f>
        <v>13380</v>
      </c>
      <c r="C141" s="38" t="str">
        <f>RPT_LNS_LUONG_CHE_DO!C141:E141</f>
        <v>Nguyễn Thị Yến Hương</v>
      </c>
      <c r="D141" s="38" t="str">
        <f>RPT_LNS_LUONG_CHE_DO!D141:F141</f>
        <v>Nhân viên phục vụ hành khách hàng hóa</v>
      </c>
      <c r="E141" s="124">
        <f>VLOOKUP(B141,GD_CHAM_CONG!$C$6:$AN$447,38,FALSE)</f>
        <v>26</v>
      </c>
      <c r="F141" s="124">
        <f>VLOOKUP(C141,GD_CHAM_CONG!D142:AN142,36,FALSE)</f>
        <v>26</v>
      </c>
      <c r="G141" s="25">
        <f>E141/F141*DM_TI_LE!$F$26*GD_CHUNG!M141</f>
        <v>0</v>
      </c>
    </row>
    <row r="142" spans="1:7" ht="12.75">
      <c r="A142" s="36">
        <v>138</v>
      </c>
      <c r="B142" s="38">
        <f>RPT_LNS_LUONG_CHE_DO!B142:D142</f>
        <v>13405</v>
      </c>
      <c r="C142" s="38" t="str">
        <f>RPT_LNS_LUONG_CHE_DO!C142:E142</f>
        <v>Nguyễn Thị Thúy Hằng</v>
      </c>
      <c r="D142" s="38" t="str">
        <f>RPT_LNS_LUONG_CHE_DO!D142:F142</f>
        <v>Nhân viên phục vụ hành khách hàng hóa</v>
      </c>
      <c r="E142" s="124">
        <f>VLOOKUP(B142,GD_CHAM_CONG!$C$6:$AN$447,38,FALSE)</f>
        <v>26</v>
      </c>
      <c r="F142" s="124">
        <f>VLOOKUP(C142,GD_CHAM_CONG!D143:AN143,36,FALSE)</f>
        <v>26</v>
      </c>
      <c r="G142" s="25">
        <f>E142/F142*DM_TI_LE!$F$26*GD_CHUNG!M142</f>
        <v>0</v>
      </c>
    </row>
    <row r="143" spans="1:7" ht="12.75">
      <c r="A143" s="36">
        <v>139</v>
      </c>
      <c r="B143" s="38">
        <f>RPT_LNS_LUONG_CHE_DO!B143:D143</f>
        <v>13670</v>
      </c>
      <c r="C143" s="38" t="str">
        <f>RPT_LNS_LUONG_CHE_DO!C143:E143</f>
        <v>Nguyễn Thảo Ly</v>
      </c>
      <c r="D143" s="38" t="str">
        <f>RPT_LNS_LUONG_CHE_DO!D143:F143</f>
        <v>Nhân viên phục vụ hành khách hàng hóa</v>
      </c>
      <c r="E143" s="124">
        <f>VLOOKUP(B143,GD_CHAM_CONG!$C$6:$AN$447,38,FALSE)</f>
        <v>26</v>
      </c>
      <c r="F143" s="124">
        <f>VLOOKUP(C143,GD_CHAM_CONG!D144:AN144,36,FALSE)</f>
        <v>26</v>
      </c>
      <c r="G143" s="25">
        <f>E143/F143*DM_TI_LE!$F$26*GD_CHUNG!M143</f>
        <v>0</v>
      </c>
    </row>
    <row r="144" spans="1:7" ht="12.75">
      <c r="A144" s="36">
        <v>140</v>
      </c>
      <c r="B144" s="38">
        <f>RPT_LNS_LUONG_CHE_DO!B144:D144</f>
        <v>13671</v>
      </c>
      <c r="C144" s="38" t="str">
        <f>RPT_LNS_LUONG_CHE_DO!C144:E144</f>
        <v>Nguyễn Thị Phương Thảo</v>
      </c>
      <c r="D144" s="38" t="str">
        <f>RPT_LNS_LUONG_CHE_DO!D144:F144</f>
        <v>Nhân viên phục vụ hành khách hàng hóa</v>
      </c>
      <c r="E144" s="124">
        <f>VLOOKUP(B144,GD_CHAM_CONG!$C$6:$AN$447,38,FALSE)</f>
        <v>24</v>
      </c>
      <c r="F144" s="124">
        <f>VLOOKUP(C144,GD_CHAM_CONG!D145:AN145,36,FALSE)</f>
        <v>26</v>
      </c>
      <c r="G144" s="25">
        <f>E144/F144*DM_TI_LE!$F$26*GD_CHUNG!M144</f>
        <v>0</v>
      </c>
    </row>
    <row r="145" spans="1:7" ht="12.75">
      <c r="A145" s="36">
        <v>141</v>
      </c>
      <c r="B145" s="38">
        <f>RPT_LNS_LUONG_CHE_DO!B145:D145</f>
        <v>13672</v>
      </c>
      <c r="C145" s="38" t="str">
        <f>RPT_LNS_LUONG_CHE_DO!C145:E145</f>
        <v>Mai Thị Huyền Trang</v>
      </c>
      <c r="D145" s="38" t="str">
        <f>RPT_LNS_LUONG_CHE_DO!D145:F145</f>
        <v>Nhân viên phục vụ hành khách hàng hóa</v>
      </c>
      <c r="E145" s="124">
        <f>VLOOKUP(B145,GD_CHAM_CONG!$C$6:$AN$447,38,FALSE)</f>
        <v>26</v>
      </c>
      <c r="F145" s="124">
        <f>VLOOKUP(C145,GD_CHAM_CONG!D146:AN146,36,FALSE)</f>
        <v>26</v>
      </c>
      <c r="G145" s="25">
        <f>E145/F145*DM_TI_LE!$F$26*GD_CHUNG!M145</f>
        <v>0</v>
      </c>
    </row>
    <row r="146" spans="1:7" ht="12.75">
      <c r="A146" s="36">
        <v>142</v>
      </c>
      <c r="B146" s="38">
        <f>RPT_LNS_LUONG_CHE_DO!B146:D146</f>
        <v>13673</v>
      </c>
      <c r="C146" s="38" t="str">
        <f>RPT_LNS_LUONG_CHE_DO!C146:E146</f>
        <v>Đỗ Văn Thắng</v>
      </c>
      <c r="D146" s="38" t="str">
        <f>RPT_LNS_LUONG_CHE_DO!D146:F146</f>
        <v>Nhân viên phục vụ hành khách hàng hóa</v>
      </c>
      <c r="E146" s="124">
        <f>VLOOKUP(B146,GD_CHAM_CONG!$C$6:$AN$447,38,FALSE)</f>
        <v>26</v>
      </c>
      <c r="F146" s="124">
        <f>VLOOKUP(C146,GD_CHAM_CONG!D147:AN147,36,FALSE)</f>
        <v>26</v>
      </c>
      <c r="G146" s="25">
        <f>E146/F146*DM_TI_LE!$F$26*GD_CHUNG!M146</f>
        <v>0</v>
      </c>
    </row>
    <row r="147" spans="1:7" ht="12.75">
      <c r="A147" s="36">
        <v>143</v>
      </c>
      <c r="B147" s="38">
        <f>RPT_LNS_LUONG_CHE_DO!B147:D147</f>
        <v>10572</v>
      </c>
      <c r="C147" s="38" t="str">
        <f>RPT_LNS_LUONG_CHE_DO!C147:E147</f>
        <v>Võ Thị Hồng Minh</v>
      </c>
      <c r="D147" s="38" t="str">
        <f>RPT_LNS_LUONG_CHE_DO!D147:F147</f>
        <v>NV PVHK</v>
      </c>
      <c r="E147" s="124">
        <f>VLOOKUP(B147,GD_CHAM_CONG!$C$6:$AN$447,38,FALSE)</f>
        <v>26</v>
      </c>
      <c r="F147" s="124">
        <f>VLOOKUP(C147,GD_CHAM_CONG!D148:AN148,36,FALSE)</f>
        <v>26</v>
      </c>
      <c r="G147" s="25">
        <f>E147/F147*DM_TI_LE!$F$26*GD_CHUNG!M147</f>
        <v>155000</v>
      </c>
    </row>
    <row r="148" spans="1:7" ht="12.75">
      <c r="A148" s="36">
        <v>144</v>
      </c>
      <c r="B148" s="38">
        <f>RPT_LNS_LUONG_CHE_DO!B148:D148</f>
        <v>10574</v>
      </c>
      <c r="C148" s="38" t="str">
        <f>RPT_LNS_LUONG_CHE_DO!C148:E148</f>
        <v>Nguyễn Thị Hồng Duyên</v>
      </c>
      <c r="D148" s="38" t="str">
        <f>RPT_LNS_LUONG_CHE_DO!D148:F148</f>
        <v>NV PVHK</v>
      </c>
      <c r="E148" s="124">
        <f>VLOOKUP(B148,GD_CHAM_CONG!$C$6:$AN$447,38,FALSE)</f>
        <v>26</v>
      </c>
      <c r="F148" s="124">
        <f>VLOOKUP(C148,GD_CHAM_CONG!D149:AN149,36,FALSE)</f>
        <v>26</v>
      </c>
      <c r="G148" s="25">
        <f>E148/F148*DM_TI_LE!$F$26*GD_CHUNG!M148</f>
        <v>0</v>
      </c>
    </row>
    <row r="149" spans="1:7" ht="12.75">
      <c r="A149" s="36">
        <v>145</v>
      </c>
      <c r="B149" s="38">
        <f>RPT_LNS_LUONG_CHE_DO!B149:D149</f>
        <v>10575</v>
      </c>
      <c r="C149" s="38" t="str">
        <f>RPT_LNS_LUONG_CHE_DO!C149:E149</f>
        <v>Phan Thị Thu Hường</v>
      </c>
      <c r="D149" s="38" t="str">
        <f>RPT_LNS_LUONG_CHE_DO!D149:F149</f>
        <v>Phó đội trường</v>
      </c>
      <c r="E149" s="124">
        <f>VLOOKUP(B149,GD_CHAM_CONG!$C$6:$AN$447,38,FALSE)</f>
        <v>26</v>
      </c>
      <c r="F149" s="124">
        <f>VLOOKUP(C149,GD_CHAM_CONG!D150:AN150,36,FALSE)</f>
        <v>26</v>
      </c>
      <c r="G149" s="25">
        <f>E149/F149*DM_TI_LE!$F$26*GD_CHUNG!M149</f>
        <v>0</v>
      </c>
    </row>
    <row r="150" spans="1:7" ht="12.75">
      <c r="A150" s="36">
        <v>146</v>
      </c>
      <c r="B150" s="38">
        <f>RPT_LNS_LUONG_CHE_DO!B150:D150</f>
        <v>10579</v>
      </c>
      <c r="C150" s="38" t="str">
        <f>RPT_LNS_LUONG_CHE_DO!C150:E150</f>
        <v>Tạ Thị Cẩm Vân</v>
      </c>
      <c r="D150" s="38" t="str">
        <f>RPT_LNS_LUONG_CHE_DO!D150:F150</f>
        <v>NV PVHK</v>
      </c>
      <c r="E150" s="124">
        <f>VLOOKUP(B150,GD_CHAM_CONG!$C$6:$AN$447,38,FALSE)</f>
        <v>13</v>
      </c>
      <c r="F150" s="124">
        <f>VLOOKUP(C150,GD_CHAM_CONG!D151:AN151,36,FALSE)</f>
        <v>26</v>
      </c>
      <c r="G150" s="25">
        <f>E150/F150*DM_TI_LE!$F$26*GD_CHUNG!M150</f>
        <v>0</v>
      </c>
    </row>
    <row r="151" spans="1:7" ht="12.75">
      <c r="A151" s="36">
        <v>147</v>
      </c>
      <c r="B151" s="38">
        <f>RPT_LNS_LUONG_CHE_DO!B151:D151</f>
        <v>10581</v>
      </c>
      <c r="C151" s="38" t="str">
        <f>RPT_LNS_LUONG_CHE_DO!C151:E151</f>
        <v>Nguyễn Thị Hoài</v>
      </c>
      <c r="D151" s="38" t="str">
        <f>RPT_LNS_LUONG_CHE_DO!D151:F151</f>
        <v>NV PVHK</v>
      </c>
      <c r="E151" s="124">
        <f>VLOOKUP(B151,GD_CHAM_CONG!$C$6:$AN$447,38,FALSE)</f>
        <v>26</v>
      </c>
      <c r="F151" s="124">
        <f>VLOOKUP(C151,GD_CHAM_CONG!D152:AN152,36,FALSE)</f>
        <v>26</v>
      </c>
      <c r="G151" s="25">
        <f>E151/F151*DM_TI_LE!$F$26*GD_CHUNG!M151</f>
        <v>155000</v>
      </c>
    </row>
    <row r="152" spans="1:7" ht="12.75">
      <c r="A152" s="36">
        <v>148</v>
      </c>
      <c r="B152" s="38">
        <f>RPT_LNS_LUONG_CHE_DO!B152:D152</f>
        <v>10587</v>
      </c>
      <c r="C152" s="38" t="str">
        <f>RPT_LNS_LUONG_CHE_DO!C152:E152</f>
        <v>Nguyễn Thị Tú Oanh</v>
      </c>
      <c r="D152" s="38" t="str">
        <f>RPT_LNS_LUONG_CHE_DO!D152:F152</f>
        <v>NV PVHK</v>
      </c>
      <c r="E152" s="124">
        <f>VLOOKUP(B152,GD_CHAM_CONG!$C$6:$AN$447,38,FALSE)</f>
        <v>0</v>
      </c>
      <c r="F152" s="124">
        <f>VLOOKUP(C152,GD_CHAM_CONG!D153:AN153,36,FALSE)</f>
        <v>26</v>
      </c>
      <c r="G152" s="25">
        <f>E152/F152*DM_TI_LE!$F$26*GD_CHUNG!M152</f>
        <v>0</v>
      </c>
    </row>
    <row r="153" spans="1:7" ht="12.75">
      <c r="A153" s="36">
        <v>149</v>
      </c>
      <c r="B153" s="38">
        <f>RPT_LNS_LUONG_CHE_DO!B153:D153</f>
        <v>10592</v>
      </c>
      <c r="C153" s="38" t="str">
        <f>RPT_LNS_LUONG_CHE_DO!C153:E153</f>
        <v>Trần Thị Thu Huyền</v>
      </c>
      <c r="D153" s="38" t="str">
        <f>RPT_LNS_LUONG_CHE_DO!D153:F153</f>
        <v>NV PVHK</v>
      </c>
      <c r="E153" s="124">
        <f>VLOOKUP(B153,GD_CHAM_CONG!$C$6:$AN$447,38,FALSE)</f>
        <v>14</v>
      </c>
      <c r="F153" s="124">
        <f>VLOOKUP(C153,GD_CHAM_CONG!D154:AN154,36,FALSE)</f>
        <v>26</v>
      </c>
      <c r="G153" s="25">
        <f>E153/F153*DM_TI_LE!$F$26*GD_CHUNG!M153</f>
        <v>0</v>
      </c>
    </row>
    <row r="154" spans="1:7" ht="12.75">
      <c r="A154" s="36">
        <v>150</v>
      </c>
      <c r="B154" s="38">
        <f>RPT_LNS_LUONG_CHE_DO!B154:D154</f>
        <v>10604</v>
      </c>
      <c r="C154" s="38" t="str">
        <f>RPT_LNS_LUONG_CHE_DO!C154:E154</f>
        <v>Nguyễn Thị Hồng</v>
      </c>
      <c r="D154" s="38" t="str">
        <f>RPT_LNS_LUONG_CHE_DO!D154:F154</f>
        <v>NV PVHK</v>
      </c>
      <c r="E154" s="124">
        <f>VLOOKUP(B154,GD_CHAM_CONG!$C$6:$AN$447,38,FALSE)</f>
        <v>26</v>
      </c>
      <c r="F154" s="124">
        <f>VLOOKUP(C154,GD_CHAM_CONG!D155:AN155,36,FALSE)</f>
        <v>26</v>
      </c>
      <c r="G154" s="25">
        <f>E154/F154*DM_TI_LE!$F$26*GD_CHUNG!M152</f>
        <v>0</v>
      </c>
    </row>
    <row r="155" spans="1:7" ht="12.75">
      <c r="A155" s="36">
        <v>151</v>
      </c>
      <c r="B155" s="38">
        <f>RPT_LNS_LUONG_CHE_DO!B155:D155</f>
        <v>10605</v>
      </c>
      <c r="C155" s="38" t="str">
        <f>RPT_LNS_LUONG_CHE_DO!C155:E155</f>
        <v>Nguyễn Thị Thùy Dương</v>
      </c>
      <c r="D155" s="38" t="str">
        <f>RPT_LNS_LUONG_CHE_DO!D155:F155</f>
        <v>NV PVHK</v>
      </c>
      <c r="E155" s="124">
        <f>VLOOKUP(B155,GD_CHAM_CONG!$C$6:$AN$447,38,FALSE)</f>
        <v>17</v>
      </c>
      <c r="F155" s="124">
        <f>VLOOKUP(C155,GD_CHAM_CONG!D156:AN156,36,FALSE)</f>
        <v>26</v>
      </c>
      <c r="G155" s="25">
        <f>E155/F155*DM_TI_LE!$F$26*GD_CHUNG!M155</f>
        <v>0</v>
      </c>
    </row>
    <row r="156" spans="1:7" ht="12.75">
      <c r="A156" s="36">
        <v>152</v>
      </c>
      <c r="B156" s="38">
        <f>RPT_LNS_LUONG_CHE_DO!B156:D156</f>
        <v>10611</v>
      </c>
      <c r="C156" s="38" t="str">
        <f>RPT_LNS_LUONG_CHE_DO!C156:E156</f>
        <v>Hoàng Thị Huyền Diệu</v>
      </c>
      <c r="D156" s="38" t="str">
        <f>RPT_LNS_LUONG_CHE_DO!D156:F156</f>
        <v>NV PVHK</v>
      </c>
      <c r="E156" s="124">
        <f>VLOOKUP(B156,GD_CHAM_CONG!$C$6:$AN$447,38,FALSE)</f>
        <v>26</v>
      </c>
      <c r="F156" s="124">
        <f>VLOOKUP(C156,GD_CHAM_CONG!D157:AN157,36,FALSE)</f>
        <v>26</v>
      </c>
      <c r="G156" s="25">
        <f>E156/F156*DM_TI_LE!$F$26*GD_CHUNG!M156</f>
        <v>0</v>
      </c>
    </row>
    <row r="157" spans="1:7" ht="12.75">
      <c r="A157" s="36">
        <v>153</v>
      </c>
      <c r="B157" s="38">
        <f>RPT_LNS_LUONG_CHE_DO!B157:D157</f>
        <v>10612</v>
      </c>
      <c r="C157" s="38" t="str">
        <f>RPT_LNS_LUONG_CHE_DO!C157:E157</f>
        <v>Tạ Thị Phượng</v>
      </c>
      <c r="D157" s="38" t="str">
        <f>RPT_LNS_LUONG_CHE_DO!D157:F157</f>
        <v>NV PVHK</v>
      </c>
      <c r="E157" s="124">
        <f>VLOOKUP(B157,GD_CHAM_CONG!$C$6:$AN$447,38,FALSE)</f>
        <v>26</v>
      </c>
      <c r="F157" s="124">
        <f>VLOOKUP(C157,GD_CHAM_CONG!D158:AN158,36,FALSE)</f>
        <v>26</v>
      </c>
      <c r="G157" s="25">
        <f>E157/F157*DM_TI_LE!$F$26*GD_CHUNG!M157</f>
        <v>155000</v>
      </c>
    </row>
    <row r="158" spans="1:7" ht="12.75">
      <c r="A158" s="36">
        <v>154</v>
      </c>
      <c r="B158" s="38">
        <f>RPT_LNS_LUONG_CHE_DO!B158:D158</f>
        <v>10613</v>
      </c>
      <c r="C158" s="38" t="str">
        <f>RPT_LNS_LUONG_CHE_DO!C158:E158</f>
        <v>Nguyễn Thị Hường</v>
      </c>
      <c r="D158" s="38" t="str">
        <f>RPT_LNS_LUONG_CHE_DO!D158:F158</f>
        <v>NV PVHK</v>
      </c>
      <c r="E158" s="124">
        <f>VLOOKUP(B158,GD_CHAM_CONG!$C$6:$AN$447,38,FALSE)</f>
        <v>26</v>
      </c>
      <c r="F158" s="124">
        <f>VLOOKUP(C158,GD_CHAM_CONG!D159:AN159,36,FALSE)</f>
        <v>26</v>
      </c>
      <c r="G158" s="25">
        <f>E158/F158*DM_TI_LE!$F$26*GD_CHUNG!M158</f>
        <v>0</v>
      </c>
    </row>
    <row r="159" spans="1:7" ht="12.75">
      <c r="A159" s="36">
        <v>155</v>
      </c>
      <c r="B159" s="38">
        <f>RPT_LNS_LUONG_CHE_DO!B159:D159</f>
        <v>10616</v>
      </c>
      <c r="C159" s="38" t="str">
        <f>RPT_LNS_LUONG_CHE_DO!C159:E159</f>
        <v>Đỗ Thanh Thủy</v>
      </c>
      <c r="D159" s="38" t="str">
        <f>RPT_LNS_LUONG_CHE_DO!D159:F159</f>
        <v>NV PVHK</v>
      </c>
      <c r="E159" s="124">
        <f>VLOOKUP(B159,GD_CHAM_CONG!$C$6:$AN$447,38,FALSE)</f>
        <v>26</v>
      </c>
      <c r="F159" s="124">
        <f>VLOOKUP(C159,GD_CHAM_CONG!D160:AN160,36,FALSE)</f>
        <v>26</v>
      </c>
      <c r="G159" s="25">
        <f>E159/F159*DM_TI_LE!$F$26*GD_CHUNG!M159</f>
        <v>0</v>
      </c>
    </row>
    <row r="160" spans="1:7" ht="12.75">
      <c r="A160" s="36">
        <v>156</v>
      </c>
      <c r="B160" s="38">
        <f>RPT_LNS_LUONG_CHE_DO!B160:D160</f>
        <v>10617</v>
      </c>
      <c r="C160" s="38" t="str">
        <f>RPT_LNS_LUONG_CHE_DO!C160:E160</f>
        <v>Ngô Thị Hường</v>
      </c>
      <c r="D160" s="38" t="str">
        <f>RPT_LNS_LUONG_CHE_DO!D160:F160</f>
        <v>NV PVHK</v>
      </c>
      <c r="E160" s="124">
        <f>VLOOKUP(B160,GD_CHAM_CONG!$C$6:$AN$447,38,FALSE)</f>
        <v>26</v>
      </c>
      <c r="F160" s="124">
        <f>VLOOKUP(C160,GD_CHAM_CONG!D161:AN161,36,FALSE)</f>
        <v>26</v>
      </c>
      <c r="G160" s="25">
        <f>E160/F160*DM_TI_LE!$F$26*GD_CHUNG!M160</f>
        <v>155000</v>
      </c>
    </row>
    <row r="161" spans="1:7" ht="12.75">
      <c r="A161" s="36">
        <v>157</v>
      </c>
      <c r="B161" s="38">
        <f>RPT_LNS_LUONG_CHE_DO!B161:D161</f>
        <v>10627</v>
      </c>
      <c r="C161" s="38" t="str">
        <f>RPT_LNS_LUONG_CHE_DO!C161:E161</f>
        <v>Trần Thị Thu</v>
      </c>
      <c r="D161" s="38" t="str">
        <f>RPT_LNS_LUONG_CHE_DO!D161:F161</f>
        <v>NV PVHK</v>
      </c>
      <c r="E161" s="124">
        <f>VLOOKUP(B161,GD_CHAM_CONG!$C$6:$AN$447,38,FALSE)</f>
        <v>26</v>
      </c>
      <c r="F161" s="124">
        <f>VLOOKUP(C161,GD_CHAM_CONG!D162:AN162,36,FALSE)</f>
        <v>26</v>
      </c>
      <c r="G161" s="25">
        <f>E161/F161*DM_TI_LE!$F$26*GD_CHUNG!M161</f>
        <v>155000</v>
      </c>
    </row>
    <row r="162" spans="1:7" ht="12.75">
      <c r="A162" s="36">
        <v>158</v>
      </c>
      <c r="B162" s="38">
        <f>RPT_LNS_LUONG_CHE_DO!B162:D162</f>
        <v>11110</v>
      </c>
      <c r="C162" s="38" t="str">
        <f>RPT_LNS_LUONG_CHE_DO!C162:E162</f>
        <v>Đinh Thị Vân Anh</v>
      </c>
      <c r="D162" s="38" t="str">
        <f>RPT_LNS_LUONG_CHE_DO!D162:F162</f>
        <v>NV PVHK</v>
      </c>
      <c r="E162" s="124">
        <f>VLOOKUP(B162,GD_CHAM_CONG!$C$6:$AN$447,38,FALSE)</f>
        <v>26</v>
      </c>
      <c r="F162" s="124">
        <f>VLOOKUP(C162,GD_CHAM_CONG!D163:AN163,36,FALSE)</f>
        <v>26</v>
      </c>
      <c r="G162" s="25">
        <f>E162/F162*DM_TI_LE!$F$26*GD_CHUNG!M162</f>
        <v>0</v>
      </c>
    </row>
    <row r="163" spans="1:7" ht="12.75">
      <c r="A163" s="36">
        <v>159</v>
      </c>
      <c r="B163" s="38">
        <f>RPT_LNS_LUONG_CHE_DO!B163:D163</f>
        <v>11112</v>
      </c>
      <c r="C163" s="38" t="str">
        <f>RPT_LNS_LUONG_CHE_DO!C163:E163</f>
        <v>Đào Xuân Tuân</v>
      </c>
      <c r="D163" s="38" t="str">
        <f>RPT_LNS_LUONG_CHE_DO!D163:F163</f>
        <v>NV PVHK</v>
      </c>
      <c r="E163" s="124">
        <f>VLOOKUP(B163,GD_CHAM_CONG!$C$6:$AN$447,38,FALSE)</f>
        <v>25</v>
      </c>
      <c r="F163" s="124">
        <f>VLOOKUP(C163,GD_CHAM_CONG!D164:AN164,36,FALSE)</f>
        <v>26</v>
      </c>
      <c r="G163" s="25">
        <f>E163/F163*DM_TI_LE!$F$26*GD_CHUNG!M163</f>
        <v>0</v>
      </c>
    </row>
    <row r="164" spans="1:7" ht="12.75">
      <c r="A164" s="36">
        <v>160</v>
      </c>
      <c r="B164" s="38">
        <f>RPT_LNS_LUONG_CHE_DO!B164:D164</f>
        <v>11113</v>
      </c>
      <c r="C164" s="38" t="str">
        <f>RPT_LNS_LUONG_CHE_DO!C164:E164</f>
        <v>Trịnh Thị Hạnh</v>
      </c>
      <c r="D164" s="38" t="str">
        <f>RPT_LNS_LUONG_CHE_DO!D164:F164</f>
        <v>NV PVHK</v>
      </c>
      <c r="E164" s="124">
        <f>VLOOKUP(B164,GD_CHAM_CONG!$C$6:$AN$447,38,FALSE)</f>
        <v>26</v>
      </c>
      <c r="F164" s="124">
        <f>VLOOKUP(C164,GD_CHAM_CONG!D165:AN165,36,FALSE)</f>
        <v>26</v>
      </c>
      <c r="G164" s="25">
        <f>E164/F164*DM_TI_LE!$F$26*GD_CHUNG!M164</f>
        <v>0</v>
      </c>
    </row>
    <row r="165" spans="1:7" ht="12.75">
      <c r="A165" s="36">
        <v>161</v>
      </c>
      <c r="B165" s="38">
        <f>RPT_LNS_LUONG_CHE_DO!B165:D165</f>
        <v>11114</v>
      </c>
      <c r="C165" s="38" t="str">
        <f>RPT_LNS_LUONG_CHE_DO!C165:E165</f>
        <v>Đoàn Thu Hoa</v>
      </c>
      <c r="D165" s="38" t="str">
        <f>RPT_LNS_LUONG_CHE_DO!D165:F165</f>
        <v>NV PVHK</v>
      </c>
      <c r="E165" s="124">
        <f>VLOOKUP(B165,GD_CHAM_CONG!$C$6:$AN$447,38,FALSE)</f>
        <v>26</v>
      </c>
      <c r="F165" s="124">
        <f>VLOOKUP(C165,GD_CHAM_CONG!D166:AN166,36,FALSE)</f>
        <v>26</v>
      </c>
      <c r="G165" s="25">
        <f>E165/F165*DM_TI_LE!$F$26*GD_CHUNG!M165</f>
        <v>155000</v>
      </c>
    </row>
    <row r="166" spans="1:7" ht="12.75">
      <c r="A166" s="36">
        <v>162</v>
      </c>
      <c r="B166" s="38">
        <f>RPT_LNS_LUONG_CHE_DO!B166:D166</f>
        <v>11115</v>
      </c>
      <c r="C166" s="38" t="str">
        <f>RPT_LNS_LUONG_CHE_DO!C166:E166</f>
        <v>Mai Thị Ngọc</v>
      </c>
      <c r="D166" s="38" t="str">
        <f>RPT_LNS_LUONG_CHE_DO!D166:F166</f>
        <v>NV PVHK</v>
      </c>
      <c r="E166" s="124">
        <f>VLOOKUP(B166,GD_CHAM_CONG!$C$6:$AN$447,38,FALSE)</f>
        <v>26</v>
      </c>
      <c r="F166" s="124">
        <f>VLOOKUP(C166,GD_CHAM_CONG!D167:AN167,36,FALSE)</f>
        <v>26</v>
      </c>
      <c r="G166" s="25">
        <f>E166/F166*DM_TI_LE!$F$26*GD_CHUNG!M166</f>
        <v>0</v>
      </c>
    </row>
    <row r="167" spans="1:7" ht="12.75">
      <c r="A167" s="36">
        <v>163</v>
      </c>
      <c r="B167" s="38">
        <f>RPT_LNS_LUONG_CHE_DO!B167:D167</f>
        <v>11118</v>
      </c>
      <c r="C167" s="38" t="str">
        <f>RPT_LNS_LUONG_CHE_DO!C167:E167</f>
        <v>Lã Thị Thu Hương</v>
      </c>
      <c r="D167" s="38" t="str">
        <f>RPT_LNS_LUONG_CHE_DO!D167:F167</f>
        <v>NV PVHK</v>
      </c>
      <c r="E167" s="124">
        <f>VLOOKUP(B167,GD_CHAM_CONG!$C$6:$AN$447,38,FALSE)</f>
        <v>8</v>
      </c>
      <c r="F167" s="124">
        <f>VLOOKUP(C167,GD_CHAM_CONG!D168:AN168,36,FALSE)</f>
        <v>26</v>
      </c>
      <c r="G167" s="25">
        <f>E167/F167*DM_TI_LE!$F$26*GD_CHUNG!M167</f>
        <v>0</v>
      </c>
    </row>
    <row r="168" spans="1:7" ht="12.75">
      <c r="A168" s="36">
        <v>164</v>
      </c>
      <c r="B168" s="38">
        <f>RPT_LNS_LUONG_CHE_DO!B168:D168</f>
        <v>11120</v>
      </c>
      <c r="C168" s="38" t="str">
        <f>RPT_LNS_LUONG_CHE_DO!C168:E168</f>
        <v>Đỗ Hương Trà</v>
      </c>
      <c r="D168" s="38" t="str">
        <f>RPT_LNS_LUONG_CHE_DO!D168:F168</f>
        <v>NV PVHK</v>
      </c>
      <c r="E168" s="124">
        <f>VLOOKUP(B168,GD_CHAM_CONG!$C$6:$AN$447,38,FALSE)</f>
        <v>25</v>
      </c>
      <c r="F168" s="124">
        <f>VLOOKUP(C168,GD_CHAM_CONG!D169:AN169,36,FALSE)</f>
        <v>26</v>
      </c>
      <c r="G168" s="25">
        <f>E168/F168*DM_TI_LE!$F$26*GD_CHUNG!M168</f>
        <v>0</v>
      </c>
    </row>
    <row r="169" spans="1:7" ht="12.75">
      <c r="A169" s="36">
        <v>165</v>
      </c>
      <c r="B169" s="38">
        <f>RPT_LNS_LUONG_CHE_DO!B169:D169</f>
        <v>11121</v>
      </c>
      <c r="C169" s="38" t="str">
        <f>RPT_LNS_LUONG_CHE_DO!C169:E169</f>
        <v>Nguyễn Hiền Hạnh</v>
      </c>
      <c r="D169" s="38" t="str">
        <f>RPT_LNS_LUONG_CHE_DO!D169:F169</f>
        <v>NV PVHK</v>
      </c>
      <c r="E169" s="124">
        <f>VLOOKUP(B169,GD_CHAM_CONG!$C$6:$AN$447,38,FALSE)</f>
        <v>26</v>
      </c>
      <c r="F169" s="124">
        <f>VLOOKUP(C169,GD_CHAM_CONG!D170:AN170,36,FALSE)</f>
        <v>26</v>
      </c>
      <c r="G169" s="25">
        <f>E169/F169*DM_TI_LE!$F$26*GD_CHUNG!M169</f>
        <v>155000</v>
      </c>
    </row>
    <row r="170" spans="1:7" ht="12.75">
      <c r="A170" s="36">
        <v>166</v>
      </c>
      <c r="B170" s="38">
        <f>RPT_LNS_LUONG_CHE_DO!B170:D170</f>
        <v>11122</v>
      </c>
      <c r="C170" s="38" t="str">
        <f>RPT_LNS_LUONG_CHE_DO!C170:E170</f>
        <v>Nguyễn Thị Huyền</v>
      </c>
      <c r="D170" s="38" t="str">
        <f>RPT_LNS_LUONG_CHE_DO!D170:F170</f>
        <v>NV PVHK</v>
      </c>
      <c r="E170" s="124">
        <f>VLOOKUP(B170,GD_CHAM_CONG!$C$6:$AN$447,38,FALSE)</f>
        <v>22</v>
      </c>
      <c r="F170" s="124">
        <f>VLOOKUP(C170,GD_CHAM_CONG!D171:AN171,36,FALSE)</f>
        <v>26</v>
      </c>
      <c r="G170" s="25">
        <f>E170/F170*DM_TI_LE!$F$26*GD_CHUNG!M170</f>
        <v>0</v>
      </c>
    </row>
    <row r="171" spans="1:7" ht="12.75">
      <c r="A171" s="36">
        <v>167</v>
      </c>
      <c r="B171" s="38">
        <f>RPT_LNS_LUONG_CHE_DO!B171:D171</f>
        <v>10599</v>
      </c>
      <c r="C171" s="38" t="str">
        <f>RPT_LNS_LUONG_CHE_DO!C171:E171</f>
        <v>Đào Thu Giang</v>
      </c>
      <c r="D171" s="38" t="str">
        <f>RPT_LNS_LUONG_CHE_DO!D171:F171</f>
        <v>NV PVHK</v>
      </c>
      <c r="E171" s="124">
        <f>VLOOKUP(B171,GD_CHAM_CONG!$C$6:$AN$447,38,FALSE)</f>
        <v>26</v>
      </c>
      <c r="F171" s="124">
        <f>VLOOKUP(C171,GD_CHAM_CONG!D172:AN172,36,FALSE)</f>
        <v>26</v>
      </c>
      <c r="G171" s="25">
        <f>E171/F171*DM_TI_LE!$F$26*GD_CHUNG!M171</f>
        <v>0</v>
      </c>
    </row>
    <row r="172" spans="1:7" ht="12.75">
      <c r="A172" s="36">
        <v>168</v>
      </c>
      <c r="B172" s="38">
        <f>RPT_LNS_LUONG_CHE_DO!B172:D172</f>
        <v>10765</v>
      </c>
      <c r="C172" s="38" t="str">
        <f>RPT_LNS_LUONG_CHE_DO!C172:E172</f>
        <v>Nguyễn Thị Thuý</v>
      </c>
      <c r="D172" s="38" t="str">
        <f>RPT_LNS_LUONG_CHE_DO!D172:F172</f>
        <v>Nv Thống kê</v>
      </c>
      <c r="E172" s="124">
        <f>VLOOKUP(B172,GD_CHAM_CONG!$C$6:$AN$447,38,FALSE)</f>
        <v>22</v>
      </c>
      <c r="F172" s="124">
        <f>VLOOKUP(C172,GD_CHAM_CONG!D173:AN173,36,FALSE)</f>
        <v>22</v>
      </c>
      <c r="G172" s="25">
        <f>E172/F172*DM_TI_LE!$F$26*GD_CHUNG!M172</f>
        <v>0</v>
      </c>
    </row>
    <row r="173" spans="1:7" ht="12.75">
      <c r="A173" s="36">
        <v>169</v>
      </c>
      <c r="B173" s="38">
        <f>RPT_LNS_LUONG_CHE_DO!B173:D173</f>
        <v>10787</v>
      </c>
      <c r="C173" s="38" t="str">
        <f>RPT_LNS_LUONG_CHE_DO!C173:E173</f>
        <v>Lê Đình Tuấn</v>
      </c>
      <c r="D173" s="38" t="str">
        <f>RPT_LNS_LUONG_CHE_DO!D173:F173</f>
        <v>Trưởng phòng</v>
      </c>
      <c r="E173" s="124">
        <f>VLOOKUP(B173,GD_CHAM_CONG!$C$6:$AN$447,38,FALSE)</f>
        <v>22</v>
      </c>
      <c r="F173" s="124">
        <f>VLOOKUP(C173,GD_CHAM_CONG!D174:AN174,36,FALSE)</f>
        <v>22</v>
      </c>
      <c r="G173" s="25">
        <f>E173/F173*DM_TI_LE!$F$26*GD_CHUNG!M173</f>
        <v>0</v>
      </c>
    </row>
    <row r="174" spans="1:7" ht="12.75">
      <c r="A174" s="36">
        <v>170</v>
      </c>
      <c r="B174" s="38">
        <f>RPT_LNS_LUONG_CHE_DO!B174:D174</f>
        <v>10753</v>
      </c>
      <c r="C174" s="38" t="str">
        <f>RPT_LNS_LUONG_CHE_DO!C174:E174</f>
        <v>Hoàng Việt Cường</v>
      </c>
      <c r="D174" s="38" t="str">
        <f>RPT_LNS_LUONG_CHE_DO!D174:F174</f>
        <v>Phó Trưởng Phòng</v>
      </c>
      <c r="E174" s="124">
        <f>VLOOKUP(B174,GD_CHAM_CONG!$C$6:$AN$447,38,FALSE)</f>
        <v>22</v>
      </c>
      <c r="F174" s="124">
        <f>VLOOKUP(C174,GD_CHAM_CONG!D175:AN175,36,FALSE)</f>
        <v>22</v>
      </c>
      <c r="G174" s="25">
        <f>E174/F174*DM_TI_LE!$F$26*GD_CHUNG!M174</f>
        <v>0</v>
      </c>
    </row>
    <row r="175" spans="1:7" ht="12.75">
      <c r="A175" s="36">
        <v>171</v>
      </c>
      <c r="B175" s="38">
        <f>RPT_LNS_LUONG_CHE_DO!B175:D175</f>
        <v>10785</v>
      </c>
      <c r="C175" s="38" t="str">
        <f>RPT_LNS_LUONG_CHE_DO!C175:E175</f>
        <v>Nguyễn Duy Thái</v>
      </c>
      <c r="D175" s="38" t="str">
        <f>RPT_LNS_LUONG_CHE_DO!D175:F175</f>
        <v>Phó Trưởng Phòng</v>
      </c>
      <c r="E175" s="124">
        <f>VLOOKUP(B175,GD_CHAM_CONG!$C$6:$AN$447,38,FALSE)</f>
        <v>22</v>
      </c>
      <c r="F175" s="124">
        <f>VLOOKUP(C175,GD_CHAM_CONG!D176:AN176,36,FALSE)</f>
        <v>22</v>
      </c>
      <c r="G175" s="25">
        <f>E175/F175*DM_TI_LE!$F$26*GD_CHUNG!M175</f>
        <v>0</v>
      </c>
    </row>
    <row r="176" spans="1:7" ht="12.75">
      <c r="A176" s="36">
        <v>172</v>
      </c>
      <c r="B176" s="38">
        <f>RPT_LNS_LUONG_CHE_DO!B176:D176</f>
        <v>10786</v>
      </c>
      <c r="C176" s="38" t="str">
        <f>RPT_LNS_LUONG_CHE_DO!C176:E176</f>
        <v>Nguyễn Hà Thanh</v>
      </c>
      <c r="D176" s="38" t="str">
        <f>RPT_LNS_LUONG_CHE_DO!D176:F176</f>
        <v>Phó Trưởng Phòng</v>
      </c>
      <c r="E176" s="124">
        <f>VLOOKUP(B176,GD_CHAM_CONG!$C$6:$AN$447,38,FALSE)</f>
        <v>22</v>
      </c>
      <c r="F176" s="124">
        <f>VLOOKUP(C176,GD_CHAM_CONG!D177:AN177,36,FALSE)</f>
        <v>22</v>
      </c>
      <c r="G176" s="25">
        <f>E176/F176*DM_TI_LE!$F$26*GD_CHUNG!M176</f>
        <v>0</v>
      </c>
    </row>
    <row r="177" spans="1:7" ht="12.75">
      <c r="A177" s="36">
        <v>173</v>
      </c>
      <c r="B177" s="38">
        <f>RPT_LNS_LUONG_CHE_DO!B177:D177</f>
        <v>10704</v>
      </c>
      <c r="C177" s="38" t="str">
        <f>RPT_LNS_LUONG_CHE_DO!C177:E177</f>
        <v>Ngô Quốc Khánh</v>
      </c>
      <c r="D177" s="38" t="str">
        <f>RPT_LNS_LUONG_CHE_DO!D177:F177</f>
        <v>Đội phó</v>
      </c>
      <c r="E177" s="124">
        <f>VLOOKUP(B177,GD_CHAM_CONG!$C$6:$AN$447,38,FALSE)</f>
        <v>26</v>
      </c>
      <c r="F177" s="124">
        <f>VLOOKUP(C177,GD_CHAM_CONG!D178:AN178,36,FALSE)</f>
        <v>26</v>
      </c>
      <c r="G177" s="25">
        <f>E177/F177*DM_TI_LE!$F$26*GD_CHUNG!M177</f>
        <v>0</v>
      </c>
    </row>
    <row r="178" spans="1:7" ht="12.75">
      <c r="A178" s="36">
        <v>174</v>
      </c>
      <c r="B178" s="38">
        <f>RPT_LNS_LUONG_CHE_DO!B178:D178</f>
        <v>10686</v>
      </c>
      <c r="C178" s="38" t="str">
        <f>RPT_LNS_LUONG_CHE_DO!C178:E178</f>
        <v>Đỗ Anh Tuấn</v>
      </c>
      <c r="D178" s="38" t="str">
        <f>RPT_LNS_LUONG_CHE_DO!D178:F178</f>
        <v>NV Lái xe - VHTTB</v>
      </c>
      <c r="E178" s="124">
        <f>VLOOKUP(B178,GD_CHAM_CONG!$C$6:$AN$447,38,FALSE)</f>
        <v>26</v>
      </c>
      <c r="F178" s="124">
        <f>VLOOKUP(C178,GD_CHAM_CONG!D179:AN179,36,FALSE)</f>
        <v>26</v>
      </c>
      <c r="G178" s="25">
        <f>E178/F178*DM_TI_LE!$F$26*GD_CHUNG!M178</f>
        <v>0</v>
      </c>
    </row>
    <row r="179" spans="1:7" ht="12.75">
      <c r="A179" s="36">
        <v>175</v>
      </c>
      <c r="B179" s="38">
        <f>RPT_LNS_LUONG_CHE_DO!B179:D179</f>
        <v>10687</v>
      </c>
      <c r="C179" s="38" t="str">
        <f>RPT_LNS_LUONG_CHE_DO!C179:E179</f>
        <v>Lê Hồng Nam</v>
      </c>
      <c r="D179" s="38" t="str">
        <f>RPT_LNS_LUONG_CHE_DO!D179:F179</f>
        <v>NV Lái xe - VHTTB</v>
      </c>
      <c r="E179" s="124">
        <f>VLOOKUP(B179,GD_CHAM_CONG!$C$6:$AN$447,38,FALSE)</f>
        <v>26</v>
      </c>
      <c r="F179" s="124">
        <f>VLOOKUP(C179,GD_CHAM_CONG!D180:AN180,36,FALSE)</f>
        <v>26</v>
      </c>
      <c r="G179" s="25">
        <f>E179/F179*DM_TI_LE!$F$26*GD_CHUNG!M179</f>
        <v>310000</v>
      </c>
    </row>
    <row r="180" spans="1:7" ht="12.75">
      <c r="A180" s="36">
        <v>176</v>
      </c>
      <c r="B180" s="38">
        <f>RPT_LNS_LUONG_CHE_DO!B180:D180</f>
        <v>10688</v>
      </c>
      <c r="C180" s="38" t="str">
        <f>RPT_LNS_LUONG_CHE_DO!C180:E180</f>
        <v>Cao Thế Vinh</v>
      </c>
      <c r="D180" s="38" t="str">
        <f>RPT_LNS_LUONG_CHE_DO!D180:F180</f>
        <v>NV Lái xe - VHTTB</v>
      </c>
      <c r="E180" s="124">
        <f>VLOOKUP(B180,GD_CHAM_CONG!$C$6:$AN$447,38,FALSE)</f>
        <v>26</v>
      </c>
      <c r="F180" s="124">
        <f>VLOOKUP(C180,GD_CHAM_CONG!D181:AN181,36,FALSE)</f>
        <v>26</v>
      </c>
      <c r="G180" s="25">
        <f>E180/F180*DM_TI_LE!$F$26*GD_CHUNG!M180</f>
        <v>620000</v>
      </c>
    </row>
    <row r="181" spans="1:7" ht="12.75">
      <c r="A181" s="36">
        <v>177</v>
      </c>
      <c r="B181" s="38">
        <f>RPT_LNS_LUONG_CHE_DO!B181:D181</f>
        <v>10689</v>
      </c>
      <c r="C181" s="38" t="str">
        <f>RPT_LNS_LUONG_CHE_DO!C181:E181</f>
        <v>Đỗ Minh Hải</v>
      </c>
      <c r="D181" s="38" t="str">
        <f>RPT_LNS_LUONG_CHE_DO!D181:F181</f>
        <v>NV Lái xe - VHTTB</v>
      </c>
      <c r="E181" s="124">
        <f>VLOOKUP(B181,GD_CHAM_CONG!$C$6:$AN$447,38,FALSE)</f>
        <v>26</v>
      </c>
      <c r="F181" s="124">
        <f>VLOOKUP(C181,GD_CHAM_CONG!D182:AN182,36,FALSE)</f>
        <v>26</v>
      </c>
      <c r="G181" s="25">
        <f>E181/F181*DM_TI_LE!$F$26*GD_CHUNG!M181</f>
        <v>310000</v>
      </c>
    </row>
    <row r="182" spans="1:7" ht="12.75">
      <c r="A182" s="36">
        <v>178</v>
      </c>
      <c r="B182" s="38">
        <f>RPT_LNS_LUONG_CHE_DO!B182:D182</f>
        <v>10690</v>
      </c>
      <c r="C182" s="38" t="str">
        <f>RPT_LNS_LUONG_CHE_DO!C182:E182</f>
        <v>Phạm Đăng Khoa</v>
      </c>
      <c r="D182" s="38" t="str">
        <f>RPT_LNS_LUONG_CHE_DO!D182:F182</f>
        <v>NV Lái xe - VHTTB</v>
      </c>
      <c r="E182" s="124">
        <f>VLOOKUP(B182,GD_CHAM_CONG!$C$6:$AN$447,38,FALSE)</f>
        <v>26</v>
      </c>
      <c r="F182" s="124">
        <f>VLOOKUP(C182,GD_CHAM_CONG!D183:AN183,36,FALSE)</f>
        <v>26</v>
      </c>
      <c r="G182" s="25">
        <f>E182/F182*DM_TI_LE!$F$26*GD_CHUNG!M182</f>
        <v>0</v>
      </c>
    </row>
    <row r="183" spans="1:7" ht="12.75">
      <c r="A183" s="36">
        <v>179</v>
      </c>
      <c r="B183" s="38">
        <f>RPT_LNS_LUONG_CHE_DO!B183:D183</f>
        <v>10691</v>
      </c>
      <c r="C183" s="38" t="str">
        <f>RPT_LNS_LUONG_CHE_DO!C183:E183</f>
        <v>Hoàng Văn Thanh</v>
      </c>
      <c r="D183" s="38" t="str">
        <f>RPT_LNS_LUONG_CHE_DO!D183:F183</f>
        <v>NV Lái xe - VHTTB</v>
      </c>
      <c r="E183" s="124">
        <f>VLOOKUP(B183,GD_CHAM_CONG!$C$6:$AN$447,38,FALSE)</f>
        <v>26</v>
      </c>
      <c r="F183" s="124">
        <f>VLOOKUP(C183,GD_CHAM_CONG!D184:AN184,36,FALSE)</f>
        <v>26</v>
      </c>
      <c r="G183" s="25">
        <f>E183/F183*DM_TI_LE!$F$26*GD_CHUNG!M183</f>
        <v>0</v>
      </c>
    </row>
    <row r="184" spans="1:7" ht="12.75">
      <c r="A184" s="36">
        <v>180</v>
      </c>
      <c r="B184" s="38">
        <f>RPT_LNS_LUONG_CHE_DO!B184:D184</f>
        <v>10692</v>
      </c>
      <c r="C184" s="38" t="str">
        <f>RPT_LNS_LUONG_CHE_DO!C184:E184</f>
        <v>Đỗ Quang Tiến</v>
      </c>
      <c r="D184" s="38" t="str">
        <f>RPT_LNS_LUONG_CHE_DO!D184:F184</f>
        <v>NV Lái xe - VHTTB</v>
      </c>
      <c r="E184" s="124">
        <f>VLOOKUP(B184,GD_CHAM_CONG!$C$6:$AN$447,38,FALSE)</f>
        <v>26</v>
      </c>
      <c r="F184" s="124">
        <f>VLOOKUP(C184,GD_CHAM_CONG!D185:AN185,36,FALSE)</f>
        <v>26</v>
      </c>
      <c r="G184" s="25">
        <f>E184/F184*DM_TI_LE!$F$26*GD_CHUNG!M184</f>
        <v>155000</v>
      </c>
    </row>
    <row r="185" spans="1:7" ht="12.75">
      <c r="A185" s="36">
        <v>181</v>
      </c>
      <c r="B185" s="38">
        <f>RPT_LNS_LUONG_CHE_DO!B185:D185</f>
        <v>10693</v>
      </c>
      <c r="C185" s="38" t="str">
        <f>RPT_LNS_LUONG_CHE_DO!C185:E185</f>
        <v>Hoàng Sơn</v>
      </c>
      <c r="D185" s="38" t="str">
        <f>RPT_LNS_LUONG_CHE_DO!D185:F185</f>
        <v>NV Lái xe - VHTTB</v>
      </c>
      <c r="E185" s="124">
        <f>VLOOKUP(B185,GD_CHAM_CONG!$C$6:$AN$447,38,FALSE)</f>
        <v>26</v>
      </c>
      <c r="F185" s="124">
        <f>VLOOKUP(C185,GD_CHAM_CONG!D186:AN186,36,FALSE)</f>
        <v>26</v>
      </c>
      <c r="G185" s="25">
        <f>E185/F185*DM_TI_LE!$F$26*GD_CHUNG!M185</f>
        <v>0</v>
      </c>
    </row>
    <row r="186" spans="1:7" ht="12.75">
      <c r="A186" s="36">
        <v>182</v>
      </c>
      <c r="B186" s="38">
        <f>RPT_LNS_LUONG_CHE_DO!B186:D186</f>
        <v>10694</v>
      </c>
      <c r="C186" s="38" t="str">
        <f>RPT_LNS_LUONG_CHE_DO!C186:E186</f>
        <v>Trần Văn Trà</v>
      </c>
      <c r="D186" s="38" t="str">
        <f>RPT_LNS_LUONG_CHE_DO!D186:F186</f>
        <v>NV Lái xe - VHTTB</v>
      </c>
      <c r="E186" s="124">
        <f>VLOOKUP(B186,GD_CHAM_CONG!$C$6:$AN$447,38,FALSE)</f>
        <v>26</v>
      </c>
      <c r="F186" s="124">
        <f>VLOOKUP(C186,GD_CHAM_CONG!D187:AN187,36,FALSE)</f>
        <v>26</v>
      </c>
      <c r="G186" s="25">
        <f>E186/F186*DM_TI_LE!$F$26*GD_CHUNG!M186</f>
        <v>155000</v>
      </c>
    </row>
    <row r="187" spans="1:7" ht="12.75">
      <c r="A187" s="36">
        <v>183</v>
      </c>
      <c r="B187" s="38">
        <f>RPT_LNS_LUONG_CHE_DO!B187:D187</f>
        <v>10696</v>
      </c>
      <c r="C187" s="38" t="str">
        <f>RPT_LNS_LUONG_CHE_DO!C187:E187</f>
        <v>Nguyễn Đình Thiện</v>
      </c>
      <c r="D187" s="38" t="str">
        <f>RPT_LNS_LUONG_CHE_DO!D187:F187</f>
        <v>NV Lái xe - VHTTB</v>
      </c>
      <c r="E187" s="124">
        <f>VLOOKUP(B187,GD_CHAM_CONG!$C$6:$AN$447,38,FALSE)</f>
        <v>26</v>
      </c>
      <c r="F187" s="124">
        <f>VLOOKUP(C187,GD_CHAM_CONG!D188:AN188,36,FALSE)</f>
        <v>26</v>
      </c>
      <c r="G187" s="25">
        <f>E187/F187*DM_TI_LE!$F$26*GD_CHUNG!M187</f>
        <v>0</v>
      </c>
    </row>
    <row r="188" spans="1:7" ht="12.75">
      <c r="A188" s="36">
        <v>184</v>
      </c>
      <c r="B188" s="38">
        <f>RPT_LNS_LUONG_CHE_DO!B188:D188</f>
        <v>10697</v>
      </c>
      <c r="C188" s="38" t="str">
        <f>RPT_LNS_LUONG_CHE_DO!C188:E188</f>
        <v>Trần Hưng Nhân</v>
      </c>
      <c r="D188" s="38" t="str">
        <f>RPT_LNS_LUONG_CHE_DO!D188:F188</f>
        <v>NV Lái xe - VHTTB</v>
      </c>
      <c r="E188" s="124">
        <f>VLOOKUP(B188,GD_CHAM_CONG!$C$6:$AN$447,38,FALSE)</f>
        <v>26</v>
      </c>
      <c r="F188" s="124">
        <f>VLOOKUP(C188,GD_CHAM_CONG!D189:AN189,36,FALSE)</f>
        <v>26</v>
      </c>
      <c r="G188" s="25">
        <f>E188/F188*DM_TI_LE!$F$26*GD_CHUNG!M188</f>
        <v>0</v>
      </c>
    </row>
    <row r="189" spans="1:7" ht="12.75">
      <c r="A189" s="36">
        <v>185</v>
      </c>
      <c r="B189" s="38">
        <f>RPT_LNS_LUONG_CHE_DO!B189:D189</f>
        <v>10698</v>
      </c>
      <c r="C189" s="38" t="str">
        <f>RPT_LNS_LUONG_CHE_DO!C189:E189</f>
        <v>Nguyễn Ngọc Toàn</v>
      </c>
      <c r="D189" s="38" t="str">
        <f>RPT_LNS_LUONG_CHE_DO!D189:F189</f>
        <v>NV Lái xe - VHTTB</v>
      </c>
      <c r="E189" s="124">
        <f>VLOOKUP(B189,GD_CHAM_CONG!$C$6:$AN$447,38,FALSE)</f>
        <v>26</v>
      </c>
      <c r="F189" s="124">
        <f>VLOOKUP(C189,GD_CHAM_CONG!D190:AN190,36,FALSE)</f>
        <v>26</v>
      </c>
      <c r="G189" s="25">
        <f>E189/F189*DM_TI_LE!$F$26*GD_CHUNG!M189</f>
        <v>0</v>
      </c>
    </row>
    <row r="190" spans="1:7" ht="12.75">
      <c r="A190" s="36">
        <v>186</v>
      </c>
      <c r="B190" s="38">
        <f>RPT_LNS_LUONG_CHE_DO!B190:D190</f>
        <v>10700</v>
      </c>
      <c r="C190" s="38" t="str">
        <f>RPT_LNS_LUONG_CHE_DO!C190:E190</f>
        <v>Đặng Đức Mạnh</v>
      </c>
      <c r="D190" s="38" t="str">
        <f>RPT_LNS_LUONG_CHE_DO!D190:F190</f>
        <v>NV Lái xe - VHTTB</v>
      </c>
      <c r="E190" s="124">
        <f>VLOOKUP(B190,GD_CHAM_CONG!$C$6:$AN$447,38,FALSE)</f>
        <v>26</v>
      </c>
      <c r="F190" s="124">
        <f>VLOOKUP(C190,GD_CHAM_CONG!D191:AN191,36,FALSE)</f>
        <v>26</v>
      </c>
      <c r="G190" s="25">
        <f>E190/F190*DM_TI_LE!$F$26*GD_CHUNG!M190</f>
        <v>0</v>
      </c>
    </row>
    <row r="191" spans="1:7" ht="12.75">
      <c r="A191" s="36">
        <v>187</v>
      </c>
      <c r="B191" s="38">
        <f>RPT_LNS_LUONG_CHE_DO!B191:D191</f>
        <v>10701</v>
      </c>
      <c r="C191" s="38" t="str">
        <f>RPT_LNS_LUONG_CHE_DO!C191:E191</f>
        <v>Đỗ Ngọc Lân</v>
      </c>
      <c r="D191" s="38" t="str">
        <f>RPT_LNS_LUONG_CHE_DO!D191:F191</f>
        <v>NV Lái xe - VHTTB</v>
      </c>
      <c r="E191" s="124">
        <f>VLOOKUP(B191,GD_CHAM_CONG!$C$6:$AN$447,38,FALSE)</f>
        <v>26</v>
      </c>
      <c r="F191" s="124">
        <f>VLOOKUP(C191,GD_CHAM_CONG!D192:AN192,36,FALSE)</f>
        <v>26</v>
      </c>
      <c r="G191" s="25">
        <f>E191/F191*DM_TI_LE!$F$26*GD_CHUNG!M191</f>
        <v>155000</v>
      </c>
    </row>
    <row r="192" spans="1:7" ht="12.75">
      <c r="A192" s="36">
        <v>188</v>
      </c>
      <c r="B192" s="38">
        <f>RPT_LNS_LUONG_CHE_DO!B192:D192</f>
        <v>10702</v>
      </c>
      <c r="C192" s="38" t="str">
        <f>RPT_LNS_LUONG_CHE_DO!C192:E192</f>
        <v>Nguyễn Tuấn Anh</v>
      </c>
      <c r="D192" s="38" t="str">
        <f>RPT_LNS_LUONG_CHE_DO!D192:F192</f>
        <v>NV Lái xe - VHTTB</v>
      </c>
      <c r="E192" s="124">
        <f>VLOOKUP(B192,GD_CHAM_CONG!$C$6:$AN$447,38,FALSE)</f>
        <v>26</v>
      </c>
      <c r="F192" s="124">
        <f>VLOOKUP(C192,GD_CHAM_CONG!D193:AN193,36,FALSE)</f>
        <v>26</v>
      </c>
      <c r="G192" s="25">
        <f>E192/F192*DM_TI_LE!$F$26*GD_CHUNG!M192</f>
        <v>0</v>
      </c>
    </row>
    <row r="193" spans="1:7" ht="12.75">
      <c r="A193" s="36">
        <v>189</v>
      </c>
      <c r="B193" s="38">
        <f>RPT_LNS_LUONG_CHE_DO!B193:D193</f>
        <v>10703</v>
      </c>
      <c r="C193" s="38" t="str">
        <f>RPT_LNS_LUONG_CHE_DO!C193:E193</f>
        <v>Trần Văn Dậu</v>
      </c>
      <c r="D193" s="38" t="str">
        <f>RPT_LNS_LUONG_CHE_DO!D193:F193</f>
        <v>NV Lái xe - VHTTB</v>
      </c>
      <c r="E193" s="124">
        <f>VLOOKUP(B193,GD_CHAM_CONG!$C$6:$AN$447,38,FALSE)</f>
        <v>26</v>
      </c>
      <c r="F193" s="124">
        <f>VLOOKUP(C193,GD_CHAM_CONG!D194:AN194,36,FALSE)</f>
        <v>26</v>
      </c>
      <c r="G193" s="25">
        <f>E193/F193*DM_TI_LE!$F$26*GD_CHUNG!M193</f>
        <v>0</v>
      </c>
    </row>
    <row r="194" spans="1:7" ht="12.75">
      <c r="A194" s="36">
        <v>190</v>
      </c>
      <c r="B194" s="38">
        <f>RPT_LNS_LUONG_CHE_DO!B194:D194</f>
        <v>11140</v>
      </c>
      <c r="C194" s="38" t="str">
        <f>RPT_LNS_LUONG_CHE_DO!C194:E194</f>
        <v>Nguyễn Chí Công</v>
      </c>
      <c r="D194" s="38" t="str">
        <f>RPT_LNS_LUONG_CHE_DO!D194:F194</f>
        <v>NV Lái xe - VHTTB</v>
      </c>
      <c r="E194" s="124">
        <f>VLOOKUP(B194,GD_CHAM_CONG!$C$6:$AN$447,38,FALSE)</f>
        <v>26</v>
      </c>
      <c r="F194" s="124">
        <f>VLOOKUP(C194,GD_CHAM_CONG!D195:AN195,36,FALSE)</f>
        <v>26</v>
      </c>
      <c r="G194" s="25">
        <f>E194/F194*DM_TI_LE!$F$26*GD_CHUNG!M194</f>
        <v>0</v>
      </c>
    </row>
    <row r="195" spans="1:7" ht="12.75">
      <c r="A195" s="36">
        <v>191</v>
      </c>
      <c r="B195" s="38">
        <f>RPT_LNS_LUONG_CHE_DO!B195:D195</f>
        <v>10685</v>
      </c>
      <c r="C195" s="38" t="str">
        <f>RPT_LNS_LUONG_CHE_DO!C195:E195</f>
        <v>Hà Minh Trí</v>
      </c>
      <c r="D195" s="38" t="str">
        <f>RPT_LNS_LUONG_CHE_DO!D195:F195</f>
        <v>Đội trưởng</v>
      </c>
      <c r="E195" s="124">
        <f>VLOOKUP(B195,GD_CHAM_CONG!$C$6:$AN$447,38,FALSE)</f>
        <v>26</v>
      </c>
      <c r="F195" s="124">
        <f>VLOOKUP(C195,GD_CHAM_CONG!D196:AN196,36,FALSE)</f>
        <v>26</v>
      </c>
      <c r="G195" s="25">
        <f>E195/F195*DM_TI_LE!$F$26*GD_CHUNG!M195</f>
        <v>0</v>
      </c>
    </row>
    <row r="196" spans="1:7" ht="12.75">
      <c r="A196" s="36">
        <v>192</v>
      </c>
      <c r="B196" s="38">
        <f>RPT_LNS_LUONG_CHE_DO!B196:D196</f>
        <v>10709</v>
      </c>
      <c r="C196" s="38" t="str">
        <f>RPT_LNS_LUONG_CHE_DO!C196:E196</f>
        <v>Lê Hữu Thịnh</v>
      </c>
      <c r="D196" s="38" t="str">
        <f>RPT_LNS_LUONG_CHE_DO!D196:F196</f>
        <v>Đội phó</v>
      </c>
      <c r="E196" s="124">
        <f>VLOOKUP(B196,GD_CHAM_CONG!$C$6:$AN$447,38,FALSE)</f>
        <v>26</v>
      </c>
      <c r="F196" s="124">
        <f>VLOOKUP(C196,GD_CHAM_CONG!D197:AN197,36,FALSE)</f>
        <v>26</v>
      </c>
      <c r="G196" s="25">
        <f>E196/F196*DM_TI_LE!$F$26*GD_CHUNG!M196</f>
        <v>0</v>
      </c>
    </row>
    <row r="197" spans="1:7" ht="12.75">
      <c r="A197" s="36">
        <v>193</v>
      </c>
      <c r="B197" s="38">
        <f>RPT_LNS_LUONG_CHE_DO!B197:D197</f>
        <v>10715</v>
      </c>
      <c r="C197" s="38" t="str">
        <f>RPT_LNS_LUONG_CHE_DO!C197:E197</f>
        <v>Trần Văn Lộc</v>
      </c>
      <c r="D197" s="38" t="str">
        <f>RPT_LNS_LUONG_CHE_DO!D197:F197</f>
        <v>Đội phó</v>
      </c>
      <c r="E197" s="124">
        <f>VLOOKUP(B197,GD_CHAM_CONG!$C$6:$AN$447,38,FALSE)</f>
        <v>26</v>
      </c>
      <c r="F197" s="124">
        <f>VLOOKUP(C197,GD_CHAM_CONG!D198:AN198,36,FALSE)</f>
        <v>26</v>
      </c>
      <c r="G197" s="25">
        <f>E197/F197*DM_TI_LE!$F$26*GD_CHUNG!M197</f>
        <v>0</v>
      </c>
    </row>
    <row r="198" spans="1:7" ht="12.75">
      <c r="A198" s="36">
        <v>194</v>
      </c>
      <c r="B198" s="38">
        <f>RPT_LNS_LUONG_CHE_DO!B198:D198</f>
        <v>10734</v>
      </c>
      <c r="C198" s="38" t="str">
        <f>RPT_LNS_LUONG_CHE_DO!C198:E198</f>
        <v>Trần Duy Hải</v>
      </c>
      <c r="D198" s="38" t="str">
        <f>RPT_LNS_LUONG_CHE_DO!D198:F198</f>
        <v>Đội phó</v>
      </c>
      <c r="E198" s="124">
        <f>VLOOKUP(B198,GD_CHAM_CONG!$C$6:$AN$447,38,FALSE)</f>
        <v>26</v>
      </c>
      <c r="F198" s="124">
        <f>VLOOKUP(C198,GD_CHAM_CONG!D199:AN199,36,FALSE)</f>
        <v>26</v>
      </c>
      <c r="G198" s="25">
        <f>E198/F198*DM_TI_LE!$F$26*GD_CHUNG!M198</f>
        <v>0</v>
      </c>
    </row>
    <row r="199" spans="1:7" ht="12.75">
      <c r="A199" s="36">
        <v>195</v>
      </c>
      <c r="B199" s="38">
        <f>RPT_LNS_LUONG_CHE_DO!B199:D199</f>
        <v>10646</v>
      </c>
      <c r="C199" s="38" t="str">
        <f>RPT_LNS_LUONG_CHE_DO!C199:E199</f>
        <v>Lê Ngọc Cường</v>
      </c>
      <c r="D199" s="38" t="str">
        <f>RPT_LNS_LUONG_CHE_DO!D199:F199</f>
        <v>NV Lái xe - VHTTB</v>
      </c>
      <c r="E199" s="124">
        <f>VLOOKUP(B199,GD_CHAM_CONG!$C$6:$AN$447,38,FALSE)</f>
        <v>26</v>
      </c>
      <c r="F199" s="124">
        <f>VLOOKUP(C199,GD_CHAM_CONG!D200:AN200,36,FALSE)</f>
        <v>26</v>
      </c>
      <c r="G199" s="25">
        <f>E199/F199*DM_TI_LE!$F$26*GD_CHUNG!M199</f>
        <v>0</v>
      </c>
    </row>
    <row r="200" spans="1:7" ht="12.75">
      <c r="A200" s="36">
        <v>196</v>
      </c>
      <c r="B200" s="38">
        <f>RPT_LNS_LUONG_CHE_DO!B200:D200</f>
        <v>10647</v>
      </c>
      <c r="C200" s="38" t="str">
        <f>RPT_LNS_LUONG_CHE_DO!C200:E200</f>
        <v>Nguyễn Tiến Anh</v>
      </c>
      <c r="D200" s="38" t="str">
        <f>RPT_LNS_LUONG_CHE_DO!D200:F200</f>
        <v>Nhân viên Bốc xếp</v>
      </c>
      <c r="E200" s="124">
        <f>VLOOKUP(B200,GD_CHAM_CONG!$C$6:$AN$447,38,FALSE)</f>
        <v>20</v>
      </c>
      <c r="F200" s="124">
        <f>VLOOKUP(C200,GD_CHAM_CONG!D201:AN201,36,FALSE)</f>
        <v>26</v>
      </c>
      <c r="G200" s="25">
        <f>E200/F200*DM_TI_LE!$F$26*GD_CHUNG!M200</f>
        <v>0</v>
      </c>
    </row>
    <row r="201" spans="1:7" ht="12.75">
      <c r="A201" s="36">
        <v>197</v>
      </c>
      <c r="B201" s="38">
        <f>RPT_LNS_LUONG_CHE_DO!B201:D201</f>
        <v>10650</v>
      </c>
      <c r="C201" s="38" t="str">
        <f>RPT_LNS_LUONG_CHE_DO!C201:E201</f>
        <v>Ngô Ngọc Hảo</v>
      </c>
      <c r="D201" s="38" t="str">
        <f>RPT_LNS_LUONG_CHE_DO!D201:F201</f>
        <v>Nhân viên Bốc xếp</v>
      </c>
      <c r="E201" s="124">
        <f>VLOOKUP(B201,GD_CHAM_CONG!$C$6:$AN$447,38,FALSE)</f>
        <v>26</v>
      </c>
      <c r="F201" s="124">
        <f>VLOOKUP(C201,GD_CHAM_CONG!D202:AN202,36,FALSE)</f>
        <v>26</v>
      </c>
      <c r="G201" s="25">
        <f>E201/F201*DM_TI_LE!$F$26*GD_CHUNG!M201</f>
        <v>155000</v>
      </c>
    </row>
    <row r="202" spans="1:7" ht="12.75">
      <c r="A202" s="36">
        <v>198</v>
      </c>
      <c r="B202" s="38">
        <f>RPT_LNS_LUONG_CHE_DO!B202:D202</f>
        <v>10652</v>
      </c>
      <c r="C202" s="38" t="str">
        <f>RPT_LNS_LUONG_CHE_DO!C202:E202</f>
        <v>Trương Văn Triệu</v>
      </c>
      <c r="D202" s="38" t="str">
        <f>RPT_LNS_LUONG_CHE_DO!D202:F202</f>
        <v>Nhân viên Bốc xếp</v>
      </c>
      <c r="E202" s="124">
        <f>VLOOKUP(B202,GD_CHAM_CONG!$C$6:$AN$447,38,FALSE)</f>
        <v>20</v>
      </c>
      <c r="F202" s="124">
        <f>VLOOKUP(C202,GD_CHAM_CONG!D203:AN203,36,FALSE)</f>
        <v>26</v>
      </c>
      <c r="G202" s="25">
        <f>E202/F202*DM_TI_LE!$F$26*GD_CHUNG!M202</f>
        <v>0</v>
      </c>
    </row>
    <row r="203" spans="1:7" ht="12.75">
      <c r="A203" s="36">
        <v>199</v>
      </c>
      <c r="B203" s="38">
        <f>RPT_LNS_LUONG_CHE_DO!B203:D203</f>
        <v>10653</v>
      </c>
      <c r="C203" s="38" t="str">
        <f>RPT_LNS_LUONG_CHE_DO!C203:E203</f>
        <v>Nguyễn Ngọc Nam</v>
      </c>
      <c r="D203" s="38" t="str">
        <f>RPT_LNS_LUONG_CHE_DO!D203:F203</f>
        <v>Nhân viên Bốc xếp</v>
      </c>
      <c r="E203" s="124">
        <f>VLOOKUP(B203,GD_CHAM_CONG!$C$6:$AN$447,38,FALSE)</f>
        <v>26</v>
      </c>
      <c r="F203" s="124">
        <f>VLOOKUP(C203,GD_CHAM_CONG!D204:AN204,36,FALSE)</f>
        <v>26</v>
      </c>
      <c r="G203" s="25">
        <f>E203/F203*DM_TI_LE!$F$26*GD_CHUNG!M203</f>
        <v>0</v>
      </c>
    </row>
    <row r="204" spans="1:7" ht="12.75">
      <c r="A204" s="36">
        <v>200</v>
      </c>
      <c r="B204" s="38">
        <f>RPT_LNS_LUONG_CHE_DO!B204:D204</f>
        <v>10655</v>
      </c>
      <c r="C204" s="38" t="str">
        <f>RPT_LNS_LUONG_CHE_DO!C204:E204</f>
        <v>Nguyễn Chiến Thắng</v>
      </c>
      <c r="D204" s="38" t="str">
        <f>RPT_LNS_LUONG_CHE_DO!D204:F204</f>
        <v>Nhân viên Bốc xếp</v>
      </c>
      <c r="E204" s="124">
        <f>VLOOKUP(B204,GD_CHAM_CONG!$C$6:$AN$447,38,FALSE)</f>
        <v>26</v>
      </c>
      <c r="F204" s="124">
        <f>VLOOKUP(C204,GD_CHAM_CONG!D205:AN205,36,FALSE)</f>
        <v>26</v>
      </c>
      <c r="G204" s="25">
        <f>E204/F204*DM_TI_LE!$F$26*GD_CHUNG!M204</f>
        <v>0</v>
      </c>
    </row>
    <row r="205" spans="1:7" ht="12.75">
      <c r="A205" s="36">
        <v>201</v>
      </c>
      <c r="B205" s="38">
        <f>RPT_LNS_LUONG_CHE_DO!B205:D205</f>
        <v>10659</v>
      </c>
      <c r="C205" s="38" t="str">
        <f>RPT_LNS_LUONG_CHE_DO!C205:E205</f>
        <v>Ngô Ngọc Tiến</v>
      </c>
      <c r="D205" s="38" t="str">
        <f>RPT_LNS_LUONG_CHE_DO!D205:F205</f>
        <v>Nhân viên Bốc xếp</v>
      </c>
      <c r="E205" s="124">
        <f>VLOOKUP(B205,GD_CHAM_CONG!$C$6:$AN$447,38,FALSE)</f>
        <v>26</v>
      </c>
      <c r="F205" s="124">
        <f>VLOOKUP(C205,GD_CHAM_CONG!D206:AN206,36,FALSE)</f>
        <v>26</v>
      </c>
      <c r="G205" s="25">
        <f>E205/F205*DM_TI_LE!$F$26*GD_CHUNG!M205</f>
        <v>0</v>
      </c>
    </row>
    <row r="206" spans="1:7" ht="12.75">
      <c r="A206" s="36">
        <v>202</v>
      </c>
      <c r="B206" s="38">
        <f>RPT_LNS_LUONG_CHE_DO!B206:D206</f>
        <v>10662</v>
      </c>
      <c r="C206" s="38" t="str">
        <f>RPT_LNS_LUONG_CHE_DO!C206:E206</f>
        <v>Trần Văn Tĩnh</v>
      </c>
      <c r="D206" s="38" t="str">
        <f>RPT_LNS_LUONG_CHE_DO!D206:F206</f>
        <v>Nhân viên Bốc xếp</v>
      </c>
      <c r="E206" s="124">
        <f>VLOOKUP(B206,GD_CHAM_CONG!$C$6:$AN$447,38,FALSE)</f>
        <v>26</v>
      </c>
      <c r="F206" s="124">
        <f>VLOOKUP(C206,GD_CHAM_CONG!D207:AN207,36,FALSE)</f>
        <v>26</v>
      </c>
      <c r="G206" s="25">
        <f>E206/F206*DM_TI_LE!$F$26*GD_CHUNG!M206</f>
        <v>0</v>
      </c>
    </row>
    <row r="207" spans="1:7" ht="12.75">
      <c r="A207" s="36">
        <v>203</v>
      </c>
      <c r="B207" s="38">
        <f>RPT_LNS_LUONG_CHE_DO!B207:D207</f>
        <v>10663</v>
      </c>
      <c r="C207" s="38" t="str">
        <f>RPT_LNS_LUONG_CHE_DO!C207:E207</f>
        <v>Khổng Vũ Hùng</v>
      </c>
      <c r="D207" s="38" t="str">
        <f>RPT_LNS_LUONG_CHE_DO!D207:F207</f>
        <v>Nhân viên Bốc xếp</v>
      </c>
      <c r="E207" s="124">
        <f>VLOOKUP(B207,GD_CHAM_CONG!$C$6:$AN$447,38,FALSE)</f>
        <v>26</v>
      </c>
      <c r="F207" s="124">
        <f>VLOOKUP(C207,GD_CHAM_CONG!D208:AN208,36,FALSE)</f>
        <v>26</v>
      </c>
      <c r="G207" s="25">
        <f>E207/F207*DM_TI_LE!$F$26*GD_CHUNG!M207</f>
        <v>0</v>
      </c>
    </row>
    <row r="208" spans="1:7" ht="12.75">
      <c r="A208" s="36">
        <v>204</v>
      </c>
      <c r="B208" s="38">
        <f>RPT_LNS_LUONG_CHE_DO!B208:D208</f>
        <v>10664</v>
      </c>
      <c r="C208" s="38" t="str">
        <f>RPT_LNS_LUONG_CHE_DO!C208:E208</f>
        <v>Phan Bá Tráng</v>
      </c>
      <c r="D208" s="38" t="str">
        <f>RPT_LNS_LUONG_CHE_DO!D208:F208</f>
        <v>Nhân viên Bốc xếp</v>
      </c>
      <c r="E208" s="124">
        <f>VLOOKUP(B208,GD_CHAM_CONG!$C$6:$AN$447,38,FALSE)</f>
        <v>26</v>
      </c>
      <c r="F208" s="124">
        <f>VLOOKUP(C208,GD_CHAM_CONG!D209:AN209,36,FALSE)</f>
        <v>26</v>
      </c>
      <c r="G208" s="25">
        <f>E208/F208*DM_TI_LE!$F$26*GD_CHUNG!M208</f>
        <v>0</v>
      </c>
    </row>
    <row r="209" spans="1:7" ht="12.75">
      <c r="A209" s="36">
        <v>205</v>
      </c>
      <c r="B209" s="38">
        <f>RPT_LNS_LUONG_CHE_DO!B209:D209</f>
        <v>10666</v>
      </c>
      <c r="C209" s="38" t="str">
        <f>RPT_LNS_LUONG_CHE_DO!C209:E209</f>
        <v>Phạm Quang Trung</v>
      </c>
      <c r="D209" s="38" t="str">
        <f>RPT_LNS_LUONG_CHE_DO!D209:F209</f>
        <v>Nhân viên Bốc xếp</v>
      </c>
      <c r="E209" s="124">
        <f>VLOOKUP(B209,GD_CHAM_CONG!$C$6:$AN$447,38,FALSE)</f>
        <v>23</v>
      </c>
      <c r="F209" s="124">
        <f>VLOOKUP(C209,GD_CHAM_CONG!D210:AN210,36,FALSE)</f>
        <v>26</v>
      </c>
      <c r="G209" s="25">
        <f>E209/F209*DM_TI_LE!$F$26*GD_CHUNG!M209</f>
        <v>0</v>
      </c>
    </row>
    <row r="210" spans="1:7" ht="12.75">
      <c r="A210" s="36">
        <v>206</v>
      </c>
      <c r="B210" s="38">
        <f>RPT_LNS_LUONG_CHE_DO!B210:D210</f>
        <v>10667</v>
      </c>
      <c r="C210" s="38" t="str">
        <f>RPT_LNS_LUONG_CHE_DO!C210:E210</f>
        <v>Nguyễn Phi Trường</v>
      </c>
      <c r="D210" s="38" t="str">
        <f>RPT_LNS_LUONG_CHE_DO!D210:F210</f>
        <v>Nhân viên Bốc xếp</v>
      </c>
      <c r="E210" s="124">
        <f>VLOOKUP(B210,GD_CHAM_CONG!$C$6:$AN$447,38,FALSE)</f>
        <v>26</v>
      </c>
      <c r="F210" s="124">
        <f>VLOOKUP(C210,GD_CHAM_CONG!D211:AN211,36,FALSE)</f>
        <v>26</v>
      </c>
      <c r="G210" s="25">
        <f>E210/F210*DM_TI_LE!$F$26*GD_CHUNG!M210</f>
        <v>0</v>
      </c>
    </row>
    <row r="211" spans="1:7" ht="12.75">
      <c r="A211" s="36">
        <v>207</v>
      </c>
      <c r="B211" s="38">
        <f>RPT_LNS_LUONG_CHE_DO!B211:D211</f>
        <v>10668</v>
      </c>
      <c r="C211" s="38" t="str">
        <f>RPT_LNS_LUONG_CHE_DO!C211:E211</f>
        <v>Đới Minh Khoa</v>
      </c>
      <c r="D211" s="38" t="str">
        <f>RPT_LNS_LUONG_CHE_DO!D211:F211</f>
        <v>Nhân viên Bốc xếp</v>
      </c>
      <c r="E211" s="124">
        <f>VLOOKUP(B211,GD_CHAM_CONG!$C$6:$AN$447,38,FALSE)</f>
        <v>26</v>
      </c>
      <c r="F211" s="124">
        <f>VLOOKUP(C211,GD_CHAM_CONG!D212:AN212,36,FALSE)</f>
        <v>26</v>
      </c>
      <c r="G211" s="25">
        <f>E211/F211*DM_TI_LE!$F$26*GD_CHUNG!M211</f>
        <v>310000</v>
      </c>
    </row>
    <row r="212" spans="1:7" ht="12.75">
      <c r="A212" s="36">
        <v>208</v>
      </c>
      <c r="B212" s="38">
        <f>RPT_LNS_LUONG_CHE_DO!B212:D212</f>
        <v>10669</v>
      </c>
      <c r="C212" s="38" t="str">
        <f>RPT_LNS_LUONG_CHE_DO!C212:E212</f>
        <v>Nguyễn Xuân Tân</v>
      </c>
      <c r="D212" s="38" t="str">
        <f>RPT_LNS_LUONG_CHE_DO!D212:F212</f>
        <v>Nhân viên Bốc xếp</v>
      </c>
      <c r="E212" s="124">
        <f>VLOOKUP(B212,GD_CHAM_CONG!$C$6:$AN$447,38,FALSE)</f>
        <v>26</v>
      </c>
      <c r="F212" s="124">
        <f>VLOOKUP(C212,GD_CHAM_CONG!D213:AN213,36,FALSE)</f>
        <v>26</v>
      </c>
      <c r="G212" s="25">
        <f>E212/F212*DM_TI_LE!$F$26*GD_CHUNG!M212</f>
        <v>155000</v>
      </c>
    </row>
    <row r="213" spans="1:7" ht="12.75">
      <c r="A213" s="36">
        <v>209</v>
      </c>
      <c r="B213" s="38">
        <f>RPT_LNS_LUONG_CHE_DO!B213:D213</f>
        <v>10670</v>
      </c>
      <c r="C213" s="38" t="str">
        <f>RPT_LNS_LUONG_CHE_DO!C213:E213</f>
        <v>Nguyễn Văn Toàn</v>
      </c>
      <c r="D213" s="38" t="str">
        <f>RPT_LNS_LUONG_CHE_DO!D213:F213</f>
        <v>Nhân viên Bốc xếp</v>
      </c>
      <c r="E213" s="124">
        <f>VLOOKUP(B213,GD_CHAM_CONG!$C$6:$AN$447,38,FALSE)</f>
        <v>26</v>
      </c>
      <c r="F213" s="124">
        <f>VLOOKUP(C213,GD_CHAM_CONG!D214:AN214,36,FALSE)</f>
        <v>26</v>
      </c>
      <c r="G213" s="25">
        <f>E213/F213*DM_TI_LE!$F$26*GD_CHUNG!M213</f>
        <v>620000</v>
      </c>
    </row>
    <row r="214" spans="1:7" ht="12.75">
      <c r="A214" s="36">
        <v>210</v>
      </c>
      <c r="B214" s="38">
        <f>RPT_LNS_LUONG_CHE_DO!B214:D214</f>
        <v>10672</v>
      </c>
      <c r="C214" s="38" t="str">
        <f>RPT_LNS_LUONG_CHE_DO!C214:E214</f>
        <v>Triệu Tuấn Anh</v>
      </c>
      <c r="D214" s="38" t="str">
        <f>RPT_LNS_LUONG_CHE_DO!D214:F214</f>
        <v>Nhân viên Bốc xếp</v>
      </c>
      <c r="E214" s="124">
        <f>VLOOKUP(B214,GD_CHAM_CONG!$C$6:$AN$447,38,FALSE)</f>
        <v>26</v>
      </c>
      <c r="F214" s="124">
        <f>VLOOKUP(C214,GD_CHAM_CONG!D215:AN215,36,FALSE)</f>
        <v>26</v>
      </c>
      <c r="G214" s="25">
        <f>E214/F214*DM_TI_LE!$F$26*GD_CHUNG!M214</f>
        <v>0</v>
      </c>
    </row>
    <row r="215" spans="1:7" ht="12.75">
      <c r="A215" s="36">
        <v>211</v>
      </c>
      <c r="B215" s="38">
        <f>RPT_LNS_LUONG_CHE_DO!B215:D215</f>
        <v>10674</v>
      </c>
      <c r="C215" s="38" t="str">
        <f>RPT_LNS_LUONG_CHE_DO!C215:E215</f>
        <v>Nguyễn Văn Tuế</v>
      </c>
      <c r="D215" s="38" t="str">
        <f>RPT_LNS_LUONG_CHE_DO!D215:F215</f>
        <v>Nhân viên Bốc xếp</v>
      </c>
      <c r="E215" s="124">
        <f>VLOOKUP(B215,GD_CHAM_CONG!$C$6:$AN$447,38,FALSE)</f>
        <v>20</v>
      </c>
      <c r="F215" s="124">
        <f>VLOOKUP(C215,GD_CHAM_CONG!D216:AN216,36,FALSE)</f>
        <v>26</v>
      </c>
      <c r="G215" s="25">
        <f>E215/F215*DM_TI_LE!$F$26*GD_CHUNG!M215</f>
        <v>238461.5384615385</v>
      </c>
    </row>
    <row r="216" spans="1:7" ht="12.75">
      <c r="A216" s="36">
        <v>212</v>
      </c>
      <c r="B216" s="38">
        <f>RPT_LNS_LUONG_CHE_DO!B216:D216</f>
        <v>10675</v>
      </c>
      <c r="C216" s="38" t="str">
        <f>RPT_LNS_LUONG_CHE_DO!C216:E216</f>
        <v>Phạm Văn Bảy</v>
      </c>
      <c r="D216" s="38" t="str">
        <f>RPT_LNS_LUONG_CHE_DO!D216:F216</f>
        <v>Nhân viên Bốc xếp</v>
      </c>
      <c r="E216" s="124">
        <f>VLOOKUP(B216,GD_CHAM_CONG!$C$6:$AN$447,38,FALSE)</f>
        <v>26</v>
      </c>
      <c r="F216" s="124">
        <f>VLOOKUP(C216,GD_CHAM_CONG!D217:AN217,36,FALSE)</f>
        <v>26</v>
      </c>
      <c r="G216" s="25">
        <f>E216/F216*DM_TI_LE!$F$26*GD_CHUNG!M216</f>
        <v>155000</v>
      </c>
    </row>
    <row r="217" spans="1:7" ht="12.75">
      <c r="A217" s="36">
        <v>213</v>
      </c>
      <c r="B217" s="38">
        <f>RPT_LNS_LUONG_CHE_DO!B217:D217</f>
        <v>10676</v>
      </c>
      <c r="C217" s="38" t="str">
        <f>RPT_LNS_LUONG_CHE_DO!C217:E217</f>
        <v>Vương Khắc Hòa</v>
      </c>
      <c r="D217" s="38" t="str">
        <f>RPT_LNS_LUONG_CHE_DO!D217:F217</f>
        <v>NV Lái xe - VHTTB</v>
      </c>
      <c r="E217" s="124">
        <f>VLOOKUP(B217,GD_CHAM_CONG!$C$6:$AN$447,38,FALSE)</f>
        <v>26</v>
      </c>
      <c r="F217" s="124">
        <f>VLOOKUP(C217,GD_CHAM_CONG!D218:AN218,36,FALSE)</f>
        <v>26</v>
      </c>
      <c r="G217" s="25">
        <f>E217/F217*DM_TI_LE!$F$26*GD_CHUNG!M217</f>
        <v>0</v>
      </c>
    </row>
    <row r="218" spans="1:7" ht="12.75">
      <c r="A218" s="36">
        <v>214</v>
      </c>
      <c r="B218" s="38">
        <f>RPT_LNS_LUONG_CHE_DO!B218:D218</f>
        <v>10677</v>
      </c>
      <c r="C218" s="38" t="str">
        <f>RPT_LNS_LUONG_CHE_DO!C218:E218</f>
        <v>Vũ Văn Thành</v>
      </c>
      <c r="D218" s="38" t="str">
        <f>RPT_LNS_LUONG_CHE_DO!D218:F218</f>
        <v>Nhân viên Bốc xếp</v>
      </c>
      <c r="E218" s="124">
        <f>VLOOKUP(B218,GD_CHAM_CONG!$C$6:$AN$447,38,FALSE)</f>
        <v>26</v>
      </c>
      <c r="F218" s="124">
        <f>VLOOKUP(C218,GD_CHAM_CONG!D219:AN219,36,FALSE)</f>
        <v>26</v>
      </c>
      <c r="G218" s="25">
        <f>E218/F218*DM_TI_LE!$F$26*GD_CHUNG!M218</f>
        <v>0</v>
      </c>
    </row>
    <row r="219" spans="1:7" ht="12.75">
      <c r="A219" s="36">
        <v>215</v>
      </c>
      <c r="B219" s="38">
        <f>RPT_LNS_LUONG_CHE_DO!B219:D219</f>
        <v>10678</v>
      </c>
      <c r="C219" s="38" t="str">
        <f>RPT_LNS_LUONG_CHE_DO!C219:E219</f>
        <v>Phạm Thanh Quang</v>
      </c>
      <c r="D219" s="38" t="str">
        <f>RPT_LNS_LUONG_CHE_DO!D219:F219</f>
        <v>Nhân viên Bốc xếp</v>
      </c>
      <c r="E219" s="124">
        <f>VLOOKUP(B219,GD_CHAM_CONG!$C$6:$AN$447,38,FALSE)</f>
        <v>26</v>
      </c>
      <c r="F219" s="124">
        <f>VLOOKUP(C219,GD_CHAM_CONG!D220:AN220,36,FALSE)</f>
        <v>26</v>
      </c>
      <c r="G219" s="25">
        <f>E219/F219*DM_TI_LE!$F$26*GD_CHUNG!M219</f>
        <v>155000</v>
      </c>
    </row>
    <row r="220" spans="1:7" ht="12.75">
      <c r="A220" s="36">
        <v>216</v>
      </c>
      <c r="B220" s="38">
        <f>RPT_LNS_LUONG_CHE_DO!B220:D220</f>
        <v>10679</v>
      </c>
      <c r="C220" s="38" t="str">
        <f>RPT_LNS_LUONG_CHE_DO!C220:E220</f>
        <v>Lã Văn Thảo</v>
      </c>
      <c r="D220" s="38" t="str">
        <f>RPT_LNS_LUONG_CHE_DO!D220:F220</f>
        <v>Nhân viên Bốc xếp</v>
      </c>
      <c r="E220" s="124">
        <f>VLOOKUP(B220,GD_CHAM_CONG!$C$6:$AN$447,38,FALSE)</f>
        <v>24</v>
      </c>
      <c r="F220" s="124">
        <f>VLOOKUP(C220,GD_CHAM_CONG!D221:AN221,36,FALSE)</f>
        <v>26</v>
      </c>
      <c r="G220" s="25">
        <f>E220/F220*DM_TI_LE!$F$26*GD_CHUNG!M220</f>
        <v>0</v>
      </c>
    </row>
    <row r="221" spans="1:7" ht="12.75">
      <c r="A221" s="36">
        <v>217</v>
      </c>
      <c r="B221" s="38">
        <f>RPT_LNS_LUONG_CHE_DO!B221:D221</f>
        <v>10680</v>
      </c>
      <c r="C221" s="38" t="str">
        <f>RPT_LNS_LUONG_CHE_DO!C221:E221</f>
        <v>Nguyễn Thanh Bình</v>
      </c>
      <c r="D221" s="38" t="str">
        <f>RPT_LNS_LUONG_CHE_DO!D221:F221</f>
        <v>Nhân viên Bốc xếp</v>
      </c>
      <c r="E221" s="124">
        <f>VLOOKUP(B221,GD_CHAM_CONG!$C$6:$AN$447,38,FALSE)</f>
        <v>26</v>
      </c>
      <c r="F221" s="124">
        <f>VLOOKUP(C221,GD_CHAM_CONG!D222:AN222,36,FALSE)</f>
        <v>26</v>
      </c>
      <c r="G221" s="25">
        <f>E221/F221*DM_TI_LE!$F$26*GD_CHUNG!M221</f>
        <v>310000</v>
      </c>
    </row>
    <row r="222" spans="1:7" ht="12.75">
      <c r="A222" s="36">
        <v>218</v>
      </c>
      <c r="B222" s="38">
        <f>RPT_LNS_LUONG_CHE_DO!B222:D222</f>
        <v>11086</v>
      </c>
      <c r="C222" s="38" t="str">
        <f>RPT_LNS_LUONG_CHE_DO!C222:E222</f>
        <v>Nguyễn Quốc Dũng</v>
      </c>
      <c r="D222" s="38" t="str">
        <f>RPT_LNS_LUONG_CHE_DO!D222:F222</f>
        <v>Nhân viên Bốc xếp</v>
      </c>
      <c r="E222" s="124">
        <f>VLOOKUP(B222,GD_CHAM_CONG!$C$6:$AN$447,38,FALSE)</f>
        <v>26</v>
      </c>
      <c r="F222" s="124">
        <f>VLOOKUP(C222,GD_CHAM_CONG!D223:AN223,36,FALSE)</f>
        <v>26</v>
      </c>
      <c r="G222" s="25">
        <f>E222/F222*DM_TI_LE!$F$26*GD_CHUNG!M222</f>
        <v>155000</v>
      </c>
    </row>
    <row r="223" spans="1:7" ht="12.75">
      <c r="A223" s="36">
        <v>219</v>
      </c>
      <c r="B223" s="38">
        <f>RPT_LNS_LUONG_CHE_DO!B223:D223</f>
        <v>11092</v>
      </c>
      <c r="C223" s="38" t="str">
        <f>RPT_LNS_LUONG_CHE_DO!C223:E223</f>
        <v>Nguyễn Thành Long</v>
      </c>
      <c r="D223" s="38" t="str">
        <f>RPT_LNS_LUONG_CHE_DO!D223:F223</f>
        <v>Nhân viên Bốc xếp</v>
      </c>
      <c r="E223" s="124">
        <f>VLOOKUP(B223,GD_CHAM_CONG!$C$6:$AN$447,38,FALSE)</f>
        <v>26</v>
      </c>
      <c r="F223" s="124">
        <f>VLOOKUP(C223,GD_CHAM_CONG!D224:AN224,36,FALSE)</f>
        <v>26</v>
      </c>
      <c r="G223" s="25">
        <f>E223/F223*DM_TI_LE!$F$26*GD_CHUNG!M223</f>
        <v>0</v>
      </c>
    </row>
    <row r="224" spans="1:7" ht="12.75">
      <c r="A224" s="36">
        <v>220</v>
      </c>
      <c r="B224" s="38">
        <f>RPT_LNS_LUONG_CHE_DO!B224:D224</f>
        <v>11094</v>
      </c>
      <c r="C224" s="38" t="str">
        <f>RPT_LNS_LUONG_CHE_DO!C224:E224</f>
        <v>Nguyễn Xuân Đỏ</v>
      </c>
      <c r="D224" s="38" t="str">
        <f>RPT_LNS_LUONG_CHE_DO!D224:F224</f>
        <v>Nhân viên Bốc xếp</v>
      </c>
      <c r="E224" s="124">
        <f>VLOOKUP(B224,GD_CHAM_CONG!$C$6:$AN$447,38,FALSE)</f>
        <v>26</v>
      </c>
      <c r="F224" s="124">
        <f>VLOOKUP(C224,GD_CHAM_CONG!D225:AN225,36,FALSE)</f>
        <v>26</v>
      </c>
      <c r="G224" s="25">
        <f>E224/F224*DM_TI_LE!$F$26*GD_CHUNG!M224</f>
        <v>155000</v>
      </c>
    </row>
    <row r="225" spans="1:7" ht="12.75">
      <c r="A225" s="36">
        <v>221</v>
      </c>
      <c r="B225" s="38">
        <f>RPT_LNS_LUONG_CHE_DO!B225:D225</f>
        <v>11095</v>
      </c>
      <c r="C225" s="38" t="str">
        <f>RPT_LNS_LUONG_CHE_DO!C225:E225</f>
        <v>Đỗ Văn Phụng</v>
      </c>
      <c r="D225" s="38" t="str">
        <f>RPT_LNS_LUONG_CHE_DO!D225:F225</f>
        <v>Nhân viên Bốc xếp</v>
      </c>
      <c r="E225" s="124">
        <f>VLOOKUP(B225,GD_CHAM_CONG!$C$6:$AN$447,38,FALSE)</f>
        <v>26</v>
      </c>
      <c r="F225" s="124">
        <f>VLOOKUP(C225,GD_CHAM_CONG!D226:AN226,36,FALSE)</f>
        <v>26</v>
      </c>
      <c r="G225" s="25">
        <f>E225/F225*DM_TI_LE!$F$26*GD_CHUNG!M225</f>
        <v>0</v>
      </c>
    </row>
    <row r="226" spans="1:7" ht="12.75">
      <c r="A226" s="36">
        <v>222</v>
      </c>
      <c r="B226" s="38">
        <f>RPT_LNS_LUONG_CHE_DO!B226:D226</f>
        <v>11097</v>
      </c>
      <c r="C226" s="38" t="str">
        <f>RPT_LNS_LUONG_CHE_DO!C226:E226</f>
        <v>Trần Đình Thăng</v>
      </c>
      <c r="D226" s="38" t="str">
        <f>RPT_LNS_LUONG_CHE_DO!D226:F226</f>
        <v>Nhân viên Bốc xếp</v>
      </c>
      <c r="E226" s="124">
        <f>VLOOKUP(B226,GD_CHAM_CONG!$C$6:$AN$447,38,FALSE)</f>
        <v>26</v>
      </c>
      <c r="F226" s="124">
        <f>VLOOKUP(C226,GD_CHAM_CONG!D227:AN227,36,FALSE)</f>
        <v>26</v>
      </c>
      <c r="G226" s="25">
        <f>E226/F226*DM_TI_LE!$F$26*GD_CHUNG!M226</f>
        <v>155000</v>
      </c>
    </row>
    <row r="227" spans="1:7" ht="12.75">
      <c r="A227" s="36">
        <v>223</v>
      </c>
      <c r="B227" s="38">
        <f>RPT_LNS_LUONG_CHE_DO!B227:D227</f>
        <v>11098</v>
      </c>
      <c r="C227" s="38" t="str">
        <f>RPT_LNS_LUONG_CHE_DO!C227:E227</f>
        <v>Lương Bá Huỳnh</v>
      </c>
      <c r="D227" s="38" t="str">
        <f>RPT_LNS_LUONG_CHE_DO!D227:F227</f>
        <v>Nhân viên Bốc xếp</v>
      </c>
      <c r="E227" s="124">
        <f>VLOOKUP(B227,GD_CHAM_CONG!$C$6:$AN$447,38,FALSE)</f>
        <v>26</v>
      </c>
      <c r="F227" s="124">
        <f>VLOOKUP(C227,GD_CHAM_CONG!D228:AN228,36,FALSE)</f>
        <v>26</v>
      </c>
      <c r="G227" s="25">
        <f>E227/F227*DM_TI_LE!$F$26*GD_CHUNG!M227</f>
        <v>155000</v>
      </c>
    </row>
    <row r="228" spans="1:7" ht="12.75">
      <c r="A228" s="36">
        <v>224</v>
      </c>
      <c r="B228" s="38">
        <f>RPT_LNS_LUONG_CHE_DO!B228:D228</f>
        <v>12574</v>
      </c>
      <c r="C228" s="38" t="str">
        <f>RPT_LNS_LUONG_CHE_DO!C228:E228</f>
        <v>Lê Văn Hùng</v>
      </c>
      <c r="D228" s="38" t="str">
        <f>RPT_LNS_LUONG_CHE_DO!D228:F228</f>
        <v>Nhân viên Bốc xếp</v>
      </c>
      <c r="E228" s="124">
        <f>VLOOKUP(B228,GD_CHAM_CONG!$C$6:$AN$447,38,FALSE)</f>
        <v>26</v>
      </c>
      <c r="F228" s="124">
        <f>VLOOKUP(C228,GD_CHAM_CONG!D229:AN229,36,FALSE)</f>
        <v>26</v>
      </c>
      <c r="G228" s="25">
        <f>E228/F228*DM_TI_LE!$F$26*GD_CHUNG!M228</f>
        <v>0</v>
      </c>
    </row>
    <row r="229" spans="1:7" ht="12.75">
      <c r="A229" s="36">
        <v>225</v>
      </c>
      <c r="B229" s="38">
        <f>RPT_LNS_LUONG_CHE_DO!B229:D229</f>
        <v>12576</v>
      </c>
      <c r="C229" s="38" t="str">
        <f>RPT_LNS_LUONG_CHE_DO!C229:E229</f>
        <v>Nguyễn Tùng Giang</v>
      </c>
      <c r="D229" s="38" t="str">
        <f>RPT_LNS_LUONG_CHE_DO!D229:F229</f>
        <v>Nhân viên Bốc xếp</v>
      </c>
      <c r="E229" s="124">
        <f>VLOOKUP(B229,GD_CHAM_CONG!$C$6:$AN$447,38,FALSE)</f>
        <v>26</v>
      </c>
      <c r="F229" s="124">
        <f>VLOOKUP(C229,GD_CHAM_CONG!D230:AN230,36,FALSE)</f>
        <v>26</v>
      </c>
      <c r="G229" s="25">
        <f>E229/F229*DM_TI_LE!$F$26*GD_CHUNG!M229</f>
        <v>0</v>
      </c>
    </row>
    <row r="230" spans="1:7" ht="12.75">
      <c r="A230" s="36">
        <v>226</v>
      </c>
      <c r="B230" s="38">
        <f>RPT_LNS_LUONG_CHE_DO!B230:D230</f>
        <v>12578</v>
      </c>
      <c r="C230" s="38" t="str">
        <f>RPT_LNS_LUONG_CHE_DO!C230:E230</f>
        <v>Bùi Bảo Long</v>
      </c>
      <c r="D230" s="38" t="str">
        <f>RPT_LNS_LUONG_CHE_DO!D230:F230</f>
        <v>Nhân viên Bốc xếp</v>
      </c>
      <c r="E230" s="124">
        <f>VLOOKUP(B230,GD_CHAM_CONG!$C$6:$AN$447,38,FALSE)</f>
        <v>26</v>
      </c>
      <c r="F230" s="124">
        <f>VLOOKUP(C230,GD_CHAM_CONG!D231:AN231,36,FALSE)</f>
        <v>26</v>
      </c>
      <c r="G230" s="25">
        <f>E230/F230*DM_TI_LE!$F$26*GD_CHUNG!M230</f>
        <v>155000</v>
      </c>
    </row>
    <row r="231" spans="1:7" ht="12.75">
      <c r="A231" s="36">
        <v>227</v>
      </c>
      <c r="B231" s="38">
        <f>RPT_LNS_LUONG_CHE_DO!B231:D231</f>
        <v>12580</v>
      </c>
      <c r="C231" s="38" t="str">
        <f>RPT_LNS_LUONG_CHE_DO!C231:E231</f>
        <v>Đào Công Duẩn</v>
      </c>
      <c r="D231" s="38" t="str">
        <f>RPT_LNS_LUONG_CHE_DO!D231:F231</f>
        <v>Nhân viên Bốc xếp</v>
      </c>
      <c r="E231" s="124">
        <f>VLOOKUP(B231,GD_CHAM_CONG!$C$6:$AN$447,38,FALSE)</f>
        <v>23</v>
      </c>
      <c r="F231" s="124">
        <f>VLOOKUP(C231,GD_CHAM_CONG!D232:AN232,36,FALSE)</f>
        <v>26</v>
      </c>
      <c r="G231" s="25">
        <f>E231/F231*DM_TI_LE!$F$26*GD_CHUNG!M231</f>
        <v>0</v>
      </c>
    </row>
    <row r="232" spans="1:7" ht="12.75">
      <c r="A232" s="36">
        <v>228</v>
      </c>
      <c r="B232" s="38">
        <f>RPT_LNS_LUONG_CHE_DO!B232:D232</f>
        <v>12581</v>
      </c>
      <c r="C232" s="38" t="str">
        <f>RPT_LNS_LUONG_CHE_DO!C232:E232</f>
        <v>Nguyễn Gia Thắng</v>
      </c>
      <c r="D232" s="38" t="str">
        <f>RPT_LNS_LUONG_CHE_DO!D232:F232</f>
        <v>Nhân viên Bốc xếp</v>
      </c>
      <c r="E232" s="124">
        <f>VLOOKUP(B232,GD_CHAM_CONG!$C$6:$AN$447,38,FALSE)</f>
        <v>26</v>
      </c>
      <c r="F232" s="124">
        <f>VLOOKUP(C232,GD_CHAM_CONG!D233:AN233,36,FALSE)</f>
        <v>26</v>
      </c>
      <c r="G232" s="25">
        <f>E232/F232*DM_TI_LE!$F$26*GD_CHUNG!M232</f>
        <v>0</v>
      </c>
    </row>
    <row r="233" spans="1:7" ht="12.75">
      <c r="A233" s="36">
        <v>229</v>
      </c>
      <c r="B233" s="38">
        <f>RPT_LNS_LUONG_CHE_DO!B233:D233</f>
        <v>12583</v>
      </c>
      <c r="C233" s="38" t="str">
        <f>RPT_LNS_LUONG_CHE_DO!C233:E233</f>
        <v>Nguyễn Huy Đáp</v>
      </c>
      <c r="D233" s="38" t="str">
        <f>RPT_LNS_LUONG_CHE_DO!D233:F233</f>
        <v>Nhân viên Bốc xếp</v>
      </c>
      <c r="E233" s="124">
        <f>VLOOKUP(B233,GD_CHAM_CONG!$C$6:$AN$447,38,FALSE)</f>
        <v>26</v>
      </c>
      <c r="F233" s="124">
        <f>VLOOKUP(C233,GD_CHAM_CONG!D234:AN234,36,FALSE)</f>
        <v>26</v>
      </c>
      <c r="G233" s="25">
        <f>E233/F233*DM_TI_LE!$F$26*GD_CHUNG!M233</f>
        <v>0</v>
      </c>
    </row>
    <row r="234" spans="1:7" ht="12.75">
      <c r="A234" s="36">
        <v>230</v>
      </c>
      <c r="B234" s="38">
        <f>RPT_LNS_LUONG_CHE_DO!B234:D234</f>
        <v>12584</v>
      </c>
      <c r="C234" s="38" t="str">
        <f>RPT_LNS_LUONG_CHE_DO!C234:E234</f>
        <v>Lê Văn Thịnh</v>
      </c>
      <c r="D234" s="38" t="str">
        <f>RPT_LNS_LUONG_CHE_DO!D234:F234</f>
        <v>Nhân viên Bốc xếp</v>
      </c>
      <c r="E234" s="124">
        <f>VLOOKUP(B234,GD_CHAM_CONG!$C$6:$AN$447,38,FALSE)</f>
        <v>26</v>
      </c>
      <c r="F234" s="124">
        <f>VLOOKUP(C234,GD_CHAM_CONG!D235:AN235,36,FALSE)</f>
        <v>26</v>
      </c>
      <c r="G234" s="25">
        <f>E234/F234*DM_TI_LE!$F$26*GD_CHUNG!M234</f>
        <v>0</v>
      </c>
    </row>
    <row r="235" spans="1:7" ht="12.75">
      <c r="A235" s="36">
        <v>231</v>
      </c>
      <c r="B235" s="38">
        <f>RPT_LNS_LUONG_CHE_DO!B235:D235</f>
        <v>12585</v>
      </c>
      <c r="C235" s="38" t="str">
        <f>RPT_LNS_LUONG_CHE_DO!C235:E235</f>
        <v>Nguyễn Tuấn Anh</v>
      </c>
      <c r="D235" s="38" t="str">
        <f>RPT_LNS_LUONG_CHE_DO!D235:F235</f>
        <v>Nhân viên Bốc xếp</v>
      </c>
      <c r="E235" s="124">
        <f>VLOOKUP(B235,GD_CHAM_CONG!$C$6:$AN$447,38,FALSE)</f>
        <v>26</v>
      </c>
      <c r="F235" s="124">
        <f>VLOOKUP(C235,GD_CHAM_CONG!D236:AN236,36,FALSE)</f>
        <v>26</v>
      </c>
      <c r="G235" s="25">
        <f>E235/F235*DM_TI_LE!$F$26*GD_CHUNG!M235</f>
        <v>0</v>
      </c>
    </row>
    <row r="236" spans="1:7" ht="12.75">
      <c r="A236" s="36">
        <v>232</v>
      </c>
      <c r="B236" s="38">
        <f>RPT_LNS_LUONG_CHE_DO!B236:D236</f>
        <v>12586</v>
      </c>
      <c r="C236" s="38" t="str">
        <f>RPT_LNS_LUONG_CHE_DO!C236:E236</f>
        <v>Phạm Văn Trường</v>
      </c>
      <c r="D236" s="38" t="str">
        <f>RPT_LNS_LUONG_CHE_DO!D236:F236</f>
        <v>Nhân viên Bốc xếp</v>
      </c>
      <c r="E236" s="124">
        <f>VLOOKUP(B236,GD_CHAM_CONG!$C$6:$AN$447,38,FALSE)</f>
        <v>23</v>
      </c>
      <c r="F236" s="124">
        <f>VLOOKUP(C236,GD_CHAM_CONG!D237:AN237,36,FALSE)</f>
        <v>26</v>
      </c>
      <c r="G236" s="25">
        <f>E236/F236*DM_TI_LE!$F$26*GD_CHUNG!M236</f>
        <v>137115.3846153846</v>
      </c>
    </row>
    <row r="237" spans="1:7" ht="12.75">
      <c r="A237" s="36">
        <v>233</v>
      </c>
      <c r="B237" s="38">
        <f>RPT_LNS_LUONG_CHE_DO!B237:D237</f>
        <v>12587</v>
      </c>
      <c r="C237" s="38" t="str">
        <f>RPT_LNS_LUONG_CHE_DO!C237:E237</f>
        <v>Nguyễn Minh Dũng</v>
      </c>
      <c r="D237" s="38" t="str">
        <f>RPT_LNS_LUONG_CHE_DO!D237:F237</f>
        <v>Nhân viên Bốc xếp</v>
      </c>
      <c r="E237" s="124">
        <f>VLOOKUP(B237,GD_CHAM_CONG!$C$6:$AN$447,38,FALSE)</f>
        <v>26</v>
      </c>
      <c r="F237" s="124">
        <f>VLOOKUP(C237,GD_CHAM_CONG!D238:AN238,36,FALSE)</f>
        <v>26</v>
      </c>
      <c r="G237" s="25">
        <f>E237/F237*DM_TI_LE!$F$26*GD_CHUNG!M237</f>
        <v>155000</v>
      </c>
    </row>
    <row r="238" spans="1:7" ht="12.75">
      <c r="A238" s="36">
        <v>234</v>
      </c>
      <c r="B238" s="38">
        <f>RPT_LNS_LUONG_CHE_DO!B238:D238</f>
        <v>12588</v>
      </c>
      <c r="C238" s="38" t="str">
        <f>RPT_LNS_LUONG_CHE_DO!C238:E238</f>
        <v>Đào Huy Phong</v>
      </c>
      <c r="D238" s="38" t="str">
        <f>RPT_LNS_LUONG_CHE_DO!D238:F238</f>
        <v>Nhân viên Bốc xếp</v>
      </c>
      <c r="E238" s="124">
        <f>VLOOKUP(B238,GD_CHAM_CONG!$C$6:$AN$447,38,FALSE)</f>
        <v>26</v>
      </c>
      <c r="F238" s="124">
        <f>VLOOKUP(C238,GD_CHAM_CONG!D239:AN239,36,FALSE)</f>
        <v>26</v>
      </c>
      <c r="G238" s="25">
        <f>E238/F238*DM_TI_LE!$F$26*GD_CHUNG!M238</f>
        <v>0</v>
      </c>
    </row>
    <row r="239" spans="1:7" ht="12.75">
      <c r="A239" s="36">
        <v>235</v>
      </c>
      <c r="B239" s="38">
        <f>RPT_LNS_LUONG_CHE_DO!B239:D239</f>
        <v>12589</v>
      </c>
      <c r="C239" s="38" t="str">
        <f>RPT_LNS_LUONG_CHE_DO!C239:E239</f>
        <v>Lê Văn Thiện</v>
      </c>
      <c r="D239" s="38" t="str">
        <f>RPT_LNS_LUONG_CHE_DO!D239:F239</f>
        <v>Nhân viên Bốc xếp</v>
      </c>
      <c r="E239" s="124">
        <f>VLOOKUP(B239,GD_CHAM_CONG!$C$6:$AN$447,38,FALSE)</f>
        <v>26</v>
      </c>
      <c r="F239" s="124">
        <f>VLOOKUP(C239,GD_CHAM_CONG!D240:AN240,36,FALSE)</f>
        <v>26</v>
      </c>
      <c r="G239" s="25">
        <f>E239/F239*DM_TI_LE!$F$26*GD_CHUNG!M239</f>
        <v>0</v>
      </c>
    </row>
    <row r="240" spans="1:7" ht="12.75">
      <c r="A240" s="36">
        <v>236</v>
      </c>
      <c r="B240" s="38">
        <f>RPT_LNS_LUONG_CHE_DO!B240:D240</f>
        <v>12591</v>
      </c>
      <c r="C240" s="38" t="str">
        <f>RPT_LNS_LUONG_CHE_DO!C240:E240</f>
        <v>Nguyễn Xuân Quý</v>
      </c>
      <c r="D240" s="38" t="str">
        <f>RPT_LNS_LUONG_CHE_DO!D240:F240</f>
        <v>Nhân viên Bốc xếp</v>
      </c>
      <c r="E240" s="124">
        <f>VLOOKUP(B240,GD_CHAM_CONG!$C$6:$AN$447,38,FALSE)</f>
        <v>26</v>
      </c>
      <c r="F240" s="124">
        <f>VLOOKUP(C240,GD_CHAM_CONG!D241:AN241,36,FALSE)</f>
        <v>26</v>
      </c>
      <c r="G240" s="25">
        <f>E240/F240*DM_TI_LE!$F$26*GD_CHUNG!M240</f>
        <v>0</v>
      </c>
    </row>
    <row r="241" spans="1:7" ht="12.75">
      <c r="A241" s="36">
        <v>237</v>
      </c>
      <c r="B241" s="38">
        <f>RPT_LNS_LUONG_CHE_DO!B241:D241</f>
        <v>12592</v>
      </c>
      <c r="C241" s="38" t="str">
        <f>RPT_LNS_LUONG_CHE_DO!C241:E241</f>
        <v>Lê Minh Huy</v>
      </c>
      <c r="D241" s="38" t="str">
        <f>RPT_LNS_LUONG_CHE_DO!D241:F241</f>
        <v>Nhân viên Bốc xếp</v>
      </c>
      <c r="E241" s="124">
        <f>VLOOKUP(B241,GD_CHAM_CONG!$C$6:$AN$447,38,FALSE)</f>
        <v>26</v>
      </c>
      <c r="F241" s="124">
        <f>VLOOKUP(C241,GD_CHAM_CONG!D242:AN242,36,FALSE)</f>
        <v>26</v>
      </c>
      <c r="G241" s="25">
        <f>E241/F241*DM_TI_LE!$F$26*GD_CHUNG!M241</f>
        <v>0</v>
      </c>
    </row>
    <row r="242" spans="1:7" ht="12.75">
      <c r="A242" s="36">
        <v>238</v>
      </c>
      <c r="B242" s="38">
        <f>RPT_LNS_LUONG_CHE_DO!B242:D242</f>
        <v>13424</v>
      </c>
      <c r="C242" s="38" t="str">
        <f>RPT_LNS_LUONG_CHE_DO!C242:E242</f>
        <v>Bùi Tuấn Anh</v>
      </c>
      <c r="D242" s="38" t="str">
        <f>RPT_LNS_LUONG_CHE_DO!D242:F242</f>
        <v>Nhân viên Bốc xếp</v>
      </c>
      <c r="E242" s="124">
        <f>VLOOKUP(B242,GD_CHAM_CONG!$C$6:$AN$447,38,FALSE)</f>
        <v>26</v>
      </c>
      <c r="F242" s="124">
        <f>VLOOKUP(C242,GD_CHAM_CONG!D243:AN243,36,FALSE)</f>
        <v>26</v>
      </c>
      <c r="G242" s="25">
        <f>E242/F242*DM_TI_LE!$F$26*GD_CHUNG!M242</f>
        <v>0</v>
      </c>
    </row>
    <row r="243" spans="1:7" ht="12.75">
      <c r="A243" s="36">
        <v>239</v>
      </c>
      <c r="B243" s="38">
        <f>RPT_LNS_LUONG_CHE_DO!B243:D243</f>
        <v>13425</v>
      </c>
      <c r="C243" s="38" t="str">
        <f>RPT_LNS_LUONG_CHE_DO!C243:E243</f>
        <v>Nguyễn Duy Trinh</v>
      </c>
      <c r="D243" s="38" t="str">
        <f>RPT_LNS_LUONG_CHE_DO!D243:F243</f>
        <v>Nhân viên Bốc xếp</v>
      </c>
      <c r="E243" s="124">
        <f>VLOOKUP(B243,GD_CHAM_CONG!$C$6:$AN$447,38,FALSE)</f>
        <v>26</v>
      </c>
      <c r="F243" s="124">
        <f>VLOOKUP(C243,GD_CHAM_CONG!D244:AN244,36,FALSE)</f>
        <v>26</v>
      </c>
      <c r="G243" s="25">
        <f>E243/F243*DM_TI_LE!$F$26*GD_CHUNG!M243</f>
        <v>155000</v>
      </c>
    </row>
    <row r="244" spans="1:7" ht="12.75">
      <c r="A244" s="36">
        <v>240</v>
      </c>
      <c r="B244" s="38">
        <f>RPT_LNS_LUONG_CHE_DO!B244:D244</f>
        <v>13436</v>
      </c>
      <c r="C244" s="38" t="str">
        <f>RPT_LNS_LUONG_CHE_DO!C244:E244</f>
        <v>Lê Văn Thư</v>
      </c>
      <c r="D244" s="38" t="str">
        <f>RPT_LNS_LUONG_CHE_DO!D244:F244</f>
        <v>Nhân viên Bốc xếp</v>
      </c>
      <c r="E244" s="124">
        <f>VLOOKUP(B244,GD_CHAM_CONG!$C$6:$AN$447,38,FALSE)</f>
        <v>26</v>
      </c>
      <c r="F244" s="124">
        <f>VLOOKUP(C244,GD_CHAM_CONG!D245:AN245,36,FALSE)</f>
        <v>26</v>
      </c>
      <c r="G244" s="25">
        <f>E244/F244*DM_TI_LE!$F$26*GD_CHUNG!M244</f>
        <v>155000</v>
      </c>
    </row>
    <row r="245" spans="1:7" ht="12.75">
      <c r="A245" s="36">
        <v>241</v>
      </c>
      <c r="B245" s="38">
        <f>RPT_LNS_LUONG_CHE_DO!B245:D245</f>
        <v>13437</v>
      </c>
      <c r="C245" s="38" t="str">
        <f>RPT_LNS_LUONG_CHE_DO!C245:E245</f>
        <v>Phạm Ngọc Huấn</v>
      </c>
      <c r="D245" s="38" t="str">
        <f>RPT_LNS_LUONG_CHE_DO!D245:F245</f>
        <v>Nhân viên Bốc xếp</v>
      </c>
      <c r="E245" s="124">
        <f>VLOOKUP(B245,GD_CHAM_CONG!$C$6:$AN$447,38,FALSE)</f>
        <v>26</v>
      </c>
      <c r="F245" s="124">
        <f>VLOOKUP(C245,GD_CHAM_CONG!D246:AN246,36,FALSE)</f>
        <v>26</v>
      </c>
      <c r="G245" s="25">
        <f>E245/F245*DM_TI_LE!$F$26*GD_CHUNG!M245</f>
        <v>0</v>
      </c>
    </row>
    <row r="246" spans="1:7" ht="12.75">
      <c r="A246" s="36">
        <v>242</v>
      </c>
      <c r="B246" s="38">
        <f>RPT_LNS_LUONG_CHE_DO!B246:D246</f>
        <v>13446</v>
      </c>
      <c r="C246" s="38" t="str">
        <f>RPT_LNS_LUONG_CHE_DO!C246:E246</f>
        <v>Dương Công Tú</v>
      </c>
      <c r="D246" s="38" t="str">
        <f>RPT_LNS_LUONG_CHE_DO!D246:F246</f>
        <v>Nhân viên Bốc xếp</v>
      </c>
      <c r="E246" s="124">
        <f>VLOOKUP(B246,GD_CHAM_CONG!$C$6:$AN$447,38,FALSE)</f>
        <v>26</v>
      </c>
      <c r="F246" s="124">
        <f>VLOOKUP(C246,GD_CHAM_CONG!D247:AN247,36,FALSE)</f>
        <v>26</v>
      </c>
      <c r="G246" s="25">
        <f>E246/F246*DM_TI_LE!$F$26*GD_CHUNG!M246</f>
        <v>0</v>
      </c>
    </row>
    <row r="247" spans="1:7" ht="12.75">
      <c r="A247" s="36">
        <v>243</v>
      </c>
      <c r="B247" s="38">
        <f>RPT_LNS_LUONG_CHE_DO!B247:D247</f>
        <v>13448</v>
      </c>
      <c r="C247" s="38" t="str">
        <f>RPT_LNS_LUONG_CHE_DO!C247:E247</f>
        <v>Nguyễn Hùng Anh</v>
      </c>
      <c r="D247" s="38" t="str">
        <f>RPT_LNS_LUONG_CHE_DO!D247:F247</f>
        <v>Nhân viên Bốc xếp</v>
      </c>
      <c r="E247" s="124">
        <f>VLOOKUP(B247,GD_CHAM_CONG!$C$6:$AN$447,38,FALSE)</f>
        <v>26</v>
      </c>
      <c r="F247" s="124">
        <f>VLOOKUP(C247,GD_CHAM_CONG!D248:AN248,36,FALSE)</f>
        <v>26</v>
      </c>
      <c r="G247" s="25">
        <f>E247/F247*DM_TI_LE!$F$26*GD_CHUNG!M247</f>
        <v>0</v>
      </c>
    </row>
    <row r="248" spans="1:7" ht="12.75">
      <c r="A248" s="36">
        <v>244</v>
      </c>
      <c r="B248" s="38">
        <f>RPT_LNS_LUONG_CHE_DO!B248:D248</f>
        <v>13450</v>
      </c>
      <c r="C248" s="38" t="str">
        <f>RPT_LNS_LUONG_CHE_DO!C248:E248</f>
        <v>Phạm Văn Mạnh</v>
      </c>
      <c r="D248" s="38" t="str">
        <f>RPT_LNS_LUONG_CHE_DO!D248:F248</f>
        <v>Nhân viên Bốc xếp</v>
      </c>
      <c r="E248" s="124">
        <f>VLOOKUP(B248,GD_CHAM_CONG!$C$6:$AN$447,38,FALSE)</f>
        <v>26</v>
      </c>
      <c r="F248" s="124">
        <f>VLOOKUP(C248,GD_CHAM_CONG!D249:AN249,36,FALSE)</f>
        <v>26</v>
      </c>
      <c r="G248" s="25">
        <f>E248/F248*DM_TI_LE!$F$26*GD_CHUNG!M248</f>
        <v>0</v>
      </c>
    </row>
    <row r="249" spans="1:7" ht="12.75">
      <c r="A249" s="36">
        <v>245</v>
      </c>
      <c r="B249" s="38">
        <f>RPT_LNS_LUONG_CHE_DO!B249:D249</f>
        <v>13451</v>
      </c>
      <c r="C249" s="38" t="str">
        <f>RPT_LNS_LUONG_CHE_DO!C249:E249</f>
        <v>Vũ Minh Tiến</v>
      </c>
      <c r="D249" s="38" t="str">
        <f>RPT_LNS_LUONG_CHE_DO!D249:F249</f>
        <v>Nhân viên Bốc xếp</v>
      </c>
      <c r="E249" s="124">
        <f>VLOOKUP(B249,GD_CHAM_CONG!$C$6:$AN$447,38,FALSE)</f>
        <v>26</v>
      </c>
      <c r="F249" s="124">
        <f>VLOOKUP(C249,GD_CHAM_CONG!D250:AN250,36,FALSE)</f>
        <v>26</v>
      </c>
      <c r="G249" s="25">
        <f>E249/F249*DM_TI_LE!$F$26*GD_CHUNG!M249</f>
        <v>0</v>
      </c>
    </row>
    <row r="250" spans="1:7" ht="12.75">
      <c r="A250" s="36">
        <v>246</v>
      </c>
      <c r="B250" s="38">
        <f>RPT_LNS_LUONG_CHE_DO!B250:D250</f>
        <v>13453</v>
      </c>
      <c r="C250" s="38" t="str">
        <f>RPT_LNS_LUONG_CHE_DO!C250:E250</f>
        <v>Nguyễn Văn Khiêm</v>
      </c>
      <c r="D250" s="38" t="str">
        <f>RPT_LNS_LUONG_CHE_DO!D250:F250</f>
        <v>Nhân viên Bốc xếp</v>
      </c>
      <c r="E250" s="124">
        <f>VLOOKUP(B250,GD_CHAM_CONG!$C$6:$AN$447,38,FALSE)</f>
        <v>26</v>
      </c>
      <c r="F250" s="124">
        <f>VLOOKUP(C250,GD_CHAM_CONG!D251:AN251,36,FALSE)</f>
        <v>26</v>
      </c>
      <c r="G250" s="25">
        <f>E250/F250*DM_TI_LE!$F$26*GD_CHUNG!M250</f>
        <v>0</v>
      </c>
    </row>
    <row r="251" spans="1:7" ht="12.75">
      <c r="A251" s="36">
        <v>247</v>
      </c>
      <c r="B251" s="38">
        <f>RPT_LNS_LUONG_CHE_DO!B251:D251</f>
        <v>13454</v>
      </c>
      <c r="C251" s="38" t="str">
        <f>RPT_LNS_LUONG_CHE_DO!C251:E251</f>
        <v>Nguyễn Xuân Hải</v>
      </c>
      <c r="D251" s="38" t="str">
        <f>RPT_LNS_LUONG_CHE_DO!D251:F251</f>
        <v>Nhân viên Bốc xếp</v>
      </c>
      <c r="E251" s="124">
        <f>VLOOKUP(B251,GD_CHAM_CONG!$C$6:$AN$447,38,FALSE)</f>
        <v>26</v>
      </c>
      <c r="F251" s="124">
        <f>VLOOKUP(C251,GD_CHAM_CONG!D252:AN252,36,FALSE)</f>
        <v>26</v>
      </c>
      <c r="G251" s="25">
        <f>E251/F251*DM_TI_LE!$F$26*GD_CHUNG!M251</f>
        <v>0</v>
      </c>
    </row>
    <row r="252" spans="1:7" ht="12.75">
      <c r="A252" s="36">
        <v>248</v>
      </c>
      <c r="B252" s="38">
        <f>RPT_LNS_LUONG_CHE_DO!B252:D252</f>
        <v>13455</v>
      </c>
      <c r="C252" s="38" t="str">
        <f>RPT_LNS_LUONG_CHE_DO!C252:E252</f>
        <v>Nguyễn Như Tuấn</v>
      </c>
      <c r="D252" s="38" t="str">
        <f>RPT_LNS_LUONG_CHE_DO!D252:F252</f>
        <v>Nhân viên Bốc xếp</v>
      </c>
      <c r="E252" s="124">
        <f>VLOOKUP(B252,GD_CHAM_CONG!$C$6:$AN$447,38,FALSE)</f>
        <v>26</v>
      </c>
      <c r="F252" s="124">
        <f>VLOOKUP(C252,GD_CHAM_CONG!D253:AN253,36,FALSE)</f>
        <v>26</v>
      </c>
      <c r="G252" s="25">
        <f>E252/F252*DM_TI_LE!$F$26*GD_CHUNG!M252</f>
        <v>0</v>
      </c>
    </row>
    <row r="253" spans="1:7" ht="12.75">
      <c r="A253" s="36">
        <v>249</v>
      </c>
      <c r="B253" s="38">
        <f>RPT_LNS_LUONG_CHE_DO!B253:D253</f>
        <v>13457</v>
      </c>
      <c r="C253" s="38" t="str">
        <f>RPT_LNS_LUONG_CHE_DO!C253:E253</f>
        <v>Trần Thanh Tuấn</v>
      </c>
      <c r="D253" s="38" t="str">
        <f>RPT_LNS_LUONG_CHE_DO!D253:F253</f>
        <v>Nhân viên Bốc xếp</v>
      </c>
      <c r="E253" s="124">
        <f>VLOOKUP(B253,GD_CHAM_CONG!$C$6:$AN$447,38,FALSE)</f>
        <v>26</v>
      </c>
      <c r="F253" s="124">
        <f>VLOOKUP(C253,GD_CHAM_CONG!D254:AN254,36,FALSE)</f>
        <v>26</v>
      </c>
      <c r="G253" s="25">
        <f>E253/F253*DM_TI_LE!$F$26*GD_CHUNG!M253</f>
        <v>155000</v>
      </c>
    </row>
    <row r="254" spans="1:7" ht="12.75">
      <c r="A254" s="36">
        <v>250</v>
      </c>
      <c r="B254" s="38">
        <f>RPT_LNS_LUONG_CHE_DO!B254:D254</f>
        <v>13458</v>
      </c>
      <c r="C254" s="38" t="str">
        <f>RPT_LNS_LUONG_CHE_DO!C254:E254</f>
        <v>Nguyễn Việt Hải</v>
      </c>
      <c r="D254" s="38" t="str">
        <f>RPT_LNS_LUONG_CHE_DO!D254:F254</f>
        <v>Nhân viên Bốc xếp</v>
      </c>
      <c r="E254" s="124">
        <f>VLOOKUP(B254,GD_CHAM_CONG!$C$6:$AN$447,38,FALSE)</f>
        <v>26</v>
      </c>
      <c r="F254" s="124">
        <f>VLOOKUP(C254,GD_CHAM_CONG!D255:AN255,36,FALSE)</f>
        <v>26</v>
      </c>
      <c r="G254" s="25">
        <f>E254/F254*DM_TI_LE!$F$26*GD_CHUNG!M254</f>
        <v>0</v>
      </c>
    </row>
    <row r="255" spans="1:7" ht="12.75">
      <c r="A255" s="36">
        <v>251</v>
      </c>
      <c r="B255" s="38">
        <f>RPT_LNS_LUONG_CHE_DO!B255:D255</f>
        <v>13461</v>
      </c>
      <c r="C255" s="38" t="str">
        <f>RPT_LNS_LUONG_CHE_DO!C255:E255</f>
        <v>Cao Văn Mạnh</v>
      </c>
      <c r="D255" s="38" t="str">
        <f>RPT_LNS_LUONG_CHE_DO!D255:F255</f>
        <v>Nhân viên Bốc xếp</v>
      </c>
      <c r="E255" s="124">
        <f>VLOOKUP(B255,GD_CHAM_CONG!$C$6:$AN$447,38,FALSE)</f>
        <v>26</v>
      </c>
      <c r="F255" s="124">
        <f>VLOOKUP(C255,GD_CHAM_CONG!D256:AN256,36,FALSE)</f>
        <v>26</v>
      </c>
      <c r="G255" s="25">
        <f>E255/F255*DM_TI_LE!$F$26*GD_CHUNG!M255</f>
        <v>155000</v>
      </c>
    </row>
    <row r="256" spans="1:7" ht="12.75">
      <c r="A256" s="36">
        <v>252</v>
      </c>
      <c r="B256" s="38">
        <f>RPT_LNS_LUONG_CHE_DO!B256:D256</f>
        <v>13464</v>
      </c>
      <c r="C256" s="38" t="str">
        <f>RPT_LNS_LUONG_CHE_DO!C256:E256</f>
        <v>Phạm Văn Dũng</v>
      </c>
      <c r="D256" s="38" t="str">
        <f>RPT_LNS_LUONG_CHE_DO!D256:F256</f>
        <v>Nhân viên Bốc xếp</v>
      </c>
      <c r="E256" s="124">
        <f>VLOOKUP(B256,GD_CHAM_CONG!$C$6:$AN$447,38,FALSE)</f>
        <v>26</v>
      </c>
      <c r="F256" s="124">
        <f>VLOOKUP(C256,GD_CHAM_CONG!D257:AN257,36,FALSE)</f>
        <v>26</v>
      </c>
      <c r="G256" s="25">
        <f>E256/F256*DM_TI_LE!$F$26*GD_CHUNG!M256</f>
        <v>0</v>
      </c>
    </row>
    <row r="257" spans="1:7" ht="12.75">
      <c r="A257" s="36">
        <v>253</v>
      </c>
      <c r="B257" s="38">
        <f>RPT_LNS_LUONG_CHE_DO!B257:D257</f>
        <v>13465</v>
      </c>
      <c r="C257" s="38" t="str">
        <f>RPT_LNS_LUONG_CHE_DO!C257:E257</f>
        <v>Vũ Văn Tuyền</v>
      </c>
      <c r="D257" s="38" t="str">
        <f>RPT_LNS_LUONG_CHE_DO!D257:F257</f>
        <v>Nhân viên Bốc xếp</v>
      </c>
      <c r="E257" s="124">
        <f>VLOOKUP(B257,GD_CHAM_CONG!$C$6:$AN$447,38,FALSE)</f>
        <v>26</v>
      </c>
      <c r="F257" s="124">
        <f>VLOOKUP(C257,GD_CHAM_CONG!D258:AN258,36,FALSE)</f>
        <v>26</v>
      </c>
      <c r="G257" s="25">
        <f>E257/F257*DM_TI_LE!$F$26*GD_CHUNG!M257</f>
        <v>0</v>
      </c>
    </row>
    <row r="258" spans="1:7" ht="12.75">
      <c r="A258" s="36">
        <v>254</v>
      </c>
      <c r="B258" s="38">
        <f>RPT_LNS_LUONG_CHE_DO!B258:D258</f>
        <v>13466</v>
      </c>
      <c r="C258" s="38" t="str">
        <f>RPT_LNS_LUONG_CHE_DO!C258:E258</f>
        <v>Nguyễn Viết Phi</v>
      </c>
      <c r="D258" s="38" t="str">
        <f>RPT_LNS_LUONG_CHE_DO!D258:F258</f>
        <v>Nhân viên Bốc xếp</v>
      </c>
      <c r="E258" s="124">
        <f>VLOOKUP(B258,GD_CHAM_CONG!$C$6:$AN$447,38,FALSE)</f>
        <v>26</v>
      </c>
      <c r="F258" s="124">
        <f>VLOOKUP(C258,GD_CHAM_CONG!D259:AN259,36,FALSE)</f>
        <v>26</v>
      </c>
      <c r="G258" s="25">
        <f>E258/F258*DM_TI_LE!$F$26*GD_CHUNG!M258</f>
        <v>0</v>
      </c>
    </row>
    <row r="259" spans="1:7" ht="12.75">
      <c r="A259" s="36">
        <v>255</v>
      </c>
      <c r="B259" s="38">
        <f>RPT_LNS_LUONG_CHE_DO!B259:D259</f>
        <v>13467</v>
      </c>
      <c r="C259" s="38" t="str">
        <f>RPT_LNS_LUONG_CHE_DO!C259:E259</f>
        <v>Tăng Văn Hải</v>
      </c>
      <c r="D259" s="38" t="str">
        <f>RPT_LNS_LUONG_CHE_DO!D259:F259</f>
        <v>Nhân viên Bốc xếp</v>
      </c>
      <c r="E259" s="124">
        <f>VLOOKUP(B259,GD_CHAM_CONG!$C$6:$AN$447,38,FALSE)</f>
        <v>26</v>
      </c>
      <c r="F259" s="124">
        <f>VLOOKUP(C259,GD_CHAM_CONG!D260:AN260,36,FALSE)</f>
        <v>26</v>
      </c>
      <c r="G259" s="25">
        <f>E259/F259*DM_TI_LE!$F$26*GD_CHUNG!M259</f>
        <v>0</v>
      </c>
    </row>
    <row r="260" spans="1:7" ht="12.75">
      <c r="A260" s="36">
        <v>256</v>
      </c>
      <c r="B260" s="38">
        <f>RPT_LNS_LUONG_CHE_DO!B260:D260</f>
        <v>13468</v>
      </c>
      <c r="C260" s="38" t="str">
        <f>RPT_LNS_LUONG_CHE_DO!C260:E260</f>
        <v>Lê Trọng Tài</v>
      </c>
      <c r="D260" s="38" t="str">
        <f>RPT_LNS_LUONG_CHE_DO!D260:F260</f>
        <v>Nhân viên Bốc xếp</v>
      </c>
      <c r="E260" s="124">
        <f>VLOOKUP(B260,GD_CHAM_CONG!$C$6:$AN$447,38,FALSE)</f>
        <v>26</v>
      </c>
      <c r="F260" s="124">
        <f>VLOOKUP(C260,GD_CHAM_CONG!D261:AN261,36,FALSE)</f>
        <v>26</v>
      </c>
      <c r="G260" s="25">
        <f>E260/F260*DM_TI_LE!$F$26*GD_CHUNG!M260</f>
        <v>0</v>
      </c>
    </row>
    <row r="261" spans="1:7" ht="12.75">
      <c r="A261" s="36">
        <v>257</v>
      </c>
      <c r="B261" s="38">
        <f>RPT_LNS_LUONG_CHE_DO!B261:D261</f>
        <v>11141</v>
      </c>
      <c r="C261" s="38" t="str">
        <f>RPT_LNS_LUONG_CHE_DO!C261:E261</f>
        <v>Lê Trọng Lệ</v>
      </c>
      <c r="D261" s="38" t="str">
        <f>RPT_LNS_LUONG_CHE_DO!D261:F261</f>
        <v>Nhân viên Bốc xếp</v>
      </c>
      <c r="E261" s="124">
        <f>VLOOKUP(B261,GD_CHAM_CONG!$C$6:$AN$447,38,FALSE)</f>
        <v>26</v>
      </c>
      <c r="F261" s="124">
        <f>VLOOKUP(C261,GD_CHAM_CONG!D262:AN262,36,FALSE)</f>
        <v>26</v>
      </c>
      <c r="G261" s="25">
        <f>E261/F261*DM_TI_LE!$F$26*GD_CHUNG!M261</f>
        <v>0</v>
      </c>
    </row>
    <row r="262" spans="1:7" ht="12.75">
      <c r="A262" s="36">
        <v>258</v>
      </c>
      <c r="B262" s="38">
        <f>RPT_LNS_LUONG_CHE_DO!B262:D262</f>
        <v>10681</v>
      </c>
      <c r="C262" s="38" t="str">
        <f>RPT_LNS_LUONG_CHE_DO!C262:E262</f>
        <v>Trần Văn Minh</v>
      </c>
      <c r="D262" s="38" t="str">
        <f>RPT_LNS_LUONG_CHE_DO!D262:F262</f>
        <v>NV Lái xe - VHTTB</v>
      </c>
      <c r="E262" s="124">
        <f>VLOOKUP(B262,GD_CHAM_CONG!$C$6:$AN$447,38,FALSE)</f>
        <v>26</v>
      </c>
      <c r="F262" s="124">
        <f>VLOOKUP(C262,GD_CHAM_CONG!D263:AN263,36,FALSE)</f>
        <v>26</v>
      </c>
      <c r="G262" s="25">
        <f>E262/F262*DM_TI_LE!$F$26*GD_CHUNG!M262</f>
        <v>155000</v>
      </c>
    </row>
    <row r="263" spans="1:7" ht="12.75">
      <c r="A263" s="36">
        <v>259</v>
      </c>
      <c r="B263" s="38">
        <f>RPT_LNS_LUONG_CHE_DO!B263:D263</f>
        <v>10682</v>
      </c>
      <c r="C263" s="38" t="str">
        <f>RPT_LNS_LUONG_CHE_DO!C263:E263</f>
        <v>Nguyễn Gia Chiến</v>
      </c>
      <c r="D263" s="38" t="str">
        <f>RPT_LNS_LUONG_CHE_DO!D263:F263</f>
        <v>NV Lái xe - VHTTB</v>
      </c>
      <c r="E263" s="124">
        <f>VLOOKUP(B263,GD_CHAM_CONG!$C$6:$AN$447,38,FALSE)</f>
        <v>21</v>
      </c>
      <c r="F263" s="124">
        <f>VLOOKUP(C263,GD_CHAM_CONG!D264:AN264,36,FALSE)</f>
        <v>26</v>
      </c>
      <c r="G263" s="25">
        <f>E263/F263*DM_TI_LE!$F$26*GD_CHUNG!M263</f>
        <v>0</v>
      </c>
    </row>
    <row r="264" spans="1:7" ht="12.75">
      <c r="A264" s="36">
        <v>260</v>
      </c>
      <c r="B264" s="38">
        <f>RPT_LNS_LUONG_CHE_DO!B264:D264</f>
        <v>10683</v>
      </c>
      <c r="C264" s="38" t="str">
        <f>RPT_LNS_LUONG_CHE_DO!C264:E264</f>
        <v>Nguyễn Trung Sơn</v>
      </c>
      <c r="D264" s="38" t="str">
        <f>RPT_LNS_LUONG_CHE_DO!D264:F264</f>
        <v>NV Lái xe - VHTTB</v>
      </c>
      <c r="E264" s="124">
        <f>VLOOKUP(B264,GD_CHAM_CONG!$C$6:$AN$447,38,FALSE)</f>
        <v>26</v>
      </c>
      <c r="F264" s="124">
        <f>VLOOKUP(C264,GD_CHAM_CONG!D265:AN265,36,FALSE)</f>
        <v>26</v>
      </c>
      <c r="G264" s="25">
        <f>E264/F264*DM_TI_LE!$F$26*GD_CHUNG!M264</f>
        <v>0</v>
      </c>
    </row>
    <row r="265" spans="1:7" ht="12.75">
      <c r="A265" s="36">
        <v>261</v>
      </c>
      <c r="B265" s="38">
        <f>RPT_LNS_LUONG_CHE_DO!B265:D265</f>
        <v>10684</v>
      </c>
      <c r="C265" s="38" t="str">
        <f>RPT_LNS_LUONG_CHE_DO!C265:E265</f>
        <v>Lê Quang Hợp</v>
      </c>
      <c r="D265" s="38" t="str">
        <f>RPT_LNS_LUONG_CHE_DO!D265:F265</f>
        <v>NV Lái xe - VHTTB</v>
      </c>
      <c r="E265" s="124">
        <f>VLOOKUP(B265,GD_CHAM_CONG!$C$6:$AN$447,38,FALSE)</f>
        <v>26</v>
      </c>
      <c r="F265" s="124">
        <f>VLOOKUP(C265,GD_CHAM_CONG!D266:AN266,36,FALSE)</f>
        <v>26</v>
      </c>
      <c r="G265" s="25">
        <f>E265/F265*DM_TI_LE!$F$26*GD_CHUNG!M265</f>
        <v>0</v>
      </c>
    </row>
    <row r="266" spans="1:7" ht="12.75">
      <c r="A266" s="36">
        <v>262</v>
      </c>
      <c r="B266" s="38">
        <f>RPT_LNS_LUONG_CHE_DO!B266:D266</f>
        <v>10705</v>
      </c>
      <c r="C266" s="38" t="str">
        <f>RPT_LNS_LUONG_CHE_DO!C266:E266</f>
        <v>Nguyễn Hữu Nam</v>
      </c>
      <c r="D266" s="38" t="str">
        <f>RPT_LNS_LUONG_CHE_DO!D266:F266</f>
        <v>NV Lái xe - VHTTB</v>
      </c>
      <c r="E266" s="124">
        <f>VLOOKUP(B266,GD_CHAM_CONG!$C$6:$AN$447,38,FALSE)</f>
        <v>26</v>
      </c>
      <c r="F266" s="124">
        <f>VLOOKUP(C266,GD_CHAM_CONG!D267:AN267,36,FALSE)</f>
        <v>26</v>
      </c>
      <c r="G266" s="25">
        <f>E266/F266*DM_TI_LE!$F$26*GD_CHUNG!M266</f>
        <v>0</v>
      </c>
    </row>
    <row r="267" spans="1:7" ht="12.75">
      <c r="A267" s="36">
        <v>263</v>
      </c>
      <c r="B267" s="38">
        <f>RPT_LNS_LUONG_CHE_DO!B267:D267</f>
        <v>10706</v>
      </c>
      <c r="C267" s="38" t="str">
        <f>RPT_LNS_LUONG_CHE_DO!C267:E267</f>
        <v>Đặng Đình Phương</v>
      </c>
      <c r="D267" s="38" t="str">
        <f>RPT_LNS_LUONG_CHE_DO!D267:F267</f>
        <v>NV Lái xe - VHTTB</v>
      </c>
      <c r="E267" s="124">
        <f>VLOOKUP(B267,GD_CHAM_CONG!$C$6:$AN$447,38,FALSE)</f>
        <v>26</v>
      </c>
      <c r="F267" s="124">
        <f>VLOOKUP(C267,GD_CHAM_CONG!D268:AN268,36,FALSE)</f>
        <v>26</v>
      </c>
      <c r="G267" s="25">
        <f>E267/F267*DM_TI_LE!$F$26*GD_CHUNG!M267</f>
        <v>310000</v>
      </c>
    </row>
    <row r="268" spans="1:7" ht="12.75">
      <c r="A268" s="36">
        <v>264</v>
      </c>
      <c r="B268" s="38">
        <f>RPT_LNS_LUONG_CHE_DO!B268:D268</f>
        <v>10707</v>
      </c>
      <c r="C268" s="38" t="str">
        <f>RPT_LNS_LUONG_CHE_DO!C268:E268</f>
        <v>Phù Trung Ninh</v>
      </c>
      <c r="D268" s="38" t="str">
        <f>RPT_LNS_LUONG_CHE_DO!D268:F268</f>
        <v>NV Lái xe - VHTTB</v>
      </c>
      <c r="E268" s="124">
        <f>VLOOKUP(B268,GD_CHAM_CONG!$C$6:$AN$447,38,FALSE)</f>
        <v>26</v>
      </c>
      <c r="F268" s="124">
        <f>VLOOKUP(C268,GD_CHAM_CONG!D269:AN269,36,FALSE)</f>
        <v>26</v>
      </c>
      <c r="G268" s="25">
        <f>E268/F268*DM_TI_LE!$F$26*GD_CHUNG!M268</f>
        <v>310000</v>
      </c>
    </row>
    <row r="269" spans="1:7" ht="12.75">
      <c r="A269" s="36">
        <v>265</v>
      </c>
      <c r="B269" s="38">
        <f>RPT_LNS_LUONG_CHE_DO!B269:D269</f>
        <v>10708</v>
      </c>
      <c r="C269" s="38" t="str">
        <f>RPT_LNS_LUONG_CHE_DO!C269:E269</f>
        <v>Phạm Đình Thuần</v>
      </c>
      <c r="D269" s="38" t="str">
        <f>RPT_LNS_LUONG_CHE_DO!D269:F269</f>
        <v>NV Lái xe - VHTTB</v>
      </c>
      <c r="E269" s="124">
        <f>VLOOKUP(B269,GD_CHAM_CONG!$C$6:$AN$447,38,FALSE)</f>
        <v>26</v>
      </c>
      <c r="F269" s="124">
        <f>VLOOKUP(C269,GD_CHAM_CONG!D270:AN270,36,FALSE)</f>
        <v>26</v>
      </c>
      <c r="G269" s="25">
        <f>E269/F269*DM_TI_LE!$F$26*GD_CHUNG!M269</f>
        <v>0</v>
      </c>
    </row>
    <row r="270" spans="1:7" ht="12.75">
      <c r="A270" s="36">
        <v>266</v>
      </c>
      <c r="B270" s="38">
        <f>RPT_LNS_LUONG_CHE_DO!B270:D270</f>
        <v>10710</v>
      </c>
      <c r="C270" s="38" t="str">
        <f>RPT_LNS_LUONG_CHE_DO!C270:E270</f>
        <v>Nguyễn Anh Dũng</v>
      </c>
      <c r="D270" s="38" t="str">
        <f>RPT_LNS_LUONG_CHE_DO!D270:F270</f>
        <v>NV Lái xe - VHTTB</v>
      </c>
      <c r="E270" s="124">
        <f>VLOOKUP(B270,GD_CHAM_CONG!$C$6:$AN$447,38,FALSE)</f>
        <v>26</v>
      </c>
      <c r="F270" s="124">
        <f>VLOOKUP(C270,GD_CHAM_CONG!D271:AN271,36,FALSE)</f>
        <v>26</v>
      </c>
      <c r="G270" s="25">
        <f>E270/F270*DM_TI_LE!$F$26*GD_CHUNG!M270</f>
        <v>620000</v>
      </c>
    </row>
    <row r="271" spans="1:7" ht="12.75">
      <c r="A271" s="36">
        <v>267</v>
      </c>
      <c r="B271" s="38">
        <f>RPT_LNS_LUONG_CHE_DO!B271:D271</f>
        <v>10711</v>
      </c>
      <c r="C271" s="38" t="str">
        <f>RPT_LNS_LUONG_CHE_DO!C271:E271</f>
        <v>Nguyễn Ngọc Hà</v>
      </c>
      <c r="D271" s="38" t="str">
        <f>RPT_LNS_LUONG_CHE_DO!D271:F271</f>
        <v>NV Lái xe - VHTTB</v>
      </c>
      <c r="E271" s="124">
        <f>VLOOKUP(B271,GD_CHAM_CONG!$C$6:$AN$447,38,FALSE)</f>
        <v>20</v>
      </c>
      <c r="F271" s="124">
        <f>VLOOKUP(C271,GD_CHAM_CONG!D272:AN272,36,FALSE)</f>
        <v>26</v>
      </c>
      <c r="G271" s="25">
        <f>E271/F271*DM_TI_LE!$F$26*GD_CHUNG!M271</f>
        <v>0</v>
      </c>
    </row>
    <row r="272" spans="1:7" ht="12.75">
      <c r="A272" s="36">
        <v>268</v>
      </c>
      <c r="B272" s="38">
        <f>RPT_LNS_LUONG_CHE_DO!B272:D272</f>
        <v>10712</v>
      </c>
      <c r="C272" s="38" t="str">
        <f>RPT_LNS_LUONG_CHE_DO!C272:E272</f>
        <v>Phạm Đức Long</v>
      </c>
      <c r="D272" s="38" t="str">
        <f>RPT_LNS_LUONG_CHE_DO!D272:F272</f>
        <v>NV Lái xe - VHTTB</v>
      </c>
      <c r="E272" s="124">
        <f>VLOOKUP(B272,GD_CHAM_CONG!$C$6:$AN$447,38,FALSE)</f>
        <v>26</v>
      </c>
      <c r="F272" s="124">
        <f>VLOOKUP(C272,GD_CHAM_CONG!D273:AN273,36,FALSE)</f>
        <v>26</v>
      </c>
      <c r="G272" s="25">
        <f>E272/F272*DM_TI_LE!$F$26*GD_CHUNG!M272</f>
        <v>0</v>
      </c>
    </row>
    <row r="273" spans="1:7" ht="12.75">
      <c r="A273" s="36">
        <v>269</v>
      </c>
      <c r="B273" s="38">
        <f>RPT_LNS_LUONG_CHE_DO!B273:D273</f>
        <v>10713</v>
      </c>
      <c r="C273" s="38" t="str">
        <f>RPT_LNS_LUONG_CHE_DO!C273:E273</f>
        <v>Trịnh Văn Mạnh</v>
      </c>
      <c r="D273" s="38" t="str">
        <f>RPT_LNS_LUONG_CHE_DO!D273:F273</f>
        <v>NV Lái xe - VHTTB</v>
      </c>
      <c r="E273" s="124">
        <f>VLOOKUP(B273,GD_CHAM_CONG!$C$6:$AN$447,38,FALSE)</f>
        <v>26</v>
      </c>
      <c r="F273" s="124">
        <f>VLOOKUP(C273,GD_CHAM_CONG!D274:AN274,36,FALSE)</f>
        <v>26</v>
      </c>
      <c r="G273" s="25">
        <f>E273/F273*DM_TI_LE!$F$26*GD_CHUNG!M273</f>
        <v>155000</v>
      </c>
    </row>
    <row r="274" spans="1:7" ht="12.75">
      <c r="A274" s="36">
        <v>270</v>
      </c>
      <c r="B274" s="38">
        <f>RPT_LNS_LUONG_CHE_DO!B274:D274</f>
        <v>10714</v>
      </c>
      <c r="C274" s="38" t="str">
        <f>RPT_LNS_LUONG_CHE_DO!C274:E274</f>
        <v>Phạm Văn Hải</v>
      </c>
      <c r="D274" s="38" t="str">
        <f>RPT_LNS_LUONG_CHE_DO!D274:F274</f>
        <v>NV Lái xe - VHTTB</v>
      </c>
      <c r="E274" s="124">
        <f>VLOOKUP(B274,GD_CHAM_CONG!$C$6:$AN$447,38,FALSE)</f>
        <v>26</v>
      </c>
      <c r="F274" s="124">
        <f>VLOOKUP(C274,GD_CHAM_CONG!D275:AN275,36,FALSE)</f>
        <v>26</v>
      </c>
      <c r="G274" s="25">
        <f>E274/F274*DM_TI_LE!$F$26*GD_CHUNG!M274</f>
        <v>310000</v>
      </c>
    </row>
    <row r="275" spans="1:7" ht="12.75">
      <c r="A275" s="36">
        <v>271</v>
      </c>
      <c r="B275" s="38">
        <f>RPT_LNS_LUONG_CHE_DO!B275:D275</f>
        <v>10716</v>
      </c>
      <c r="C275" s="38" t="str">
        <f>RPT_LNS_LUONG_CHE_DO!C275:E275</f>
        <v>Bùi Văn Thành</v>
      </c>
      <c r="D275" s="38" t="str">
        <f>RPT_LNS_LUONG_CHE_DO!D275:F275</f>
        <v>NV Lái xe - VHTTB</v>
      </c>
      <c r="E275" s="124">
        <f>VLOOKUP(B275,GD_CHAM_CONG!$C$6:$AN$447,38,FALSE)</f>
        <v>26</v>
      </c>
      <c r="F275" s="124">
        <f>VLOOKUP(C275,GD_CHAM_CONG!D276:AN276,36,FALSE)</f>
        <v>26</v>
      </c>
      <c r="G275" s="25">
        <f>E275/F275*DM_TI_LE!$F$26*GD_CHUNG!M275</f>
        <v>0</v>
      </c>
    </row>
    <row r="276" spans="1:7" ht="12.75">
      <c r="A276" s="36">
        <v>272</v>
      </c>
      <c r="B276" s="38">
        <f>RPT_LNS_LUONG_CHE_DO!B276:D276</f>
        <v>10717</v>
      </c>
      <c r="C276" s="38" t="str">
        <f>RPT_LNS_LUONG_CHE_DO!C276:E276</f>
        <v>Bùi Chí Công</v>
      </c>
      <c r="D276" s="38" t="str">
        <f>RPT_LNS_LUONG_CHE_DO!D276:F276</f>
        <v>NV Lái xe - VHTTB</v>
      </c>
      <c r="E276" s="124">
        <f>VLOOKUP(B276,GD_CHAM_CONG!$C$6:$AN$447,38,FALSE)</f>
        <v>26</v>
      </c>
      <c r="F276" s="124">
        <f>VLOOKUP(C276,GD_CHAM_CONG!D277:AN277,36,FALSE)</f>
        <v>26</v>
      </c>
      <c r="G276" s="25">
        <f>E276/F276*DM_TI_LE!$F$26*GD_CHUNG!M276</f>
        <v>0</v>
      </c>
    </row>
    <row r="277" spans="1:7" ht="12.75">
      <c r="A277" s="36">
        <v>273</v>
      </c>
      <c r="B277" s="38">
        <f>RPT_LNS_LUONG_CHE_DO!B277:D277</f>
        <v>10718</v>
      </c>
      <c r="C277" s="38" t="str">
        <f>RPT_LNS_LUONG_CHE_DO!C277:E277</f>
        <v>Nguyễn Văn Định</v>
      </c>
      <c r="D277" s="38" t="str">
        <f>RPT_LNS_LUONG_CHE_DO!D277:F277</f>
        <v>NV Lái xe - VHTTB</v>
      </c>
      <c r="E277" s="124">
        <f>VLOOKUP(B277,GD_CHAM_CONG!$C$6:$AN$447,38,FALSE)</f>
        <v>24</v>
      </c>
      <c r="F277" s="124">
        <f>VLOOKUP(C277,GD_CHAM_CONG!D278:AN278,36,FALSE)</f>
        <v>26</v>
      </c>
      <c r="G277" s="25">
        <f>E277/F277*DM_TI_LE!$F$26*GD_CHUNG!M277</f>
        <v>143076.92307692309</v>
      </c>
    </row>
    <row r="278" spans="1:7" ht="12.75">
      <c r="A278" s="36">
        <v>274</v>
      </c>
      <c r="B278" s="38">
        <f>RPT_LNS_LUONG_CHE_DO!B278:D278</f>
        <v>10719</v>
      </c>
      <c r="C278" s="38" t="str">
        <f>RPT_LNS_LUONG_CHE_DO!C278:E278</f>
        <v>Nguyễn Hải Anh</v>
      </c>
      <c r="D278" s="38" t="str">
        <f>RPT_LNS_LUONG_CHE_DO!D278:F278</f>
        <v>NV Lái xe - VHTTB</v>
      </c>
      <c r="E278" s="124">
        <f>VLOOKUP(B278,GD_CHAM_CONG!$C$6:$AN$447,38,FALSE)</f>
        <v>21</v>
      </c>
      <c r="F278" s="124">
        <f>VLOOKUP(C278,GD_CHAM_CONG!D279:AN279,36,FALSE)</f>
        <v>26</v>
      </c>
      <c r="G278" s="25">
        <f>E278/F278*DM_TI_LE!$F$26*GD_CHUNG!M278</f>
        <v>125192.3076923077</v>
      </c>
    </row>
    <row r="279" spans="1:7" ht="12.75">
      <c r="A279" s="36">
        <v>275</v>
      </c>
      <c r="B279" s="38">
        <f>RPT_LNS_LUONG_CHE_DO!B279:D279</f>
        <v>10720</v>
      </c>
      <c r="C279" s="38" t="str">
        <f>RPT_LNS_LUONG_CHE_DO!C279:E279</f>
        <v>Bùi Kiên Trung</v>
      </c>
      <c r="D279" s="38" t="str">
        <f>RPT_LNS_LUONG_CHE_DO!D279:F279</f>
        <v>NV Lái xe - VHTTB</v>
      </c>
      <c r="E279" s="124">
        <f>VLOOKUP(B279,GD_CHAM_CONG!$C$6:$AN$447,38,FALSE)</f>
        <v>26</v>
      </c>
      <c r="F279" s="124">
        <f>VLOOKUP(C279,GD_CHAM_CONG!D280:AN280,36,FALSE)</f>
        <v>26</v>
      </c>
      <c r="G279" s="25">
        <f>E279/F279*DM_TI_LE!$F$26*GD_CHUNG!M279</f>
        <v>0</v>
      </c>
    </row>
    <row r="280" spans="1:7" ht="12.75">
      <c r="A280" s="36">
        <v>276</v>
      </c>
      <c r="B280" s="38">
        <f>RPT_LNS_LUONG_CHE_DO!B280:D280</f>
        <v>10721</v>
      </c>
      <c r="C280" s="38" t="str">
        <f>RPT_LNS_LUONG_CHE_DO!C280:E280</f>
        <v>Vũ Quốc Cường</v>
      </c>
      <c r="D280" s="38" t="str">
        <f>RPT_LNS_LUONG_CHE_DO!D280:F280</f>
        <v>NV Lái xe - VHTTB</v>
      </c>
      <c r="E280" s="124">
        <f>VLOOKUP(B280,GD_CHAM_CONG!$C$6:$AN$447,38,FALSE)</f>
        <v>26</v>
      </c>
      <c r="F280" s="124">
        <f>VLOOKUP(C280,GD_CHAM_CONG!D281:AN281,36,FALSE)</f>
        <v>26</v>
      </c>
      <c r="G280" s="25">
        <f>E280/F280*DM_TI_LE!$F$26*GD_CHUNG!M280</f>
        <v>0</v>
      </c>
    </row>
    <row r="281" spans="1:7" ht="12.75">
      <c r="A281" s="36">
        <v>277</v>
      </c>
      <c r="B281" s="38">
        <f>RPT_LNS_LUONG_CHE_DO!B281:D281</f>
        <v>10722</v>
      </c>
      <c r="C281" s="38" t="str">
        <f>RPT_LNS_LUONG_CHE_DO!C281:E281</f>
        <v>Vũ Văn Dương</v>
      </c>
      <c r="D281" s="38" t="str">
        <f>RPT_LNS_LUONG_CHE_DO!D281:F281</f>
        <v>NV Lái xe - VHTTB</v>
      </c>
      <c r="E281" s="124">
        <f>VLOOKUP(B281,GD_CHAM_CONG!$C$6:$AN$447,38,FALSE)</f>
        <v>26</v>
      </c>
      <c r="F281" s="124">
        <f>VLOOKUP(C281,GD_CHAM_CONG!D282:AN282,36,FALSE)</f>
        <v>26</v>
      </c>
      <c r="G281" s="25">
        <f>E281/F281*DM_TI_LE!$F$26*GD_CHUNG!M281</f>
        <v>0</v>
      </c>
    </row>
    <row r="282" spans="1:7" ht="12.75">
      <c r="A282" s="36">
        <v>278</v>
      </c>
      <c r="B282" s="38">
        <f>RPT_LNS_LUONG_CHE_DO!B282:D282</f>
        <v>10723</v>
      </c>
      <c r="C282" s="38" t="str">
        <f>RPT_LNS_LUONG_CHE_DO!C282:E282</f>
        <v>Vũ Văn Thái</v>
      </c>
      <c r="D282" s="38" t="str">
        <f>RPT_LNS_LUONG_CHE_DO!D282:F282</f>
        <v>NV Lái xe - VHTTB</v>
      </c>
      <c r="E282" s="124">
        <f>VLOOKUP(B282,GD_CHAM_CONG!$C$6:$AN$447,38,FALSE)</f>
        <v>26</v>
      </c>
      <c r="F282" s="124">
        <f>VLOOKUP(C282,GD_CHAM_CONG!D283:AN283,36,FALSE)</f>
        <v>26</v>
      </c>
      <c r="G282" s="25">
        <f>E282/F282*DM_TI_LE!$F$26*GD_CHUNG!M282</f>
        <v>0</v>
      </c>
    </row>
    <row r="283" spans="1:7" ht="12.75">
      <c r="A283" s="36">
        <v>279</v>
      </c>
      <c r="B283" s="38">
        <f>RPT_LNS_LUONG_CHE_DO!B283:D283</f>
        <v>10725</v>
      </c>
      <c r="C283" s="38" t="str">
        <f>RPT_LNS_LUONG_CHE_DO!C283:E283</f>
        <v>Phạm Quang Sơn</v>
      </c>
      <c r="D283" s="38" t="str">
        <f>RPT_LNS_LUONG_CHE_DO!D283:F283</f>
        <v>NV Lái xe - VHTTB</v>
      </c>
      <c r="E283" s="124">
        <f>VLOOKUP(B283,GD_CHAM_CONG!$C$6:$AN$447,38,FALSE)</f>
        <v>26</v>
      </c>
      <c r="F283" s="124">
        <f>VLOOKUP(C283,GD_CHAM_CONG!D284:AN284,36,FALSE)</f>
        <v>26</v>
      </c>
      <c r="G283" s="25">
        <f>E283/F283*DM_TI_LE!$F$26*GD_CHUNG!M283</f>
        <v>0</v>
      </c>
    </row>
    <row r="284" spans="1:7" ht="12.75">
      <c r="A284" s="36">
        <v>280</v>
      </c>
      <c r="B284" s="38">
        <f>RPT_LNS_LUONG_CHE_DO!B284:D284</f>
        <v>10726</v>
      </c>
      <c r="C284" s="38" t="str">
        <f>RPT_LNS_LUONG_CHE_DO!C284:E284</f>
        <v>Vũ Mạnh Hùng</v>
      </c>
      <c r="D284" s="38" t="str">
        <f>RPT_LNS_LUONG_CHE_DO!D284:F284</f>
        <v>NV Lái xe - VHTTB</v>
      </c>
      <c r="E284" s="124">
        <f>VLOOKUP(B284,GD_CHAM_CONG!$C$6:$AN$447,38,FALSE)</f>
        <v>26</v>
      </c>
      <c r="F284" s="124">
        <f>VLOOKUP(C284,GD_CHAM_CONG!D285:AN285,36,FALSE)</f>
        <v>26</v>
      </c>
      <c r="G284" s="25">
        <f>E284/F284*DM_TI_LE!$F$26*GD_CHUNG!M284</f>
        <v>0</v>
      </c>
    </row>
    <row r="285" spans="1:7" ht="12.75">
      <c r="A285" s="36">
        <v>281</v>
      </c>
      <c r="B285" s="38">
        <f>RPT_LNS_LUONG_CHE_DO!B285:D285</f>
        <v>10727</v>
      </c>
      <c r="C285" s="38" t="str">
        <f>RPT_LNS_LUONG_CHE_DO!C285:E285</f>
        <v>Trần Mạnh Hùng</v>
      </c>
      <c r="D285" s="38" t="str">
        <f>RPT_LNS_LUONG_CHE_DO!D285:F285</f>
        <v>NV Lái xe - VHTTB</v>
      </c>
      <c r="E285" s="124">
        <f>VLOOKUP(B285,GD_CHAM_CONG!$C$6:$AN$447,38,FALSE)</f>
        <v>26</v>
      </c>
      <c r="F285" s="124">
        <f>VLOOKUP(C285,GD_CHAM_CONG!D286:AN286,36,FALSE)</f>
        <v>26</v>
      </c>
      <c r="G285" s="25">
        <f>E285/F285*DM_TI_LE!$F$26*GD_CHUNG!M285</f>
        <v>0</v>
      </c>
    </row>
    <row r="286" spans="1:7" ht="12.75">
      <c r="A286" s="36">
        <v>282</v>
      </c>
      <c r="B286" s="38">
        <f>RPT_LNS_LUONG_CHE_DO!B286:D286</f>
        <v>10728</v>
      </c>
      <c r="C286" s="38" t="str">
        <f>RPT_LNS_LUONG_CHE_DO!C286:E286</f>
        <v>Nguyễn Mạnh Hùng</v>
      </c>
      <c r="D286" s="38" t="str">
        <f>RPT_LNS_LUONG_CHE_DO!D286:F286</f>
        <v>NV Lái xe - VHTTB</v>
      </c>
      <c r="E286" s="124">
        <f>VLOOKUP(B286,GD_CHAM_CONG!$C$6:$AN$447,38,FALSE)</f>
        <v>18</v>
      </c>
      <c r="F286" s="124">
        <f>VLOOKUP(C286,GD_CHAM_CONG!D287:AN287,36,FALSE)</f>
        <v>26</v>
      </c>
      <c r="G286" s="25">
        <f>E286/F286*DM_TI_LE!$F$26*GD_CHUNG!M286</f>
        <v>107307.69230769231</v>
      </c>
    </row>
    <row r="287" spans="1:7" ht="12.75">
      <c r="A287" s="36">
        <v>283</v>
      </c>
      <c r="B287" s="38">
        <f>RPT_LNS_LUONG_CHE_DO!B287:D287</f>
        <v>10729</v>
      </c>
      <c r="C287" s="38" t="str">
        <f>RPT_LNS_LUONG_CHE_DO!C287:E287</f>
        <v>Nguyễn Thanh Quyết</v>
      </c>
      <c r="D287" s="38" t="str">
        <f>RPT_LNS_LUONG_CHE_DO!D287:F287</f>
        <v>NV Lái xe - VHTTB</v>
      </c>
      <c r="E287" s="124">
        <f>VLOOKUP(B287,GD_CHAM_CONG!$C$6:$AN$447,38,FALSE)</f>
        <v>26</v>
      </c>
      <c r="F287" s="124">
        <f>VLOOKUP(C287,GD_CHAM_CONG!D288:AN288,36,FALSE)</f>
        <v>26</v>
      </c>
      <c r="G287" s="25">
        <f>E287/F287*DM_TI_LE!$F$26*GD_CHUNG!M287</f>
        <v>155000</v>
      </c>
    </row>
    <row r="288" spans="1:7" ht="12.75">
      <c r="A288" s="36">
        <v>284</v>
      </c>
      <c r="B288" s="38">
        <f>RPT_LNS_LUONG_CHE_DO!B288:D288</f>
        <v>10730</v>
      </c>
      <c r="C288" s="38" t="str">
        <f>RPT_LNS_LUONG_CHE_DO!C288:E288</f>
        <v>Nguyễn Thanh Bình</v>
      </c>
      <c r="D288" s="38" t="str">
        <f>RPT_LNS_LUONG_CHE_DO!D288:F288</f>
        <v>NV Lái xe - VHTTB</v>
      </c>
      <c r="E288" s="124">
        <f>VLOOKUP(B288,GD_CHAM_CONG!$C$6:$AN$447,38,FALSE)</f>
        <v>16</v>
      </c>
      <c r="F288" s="124">
        <f>VLOOKUP(C288,GD_CHAM_CONG!D289:AN289,36,FALSE)</f>
        <v>26</v>
      </c>
      <c r="G288" s="25">
        <f>E288/F288*DM_TI_LE!$F$26*GD_CHUNG!M288</f>
        <v>0</v>
      </c>
    </row>
    <row r="289" spans="1:7" ht="12.75">
      <c r="A289" s="36">
        <v>285</v>
      </c>
      <c r="B289" s="38">
        <f>RPT_LNS_LUONG_CHE_DO!B289:D289</f>
        <v>10731</v>
      </c>
      <c r="C289" s="38" t="str">
        <f>RPT_LNS_LUONG_CHE_DO!C289:E289</f>
        <v>Vũ Tiến Lịch</v>
      </c>
      <c r="D289" s="38" t="str">
        <f>RPT_LNS_LUONG_CHE_DO!D289:F289</f>
        <v>NV Lái xe - VHTTB</v>
      </c>
      <c r="E289" s="124">
        <f>VLOOKUP(B289,GD_CHAM_CONG!$C$6:$AN$447,38,FALSE)</f>
        <v>26</v>
      </c>
      <c r="F289" s="124">
        <f>VLOOKUP(C289,GD_CHAM_CONG!D290:AN290,36,FALSE)</f>
        <v>26</v>
      </c>
      <c r="G289" s="25">
        <f>E289/F289*DM_TI_LE!$F$26*GD_CHUNG!M289</f>
        <v>0</v>
      </c>
    </row>
    <row r="290" spans="1:7" ht="12.75">
      <c r="A290" s="36">
        <v>286</v>
      </c>
      <c r="B290" s="38">
        <f>RPT_LNS_LUONG_CHE_DO!B290:D290</f>
        <v>10732</v>
      </c>
      <c r="C290" s="38" t="str">
        <f>RPT_LNS_LUONG_CHE_DO!C290:E290</f>
        <v>Nguyễn Xuân Hợi</v>
      </c>
      <c r="D290" s="38" t="str">
        <f>RPT_LNS_LUONG_CHE_DO!D290:F290</f>
        <v>NV Lái xe - VHTTB</v>
      </c>
      <c r="E290" s="124">
        <f>VLOOKUP(B290,GD_CHAM_CONG!$C$6:$AN$447,38,FALSE)</f>
        <v>26</v>
      </c>
      <c r="F290" s="124">
        <f>VLOOKUP(C290,GD_CHAM_CONG!D291:AN291,36,FALSE)</f>
        <v>26</v>
      </c>
      <c r="G290" s="25">
        <f>E290/F290*DM_TI_LE!$F$26*GD_CHUNG!M290</f>
        <v>0</v>
      </c>
    </row>
    <row r="291" spans="1:7" ht="12.75">
      <c r="A291" s="36">
        <v>287</v>
      </c>
      <c r="B291" s="38">
        <f>RPT_LNS_LUONG_CHE_DO!B291:D291</f>
        <v>10733</v>
      </c>
      <c r="C291" s="38" t="str">
        <f>RPT_LNS_LUONG_CHE_DO!C291:E291</f>
        <v>Nguyễn Văn Sơn</v>
      </c>
      <c r="D291" s="38" t="str">
        <f>RPT_LNS_LUONG_CHE_DO!D291:F291</f>
        <v>NV Lái xe - VHTTB</v>
      </c>
      <c r="E291" s="124">
        <f>VLOOKUP(B291,GD_CHAM_CONG!$C$6:$AN$447,38,FALSE)</f>
        <v>26</v>
      </c>
      <c r="F291" s="124">
        <f>VLOOKUP(C291,GD_CHAM_CONG!D292:AN292,36,FALSE)</f>
        <v>26</v>
      </c>
      <c r="G291" s="25">
        <f>E291/F291*DM_TI_LE!$F$26*GD_CHUNG!M291</f>
        <v>0</v>
      </c>
    </row>
    <row r="292" spans="1:7" ht="12.75">
      <c r="A292" s="36">
        <v>288</v>
      </c>
      <c r="B292" s="38">
        <f>RPT_LNS_LUONG_CHE_DO!B292:D292</f>
        <v>11132</v>
      </c>
      <c r="C292" s="38" t="str">
        <f>RPT_LNS_LUONG_CHE_DO!C292:E292</f>
        <v>Nguyễn Hữu Chức</v>
      </c>
      <c r="D292" s="38" t="str">
        <f>RPT_LNS_LUONG_CHE_DO!D292:F292</f>
        <v>NV Lái xe - VHTTB</v>
      </c>
      <c r="E292" s="124">
        <f>VLOOKUP(B292,GD_CHAM_CONG!$C$6:$AN$447,38,FALSE)</f>
        <v>26</v>
      </c>
      <c r="F292" s="124">
        <f>VLOOKUP(C292,GD_CHAM_CONG!D293:AN293,36,FALSE)</f>
        <v>26</v>
      </c>
      <c r="G292" s="25">
        <f>E292/F292*DM_TI_LE!$F$26*GD_CHUNG!M292</f>
        <v>0</v>
      </c>
    </row>
    <row r="293" spans="1:7" ht="12.75">
      <c r="A293" s="36">
        <v>289</v>
      </c>
      <c r="B293" s="38">
        <f>RPT_LNS_LUONG_CHE_DO!B293:D293</f>
        <v>11133</v>
      </c>
      <c r="C293" s="38" t="str">
        <f>RPT_LNS_LUONG_CHE_DO!C293:E293</f>
        <v>Phù Định</v>
      </c>
      <c r="D293" s="38" t="str">
        <f>RPT_LNS_LUONG_CHE_DO!D293:F293</f>
        <v>NV Lái xe - VHTTB</v>
      </c>
      <c r="E293" s="124">
        <f>VLOOKUP(B293,GD_CHAM_CONG!$C$6:$AN$447,38,FALSE)</f>
        <v>26</v>
      </c>
      <c r="F293" s="124">
        <f>VLOOKUP(C293,GD_CHAM_CONG!D294:AN294,36,FALSE)</f>
        <v>26</v>
      </c>
      <c r="G293" s="25">
        <f>E293/F293*DM_TI_LE!$F$26*GD_CHUNG!M293</f>
        <v>0</v>
      </c>
    </row>
    <row r="294" spans="1:7" ht="12.75">
      <c r="A294" s="36">
        <v>290</v>
      </c>
      <c r="B294" s="38">
        <f>RPT_LNS_LUONG_CHE_DO!B294:D294</f>
        <v>11134</v>
      </c>
      <c r="C294" s="38" t="str">
        <f>RPT_LNS_LUONG_CHE_DO!C294:E294</f>
        <v>Hồ Ngọc Hà</v>
      </c>
      <c r="D294" s="38" t="str">
        <f>RPT_LNS_LUONG_CHE_DO!D294:F294</f>
        <v>NV Lái xe - VHTTB</v>
      </c>
      <c r="E294" s="124">
        <f>VLOOKUP(B294,GD_CHAM_CONG!$C$6:$AN$447,38,FALSE)</f>
        <v>26</v>
      </c>
      <c r="F294" s="124">
        <f>VLOOKUP(C294,GD_CHAM_CONG!D295:AN295,36,FALSE)</f>
        <v>26</v>
      </c>
      <c r="G294" s="25">
        <f>E294/F294*DM_TI_LE!$F$26*GD_CHUNG!M294</f>
        <v>0</v>
      </c>
    </row>
    <row r="295" spans="1:7" ht="12.75">
      <c r="A295" s="36">
        <v>291</v>
      </c>
      <c r="B295" s="38">
        <f>RPT_LNS_LUONG_CHE_DO!B295:D295</f>
        <v>11135</v>
      </c>
      <c r="C295" s="38" t="str">
        <f>RPT_LNS_LUONG_CHE_DO!C295:E295</f>
        <v>Nguyễn Đắc Thanh</v>
      </c>
      <c r="D295" s="38" t="str">
        <f>RPT_LNS_LUONG_CHE_DO!D295:F295</f>
        <v>NV Lái xe - VHTTB</v>
      </c>
      <c r="E295" s="124">
        <f>VLOOKUP(B295,GD_CHAM_CONG!$C$6:$AN$447,38,FALSE)</f>
        <v>26</v>
      </c>
      <c r="F295" s="124">
        <f>VLOOKUP(C295,GD_CHAM_CONG!D296:AN296,36,FALSE)</f>
        <v>26</v>
      </c>
      <c r="G295" s="25">
        <f>E295/F295*DM_TI_LE!$F$26*GD_CHUNG!M295</f>
        <v>0</v>
      </c>
    </row>
    <row r="296" spans="1:7" ht="12.75">
      <c r="A296" s="36">
        <v>292</v>
      </c>
      <c r="B296" s="38">
        <f>RPT_LNS_LUONG_CHE_DO!B296:D296</f>
        <v>11136</v>
      </c>
      <c r="C296" s="38" t="str">
        <f>RPT_LNS_LUONG_CHE_DO!C296:E296</f>
        <v>Nguyễn Huy Dũng</v>
      </c>
      <c r="D296" s="38" t="str">
        <f>RPT_LNS_LUONG_CHE_DO!D296:F296</f>
        <v>NV Lái xe - VHTTB</v>
      </c>
      <c r="E296" s="124">
        <f>VLOOKUP(B296,GD_CHAM_CONG!$C$6:$AN$447,38,FALSE)</f>
        <v>26</v>
      </c>
      <c r="F296" s="124">
        <f>VLOOKUP(C296,GD_CHAM_CONG!D297:AN297,36,FALSE)</f>
        <v>26</v>
      </c>
      <c r="G296" s="25">
        <f>E296/F296*DM_TI_LE!$F$26*GD_CHUNG!M296</f>
        <v>0</v>
      </c>
    </row>
    <row r="297" spans="1:7" ht="12.75">
      <c r="A297" s="36">
        <v>293</v>
      </c>
      <c r="B297" s="38">
        <f>RPT_LNS_LUONG_CHE_DO!B297:D297</f>
        <v>11137</v>
      </c>
      <c r="C297" s="38" t="str">
        <f>RPT_LNS_LUONG_CHE_DO!C297:E297</f>
        <v>Nguyễn Văn Phong</v>
      </c>
      <c r="D297" s="38" t="str">
        <f>RPT_LNS_LUONG_CHE_DO!D297:F297</f>
        <v>NV Lái xe - VHTTB</v>
      </c>
      <c r="E297" s="124">
        <f>VLOOKUP(B297,GD_CHAM_CONG!$C$6:$AN$447,38,FALSE)</f>
        <v>26</v>
      </c>
      <c r="F297" s="124">
        <f>VLOOKUP(C297,GD_CHAM_CONG!D298:AN298,36,FALSE)</f>
        <v>26</v>
      </c>
      <c r="G297" s="25">
        <f>E297/F297*DM_TI_LE!$F$26*GD_CHUNG!M297</f>
        <v>0</v>
      </c>
    </row>
    <row r="298" spans="1:7" ht="12.75">
      <c r="A298" s="36">
        <v>294</v>
      </c>
      <c r="B298" s="38">
        <f>RPT_LNS_LUONG_CHE_DO!B298:D298</f>
        <v>11138</v>
      </c>
      <c r="C298" s="38" t="str">
        <f>RPT_LNS_LUONG_CHE_DO!C298:E298</f>
        <v>Phạm Việt Tùng</v>
      </c>
      <c r="D298" s="38" t="str">
        <f>RPT_LNS_LUONG_CHE_DO!D298:F298</f>
        <v>NV Lái xe - VHTTB</v>
      </c>
      <c r="E298" s="124">
        <f>VLOOKUP(B298,GD_CHAM_CONG!$C$6:$AN$447,38,FALSE)</f>
        <v>26</v>
      </c>
      <c r="F298" s="124">
        <f>VLOOKUP(C298,GD_CHAM_CONG!D299:AN299,36,FALSE)</f>
        <v>26</v>
      </c>
      <c r="G298" s="25">
        <f>E298/F298*DM_TI_LE!$F$26*GD_CHUNG!M298</f>
        <v>0</v>
      </c>
    </row>
    <row r="299" spans="1:7" ht="12.75">
      <c r="A299" s="36">
        <v>295</v>
      </c>
      <c r="B299" s="38">
        <f>RPT_LNS_LUONG_CHE_DO!B299:D299</f>
        <v>11139</v>
      </c>
      <c r="C299" s="38" t="str">
        <f>RPT_LNS_LUONG_CHE_DO!C299:E299</f>
        <v>Phùng Viết Dũng</v>
      </c>
      <c r="D299" s="38" t="str">
        <f>RPT_LNS_LUONG_CHE_DO!D299:F299</f>
        <v>NV Lái xe - VHTTB</v>
      </c>
      <c r="E299" s="124">
        <f>VLOOKUP(B299,GD_CHAM_CONG!$C$6:$AN$447,38,FALSE)</f>
        <v>26</v>
      </c>
      <c r="F299" s="124">
        <f>VLOOKUP(C299,GD_CHAM_CONG!D300:AN300,36,FALSE)</f>
        <v>26</v>
      </c>
      <c r="G299" s="25">
        <f>E299/F299*DM_TI_LE!$F$26*GD_CHUNG!M299</f>
        <v>0</v>
      </c>
    </row>
    <row r="300" spans="1:7" ht="12.75">
      <c r="A300" s="36">
        <v>296</v>
      </c>
      <c r="B300" s="38">
        <f>RPT_LNS_LUONG_CHE_DO!B300:D300</f>
        <v>11142</v>
      </c>
      <c r="C300" s="38" t="str">
        <f>RPT_LNS_LUONG_CHE_DO!C300:E300</f>
        <v>Trần Văn Chính</v>
      </c>
      <c r="D300" s="38" t="str">
        <f>RPT_LNS_LUONG_CHE_DO!D300:F300</f>
        <v>NV Lái xe - VHTTB</v>
      </c>
      <c r="E300" s="124">
        <f>VLOOKUP(B300,GD_CHAM_CONG!$C$6:$AN$447,38,FALSE)</f>
        <v>26</v>
      </c>
      <c r="F300" s="124">
        <f>VLOOKUP(C300,GD_CHAM_CONG!D301:AN301,36,FALSE)</f>
        <v>26</v>
      </c>
      <c r="G300" s="25">
        <f>E300/F300*DM_TI_LE!$F$26*GD_CHUNG!M300</f>
        <v>0</v>
      </c>
    </row>
    <row r="301" spans="1:7" ht="12.75">
      <c r="A301" s="36">
        <v>297</v>
      </c>
      <c r="B301" s="38">
        <f>RPT_LNS_LUONG_CHE_DO!B301:D301</f>
        <v>11143</v>
      </c>
      <c r="C301" s="38" t="str">
        <f>RPT_LNS_LUONG_CHE_DO!C301:E301</f>
        <v>Phù Xuân Tiền</v>
      </c>
      <c r="D301" s="38" t="str">
        <f>RPT_LNS_LUONG_CHE_DO!D301:F301</f>
        <v>NV Lái xe - VHTTB</v>
      </c>
      <c r="E301" s="124">
        <f>VLOOKUP(B301,GD_CHAM_CONG!$C$6:$AN$447,38,FALSE)</f>
        <v>26</v>
      </c>
      <c r="F301" s="124">
        <f>VLOOKUP(C301,GD_CHAM_CONG!D302:AN302,36,FALSE)</f>
        <v>26</v>
      </c>
      <c r="G301" s="25">
        <f>E301/F301*DM_TI_LE!$F$26*GD_CHUNG!M301</f>
        <v>0</v>
      </c>
    </row>
    <row r="302" spans="1:7" ht="12.75">
      <c r="A302" s="36">
        <v>298</v>
      </c>
      <c r="B302" s="38">
        <f>RPT_LNS_LUONG_CHE_DO!B302:D302</f>
        <v>11144</v>
      </c>
      <c r="C302" s="38" t="str">
        <f>RPT_LNS_LUONG_CHE_DO!C302:E302</f>
        <v>Đinh Văn Bền</v>
      </c>
      <c r="D302" s="38" t="str">
        <f>RPT_LNS_LUONG_CHE_DO!D302:F302</f>
        <v>NV Lái xe - VHTTB</v>
      </c>
      <c r="E302" s="124">
        <f>VLOOKUP(B302,GD_CHAM_CONG!$C$6:$AN$447,38,FALSE)</f>
        <v>26</v>
      </c>
      <c r="F302" s="124">
        <f>VLOOKUP(C302,GD_CHAM_CONG!D303:AN303,36,FALSE)</f>
        <v>26</v>
      </c>
      <c r="G302" s="25">
        <f>E302/F302*DM_TI_LE!$F$26*GD_CHUNG!M302</f>
        <v>0</v>
      </c>
    </row>
    <row r="303" spans="1:7" ht="12.75">
      <c r="A303" s="36">
        <v>299</v>
      </c>
      <c r="B303" s="38">
        <f>RPT_LNS_LUONG_CHE_DO!B303:D303</f>
        <v>11145</v>
      </c>
      <c r="C303" s="38" t="str">
        <f>RPT_LNS_LUONG_CHE_DO!C303:E303</f>
        <v>Nguyễn Tiến Ngọc</v>
      </c>
      <c r="D303" s="38" t="str">
        <f>RPT_LNS_LUONG_CHE_DO!D303:F303</f>
        <v>NV Lái xe - VHTTB</v>
      </c>
      <c r="E303" s="124">
        <f>VLOOKUP(B303,GD_CHAM_CONG!$C$6:$AN$447,38,FALSE)</f>
        <v>26</v>
      </c>
      <c r="F303" s="124">
        <f>VLOOKUP(C303,GD_CHAM_CONG!D304:AN304,36,FALSE)</f>
        <v>26</v>
      </c>
      <c r="G303" s="25">
        <f>E303/F303*DM_TI_LE!$F$26*GD_CHUNG!M303</f>
        <v>0</v>
      </c>
    </row>
    <row r="304" spans="1:7" ht="12.75">
      <c r="A304" s="36">
        <v>300</v>
      </c>
      <c r="B304" s="38">
        <f>RPT_LNS_LUONG_CHE_DO!B304:D304</f>
        <v>13406</v>
      </c>
      <c r="C304" s="38" t="str">
        <f>RPT_LNS_LUONG_CHE_DO!C304:E304</f>
        <v>Hoàng Đình Mạnh</v>
      </c>
      <c r="D304" s="38" t="str">
        <f>RPT_LNS_LUONG_CHE_DO!D304:F304</f>
        <v>NV Lái xe - VHTTB</v>
      </c>
      <c r="E304" s="124">
        <f>VLOOKUP(B304,GD_CHAM_CONG!$C$6:$AN$447,38,FALSE)</f>
        <v>25</v>
      </c>
      <c r="F304" s="124">
        <f>VLOOKUP(C304,GD_CHAM_CONG!D305:AN305,36,FALSE)</f>
        <v>26</v>
      </c>
      <c r="G304" s="25">
        <f>E304/F304*DM_TI_LE!$F$26*GD_CHUNG!M304</f>
        <v>0</v>
      </c>
    </row>
    <row r="305" spans="1:7" ht="12.75">
      <c r="A305" s="36">
        <v>301</v>
      </c>
      <c r="B305" s="38">
        <f>RPT_LNS_LUONG_CHE_DO!B305:D305</f>
        <v>13407</v>
      </c>
      <c r="C305" s="38" t="str">
        <f>RPT_LNS_LUONG_CHE_DO!C305:E305</f>
        <v>Vương Văn Tiến</v>
      </c>
      <c r="D305" s="38" t="str">
        <f>RPT_LNS_LUONG_CHE_DO!D305:F305</f>
        <v>NV Lái xe - VHTTB</v>
      </c>
      <c r="E305" s="124">
        <f>VLOOKUP(B305,GD_CHAM_CONG!$C$6:$AN$447,38,FALSE)</f>
        <v>26</v>
      </c>
      <c r="F305" s="124">
        <f>VLOOKUP(C305,GD_CHAM_CONG!D306:AN306,36,FALSE)</f>
        <v>26</v>
      </c>
      <c r="G305" s="25">
        <f>E305/F305*DM_TI_LE!$F$26*GD_CHUNG!M305</f>
        <v>0</v>
      </c>
    </row>
    <row r="306" spans="1:7" ht="12.75">
      <c r="A306" s="36">
        <v>302</v>
      </c>
      <c r="B306" s="38">
        <f>RPT_LNS_LUONG_CHE_DO!B306:D306</f>
        <v>13408</v>
      </c>
      <c r="C306" s="38" t="str">
        <f>RPT_LNS_LUONG_CHE_DO!C306:E306</f>
        <v>Nguyễn Phương Thắng</v>
      </c>
      <c r="D306" s="38" t="str">
        <f>RPT_LNS_LUONG_CHE_DO!D306:F306</f>
        <v>NV Lái xe - VHTTB</v>
      </c>
      <c r="E306" s="124">
        <f>VLOOKUP(B306,GD_CHAM_CONG!$C$6:$AN$447,38,FALSE)</f>
        <v>26</v>
      </c>
      <c r="F306" s="124">
        <f>VLOOKUP(C306,GD_CHAM_CONG!D307:AN307,36,FALSE)</f>
        <v>26</v>
      </c>
      <c r="G306" s="25">
        <f>E306/F306*DM_TI_LE!$F$26*GD_CHUNG!M306</f>
        <v>0</v>
      </c>
    </row>
    <row r="307" spans="1:7" ht="12.75">
      <c r="A307" s="36">
        <v>303</v>
      </c>
      <c r="B307" s="38">
        <f>RPT_LNS_LUONG_CHE_DO!B307:D307</f>
        <v>13409</v>
      </c>
      <c r="C307" s="38" t="str">
        <f>RPT_LNS_LUONG_CHE_DO!C307:E307</f>
        <v>Lê Tuấn Anh</v>
      </c>
      <c r="D307" s="38" t="str">
        <f>RPT_LNS_LUONG_CHE_DO!D307:F307</f>
        <v>NV Lái xe - VHTTB</v>
      </c>
      <c r="E307" s="124">
        <f>VLOOKUP(B307,GD_CHAM_CONG!$C$6:$AN$447,38,FALSE)</f>
        <v>26</v>
      </c>
      <c r="F307" s="124">
        <f>VLOOKUP(C307,GD_CHAM_CONG!D308:AN308,36,FALSE)</f>
        <v>26</v>
      </c>
      <c r="G307" s="25">
        <f>E307/F307*DM_TI_LE!$F$26*GD_CHUNG!M307</f>
        <v>0</v>
      </c>
    </row>
    <row r="308" spans="1:7" ht="12.75">
      <c r="A308" s="36">
        <v>304</v>
      </c>
      <c r="B308" s="38">
        <f>RPT_LNS_LUONG_CHE_DO!B308:D308</f>
        <v>13410</v>
      </c>
      <c r="C308" s="38" t="str">
        <f>RPT_LNS_LUONG_CHE_DO!C308:E308</f>
        <v>Đoàn Văn Phương</v>
      </c>
      <c r="D308" s="38" t="str">
        <f>RPT_LNS_LUONG_CHE_DO!D308:F308</f>
        <v>NV Lái xe - VHTTB</v>
      </c>
      <c r="E308" s="124">
        <f>VLOOKUP(B308,GD_CHAM_CONG!$C$6:$AN$447,38,FALSE)</f>
        <v>26</v>
      </c>
      <c r="F308" s="124">
        <f>VLOOKUP(C308,GD_CHAM_CONG!D309:AN309,36,FALSE)</f>
        <v>26</v>
      </c>
      <c r="G308" s="25">
        <f>E308/F308*DM_TI_LE!$F$26*GD_CHUNG!M308</f>
        <v>0</v>
      </c>
    </row>
    <row r="309" spans="1:7" ht="12.75">
      <c r="A309" s="36">
        <v>305</v>
      </c>
      <c r="B309" s="38">
        <f>RPT_LNS_LUONG_CHE_DO!B309:D309</f>
        <v>13411</v>
      </c>
      <c r="C309" s="38" t="str">
        <f>RPT_LNS_LUONG_CHE_DO!C309:E309</f>
        <v>Nguyễn Văn Hà</v>
      </c>
      <c r="D309" s="38" t="str">
        <f>RPT_LNS_LUONG_CHE_DO!D309:F309</f>
        <v>NV Lái xe - VHTTB</v>
      </c>
      <c r="E309" s="124">
        <f>VLOOKUP(B309,GD_CHAM_CONG!$C$6:$AN$447,38,FALSE)</f>
        <v>26</v>
      </c>
      <c r="F309" s="124">
        <f>VLOOKUP(C309,GD_CHAM_CONG!D310:AN310,36,FALSE)</f>
        <v>26</v>
      </c>
      <c r="G309" s="25">
        <f>E309/F309*DM_TI_LE!$F$26*GD_CHUNG!M309</f>
        <v>0</v>
      </c>
    </row>
    <row r="310" spans="1:7" ht="12.75">
      <c r="A310" s="36">
        <v>306</v>
      </c>
      <c r="B310" s="38">
        <f>RPT_LNS_LUONG_CHE_DO!B310:D310</f>
        <v>13412</v>
      </c>
      <c r="C310" s="38" t="str">
        <f>RPT_LNS_LUONG_CHE_DO!C310:E310</f>
        <v>Nguyễn Mạnh Hiếu</v>
      </c>
      <c r="D310" s="38" t="str">
        <f>RPT_LNS_LUONG_CHE_DO!D310:F310</f>
        <v>NV Lái xe - VHTTB</v>
      </c>
      <c r="E310" s="124">
        <f>VLOOKUP(B310,GD_CHAM_CONG!$C$6:$AN$447,38,FALSE)</f>
        <v>26</v>
      </c>
      <c r="F310" s="124">
        <f>VLOOKUP(C310,GD_CHAM_CONG!D311:AN311,36,FALSE)</f>
        <v>26</v>
      </c>
      <c r="G310" s="25">
        <f>E310/F310*DM_TI_LE!$F$26*GD_CHUNG!M310</f>
        <v>0</v>
      </c>
    </row>
    <row r="311" spans="1:7" ht="12.75">
      <c r="A311" s="36">
        <v>307</v>
      </c>
      <c r="B311" s="38">
        <f>RPT_LNS_LUONG_CHE_DO!B311:D311</f>
        <v>13413</v>
      </c>
      <c r="C311" s="38" t="str">
        <f>RPT_LNS_LUONG_CHE_DO!C311:E311</f>
        <v>Vũ Việt Hùng</v>
      </c>
      <c r="D311" s="38" t="str">
        <f>RPT_LNS_LUONG_CHE_DO!D311:F311</f>
        <v>NV Lái xe - VHTTB</v>
      </c>
      <c r="E311" s="124">
        <f>VLOOKUP(B311,GD_CHAM_CONG!$C$6:$AN$447,38,FALSE)</f>
        <v>26</v>
      </c>
      <c r="F311" s="124">
        <f>VLOOKUP(C311,GD_CHAM_CONG!D312:AN312,36,FALSE)</f>
        <v>26</v>
      </c>
      <c r="G311" s="25">
        <f>E311/F311*DM_TI_LE!$F$26*GD_CHUNG!M311</f>
        <v>0</v>
      </c>
    </row>
    <row r="312" spans="1:7" ht="12.75">
      <c r="A312" s="36">
        <v>308</v>
      </c>
      <c r="B312" s="38">
        <f>RPT_LNS_LUONG_CHE_DO!B312:D312</f>
        <v>13414</v>
      </c>
      <c r="C312" s="38" t="str">
        <f>RPT_LNS_LUONG_CHE_DO!C312:E312</f>
        <v>Lê Hữu Hóa</v>
      </c>
      <c r="D312" s="38" t="str">
        <f>RPT_LNS_LUONG_CHE_DO!D312:F312</f>
        <v>NV Lái xe - VHTTB</v>
      </c>
      <c r="E312" s="124">
        <f>VLOOKUP(B312,GD_CHAM_CONG!$C$6:$AN$447,38,FALSE)</f>
        <v>26</v>
      </c>
      <c r="F312" s="124">
        <f>VLOOKUP(C312,GD_CHAM_CONG!D313:AN313,36,FALSE)</f>
        <v>26</v>
      </c>
      <c r="G312" s="25">
        <f>E312/F312*DM_TI_LE!$F$26*GD_CHUNG!M312</f>
        <v>0</v>
      </c>
    </row>
    <row r="313" spans="1:7" ht="12.75">
      <c r="A313" s="36">
        <v>309</v>
      </c>
      <c r="B313" s="38">
        <f>RPT_LNS_LUONG_CHE_DO!B313:D313</f>
        <v>13415</v>
      </c>
      <c r="C313" s="38" t="str">
        <f>RPT_LNS_LUONG_CHE_DO!C313:E313</f>
        <v>Đinh Văn Duyên</v>
      </c>
      <c r="D313" s="38" t="str">
        <f>RPT_LNS_LUONG_CHE_DO!D313:F313</f>
        <v>NV Lái xe - VHTTB</v>
      </c>
      <c r="E313" s="124">
        <f>VLOOKUP(B313,GD_CHAM_CONG!$C$6:$AN$447,38,FALSE)</f>
        <v>26</v>
      </c>
      <c r="F313" s="124">
        <f>VLOOKUP(C313,GD_CHAM_CONG!D314:AN314,36,FALSE)</f>
        <v>26</v>
      </c>
      <c r="G313" s="25">
        <f>E313/F313*DM_TI_LE!$F$26*GD_CHUNG!M313</f>
        <v>0</v>
      </c>
    </row>
    <row r="314" spans="1:7" ht="12.75">
      <c r="A314" s="36">
        <v>310</v>
      </c>
      <c r="B314" s="38">
        <f>RPT_LNS_LUONG_CHE_DO!B314:D314</f>
        <v>13530</v>
      </c>
      <c r="C314" s="38" t="str">
        <f>RPT_LNS_LUONG_CHE_DO!C314:E314</f>
        <v>Lương Văn Dư</v>
      </c>
      <c r="D314" s="38" t="str">
        <f>RPT_LNS_LUONG_CHE_DO!D314:F314</f>
        <v>NV Lái xe - VHTTB</v>
      </c>
      <c r="E314" s="124">
        <f>VLOOKUP(B314,GD_CHAM_CONG!$C$6:$AN$447,38,FALSE)</f>
        <v>26</v>
      </c>
      <c r="F314" s="124">
        <f>VLOOKUP(C314,GD_CHAM_CONG!D315:AN315,36,FALSE)</f>
        <v>26</v>
      </c>
      <c r="G314" s="25">
        <f>E314/F314*DM_TI_LE!$F$26*GD_CHUNG!M314</f>
        <v>0</v>
      </c>
    </row>
    <row r="315" spans="1:7" ht="12.75">
      <c r="A315" s="36">
        <v>311</v>
      </c>
      <c r="B315" s="38">
        <f>RPT_LNS_LUONG_CHE_DO!B315:D315</f>
        <v>13529</v>
      </c>
      <c r="C315" s="38" t="str">
        <f>RPT_LNS_LUONG_CHE_DO!C315:E315</f>
        <v>Cao Thế Vĩnh</v>
      </c>
      <c r="D315" s="38" t="str">
        <f>RPT_LNS_LUONG_CHE_DO!D315:F315</f>
        <v>NV Lái xe - VHTTB</v>
      </c>
      <c r="E315" s="124">
        <f>VLOOKUP(B315,GD_CHAM_CONG!$C$6:$AN$447,38,FALSE)</f>
        <v>26</v>
      </c>
      <c r="F315" s="124">
        <f>VLOOKUP(C315,GD_CHAM_CONG!D316:AN316,36,FALSE)</f>
        <v>26</v>
      </c>
      <c r="G315" s="25">
        <f>E315/F315*DM_TI_LE!$F$26*GD_CHUNG!M315</f>
        <v>0</v>
      </c>
    </row>
    <row r="316" spans="1:7" ht="12.75">
      <c r="A316" s="36">
        <v>312</v>
      </c>
      <c r="B316" s="38">
        <f>RPT_LNS_LUONG_CHE_DO!B316:D316</f>
        <v>10648</v>
      </c>
      <c r="C316" s="38" t="str">
        <f>RPT_LNS_LUONG_CHE_DO!C316:E316</f>
        <v>Phạm Minh Thành</v>
      </c>
      <c r="D316" s="38" t="str">
        <f>RPT_LNS_LUONG_CHE_DO!D316:F316</f>
        <v>NV Lái xe - VHTTB</v>
      </c>
      <c r="E316" s="124">
        <f>VLOOKUP(B316,GD_CHAM_CONG!$C$6:$AN$447,38,FALSE)</f>
        <v>26</v>
      </c>
      <c r="F316" s="124">
        <f>VLOOKUP(C316,GD_CHAM_CONG!D317:AN317,36,FALSE)</f>
        <v>26</v>
      </c>
      <c r="G316" s="25">
        <f>E316/F316*DM_TI_LE!$F$26*GD_CHUNG!M316</f>
        <v>0</v>
      </c>
    </row>
    <row r="317" spans="1:7" ht="12.75">
      <c r="A317" s="36">
        <v>313</v>
      </c>
      <c r="B317" s="38">
        <f>RPT_LNS_LUONG_CHE_DO!B317:D317</f>
        <v>10649</v>
      </c>
      <c r="C317" s="38" t="str">
        <f>RPT_LNS_LUONG_CHE_DO!C317:E317</f>
        <v>Vũ Minh Tú</v>
      </c>
      <c r="D317" s="38" t="str">
        <f>RPT_LNS_LUONG_CHE_DO!D317:F317</f>
        <v>NV Lái xe - VHTTB</v>
      </c>
      <c r="E317" s="124">
        <f>VLOOKUP(B317,GD_CHAM_CONG!$C$6:$AN$447,38,FALSE)</f>
        <v>26</v>
      </c>
      <c r="F317" s="124">
        <f>VLOOKUP(C317,GD_CHAM_CONG!D318:AN318,36,FALSE)</f>
        <v>26</v>
      </c>
      <c r="G317" s="25">
        <f>E317/F317*DM_TI_LE!$F$26*GD_CHUNG!M317</f>
        <v>0</v>
      </c>
    </row>
    <row r="318" spans="1:7" ht="12.75">
      <c r="A318" s="36">
        <v>314</v>
      </c>
      <c r="B318" s="38">
        <f>RPT_LNS_LUONG_CHE_DO!B318:D318</f>
        <v>10651</v>
      </c>
      <c r="C318" s="38" t="str">
        <f>RPT_LNS_LUONG_CHE_DO!C318:E318</f>
        <v>Đỗ Văn Chính</v>
      </c>
      <c r="D318" s="38" t="str">
        <f>RPT_LNS_LUONG_CHE_DO!D318:F318</f>
        <v>NV Lái xe - VHTTB</v>
      </c>
      <c r="E318" s="124">
        <f>VLOOKUP(B318,GD_CHAM_CONG!$C$6:$AN$447,38,FALSE)</f>
        <v>26</v>
      </c>
      <c r="F318" s="124">
        <f>VLOOKUP(C318,GD_CHAM_CONG!D319:AN319,36,FALSE)</f>
        <v>26</v>
      </c>
      <c r="G318" s="25">
        <f>E318/F318*DM_TI_LE!$F$26*GD_CHUNG!M318</f>
        <v>0</v>
      </c>
    </row>
    <row r="319" spans="1:7" ht="12.75">
      <c r="A319" s="36">
        <v>315</v>
      </c>
      <c r="B319" s="38">
        <f>RPT_LNS_LUONG_CHE_DO!B319:D319</f>
        <v>10656</v>
      </c>
      <c r="C319" s="38" t="str">
        <f>RPT_LNS_LUONG_CHE_DO!C319:E319</f>
        <v>Bùi Việt Bắc</v>
      </c>
      <c r="D319" s="38" t="str">
        <f>RPT_LNS_LUONG_CHE_DO!D319:F319</f>
        <v>NV Lái xe - VHTTB</v>
      </c>
      <c r="E319" s="124">
        <f>VLOOKUP(B319,GD_CHAM_CONG!$C$6:$AN$447,38,FALSE)</f>
        <v>26</v>
      </c>
      <c r="F319" s="124">
        <f>VLOOKUP(C319,GD_CHAM_CONG!D320:AN320,36,FALSE)</f>
        <v>26</v>
      </c>
      <c r="G319" s="25">
        <f>E319/F319*DM_TI_LE!$F$26*GD_CHUNG!M319</f>
        <v>0</v>
      </c>
    </row>
    <row r="320" spans="1:7" ht="12.75">
      <c r="A320" s="36">
        <v>316</v>
      </c>
      <c r="B320" s="38">
        <f>RPT_LNS_LUONG_CHE_DO!B320:D320</f>
        <v>10658</v>
      </c>
      <c r="C320" s="38" t="str">
        <f>RPT_LNS_LUONG_CHE_DO!C320:E320</f>
        <v>Nguyễn Phương Tuấn</v>
      </c>
      <c r="D320" s="38" t="str">
        <f>RPT_LNS_LUONG_CHE_DO!D320:F320</f>
        <v>NV Lái xe - VHTTB</v>
      </c>
      <c r="E320" s="124">
        <f>VLOOKUP(B320,GD_CHAM_CONG!$C$6:$AN$447,38,FALSE)</f>
        <v>26</v>
      </c>
      <c r="F320" s="124">
        <f>VLOOKUP(C320,GD_CHAM_CONG!D321:AN321,36,FALSE)</f>
        <v>26</v>
      </c>
      <c r="G320" s="25">
        <f>E320/F320*DM_TI_LE!$F$26*GD_CHUNG!M320</f>
        <v>0</v>
      </c>
    </row>
    <row r="321" spans="1:7" ht="12.75">
      <c r="A321" s="36">
        <v>317</v>
      </c>
      <c r="B321" s="38">
        <f>RPT_LNS_LUONG_CHE_DO!B321:D321</f>
        <v>10665</v>
      </c>
      <c r="C321" s="38" t="str">
        <f>RPT_LNS_LUONG_CHE_DO!C321:E321</f>
        <v>Trần Hồng Sơn</v>
      </c>
      <c r="D321" s="38" t="str">
        <f>RPT_LNS_LUONG_CHE_DO!D321:F321</f>
        <v>NV Lái xe - VHTTB</v>
      </c>
      <c r="E321" s="124">
        <f>VLOOKUP(B321,GD_CHAM_CONG!$C$6:$AN$447,38,FALSE)</f>
        <v>26</v>
      </c>
      <c r="F321" s="124">
        <f>VLOOKUP(C321,GD_CHAM_CONG!D322:AN322,36,FALSE)</f>
        <v>26</v>
      </c>
      <c r="G321" s="25">
        <f>E321/F321*DM_TI_LE!$F$26*GD_CHUNG!M321</f>
        <v>0</v>
      </c>
    </row>
    <row r="322" spans="1:7" ht="12.75">
      <c r="A322" s="36">
        <v>318</v>
      </c>
      <c r="B322" s="38">
        <f>RPT_LNS_LUONG_CHE_DO!B322:D322</f>
        <v>10671</v>
      </c>
      <c r="C322" s="38" t="str">
        <f>RPT_LNS_LUONG_CHE_DO!C322:E322</f>
        <v>Lê Đức Duy</v>
      </c>
      <c r="D322" s="38" t="str">
        <f>RPT_LNS_LUONG_CHE_DO!D322:F322</f>
        <v>NV Lái xe - VHTTB</v>
      </c>
      <c r="E322" s="124">
        <f>VLOOKUP(B322,GD_CHAM_CONG!$C$6:$AN$447,38,FALSE)</f>
        <v>26</v>
      </c>
      <c r="F322" s="124">
        <f>VLOOKUP(C322,GD_CHAM_CONG!D323:AN323,36,FALSE)</f>
        <v>26</v>
      </c>
      <c r="G322" s="25">
        <f>E322/F322*DM_TI_LE!$F$26*GD_CHUNG!M322</f>
        <v>0</v>
      </c>
    </row>
    <row r="323" spans="1:7" ht="12.75">
      <c r="A323" s="36">
        <v>319</v>
      </c>
      <c r="B323" s="38">
        <f>RPT_LNS_LUONG_CHE_DO!B323:D323</f>
        <v>10673</v>
      </c>
      <c r="C323" s="38" t="str">
        <f>RPT_LNS_LUONG_CHE_DO!C323:E323</f>
        <v>Đặng Xuân Sơn</v>
      </c>
      <c r="D323" s="38" t="str">
        <f>RPT_LNS_LUONG_CHE_DO!D323:F323</f>
        <v>NV Lái xe - VHTTB</v>
      </c>
      <c r="E323" s="124">
        <f>VLOOKUP(B323,GD_CHAM_CONG!$C$6:$AN$447,38,FALSE)</f>
        <v>26</v>
      </c>
      <c r="F323" s="124">
        <f>VLOOKUP(C323,GD_CHAM_CONG!D324:AN324,36,FALSE)</f>
        <v>26</v>
      </c>
      <c r="G323" s="25">
        <f>E323/F323*DM_TI_LE!$F$26*GD_CHUNG!M323</f>
        <v>0</v>
      </c>
    </row>
    <row r="324" spans="1:7" ht="12.75">
      <c r="A324" s="36">
        <v>320</v>
      </c>
      <c r="B324" s="38">
        <f>RPT_LNS_LUONG_CHE_DO!B324:D324</f>
        <v>11091</v>
      </c>
      <c r="C324" s="38" t="str">
        <f>RPT_LNS_LUONG_CHE_DO!C324:E324</f>
        <v>Nguyễn Như Cương</v>
      </c>
      <c r="D324" s="38" t="str">
        <f>RPT_LNS_LUONG_CHE_DO!D324:F324</f>
        <v>NV Lái xe - VHTTB</v>
      </c>
      <c r="E324" s="124">
        <f>VLOOKUP(B324,GD_CHAM_CONG!$C$6:$AN$447,38,FALSE)</f>
        <v>26</v>
      </c>
      <c r="F324" s="124">
        <f>VLOOKUP(C324,GD_CHAM_CONG!D325:AN325,36,FALSE)</f>
        <v>26</v>
      </c>
      <c r="G324" s="25">
        <f>E324/F324*DM_TI_LE!$F$26*GD_CHUNG!M324</f>
        <v>0</v>
      </c>
    </row>
    <row r="325" spans="1:7" ht="12.75">
      <c r="A325" s="36">
        <v>321</v>
      </c>
      <c r="B325" s="38">
        <f>RPT_LNS_LUONG_CHE_DO!B325:D325</f>
        <v>11093</v>
      </c>
      <c r="C325" s="38" t="str">
        <f>RPT_LNS_LUONG_CHE_DO!C325:E325</f>
        <v>Đỗ Chí Thanh</v>
      </c>
      <c r="D325" s="38" t="str">
        <f>RPT_LNS_LUONG_CHE_DO!D325:F325</f>
        <v>NV Lái xe - VHTTB</v>
      </c>
      <c r="E325" s="124">
        <f>VLOOKUP(B325,GD_CHAM_CONG!$C$6:$AN$447,38,FALSE)</f>
        <v>26</v>
      </c>
      <c r="F325" s="124">
        <f>VLOOKUP(C325,GD_CHAM_CONG!D326:AN326,36,FALSE)</f>
        <v>26</v>
      </c>
      <c r="G325" s="25">
        <f>E325/F325*DM_TI_LE!$F$26*GD_CHUNG!M325</f>
        <v>0</v>
      </c>
    </row>
    <row r="326" spans="1:7" ht="12.75">
      <c r="A326" s="36">
        <v>322</v>
      </c>
      <c r="B326" s="38">
        <f>RPT_LNS_LUONG_CHE_DO!B326:D326</f>
        <v>12572</v>
      </c>
      <c r="C326" s="38" t="str">
        <f>RPT_LNS_LUONG_CHE_DO!C326:E326</f>
        <v>Trần Quốc Việt</v>
      </c>
      <c r="D326" s="38" t="str">
        <f>RPT_LNS_LUONG_CHE_DO!D326:F326</f>
        <v>NV Lái xe - VHTTB</v>
      </c>
      <c r="E326" s="124">
        <f>VLOOKUP(B326,GD_CHAM_CONG!$C$6:$AN$447,38,FALSE)</f>
        <v>26</v>
      </c>
      <c r="F326" s="124">
        <f>VLOOKUP(C326,GD_CHAM_CONG!D327:AN327,36,FALSE)</f>
        <v>26</v>
      </c>
      <c r="G326" s="25">
        <f>E326/F326*DM_TI_LE!$F$26*GD_CHUNG!M326</f>
        <v>0</v>
      </c>
    </row>
    <row r="327" spans="1:7" ht="12.75">
      <c r="A327" s="36">
        <v>323</v>
      </c>
      <c r="B327" s="38">
        <f>RPT_LNS_LUONG_CHE_DO!B327:D327</f>
        <v>12573</v>
      </c>
      <c r="C327" s="38" t="str">
        <f>RPT_LNS_LUONG_CHE_DO!C327:E327</f>
        <v>Trần Thế Khánh</v>
      </c>
      <c r="D327" s="38" t="str">
        <f>RPT_LNS_LUONG_CHE_DO!D327:F327</f>
        <v>NV Lái xe - VHTTB</v>
      </c>
      <c r="E327" s="124">
        <f>VLOOKUP(B327,GD_CHAM_CONG!$C$6:$AN$447,38,FALSE)</f>
        <v>26</v>
      </c>
      <c r="F327" s="124">
        <f>VLOOKUP(C327,GD_CHAM_CONG!D328:AN328,36,FALSE)</f>
        <v>26</v>
      </c>
      <c r="G327" s="25">
        <f>E327/F327*DM_TI_LE!$F$26*GD_CHUNG!M327</f>
        <v>0</v>
      </c>
    </row>
    <row r="328" spans="1:7" ht="12.75">
      <c r="A328" s="36">
        <v>324</v>
      </c>
      <c r="B328" s="38">
        <f>RPT_LNS_LUONG_CHE_DO!B328:D328</f>
        <v>12575</v>
      </c>
      <c r="C328" s="38" t="str">
        <f>RPT_LNS_LUONG_CHE_DO!C328:E328</f>
        <v>Nguyễn Văn Thắng</v>
      </c>
      <c r="D328" s="38" t="str">
        <f>RPT_LNS_LUONG_CHE_DO!D328:F328</f>
        <v>NV Lái xe - VHTTB</v>
      </c>
      <c r="E328" s="124">
        <f>VLOOKUP(B328,GD_CHAM_CONG!$C$6:$AN$447,38,FALSE)</f>
        <v>15</v>
      </c>
      <c r="F328" s="124">
        <f>VLOOKUP(C328,GD_CHAM_CONG!D329:AN329,36,FALSE)</f>
        <v>26</v>
      </c>
      <c r="G328" s="25">
        <f>E328/F328*DM_TI_LE!$F$26*GD_CHUNG!M328</f>
        <v>0</v>
      </c>
    </row>
    <row r="329" spans="1:7" ht="12.75">
      <c r="A329" s="36">
        <v>325</v>
      </c>
      <c r="B329" s="38">
        <f>RPT_LNS_LUONG_CHE_DO!B329:D329</f>
        <v>12577</v>
      </c>
      <c r="C329" s="38" t="str">
        <f>RPT_LNS_LUONG_CHE_DO!C329:E329</f>
        <v>Lê Ngọc Hùng</v>
      </c>
      <c r="D329" s="38" t="str">
        <f>RPT_LNS_LUONG_CHE_DO!D329:F329</f>
        <v>NV Lái xe - VHTTB</v>
      </c>
      <c r="E329" s="124">
        <f>VLOOKUP(B329,GD_CHAM_CONG!$C$6:$AN$447,38,FALSE)</f>
        <v>26</v>
      </c>
      <c r="F329" s="124">
        <f>VLOOKUP(C329,GD_CHAM_CONG!D330:AN330,36,FALSE)</f>
        <v>26</v>
      </c>
      <c r="G329" s="25">
        <f>E329/F329*DM_TI_LE!$F$26*GD_CHUNG!M329</f>
        <v>0</v>
      </c>
    </row>
    <row r="330" spans="1:7" ht="12.75">
      <c r="A330" s="36">
        <v>326</v>
      </c>
      <c r="B330" s="38">
        <f>RPT_LNS_LUONG_CHE_DO!B330:D330</f>
        <v>12579</v>
      </c>
      <c r="C330" s="38" t="str">
        <f>RPT_LNS_LUONG_CHE_DO!C330:E330</f>
        <v>Nguyễn Ngọc Công</v>
      </c>
      <c r="D330" s="38" t="str">
        <f>RPT_LNS_LUONG_CHE_DO!D330:F330</f>
        <v>NV Lái xe - VHTTB</v>
      </c>
      <c r="E330" s="124">
        <f>VLOOKUP(B330,GD_CHAM_CONG!$C$6:$AN$447,38,FALSE)</f>
        <v>24</v>
      </c>
      <c r="F330" s="124">
        <f>VLOOKUP(C330,GD_CHAM_CONG!D331:AN331,36,FALSE)</f>
        <v>26</v>
      </c>
      <c r="G330" s="25">
        <f>E330/F330*DM_TI_LE!$F$26*GD_CHUNG!M330</f>
        <v>0</v>
      </c>
    </row>
    <row r="331" spans="1:7" ht="12.75">
      <c r="A331" s="36">
        <v>327</v>
      </c>
      <c r="B331" s="38">
        <f>RPT_LNS_LUONG_CHE_DO!B331:D331</f>
        <v>10758</v>
      </c>
      <c r="C331" s="38" t="str">
        <f>RPT_LNS_LUONG_CHE_DO!C331:E331</f>
        <v>Trương Thị Minh Phượng</v>
      </c>
      <c r="D331" s="38" t="str">
        <f>RPT_LNS_LUONG_CHE_DO!D331:F331</f>
        <v>Đội phó</v>
      </c>
      <c r="E331" s="124">
        <f>VLOOKUP(B331,GD_CHAM_CONG!$C$6:$AN$447,38,FALSE)</f>
        <v>26</v>
      </c>
      <c r="F331" s="124">
        <f>VLOOKUP(C331,GD_CHAM_CONG!D332:AN332,36,FALSE)</f>
        <v>26</v>
      </c>
      <c r="G331" s="25">
        <f>E331/F331*DM_TI_LE!$F$26*GD_CHUNG!M331</f>
        <v>0</v>
      </c>
    </row>
    <row r="332" spans="1:7" ht="12.75">
      <c r="A332" s="36">
        <v>328</v>
      </c>
      <c r="B332" s="38">
        <f>RPT_LNS_LUONG_CHE_DO!B332:D332</f>
        <v>10644</v>
      </c>
      <c r="C332" s="38" t="str">
        <f>RPT_LNS_LUONG_CHE_DO!C332:E332</f>
        <v>Nguyễn Văn Bình</v>
      </c>
      <c r="D332" s="38" t="str">
        <f>RPT_LNS_LUONG_CHE_DO!D332:F332</f>
        <v>KTV mặt đất</v>
      </c>
      <c r="E332" s="124">
        <f>VLOOKUP(B332,GD_CHAM_CONG!$C$6:$AN$447,38,FALSE)</f>
        <v>17</v>
      </c>
      <c r="F332" s="124">
        <f>VLOOKUP(C332,GD_CHAM_CONG!D333:AN333,36,FALSE)</f>
        <v>26</v>
      </c>
      <c r="G332" s="25">
        <f>E332/F332*DM_TI_LE!$F$26*GD_CHUNG!M332</f>
        <v>0</v>
      </c>
    </row>
    <row r="333" spans="1:7" ht="12.75">
      <c r="A333" s="36">
        <v>329</v>
      </c>
      <c r="B333" s="38">
        <f>RPT_LNS_LUONG_CHE_DO!B333:D333</f>
        <v>10645</v>
      </c>
      <c r="C333" s="38" t="str">
        <f>RPT_LNS_LUONG_CHE_DO!C333:E333</f>
        <v>Thân Hoài Nam</v>
      </c>
      <c r="D333" s="38" t="str">
        <f>RPT_LNS_LUONG_CHE_DO!D333:F333</f>
        <v>KTV mặt đất</v>
      </c>
      <c r="E333" s="124">
        <f>VLOOKUP(B333,GD_CHAM_CONG!$C$6:$AN$447,38,FALSE)</f>
        <v>26</v>
      </c>
      <c r="F333" s="124">
        <f>VLOOKUP(C333,GD_CHAM_CONG!D334:AN334,36,FALSE)</f>
        <v>26</v>
      </c>
      <c r="G333" s="25">
        <f>E333/F333*DM_TI_LE!$F$26*GD_CHUNG!M333</f>
        <v>0</v>
      </c>
    </row>
    <row r="334" spans="1:7" ht="12.75">
      <c r="A334" s="36">
        <v>330</v>
      </c>
      <c r="B334" s="38">
        <f>RPT_LNS_LUONG_CHE_DO!B334:D334</f>
        <v>13531</v>
      </c>
      <c r="C334" s="38" t="str">
        <f>RPT_LNS_LUONG_CHE_DO!C334:E334</f>
        <v>Võ Thị Vân</v>
      </c>
      <c r="D334" s="38" t="str">
        <f>RPT_LNS_LUONG_CHE_DO!D334:F334</f>
        <v>Nhân viên vệ sinh khu bay</v>
      </c>
      <c r="E334" s="124">
        <f>VLOOKUP(B334,GD_CHAM_CONG!$C$6:$AN$447,38,FALSE)</f>
        <v>26</v>
      </c>
      <c r="F334" s="124">
        <f>VLOOKUP(C334,GD_CHAM_CONG!D335:AN335,36,FALSE)</f>
        <v>26</v>
      </c>
      <c r="G334" s="25">
        <f>E334/F334*DM_TI_LE!$F$26*GD_CHUNG!M334</f>
        <v>0</v>
      </c>
    </row>
    <row r="335" spans="1:7" ht="12.75">
      <c r="A335" s="36">
        <v>331</v>
      </c>
      <c r="B335" s="38">
        <f>RPT_LNS_LUONG_CHE_DO!B335:D335</f>
        <v>12508</v>
      </c>
      <c r="C335" s="38" t="str">
        <f>RPT_LNS_LUONG_CHE_DO!C335:E335</f>
        <v>Nguyễn Hồng Nhung</v>
      </c>
      <c r="D335" s="38" t="str">
        <f>RPT_LNS_LUONG_CHE_DO!D335:F335</f>
        <v>Nv vệ sinh</v>
      </c>
      <c r="E335" s="124">
        <f>VLOOKUP(B335,GD_CHAM_CONG!$C$6:$AN$447,38,FALSE)</f>
        <v>26</v>
      </c>
      <c r="F335" s="124">
        <f>VLOOKUP(C335,GD_CHAM_CONG!D336:AN336,36,FALSE)</f>
        <v>26</v>
      </c>
      <c r="G335" s="25">
        <f>E335/F335*DM_TI_LE!$F$26*GD_CHUNG!M335</f>
        <v>0</v>
      </c>
    </row>
    <row r="336" spans="1:7" ht="12.75">
      <c r="A336" s="36">
        <v>332</v>
      </c>
      <c r="B336" s="38">
        <f>RPT_LNS_LUONG_CHE_DO!B336:D336</f>
        <v>12596</v>
      </c>
      <c r="C336" s="38" t="str">
        <f>RPT_LNS_LUONG_CHE_DO!C336:E336</f>
        <v>Phan Thị Hải Yến</v>
      </c>
      <c r="D336" s="38" t="str">
        <f>RPT_LNS_LUONG_CHE_DO!D336:F336</f>
        <v>Nv vệ sinh</v>
      </c>
      <c r="E336" s="124">
        <f>VLOOKUP(B336,GD_CHAM_CONG!$C$6:$AN$447,38,FALSE)</f>
        <v>26</v>
      </c>
      <c r="F336" s="124">
        <f>VLOOKUP(C336,GD_CHAM_CONG!D337:AN337,36,FALSE)</f>
        <v>26</v>
      </c>
      <c r="G336" s="25">
        <f>E336/F336*DM_TI_LE!$F$26*GD_CHUNG!M336</f>
        <v>0</v>
      </c>
    </row>
    <row r="337" spans="1:7" ht="12.75">
      <c r="A337" s="36">
        <v>333</v>
      </c>
      <c r="B337" s="38">
        <f>RPT_LNS_LUONG_CHE_DO!B337:D337</f>
        <v>12597</v>
      </c>
      <c r="C337" s="38" t="str">
        <f>RPT_LNS_LUONG_CHE_DO!C337:E337</f>
        <v>Doãn Thị Thanh Hà</v>
      </c>
      <c r="D337" s="38" t="str">
        <f>RPT_LNS_LUONG_CHE_DO!D337:F337</f>
        <v>Nv vệ sinh</v>
      </c>
      <c r="E337" s="124">
        <f>VLOOKUP(B337,GD_CHAM_CONG!$C$6:$AN$447,38,FALSE)</f>
        <v>26</v>
      </c>
      <c r="F337" s="124">
        <f>VLOOKUP(C337,GD_CHAM_CONG!D338:AN338,36,FALSE)</f>
        <v>26</v>
      </c>
      <c r="G337" s="25">
        <f>E337/F337*DM_TI_LE!$F$26*GD_CHUNG!M337</f>
        <v>0</v>
      </c>
    </row>
    <row r="338" spans="1:7" ht="12.75">
      <c r="A338" s="36">
        <v>334</v>
      </c>
      <c r="B338" s="38">
        <f>RPT_LNS_LUONG_CHE_DO!B338:D338</f>
        <v>13098</v>
      </c>
      <c r="C338" s="38" t="str">
        <f>RPT_LNS_LUONG_CHE_DO!C338:E338</f>
        <v>Đặng Thị Thúy Hằng</v>
      </c>
      <c r="D338" s="38" t="str">
        <f>RPT_LNS_LUONG_CHE_DO!D338:F338</f>
        <v>Nv vệ sinh</v>
      </c>
      <c r="E338" s="124">
        <f>VLOOKUP(B338,GD_CHAM_CONG!$C$6:$AN$447,38,FALSE)</f>
        <v>26</v>
      </c>
      <c r="F338" s="124">
        <f>VLOOKUP(C338,GD_CHAM_CONG!D339:AN339,36,FALSE)</f>
        <v>26</v>
      </c>
      <c r="G338" s="25">
        <f>E338/F338*DM_TI_LE!$F$26*GD_CHUNG!M338</f>
        <v>0</v>
      </c>
    </row>
    <row r="339" spans="1:7" ht="12.75">
      <c r="A339" s="36">
        <v>335</v>
      </c>
      <c r="B339" s="38">
        <f>RPT_LNS_LUONG_CHE_DO!B339:D339</f>
        <v>13100</v>
      </c>
      <c r="C339" s="38" t="str">
        <f>RPT_LNS_LUONG_CHE_DO!C339:E339</f>
        <v>Nguyễn Thị Mến</v>
      </c>
      <c r="D339" s="38" t="str">
        <f>RPT_LNS_LUONG_CHE_DO!D339:F339</f>
        <v>Nv vệ sinh</v>
      </c>
      <c r="E339" s="124">
        <f>VLOOKUP(B339,GD_CHAM_CONG!$C$6:$AN$447,38,FALSE)</f>
        <v>26</v>
      </c>
      <c r="F339" s="124">
        <f>VLOOKUP(C339,GD_CHAM_CONG!D340:AN340,36,FALSE)</f>
        <v>26</v>
      </c>
      <c r="G339" s="25">
        <f>E339/F339*DM_TI_LE!$F$26*GD_CHUNG!M339</f>
        <v>0</v>
      </c>
    </row>
    <row r="340" spans="1:7" ht="12.75">
      <c r="A340" s="36">
        <v>336</v>
      </c>
      <c r="B340" s="38">
        <f>RPT_LNS_LUONG_CHE_DO!B340:D340</f>
        <v>10754</v>
      </c>
      <c r="C340" s="38" t="str">
        <f>RPT_LNS_LUONG_CHE_DO!C340:E340</f>
        <v>Đào Hồng Phúc</v>
      </c>
      <c r="D340" s="38" t="str">
        <f>RPT_LNS_LUONG_CHE_DO!D340:F340</f>
        <v>Nv VS MB</v>
      </c>
      <c r="E340" s="124">
        <f>VLOOKUP(B340,GD_CHAM_CONG!$C$6:$AN$447,38,FALSE)</f>
        <v>26</v>
      </c>
      <c r="F340" s="124">
        <f>VLOOKUP(C340,GD_CHAM_CONG!D341:AN341,36,FALSE)</f>
        <v>26</v>
      </c>
      <c r="G340" s="25">
        <f>E340/F340*DM_TI_LE!$F$26*GD_CHUNG!M340</f>
        <v>0</v>
      </c>
    </row>
    <row r="341" spans="1:7" ht="12.75">
      <c r="A341" s="36">
        <v>337</v>
      </c>
      <c r="B341" s="38">
        <f>RPT_LNS_LUONG_CHE_DO!B341:D341</f>
        <v>10755</v>
      </c>
      <c r="C341" s="38" t="str">
        <f>RPT_LNS_LUONG_CHE_DO!C341:E341</f>
        <v>Quàng Thị Hạnh</v>
      </c>
      <c r="D341" s="38" t="str">
        <f>RPT_LNS_LUONG_CHE_DO!D341:F341</f>
        <v>Nv VS MB</v>
      </c>
      <c r="E341" s="124">
        <f>VLOOKUP(B341,GD_CHAM_CONG!$C$6:$AN$447,38,FALSE)</f>
        <v>23</v>
      </c>
      <c r="F341" s="124">
        <f>VLOOKUP(C341,GD_CHAM_CONG!D342:AN342,36,FALSE)</f>
        <v>26</v>
      </c>
      <c r="G341" s="25">
        <f>E341/F341*DM_TI_LE!$F$26*GD_CHUNG!M341</f>
        <v>0</v>
      </c>
    </row>
    <row r="342" spans="1:7" ht="12.75">
      <c r="A342" s="36">
        <v>338</v>
      </c>
      <c r="B342" s="38">
        <f>RPT_LNS_LUONG_CHE_DO!B342:D342</f>
        <v>10756</v>
      </c>
      <c r="C342" s="38" t="str">
        <f>RPT_LNS_LUONG_CHE_DO!C342:E342</f>
        <v>Nguyễn Bình Minh</v>
      </c>
      <c r="D342" s="38" t="str">
        <f>RPT_LNS_LUONG_CHE_DO!D342:F342</f>
        <v>Nv VS MB</v>
      </c>
      <c r="E342" s="124">
        <f>VLOOKUP(B342,GD_CHAM_CONG!$C$6:$AN$447,38,FALSE)</f>
        <v>26</v>
      </c>
      <c r="F342" s="124">
        <f>VLOOKUP(C342,GD_CHAM_CONG!D343:AN343,36,FALSE)</f>
        <v>26</v>
      </c>
      <c r="G342" s="25">
        <f>E342/F342*DM_TI_LE!$F$26*GD_CHUNG!M342</f>
        <v>0</v>
      </c>
    </row>
    <row r="343" spans="1:7" ht="12.75">
      <c r="A343" s="36">
        <v>339</v>
      </c>
      <c r="B343" s="38">
        <f>RPT_LNS_LUONG_CHE_DO!B343:D343</f>
        <v>10757</v>
      </c>
      <c r="C343" s="38" t="str">
        <f>RPT_LNS_LUONG_CHE_DO!C343:E343</f>
        <v>Nguyễn Văn Quý</v>
      </c>
      <c r="D343" s="38" t="str">
        <f>RPT_LNS_LUONG_CHE_DO!D343:F343</f>
        <v>NV Lái xe - VHTTB</v>
      </c>
      <c r="E343" s="124">
        <f>VLOOKUP(B343,GD_CHAM_CONG!$C$6:$AN$447,38,FALSE)</f>
        <v>26</v>
      </c>
      <c r="F343" s="124">
        <f>VLOOKUP(C343,GD_CHAM_CONG!D344:AN344,36,FALSE)</f>
        <v>26</v>
      </c>
      <c r="G343" s="25">
        <f>E343/F343*DM_TI_LE!$F$26*GD_CHUNG!M343</f>
        <v>0</v>
      </c>
    </row>
    <row r="344" spans="1:7" ht="12.75">
      <c r="A344" s="36">
        <v>340</v>
      </c>
      <c r="B344" s="38">
        <f>RPT_LNS_LUONG_CHE_DO!B344:D344</f>
        <v>10759</v>
      </c>
      <c r="C344" s="38" t="str">
        <f>RPT_LNS_LUONG_CHE_DO!C344:E344</f>
        <v>Nguyễn Anh Đức</v>
      </c>
      <c r="D344" s="38" t="str">
        <f>RPT_LNS_LUONG_CHE_DO!D344:F344</f>
        <v>Nv VS MB</v>
      </c>
      <c r="E344" s="124">
        <f>VLOOKUP(B344,GD_CHAM_CONG!$C$6:$AN$447,38,FALSE)</f>
        <v>26</v>
      </c>
      <c r="F344" s="124">
        <f>VLOOKUP(C344,GD_CHAM_CONG!D345:AN345,36,FALSE)</f>
        <v>26</v>
      </c>
      <c r="G344" s="25">
        <f>E344/F344*DM_TI_LE!$F$26*GD_CHUNG!M344</f>
        <v>0</v>
      </c>
    </row>
    <row r="345" spans="1:7" ht="12.75">
      <c r="A345" s="36">
        <v>341</v>
      </c>
      <c r="B345" s="38">
        <f>RPT_LNS_LUONG_CHE_DO!B345:D345</f>
        <v>10760</v>
      </c>
      <c r="C345" s="38" t="str">
        <f>RPT_LNS_LUONG_CHE_DO!C345:E345</f>
        <v>Trần Thị Ngọc Lan</v>
      </c>
      <c r="D345" s="38" t="str">
        <f>RPT_LNS_LUONG_CHE_DO!D345:F345</f>
        <v>Nv VS MB</v>
      </c>
      <c r="E345" s="124">
        <f>VLOOKUP(B345,GD_CHAM_CONG!$C$6:$AN$447,38,FALSE)</f>
        <v>0</v>
      </c>
      <c r="F345" s="124">
        <f>VLOOKUP(C345,GD_CHAM_CONG!D346:AN346,36,FALSE)</f>
        <v>26</v>
      </c>
      <c r="G345" s="25">
        <f>E345/F345*DM_TI_LE!$F$26*GD_CHUNG!M345</f>
        <v>0</v>
      </c>
    </row>
    <row r="346" spans="1:7" ht="12.75">
      <c r="A346" s="36">
        <v>342</v>
      </c>
      <c r="B346" s="38">
        <f>RPT_LNS_LUONG_CHE_DO!B346:D346</f>
        <v>10761</v>
      </c>
      <c r="C346" s="38" t="str">
        <f>RPT_LNS_LUONG_CHE_DO!C346:E346</f>
        <v>Nguyễn Thị Anh Thơ</v>
      </c>
      <c r="D346" s="38" t="str">
        <f>RPT_LNS_LUONG_CHE_DO!D346:F346</f>
        <v>Nv VS MB</v>
      </c>
      <c r="E346" s="124">
        <f>VLOOKUP(B346,GD_CHAM_CONG!$C$6:$AN$447,38,FALSE)</f>
        <v>26</v>
      </c>
      <c r="F346" s="124">
        <f>VLOOKUP(C346,GD_CHAM_CONG!D347:AN347,36,FALSE)</f>
        <v>26</v>
      </c>
      <c r="G346" s="25">
        <f>E346/F346*DM_TI_LE!$F$26*GD_CHUNG!M346</f>
        <v>0</v>
      </c>
    </row>
    <row r="347" spans="1:7" ht="12.75">
      <c r="A347" s="36">
        <v>343</v>
      </c>
      <c r="B347" s="38">
        <f>RPT_LNS_LUONG_CHE_DO!B347:D347</f>
        <v>10762</v>
      </c>
      <c r="C347" s="38" t="str">
        <f>RPT_LNS_LUONG_CHE_DO!C347:E347</f>
        <v>Nguyễn Thị Kim Thu</v>
      </c>
      <c r="D347" s="38" t="str">
        <f>RPT_LNS_LUONG_CHE_DO!D347:F347</f>
        <v>Nv VS MB</v>
      </c>
      <c r="E347" s="124">
        <f>VLOOKUP(B347,GD_CHAM_CONG!$C$6:$AN$447,38,FALSE)</f>
        <v>26</v>
      </c>
      <c r="F347" s="124">
        <f>VLOOKUP(C347,GD_CHAM_CONG!D348:AN348,36,FALSE)</f>
        <v>26</v>
      </c>
      <c r="G347" s="25">
        <f>E347/F347*DM_TI_LE!$F$26*GD_CHUNG!M347</f>
        <v>155000</v>
      </c>
    </row>
    <row r="348" spans="1:7" ht="12.75">
      <c r="A348" s="36">
        <v>344</v>
      </c>
      <c r="B348" s="38">
        <f>RPT_LNS_LUONG_CHE_DO!B348:D348</f>
        <v>10763</v>
      </c>
      <c r="C348" s="38" t="str">
        <f>RPT_LNS_LUONG_CHE_DO!C348:E348</f>
        <v>Nguyễn Thị Ngà</v>
      </c>
      <c r="D348" s="38" t="str">
        <f>RPT_LNS_LUONG_CHE_DO!D348:F348</f>
        <v>Nv VS MB</v>
      </c>
      <c r="E348" s="124">
        <f>VLOOKUP(B348,GD_CHAM_CONG!$C$6:$AN$447,38,FALSE)</f>
        <v>26</v>
      </c>
      <c r="F348" s="124">
        <f>VLOOKUP(C348,GD_CHAM_CONG!D349:AN349,36,FALSE)</f>
        <v>26</v>
      </c>
      <c r="G348" s="25">
        <f>E348/F348*DM_TI_LE!$F$26*GD_CHUNG!M348</f>
        <v>0</v>
      </c>
    </row>
    <row r="349" spans="1:7" ht="12.75">
      <c r="A349" s="36">
        <v>345</v>
      </c>
      <c r="B349" s="38">
        <f>RPT_LNS_LUONG_CHE_DO!B349:D349</f>
        <v>10764</v>
      </c>
      <c r="C349" s="38" t="str">
        <f>RPT_LNS_LUONG_CHE_DO!C349:E349</f>
        <v>Nguyễn Thị Kim Anh</v>
      </c>
      <c r="D349" s="38" t="str">
        <f>RPT_LNS_LUONG_CHE_DO!D349:F349</f>
        <v>Nv VS MB</v>
      </c>
      <c r="E349" s="124">
        <f>VLOOKUP(B349,GD_CHAM_CONG!$C$6:$AN$447,38,FALSE)</f>
        <v>26</v>
      </c>
      <c r="F349" s="124">
        <f>VLOOKUP(C349,GD_CHAM_CONG!D350:AN350,36,FALSE)</f>
        <v>26</v>
      </c>
      <c r="G349" s="25">
        <f>E349/F349*DM_TI_LE!$F$26*GD_CHUNG!M349</f>
        <v>0</v>
      </c>
    </row>
    <row r="350" spans="1:7" ht="12.75">
      <c r="A350" s="36">
        <v>346</v>
      </c>
      <c r="B350" s="38">
        <f>RPT_LNS_LUONG_CHE_DO!B350:D350</f>
        <v>10766</v>
      </c>
      <c r="C350" s="38" t="str">
        <f>RPT_LNS_LUONG_CHE_DO!C350:E350</f>
        <v>Nguyễn Thị Mai</v>
      </c>
      <c r="D350" s="38" t="str">
        <f>RPT_LNS_LUONG_CHE_DO!D350:F350</f>
        <v>Nv VS MB</v>
      </c>
      <c r="E350" s="124">
        <f>VLOOKUP(B350,GD_CHAM_CONG!$C$6:$AN$447,38,FALSE)</f>
        <v>26</v>
      </c>
      <c r="F350" s="124">
        <f>VLOOKUP(C350,GD_CHAM_CONG!D351:AN351,36,FALSE)</f>
        <v>26</v>
      </c>
      <c r="G350" s="25">
        <f>E350/F350*DM_TI_LE!$F$26*GD_CHUNG!M350</f>
        <v>0</v>
      </c>
    </row>
    <row r="351" spans="1:7" ht="12.75">
      <c r="A351" s="36">
        <v>347</v>
      </c>
      <c r="B351" s="38">
        <f>RPT_LNS_LUONG_CHE_DO!B351:D351</f>
        <v>10767</v>
      </c>
      <c r="C351" s="38" t="str">
        <f>RPT_LNS_LUONG_CHE_DO!C351:E351</f>
        <v>Nguyễn Thị Huệ</v>
      </c>
      <c r="D351" s="38" t="str">
        <f>RPT_LNS_LUONG_CHE_DO!D351:F351</f>
        <v>Nv VS MB</v>
      </c>
      <c r="E351" s="124">
        <f>VLOOKUP(B351,GD_CHAM_CONG!$C$6:$AN$447,38,FALSE)</f>
        <v>25</v>
      </c>
      <c r="F351" s="124">
        <f>VLOOKUP(C351,GD_CHAM_CONG!D352:AN352,36,FALSE)</f>
        <v>26</v>
      </c>
      <c r="G351" s="25">
        <f>E351/F351*DM_TI_LE!$F$26*GD_CHUNG!M351</f>
        <v>0</v>
      </c>
    </row>
    <row r="352" spans="1:7" ht="12.75">
      <c r="A352" s="36">
        <v>348</v>
      </c>
      <c r="B352" s="38">
        <f>RPT_LNS_LUONG_CHE_DO!B352:D352</f>
        <v>10768</v>
      </c>
      <c r="C352" s="38" t="str">
        <f>RPT_LNS_LUONG_CHE_DO!C352:E352</f>
        <v>Trần Duyên Hải</v>
      </c>
      <c r="D352" s="38" t="str">
        <f>RPT_LNS_LUONG_CHE_DO!D352:F352</f>
        <v>Nv VS MB</v>
      </c>
      <c r="E352" s="124">
        <f>VLOOKUP(B352,GD_CHAM_CONG!$C$6:$AN$447,38,FALSE)</f>
        <v>26</v>
      </c>
      <c r="F352" s="124">
        <f>VLOOKUP(C352,GD_CHAM_CONG!D353:AN353,36,FALSE)</f>
        <v>26</v>
      </c>
      <c r="G352" s="25">
        <f>E352/F352*DM_TI_LE!$F$26*GD_CHUNG!M352</f>
        <v>0</v>
      </c>
    </row>
    <row r="353" spans="1:7" ht="12.75">
      <c r="A353" s="36">
        <v>349</v>
      </c>
      <c r="B353" s="38">
        <f>RPT_LNS_LUONG_CHE_DO!B353:D353</f>
        <v>10769</v>
      </c>
      <c r="C353" s="38" t="str">
        <f>RPT_LNS_LUONG_CHE_DO!C353:E353</f>
        <v>Nguyễn Thị Hải Yến</v>
      </c>
      <c r="D353" s="38" t="str">
        <f>RPT_LNS_LUONG_CHE_DO!D353:F353</f>
        <v>Nv VS MB</v>
      </c>
      <c r="E353" s="124">
        <f>VLOOKUP(B353,GD_CHAM_CONG!$C$6:$AN$447,38,FALSE)</f>
        <v>26</v>
      </c>
      <c r="F353" s="124">
        <f>VLOOKUP(C353,GD_CHAM_CONG!D354:AN354,36,FALSE)</f>
        <v>26</v>
      </c>
      <c r="G353" s="25">
        <f>E353/F353*DM_TI_LE!$F$26*GD_CHUNG!M353</f>
        <v>0</v>
      </c>
    </row>
    <row r="354" spans="1:7" ht="12.75">
      <c r="A354" s="36">
        <v>350</v>
      </c>
      <c r="B354" s="38">
        <f>RPT_LNS_LUONG_CHE_DO!B354:D354</f>
        <v>10770</v>
      </c>
      <c r="C354" s="38" t="str">
        <f>RPT_LNS_LUONG_CHE_DO!C354:E354</f>
        <v>Trần Trọng Anh Chí</v>
      </c>
      <c r="D354" s="38" t="str">
        <f>RPT_LNS_LUONG_CHE_DO!D354:F354</f>
        <v>Nv VS MB</v>
      </c>
      <c r="E354" s="124">
        <f>VLOOKUP(B354,GD_CHAM_CONG!$C$6:$AN$447,38,FALSE)</f>
        <v>26</v>
      </c>
      <c r="F354" s="124">
        <f>VLOOKUP(C354,GD_CHAM_CONG!D355:AN355,36,FALSE)</f>
        <v>26</v>
      </c>
      <c r="G354" s="25">
        <f>E354/F354*DM_TI_LE!$F$26*GD_CHUNG!M354</f>
        <v>0</v>
      </c>
    </row>
    <row r="355" spans="1:7" ht="12.75">
      <c r="A355" s="36">
        <v>351</v>
      </c>
      <c r="B355" s="38">
        <f>RPT_LNS_LUONG_CHE_DO!B355:D355</f>
        <v>10771</v>
      </c>
      <c r="C355" s="38" t="str">
        <f>RPT_LNS_LUONG_CHE_DO!C355:E355</f>
        <v>Trần Thị Thu Thuỷ</v>
      </c>
      <c r="D355" s="38" t="str">
        <f>RPT_LNS_LUONG_CHE_DO!D355:F355</f>
        <v>Nv VS MB</v>
      </c>
      <c r="E355" s="124">
        <f>VLOOKUP(B355,GD_CHAM_CONG!$C$6:$AN$447,38,FALSE)</f>
        <v>7</v>
      </c>
      <c r="F355" s="124">
        <f>VLOOKUP(C355,GD_CHAM_CONG!D356:AN356,36,FALSE)</f>
        <v>26</v>
      </c>
      <c r="G355" s="25">
        <f>E355/F355*DM_TI_LE!$F$26*GD_CHUNG!M355</f>
        <v>0</v>
      </c>
    </row>
    <row r="356" spans="1:7" ht="12.75">
      <c r="A356" s="36">
        <v>352</v>
      </c>
      <c r="B356" s="38">
        <f>RPT_LNS_LUONG_CHE_DO!B356:D356</f>
        <v>10772</v>
      </c>
      <c r="C356" s="38" t="str">
        <f>RPT_LNS_LUONG_CHE_DO!C356:E356</f>
        <v>Đậu Thị Hồng Nguyệt</v>
      </c>
      <c r="D356" s="38" t="str">
        <f>RPT_LNS_LUONG_CHE_DO!D356:F356</f>
        <v>Nv VS MB</v>
      </c>
      <c r="E356" s="124">
        <f>VLOOKUP(B356,GD_CHAM_CONG!$C$6:$AN$447,38,FALSE)</f>
        <v>26</v>
      </c>
      <c r="F356" s="124">
        <f>VLOOKUP(C356,GD_CHAM_CONG!D357:AN357,36,FALSE)</f>
        <v>26</v>
      </c>
      <c r="G356" s="25">
        <f>E356/F356*DM_TI_LE!$F$26*GD_CHUNG!M356</f>
        <v>0</v>
      </c>
    </row>
    <row r="357" spans="1:7" ht="12.75">
      <c r="A357" s="36">
        <v>353</v>
      </c>
      <c r="B357" s="38">
        <f>RPT_LNS_LUONG_CHE_DO!B357:D357</f>
        <v>10773</v>
      </c>
      <c r="C357" s="38" t="str">
        <f>RPT_LNS_LUONG_CHE_DO!C357:E357</f>
        <v>Nguyễn Thị Mến</v>
      </c>
      <c r="D357" s="38" t="str">
        <f>RPT_LNS_LUONG_CHE_DO!D357:F357</f>
        <v>Nv VS MB</v>
      </c>
      <c r="E357" s="124">
        <f>VLOOKUP(B357,GD_CHAM_CONG!$C$6:$AN$447,38,FALSE)</f>
        <v>26</v>
      </c>
      <c r="F357" s="124">
        <f>VLOOKUP(C357,GD_CHAM_CONG!D358:AN358,36,FALSE)</f>
        <v>26</v>
      </c>
      <c r="G357" s="25">
        <f>E357/F357*DM_TI_LE!$F$26*GD_CHUNG!M357</f>
        <v>155000</v>
      </c>
    </row>
    <row r="358" spans="1:7" ht="12.75">
      <c r="A358" s="36">
        <v>354</v>
      </c>
      <c r="B358" s="38">
        <f>RPT_LNS_LUONG_CHE_DO!B358:D358</f>
        <v>10774</v>
      </c>
      <c r="C358" s="38" t="str">
        <f>RPT_LNS_LUONG_CHE_DO!C358:E358</f>
        <v>Lò Thị Phượng</v>
      </c>
      <c r="D358" s="38" t="str">
        <f>RPT_LNS_LUONG_CHE_DO!D358:F358</f>
        <v>Nv VS MB</v>
      </c>
      <c r="E358" s="124">
        <f>VLOOKUP(B358,GD_CHAM_CONG!$C$6:$AN$447,38,FALSE)</f>
        <v>26</v>
      </c>
      <c r="F358" s="124">
        <f>VLOOKUP(C358,GD_CHAM_CONG!D359:AN359,36,FALSE)</f>
        <v>26</v>
      </c>
      <c r="G358" s="25">
        <f>E358/F358*DM_TI_LE!$F$26*GD_CHUNG!M358</f>
        <v>0</v>
      </c>
    </row>
    <row r="359" spans="1:7" ht="12.75">
      <c r="A359" s="36">
        <v>355</v>
      </c>
      <c r="B359" s="38">
        <f>RPT_LNS_LUONG_CHE_DO!B359:D359</f>
        <v>10775</v>
      </c>
      <c r="C359" s="38" t="str">
        <f>RPT_LNS_LUONG_CHE_DO!C359:E359</f>
        <v>Đặng Thị Thu Hường</v>
      </c>
      <c r="D359" s="38" t="str">
        <f>RPT_LNS_LUONG_CHE_DO!D359:F359</f>
        <v>Nv VS MB</v>
      </c>
      <c r="E359" s="124">
        <f>VLOOKUP(B359,GD_CHAM_CONG!$C$6:$AN$447,38,FALSE)</f>
        <v>26</v>
      </c>
      <c r="F359" s="124">
        <f>VLOOKUP(C359,GD_CHAM_CONG!D360:AN360,36,FALSE)</f>
        <v>26</v>
      </c>
      <c r="G359" s="25">
        <f>E359/F359*DM_TI_LE!$F$26*GD_CHUNG!M359</f>
        <v>0</v>
      </c>
    </row>
    <row r="360" spans="1:7" ht="12.75">
      <c r="A360" s="36">
        <v>356</v>
      </c>
      <c r="B360" s="38">
        <f>RPT_LNS_LUONG_CHE_DO!B360:D360</f>
        <v>10776</v>
      </c>
      <c r="C360" s="38" t="str">
        <f>RPT_LNS_LUONG_CHE_DO!C360:E360</f>
        <v>Nguyễn Thị Thu</v>
      </c>
      <c r="D360" s="38" t="str">
        <f>RPT_LNS_LUONG_CHE_DO!D360:F360</f>
        <v>Nv VS MB</v>
      </c>
      <c r="E360" s="124">
        <f>VLOOKUP(B360,GD_CHAM_CONG!$C$6:$AN$447,38,FALSE)</f>
        <v>0</v>
      </c>
      <c r="F360" s="124">
        <f>VLOOKUP(C360,GD_CHAM_CONG!D361:AN361,36,FALSE)</f>
        <v>26</v>
      </c>
      <c r="G360" s="25">
        <f>E360/F360*DM_TI_LE!$F$26*GD_CHUNG!M360</f>
        <v>0</v>
      </c>
    </row>
    <row r="361" spans="1:7" ht="12.75">
      <c r="A361" s="36">
        <v>357</v>
      </c>
      <c r="B361" s="38">
        <f>RPT_LNS_LUONG_CHE_DO!B361:D361</f>
        <v>10777</v>
      </c>
      <c r="C361" s="38" t="str">
        <f>RPT_LNS_LUONG_CHE_DO!C361:E361</f>
        <v>Nguyễn Thị Lý</v>
      </c>
      <c r="D361" s="38" t="str">
        <f>RPT_LNS_LUONG_CHE_DO!D361:F361</f>
        <v>Nv VS MB</v>
      </c>
      <c r="E361" s="124">
        <f>VLOOKUP(B361,GD_CHAM_CONG!$C$6:$AN$447,38,FALSE)</f>
        <v>26</v>
      </c>
      <c r="F361" s="124">
        <f>VLOOKUP(C361,GD_CHAM_CONG!D362:AN362,36,FALSE)</f>
        <v>26</v>
      </c>
      <c r="G361" s="25">
        <f>E361/F361*DM_TI_LE!$F$26*GD_CHUNG!M361</f>
        <v>0</v>
      </c>
    </row>
    <row r="362" spans="1:7" ht="12.75">
      <c r="A362" s="36">
        <v>358</v>
      </c>
      <c r="B362" s="38">
        <f>RPT_LNS_LUONG_CHE_DO!B362:D362</f>
        <v>10780</v>
      </c>
      <c r="C362" s="38" t="str">
        <f>RPT_LNS_LUONG_CHE_DO!C362:E362</f>
        <v>Hoàng Hải Yến</v>
      </c>
      <c r="D362" s="38" t="str">
        <f>RPT_LNS_LUONG_CHE_DO!D362:F362</f>
        <v>Nv VS MB</v>
      </c>
      <c r="E362" s="124">
        <f>VLOOKUP(B362,GD_CHAM_CONG!$C$6:$AN$447,38,FALSE)</f>
        <v>26</v>
      </c>
      <c r="F362" s="124">
        <f>VLOOKUP(C362,GD_CHAM_CONG!D363:AN363,36,FALSE)</f>
        <v>26</v>
      </c>
      <c r="G362" s="25">
        <f>E362/F362*DM_TI_LE!$F$26*GD_CHUNG!M362</f>
        <v>0</v>
      </c>
    </row>
    <row r="363" spans="1:7" ht="12.75">
      <c r="A363" s="36">
        <v>359</v>
      </c>
      <c r="B363" s="38">
        <f>RPT_LNS_LUONG_CHE_DO!B363:D363</f>
        <v>10781</v>
      </c>
      <c r="C363" s="38" t="str">
        <f>RPT_LNS_LUONG_CHE_DO!C363:E363</f>
        <v>Lê Phương Huyền</v>
      </c>
      <c r="D363" s="38" t="str">
        <f>RPT_LNS_LUONG_CHE_DO!D363:F363</f>
        <v>Nv VS MB</v>
      </c>
      <c r="E363" s="124">
        <f>VLOOKUP(B363,GD_CHAM_CONG!$C$6:$AN$447,38,FALSE)</f>
        <v>26</v>
      </c>
      <c r="F363" s="124">
        <f>VLOOKUP(C363,GD_CHAM_CONG!D364:AN364,36,FALSE)</f>
        <v>26</v>
      </c>
      <c r="G363" s="25">
        <f>E363/F363*DM_TI_LE!$F$26*GD_CHUNG!M363</f>
        <v>0</v>
      </c>
    </row>
    <row r="364" spans="1:7" ht="12.75">
      <c r="A364" s="36">
        <v>360</v>
      </c>
      <c r="B364" s="38">
        <f>RPT_LNS_LUONG_CHE_DO!B364:D364</f>
        <v>10782</v>
      </c>
      <c r="C364" s="38" t="str">
        <f>RPT_LNS_LUONG_CHE_DO!C364:E364</f>
        <v>Phạm Thị Lan Phương</v>
      </c>
      <c r="D364" s="38" t="str">
        <f>RPT_LNS_LUONG_CHE_DO!D364:F364</f>
        <v>Nv VS MB</v>
      </c>
      <c r="E364" s="124">
        <f>VLOOKUP(B364,GD_CHAM_CONG!$C$6:$AN$447,38,FALSE)</f>
        <v>26</v>
      </c>
      <c r="F364" s="124">
        <f>VLOOKUP(C364,GD_CHAM_CONG!D365:AN365,36,FALSE)</f>
        <v>26</v>
      </c>
      <c r="G364" s="25">
        <f>E364/F364*DM_TI_LE!$F$26*GD_CHUNG!M364</f>
        <v>0</v>
      </c>
    </row>
    <row r="365" spans="1:7" ht="12.75">
      <c r="A365" s="36">
        <v>361</v>
      </c>
      <c r="B365" s="38">
        <f>RPT_LNS_LUONG_CHE_DO!B365:D365</f>
        <v>10783</v>
      </c>
      <c r="C365" s="38" t="str">
        <f>RPT_LNS_LUONG_CHE_DO!C365:E365</f>
        <v>Phạm Thị Thúy Ngà</v>
      </c>
      <c r="D365" s="38" t="str">
        <f>RPT_LNS_LUONG_CHE_DO!D365:F365</f>
        <v>Nv VS MB</v>
      </c>
      <c r="E365" s="124">
        <f>VLOOKUP(B365,GD_CHAM_CONG!$C$6:$AN$447,38,FALSE)</f>
        <v>26</v>
      </c>
      <c r="F365" s="124">
        <f>VLOOKUP(C365,GD_CHAM_CONG!D366:AN366,36,FALSE)</f>
        <v>26</v>
      </c>
      <c r="G365" s="25">
        <f>E365/F365*DM_TI_LE!$F$26*GD_CHUNG!M365</f>
        <v>155000</v>
      </c>
    </row>
    <row r="366" spans="1:7" ht="12.75">
      <c r="A366" s="36">
        <v>362</v>
      </c>
      <c r="B366" s="38">
        <f>RPT_LNS_LUONG_CHE_DO!B366:D366</f>
        <v>11769</v>
      </c>
      <c r="C366" s="38" t="str">
        <f>RPT_LNS_LUONG_CHE_DO!C366:E366</f>
        <v>Ngô Thị Hường</v>
      </c>
      <c r="D366" s="38" t="str">
        <f>RPT_LNS_LUONG_CHE_DO!D366:F366</f>
        <v>Nv VS MB</v>
      </c>
      <c r="E366" s="124">
        <f>VLOOKUP(B366,GD_CHAM_CONG!$C$6:$AN$447,38,FALSE)</f>
        <v>26</v>
      </c>
      <c r="F366" s="124">
        <f>VLOOKUP(C366,GD_CHAM_CONG!D367:AN367,36,FALSE)</f>
        <v>26</v>
      </c>
      <c r="G366" s="25">
        <f>E366/F366*DM_TI_LE!$F$26*GD_CHUNG!M366</f>
        <v>0</v>
      </c>
    </row>
    <row r="367" spans="1:7" ht="12.75">
      <c r="A367" s="36">
        <v>363</v>
      </c>
      <c r="B367" s="38">
        <f>RPT_LNS_LUONG_CHE_DO!B367:D367</f>
        <v>201502</v>
      </c>
      <c r="C367" s="38" t="str">
        <f>RPT_LNS_LUONG_CHE_DO!C367:E367</f>
        <v>Nguyễn Thị Khánh</v>
      </c>
      <c r="D367" s="38" t="str">
        <f>RPT_LNS_LUONG_CHE_DO!D367:F367</f>
        <v>Nhân viên VSMB</v>
      </c>
      <c r="E367" s="124">
        <f>VLOOKUP(B367,GD_CHAM_CONG!$C$6:$AN$447,38,FALSE)</f>
        <v>26</v>
      </c>
      <c r="F367" s="124">
        <f>VLOOKUP(C367,GD_CHAM_CONG!D368:AN368,36,FALSE)</f>
        <v>26</v>
      </c>
      <c r="G367" s="25">
        <f>E367/F367*DM_TI_LE!$F$26*GD_CHUNG!M367</f>
        <v>0</v>
      </c>
    </row>
    <row r="368" spans="1:7" ht="12.75">
      <c r="A368" s="36">
        <v>364</v>
      </c>
      <c r="B368" s="38">
        <f>RPT_LNS_LUONG_CHE_DO!B368:D368</f>
        <v>11082</v>
      </c>
      <c r="C368" s="38" t="str">
        <f>RPT_LNS_LUONG_CHE_DO!C368:E368</f>
        <v>Hoàng Trung Dũng</v>
      </c>
      <c r="D368" s="38" t="str">
        <f>RPT_LNS_LUONG_CHE_DO!D368:F368</f>
        <v>CV Kỹ thuật</v>
      </c>
      <c r="E368" s="124">
        <f>VLOOKUP(B368,GD_CHAM_CONG!$C$6:$AN$447,38,FALSE)</f>
        <v>26</v>
      </c>
      <c r="F368" s="124">
        <f>VLOOKUP(C368,GD_CHAM_CONG!D369:AN369,36,FALSE)</f>
        <v>26</v>
      </c>
      <c r="G368" s="25">
        <f>E368/F368*DM_TI_LE!$F$26*GD_CHUNG!M368</f>
        <v>0</v>
      </c>
    </row>
    <row r="369" spans="1:7" ht="12.75">
      <c r="A369" s="36">
        <v>365</v>
      </c>
      <c r="B369" s="38">
        <f>RPT_LNS_LUONG_CHE_DO!B369:D369</f>
        <v>11083</v>
      </c>
      <c r="C369" s="38" t="str">
        <f>RPT_LNS_LUONG_CHE_DO!C369:E369</f>
        <v>Bùi Văn Nam</v>
      </c>
      <c r="D369" s="38" t="str">
        <f>RPT_LNS_LUONG_CHE_DO!D369:F369</f>
        <v>CV Kỹ thuật</v>
      </c>
      <c r="E369" s="124">
        <f>VLOOKUP(B369,GD_CHAM_CONG!$C$6:$AN$447,38,FALSE)</f>
        <v>26</v>
      </c>
      <c r="F369" s="124">
        <f>VLOOKUP(C369,GD_CHAM_CONG!D370:AN370,36,FALSE)</f>
        <v>26</v>
      </c>
      <c r="G369" s="25">
        <f>E369/F369*DM_TI_LE!$F$26*GD_CHUNG!M369</f>
        <v>0</v>
      </c>
    </row>
    <row r="370" spans="1:7" ht="12.75">
      <c r="A370" s="36">
        <v>366</v>
      </c>
      <c r="B370" s="38">
        <f>RPT_LNS_LUONG_CHE_DO!B370:D370</f>
        <v>10643</v>
      </c>
      <c r="C370" s="38" t="str">
        <f>RPT_LNS_LUONG_CHE_DO!C370:E370</f>
        <v>Nguyễn Văn Thành</v>
      </c>
      <c r="D370" s="38" t="str">
        <f>RPT_LNS_LUONG_CHE_DO!D370:F370</f>
        <v>KTV mặt đất</v>
      </c>
      <c r="E370" s="124">
        <f>VLOOKUP(B370,GD_CHAM_CONG!$C$6:$AN$447,38,FALSE)</f>
        <v>26</v>
      </c>
      <c r="F370" s="124">
        <f>VLOOKUP(C370,GD_CHAM_CONG!D371:AN371,36,FALSE)</f>
        <v>26</v>
      </c>
      <c r="G370" s="25">
        <f>E370/F370*DM_TI_LE!$F$26*GD_CHUNG!M370</f>
        <v>0</v>
      </c>
    </row>
    <row r="371" spans="1:7" ht="12.75">
      <c r="A371" s="36">
        <v>367</v>
      </c>
      <c r="B371" s="38">
        <f>RPT_LNS_LUONG_CHE_DO!B371:D371</f>
        <v>13049</v>
      </c>
      <c r="C371" s="38" t="str">
        <f>RPT_LNS_LUONG_CHE_DO!C371:E371</f>
        <v>Nguyễn Đức Anh</v>
      </c>
      <c r="D371" s="38" t="str">
        <f>RPT_LNS_LUONG_CHE_DO!D371:F371</f>
        <v>Nhân viên kỹ thuật</v>
      </c>
      <c r="E371" s="124">
        <f>VLOOKUP(B371,GD_CHAM_CONG!$C$6:$AN$447,38,FALSE)</f>
        <v>26</v>
      </c>
      <c r="F371" s="124">
        <f>VLOOKUP(C371,GD_CHAM_CONG!D372:AN372,36,FALSE)</f>
        <v>26</v>
      </c>
      <c r="G371" s="25">
        <f>E371/F371*DM_TI_LE!$F$26*GD_CHUNG!M371</f>
        <v>0</v>
      </c>
    </row>
    <row r="372" spans="1:7" ht="12.75">
      <c r="A372" s="36">
        <v>368</v>
      </c>
      <c r="B372" s="38">
        <f>RPT_LNS_LUONG_CHE_DO!B372:D372</f>
        <v>10595</v>
      </c>
      <c r="C372" s="38" t="str">
        <f>RPT_LNS_LUONG_CHE_DO!C372:E372</f>
        <v>Lê Thị Mai</v>
      </c>
      <c r="D372" s="38" t="str">
        <f>RPT_LNS_LUONG_CHE_DO!D372:F372</f>
        <v>Nhân viên kế toán</v>
      </c>
      <c r="E372" s="124">
        <f>VLOOKUP(B372,GD_CHAM_CONG!$C$6:$AN$447,38,FALSE)</f>
        <v>22</v>
      </c>
      <c r="F372" s="124">
        <f>VLOOKUP(C372,GD_CHAM_CONG!D373:AN373,36,FALSE)</f>
        <v>22</v>
      </c>
      <c r="G372" s="25">
        <f>E372/F372*DM_TI_LE!$F$26*GD_CHUNG!M372</f>
        <v>0</v>
      </c>
    </row>
    <row r="373" spans="1:7" ht="12.75">
      <c r="A373" s="36">
        <v>369</v>
      </c>
      <c r="B373" s="38">
        <f>RPT_LNS_LUONG_CHE_DO!B373:D373</f>
        <v>10793</v>
      </c>
      <c r="C373" s="38" t="str">
        <f>RPT_LNS_LUONG_CHE_DO!C373:E373</f>
        <v>Lê Thị Thúy</v>
      </c>
      <c r="D373" s="38" t="str">
        <f>RPT_LNS_LUONG_CHE_DO!D373:F373</f>
        <v>Nhân viên kế toán</v>
      </c>
      <c r="E373" s="124">
        <f>VLOOKUP(B373,GD_CHAM_CONG!$C$6:$AN$447,38,FALSE)</f>
        <v>22</v>
      </c>
      <c r="F373" s="124">
        <f>VLOOKUP(C373,GD_CHAM_CONG!D374:AN374,36,FALSE)</f>
        <v>22</v>
      </c>
      <c r="G373" s="25">
        <f>E373/F373*DM_TI_LE!$F$26*GD_CHUNG!M373</f>
        <v>0</v>
      </c>
    </row>
    <row r="374" spans="1:7" ht="12.75">
      <c r="A374" s="36">
        <v>370</v>
      </c>
      <c r="B374" s="38">
        <f>RPT_LNS_LUONG_CHE_DO!B374:D374</f>
        <v>12660</v>
      </c>
      <c r="C374" s="38" t="str">
        <f>RPT_LNS_LUONG_CHE_DO!C374:E374</f>
        <v>Bùi Thị Thu</v>
      </c>
      <c r="D374" s="38" t="str">
        <f>RPT_LNS_LUONG_CHE_DO!D374:F374</f>
        <v>Nhân viên kế toán</v>
      </c>
      <c r="E374" s="124">
        <f>VLOOKUP(B374,GD_CHAM_CONG!$C$6:$AN$447,38,FALSE)</f>
        <v>22</v>
      </c>
      <c r="F374" s="124">
        <f>VLOOKUP(C374,GD_CHAM_CONG!D375:AN375,36,FALSE)</f>
        <v>22</v>
      </c>
      <c r="G374" s="25">
        <f>E374/F374*DM_TI_LE!$F$26*GD_CHUNG!M374</f>
        <v>0</v>
      </c>
    </row>
    <row r="375" spans="1:7" ht="12.75">
      <c r="A375" s="36">
        <v>371</v>
      </c>
      <c r="B375" s="38">
        <f>RPT_LNS_LUONG_CHE_DO!B375:D375</f>
        <v>10794</v>
      </c>
      <c r="C375" s="38" t="str">
        <f>RPT_LNS_LUONG_CHE_DO!C375:E375</f>
        <v>Nguyễn Thị Kim Huệ</v>
      </c>
      <c r="D375" s="38" t="str">
        <f>RPT_LNS_LUONG_CHE_DO!D375:F375</f>
        <v>NV Thủ Quỹ</v>
      </c>
      <c r="E375" s="124">
        <f>VLOOKUP(B375,GD_CHAM_CONG!$C$6:$AN$447,38,FALSE)</f>
        <v>22</v>
      </c>
      <c r="F375" s="124">
        <f>VLOOKUP(C375,GD_CHAM_CONG!D376:AN376,36,FALSE)</f>
        <v>22</v>
      </c>
      <c r="G375" s="25">
        <f>E375/F375*DM_TI_LE!$F$26*GD_CHUNG!M375</f>
        <v>0</v>
      </c>
    </row>
    <row r="376" spans="1:7" ht="12.75">
      <c r="A376" s="36">
        <v>372</v>
      </c>
      <c r="B376" s="38">
        <f>RPT_LNS_LUONG_CHE_DO!B376:D376</f>
        <v>10788</v>
      </c>
      <c r="C376" s="38" t="str">
        <f>RPT_LNS_LUONG_CHE_DO!C376:E376</f>
        <v>Phạm Thị Thu Hiền</v>
      </c>
      <c r="D376" s="38" t="str">
        <f>RPT_LNS_LUONG_CHE_DO!D376:F376</f>
        <v>Chuyên viên TCKT</v>
      </c>
      <c r="E376" s="124">
        <f>VLOOKUP(B376,GD_CHAM_CONG!$C$6:$AN$447,38,FALSE)</f>
        <v>19</v>
      </c>
      <c r="F376" s="124">
        <f>VLOOKUP(C376,GD_CHAM_CONG!D377:AN377,36,FALSE)</f>
        <v>22</v>
      </c>
      <c r="G376" s="25">
        <f>E376/F376*DM_TI_LE!$F$26*GD_CHUNG!M376</f>
        <v>0</v>
      </c>
    </row>
    <row r="377" spans="1:7" ht="12.75">
      <c r="A377" s="36">
        <v>373</v>
      </c>
      <c r="B377" s="38">
        <f>RPT_LNS_LUONG_CHE_DO!B377:D377</f>
        <v>10789</v>
      </c>
      <c r="C377" s="38" t="str">
        <f>RPT_LNS_LUONG_CHE_DO!C377:E377</f>
        <v>Hoàng Thị Trang Nhung</v>
      </c>
      <c r="D377" s="38" t="str">
        <f>RPT_LNS_LUONG_CHE_DO!D377:F377</f>
        <v>Chuyên viên TCKT</v>
      </c>
      <c r="E377" s="124">
        <f>VLOOKUP(B377,GD_CHAM_CONG!$C$6:$AN$447,38,FALSE)</f>
        <v>0</v>
      </c>
      <c r="F377" s="124">
        <f>VLOOKUP(C377,GD_CHAM_CONG!D378:AN378,36,FALSE)</f>
        <v>22</v>
      </c>
      <c r="G377" s="25">
        <f>E377/F377*DM_TI_LE!$F$26*GD_CHUNG!M377</f>
        <v>0</v>
      </c>
    </row>
    <row r="378" spans="1:7" ht="12.75">
      <c r="A378" s="36">
        <v>374</v>
      </c>
      <c r="B378" s="38">
        <f>RPT_LNS_LUONG_CHE_DO!B378:D378</f>
        <v>10790</v>
      </c>
      <c r="C378" s="38" t="str">
        <f>RPT_LNS_LUONG_CHE_DO!C378:E378</f>
        <v>Đào Thị Chín</v>
      </c>
      <c r="D378" s="38" t="str">
        <f>RPT_LNS_LUONG_CHE_DO!D378:F378</f>
        <v>Chuyên viên TCKT</v>
      </c>
      <c r="E378" s="124">
        <f>VLOOKUP(B378,GD_CHAM_CONG!$C$6:$AN$447,38,FALSE)</f>
        <v>22</v>
      </c>
      <c r="F378" s="124">
        <f>VLOOKUP(C378,GD_CHAM_CONG!D379:AN379,36,FALSE)</f>
        <v>22</v>
      </c>
      <c r="G378" s="25">
        <f>E378/F378*DM_TI_LE!$F$26*GD_CHUNG!M378</f>
        <v>0</v>
      </c>
    </row>
    <row r="379" spans="1:7" ht="12.75">
      <c r="A379" s="36">
        <v>375</v>
      </c>
      <c r="B379" s="38">
        <f>RPT_LNS_LUONG_CHE_DO!B379:D379</f>
        <v>10791</v>
      </c>
      <c r="C379" s="38" t="str">
        <f>RPT_LNS_LUONG_CHE_DO!C379:E379</f>
        <v>Trần Thu Trang</v>
      </c>
      <c r="D379" s="38" t="str">
        <f>RPT_LNS_LUONG_CHE_DO!D379:F379</f>
        <v>Chuyên viên TCKT</v>
      </c>
      <c r="E379" s="124">
        <f>VLOOKUP(B379,GD_CHAM_CONG!$C$6:$AN$447,38,FALSE)</f>
        <v>22</v>
      </c>
      <c r="F379" s="124">
        <f>VLOOKUP(C379,GD_CHAM_CONG!D380:AN380,36,FALSE)</f>
        <v>22</v>
      </c>
      <c r="G379" s="25">
        <f>E379/F379*DM_TI_LE!$F$26*GD_CHUNG!M379</f>
        <v>0</v>
      </c>
    </row>
    <row r="380" spans="1:7" ht="12.75">
      <c r="A380" s="36">
        <v>376</v>
      </c>
      <c r="B380" s="38">
        <f>RPT_LNS_LUONG_CHE_DO!B380:D380</f>
        <v>11147</v>
      </c>
      <c r="C380" s="38" t="str">
        <f>RPT_LNS_LUONG_CHE_DO!C380:E380</f>
        <v>Vũ Chí Kiên</v>
      </c>
      <c r="D380" s="38" t="str">
        <f>RPT_LNS_LUONG_CHE_DO!D380:F380</f>
        <v>Chuyên viên TCKT</v>
      </c>
      <c r="E380" s="124">
        <f>VLOOKUP(B380,GD_CHAM_CONG!$C$6:$AN$447,38,FALSE)</f>
        <v>22</v>
      </c>
      <c r="F380" s="124">
        <f>VLOOKUP(C380,GD_CHAM_CONG!D381:AN381,36,FALSE)</f>
        <v>22</v>
      </c>
      <c r="G380" s="25">
        <f>E380/F380*DM_TI_LE!$F$26*GD_CHUNG!M380</f>
        <v>0</v>
      </c>
    </row>
    <row r="381" spans="1:7" ht="12.75">
      <c r="A381" s="36">
        <v>377</v>
      </c>
      <c r="B381" s="38">
        <f>RPT_LNS_LUONG_CHE_DO!B381:D381</f>
        <v>10563</v>
      </c>
      <c r="C381" s="38" t="str">
        <f>RPT_LNS_LUONG_CHE_DO!C381:E381</f>
        <v>Lưu Xuân Cường</v>
      </c>
      <c r="D381" s="38" t="str">
        <f>RPT_LNS_LUONG_CHE_DO!D381:F381</f>
        <v>Trưởng phòng</v>
      </c>
      <c r="E381" s="124">
        <f>VLOOKUP(B381,GD_CHAM_CONG!$C$6:$AN$447,38,FALSE)</f>
        <v>22</v>
      </c>
      <c r="F381" s="124">
        <f>VLOOKUP(C381,GD_CHAM_CONG!D382:AN382,36,FALSE)</f>
        <v>22</v>
      </c>
      <c r="G381" s="25">
        <f>E381/F381*DM_TI_LE!$F$26*GD_CHUNG!M381</f>
        <v>0</v>
      </c>
    </row>
    <row r="382" spans="1:7" ht="12.75">
      <c r="A382" s="36">
        <v>378</v>
      </c>
      <c r="B382" s="38">
        <f>RPT_LNS_LUONG_CHE_DO!B382:D382</f>
        <v>10556</v>
      </c>
      <c r="C382" s="38" t="str">
        <f>RPT_LNS_LUONG_CHE_DO!C382:E382</f>
        <v>Nguyễn Thị Thuỳ Linh</v>
      </c>
      <c r="D382" s="38" t="str">
        <f>RPT_LNS_LUONG_CHE_DO!D382:F382</f>
        <v>Phó Trưởng Phòng</v>
      </c>
      <c r="E382" s="124">
        <f>VLOOKUP(B382,GD_CHAM_CONG!$C$6:$AN$447,38,FALSE)</f>
        <v>17</v>
      </c>
      <c r="F382" s="124">
        <f>VLOOKUP(C382,GD_CHAM_CONG!D383:AN383,36,FALSE)</f>
        <v>22</v>
      </c>
      <c r="G382" s="25">
        <f>E382/F382*DM_TI_LE!$F$26*GD_CHUNG!M382</f>
        <v>0</v>
      </c>
    </row>
    <row r="383" spans="1:7" ht="12.75">
      <c r="A383" s="36">
        <v>379</v>
      </c>
      <c r="B383" s="38">
        <f>RPT_LNS_LUONG_CHE_DO!B383:D383</f>
        <v>10797</v>
      </c>
      <c r="C383" s="38" t="str">
        <f>RPT_LNS_LUONG_CHE_DO!C383:E383</f>
        <v>Nguyễn Hữu Hạ</v>
      </c>
      <c r="D383" s="38" t="str">
        <f>RPT_LNS_LUONG_CHE_DO!D383:F383</f>
        <v>CV Đảng Đoàn - Thi đua</v>
      </c>
      <c r="E383" s="124">
        <f>VLOOKUP(B383,GD_CHAM_CONG!$C$6:$AN$447,38,FALSE)</f>
        <v>22</v>
      </c>
      <c r="F383" s="124">
        <f>VLOOKUP(C383,GD_CHAM_CONG!D384:AN384,36,FALSE)</f>
        <v>22</v>
      </c>
      <c r="G383" s="25">
        <f>E383/F383*DM_TI_LE!$F$26*GD_CHUNG!M383</f>
        <v>0</v>
      </c>
    </row>
    <row r="384" spans="1:7" ht="12.75">
      <c r="A384" s="36">
        <v>380</v>
      </c>
      <c r="B384" s="38">
        <f>RPT_LNS_LUONG_CHE_DO!B384:D384</f>
        <v>10803</v>
      </c>
      <c r="C384" s="38" t="str">
        <f>RPT_LNS_LUONG_CHE_DO!C384:E384</f>
        <v>Hà Duyên Lâm</v>
      </c>
      <c r="D384" s="38" t="str">
        <f>RPT_LNS_LUONG_CHE_DO!D384:F384</f>
        <v>Lái xe CT</v>
      </c>
      <c r="E384" s="124">
        <f>VLOOKUP(B384,GD_CHAM_CONG!$C$6:$AN$447,38,FALSE)</f>
        <v>22</v>
      </c>
      <c r="F384" s="124">
        <f>VLOOKUP(C384,GD_CHAM_CONG!D385:AN385,36,FALSE)</f>
        <v>22</v>
      </c>
      <c r="G384" s="25">
        <f>E384/F384*DM_TI_LE!$F$26*GD_CHUNG!M384</f>
        <v>0</v>
      </c>
    </row>
    <row r="385" spans="1:7" ht="12.75">
      <c r="A385" s="36">
        <v>381</v>
      </c>
      <c r="B385" s="38">
        <f>RPT_LNS_LUONG_CHE_DO!B385:D385</f>
        <v>10800</v>
      </c>
      <c r="C385" s="38" t="str">
        <f>RPT_LNS_LUONG_CHE_DO!C385:E385</f>
        <v>Hoàng Thùy Lan</v>
      </c>
      <c r="D385" s="38" t="str">
        <f>RPT_LNS_LUONG_CHE_DO!D385:F385</f>
        <v>NV đào tạo huấn luyện</v>
      </c>
      <c r="E385" s="124">
        <f>VLOOKUP(B385,GD_CHAM_CONG!$C$6:$AN$447,38,FALSE)</f>
        <v>22</v>
      </c>
      <c r="F385" s="124">
        <f>VLOOKUP(C385,GD_CHAM_CONG!D386:AN386,36,FALSE)</f>
        <v>22</v>
      </c>
      <c r="G385" s="25">
        <f>E385/F385*DM_TI_LE!$F$26*GD_CHUNG!M385</f>
        <v>0</v>
      </c>
    </row>
    <row r="386" spans="1:7" ht="12.75">
      <c r="A386" s="36">
        <v>382</v>
      </c>
      <c r="B386" s="38">
        <f>RPT_LNS_LUONG_CHE_DO!B386:D386</f>
        <v>10801</v>
      </c>
      <c r="C386" s="38" t="str">
        <f>RPT_LNS_LUONG_CHE_DO!C386:E386</f>
        <v>Diệu Linh</v>
      </c>
      <c r="D386" s="38" t="str">
        <f>RPT_LNS_LUONG_CHE_DO!D386:F386</f>
        <v>NV đào tạo huấn luyện</v>
      </c>
      <c r="E386" s="124">
        <f>VLOOKUP(B386,GD_CHAM_CONG!$C$6:$AN$447,38,FALSE)</f>
        <v>22</v>
      </c>
      <c r="F386" s="124">
        <f>VLOOKUP(C386,GD_CHAM_CONG!D387:AN387,36,FALSE)</f>
        <v>22</v>
      </c>
      <c r="G386" s="25">
        <f>E386/F386*DM_TI_LE!$F$26*GD_CHUNG!M386</f>
        <v>0</v>
      </c>
    </row>
    <row r="387" spans="1:7" ht="12.75">
      <c r="A387" s="36">
        <v>383</v>
      </c>
      <c r="B387" s="38">
        <f>RPT_LNS_LUONG_CHE_DO!B387:D387</f>
        <v>10802</v>
      </c>
      <c r="C387" s="38" t="str">
        <f>RPT_LNS_LUONG_CHE_DO!C387:E387</f>
        <v>Hà Phương Thảo</v>
      </c>
      <c r="D387" s="38" t="str">
        <f>RPT_LNS_LUONG_CHE_DO!D387:F387</f>
        <v>NV hành chính</v>
      </c>
      <c r="E387" s="124">
        <f>VLOOKUP(B387,GD_CHAM_CONG!$C$6:$AN$447,38,FALSE)</f>
        <v>22</v>
      </c>
      <c r="F387" s="124">
        <f>VLOOKUP(C387,GD_CHAM_CONG!D388:AN388,36,FALSE)</f>
        <v>22</v>
      </c>
      <c r="G387" s="25">
        <f>E387/F387*DM_TI_LE!$F$26*GD_CHUNG!M387</f>
        <v>0</v>
      </c>
    </row>
    <row r="388" spans="1:7" ht="12.75">
      <c r="A388" s="36">
        <v>384</v>
      </c>
      <c r="B388" s="38">
        <f>RPT_LNS_LUONG_CHE_DO!B388:D388</f>
        <v>10805</v>
      </c>
      <c r="C388" s="38" t="str">
        <f>RPT_LNS_LUONG_CHE_DO!C388:E388</f>
        <v>Trịnh Thị Thu Hằng</v>
      </c>
      <c r="D388" s="38" t="str">
        <f>RPT_LNS_LUONG_CHE_DO!D388:F388</f>
        <v>NV Hành chính - VT</v>
      </c>
      <c r="E388" s="124">
        <f>VLOOKUP(B388,GD_CHAM_CONG!$C$6:$AN$447,38,FALSE)</f>
        <v>17</v>
      </c>
      <c r="F388" s="124">
        <f>VLOOKUP(C388,GD_CHAM_CONG!D389:AN389,36,FALSE)</f>
        <v>22</v>
      </c>
      <c r="G388" s="25">
        <f>E388/F388*DM_TI_LE!$F$26*GD_CHUNG!M388</f>
        <v>0</v>
      </c>
    </row>
    <row r="389" spans="1:7" ht="12.75">
      <c r="A389" s="36">
        <v>385</v>
      </c>
      <c r="B389" s="38">
        <f>RPT_LNS_LUONG_CHE_DO!B389:D389</f>
        <v>10566</v>
      </c>
      <c r="C389" s="38" t="str">
        <f>RPT_LNS_LUONG_CHE_DO!C389:E389</f>
        <v>Nguyễn Thị Ngọc</v>
      </c>
      <c r="D389" s="38" t="str">
        <f>RPT_LNS_LUONG_CHE_DO!D389:F389</f>
        <v>NV Kế hoạch - Quản lý chất lượng</v>
      </c>
      <c r="E389" s="124">
        <f>VLOOKUP(B389,GD_CHAM_CONG!$C$6:$AN$447,38,FALSE)</f>
        <v>22</v>
      </c>
      <c r="F389" s="124">
        <f>VLOOKUP(C389,GD_CHAM_CONG!D390:AN390,36,FALSE)</f>
        <v>22</v>
      </c>
      <c r="G389" s="25">
        <f>E389/F389*DM_TI_LE!$F$26*GD_CHUNG!M389</f>
        <v>0</v>
      </c>
    </row>
    <row r="390" spans="1:7" ht="12.75">
      <c r="A390" s="36">
        <v>386</v>
      </c>
      <c r="B390" s="38">
        <f>RPT_LNS_LUONG_CHE_DO!B390:D390</f>
        <v>10804</v>
      </c>
      <c r="C390" s="38" t="str">
        <f>RPT_LNS_LUONG_CHE_DO!C390:E390</f>
        <v>Vũ Thị Hoà</v>
      </c>
      <c r="D390" s="38" t="str">
        <f>RPT_LNS_LUONG_CHE_DO!D390:F390</f>
        <v>NV Lao động tiền lương</v>
      </c>
      <c r="E390" s="124">
        <f>VLOOKUP(B390,GD_CHAM_CONG!$C$6:$AN$447,38,FALSE)</f>
        <v>22</v>
      </c>
      <c r="F390" s="124">
        <f>VLOOKUP(C390,GD_CHAM_CONG!D391:AN391,36,FALSE)</f>
        <v>22</v>
      </c>
      <c r="G390" s="25">
        <f>E390/F390*DM_TI_LE!$F$26*GD_CHUNG!M390</f>
        <v>0</v>
      </c>
    </row>
    <row r="391" spans="1:7" ht="12.75">
      <c r="A391" s="36">
        <v>387</v>
      </c>
      <c r="B391" s="38">
        <f>RPT_LNS_LUONG_CHE_DO!B391:D391</f>
        <v>11117</v>
      </c>
      <c r="C391" s="38" t="str">
        <f>RPT_LNS_LUONG_CHE_DO!C391:E391</f>
        <v>Nguyễn Hương Giang</v>
      </c>
      <c r="D391" s="38" t="str">
        <f>RPT_LNS_LUONG_CHE_DO!D391:F391</f>
        <v>NV PVHK</v>
      </c>
      <c r="E391" s="124">
        <f>VLOOKUP(B391,GD_CHAM_CONG!$C$6:$AN$447,38,FALSE)</f>
        <v>22</v>
      </c>
      <c r="F391" s="124">
        <f>VLOOKUP(C391,GD_CHAM_CONG!D392:AN392,36,FALSE)</f>
        <v>22</v>
      </c>
      <c r="G391" s="25">
        <f>E391/F391*DM_TI_LE!$F$26*GD_CHUNG!M391</f>
        <v>0</v>
      </c>
    </row>
    <row r="392" spans="1:7" ht="12.75">
      <c r="A392" s="36">
        <v>388</v>
      </c>
      <c r="B392" s="38">
        <f>RPT_LNS_LUONG_CHE_DO!B392:D392</f>
        <v>10735</v>
      </c>
      <c r="C392" s="38" t="str">
        <f>RPT_LNS_LUONG_CHE_DO!C392:E392</f>
        <v>Nguyễn Thị Phương Lan</v>
      </c>
      <c r="D392" s="38" t="str">
        <f>RPT_LNS_LUONG_CHE_DO!D392:F392</f>
        <v>NV Thống kê - Tổng hợp</v>
      </c>
      <c r="E392" s="124">
        <f>VLOOKUP(B392,GD_CHAM_CONG!$C$6:$AN$447,38,FALSE)</f>
        <v>22</v>
      </c>
      <c r="F392" s="124">
        <f>VLOOKUP(C392,GD_CHAM_CONG!D393:AN393,36,FALSE)</f>
        <v>22</v>
      </c>
      <c r="G392" s="25">
        <f>E392/F392*DM_TI_LE!$F$26*GD_CHUNG!M392</f>
        <v>0</v>
      </c>
    </row>
    <row r="393" spans="1:7" ht="12.75">
      <c r="A393" s="36">
        <v>389</v>
      </c>
      <c r="B393" s="38">
        <f>RPT_LNS_LUONG_CHE_DO!B393:D393</f>
        <v>10562</v>
      </c>
      <c r="C393" s="38" t="str">
        <f>RPT_LNS_LUONG_CHE_DO!C393:E393</f>
        <v>Phạm Thị Thịnh</v>
      </c>
      <c r="D393" s="38" t="str">
        <f>RPT_LNS_LUONG_CHE_DO!D393:F393</f>
        <v>NV Hành chính - VT</v>
      </c>
      <c r="E393" s="124">
        <f>VLOOKUP(B393,GD_CHAM_CONG!$C$6:$AN$447,38,FALSE)</f>
        <v>9</v>
      </c>
      <c r="F393" s="124">
        <f>VLOOKUP(C393,GD_CHAM_CONG!D394:AN394,36,FALSE)</f>
        <v>22</v>
      </c>
      <c r="G393" s="25">
        <f>E393/F393*DM_TI_LE!$F$26*GD_CHUNG!M393</f>
        <v>0</v>
      </c>
    </row>
    <row r="394" spans="1:7" ht="12.75">
      <c r="A394" s="36">
        <v>390</v>
      </c>
      <c r="B394" s="38">
        <f>RPT_LNS_LUONG_CHE_DO!B394:D394</f>
        <v>10637</v>
      </c>
      <c r="C394" s="38" t="str">
        <f>RPT_LNS_LUONG_CHE_DO!C394:E394</f>
        <v>Trần Đình Cát</v>
      </c>
      <c r="D394" s="38" t="str">
        <f>RPT_LNS_LUONG_CHE_DO!D394:F394</f>
        <v>NV trông giữ hành lý</v>
      </c>
      <c r="E394" s="124">
        <f>VLOOKUP(B394,GD_CHAM_CONG!$C$6:$AN$447,38,FALSE)</f>
        <v>0</v>
      </c>
      <c r="F394" s="124">
        <f>VLOOKUP(C394,GD_CHAM_CONG!D395:AN395,36,FALSE)</f>
        <v>26</v>
      </c>
      <c r="G394" s="25">
        <f>E394/F394*DM_TI_LE!$F$26*GD_CHUNG!M394</f>
        <v>0</v>
      </c>
    </row>
    <row r="395" spans="1:7" ht="12.75">
      <c r="A395" s="36">
        <v>391</v>
      </c>
      <c r="B395" s="38">
        <f>RPT_LNS_LUONG_CHE_DO!B395:D395</f>
        <v>10799</v>
      </c>
      <c r="C395" s="38" t="str">
        <f>RPT_LNS_LUONG_CHE_DO!C395:E395</f>
        <v>Phương Lan</v>
      </c>
      <c r="D395" s="38" t="str">
        <f>RPT_LNS_LUONG_CHE_DO!D395:F395</f>
        <v>Chuyên viên lao động tiền lương</v>
      </c>
      <c r="E395" s="124">
        <f>VLOOKUP(B395,GD_CHAM_CONG!$C$6:$AN$447,38,FALSE)</f>
        <v>22</v>
      </c>
      <c r="F395" s="124">
        <f>VLOOKUP(C395,GD_CHAM_CONG!D396:AN396,36,FALSE)</f>
        <v>22</v>
      </c>
      <c r="G395" s="25">
        <f>E395/F395*DM_TI_LE!$F$26*GD_CHUNG!M395</f>
        <v>0</v>
      </c>
    </row>
    <row r="396" spans="1:7" ht="12.75">
      <c r="A396" s="36">
        <v>392</v>
      </c>
      <c r="B396" s="38">
        <f>RPT_LNS_LUONG_CHE_DO!B396:D396</f>
        <v>11108</v>
      </c>
      <c r="C396" s="38" t="str">
        <f>RPT_LNS_LUONG_CHE_DO!C396:E396</f>
        <v>Phạm Thùy Dung</v>
      </c>
      <c r="D396" s="38" t="str">
        <f>RPT_LNS_LUONG_CHE_DO!D396:F396</f>
        <v>Nhân viên phục vụ hành khách</v>
      </c>
      <c r="E396" s="124">
        <f>VLOOKUP(B396,GD_CHAM_CONG!$C$6:$AN$447,38,FALSE)</f>
        <v>0</v>
      </c>
      <c r="F396" s="124">
        <f>VLOOKUP(C396,GD_CHAM_CONG!D397:AN397,36,FALSE)</f>
        <v>26</v>
      </c>
      <c r="G396" s="25">
        <f>E396/F396*DM_TI_LE!$F$26*GD_CHUNG!M396</f>
        <v>0</v>
      </c>
    </row>
    <row r="397" spans="1:7" ht="12.75">
      <c r="A397" s="36"/>
      <c r="B397" s="154">
        <v>10606</v>
      </c>
      <c r="C397" s="154" t="s">
        <v>476</v>
      </c>
      <c r="D397" s="131" t="s">
        <v>759</v>
      </c>
      <c r="E397" s="124">
        <f>VLOOKUP(B397,GD_CHAM_CONG!$C$6:$AN$447,38,FALSE)</f>
        <v>0</v>
      </c>
      <c r="F397" s="124">
        <f>VLOOKUP(C397,GD_CHAM_CONG!D398:AN398,36,FALSE)</f>
        <v>26</v>
      </c>
      <c r="G397" s="25">
        <f>E397/F397*DM_TI_LE!$F$26*GD_CHUNG!M397</f>
        <v>0</v>
      </c>
    </row>
    <row r="398" spans="1:7" ht="12.75">
      <c r="A398" s="36"/>
      <c r="E398" s="124"/>
      <c r="F398" s="124"/>
      <c r="G398" s="25"/>
    </row>
    <row r="399" spans="1:7" ht="12.75">
      <c r="A399" s="36"/>
      <c r="C399" s="4"/>
      <c r="D399" s="4"/>
      <c r="E399" s="124"/>
      <c r="F399" s="124"/>
      <c r="G399" s="25"/>
    </row>
    <row r="400" spans="1:7" ht="12.75">
      <c r="A400" s="36"/>
      <c r="E400" s="124"/>
      <c r="F400" s="124"/>
      <c r="G400" s="25"/>
    </row>
    <row r="401" spans="1:7" ht="12.75">
      <c r="A401" s="36"/>
      <c r="E401" s="124"/>
      <c r="F401" s="124"/>
      <c r="G401" s="25"/>
    </row>
    <row r="402" spans="1:7" ht="12.75">
      <c r="A402" s="36"/>
      <c r="E402" s="124"/>
      <c r="F402" s="124"/>
      <c r="G402" s="25"/>
    </row>
    <row r="403" spans="1:7" ht="12.75">
      <c r="A403" s="36"/>
      <c r="E403" s="124"/>
      <c r="F403" s="124"/>
      <c r="G403" s="25"/>
    </row>
    <row r="404" spans="1:7" ht="12.75">
      <c r="A404" s="36"/>
      <c r="C404" s="4"/>
      <c r="D404" s="4"/>
      <c r="E404" s="124"/>
      <c r="F404" s="124"/>
      <c r="G404" s="25"/>
    </row>
    <row r="405" spans="1:7" ht="12.75">
      <c r="A405" s="36"/>
      <c r="C405" s="4"/>
      <c r="D405" s="4"/>
      <c r="E405" s="124"/>
      <c r="F405" s="124"/>
      <c r="G405" s="25"/>
    </row>
    <row r="406" spans="1:7" ht="12.75">
      <c r="A406" s="36"/>
      <c r="E406" s="124"/>
      <c r="F406" s="124"/>
      <c r="G406" s="25"/>
    </row>
    <row r="407" spans="1:7" ht="12.75">
      <c r="A407" s="36"/>
      <c r="C407" s="4"/>
      <c r="E407" s="124"/>
      <c r="F407" s="124"/>
      <c r="G407" s="25"/>
    </row>
    <row r="408" spans="1:7" ht="12.75">
      <c r="A408" s="36"/>
      <c r="B408" s="4"/>
      <c r="C408" s="4"/>
      <c r="D408" s="4"/>
      <c r="E408" s="124"/>
      <c r="F408" s="124"/>
      <c r="G408" s="25"/>
    </row>
    <row r="409" spans="1:7" ht="12.75">
      <c r="A409" s="36"/>
      <c r="B409" s="4"/>
      <c r="C409" s="4"/>
      <c r="D409" s="4"/>
      <c r="E409" s="124"/>
      <c r="F409" s="124"/>
      <c r="G409" s="25"/>
    </row>
    <row r="410" spans="1:7" ht="12.75">
      <c r="A410" s="36"/>
      <c r="B410" s="4"/>
      <c r="C410" s="4"/>
      <c r="D410" s="4"/>
      <c r="E410" s="124"/>
      <c r="F410" s="124"/>
      <c r="G410" s="25"/>
    </row>
    <row r="411" spans="1:7" ht="12.75">
      <c r="A411" s="36"/>
      <c r="B411" s="4"/>
      <c r="E411" s="124"/>
      <c r="F411" s="124"/>
      <c r="G411" s="25"/>
    </row>
    <row r="412" spans="1:7" ht="12.75">
      <c r="A412" s="36"/>
      <c r="C412" s="4"/>
      <c r="E412" s="124"/>
      <c r="F412" s="124"/>
      <c r="G412" s="25"/>
    </row>
    <row r="413" spans="1:7" ht="12.75">
      <c r="A413" s="36"/>
      <c r="C413" s="4"/>
      <c r="E413" s="124"/>
      <c r="F413" s="124"/>
      <c r="G413" s="25"/>
    </row>
    <row r="414" spans="1:7" ht="12.75">
      <c r="A414" s="36"/>
      <c r="E414" s="124"/>
      <c r="F414" s="124"/>
      <c r="G414" s="25"/>
    </row>
    <row r="415" spans="1:7" ht="12.75">
      <c r="A415" s="36"/>
      <c r="E415" s="124"/>
      <c r="F415" s="124"/>
      <c r="G415" s="25"/>
    </row>
    <row r="416" spans="1:7" ht="12.75">
      <c r="A416" s="36"/>
      <c r="E416" s="124"/>
      <c r="F416" s="124"/>
      <c r="G416" s="25"/>
    </row>
    <row r="417" spans="5:7" ht="12.75">
      <c r="E417" s="124"/>
      <c r="F417" s="124"/>
      <c r="G417" s="25"/>
    </row>
    <row r="418" spans="5:7" ht="12.75">
      <c r="E418" s="124"/>
      <c r="F418" s="82"/>
      <c r="G418" s="25"/>
    </row>
    <row r="419" spans="5:7" ht="12.75">
      <c r="E419" s="124"/>
      <c r="F419" s="82"/>
      <c r="G419" s="25"/>
    </row>
    <row r="420" spans="5:7" ht="12.75">
      <c r="E420" s="124"/>
      <c r="F420" s="82"/>
      <c r="G420" s="25"/>
    </row>
    <row r="421" spans="5:7" ht="12.75">
      <c r="E421" s="124"/>
      <c r="F421" s="82"/>
      <c r="G421" s="25"/>
    </row>
    <row r="422" spans="5:7" ht="12.75">
      <c r="E422" s="124"/>
      <c r="F422" s="82"/>
      <c r="G422" s="25"/>
    </row>
    <row r="423" spans="5:7" ht="12.75">
      <c r="E423" s="124"/>
      <c r="F423" s="82"/>
      <c r="G423" s="25"/>
    </row>
    <row r="424" spans="5:7" ht="12.75">
      <c r="E424" s="124"/>
      <c r="F424" s="82"/>
      <c r="G424" s="25"/>
    </row>
    <row r="425" spans="5:7" ht="12.75">
      <c r="E425" s="124"/>
      <c r="F425" s="82"/>
      <c r="G425" s="25"/>
    </row>
    <row r="426" spans="5:7" ht="12.75">
      <c r="E426" s="124"/>
      <c r="F426" s="82"/>
      <c r="G426" s="25"/>
    </row>
    <row r="427" spans="5:7" ht="12.75">
      <c r="E427" s="124"/>
      <c r="F427" s="82"/>
      <c r="G427" s="25"/>
    </row>
    <row r="428" spans="5:7" ht="12.75">
      <c r="E428" s="124"/>
      <c r="F428" s="82"/>
      <c r="G428" s="25"/>
    </row>
    <row r="429" spans="5:7" ht="12.75">
      <c r="E429" s="124"/>
      <c r="F429" s="82"/>
      <c r="G429" s="25"/>
    </row>
    <row r="430" spans="5:7" ht="12.75">
      <c r="E430" s="124"/>
      <c r="F430" s="82"/>
      <c r="G430" s="25"/>
    </row>
    <row r="431" spans="5:7" ht="12.75">
      <c r="E431" s="55"/>
      <c r="F431" s="82"/>
      <c r="G431" s="25"/>
    </row>
    <row r="432" spans="5:7" ht="12.75">
      <c r="E432" s="55"/>
      <c r="F432" s="82"/>
      <c r="G432" s="25"/>
    </row>
    <row r="433" spans="5:7" ht="12.75">
      <c r="E433" s="55"/>
      <c r="F433" s="82"/>
      <c r="G433" s="25"/>
    </row>
    <row r="434" spans="5:7" ht="12.75">
      <c r="E434" s="55"/>
      <c r="F434" s="82"/>
      <c r="G434" s="25"/>
    </row>
    <row r="435" spans="5:7" ht="12.75">
      <c r="E435" s="55"/>
      <c r="F435" s="82"/>
      <c r="G435" s="25"/>
    </row>
    <row r="436" spans="5:7" ht="12.75">
      <c r="E436" s="55"/>
      <c r="F436" s="82"/>
      <c r="G436" s="25"/>
    </row>
    <row r="437" spans="5:7" ht="12.75">
      <c r="E437" s="55"/>
      <c r="F437" s="82"/>
      <c r="G437" s="25"/>
    </row>
    <row r="438" spans="5:7" ht="12.75">
      <c r="E438" s="55"/>
      <c r="F438" s="82"/>
      <c r="G438" s="25"/>
    </row>
    <row r="439" spans="5:7" ht="12.75">
      <c r="E439" s="55"/>
      <c r="F439" s="82"/>
      <c r="G439" s="25"/>
    </row>
    <row r="440" spans="5:7" ht="12.75">
      <c r="E440" s="55"/>
      <c r="F440" s="82"/>
      <c r="G440" s="25"/>
    </row>
    <row r="441" spans="5:7" ht="12.75">
      <c r="E441" s="55"/>
      <c r="F441" s="82"/>
      <c r="G441" s="25"/>
    </row>
    <row r="442" spans="5:7" ht="12.75">
      <c r="E442" s="55"/>
      <c r="F442" s="82"/>
      <c r="G442" s="25"/>
    </row>
    <row r="443" spans="5:7" ht="12.75">
      <c r="E443" s="55"/>
      <c r="F443" s="82"/>
      <c r="G443" s="25"/>
    </row>
    <row r="444" spans="5:7" ht="12.75">
      <c r="E444" s="55"/>
      <c r="F444" s="82"/>
      <c r="G444" s="25"/>
    </row>
    <row r="445" spans="5:7" ht="12.75">
      <c r="E445" s="55"/>
      <c r="F445" s="82"/>
      <c r="G445" s="25"/>
    </row>
    <row r="446" spans="5:7" ht="12.75">
      <c r="E446" s="55"/>
      <c r="F446" s="82"/>
      <c r="G446" s="25"/>
    </row>
    <row r="447" spans="5:7" ht="12.75">
      <c r="E447" s="55"/>
      <c r="F447" s="82"/>
      <c r="G447" s="25"/>
    </row>
    <row r="448" spans="5:7" ht="12.75">
      <c r="E448" s="55"/>
      <c r="F448" s="82"/>
      <c r="G448" s="25"/>
    </row>
    <row r="449" spans="5:7" ht="12.75">
      <c r="E449" s="55"/>
      <c r="F449" s="82"/>
      <c r="G449" s="25"/>
    </row>
    <row r="450" spans="5:7" ht="12.75">
      <c r="E450" s="55"/>
      <c r="F450" s="82"/>
      <c r="G450" s="25"/>
    </row>
    <row r="451" spans="5:7" ht="12.75">
      <c r="E451" s="55"/>
      <c r="F451" s="82"/>
      <c r="G451" s="25"/>
    </row>
    <row r="452" spans="5:7" ht="12.75">
      <c r="E452" s="55"/>
      <c r="F452" s="82"/>
      <c r="G452" s="25"/>
    </row>
    <row r="453" spans="5:7" ht="12.75">
      <c r="E453" s="55"/>
      <c r="F453" s="82"/>
      <c r="G453" s="25"/>
    </row>
    <row r="454" spans="5:7" ht="12.75">
      <c r="E454" s="55"/>
      <c r="F454" s="82"/>
      <c r="G454" s="25"/>
    </row>
    <row r="455" spans="5:7" ht="12.75">
      <c r="E455" s="55"/>
      <c r="F455" s="82"/>
      <c r="G455" s="25"/>
    </row>
    <row r="456" spans="5:7" ht="12.75">
      <c r="E456" s="55"/>
      <c r="F456" s="82"/>
      <c r="G456" s="25"/>
    </row>
    <row r="457" spans="5:7" ht="12.75">
      <c r="E457" s="55"/>
      <c r="F457" s="82"/>
      <c r="G457" s="25"/>
    </row>
    <row r="458" spans="5:7" ht="12.75">
      <c r="E458" s="55"/>
      <c r="F458" s="82"/>
      <c r="G458" s="25"/>
    </row>
    <row r="459" spans="5:7" ht="12.75">
      <c r="E459" s="55"/>
      <c r="F459" s="82"/>
      <c r="G459" s="25"/>
    </row>
    <row r="460" spans="5:7" ht="12.75">
      <c r="E460" s="55"/>
      <c r="F460" s="82"/>
      <c r="G460" s="25"/>
    </row>
    <row r="461" spans="5:7" ht="12.75">
      <c r="E461" s="55"/>
      <c r="F461" s="82"/>
      <c r="G461" s="25"/>
    </row>
    <row r="462" spans="5:7" ht="12.75">
      <c r="E462" s="55"/>
      <c r="F462" s="82"/>
      <c r="G462" s="25"/>
    </row>
    <row r="463" spans="5:7" ht="12.75">
      <c r="E463" s="55"/>
      <c r="F463" s="82"/>
      <c r="G463" s="25"/>
    </row>
    <row r="464" spans="5:7" ht="12.75">
      <c r="E464" s="55"/>
      <c r="F464" s="82"/>
      <c r="G464" s="25"/>
    </row>
    <row r="465" spans="5:7" ht="12.75">
      <c r="E465" s="55"/>
      <c r="F465" s="82"/>
      <c r="G465" s="25"/>
    </row>
    <row r="466" spans="5:7" ht="12.75">
      <c r="E466" s="55"/>
      <c r="F466" s="82"/>
      <c r="G466" s="25"/>
    </row>
    <row r="467" spans="5:7" ht="12.75">
      <c r="E467" s="55"/>
      <c r="F467" s="82"/>
      <c r="G467" s="25"/>
    </row>
    <row r="468" spans="5:7" ht="12.75">
      <c r="E468" s="55"/>
      <c r="F468" s="82"/>
      <c r="G468" s="25"/>
    </row>
    <row r="469" spans="5:7" ht="12.75">
      <c r="E469" s="55"/>
      <c r="F469" s="82"/>
      <c r="G469" s="25"/>
    </row>
    <row r="470" spans="5:7" ht="12.75">
      <c r="E470" s="55"/>
      <c r="F470" s="82"/>
      <c r="G470" s="25"/>
    </row>
    <row r="471" spans="5:7" ht="12.75">
      <c r="E471" s="55"/>
      <c r="F471" s="82"/>
      <c r="G471" s="25"/>
    </row>
    <row r="472" spans="5:7" ht="12.75">
      <c r="E472" s="55"/>
      <c r="F472" s="82"/>
      <c r="G472" s="25"/>
    </row>
    <row r="473" spans="5:7" ht="12.75">
      <c r="E473" s="55"/>
      <c r="F473" s="82"/>
      <c r="G473" s="25"/>
    </row>
    <row r="474" spans="5:7" ht="12.75">
      <c r="E474" s="55"/>
      <c r="F474" s="82"/>
      <c r="G474" s="25"/>
    </row>
    <row r="475" spans="5:7" ht="12.75">
      <c r="E475" s="55"/>
      <c r="F475" s="82"/>
      <c r="G475" s="25"/>
    </row>
    <row r="476" spans="5:7" ht="12.75">
      <c r="E476" s="55"/>
      <c r="F476" s="82"/>
      <c r="G476" s="25"/>
    </row>
    <row r="477" spans="5:7" ht="12.75">
      <c r="E477" s="55"/>
      <c r="F477" s="82"/>
      <c r="G477" s="25"/>
    </row>
    <row r="478" spans="5:7" ht="12.75">
      <c r="E478" s="55"/>
      <c r="F478" s="82"/>
      <c r="G478" s="25"/>
    </row>
    <row r="479" spans="5:7" ht="12.75">
      <c r="E479" s="55"/>
      <c r="F479" s="82"/>
      <c r="G479" s="25"/>
    </row>
    <row r="480" spans="5:7" ht="12.75">
      <c r="E480" s="55"/>
      <c r="F480" s="82"/>
      <c r="G480" s="25"/>
    </row>
    <row r="481" spans="5:7" ht="12.75">
      <c r="E481" s="55"/>
      <c r="F481" s="82"/>
      <c r="G481" s="25"/>
    </row>
    <row r="482" spans="5:7" ht="12.75">
      <c r="E482" s="55"/>
      <c r="F482" s="82"/>
      <c r="G482" s="25"/>
    </row>
    <row r="483" spans="5:7" ht="12.75">
      <c r="E483" s="55"/>
      <c r="F483" s="82"/>
      <c r="G483" s="25"/>
    </row>
    <row r="484" spans="5:7" ht="12.75">
      <c r="E484" s="55"/>
      <c r="F484" s="82"/>
      <c r="G484" s="25"/>
    </row>
    <row r="485" spans="5:7" ht="12.75">
      <c r="E485" s="55"/>
      <c r="F485" s="82"/>
      <c r="G485" s="25"/>
    </row>
    <row r="486" spans="5:7" ht="12.75">
      <c r="E486" s="55"/>
      <c r="F486" s="82"/>
      <c r="G486" s="25"/>
    </row>
    <row r="487" spans="5:7" ht="12.75">
      <c r="E487" s="55"/>
      <c r="F487" s="82"/>
      <c r="G487" s="25"/>
    </row>
    <row r="488" spans="5:7" ht="12.75">
      <c r="E488" s="55"/>
      <c r="F488" s="82"/>
      <c r="G488" s="25"/>
    </row>
    <row r="489" spans="5:7" ht="12.75">
      <c r="E489" s="55"/>
      <c r="F489" s="82"/>
      <c r="G489" s="25"/>
    </row>
    <row r="490" spans="5:7" ht="12.75">
      <c r="E490" s="55"/>
      <c r="F490" s="82"/>
      <c r="G490" s="25"/>
    </row>
    <row r="491" spans="5:7" ht="12.75">
      <c r="E491" s="55"/>
      <c r="F491" s="82"/>
      <c r="G491" s="25"/>
    </row>
    <row r="492" spans="5:7" ht="12.75">
      <c r="E492" s="55"/>
      <c r="F492" s="82"/>
      <c r="G492" s="25"/>
    </row>
    <row r="493" spans="5:7" ht="12.75">
      <c r="E493" s="55"/>
      <c r="F493" s="82"/>
      <c r="G493" s="25"/>
    </row>
    <row r="494" spans="5:7" ht="12.75">
      <c r="E494" s="55"/>
      <c r="F494" s="82"/>
      <c r="G494" s="25"/>
    </row>
    <row r="495" spans="5:7" ht="12.75">
      <c r="E495" s="55"/>
      <c r="F495" s="82"/>
      <c r="G495" s="25"/>
    </row>
    <row r="496" spans="5:7" ht="12.75">
      <c r="E496" s="55"/>
      <c r="F496" s="82"/>
      <c r="G496" s="25"/>
    </row>
    <row r="497" spans="5:7" ht="12.75">
      <c r="E497" s="55"/>
      <c r="F497" s="82"/>
      <c r="G497" s="25"/>
    </row>
    <row r="498" spans="5:7" ht="12.75">
      <c r="E498" s="55"/>
      <c r="F498" s="82"/>
      <c r="G498" s="25"/>
    </row>
    <row r="499" spans="5:7" ht="12.75">
      <c r="E499" s="55"/>
      <c r="F499" s="82"/>
      <c r="G499" s="25"/>
    </row>
    <row r="500" spans="5:7" ht="12.75">
      <c r="E500" s="55"/>
      <c r="F500" s="82"/>
      <c r="G500" s="25"/>
    </row>
    <row r="501" spans="5:7" ht="12.75">
      <c r="E501" s="55"/>
      <c r="F501" s="82"/>
      <c r="G501" s="25"/>
    </row>
    <row r="502" spans="5:7" ht="12.75">
      <c r="E502" s="55"/>
      <c r="F502" s="82"/>
      <c r="G502" s="25"/>
    </row>
    <row r="503" spans="5:7" ht="12.75">
      <c r="E503" s="55"/>
      <c r="F503" s="82"/>
      <c r="G503" s="25"/>
    </row>
    <row r="504" spans="5:7" ht="12.75">
      <c r="E504" s="55"/>
      <c r="F504" s="82"/>
      <c r="G504" s="25"/>
    </row>
    <row r="505" spans="5:7" ht="12.75">
      <c r="E505" s="55"/>
      <c r="F505" s="82"/>
      <c r="G505" s="25"/>
    </row>
    <row r="506" spans="5:7" ht="12.75">
      <c r="E506" s="55"/>
      <c r="F506" s="82"/>
      <c r="G506" s="25"/>
    </row>
    <row r="507" spans="5:7" ht="12.75">
      <c r="E507" s="55"/>
      <c r="F507" s="82"/>
      <c r="G507" s="25"/>
    </row>
    <row r="508" spans="5:7" ht="12.75">
      <c r="E508" s="55"/>
      <c r="F508" s="82"/>
      <c r="G508" s="25"/>
    </row>
    <row r="509" spans="5:7" ht="12.75">
      <c r="E509" s="55"/>
      <c r="F509" s="82"/>
      <c r="G509" s="25"/>
    </row>
    <row r="510" spans="5:7" ht="12.75">
      <c r="E510" s="55"/>
      <c r="F510" s="82"/>
      <c r="G510" s="25"/>
    </row>
    <row r="511" spans="5:7" ht="12.75">
      <c r="E511" s="55"/>
      <c r="F511" s="82"/>
      <c r="G511" s="25"/>
    </row>
    <row r="512" spans="5:7" ht="12.75">
      <c r="E512" s="55"/>
      <c r="F512" s="82"/>
      <c r="G512" s="25"/>
    </row>
    <row r="513" spans="5:7" ht="12.75">
      <c r="E513" s="55"/>
      <c r="F513" s="82"/>
      <c r="G513" s="25"/>
    </row>
    <row r="514" spans="5:7" ht="12.75">
      <c r="E514" s="55"/>
      <c r="F514" s="82"/>
      <c r="G514" s="25"/>
    </row>
    <row r="515" spans="5:7" ht="12.75">
      <c r="E515" s="55"/>
      <c r="F515" s="82"/>
      <c r="G515" s="25"/>
    </row>
    <row r="516" spans="5:7" ht="12.75">
      <c r="E516" s="55"/>
      <c r="F516" s="82"/>
      <c r="G516" s="25"/>
    </row>
    <row r="517" spans="5:7" ht="12.75">
      <c r="E517" s="55"/>
      <c r="F517" s="82"/>
      <c r="G517" s="25"/>
    </row>
    <row r="518" spans="5:7" ht="12.75">
      <c r="E518" s="55"/>
      <c r="F518" s="82"/>
      <c r="G518" s="25"/>
    </row>
    <row r="519" spans="5:7" ht="12.75">
      <c r="E519" s="55"/>
      <c r="F519" s="82"/>
      <c r="G519" s="25"/>
    </row>
    <row r="520" spans="5:7" ht="12.75">
      <c r="E520" s="55"/>
      <c r="F520" s="82"/>
      <c r="G520" s="25"/>
    </row>
    <row r="521" spans="5:7" ht="12.75">
      <c r="E521" s="55"/>
      <c r="F521" s="82"/>
      <c r="G521" s="25"/>
    </row>
    <row r="522" spans="5:7" ht="12.75">
      <c r="E522" s="55"/>
      <c r="F522" s="82"/>
      <c r="G522" s="25"/>
    </row>
    <row r="523" spans="5:7" ht="12.75">
      <c r="E523" s="55"/>
      <c r="F523" s="82"/>
      <c r="G523" s="25"/>
    </row>
    <row r="524" spans="5:7" ht="12.75">
      <c r="E524" s="55"/>
      <c r="F524" s="82"/>
      <c r="G524" s="25"/>
    </row>
    <row r="525" spans="5:7" ht="12.75">
      <c r="E525" s="55"/>
      <c r="F525" s="82"/>
      <c r="G525" s="25"/>
    </row>
    <row r="526" spans="5:7" ht="12.75">
      <c r="E526" s="55"/>
      <c r="F526" s="82"/>
      <c r="G526" s="25"/>
    </row>
    <row r="527" spans="5:7" ht="12.75">
      <c r="E527" s="55"/>
      <c r="F527" s="82"/>
      <c r="G527" s="25"/>
    </row>
    <row r="528" spans="5:7" ht="12.75">
      <c r="E528" s="55"/>
      <c r="F528" s="82"/>
      <c r="G528" s="25"/>
    </row>
    <row r="529" spans="5:7" ht="12.75">
      <c r="E529" s="55"/>
      <c r="F529" s="82"/>
      <c r="G529" s="25"/>
    </row>
    <row r="530" spans="5:7" ht="12.75">
      <c r="E530" s="55"/>
      <c r="F530" s="82"/>
      <c r="G530" s="25"/>
    </row>
    <row r="531" spans="5:7" ht="12.75">
      <c r="E531" s="55"/>
      <c r="F531" s="82"/>
      <c r="G531" s="25"/>
    </row>
    <row r="532" spans="5:7" ht="12.75">
      <c r="E532" s="55"/>
      <c r="F532" s="82"/>
      <c r="G532" s="25"/>
    </row>
    <row r="533" spans="5:7" ht="12.75">
      <c r="E533" s="55"/>
      <c r="F533" s="82"/>
      <c r="G533" s="25"/>
    </row>
    <row r="534" spans="5:7" ht="12.75">
      <c r="E534" s="55"/>
      <c r="F534" s="82"/>
      <c r="G534" s="25"/>
    </row>
    <row r="535" spans="5:7" ht="12.75">
      <c r="E535" s="55"/>
      <c r="F535" s="82"/>
      <c r="G535" s="25"/>
    </row>
    <row r="536" spans="5:7" ht="12.75">
      <c r="E536" s="55"/>
      <c r="F536" s="82"/>
      <c r="G536" s="25"/>
    </row>
    <row r="537" spans="5:7" ht="12.75">
      <c r="E537" s="55"/>
      <c r="F537" s="82"/>
      <c r="G537" s="25"/>
    </row>
    <row r="538" spans="5:7" ht="12.75">
      <c r="E538" s="55"/>
      <c r="F538" s="82"/>
      <c r="G538" s="25"/>
    </row>
    <row r="539" spans="5:7" ht="12.75">
      <c r="E539" s="55"/>
      <c r="F539" s="82"/>
      <c r="G539" s="25"/>
    </row>
    <row r="540" spans="5:7" ht="12.75">
      <c r="E540" s="55"/>
      <c r="F540" s="82"/>
      <c r="G540" s="25"/>
    </row>
    <row r="541" spans="5:7" ht="12.75">
      <c r="E541" s="55"/>
      <c r="F541" s="82"/>
      <c r="G541" s="25"/>
    </row>
    <row r="542" spans="5:7" ht="12.75">
      <c r="E542" s="55"/>
      <c r="F542" s="82"/>
      <c r="G542" s="25"/>
    </row>
    <row r="543" spans="5:7" ht="12.75">
      <c r="E543" s="55"/>
      <c r="F543" s="82"/>
      <c r="G543" s="25"/>
    </row>
    <row r="544" spans="5:7" ht="12.75">
      <c r="E544" s="55"/>
      <c r="F544" s="82"/>
      <c r="G544" s="25"/>
    </row>
    <row r="545" spans="5:7" ht="12.75">
      <c r="E545" s="55"/>
      <c r="F545" s="82"/>
      <c r="G545" s="25"/>
    </row>
    <row r="546" spans="5:7" ht="12.75">
      <c r="E546" s="55"/>
      <c r="F546" s="82"/>
      <c r="G546" s="25"/>
    </row>
    <row r="547" spans="5:7" ht="12.75">
      <c r="E547" s="55"/>
      <c r="F547" s="82"/>
      <c r="G547" s="25"/>
    </row>
    <row r="548" spans="5:7" ht="12.75">
      <c r="E548" s="55"/>
      <c r="F548" s="82"/>
      <c r="G548" s="25"/>
    </row>
    <row r="549" spans="5:7" ht="12.75">
      <c r="E549" s="55"/>
      <c r="F549" s="82"/>
      <c r="G549" s="25"/>
    </row>
    <row r="550" spans="5:7" ht="12.75">
      <c r="E550" s="55"/>
      <c r="F550" s="82"/>
      <c r="G550" s="25"/>
    </row>
    <row r="551" spans="5:7" ht="12.75">
      <c r="E551" s="55"/>
      <c r="F551" s="82"/>
      <c r="G551" s="25"/>
    </row>
    <row r="552" spans="5:7" ht="12.75">
      <c r="E552" s="55"/>
      <c r="F552" s="82"/>
      <c r="G552" s="25"/>
    </row>
    <row r="553" spans="5:7" ht="12.75">
      <c r="E553" s="55"/>
      <c r="F553" s="82"/>
      <c r="G553" s="25"/>
    </row>
    <row r="554" spans="5:7" ht="12.75">
      <c r="E554" s="55"/>
      <c r="F554" s="82"/>
      <c r="G554" s="25"/>
    </row>
    <row r="555" spans="5:7" ht="12.75">
      <c r="E555" s="55"/>
      <c r="F555" s="82"/>
      <c r="G555" s="25"/>
    </row>
    <row r="556" spans="5:7" ht="12.75">
      <c r="E556" s="55"/>
      <c r="F556" s="82"/>
      <c r="G556" s="25"/>
    </row>
    <row r="557" spans="5:7" ht="12.75">
      <c r="E557" s="55"/>
      <c r="F557" s="82"/>
      <c r="G557" s="25"/>
    </row>
    <row r="558" spans="5:7" ht="12.75">
      <c r="E558" s="55"/>
      <c r="F558" s="82"/>
      <c r="G558" s="25"/>
    </row>
    <row r="559" spans="5:7" ht="12.75">
      <c r="E559" s="55"/>
      <c r="F559" s="82"/>
      <c r="G559" s="25"/>
    </row>
    <row r="560" spans="5:7" ht="12.75">
      <c r="E560" s="55"/>
      <c r="F560" s="82"/>
      <c r="G560" s="25"/>
    </row>
    <row r="561" spans="5:7" ht="12.75">
      <c r="E561" s="55"/>
      <c r="F561" s="82"/>
      <c r="G561" s="25"/>
    </row>
    <row r="562" spans="5:7" ht="12.75">
      <c r="E562" s="55"/>
      <c r="F562" s="82"/>
      <c r="G562" s="25"/>
    </row>
    <row r="563" spans="5:7" ht="12.75">
      <c r="E563" s="55"/>
      <c r="F563" s="82"/>
      <c r="G563" s="25"/>
    </row>
    <row r="564" spans="5:7" ht="12.75">
      <c r="E564" s="55"/>
      <c r="F564" s="82"/>
      <c r="G564" s="25"/>
    </row>
    <row r="565" spans="5:7" ht="12.75">
      <c r="E565" s="55"/>
      <c r="F565" s="82"/>
      <c r="G565" s="25"/>
    </row>
    <row r="566" spans="5:7" ht="12.75">
      <c r="E566" s="55"/>
      <c r="F566" s="82"/>
      <c r="G566" s="25"/>
    </row>
    <row r="567" spans="5:7" ht="12.75">
      <c r="E567" s="55"/>
      <c r="F567" s="82"/>
      <c r="G567" s="25"/>
    </row>
    <row r="568" spans="5:7" ht="12.75">
      <c r="E568" s="55"/>
      <c r="F568" s="82"/>
      <c r="G568" s="25"/>
    </row>
    <row r="569" spans="5:7" ht="12.75">
      <c r="E569" s="55"/>
      <c r="F569" s="82"/>
      <c r="G569" s="25"/>
    </row>
    <row r="570" spans="5:7" ht="12.75">
      <c r="E570" s="55"/>
      <c r="F570" s="82"/>
      <c r="G570" s="25"/>
    </row>
    <row r="571" spans="5:7" ht="12.75">
      <c r="E571" s="55"/>
      <c r="F571" s="82"/>
      <c r="G571" s="25"/>
    </row>
    <row r="572" spans="5:7" ht="12.75">
      <c r="E572" s="55"/>
      <c r="F572" s="82"/>
      <c r="G572" s="25"/>
    </row>
    <row r="573" spans="5:7" ht="12.75">
      <c r="E573" s="55"/>
      <c r="F573" s="82"/>
      <c r="G573" s="25"/>
    </row>
    <row r="574" spans="5:7" ht="12.75">
      <c r="E574" s="55"/>
      <c r="F574" s="82"/>
      <c r="G574" s="25"/>
    </row>
    <row r="575" spans="5:7" ht="12.75">
      <c r="E575" s="55"/>
      <c r="F575" s="82"/>
      <c r="G575" s="25"/>
    </row>
    <row r="576" spans="5:7" ht="12.75">
      <c r="E576" s="55"/>
      <c r="F576" s="82"/>
      <c r="G576" s="25"/>
    </row>
    <row r="577" spans="5:7" ht="12.75">
      <c r="E577" s="55"/>
      <c r="F577" s="82"/>
      <c r="G577" s="25"/>
    </row>
    <row r="578" spans="5:7" ht="12.75">
      <c r="E578" s="55"/>
      <c r="F578" s="82"/>
      <c r="G578" s="25"/>
    </row>
    <row r="579" spans="5:7" ht="12.75">
      <c r="E579" s="55"/>
      <c r="F579" s="82"/>
      <c r="G579" s="25"/>
    </row>
    <row r="580" spans="5:7" ht="12.75">
      <c r="E580" s="55"/>
      <c r="F580" s="82"/>
      <c r="G580" s="25"/>
    </row>
    <row r="581" spans="5:7" ht="12.75">
      <c r="E581" s="55"/>
      <c r="F581" s="82"/>
      <c r="G581" s="25"/>
    </row>
    <row r="582" spans="5:7" ht="12.75">
      <c r="E582" s="55"/>
      <c r="F582" s="82"/>
      <c r="G582" s="25"/>
    </row>
    <row r="583" spans="5:7" ht="12.75">
      <c r="E583" s="55"/>
      <c r="F583" s="82"/>
      <c r="G583" s="25"/>
    </row>
    <row r="584" spans="5:7" ht="12.75">
      <c r="E584" s="55"/>
      <c r="F584" s="82"/>
      <c r="G584" s="25"/>
    </row>
    <row r="585" spans="5:7" ht="12.75">
      <c r="E585" s="55"/>
      <c r="F585" s="82"/>
      <c r="G585" s="25"/>
    </row>
    <row r="586" spans="5:7" ht="12.75">
      <c r="E586" s="55"/>
      <c r="F586" s="82"/>
      <c r="G586" s="25"/>
    </row>
    <row r="587" spans="5:7" ht="12.75">
      <c r="E587" s="55"/>
      <c r="F587" s="82"/>
      <c r="G587" s="25"/>
    </row>
    <row r="588" spans="5:7" ht="12.75">
      <c r="E588" s="55"/>
      <c r="F588" s="82"/>
      <c r="G588" s="25"/>
    </row>
    <row r="589" spans="5:7" ht="12.75">
      <c r="E589" s="55"/>
      <c r="F589" s="82"/>
      <c r="G589" s="25"/>
    </row>
    <row r="590" spans="5:7" ht="12.75">
      <c r="E590" s="55"/>
      <c r="F590" s="82"/>
      <c r="G590" s="25"/>
    </row>
    <row r="591" spans="5:7" ht="12.75">
      <c r="E591" s="55"/>
      <c r="F591" s="82"/>
      <c r="G591" s="25"/>
    </row>
    <row r="592" spans="5:7" ht="12.75">
      <c r="E592" s="55"/>
      <c r="F592" s="82"/>
      <c r="G592" s="25"/>
    </row>
    <row r="593" spans="5:7" ht="12.75">
      <c r="E593" s="55"/>
      <c r="F593" s="82"/>
      <c r="G593" s="25"/>
    </row>
    <row r="594" spans="5:7" ht="12.75">
      <c r="E594" s="55"/>
      <c r="F594" s="82"/>
      <c r="G594" s="25"/>
    </row>
    <row r="595" spans="5:7" ht="12.75">
      <c r="E595" s="55"/>
      <c r="F595" s="82"/>
      <c r="G595" s="25"/>
    </row>
    <row r="596" spans="5:7" ht="12.75">
      <c r="E596" s="55"/>
      <c r="F596" s="82"/>
      <c r="G596" s="25"/>
    </row>
    <row r="597" spans="5:7" ht="12.75">
      <c r="E597" s="55"/>
      <c r="F597" s="82"/>
      <c r="G597" s="25"/>
    </row>
    <row r="598" spans="5:7" ht="12.75">
      <c r="E598" s="55"/>
      <c r="F598" s="82"/>
      <c r="G598" s="25"/>
    </row>
    <row r="599" spans="5:7" ht="12.75">
      <c r="E599" s="55"/>
      <c r="F599" s="82"/>
      <c r="G599" s="25"/>
    </row>
    <row r="600" spans="5:7" ht="12.75">
      <c r="E600" s="55"/>
      <c r="F600" s="82"/>
      <c r="G600" s="25"/>
    </row>
    <row r="601" spans="5:7" ht="12.75">
      <c r="E601" s="55"/>
      <c r="F601" s="82"/>
      <c r="G601" s="25"/>
    </row>
    <row r="602" spans="5:7" ht="12.75">
      <c r="E602" s="55"/>
      <c r="F602" s="82"/>
      <c r="G602" s="25"/>
    </row>
    <row r="603" spans="5:7" ht="12.75">
      <c r="E603" s="55"/>
      <c r="F603" s="82"/>
      <c r="G603" s="25"/>
    </row>
    <row r="604" spans="5:7" ht="12.75">
      <c r="E604" s="55"/>
      <c r="F604" s="82"/>
      <c r="G604" s="25"/>
    </row>
    <row r="605" spans="5:7" ht="12.75">
      <c r="E605" s="55"/>
      <c r="F605" s="82"/>
      <c r="G605" s="25"/>
    </row>
    <row r="606" spans="5:7" ht="12.75">
      <c r="E606" s="55"/>
      <c r="F606" s="82"/>
      <c r="G606" s="25"/>
    </row>
    <row r="607" spans="5:7" ht="12.75">
      <c r="E607" s="55"/>
      <c r="F607" s="82"/>
      <c r="G607" s="25"/>
    </row>
    <row r="608" spans="5:7" ht="12.75">
      <c r="E608" s="55"/>
      <c r="F608" s="82"/>
      <c r="G608" s="25"/>
    </row>
    <row r="609" spans="5:7" ht="12.75">
      <c r="E609" s="55"/>
      <c r="F609" s="82"/>
      <c r="G609" s="25"/>
    </row>
    <row r="610" spans="5:7" ht="12.75">
      <c r="E610" s="55"/>
      <c r="F610" s="82"/>
      <c r="G610" s="25"/>
    </row>
    <row r="611" spans="5:7" ht="12.75">
      <c r="E611" s="55"/>
      <c r="F611" s="82"/>
      <c r="G611" s="25"/>
    </row>
    <row r="612" spans="5:7" ht="12.75">
      <c r="E612" s="55"/>
      <c r="F612" s="82"/>
      <c r="G612" s="25"/>
    </row>
    <row r="613" spans="5:7" ht="12.75">
      <c r="E613" s="55"/>
      <c r="F613" s="82"/>
      <c r="G613" s="25"/>
    </row>
    <row r="614" spans="5:7" ht="12.75">
      <c r="E614" s="55"/>
      <c r="F614" s="82"/>
      <c r="G614" s="25"/>
    </row>
    <row r="615" spans="5:7" ht="12.75">
      <c r="E615" s="55"/>
      <c r="F615" s="82"/>
      <c r="G615" s="25"/>
    </row>
    <row r="616" spans="5:7" ht="12.75">
      <c r="E616" s="55"/>
      <c r="F616" s="82"/>
      <c r="G616" s="25"/>
    </row>
    <row r="617" spans="5:7" ht="12.75">
      <c r="E617" s="55"/>
      <c r="F617" s="82"/>
      <c r="G617" s="25"/>
    </row>
    <row r="618" spans="5:7" ht="12.75">
      <c r="E618" s="55"/>
      <c r="F618" s="82"/>
      <c r="G618" s="25"/>
    </row>
    <row r="619" spans="5:7" ht="12.75">
      <c r="E619" s="55"/>
      <c r="F619" s="82"/>
      <c r="G619" s="25"/>
    </row>
    <row r="620" spans="5:7" ht="12.75">
      <c r="E620" s="55"/>
      <c r="F620" s="82"/>
      <c r="G620" s="25"/>
    </row>
    <row r="621" spans="5:7" ht="12.75">
      <c r="E621" s="55"/>
      <c r="F621" s="82"/>
      <c r="G621" s="25"/>
    </row>
    <row r="622" spans="5:7" ht="12.75">
      <c r="E622" s="55"/>
      <c r="F622" s="82"/>
      <c r="G622" s="25"/>
    </row>
    <row r="623" spans="5:7" ht="12.75">
      <c r="E623" s="55"/>
      <c r="F623" s="82"/>
      <c r="G623" s="25"/>
    </row>
    <row r="624" spans="5:7" ht="12.75">
      <c r="E624" s="55"/>
      <c r="F624" s="82"/>
      <c r="G624" s="25"/>
    </row>
    <row r="625" spans="5:7" ht="12.75">
      <c r="E625" s="55"/>
      <c r="F625" s="82"/>
      <c r="G625" s="25"/>
    </row>
    <row r="626" spans="5:7" ht="12.75">
      <c r="E626" s="55"/>
      <c r="F626" s="82"/>
      <c r="G626" s="25"/>
    </row>
    <row r="627" spans="5:7" ht="12.75">
      <c r="E627" s="55"/>
      <c r="F627" s="82"/>
      <c r="G627" s="25"/>
    </row>
    <row r="628" spans="5:7" ht="12.75">
      <c r="E628" s="55"/>
      <c r="F628" s="82"/>
      <c r="G628" s="25"/>
    </row>
    <row r="629" spans="5:7" ht="12.75">
      <c r="E629" s="55"/>
      <c r="F629" s="82"/>
      <c r="G629" s="25"/>
    </row>
    <row r="630" spans="5:7" ht="12.75">
      <c r="E630" s="55"/>
      <c r="F630" s="82"/>
      <c r="G630" s="25"/>
    </row>
    <row r="631" spans="5:7" ht="12.75">
      <c r="E631" s="55"/>
      <c r="F631" s="82"/>
      <c r="G631" s="25"/>
    </row>
    <row r="632" spans="5:7" ht="12.75">
      <c r="E632" s="55"/>
      <c r="F632" s="82"/>
      <c r="G632" s="25"/>
    </row>
    <row r="633" spans="5:7" ht="12.75">
      <c r="E633" s="55"/>
      <c r="F633" s="82"/>
      <c r="G633" s="25"/>
    </row>
    <row r="634" spans="5:7" ht="12.75">
      <c r="E634" s="55"/>
      <c r="F634" s="82"/>
      <c r="G634" s="25"/>
    </row>
    <row r="635" spans="5:7" ht="12.75">
      <c r="E635" s="55"/>
      <c r="F635" s="82"/>
      <c r="G635" s="25"/>
    </row>
    <row r="636" spans="5:7" ht="12.75">
      <c r="E636" s="55"/>
      <c r="F636" s="82"/>
      <c r="G636" s="25"/>
    </row>
    <row r="637" spans="5:7" ht="12.75">
      <c r="E637" s="55"/>
      <c r="F637" s="82"/>
      <c r="G637" s="25"/>
    </row>
    <row r="638" spans="5:7" ht="12.75">
      <c r="E638" s="55"/>
      <c r="F638" s="82"/>
      <c r="G638" s="25"/>
    </row>
    <row r="639" spans="5:7" ht="12.75">
      <c r="E639" s="55"/>
      <c r="F639" s="82"/>
      <c r="G639" s="25"/>
    </row>
    <row r="640" spans="5:7" ht="12.75">
      <c r="E640" s="55"/>
      <c r="F640" s="82"/>
      <c r="G640" s="25"/>
    </row>
    <row r="641" spans="5:7" ht="12.75">
      <c r="E641" s="55"/>
      <c r="F641" s="82"/>
      <c r="G641" s="25"/>
    </row>
    <row r="642" spans="5:7" ht="12.75">
      <c r="E642" s="55"/>
      <c r="F642" s="82"/>
      <c r="G642" s="25"/>
    </row>
    <row r="643" spans="5:7" ht="12.75">
      <c r="E643" s="55"/>
      <c r="F643" s="82"/>
      <c r="G643" s="25"/>
    </row>
    <row r="644" spans="5:7" ht="12.75">
      <c r="E644" s="55"/>
      <c r="F644" s="82"/>
      <c r="G644" s="25"/>
    </row>
    <row r="645" spans="5:7" ht="12.75">
      <c r="E645" s="55"/>
      <c r="F645" s="82"/>
      <c r="G645" s="25"/>
    </row>
    <row r="646" spans="5:7" ht="12.75">
      <c r="E646" s="55"/>
      <c r="F646" s="82"/>
      <c r="G646" s="25"/>
    </row>
    <row r="647" spans="5:7" ht="12.75">
      <c r="E647" s="55"/>
      <c r="F647" s="82"/>
      <c r="G647" s="25"/>
    </row>
    <row r="648" spans="5:7" ht="12.75">
      <c r="E648" s="55"/>
      <c r="F648" s="82"/>
      <c r="G648" s="3"/>
    </row>
    <row r="649" spans="5:7" ht="12.75">
      <c r="E649" s="55"/>
      <c r="F649" s="82"/>
      <c r="G649" s="3"/>
    </row>
    <row r="650" spans="5:7" ht="12.75">
      <c r="E650" s="55"/>
      <c r="F650" s="82"/>
      <c r="G650" s="3"/>
    </row>
    <row r="651" spans="5:7" ht="12.75">
      <c r="E651" s="55"/>
      <c r="F651" s="82"/>
      <c r="G651" s="3"/>
    </row>
    <row r="652" spans="5:7" ht="12.75">
      <c r="E652" s="55"/>
      <c r="F652" s="82"/>
      <c r="G652" s="3"/>
    </row>
    <row r="653" spans="5:7" ht="12.75">
      <c r="E653" s="55"/>
      <c r="F653" s="82"/>
      <c r="G653" s="3"/>
    </row>
    <row r="654" spans="5:7" ht="12.75">
      <c r="E654" s="55"/>
      <c r="F654" s="82"/>
      <c r="G654" s="3"/>
    </row>
    <row r="655" spans="5:7" ht="12.75">
      <c r="E655" s="55"/>
      <c r="F655" s="82"/>
      <c r="G655" s="3"/>
    </row>
    <row r="656" spans="5:7" ht="12.75">
      <c r="E656" s="55"/>
      <c r="F656" s="82"/>
      <c r="G656" s="3"/>
    </row>
    <row r="657" spans="5:7" ht="12.75">
      <c r="E657" s="55"/>
      <c r="F657" s="82"/>
      <c r="G657" s="3"/>
    </row>
    <row r="658" spans="5:7" ht="12.75">
      <c r="E658" s="55"/>
      <c r="F658" s="82"/>
      <c r="G658" s="3"/>
    </row>
    <row r="659" spans="5:7" ht="12.75">
      <c r="E659" s="55"/>
      <c r="F659" s="82"/>
      <c r="G659" s="3"/>
    </row>
    <row r="660" spans="5:7" ht="12.75">
      <c r="E660" s="55"/>
      <c r="F660" s="82"/>
      <c r="G660" s="3"/>
    </row>
    <row r="661" spans="5:7" ht="12.75">
      <c r="E661" s="55"/>
      <c r="F661" s="82"/>
      <c r="G661" s="3"/>
    </row>
    <row r="662" spans="5:7" ht="12.75">
      <c r="E662" s="55"/>
      <c r="F662" s="82"/>
      <c r="G662" s="3"/>
    </row>
    <row r="663" spans="5:7" ht="12.75">
      <c r="E663" s="55"/>
      <c r="F663" s="82"/>
      <c r="G663" s="3"/>
    </row>
    <row r="664" spans="5:7" ht="12.75">
      <c r="E664" s="55"/>
      <c r="F664" s="82"/>
      <c r="G664" s="3"/>
    </row>
    <row r="665" spans="5:7" ht="12.75">
      <c r="E665" s="55"/>
      <c r="F665" s="82"/>
      <c r="G665" s="3"/>
    </row>
    <row r="666" spans="5:7" ht="12.75">
      <c r="E666" s="55"/>
      <c r="F666" s="82"/>
      <c r="G666" s="3"/>
    </row>
    <row r="667" spans="5:7" ht="12.75">
      <c r="E667" s="55"/>
      <c r="F667" s="82"/>
      <c r="G667" s="3"/>
    </row>
    <row r="668" spans="5:7" ht="12.75">
      <c r="E668" s="55"/>
      <c r="F668" s="82"/>
      <c r="G668" s="3"/>
    </row>
    <row r="669" spans="5:7" ht="12.75">
      <c r="E669" s="55"/>
      <c r="F669" s="82"/>
      <c r="G669" s="3"/>
    </row>
    <row r="670" spans="5:7" ht="12.75">
      <c r="E670" s="55"/>
      <c r="F670" s="82"/>
      <c r="G670" s="3"/>
    </row>
    <row r="671" spans="5:7" ht="12.75">
      <c r="E671" s="55"/>
      <c r="F671" s="82"/>
      <c r="G671" s="3"/>
    </row>
    <row r="672" spans="5:7" ht="12.75">
      <c r="E672" s="55"/>
      <c r="F672" s="82"/>
      <c r="G672" s="3"/>
    </row>
    <row r="673" spans="5:7" ht="12.75">
      <c r="E673" s="55"/>
      <c r="F673" s="82"/>
      <c r="G673" s="3"/>
    </row>
    <row r="674" spans="5:7" ht="12.75">
      <c r="E674" s="55"/>
      <c r="F674" s="82"/>
      <c r="G674" s="3"/>
    </row>
    <row r="675" spans="5:7" ht="12.75">
      <c r="E675" s="55"/>
      <c r="F675" s="82"/>
      <c r="G675" s="3"/>
    </row>
    <row r="676" spans="5:7" ht="12.75">
      <c r="E676" s="55"/>
      <c r="F676" s="82"/>
      <c r="G676" s="3"/>
    </row>
    <row r="677" spans="5:7" ht="12.75">
      <c r="E677" s="55"/>
      <c r="F677" s="82"/>
      <c r="G677" s="3"/>
    </row>
    <row r="678" spans="5:7" ht="12.75">
      <c r="E678" s="55"/>
      <c r="F678" s="82"/>
      <c r="G678" s="3"/>
    </row>
    <row r="679" spans="5:7" ht="12.75">
      <c r="E679" s="55"/>
      <c r="F679" s="82"/>
      <c r="G679" s="3"/>
    </row>
    <row r="680" spans="5:7" ht="12.75">
      <c r="E680" s="55"/>
      <c r="F680" s="82"/>
      <c r="G680" s="3"/>
    </row>
    <row r="681" spans="5:7" ht="12.75">
      <c r="E681" s="55"/>
      <c r="F681" s="82"/>
      <c r="G681" s="3"/>
    </row>
    <row r="682" spans="5:7" ht="12.75">
      <c r="E682" s="55"/>
      <c r="F682" s="82"/>
      <c r="G682" s="3"/>
    </row>
    <row r="683" spans="5:7" ht="12.75">
      <c r="E683" s="55"/>
      <c r="F683" s="82"/>
      <c r="G683" s="3"/>
    </row>
    <row r="684" spans="5:7" ht="12.75">
      <c r="E684" s="55"/>
      <c r="F684" s="82"/>
      <c r="G684" s="3"/>
    </row>
    <row r="685" spans="5:7" ht="12.75">
      <c r="E685" s="55"/>
      <c r="F685" s="82"/>
      <c r="G685" s="3"/>
    </row>
    <row r="686" spans="5:7" ht="12.75">
      <c r="E686" s="55"/>
      <c r="F686" s="82"/>
      <c r="G686" s="3"/>
    </row>
    <row r="687" spans="5:7" ht="12.75">
      <c r="E687" s="55"/>
      <c r="F687" s="82"/>
      <c r="G687" s="3"/>
    </row>
    <row r="688" spans="5:7" ht="12.75">
      <c r="E688" s="55"/>
      <c r="F688" s="82"/>
      <c r="G688" s="3"/>
    </row>
    <row r="689" spans="5:7" ht="12.75">
      <c r="E689" s="55"/>
      <c r="F689" s="82"/>
      <c r="G689" s="3"/>
    </row>
    <row r="690" spans="5:7" ht="12.75">
      <c r="E690" s="55"/>
      <c r="F690" s="82"/>
      <c r="G690" s="3"/>
    </row>
    <row r="691" spans="5:7" ht="12.75">
      <c r="E691" s="55"/>
      <c r="F691" s="82"/>
      <c r="G691" s="3"/>
    </row>
    <row r="692" spans="5:7" ht="12.75">
      <c r="E692" s="55"/>
      <c r="F692" s="82"/>
      <c r="G692" s="3"/>
    </row>
    <row r="693" spans="5:7" ht="12.75">
      <c r="E693" s="55"/>
      <c r="F693" s="82"/>
      <c r="G693" s="3"/>
    </row>
    <row r="694" spans="5:7" ht="12.75">
      <c r="E694" s="55"/>
      <c r="F694" s="82"/>
      <c r="G694" s="3"/>
    </row>
    <row r="695" spans="5:7" ht="12.75">
      <c r="E695" s="55"/>
      <c r="F695" s="82"/>
      <c r="G695" s="3"/>
    </row>
    <row r="696" spans="5:7" ht="12.75">
      <c r="E696" s="55"/>
      <c r="F696" s="82"/>
      <c r="G696" s="3"/>
    </row>
    <row r="697" spans="5:7" ht="12.75">
      <c r="E697" s="55"/>
      <c r="F697" s="82"/>
      <c r="G697" s="3"/>
    </row>
    <row r="698" spans="5:7" ht="12.75">
      <c r="E698" s="55"/>
      <c r="F698" s="82"/>
      <c r="G698" s="3"/>
    </row>
    <row r="699" spans="5:7" ht="12.75">
      <c r="E699" s="55"/>
      <c r="F699" s="82"/>
      <c r="G699" s="3"/>
    </row>
    <row r="700" spans="5:7" ht="12.75">
      <c r="E700" s="55"/>
      <c r="F700" s="82"/>
      <c r="G700" s="3"/>
    </row>
    <row r="701" spans="5:7" ht="12.75">
      <c r="E701" s="55"/>
      <c r="F701" s="82"/>
      <c r="G701" s="3"/>
    </row>
    <row r="702" spans="5:7" ht="12.75">
      <c r="E702" s="55"/>
      <c r="F702" s="82"/>
      <c r="G702" s="3"/>
    </row>
    <row r="703" spans="5:7" ht="12.75">
      <c r="E703" s="55"/>
      <c r="F703" s="82"/>
      <c r="G703" s="3"/>
    </row>
    <row r="704" spans="5:7" ht="12.75">
      <c r="E704" s="55"/>
      <c r="F704" s="82"/>
      <c r="G704" s="3"/>
    </row>
    <row r="705" spans="5:7" ht="12.75">
      <c r="E705" s="55"/>
      <c r="F705" s="82"/>
      <c r="G705" s="3"/>
    </row>
    <row r="706" spans="5:7" ht="12.75">
      <c r="E706" s="55"/>
      <c r="F706" s="82"/>
      <c r="G706" s="3"/>
    </row>
    <row r="707" spans="5:7" ht="12.75">
      <c r="E707" s="55"/>
      <c r="F707" s="82"/>
      <c r="G707" s="3"/>
    </row>
    <row r="708" spans="5:7" ht="12.75">
      <c r="E708" s="55"/>
      <c r="F708" s="82"/>
      <c r="G708" s="3"/>
    </row>
    <row r="709" spans="5:7" ht="12.75">
      <c r="E709" s="55"/>
      <c r="F709" s="82"/>
      <c r="G709" s="3"/>
    </row>
    <row r="710" spans="5:7" ht="12.75">
      <c r="E710" s="55"/>
      <c r="F710" s="82"/>
      <c r="G710" s="3"/>
    </row>
    <row r="711" spans="5:7" ht="12.75">
      <c r="E711" s="55"/>
      <c r="F711" s="82"/>
      <c r="G711" s="3"/>
    </row>
    <row r="712" spans="5:7" ht="12.75">
      <c r="E712" s="55"/>
      <c r="F712" s="82"/>
      <c r="G712" s="3"/>
    </row>
    <row r="713" spans="5:7" ht="12.75">
      <c r="E713" s="55"/>
      <c r="F713" s="82"/>
      <c r="G713" s="3"/>
    </row>
    <row r="714" spans="5:7" ht="12.75">
      <c r="E714" s="55"/>
      <c r="F714" s="82"/>
      <c r="G714" s="3"/>
    </row>
    <row r="715" spans="5:7" ht="12.75">
      <c r="E715" s="55"/>
      <c r="F715" s="82"/>
      <c r="G715" s="3"/>
    </row>
    <row r="716" spans="5:7" ht="12.75">
      <c r="E716" s="55"/>
      <c r="F716" s="82"/>
      <c r="G716" s="3"/>
    </row>
    <row r="717" spans="5:7" ht="12.75">
      <c r="E717" s="55"/>
      <c r="F717" s="82"/>
      <c r="G717" s="3"/>
    </row>
    <row r="718" spans="5:7" ht="12.75">
      <c r="E718" s="55"/>
      <c r="F718" s="82"/>
      <c r="G718" s="3"/>
    </row>
    <row r="719" spans="5:7" ht="12.75">
      <c r="E719" s="55"/>
      <c r="F719" s="82"/>
      <c r="G719" s="3"/>
    </row>
    <row r="720" spans="5:7" ht="12.75">
      <c r="E720" s="55"/>
      <c r="F720" s="82"/>
      <c r="G720" s="3"/>
    </row>
    <row r="721" spans="5:7" ht="12.75">
      <c r="E721" s="55"/>
      <c r="F721" s="82"/>
      <c r="G721" s="3"/>
    </row>
    <row r="722" spans="5:7" ht="12.75">
      <c r="E722" s="55"/>
      <c r="F722" s="82"/>
      <c r="G722" s="3"/>
    </row>
    <row r="723" spans="5:7" ht="12.75">
      <c r="E723" s="55"/>
      <c r="F723" s="82"/>
      <c r="G723" s="3"/>
    </row>
    <row r="724" spans="5:7" ht="12.75">
      <c r="E724" s="55"/>
      <c r="F724" s="82"/>
      <c r="G724" s="3"/>
    </row>
    <row r="725" spans="5:7" ht="12.75">
      <c r="E725" s="55"/>
      <c r="F725" s="82"/>
      <c r="G725" s="3"/>
    </row>
    <row r="726" spans="5:7" ht="12.75">
      <c r="E726" s="55"/>
      <c r="F726" s="82"/>
      <c r="G726" s="3"/>
    </row>
    <row r="727" spans="5:7" ht="12.75">
      <c r="E727" s="55"/>
      <c r="F727" s="82"/>
      <c r="G727" s="3"/>
    </row>
    <row r="728" spans="5:7" ht="12.75">
      <c r="E728" s="55"/>
      <c r="F728" s="82"/>
      <c r="G728" s="3"/>
    </row>
    <row r="729" spans="5:7" ht="12.75">
      <c r="E729" s="55"/>
      <c r="F729" s="82"/>
      <c r="G729" s="3"/>
    </row>
    <row r="730" spans="5:7" ht="12.75">
      <c r="E730" s="55"/>
      <c r="F730" s="82"/>
      <c r="G730" s="3"/>
    </row>
    <row r="731" spans="5:7" ht="12.75">
      <c r="E731" s="55"/>
      <c r="F731" s="82"/>
      <c r="G731" s="3"/>
    </row>
    <row r="732" spans="5:7" ht="12.75">
      <c r="E732" s="55"/>
      <c r="F732" s="82"/>
      <c r="G732" s="3"/>
    </row>
    <row r="733" spans="5:7" ht="12.75">
      <c r="E733" s="55"/>
      <c r="F733" s="82"/>
      <c r="G733" s="3"/>
    </row>
    <row r="734" spans="5:7" ht="12.75">
      <c r="E734" s="55"/>
      <c r="F734" s="82"/>
      <c r="G734" s="3"/>
    </row>
    <row r="735" spans="5:7" ht="12.75">
      <c r="E735" s="55"/>
      <c r="F735" s="82"/>
      <c r="G735" s="3"/>
    </row>
    <row r="736" spans="5:7" ht="12.75">
      <c r="E736" s="55"/>
      <c r="F736" s="82"/>
      <c r="G736" s="3"/>
    </row>
    <row r="737" spans="5:7" ht="12.75">
      <c r="E737" s="55"/>
      <c r="F737" s="82"/>
      <c r="G737" s="3"/>
    </row>
    <row r="738" spans="5:7" ht="12.75">
      <c r="E738" s="55"/>
      <c r="F738" s="82"/>
      <c r="G738" s="3"/>
    </row>
    <row r="739" spans="5:7" ht="12.75">
      <c r="E739" s="55"/>
      <c r="F739" s="82"/>
      <c r="G739" s="3"/>
    </row>
    <row r="740" spans="5:7" ht="12.75">
      <c r="E740" s="55"/>
      <c r="F740" s="82"/>
      <c r="G740" s="3"/>
    </row>
    <row r="741" spans="5:7" ht="12.75">
      <c r="E741" s="55"/>
      <c r="F741" s="82"/>
      <c r="G741" s="3"/>
    </row>
    <row r="742" spans="5:7" ht="12.75">
      <c r="E742" s="55"/>
      <c r="F742" s="82"/>
      <c r="G742" s="3"/>
    </row>
    <row r="743" spans="5:7" ht="12.75">
      <c r="E743" s="55"/>
      <c r="F743" s="82"/>
      <c r="G743" s="3"/>
    </row>
    <row r="744" spans="5:7" ht="12.75">
      <c r="E744" s="55"/>
      <c r="F744" s="82"/>
      <c r="G744" s="3"/>
    </row>
    <row r="745" spans="5:7" ht="12.75">
      <c r="E745" s="55"/>
      <c r="F745" s="82"/>
      <c r="G745" s="3"/>
    </row>
    <row r="746" spans="5:7" ht="12.75">
      <c r="E746" s="55"/>
      <c r="F746" s="82"/>
      <c r="G746" s="3"/>
    </row>
    <row r="747" spans="5:7" ht="12.75">
      <c r="E747" s="55"/>
      <c r="F747" s="82"/>
      <c r="G747" s="3"/>
    </row>
    <row r="748" spans="5:7" ht="12.75">
      <c r="E748" s="55"/>
      <c r="F748" s="82"/>
      <c r="G748" s="3"/>
    </row>
    <row r="749" spans="5:7" ht="12.75">
      <c r="E749" s="55"/>
      <c r="F749" s="82"/>
      <c r="G749" s="3"/>
    </row>
    <row r="750" spans="5:7" ht="12.75">
      <c r="E750" s="55"/>
      <c r="F750" s="82"/>
      <c r="G750" s="3"/>
    </row>
    <row r="751" spans="5:7" ht="12.75">
      <c r="E751" s="55"/>
      <c r="F751" s="82"/>
      <c r="G751" s="3"/>
    </row>
    <row r="752" spans="5:7" ht="12.75">
      <c r="E752" s="55"/>
      <c r="F752" s="82"/>
      <c r="G752" s="3"/>
    </row>
    <row r="753" spans="5:7" ht="12.75">
      <c r="E753" s="55"/>
      <c r="F753" s="82"/>
      <c r="G753" s="3"/>
    </row>
    <row r="754" spans="5:7" ht="12.75">
      <c r="E754" s="55"/>
      <c r="F754" s="82"/>
      <c r="G754" s="3"/>
    </row>
    <row r="755" spans="5:7" ht="12.75">
      <c r="E755" s="55"/>
      <c r="F755" s="82"/>
      <c r="G755" s="3"/>
    </row>
    <row r="756" spans="5:7" ht="12.75">
      <c r="E756" s="55"/>
      <c r="F756" s="82"/>
      <c r="G756" s="3"/>
    </row>
    <row r="757" spans="5:7" ht="12.75">
      <c r="E757" s="55"/>
      <c r="F757" s="82"/>
      <c r="G757" s="3"/>
    </row>
    <row r="758" spans="5:7" ht="12.75">
      <c r="E758" s="55"/>
      <c r="F758" s="82"/>
      <c r="G758" s="3"/>
    </row>
    <row r="759" spans="5:7" ht="12.75">
      <c r="E759" s="55"/>
      <c r="F759" s="82"/>
      <c r="G759" s="3"/>
    </row>
    <row r="760" spans="5:7" ht="12.75">
      <c r="E760" s="55"/>
      <c r="F760" s="82"/>
      <c r="G760" s="3"/>
    </row>
    <row r="761" spans="5:7" ht="12.75">
      <c r="E761" s="55"/>
      <c r="F761" s="82"/>
      <c r="G761" s="3"/>
    </row>
    <row r="762" spans="5:7" ht="12.75">
      <c r="E762" s="55"/>
      <c r="F762" s="82"/>
      <c r="G762" s="3"/>
    </row>
    <row r="763" spans="5:7" ht="12.75">
      <c r="E763" s="55"/>
      <c r="F763" s="82"/>
      <c r="G763" s="3"/>
    </row>
    <row r="764" spans="5:7" ht="12.75">
      <c r="E764" s="55"/>
      <c r="F764" s="82"/>
      <c r="G764" s="3"/>
    </row>
    <row r="765" spans="5:7" ht="12.75">
      <c r="E765" s="55"/>
      <c r="F765" s="82"/>
      <c r="G765" s="3"/>
    </row>
    <row r="766" spans="5:7" ht="12.75">
      <c r="E766" s="55"/>
      <c r="F766" s="82"/>
      <c r="G766" s="3"/>
    </row>
    <row r="767" spans="5:7" ht="12.75">
      <c r="E767" s="55"/>
      <c r="F767" s="82"/>
      <c r="G767" s="3"/>
    </row>
    <row r="768" spans="5:7" ht="12.75">
      <c r="E768" s="55"/>
      <c r="F768" s="82"/>
      <c r="G768" s="3"/>
    </row>
    <row r="769" spans="5:7" ht="12.75">
      <c r="E769" s="55"/>
      <c r="F769" s="82"/>
      <c r="G769" s="3"/>
    </row>
    <row r="770" spans="5:7" ht="12.75">
      <c r="E770" s="55"/>
      <c r="F770" s="82"/>
      <c r="G770" s="3"/>
    </row>
    <row r="771" spans="5:7" ht="12.75">
      <c r="E771" s="55"/>
      <c r="F771" s="82"/>
      <c r="G771" s="3"/>
    </row>
    <row r="772" spans="5:7" ht="12.75">
      <c r="E772" s="55"/>
      <c r="F772" s="82"/>
      <c r="G772" s="3"/>
    </row>
    <row r="773" spans="5:7" ht="12.75">
      <c r="E773" s="55"/>
      <c r="F773" s="82"/>
      <c r="G773" s="3"/>
    </row>
    <row r="774" spans="5:7" ht="12.75">
      <c r="E774" s="55"/>
      <c r="F774" s="82"/>
      <c r="G774" s="3"/>
    </row>
    <row r="775" spans="5:7" ht="12.75">
      <c r="E775" s="55"/>
      <c r="F775" s="82"/>
      <c r="G775" s="3"/>
    </row>
    <row r="776" spans="5:7" ht="12.75">
      <c r="E776" s="55"/>
      <c r="F776" s="82"/>
      <c r="G776" s="3"/>
    </row>
    <row r="777" spans="5:7" ht="12.75">
      <c r="E777" s="55"/>
      <c r="F777" s="82"/>
      <c r="G777" s="3"/>
    </row>
    <row r="778" spans="5:7" ht="12.75">
      <c r="E778" s="55"/>
      <c r="F778" s="82"/>
      <c r="G778" s="3"/>
    </row>
    <row r="779" spans="5:7" ht="12.75">
      <c r="E779" s="55"/>
      <c r="F779" s="82"/>
      <c r="G779" s="3"/>
    </row>
    <row r="780" spans="5:7" ht="12.75">
      <c r="E780" s="55"/>
      <c r="F780" s="82"/>
      <c r="G780" s="3"/>
    </row>
    <row r="781" spans="5:7" ht="12.75">
      <c r="E781" s="55"/>
      <c r="F781" s="82"/>
      <c r="G781" s="3"/>
    </row>
    <row r="782" spans="5:7" ht="12.75">
      <c r="E782" s="55"/>
      <c r="F782" s="82"/>
      <c r="G782" s="3"/>
    </row>
    <row r="783" spans="5:7" ht="12.75">
      <c r="E783" s="55"/>
      <c r="F783" s="82"/>
      <c r="G783" s="3"/>
    </row>
    <row r="784" spans="5:7" ht="12.75">
      <c r="E784" s="55"/>
      <c r="F784" s="82"/>
      <c r="G784" s="3"/>
    </row>
    <row r="785" spans="5:7" ht="12.75">
      <c r="E785" s="55"/>
      <c r="F785" s="82"/>
      <c r="G785" s="3"/>
    </row>
    <row r="786" spans="5:7" ht="12.75">
      <c r="E786" s="55"/>
      <c r="F786" s="82"/>
      <c r="G786" s="3"/>
    </row>
    <row r="787" spans="5:7" ht="12.75">
      <c r="E787" s="55"/>
      <c r="F787" s="82"/>
      <c r="G787" s="3"/>
    </row>
    <row r="788" spans="5:7" ht="12.75">
      <c r="E788" s="55"/>
      <c r="F788" s="82"/>
      <c r="G788" s="3"/>
    </row>
    <row r="789" spans="5:7" ht="12.75">
      <c r="E789" s="55"/>
      <c r="F789" s="82"/>
      <c r="G789" s="3"/>
    </row>
    <row r="790" spans="5:7" ht="12.75">
      <c r="E790" s="55"/>
      <c r="F790" s="82"/>
      <c r="G790" s="3"/>
    </row>
    <row r="791" spans="5:7" ht="12.75">
      <c r="E791" s="55"/>
      <c r="F791" s="82"/>
      <c r="G791" s="3"/>
    </row>
    <row r="792" spans="5:7" ht="12.75">
      <c r="E792" s="55"/>
      <c r="F792" s="82"/>
      <c r="G792" s="3"/>
    </row>
    <row r="793" spans="5:7" ht="12.75">
      <c r="E793" s="55"/>
      <c r="F793" s="82"/>
      <c r="G793" s="3"/>
    </row>
    <row r="794" spans="5:7" ht="12.75">
      <c r="E794" s="55"/>
      <c r="F794" s="82"/>
      <c r="G794" s="3"/>
    </row>
    <row r="795" spans="5:7" ht="12.75">
      <c r="E795" s="55"/>
      <c r="F795" s="82"/>
      <c r="G795" s="3"/>
    </row>
    <row r="796" spans="5:7" ht="12.75">
      <c r="E796" s="55"/>
      <c r="F796" s="82"/>
      <c r="G796" s="3"/>
    </row>
    <row r="797" spans="5:7" ht="12.75">
      <c r="E797" s="55"/>
      <c r="F797" s="82"/>
      <c r="G797" s="3"/>
    </row>
    <row r="798" spans="5:7" ht="12.75">
      <c r="E798" s="55"/>
      <c r="F798" s="82"/>
      <c r="G798" s="3"/>
    </row>
    <row r="799" spans="5:7" ht="12.75">
      <c r="E799" s="55"/>
      <c r="F799" s="82"/>
      <c r="G799" s="3"/>
    </row>
    <row r="800" spans="5:7" ht="12.75">
      <c r="E800" s="55"/>
      <c r="F800" s="82"/>
      <c r="G800" s="3"/>
    </row>
    <row r="801" spans="5:7" ht="12.75">
      <c r="E801" s="55"/>
      <c r="F801" s="82"/>
      <c r="G801" s="3"/>
    </row>
    <row r="802" spans="5:7" ht="12.75">
      <c r="E802" s="55"/>
      <c r="F802" s="82"/>
      <c r="G802" s="3"/>
    </row>
    <row r="803" spans="5:7" ht="12.75">
      <c r="E803" s="55"/>
      <c r="F803" s="82"/>
      <c r="G803" s="3"/>
    </row>
    <row r="804" spans="5:7" ht="12.75">
      <c r="E804" s="55"/>
      <c r="F804" s="82"/>
      <c r="G804" s="3"/>
    </row>
    <row r="805" spans="5:7" ht="12.75">
      <c r="E805" s="55"/>
      <c r="F805" s="82"/>
      <c r="G805" s="3"/>
    </row>
    <row r="806" spans="5:7" ht="12.75">
      <c r="E806" s="55"/>
      <c r="F806" s="82"/>
      <c r="G806" s="3"/>
    </row>
    <row r="807" spans="5:7" ht="12.75">
      <c r="E807" s="55"/>
      <c r="F807" s="82"/>
      <c r="G807" s="3"/>
    </row>
    <row r="808" spans="5:7" ht="12.75">
      <c r="E808" s="55"/>
      <c r="F808" s="82"/>
      <c r="G808" s="3"/>
    </row>
    <row r="809" spans="5:7" ht="12.75">
      <c r="E809" s="55"/>
      <c r="F809" s="82"/>
      <c r="G809" s="3"/>
    </row>
    <row r="810" spans="5:7" ht="12.75">
      <c r="E810" s="55"/>
      <c r="F810" s="82"/>
      <c r="G810" s="3"/>
    </row>
    <row r="811" spans="5:7" ht="12.75">
      <c r="E811" s="55"/>
      <c r="F811" s="82"/>
      <c r="G811" s="3"/>
    </row>
    <row r="812" spans="5:7" ht="12.75">
      <c r="E812" s="55"/>
      <c r="F812" s="82"/>
      <c r="G812" s="3"/>
    </row>
    <row r="813" spans="5:7" ht="12.75">
      <c r="E813" s="55"/>
      <c r="F813" s="82"/>
      <c r="G813" s="3"/>
    </row>
    <row r="814" spans="5:7" ht="12.75">
      <c r="E814" s="261"/>
      <c r="F814" s="261"/>
      <c r="G814" s="3"/>
    </row>
    <row r="815" spans="5:7" ht="12.75">
      <c r="E815" s="261"/>
      <c r="F815" s="261"/>
      <c r="G815" s="3"/>
    </row>
    <row r="816" spans="5:7" ht="12.75">
      <c r="E816" s="261"/>
      <c r="F816" s="261"/>
      <c r="G816" s="3"/>
    </row>
    <row r="817" spans="5:7" ht="12.75">
      <c r="E817" s="261"/>
      <c r="F817" s="261"/>
      <c r="G817" s="3"/>
    </row>
    <row r="818" spans="5:7" ht="12.75">
      <c r="E818" s="261"/>
      <c r="F818" s="261"/>
      <c r="G818" s="3"/>
    </row>
    <row r="819" spans="5:7" ht="12.75">
      <c r="E819" s="261"/>
      <c r="F819" s="261"/>
      <c r="G819" s="3"/>
    </row>
    <row r="820" spans="5:7" ht="12.75">
      <c r="E820" s="261"/>
      <c r="F820" s="261"/>
      <c r="G820" s="3"/>
    </row>
    <row r="821" spans="5:7" ht="12.75">
      <c r="E821" s="261"/>
      <c r="F821" s="261"/>
      <c r="G821" s="3"/>
    </row>
    <row r="822" spans="5:7" ht="12.75">
      <c r="E822" s="261"/>
      <c r="F822" s="261"/>
      <c r="G822" s="3"/>
    </row>
    <row r="823" spans="5:7" ht="12.75">
      <c r="E823" s="261"/>
      <c r="F823" s="261"/>
      <c r="G823" s="3"/>
    </row>
    <row r="824" spans="5:7" ht="12.75">
      <c r="E824" s="261"/>
      <c r="F824" s="261"/>
      <c r="G824" s="3"/>
    </row>
    <row r="825" spans="5:7" ht="12.75">
      <c r="E825" s="261"/>
      <c r="F825" s="261"/>
      <c r="G825" s="3"/>
    </row>
    <row r="826" spans="5:7" ht="12.75">
      <c r="E826" s="261"/>
      <c r="F826" s="261"/>
      <c r="G826" s="3"/>
    </row>
    <row r="827" spans="5:7" ht="12.75">
      <c r="E827" s="261"/>
      <c r="F827" s="261"/>
      <c r="G827" s="3"/>
    </row>
    <row r="828" spans="5:7" ht="12.75">
      <c r="E828" s="261"/>
      <c r="F828" s="261"/>
      <c r="G828" s="3"/>
    </row>
    <row r="829" spans="5:7" ht="12.75">
      <c r="E829" s="261"/>
      <c r="F829" s="261"/>
      <c r="G829" s="3"/>
    </row>
    <row r="830" spans="5:7" ht="12.75">
      <c r="E830" s="261"/>
      <c r="F830" s="261"/>
      <c r="G830" s="3"/>
    </row>
    <row r="831" spans="5:7" ht="12.75">
      <c r="E831" s="261"/>
      <c r="F831" s="261"/>
      <c r="G831" s="3"/>
    </row>
    <row r="832" spans="5:7" ht="12.75">
      <c r="E832" s="261"/>
      <c r="F832" s="261"/>
      <c r="G832" s="3"/>
    </row>
    <row r="833" spans="5:7" ht="12.75">
      <c r="E833" s="261"/>
      <c r="F833" s="261"/>
      <c r="G833" s="3"/>
    </row>
    <row r="834" spans="5:7" ht="12.75">
      <c r="E834" s="261"/>
      <c r="F834" s="261"/>
      <c r="G834" s="3"/>
    </row>
    <row r="835" spans="5:7" ht="12.75">
      <c r="E835" s="261"/>
      <c r="F835" s="261"/>
      <c r="G835" s="3"/>
    </row>
    <row r="836" spans="5:7" ht="12.75">
      <c r="E836" s="261"/>
      <c r="F836" s="261"/>
      <c r="G836" s="3"/>
    </row>
    <row r="837" spans="5:7" ht="12.75">
      <c r="E837" s="261"/>
      <c r="F837" s="261"/>
      <c r="G837" s="3"/>
    </row>
    <row r="838" spans="5:7" ht="12.75">
      <c r="E838" s="261"/>
      <c r="F838" s="261"/>
      <c r="G838" s="3"/>
    </row>
    <row r="839" spans="5:7" ht="12.75">
      <c r="E839" s="261"/>
      <c r="F839" s="261"/>
      <c r="G839" s="3"/>
    </row>
    <row r="840" spans="5:7" ht="12.75">
      <c r="E840" s="261"/>
      <c r="F840" s="261"/>
      <c r="G840" s="3"/>
    </row>
    <row r="841" spans="5:7" ht="12.75">
      <c r="E841" s="261"/>
      <c r="F841" s="261"/>
      <c r="G841" s="3"/>
    </row>
    <row r="842" spans="5:7" ht="12.75">
      <c r="E842" s="261"/>
      <c r="F842" s="261"/>
      <c r="G842" s="3"/>
    </row>
    <row r="843" spans="5:7" ht="12.75">
      <c r="E843" s="261"/>
      <c r="F843" s="261"/>
      <c r="G843" s="3"/>
    </row>
    <row r="844" spans="5:7" ht="12.75">
      <c r="E844" s="261"/>
      <c r="F844" s="261"/>
      <c r="G844" s="3"/>
    </row>
    <row r="845" spans="5:7" ht="12.75">
      <c r="E845" s="261"/>
      <c r="F845" s="261"/>
      <c r="G845" s="3"/>
    </row>
    <row r="846" spans="5:7" ht="12.75">
      <c r="E846" s="261"/>
      <c r="F846" s="261"/>
      <c r="G846" s="3"/>
    </row>
    <row r="847" spans="5:7" ht="12.75">
      <c r="E847" s="261"/>
      <c r="F847" s="261"/>
      <c r="G847" s="3"/>
    </row>
    <row r="848" spans="5:7" ht="12.75">
      <c r="E848" s="261"/>
      <c r="F848" s="261"/>
      <c r="G848" s="3"/>
    </row>
    <row r="849" spans="5:7" ht="12.75">
      <c r="E849" s="261"/>
      <c r="F849" s="261"/>
      <c r="G849" s="3"/>
    </row>
    <row r="850" spans="5:7" ht="12.75">
      <c r="E850" s="261"/>
      <c r="F850" s="261"/>
      <c r="G850" s="3"/>
    </row>
    <row r="851" spans="5:7" ht="12.75">
      <c r="E851" s="261"/>
      <c r="F851" s="261"/>
      <c r="G851" s="3"/>
    </row>
    <row r="852" spans="5:7" ht="12.75">
      <c r="E852" s="261"/>
      <c r="F852" s="261"/>
      <c r="G852" s="3"/>
    </row>
    <row r="853" spans="5:7" ht="12.75">
      <c r="E853" s="261"/>
      <c r="F853" s="261"/>
      <c r="G853" s="3"/>
    </row>
    <row r="854" spans="5:7" ht="12.75">
      <c r="E854" s="261"/>
      <c r="F854" s="261"/>
      <c r="G854" s="3"/>
    </row>
    <row r="855" spans="5:7" ht="12.75">
      <c r="E855" s="261"/>
      <c r="F855" s="261"/>
      <c r="G855" s="3"/>
    </row>
    <row r="856" spans="5:7" ht="12.75">
      <c r="E856" s="261"/>
      <c r="F856" s="261"/>
      <c r="G856" s="3"/>
    </row>
    <row r="857" spans="5:7" ht="12.75">
      <c r="E857" s="261"/>
      <c r="F857" s="261"/>
      <c r="G857" s="3"/>
    </row>
    <row r="858" spans="5:7" ht="12.75">
      <c r="E858" s="261"/>
      <c r="F858" s="261"/>
      <c r="G858" s="3"/>
    </row>
    <row r="859" spans="5:7" ht="12.75">
      <c r="E859" s="261"/>
      <c r="F859" s="261"/>
      <c r="G859" s="3"/>
    </row>
    <row r="860" spans="5:7" ht="12.75">
      <c r="E860" s="261"/>
      <c r="F860" s="261"/>
      <c r="G860" s="3"/>
    </row>
    <row r="861" spans="5:7" ht="12.75">
      <c r="E861" s="261"/>
      <c r="F861" s="261"/>
      <c r="G861" s="3"/>
    </row>
    <row r="862" spans="5:7" ht="12.75">
      <c r="E862" s="261"/>
      <c r="F862" s="261"/>
      <c r="G862" s="3"/>
    </row>
    <row r="863" spans="5:7" ht="12.75">
      <c r="E863" s="261"/>
      <c r="F863" s="261"/>
      <c r="G863" s="3"/>
    </row>
    <row r="864" spans="5:7" ht="12.75">
      <c r="E864" s="261"/>
      <c r="F864" s="261"/>
      <c r="G864" s="3"/>
    </row>
    <row r="865" spans="5:7" ht="12.75">
      <c r="E865" s="261"/>
      <c r="F865" s="261"/>
      <c r="G865" s="3"/>
    </row>
    <row r="866" spans="5:7" ht="12.75">
      <c r="E866" s="261"/>
      <c r="F866" s="261"/>
      <c r="G866" s="3"/>
    </row>
    <row r="867" spans="5:7" ht="12.75">
      <c r="E867" s="261"/>
      <c r="F867" s="261"/>
      <c r="G867" s="3"/>
    </row>
    <row r="868" spans="5:7" ht="12.75">
      <c r="E868" s="261"/>
      <c r="F868" s="261"/>
      <c r="G868" s="3"/>
    </row>
    <row r="869" spans="5:7" ht="12.75">
      <c r="E869" s="261"/>
      <c r="F869" s="261"/>
      <c r="G869" s="3"/>
    </row>
    <row r="870" spans="5:7" ht="12.75">
      <c r="E870" s="261"/>
      <c r="F870" s="261"/>
      <c r="G870" s="3"/>
    </row>
    <row r="871" spans="5:7" ht="12.75">
      <c r="E871" s="261"/>
      <c r="F871" s="261"/>
      <c r="G871" s="3"/>
    </row>
    <row r="872" spans="5:7" ht="12.75">
      <c r="E872" s="261"/>
      <c r="F872" s="261"/>
      <c r="G872" s="3"/>
    </row>
    <row r="873" spans="5:7" ht="12.75">
      <c r="E873" s="261"/>
      <c r="F873" s="261"/>
      <c r="G873" s="3"/>
    </row>
    <row r="874" spans="5:7" ht="12.75">
      <c r="E874" s="261"/>
      <c r="F874" s="261"/>
      <c r="G874" s="3"/>
    </row>
    <row r="875" spans="5:7" ht="12.75">
      <c r="E875" s="261"/>
      <c r="F875" s="261"/>
      <c r="G875" s="3"/>
    </row>
    <row r="876" spans="5:7" ht="12.75">
      <c r="E876" s="261"/>
      <c r="F876" s="261"/>
      <c r="G876" s="3"/>
    </row>
    <row r="877" spans="5:7" ht="12.75">
      <c r="E877" s="261"/>
      <c r="F877" s="261"/>
      <c r="G877" s="3"/>
    </row>
    <row r="878" spans="5:7" ht="12.75">
      <c r="E878" s="261"/>
      <c r="F878" s="261"/>
      <c r="G878" s="3"/>
    </row>
    <row r="879" spans="5:7" ht="12.75">
      <c r="E879" s="261"/>
      <c r="F879" s="261"/>
      <c r="G879" s="3"/>
    </row>
    <row r="880" spans="5:7" ht="12.75">
      <c r="E880" s="261"/>
      <c r="F880" s="261"/>
      <c r="G880" s="3"/>
    </row>
    <row r="881" spans="5:7" ht="12.75">
      <c r="E881" s="261"/>
      <c r="F881" s="261"/>
      <c r="G881" s="3"/>
    </row>
    <row r="882" spans="5:7" ht="12.75">
      <c r="E882" s="261"/>
      <c r="F882" s="261"/>
      <c r="G882" s="3"/>
    </row>
    <row r="883" spans="5:7" ht="12.75">
      <c r="E883" s="261"/>
      <c r="F883" s="261"/>
      <c r="G883" s="3"/>
    </row>
    <row r="884" spans="5:7" ht="12.75">
      <c r="E884" s="261"/>
      <c r="F884" s="261"/>
      <c r="G884" s="3"/>
    </row>
    <row r="885" spans="5:7" ht="12.75">
      <c r="E885" s="261"/>
      <c r="F885" s="261"/>
      <c r="G885" s="3"/>
    </row>
    <row r="886" spans="5:7" ht="12.75">
      <c r="E886" s="261"/>
      <c r="F886" s="261"/>
      <c r="G886" s="3"/>
    </row>
    <row r="887" spans="5:7" ht="12.75">
      <c r="E887" s="261"/>
      <c r="F887" s="261"/>
      <c r="G887" s="3"/>
    </row>
    <row r="888" spans="5:7" ht="12.75">
      <c r="E888" s="261"/>
      <c r="F888" s="261"/>
      <c r="G888" s="3"/>
    </row>
    <row r="889" spans="5:7" ht="12.75">
      <c r="E889" s="261"/>
      <c r="F889" s="261"/>
      <c r="G889" s="3"/>
    </row>
    <row r="890" spans="5:7" ht="12.75">
      <c r="E890" s="261"/>
      <c r="F890" s="261"/>
      <c r="G890" s="3"/>
    </row>
    <row r="891" spans="5:7" ht="12.75">
      <c r="E891" s="261"/>
      <c r="F891" s="261"/>
      <c r="G891" s="3"/>
    </row>
    <row r="892" spans="5:7" ht="12.75">
      <c r="E892" s="261"/>
      <c r="F892" s="261"/>
      <c r="G892" s="3"/>
    </row>
    <row r="893" spans="5:7" ht="12.75">
      <c r="E893" s="261"/>
      <c r="F893" s="261"/>
      <c r="G893" s="3"/>
    </row>
    <row r="894" spans="5:7" ht="12.75">
      <c r="E894" s="261"/>
      <c r="F894" s="261"/>
      <c r="G894" s="3"/>
    </row>
    <row r="895" spans="5:7" ht="12.75">
      <c r="E895" s="261"/>
      <c r="F895" s="261"/>
      <c r="G895" s="3"/>
    </row>
    <row r="896" spans="5:7" ht="12.75">
      <c r="E896" s="261"/>
      <c r="F896" s="261"/>
      <c r="G896" s="3"/>
    </row>
    <row r="897" spans="5:7" ht="12.75">
      <c r="E897" s="261"/>
      <c r="F897" s="261"/>
      <c r="G897" s="3"/>
    </row>
    <row r="898" spans="5:7" ht="12.75">
      <c r="E898" s="261"/>
      <c r="F898" s="261"/>
      <c r="G898" s="3"/>
    </row>
    <row r="899" spans="5:7" ht="12.75">
      <c r="E899" s="261"/>
      <c r="F899" s="261"/>
      <c r="G899" s="3"/>
    </row>
    <row r="900" spans="5:7" ht="12.75">
      <c r="E900" s="261"/>
      <c r="F900" s="261"/>
      <c r="G900" s="3"/>
    </row>
    <row r="901" spans="5:7" ht="12.75">
      <c r="E901" s="261"/>
      <c r="F901" s="261"/>
      <c r="G901" s="3"/>
    </row>
    <row r="902" spans="5:7" ht="12.75">
      <c r="E902" s="261"/>
      <c r="F902" s="261"/>
      <c r="G902" s="3"/>
    </row>
    <row r="903" spans="5:7" ht="12.75">
      <c r="E903" s="261"/>
      <c r="F903" s="261"/>
      <c r="G903" s="3"/>
    </row>
    <row r="904" spans="5:7" ht="12.75">
      <c r="E904" s="261"/>
      <c r="F904" s="261"/>
      <c r="G904" s="3"/>
    </row>
    <row r="905" spans="5:7" ht="12.75">
      <c r="E905" s="261"/>
      <c r="F905" s="261"/>
      <c r="G905" s="3"/>
    </row>
    <row r="906" spans="5:7" ht="12.75">
      <c r="E906" s="261"/>
      <c r="F906" s="261"/>
      <c r="G906" s="3"/>
    </row>
    <row r="907" spans="5:7" ht="12.75">
      <c r="E907" s="261"/>
      <c r="F907" s="261"/>
      <c r="G907" s="3"/>
    </row>
    <row r="908" spans="5:7" ht="12.75">
      <c r="E908" s="261"/>
      <c r="F908" s="261"/>
      <c r="G908" s="3"/>
    </row>
    <row r="909" spans="5:7" ht="12.75">
      <c r="E909" s="261"/>
      <c r="F909" s="261"/>
      <c r="G909" s="3"/>
    </row>
    <row r="910" spans="5:7" ht="12.75">
      <c r="E910" s="261"/>
      <c r="F910" s="261"/>
      <c r="G910" s="3"/>
    </row>
    <row r="911" spans="5:7" ht="12.75">
      <c r="E911" s="261"/>
      <c r="F911" s="261"/>
      <c r="G911" s="3"/>
    </row>
    <row r="912" spans="5:7" ht="12.75">
      <c r="E912" s="261"/>
      <c r="F912" s="261"/>
      <c r="G912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1">
    <tabColor rgb="FFFFFF00"/>
  </sheetPr>
  <dimension ref="A1:Q1001"/>
  <sheetViews>
    <sheetView workbookViewId="0">
      <pane xSplit="4" ySplit="4" topLeftCell="E361" activePane="bottomRight" state="frozen"/>
      <selection pane="topRight" activeCell="E1" sqref="E1"/>
      <selection pane="bottomLeft" activeCell="A5" sqref="A5"/>
      <selection pane="bottomRight" activeCell="B4" sqref="B4"/>
    </sheetView>
  </sheetViews>
  <sheetFormatPr defaultColWidth="9.140625" defaultRowHeight="15.75" customHeight="1"/>
  <cols>
    <col min="1" max="1" width="7.28515625" customWidth="1"/>
    <col min="2" max="2" width="10.85546875" customWidth="1"/>
    <col min="3" max="3" width="20.140625" customWidth="1"/>
    <col min="4" max="4" width="35.7109375" customWidth="1"/>
    <col min="5" max="6" width="10.85546875" customWidth="1"/>
  </cols>
  <sheetData>
    <row r="1" spans="1:17" ht="15.75" customHeight="1">
      <c r="D1" s="7"/>
      <c r="K1" s="49"/>
      <c r="L1" s="49"/>
      <c r="M1" s="49"/>
      <c r="N1" s="49"/>
    </row>
    <row r="2" spans="1:17" ht="15.75" customHeight="1">
      <c r="D2" s="7"/>
      <c r="K2" s="49"/>
      <c r="L2" s="49"/>
      <c r="M2" s="49"/>
      <c r="N2" s="49"/>
    </row>
    <row r="3" spans="1:17" ht="15.75" customHeight="1">
      <c r="A3" s="4">
        <v>1</v>
      </c>
      <c r="B3" s="4">
        <f t="shared" ref="B3:O3" si="0">A3+1</f>
        <v>2</v>
      </c>
      <c r="C3" s="4">
        <f t="shared" si="0"/>
        <v>3</v>
      </c>
      <c r="D3" s="4">
        <f t="shared" si="0"/>
        <v>4</v>
      </c>
      <c r="E3" s="4">
        <f t="shared" si="0"/>
        <v>5</v>
      </c>
      <c r="F3" s="4">
        <f t="shared" si="0"/>
        <v>6</v>
      </c>
      <c r="G3" s="4">
        <f t="shared" si="0"/>
        <v>7</v>
      </c>
      <c r="H3" s="4">
        <f t="shared" si="0"/>
        <v>8</v>
      </c>
      <c r="I3" s="4">
        <f t="shared" si="0"/>
        <v>9</v>
      </c>
      <c r="J3" s="4">
        <f t="shared" si="0"/>
        <v>10</v>
      </c>
      <c r="K3" s="4">
        <f t="shared" si="0"/>
        <v>11</v>
      </c>
      <c r="L3" s="4">
        <f t="shared" si="0"/>
        <v>12</v>
      </c>
      <c r="M3" s="4">
        <f t="shared" si="0"/>
        <v>13</v>
      </c>
      <c r="N3" s="4">
        <f t="shared" si="0"/>
        <v>14</v>
      </c>
      <c r="O3" s="4">
        <f t="shared" si="0"/>
        <v>15</v>
      </c>
    </row>
    <row r="4" spans="1:17" ht="26.25">
      <c r="A4" s="6" t="s">
        <v>3</v>
      </c>
      <c r="B4" s="6" t="s">
        <v>4</v>
      </c>
      <c r="C4" s="6" t="s">
        <v>5</v>
      </c>
      <c r="D4" s="54" t="s">
        <v>6</v>
      </c>
      <c r="E4" s="29" t="s">
        <v>40</v>
      </c>
      <c r="F4" s="29" t="s">
        <v>51</v>
      </c>
      <c r="G4" s="84" t="s">
        <v>52</v>
      </c>
      <c r="H4" s="84" t="s">
        <v>100</v>
      </c>
      <c r="I4" s="84" t="s">
        <v>101</v>
      </c>
      <c r="J4" s="117" t="s">
        <v>102</v>
      </c>
      <c r="K4" s="118" t="s">
        <v>26</v>
      </c>
      <c r="L4" s="118" t="s">
        <v>31</v>
      </c>
      <c r="M4" s="138" t="s">
        <v>33</v>
      </c>
      <c r="N4" s="138" t="s">
        <v>35</v>
      </c>
      <c r="O4" s="138" t="s">
        <v>158</v>
      </c>
      <c r="P4" s="138" t="s">
        <v>130</v>
      </c>
      <c r="Q4" s="138" t="s">
        <v>131</v>
      </c>
    </row>
    <row r="5" spans="1:17" ht="15.75" customHeight="1">
      <c r="A5" s="36">
        <v>1</v>
      </c>
      <c r="B5" s="38">
        <f>RPT_DOAN_PHI!B5</f>
        <v>10530</v>
      </c>
      <c r="C5" s="38" t="str">
        <f>RPT_DOAN_PHI!C5</f>
        <v>Bùi Tuấn Anh</v>
      </c>
      <c r="D5" s="38" t="str">
        <f>RPT_DOAN_PHI!D5</f>
        <v>Giám đốc</v>
      </c>
      <c r="E5" s="139">
        <f>VLOOKUP($B5,GD_CHUNG!$B$5:$J$384,4,FALSE)</f>
        <v>0</v>
      </c>
      <c r="F5" s="145" t="str">
        <f>VLOOKUP($B5,GD_CHUNG!$B$5:$J$912,6,FALSE)</f>
        <v>HDKX</v>
      </c>
      <c r="G5" s="145">
        <f>VLOOKUP($B5,GD_CHUNG!$B$5:$J$912,7,FALSE)</f>
        <v>0</v>
      </c>
      <c r="H5" s="145">
        <f>VLOOKUP($B5,GD_CHUNG!$B$5:$J$912,8,FALSE)</f>
        <v>0</v>
      </c>
      <c r="I5" s="145">
        <f>VLOOKUP($B5,GD_CHUNG!$B$5:$J$912,9,FALSE)</f>
        <v>0</v>
      </c>
      <c r="J5" s="156">
        <f>IF(COUNTBLANK(GD_CHAM_CONG!U6:AJ6)&gt;=16,1,0)</f>
        <v>0</v>
      </c>
      <c r="K5" s="49">
        <f>VLOOKUP(B5,GD_LCD_HS_LNS!$B$4:$E$914,4,FALSE)</f>
        <v>12671000</v>
      </c>
      <c r="L5" s="49">
        <f t="shared" ref="L5:L397" si="1">IF(OR(P5&gt;=14,Q5&gt;=14),0,IF(OR(F5="HDHV",F5="HDTV"),0,IF(K5=0,0,IF(G5=1,0,IF(H5=1,0,IF(I5=1,0,IF(J5=1,0,K5*0.08)))))))</f>
        <v>1013680</v>
      </c>
      <c r="M5" s="173">
        <f t="shared" ref="M5:M397" si="2">IF(OR(P5&gt;=14,Q5&gt;=14),0,IF(OR(F5="HDHV",F5="HDTV"),0,IF(L5=0,0,IF(G5=1,0,IF(H5=1,0,IF(I5=1,0,IF(J5=1,0,K5*0.015)))))))</f>
        <v>190065</v>
      </c>
      <c r="N5" s="173">
        <f t="shared" ref="N5:N397" si="3">IF(OR(P5&gt;=14,Q5&gt;=14),0,IF(OR(F5="HDHV",F5="HDTV"),0,IF(L5=0,0,IF(G5=1,0,IF(H5=1,0,IF(I5=1,0,IF(J5=1,0,K5*0.01)))))))</f>
        <v>126710</v>
      </c>
      <c r="O5" s="173">
        <f t="shared" ref="O5:O397" si="4">SUM(L5:N5)</f>
        <v>1330455</v>
      </c>
      <c r="P5" s="173">
        <f>VLOOKUP(B5,GD_CHAM_CONG!$C$1:$BI$778,58,FALSE)</f>
        <v>0</v>
      </c>
      <c r="Q5">
        <f>VLOOKUP(B5,GD_CHAM_CONG!$C$1:$BJ$778,59,FALSE)</f>
        <v>0</v>
      </c>
    </row>
    <row r="6" spans="1:17" ht="15.75" customHeight="1">
      <c r="A6" s="36">
        <v>2</v>
      </c>
      <c r="B6" s="38">
        <f>RPT_DOAN_PHI!B6</f>
        <v>10532</v>
      </c>
      <c r="C6" s="38" t="str">
        <f>RPT_DOAN_PHI!C6</f>
        <v>Vũ Trung Thành</v>
      </c>
      <c r="D6" s="38" t="str">
        <f>RPT_DOAN_PHI!D6</f>
        <v>Phó Giám đốc</v>
      </c>
      <c r="E6" s="139">
        <f>VLOOKUP($B6,GD_CHUNG!$B$5:$J$384,4,FALSE)</f>
        <v>0</v>
      </c>
      <c r="F6" s="145" t="str">
        <f>VLOOKUP($B6,GD_CHUNG!$B$5:$J$912,6,FALSE)</f>
        <v>HDKX</v>
      </c>
      <c r="G6" s="145">
        <f>VLOOKUP($B6,GD_CHUNG!$B$5:$J$912,7,FALSE)</f>
        <v>0</v>
      </c>
      <c r="H6" s="145">
        <f>VLOOKUP($B6,GD_CHUNG!$B$5:$J$912,8,FALSE)</f>
        <v>0</v>
      </c>
      <c r="I6" s="145">
        <f>VLOOKUP($B6,GD_CHUNG!$B$5:$J$912,9,FALSE)</f>
        <v>0</v>
      </c>
      <c r="J6" s="156">
        <f>IF(COUNTBLANK(GD_CHAM_CONG!U7:AJ7)&gt;=16,1,0)</f>
        <v>0</v>
      </c>
      <c r="K6" s="49">
        <f>VLOOKUP(B6,GD_LCD_HS_LNS!$B$4:$E$914,4,FALSE)</f>
        <v>10734000</v>
      </c>
      <c r="L6" s="49">
        <f t="shared" si="1"/>
        <v>858720</v>
      </c>
      <c r="M6" s="173">
        <f t="shared" si="2"/>
        <v>161010</v>
      </c>
      <c r="N6" s="173">
        <f t="shared" si="3"/>
        <v>107340</v>
      </c>
      <c r="O6" s="173">
        <f t="shared" si="4"/>
        <v>1127070</v>
      </c>
      <c r="P6" s="173">
        <f>VLOOKUP(B6,GD_CHAM_CONG!$C$1:$BI$778,58,FALSE)</f>
        <v>0</v>
      </c>
      <c r="Q6">
        <f>VLOOKUP(B6,GD_CHAM_CONG!$C$1:$BJ$778,59,FALSE)</f>
        <v>0</v>
      </c>
    </row>
    <row r="7" spans="1:17" ht="15.75" customHeight="1">
      <c r="A7" s="36">
        <v>3</v>
      </c>
      <c r="B7" s="38">
        <f>RPT_DOAN_PHI!B7</f>
        <v>10806</v>
      </c>
      <c r="C7" s="38" t="str">
        <f>RPT_DOAN_PHI!C7</f>
        <v>Phương Hồng Minh</v>
      </c>
      <c r="D7" s="38" t="str">
        <f>RPT_DOAN_PHI!D7</f>
        <v>Phó Giám đốc</v>
      </c>
      <c r="E7" s="139">
        <f>VLOOKUP($B7,GD_CHUNG!$B$5:$J$384,4,FALSE)</f>
        <v>0</v>
      </c>
      <c r="F7" s="145" t="str">
        <f>VLOOKUP($B7,GD_CHUNG!$B$5:$J$912,6,FALSE)</f>
        <v>HDKX</v>
      </c>
      <c r="G7" s="145">
        <f>VLOOKUP($B7,GD_CHUNG!$B$5:$J$912,7,FALSE)</f>
        <v>0</v>
      </c>
      <c r="H7" s="145">
        <f>VLOOKUP($B7,GD_CHUNG!$B$5:$J$912,8,FALSE)</f>
        <v>0</v>
      </c>
      <c r="I7" s="145">
        <f>VLOOKUP($B7,GD_CHUNG!$B$5:$J$912,9,FALSE)</f>
        <v>0</v>
      </c>
      <c r="J7" s="156">
        <f>IF(COUNTBLANK(GD_CHAM_CONG!U8:AJ8)&gt;=16,1,0)</f>
        <v>0</v>
      </c>
      <c r="K7" s="49">
        <f>VLOOKUP(B7,GD_LCD_HS_LNS!$B$4:$E$914,4,FALSE)</f>
        <v>10734000</v>
      </c>
      <c r="L7" s="49">
        <f t="shared" si="1"/>
        <v>858720</v>
      </c>
      <c r="M7" s="173">
        <f t="shared" si="2"/>
        <v>161010</v>
      </c>
      <c r="N7" s="173">
        <f t="shared" si="3"/>
        <v>107340</v>
      </c>
      <c r="O7" s="173">
        <f t="shared" si="4"/>
        <v>1127070</v>
      </c>
      <c r="P7" s="173">
        <f>VLOOKUP(B7,GD_CHAM_CONG!$C$1:$BI$778,58,FALSE)</f>
        <v>0</v>
      </c>
      <c r="Q7">
        <f>VLOOKUP(B7,GD_CHAM_CONG!$C$1:$BJ$778,59,FALSE)</f>
        <v>0</v>
      </c>
    </row>
    <row r="8" spans="1:17" ht="15.75" customHeight="1">
      <c r="A8" s="36">
        <v>4</v>
      </c>
      <c r="B8" s="38">
        <f>RPT_DOAN_PHI!B8</f>
        <v>10796</v>
      </c>
      <c r="C8" s="38" t="str">
        <f>RPT_DOAN_PHI!C8</f>
        <v>Trần Thị Thúy Oanh</v>
      </c>
      <c r="D8" s="38" t="str">
        <f>RPT_DOAN_PHI!D8</f>
        <v>Trưởng phòng</v>
      </c>
      <c r="E8" s="139">
        <f>VLOOKUP($B8,GD_CHUNG!$B$5:$J$384,4,FALSE)</f>
        <v>0</v>
      </c>
      <c r="F8" s="145" t="str">
        <f>VLOOKUP($B8,GD_CHUNG!$B$5:$J$912,6,FALSE)</f>
        <v>HDKX</v>
      </c>
      <c r="G8" s="145">
        <f>VLOOKUP($B8,GD_CHUNG!$B$5:$J$912,7,FALSE)</f>
        <v>0</v>
      </c>
      <c r="H8" s="145">
        <f>VLOOKUP($B8,GD_CHUNG!$B$5:$J$912,8,FALSE)</f>
        <v>0</v>
      </c>
      <c r="I8" s="145">
        <f>VLOOKUP($B8,GD_CHUNG!$B$5:$J$912,9,FALSE)</f>
        <v>0</v>
      </c>
      <c r="J8" s="156">
        <f>IF(COUNTBLANK(GD_CHAM_CONG!U9:AJ9)&gt;=16,1,0)</f>
        <v>0</v>
      </c>
      <c r="K8" s="49">
        <f>VLOOKUP(B8,GD_LCD_HS_LNS!$B$4:$E$914,4,FALSE)</f>
        <v>8603000</v>
      </c>
      <c r="L8" s="49">
        <f t="shared" si="1"/>
        <v>688240</v>
      </c>
      <c r="M8" s="173">
        <f t="shared" si="2"/>
        <v>129045</v>
      </c>
      <c r="N8" s="173">
        <f t="shared" si="3"/>
        <v>86030</v>
      </c>
      <c r="O8" s="173">
        <f t="shared" si="4"/>
        <v>903315</v>
      </c>
      <c r="P8" s="173">
        <f>VLOOKUP(B8,GD_CHAM_CONG!$C$1:$BI$778,58,FALSE)</f>
        <v>0</v>
      </c>
      <c r="Q8">
        <f>VLOOKUP(B8,GD_CHAM_CONG!$C$1:$BJ$778,59,FALSE)</f>
        <v>0</v>
      </c>
    </row>
    <row r="9" spans="1:17" ht="15.75" customHeight="1">
      <c r="A9" s="36">
        <v>5</v>
      </c>
      <c r="B9" s="38">
        <f>RPT_DOAN_PHI!B9</f>
        <v>10555</v>
      </c>
      <c r="C9" s="38" t="str">
        <f>RPT_DOAN_PHI!C9</f>
        <v>Nguyễn Ngọc Nguyên</v>
      </c>
      <c r="D9" s="38" t="str">
        <f>RPT_DOAN_PHI!D9</f>
        <v>Trưởng phòng</v>
      </c>
      <c r="E9" s="139">
        <f>VLOOKUP($B9,GD_CHUNG!$B$5:$J$384,4,FALSE)</f>
        <v>0</v>
      </c>
      <c r="F9" s="145" t="str">
        <f>VLOOKUP($B9,GD_CHUNG!$B$5:$J$912,6,FALSE)</f>
        <v>HDKX</v>
      </c>
      <c r="G9" s="145">
        <f>VLOOKUP($B9,GD_CHUNG!$B$5:$J$912,7,FALSE)</f>
        <v>0</v>
      </c>
      <c r="H9" s="145">
        <f>VLOOKUP($B9,GD_CHUNG!$B$5:$J$912,8,FALSE)</f>
        <v>0</v>
      </c>
      <c r="I9" s="145">
        <f>VLOOKUP($B9,GD_CHUNG!$B$5:$J$912,9,FALSE)</f>
        <v>0</v>
      </c>
      <c r="J9" s="156">
        <f>IF(COUNTBLANK(GD_CHAM_CONG!U10:AJ10)&gt;=16,1,0)</f>
        <v>0</v>
      </c>
      <c r="K9" s="49">
        <f>VLOOKUP(B9,GD_LCD_HS_LNS!$B$4:$E$914,4,FALSE)</f>
        <v>5503000</v>
      </c>
      <c r="L9" s="49">
        <f t="shared" si="1"/>
        <v>440240</v>
      </c>
      <c r="M9" s="173">
        <f t="shared" si="2"/>
        <v>82545</v>
      </c>
      <c r="N9" s="173">
        <f t="shared" si="3"/>
        <v>55030</v>
      </c>
      <c r="O9" s="173">
        <f t="shared" si="4"/>
        <v>577815</v>
      </c>
      <c r="P9" s="173">
        <f>VLOOKUP(B9,GD_CHAM_CONG!$C$1:$BI$778,58,FALSE)</f>
        <v>0</v>
      </c>
      <c r="Q9">
        <f>VLOOKUP(B9,GD_CHAM_CONG!$C$1:$BJ$778,59,FALSE)</f>
        <v>0</v>
      </c>
    </row>
    <row r="10" spans="1:17" ht="15.75" customHeight="1">
      <c r="A10" s="36">
        <v>6</v>
      </c>
      <c r="B10" s="38">
        <f>RPT_DOAN_PHI!B10</f>
        <v>10554</v>
      </c>
      <c r="C10" s="38" t="str">
        <f>RPT_DOAN_PHI!C10</f>
        <v>Nguyễn Đình Tuyến</v>
      </c>
      <c r="D10" s="38" t="str">
        <f>RPT_DOAN_PHI!D10</f>
        <v>Phó Trưởng Phòng</v>
      </c>
      <c r="E10" s="139">
        <f>VLOOKUP($B10,GD_CHUNG!$B$5:$J$384,4,FALSE)</f>
        <v>0</v>
      </c>
      <c r="F10" s="145" t="str">
        <f>VLOOKUP($B10,GD_CHUNG!$B$5:$J$912,6,FALSE)</f>
        <v>HDKX</v>
      </c>
      <c r="G10" s="145">
        <f>VLOOKUP($B10,GD_CHUNG!$B$5:$J$912,7,FALSE)</f>
        <v>0</v>
      </c>
      <c r="H10" s="145">
        <f>VLOOKUP($B10,GD_CHUNG!$B$5:$J$912,8,FALSE)</f>
        <v>0</v>
      </c>
      <c r="I10" s="145">
        <f>VLOOKUP($B10,GD_CHUNG!$B$5:$J$912,9,FALSE)</f>
        <v>0</v>
      </c>
      <c r="J10" s="156">
        <f>IF(COUNTBLANK(GD_CHAM_CONG!U11:AJ11)&gt;=16,1,0)</f>
        <v>0</v>
      </c>
      <c r="K10" s="49">
        <f>VLOOKUP(B10,GD_LCD_HS_LNS!$B$4:$E$914,4,FALSE)</f>
        <v>5309000</v>
      </c>
      <c r="L10" s="49">
        <f t="shared" si="1"/>
        <v>424720</v>
      </c>
      <c r="M10" s="173">
        <f t="shared" si="2"/>
        <v>79635</v>
      </c>
      <c r="N10" s="173">
        <f t="shared" si="3"/>
        <v>53090</v>
      </c>
      <c r="O10" s="173">
        <f t="shared" si="4"/>
        <v>557445</v>
      </c>
      <c r="P10" s="173">
        <f>VLOOKUP(B10,GD_CHAM_CONG!$C$1:$BI$778,58,FALSE)</f>
        <v>0</v>
      </c>
      <c r="Q10">
        <f>VLOOKUP(B10,GD_CHAM_CONG!$C$1:$BJ$778,59,FALSE)</f>
        <v>0</v>
      </c>
    </row>
    <row r="11" spans="1:17" ht="15.75" customHeight="1">
      <c r="A11" s="36">
        <v>7</v>
      </c>
      <c r="B11" s="38">
        <f>RPT_DOAN_PHI!B11</f>
        <v>10534</v>
      </c>
      <c r="C11" s="38" t="str">
        <f>RPT_DOAN_PHI!C11</f>
        <v>Nguyễn Tiến Hải</v>
      </c>
      <c r="D11" s="38" t="str">
        <f>RPT_DOAN_PHI!D11</f>
        <v>KS CNTT</v>
      </c>
      <c r="E11" s="139">
        <f>VLOOKUP($B11,GD_CHUNG!$B$5:$J$384,4,FALSE)</f>
        <v>0</v>
      </c>
      <c r="F11" s="145" t="str">
        <f>VLOOKUP($B11,GD_CHUNG!$B$5:$J$912,6,FALSE)</f>
        <v>HDKX</v>
      </c>
      <c r="G11" s="145">
        <f>VLOOKUP($B11,GD_CHUNG!$B$5:$J$912,7,FALSE)</f>
        <v>0</v>
      </c>
      <c r="H11" s="145">
        <f>VLOOKUP($B11,GD_CHUNG!$B$5:$J$912,8,FALSE)</f>
        <v>0</v>
      </c>
      <c r="I11" s="145">
        <f>VLOOKUP($B11,GD_CHUNG!$B$5:$J$912,9,FALSE)</f>
        <v>0</v>
      </c>
      <c r="J11" s="156">
        <f>IF(COUNTBLANK(GD_CHAM_CONG!U12:AJ12)&gt;=16,1,0)</f>
        <v>0</v>
      </c>
      <c r="K11" s="49">
        <f>VLOOKUP(B11,GD_LCD_HS_LNS!$B$4:$E$914,4,FALSE)</f>
        <v>4534000</v>
      </c>
      <c r="L11" s="49">
        <f t="shared" si="1"/>
        <v>362720</v>
      </c>
      <c r="M11" s="173">
        <f t="shared" si="2"/>
        <v>68010</v>
      </c>
      <c r="N11" s="173">
        <f t="shared" si="3"/>
        <v>45340</v>
      </c>
      <c r="O11" s="173">
        <f t="shared" si="4"/>
        <v>476070</v>
      </c>
      <c r="P11" s="173">
        <f>VLOOKUP(B11,GD_CHAM_CONG!$C$1:$BI$778,58,FALSE)</f>
        <v>0</v>
      </c>
      <c r="Q11">
        <f>VLOOKUP(B11,GD_CHAM_CONG!$C$1:$BJ$778,59,FALSE)</f>
        <v>0</v>
      </c>
    </row>
    <row r="12" spans="1:17" ht="15.75" customHeight="1">
      <c r="A12" s="36">
        <v>8</v>
      </c>
      <c r="B12" s="38">
        <f>RPT_DOAN_PHI!B12</f>
        <v>11084</v>
      </c>
      <c r="C12" s="38" t="str">
        <f>RPT_DOAN_PHI!C12</f>
        <v>Ngô Trí Dũng</v>
      </c>
      <c r="D12" s="38" t="str">
        <f>RPT_DOAN_PHI!D12</f>
        <v>KS CNTT</v>
      </c>
      <c r="E12" s="139">
        <f>VLOOKUP($B12,GD_CHUNG!$B$5:$J$384,4,FALSE)</f>
        <v>0</v>
      </c>
      <c r="F12" s="145" t="str">
        <f>VLOOKUP($B12,GD_CHUNG!$B$5:$J$912,6,FALSE)</f>
        <v>HD3N</v>
      </c>
      <c r="G12" s="145">
        <f>VLOOKUP($B12,GD_CHUNG!$B$5:$J$912,7,FALSE)</f>
        <v>0</v>
      </c>
      <c r="H12" s="145">
        <f>VLOOKUP($B12,GD_CHUNG!$B$5:$J$912,8,FALSE)</f>
        <v>0</v>
      </c>
      <c r="I12" s="145">
        <f>VLOOKUP($B12,GD_CHUNG!$B$5:$J$912,9,FALSE)</f>
        <v>0</v>
      </c>
      <c r="J12" s="156">
        <f>IF(COUNTBLANK(GD_CHAM_CONG!U13:AJ13)&gt;=16,1,0)</f>
        <v>0</v>
      </c>
      <c r="K12" s="49">
        <f>VLOOKUP(B12,GD_LCD_HS_LNS!$B$4:$E$914,4,FALSE)</f>
        <v>4534000</v>
      </c>
      <c r="L12" s="49">
        <f t="shared" si="1"/>
        <v>362720</v>
      </c>
      <c r="M12" s="173">
        <f t="shared" si="2"/>
        <v>68010</v>
      </c>
      <c r="N12" s="173">
        <f t="shared" si="3"/>
        <v>45340</v>
      </c>
      <c r="O12" s="173">
        <f t="shared" si="4"/>
        <v>476070</v>
      </c>
      <c r="P12" s="173">
        <f>VLOOKUP(B12,GD_CHAM_CONG!$C$1:$BI$778,58,FALSE)</f>
        <v>0</v>
      </c>
      <c r="Q12">
        <f>VLOOKUP(B12,GD_CHAM_CONG!$C$1:$BJ$778,59,FALSE)</f>
        <v>0</v>
      </c>
    </row>
    <row r="13" spans="1:17" ht="15.75" customHeight="1">
      <c r="A13" s="36">
        <v>9</v>
      </c>
      <c r="B13" s="38">
        <f>RPT_DOAN_PHI!B13</f>
        <v>11085</v>
      </c>
      <c r="C13" s="38" t="str">
        <f>RPT_DOAN_PHI!C13</f>
        <v>Phạm Văn Chiến</v>
      </c>
      <c r="D13" s="38" t="str">
        <f>RPT_DOAN_PHI!D13</f>
        <v>KS CNTT</v>
      </c>
      <c r="E13" s="139">
        <f>VLOOKUP($B13,GD_CHUNG!$B$5:$J$384,4,FALSE)</f>
        <v>0</v>
      </c>
      <c r="F13" s="145" t="str">
        <f>VLOOKUP($B13,GD_CHUNG!$B$5:$J$912,6,FALSE)</f>
        <v>HD3N</v>
      </c>
      <c r="G13" s="145">
        <f>VLOOKUP($B13,GD_CHUNG!$B$5:$J$912,7,FALSE)</f>
        <v>0</v>
      </c>
      <c r="H13" s="145">
        <f>VLOOKUP($B13,GD_CHUNG!$B$5:$J$912,8,FALSE)</f>
        <v>0</v>
      </c>
      <c r="I13" s="145">
        <f>VLOOKUP($B13,GD_CHUNG!$B$5:$J$912,9,FALSE)</f>
        <v>0</v>
      </c>
      <c r="J13" s="156">
        <f>IF(COUNTBLANK(GD_CHAM_CONG!U14:AJ14)&gt;=16,1,0)</f>
        <v>0</v>
      </c>
      <c r="K13" s="49">
        <f>VLOOKUP(B13,GD_LCD_HS_LNS!$B$4:$E$914,4,FALSE)</f>
        <v>4534000</v>
      </c>
      <c r="L13" s="49">
        <f t="shared" si="1"/>
        <v>362720</v>
      </c>
      <c r="M13" s="173">
        <f t="shared" si="2"/>
        <v>68010</v>
      </c>
      <c r="N13" s="173">
        <f t="shared" si="3"/>
        <v>45340</v>
      </c>
      <c r="O13" s="173">
        <f t="shared" si="4"/>
        <v>476070</v>
      </c>
      <c r="P13" s="173">
        <f>VLOOKUP(B13,GD_CHAM_CONG!$C$1:$BI$778,58,FALSE)</f>
        <v>0</v>
      </c>
      <c r="Q13">
        <f>VLOOKUP(B13,GD_CHAM_CONG!$C$1:$BJ$778,59,FALSE)</f>
        <v>0</v>
      </c>
    </row>
    <row r="14" spans="1:17" ht="15.75" customHeight="1">
      <c r="A14" s="36">
        <v>10</v>
      </c>
      <c r="B14" s="38">
        <f>RPT_DOAN_PHI!B14</f>
        <v>11862</v>
      </c>
      <c r="C14" s="38" t="str">
        <f>RPT_DOAN_PHI!C14</f>
        <v>Đỗ Việt Anh</v>
      </c>
      <c r="D14" s="38" t="str">
        <f>RPT_DOAN_PHI!D14</f>
        <v>Nhân viên CNTT</v>
      </c>
      <c r="E14" s="139">
        <f>VLOOKUP($B14,GD_CHUNG!$B$5:$J$384,4,FALSE)</f>
        <v>0</v>
      </c>
      <c r="F14" s="145" t="str">
        <f>VLOOKUP($B14,GD_CHUNG!$B$5:$J$912,6,FALSE)</f>
        <v>HD3N</v>
      </c>
      <c r="G14" s="145">
        <f>VLOOKUP($B14,GD_CHUNG!$B$5:$J$912,7,FALSE)</f>
        <v>0</v>
      </c>
      <c r="H14" s="145">
        <f>VLOOKUP($B14,GD_CHUNG!$B$5:$J$912,8,FALSE)</f>
        <v>0</v>
      </c>
      <c r="I14" s="145">
        <f>VLOOKUP($B14,GD_CHUNG!$B$5:$J$912,9,FALSE)</f>
        <v>0</v>
      </c>
      <c r="J14" s="156">
        <f>IF(COUNTBLANK(GD_CHAM_CONG!U15:AJ15)&gt;=16,1,0)</f>
        <v>0</v>
      </c>
      <c r="K14" s="49">
        <f>VLOOKUP(B14,GD_LCD_HS_LNS!$B$4:$E$914,4,FALSE)</f>
        <v>4534000</v>
      </c>
      <c r="L14" s="49">
        <f t="shared" si="1"/>
        <v>362720</v>
      </c>
      <c r="M14" s="173">
        <f t="shared" si="2"/>
        <v>68010</v>
      </c>
      <c r="N14" s="173">
        <f t="shared" si="3"/>
        <v>45340</v>
      </c>
      <c r="O14" s="173">
        <f t="shared" si="4"/>
        <v>476070</v>
      </c>
      <c r="P14" s="173">
        <f>VLOOKUP(B14,GD_CHAM_CONG!$C$1:$BI$778,58,FALSE)</f>
        <v>0</v>
      </c>
      <c r="Q14">
        <f>VLOOKUP(B14,GD_CHAM_CONG!$C$1:$BJ$778,59,FALSE)</f>
        <v>0</v>
      </c>
    </row>
    <row r="15" spans="1:17" ht="15.75" customHeight="1">
      <c r="A15" s="36">
        <v>11</v>
      </c>
      <c r="B15" s="38">
        <f>RPT_DOAN_PHI!B15</f>
        <v>11767</v>
      </c>
      <c r="C15" s="38" t="str">
        <f>RPT_DOAN_PHI!C15</f>
        <v>Nguyễn Thành Trung</v>
      </c>
      <c r="D15" s="38" t="str">
        <f>RPT_DOAN_PHI!D15</f>
        <v>NV HDCX - CBTT</v>
      </c>
      <c r="E15" s="139">
        <f>VLOOKUP($B15,GD_CHUNG!$B$5:$J$384,4,FALSE)</f>
        <v>0</v>
      </c>
      <c r="F15" s="145" t="str">
        <f>VLOOKUP($B15,GD_CHUNG!$B$5:$J$912,6,FALSE)</f>
        <v>HD3N</v>
      </c>
      <c r="G15" s="145">
        <f>VLOOKUP($B15,GD_CHUNG!$B$5:$J$912,7,FALSE)</f>
        <v>0</v>
      </c>
      <c r="H15" s="145">
        <f>VLOOKUP($B15,GD_CHUNG!$B$5:$J$912,8,FALSE)</f>
        <v>0</v>
      </c>
      <c r="I15" s="145">
        <f>VLOOKUP($B15,GD_CHUNG!$B$5:$J$912,9,FALSE)</f>
        <v>0</v>
      </c>
      <c r="J15" s="156">
        <f>IF(COUNTBLANK(GD_CHAM_CONG!U16:AJ16)&gt;=16,1,0)</f>
        <v>0</v>
      </c>
      <c r="K15" s="49">
        <f>VLOOKUP(B15,GD_LCD_HS_LNS!$B$4:$E$914,4,FALSE)</f>
        <v>3972000</v>
      </c>
      <c r="L15" s="49">
        <f t="shared" si="1"/>
        <v>317760</v>
      </c>
      <c r="M15" s="173">
        <f t="shared" si="2"/>
        <v>59580</v>
      </c>
      <c r="N15" s="173">
        <f t="shared" si="3"/>
        <v>39720</v>
      </c>
      <c r="O15" s="173">
        <f t="shared" si="4"/>
        <v>417060</v>
      </c>
      <c r="P15" s="173">
        <f>VLOOKUP(B15,GD_CHAM_CONG!$C$1:$BI$778,58,FALSE)</f>
        <v>0</v>
      </c>
      <c r="Q15">
        <f>VLOOKUP(B15,GD_CHAM_CONG!$C$1:$BJ$778,59,FALSE)</f>
        <v>0</v>
      </c>
    </row>
    <row r="16" spans="1:17" ht="15.75" customHeight="1">
      <c r="A16" s="36">
        <v>12</v>
      </c>
      <c r="B16" s="38">
        <f>RPT_DOAN_PHI!B16</f>
        <v>10537</v>
      </c>
      <c r="C16" s="38" t="str">
        <f>RPT_DOAN_PHI!C16</f>
        <v>Bùi Anh Khắc</v>
      </c>
      <c r="D16" s="38" t="str">
        <f>RPT_DOAN_PHI!D16</f>
        <v>NV Tài liệu và HDCX</v>
      </c>
      <c r="E16" s="139">
        <f>VLOOKUP($B16,GD_CHUNG!$B$5:$J$384,4,FALSE)</f>
        <v>0</v>
      </c>
      <c r="F16" s="145" t="str">
        <f>VLOOKUP($B16,GD_CHUNG!$B$5:$J$912,6,FALSE)</f>
        <v>HDKX</v>
      </c>
      <c r="G16" s="145">
        <f>VLOOKUP($B16,GD_CHUNG!$B$5:$J$912,7,FALSE)</f>
        <v>0</v>
      </c>
      <c r="H16" s="145">
        <f>VLOOKUP($B16,GD_CHUNG!$B$5:$J$912,8,FALSE)</f>
        <v>0</v>
      </c>
      <c r="I16" s="145">
        <f>VLOOKUP($B16,GD_CHUNG!$B$5:$J$912,9,FALSE)</f>
        <v>0</v>
      </c>
      <c r="J16" s="156">
        <f>IF(COUNTBLANK(GD_CHAM_CONG!U17:AJ17)&gt;=16,1,0)</f>
        <v>0</v>
      </c>
      <c r="K16" s="49">
        <f>VLOOKUP(B16,GD_LCD_HS_LNS!$B$4:$E$914,4,FALSE)</f>
        <v>3972000</v>
      </c>
      <c r="L16" s="49">
        <f t="shared" si="1"/>
        <v>317760</v>
      </c>
      <c r="M16" s="173">
        <f t="shared" si="2"/>
        <v>59580</v>
      </c>
      <c r="N16" s="173">
        <f t="shared" si="3"/>
        <v>39720</v>
      </c>
      <c r="O16" s="173">
        <f t="shared" si="4"/>
        <v>417060</v>
      </c>
      <c r="P16" s="173">
        <f>VLOOKUP(B16,GD_CHAM_CONG!$C$1:$BI$778,58,FALSE)</f>
        <v>0</v>
      </c>
      <c r="Q16">
        <f>VLOOKUP(B16,GD_CHAM_CONG!$C$1:$BJ$778,59,FALSE)</f>
        <v>0</v>
      </c>
    </row>
    <row r="17" spans="1:17" ht="15.75" customHeight="1">
      <c r="A17" s="36">
        <v>13</v>
      </c>
      <c r="B17" s="38">
        <f>RPT_DOAN_PHI!B17</f>
        <v>10538</v>
      </c>
      <c r="C17" s="38" t="str">
        <f>RPT_DOAN_PHI!C17</f>
        <v>Nguyễn Danh Trường</v>
      </c>
      <c r="D17" s="38" t="str">
        <f>RPT_DOAN_PHI!D17</f>
        <v>NV Tài liệu và HDCX</v>
      </c>
      <c r="E17" s="139">
        <f>VLOOKUP($B17,GD_CHUNG!$B$5:$J$384,4,FALSE)</f>
        <v>0</v>
      </c>
      <c r="F17" s="145" t="str">
        <f>VLOOKUP($B17,GD_CHUNG!$B$5:$J$912,6,FALSE)</f>
        <v>HDKX</v>
      </c>
      <c r="G17" s="145">
        <f>VLOOKUP($B17,GD_CHUNG!$B$5:$J$912,7,FALSE)</f>
        <v>0</v>
      </c>
      <c r="H17" s="145">
        <f>VLOOKUP($B17,GD_CHUNG!$B$5:$J$912,8,FALSE)</f>
        <v>0</v>
      </c>
      <c r="I17" s="145">
        <f>VLOOKUP($B17,GD_CHUNG!$B$5:$J$912,9,FALSE)</f>
        <v>0</v>
      </c>
      <c r="J17" s="156">
        <f>IF(COUNTBLANK(GD_CHAM_CONG!U18:AJ18)&gt;=16,1,0)</f>
        <v>0</v>
      </c>
      <c r="K17" s="49">
        <f>VLOOKUP(B17,GD_LCD_HS_LNS!$B$4:$E$914,4,FALSE)</f>
        <v>3972000</v>
      </c>
      <c r="L17" s="49">
        <f t="shared" si="1"/>
        <v>317760</v>
      </c>
      <c r="M17" s="173">
        <f t="shared" si="2"/>
        <v>59580</v>
      </c>
      <c r="N17" s="173">
        <f t="shared" si="3"/>
        <v>39720</v>
      </c>
      <c r="O17" s="173">
        <f t="shared" si="4"/>
        <v>417060</v>
      </c>
      <c r="P17" s="173">
        <f>VLOOKUP(B17,GD_CHAM_CONG!$C$1:$BI$778,58,FALSE)</f>
        <v>0</v>
      </c>
      <c r="Q17">
        <f>VLOOKUP(B17,GD_CHAM_CONG!$C$1:$BJ$778,59,FALSE)</f>
        <v>0</v>
      </c>
    </row>
    <row r="18" spans="1:17" ht="15.75" customHeight="1">
      <c r="A18" s="36">
        <v>14</v>
      </c>
      <c r="B18" s="38">
        <f>RPT_DOAN_PHI!B18</f>
        <v>10540</v>
      </c>
      <c r="C18" s="38" t="str">
        <f>RPT_DOAN_PHI!C18</f>
        <v>Nguyễn Thị Việt Hà</v>
      </c>
      <c r="D18" s="38" t="str">
        <f>RPT_DOAN_PHI!D18</f>
        <v>NV Tài liệu và HDCX</v>
      </c>
      <c r="E18" s="139">
        <f>VLOOKUP($B18,GD_CHUNG!$B$5:$J$384,4,FALSE)</f>
        <v>0</v>
      </c>
      <c r="F18" s="145" t="str">
        <f>VLOOKUP($B18,GD_CHUNG!$B$5:$J$912,6,FALSE)</f>
        <v>HD3N</v>
      </c>
      <c r="G18" s="145">
        <f>VLOOKUP($B18,GD_CHUNG!$B$5:$J$912,7,FALSE)</f>
        <v>0</v>
      </c>
      <c r="H18" s="145">
        <f>VLOOKUP($B18,GD_CHUNG!$B$5:$J$912,8,FALSE)</f>
        <v>0</v>
      </c>
      <c r="I18" s="145">
        <f>VLOOKUP($B18,GD_CHUNG!$B$5:$J$912,9,FALSE)</f>
        <v>1</v>
      </c>
      <c r="J18" s="156">
        <f>IF(COUNTBLANK(GD_CHAM_CONG!U19:AJ19)&gt;=16,1,0)</f>
        <v>0</v>
      </c>
      <c r="K18" s="49">
        <f>VLOOKUP(B18,GD_LCD_HS_LNS!$B$4:$E$914,4,FALSE)</f>
        <v>3972000</v>
      </c>
      <c r="L18" s="49">
        <f t="shared" si="1"/>
        <v>0</v>
      </c>
      <c r="M18" s="173">
        <f t="shared" si="2"/>
        <v>0</v>
      </c>
      <c r="N18" s="173">
        <f t="shared" si="3"/>
        <v>0</v>
      </c>
      <c r="O18" s="173">
        <f t="shared" si="4"/>
        <v>0</v>
      </c>
      <c r="P18" s="173">
        <f>VLOOKUP(B18,GD_CHAM_CONG!$C$1:$BI$778,58,FALSE)</f>
        <v>0</v>
      </c>
      <c r="Q18">
        <f>VLOOKUP(B18,GD_CHAM_CONG!$C$1:$BJ$778,59,FALSE)</f>
        <v>0</v>
      </c>
    </row>
    <row r="19" spans="1:17" ht="15.75" customHeight="1">
      <c r="A19" s="36">
        <v>15</v>
      </c>
      <c r="B19" s="38">
        <f>RPT_DOAN_PHI!B19</f>
        <v>10542</v>
      </c>
      <c r="C19" s="38" t="str">
        <f>RPT_DOAN_PHI!C19</f>
        <v>Trần Minh Hải</v>
      </c>
      <c r="D19" s="38" t="str">
        <f>RPT_DOAN_PHI!D19</f>
        <v>NV Tài liệu và HDCX</v>
      </c>
      <c r="E19" s="139">
        <f>VLOOKUP($B19,GD_CHUNG!$B$5:$J$384,4,FALSE)</f>
        <v>0</v>
      </c>
      <c r="F19" s="145" t="str">
        <f>VLOOKUP($B19,GD_CHUNG!$B$5:$J$912,6,FALSE)</f>
        <v>HD3N</v>
      </c>
      <c r="G19" s="145">
        <f>VLOOKUP($B19,GD_CHUNG!$B$5:$J$912,7,FALSE)</f>
        <v>0</v>
      </c>
      <c r="H19" s="145">
        <f>VLOOKUP($B19,GD_CHUNG!$B$5:$J$912,8,FALSE)</f>
        <v>0</v>
      </c>
      <c r="I19" s="145">
        <f>VLOOKUP($B19,GD_CHUNG!$B$5:$J$912,9,FALSE)</f>
        <v>0</v>
      </c>
      <c r="J19" s="156">
        <f>IF(COUNTBLANK(GD_CHAM_CONG!U20:AJ20)&gt;=16,1,0)</f>
        <v>0</v>
      </c>
      <c r="K19" s="49">
        <f>VLOOKUP(B19,GD_LCD_HS_LNS!$B$4:$E$914,4,FALSE)</f>
        <v>4534000</v>
      </c>
      <c r="L19" s="49">
        <f t="shared" si="1"/>
        <v>362720</v>
      </c>
      <c r="M19" s="173">
        <f t="shared" si="2"/>
        <v>68010</v>
      </c>
      <c r="N19" s="173">
        <f t="shared" si="3"/>
        <v>45340</v>
      </c>
      <c r="O19" s="173">
        <f t="shared" si="4"/>
        <v>476070</v>
      </c>
      <c r="P19" s="173">
        <f>VLOOKUP(B19,GD_CHAM_CONG!$C$1:$BI$778,58,FALSE)</f>
        <v>0</v>
      </c>
      <c r="Q19">
        <f>VLOOKUP(B19,GD_CHAM_CONG!$C$1:$BJ$778,59,FALSE)</f>
        <v>0</v>
      </c>
    </row>
    <row r="20" spans="1:17" ht="15.75" customHeight="1">
      <c r="A20" s="36">
        <v>16</v>
      </c>
      <c r="B20" s="38">
        <f>RPT_DOAN_PHI!B20</f>
        <v>10543</v>
      </c>
      <c r="C20" s="38" t="str">
        <f>RPT_DOAN_PHI!C20</f>
        <v>Nguyễn Thị Thơm</v>
      </c>
      <c r="D20" s="38" t="str">
        <f>RPT_DOAN_PHI!D20</f>
        <v>NV Tài liệu và HDCX</v>
      </c>
      <c r="E20" s="139">
        <f>VLOOKUP($B20,GD_CHUNG!$B$5:$J$384,4,FALSE)</f>
        <v>0</v>
      </c>
      <c r="F20" s="145" t="str">
        <f>VLOOKUP($B20,GD_CHUNG!$B$5:$J$912,6,FALSE)</f>
        <v>HD3N</v>
      </c>
      <c r="G20" s="145">
        <f>VLOOKUP($B20,GD_CHUNG!$B$5:$J$912,7,FALSE)</f>
        <v>0</v>
      </c>
      <c r="H20" s="145">
        <f>VLOOKUP($B20,GD_CHUNG!$B$5:$J$912,8,FALSE)</f>
        <v>0</v>
      </c>
      <c r="I20" s="145">
        <f>VLOOKUP($B20,GD_CHUNG!$B$5:$J$912,9,FALSE)</f>
        <v>0</v>
      </c>
      <c r="J20" s="156">
        <f>IF(COUNTBLANK(GD_CHAM_CONG!U21:AJ21)&gt;=16,1,0)</f>
        <v>0</v>
      </c>
      <c r="K20" s="49">
        <f>VLOOKUP(B20,GD_LCD_HS_LNS!$B$4:$E$914,4,FALSE)</f>
        <v>3972000</v>
      </c>
      <c r="L20" s="49">
        <f t="shared" si="1"/>
        <v>317760</v>
      </c>
      <c r="M20" s="173">
        <f t="shared" si="2"/>
        <v>59580</v>
      </c>
      <c r="N20" s="173">
        <f t="shared" si="3"/>
        <v>39720</v>
      </c>
      <c r="O20" s="173">
        <f t="shared" si="4"/>
        <v>417060</v>
      </c>
      <c r="P20" s="173">
        <f>VLOOKUP(B20,GD_CHAM_CONG!$C$1:$BI$778,58,FALSE)</f>
        <v>0</v>
      </c>
      <c r="Q20">
        <f>VLOOKUP(B20,GD_CHAM_CONG!$C$1:$BJ$778,59,FALSE)</f>
        <v>0</v>
      </c>
    </row>
    <row r="21" spans="1:17" ht="15.75" customHeight="1">
      <c r="A21" s="36">
        <v>17</v>
      </c>
      <c r="B21" s="38">
        <f>RPT_DOAN_PHI!B21</f>
        <v>10544</v>
      </c>
      <c r="C21" s="38" t="str">
        <f>RPT_DOAN_PHI!C21</f>
        <v>Trần Thị Yến Nga</v>
      </c>
      <c r="D21" s="38" t="str">
        <f>RPT_DOAN_PHI!D21</f>
        <v>NV Tài liệu và HDCX</v>
      </c>
      <c r="E21" s="139">
        <f>VLOOKUP($B21,GD_CHUNG!$B$5:$J$384,4,FALSE)</f>
        <v>0</v>
      </c>
      <c r="F21" s="145" t="str">
        <f>VLOOKUP($B21,GD_CHUNG!$B$5:$J$912,6,FALSE)</f>
        <v>HD3N</v>
      </c>
      <c r="G21" s="145">
        <f>VLOOKUP($B21,GD_CHUNG!$B$5:$J$912,7,FALSE)</f>
        <v>0</v>
      </c>
      <c r="H21" s="145">
        <f>VLOOKUP($B21,GD_CHUNG!$B$5:$J$912,8,FALSE)</f>
        <v>0</v>
      </c>
      <c r="I21" s="145">
        <f>VLOOKUP($B21,GD_CHUNG!$B$5:$J$912,9,FALSE)</f>
        <v>0</v>
      </c>
      <c r="J21" s="156">
        <f>IF(COUNTBLANK(GD_CHAM_CONG!U22:AJ22)&gt;=16,1,0)</f>
        <v>0</v>
      </c>
      <c r="K21" s="49">
        <f>VLOOKUP(B21,GD_LCD_HS_LNS!$B$4:$E$914,4,FALSE)</f>
        <v>3972000</v>
      </c>
      <c r="L21" s="49">
        <f t="shared" si="1"/>
        <v>317760</v>
      </c>
      <c r="M21" s="173">
        <f t="shared" si="2"/>
        <v>59580</v>
      </c>
      <c r="N21" s="173">
        <f t="shared" si="3"/>
        <v>39720</v>
      </c>
      <c r="O21" s="173">
        <f t="shared" si="4"/>
        <v>417060</v>
      </c>
      <c r="P21" s="173">
        <f>VLOOKUP(B21,GD_CHAM_CONG!$C$1:$BI$778,58,FALSE)</f>
        <v>0</v>
      </c>
      <c r="Q21">
        <f>VLOOKUP(B21,GD_CHAM_CONG!$C$1:$BJ$778,59,FALSE)</f>
        <v>0</v>
      </c>
    </row>
    <row r="22" spans="1:17" ht="15.75" customHeight="1">
      <c r="A22" s="36">
        <v>18</v>
      </c>
      <c r="B22" s="38">
        <f>RPT_DOAN_PHI!B22</f>
        <v>10545</v>
      </c>
      <c r="C22" s="38" t="str">
        <f>RPT_DOAN_PHI!C22</f>
        <v>Ngô Thanh Hiệp</v>
      </c>
      <c r="D22" s="38" t="str">
        <f>RPT_DOAN_PHI!D22</f>
        <v>NV Tài liệu và HDCX</v>
      </c>
      <c r="E22" s="139">
        <f>VLOOKUP($B22,GD_CHUNG!$B$5:$J$384,4,FALSE)</f>
        <v>0</v>
      </c>
      <c r="F22" s="145" t="str">
        <f>VLOOKUP($B22,GD_CHUNG!$B$5:$J$912,6,FALSE)</f>
        <v>HDKX</v>
      </c>
      <c r="G22" s="145">
        <f>VLOOKUP($B22,GD_CHUNG!$B$5:$J$912,7,FALSE)</f>
        <v>0</v>
      </c>
      <c r="H22" s="145">
        <f>VLOOKUP($B22,GD_CHUNG!$B$5:$J$912,8,FALSE)</f>
        <v>0</v>
      </c>
      <c r="I22" s="145">
        <f>VLOOKUP($B22,GD_CHUNG!$B$5:$J$912,9,FALSE)</f>
        <v>0</v>
      </c>
      <c r="J22" s="156">
        <f>IF(COUNTBLANK(GD_CHAM_CONG!U23:AJ23)&gt;=16,1,0)</f>
        <v>0</v>
      </c>
      <c r="K22" s="49">
        <f>VLOOKUP(B22,GD_LCD_HS_LNS!$B$4:$E$914,4,FALSE)</f>
        <v>4534000</v>
      </c>
      <c r="L22" s="49">
        <f t="shared" si="1"/>
        <v>362720</v>
      </c>
      <c r="M22" s="173">
        <f t="shared" si="2"/>
        <v>68010</v>
      </c>
      <c r="N22" s="173">
        <f t="shared" si="3"/>
        <v>45340</v>
      </c>
      <c r="O22" s="173">
        <f t="shared" si="4"/>
        <v>476070</v>
      </c>
      <c r="P22" s="173">
        <f>VLOOKUP(B22,GD_CHAM_CONG!$C$1:$BI$778,58,FALSE)</f>
        <v>0</v>
      </c>
      <c r="Q22">
        <f>VLOOKUP(B22,GD_CHAM_CONG!$C$1:$BJ$778,59,FALSE)</f>
        <v>0</v>
      </c>
    </row>
    <row r="23" spans="1:17" ht="15.75" customHeight="1">
      <c r="A23" s="36">
        <v>19</v>
      </c>
      <c r="B23" s="38">
        <f>RPT_DOAN_PHI!B23</f>
        <v>10546</v>
      </c>
      <c r="C23" s="38" t="str">
        <f>RPT_DOAN_PHI!C23</f>
        <v>Tạ Đăng Việt</v>
      </c>
      <c r="D23" s="38" t="str">
        <f>RPT_DOAN_PHI!D23</f>
        <v>NV Tài liệu và HDCX</v>
      </c>
      <c r="E23" s="139">
        <f>VLOOKUP($B23,GD_CHUNG!$B$5:$J$384,4,FALSE)</f>
        <v>0</v>
      </c>
      <c r="F23" s="145" t="str">
        <f>VLOOKUP($B23,GD_CHUNG!$B$5:$J$912,6,FALSE)</f>
        <v>HD3N</v>
      </c>
      <c r="G23" s="145">
        <f>VLOOKUP($B23,GD_CHUNG!$B$5:$J$912,7,FALSE)</f>
        <v>0</v>
      </c>
      <c r="H23" s="145">
        <f>VLOOKUP($B23,GD_CHUNG!$B$5:$J$912,8,FALSE)</f>
        <v>0</v>
      </c>
      <c r="I23" s="145">
        <f>VLOOKUP($B23,GD_CHUNG!$B$5:$J$912,9,FALSE)</f>
        <v>0</v>
      </c>
      <c r="J23" s="156">
        <f>IF(COUNTBLANK(GD_CHAM_CONG!U24:AJ24)&gt;=16,1,0)</f>
        <v>0</v>
      </c>
      <c r="K23" s="49">
        <f>VLOOKUP(B23,GD_LCD_HS_LNS!$B$4:$E$914,4,FALSE)</f>
        <v>3972000</v>
      </c>
      <c r="L23" s="49">
        <f t="shared" si="1"/>
        <v>317760</v>
      </c>
      <c r="M23" s="173">
        <f t="shared" si="2"/>
        <v>59580</v>
      </c>
      <c r="N23" s="173">
        <f t="shared" si="3"/>
        <v>39720</v>
      </c>
      <c r="O23" s="173">
        <f t="shared" si="4"/>
        <v>417060</v>
      </c>
      <c r="P23" s="173">
        <f>VLOOKUP(B23,GD_CHAM_CONG!$C$1:$BI$778,58,FALSE)</f>
        <v>0</v>
      </c>
      <c r="Q23">
        <f>VLOOKUP(B23,GD_CHAM_CONG!$C$1:$BJ$778,59,FALSE)</f>
        <v>0</v>
      </c>
    </row>
    <row r="24" spans="1:17" ht="15.75" customHeight="1">
      <c r="A24" s="36">
        <v>20</v>
      </c>
      <c r="B24" s="38">
        <f>RPT_DOAN_PHI!B24</f>
        <v>10547</v>
      </c>
      <c r="C24" s="38" t="str">
        <f>RPT_DOAN_PHI!C24</f>
        <v>Đào Thanh Hải</v>
      </c>
      <c r="D24" s="38" t="str">
        <f>RPT_DOAN_PHI!D24</f>
        <v>NV Tài liệu và HDCX</v>
      </c>
      <c r="E24" s="139">
        <f>VLOOKUP($B24,GD_CHUNG!$B$5:$J$384,4,FALSE)</f>
        <v>0</v>
      </c>
      <c r="F24" s="145" t="str">
        <f>VLOOKUP($B24,GD_CHUNG!$B$5:$J$912,6,FALSE)</f>
        <v>HD3N</v>
      </c>
      <c r="G24" s="145">
        <f>VLOOKUP($B24,GD_CHUNG!$B$5:$J$912,7,FALSE)</f>
        <v>0</v>
      </c>
      <c r="H24" s="145">
        <f>VLOOKUP($B24,GD_CHUNG!$B$5:$J$912,8,FALSE)</f>
        <v>0</v>
      </c>
      <c r="I24" s="145">
        <f>VLOOKUP($B24,GD_CHUNG!$B$5:$J$912,9,FALSE)</f>
        <v>0</v>
      </c>
      <c r="J24" s="156">
        <f>IF(COUNTBLANK(GD_CHAM_CONG!U25:AJ25)&gt;=16,1,0)</f>
        <v>0</v>
      </c>
      <c r="K24" s="49">
        <f>VLOOKUP(B24,GD_LCD_HS_LNS!$B$4:$E$914,4,FALSE)</f>
        <v>3972000</v>
      </c>
      <c r="L24" s="49">
        <f t="shared" si="1"/>
        <v>317760</v>
      </c>
      <c r="M24" s="173">
        <f t="shared" si="2"/>
        <v>59580</v>
      </c>
      <c r="N24" s="173">
        <f t="shared" si="3"/>
        <v>39720</v>
      </c>
      <c r="O24" s="173">
        <f t="shared" si="4"/>
        <v>417060</v>
      </c>
      <c r="P24" s="173">
        <f>VLOOKUP(B24,GD_CHAM_CONG!$C$1:$BI$778,58,FALSE)</f>
        <v>0</v>
      </c>
      <c r="Q24">
        <f>VLOOKUP(B24,GD_CHAM_CONG!$C$1:$BJ$778,59,FALSE)</f>
        <v>0</v>
      </c>
    </row>
    <row r="25" spans="1:17" ht="14.25">
      <c r="A25" s="36">
        <v>21</v>
      </c>
      <c r="B25" s="38">
        <f>RPT_DOAN_PHI!B25</f>
        <v>10549</v>
      </c>
      <c r="C25" s="38" t="str">
        <f>RPT_DOAN_PHI!C25</f>
        <v>Nguyễn Thanh Hải</v>
      </c>
      <c r="D25" s="38" t="str">
        <f>RPT_DOAN_PHI!D25</f>
        <v>NV Tài liệu và HDCX</v>
      </c>
      <c r="E25" s="139">
        <f>VLOOKUP($B25,GD_CHUNG!$B$5:$J$384,4,FALSE)</f>
        <v>0</v>
      </c>
      <c r="F25" s="145" t="str">
        <f>VLOOKUP($B25,GD_CHUNG!$B$5:$J$912,6,FALSE)</f>
        <v>HDKX</v>
      </c>
      <c r="G25" s="145">
        <f>VLOOKUP($B25,GD_CHUNG!$B$5:$J$912,7,FALSE)</f>
        <v>0</v>
      </c>
      <c r="H25" s="145">
        <f>VLOOKUP($B25,GD_CHUNG!$B$5:$J$912,8,FALSE)</f>
        <v>0</v>
      </c>
      <c r="I25" s="145">
        <f>VLOOKUP($B25,GD_CHUNG!$B$5:$J$912,9,FALSE)</f>
        <v>0</v>
      </c>
      <c r="J25" s="156">
        <f>IF(COUNTBLANK(GD_CHAM_CONG!U26:AJ26)&gt;=16,1,0)</f>
        <v>0</v>
      </c>
      <c r="K25" s="49">
        <f>VLOOKUP(B25,GD_LCD_HS_LNS!$B$4:$E$914,4,FALSE)</f>
        <v>3972000</v>
      </c>
      <c r="L25" s="49">
        <f t="shared" si="1"/>
        <v>317760</v>
      </c>
      <c r="M25" s="173">
        <f t="shared" si="2"/>
        <v>59580</v>
      </c>
      <c r="N25" s="173">
        <f t="shared" si="3"/>
        <v>39720</v>
      </c>
      <c r="O25" s="173">
        <f t="shared" si="4"/>
        <v>417060</v>
      </c>
      <c r="P25" s="173">
        <f>VLOOKUP(B25,GD_CHAM_CONG!$C$1:$BI$778,58,FALSE)</f>
        <v>0</v>
      </c>
      <c r="Q25">
        <f>VLOOKUP(B25,GD_CHAM_CONG!$C$1:$BJ$778,59,FALSE)</f>
        <v>0</v>
      </c>
    </row>
    <row r="26" spans="1:17" ht="14.25">
      <c r="A26" s="36">
        <v>22</v>
      </c>
      <c r="B26" s="38">
        <f>RPT_DOAN_PHI!B26</f>
        <v>10550</v>
      </c>
      <c r="C26" s="38" t="str">
        <f>RPT_DOAN_PHI!C26</f>
        <v>Vũ Đức Thiện</v>
      </c>
      <c r="D26" s="38" t="str">
        <f>RPT_DOAN_PHI!D26</f>
        <v>NV Tài liệu và HDCX</v>
      </c>
      <c r="E26" s="139">
        <f>VLOOKUP($B26,GD_CHUNG!$B$5:$J$384,4,FALSE)</f>
        <v>0</v>
      </c>
      <c r="F26" s="145" t="str">
        <f>VLOOKUP($B26,GD_CHUNG!$B$5:$J$912,6,FALSE)</f>
        <v>HDKX</v>
      </c>
      <c r="G26" s="145">
        <f>VLOOKUP($B26,GD_CHUNG!$B$5:$J$912,7,FALSE)</f>
        <v>0</v>
      </c>
      <c r="H26" s="145">
        <f>VLOOKUP($B26,GD_CHUNG!$B$5:$J$912,8,FALSE)</f>
        <v>0</v>
      </c>
      <c r="I26" s="145">
        <f>VLOOKUP($B26,GD_CHUNG!$B$5:$J$912,9,FALSE)</f>
        <v>0</v>
      </c>
      <c r="J26" s="156">
        <f>IF(COUNTBLANK(GD_CHAM_CONG!U27:AJ27)&gt;=16,1,0)</f>
        <v>0</v>
      </c>
      <c r="K26" s="49">
        <f>VLOOKUP(B26,GD_LCD_HS_LNS!$B$4:$E$914,4,FALSE)</f>
        <v>3972000</v>
      </c>
      <c r="L26" s="49">
        <f t="shared" si="1"/>
        <v>317760</v>
      </c>
      <c r="M26" s="173">
        <f t="shared" si="2"/>
        <v>59580</v>
      </c>
      <c r="N26" s="173">
        <f t="shared" si="3"/>
        <v>39720</v>
      </c>
      <c r="O26" s="173">
        <f t="shared" si="4"/>
        <v>417060</v>
      </c>
      <c r="P26" s="173">
        <f>VLOOKUP(B26,GD_CHAM_CONG!$C$1:$BI$778,58,FALSE)</f>
        <v>0</v>
      </c>
      <c r="Q26">
        <f>VLOOKUP(B26,GD_CHAM_CONG!$C$1:$BJ$778,59,FALSE)</f>
        <v>0</v>
      </c>
    </row>
    <row r="27" spans="1:17" ht="14.25">
      <c r="A27" s="36">
        <v>23</v>
      </c>
      <c r="B27" s="38">
        <f>RPT_DOAN_PHI!B27</f>
        <v>10551</v>
      </c>
      <c r="C27" s="38" t="str">
        <f>RPT_DOAN_PHI!C27</f>
        <v>Ngô Ngọc Long</v>
      </c>
      <c r="D27" s="38" t="str">
        <f>RPT_DOAN_PHI!D27</f>
        <v>NV Tài liệu và HDCX</v>
      </c>
      <c r="E27" s="139">
        <f>VLOOKUP($B27,GD_CHUNG!$B$5:$J$384,4,FALSE)</f>
        <v>0</v>
      </c>
      <c r="F27" s="145" t="str">
        <f>VLOOKUP($B27,GD_CHUNG!$B$5:$J$912,6,FALSE)</f>
        <v>HDKX</v>
      </c>
      <c r="G27" s="145">
        <f>VLOOKUP($B27,GD_CHUNG!$B$5:$J$912,7,FALSE)</f>
        <v>0</v>
      </c>
      <c r="H27" s="145">
        <f>VLOOKUP($B27,GD_CHUNG!$B$5:$J$912,8,FALSE)</f>
        <v>0</v>
      </c>
      <c r="I27" s="145">
        <f>VLOOKUP($B27,GD_CHUNG!$B$5:$J$912,9,FALSE)</f>
        <v>0</v>
      </c>
      <c r="J27" s="156">
        <f>IF(COUNTBLANK(GD_CHAM_CONG!U28:AJ28)&gt;=16,1,0)</f>
        <v>0</v>
      </c>
      <c r="K27" s="49">
        <f>VLOOKUP(B27,GD_LCD_HS_LNS!$B$4:$E$914,4,FALSE)</f>
        <v>4534000</v>
      </c>
      <c r="L27" s="49">
        <f t="shared" si="1"/>
        <v>362720</v>
      </c>
      <c r="M27" s="173">
        <f t="shared" si="2"/>
        <v>68010</v>
      </c>
      <c r="N27" s="173">
        <f t="shared" si="3"/>
        <v>45340</v>
      </c>
      <c r="O27" s="173">
        <f t="shared" si="4"/>
        <v>476070</v>
      </c>
      <c r="P27" s="173">
        <f>VLOOKUP(B27,GD_CHAM_CONG!$C$1:$BI$778,58,FALSE)</f>
        <v>0</v>
      </c>
      <c r="Q27">
        <f>VLOOKUP(B27,GD_CHAM_CONG!$C$1:$BJ$778,59,FALSE)</f>
        <v>0</v>
      </c>
    </row>
    <row r="28" spans="1:17" ht="14.25">
      <c r="A28" s="36">
        <v>24</v>
      </c>
      <c r="B28" s="38">
        <f>RPT_DOAN_PHI!B28</f>
        <v>10552</v>
      </c>
      <c r="C28" s="38" t="str">
        <f>RPT_DOAN_PHI!C28</f>
        <v>Nguyễn Thúy Hà</v>
      </c>
      <c r="D28" s="38" t="str">
        <f>RPT_DOAN_PHI!D28</f>
        <v>NV Tài liệu và HDCX</v>
      </c>
      <c r="E28" s="139">
        <f>VLOOKUP($B28,GD_CHUNG!$B$5:$J$384,4,FALSE)</f>
        <v>0</v>
      </c>
      <c r="F28" s="145" t="str">
        <f>VLOOKUP($B28,GD_CHUNG!$B$5:$J$912,6,FALSE)</f>
        <v>HDKX</v>
      </c>
      <c r="G28" s="145">
        <f>VLOOKUP($B28,GD_CHUNG!$B$5:$J$912,7,FALSE)</f>
        <v>0</v>
      </c>
      <c r="H28" s="145">
        <f>VLOOKUP($B28,GD_CHUNG!$B$5:$J$912,8,FALSE)</f>
        <v>0</v>
      </c>
      <c r="I28" s="145">
        <f>VLOOKUP($B28,GD_CHUNG!$B$5:$J$912,9,FALSE)</f>
        <v>0</v>
      </c>
      <c r="J28" s="156">
        <f>IF(COUNTBLANK(GD_CHAM_CONG!U29:AJ29)&gt;=16,1,0)</f>
        <v>0</v>
      </c>
      <c r="K28" s="49">
        <f>VLOOKUP(B28,GD_LCD_HS_LNS!$B$4:$E$914,4,FALSE)</f>
        <v>3972000</v>
      </c>
      <c r="L28" s="49">
        <f t="shared" si="1"/>
        <v>317760</v>
      </c>
      <c r="M28" s="173">
        <f t="shared" si="2"/>
        <v>59580</v>
      </c>
      <c r="N28" s="173">
        <f t="shared" si="3"/>
        <v>39720</v>
      </c>
      <c r="O28" s="173">
        <f t="shared" si="4"/>
        <v>417060</v>
      </c>
      <c r="P28" s="173">
        <f>VLOOKUP(B28,GD_CHAM_CONG!$C$1:$BI$778,58,FALSE)</f>
        <v>0</v>
      </c>
      <c r="Q28">
        <f>VLOOKUP(B28,GD_CHAM_CONG!$C$1:$BJ$778,59,FALSE)</f>
        <v>0</v>
      </c>
    </row>
    <row r="29" spans="1:17" ht="14.25">
      <c r="A29" s="36">
        <v>25</v>
      </c>
      <c r="B29" s="38">
        <f>RPT_DOAN_PHI!B29</f>
        <v>10553</v>
      </c>
      <c r="C29" s="38" t="str">
        <f>RPT_DOAN_PHI!C29</f>
        <v>Đỗ Thanh Tùng</v>
      </c>
      <c r="D29" s="38" t="str">
        <f>RPT_DOAN_PHI!D29</f>
        <v>NV Tài liệu và HDCX</v>
      </c>
      <c r="E29" s="139">
        <f>VLOOKUP($B29,GD_CHUNG!$B$5:$J$384,4,FALSE)</f>
        <v>0</v>
      </c>
      <c r="F29" s="145" t="str">
        <f>VLOOKUP($B29,GD_CHUNG!$B$5:$J$912,6,FALSE)</f>
        <v>HDKX</v>
      </c>
      <c r="G29" s="145">
        <f>VLOOKUP($B29,GD_CHUNG!$B$5:$J$912,7,FALSE)</f>
        <v>0</v>
      </c>
      <c r="H29" s="145">
        <f>VLOOKUP($B29,GD_CHUNG!$B$5:$J$912,8,FALSE)</f>
        <v>0</v>
      </c>
      <c r="I29" s="145">
        <f>VLOOKUP($B29,GD_CHUNG!$B$5:$J$912,9,FALSE)</f>
        <v>0</v>
      </c>
      <c r="J29" s="156">
        <f>IF(COUNTBLANK(GD_CHAM_CONG!U30:AJ30)&gt;=16,1,0)</f>
        <v>0</v>
      </c>
      <c r="K29" s="49">
        <f>VLOOKUP(B29,GD_LCD_HS_LNS!$B$4:$E$914,4,FALSE)</f>
        <v>3972000</v>
      </c>
      <c r="L29" s="49">
        <f t="shared" si="1"/>
        <v>317760</v>
      </c>
      <c r="M29" s="173">
        <f t="shared" si="2"/>
        <v>59580</v>
      </c>
      <c r="N29" s="173">
        <f t="shared" si="3"/>
        <v>39720</v>
      </c>
      <c r="O29" s="173">
        <f t="shared" si="4"/>
        <v>417060</v>
      </c>
      <c r="P29" s="173">
        <f>VLOOKUP(B29,GD_CHAM_CONG!$C$1:$BI$778,58,FALSE)</f>
        <v>0</v>
      </c>
      <c r="Q29">
        <f>VLOOKUP(B29,GD_CHAM_CONG!$C$1:$BJ$778,59,FALSE)</f>
        <v>0</v>
      </c>
    </row>
    <row r="30" spans="1:17" ht="14.25">
      <c r="A30" s="36">
        <v>26</v>
      </c>
      <c r="B30" s="38">
        <f>RPT_DOAN_PHI!B30</f>
        <v>11126</v>
      </c>
      <c r="C30" s="38" t="str">
        <f>RPT_DOAN_PHI!C30</f>
        <v>Nguyễn Thị Thanh Hoa</v>
      </c>
      <c r="D30" s="38" t="str">
        <f>RPT_DOAN_PHI!D30</f>
        <v>NV Tài liệu và HDCX</v>
      </c>
      <c r="E30" s="139">
        <f>VLOOKUP($B30,GD_CHUNG!$B$5:$J$384,4,FALSE)</f>
        <v>0</v>
      </c>
      <c r="F30" s="145" t="str">
        <f>VLOOKUP($B30,GD_CHUNG!$B$5:$J$912,6,FALSE)</f>
        <v>HD3N</v>
      </c>
      <c r="G30" s="145">
        <f>VLOOKUP($B30,GD_CHUNG!$B$5:$J$912,7,FALSE)</f>
        <v>0</v>
      </c>
      <c r="H30" s="145">
        <f>VLOOKUP($B30,GD_CHUNG!$B$5:$J$912,8,FALSE)</f>
        <v>0</v>
      </c>
      <c r="I30" s="145">
        <f>VLOOKUP($B30,GD_CHUNG!$B$5:$J$912,9,FALSE)</f>
        <v>0</v>
      </c>
      <c r="J30" s="156">
        <f>IF(COUNTBLANK(GD_CHAM_CONG!U31:AJ31)&gt;=16,1,0)</f>
        <v>0</v>
      </c>
      <c r="K30" s="49">
        <f>VLOOKUP(B30,GD_LCD_HS_LNS!$B$4:$E$914,4,FALSE)</f>
        <v>3972000</v>
      </c>
      <c r="L30" s="49">
        <f t="shared" si="1"/>
        <v>317760</v>
      </c>
      <c r="M30" s="173">
        <f t="shared" si="2"/>
        <v>59580</v>
      </c>
      <c r="N30" s="173">
        <f t="shared" si="3"/>
        <v>39720</v>
      </c>
      <c r="O30" s="173">
        <f t="shared" si="4"/>
        <v>417060</v>
      </c>
      <c r="P30" s="173">
        <f>VLOOKUP(B30,GD_CHAM_CONG!$C$1:$BI$778,58,FALSE)</f>
        <v>0</v>
      </c>
      <c r="Q30">
        <f>VLOOKUP(B30,GD_CHAM_CONG!$C$1:$BJ$778,59,FALSE)</f>
        <v>0</v>
      </c>
    </row>
    <row r="31" spans="1:17" ht="14.25">
      <c r="A31" s="36">
        <v>27</v>
      </c>
      <c r="B31" s="38">
        <f>RPT_DOAN_PHI!B31</f>
        <v>11127</v>
      </c>
      <c r="C31" s="38" t="str">
        <f>RPT_DOAN_PHI!C31</f>
        <v>Phí Thị Huyền Trang</v>
      </c>
      <c r="D31" s="38" t="str">
        <f>RPT_DOAN_PHI!D31</f>
        <v>NV Tài liệu và HDCX</v>
      </c>
      <c r="E31" s="139">
        <f>VLOOKUP($B31,GD_CHUNG!$B$5:$J$384,4,FALSE)</f>
        <v>0</v>
      </c>
      <c r="F31" s="145" t="str">
        <f>VLOOKUP($B31,GD_CHUNG!$B$5:$J$912,6,FALSE)</f>
        <v>HD3N</v>
      </c>
      <c r="G31" s="145">
        <f>VLOOKUP($B31,GD_CHUNG!$B$5:$J$912,7,FALSE)</f>
        <v>0</v>
      </c>
      <c r="H31" s="145">
        <f>VLOOKUP($B31,GD_CHUNG!$B$5:$J$912,8,FALSE)</f>
        <v>0</v>
      </c>
      <c r="I31" s="145">
        <f>VLOOKUP($B31,GD_CHUNG!$B$5:$J$912,9,FALSE)</f>
        <v>0</v>
      </c>
      <c r="J31" s="156">
        <f>IF(COUNTBLANK(GD_CHAM_CONG!U32:AJ32)&gt;=16,1,0)</f>
        <v>0</v>
      </c>
      <c r="K31" s="49">
        <f>VLOOKUP(B31,GD_LCD_HS_LNS!$B$4:$E$914,4,FALSE)</f>
        <v>3972000</v>
      </c>
      <c r="L31" s="49">
        <f t="shared" si="1"/>
        <v>317760</v>
      </c>
      <c r="M31" s="173">
        <f t="shared" si="2"/>
        <v>59580</v>
      </c>
      <c r="N31" s="173">
        <f t="shared" si="3"/>
        <v>39720</v>
      </c>
      <c r="O31" s="173">
        <f t="shared" si="4"/>
        <v>417060</v>
      </c>
      <c r="P31" s="173">
        <f>VLOOKUP(B31,GD_CHAM_CONG!$C$1:$BI$778,58,FALSE)</f>
        <v>0</v>
      </c>
      <c r="Q31">
        <f>VLOOKUP(B31,GD_CHAM_CONG!$C$1:$BJ$778,59,FALSE)</f>
        <v>0</v>
      </c>
    </row>
    <row r="32" spans="1:17" ht="14.25">
      <c r="A32" s="36">
        <v>28</v>
      </c>
      <c r="B32" s="38">
        <f>RPT_DOAN_PHI!B32</f>
        <v>11128</v>
      </c>
      <c r="C32" s="38" t="str">
        <f>RPT_DOAN_PHI!C32</f>
        <v>Hoàng Thị Yến</v>
      </c>
      <c r="D32" s="38" t="str">
        <f>RPT_DOAN_PHI!D32</f>
        <v>NV Tài liệu và HDCX</v>
      </c>
      <c r="E32" s="139">
        <f>VLOOKUP($B32,GD_CHUNG!$B$5:$J$384,4,FALSE)</f>
        <v>0</v>
      </c>
      <c r="F32" s="145" t="str">
        <f>VLOOKUP($B32,GD_CHUNG!$B$5:$J$912,6,FALSE)</f>
        <v>HD3N</v>
      </c>
      <c r="G32" s="145">
        <f>VLOOKUP($B32,GD_CHUNG!$B$5:$J$912,7,FALSE)</f>
        <v>0</v>
      </c>
      <c r="H32" s="145">
        <f>VLOOKUP($B32,GD_CHUNG!$B$5:$J$912,8,FALSE)</f>
        <v>0</v>
      </c>
      <c r="I32" s="145">
        <f>VLOOKUP($B32,GD_CHUNG!$B$5:$J$912,9,FALSE)</f>
        <v>0</v>
      </c>
      <c r="J32" s="156">
        <f>IF(COUNTBLANK(GD_CHAM_CONG!U33:AJ33)&gt;=16,1,0)</f>
        <v>0</v>
      </c>
      <c r="K32" s="49">
        <f>VLOOKUP(B32,GD_LCD_HS_LNS!$B$4:$E$914,4,FALSE)</f>
        <v>3972000</v>
      </c>
      <c r="L32" s="49">
        <f t="shared" si="1"/>
        <v>317760</v>
      </c>
      <c r="M32" s="173">
        <f t="shared" si="2"/>
        <v>59580</v>
      </c>
      <c r="N32" s="173">
        <f t="shared" si="3"/>
        <v>39720</v>
      </c>
      <c r="O32" s="173">
        <f t="shared" si="4"/>
        <v>417060</v>
      </c>
      <c r="P32" s="173">
        <f>VLOOKUP(B32,GD_CHAM_CONG!$C$1:$BI$778,58,FALSE)</f>
        <v>0</v>
      </c>
      <c r="Q32">
        <f>VLOOKUP(B32,GD_CHAM_CONG!$C$1:$BJ$778,59,FALSE)</f>
        <v>0</v>
      </c>
    </row>
    <row r="33" spans="1:17" ht="14.25">
      <c r="A33" s="36">
        <v>29</v>
      </c>
      <c r="B33" s="38">
        <f>RPT_DOAN_PHI!B33</f>
        <v>11130</v>
      </c>
      <c r="C33" s="38" t="str">
        <f>RPT_DOAN_PHI!C33</f>
        <v>Nguyễn Đình Trung</v>
      </c>
      <c r="D33" s="38" t="str">
        <f>RPT_DOAN_PHI!D33</f>
        <v>NV Tài liệu và HDCX</v>
      </c>
      <c r="E33" s="139">
        <f>VLOOKUP($B33,GD_CHUNG!$B$5:$J$384,4,FALSE)</f>
        <v>0</v>
      </c>
      <c r="F33" s="145" t="str">
        <f>VLOOKUP($B33,GD_CHUNG!$B$5:$J$912,6,FALSE)</f>
        <v>HD3N</v>
      </c>
      <c r="G33" s="145">
        <f>VLOOKUP($B33,GD_CHUNG!$B$5:$J$912,7,FALSE)</f>
        <v>0</v>
      </c>
      <c r="H33" s="145">
        <f>VLOOKUP($B33,GD_CHUNG!$B$5:$J$912,8,FALSE)</f>
        <v>0</v>
      </c>
      <c r="I33" s="145">
        <f>VLOOKUP($B33,GD_CHUNG!$B$5:$J$912,9,FALSE)</f>
        <v>0</v>
      </c>
      <c r="J33" s="156">
        <f>IF(COUNTBLANK(GD_CHAM_CONG!U34:AJ34)&gt;=16,1,0)</f>
        <v>0</v>
      </c>
      <c r="K33" s="49">
        <f>VLOOKUP(B33,GD_LCD_HS_LNS!$B$4:$E$914,4,FALSE)</f>
        <v>3972000</v>
      </c>
      <c r="L33" s="49">
        <f t="shared" si="1"/>
        <v>317760</v>
      </c>
      <c r="M33" s="173">
        <f t="shared" si="2"/>
        <v>59580</v>
      </c>
      <c r="N33" s="173">
        <f t="shared" si="3"/>
        <v>39720</v>
      </c>
      <c r="O33" s="173">
        <f t="shared" si="4"/>
        <v>417060</v>
      </c>
      <c r="P33" s="173">
        <f>VLOOKUP(B33,GD_CHAM_CONG!$C$1:$BI$778,58,FALSE)</f>
        <v>0</v>
      </c>
      <c r="Q33">
        <f>VLOOKUP(B33,GD_CHAM_CONG!$C$1:$BJ$778,59,FALSE)</f>
        <v>0</v>
      </c>
    </row>
    <row r="34" spans="1:17" ht="14.25">
      <c r="A34" s="36">
        <v>30</v>
      </c>
      <c r="B34" s="38">
        <f>RPT_DOAN_PHI!B34</f>
        <v>11131</v>
      </c>
      <c r="C34" s="38" t="str">
        <f>RPT_DOAN_PHI!C34</f>
        <v>Vũ Tuấn Anh</v>
      </c>
      <c r="D34" s="38" t="str">
        <f>RPT_DOAN_PHI!D34</f>
        <v>NV Tài liệu và HDCX</v>
      </c>
      <c r="E34" s="139">
        <f>VLOOKUP($B34,GD_CHUNG!$B$5:$J$384,4,FALSE)</f>
        <v>0</v>
      </c>
      <c r="F34" s="145" t="str">
        <f>VLOOKUP($B34,GD_CHUNG!$B$5:$J$912,6,FALSE)</f>
        <v>HD3N</v>
      </c>
      <c r="G34" s="145">
        <f>VLOOKUP($B34,GD_CHUNG!$B$5:$J$912,7,FALSE)</f>
        <v>0</v>
      </c>
      <c r="H34" s="145">
        <f>VLOOKUP($B34,GD_CHUNG!$B$5:$J$912,8,FALSE)</f>
        <v>0</v>
      </c>
      <c r="I34" s="145">
        <f>VLOOKUP($B34,GD_CHUNG!$B$5:$J$912,9,FALSE)</f>
        <v>0</v>
      </c>
      <c r="J34" s="156">
        <f>IF(COUNTBLANK(GD_CHAM_CONG!U35:AJ35)&gt;=16,1,0)</f>
        <v>0</v>
      </c>
      <c r="K34" s="49">
        <f>VLOOKUP(B34,GD_LCD_HS_LNS!$B$4:$E$914,4,FALSE)</f>
        <v>3972000</v>
      </c>
      <c r="L34" s="49">
        <f t="shared" si="1"/>
        <v>317760</v>
      </c>
      <c r="M34" s="173">
        <f t="shared" si="2"/>
        <v>59580</v>
      </c>
      <c r="N34" s="173">
        <f t="shared" si="3"/>
        <v>39720</v>
      </c>
      <c r="O34" s="173">
        <f t="shared" si="4"/>
        <v>417060</v>
      </c>
      <c r="P34" s="173">
        <f>VLOOKUP(B34,GD_CHAM_CONG!$C$1:$BI$778,58,FALSE)</f>
        <v>0</v>
      </c>
      <c r="Q34">
        <f>VLOOKUP(B34,GD_CHAM_CONG!$C$1:$BJ$778,59,FALSE)</f>
        <v>0</v>
      </c>
    </row>
    <row r="35" spans="1:17" ht="14.25">
      <c r="A35" s="36">
        <v>31</v>
      </c>
      <c r="B35" s="38">
        <f>RPT_DOAN_PHI!B35</f>
        <v>12552</v>
      </c>
      <c r="C35" s="38" t="str">
        <f>RPT_DOAN_PHI!C35</f>
        <v>Mai Hoàng Phương</v>
      </c>
      <c r="D35" s="38" t="str">
        <f>RPT_DOAN_PHI!D35</f>
        <v>NV Tài liệu và HDCX</v>
      </c>
      <c r="E35" s="139">
        <f>VLOOKUP($B35,GD_CHUNG!$B$5:$J$384,4,FALSE)</f>
        <v>0</v>
      </c>
      <c r="F35" s="145" t="str">
        <f>VLOOKUP($B35,GD_CHUNG!$B$5:$J$912,6,FALSE)</f>
        <v>HD3N</v>
      </c>
      <c r="G35" s="145">
        <f>VLOOKUP($B35,GD_CHUNG!$B$5:$J$912,7,FALSE)</f>
        <v>0</v>
      </c>
      <c r="H35" s="145">
        <f>VLOOKUP($B35,GD_CHUNG!$B$5:$J$912,8,FALSE)</f>
        <v>0</v>
      </c>
      <c r="I35" s="145">
        <f>VLOOKUP($B35,GD_CHUNG!$B$5:$J$912,9,FALSE)</f>
        <v>0</v>
      </c>
      <c r="J35" s="156">
        <f>IF(COUNTBLANK(GD_CHAM_CONG!U36:AJ36)&gt;=16,1,0)</f>
        <v>0</v>
      </c>
      <c r="K35" s="49">
        <f>VLOOKUP(B35,GD_LCD_HS_LNS!$B$4:$E$914,4,FALSE)</f>
        <v>3972000</v>
      </c>
      <c r="L35" s="49">
        <f t="shared" si="1"/>
        <v>317760</v>
      </c>
      <c r="M35" s="173">
        <f t="shared" si="2"/>
        <v>59580</v>
      </c>
      <c r="N35" s="173">
        <f t="shared" si="3"/>
        <v>39720</v>
      </c>
      <c r="O35" s="173">
        <f t="shared" si="4"/>
        <v>417060</v>
      </c>
      <c r="P35" s="173">
        <f>VLOOKUP(B35,GD_CHAM_CONG!$C$1:$BI$778,58,FALSE)</f>
        <v>0</v>
      </c>
      <c r="Q35">
        <f>VLOOKUP(B35,GD_CHAM_CONG!$C$1:$BJ$778,59,FALSE)</f>
        <v>0</v>
      </c>
    </row>
    <row r="36" spans="1:17" ht="14.25">
      <c r="A36" s="36">
        <v>32</v>
      </c>
      <c r="B36" s="38">
        <f>RPT_DOAN_PHI!B36</f>
        <v>12553</v>
      </c>
      <c r="C36" s="38" t="str">
        <f>RPT_DOAN_PHI!C36</f>
        <v>Phạm Duy Hải</v>
      </c>
      <c r="D36" s="38" t="str">
        <f>RPT_DOAN_PHI!D36</f>
        <v>NV Tài liệu và HDCX</v>
      </c>
      <c r="E36" s="139">
        <f>VLOOKUP($B36,GD_CHUNG!$B$5:$J$384,4,FALSE)</f>
        <v>0</v>
      </c>
      <c r="F36" s="145" t="str">
        <f>VLOOKUP($B36,GD_CHUNG!$B$5:$J$912,6,FALSE)</f>
        <v>HD3N</v>
      </c>
      <c r="G36" s="145">
        <f>VLOOKUP($B36,GD_CHUNG!$B$5:$J$912,7,FALSE)</f>
        <v>0</v>
      </c>
      <c r="H36" s="145">
        <f>VLOOKUP($B36,GD_CHUNG!$B$5:$J$912,8,FALSE)</f>
        <v>0</v>
      </c>
      <c r="I36" s="145">
        <f>VLOOKUP($B36,GD_CHUNG!$B$5:$J$912,9,FALSE)</f>
        <v>0</v>
      </c>
      <c r="J36" s="156">
        <f>IF(COUNTBLANK(GD_CHAM_CONG!U37:AJ37)&gt;=16,1,0)</f>
        <v>0</v>
      </c>
      <c r="K36" s="49">
        <f>VLOOKUP(B36,GD_LCD_HS_LNS!$B$4:$E$914,4,FALSE)</f>
        <v>3972000</v>
      </c>
      <c r="L36" s="49">
        <f t="shared" si="1"/>
        <v>317760</v>
      </c>
      <c r="M36" s="173">
        <f t="shared" si="2"/>
        <v>59580</v>
      </c>
      <c r="N36" s="173">
        <f t="shared" si="3"/>
        <v>39720</v>
      </c>
      <c r="O36" s="173">
        <f t="shared" si="4"/>
        <v>417060</v>
      </c>
      <c r="P36" s="173">
        <f>VLOOKUP(B36,GD_CHAM_CONG!$C$1:$BI$778,58,FALSE)</f>
        <v>0</v>
      </c>
      <c r="Q36">
        <f>VLOOKUP(B36,GD_CHAM_CONG!$C$1:$BJ$778,59,FALSE)</f>
        <v>0</v>
      </c>
    </row>
    <row r="37" spans="1:17" ht="14.25">
      <c r="A37" s="36">
        <v>33</v>
      </c>
      <c r="B37" s="38">
        <f>RPT_DOAN_PHI!B37</f>
        <v>12565</v>
      </c>
      <c r="C37" s="38" t="str">
        <f>RPT_DOAN_PHI!C37</f>
        <v>Vũ Trọng Nghĩa</v>
      </c>
      <c r="D37" s="38" t="str">
        <f>RPT_DOAN_PHI!D37</f>
        <v>NV Tài liệu và HDCX</v>
      </c>
      <c r="E37" s="139">
        <f>VLOOKUP($B37,GD_CHUNG!$B$5:$J$384,4,FALSE)</f>
        <v>0</v>
      </c>
      <c r="F37" s="145" t="str">
        <f>VLOOKUP($B37,GD_CHUNG!$B$5:$J$912,6,FALSE)</f>
        <v>HD3N</v>
      </c>
      <c r="G37" s="145">
        <f>VLOOKUP($B37,GD_CHUNG!$B$5:$J$912,7,FALSE)</f>
        <v>0</v>
      </c>
      <c r="H37" s="145">
        <f>VLOOKUP($B37,GD_CHUNG!$B$5:$J$912,8,FALSE)</f>
        <v>0</v>
      </c>
      <c r="I37" s="145">
        <f>VLOOKUP($B37,GD_CHUNG!$B$5:$J$912,9,FALSE)</f>
        <v>0</v>
      </c>
      <c r="J37" s="156">
        <f>IF(COUNTBLANK(GD_CHAM_CONG!U38:AJ38)&gt;=16,1,0)</f>
        <v>0</v>
      </c>
      <c r="K37" s="49">
        <f>VLOOKUP(B37,GD_LCD_HS_LNS!$B$4:$E$914,4,FALSE)</f>
        <v>3972000</v>
      </c>
      <c r="L37" s="49">
        <f t="shared" si="1"/>
        <v>317760</v>
      </c>
      <c r="M37" s="173">
        <f t="shared" si="2"/>
        <v>59580</v>
      </c>
      <c r="N37" s="173">
        <f t="shared" si="3"/>
        <v>39720</v>
      </c>
      <c r="O37" s="173">
        <f t="shared" si="4"/>
        <v>417060</v>
      </c>
      <c r="P37" s="173">
        <f>VLOOKUP(B37,GD_CHAM_CONG!$C$1:$BI$778,58,FALSE)</f>
        <v>0</v>
      </c>
      <c r="Q37">
        <f>VLOOKUP(B37,GD_CHAM_CONG!$C$1:$BJ$778,59,FALSE)</f>
        <v>0</v>
      </c>
    </row>
    <row r="38" spans="1:17" ht="14.25">
      <c r="A38" s="36">
        <v>34</v>
      </c>
      <c r="B38" s="38">
        <f>RPT_DOAN_PHI!B38</f>
        <v>12566</v>
      </c>
      <c r="C38" s="38" t="str">
        <f>RPT_DOAN_PHI!C38</f>
        <v>Hoàng Duy Thái</v>
      </c>
      <c r="D38" s="38" t="str">
        <f>RPT_DOAN_PHI!D38</f>
        <v>NV Tài liệu và HDCX</v>
      </c>
      <c r="E38" s="139">
        <f>VLOOKUP($B38,GD_CHUNG!$B$5:$J$384,4,FALSE)</f>
        <v>0</v>
      </c>
      <c r="F38" s="145" t="str">
        <f>VLOOKUP($B38,GD_CHUNG!$B$5:$J$912,6,FALSE)</f>
        <v>HD3N</v>
      </c>
      <c r="G38" s="145">
        <f>VLOOKUP($B38,GD_CHUNG!$B$5:$J$912,7,FALSE)</f>
        <v>0</v>
      </c>
      <c r="H38" s="145">
        <f>VLOOKUP($B38,GD_CHUNG!$B$5:$J$912,8,FALSE)</f>
        <v>0</v>
      </c>
      <c r="I38" s="145">
        <f>VLOOKUP($B38,GD_CHUNG!$B$5:$J$912,9,FALSE)</f>
        <v>0</v>
      </c>
      <c r="J38" s="156">
        <f>IF(COUNTBLANK(GD_CHAM_CONG!U39:AJ39)&gt;=16,1,0)</f>
        <v>0</v>
      </c>
      <c r="K38" s="49">
        <f>VLOOKUP(B38,GD_LCD_HS_LNS!$B$4:$E$914,4,FALSE)</f>
        <v>3972000</v>
      </c>
      <c r="L38" s="49">
        <f t="shared" si="1"/>
        <v>317760</v>
      </c>
      <c r="M38" s="173">
        <f t="shared" si="2"/>
        <v>59580</v>
      </c>
      <c r="N38" s="173">
        <f t="shared" si="3"/>
        <v>39720</v>
      </c>
      <c r="O38" s="173">
        <f t="shared" si="4"/>
        <v>417060</v>
      </c>
      <c r="P38" s="173">
        <f>VLOOKUP(B38,GD_CHAM_CONG!$C$1:$BI$778,58,FALSE)</f>
        <v>0</v>
      </c>
      <c r="Q38">
        <f>VLOOKUP(B38,GD_CHAM_CONG!$C$1:$BJ$778,59,FALSE)</f>
        <v>0</v>
      </c>
    </row>
    <row r="39" spans="1:17" ht="14.25">
      <c r="A39" s="36">
        <v>35</v>
      </c>
      <c r="B39" s="38">
        <f>RPT_DOAN_PHI!B39</f>
        <v>13356</v>
      </c>
      <c r="C39" s="38" t="str">
        <f>RPT_DOAN_PHI!C39</f>
        <v>Trần Anh Sơn</v>
      </c>
      <c r="D39" s="38" t="str">
        <f>RPT_DOAN_PHI!D39</f>
        <v>NV Tài liệu và HDCX</v>
      </c>
      <c r="E39" s="139">
        <f>VLOOKUP($B39,GD_CHUNG!$B$5:$J$384,4,FALSE)</f>
        <v>0</v>
      </c>
      <c r="F39" s="145" t="str">
        <f>VLOOKUP($B39,GD_CHUNG!$B$5:$J$912,6,FALSE)</f>
        <v>HD3N</v>
      </c>
      <c r="G39" s="145">
        <f>VLOOKUP($B39,GD_CHUNG!$B$5:$J$912,7,FALSE)</f>
        <v>0</v>
      </c>
      <c r="H39" s="145">
        <f>VLOOKUP($B39,GD_CHUNG!$B$5:$J$912,8,FALSE)</f>
        <v>0</v>
      </c>
      <c r="I39" s="145">
        <f>VLOOKUP($B39,GD_CHUNG!$B$5:$J$912,9,FALSE)</f>
        <v>0</v>
      </c>
      <c r="J39" s="156">
        <f>IF(COUNTBLANK(GD_CHAM_CONG!U40:AJ40)&gt;=16,1,0)</f>
        <v>0</v>
      </c>
      <c r="K39" s="49">
        <f>VLOOKUP(B39,GD_LCD_HS_LNS!$B$4:$E$914,4,FALSE)</f>
        <v>3972000</v>
      </c>
      <c r="L39" s="49">
        <f t="shared" si="1"/>
        <v>317760</v>
      </c>
      <c r="M39" s="173">
        <f t="shared" si="2"/>
        <v>59580</v>
      </c>
      <c r="N39" s="173">
        <f t="shared" si="3"/>
        <v>39720</v>
      </c>
      <c r="O39" s="173">
        <f t="shared" si="4"/>
        <v>417060</v>
      </c>
      <c r="P39" s="173">
        <f>VLOOKUP(B39,GD_CHAM_CONG!$C$1:$BI$778,58,FALSE)</f>
        <v>0</v>
      </c>
      <c r="Q39">
        <f>VLOOKUP(B39,GD_CHAM_CONG!$C$1:$BJ$778,59,FALSE)</f>
        <v>0</v>
      </c>
    </row>
    <row r="40" spans="1:17" ht="14.25">
      <c r="A40" s="36">
        <v>36</v>
      </c>
      <c r="B40" s="38">
        <f>RPT_DOAN_PHI!B40</f>
        <v>13357</v>
      </c>
      <c r="C40" s="38" t="str">
        <f>RPT_DOAN_PHI!C40</f>
        <v>Nguyễn Trường Giang</v>
      </c>
      <c r="D40" s="38" t="str">
        <f>RPT_DOAN_PHI!D40</f>
        <v>NV Tài liệu và HDCX</v>
      </c>
      <c r="E40" s="139">
        <f>VLOOKUP($B40,GD_CHUNG!$B$5:$J$384,4,FALSE)</f>
        <v>0</v>
      </c>
      <c r="F40" s="145" t="str">
        <f>VLOOKUP($B40,GD_CHUNG!$B$5:$J$912,6,FALSE)</f>
        <v>HD3N</v>
      </c>
      <c r="G40" s="145">
        <f>VLOOKUP($B40,GD_CHUNG!$B$5:$J$912,7,FALSE)</f>
        <v>0</v>
      </c>
      <c r="H40" s="145">
        <f>VLOOKUP($B40,GD_CHUNG!$B$5:$J$912,8,FALSE)</f>
        <v>0</v>
      </c>
      <c r="I40" s="145">
        <f>VLOOKUP($B40,GD_CHUNG!$B$5:$J$912,9,FALSE)</f>
        <v>0</v>
      </c>
      <c r="J40" s="156">
        <f>IF(COUNTBLANK(GD_CHAM_CONG!U41:AJ41)&gt;=16,1,0)</f>
        <v>0</v>
      </c>
      <c r="K40" s="49">
        <f>VLOOKUP(B40,GD_LCD_HS_LNS!$B$4:$E$914,4,FALSE)</f>
        <v>3972000</v>
      </c>
      <c r="L40" s="49">
        <f t="shared" si="1"/>
        <v>317760</v>
      </c>
      <c r="M40" s="173">
        <f t="shared" si="2"/>
        <v>59580</v>
      </c>
      <c r="N40" s="173">
        <f t="shared" si="3"/>
        <v>39720</v>
      </c>
      <c r="O40" s="173">
        <f t="shared" si="4"/>
        <v>417060</v>
      </c>
      <c r="P40" s="173">
        <f>VLOOKUP(B40,GD_CHAM_CONG!$C$1:$BI$778,58,FALSE)</f>
        <v>0</v>
      </c>
      <c r="Q40">
        <f>VLOOKUP(B40,GD_CHAM_CONG!$C$1:$BJ$778,59,FALSE)</f>
        <v>0</v>
      </c>
    </row>
    <row r="41" spans="1:17" ht="14.25">
      <c r="A41" s="36">
        <v>37</v>
      </c>
      <c r="B41" s="38">
        <f>RPT_DOAN_PHI!B41</f>
        <v>13358</v>
      </c>
      <c r="C41" s="38" t="str">
        <f>RPT_DOAN_PHI!C41</f>
        <v>Phan Thế Chung</v>
      </c>
      <c r="D41" s="38" t="str">
        <f>RPT_DOAN_PHI!D41</f>
        <v>NV Tài liệu và HDCX</v>
      </c>
      <c r="E41" s="139">
        <f>VLOOKUP($B41,GD_CHUNG!$B$5:$J$384,4,FALSE)</f>
        <v>0</v>
      </c>
      <c r="F41" s="145" t="str">
        <f>VLOOKUP($B41,GD_CHUNG!$B$5:$J$912,6,FALSE)</f>
        <v>HD3N</v>
      </c>
      <c r="G41" s="145">
        <f>VLOOKUP($B41,GD_CHUNG!$B$5:$J$912,7,FALSE)</f>
        <v>0</v>
      </c>
      <c r="H41" s="145">
        <f>VLOOKUP($B41,GD_CHUNG!$B$5:$J$912,8,FALSE)</f>
        <v>0</v>
      </c>
      <c r="I41" s="145">
        <f>VLOOKUP($B41,GD_CHUNG!$B$5:$J$912,9,FALSE)</f>
        <v>0</v>
      </c>
      <c r="J41" s="156">
        <f>IF(COUNTBLANK(GD_CHAM_CONG!U42:AJ42)&gt;=16,1,0)</f>
        <v>0</v>
      </c>
      <c r="K41" s="49">
        <f>VLOOKUP(B41,GD_LCD_HS_LNS!$B$4:$E$914,4,FALSE)</f>
        <v>3972000</v>
      </c>
      <c r="L41" s="49">
        <f t="shared" si="1"/>
        <v>317760</v>
      </c>
      <c r="M41" s="173">
        <f t="shared" si="2"/>
        <v>59580</v>
      </c>
      <c r="N41" s="173">
        <f t="shared" si="3"/>
        <v>39720</v>
      </c>
      <c r="O41" s="173">
        <f t="shared" si="4"/>
        <v>417060</v>
      </c>
      <c r="P41" s="173">
        <f>VLOOKUP(B41,GD_CHAM_CONG!$C$1:$BI$778,58,FALSE)</f>
        <v>0</v>
      </c>
      <c r="Q41">
        <f>VLOOKUP(B41,GD_CHAM_CONG!$C$1:$BJ$778,59,FALSE)</f>
        <v>0</v>
      </c>
    </row>
    <row r="42" spans="1:17" ht="14.25">
      <c r="A42" s="36">
        <v>38</v>
      </c>
      <c r="B42" s="38">
        <f>RPT_DOAN_PHI!B42</f>
        <v>13359</v>
      </c>
      <c r="C42" s="38" t="str">
        <f>RPT_DOAN_PHI!C42</f>
        <v>Dương Đức An</v>
      </c>
      <c r="D42" s="38" t="str">
        <f>RPT_DOAN_PHI!D42</f>
        <v>NV Tài liệu và HDCX</v>
      </c>
      <c r="E42" s="139">
        <f>VLOOKUP($B42,GD_CHUNG!$B$5:$J$384,4,FALSE)</f>
        <v>0</v>
      </c>
      <c r="F42" s="145" t="str">
        <f>VLOOKUP($B42,GD_CHUNG!$B$5:$J$912,6,FALSE)</f>
        <v>HD3N</v>
      </c>
      <c r="G42" s="145">
        <f>VLOOKUP($B42,GD_CHUNG!$B$5:$J$912,7,FALSE)</f>
        <v>0</v>
      </c>
      <c r="H42" s="145">
        <f>VLOOKUP($B42,GD_CHUNG!$B$5:$J$912,8,FALSE)</f>
        <v>0</v>
      </c>
      <c r="I42" s="145">
        <f>VLOOKUP($B42,GD_CHUNG!$B$5:$J$912,9,FALSE)</f>
        <v>0</v>
      </c>
      <c r="J42" s="156">
        <f>IF(COUNTBLANK(GD_CHAM_CONG!U43:AJ43)&gt;=16,1,0)</f>
        <v>0</v>
      </c>
      <c r="K42" s="49">
        <f>VLOOKUP(B42,GD_LCD_HS_LNS!$B$4:$E$914,4,FALSE)</f>
        <v>3972000</v>
      </c>
      <c r="L42" s="49">
        <f t="shared" si="1"/>
        <v>317760</v>
      </c>
      <c r="M42" s="173">
        <f t="shared" si="2"/>
        <v>59580</v>
      </c>
      <c r="N42" s="173">
        <f t="shared" si="3"/>
        <v>39720</v>
      </c>
      <c r="O42" s="173">
        <f t="shared" si="4"/>
        <v>417060</v>
      </c>
      <c r="P42" s="173">
        <f>VLOOKUP(B42,GD_CHAM_CONG!$C$1:$BI$778,58,FALSE)</f>
        <v>0</v>
      </c>
      <c r="Q42">
        <f>VLOOKUP(B42,GD_CHAM_CONG!$C$1:$BJ$778,59,FALSE)</f>
        <v>0</v>
      </c>
    </row>
    <row r="43" spans="1:17" ht="14.25">
      <c r="A43" s="36">
        <v>39</v>
      </c>
      <c r="B43" s="38">
        <f>RPT_DOAN_PHI!B43</f>
        <v>13360</v>
      </c>
      <c r="C43" s="38" t="str">
        <f>RPT_DOAN_PHI!C43</f>
        <v>Nguyễn Tự Tuyền</v>
      </c>
      <c r="D43" s="38" t="str">
        <f>RPT_DOAN_PHI!D43</f>
        <v>NV Tài liệu và HDCX</v>
      </c>
      <c r="E43" s="139">
        <f>VLOOKUP($B43,GD_CHUNG!$B$5:$J$384,4,FALSE)</f>
        <v>0</v>
      </c>
      <c r="F43" s="145" t="str">
        <f>VLOOKUP($B43,GD_CHUNG!$B$5:$J$912,6,FALSE)</f>
        <v>HD3N</v>
      </c>
      <c r="G43" s="145">
        <f>VLOOKUP($B43,GD_CHUNG!$B$5:$J$912,7,FALSE)</f>
        <v>0</v>
      </c>
      <c r="H43" s="145">
        <f>VLOOKUP($B43,GD_CHUNG!$B$5:$J$912,8,FALSE)</f>
        <v>0</v>
      </c>
      <c r="I43" s="145">
        <f>VLOOKUP($B43,GD_CHUNG!$B$5:$J$912,9,FALSE)</f>
        <v>0</v>
      </c>
      <c r="J43" s="156">
        <f>IF(COUNTBLANK(GD_CHAM_CONG!U44:AJ44)&gt;=16,1,0)</f>
        <v>0</v>
      </c>
      <c r="K43" s="49">
        <f>VLOOKUP(B43,GD_LCD_HS_LNS!$B$4:$E$914,4,FALSE)</f>
        <v>3972000</v>
      </c>
      <c r="L43" s="49">
        <f t="shared" si="1"/>
        <v>317760</v>
      </c>
      <c r="M43" s="173">
        <f t="shared" si="2"/>
        <v>59580</v>
      </c>
      <c r="N43" s="173">
        <f t="shared" si="3"/>
        <v>39720</v>
      </c>
      <c r="O43" s="173">
        <f t="shared" si="4"/>
        <v>417060</v>
      </c>
      <c r="P43" s="173">
        <f>VLOOKUP(B43,GD_CHAM_CONG!$C$1:$BI$778,58,FALSE)</f>
        <v>0</v>
      </c>
      <c r="Q43">
        <f>VLOOKUP(B43,GD_CHAM_CONG!$C$1:$BJ$778,59,FALSE)</f>
        <v>0</v>
      </c>
    </row>
    <row r="44" spans="1:17" ht="14.25">
      <c r="A44" s="36">
        <v>40</v>
      </c>
      <c r="B44" s="38">
        <f>RPT_DOAN_PHI!B44</f>
        <v>10535</v>
      </c>
      <c r="C44" s="38" t="str">
        <f>RPT_DOAN_PHI!C44</f>
        <v>Nguyễn Văn Duẩn</v>
      </c>
      <c r="D44" s="38" t="str">
        <f>RPT_DOAN_PHI!D44</f>
        <v>Nv Thống kê</v>
      </c>
      <c r="E44" s="139">
        <f>VLOOKUP($B44,GD_CHUNG!$B$5:$J$384,4,FALSE)</f>
        <v>0</v>
      </c>
      <c r="F44" s="145" t="str">
        <f>VLOOKUP($B44,GD_CHUNG!$B$5:$J$912,6,FALSE)</f>
        <v>HDKX</v>
      </c>
      <c r="G44" s="145">
        <f>VLOOKUP($B44,GD_CHUNG!$B$5:$J$912,7,FALSE)</f>
        <v>0</v>
      </c>
      <c r="H44" s="145">
        <f>VLOOKUP($B44,GD_CHUNG!$B$5:$J$912,8,FALSE)</f>
        <v>0</v>
      </c>
      <c r="I44" s="145">
        <f>VLOOKUP($B44,GD_CHUNG!$B$5:$J$912,9,FALSE)</f>
        <v>0</v>
      </c>
      <c r="J44" s="156">
        <f>IF(COUNTBLANK(GD_CHAM_CONG!U45:AJ45)&gt;=16,1,0)</f>
        <v>0</v>
      </c>
      <c r="K44" s="49">
        <f>VLOOKUP(B44,GD_LCD_HS_LNS!$B$4:$E$914,4,FALSE)</f>
        <v>3488000</v>
      </c>
      <c r="L44" s="49">
        <f t="shared" si="1"/>
        <v>279040</v>
      </c>
      <c r="M44" s="173">
        <f t="shared" si="2"/>
        <v>52320</v>
      </c>
      <c r="N44" s="173">
        <f t="shared" si="3"/>
        <v>34880</v>
      </c>
      <c r="O44" s="173">
        <f t="shared" si="4"/>
        <v>366240</v>
      </c>
      <c r="P44" s="173">
        <f>VLOOKUP(B44,GD_CHAM_CONG!$C$1:$BI$778,58,FALSE)</f>
        <v>0</v>
      </c>
      <c r="Q44">
        <f>VLOOKUP(B44,GD_CHAM_CONG!$C$1:$BJ$778,59,FALSE)</f>
        <v>0</v>
      </c>
    </row>
    <row r="45" spans="1:17" ht="14.25">
      <c r="A45" s="36">
        <v>41</v>
      </c>
      <c r="B45" s="38">
        <f>RPT_DOAN_PHI!B45</f>
        <v>13527</v>
      </c>
      <c r="C45" s="38" t="str">
        <f>RPT_DOAN_PHI!C45</f>
        <v>Chu Lữ Thu Phương</v>
      </c>
      <c r="D45" s="38" t="str">
        <f>RPT_DOAN_PHI!D45</f>
        <v>NV Thủ tục bay, không báo</v>
      </c>
      <c r="E45" s="139">
        <f>VLOOKUP($B45,GD_CHUNG!$B$5:$J$384,4,FALSE)</f>
        <v>0</v>
      </c>
      <c r="F45" s="145" t="str">
        <f>VLOOKUP($B45,GD_CHUNG!$B$5:$J$912,6,FALSE)</f>
        <v>HD1N</v>
      </c>
      <c r="G45" s="145">
        <f>VLOOKUP($B45,GD_CHUNG!$B$5:$J$912,7,FALSE)</f>
        <v>0</v>
      </c>
      <c r="H45" s="145">
        <f>VLOOKUP($B45,GD_CHUNG!$B$5:$J$912,8,FALSE)</f>
        <v>0</v>
      </c>
      <c r="I45" s="145">
        <f>VLOOKUP($B45,GD_CHUNG!$B$5:$J$912,9,FALSE)</f>
        <v>0</v>
      </c>
      <c r="J45" s="156">
        <f>IF(COUNTBLANK(GD_CHAM_CONG!U46:AJ46)&gt;=16,1,0)</f>
        <v>0</v>
      </c>
      <c r="K45" s="49">
        <f>VLOOKUP(B45,GD_LCD_HS_LNS!$B$4:$E$914,4,FALSE)</f>
        <v>3972000</v>
      </c>
      <c r="L45" s="49">
        <f t="shared" si="1"/>
        <v>317760</v>
      </c>
      <c r="M45" s="173">
        <f t="shared" si="2"/>
        <v>59580</v>
      </c>
      <c r="N45" s="173">
        <f t="shared" si="3"/>
        <v>39720</v>
      </c>
      <c r="O45" s="173">
        <f t="shared" si="4"/>
        <v>417060</v>
      </c>
      <c r="P45" s="173">
        <f>VLOOKUP(B45,GD_CHAM_CONG!$C$1:$BI$778,58,FALSE)</f>
        <v>0</v>
      </c>
      <c r="Q45">
        <f>VLOOKUP(B45,GD_CHAM_CONG!$C$1:$BJ$778,59,FALSE)</f>
        <v>0</v>
      </c>
    </row>
    <row r="46" spans="1:17" ht="14.25">
      <c r="A46" s="36">
        <v>42</v>
      </c>
      <c r="B46" s="38">
        <f>RPT_DOAN_PHI!B46</f>
        <v>13528</v>
      </c>
      <c r="C46" s="38" t="str">
        <f>RPT_DOAN_PHI!C46</f>
        <v>Cao Thị Trà Giang</v>
      </c>
      <c r="D46" s="38" t="str">
        <f>RPT_DOAN_PHI!D46</f>
        <v>NV Thủ tục bay, không báo</v>
      </c>
      <c r="E46" s="139">
        <f>VLOOKUP($B46,GD_CHUNG!$B$5:$J$384,4,FALSE)</f>
        <v>0</v>
      </c>
      <c r="F46" s="145" t="str">
        <f>VLOOKUP($B46,GD_CHUNG!$B$5:$J$912,6,FALSE)</f>
        <v>HD1N</v>
      </c>
      <c r="G46" s="145">
        <f>VLOOKUP($B46,GD_CHUNG!$B$5:$J$912,7,FALSE)</f>
        <v>0</v>
      </c>
      <c r="H46" s="145">
        <f>VLOOKUP($B46,GD_CHUNG!$B$5:$J$912,8,FALSE)</f>
        <v>0</v>
      </c>
      <c r="I46" s="145">
        <f>VLOOKUP($B46,GD_CHUNG!$B$5:$J$912,9,FALSE)</f>
        <v>0</v>
      </c>
      <c r="J46" s="156">
        <f>IF(COUNTBLANK(GD_CHAM_CONG!U47:AJ47)&gt;=16,1,0)</f>
        <v>0</v>
      </c>
      <c r="K46" s="49">
        <f>VLOOKUP(B46,GD_LCD_HS_LNS!$B$4:$E$914,4,FALSE)</f>
        <v>3972000</v>
      </c>
      <c r="L46" s="49">
        <f t="shared" si="1"/>
        <v>317760</v>
      </c>
      <c r="M46" s="173">
        <f t="shared" si="2"/>
        <v>59580</v>
      </c>
      <c r="N46" s="173">
        <f t="shared" si="3"/>
        <v>39720</v>
      </c>
      <c r="O46" s="173">
        <f t="shared" si="4"/>
        <v>417060</v>
      </c>
      <c r="P46" s="173">
        <f>VLOOKUP(B46,GD_CHAM_CONG!$C$1:$BI$778,58,FALSE)</f>
        <v>0</v>
      </c>
      <c r="Q46">
        <f>VLOOKUP(B46,GD_CHAM_CONG!$C$1:$BJ$778,59,FALSE)</f>
        <v>0</v>
      </c>
    </row>
    <row r="47" spans="1:17" ht="14.25">
      <c r="A47" s="36">
        <v>43</v>
      </c>
      <c r="B47" s="38">
        <f>RPT_DOAN_PHI!B47</f>
        <v>10536</v>
      </c>
      <c r="C47" s="38" t="str">
        <f>RPT_DOAN_PHI!C47</f>
        <v>Nguyễn Tiến Dũng</v>
      </c>
      <c r="D47" s="38" t="str">
        <f>RPT_DOAN_PHI!D47</f>
        <v>NV ULD</v>
      </c>
      <c r="E47" s="139">
        <f>VLOOKUP($B47,GD_CHUNG!$B$5:$J$384,4,FALSE)</f>
        <v>0</v>
      </c>
      <c r="F47" s="145" t="str">
        <f>VLOOKUP($B47,GD_CHUNG!$B$5:$J$912,6,FALSE)</f>
        <v>HDKX</v>
      </c>
      <c r="G47" s="145">
        <f>VLOOKUP($B47,GD_CHUNG!$B$5:$J$912,7,FALSE)</f>
        <v>0</v>
      </c>
      <c r="H47" s="145">
        <f>VLOOKUP($B47,GD_CHUNG!$B$5:$J$912,8,FALSE)</f>
        <v>0</v>
      </c>
      <c r="I47" s="145">
        <f>VLOOKUP($B47,GD_CHUNG!$B$5:$J$912,9,FALSE)</f>
        <v>0</v>
      </c>
      <c r="J47" s="156">
        <f>IF(COUNTBLANK(GD_CHAM_CONG!U48:AJ48)&gt;=16,1,0)</f>
        <v>0</v>
      </c>
      <c r="K47" s="49">
        <f>VLOOKUP(B47,GD_LCD_HS_LNS!$B$4:$E$914,4,FALSE)</f>
        <v>3778000</v>
      </c>
      <c r="L47" s="49">
        <f t="shared" si="1"/>
        <v>302240</v>
      </c>
      <c r="M47" s="173">
        <f t="shared" si="2"/>
        <v>56670</v>
      </c>
      <c r="N47" s="173">
        <f t="shared" si="3"/>
        <v>37780</v>
      </c>
      <c r="O47" s="173">
        <f t="shared" si="4"/>
        <v>396690</v>
      </c>
      <c r="P47" s="173">
        <f>VLOOKUP(B47,GD_CHAM_CONG!$C$1:$BI$778,58,FALSE)</f>
        <v>0</v>
      </c>
      <c r="Q47">
        <f>VLOOKUP(B47,GD_CHAM_CONG!$C$1:$BJ$778,59,FALSE)</f>
        <v>0</v>
      </c>
    </row>
    <row r="48" spans="1:17" ht="14.25">
      <c r="A48" s="36">
        <v>44</v>
      </c>
      <c r="B48" s="38">
        <f>RPT_DOAN_PHI!B48</f>
        <v>11355</v>
      </c>
      <c r="C48" s="38" t="str">
        <f>RPT_DOAN_PHI!C48</f>
        <v>Văn Anh Tuấn</v>
      </c>
      <c r="D48" s="38" t="str">
        <f>RPT_DOAN_PHI!D48</f>
        <v>NV ULD</v>
      </c>
      <c r="E48" s="139">
        <f>VLOOKUP($B48,GD_CHUNG!$B$5:$J$384,4,FALSE)</f>
        <v>0</v>
      </c>
      <c r="F48" s="145" t="str">
        <f>VLOOKUP($B48,GD_CHUNG!$B$5:$J$912,6,FALSE)</f>
        <v>HD3N</v>
      </c>
      <c r="G48" s="145">
        <f>VLOOKUP($B48,GD_CHUNG!$B$5:$J$912,7,FALSE)</f>
        <v>0</v>
      </c>
      <c r="H48" s="145">
        <f>VLOOKUP($B48,GD_CHUNG!$B$5:$J$912,8,FALSE)</f>
        <v>0</v>
      </c>
      <c r="I48" s="145">
        <f>VLOOKUP($B48,GD_CHUNG!$B$5:$J$912,9,FALSE)</f>
        <v>0</v>
      </c>
      <c r="J48" s="156">
        <f>IF(COUNTBLANK(GD_CHAM_CONG!U49:AJ49)&gt;=16,1,0)</f>
        <v>0</v>
      </c>
      <c r="K48" s="49">
        <f>VLOOKUP(B48,GD_LCD_HS_LNS!$B$4:$E$914,4,FALSE)</f>
        <v>3778000</v>
      </c>
      <c r="L48" s="49">
        <f t="shared" si="1"/>
        <v>302240</v>
      </c>
      <c r="M48" s="173">
        <f t="shared" si="2"/>
        <v>56670</v>
      </c>
      <c r="N48" s="173">
        <f t="shared" si="3"/>
        <v>37780</v>
      </c>
      <c r="O48" s="173">
        <f t="shared" si="4"/>
        <v>396690</v>
      </c>
      <c r="P48" s="173">
        <f>VLOOKUP(B48,GD_CHAM_CONG!$C$1:$BI$778,58,FALSE)</f>
        <v>0</v>
      </c>
      <c r="Q48">
        <f>VLOOKUP(B48,GD_CHAM_CONG!$C$1:$BJ$778,59,FALSE)</f>
        <v>0</v>
      </c>
    </row>
    <row r="49" spans="1:17" ht="14.25">
      <c r="A49" s="36">
        <v>45</v>
      </c>
      <c r="B49" s="38">
        <f>RPT_DOAN_PHI!B49</f>
        <v>12593</v>
      </c>
      <c r="C49" s="38" t="str">
        <f>RPT_DOAN_PHI!C49</f>
        <v>Phạm Trần Tuấn Minh</v>
      </c>
      <c r="D49" s="38" t="str">
        <f>RPT_DOAN_PHI!D49</f>
        <v>NV ULD</v>
      </c>
      <c r="E49" s="139">
        <f>VLOOKUP($B49,GD_CHUNG!$B$5:$J$384,4,FALSE)</f>
        <v>0</v>
      </c>
      <c r="F49" s="145" t="str">
        <f>VLOOKUP($B49,GD_CHUNG!$B$5:$J$912,6,FALSE)</f>
        <v>HD3N</v>
      </c>
      <c r="G49" s="145">
        <f>VLOOKUP($B49,GD_CHUNG!$B$5:$J$912,7,FALSE)</f>
        <v>0</v>
      </c>
      <c r="H49" s="145">
        <f>VLOOKUP($B49,GD_CHUNG!$B$5:$J$912,8,FALSE)</f>
        <v>0</v>
      </c>
      <c r="I49" s="145">
        <f>VLOOKUP($B49,GD_CHUNG!$B$5:$J$912,9,FALSE)</f>
        <v>0</v>
      </c>
      <c r="J49" s="156">
        <f>IF(COUNTBLANK(GD_CHAM_CONG!U50:AJ50)&gt;=16,1,0)</f>
        <v>0</v>
      </c>
      <c r="K49" s="49">
        <f>VLOOKUP(B49,GD_LCD_HS_LNS!$B$4:$E$914,4,FALSE)</f>
        <v>3778000</v>
      </c>
      <c r="L49" s="49">
        <f t="shared" si="1"/>
        <v>302240</v>
      </c>
      <c r="M49" s="173">
        <f t="shared" si="2"/>
        <v>56670</v>
      </c>
      <c r="N49" s="173">
        <f t="shared" si="3"/>
        <v>37780</v>
      </c>
      <c r="O49" s="173">
        <f t="shared" si="4"/>
        <v>396690</v>
      </c>
      <c r="P49" s="173">
        <f>VLOOKUP(B49,GD_CHAM_CONG!$C$1:$BI$778,58,FALSE)</f>
        <v>0</v>
      </c>
      <c r="Q49">
        <f>VLOOKUP(B49,GD_CHAM_CONG!$C$1:$BJ$778,59,FALSE)</f>
        <v>0</v>
      </c>
    </row>
    <row r="50" spans="1:17" ht="14.25">
      <c r="A50" s="36">
        <v>46</v>
      </c>
      <c r="B50" s="38">
        <f>RPT_DOAN_PHI!B50</f>
        <v>12594</v>
      </c>
      <c r="C50" s="38" t="str">
        <f>RPT_DOAN_PHI!C50</f>
        <v>Đỗ Đình Quân</v>
      </c>
      <c r="D50" s="38" t="str">
        <f>RPT_DOAN_PHI!D50</f>
        <v>NV ULD</v>
      </c>
      <c r="E50" s="139">
        <f>VLOOKUP($B50,GD_CHUNG!$B$5:$J$384,4,FALSE)</f>
        <v>0</v>
      </c>
      <c r="F50" s="145" t="str">
        <f>VLOOKUP($B50,GD_CHUNG!$B$5:$J$912,6,FALSE)</f>
        <v>HD3N</v>
      </c>
      <c r="G50" s="145">
        <f>VLOOKUP($B50,GD_CHUNG!$B$5:$J$912,7,FALSE)</f>
        <v>0</v>
      </c>
      <c r="H50" s="145">
        <f>VLOOKUP($B50,GD_CHUNG!$B$5:$J$912,8,FALSE)</f>
        <v>0</v>
      </c>
      <c r="I50" s="145">
        <f>VLOOKUP($B50,GD_CHUNG!$B$5:$J$912,9,FALSE)</f>
        <v>0</v>
      </c>
      <c r="J50" s="156">
        <f>IF(COUNTBLANK(GD_CHAM_CONG!U51:AJ51)&gt;=16,1,0)</f>
        <v>0</v>
      </c>
      <c r="K50" s="49">
        <f>VLOOKUP(B50,GD_LCD_HS_LNS!$B$4:$E$914,4,FALSE)</f>
        <v>3778000</v>
      </c>
      <c r="L50" s="49">
        <f t="shared" si="1"/>
        <v>302240</v>
      </c>
      <c r="M50" s="173">
        <f t="shared" si="2"/>
        <v>56670</v>
      </c>
      <c r="N50" s="173">
        <f t="shared" si="3"/>
        <v>37780</v>
      </c>
      <c r="O50" s="173">
        <f t="shared" si="4"/>
        <v>396690</v>
      </c>
      <c r="P50" s="173">
        <f>VLOOKUP(B50,GD_CHAM_CONG!$C$1:$BI$778,58,FALSE)</f>
        <v>0</v>
      </c>
      <c r="Q50">
        <f>VLOOKUP(B50,GD_CHAM_CONG!$C$1:$BJ$778,59,FALSE)</f>
        <v>0</v>
      </c>
    </row>
    <row r="51" spans="1:17" ht="14.25">
      <c r="A51" s="36">
        <v>47</v>
      </c>
      <c r="B51" s="38">
        <f>RPT_DOAN_PHI!B51</f>
        <v>12595</v>
      </c>
      <c r="C51" s="38" t="str">
        <f>RPT_DOAN_PHI!C51</f>
        <v>Lê Văn Lương</v>
      </c>
      <c r="D51" s="38" t="str">
        <f>RPT_DOAN_PHI!D51</f>
        <v>NV ULD</v>
      </c>
      <c r="E51" s="139">
        <f>VLOOKUP($B51,GD_CHUNG!$B$5:$J$384,4,FALSE)</f>
        <v>0</v>
      </c>
      <c r="F51" s="145" t="str">
        <f>VLOOKUP($B51,GD_CHUNG!$B$5:$J$912,6,FALSE)</f>
        <v>HD3N</v>
      </c>
      <c r="G51" s="145">
        <f>VLOOKUP($B51,GD_CHUNG!$B$5:$J$912,7,FALSE)</f>
        <v>0</v>
      </c>
      <c r="H51" s="145">
        <f>VLOOKUP($B51,GD_CHUNG!$B$5:$J$912,8,FALSE)</f>
        <v>0</v>
      </c>
      <c r="I51" s="145">
        <f>VLOOKUP($B51,GD_CHUNG!$B$5:$J$912,9,FALSE)</f>
        <v>0</v>
      </c>
      <c r="J51" s="156">
        <f>IF(COUNTBLANK(GD_CHAM_CONG!U52:AJ52)&gt;=16,1,0)</f>
        <v>0</v>
      </c>
      <c r="K51" s="49">
        <f>VLOOKUP(B51,GD_LCD_HS_LNS!$B$4:$E$914,4,FALSE)</f>
        <v>3778000</v>
      </c>
      <c r="L51" s="49">
        <f t="shared" si="1"/>
        <v>302240</v>
      </c>
      <c r="M51" s="173">
        <f t="shared" si="2"/>
        <v>56670</v>
      </c>
      <c r="N51" s="173">
        <f t="shared" si="3"/>
        <v>37780</v>
      </c>
      <c r="O51" s="173">
        <f t="shared" si="4"/>
        <v>396690</v>
      </c>
      <c r="P51" s="173">
        <f>VLOOKUP(B51,GD_CHAM_CONG!$C$1:$BI$778,58,FALSE)</f>
        <v>0</v>
      </c>
      <c r="Q51">
        <f>VLOOKUP(B51,GD_CHAM_CONG!$C$1:$BJ$778,59,FALSE)</f>
        <v>0</v>
      </c>
    </row>
    <row r="52" spans="1:17" ht="14.25">
      <c r="A52" s="36">
        <v>48</v>
      </c>
      <c r="B52" s="38">
        <f>RPT_DOAN_PHI!B52</f>
        <v>13669</v>
      </c>
      <c r="C52" s="38" t="str">
        <f>RPT_DOAN_PHI!C52</f>
        <v>Nguyễn Duy Hải</v>
      </c>
      <c r="D52" s="38" t="str">
        <f>RPT_DOAN_PHI!D52</f>
        <v>NV ULD</v>
      </c>
      <c r="E52" s="139">
        <f>VLOOKUP($B52,GD_CHUNG!$B$5:$J$384,4,FALSE)</f>
        <v>0</v>
      </c>
      <c r="F52" s="145" t="str">
        <f>VLOOKUP($B52,GD_CHUNG!$B$5:$J$912,6,FALSE)</f>
        <v>HD1N</v>
      </c>
      <c r="G52" s="145">
        <f>VLOOKUP($B52,GD_CHUNG!$B$5:$J$912,7,FALSE)</f>
        <v>0</v>
      </c>
      <c r="H52" s="145">
        <f>VLOOKUP($B52,GD_CHUNG!$B$5:$J$912,8,FALSE)</f>
        <v>0</v>
      </c>
      <c r="I52" s="145">
        <f>VLOOKUP($B52,GD_CHUNG!$B$5:$J$912,9,FALSE)</f>
        <v>0</v>
      </c>
      <c r="J52" s="156">
        <f>IF(COUNTBLANK(GD_CHAM_CONG!U53:AJ53)&gt;=16,1,0)</f>
        <v>0</v>
      </c>
      <c r="K52" s="49">
        <f>VLOOKUP(B52,GD_LCD_HS_LNS!$B$4:$E$914,4,FALSE)</f>
        <v>3778000</v>
      </c>
      <c r="L52" s="49">
        <f t="shared" si="1"/>
        <v>302240</v>
      </c>
      <c r="M52" s="173">
        <f t="shared" si="2"/>
        <v>56670</v>
      </c>
      <c r="N52" s="173">
        <f t="shared" si="3"/>
        <v>37780</v>
      </c>
      <c r="O52" s="173">
        <f t="shared" si="4"/>
        <v>396690</v>
      </c>
      <c r="P52" s="173">
        <f>VLOOKUP(B52,GD_CHAM_CONG!$C$1:$BI$778,58,FALSE)</f>
        <v>0</v>
      </c>
      <c r="Q52">
        <f>VLOOKUP(B52,GD_CHAM_CONG!$C$1:$BJ$778,59,FALSE)</f>
        <v>0</v>
      </c>
    </row>
    <row r="53" spans="1:17" ht="14.25">
      <c r="A53" s="36">
        <v>49</v>
      </c>
      <c r="B53" s="38">
        <f>RPT_DOAN_PHI!B53</f>
        <v>13102</v>
      </c>
      <c r="C53" s="38" t="str">
        <f>RPT_DOAN_PHI!C53</f>
        <v>Ngô Văn Sơn</v>
      </c>
      <c r="D53" s="38" t="str">
        <f>RPT_DOAN_PHI!D53</f>
        <v>Nviên HDCX</v>
      </c>
      <c r="E53" s="139">
        <f>VLOOKUP($B53,GD_CHUNG!$B$5:$J$384,4,FALSE)</f>
        <v>0</v>
      </c>
      <c r="F53" s="145" t="str">
        <f>VLOOKUP($B53,GD_CHUNG!$B$5:$J$912,6,FALSE)</f>
        <v>HD3N</v>
      </c>
      <c r="G53" s="145">
        <f>VLOOKUP($B53,GD_CHUNG!$B$5:$J$912,7,FALSE)</f>
        <v>0</v>
      </c>
      <c r="H53" s="145">
        <f>VLOOKUP($B53,GD_CHUNG!$B$5:$J$912,8,FALSE)</f>
        <v>0</v>
      </c>
      <c r="I53" s="145">
        <f>VLOOKUP($B53,GD_CHUNG!$B$5:$J$912,9,FALSE)</f>
        <v>0</v>
      </c>
      <c r="J53" s="156">
        <f>IF(COUNTBLANK(GD_CHAM_CONG!U54:AJ54)&gt;=16,1,0)</f>
        <v>0</v>
      </c>
      <c r="K53" s="49">
        <f>VLOOKUP(B53,GD_LCD_HS_LNS!$B$4:$E$914,4,FALSE)</f>
        <v>3972000</v>
      </c>
      <c r="L53" s="49">
        <f t="shared" si="1"/>
        <v>317760</v>
      </c>
      <c r="M53" s="173">
        <f t="shared" si="2"/>
        <v>59580</v>
      </c>
      <c r="N53" s="173">
        <f t="shared" si="3"/>
        <v>39720</v>
      </c>
      <c r="O53" s="173">
        <f t="shared" si="4"/>
        <v>417060</v>
      </c>
      <c r="P53" s="173">
        <f>VLOOKUP(B53,GD_CHAM_CONG!$C$1:$BI$778,58,FALSE)</f>
        <v>0</v>
      </c>
      <c r="Q53">
        <f>VLOOKUP(B53,GD_CHAM_CONG!$C$1:$BJ$778,59,FALSE)</f>
        <v>0</v>
      </c>
    </row>
    <row r="54" spans="1:17" ht="14.25">
      <c r="A54" s="36">
        <v>50</v>
      </c>
      <c r="B54" s="38">
        <f>RPT_DOAN_PHI!B54</f>
        <v>10642</v>
      </c>
      <c r="C54" s="38" t="str">
        <f>RPT_DOAN_PHI!C54</f>
        <v>Lương Văn Thăng</v>
      </c>
      <c r="D54" s="38" t="str">
        <f>RPT_DOAN_PHI!D54</f>
        <v>Trưởng phòng</v>
      </c>
      <c r="E54" s="139">
        <f>VLOOKUP($B54,GD_CHUNG!$B$5:$J$384,4,FALSE)</f>
        <v>0</v>
      </c>
      <c r="F54" s="145" t="str">
        <f>VLOOKUP($B54,GD_CHUNG!$B$5:$J$912,6,FALSE)</f>
        <v>HD3N</v>
      </c>
      <c r="G54" s="145">
        <f>VLOOKUP($B54,GD_CHUNG!$B$5:$J$912,7,FALSE)</f>
        <v>0</v>
      </c>
      <c r="H54" s="145">
        <f>VLOOKUP($B54,GD_CHUNG!$B$5:$J$912,8,FALSE)</f>
        <v>0</v>
      </c>
      <c r="I54" s="145">
        <f>VLOOKUP($B54,GD_CHUNG!$B$5:$J$912,9,FALSE)</f>
        <v>0</v>
      </c>
      <c r="J54" s="156">
        <f>IF(COUNTBLANK(GD_CHAM_CONG!U55:AJ55)&gt;=16,1,0)</f>
        <v>0</v>
      </c>
      <c r="K54" s="49">
        <f>VLOOKUP(B54,GD_LCD_HS_LNS!$B$4:$E$914,4,FALSE)</f>
        <v>5503000</v>
      </c>
      <c r="L54" s="49">
        <f t="shared" si="1"/>
        <v>440240</v>
      </c>
      <c r="M54" s="173">
        <f t="shared" si="2"/>
        <v>82545</v>
      </c>
      <c r="N54" s="173">
        <f t="shared" si="3"/>
        <v>55030</v>
      </c>
      <c r="O54" s="173">
        <f t="shared" si="4"/>
        <v>577815</v>
      </c>
      <c r="P54" s="173">
        <f>VLOOKUP(B54,GD_CHAM_CONG!$C$1:$BI$778,58,FALSE)</f>
        <v>0</v>
      </c>
      <c r="Q54">
        <f>VLOOKUP(B54,GD_CHAM_CONG!$C$1:$BJ$778,59,FALSE)</f>
        <v>0</v>
      </c>
    </row>
    <row r="55" spans="1:17" ht="14.25">
      <c r="A55" s="36">
        <v>51</v>
      </c>
      <c r="B55" s="38">
        <f>RPT_DOAN_PHI!B55</f>
        <v>10559</v>
      </c>
      <c r="C55" s="38" t="str">
        <f>RPT_DOAN_PHI!C55</f>
        <v>Nguyễn Tiến Hiệp</v>
      </c>
      <c r="D55" s="38" t="str">
        <f>RPT_DOAN_PHI!D55</f>
        <v>NV Kế hoạch</v>
      </c>
      <c r="E55" s="139">
        <f>VLOOKUP($B55,GD_CHUNG!$B$5:$J$384,4,FALSE)</f>
        <v>0</v>
      </c>
      <c r="F55" s="145" t="str">
        <f>VLOOKUP($B55,GD_CHUNG!$B$5:$J$912,6,FALSE)</f>
        <v>HDKX</v>
      </c>
      <c r="G55" s="145">
        <f>VLOOKUP($B55,GD_CHUNG!$B$5:$J$912,7,FALSE)</f>
        <v>0</v>
      </c>
      <c r="H55" s="145">
        <f>VLOOKUP($B55,GD_CHUNG!$B$5:$J$912,8,FALSE)</f>
        <v>0</v>
      </c>
      <c r="I55" s="145">
        <f>VLOOKUP($B55,GD_CHUNG!$B$5:$J$912,9,FALSE)</f>
        <v>0</v>
      </c>
      <c r="J55" s="156">
        <f>IF(COUNTBLANK(GD_CHAM_CONG!U56:AJ56)&gt;=16,1,0)</f>
        <v>0</v>
      </c>
      <c r="K55" s="49">
        <f>VLOOKUP(B55,GD_LCD_HS_LNS!$B$4:$E$914,4,FALSE)</f>
        <v>4534000</v>
      </c>
      <c r="L55" s="49">
        <f t="shared" si="1"/>
        <v>362720</v>
      </c>
      <c r="M55" s="173">
        <f t="shared" si="2"/>
        <v>68010</v>
      </c>
      <c r="N55" s="173">
        <f t="shared" si="3"/>
        <v>45340</v>
      </c>
      <c r="O55" s="173">
        <f t="shared" si="4"/>
        <v>476070</v>
      </c>
      <c r="P55" s="173">
        <f>VLOOKUP(B55,GD_CHAM_CONG!$C$1:$BI$778,58,FALSE)</f>
        <v>0</v>
      </c>
      <c r="Q55">
        <f>VLOOKUP(B55,GD_CHAM_CONG!$C$1:$BJ$778,59,FALSE)</f>
        <v>0</v>
      </c>
    </row>
    <row r="56" spans="1:17" ht="14.25">
      <c r="A56" s="36">
        <v>52</v>
      </c>
      <c r="B56" s="38">
        <f>RPT_DOAN_PHI!B56</f>
        <v>10594</v>
      </c>
      <c r="C56" s="38" t="str">
        <f>RPT_DOAN_PHI!C56</f>
        <v>Lê Thị Thu Huyền</v>
      </c>
      <c r="D56" s="38" t="str">
        <f>RPT_DOAN_PHI!D56</f>
        <v>NV Kế hoạch</v>
      </c>
      <c r="E56" s="139">
        <f>VLOOKUP($B56,GD_CHUNG!$B$5:$J$384,4,FALSE)</f>
        <v>0</v>
      </c>
      <c r="F56" s="145" t="str">
        <f>VLOOKUP($B56,GD_CHUNG!$B$5:$J$912,6,FALSE)</f>
        <v>HD3N</v>
      </c>
      <c r="G56" s="145">
        <f>VLOOKUP($B56,GD_CHUNG!$B$5:$J$912,7,FALSE)</f>
        <v>0</v>
      </c>
      <c r="H56" s="145">
        <f>VLOOKUP($B56,GD_CHUNG!$B$5:$J$912,8,FALSE)</f>
        <v>0</v>
      </c>
      <c r="I56" s="145">
        <f>VLOOKUP($B56,GD_CHUNG!$B$5:$J$912,9,FALSE)</f>
        <v>0</v>
      </c>
      <c r="J56" s="156">
        <f>IF(COUNTBLANK(GD_CHAM_CONG!U57:AJ57)&gt;=16,1,0)</f>
        <v>0</v>
      </c>
      <c r="K56" s="49">
        <f>VLOOKUP(B56,GD_LCD_HS_LNS!$B$4:$E$914,4,FALSE)</f>
        <v>3488000</v>
      </c>
      <c r="L56" s="49">
        <f t="shared" si="1"/>
        <v>279040</v>
      </c>
      <c r="M56" s="173">
        <f t="shared" si="2"/>
        <v>52320</v>
      </c>
      <c r="N56" s="173">
        <f t="shared" si="3"/>
        <v>34880</v>
      </c>
      <c r="O56" s="173">
        <f t="shared" si="4"/>
        <v>366240</v>
      </c>
      <c r="P56" s="173">
        <f>VLOOKUP(B56,GD_CHAM_CONG!$C$1:$BI$778,58,FALSE)</f>
        <v>0</v>
      </c>
      <c r="Q56">
        <f>VLOOKUP(B56,GD_CHAM_CONG!$C$1:$BJ$778,59,FALSE)</f>
        <v>0</v>
      </c>
    </row>
    <row r="57" spans="1:17" ht="14.25">
      <c r="A57" s="36">
        <v>53</v>
      </c>
      <c r="B57" s="38">
        <f>RPT_DOAN_PHI!B57</f>
        <v>11146</v>
      </c>
      <c r="C57" s="38" t="str">
        <f>RPT_DOAN_PHI!C57</f>
        <v>Trần Việt Phương</v>
      </c>
      <c r="D57" s="38" t="str">
        <f>RPT_DOAN_PHI!D57</f>
        <v>NV Kế hoạch</v>
      </c>
      <c r="E57" s="139">
        <f>VLOOKUP($B57,GD_CHUNG!$B$5:$J$384,4,FALSE)</f>
        <v>0</v>
      </c>
      <c r="F57" s="145" t="str">
        <f>VLOOKUP($B57,GD_CHUNG!$B$5:$J$912,6,FALSE)</f>
        <v>HD3N</v>
      </c>
      <c r="G57" s="145">
        <f>VLOOKUP($B57,GD_CHUNG!$B$5:$J$912,7,FALSE)</f>
        <v>0</v>
      </c>
      <c r="H57" s="145">
        <f>VLOOKUP($B57,GD_CHUNG!$B$5:$J$912,8,FALSE)</f>
        <v>0</v>
      </c>
      <c r="I57" s="145">
        <f>VLOOKUP($B57,GD_CHUNG!$B$5:$J$912,9,FALSE)</f>
        <v>0</v>
      </c>
      <c r="J57" s="156">
        <f>IF(COUNTBLANK(GD_CHAM_CONG!U58:AJ58)&gt;=16,1,0)</f>
        <v>0</v>
      </c>
      <c r="K57" s="49">
        <f>VLOOKUP(B57,GD_LCD_HS_LNS!$B$4:$E$914,4,FALSE)</f>
        <v>3488000</v>
      </c>
      <c r="L57" s="49">
        <f t="shared" si="1"/>
        <v>279040</v>
      </c>
      <c r="M57" s="173">
        <f t="shared" si="2"/>
        <v>52320</v>
      </c>
      <c r="N57" s="173">
        <f t="shared" si="3"/>
        <v>34880</v>
      </c>
      <c r="O57" s="173">
        <f t="shared" si="4"/>
        <v>366240</v>
      </c>
      <c r="P57" s="173">
        <f>VLOOKUP(B57,GD_CHAM_CONG!$C$1:$BI$778,58,FALSE)</f>
        <v>0</v>
      </c>
      <c r="Q57">
        <f>VLOOKUP(B57,GD_CHAM_CONG!$C$1:$BJ$778,59,FALSE)</f>
        <v>0</v>
      </c>
    </row>
    <row r="58" spans="1:17" ht="14.25">
      <c r="A58" s="36">
        <v>54</v>
      </c>
      <c r="B58" s="38">
        <f>RPT_DOAN_PHI!B58</f>
        <v>10623</v>
      </c>
      <c r="C58" s="38" t="str">
        <f>RPT_DOAN_PHI!C58</f>
        <v>Bùi Đức Hưng</v>
      </c>
      <c r="D58" s="38" t="str">
        <f>RPT_DOAN_PHI!D58</f>
        <v>NV Marketing</v>
      </c>
      <c r="E58" s="139">
        <f>VLOOKUP($B58,GD_CHUNG!$B$5:$J$384,4,FALSE)</f>
        <v>0</v>
      </c>
      <c r="F58" s="145" t="str">
        <f>VLOOKUP($B58,GD_CHUNG!$B$5:$J$912,6,FALSE)</f>
        <v>HDKX</v>
      </c>
      <c r="G58" s="145">
        <f>VLOOKUP($B58,GD_CHUNG!$B$5:$J$912,7,FALSE)</f>
        <v>0</v>
      </c>
      <c r="H58" s="145">
        <f>VLOOKUP($B58,GD_CHUNG!$B$5:$J$912,8,FALSE)</f>
        <v>0</v>
      </c>
      <c r="I58" s="145">
        <f>VLOOKUP($B58,GD_CHUNG!$B$5:$J$912,9,FALSE)</f>
        <v>0</v>
      </c>
      <c r="J58" s="156">
        <f>IF(COUNTBLANK(GD_CHAM_CONG!U59:AJ59)&gt;=16,1,0)</f>
        <v>0</v>
      </c>
      <c r="K58" s="49">
        <f>VLOOKUP(B58,GD_LCD_HS_LNS!$B$4:$E$914,4,FALSE)</f>
        <v>4534000</v>
      </c>
      <c r="L58" s="49">
        <f t="shared" si="1"/>
        <v>362720</v>
      </c>
      <c r="M58" s="173">
        <f t="shared" si="2"/>
        <v>68010</v>
      </c>
      <c r="N58" s="173">
        <f t="shared" si="3"/>
        <v>45340</v>
      </c>
      <c r="O58" s="173">
        <f t="shared" si="4"/>
        <v>476070</v>
      </c>
      <c r="P58" s="173">
        <f>VLOOKUP(B58,GD_CHAM_CONG!$C$1:$BI$778,58,FALSE)</f>
        <v>0</v>
      </c>
      <c r="Q58">
        <f>VLOOKUP(B58,GD_CHAM_CONG!$C$1:$BJ$778,59,FALSE)</f>
        <v>0</v>
      </c>
    </row>
    <row r="59" spans="1:17" ht="14.25">
      <c r="A59" s="36">
        <v>55</v>
      </c>
      <c r="B59" s="38">
        <f>RPT_DOAN_PHI!B59</f>
        <v>11129</v>
      </c>
      <c r="C59" s="38" t="str">
        <f>RPT_DOAN_PHI!C59</f>
        <v>Nguyễn Văn Hiệp</v>
      </c>
      <c r="D59" s="38" t="str">
        <f>RPT_DOAN_PHI!D59</f>
        <v>NV Tài liệu và HDCX</v>
      </c>
      <c r="E59" s="139"/>
      <c r="F59" s="145" t="str">
        <f>VLOOKUP($B59,GD_CHUNG!$B$5:$J$912,6,FALSE)</f>
        <v>HD3N</v>
      </c>
      <c r="G59" s="145">
        <f>VLOOKUP($B59,GD_CHUNG!$B$5:$J$912,7,FALSE)</f>
        <v>0</v>
      </c>
      <c r="H59" s="145">
        <f>VLOOKUP($B59,GD_CHUNG!$B$5:$J$912,8,FALSE)</f>
        <v>0</v>
      </c>
      <c r="I59" s="145">
        <f>VLOOKUP($B59,GD_CHUNG!$B$5:$J$912,9,FALSE)</f>
        <v>0</v>
      </c>
      <c r="J59" s="156">
        <f>IF(COUNTBLANK(GD_CHAM_CONG!U60:AJ60)&gt;=16,1,0)</f>
        <v>0</v>
      </c>
      <c r="K59" s="49">
        <f>VLOOKUP(B59,GD_LCD_HS_LNS!$B$4:$E$914,4,FALSE)</f>
        <v>4534000</v>
      </c>
      <c r="L59" s="49">
        <f t="shared" si="1"/>
        <v>362720</v>
      </c>
      <c r="M59" s="173">
        <f t="shared" si="2"/>
        <v>68010</v>
      </c>
      <c r="N59" s="173">
        <f t="shared" si="3"/>
        <v>45340</v>
      </c>
      <c r="O59" s="173">
        <f t="shared" si="4"/>
        <v>476070</v>
      </c>
      <c r="P59" s="173">
        <f>VLOOKUP(B59,GD_CHAM_CONG!$C$1:$BI$778,58,FALSE)</f>
        <v>0</v>
      </c>
      <c r="Q59">
        <f>VLOOKUP(B59,GD_CHAM_CONG!$C$1:$BJ$778,59,FALSE)</f>
        <v>0</v>
      </c>
    </row>
    <row r="60" spans="1:17" ht="14.25">
      <c r="A60" s="36">
        <v>56</v>
      </c>
      <c r="B60" s="38">
        <f>RPT_DOAN_PHI!B60</f>
        <v>10561</v>
      </c>
      <c r="C60" s="38" t="str">
        <f>RPT_DOAN_PHI!C60</f>
        <v>Vũ Quảng Ba</v>
      </c>
      <c r="D60" s="38" t="str">
        <f>RPT_DOAN_PHI!D60</f>
        <v>NV Thủ kho</v>
      </c>
      <c r="E60" s="139"/>
      <c r="F60" s="145" t="str">
        <f>VLOOKUP($B60,GD_CHUNG!$B$5:$J$912,6,FALSE)</f>
        <v>HDKX</v>
      </c>
      <c r="G60" s="145">
        <f>VLOOKUP($B60,GD_CHUNG!$B$5:$J$912,7,FALSE)</f>
        <v>0</v>
      </c>
      <c r="H60" s="145">
        <f>VLOOKUP($B60,GD_CHUNG!$B$5:$J$912,8,FALSE)</f>
        <v>0</v>
      </c>
      <c r="I60" s="145">
        <f>VLOOKUP($B60,GD_CHUNG!$B$5:$J$912,9,FALSE)</f>
        <v>0</v>
      </c>
      <c r="J60" s="156">
        <f>IF(COUNTBLANK(GD_CHAM_CONG!U61:AJ61)&gt;=16,1,0)</f>
        <v>0</v>
      </c>
      <c r="K60" s="49">
        <f>VLOOKUP(B60,GD_LCD_HS_LNS!$B$4:$E$914,4,FALSE)</f>
        <v>3778000</v>
      </c>
      <c r="L60" s="49">
        <f t="shared" si="1"/>
        <v>302240</v>
      </c>
      <c r="M60" s="173">
        <f t="shared" si="2"/>
        <v>56670</v>
      </c>
      <c r="N60" s="173">
        <f t="shared" si="3"/>
        <v>37780</v>
      </c>
      <c r="O60" s="173">
        <f t="shared" si="4"/>
        <v>396690</v>
      </c>
      <c r="P60" s="173">
        <f>VLOOKUP(B60,GD_CHAM_CONG!$C$1:$BI$778,58,FALSE)</f>
        <v>0</v>
      </c>
      <c r="Q60">
        <f>VLOOKUP(B60,GD_CHAM_CONG!$C$1:$BJ$778,59,FALSE)</f>
        <v>0</v>
      </c>
    </row>
    <row r="61" spans="1:17" ht="14.25">
      <c r="A61" s="36">
        <v>57</v>
      </c>
      <c r="B61" s="38">
        <f>RPT_DOAN_PHI!B61</f>
        <v>10784</v>
      </c>
      <c r="C61" s="38" t="str">
        <f>RPT_DOAN_PHI!C61</f>
        <v>Lê Thị Thạch</v>
      </c>
      <c r="D61" s="38" t="str">
        <f>RPT_DOAN_PHI!D61</f>
        <v>NV Thủ kho</v>
      </c>
      <c r="E61" s="139"/>
      <c r="F61" s="145" t="str">
        <f>VLOOKUP($B61,GD_CHUNG!$B$5:$J$912,6,FALSE)</f>
        <v>HDKX</v>
      </c>
      <c r="G61" s="145">
        <f>VLOOKUP($B61,GD_CHUNG!$B$5:$J$912,7,FALSE)</f>
        <v>0</v>
      </c>
      <c r="H61" s="145">
        <f>VLOOKUP($B61,GD_CHUNG!$B$5:$J$912,8,FALSE)</f>
        <v>0</v>
      </c>
      <c r="I61" s="145">
        <f>VLOOKUP($B61,GD_CHUNG!$B$5:$J$912,9,FALSE)</f>
        <v>0</v>
      </c>
      <c r="J61" s="156">
        <f>IF(COUNTBLANK(GD_CHAM_CONG!U62:AJ62)&gt;=16,1,0)</f>
        <v>0</v>
      </c>
      <c r="K61" s="49">
        <f>VLOOKUP(B61,GD_LCD_HS_LNS!$B$4:$E$914,4,FALSE)</f>
        <v>3488000</v>
      </c>
      <c r="L61" s="49">
        <f t="shared" si="1"/>
        <v>279040</v>
      </c>
      <c r="M61" s="173">
        <f t="shared" si="2"/>
        <v>52320</v>
      </c>
      <c r="N61" s="173">
        <f t="shared" si="3"/>
        <v>34880</v>
      </c>
      <c r="O61" s="173">
        <f t="shared" si="4"/>
        <v>366240</v>
      </c>
      <c r="P61" s="173">
        <f>VLOOKUP(B61,GD_CHAM_CONG!$C$1:$BI$778,58,FALSE)</f>
        <v>0</v>
      </c>
      <c r="Q61">
        <f>VLOOKUP(B61,GD_CHAM_CONG!$C$1:$BJ$778,59,FALSE)</f>
        <v>0</v>
      </c>
    </row>
    <row r="62" spans="1:17" ht="14.25">
      <c r="A62" s="36">
        <v>58</v>
      </c>
      <c r="B62" s="38">
        <f>RPT_DOAN_PHI!B62</f>
        <v>10558</v>
      </c>
      <c r="C62" s="38" t="str">
        <f>RPT_DOAN_PHI!C62</f>
        <v>Vương Hoàng Linh</v>
      </c>
      <c r="D62" s="38" t="str">
        <f>RPT_DOAN_PHI!D62</f>
        <v>Chuyên viên pháp lý</v>
      </c>
      <c r="E62" s="139"/>
      <c r="F62" s="145" t="str">
        <f>VLOOKUP($B62,GD_CHUNG!$B$5:$J$912,6,FALSE)</f>
        <v>HDKX</v>
      </c>
      <c r="G62" s="145">
        <f>VLOOKUP($B62,GD_CHUNG!$B$5:$J$912,7,FALSE)</f>
        <v>0</v>
      </c>
      <c r="H62" s="145">
        <f>VLOOKUP($B62,GD_CHUNG!$B$5:$J$912,8,FALSE)</f>
        <v>0</v>
      </c>
      <c r="I62" s="145">
        <f>VLOOKUP($B62,GD_CHUNG!$B$5:$J$912,9,FALSE)</f>
        <v>0</v>
      </c>
      <c r="J62" s="156">
        <f>IF(COUNTBLANK(GD_CHAM_CONG!U63:AJ63)&gt;=16,1,0)</f>
        <v>0</v>
      </c>
      <c r="K62" s="49">
        <f>VLOOKUP(B62,GD_LCD_HS_LNS!$B$4:$E$914,4,FALSE)</f>
        <v>4534000</v>
      </c>
      <c r="L62" s="49">
        <f t="shared" si="1"/>
        <v>362720</v>
      </c>
      <c r="M62" s="173">
        <f t="shared" si="2"/>
        <v>68010</v>
      </c>
      <c r="N62" s="173">
        <f t="shared" si="3"/>
        <v>45340</v>
      </c>
      <c r="O62" s="173">
        <f t="shared" si="4"/>
        <v>476070</v>
      </c>
      <c r="P62" s="173">
        <f>VLOOKUP(B62,GD_CHAM_CONG!$C$1:$BI$778,58,FALSE)</f>
        <v>0</v>
      </c>
      <c r="Q62">
        <f>VLOOKUP(B62,GD_CHAM_CONG!$C$1:$BJ$778,59,FALSE)</f>
        <v>0</v>
      </c>
    </row>
    <row r="63" spans="1:17" ht="14.25">
      <c r="A63" s="36">
        <v>59</v>
      </c>
      <c r="B63" s="38">
        <f>RPT_DOAN_PHI!B63</f>
        <v>10564</v>
      </c>
      <c r="C63" s="38" t="str">
        <f>RPT_DOAN_PHI!C63</f>
        <v>Nguyễn Thị Quỳnh Anh</v>
      </c>
      <c r="D63" s="38" t="str">
        <f>RPT_DOAN_PHI!D63</f>
        <v>Nv Thống kê</v>
      </c>
      <c r="E63" s="139"/>
      <c r="F63" s="145" t="str">
        <f>VLOOKUP($B63,GD_CHUNG!$B$5:$J$912,6,FALSE)</f>
        <v>HDKX</v>
      </c>
      <c r="G63" s="145">
        <f>VLOOKUP($B63,GD_CHUNG!$B$5:$J$912,7,FALSE)</f>
        <v>0</v>
      </c>
      <c r="H63" s="145">
        <f>VLOOKUP($B63,GD_CHUNG!$B$5:$J$912,8,FALSE)</f>
        <v>0</v>
      </c>
      <c r="I63" s="145">
        <f>VLOOKUP($B63,GD_CHUNG!$B$5:$J$912,9,FALSE)</f>
        <v>0</v>
      </c>
      <c r="J63" s="156">
        <f>IF(COUNTBLANK(GD_CHAM_CONG!U64:AJ64)&gt;=16,1,0)</f>
        <v>0</v>
      </c>
      <c r="K63" s="49">
        <f>VLOOKUP(B63,GD_LCD_HS_LNS!$B$4:$E$914,4,FALSE)</f>
        <v>3488000</v>
      </c>
      <c r="L63" s="49">
        <f t="shared" si="1"/>
        <v>279040</v>
      </c>
      <c r="M63" s="173">
        <f t="shared" si="2"/>
        <v>52320</v>
      </c>
      <c r="N63" s="173">
        <f t="shared" si="3"/>
        <v>34880</v>
      </c>
      <c r="O63" s="173">
        <f t="shared" si="4"/>
        <v>366240</v>
      </c>
      <c r="P63" s="173">
        <f>VLOOKUP(B63,GD_CHAM_CONG!$C$1:$BI$778,58,FALSE)</f>
        <v>0</v>
      </c>
      <c r="Q63">
        <f>VLOOKUP(B63,GD_CHAM_CONG!$C$1:$BJ$778,59,FALSE)</f>
        <v>0</v>
      </c>
    </row>
    <row r="64" spans="1:17" ht="14.25">
      <c r="A64" s="36">
        <v>60</v>
      </c>
      <c r="B64" s="38">
        <f>RPT_DOAN_PHI!B64</f>
        <v>10641</v>
      </c>
      <c r="C64" s="38" t="str">
        <f>RPT_DOAN_PHI!C64</f>
        <v>Nguyễn Kim Oanh</v>
      </c>
      <c r="D64" s="38" t="str">
        <f>RPT_DOAN_PHI!D64</f>
        <v>Trưởng phòng</v>
      </c>
      <c r="E64" s="139"/>
      <c r="F64" s="145" t="str">
        <f>VLOOKUP($B64,GD_CHUNG!$B$5:$J$912,6,FALSE)</f>
        <v>HDKX</v>
      </c>
      <c r="G64" s="145">
        <f>VLOOKUP($B64,GD_CHUNG!$B$5:$J$912,7,FALSE)</f>
        <v>0</v>
      </c>
      <c r="H64" s="145">
        <f>VLOOKUP($B64,GD_CHUNG!$B$5:$J$912,8,FALSE)</f>
        <v>0</v>
      </c>
      <c r="I64" s="145">
        <f>VLOOKUP($B64,GD_CHUNG!$B$5:$J$912,9,FALSE)</f>
        <v>0</v>
      </c>
      <c r="J64" s="156">
        <f>IF(COUNTBLANK(GD_CHAM_CONG!U65:AJ65)&gt;=16,1,0)</f>
        <v>0</v>
      </c>
      <c r="K64" s="49">
        <f>VLOOKUP(B64,GD_LCD_HS_LNS!$B$4:$E$914,4,FALSE)</f>
        <v>5503000</v>
      </c>
      <c r="L64" s="49">
        <f t="shared" si="1"/>
        <v>440240</v>
      </c>
      <c r="M64" s="173">
        <f t="shared" si="2"/>
        <v>82545</v>
      </c>
      <c r="N64" s="173">
        <f t="shared" si="3"/>
        <v>55030</v>
      </c>
      <c r="O64" s="173">
        <f t="shared" si="4"/>
        <v>577815</v>
      </c>
      <c r="P64" s="173">
        <f>VLOOKUP(B64,GD_CHAM_CONG!$C$1:$BI$778,58,FALSE)</f>
        <v>0</v>
      </c>
      <c r="Q64">
        <f>VLOOKUP(B64,GD_CHAM_CONG!$C$1:$BJ$778,59,FALSE)</f>
        <v>0</v>
      </c>
    </row>
    <row r="65" spans="1:17" ht="14.25">
      <c r="A65" s="36">
        <v>61</v>
      </c>
      <c r="B65" s="38">
        <f>RPT_DOAN_PHI!B65</f>
        <v>10640</v>
      </c>
      <c r="C65" s="38" t="str">
        <f>RPT_DOAN_PHI!C65</f>
        <v>Trần Phương Dung</v>
      </c>
      <c r="D65" s="38" t="str">
        <f>RPT_DOAN_PHI!D65</f>
        <v>Phó Trưởng Phòng</v>
      </c>
      <c r="E65" s="139"/>
      <c r="F65" s="145" t="str">
        <f>VLOOKUP($B65,GD_CHUNG!$B$5:$J$912,6,FALSE)</f>
        <v>HDKX</v>
      </c>
      <c r="G65" s="145">
        <f>VLOOKUP($B65,GD_CHUNG!$B$5:$J$912,7,FALSE)</f>
        <v>0</v>
      </c>
      <c r="H65" s="145">
        <f>VLOOKUP($B65,GD_CHUNG!$B$5:$J$912,8,FALSE)</f>
        <v>0</v>
      </c>
      <c r="I65" s="145">
        <f>VLOOKUP($B65,GD_CHUNG!$B$5:$J$912,9,FALSE)</f>
        <v>0</v>
      </c>
      <c r="J65" s="156">
        <f>IF(COUNTBLANK(GD_CHAM_CONG!U66:AJ66)&gt;=16,1,0)</f>
        <v>0</v>
      </c>
      <c r="K65" s="49">
        <f>VLOOKUP(B65,GD_LCD_HS_LNS!$B$4:$E$914,4,FALSE)</f>
        <v>5309000</v>
      </c>
      <c r="L65" s="49">
        <f t="shared" si="1"/>
        <v>424720</v>
      </c>
      <c r="M65" s="173">
        <f t="shared" si="2"/>
        <v>79635</v>
      </c>
      <c r="N65" s="173">
        <f t="shared" si="3"/>
        <v>53090</v>
      </c>
      <c r="O65" s="173">
        <f t="shared" si="4"/>
        <v>557445</v>
      </c>
      <c r="P65" s="173">
        <f>VLOOKUP(B65,GD_CHAM_CONG!$C$1:$BI$778,58,FALSE)</f>
        <v>0</v>
      </c>
      <c r="Q65">
        <f>VLOOKUP(B65,GD_CHAM_CONG!$C$1:$BJ$778,59,FALSE)</f>
        <v>0</v>
      </c>
    </row>
    <row r="66" spans="1:17" ht="14.25">
      <c r="A66" s="36">
        <v>62</v>
      </c>
      <c r="B66" s="38">
        <f>RPT_DOAN_PHI!B66</f>
        <v>10629</v>
      </c>
      <c r="C66" s="38" t="str">
        <f>RPT_DOAN_PHI!C66</f>
        <v>Nguyễn Thị Cúc</v>
      </c>
      <c r="D66" s="38" t="str">
        <f>RPT_DOAN_PHI!D66</f>
        <v>Đội trưởng</v>
      </c>
      <c r="E66" s="139"/>
      <c r="F66" s="145" t="str">
        <f>VLOOKUP($B66,GD_CHUNG!$B$5:$J$912,6,FALSE)</f>
        <v>HDKX</v>
      </c>
      <c r="G66" s="145">
        <f>VLOOKUP($B66,GD_CHUNG!$B$5:$J$912,7,FALSE)</f>
        <v>0</v>
      </c>
      <c r="H66" s="145">
        <f>VLOOKUP($B66,GD_CHUNG!$B$5:$J$912,8,FALSE)</f>
        <v>0</v>
      </c>
      <c r="I66" s="145">
        <f>VLOOKUP($B66,GD_CHUNG!$B$5:$J$912,9,FALSE)</f>
        <v>1</v>
      </c>
      <c r="J66" s="156">
        <f>IF(COUNTBLANK(GD_CHAM_CONG!U67:AJ67)&gt;=16,1,0)</f>
        <v>0</v>
      </c>
      <c r="K66" s="49">
        <f>VLOOKUP(B66,GD_LCD_HS_LNS!$B$4:$E$914,4,FALSE)</f>
        <v>5115000</v>
      </c>
      <c r="L66" s="49">
        <f t="shared" si="1"/>
        <v>0</v>
      </c>
      <c r="M66" s="173">
        <f t="shared" si="2"/>
        <v>0</v>
      </c>
      <c r="N66" s="173">
        <f t="shared" si="3"/>
        <v>0</v>
      </c>
      <c r="O66" s="173">
        <f t="shared" si="4"/>
        <v>0</v>
      </c>
      <c r="P66" s="173">
        <f>VLOOKUP(B66,GD_CHAM_CONG!$C$1:$BI$778,58,FALSE)</f>
        <v>0</v>
      </c>
      <c r="Q66">
        <f>VLOOKUP(B66,GD_CHAM_CONG!$C$1:$BJ$778,59,FALSE)</f>
        <v>0</v>
      </c>
    </row>
    <row r="67" spans="1:17" ht="14.25">
      <c r="A67" s="36">
        <v>63</v>
      </c>
      <c r="B67" s="38">
        <f>RPT_DOAN_PHI!B67</f>
        <v>10628</v>
      </c>
      <c r="C67" s="38" t="str">
        <f>RPT_DOAN_PHI!C67</f>
        <v>Nguyễn Thị Thu Hà</v>
      </c>
      <c r="D67" s="38" t="str">
        <f>RPT_DOAN_PHI!D67</f>
        <v>Phó đội trưởng</v>
      </c>
      <c r="E67" s="139"/>
      <c r="F67" s="145" t="str">
        <f>VLOOKUP($B67,GD_CHUNG!$B$5:$J$912,6,FALSE)</f>
        <v>HDKX</v>
      </c>
      <c r="G67" s="145">
        <f>VLOOKUP($B67,GD_CHUNG!$B$5:$J$912,7,FALSE)</f>
        <v>0</v>
      </c>
      <c r="H67" s="145">
        <f>VLOOKUP($B67,GD_CHUNG!$B$5:$J$912,8,FALSE)</f>
        <v>0</v>
      </c>
      <c r="I67" s="145">
        <f>VLOOKUP($B67,GD_CHUNG!$B$5:$J$912,9,FALSE)</f>
        <v>0</v>
      </c>
      <c r="J67" s="156">
        <f>IF(COUNTBLANK(GD_CHAM_CONG!U68:AJ68)&gt;=16,1,0)</f>
        <v>0</v>
      </c>
      <c r="K67" s="49">
        <f>VLOOKUP(B67,GD_LCD_HS_LNS!$B$4:$E$914,4,FALSE)</f>
        <v>4921000</v>
      </c>
      <c r="L67" s="49">
        <f t="shared" si="1"/>
        <v>393680</v>
      </c>
      <c r="M67" s="173">
        <f t="shared" si="2"/>
        <v>73815</v>
      </c>
      <c r="N67" s="173">
        <f t="shared" si="3"/>
        <v>49210</v>
      </c>
      <c r="O67" s="173">
        <f t="shared" si="4"/>
        <v>516705</v>
      </c>
      <c r="P67" s="173">
        <f>VLOOKUP(B67,GD_CHAM_CONG!$C$1:$BI$778,58,FALSE)</f>
        <v>0</v>
      </c>
      <c r="Q67">
        <f>VLOOKUP(B67,GD_CHAM_CONG!$C$1:$BJ$778,59,FALSE)</f>
        <v>0</v>
      </c>
    </row>
    <row r="68" spans="1:17" ht="14.25">
      <c r="A68" s="36">
        <v>64</v>
      </c>
      <c r="B68" s="38">
        <f>RPT_DOAN_PHI!B68</f>
        <v>12555</v>
      </c>
      <c r="C68" s="38" t="str">
        <f>RPT_DOAN_PHI!C68</f>
        <v>Đinh Thanh Ngân</v>
      </c>
      <c r="D68" s="38" t="str">
        <f>RPT_DOAN_PHI!D68</f>
        <v>Nhân viên phục vụ hành khách hàng hóa</v>
      </c>
      <c r="E68" s="139"/>
      <c r="F68" s="145" t="str">
        <f>VLOOKUP($B68,GD_CHUNG!$B$5:$J$912,6,FALSE)</f>
        <v>HD3N</v>
      </c>
      <c r="G68" s="145">
        <f>VLOOKUP($B68,GD_CHUNG!$B$5:$J$912,7,FALSE)</f>
        <v>0</v>
      </c>
      <c r="H68" s="145">
        <f>VLOOKUP($B68,GD_CHUNG!$B$5:$J$912,8,FALSE)</f>
        <v>0</v>
      </c>
      <c r="I68" s="145">
        <f>VLOOKUP($B68,GD_CHUNG!$B$5:$J$912,9,FALSE)</f>
        <v>0</v>
      </c>
      <c r="J68" s="156">
        <f>IF(COUNTBLANK(GD_CHAM_CONG!U69:AJ69)&gt;=16,1,0)</f>
        <v>0</v>
      </c>
      <c r="K68" s="49">
        <f>VLOOKUP(B68,GD_LCD_HS_LNS!$B$4:$E$914,4,FALSE)</f>
        <v>3875000</v>
      </c>
      <c r="L68" s="49">
        <f t="shared" si="1"/>
        <v>310000</v>
      </c>
      <c r="M68" s="173">
        <f t="shared" si="2"/>
        <v>58125</v>
      </c>
      <c r="N68" s="173">
        <f t="shared" si="3"/>
        <v>38750</v>
      </c>
      <c r="O68" s="173">
        <f t="shared" si="4"/>
        <v>406875</v>
      </c>
      <c r="P68" s="173">
        <f>VLOOKUP(B68,GD_CHAM_CONG!$C$1:$BI$778,58,FALSE)</f>
        <v>0</v>
      </c>
      <c r="Q68">
        <f>VLOOKUP(B68,GD_CHAM_CONG!$C$1:$BJ$778,59,FALSE)</f>
        <v>0</v>
      </c>
    </row>
    <row r="69" spans="1:17" ht="14.25">
      <c r="A69" s="36">
        <v>65</v>
      </c>
      <c r="B69" s="38">
        <f>RPT_DOAN_PHI!B69</f>
        <v>12561</v>
      </c>
      <c r="C69" s="38" t="str">
        <f>RPT_DOAN_PHI!C69</f>
        <v>Lê Thị Hồng Vân</v>
      </c>
      <c r="D69" s="38" t="str">
        <f>RPT_DOAN_PHI!D69</f>
        <v>Nhân viên phục vụ hành khách hàng hóa</v>
      </c>
      <c r="E69" s="139"/>
      <c r="F69" s="145" t="str">
        <f>VLOOKUP($B69,GD_CHUNG!$B$5:$J$912,6,FALSE)</f>
        <v>HD3N</v>
      </c>
      <c r="G69" s="145">
        <f>VLOOKUP($B69,GD_CHUNG!$B$5:$J$912,7,FALSE)</f>
        <v>0</v>
      </c>
      <c r="H69" s="145">
        <f>VLOOKUP($B69,GD_CHUNG!$B$5:$J$912,8,FALSE)</f>
        <v>0</v>
      </c>
      <c r="I69" s="145">
        <f>VLOOKUP($B69,GD_CHUNG!$B$5:$J$912,9,FALSE)</f>
        <v>0</v>
      </c>
      <c r="J69" s="156">
        <f>IF(COUNTBLANK(GD_CHAM_CONG!U70:AJ70)&gt;=16,1,0)</f>
        <v>0</v>
      </c>
      <c r="K69" s="49">
        <f>VLOOKUP(B69,GD_LCD_HS_LNS!$B$4:$E$914,4,FALSE)</f>
        <v>3875000</v>
      </c>
      <c r="L69" s="49">
        <f t="shared" si="1"/>
        <v>310000</v>
      </c>
      <c r="M69" s="173">
        <f t="shared" si="2"/>
        <v>58125</v>
      </c>
      <c r="N69" s="173">
        <f t="shared" si="3"/>
        <v>38750</v>
      </c>
      <c r="O69" s="173">
        <f t="shared" si="4"/>
        <v>406875</v>
      </c>
      <c r="P69" s="173">
        <f>VLOOKUP(B69,GD_CHAM_CONG!$C$1:$BI$778,58,FALSE)</f>
        <v>0</v>
      </c>
      <c r="Q69">
        <f>VLOOKUP(B69,GD_CHAM_CONG!$C$1:$BJ$778,59,FALSE)</f>
        <v>0</v>
      </c>
    </row>
    <row r="70" spans="1:17" ht="14.25">
      <c r="A70" s="36">
        <v>66</v>
      </c>
      <c r="B70" s="38">
        <f>RPT_DOAN_PHI!B70</f>
        <v>12564</v>
      </c>
      <c r="C70" s="38" t="str">
        <f>RPT_DOAN_PHI!C70</f>
        <v>Đặng Thị Thu Hà</v>
      </c>
      <c r="D70" s="38" t="str">
        <f>RPT_DOAN_PHI!D70</f>
        <v>Nhân viên phục vụ hành khách hàng hóa</v>
      </c>
      <c r="E70" s="139"/>
      <c r="F70" s="145" t="str">
        <f>VLOOKUP($B70,GD_CHUNG!$B$5:$J$912,6,FALSE)</f>
        <v>HD3N</v>
      </c>
      <c r="G70" s="145">
        <f>VLOOKUP($B70,GD_CHUNG!$B$5:$J$912,7,FALSE)</f>
        <v>0</v>
      </c>
      <c r="H70" s="145">
        <f>VLOOKUP($B70,GD_CHUNG!$B$5:$J$912,8,FALSE)</f>
        <v>0</v>
      </c>
      <c r="I70" s="145">
        <f>VLOOKUP($B70,GD_CHUNG!$B$5:$J$912,9,FALSE)</f>
        <v>0</v>
      </c>
      <c r="J70" s="156">
        <f>IF(COUNTBLANK(GD_CHAM_CONG!U71:AJ71)&gt;=16,1,0)</f>
        <v>0</v>
      </c>
      <c r="K70" s="49">
        <f>VLOOKUP(B70,GD_LCD_HS_LNS!$B$4:$E$914,4,FALSE)</f>
        <v>3875000</v>
      </c>
      <c r="L70" s="49">
        <f t="shared" si="1"/>
        <v>310000</v>
      </c>
      <c r="M70" s="173">
        <f t="shared" si="2"/>
        <v>58125</v>
      </c>
      <c r="N70" s="173">
        <f t="shared" si="3"/>
        <v>38750</v>
      </c>
      <c r="O70" s="173">
        <f t="shared" si="4"/>
        <v>406875</v>
      </c>
      <c r="P70" s="173">
        <f>VLOOKUP(B70,GD_CHAM_CONG!$C$1:$BI$778,58,FALSE)</f>
        <v>0</v>
      </c>
      <c r="Q70">
        <f>VLOOKUP(B70,GD_CHAM_CONG!$C$1:$BJ$778,59,FALSE)</f>
        <v>0</v>
      </c>
    </row>
    <row r="71" spans="1:17" ht="14.25">
      <c r="A71" s="36">
        <v>67</v>
      </c>
      <c r="B71" s="38">
        <f>RPT_DOAN_PHI!B71</f>
        <v>12569</v>
      </c>
      <c r="C71" s="38" t="str">
        <f>RPT_DOAN_PHI!C71</f>
        <v>Cấn Hà An</v>
      </c>
      <c r="D71" s="38" t="str">
        <f>RPT_DOAN_PHI!D71</f>
        <v>Nhân viên phục vụ hành khách hàng hóa</v>
      </c>
      <c r="E71" s="139"/>
      <c r="F71" s="145" t="str">
        <f>VLOOKUP($B71,GD_CHUNG!$B$5:$J$912,6,FALSE)</f>
        <v>HD3N</v>
      </c>
      <c r="G71" s="145">
        <f>VLOOKUP($B71,GD_CHUNG!$B$5:$J$912,7,FALSE)</f>
        <v>0</v>
      </c>
      <c r="H71" s="145">
        <f>VLOOKUP($B71,GD_CHUNG!$B$5:$J$912,8,FALSE)</f>
        <v>0</v>
      </c>
      <c r="I71" s="145">
        <f>VLOOKUP($B71,GD_CHUNG!$B$5:$J$912,9,FALSE)</f>
        <v>0</v>
      </c>
      <c r="J71" s="156">
        <f>IF(COUNTBLANK(GD_CHAM_CONG!U72:AJ72)&gt;=16,1,0)</f>
        <v>0</v>
      </c>
      <c r="K71" s="49">
        <f>VLOOKUP(B71,GD_LCD_HS_LNS!$B$4:$E$914,4,FALSE)</f>
        <v>3875000</v>
      </c>
      <c r="L71" s="49">
        <f t="shared" si="1"/>
        <v>310000</v>
      </c>
      <c r="M71" s="173">
        <f t="shared" si="2"/>
        <v>58125</v>
      </c>
      <c r="N71" s="173">
        <f t="shared" si="3"/>
        <v>38750</v>
      </c>
      <c r="O71" s="173">
        <f t="shared" si="4"/>
        <v>406875</v>
      </c>
      <c r="P71" s="173">
        <f>VLOOKUP(B71,GD_CHAM_CONG!$C$1:$BI$778,58,FALSE)</f>
        <v>0</v>
      </c>
      <c r="Q71">
        <f>VLOOKUP(B71,GD_CHAM_CONG!$C$1:$BJ$778,59,FALSE)</f>
        <v>0</v>
      </c>
    </row>
    <row r="72" spans="1:17" ht="14.25">
      <c r="A72" s="36">
        <v>68</v>
      </c>
      <c r="B72" s="38">
        <f>RPT_DOAN_PHI!B72</f>
        <v>12570</v>
      </c>
      <c r="C72" s="38" t="str">
        <f>RPT_DOAN_PHI!C72</f>
        <v>Nguyễn Hoàng Hải</v>
      </c>
      <c r="D72" s="38" t="str">
        <f>RPT_DOAN_PHI!D72</f>
        <v>Nhân viên phục vụ hành khách hàng hóa</v>
      </c>
      <c r="E72" s="139"/>
      <c r="F72" s="145" t="str">
        <f>VLOOKUP($B72,GD_CHUNG!$B$5:$J$912,6,FALSE)</f>
        <v>HD3N</v>
      </c>
      <c r="G72" s="145">
        <f>VLOOKUP($B72,GD_CHUNG!$B$5:$J$912,7,FALSE)</f>
        <v>0</v>
      </c>
      <c r="H72" s="145">
        <f>VLOOKUP($B72,GD_CHUNG!$B$5:$J$912,8,FALSE)</f>
        <v>0</v>
      </c>
      <c r="I72" s="145">
        <f>VLOOKUP($B72,GD_CHUNG!$B$5:$J$912,9,FALSE)</f>
        <v>0</v>
      </c>
      <c r="J72" s="156">
        <f>IF(COUNTBLANK(GD_CHAM_CONG!U73:AJ73)&gt;=16,1,0)</f>
        <v>0</v>
      </c>
      <c r="K72" s="49">
        <f>VLOOKUP(B72,GD_LCD_HS_LNS!$B$4:$E$914,4,FALSE)</f>
        <v>3875000</v>
      </c>
      <c r="L72" s="49">
        <f t="shared" si="1"/>
        <v>310000</v>
      </c>
      <c r="M72" s="173">
        <f t="shared" si="2"/>
        <v>58125</v>
      </c>
      <c r="N72" s="173">
        <f t="shared" si="3"/>
        <v>38750</v>
      </c>
      <c r="O72" s="173">
        <f t="shared" si="4"/>
        <v>406875</v>
      </c>
      <c r="P72" s="173">
        <f>VLOOKUP(B72,GD_CHAM_CONG!$C$1:$BI$778,58,FALSE)</f>
        <v>0</v>
      </c>
      <c r="Q72">
        <f>VLOOKUP(B72,GD_CHAM_CONG!$C$1:$BJ$778,59,FALSE)</f>
        <v>0</v>
      </c>
    </row>
    <row r="73" spans="1:17" ht="14.25">
      <c r="A73" s="36">
        <v>69</v>
      </c>
      <c r="B73" s="38">
        <f>RPT_DOAN_PHI!B73</f>
        <v>13382</v>
      </c>
      <c r="C73" s="38" t="str">
        <f>RPT_DOAN_PHI!C73</f>
        <v>Nguyễn Thị Bích Thảo</v>
      </c>
      <c r="D73" s="38" t="str">
        <f>RPT_DOAN_PHI!D73</f>
        <v>Nhân viên phục vụ hành khách hàng hóa</v>
      </c>
      <c r="E73" s="139"/>
      <c r="F73" s="145" t="str">
        <f>VLOOKUP($B73,GD_CHUNG!$B$5:$J$912,6,FALSE)</f>
        <v>HDKX</v>
      </c>
      <c r="G73" s="145">
        <f>VLOOKUP($B73,GD_CHUNG!$B$5:$J$912,7,FALSE)</f>
        <v>0</v>
      </c>
      <c r="H73" s="145">
        <f>VLOOKUP($B73,GD_CHUNG!$B$5:$J$912,8,FALSE)</f>
        <v>0</v>
      </c>
      <c r="I73" s="145">
        <f>VLOOKUP($B73,GD_CHUNG!$B$5:$J$912,9,FALSE)</f>
        <v>0</v>
      </c>
      <c r="J73" s="156">
        <f>IF(COUNTBLANK(GD_CHAM_CONG!U74:AJ74)&gt;=16,1,0)</f>
        <v>0</v>
      </c>
      <c r="K73" s="49">
        <f>VLOOKUP(B73,GD_LCD_HS_LNS!$B$4:$E$914,4,FALSE)</f>
        <v>3875000</v>
      </c>
      <c r="L73" s="49">
        <f t="shared" si="1"/>
        <v>310000</v>
      </c>
      <c r="M73" s="173">
        <f t="shared" si="2"/>
        <v>58125</v>
      </c>
      <c r="N73" s="173">
        <f t="shared" si="3"/>
        <v>38750</v>
      </c>
      <c r="O73" s="173">
        <f t="shared" si="4"/>
        <v>406875</v>
      </c>
      <c r="P73" s="173">
        <f>VLOOKUP(B73,GD_CHAM_CONG!$C$1:$BI$778,58,FALSE)</f>
        <v>0</v>
      </c>
      <c r="Q73">
        <f>VLOOKUP(B73,GD_CHAM_CONG!$C$1:$BJ$778,59,FALSE)</f>
        <v>0</v>
      </c>
    </row>
    <row r="74" spans="1:17" ht="14.25">
      <c r="A74" s="36">
        <v>70</v>
      </c>
      <c r="B74" s="38">
        <f>RPT_DOAN_PHI!B74</f>
        <v>10570</v>
      </c>
      <c r="C74" s="38" t="str">
        <f>RPT_DOAN_PHI!C74</f>
        <v>Phạm Anh Dũng</v>
      </c>
      <c r="D74" s="38" t="str">
        <f>RPT_DOAN_PHI!D74</f>
        <v>NV PVHK</v>
      </c>
      <c r="E74" s="139"/>
      <c r="F74" s="145" t="str">
        <f>VLOOKUP($B74,GD_CHUNG!$B$5:$J$912,6,FALSE)</f>
        <v>HDKX</v>
      </c>
      <c r="G74" s="145">
        <f>VLOOKUP($B74,GD_CHUNG!$B$5:$J$912,7,FALSE)</f>
        <v>0</v>
      </c>
      <c r="H74" s="145">
        <f>VLOOKUP($B74,GD_CHUNG!$B$5:$J$912,8,FALSE)</f>
        <v>0</v>
      </c>
      <c r="I74" s="145">
        <f>VLOOKUP($B74,GD_CHUNG!$B$5:$J$912,9,FALSE)</f>
        <v>0</v>
      </c>
      <c r="J74" s="156">
        <f>IF(COUNTBLANK(GD_CHAM_CONG!U75:AJ75)&gt;=16,1,0)</f>
        <v>0</v>
      </c>
      <c r="K74" s="49">
        <f>VLOOKUP(B74,GD_LCD_HS_LNS!$B$4:$E$914,4,FALSE)</f>
        <v>3875000</v>
      </c>
      <c r="L74" s="49">
        <f t="shared" si="1"/>
        <v>310000</v>
      </c>
      <c r="M74" s="173">
        <f t="shared" si="2"/>
        <v>58125</v>
      </c>
      <c r="N74" s="173">
        <f t="shared" si="3"/>
        <v>38750</v>
      </c>
      <c r="O74" s="173">
        <f t="shared" si="4"/>
        <v>406875</v>
      </c>
      <c r="P74" s="173">
        <f>VLOOKUP(B74,GD_CHAM_CONG!$C$1:$BI$778,58,FALSE)</f>
        <v>0</v>
      </c>
      <c r="Q74">
        <f>VLOOKUP(B74,GD_CHAM_CONG!$C$1:$BJ$778,59,FALSE)</f>
        <v>0</v>
      </c>
    </row>
    <row r="75" spans="1:17" ht="14.25">
      <c r="A75" s="36">
        <v>71</v>
      </c>
      <c r="B75" s="38">
        <f>RPT_DOAN_PHI!B75</f>
        <v>10583</v>
      </c>
      <c r="C75" s="38" t="str">
        <f>RPT_DOAN_PHI!C75</f>
        <v>Nguyễn Thanh Huy</v>
      </c>
      <c r="D75" s="38" t="str">
        <f>RPT_DOAN_PHI!D75</f>
        <v>NV PVHK</v>
      </c>
      <c r="E75" s="139"/>
      <c r="F75" s="145" t="str">
        <f>VLOOKUP($B75,GD_CHUNG!$B$5:$J$912,6,FALSE)</f>
        <v>HD3N</v>
      </c>
      <c r="G75" s="145">
        <f>VLOOKUP($B75,GD_CHUNG!$B$5:$J$912,7,FALSE)</f>
        <v>0</v>
      </c>
      <c r="H75" s="145">
        <f>VLOOKUP($B75,GD_CHUNG!$B$5:$J$912,8,FALSE)</f>
        <v>0</v>
      </c>
      <c r="I75" s="145">
        <f>VLOOKUP($B75,GD_CHUNG!$B$5:$J$912,9,FALSE)</f>
        <v>0</v>
      </c>
      <c r="J75" s="156">
        <f>IF(COUNTBLANK(GD_CHAM_CONG!U76:AJ76)&gt;=16,1,0)</f>
        <v>0</v>
      </c>
      <c r="K75" s="49">
        <f>VLOOKUP(B75,GD_LCD_HS_LNS!$B$4:$E$914,4,FALSE)</f>
        <v>3875000</v>
      </c>
      <c r="L75" s="49">
        <f t="shared" si="1"/>
        <v>310000</v>
      </c>
      <c r="M75" s="173">
        <f t="shared" si="2"/>
        <v>58125</v>
      </c>
      <c r="N75" s="173">
        <f t="shared" si="3"/>
        <v>38750</v>
      </c>
      <c r="O75" s="173">
        <f t="shared" si="4"/>
        <v>406875</v>
      </c>
      <c r="P75" s="173">
        <f>VLOOKUP(B75,GD_CHAM_CONG!$C$1:$BI$778,58,FALSE)</f>
        <v>0</v>
      </c>
      <c r="Q75">
        <f>VLOOKUP(B75,GD_CHAM_CONG!$C$1:$BJ$778,59,FALSE)</f>
        <v>0</v>
      </c>
    </row>
    <row r="76" spans="1:17" ht="14.25">
      <c r="A76" s="36">
        <v>72</v>
      </c>
      <c r="B76" s="38">
        <f>RPT_DOAN_PHI!B76</f>
        <v>10585</v>
      </c>
      <c r="C76" s="38" t="str">
        <f>RPT_DOAN_PHI!C76</f>
        <v>Nguyễn Thị Minh Thu</v>
      </c>
      <c r="D76" s="38" t="str">
        <f>RPT_DOAN_PHI!D76</f>
        <v>NV PVHK</v>
      </c>
      <c r="E76" s="139"/>
      <c r="F76" s="145" t="str">
        <f>VLOOKUP($B76,GD_CHUNG!$B$5:$J$912,6,FALSE)</f>
        <v>HD3N</v>
      </c>
      <c r="G76" s="145">
        <f>VLOOKUP($B76,GD_CHUNG!$B$5:$J$912,7,FALSE)</f>
        <v>0</v>
      </c>
      <c r="H76" s="145">
        <f>VLOOKUP($B76,GD_CHUNG!$B$5:$J$912,8,FALSE)</f>
        <v>0</v>
      </c>
      <c r="I76" s="145">
        <f>VLOOKUP($B76,GD_CHUNG!$B$5:$J$912,9,FALSE)</f>
        <v>0</v>
      </c>
      <c r="J76" s="156">
        <f>IF(COUNTBLANK(GD_CHAM_CONG!U77:AJ77)&gt;=16,1,0)</f>
        <v>0</v>
      </c>
      <c r="K76" s="49">
        <f>VLOOKUP(B76,GD_LCD_HS_LNS!$B$4:$E$914,4,FALSE)</f>
        <v>3875000</v>
      </c>
      <c r="L76" s="49">
        <f t="shared" si="1"/>
        <v>310000</v>
      </c>
      <c r="M76" s="173">
        <f t="shared" si="2"/>
        <v>58125</v>
      </c>
      <c r="N76" s="173">
        <f t="shared" si="3"/>
        <v>38750</v>
      </c>
      <c r="O76" s="173">
        <f t="shared" si="4"/>
        <v>406875</v>
      </c>
      <c r="P76" s="173">
        <f>VLOOKUP(B76,GD_CHAM_CONG!$C$1:$BI$778,58,FALSE)</f>
        <v>0</v>
      </c>
      <c r="Q76">
        <f>VLOOKUP(B76,GD_CHAM_CONG!$C$1:$BJ$778,59,FALSE)</f>
        <v>0</v>
      </c>
    </row>
    <row r="77" spans="1:17" ht="14.25">
      <c r="A77" s="36">
        <v>73</v>
      </c>
      <c r="B77" s="38">
        <f>RPT_DOAN_PHI!B77</f>
        <v>10586</v>
      </c>
      <c r="C77" s="38" t="str">
        <f>RPT_DOAN_PHI!C77</f>
        <v>Nguyễn Thu Hằng</v>
      </c>
      <c r="D77" s="38" t="str">
        <f>RPT_DOAN_PHI!D77</f>
        <v>NV PVHK</v>
      </c>
      <c r="E77" s="139"/>
      <c r="F77" s="145" t="str">
        <f>VLOOKUP($B77,GD_CHUNG!$B$5:$J$912,6,FALSE)</f>
        <v>HD3N</v>
      </c>
      <c r="G77" s="145">
        <f>VLOOKUP($B77,GD_CHUNG!$B$5:$J$912,7,FALSE)</f>
        <v>0</v>
      </c>
      <c r="H77" s="145">
        <f>VLOOKUP($B77,GD_CHUNG!$B$5:$J$912,8,FALSE)</f>
        <v>0</v>
      </c>
      <c r="I77" s="145">
        <f>VLOOKUP($B77,GD_CHUNG!$B$5:$J$912,9,FALSE)</f>
        <v>0</v>
      </c>
      <c r="J77" s="156">
        <f>IF(COUNTBLANK(GD_CHAM_CONG!U78:AJ78)&gt;=16,1,0)</f>
        <v>0</v>
      </c>
      <c r="K77" s="49">
        <f>VLOOKUP(B77,GD_LCD_HS_LNS!$B$4:$E$914,4,FALSE)</f>
        <v>3875000</v>
      </c>
      <c r="L77" s="49">
        <f t="shared" si="1"/>
        <v>310000</v>
      </c>
      <c r="M77" s="173">
        <f t="shared" si="2"/>
        <v>58125</v>
      </c>
      <c r="N77" s="173">
        <f t="shared" si="3"/>
        <v>38750</v>
      </c>
      <c r="O77" s="173">
        <f t="shared" si="4"/>
        <v>406875</v>
      </c>
      <c r="P77" s="173">
        <f>VLOOKUP(B77,GD_CHAM_CONG!$C$1:$BI$778,58,FALSE)</f>
        <v>0</v>
      </c>
      <c r="Q77">
        <f>VLOOKUP(B77,GD_CHAM_CONG!$C$1:$BJ$778,59,FALSE)</f>
        <v>0</v>
      </c>
    </row>
    <row r="78" spans="1:17" ht="14.25">
      <c r="A78" s="36">
        <v>74</v>
      </c>
      <c r="B78" s="38">
        <f>RPT_DOAN_PHI!B78</f>
        <v>10600</v>
      </c>
      <c r="C78" s="38" t="str">
        <f>RPT_DOAN_PHI!C78</f>
        <v>Nguyễn Thị Vân Anh</v>
      </c>
      <c r="D78" s="38" t="str">
        <f>RPT_DOAN_PHI!D78</f>
        <v>NV PVHK</v>
      </c>
      <c r="E78" s="139"/>
      <c r="F78" s="145" t="str">
        <f>VLOOKUP($B78,GD_CHUNG!$B$5:$J$912,6,FALSE)</f>
        <v>HD3N</v>
      </c>
      <c r="G78" s="145">
        <f>VLOOKUP($B78,GD_CHUNG!$B$5:$J$912,7,FALSE)</f>
        <v>0</v>
      </c>
      <c r="H78" s="145">
        <f>VLOOKUP($B78,GD_CHUNG!$B$5:$J$912,8,FALSE)</f>
        <v>0</v>
      </c>
      <c r="I78" s="145">
        <f>VLOOKUP($B78,GD_CHUNG!$B$5:$J$912,9,FALSE)</f>
        <v>0</v>
      </c>
      <c r="J78" s="156">
        <f>IF(COUNTBLANK(GD_CHAM_CONG!U79:AJ79)&gt;=16,1,0)</f>
        <v>0</v>
      </c>
      <c r="K78" s="49">
        <f>VLOOKUP(B78,GD_LCD_HS_LNS!$B$4:$E$914,4,FALSE)</f>
        <v>3875000</v>
      </c>
      <c r="L78" s="49">
        <f t="shared" si="1"/>
        <v>310000</v>
      </c>
      <c r="M78" s="173">
        <f t="shared" si="2"/>
        <v>58125</v>
      </c>
      <c r="N78" s="173">
        <f t="shared" si="3"/>
        <v>38750</v>
      </c>
      <c r="O78" s="173">
        <f t="shared" si="4"/>
        <v>406875</v>
      </c>
      <c r="P78" s="173">
        <f>VLOOKUP(B78,GD_CHAM_CONG!$C$1:$BI$778,58,FALSE)</f>
        <v>0</v>
      </c>
      <c r="Q78">
        <f>VLOOKUP(B78,GD_CHAM_CONG!$C$1:$BJ$778,59,FALSE)</f>
        <v>0</v>
      </c>
    </row>
    <row r="79" spans="1:17" ht="14.25">
      <c r="A79" s="36">
        <v>75</v>
      </c>
      <c r="B79" s="38">
        <f>RPT_DOAN_PHI!B79</f>
        <v>10601</v>
      </c>
      <c r="C79" s="38" t="str">
        <f>RPT_DOAN_PHI!C79</f>
        <v>Phan Thị Hạnh</v>
      </c>
      <c r="D79" s="38" t="str">
        <f>RPT_DOAN_PHI!D79</f>
        <v>NV PVHK</v>
      </c>
      <c r="E79" s="139"/>
      <c r="F79" s="145" t="str">
        <f>VLOOKUP($B79,GD_CHUNG!$B$5:$J$912,6,FALSE)</f>
        <v>HD3N</v>
      </c>
      <c r="G79" s="145">
        <f>VLOOKUP($B79,GD_CHUNG!$B$5:$J$912,7,FALSE)</f>
        <v>0</v>
      </c>
      <c r="H79" s="145">
        <f>VLOOKUP($B79,GD_CHUNG!$B$5:$J$912,8,FALSE)</f>
        <v>0</v>
      </c>
      <c r="I79" s="145">
        <f>VLOOKUP($B79,GD_CHUNG!$B$5:$J$912,9,FALSE)</f>
        <v>0</v>
      </c>
      <c r="J79" s="156">
        <f>IF(COUNTBLANK(GD_CHAM_CONG!U80:AJ80)&gt;=16,1,0)</f>
        <v>0</v>
      </c>
      <c r="K79" s="49">
        <f>VLOOKUP(B79,GD_LCD_HS_LNS!$B$4:$E$914,4,FALSE)</f>
        <v>3875000</v>
      </c>
      <c r="L79" s="49">
        <f t="shared" si="1"/>
        <v>310000</v>
      </c>
      <c r="M79" s="173">
        <f t="shared" si="2"/>
        <v>58125</v>
      </c>
      <c r="N79" s="173">
        <f t="shared" si="3"/>
        <v>38750</v>
      </c>
      <c r="O79" s="173">
        <f t="shared" si="4"/>
        <v>406875</v>
      </c>
      <c r="P79" s="173">
        <f>VLOOKUP(B79,GD_CHAM_CONG!$C$1:$BI$778,58,FALSE)</f>
        <v>0</v>
      </c>
      <c r="Q79">
        <f>VLOOKUP(B79,GD_CHAM_CONG!$C$1:$BJ$778,59,FALSE)</f>
        <v>0</v>
      </c>
    </row>
    <row r="80" spans="1:17" ht="14.25">
      <c r="A80" s="36">
        <v>76</v>
      </c>
      <c r="B80" s="38">
        <f>RPT_DOAN_PHI!B80</f>
        <v>10608</v>
      </c>
      <c r="C80" s="38" t="str">
        <f>RPT_DOAN_PHI!C80</f>
        <v>Nguyễn Thị Hương</v>
      </c>
      <c r="D80" s="38" t="str">
        <f>RPT_DOAN_PHI!D80</f>
        <v>NV PVHK</v>
      </c>
      <c r="E80" s="139"/>
      <c r="F80" s="145" t="str">
        <f>VLOOKUP($B80,GD_CHUNG!$B$5:$J$912,6,FALSE)</f>
        <v>HDKX</v>
      </c>
      <c r="G80" s="145">
        <f>VLOOKUP($B80,GD_CHUNG!$B$5:$J$912,7,FALSE)</f>
        <v>0</v>
      </c>
      <c r="H80" s="145">
        <f>VLOOKUP($B80,GD_CHUNG!$B$5:$J$912,8,FALSE)</f>
        <v>0</v>
      </c>
      <c r="I80" s="145">
        <f>VLOOKUP($B80,GD_CHUNG!$B$5:$J$912,9,FALSE)</f>
        <v>0</v>
      </c>
      <c r="J80" s="156">
        <f>IF(COUNTBLANK(GD_CHAM_CONG!U81:AJ81)&gt;=16,1,0)</f>
        <v>0</v>
      </c>
      <c r="K80" s="49">
        <f>VLOOKUP(B80,GD_LCD_HS_LNS!$B$4:$E$914,4,FALSE)</f>
        <v>3875000</v>
      </c>
      <c r="L80" s="49">
        <f t="shared" si="1"/>
        <v>310000</v>
      </c>
      <c r="M80" s="173">
        <f t="shared" si="2"/>
        <v>58125</v>
      </c>
      <c r="N80" s="173">
        <f t="shared" si="3"/>
        <v>38750</v>
      </c>
      <c r="O80" s="173">
        <f t="shared" si="4"/>
        <v>406875</v>
      </c>
      <c r="P80" s="173">
        <f>VLOOKUP(B80,GD_CHAM_CONG!$C$1:$BI$778,58,FALSE)</f>
        <v>0</v>
      </c>
      <c r="Q80">
        <f>VLOOKUP(B80,GD_CHAM_CONG!$C$1:$BJ$778,59,FALSE)</f>
        <v>0</v>
      </c>
    </row>
    <row r="81" spans="1:17" ht="14.25">
      <c r="A81" s="36">
        <v>77</v>
      </c>
      <c r="B81" s="38">
        <f>RPT_DOAN_PHI!B81</f>
        <v>10624</v>
      </c>
      <c r="C81" s="38" t="str">
        <f>RPT_DOAN_PHI!C81</f>
        <v>Nguyễn Huyền Trang</v>
      </c>
      <c r="D81" s="38" t="str">
        <f>RPT_DOAN_PHI!D81</f>
        <v>NV PVHK</v>
      </c>
      <c r="E81" s="139"/>
      <c r="F81" s="145" t="str">
        <f>VLOOKUP($B81,GD_CHUNG!$B$5:$J$912,6,FALSE)</f>
        <v>HDKX</v>
      </c>
      <c r="G81" s="145">
        <f>VLOOKUP($B81,GD_CHUNG!$B$5:$J$912,7,FALSE)</f>
        <v>0</v>
      </c>
      <c r="H81" s="145">
        <f>VLOOKUP($B81,GD_CHUNG!$B$5:$J$912,8,FALSE)</f>
        <v>0</v>
      </c>
      <c r="I81" s="145">
        <f>VLOOKUP($B81,GD_CHUNG!$B$5:$J$912,9,FALSE)</f>
        <v>1</v>
      </c>
      <c r="J81" s="156">
        <f>IF(COUNTBLANK(GD_CHAM_CONG!U82:AJ82)&gt;=16,1,0)</f>
        <v>0</v>
      </c>
      <c r="K81" s="49">
        <f>VLOOKUP(B81,GD_LCD_HS_LNS!$B$4:$E$914,4,FALSE)</f>
        <v>3875000</v>
      </c>
      <c r="L81" s="49">
        <f t="shared" si="1"/>
        <v>0</v>
      </c>
      <c r="M81" s="173">
        <f t="shared" si="2"/>
        <v>0</v>
      </c>
      <c r="N81" s="173">
        <f t="shared" si="3"/>
        <v>0</v>
      </c>
      <c r="O81" s="173">
        <f t="shared" si="4"/>
        <v>0</v>
      </c>
      <c r="P81" s="173">
        <f>VLOOKUP(B81,GD_CHAM_CONG!$C$1:$BI$778,58,FALSE)</f>
        <v>0</v>
      </c>
      <c r="Q81">
        <f>VLOOKUP(B81,GD_CHAM_CONG!$C$1:$BJ$778,59,FALSE)</f>
        <v>0</v>
      </c>
    </row>
    <row r="82" spans="1:17" ht="14.25">
      <c r="A82" s="36">
        <v>78</v>
      </c>
      <c r="B82" s="38">
        <f>RPT_DOAN_PHI!B82</f>
        <v>10625</v>
      </c>
      <c r="C82" s="38" t="str">
        <f>RPT_DOAN_PHI!C82</f>
        <v>Vương Thị Thanh Nhàn</v>
      </c>
      <c r="D82" s="38" t="str">
        <f>RPT_DOAN_PHI!D82</f>
        <v>NV PVHK</v>
      </c>
      <c r="E82" s="139"/>
      <c r="F82" s="145" t="str">
        <f>VLOOKUP($B82,GD_CHUNG!$B$5:$J$912,6,FALSE)</f>
        <v>HDKX</v>
      </c>
      <c r="G82" s="145">
        <f>VLOOKUP($B82,GD_CHUNG!$B$5:$J$912,7,FALSE)</f>
        <v>0</v>
      </c>
      <c r="H82" s="145">
        <f>VLOOKUP($B82,GD_CHUNG!$B$5:$J$912,8,FALSE)</f>
        <v>0</v>
      </c>
      <c r="I82" s="145">
        <f>VLOOKUP($B82,GD_CHUNG!$B$5:$J$912,9,FALSE)</f>
        <v>0</v>
      </c>
      <c r="J82" s="156">
        <f>IF(COUNTBLANK(GD_CHAM_CONG!U83:AJ83)&gt;=16,1,0)</f>
        <v>0</v>
      </c>
      <c r="K82" s="49">
        <f>VLOOKUP(B82,GD_LCD_HS_LNS!$B$4:$E$914,4,FALSE)</f>
        <v>3875000</v>
      </c>
      <c r="L82" s="49">
        <f t="shared" si="1"/>
        <v>310000</v>
      </c>
      <c r="M82" s="173">
        <f t="shared" si="2"/>
        <v>58125</v>
      </c>
      <c r="N82" s="173">
        <f t="shared" si="3"/>
        <v>38750</v>
      </c>
      <c r="O82" s="173">
        <f t="shared" si="4"/>
        <v>406875</v>
      </c>
      <c r="P82" s="173">
        <f>VLOOKUP(B82,GD_CHAM_CONG!$C$1:$BI$778,58,FALSE)</f>
        <v>0</v>
      </c>
      <c r="Q82">
        <f>VLOOKUP(B82,GD_CHAM_CONG!$C$1:$BJ$778,59,FALSE)</f>
        <v>0</v>
      </c>
    </row>
    <row r="83" spans="1:17" ht="14.25">
      <c r="A83" s="36">
        <v>79</v>
      </c>
      <c r="B83" s="38">
        <f>RPT_DOAN_PHI!B83</f>
        <v>10633</v>
      </c>
      <c r="C83" s="38" t="str">
        <f>RPT_DOAN_PHI!C83</f>
        <v>Quàng Thị Phúc</v>
      </c>
      <c r="D83" s="38" t="str">
        <f>RPT_DOAN_PHI!D83</f>
        <v>NV PVHK</v>
      </c>
      <c r="E83" s="139"/>
      <c r="F83" s="145" t="str">
        <f>VLOOKUP($B83,GD_CHUNG!$B$5:$J$912,6,FALSE)</f>
        <v>HDKX</v>
      </c>
      <c r="G83" s="145">
        <f>VLOOKUP($B83,GD_CHUNG!$B$5:$J$912,7,FALSE)</f>
        <v>0</v>
      </c>
      <c r="H83" s="145">
        <f>VLOOKUP($B83,GD_CHUNG!$B$5:$J$912,8,FALSE)</f>
        <v>0</v>
      </c>
      <c r="I83" s="145">
        <f>VLOOKUP($B83,GD_CHUNG!$B$5:$J$912,9,FALSE)</f>
        <v>0</v>
      </c>
      <c r="J83" s="156">
        <f>IF(COUNTBLANK(GD_CHAM_CONG!U84:AJ84)&gt;=16,1,0)</f>
        <v>0</v>
      </c>
      <c r="K83" s="49">
        <f>VLOOKUP(B83,GD_LCD_HS_LNS!$B$4:$E$914,4,FALSE)</f>
        <v>4553000</v>
      </c>
      <c r="L83" s="49">
        <f t="shared" si="1"/>
        <v>364240</v>
      </c>
      <c r="M83" s="173">
        <f t="shared" si="2"/>
        <v>68295</v>
      </c>
      <c r="N83" s="173">
        <f t="shared" si="3"/>
        <v>45530</v>
      </c>
      <c r="O83" s="173">
        <f t="shared" si="4"/>
        <v>478065</v>
      </c>
      <c r="P83" s="173">
        <f>VLOOKUP(B83,GD_CHAM_CONG!$C$1:$BI$778,58,FALSE)</f>
        <v>0</v>
      </c>
      <c r="Q83">
        <f>VLOOKUP(B83,GD_CHAM_CONG!$C$1:$BJ$778,59,FALSE)</f>
        <v>0</v>
      </c>
    </row>
    <row r="84" spans="1:17" ht="14.25">
      <c r="A84" s="36">
        <v>80</v>
      </c>
      <c r="B84" s="38">
        <f>RPT_DOAN_PHI!B84</f>
        <v>10634</v>
      </c>
      <c r="C84" s="38" t="str">
        <f>RPT_DOAN_PHI!C84</f>
        <v>Phạm Thị Thanh Hoa</v>
      </c>
      <c r="D84" s="38" t="str">
        <f>RPT_DOAN_PHI!D84</f>
        <v>NV PVHK</v>
      </c>
      <c r="E84" s="139"/>
      <c r="F84" s="145" t="str">
        <f>VLOOKUP($B84,GD_CHUNG!$B$5:$J$912,6,FALSE)</f>
        <v>HDKX</v>
      </c>
      <c r="G84" s="145">
        <f>VLOOKUP($B84,GD_CHUNG!$B$5:$J$912,7,FALSE)</f>
        <v>0</v>
      </c>
      <c r="H84" s="145">
        <f>VLOOKUP($B84,GD_CHUNG!$B$5:$J$912,8,FALSE)</f>
        <v>0</v>
      </c>
      <c r="I84" s="145">
        <f>VLOOKUP($B84,GD_CHUNG!$B$5:$J$912,9,FALSE)</f>
        <v>0</v>
      </c>
      <c r="J84" s="156">
        <f>IF(COUNTBLANK(GD_CHAM_CONG!U85:AJ85)&gt;=16,1,0)</f>
        <v>0</v>
      </c>
      <c r="K84" s="49">
        <f>VLOOKUP(B84,GD_LCD_HS_LNS!$B$4:$E$914,4,FALSE)</f>
        <v>3875000</v>
      </c>
      <c r="L84" s="49">
        <f t="shared" si="1"/>
        <v>310000</v>
      </c>
      <c r="M84" s="173">
        <f t="shared" si="2"/>
        <v>58125</v>
      </c>
      <c r="N84" s="173">
        <f t="shared" si="3"/>
        <v>38750</v>
      </c>
      <c r="O84" s="173">
        <f t="shared" si="4"/>
        <v>406875</v>
      </c>
      <c r="P84" s="173">
        <f>VLOOKUP(B84,GD_CHAM_CONG!$C$1:$BI$778,58,FALSE)</f>
        <v>0</v>
      </c>
      <c r="Q84">
        <f>VLOOKUP(B84,GD_CHAM_CONG!$C$1:$BJ$778,59,FALSE)</f>
        <v>0</v>
      </c>
    </row>
    <row r="85" spans="1:17" ht="14.25">
      <c r="A85" s="36">
        <v>81</v>
      </c>
      <c r="B85" s="38">
        <f>RPT_DOAN_PHI!B85</f>
        <v>10635</v>
      </c>
      <c r="C85" s="38" t="str">
        <f>RPT_DOAN_PHI!C85</f>
        <v>Đào Thị Mận</v>
      </c>
      <c r="D85" s="38" t="str">
        <f>RPT_DOAN_PHI!D85</f>
        <v>NV PVHK</v>
      </c>
      <c r="E85" s="139"/>
      <c r="F85" s="145" t="str">
        <f>VLOOKUP($B85,GD_CHUNG!$B$5:$J$912,6,FALSE)</f>
        <v>HDKX</v>
      </c>
      <c r="G85" s="145">
        <f>VLOOKUP($B85,GD_CHUNG!$B$5:$J$912,7,FALSE)</f>
        <v>0</v>
      </c>
      <c r="H85" s="145">
        <f>VLOOKUP($B85,GD_CHUNG!$B$5:$J$912,8,FALSE)</f>
        <v>0</v>
      </c>
      <c r="I85" s="145">
        <f>VLOOKUP($B85,GD_CHUNG!$B$5:$J$912,9,FALSE)</f>
        <v>0</v>
      </c>
      <c r="J85" s="156">
        <f>IF(COUNTBLANK(GD_CHAM_CONG!U86:AJ86)&gt;=16,1,0)</f>
        <v>0</v>
      </c>
      <c r="K85" s="49">
        <f>VLOOKUP(B85,GD_LCD_HS_LNS!$B$4:$E$914,4,FALSE)</f>
        <v>4553000</v>
      </c>
      <c r="L85" s="49">
        <f t="shared" si="1"/>
        <v>364240</v>
      </c>
      <c r="M85" s="173">
        <f t="shared" si="2"/>
        <v>68295</v>
      </c>
      <c r="N85" s="173">
        <f t="shared" si="3"/>
        <v>45530</v>
      </c>
      <c r="O85" s="173">
        <f t="shared" si="4"/>
        <v>478065</v>
      </c>
      <c r="P85" s="173">
        <f>VLOOKUP(B85,GD_CHAM_CONG!$C$1:$BI$778,58,FALSE)</f>
        <v>0</v>
      </c>
      <c r="Q85">
        <f>VLOOKUP(B85,GD_CHAM_CONG!$C$1:$BJ$778,59,FALSE)</f>
        <v>0</v>
      </c>
    </row>
    <row r="86" spans="1:17" ht="14.25">
      <c r="A86" s="36">
        <v>82</v>
      </c>
      <c r="B86" s="38">
        <f>RPT_DOAN_PHI!B86</f>
        <v>11104</v>
      </c>
      <c r="C86" s="38" t="str">
        <f>RPT_DOAN_PHI!C86</f>
        <v>Lê Thị Thanh Huyền</v>
      </c>
      <c r="D86" s="38" t="str">
        <f>RPT_DOAN_PHI!D86</f>
        <v>NV PVHK</v>
      </c>
      <c r="E86" s="139"/>
      <c r="F86" s="145" t="str">
        <f>VLOOKUP($B86,GD_CHUNG!$B$5:$J$912,6,FALSE)</f>
        <v>HD3N</v>
      </c>
      <c r="G86" s="145">
        <f>VLOOKUP($B86,GD_CHUNG!$B$5:$J$912,7,FALSE)</f>
        <v>0</v>
      </c>
      <c r="H86" s="145">
        <f>VLOOKUP($B86,GD_CHUNG!$B$5:$J$912,8,FALSE)</f>
        <v>0</v>
      </c>
      <c r="I86" s="145">
        <f>VLOOKUP($B86,GD_CHUNG!$B$5:$J$912,9,FALSE)</f>
        <v>0</v>
      </c>
      <c r="J86" s="156">
        <f>IF(COUNTBLANK(GD_CHAM_CONG!U87:AJ87)&gt;=16,1,0)</f>
        <v>0</v>
      </c>
      <c r="K86" s="49">
        <f>VLOOKUP(B86,GD_LCD_HS_LNS!$B$4:$E$914,4,FALSE)</f>
        <v>3875000</v>
      </c>
      <c r="L86" s="49">
        <f t="shared" si="1"/>
        <v>310000</v>
      </c>
      <c r="M86" s="173">
        <f t="shared" si="2"/>
        <v>58125</v>
      </c>
      <c r="N86" s="173">
        <f t="shared" si="3"/>
        <v>38750</v>
      </c>
      <c r="O86" s="173">
        <f t="shared" si="4"/>
        <v>406875</v>
      </c>
      <c r="P86" s="173">
        <f>VLOOKUP(B86,GD_CHAM_CONG!$C$1:$BI$778,58,FALSE)</f>
        <v>0</v>
      </c>
      <c r="Q86">
        <f>VLOOKUP(B86,GD_CHAM_CONG!$C$1:$BJ$778,59,FALSE)</f>
        <v>0</v>
      </c>
    </row>
    <row r="87" spans="1:17" ht="14.25">
      <c r="A87" s="36">
        <v>83</v>
      </c>
      <c r="B87" s="38">
        <f>RPT_DOAN_PHI!B87</f>
        <v>11105</v>
      </c>
      <c r="C87" s="38" t="str">
        <f>RPT_DOAN_PHI!C87</f>
        <v>Ngô Minh Thanh</v>
      </c>
      <c r="D87" s="38" t="str">
        <f>RPT_DOAN_PHI!D87</f>
        <v>NV PVHK</v>
      </c>
      <c r="E87" s="139"/>
      <c r="F87" s="145" t="str">
        <f>VLOOKUP($B87,GD_CHUNG!$B$5:$J$912,6,FALSE)</f>
        <v>HD3N</v>
      </c>
      <c r="G87" s="145">
        <f>VLOOKUP($B87,GD_CHUNG!$B$5:$J$912,7,FALSE)</f>
        <v>0</v>
      </c>
      <c r="H87" s="145">
        <f>VLOOKUP($B87,GD_CHUNG!$B$5:$J$912,8,FALSE)</f>
        <v>0</v>
      </c>
      <c r="I87" s="145">
        <f>VLOOKUP($B87,GD_CHUNG!$B$5:$J$912,9,FALSE)</f>
        <v>0</v>
      </c>
      <c r="J87" s="156">
        <f>IF(COUNTBLANK(GD_CHAM_CONG!U88:AJ88)&gt;=16,1,0)</f>
        <v>0</v>
      </c>
      <c r="K87" s="49">
        <f>VLOOKUP(B87,GD_LCD_HS_LNS!$B$4:$E$914,4,FALSE)</f>
        <v>3875000</v>
      </c>
      <c r="L87" s="49">
        <f t="shared" si="1"/>
        <v>310000</v>
      </c>
      <c r="M87" s="173">
        <f t="shared" si="2"/>
        <v>58125</v>
      </c>
      <c r="N87" s="173">
        <f t="shared" si="3"/>
        <v>38750</v>
      </c>
      <c r="O87" s="173">
        <f t="shared" si="4"/>
        <v>406875</v>
      </c>
      <c r="P87" s="173">
        <f>VLOOKUP(B87,GD_CHAM_CONG!$C$1:$BI$778,58,FALSE)</f>
        <v>0</v>
      </c>
      <c r="Q87">
        <f>VLOOKUP(B87,GD_CHAM_CONG!$C$1:$BJ$778,59,FALSE)</f>
        <v>0</v>
      </c>
    </row>
    <row r="88" spans="1:17" ht="14.25">
      <c r="A88" s="36">
        <v>84</v>
      </c>
      <c r="B88" s="38">
        <f>RPT_DOAN_PHI!B88</f>
        <v>11107</v>
      </c>
      <c r="C88" s="38" t="str">
        <f>RPT_DOAN_PHI!C88</f>
        <v>Vũ Thị Thơm</v>
      </c>
      <c r="D88" s="38" t="str">
        <f>RPT_DOAN_PHI!D88</f>
        <v>NV PVHK</v>
      </c>
      <c r="E88" s="139"/>
      <c r="F88" s="145" t="str">
        <f>VLOOKUP($B88,GD_CHUNG!$B$5:$J$912,6,FALSE)</f>
        <v>HD3N</v>
      </c>
      <c r="G88" s="145">
        <f>VLOOKUP($B88,GD_CHUNG!$B$5:$J$912,7,FALSE)</f>
        <v>0</v>
      </c>
      <c r="H88" s="145">
        <f>VLOOKUP($B88,GD_CHUNG!$B$5:$J$912,8,FALSE)</f>
        <v>0</v>
      </c>
      <c r="I88" s="145">
        <f>VLOOKUP($B88,GD_CHUNG!$B$5:$J$912,9,FALSE)</f>
        <v>0</v>
      </c>
      <c r="J88" s="156">
        <f>IF(COUNTBLANK(GD_CHAM_CONG!U89:AJ89)&gt;=16,1,0)</f>
        <v>0</v>
      </c>
      <c r="K88" s="49">
        <f>VLOOKUP(B88,GD_LCD_HS_LNS!$B$4:$E$914,4,FALSE)</f>
        <v>3875000</v>
      </c>
      <c r="L88" s="49">
        <f t="shared" si="1"/>
        <v>310000</v>
      </c>
      <c r="M88" s="173">
        <f t="shared" si="2"/>
        <v>58125</v>
      </c>
      <c r="N88" s="173">
        <f t="shared" si="3"/>
        <v>38750</v>
      </c>
      <c r="O88" s="173">
        <f t="shared" si="4"/>
        <v>406875</v>
      </c>
      <c r="P88" s="173">
        <f>VLOOKUP(B88,GD_CHAM_CONG!$C$1:$BI$778,58,FALSE)</f>
        <v>0</v>
      </c>
      <c r="Q88">
        <f>VLOOKUP(B88,GD_CHAM_CONG!$C$1:$BJ$778,59,FALSE)</f>
        <v>0</v>
      </c>
    </row>
    <row r="89" spans="1:17" ht="14.25">
      <c r="A89" s="36">
        <v>85</v>
      </c>
      <c r="B89" s="38">
        <f>RPT_DOAN_PHI!B89</f>
        <v>11109</v>
      </c>
      <c r="C89" s="38" t="str">
        <f>RPT_DOAN_PHI!C89</f>
        <v>Phạm Thành Việt</v>
      </c>
      <c r="D89" s="38" t="str">
        <f>RPT_DOAN_PHI!D89</f>
        <v>NV PVHK</v>
      </c>
      <c r="E89" s="139"/>
      <c r="F89" s="145" t="str">
        <f>VLOOKUP($B89,GD_CHUNG!$B$5:$J$912,6,FALSE)</f>
        <v>HD3N</v>
      </c>
      <c r="G89" s="145">
        <f>VLOOKUP($B89,GD_CHUNG!$B$5:$J$912,7,FALSE)</f>
        <v>0</v>
      </c>
      <c r="H89" s="145">
        <f>VLOOKUP($B89,GD_CHUNG!$B$5:$J$912,8,FALSE)</f>
        <v>0</v>
      </c>
      <c r="I89" s="145">
        <f>VLOOKUP($B89,GD_CHUNG!$B$5:$J$912,9,FALSE)</f>
        <v>0</v>
      </c>
      <c r="J89" s="156">
        <f>IF(COUNTBLANK(GD_CHAM_CONG!U90:AJ90)&gt;=16,1,0)</f>
        <v>0</v>
      </c>
      <c r="K89" s="49">
        <f>VLOOKUP(B89,GD_LCD_HS_LNS!$B$4:$E$914,4,FALSE)</f>
        <v>3875000</v>
      </c>
      <c r="L89" s="49">
        <f t="shared" si="1"/>
        <v>310000</v>
      </c>
      <c r="M89" s="173">
        <f t="shared" si="2"/>
        <v>58125</v>
      </c>
      <c r="N89" s="173">
        <f t="shared" si="3"/>
        <v>38750</v>
      </c>
      <c r="O89" s="173">
        <f t="shared" si="4"/>
        <v>406875</v>
      </c>
      <c r="P89" s="173">
        <f>VLOOKUP(B89,GD_CHAM_CONG!$C$1:$BI$778,58,FALSE)</f>
        <v>0</v>
      </c>
      <c r="Q89">
        <f>VLOOKUP(B89,GD_CHAM_CONG!$C$1:$BJ$778,59,FALSE)</f>
        <v>0</v>
      </c>
    </row>
    <row r="90" spans="1:17" ht="14.25">
      <c r="A90" s="36">
        <v>86</v>
      </c>
      <c r="B90" s="38">
        <f>RPT_DOAN_PHI!B90</f>
        <v>11766</v>
      </c>
      <c r="C90" s="38" t="str">
        <f>RPT_DOAN_PHI!C90</f>
        <v>Nguyễn Thị Vân</v>
      </c>
      <c r="D90" s="38" t="str">
        <f>RPT_DOAN_PHI!D90</f>
        <v>NV PVHK</v>
      </c>
      <c r="E90" s="139"/>
      <c r="F90" s="145" t="str">
        <f>VLOOKUP($B90,GD_CHUNG!$B$5:$J$912,6,FALSE)</f>
        <v>HD3N</v>
      </c>
      <c r="G90" s="145">
        <f>VLOOKUP($B90,GD_CHUNG!$B$5:$J$912,7,FALSE)</f>
        <v>0</v>
      </c>
      <c r="H90" s="145">
        <f>VLOOKUP($B90,GD_CHUNG!$B$5:$J$912,8,FALSE)</f>
        <v>0</v>
      </c>
      <c r="I90" s="145">
        <f>VLOOKUP($B90,GD_CHUNG!$B$5:$J$912,9,FALSE)</f>
        <v>0</v>
      </c>
      <c r="J90" s="156">
        <f>IF(COUNTBLANK(GD_CHAM_CONG!U91:AJ91)&gt;=16,1,0)</f>
        <v>0</v>
      </c>
      <c r="K90" s="49">
        <f>VLOOKUP(B90,GD_LCD_HS_LNS!$B$4:$E$914,4,FALSE)</f>
        <v>3875000</v>
      </c>
      <c r="L90" s="49">
        <f t="shared" si="1"/>
        <v>310000</v>
      </c>
      <c r="M90" s="173">
        <f t="shared" si="2"/>
        <v>58125</v>
      </c>
      <c r="N90" s="173">
        <f t="shared" si="3"/>
        <v>38750</v>
      </c>
      <c r="O90" s="173">
        <f t="shared" si="4"/>
        <v>406875</v>
      </c>
      <c r="P90" s="173">
        <f>VLOOKUP(B90,GD_CHAM_CONG!$C$1:$BI$778,58,FALSE)</f>
        <v>0</v>
      </c>
      <c r="Q90">
        <f>VLOOKUP(B90,GD_CHAM_CONG!$C$1:$BJ$778,59,FALSE)</f>
        <v>0</v>
      </c>
    </row>
    <row r="91" spans="1:17" ht="14.25">
      <c r="A91" s="36">
        <v>87</v>
      </c>
      <c r="B91" s="38">
        <f>RPT_DOAN_PHI!B91</f>
        <v>13096</v>
      </c>
      <c r="C91" s="38" t="str">
        <f>RPT_DOAN_PHI!C91</f>
        <v>Đinh Văn Long</v>
      </c>
      <c r="D91" s="38" t="str">
        <f>RPT_DOAN_PHI!D91</f>
        <v>NV PVHK</v>
      </c>
      <c r="E91" s="139"/>
      <c r="F91" s="145" t="str">
        <f>VLOOKUP($B91,GD_CHUNG!$B$5:$J$912,6,FALSE)</f>
        <v>HD3N</v>
      </c>
      <c r="G91" s="145">
        <f>VLOOKUP($B91,GD_CHUNG!$B$5:$J$912,7,FALSE)</f>
        <v>0</v>
      </c>
      <c r="H91" s="145">
        <f>VLOOKUP($B91,GD_CHUNG!$B$5:$J$912,8,FALSE)</f>
        <v>0</v>
      </c>
      <c r="I91" s="145">
        <f>VLOOKUP($B91,GD_CHUNG!$B$5:$J$912,9,FALSE)</f>
        <v>0</v>
      </c>
      <c r="J91" s="156">
        <f>IF(COUNTBLANK(GD_CHAM_CONG!U92:AJ92)&gt;=16,1,0)</f>
        <v>0</v>
      </c>
      <c r="K91" s="49">
        <f>VLOOKUP(B91,GD_LCD_HS_LNS!$B$4:$E$914,4,FALSE)</f>
        <v>3875000</v>
      </c>
      <c r="L91" s="49">
        <f t="shared" si="1"/>
        <v>310000</v>
      </c>
      <c r="M91" s="173">
        <f t="shared" si="2"/>
        <v>58125</v>
      </c>
      <c r="N91" s="173">
        <f t="shared" si="3"/>
        <v>38750</v>
      </c>
      <c r="O91" s="173">
        <f t="shared" si="4"/>
        <v>406875</v>
      </c>
      <c r="P91" s="173">
        <f>VLOOKUP(B91,GD_CHAM_CONG!$C$1:$BI$778,58,FALSE)</f>
        <v>0</v>
      </c>
      <c r="Q91">
        <f>VLOOKUP(B91,GD_CHAM_CONG!$C$1:$BJ$778,59,FALSE)</f>
        <v>0</v>
      </c>
    </row>
    <row r="92" spans="1:17" ht="14.25">
      <c r="A92" s="36">
        <v>88</v>
      </c>
      <c r="B92" s="38">
        <f>RPT_DOAN_PHI!B92</f>
        <v>10778</v>
      </c>
      <c r="C92" s="38" t="str">
        <f>RPT_DOAN_PHI!C92</f>
        <v>Nguyễn Thị Hồng Anh</v>
      </c>
      <c r="D92" s="38" t="str">
        <f>RPT_DOAN_PHI!D92</f>
        <v>Nv VS MB</v>
      </c>
      <c r="E92" s="139"/>
      <c r="F92" s="145" t="str">
        <f>VLOOKUP($B92,GD_CHUNG!$B$5:$J$912,6,FALSE)</f>
        <v>HDKX</v>
      </c>
      <c r="G92" s="145">
        <f>VLOOKUP($B92,GD_CHUNG!$B$5:$J$912,7,FALSE)</f>
        <v>0</v>
      </c>
      <c r="H92" s="145">
        <f>VLOOKUP($B92,GD_CHUNG!$B$5:$J$912,8,FALSE)</f>
        <v>0</v>
      </c>
      <c r="I92" s="145">
        <f>VLOOKUP($B92,GD_CHUNG!$B$5:$J$912,9,FALSE)</f>
        <v>0</v>
      </c>
      <c r="J92" s="156">
        <f>IF(COUNTBLANK(GD_CHAM_CONG!U93:AJ93)&gt;=16,1,0)</f>
        <v>0</v>
      </c>
      <c r="K92" s="49">
        <f>VLOOKUP(B92,GD_LCD_HS_LNS!$B$4:$E$914,4,FALSE)</f>
        <v>3100000</v>
      </c>
      <c r="L92" s="49">
        <f t="shared" si="1"/>
        <v>248000</v>
      </c>
      <c r="M92" s="173">
        <f t="shared" si="2"/>
        <v>46500</v>
      </c>
      <c r="N92" s="173">
        <f t="shared" si="3"/>
        <v>31000</v>
      </c>
      <c r="O92" s="173">
        <f t="shared" si="4"/>
        <v>325500</v>
      </c>
      <c r="P92" s="173">
        <f>VLOOKUP(B92,GD_CHAM_CONG!$C$1:$BI$778,58,FALSE)</f>
        <v>0</v>
      </c>
      <c r="Q92">
        <f>VLOOKUP(B92,GD_CHAM_CONG!$C$1:$BJ$778,59,FALSE)</f>
        <v>0</v>
      </c>
    </row>
    <row r="93" spans="1:17" ht="14.25">
      <c r="A93" s="36">
        <v>89</v>
      </c>
      <c r="B93" s="38">
        <f>RPT_DOAN_PHI!B93</f>
        <v>11765</v>
      </c>
      <c r="C93" s="38" t="str">
        <f>RPT_DOAN_PHI!C93</f>
        <v>Hoàng Thị Hồng Nhung</v>
      </c>
      <c r="D93" s="38" t="str">
        <f>RPT_DOAN_PHI!D93</f>
        <v>NV PVHK</v>
      </c>
      <c r="E93" s="139"/>
      <c r="F93" s="145" t="str">
        <f>VLOOKUP($B93,GD_CHUNG!$B$5:$J$912,6,FALSE)</f>
        <v>HD3N</v>
      </c>
      <c r="G93" s="145">
        <f>VLOOKUP($B93,GD_CHUNG!$B$5:$J$912,7,FALSE)</f>
        <v>0</v>
      </c>
      <c r="H93" s="145">
        <f>VLOOKUP($B93,GD_CHUNG!$B$5:$J$912,8,FALSE)</f>
        <v>0</v>
      </c>
      <c r="I93" s="145">
        <f>VLOOKUP($B93,GD_CHUNG!$B$5:$J$912,9,FALSE)</f>
        <v>0</v>
      </c>
      <c r="J93" s="156">
        <f>IF(COUNTBLANK(GD_CHAM_CONG!U94:AJ94)&gt;=16,1,0)</f>
        <v>0</v>
      </c>
      <c r="K93" s="49">
        <f>VLOOKUP(B93,GD_LCD_HS_LNS!$B$4:$E$914,4,FALSE)</f>
        <v>3875000</v>
      </c>
      <c r="L93" s="49">
        <f t="shared" si="1"/>
        <v>310000</v>
      </c>
      <c r="M93" s="173">
        <f t="shared" si="2"/>
        <v>58125</v>
      </c>
      <c r="N93" s="173">
        <f t="shared" si="3"/>
        <v>38750</v>
      </c>
      <c r="O93" s="173">
        <f t="shared" si="4"/>
        <v>406875</v>
      </c>
      <c r="P93" s="173">
        <f>VLOOKUP(B93,GD_CHAM_CONG!$C$1:$BI$778,58,FALSE)</f>
        <v>0</v>
      </c>
      <c r="Q93">
        <f>VLOOKUP(B93,GD_CHAM_CONG!$C$1:$BJ$778,59,FALSE)</f>
        <v>0</v>
      </c>
    </row>
    <row r="94" spans="1:17" ht="14.25">
      <c r="A94" s="36">
        <v>90</v>
      </c>
      <c r="B94" s="38">
        <f>RPT_DOAN_PHI!B94</f>
        <v>10631</v>
      </c>
      <c r="C94" s="38" t="str">
        <f>RPT_DOAN_PHI!C94</f>
        <v>Nguyễn Thị Phương Mai</v>
      </c>
      <c r="D94" s="38" t="str">
        <f>RPT_DOAN_PHI!D94</f>
        <v>Đội trưởng</v>
      </c>
      <c r="E94" s="139"/>
      <c r="F94" s="145" t="str">
        <f>VLOOKUP($B94,GD_CHUNG!$B$5:$J$912,6,FALSE)</f>
        <v>HDKX</v>
      </c>
      <c r="G94" s="145">
        <f>VLOOKUP($B94,GD_CHUNG!$B$5:$J$912,7,FALSE)</f>
        <v>0</v>
      </c>
      <c r="H94" s="145">
        <f>VLOOKUP($B94,GD_CHUNG!$B$5:$J$912,8,FALSE)</f>
        <v>0</v>
      </c>
      <c r="I94" s="145">
        <f>VLOOKUP($B94,GD_CHUNG!$B$5:$J$912,9,FALSE)</f>
        <v>0</v>
      </c>
      <c r="J94" s="156">
        <f>IF(COUNTBLANK(GD_CHAM_CONG!U95:AJ95)&gt;=16,1,0)</f>
        <v>0</v>
      </c>
      <c r="K94" s="49">
        <f>VLOOKUP(B94,GD_LCD_HS_LNS!$B$4:$E$914,4,FALSE)</f>
        <v>5115000</v>
      </c>
      <c r="L94" s="49">
        <f t="shared" si="1"/>
        <v>409200</v>
      </c>
      <c r="M94" s="173">
        <f t="shared" si="2"/>
        <v>76725</v>
      </c>
      <c r="N94" s="173">
        <f t="shared" si="3"/>
        <v>51150</v>
      </c>
      <c r="O94" s="173">
        <f t="shared" si="4"/>
        <v>537075</v>
      </c>
      <c r="P94" s="173">
        <f>VLOOKUP(B94,GD_CHAM_CONG!$C$1:$BI$778,58,FALSE)</f>
        <v>0</v>
      </c>
      <c r="Q94">
        <f>VLOOKUP(B94,GD_CHAM_CONG!$C$1:$BJ$778,59,FALSE)</f>
        <v>0</v>
      </c>
    </row>
    <row r="95" spans="1:17" ht="14.25">
      <c r="A95" s="36">
        <v>91</v>
      </c>
      <c r="B95" s="38">
        <f>RPT_DOAN_PHI!B95</f>
        <v>10630</v>
      </c>
      <c r="C95" s="38" t="str">
        <f>RPT_DOAN_PHI!C95</f>
        <v>Nguyễn Thị Thu Hương</v>
      </c>
      <c r="D95" s="38" t="str">
        <f>RPT_DOAN_PHI!D95</f>
        <v>Đội phó</v>
      </c>
      <c r="E95" s="139"/>
      <c r="F95" s="145" t="str">
        <f>VLOOKUP($B95,GD_CHUNG!$B$5:$J$912,6,FALSE)</f>
        <v>HDKX</v>
      </c>
      <c r="G95" s="145">
        <f>VLOOKUP($B95,GD_CHUNG!$B$5:$J$912,7,FALSE)</f>
        <v>0</v>
      </c>
      <c r="H95" s="145">
        <f>VLOOKUP($B95,GD_CHUNG!$B$5:$J$912,8,FALSE)</f>
        <v>0</v>
      </c>
      <c r="I95" s="145">
        <f>VLOOKUP($B95,GD_CHUNG!$B$5:$J$912,9,FALSE)</f>
        <v>0</v>
      </c>
      <c r="J95" s="156">
        <f>IF(COUNTBLANK(GD_CHAM_CONG!U96:AJ96)&gt;=16,1,0)</f>
        <v>0</v>
      </c>
      <c r="K95" s="49">
        <f>VLOOKUP(B95,GD_LCD_HS_LNS!$B$4:$E$914,4,FALSE)</f>
        <v>4921000</v>
      </c>
      <c r="L95" s="49">
        <f t="shared" si="1"/>
        <v>393680</v>
      </c>
      <c r="M95" s="173">
        <f t="shared" si="2"/>
        <v>73815</v>
      </c>
      <c r="N95" s="173">
        <f t="shared" si="3"/>
        <v>49210</v>
      </c>
      <c r="O95" s="173">
        <f t="shared" si="4"/>
        <v>516705</v>
      </c>
      <c r="P95" s="173">
        <f>VLOOKUP(B95,GD_CHAM_CONG!$C$1:$BI$778,58,FALSE)</f>
        <v>0</v>
      </c>
      <c r="Q95">
        <f>VLOOKUP(B95,GD_CHAM_CONG!$C$1:$BJ$778,59,FALSE)</f>
        <v>0</v>
      </c>
    </row>
    <row r="96" spans="1:17" ht="14.25">
      <c r="A96" s="36">
        <v>92</v>
      </c>
      <c r="B96" s="38">
        <f>RPT_DOAN_PHI!B96</f>
        <v>12549</v>
      </c>
      <c r="C96" s="38" t="str">
        <f>RPT_DOAN_PHI!C96</f>
        <v>Nguyễn Tuấn Linh</v>
      </c>
      <c r="D96" s="38" t="str">
        <f>RPT_DOAN_PHI!D96</f>
        <v>Nhân viên phục vụ hành khách hàng hóa</v>
      </c>
      <c r="E96" s="139"/>
      <c r="F96" s="145" t="str">
        <f>VLOOKUP($B96,GD_CHUNG!$B$5:$J$912,6,FALSE)</f>
        <v>HD3N</v>
      </c>
      <c r="G96" s="145">
        <f>VLOOKUP($B96,GD_CHUNG!$B$5:$J$912,7,FALSE)</f>
        <v>0</v>
      </c>
      <c r="H96" s="145">
        <f>VLOOKUP($B96,GD_CHUNG!$B$5:$J$912,8,FALSE)</f>
        <v>0</v>
      </c>
      <c r="I96" s="145">
        <f>VLOOKUP($B96,GD_CHUNG!$B$5:$J$912,9,FALSE)</f>
        <v>0</v>
      </c>
      <c r="J96" s="156">
        <f>IF(COUNTBLANK(GD_CHAM_CONG!U97:AJ97)&gt;=16,1,0)</f>
        <v>0</v>
      </c>
      <c r="K96" s="49">
        <f>VLOOKUP(B96,GD_LCD_HS_LNS!$B$4:$E$914,4,FALSE)</f>
        <v>3875000</v>
      </c>
      <c r="L96" s="49">
        <f t="shared" si="1"/>
        <v>310000</v>
      </c>
      <c r="M96" s="173">
        <f t="shared" si="2"/>
        <v>58125</v>
      </c>
      <c r="N96" s="173">
        <f t="shared" si="3"/>
        <v>38750</v>
      </c>
      <c r="O96" s="173">
        <f t="shared" si="4"/>
        <v>406875</v>
      </c>
      <c r="P96" s="173">
        <f>VLOOKUP(B96,GD_CHAM_CONG!$C$1:$BI$778,58,FALSE)</f>
        <v>0</v>
      </c>
      <c r="Q96">
        <f>VLOOKUP(B96,GD_CHAM_CONG!$C$1:$BJ$778,59,FALSE)</f>
        <v>0</v>
      </c>
    </row>
    <row r="97" spans="1:17" ht="14.25">
      <c r="A97" s="36">
        <v>93</v>
      </c>
      <c r="B97" s="38">
        <f>RPT_DOAN_PHI!B97</f>
        <v>12568</v>
      </c>
      <c r="C97" s="38" t="str">
        <f>RPT_DOAN_PHI!C97</f>
        <v>Nguyễn Thị Hồng Minh</v>
      </c>
      <c r="D97" s="38" t="str">
        <f>RPT_DOAN_PHI!D97</f>
        <v>Nhân viên phục vụ hành khách hàng hóa</v>
      </c>
      <c r="E97" s="139"/>
      <c r="F97" s="145" t="str">
        <f>VLOOKUP($B97,GD_CHUNG!$B$5:$J$912,6,FALSE)</f>
        <v>HD3N</v>
      </c>
      <c r="G97" s="145">
        <f>VLOOKUP($B97,GD_CHUNG!$B$5:$J$912,7,FALSE)</f>
        <v>0</v>
      </c>
      <c r="H97" s="145">
        <f>VLOOKUP($B97,GD_CHUNG!$B$5:$J$912,8,FALSE)</f>
        <v>0</v>
      </c>
      <c r="I97" s="145">
        <f>VLOOKUP($B97,GD_CHUNG!$B$5:$J$912,9,FALSE)</f>
        <v>0</v>
      </c>
      <c r="J97" s="156">
        <f>IF(COUNTBLANK(GD_CHAM_CONG!U98:AJ98)&gt;=16,1,0)</f>
        <v>0</v>
      </c>
      <c r="K97" s="49">
        <f>VLOOKUP(B97,GD_LCD_HS_LNS!$B$4:$E$914,4,FALSE)</f>
        <v>3875000</v>
      </c>
      <c r="L97" s="49">
        <f t="shared" si="1"/>
        <v>310000</v>
      </c>
      <c r="M97" s="173">
        <f t="shared" si="2"/>
        <v>58125</v>
      </c>
      <c r="N97" s="173">
        <f t="shared" si="3"/>
        <v>38750</v>
      </c>
      <c r="O97" s="173">
        <f t="shared" si="4"/>
        <v>406875</v>
      </c>
      <c r="P97" s="173">
        <f>VLOOKUP(B97,GD_CHAM_CONG!$C$1:$BI$778,58,FALSE)</f>
        <v>0</v>
      </c>
      <c r="Q97">
        <f>VLOOKUP(B97,GD_CHAM_CONG!$C$1:$BJ$778,59,FALSE)</f>
        <v>0</v>
      </c>
    </row>
    <row r="98" spans="1:17" ht="14.25">
      <c r="A98" s="36">
        <v>94</v>
      </c>
      <c r="B98" s="38">
        <f>RPT_DOAN_PHI!B98</f>
        <v>12571</v>
      </c>
      <c r="C98" s="38" t="str">
        <f>RPT_DOAN_PHI!C98</f>
        <v>Ngô Thị Diễm Quỳnh</v>
      </c>
      <c r="D98" s="38" t="str">
        <f>RPT_DOAN_PHI!D98</f>
        <v>Nhân viên phục vụ hành khách hàng hóa</v>
      </c>
      <c r="E98" s="139"/>
      <c r="F98" s="145" t="str">
        <f>VLOOKUP($B98,GD_CHUNG!$B$5:$J$912,6,FALSE)</f>
        <v>HD3N</v>
      </c>
      <c r="G98" s="145">
        <f>VLOOKUP($B98,GD_CHUNG!$B$5:$J$912,7,FALSE)</f>
        <v>0</v>
      </c>
      <c r="H98" s="145">
        <f>VLOOKUP($B98,GD_CHUNG!$B$5:$J$912,8,FALSE)</f>
        <v>0</v>
      </c>
      <c r="I98" s="145">
        <f>VLOOKUP($B98,GD_CHUNG!$B$5:$J$912,9,FALSE)</f>
        <v>0</v>
      </c>
      <c r="J98" s="156">
        <f>IF(COUNTBLANK(GD_CHAM_CONG!U99:AJ99)&gt;=16,1,0)</f>
        <v>0</v>
      </c>
      <c r="K98" s="49">
        <f>VLOOKUP(B98,GD_LCD_HS_LNS!$B$4:$E$914,4,FALSE)</f>
        <v>3875000</v>
      </c>
      <c r="L98" s="49">
        <f t="shared" si="1"/>
        <v>310000</v>
      </c>
      <c r="M98" s="173">
        <f t="shared" si="2"/>
        <v>58125</v>
      </c>
      <c r="N98" s="173">
        <f t="shared" si="3"/>
        <v>38750</v>
      </c>
      <c r="O98" s="173">
        <f t="shared" si="4"/>
        <v>406875</v>
      </c>
      <c r="P98" s="173">
        <f>VLOOKUP(B98,GD_CHAM_CONG!$C$1:$BI$778,58,FALSE)</f>
        <v>0</v>
      </c>
      <c r="Q98">
        <f>VLOOKUP(B98,GD_CHAM_CONG!$C$1:$BJ$778,59,FALSE)</f>
        <v>0</v>
      </c>
    </row>
    <row r="99" spans="1:17" ht="14.25">
      <c r="A99" s="36">
        <v>95</v>
      </c>
      <c r="B99" s="38">
        <f>RPT_DOAN_PHI!B99</f>
        <v>13370</v>
      </c>
      <c r="C99" s="38" t="str">
        <f>RPT_DOAN_PHI!C99</f>
        <v>Đinh Đức Điệp</v>
      </c>
      <c r="D99" s="38" t="str">
        <f>RPT_DOAN_PHI!D99</f>
        <v>Nhân viên phục vụ hành khách hàng hóa</v>
      </c>
      <c r="E99" s="139"/>
      <c r="F99" s="145" t="str">
        <f>VLOOKUP($B99,GD_CHUNG!$B$5:$J$912,6,FALSE)</f>
        <v>HD3N</v>
      </c>
      <c r="G99" s="145">
        <f>VLOOKUP($B99,GD_CHUNG!$B$5:$J$912,7,FALSE)</f>
        <v>0</v>
      </c>
      <c r="H99" s="145">
        <f>VLOOKUP($B99,GD_CHUNG!$B$5:$J$912,8,FALSE)</f>
        <v>0</v>
      </c>
      <c r="I99" s="145">
        <f>VLOOKUP($B99,GD_CHUNG!$B$5:$J$912,9,FALSE)</f>
        <v>0</v>
      </c>
      <c r="J99" s="156">
        <f>IF(COUNTBLANK(GD_CHAM_CONG!U100:AJ100)&gt;=16,1,0)</f>
        <v>0</v>
      </c>
      <c r="K99" s="49">
        <f>VLOOKUP(B99,GD_LCD_HS_LNS!$B$4:$E$914,4,FALSE)</f>
        <v>3875000</v>
      </c>
      <c r="L99" s="49">
        <f t="shared" si="1"/>
        <v>310000</v>
      </c>
      <c r="M99" s="173">
        <f t="shared" si="2"/>
        <v>58125</v>
      </c>
      <c r="N99" s="173">
        <f t="shared" si="3"/>
        <v>38750</v>
      </c>
      <c r="O99" s="173">
        <f t="shared" si="4"/>
        <v>406875</v>
      </c>
      <c r="P99" s="173">
        <f>VLOOKUP(B99,GD_CHAM_CONG!$C$1:$BI$778,58,FALSE)</f>
        <v>0</v>
      </c>
      <c r="Q99">
        <f>VLOOKUP(B99,GD_CHAM_CONG!$C$1:$BJ$778,59,FALSE)</f>
        <v>0</v>
      </c>
    </row>
    <row r="100" spans="1:17" ht="14.25">
      <c r="A100" s="36">
        <v>96</v>
      </c>
      <c r="B100" s="38">
        <f>RPT_DOAN_PHI!B100</f>
        <v>13372</v>
      </c>
      <c r="C100" s="38" t="str">
        <f>RPT_DOAN_PHI!C100</f>
        <v>Trần Thị Hoa Lý</v>
      </c>
      <c r="D100" s="38" t="str">
        <f>RPT_DOAN_PHI!D100</f>
        <v>Nhân viên phục vụ hành khách hàng hóa</v>
      </c>
      <c r="E100" s="139"/>
      <c r="F100" s="145" t="str">
        <f>VLOOKUP($B100,GD_CHUNG!$B$5:$J$912,6,FALSE)</f>
        <v>HD3N</v>
      </c>
      <c r="G100" s="145">
        <f>VLOOKUP($B100,GD_CHUNG!$B$5:$J$912,7,FALSE)</f>
        <v>0</v>
      </c>
      <c r="H100" s="145">
        <f>VLOOKUP($B100,GD_CHUNG!$B$5:$J$912,8,FALSE)</f>
        <v>0</v>
      </c>
      <c r="I100" s="145">
        <f>VLOOKUP($B100,GD_CHUNG!$B$5:$J$912,9,FALSE)</f>
        <v>0</v>
      </c>
      <c r="J100" s="156">
        <f>IF(COUNTBLANK(GD_CHAM_CONG!U101:AJ101)&gt;=16,1,0)</f>
        <v>0</v>
      </c>
      <c r="K100" s="49">
        <f>VLOOKUP(B100,GD_LCD_HS_LNS!$B$4:$E$914,4,FALSE)</f>
        <v>3875000</v>
      </c>
      <c r="L100" s="49">
        <f t="shared" si="1"/>
        <v>310000</v>
      </c>
      <c r="M100" s="173">
        <f t="shared" si="2"/>
        <v>58125</v>
      </c>
      <c r="N100" s="173">
        <f t="shared" si="3"/>
        <v>38750</v>
      </c>
      <c r="O100" s="173">
        <f t="shared" si="4"/>
        <v>406875</v>
      </c>
      <c r="P100" s="173">
        <f>VLOOKUP(B100,GD_CHAM_CONG!$C$1:$BI$778,58,FALSE)</f>
        <v>0</v>
      </c>
      <c r="Q100">
        <f>VLOOKUP(B100,GD_CHAM_CONG!$C$1:$BJ$778,59,FALSE)</f>
        <v>0</v>
      </c>
    </row>
    <row r="101" spans="1:17" ht="14.25">
      <c r="A101" s="36">
        <v>97</v>
      </c>
      <c r="B101" s="38">
        <f>RPT_DOAN_PHI!B101</f>
        <v>13376</v>
      </c>
      <c r="C101" s="38" t="str">
        <f>RPT_DOAN_PHI!C101</f>
        <v>Vũ Thùy Linh</v>
      </c>
      <c r="D101" s="38" t="str">
        <f>RPT_DOAN_PHI!D101</f>
        <v>Nhân viên phục vụ hành khách hàng hóa</v>
      </c>
      <c r="E101" s="139"/>
      <c r="F101" s="145" t="str">
        <f>VLOOKUP($B101,GD_CHUNG!$B$5:$J$912,6,FALSE)</f>
        <v>HD3N</v>
      </c>
      <c r="G101" s="145">
        <f>VLOOKUP($B101,GD_CHUNG!$B$5:$J$912,7,FALSE)</f>
        <v>0</v>
      </c>
      <c r="H101" s="145">
        <f>VLOOKUP($B101,GD_CHUNG!$B$5:$J$912,8,FALSE)</f>
        <v>0</v>
      </c>
      <c r="I101" s="145">
        <f>VLOOKUP($B101,GD_CHUNG!$B$5:$J$912,9,FALSE)</f>
        <v>0</v>
      </c>
      <c r="J101" s="156">
        <f>IF(COUNTBLANK(GD_CHAM_CONG!U102:AJ102)&gt;=16,1,0)</f>
        <v>0</v>
      </c>
      <c r="K101" s="49">
        <f>VLOOKUP(B101,GD_LCD_HS_LNS!$B$4:$E$914,4,FALSE)</f>
        <v>3875000</v>
      </c>
      <c r="L101" s="49">
        <f t="shared" si="1"/>
        <v>310000</v>
      </c>
      <c r="M101" s="173">
        <f t="shared" si="2"/>
        <v>58125</v>
      </c>
      <c r="N101" s="173">
        <f t="shared" si="3"/>
        <v>38750</v>
      </c>
      <c r="O101" s="173">
        <f t="shared" si="4"/>
        <v>406875</v>
      </c>
      <c r="P101" s="173">
        <f>VLOOKUP(B101,GD_CHAM_CONG!$C$1:$BI$778,58,FALSE)</f>
        <v>0</v>
      </c>
      <c r="Q101">
        <f>VLOOKUP(B101,GD_CHAM_CONG!$C$1:$BJ$778,59,FALSE)</f>
        <v>0</v>
      </c>
    </row>
    <row r="102" spans="1:17" ht="14.25">
      <c r="A102" s="36">
        <v>98</v>
      </c>
      <c r="B102" s="38">
        <f>RPT_DOAN_PHI!B102</f>
        <v>13377</v>
      </c>
      <c r="C102" s="38" t="str">
        <f>RPT_DOAN_PHI!C102</f>
        <v>Vũ Thị Bích Dung</v>
      </c>
      <c r="D102" s="38" t="str">
        <f>RPT_DOAN_PHI!D102</f>
        <v>Nhân viên phục vụ hành khách hàng hóa</v>
      </c>
      <c r="E102" s="139"/>
      <c r="F102" s="145" t="str">
        <f>VLOOKUP($B102,GD_CHUNG!$B$5:$J$912,6,FALSE)</f>
        <v>HD3N</v>
      </c>
      <c r="G102" s="145">
        <f>VLOOKUP($B102,GD_CHUNG!$B$5:$J$912,7,FALSE)</f>
        <v>0</v>
      </c>
      <c r="H102" s="145">
        <f>VLOOKUP($B102,GD_CHUNG!$B$5:$J$912,8,FALSE)</f>
        <v>0</v>
      </c>
      <c r="I102" s="145">
        <f>VLOOKUP($B102,GD_CHUNG!$B$5:$J$912,9,FALSE)</f>
        <v>0</v>
      </c>
      <c r="J102" s="156">
        <f>IF(COUNTBLANK(GD_CHAM_CONG!U103:AJ103)&gt;=16,1,0)</f>
        <v>0</v>
      </c>
      <c r="K102" s="49">
        <f>VLOOKUP(B102,GD_LCD_HS_LNS!$B$4:$E$914,4,FALSE)</f>
        <v>3875000</v>
      </c>
      <c r="L102" s="49">
        <f t="shared" si="1"/>
        <v>310000</v>
      </c>
      <c r="M102" s="173">
        <f t="shared" si="2"/>
        <v>58125</v>
      </c>
      <c r="N102" s="173">
        <f t="shared" si="3"/>
        <v>38750</v>
      </c>
      <c r="O102" s="173">
        <f t="shared" si="4"/>
        <v>406875</v>
      </c>
      <c r="P102" s="173">
        <f>VLOOKUP(B102,GD_CHAM_CONG!$C$1:$BI$778,58,FALSE)</f>
        <v>0</v>
      </c>
      <c r="Q102">
        <f>VLOOKUP(B102,GD_CHAM_CONG!$C$1:$BJ$778,59,FALSE)</f>
        <v>0</v>
      </c>
    </row>
    <row r="103" spans="1:17" ht="14.25">
      <c r="A103" s="36">
        <v>99</v>
      </c>
      <c r="B103" s="38">
        <f>RPT_DOAN_PHI!B103</f>
        <v>13378</v>
      </c>
      <c r="C103" s="38" t="str">
        <f>RPT_DOAN_PHI!C103</f>
        <v>Nguyễn Bảo Ngân</v>
      </c>
      <c r="D103" s="38" t="str">
        <f>RPT_DOAN_PHI!D103</f>
        <v>Nhân viên phục vụ hành khách hàng hóa</v>
      </c>
      <c r="E103" s="139"/>
      <c r="F103" s="145" t="str">
        <f>VLOOKUP($B103,GD_CHUNG!$B$5:$J$912,6,FALSE)</f>
        <v>HD3N</v>
      </c>
      <c r="G103" s="145">
        <f>VLOOKUP($B103,GD_CHUNG!$B$5:$J$912,7,FALSE)</f>
        <v>0</v>
      </c>
      <c r="H103" s="145">
        <f>VLOOKUP($B103,GD_CHUNG!$B$5:$J$912,8,FALSE)</f>
        <v>0</v>
      </c>
      <c r="I103" s="145">
        <f>VLOOKUP($B103,GD_CHUNG!$B$5:$J$912,9,FALSE)</f>
        <v>0</v>
      </c>
      <c r="J103" s="156">
        <f>IF(COUNTBLANK(GD_CHAM_CONG!U104:AJ104)&gt;=16,1,0)</f>
        <v>0</v>
      </c>
      <c r="K103" s="49">
        <f>VLOOKUP(B103,GD_LCD_HS_LNS!$B$4:$E$914,4,FALSE)</f>
        <v>3875000</v>
      </c>
      <c r="L103" s="49">
        <f t="shared" si="1"/>
        <v>310000</v>
      </c>
      <c r="M103" s="173">
        <f t="shared" si="2"/>
        <v>58125</v>
      </c>
      <c r="N103" s="173">
        <f t="shared" si="3"/>
        <v>38750</v>
      </c>
      <c r="O103" s="173">
        <f t="shared" si="4"/>
        <v>406875</v>
      </c>
      <c r="P103" s="173">
        <f>VLOOKUP(B103,GD_CHAM_CONG!$C$1:$BI$778,58,FALSE)</f>
        <v>0</v>
      </c>
      <c r="Q103">
        <f>VLOOKUP(B103,GD_CHAM_CONG!$C$1:$BJ$778,59,FALSE)</f>
        <v>0</v>
      </c>
    </row>
    <row r="104" spans="1:17" ht="14.25">
      <c r="A104" s="36">
        <v>100</v>
      </c>
      <c r="B104" s="38">
        <f>RPT_DOAN_PHI!B104</f>
        <v>13379</v>
      </c>
      <c r="C104" s="38" t="str">
        <f>RPT_DOAN_PHI!C104</f>
        <v>Nguyễn Thùy Linh</v>
      </c>
      <c r="D104" s="38" t="str">
        <f>RPT_DOAN_PHI!D104</f>
        <v>Nhân viên phục vụ hành khách hàng hóa</v>
      </c>
      <c r="E104" s="139"/>
      <c r="F104" s="145" t="str">
        <f>VLOOKUP($B104,GD_CHUNG!$B$5:$J$912,6,FALSE)</f>
        <v>HD3N</v>
      </c>
      <c r="G104" s="145">
        <f>VLOOKUP($B104,GD_CHUNG!$B$5:$J$912,7,FALSE)</f>
        <v>0</v>
      </c>
      <c r="H104" s="145">
        <f>VLOOKUP($B104,GD_CHUNG!$B$5:$J$912,8,FALSE)</f>
        <v>0</v>
      </c>
      <c r="I104" s="145">
        <f>VLOOKUP($B104,GD_CHUNG!$B$5:$J$912,9,FALSE)</f>
        <v>0</v>
      </c>
      <c r="J104" s="156">
        <f>IF(COUNTBLANK(GD_CHAM_CONG!U105:AJ105)&gt;=16,1,0)</f>
        <v>0</v>
      </c>
      <c r="K104" s="49">
        <f>VLOOKUP(B104,GD_LCD_HS_LNS!$B$4:$E$914,4,FALSE)</f>
        <v>3875000</v>
      </c>
      <c r="L104" s="49">
        <f t="shared" si="1"/>
        <v>310000</v>
      </c>
      <c r="M104" s="173">
        <f t="shared" si="2"/>
        <v>58125</v>
      </c>
      <c r="N104" s="173">
        <f t="shared" si="3"/>
        <v>38750</v>
      </c>
      <c r="O104" s="173">
        <f t="shared" si="4"/>
        <v>406875</v>
      </c>
      <c r="P104" s="173">
        <f>VLOOKUP(B104,GD_CHAM_CONG!$C$1:$BI$778,58,FALSE)</f>
        <v>0</v>
      </c>
      <c r="Q104">
        <f>VLOOKUP(B104,GD_CHAM_CONG!$C$1:$BJ$778,59,FALSE)</f>
        <v>0</v>
      </c>
    </row>
    <row r="105" spans="1:17" ht="14.25">
      <c r="A105" s="36">
        <v>101</v>
      </c>
      <c r="B105" s="38">
        <f>RPT_DOAN_PHI!B105</f>
        <v>13674</v>
      </c>
      <c r="C105" s="38" t="str">
        <f>RPT_DOAN_PHI!C105</f>
        <v>Lê Thị Minh Phượng</v>
      </c>
      <c r="D105" s="38" t="str">
        <f>RPT_DOAN_PHI!D105</f>
        <v>Nhân viên phục vụ hành khách hàng hóa</v>
      </c>
      <c r="E105" s="139"/>
      <c r="F105" s="145" t="str">
        <f>VLOOKUP($B105,GD_CHUNG!$B$5:$J$912,6,FALSE)</f>
        <v>HD3N</v>
      </c>
      <c r="G105" s="145">
        <f>VLOOKUP($B105,GD_CHUNG!$B$5:$J$912,7,FALSE)</f>
        <v>0</v>
      </c>
      <c r="H105" s="145">
        <f>VLOOKUP($B105,GD_CHUNG!$B$5:$J$912,8,FALSE)</f>
        <v>0</v>
      </c>
      <c r="I105" s="145">
        <f>VLOOKUP($B105,GD_CHUNG!$B$5:$J$912,9,FALSE)</f>
        <v>0</v>
      </c>
      <c r="J105" s="156">
        <f>IF(COUNTBLANK(GD_CHAM_CONG!U106:AJ106)&gt;=16,1,0)</f>
        <v>0</v>
      </c>
      <c r="K105" s="49">
        <f>VLOOKUP(B105,GD_LCD_HS_LNS!$B$4:$E$914,4,FALSE)</f>
        <v>3875000</v>
      </c>
      <c r="L105" s="49">
        <f t="shared" si="1"/>
        <v>310000</v>
      </c>
      <c r="M105" s="173">
        <f t="shared" si="2"/>
        <v>58125</v>
      </c>
      <c r="N105" s="173">
        <f t="shared" si="3"/>
        <v>38750</v>
      </c>
      <c r="O105" s="173">
        <f t="shared" si="4"/>
        <v>406875</v>
      </c>
      <c r="P105" s="173">
        <f>VLOOKUP(B105,GD_CHAM_CONG!$C$1:$BI$778,58,FALSE)</f>
        <v>0</v>
      </c>
      <c r="Q105">
        <f>VLOOKUP(B105,GD_CHAM_CONG!$C$1:$BJ$778,59,FALSE)</f>
        <v>0</v>
      </c>
    </row>
    <row r="106" spans="1:17" ht="14.25">
      <c r="A106" s="36">
        <v>102</v>
      </c>
      <c r="B106" s="38">
        <f>RPT_DOAN_PHI!B106</f>
        <v>13675</v>
      </c>
      <c r="C106" s="38" t="str">
        <f>RPT_DOAN_PHI!C106</f>
        <v>Võ Thị Kiều Oanh</v>
      </c>
      <c r="D106" s="38" t="str">
        <f>RPT_DOAN_PHI!D106</f>
        <v>Nhân viên phục vụ hành khách hàng hóa</v>
      </c>
      <c r="E106" s="139"/>
      <c r="F106" s="145" t="str">
        <f>VLOOKUP($B106,GD_CHUNG!$B$5:$J$912,6,FALSE)</f>
        <v>HD3N</v>
      </c>
      <c r="G106" s="145">
        <f>VLOOKUP($B106,GD_CHUNG!$B$5:$J$912,7,FALSE)</f>
        <v>0</v>
      </c>
      <c r="H106" s="145">
        <f>VLOOKUP($B106,GD_CHUNG!$B$5:$J$912,8,FALSE)</f>
        <v>0</v>
      </c>
      <c r="I106" s="145">
        <f>VLOOKUP($B106,GD_CHUNG!$B$5:$J$912,9,FALSE)</f>
        <v>0</v>
      </c>
      <c r="J106" s="156">
        <f>IF(COUNTBLANK(GD_CHAM_CONG!U107:AJ107)&gt;=16,1,0)</f>
        <v>0</v>
      </c>
      <c r="K106" s="49">
        <f>VLOOKUP(B106,GD_LCD_HS_LNS!$B$4:$E$914,4,FALSE)</f>
        <v>3875000</v>
      </c>
      <c r="L106" s="49">
        <f t="shared" si="1"/>
        <v>310000</v>
      </c>
      <c r="M106" s="173">
        <f t="shared" si="2"/>
        <v>58125</v>
      </c>
      <c r="N106" s="173">
        <f t="shared" si="3"/>
        <v>38750</v>
      </c>
      <c r="O106" s="173">
        <f t="shared" si="4"/>
        <v>406875</v>
      </c>
      <c r="P106" s="173">
        <f>VLOOKUP(B106,GD_CHAM_CONG!$C$1:$BI$778,58,FALSE)</f>
        <v>0</v>
      </c>
      <c r="Q106">
        <f>VLOOKUP(B106,GD_CHAM_CONG!$C$1:$BJ$778,59,FALSE)</f>
        <v>0</v>
      </c>
    </row>
    <row r="107" spans="1:17" ht="14.25">
      <c r="A107" s="36">
        <v>103</v>
      </c>
      <c r="B107" s="38">
        <f>RPT_DOAN_PHI!B107</f>
        <v>13676</v>
      </c>
      <c r="C107" s="38" t="str">
        <f>RPT_DOAN_PHI!C107</f>
        <v>Trần Thị Bích Ngọc</v>
      </c>
      <c r="D107" s="38" t="str">
        <f>RPT_DOAN_PHI!D107</f>
        <v>Nhân viên phục vụ hành khách hàng hóa</v>
      </c>
      <c r="E107" s="139"/>
      <c r="F107" s="145" t="str">
        <f>VLOOKUP($B107,GD_CHUNG!$B$5:$J$912,6,FALSE)</f>
        <v>HD3N</v>
      </c>
      <c r="G107" s="145">
        <f>VLOOKUP($B107,GD_CHUNG!$B$5:$J$912,7,FALSE)</f>
        <v>0</v>
      </c>
      <c r="H107" s="145">
        <f>VLOOKUP($B107,GD_CHUNG!$B$5:$J$912,8,FALSE)</f>
        <v>0</v>
      </c>
      <c r="I107" s="145">
        <f>VLOOKUP($B107,GD_CHUNG!$B$5:$J$912,9,FALSE)</f>
        <v>0</v>
      </c>
      <c r="J107" s="156">
        <f>IF(COUNTBLANK(GD_CHAM_CONG!U108:AJ108)&gt;=16,1,0)</f>
        <v>0</v>
      </c>
      <c r="K107" s="49">
        <f>VLOOKUP(B107,GD_LCD_HS_LNS!$B$4:$E$914,4,FALSE)</f>
        <v>3875000</v>
      </c>
      <c r="L107" s="49">
        <f t="shared" si="1"/>
        <v>310000</v>
      </c>
      <c r="M107" s="173">
        <f t="shared" si="2"/>
        <v>58125</v>
      </c>
      <c r="N107" s="173">
        <f t="shared" si="3"/>
        <v>38750</v>
      </c>
      <c r="O107" s="173">
        <f t="shared" si="4"/>
        <v>406875</v>
      </c>
      <c r="P107" s="173">
        <f>VLOOKUP(B107,GD_CHAM_CONG!$C$1:$BI$778,58,FALSE)</f>
        <v>0</v>
      </c>
      <c r="Q107">
        <f>VLOOKUP(B107,GD_CHAM_CONG!$C$1:$BJ$778,59,FALSE)</f>
        <v>0</v>
      </c>
    </row>
    <row r="108" spans="1:17" ht="14.25">
      <c r="A108" s="36">
        <v>104</v>
      </c>
      <c r="B108" s="38">
        <f>RPT_DOAN_PHI!B108</f>
        <v>10569</v>
      </c>
      <c r="C108" s="38" t="str">
        <f>RPT_DOAN_PHI!C108</f>
        <v>Đàm Thu Hường</v>
      </c>
      <c r="D108" s="38" t="str">
        <f>RPT_DOAN_PHI!D108</f>
        <v>NV PVHK</v>
      </c>
      <c r="E108" s="139"/>
      <c r="F108" s="145" t="str">
        <f>VLOOKUP($B108,GD_CHUNG!$B$5:$J$912,6,FALSE)</f>
        <v>HDKX</v>
      </c>
      <c r="G108" s="145">
        <f>VLOOKUP($B108,GD_CHUNG!$B$5:$J$912,7,FALSE)</f>
        <v>0</v>
      </c>
      <c r="H108" s="145">
        <f>VLOOKUP($B108,GD_CHUNG!$B$5:$J$912,8,FALSE)</f>
        <v>0</v>
      </c>
      <c r="I108" s="145">
        <f>VLOOKUP($B108,GD_CHUNG!$B$5:$J$912,9,FALSE)</f>
        <v>0</v>
      </c>
      <c r="J108" s="156">
        <f>IF(COUNTBLANK(GD_CHAM_CONG!U109:AJ109)&gt;=16,1,0)</f>
        <v>0</v>
      </c>
      <c r="K108" s="49">
        <f>VLOOKUP(B108,GD_LCD_HS_LNS!$B$4:$E$914,4,FALSE)</f>
        <v>4553000</v>
      </c>
      <c r="L108" s="49">
        <f t="shared" si="1"/>
        <v>364240</v>
      </c>
      <c r="M108" s="173">
        <f t="shared" si="2"/>
        <v>68295</v>
      </c>
      <c r="N108" s="173">
        <f t="shared" si="3"/>
        <v>45530</v>
      </c>
      <c r="O108" s="173">
        <f t="shared" si="4"/>
        <v>478065</v>
      </c>
      <c r="P108" s="173">
        <f>VLOOKUP(B108,GD_CHAM_CONG!$C$1:$BI$778,58,FALSE)</f>
        <v>0</v>
      </c>
      <c r="Q108">
        <f>VLOOKUP(B108,GD_CHAM_CONG!$C$1:$BJ$778,59,FALSE)</f>
        <v>0</v>
      </c>
    </row>
    <row r="109" spans="1:17" ht="14.25">
      <c r="A109" s="36">
        <v>105</v>
      </c>
      <c r="B109" s="38">
        <f>RPT_DOAN_PHI!B109</f>
        <v>10571</v>
      </c>
      <c r="C109" s="38" t="str">
        <f>RPT_DOAN_PHI!C109</f>
        <v>Nguyễn Thị Thùy Dung</v>
      </c>
      <c r="D109" s="38" t="str">
        <f>RPT_DOAN_PHI!D109</f>
        <v>NV PVHK</v>
      </c>
      <c r="E109" s="139"/>
      <c r="F109" s="145" t="str">
        <f>VLOOKUP($B109,GD_CHUNG!$B$5:$J$912,6,FALSE)</f>
        <v>HDKX</v>
      </c>
      <c r="G109" s="145">
        <f>VLOOKUP($B109,GD_CHUNG!$B$5:$J$912,7,FALSE)</f>
        <v>0</v>
      </c>
      <c r="H109" s="145">
        <f>VLOOKUP($B109,GD_CHUNG!$B$5:$J$912,8,FALSE)</f>
        <v>0</v>
      </c>
      <c r="I109" s="145">
        <f>VLOOKUP($B109,GD_CHUNG!$B$5:$J$912,9,FALSE)</f>
        <v>0</v>
      </c>
      <c r="J109" s="156">
        <f>IF(COUNTBLANK(GD_CHAM_CONG!U110:AJ110)&gt;=16,1,0)</f>
        <v>0</v>
      </c>
      <c r="K109" s="49">
        <f>VLOOKUP(B109,GD_LCD_HS_LNS!$B$4:$E$914,4,FALSE)</f>
        <v>3875000</v>
      </c>
      <c r="L109" s="49">
        <f t="shared" si="1"/>
        <v>310000</v>
      </c>
      <c r="M109" s="173">
        <f t="shared" si="2"/>
        <v>58125</v>
      </c>
      <c r="N109" s="173">
        <f t="shared" si="3"/>
        <v>38750</v>
      </c>
      <c r="O109" s="173">
        <f t="shared" si="4"/>
        <v>406875</v>
      </c>
      <c r="P109" s="173">
        <f>VLOOKUP(B109,GD_CHAM_CONG!$C$1:$BI$778,58,FALSE)</f>
        <v>0</v>
      </c>
      <c r="Q109">
        <f>VLOOKUP(B109,GD_CHAM_CONG!$C$1:$BJ$778,59,FALSE)</f>
        <v>0</v>
      </c>
    </row>
    <row r="110" spans="1:17" ht="14.25">
      <c r="A110" s="36">
        <v>106</v>
      </c>
      <c r="B110" s="38">
        <f>RPT_DOAN_PHI!B110</f>
        <v>10578</v>
      </c>
      <c r="C110" s="38" t="str">
        <f>RPT_DOAN_PHI!C110</f>
        <v>Bùi Việt Quang</v>
      </c>
      <c r="D110" s="38" t="str">
        <f>RPT_DOAN_PHI!D110</f>
        <v>NV PVHK</v>
      </c>
      <c r="E110" s="139"/>
      <c r="F110" s="145" t="str">
        <f>VLOOKUP($B110,GD_CHUNG!$B$5:$J$912,6,FALSE)</f>
        <v>HD3N</v>
      </c>
      <c r="G110" s="145">
        <f>VLOOKUP($B110,GD_CHUNG!$B$5:$J$912,7,FALSE)</f>
        <v>0</v>
      </c>
      <c r="H110" s="145">
        <f>VLOOKUP($B110,GD_CHUNG!$B$5:$J$912,8,FALSE)</f>
        <v>0</v>
      </c>
      <c r="I110" s="145">
        <f>VLOOKUP($B110,GD_CHUNG!$B$5:$J$912,9,FALSE)</f>
        <v>0</v>
      </c>
      <c r="J110" s="156">
        <f>IF(COUNTBLANK(GD_CHAM_CONG!U111:AJ111)&gt;=16,1,0)</f>
        <v>0</v>
      </c>
      <c r="K110" s="49">
        <f>VLOOKUP(B110,GD_LCD_HS_LNS!$B$4:$E$914,4,FALSE)</f>
        <v>3875000</v>
      </c>
      <c r="L110" s="49">
        <f t="shared" si="1"/>
        <v>310000</v>
      </c>
      <c r="M110" s="173">
        <f t="shared" si="2"/>
        <v>58125</v>
      </c>
      <c r="N110" s="173">
        <f t="shared" si="3"/>
        <v>38750</v>
      </c>
      <c r="O110" s="173">
        <f t="shared" si="4"/>
        <v>406875</v>
      </c>
      <c r="P110" s="173">
        <f>VLOOKUP(B110,GD_CHAM_CONG!$C$1:$BI$778,58,FALSE)</f>
        <v>0</v>
      </c>
      <c r="Q110">
        <f>VLOOKUP(B110,GD_CHAM_CONG!$C$1:$BJ$778,59,FALSE)</f>
        <v>0</v>
      </c>
    </row>
    <row r="111" spans="1:17" ht="14.25">
      <c r="A111" s="36">
        <v>107</v>
      </c>
      <c r="B111" s="38">
        <f>RPT_DOAN_PHI!B111</f>
        <v>10589</v>
      </c>
      <c r="C111" s="38" t="str">
        <f>RPT_DOAN_PHI!C111</f>
        <v>Phạm Thị Ba</v>
      </c>
      <c r="D111" s="38" t="str">
        <f>RPT_DOAN_PHI!D111</f>
        <v>NV PVHK</v>
      </c>
      <c r="E111" s="139"/>
      <c r="F111" s="145" t="str">
        <f>VLOOKUP($B111,GD_CHUNG!$B$5:$J$912,6,FALSE)</f>
        <v>HDKX</v>
      </c>
      <c r="G111" s="145">
        <f>VLOOKUP($B111,GD_CHUNG!$B$5:$J$912,7,FALSE)</f>
        <v>0</v>
      </c>
      <c r="H111" s="145">
        <f>VLOOKUP($B111,GD_CHUNG!$B$5:$J$912,8,FALSE)</f>
        <v>0</v>
      </c>
      <c r="I111" s="145">
        <f>VLOOKUP($B111,GD_CHUNG!$B$5:$J$912,9,FALSE)</f>
        <v>0</v>
      </c>
      <c r="J111" s="156">
        <f>IF(COUNTBLANK(GD_CHAM_CONG!U112:AJ112)&gt;=16,1,0)</f>
        <v>0</v>
      </c>
      <c r="K111" s="49">
        <f>VLOOKUP(B111,GD_LCD_HS_LNS!$B$4:$E$914,4,FALSE)</f>
        <v>3875000</v>
      </c>
      <c r="L111" s="49">
        <f t="shared" si="1"/>
        <v>310000</v>
      </c>
      <c r="M111" s="173">
        <f t="shared" si="2"/>
        <v>58125</v>
      </c>
      <c r="N111" s="173">
        <f t="shared" si="3"/>
        <v>38750</v>
      </c>
      <c r="O111" s="173">
        <f t="shared" si="4"/>
        <v>406875</v>
      </c>
      <c r="P111" s="173">
        <f>VLOOKUP(B111,GD_CHAM_CONG!$C$1:$BI$778,58,FALSE)</f>
        <v>0</v>
      </c>
      <c r="Q111">
        <f>VLOOKUP(B111,GD_CHAM_CONG!$C$1:$BJ$778,59,FALSE)</f>
        <v>0</v>
      </c>
    </row>
    <row r="112" spans="1:17" ht="14.25">
      <c r="A112" s="36">
        <v>108</v>
      </c>
      <c r="B112" s="38">
        <f>RPT_DOAN_PHI!B112</f>
        <v>10591</v>
      </c>
      <c r="C112" s="38" t="str">
        <f>RPT_DOAN_PHI!C112</f>
        <v>Vũ Phương Thanh</v>
      </c>
      <c r="D112" s="38" t="str">
        <f>RPT_DOAN_PHI!D112</f>
        <v>NV PVHK</v>
      </c>
      <c r="E112" s="139"/>
      <c r="F112" s="145" t="str">
        <f>VLOOKUP($B112,GD_CHUNG!$B$5:$J$912,6,FALSE)</f>
        <v>HDKX</v>
      </c>
      <c r="G112" s="145">
        <f>VLOOKUP($B112,GD_CHUNG!$B$5:$J$912,7,FALSE)</f>
        <v>0</v>
      </c>
      <c r="H112" s="145">
        <f>VLOOKUP($B112,GD_CHUNG!$B$5:$J$912,8,FALSE)</f>
        <v>0</v>
      </c>
      <c r="I112" s="145">
        <f>VLOOKUP($B112,GD_CHUNG!$B$5:$J$912,9,FALSE)</f>
        <v>0</v>
      </c>
      <c r="J112" s="156">
        <f>IF(COUNTBLANK(GD_CHAM_CONG!U113:AJ113)&gt;=16,1,0)</f>
        <v>0</v>
      </c>
      <c r="K112" s="49">
        <f>VLOOKUP(B112,GD_LCD_HS_LNS!$B$4:$E$914,4,FALSE)</f>
        <v>3875000</v>
      </c>
      <c r="L112" s="49">
        <f t="shared" si="1"/>
        <v>310000</v>
      </c>
      <c r="M112" s="173">
        <f t="shared" si="2"/>
        <v>58125</v>
      </c>
      <c r="N112" s="173">
        <f t="shared" si="3"/>
        <v>38750</v>
      </c>
      <c r="O112" s="173">
        <f t="shared" si="4"/>
        <v>406875</v>
      </c>
      <c r="P112" s="173">
        <f>VLOOKUP(B112,GD_CHAM_CONG!$C$1:$BI$778,58,FALSE)</f>
        <v>0</v>
      </c>
      <c r="Q112">
        <f>VLOOKUP(B112,GD_CHAM_CONG!$C$1:$BJ$778,59,FALSE)</f>
        <v>0</v>
      </c>
    </row>
    <row r="113" spans="1:17" ht="14.25">
      <c r="A113" s="36">
        <v>109</v>
      </c>
      <c r="B113" s="38">
        <f>RPT_DOAN_PHI!B113</f>
        <v>10596</v>
      </c>
      <c r="C113" s="38" t="str">
        <f>RPT_DOAN_PHI!C113</f>
        <v>Phạm Thị Ánh Hồng</v>
      </c>
      <c r="D113" s="38" t="str">
        <f>RPT_DOAN_PHI!D113</f>
        <v>NV PVHK</v>
      </c>
      <c r="E113" s="139"/>
      <c r="F113" s="145" t="str">
        <f>VLOOKUP($B113,GD_CHUNG!$B$5:$J$912,6,FALSE)</f>
        <v>HD3N</v>
      </c>
      <c r="G113" s="145">
        <f>VLOOKUP($B113,GD_CHUNG!$B$5:$J$912,7,FALSE)</f>
        <v>0</v>
      </c>
      <c r="H113" s="145">
        <f>VLOOKUP($B113,GD_CHUNG!$B$5:$J$912,8,FALSE)</f>
        <v>0</v>
      </c>
      <c r="I113" s="145">
        <f>VLOOKUP($B113,GD_CHUNG!$B$5:$J$912,9,FALSE)</f>
        <v>0</v>
      </c>
      <c r="J113" s="156">
        <f>IF(COUNTBLANK(GD_CHAM_CONG!U114:AJ114)&gt;=16,1,0)</f>
        <v>0</v>
      </c>
      <c r="K113" s="49">
        <f>VLOOKUP(B113,GD_LCD_HS_LNS!$B$4:$E$914,4,FALSE)</f>
        <v>3875000</v>
      </c>
      <c r="L113" s="49">
        <f t="shared" si="1"/>
        <v>310000</v>
      </c>
      <c r="M113" s="173">
        <f t="shared" si="2"/>
        <v>58125</v>
      </c>
      <c r="N113" s="173">
        <f t="shared" si="3"/>
        <v>38750</v>
      </c>
      <c r="O113" s="173">
        <f t="shared" si="4"/>
        <v>406875</v>
      </c>
      <c r="P113" s="173">
        <f>VLOOKUP(B113,GD_CHAM_CONG!$C$1:$BI$778,58,FALSE)</f>
        <v>0</v>
      </c>
      <c r="Q113">
        <f>VLOOKUP(B113,GD_CHAM_CONG!$C$1:$BJ$778,59,FALSE)</f>
        <v>0</v>
      </c>
    </row>
    <row r="114" spans="1:17" ht="14.25">
      <c r="A114" s="36">
        <v>110</v>
      </c>
      <c r="B114" s="38">
        <f>RPT_DOAN_PHI!B114</f>
        <v>10597</v>
      </c>
      <c r="C114" s="38" t="str">
        <f>RPT_DOAN_PHI!C114</f>
        <v>Nguyễn Thị Thu Sang</v>
      </c>
      <c r="D114" s="38" t="str">
        <f>RPT_DOAN_PHI!D114</f>
        <v>NV PVHK</v>
      </c>
      <c r="E114" s="139"/>
      <c r="F114" s="145" t="str">
        <f>VLOOKUP($B114,GD_CHUNG!$B$5:$J$912,6,FALSE)</f>
        <v>HD3N</v>
      </c>
      <c r="G114" s="145">
        <f>VLOOKUP($B114,GD_CHUNG!$B$5:$J$912,7,FALSE)</f>
        <v>0</v>
      </c>
      <c r="H114" s="145">
        <f>VLOOKUP($B114,GD_CHUNG!$B$5:$J$912,8,FALSE)</f>
        <v>0</v>
      </c>
      <c r="I114" s="145">
        <f>VLOOKUP($B114,GD_CHUNG!$B$5:$J$912,9,FALSE)</f>
        <v>0</v>
      </c>
      <c r="J114" s="156">
        <f>IF(COUNTBLANK(GD_CHAM_CONG!U115:AJ115)&gt;=16,1,0)</f>
        <v>0</v>
      </c>
      <c r="K114" s="49">
        <f>VLOOKUP(B114,GD_LCD_HS_LNS!$B$4:$E$914,4,FALSE)</f>
        <v>3875000</v>
      </c>
      <c r="L114" s="49">
        <f t="shared" si="1"/>
        <v>310000</v>
      </c>
      <c r="M114" s="173">
        <f t="shared" si="2"/>
        <v>58125</v>
      </c>
      <c r="N114" s="173">
        <f t="shared" si="3"/>
        <v>38750</v>
      </c>
      <c r="O114" s="173">
        <f t="shared" si="4"/>
        <v>406875</v>
      </c>
      <c r="P114" s="173">
        <f>VLOOKUP(B114,GD_CHAM_CONG!$C$1:$BI$778,58,FALSE)</f>
        <v>0</v>
      </c>
      <c r="Q114">
        <f>VLOOKUP(B114,GD_CHAM_CONG!$C$1:$BJ$778,59,FALSE)</f>
        <v>0</v>
      </c>
    </row>
    <row r="115" spans="1:17" ht="14.25">
      <c r="A115" s="36">
        <v>111</v>
      </c>
      <c r="B115" s="38">
        <f>RPT_DOAN_PHI!B115</f>
        <v>10598</v>
      </c>
      <c r="C115" s="38" t="str">
        <f>RPT_DOAN_PHI!C115</f>
        <v>Nguyễn Ngọc Quân</v>
      </c>
      <c r="D115" s="38" t="str">
        <f>RPT_DOAN_PHI!D115</f>
        <v>Phó đội trưởng</v>
      </c>
      <c r="E115" s="139"/>
      <c r="F115" s="145" t="str">
        <f>VLOOKUP($B115,GD_CHUNG!$B$5:$J$912,6,FALSE)</f>
        <v>HD3N</v>
      </c>
      <c r="G115" s="145">
        <f>VLOOKUP($B115,GD_CHUNG!$B$5:$J$912,7,FALSE)</f>
        <v>0</v>
      </c>
      <c r="H115" s="145">
        <f>VLOOKUP($B115,GD_CHUNG!$B$5:$J$912,8,FALSE)</f>
        <v>0</v>
      </c>
      <c r="I115" s="145">
        <f>VLOOKUP($B115,GD_CHUNG!$B$5:$J$912,9,FALSE)</f>
        <v>0</v>
      </c>
      <c r="J115" s="156">
        <f>IF(COUNTBLANK(GD_CHAM_CONG!U116:AJ116)&gt;=16,1,0)</f>
        <v>0</v>
      </c>
      <c r="K115" s="49">
        <f>VLOOKUP(B115,GD_LCD_HS_LNS!$B$4:$E$914,4,FALSE)</f>
        <v>4921000</v>
      </c>
      <c r="L115" s="49">
        <f t="shared" si="1"/>
        <v>393680</v>
      </c>
      <c r="M115" s="173">
        <f t="shared" si="2"/>
        <v>73815</v>
      </c>
      <c r="N115" s="173">
        <f t="shared" si="3"/>
        <v>49210</v>
      </c>
      <c r="O115" s="173">
        <f t="shared" si="4"/>
        <v>516705</v>
      </c>
      <c r="P115" s="173">
        <f>VLOOKUP(B115,GD_CHAM_CONG!$C$1:$BI$778,58,FALSE)</f>
        <v>0</v>
      </c>
      <c r="Q115">
        <f>VLOOKUP(B115,GD_CHAM_CONG!$C$1:$BJ$778,59,FALSE)</f>
        <v>0</v>
      </c>
    </row>
    <row r="116" spans="1:17" ht="14.25">
      <c r="A116" s="36">
        <v>112</v>
      </c>
      <c r="B116" s="38">
        <f>RPT_DOAN_PHI!B116</f>
        <v>10602</v>
      </c>
      <c r="C116" s="38" t="str">
        <f>RPT_DOAN_PHI!C116</f>
        <v>Nguyễn Thị Thu Trang</v>
      </c>
      <c r="D116" s="38" t="str">
        <f>RPT_DOAN_PHI!D116</f>
        <v>NV PVHK</v>
      </c>
      <c r="E116" s="139"/>
      <c r="F116" s="145" t="str">
        <f>VLOOKUP($B116,GD_CHUNG!$B$5:$J$912,6,FALSE)</f>
        <v>HD3N</v>
      </c>
      <c r="G116" s="145">
        <f>VLOOKUP($B116,GD_CHUNG!$B$5:$J$912,7,FALSE)</f>
        <v>0</v>
      </c>
      <c r="H116" s="145">
        <f>VLOOKUP($B116,GD_CHUNG!$B$5:$J$912,8,FALSE)</f>
        <v>0</v>
      </c>
      <c r="I116" s="145">
        <f>VLOOKUP($B116,GD_CHUNG!$B$5:$J$912,9,FALSE)</f>
        <v>0</v>
      </c>
      <c r="J116" s="156">
        <f>IF(COUNTBLANK(GD_CHAM_CONG!U117:AJ117)&gt;=16,1,0)</f>
        <v>0</v>
      </c>
      <c r="K116" s="49">
        <f>VLOOKUP(B116,GD_LCD_HS_LNS!$B$4:$E$914,4,FALSE)</f>
        <v>3875000</v>
      </c>
      <c r="L116" s="49">
        <f t="shared" si="1"/>
        <v>310000</v>
      </c>
      <c r="M116" s="173">
        <f t="shared" si="2"/>
        <v>58125</v>
      </c>
      <c r="N116" s="173">
        <f t="shared" si="3"/>
        <v>38750</v>
      </c>
      <c r="O116" s="173">
        <f t="shared" si="4"/>
        <v>406875</v>
      </c>
      <c r="P116" s="173">
        <f>VLOOKUP(B116,GD_CHAM_CONG!$C$1:$BI$778,58,FALSE)</f>
        <v>0</v>
      </c>
      <c r="Q116">
        <f>VLOOKUP(B116,GD_CHAM_CONG!$C$1:$BJ$778,59,FALSE)</f>
        <v>0</v>
      </c>
    </row>
    <row r="117" spans="1:17" ht="14.25">
      <c r="A117" s="36">
        <v>113</v>
      </c>
      <c r="B117" s="38">
        <f>RPT_DOAN_PHI!B117</f>
        <v>10603</v>
      </c>
      <c r="C117" s="38" t="str">
        <f>RPT_DOAN_PHI!C117</f>
        <v>Nguyễn Thị Vân Anh</v>
      </c>
      <c r="D117" s="38" t="str">
        <f>RPT_DOAN_PHI!D117</f>
        <v>NV PVHK</v>
      </c>
      <c r="E117" s="139"/>
      <c r="F117" s="145" t="str">
        <f>VLOOKUP($B117,GD_CHUNG!$B$5:$J$912,6,FALSE)</f>
        <v>HD3N</v>
      </c>
      <c r="G117" s="145">
        <f>VLOOKUP($B117,GD_CHUNG!$B$5:$J$912,7,FALSE)</f>
        <v>0</v>
      </c>
      <c r="H117" s="145">
        <f>VLOOKUP($B117,GD_CHUNG!$B$5:$J$912,8,FALSE)</f>
        <v>0</v>
      </c>
      <c r="I117" s="145">
        <f>VLOOKUP($B117,GD_CHUNG!$B$5:$J$912,9,FALSE)</f>
        <v>0</v>
      </c>
      <c r="J117" s="156">
        <f>IF(COUNTBLANK(GD_CHAM_CONG!U118:AJ118)&gt;=16,1,0)</f>
        <v>0</v>
      </c>
      <c r="K117" s="49">
        <f>VLOOKUP(B117,GD_LCD_HS_LNS!$B$4:$E$914,4,FALSE)</f>
        <v>3875000</v>
      </c>
      <c r="L117" s="49">
        <f t="shared" si="1"/>
        <v>310000</v>
      </c>
      <c r="M117" s="173">
        <f t="shared" si="2"/>
        <v>58125</v>
      </c>
      <c r="N117" s="173">
        <f t="shared" si="3"/>
        <v>38750</v>
      </c>
      <c r="O117" s="173">
        <f t="shared" si="4"/>
        <v>406875</v>
      </c>
      <c r="P117" s="173">
        <f>VLOOKUP(B117,GD_CHAM_CONG!$C$1:$BI$778,58,FALSE)</f>
        <v>0</v>
      </c>
      <c r="Q117">
        <f>VLOOKUP(B117,GD_CHAM_CONG!$C$1:$BJ$778,59,FALSE)</f>
        <v>0</v>
      </c>
    </row>
    <row r="118" spans="1:17" ht="14.25">
      <c r="A118" s="36">
        <v>114</v>
      </c>
      <c r="B118" s="38">
        <f>RPT_DOAN_PHI!B118</f>
        <v>10618</v>
      </c>
      <c r="C118" s="38" t="str">
        <f>RPT_DOAN_PHI!C118</f>
        <v>Nguyễn Thị Hằng</v>
      </c>
      <c r="D118" s="38" t="str">
        <f>RPT_DOAN_PHI!D118</f>
        <v>NV PVHK</v>
      </c>
      <c r="E118" s="139"/>
      <c r="F118" s="145" t="str">
        <f>VLOOKUP($B118,GD_CHUNG!$B$5:$J$912,6,FALSE)</f>
        <v>HDKX</v>
      </c>
      <c r="G118" s="145">
        <f>VLOOKUP($B118,GD_CHUNG!$B$5:$J$912,7,FALSE)</f>
        <v>0</v>
      </c>
      <c r="H118" s="145">
        <f>VLOOKUP($B118,GD_CHUNG!$B$5:$J$912,8,FALSE)</f>
        <v>0</v>
      </c>
      <c r="I118" s="145">
        <f>VLOOKUP($B118,GD_CHUNG!$B$5:$J$912,9,FALSE)</f>
        <v>0</v>
      </c>
      <c r="J118" s="156">
        <f>IF(COUNTBLANK(GD_CHAM_CONG!U119:AJ119)&gt;=16,1,0)</f>
        <v>0</v>
      </c>
      <c r="K118" s="49">
        <f>VLOOKUP(B118,GD_LCD_HS_LNS!$B$4:$E$914,4,FALSE)</f>
        <v>3875000</v>
      </c>
      <c r="L118" s="49">
        <f t="shared" si="1"/>
        <v>310000</v>
      </c>
      <c r="M118" s="173">
        <f t="shared" si="2"/>
        <v>58125</v>
      </c>
      <c r="N118" s="173">
        <f t="shared" si="3"/>
        <v>38750</v>
      </c>
      <c r="O118" s="173">
        <f t="shared" si="4"/>
        <v>406875</v>
      </c>
      <c r="P118" s="173">
        <f>VLOOKUP(B118,GD_CHAM_CONG!$C$1:$BI$778,58,FALSE)</f>
        <v>0</v>
      </c>
      <c r="Q118">
        <f>VLOOKUP(B118,GD_CHAM_CONG!$C$1:$BJ$778,59,FALSE)</f>
        <v>0</v>
      </c>
    </row>
    <row r="119" spans="1:17" ht="14.25">
      <c r="A119" s="36">
        <v>115</v>
      </c>
      <c r="B119" s="38">
        <f>RPT_DOAN_PHI!B119</f>
        <v>10619</v>
      </c>
      <c r="C119" s="38" t="str">
        <f>RPT_DOAN_PHI!C119</f>
        <v>Phạm Thị Thu Hương</v>
      </c>
      <c r="D119" s="38" t="str">
        <f>RPT_DOAN_PHI!D119</f>
        <v>NV PVHK</v>
      </c>
      <c r="E119" s="139"/>
      <c r="F119" s="145" t="str">
        <f>VLOOKUP($B119,GD_CHUNG!$B$5:$J$912,6,FALSE)</f>
        <v>HDKX</v>
      </c>
      <c r="G119" s="145">
        <f>VLOOKUP($B119,GD_CHUNG!$B$5:$J$912,7,FALSE)</f>
        <v>0</v>
      </c>
      <c r="H119" s="145">
        <f>VLOOKUP($B119,GD_CHUNG!$B$5:$J$912,8,FALSE)</f>
        <v>0</v>
      </c>
      <c r="I119" s="145">
        <f>VLOOKUP($B119,GD_CHUNG!$B$5:$J$912,9,FALSE)</f>
        <v>0</v>
      </c>
      <c r="J119" s="156">
        <f>IF(COUNTBLANK(GD_CHAM_CONG!U120:AJ120)&gt;=16,1,0)</f>
        <v>0</v>
      </c>
      <c r="K119" s="49">
        <f>VLOOKUP(B119,GD_LCD_HS_LNS!$B$4:$E$914,4,FALSE)</f>
        <v>3875000</v>
      </c>
      <c r="L119" s="49">
        <f t="shared" si="1"/>
        <v>310000</v>
      </c>
      <c r="M119" s="173">
        <f t="shared" si="2"/>
        <v>58125</v>
      </c>
      <c r="N119" s="173">
        <f t="shared" si="3"/>
        <v>38750</v>
      </c>
      <c r="O119" s="173">
        <f t="shared" si="4"/>
        <v>406875</v>
      </c>
      <c r="P119" s="173">
        <f>VLOOKUP(B119,GD_CHAM_CONG!$C$1:$BI$778,58,FALSE)</f>
        <v>0</v>
      </c>
      <c r="Q119">
        <f>VLOOKUP(B119,GD_CHAM_CONG!$C$1:$BJ$778,59,FALSE)</f>
        <v>0</v>
      </c>
    </row>
    <row r="120" spans="1:17" ht="14.25">
      <c r="A120" s="36">
        <v>116</v>
      </c>
      <c r="B120" s="38">
        <f>RPT_DOAN_PHI!B120</f>
        <v>10620</v>
      </c>
      <c r="C120" s="38" t="str">
        <f>RPT_DOAN_PHI!C120</f>
        <v>Trần Thị Thu</v>
      </c>
      <c r="D120" s="38" t="str">
        <f>RPT_DOAN_PHI!D120</f>
        <v>NV PVHK</v>
      </c>
      <c r="E120" s="139"/>
      <c r="F120" s="145" t="str">
        <f>VLOOKUP($B120,GD_CHUNG!$B$5:$J$912,6,FALSE)</f>
        <v>HDKX</v>
      </c>
      <c r="G120" s="145">
        <f>VLOOKUP($B120,GD_CHUNG!$B$5:$J$912,7,FALSE)</f>
        <v>0</v>
      </c>
      <c r="H120" s="145">
        <f>VLOOKUP($B120,GD_CHUNG!$B$5:$J$912,8,FALSE)</f>
        <v>0</v>
      </c>
      <c r="I120" s="145">
        <f>VLOOKUP($B120,GD_CHUNG!$B$5:$J$912,9,FALSE)</f>
        <v>1</v>
      </c>
      <c r="J120" s="156">
        <f>IF(COUNTBLANK(GD_CHAM_CONG!U121:AJ121)&gt;=16,1,0)</f>
        <v>0</v>
      </c>
      <c r="K120" s="49">
        <f>VLOOKUP(B120,GD_LCD_HS_LNS!$B$4:$E$914,4,FALSE)</f>
        <v>3875000</v>
      </c>
      <c r="L120" s="49">
        <f t="shared" si="1"/>
        <v>0</v>
      </c>
      <c r="M120" s="173">
        <f t="shared" si="2"/>
        <v>0</v>
      </c>
      <c r="N120" s="173">
        <f t="shared" si="3"/>
        <v>0</v>
      </c>
      <c r="O120" s="173">
        <f t="shared" si="4"/>
        <v>0</v>
      </c>
      <c r="P120" s="173">
        <f>VLOOKUP(B120,GD_CHAM_CONG!$C$1:$BI$778,58,FALSE)</f>
        <v>0</v>
      </c>
      <c r="Q120">
        <f>VLOOKUP(B120,GD_CHAM_CONG!$C$1:$BJ$778,59,FALSE)</f>
        <v>0</v>
      </c>
    </row>
    <row r="121" spans="1:17" ht="14.25">
      <c r="A121" s="36">
        <v>117</v>
      </c>
      <c r="B121" s="38">
        <f>RPT_DOAN_PHI!B121</f>
        <v>10621</v>
      </c>
      <c r="C121" s="38" t="str">
        <f>RPT_DOAN_PHI!C121</f>
        <v>Hoàng Anh Trang</v>
      </c>
      <c r="D121" s="38" t="str">
        <f>RPT_DOAN_PHI!D121</f>
        <v>NV PVHK</v>
      </c>
      <c r="E121" s="139"/>
      <c r="F121" s="145" t="str">
        <f>VLOOKUP($B121,GD_CHUNG!$B$5:$J$912,6,FALSE)</f>
        <v>HDKX</v>
      </c>
      <c r="G121" s="145">
        <f>VLOOKUP($B121,GD_CHUNG!$B$5:$J$912,7,FALSE)</f>
        <v>0</v>
      </c>
      <c r="H121" s="145">
        <f>VLOOKUP($B121,GD_CHUNG!$B$5:$J$912,8,FALSE)</f>
        <v>0</v>
      </c>
      <c r="I121" s="145">
        <f>VLOOKUP($B121,GD_CHUNG!$B$5:$J$912,9,FALSE)</f>
        <v>0</v>
      </c>
      <c r="J121" s="156">
        <f>IF(COUNTBLANK(GD_CHAM_CONG!U122:AJ122)&gt;=16,1,0)</f>
        <v>0</v>
      </c>
      <c r="K121" s="49">
        <f>VLOOKUP(B121,GD_LCD_HS_LNS!$B$4:$E$914,4,FALSE)</f>
        <v>3875000</v>
      </c>
      <c r="L121" s="49">
        <f t="shared" si="1"/>
        <v>310000</v>
      </c>
      <c r="M121" s="173">
        <f t="shared" si="2"/>
        <v>58125</v>
      </c>
      <c r="N121" s="173">
        <f t="shared" si="3"/>
        <v>38750</v>
      </c>
      <c r="O121" s="173">
        <f t="shared" si="4"/>
        <v>406875</v>
      </c>
      <c r="P121" s="173">
        <f>VLOOKUP(B121,GD_CHAM_CONG!$C$1:$BI$778,58,FALSE)</f>
        <v>0</v>
      </c>
      <c r="Q121">
        <f>VLOOKUP(B121,GD_CHAM_CONG!$C$1:$BJ$778,59,FALSE)</f>
        <v>0</v>
      </c>
    </row>
    <row r="122" spans="1:17" ht="14.25">
      <c r="A122" s="36">
        <v>118</v>
      </c>
      <c r="B122" s="38">
        <f>RPT_DOAN_PHI!B122</f>
        <v>11111</v>
      </c>
      <c r="C122" s="38" t="str">
        <f>RPT_DOAN_PHI!C122</f>
        <v>Phạm Kim Hoàn</v>
      </c>
      <c r="D122" s="38" t="str">
        <f>RPT_DOAN_PHI!D122</f>
        <v>NV PVHK</v>
      </c>
      <c r="E122" s="139"/>
      <c r="F122" s="145" t="str">
        <f>VLOOKUP($B122,GD_CHUNG!$B$5:$J$912,6,FALSE)</f>
        <v>HD3N</v>
      </c>
      <c r="G122" s="145">
        <f>VLOOKUP($B122,GD_CHUNG!$B$5:$J$912,7,FALSE)</f>
        <v>0</v>
      </c>
      <c r="H122" s="145">
        <f>VLOOKUP($B122,GD_CHUNG!$B$5:$J$912,8,FALSE)</f>
        <v>0</v>
      </c>
      <c r="I122" s="145">
        <f>VLOOKUP($B122,GD_CHUNG!$B$5:$J$912,9,FALSE)</f>
        <v>0</v>
      </c>
      <c r="J122" s="156">
        <f>IF(COUNTBLANK(GD_CHAM_CONG!U123:AJ123)&gt;=16,1,0)</f>
        <v>0</v>
      </c>
      <c r="K122" s="49">
        <f>VLOOKUP(B122,GD_LCD_HS_LNS!$B$4:$E$914,4,FALSE)</f>
        <v>3875000</v>
      </c>
      <c r="L122" s="49">
        <f t="shared" si="1"/>
        <v>310000</v>
      </c>
      <c r="M122" s="173">
        <f t="shared" si="2"/>
        <v>58125</v>
      </c>
      <c r="N122" s="173">
        <f t="shared" si="3"/>
        <v>38750</v>
      </c>
      <c r="O122" s="173">
        <f t="shared" si="4"/>
        <v>406875</v>
      </c>
      <c r="P122" s="173">
        <f>VLOOKUP(B122,GD_CHAM_CONG!$C$1:$BI$778,58,FALSE)</f>
        <v>0</v>
      </c>
      <c r="Q122">
        <f>VLOOKUP(B122,GD_CHAM_CONG!$C$1:$BJ$778,59,FALSE)</f>
        <v>0</v>
      </c>
    </row>
    <row r="123" spans="1:17" ht="14.25">
      <c r="A123" s="36">
        <v>119</v>
      </c>
      <c r="B123" s="38">
        <f>RPT_DOAN_PHI!B123</f>
        <v>11116</v>
      </c>
      <c r="C123" s="38" t="str">
        <f>RPT_DOAN_PHI!C123</f>
        <v>Đỗ Thanh Bình</v>
      </c>
      <c r="D123" s="38" t="str">
        <f>RPT_DOAN_PHI!D123</f>
        <v>NV PVHK</v>
      </c>
      <c r="E123" s="139"/>
      <c r="F123" s="145" t="str">
        <f>VLOOKUP($B123,GD_CHUNG!$B$5:$J$912,6,FALSE)</f>
        <v>HD3N</v>
      </c>
      <c r="G123" s="145">
        <f>VLOOKUP($B123,GD_CHUNG!$B$5:$J$912,7,FALSE)</f>
        <v>0</v>
      </c>
      <c r="H123" s="145">
        <f>VLOOKUP($B123,GD_CHUNG!$B$5:$J$912,8,FALSE)</f>
        <v>0</v>
      </c>
      <c r="I123" s="145">
        <f>VLOOKUP($B123,GD_CHUNG!$B$5:$J$912,9,FALSE)</f>
        <v>0</v>
      </c>
      <c r="J123" s="156">
        <f>IF(COUNTBLANK(GD_CHAM_CONG!U124:AJ124)&gt;=16,1,0)</f>
        <v>0</v>
      </c>
      <c r="K123" s="49">
        <f>VLOOKUP(B123,GD_LCD_HS_LNS!$B$4:$E$914,4,FALSE)</f>
        <v>3875000</v>
      </c>
      <c r="L123" s="49">
        <f t="shared" si="1"/>
        <v>310000</v>
      </c>
      <c r="M123" s="173">
        <f t="shared" si="2"/>
        <v>58125</v>
      </c>
      <c r="N123" s="173">
        <f t="shared" si="3"/>
        <v>38750</v>
      </c>
      <c r="O123" s="173">
        <f t="shared" si="4"/>
        <v>406875</v>
      </c>
      <c r="P123" s="173">
        <f>VLOOKUP(B123,GD_CHAM_CONG!$C$1:$BI$778,58,FALSE)</f>
        <v>0</v>
      </c>
      <c r="Q123">
        <f>VLOOKUP(B123,GD_CHAM_CONG!$C$1:$BJ$778,59,FALSE)</f>
        <v>0</v>
      </c>
    </row>
    <row r="124" spans="1:17" ht="14.25">
      <c r="A124" s="36">
        <v>120</v>
      </c>
      <c r="B124" s="38">
        <f>RPT_DOAN_PHI!B124</f>
        <v>11119</v>
      </c>
      <c r="C124" s="38" t="str">
        <f>RPT_DOAN_PHI!C124</f>
        <v>Nguyễn Hương Quỳnh</v>
      </c>
      <c r="D124" s="38" t="str">
        <f>RPT_DOAN_PHI!D124</f>
        <v>NV PVHK</v>
      </c>
      <c r="E124" s="139"/>
      <c r="F124" s="145" t="str">
        <f>VLOOKUP($B124,GD_CHUNG!$B$5:$J$912,6,FALSE)</f>
        <v>HD3N</v>
      </c>
      <c r="G124" s="145">
        <f>VLOOKUP($B124,GD_CHUNG!$B$5:$J$912,7,FALSE)</f>
        <v>0</v>
      </c>
      <c r="H124" s="145">
        <f>VLOOKUP($B124,GD_CHUNG!$B$5:$J$912,8,FALSE)</f>
        <v>0</v>
      </c>
      <c r="I124" s="145">
        <f>VLOOKUP($B124,GD_CHUNG!$B$5:$J$912,9,FALSE)</f>
        <v>0</v>
      </c>
      <c r="J124" s="156">
        <f>IF(COUNTBLANK(GD_CHAM_CONG!U125:AJ125)&gt;=16,1,0)</f>
        <v>0</v>
      </c>
      <c r="K124" s="49">
        <f>VLOOKUP(B124,GD_LCD_HS_LNS!$B$4:$E$914,4,FALSE)</f>
        <v>3875000</v>
      </c>
      <c r="L124" s="49">
        <f t="shared" si="1"/>
        <v>310000</v>
      </c>
      <c r="M124" s="173">
        <f t="shared" si="2"/>
        <v>58125</v>
      </c>
      <c r="N124" s="173">
        <f t="shared" si="3"/>
        <v>38750</v>
      </c>
      <c r="O124" s="173">
        <f t="shared" si="4"/>
        <v>406875</v>
      </c>
      <c r="P124" s="173">
        <f>VLOOKUP(B124,GD_CHAM_CONG!$C$1:$BI$778,58,FALSE)</f>
        <v>0</v>
      </c>
      <c r="Q124">
        <f>VLOOKUP(B124,GD_CHAM_CONG!$C$1:$BJ$778,59,FALSE)</f>
        <v>0</v>
      </c>
    </row>
    <row r="125" spans="1:17" ht="14.25">
      <c r="A125" s="36">
        <v>121</v>
      </c>
      <c r="B125" s="38">
        <f>RPT_DOAN_PHI!B125</f>
        <v>11123</v>
      </c>
      <c r="C125" s="38" t="str">
        <f>RPT_DOAN_PHI!C125</f>
        <v>Bùi Thị Bảo Ngọc</v>
      </c>
      <c r="D125" s="38" t="str">
        <f>RPT_DOAN_PHI!D125</f>
        <v>NV PVHK</v>
      </c>
      <c r="E125" s="139"/>
      <c r="F125" s="145" t="str">
        <f>VLOOKUP($B125,GD_CHUNG!$B$5:$J$912,6,FALSE)</f>
        <v>HD3N</v>
      </c>
      <c r="G125" s="145">
        <f>VLOOKUP($B125,GD_CHUNG!$B$5:$J$912,7,FALSE)</f>
        <v>0</v>
      </c>
      <c r="H125" s="145">
        <f>VLOOKUP($B125,GD_CHUNG!$B$5:$J$912,8,FALSE)</f>
        <v>0</v>
      </c>
      <c r="I125" s="145">
        <f>VLOOKUP($B125,GD_CHUNG!$B$5:$J$912,9,FALSE)</f>
        <v>0</v>
      </c>
      <c r="J125" s="156">
        <f>IF(COUNTBLANK(GD_CHAM_CONG!U126:AJ126)&gt;=16,1,0)</f>
        <v>0</v>
      </c>
      <c r="K125" s="49">
        <f>VLOOKUP(B125,GD_LCD_HS_LNS!$B$4:$E$914,4,FALSE)</f>
        <v>3875000</v>
      </c>
      <c r="L125" s="49">
        <f t="shared" si="1"/>
        <v>310000</v>
      </c>
      <c r="M125" s="173">
        <f t="shared" si="2"/>
        <v>58125</v>
      </c>
      <c r="N125" s="173">
        <f t="shared" si="3"/>
        <v>38750</v>
      </c>
      <c r="O125" s="173">
        <f t="shared" si="4"/>
        <v>406875</v>
      </c>
      <c r="P125" s="173">
        <f>VLOOKUP(B125,GD_CHAM_CONG!$C$1:$BI$778,58,FALSE)</f>
        <v>0</v>
      </c>
      <c r="Q125">
        <f>VLOOKUP(B125,GD_CHAM_CONG!$C$1:$BJ$778,59,FALSE)</f>
        <v>0</v>
      </c>
    </row>
    <row r="126" spans="1:17" ht="14.25">
      <c r="A126" s="36">
        <v>122</v>
      </c>
      <c r="B126" s="38">
        <f>RPT_DOAN_PHI!B126</f>
        <v>11764</v>
      </c>
      <c r="C126" s="38" t="str">
        <f>RPT_DOAN_PHI!C126</f>
        <v>Nguyễn Thu Huyền</v>
      </c>
      <c r="D126" s="38" t="str">
        <f>RPT_DOAN_PHI!D126</f>
        <v>NV PVHK</v>
      </c>
      <c r="E126" s="139"/>
      <c r="F126" s="145" t="str">
        <f>VLOOKUP($B126,GD_CHUNG!$B$5:$J$912,6,FALSE)</f>
        <v>HD3N</v>
      </c>
      <c r="G126" s="145">
        <f>VLOOKUP($B126,GD_CHUNG!$B$5:$J$912,7,FALSE)</f>
        <v>0</v>
      </c>
      <c r="H126" s="145">
        <f>VLOOKUP($B126,GD_CHUNG!$B$5:$J$912,8,FALSE)</f>
        <v>0</v>
      </c>
      <c r="I126" s="145">
        <f>VLOOKUP($B126,GD_CHUNG!$B$5:$J$912,9,FALSE)</f>
        <v>1</v>
      </c>
      <c r="J126" s="156">
        <f>IF(COUNTBLANK(GD_CHAM_CONG!U127:AJ127)&gt;=16,1,0)</f>
        <v>0</v>
      </c>
      <c r="K126" s="49">
        <f>VLOOKUP(B126,GD_LCD_HS_LNS!$B$4:$E$914,4,FALSE)</f>
        <v>3875000</v>
      </c>
      <c r="L126" s="49">
        <f t="shared" si="1"/>
        <v>0</v>
      </c>
      <c r="M126" s="173">
        <f t="shared" si="2"/>
        <v>0</v>
      </c>
      <c r="N126" s="173">
        <f t="shared" si="3"/>
        <v>0</v>
      </c>
      <c r="O126" s="173">
        <f t="shared" si="4"/>
        <v>0</v>
      </c>
      <c r="P126" s="173">
        <f>VLOOKUP(B126,GD_CHAM_CONG!$C$1:$BI$778,58,FALSE)</f>
        <v>0</v>
      </c>
      <c r="Q126">
        <f>VLOOKUP(B126,GD_CHAM_CONG!$C$1:$BJ$778,59,FALSE)</f>
        <v>0</v>
      </c>
    </row>
    <row r="127" spans="1:17" ht="14.25">
      <c r="A127" s="36">
        <v>123</v>
      </c>
      <c r="B127" s="38">
        <f>RPT_DOAN_PHI!B127</f>
        <v>12281</v>
      </c>
      <c r="C127" s="38" t="str">
        <f>RPT_DOAN_PHI!C127</f>
        <v>Nguyễn Minh Phương</v>
      </c>
      <c r="D127" s="38" t="str">
        <f>RPT_DOAN_PHI!D127</f>
        <v>NV PVHK</v>
      </c>
      <c r="E127" s="139"/>
      <c r="F127" s="145" t="str">
        <f>VLOOKUP($B127,GD_CHUNG!$B$5:$J$912,6,FALSE)</f>
        <v>HD3N</v>
      </c>
      <c r="G127" s="145">
        <f>VLOOKUP($B127,GD_CHUNG!$B$5:$J$912,7,FALSE)</f>
        <v>0</v>
      </c>
      <c r="H127" s="145">
        <f>VLOOKUP($B127,GD_CHUNG!$B$5:$J$912,8,FALSE)</f>
        <v>0</v>
      </c>
      <c r="I127" s="145">
        <f>VLOOKUP($B127,GD_CHUNG!$B$5:$J$912,9,FALSE)</f>
        <v>1</v>
      </c>
      <c r="J127" s="156">
        <f>IF(COUNTBLANK(GD_CHAM_CONG!U128:AJ128)&gt;=16,1,0)</f>
        <v>0</v>
      </c>
      <c r="K127" s="49">
        <f>VLOOKUP(B127,GD_LCD_HS_LNS!$B$4:$E$914,4,FALSE)</f>
        <v>3875000</v>
      </c>
      <c r="L127" s="49">
        <f t="shared" si="1"/>
        <v>0</v>
      </c>
      <c r="M127" s="173">
        <f t="shared" si="2"/>
        <v>0</v>
      </c>
      <c r="N127" s="173">
        <f t="shared" si="3"/>
        <v>0</v>
      </c>
      <c r="O127" s="173">
        <f t="shared" si="4"/>
        <v>0</v>
      </c>
      <c r="P127" s="173">
        <f>VLOOKUP(B127,GD_CHAM_CONG!$C$1:$BI$778,58,FALSE)</f>
        <v>0</v>
      </c>
      <c r="Q127">
        <f>VLOOKUP(B127,GD_CHAM_CONG!$C$1:$BJ$778,59,FALSE)</f>
        <v>0</v>
      </c>
    </row>
    <row r="128" spans="1:17" ht="14.25">
      <c r="A128" s="36">
        <v>124</v>
      </c>
      <c r="B128" s="38">
        <f>RPT_DOAN_PHI!B128</f>
        <v>13097</v>
      </c>
      <c r="C128" s="38" t="str">
        <f>RPT_DOAN_PHI!C128</f>
        <v>Nguyễn Thu Quỳnh</v>
      </c>
      <c r="D128" s="38" t="str">
        <f>RPT_DOAN_PHI!D128</f>
        <v>NV PVHK</v>
      </c>
      <c r="E128" s="139"/>
      <c r="F128" s="145" t="str">
        <f>VLOOKUP($B128,GD_CHUNG!$B$5:$J$912,6,FALSE)</f>
        <v>HD3N</v>
      </c>
      <c r="G128" s="145">
        <f>VLOOKUP($B128,GD_CHUNG!$B$5:$J$912,7,FALSE)</f>
        <v>0</v>
      </c>
      <c r="H128" s="145">
        <f>VLOOKUP($B128,GD_CHUNG!$B$5:$J$912,8,FALSE)</f>
        <v>0</v>
      </c>
      <c r="I128" s="145">
        <f>VLOOKUP($B128,GD_CHUNG!$B$5:$J$912,9,FALSE)</f>
        <v>0</v>
      </c>
      <c r="J128" s="156">
        <f>IF(COUNTBLANK(GD_CHAM_CONG!U129:AJ129)&gt;=16,1,0)</f>
        <v>0</v>
      </c>
      <c r="K128" s="49">
        <f>VLOOKUP(B128,GD_LCD_HS_LNS!$B$4:$E$914,4,FALSE)</f>
        <v>3875000</v>
      </c>
      <c r="L128" s="49">
        <f t="shared" si="1"/>
        <v>310000</v>
      </c>
      <c r="M128" s="173">
        <f t="shared" si="2"/>
        <v>58125</v>
      </c>
      <c r="N128" s="173">
        <f t="shared" si="3"/>
        <v>38750</v>
      </c>
      <c r="O128" s="173">
        <f t="shared" si="4"/>
        <v>406875</v>
      </c>
      <c r="P128" s="173">
        <f>VLOOKUP(B128,GD_CHAM_CONG!$C$1:$BI$778,58,FALSE)</f>
        <v>0</v>
      </c>
      <c r="Q128">
        <f>VLOOKUP(B128,GD_CHAM_CONG!$C$1:$BJ$778,59,FALSE)</f>
        <v>0</v>
      </c>
    </row>
    <row r="129" spans="1:17" ht="14.25">
      <c r="A129" s="36">
        <v>125</v>
      </c>
      <c r="B129" s="38">
        <f>RPT_DOAN_PHI!B129</f>
        <v>13101</v>
      </c>
      <c r="C129" s="38" t="str">
        <f>RPT_DOAN_PHI!C129</f>
        <v>Trần Thị Huệ</v>
      </c>
      <c r="D129" s="38" t="str">
        <f>RPT_DOAN_PHI!D129</f>
        <v>NV PVHK</v>
      </c>
      <c r="E129" s="139"/>
      <c r="F129" s="145" t="str">
        <f>VLOOKUP($B129,GD_CHUNG!$B$5:$J$912,6,FALSE)</f>
        <v>HD3N</v>
      </c>
      <c r="G129" s="145">
        <f>VLOOKUP($B129,GD_CHUNG!$B$5:$J$912,7,FALSE)</f>
        <v>0</v>
      </c>
      <c r="H129" s="145">
        <f>VLOOKUP($B129,GD_CHUNG!$B$5:$J$912,8,FALSE)</f>
        <v>0</v>
      </c>
      <c r="I129" s="145">
        <f>VLOOKUP($B129,GD_CHUNG!$B$5:$J$912,9,FALSE)</f>
        <v>0</v>
      </c>
      <c r="J129" s="156">
        <f>IF(COUNTBLANK(GD_CHAM_CONG!U130:AJ130)&gt;=16,1,0)</f>
        <v>0</v>
      </c>
      <c r="K129" s="49">
        <f>VLOOKUP(B129,GD_LCD_HS_LNS!$B$4:$E$914,4,FALSE)</f>
        <v>3875000</v>
      </c>
      <c r="L129" s="49">
        <f t="shared" si="1"/>
        <v>310000</v>
      </c>
      <c r="M129" s="173">
        <f t="shared" si="2"/>
        <v>58125</v>
      </c>
      <c r="N129" s="173">
        <f t="shared" si="3"/>
        <v>38750</v>
      </c>
      <c r="O129" s="173">
        <f t="shared" si="4"/>
        <v>406875</v>
      </c>
      <c r="P129" s="173">
        <f>VLOOKUP(B129,GD_CHAM_CONG!$C$1:$BI$778,58,FALSE)</f>
        <v>0</v>
      </c>
      <c r="Q129">
        <f>VLOOKUP(B129,GD_CHAM_CONG!$C$1:$BJ$778,59,FALSE)</f>
        <v>0</v>
      </c>
    </row>
    <row r="130" spans="1:17" ht="14.25">
      <c r="A130" s="36">
        <v>126</v>
      </c>
      <c r="B130" s="38">
        <f>RPT_DOAN_PHI!B130</f>
        <v>13532</v>
      </c>
      <c r="C130" s="38" t="str">
        <f>RPT_DOAN_PHI!C130</f>
        <v>Nguyễn Tuấn Cường</v>
      </c>
      <c r="D130" s="38" t="str">
        <f>RPT_DOAN_PHI!D130</f>
        <v>NV PVHK</v>
      </c>
      <c r="E130" s="139"/>
      <c r="F130" s="145" t="str">
        <f>VLOOKUP($B130,GD_CHUNG!$B$5:$J$912,6,FALSE)</f>
        <v>HD3N</v>
      </c>
      <c r="G130" s="145">
        <f>VLOOKUP($B130,GD_CHUNG!$B$5:$J$912,7,FALSE)</f>
        <v>0</v>
      </c>
      <c r="H130" s="145">
        <f>VLOOKUP($B130,GD_CHUNG!$B$5:$J$912,8,FALSE)</f>
        <v>0</v>
      </c>
      <c r="I130" s="145">
        <f>VLOOKUP($B130,GD_CHUNG!$B$5:$J$912,9,FALSE)</f>
        <v>0</v>
      </c>
      <c r="J130" s="156">
        <f>IF(COUNTBLANK(GD_CHAM_CONG!U131:AJ131)&gt;=16,1,0)</f>
        <v>0</v>
      </c>
      <c r="K130" s="49">
        <f>VLOOKUP(B130,GD_LCD_HS_LNS!$B$4:$E$914,4,FALSE)</f>
        <v>3875000</v>
      </c>
      <c r="L130" s="49">
        <f t="shared" si="1"/>
        <v>310000</v>
      </c>
      <c r="M130" s="173">
        <f t="shared" si="2"/>
        <v>58125</v>
      </c>
      <c r="N130" s="173">
        <f t="shared" si="3"/>
        <v>38750</v>
      </c>
      <c r="O130" s="173">
        <f t="shared" si="4"/>
        <v>406875</v>
      </c>
      <c r="P130" s="173">
        <f>VLOOKUP(B130,GD_CHAM_CONG!$C$1:$BI$778,58,FALSE)</f>
        <v>0</v>
      </c>
      <c r="Q130">
        <f>VLOOKUP(B130,GD_CHAM_CONG!$C$1:$BJ$778,59,FALSE)</f>
        <v>0</v>
      </c>
    </row>
    <row r="131" spans="1:17" ht="14.25">
      <c r="A131" s="36">
        <v>127</v>
      </c>
      <c r="B131" s="38">
        <f>RPT_DOAN_PHI!B131</f>
        <v>11357</v>
      </c>
      <c r="C131" s="38" t="str">
        <f>RPT_DOAN_PHI!C131</f>
        <v>Nguyễn Việt Dũng</v>
      </c>
      <c r="D131" s="38" t="str">
        <f>RPT_DOAN_PHI!D131</f>
        <v>NV PVHK</v>
      </c>
      <c r="E131" s="139"/>
      <c r="F131" s="145" t="str">
        <f>VLOOKUP($B131,GD_CHUNG!$B$5:$J$912,6,FALSE)</f>
        <v>HD3N</v>
      </c>
      <c r="G131" s="145">
        <f>VLOOKUP($B131,GD_CHUNG!$B$5:$J$912,7,FALSE)</f>
        <v>0</v>
      </c>
      <c r="H131" s="145">
        <f>VLOOKUP($B131,GD_CHUNG!$B$5:$J$912,8,FALSE)</f>
        <v>0</v>
      </c>
      <c r="I131" s="145">
        <f>VLOOKUP($B131,GD_CHUNG!$B$5:$J$912,9,FALSE)</f>
        <v>0</v>
      </c>
      <c r="J131" s="156">
        <f>IF(COUNTBLANK(GD_CHAM_CONG!U132:AJ132)&gt;=16,1,0)</f>
        <v>0</v>
      </c>
      <c r="K131" s="49">
        <f>VLOOKUP(B131,GD_LCD_HS_LNS!$B$4:$E$914,4,FALSE)</f>
        <v>3875000</v>
      </c>
      <c r="L131" s="49">
        <f t="shared" si="1"/>
        <v>310000</v>
      </c>
      <c r="M131" s="173">
        <f t="shared" si="2"/>
        <v>58125</v>
      </c>
      <c r="N131" s="173">
        <f t="shared" si="3"/>
        <v>38750</v>
      </c>
      <c r="O131" s="173">
        <f t="shared" si="4"/>
        <v>406875</v>
      </c>
      <c r="P131" s="173">
        <f>VLOOKUP(B131,GD_CHAM_CONG!$C$1:$BI$778,58,FALSE)</f>
        <v>0</v>
      </c>
      <c r="Q131">
        <f>VLOOKUP(B131,GD_CHAM_CONG!$C$1:$BJ$778,59,FALSE)</f>
        <v>0</v>
      </c>
    </row>
    <row r="132" spans="1:17" ht="14.25">
      <c r="A132" s="36">
        <v>128</v>
      </c>
      <c r="B132" s="38">
        <f>RPT_DOAN_PHI!B132</f>
        <v>201501</v>
      </c>
      <c r="C132" s="38" t="str">
        <f>RPT_DOAN_PHI!C132</f>
        <v>Nguyễn Mỹ Hạnh</v>
      </c>
      <c r="D132" s="38" t="str">
        <f>RPT_DOAN_PHI!D132</f>
        <v>NV PVHK</v>
      </c>
      <c r="E132" s="139"/>
      <c r="F132" s="145" t="str">
        <f>VLOOKUP($B132,GD_CHUNG!$B$5:$J$912,6,FALSE)</f>
        <v>HDTV</v>
      </c>
      <c r="G132" s="145">
        <f>VLOOKUP($B132,GD_CHUNG!$B$5:$J$912,7,FALSE)</f>
        <v>1</v>
      </c>
      <c r="H132" s="145">
        <f>VLOOKUP($B132,GD_CHUNG!$B$5:$J$912,8,FALSE)</f>
        <v>0</v>
      </c>
      <c r="I132" s="145">
        <f>VLOOKUP($B132,GD_CHUNG!$B$5:$J$912,9,FALSE)</f>
        <v>0</v>
      </c>
      <c r="J132" s="156">
        <f>IF(COUNTBLANK(GD_CHAM_CONG!U133:AJ133)&gt;=16,1,0)</f>
        <v>0</v>
      </c>
      <c r="K132" s="49">
        <f>VLOOKUP(B132,GD_LCD_HS_LNS!$B$4:$E$914,4,FALSE)</f>
        <v>3875000</v>
      </c>
      <c r="L132" s="49">
        <f t="shared" si="1"/>
        <v>0</v>
      </c>
      <c r="M132" s="173">
        <f t="shared" si="2"/>
        <v>0</v>
      </c>
      <c r="N132" s="173">
        <f t="shared" si="3"/>
        <v>0</v>
      </c>
      <c r="O132" s="173">
        <f t="shared" si="4"/>
        <v>0</v>
      </c>
      <c r="P132" s="173">
        <f>VLOOKUP(B132,GD_CHAM_CONG!$C$1:$BI$778,58,FALSE)</f>
        <v>0</v>
      </c>
      <c r="Q132">
        <f>VLOOKUP(B132,GD_CHAM_CONG!$C$1:$BJ$778,59,FALSE)</f>
        <v>0</v>
      </c>
    </row>
    <row r="133" spans="1:17" ht="14.25">
      <c r="A133" s="36">
        <v>129</v>
      </c>
      <c r="B133" s="38">
        <f>RPT_DOAN_PHI!B133</f>
        <v>10632</v>
      </c>
      <c r="C133" s="38" t="str">
        <f>RPT_DOAN_PHI!C133</f>
        <v>Trần Thanh Hiếu</v>
      </c>
      <c r="D133" s="38" t="str">
        <f>RPT_DOAN_PHI!D133</f>
        <v>Đội phó</v>
      </c>
      <c r="E133" s="139"/>
      <c r="F133" s="145" t="str">
        <f>VLOOKUP($B133,GD_CHUNG!$B$5:$J$912,6,FALSE)</f>
        <v>HDKX</v>
      </c>
      <c r="G133" s="145">
        <f>VLOOKUP($B133,GD_CHUNG!$B$5:$J$912,7,FALSE)</f>
        <v>0</v>
      </c>
      <c r="H133" s="145">
        <f>VLOOKUP($B133,GD_CHUNG!$B$5:$J$912,8,FALSE)</f>
        <v>0</v>
      </c>
      <c r="I133" s="145">
        <f>VLOOKUP($B133,GD_CHUNG!$B$5:$J$912,9,FALSE)</f>
        <v>0</v>
      </c>
      <c r="J133" s="156">
        <f>IF(COUNTBLANK(GD_CHAM_CONG!U134:AJ134)&gt;=16,1,0)</f>
        <v>0</v>
      </c>
      <c r="K133" s="49">
        <f>VLOOKUP(B133,GD_LCD_HS_LNS!$B$4:$E$914,4,FALSE)</f>
        <v>5115000</v>
      </c>
      <c r="L133" s="49">
        <f t="shared" si="1"/>
        <v>409200</v>
      </c>
      <c r="M133" s="173">
        <f t="shared" si="2"/>
        <v>76725</v>
      </c>
      <c r="N133" s="173">
        <f t="shared" si="3"/>
        <v>51150</v>
      </c>
      <c r="O133" s="173">
        <f t="shared" si="4"/>
        <v>537075</v>
      </c>
      <c r="P133" s="173">
        <f>VLOOKUP(B133,GD_CHAM_CONG!$C$1:$BI$778,58,FALSE)</f>
        <v>0</v>
      </c>
      <c r="Q133">
        <f>VLOOKUP(B133,GD_CHAM_CONG!$C$1:$BJ$778,59,FALSE)</f>
        <v>0</v>
      </c>
    </row>
    <row r="134" spans="1:17" ht="14.25">
      <c r="A134" s="36">
        <v>130</v>
      </c>
      <c r="B134" s="38">
        <f>RPT_DOAN_PHI!B134</f>
        <v>12557</v>
      </c>
      <c r="C134" s="38" t="str">
        <f>RPT_DOAN_PHI!C134</f>
        <v>Nguyễn Thị Lan</v>
      </c>
      <c r="D134" s="38" t="str">
        <f>RPT_DOAN_PHI!D134</f>
        <v>Nhân viên phục vụ hành khách hàng hóa</v>
      </c>
      <c r="E134" s="139"/>
      <c r="F134" s="145" t="str">
        <f>VLOOKUP($B134,GD_CHUNG!$B$5:$J$912,6,FALSE)</f>
        <v>HD3N</v>
      </c>
      <c r="G134" s="145">
        <f>VLOOKUP($B134,GD_CHUNG!$B$5:$J$912,7,FALSE)</f>
        <v>0</v>
      </c>
      <c r="H134" s="145">
        <f>VLOOKUP($B134,GD_CHUNG!$B$5:$J$912,8,FALSE)</f>
        <v>0</v>
      </c>
      <c r="I134" s="145">
        <f>VLOOKUP($B134,GD_CHUNG!$B$5:$J$912,9,FALSE)</f>
        <v>0</v>
      </c>
      <c r="J134" s="156">
        <f>IF(COUNTBLANK(GD_CHAM_CONG!U135:AJ135)&gt;=16,1,0)</f>
        <v>0</v>
      </c>
      <c r="K134" s="49">
        <f>VLOOKUP(B134,GD_LCD_HS_LNS!$B$4:$E$914,4,FALSE)</f>
        <v>3875000</v>
      </c>
      <c r="L134" s="49">
        <f t="shared" si="1"/>
        <v>310000</v>
      </c>
      <c r="M134" s="173">
        <f t="shared" si="2"/>
        <v>58125</v>
      </c>
      <c r="N134" s="173">
        <f t="shared" si="3"/>
        <v>38750</v>
      </c>
      <c r="O134" s="173">
        <f t="shared" si="4"/>
        <v>406875</v>
      </c>
      <c r="P134" s="173">
        <f>VLOOKUP(B134,GD_CHAM_CONG!$C$1:$BI$778,58,FALSE)</f>
        <v>0</v>
      </c>
      <c r="Q134">
        <f>VLOOKUP(B134,GD_CHAM_CONG!$C$1:$BJ$778,59,FALSE)</f>
        <v>0</v>
      </c>
    </row>
    <row r="135" spans="1:17" ht="14.25">
      <c r="A135" s="36">
        <v>131</v>
      </c>
      <c r="B135" s="38">
        <f>RPT_DOAN_PHI!B135</f>
        <v>12559</v>
      </c>
      <c r="C135" s="38" t="str">
        <f>RPT_DOAN_PHI!C135</f>
        <v>Phạm Thị Mai Giang</v>
      </c>
      <c r="D135" s="38" t="str">
        <f>RPT_DOAN_PHI!D135</f>
        <v>Nhân viên phục vụ hành khách hàng hóa</v>
      </c>
      <c r="E135" s="139"/>
      <c r="F135" s="145" t="str">
        <f>VLOOKUP($B135,GD_CHUNG!$B$5:$J$912,6,FALSE)</f>
        <v>HD3N</v>
      </c>
      <c r="G135" s="145">
        <f>VLOOKUP($B135,GD_CHUNG!$B$5:$J$912,7,FALSE)</f>
        <v>0</v>
      </c>
      <c r="H135" s="145">
        <f>VLOOKUP($B135,GD_CHUNG!$B$5:$J$912,8,FALSE)</f>
        <v>0</v>
      </c>
      <c r="I135" s="145">
        <f>VLOOKUP($B135,GD_CHUNG!$B$5:$J$912,9,FALSE)</f>
        <v>0</v>
      </c>
      <c r="J135" s="156">
        <f>IF(COUNTBLANK(GD_CHAM_CONG!U136:AJ136)&gt;=16,1,0)</f>
        <v>0</v>
      </c>
      <c r="K135" s="49">
        <f>VLOOKUP(B135,GD_LCD_HS_LNS!$B$4:$E$914,4,FALSE)</f>
        <v>3875000</v>
      </c>
      <c r="L135" s="49">
        <f t="shared" si="1"/>
        <v>310000</v>
      </c>
      <c r="M135" s="173">
        <f t="shared" si="2"/>
        <v>58125</v>
      </c>
      <c r="N135" s="173">
        <f t="shared" si="3"/>
        <v>38750</v>
      </c>
      <c r="O135" s="173">
        <f t="shared" si="4"/>
        <v>406875</v>
      </c>
      <c r="P135" s="173">
        <f>VLOOKUP(B135,GD_CHAM_CONG!$C$1:$BI$778,58,FALSE)</f>
        <v>0</v>
      </c>
      <c r="Q135">
        <f>VLOOKUP(B135,GD_CHAM_CONG!$C$1:$BJ$778,59,FALSE)</f>
        <v>0</v>
      </c>
    </row>
    <row r="136" spans="1:17" ht="14.25">
      <c r="A136" s="36">
        <v>132</v>
      </c>
      <c r="B136" s="38">
        <f>RPT_DOAN_PHI!B136</f>
        <v>12562</v>
      </c>
      <c r="C136" s="38" t="str">
        <f>RPT_DOAN_PHI!C136</f>
        <v>Đỗ Thị Thu Trang</v>
      </c>
      <c r="D136" s="38" t="str">
        <f>RPT_DOAN_PHI!D136</f>
        <v>Nhân viên phục vụ hành khách hàng hóa</v>
      </c>
      <c r="E136" s="139"/>
      <c r="F136" s="145" t="str">
        <f>VLOOKUP($B136,GD_CHUNG!$B$5:$J$912,6,FALSE)</f>
        <v>HD3N</v>
      </c>
      <c r="G136" s="145">
        <f>VLOOKUP($B136,GD_CHUNG!$B$5:$J$912,7,FALSE)</f>
        <v>0</v>
      </c>
      <c r="H136" s="145">
        <f>VLOOKUP($B136,GD_CHUNG!$B$5:$J$912,8,FALSE)</f>
        <v>0</v>
      </c>
      <c r="I136" s="145">
        <f>VLOOKUP($B136,GD_CHUNG!$B$5:$J$912,9,FALSE)</f>
        <v>0</v>
      </c>
      <c r="J136" s="156">
        <f>IF(COUNTBLANK(GD_CHAM_CONG!U137:AJ137)&gt;=16,1,0)</f>
        <v>0</v>
      </c>
      <c r="K136" s="49">
        <f>VLOOKUP(B136,GD_LCD_HS_LNS!$B$4:$E$914,4,FALSE)</f>
        <v>3875000</v>
      </c>
      <c r="L136" s="49">
        <f t="shared" si="1"/>
        <v>310000</v>
      </c>
      <c r="M136" s="173">
        <f t="shared" si="2"/>
        <v>58125</v>
      </c>
      <c r="N136" s="173">
        <f t="shared" si="3"/>
        <v>38750</v>
      </c>
      <c r="O136" s="173">
        <f t="shared" si="4"/>
        <v>406875</v>
      </c>
      <c r="P136" s="173">
        <f>VLOOKUP(B136,GD_CHAM_CONG!$C$1:$BI$778,58,FALSE)</f>
        <v>0</v>
      </c>
      <c r="Q136">
        <f>VLOOKUP(B136,GD_CHAM_CONG!$C$1:$BJ$778,59,FALSE)</f>
        <v>0</v>
      </c>
    </row>
    <row r="137" spans="1:17" ht="14.25">
      <c r="A137" s="36">
        <v>133</v>
      </c>
      <c r="B137" s="38">
        <f>RPT_DOAN_PHI!B137</f>
        <v>12563</v>
      </c>
      <c r="C137" s="38" t="str">
        <f>RPT_DOAN_PHI!C137</f>
        <v>Trịnh Khánh Linh</v>
      </c>
      <c r="D137" s="38" t="str">
        <f>RPT_DOAN_PHI!D137</f>
        <v>Nhân viên phục vụ hành khách hàng hóa</v>
      </c>
      <c r="E137" s="139"/>
      <c r="F137" s="145" t="str">
        <f>VLOOKUP($B137,GD_CHUNG!$B$5:$J$912,6,FALSE)</f>
        <v>HD3N</v>
      </c>
      <c r="G137" s="145">
        <f>VLOOKUP($B137,GD_CHUNG!$B$5:$J$912,7,FALSE)</f>
        <v>0</v>
      </c>
      <c r="H137" s="145">
        <f>VLOOKUP($B137,GD_CHUNG!$B$5:$J$912,8,FALSE)</f>
        <v>0</v>
      </c>
      <c r="I137" s="145">
        <f>VLOOKUP($B137,GD_CHUNG!$B$5:$J$912,9,FALSE)</f>
        <v>0</v>
      </c>
      <c r="J137" s="156">
        <f>IF(COUNTBLANK(GD_CHAM_CONG!U138:AJ138)&gt;=16,1,0)</f>
        <v>0</v>
      </c>
      <c r="K137" s="49">
        <f>VLOOKUP(B137,GD_LCD_HS_LNS!$B$4:$E$914,4,FALSE)</f>
        <v>3875000</v>
      </c>
      <c r="L137" s="49">
        <f t="shared" si="1"/>
        <v>310000</v>
      </c>
      <c r="M137" s="173">
        <f t="shared" si="2"/>
        <v>58125</v>
      </c>
      <c r="N137" s="173">
        <f t="shared" si="3"/>
        <v>38750</v>
      </c>
      <c r="O137" s="173">
        <f t="shared" si="4"/>
        <v>406875</v>
      </c>
      <c r="P137" s="173">
        <f>VLOOKUP(B137,GD_CHAM_CONG!$C$1:$BI$778,58,FALSE)</f>
        <v>0</v>
      </c>
      <c r="Q137">
        <f>VLOOKUP(B137,GD_CHAM_CONG!$C$1:$BJ$778,59,FALSE)</f>
        <v>0</v>
      </c>
    </row>
    <row r="138" spans="1:17" ht="14.25">
      <c r="A138" s="36">
        <v>134</v>
      </c>
      <c r="B138" s="38">
        <f>RPT_DOAN_PHI!B138</f>
        <v>12567</v>
      </c>
      <c r="C138" s="38" t="str">
        <f>RPT_DOAN_PHI!C138</f>
        <v>Nguyễn Thị Hải Yến</v>
      </c>
      <c r="D138" s="38" t="str">
        <f>RPT_DOAN_PHI!D138</f>
        <v>Nhân viên phục vụ hành khách hàng hóa</v>
      </c>
      <c r="E138" s="139"/>
      <c r="F138" s="145" t="str">
        <f>VLOOKUP($B138,GD_CHUNG!$B$5:$J$912,6,FALSE)</f>
        <v>HD3N</v>
      </c>
      <c r="G138" s="145">
        <f>VLOOKUP($B138,GD_CHUNG!$B$5:$J$912,7,FALSE)</f>
        <v>0</v>
      </c>
      <c r="H138" s="145">
        <f>VLOOKUP($B138,GD_CHUNG!$B$5:$J$912,8,FALSE)</f>
        <v>0</v>
      </c>
      <c r="I138" s="145">
        <f>VLOOKUP($B138,GD_CHUNG!$B$5:$J$912,9,FALSE)</f>
        <v>0</v>
      </c>
      <c r="J138" s="156">
        <f>IF(COUNTBLANK(GD_CHAM_CONG!U139:AJ139)&gt;=16,1,0)</f>
        <v>0</v>
      </c>
      <c r="K138" s="49">
        <f>VLOOKUP(B138,GD_LCD_HS_LNS!$B$4:$E$914,4,FALSE)</f>
        <v>3875000</v>
      </c>
      <c r="L138" s="49">
        <f t="shared" si="1"/>
        <v>310000</v>
      </c>
      <c r="M138" s="173">
        <f t="shared" si="2"/>
        <v>58125</v>
      </c>
      <c r="N138" s="173">
        <f t="shared" si="3"/>
        <v>38750</v>
      </c>
      <c r="O138" s="173">
        <f t="shared" si="4"/>
        <v>406875</v>
      </c>
      <c r="P138" s="173">
        <f>VLOOKUP(B138,GD_CHAM_CONG!$C$1:$BI$778,58,FALSE)</f>
        <v>0</v>
      </c>
      <c r="Q138">
        <f>VLOOKUP(B138,GD_CHAM_CONG!$C$1:$BJ$778,59,FALSE)</f>
        <v>0</v>
      </c>
    </row>
    <row r="139" spans="1:17" ht="14.25">
      <c r="A139" s="36">
        <v>135</v>
      </c>
      <c r="B139" s="38">
        <f>RPT_DOAN_PHI!B139</f>
        <v>13361</v>
      </c>
      <c r="C139" s="38" t="str">
        <f>RPT_DOAN_PHI!C139</f>
        <v>Mai Thế Anh</v>
      </c>
      <c r="D139" s="38" t="str">
        <f>RPT_DOAN_PHI!D139</f>
        <v>Nhân viên phục vụ hành khách hàng hóa</v>
      </c>
      <c r="E139" s="139"/>
      <c r="F139" s="145" t="str">
        <f>VLOOKUP($B139,GD_CHUNG!$B$5:$J$912,6,FALSE)</f>
        <v>HD3N</v>
      </c>
      <c r="G139" s="145">
        <f>VLOOKUP($B139,GD_CHUNG!$B$5:$J$912,7,FALSE)</f>
        <v>0</v>
      </c>
      <c r="H139" s="145">
        <f>VLOOKUP($B139,GD_CHUNG!$B$5:$J$912,8,FALSE)</f>
        <v>0</v>
      </c>
      <c r="I139" s="145">
        <f>VLOOKUP($B139,GD_CHUNG!$B$5:$J$912,9,FALSE)</f>
        <v>0</v>
      </c>
      <c r="J139" s="156">
        <f>IF(COUNTBLANK(GD_CHAM_CONG!U140:AJ140)&gt;=16,1,0)</f>
        <v>0</v>
      </c>
      <c r="K139" s="49">
        <f>VLOOKUP(B139,GD_LCD_HS_LNS!$B$4:$E$914,4,FALSE)</f>
        <v>3875000</v>
      </c>
      <c r="L139" s="49">
        <f t="shared" si="1"/>
        <v>310000</v>
      </c>
      <c r="M139" s="173">
        <f t="shared" si="2"/>
        <v>58125</v>
      </c>
      <c r="N139" s="173">
        <f t="shared" si="3"/>
        <v>38750</v>
      </c>
      <c r="O139" s="173">
        <f t="shared" si="4"/>
        <v>406875</v>
      </c>
      <c r="P139" s="173">
        <f>VLOOKUP(B139,GD_CHAM_CONG!$C$1:$BI$778,58,FALSE)</f>
        <v>0</v>
      </c>
      <c r="Q139">
        <f>VLOOKUP(B139,GD_CHAM_CONG!$C$1:$BJ$778,59,FALSE)</f>
        <v>0</v>
      </c>
    </row>
    <row r="140" spans="1:17" ht="14.25">
      <c r="A140" s="36">
        <v>136</v>
      </c>
      <c r="B140" s="38">
        <f>RPT_DOAN_PHI!B140</f>
        <v>13373</v>
      </c>
      <c r="C140" s="38" t="str">
        <f>RPT_DOAN_PHI!C140</f>
        <v>Trần Thị Sơn</v>
      </c>
      <c r="D140" s="38" t="str">
        <f>RPT_DOAN_PHI!D140</f>
        <v>Nhân viên phục vụ hành khách hàng hóa</v>
      </c>
      <c r="E140" s="139"/>
      <c r="F140" s="145" t="str">
        <f>VLOOKUP($B140,GD_CHUNG!$B$5:$J$912,6,FALSE)</f>
        <v>HD3N</v>
      </c>
      <c r="G140" s="145">
        <f>VLOOKUP($B140,GD_CHUNG!$B$5:$J$912,7,FALSE)</f>
        <v>0</v>
      </c>
      <c r="H140" s="145">
        <f>VLOOKUP($B140,GD_CHUNG!$B$5:$J$912,8,FALSE)</f>
        <v>0</v>
      </c>
      <c r="I140" s="145">
        <f>VLOOKUP($B140,GD_CHUNG!$B$5:$J$912,9,FALSE)</f>
        <v>0</v>
      </c>
      <c r="J140" s="156">
        <f>IF(COUNTBLANK(GD_CHAM_CONG!U141:AJ141)&gt;=16,1,0)</f>
        <v>0</v>
      </c>
      <c r="K140" s="49">
        <f>VLOOKUP(B140,GD_LCD_HS_LNS!$B$4:$E$914,4,FALSE)</f>
        <v>3875000</v>
      </c>
      <c r="L140" s="49">
        <f t="shared" si="1"/>
        <v>310000</v>
      </c>
      <c r="M140" s="173">
        <f t="shared" si="2"/>
        <v>58125</v>
      </c>
      <c r="N140" s="173">
        <f t="shared" si="3"/>
        <v>38750</v>
      </c>
      <c r="O140" s="173">
        <f t="shared" si="4"/>
        <v>406875</v>
      </c>
      <c r="P140" s="173">
        <f>VLOOKUP(B140,GD_CHAM_CONG!$C$1:$BI$778,58,FALSE)</f>
        <v>0</v>
      </c>
      <c r="Q140">
        <f>VLOOKUP(B140,GD_CHAM_CONG!$C$1:$BJ$778,59,FALSE)</f>
        <v>0</v>
      </c>
    </row>
    <row r="141" spans="1:17" ht="14.25">
      <c r="A141" s="36">
        <v>137</v>
      </c>
      <c r="B141" s="38">
        <f>RPT_DOAN_PHI!B141</f>
        <v>13380</v>
      </c>
      <c r="C141" s="38" t="str">
        <f>RPT_DOAN_PHI!C141</f>
        <v>Nguyễn Thị Yến Hương</v>
      </c>
      <c r="D141" s="38" t="str">
        <f>RPT_DOAN_PHI!D141</f>
        <v>Nhân viên phục vụ hành khách hàng hóa</v>
      </c>
      <c r="E141" s="139"/>
      <c r="F141" s="145" t="str">
        <f>VLOOKUP($B141,GD_CHUNG!$B$5:$J$912,6,FALSE)</f>
        <v>HD3N</v>
      </c>
      <c r="G141" s="145">
        <f>VLOOKUP($B141,GD_CHUNG!$B$5:$J$912,7,FALSE)</f>
        <v>0</v>
      </c>
      <c r="H141" s="145">
        <f>VLOOKUP($B141,GD_CHUNG!$B$5:$J$912,8,FALSE)</f>
        <v>0</v>
      </c>
      <c r="I141" s="145">
        <f>VLOOKUP($B141,GD_CHUNG!$B$5:$J$912,9,FALSE)</f>
        <v>0</v>
      </c>
      <c r="J141" s="156">
        <f>IF(COUNTBLANK(GD_CHAM_CONG!U142:AJ142)&gt;=16,1,0)</f>
        <v>0</v>
      </c>
      <c r="K141" s="49">
        <f>VLOOKUP(B141,GD_LCD_HS_LNS!$B$4:$E$914,4,FALSE)</f>
        <v>3875000</v>
      </c>
      <c r="L141" s="49">
        <f t="shared" si="1"/>
        <v>310000</v>
      </c>
      <c r="M141" s="173">
        <f t="shared" si="2"/>
        <v>58125</v>
      </c>
      <c r="N141" s="173">
        <f t="shared" si="3"/>
        <v>38750</v>
      </c>
      <c r="O141" s="173">
        <f t="shared" si="4"/>
        <v>406875</v>
      </c>
      <c r="P141" s="173">
        <f>VLOOKUP(B141,GD_CHAM_CONG!$C$1:$BI$778,58,FALSE)</f>
        <v>0</v>
      </c>
      <c r="Q141">
        <f>VLOOKUP(B141,GD_CHAM_CONG!$C$1:$BJ$778,59,FALSE)</f>
        <v>0</v>
      </c>
    </row>
    <row r="142" spans="1:17" ht="14.25">
      <c r="A142" s="36">
        <v>138</v>
      </c>
      <c r="B142" s="38">
        <f>RPT_DOAN_PHI!B142</f>
        <v>13405</v>
      </c>
      <c r="C142" s="38" t="str">
        <f>RPT_DOAN_PHI!C142</f>
        <v>Nguyễn Thị Thúy Hằng</v>
      </c>
      <c r="D142" s="38" t="str">
        <f>RPT_DOAN_PHI!D142</f>
        <v>Nhân viên phục vụ hành khách hàng hóa</v>
      </c>
      <c r="E142" s="139"/>
      <c r="F142" s="145" t="str">
        <f>VLOOKUP($B142,GD_CHUNG!$B$5:$J$912,6,FALSE)</f>
        <v>HD3N</v>
      </c>
      <c r="G142" s="145">
        <f>VLOOKUP($B142,GD_CHUNG!$B$5:$J$912,7,FALSE)</f>
        <v>0</v>
      </c>
      <c r="H142" s="145">
        <f>VLOOKUP($B142,GD_CHUNG!$B$5:$J$912,8,FALSE)</f>
        <v>0</v>
      </c>
      <c r="I142" s="145">
        <f>VLOOKUP($B142,GD_CHUNG!$B$5:$J$912,9,FALSE)</f>
        <v>0</v>
      </c>
      <c r="J142" s="156">
        <f>IF(COUNTBLANK(GD_CHAM_CONG!U143:AJ143)&gt;=16,1,0)</f>
        <v>0</v>
      </c>
      <c r="K142" s="49">
        <f>VLOOKUP(B142,GD_LCD_HS_LNS!$B$4:$E$914,4,FALSE)</f>
        <v>3875000</v>
      </c>
      <c r="L142" s="49">
        <f t="shared" si="1"/>
        <v>310000</v>
      </c>
      <c r="M142" s="173">
        <f t="shared" si="2"/>
        <v>58125</v>
      </c>
      <c r="N142" s="173">
        <f t="shared" si="3"/>
        <v>38750</v>
      </c>
      <c r="O142" s="173">
        <f t="shared" si="4"/>
        <v>406875</v>
      </c>
      <c r="P142" s="173">
        <f>VLOOKUP(B142,GD_CHAM_CONG!$C$1:$BI$778,58,FALSE)</f>
        <v>0</v>
      </c>
      <c r="Q142">
        <f>VLOOKUP(B142,GD_CHAM_CONG!$C$1:$BJ$778,59,FALSE)</f>
        <v>0</v>
      </c>
    </row>
    <row r="143" spans="1:17" ht="14.25">
      <c r="A143" s="36">
        <v>139</v>
      </c>
      <c r="B143" s="38">
        <f>RPT_DOAN_PHI!B143</f>
        <v>13670</v>
      </c>
      <c r="C143" s="38" t="str">
        <f>RPT_DOAN_PHI!C143</f>
        <v>Nguyễn Thảo Ly</v>
      </c>
      <c r="D143" s="38" t="str">
        <f>RPT_DOAN_PHI!D143</f>
        <v>Nhân viên phục vụ hành khách hàng hóa</v>
      </c>
      <c r="E143" s="139"/>
      <c r="F143" s="145" t="str">
        <f>VLOOKUP($B143,GD_CHUNG!$B$5:$J$912,6,FALSE)</f>
        <v>HD3N</v>
      </c>
      <c r="G143" s="145">
        <f>VLOOKUP($B143,GD_CHUNG!$B$5:$J$912,7,FALSE)</f>
        <v>0</v>
      </c>
      <c r="H143" s="145">
        <f>VLOOKUP($B143,GD_CHUNG!$B$5:$J$912,8,FALSE)</f>
        <v>0</v>
      </c>
      <c r="I143" s="145">
        <f>VLOOKUP($B143,GD_CHUNG!$B$5:$J$912,9,FALSE)</f>
        <v>0</v>
      </c>
      <c r="J143" s="156">
        <f>IF(COUNTBLANK(GD_CHAM_CONG!U144:AJ144)&gt;=16,1,0)</f>
        <v>0</v>
      </c>
      <c r="K143" s="49">
        <f>VLOOKUP(B143,GD_LCD_HS_LNS!$B$4:$E$914,4,FALSE)</f>
        <v>3875000</v>
      </c>
      <c r="L143" s="49">
        <f t="shared" si="1"/>
        <v>310000</v>
      </c>
      <c r="M143" s="173">
        <f t="shared" si="2"/>
        <v>58125</v>
      </c>
      <c r="N143" s="173">
        <f t="shared" si="3"/>
        <v>38750</v>
      </c>
      <c r="O143" s="173">
        <f t="shared" si="4"/>
        <v>406875</v>
      </c>
      <c r="P143" s="173">
        <f>VLOOKUP(B143,GD_CHAM_CONG!$C$1:$BI$778,58,FALSE)</f>
        <v>0</v>
      </c>
      <c r="Q143">
        <f>VLOOKUP(B143,GD_CHAM_CONG!$C$1:$BJ$778,59,FALSE)</f>
        <v>0</v>
      </c>
    </row>
    <row r="144" spans="1:17" ht="14.25">
      <c r="A144" s="36">
        <v>140</v>
      </c>
      <c r="B144" s="38">
        <f>RPT_DOAN_PHI!B144</f>
        <v>13671</v>
      </c>
      <c r="C144" s="38" t="str">
        <f>RPT_DOAN_PHI!C144</f>
        <v>Nguyễn Thị Phương Thảo</v>
      </c>
      <c r="D144" s="38" t="str">
        <f>RPT_DOAN_PHI!D144</f>
        <v>Nhân viên phục vụ hành khách hàng hóa</v>
      </c>
      <c r="E144" s="139"/>
      <c r="F144" s="145" t="str">
        <f>VLOOKUP($B144,GD_CHUNG!$B$5:$J$912,6,FALSE)</f>
        <v>HD3N</v>
      </c>
      <c r="G144" s="145">
        <f>VLOOKUP($B144,GD_CHUNG!$B$5:$J$912,7,FALSE)</f>
        <v>0</v>
      </c>
      <c r="H144" s="145">
        <f>VLOOKUP($B144,GD_CHUNG!$B$5:$J$912,8,FALSE)</f>
        <v>0</v>
      </c>
      <c r="I144" s="145">
        <f>VLOOKUP($B144,GD_CHUNG!$B$5:$J$912,9,FALSE)</f>
        <v>0</v>
      </c>
      <c r="J144" s="156">
        <f>IF(COUNTBLANK(GD_CHAM_CONG!U145:AJ145)&gt;=16,1,0)</f>
        <v>0</v>
      </c>
      <c r="K144" s="49">
        <f>VLOOKUP(B144,GD_LCD_HS_LNS!$B$4:$E$914,4,FALSE)</f>
        <v>3875000</v>
      </c>
      <c r="L144" s="49">
        <f t="shared" si="1"/>
        <v>310000</v>
      </c>
      <c r="M144" s="173">
        <f t="shared" si="2"/>
        <v>58125</v>
      </c>
      <c r="N144" s="173">
        <f t="shared" si="3"/>
        <v>38750</v>
      </c>
      <c r="O144" s="173">
        <f t="shared" si="4"/>
        <v>406875</v>
      </c>
      <c r="P144" s="173">
        <f>VLOOKUP(B144,GD_CHAM_CONG!$C$1:$BI$778,58,FALSE)</f>
        <v>0</v>
      </c>
      <c r="Q144">
        <f>VLOOKUP(B144,GD_CHAM_CONG!$C$1:$BJ$778,59,FALSE)</f>
        <v>0</v>
      </c>
    </row>
    <row r="145" spans="1:17" ht="14.25">
      <c r="A145" s="36">
        <v>141</v>
      </c>
      <c r="B145" s="38">
        <f>RPT_DOAN_PHI!B145</f>
        <v>13672</v>
      </c>
      <c r="C145" s="38" t="str">
        <f>RPT_DOAN_PHI!C145</f>
        <v>Mai Thị Huyền Trang</v>
      </c>
      <c r="D145" s="38" t="str">
        <f>RPT_DOAN_PHI!D145</f>
        <v>Nhân viên phục vụ hành khách hàng hóa</v>
      </c>
      <c r="E145" s="139"/>
      <c r="F145" s="145" t="str">
        <f>VLOOKUP($B145,GD_CHUNG!$B$5:$J$912,6,FALSE)</f>
        <v>HD3N</v>
      </c>
      <c r="G145" s="145">
        <f>VLOOKUP($B145,GD_CHUNG!$B$5:$J$912,7,FALSE)</f>
        <v>0</v>
      </c>
      <c r="H145" s="145">
        <f>VLOOKUP($B145,GD_CHUNG!$B$5:$J$912,8,FALSE)</f>
        <v>0</v>
      </c>
      <c r="I145" s="145">
        <f>VLOOKUP($B145,GD_CHUNG!$B$5:$J$912,9,FALSE)</f>
        <v>0</v>
      </c>
      <c r="J145" s="156">
        <f>IF(COUNTBLANK(GD_CHAM_CONG!U146:AJ146)&gt;=16,1,0)</f>
        <v>0</v>
      </c>
      <c r="K145" s="49">
        <f>VLOOKUP(B145,GD_LCD_HS_LNS!$B$4:$E$914,4,FALSE)</f>
        <v>3875000</v>
      </c>
      <c r="L145" s="49">
        <f t="shared" si="1"/>
        <v>310000</v>
      </c>
      <c r="M145" s="173">
        <f t="shared" si="2"/>
        <v>58125</v>
      </c>
      <c r="N145" s="173">
        <f t="shared" si="3"/>
        <v>38750</v>
      </c>
      <c r="O145" s="173">
        <f t="shared" si="4"/>
        <v>406875</v>
      </c>
      <c r="P145" s="173">
        <f>VLOOKUP(B145,GD_CHAM_CONG!$C$1:$BI$778,58,FALSE)</f>
        <v>0</v>
      </c>
      <c r="Q145">
        <f>VLOOKUP(B145,GD_CHAM_CONG!$C$1:$BJ$778,59,FALSE)</f>
        <v>0</v>
      </c>
    </row>
    <row r="146" spans="1:17" ht="14.25">
      <c r="A146" s="36">
        <v>142</v>
      </c>
      <c r="B146" s="38">
        <f>RPT_DOAN_PHI!B146</f>
        <v>13673</v>
      </c>
      <c r="C146" s="38" t="str">
        <f>RPT_DOAN_PHI!C146</f>
        <v>Đỗ Văn Thắng</v>
      </c>
      <c r="D146" s="38" t="str">
        <f>RPT_DOAN_PHI!D146</f>
        <v>Nhân viên phục vụ hành khách hàng hóa</v>
      </c>
      <c r="E146" s="139"/>
      <c r="F146" s="145" t="str">
        <f>VLOOKUP($B146,GD_CHUNG!$B$5:$J$912,6,FALSE)</f>
        <v>HD3N</v>
      </c>
      <c r="G146" s="145">
        <f>VLOOKUP($B146,GD_CHUNG!$B$5:$J$912,7,FALSE)</f>
        <v>0</v>
      </c>
      <c r="H146" s="145">
        <f>VLOOKUP($B146,GD_CHUNG!$B$5:$J$912,8,FALSE)</f>
        <v>0</v>
      </c>
      <c r="I146" s="145">
        <f>VLOOKUP($B146,GD_CHUNG!$B$5:$J$912,9,FALSE)</f>
        <v>0</v>
      </c>
      <c r="J146" s="156">
        <f>IF(COUNTBLANK(GD_CHAM_CONG!U147:AJ147)&gt;=16,1,0)</f>
        <v>0</v>
      </c>
      <c r="K146" s="49">
        <f>VLOOKUP(B146,GD_LCD_HS_LNS!$B$4:$E$914,4,FALSE)</f>
        <v>3875000</v>
      </c>
      <c r="L146" s="49">
        <f t="shared" si="1"/>
        <v>310000</v>
      </c>
      <c r="M146" s="173">
        <f t="shared" si="2"/>
        <v>58125</v>
      </c>
      <c r="N146" s="173">
        <f t="shared" si="3"/>
        <v>38750</v>
      </c>
      <c r="O146" s="173">
        <f t="shared" si="4"/>
        <v>406875</v>
      </c>
      <c r="P146" s="173">
        <f>VLOOKUP(B146,GD_CHAM_CONG!$C$1:$BI$778,58,FALSE)</f>
        <v>0</v>
      </c>
      <c r="Q146">
        <f>VLOOKUP(B146,GD_CHAM_CONG!$C$1:$BJ$778,59,FALSE)</f>
        <v>0</v>
      </c>
    </row>
    <row r="147" spans="1:17" ht="14.25">
      <c r="A147" s="36">
        <v>143</v>
      </c>
      <c r="B147" s="38">
        <f>RPT_DOAN_PHI!B147</f>
        <v>10572</v>
      </c>
      <c r="C147" s="38" t="str">
        <f>RPT_DOAN_PHI!C147</f>
        <v>Võ Thị Hồng Minh</v>
      </c>
      <c r="D147" s="38" t="str">
        <f>RPT_DOAN_PHI!D147</f>
        <v>NV PVHK</v>
      </c>
      <c r="E147" s="139"/>
      <c r="F147" s="145" t="str">
        <f>VLOOKUP($B147,GD_CHUNG!$B$5:$J$912,6,FALSE)</f>
        <v>HDKX</v>
      </c>
      <c r="G147" s="145">
        <f>VLOOKUP($B147,GD_CHUNG!$B$5:$J$912,7,FALSE)</f>
        <v>0</v>
      </c>
      <c r="H147" s="145">
        <f>VLOOKUP($B147,GD_CHUNG!$B$5:$J$912,8,FALSE)</f>
        <v>0</v>
      </c>
      <c r="I147" s="145">
        <f>VLOOKUP($B147,GD_CHUNG!$B$5:$J$912,9,FALSE)</f>
        <v>0</v>
      </c>
      <c r="J147" s="156">
        <f>IF(COUNTBLANK(GD_CHAM_CONG!U148:AJ148)&gt;=16,1,0)</f>
        <v>0</v>
      </c>
      <c r="K147" s="49">
        <f>VLOOKUP(B147,GD_LCD_HS_LNS!$B$4:$E$914,4,FALSE)</f>
        <v>3875000</v>
      </c>
      <c r="L147" s="49">
        <f t="shared" si="1"/>
        <v>310000</v>
      </c>
      <c r="M147" s="173">
        <f t="shared" si="2"/>
        <v>58125</v>
      </c>
      <c r="N147" s="173">
        <f t="shared" si="3"/>
        <v>38750</v>
      </c>
      <c r="O147" s="173">
        <f t="shared" si="4"/>
        <v>406875</v>
      </c>
      <c r="P147" s="173">
        <f>VLOOKUP(B147,GD_CHAM_CONG!$C$1:$BI$778,58,FALSE)</f>
        <v>0</v>
      </c>
      <c r="Q147">
        <f>VLOOKUP(B147,GD_CHAM_CONG!$C$1:$BJ$778,59,FALSE)</f>
        <v>0</v>
      </c>
    </row>
    <row r="148" spans="1:17" ht="14.25">
      <c r="A148" s="36">
        <v>144</v>
      </c>
      <c r="B148" s="38">
        <f>RPT_DOAN_PHI!B148</f>
        <v>10574</v>
      </c>
      <c r="C148" s="38" t="str">
        <f>RPT_DOAN_PHI!C148</f>
        <v>Nguyễn Thị Hồng Duyên</v>
      </c>
      <c r="D148" s="38" t="str">
        <f>RPT_DOAN_PHI!D148</f>
        <v>NV PVHK</v>
      </c>
      <c r="E148" s="139"/>
      <c r="F148" s="145" t="str">
        <f>VLOOKUP($B148,GD_CHUNG!$B$5:$J$912,6,FALSE)</f>
        <v>HDKX</v>
      </c>
      <c r="G148" s="145">
        <f>VLOOKUP($B148,GD_CHUNG!$B$5:$J$912,7,FALSE)</f>
        <v>0</v>
      </c>
      <c r="H148" s="145">
        <f>VLOOKUP($B148,GD_CHUNG!$B$5:$J$912,8,FALSE)</f>
        <v>0</v>
      </c>
      <c r="I148" s="145">
        <f>VLOOKUP($B148,GD_CHUNG!$B$5:$J$912,9,FALSE)</f>
        <v>0</v>
      </c>
      <c r="J148" s="156">
        <f>IF(COUNTBLANK(GD_CHAM_CONG!U149:AJ149)&gt;=16,1,0)</f>
        <v>0</v>
      </c>
      <c r="K148" s="49">
        <f>VLOOKUP(B148,GD_LCD_HS_LNS!$B$4:$E$914,4,FALSE)</f>
        <v>3875000</v>
      </c>
      <c r="L148" s="49">
        <f t="shared" si="1"/>
        <v>310000</v>
      </c>
      <c r="M148" s="173">
        <f t="shared" si="2"/>
        <v>58125</v>
      </c>
      <c r="N148" s="173">
        <f t="shared" si="3"/>
        <v>38750</v>
      </c>
      <c r="O148" s="173">
        <f t="shared" si="4"/>
        <v>406875</v>
      </c>
      <c r="P148" s="173">
        <f>VLOOKUP(B148,GD_CHAM_CONG!$C$1:$BI$778,58,FALSE)</f>
        <v>0</v>
      </c>
      <c r="Q148">
        <f>VLOOKUP(B148,GD_CHAM_CONG!$C$1:$BJ$778,59,FALSE)</f>
        <v>0</v>
      </c>
    </row>
    <row r="149" spans="1:17" ht="14.25">
      <c r="A149" s="36">
        <v>145</v>
      </c>
      <c r="B149" s="38">
        <f>RPT_DOAN_PHI!B149</f>
        <v>10575</v>
      </c>
      <c r="C149" s="38" t="str">
        <f>RPT_DOAN_PHI!C149</f>
        <v>Phan Thị Thu Hường</v>
      </c>
      <c r="D149" s="38" t="str">
        <f>RPT_DOAN_PHI!D149</f>
        <v>Phó đội trường</v>
      </c>
      <c r="E149" s="139"/>
      <c r="F149" s="145" t="str">
        <f>VLOOKUP($B149,GD_CHUNG!$B$5:$J$912,6,FALSE)</f>
        <v>HDKX</v>
      </c>
      <c r="G149" s="145">
        <f>VLOOKUP($B149,GD_CHUNG!$B$5:$J$912,7,FALSE)</f>
        <v>0</v>
      </c>
      <c r="H149" s="145">
        <f>VLOOKUP($B149,GD_CHUNG!$B$5:$J$912,8,FALSE)</f>
        <v>0</v>
      </c>
      <c r="I149" s="145">
        <f>VLOOKUP($B149,GD_CHUNG!$B$5:$J$912,9,FALSE)</f>
        <v>0</v>
      </c>
      <c r="J149" s="156">
        <f>IF(COUNTBLANK(GD_CHAM_CONG!U150:AJ150)&gt;=16,1,0)</f>
        <v>0</v>
      </c>
      <c r="K149" s="49">
        <f>VLOOKUP(B149,GD_LCD_HS_LNS!$B$4:$E$914,4,FALSE)</f>
        <v>4921000</v>
      </c>
      <c r="L149" s="49">
        <f t="shared" si="1"/>
        <v>393680</v>
      </c>
      <c r="M149" s="173">
        <f t="shared" si="2"/>
        <v>73815</v>
      </c>
      <c r="N149" s="173">
        <f t="shared" si="3"/>
        <v>49210</v>
      </c>
      <c r="O149" s="173">
        <f t="shared" si="4"/>
        <v>516705</v>
      </c>
      <c r="P149" s="173">
        <f>VLOOKUP(B149,GD_CHAM_CONG!$C$1:$BI$778,58,FALSE)</f>
        <v>0</v>
      </c>
      <c r="Q149">
        <f>VLOOKUP(B149,GD_CHAM_CONG!$C$1:$BJ$778,59,FALSE)</f>
        <v>0</v>
      </c>
    </row>
    <row r="150" spans="1:17" ht="14.25">
      <c r="A150" s="36">
        <v>146</v>
      </c>
      <c r="B150" s="38">
        <f>RPT_DOAN_PHI!B150</f>
        <v>10579</v>
      </c>
      <c r="C150" s="38" t="str">
        <f>RPT_DOAN_PHI!C150</f>
        <v>Tạ Thị Cẩm Vân</v>
      </c>
      <c r="D150" s="38" t="str">
        <f>RPT_DOAN_PHI!D150</f>
        <v>NV PVHK</v>
      </c>
      <c r="E150" s="139"/>
      <c r="F150" s="145" t="str">
        <f>VLOOKUP($B150,GD_CHUNG!$B$5:$J$912,6,FALSE)</f>
        <v>HD3N</v>
      </c>
      <c r="G150" s="145">
        <f>VLOOKUP($B150,GD_CHUNG!$B$5:$J$912,7,FALSE)</f>
        <v>0</v>
      </c>
      <c r="H150" s="145">
        <f>VLOOKUP($B150,GD_CHUNG!$B$5:$J$912,8,FALSE)</f>
        <v>0</v>
      </c>
      <c r="I150" s="145">
        <f>VLOOKUP($B150,GD_CHUNG!$B$5:$J$912,9,FALSE)</f>
        <v>0</v>
      </c>
      <c r="J150" s="156">
        <f>IF(COUNTBLANK(GD_CHAM_CONG!U151:AJ151)&gt;=16,1,0)</f>
        <v>0</v>
      </c>
      <c r="K150" s="49">
        <f>VLOOKUP(B150,GD_LCD_HS_LNS!$B$4:$E$914,4,FALSE)</f>
        <v>3875000</v>
      </c>
      <c r="L150" s="49">
        <f t="shared" si="1"/>
        <v>310000</v>
      </c>
      <c r="M150" s="173">
        <f t="shared" si="2"/>
        <v>58125</v>
      </c>
      <c r="N150" s="173">
        <f t="shared" si="3"/>
        <v>38750</v>
      </c>
      <c r="O150" s="173">
        <f t="shared" si="4"/>
        <v>406875</v>
      </c>
      <c r="P150" s="173">
        <f>VLOOKUP(B150,GD_CHAM_CONG!$C$1:$BI$778,58,FALSE)</f>
        <v>0</v>
      </c>
      <c r="Q150">
        <f>VLOOKUP(B150,GD_CHAM_CONG!$C$1:$BJ$778,59,FALSE)</f>
        <v>0</v>
      </c>
    </row>
    <row r="151" spans="1:17" ht="14.25">
      <c r="A151" s="36">
        <v>147</v>
      </c>
      <c r="B151" s="38">
        <f>RPT_DOAN_PHI!B151</f>
        <v>10581</v>
      </c>
      <c r="C151" s="38" t="str">
        <f>RPT_DOAN_PHI!C151</f>
        <v>Nguyễn Thị Hoài</v>
      </c>
      <c r="D151" s="38" t="str">
        <f>RPT_DOAN_PHI!D151</f>
        <v>NV PVHK</v>
      </c>
      <c r="E151" s="139"/>
      <c r="F151" s="145" t="str">
        <f>VLOOKUP($B151,GD_CHUNG!$B$5:$J$912,6,FALSE)</f>
        <v>HD3N</v>
      </c>
      <c r="G151" s="145">
        <f>VLOOKUP($B151,GD_CHUNG!$B$5:$J$912,7,FALSE)</f>
        <v>0</v>
      </c>
      <c r="H151" s="145">
        <f>VLOOKUP($B151,GD_CHUNG!$B$5:$J$912,8,FALSE)</f>
        <v>0</v>
      </c>
      <c r="I151" s="145">
        <f>VLOOKUP($B151,GD_CHUNG!$B$5:$J$912,9,FALSE)</f>
        <v>0</v>
      </c>
      <c r="J151" s="156">
        <f>IF(COUNTBLANK(GD_CHAM_CONG!U152:AJ152)&gt;=16,1,0)</f>
        <v>0</v>
      </c>
      <c r="K151" s="49">
        <f>VLOOKUP(B151,GD_LCD_HS_LNS!$B$4:$E$914,4,FALSE)</f>
        <v>3875000</v>
      </c>
      <c r="L151" s="49">
        <f t="shared" si="1"/>
        <v>310000</v>
      </c>
      <c r="M151" s="173">
        <f t="shared" si="2"/>
        <v>58125</v>
      </c>
      <c r="N151" s="173">
        <f t="shared" si="3"/>
        <v>38750</v>
      </c>
      <c r="O151" s="173">
        <f t="shared" si="4"/>
        <v>406875</v>
      </c>
      <c r="P151" s="173">
        <f>VLOOKUP(B151,GD_CHAM_CONG!$C$1:$BI$778,58,FALSE)</f>
        <v>0</v>
      </c>
      <c r="Q151">
        <f>VLOOKUP(B151,GD_CHAM_CONG!$C$1:$BJ$778,59,FALSE)</f>
        <v>0</v>
      </c>
    </row>
    <row r="152" spans="1:17" ht="14.25">
      <c r="A152" s="36">
        <v>148</v>
      </c>
      <c r="B152" s="38">
        <f>RPT_DOAN_PHI!B152</f>
        <v>10587</v>
      </c>
      <c r="C152" s="38" t="str">
        <f>RPT_DOAN_PHI!C152</f>
        <v>Nguyễn Thị Tú Oanh</v>
      </c>
      <c r="D152" s="38" t="str">
        <f>RPT_DOAN_PHI!D152</f>
        <v>NV PVHK</v>
      </c>
      <c r="E152" s="139"/>
      <c r="F152" s="145" t="str">
        <f>VLOOKUP($B152,GD_CHUNG!$B$5:$J$912,6,FALSE)</f>
        <v>HD3N</v>
      </c>
      <c r="G152" s="145">
        <f>VLOOKUP($B152,GD_CHUNG!$B$5:$J$912,7,FALSE)</f>
        <v>0</v>
      </c>
      <c r="H152" s="145">
        <f>VLOOKUP($B152,GD_CHUNG!$B$5:$J$912,8,FALSE)</f>
        <v>0</v>
      </c>
      <c r="I152" s="145">
        <f>VLOOKUP($B152,GD_CHUNG!$B$5:$J$912,9,FALSE)</f>
        <v>0</v>
      </c>
      <c r="J152" s="156">
        <f>IF(COUNTBLANK(GD_CHAM_CONG!U153:AJ153)&gt;=16,1,0)</f>
        <v>0</v>
      </c>
      <c r="K152" s="49">
        <f>VLOOKUP(B152,GD_LCD_HS_LNS!$B$4:$E$914,4,FALSE)</f>
        <v>3875000</v>
      </c>
      <c r="L152" s="49">
        <f t="shared" si="1"/>
        <v>310000</v>
      </c>
      <c r="M152" s="173">
        <f t="shared" si="2"/>
        <v>58125</v>
      </c>
      <c r="N152" s="173">
        <f t="shared" si="3"/>
        <v>38750</v>
      </c>
      <c r="O152" s="173">
        <f t="shared" si="4"/>
        <v>406875</v>
      </c>
      <c r="P152" s="173">
        <f>VLOOKUP(B152,GD_CHAM_CONG!$C$1:$BI$778,58,FALSE)</f>
        <v>0</v>
      </c>
      <c r="Q152">
        <f>VLOOKUP(B152,GD_CHAM_CONG!$C$1:$BJ$778,59,FALSE)</f>
        <v>0</v>
      </c>
    </row>
    <row r="153" spans="1:17" ht="14.25">
      <c r="A153" s="36">
        <v>149</v>
      </c>
      <c r="B153" s="38">
        <f>RPT_DOAN_PHI!B153</f>
        <v>10592</v>
      </c>
      <c r="C153" s="38" t="str">
        <f>RPT_DOAN_PHI!C153</f>
        <v>Trần Thị Thu Huyền</v>
      </c>
      <c r="D153" s="38" t="str">
        <f>RPT_DOAN_PHI!D153</f>
        <v>NV PVHK</v>
      </c>
      <c r="E153" s="139"/>
      <c r="F153" s="145" t="str">
        <f>VLOOKUP($B153,GD_CHUNG!$B$5:$J$912,6,FALSE)</f>
        <v>HD3N</v>
      </c>
      <c r="G153" s="145">
        <f>VLOOKUP($B153,GD_CHUNG!$B$5:$J$912,7,FALSE)</f>
        <v>0</v>
      </c>
      <c r="H153" s="145">
        <f>VLOOKUP($B153,GD_CHUNG!$B$5:$J$912,8,FALSE)</f>
        <v>0</v>
      </c>
      <c r="I153" s="145">
        <f>VLOOKUP($B153,GD_CHUNG!$B$5:$J$912,9,FALSE)</f>
        <v>0</v>
      </c>
      <c r="J153" s="156">
        <f>IF(COUNTBLANK(GD_CHAM_CONG!U154:AJ154)&gt;=16,1,0)</f>
        <v>0</v>
      </c>
      <c r="K153" s="49">
        <f>VLOOKUP(B153,GD_LCD_HS_LNS!$B$4:$E$914,4,FALSE)</f>
        <v>3875000</v>
      </c>
      <c r="L153" s="49">
        <f t="shared" si="1"/>
        <v>310000</v>
      </c>
      <c r="M153" s="173">
        <f t="shared" si="2"/>
        <v>58125</v>
      </c>
      <c r="N153" s="173">
        <f t="shared" si="3"/>
        <v>38750</v>
      </c>
      <c r="O153" s="173">
        <f t="shared" si="4"/>
        <v>406875</v>
      </c>
      <c r="P153" s="173">
        <f>VLOOKUP(B153,GD_CHAM_CONG!$C$1:$BI$778,58,FALSE)</f>
        <v>0</v>
      </c>
      <c r="Q153">
        <f>VLOOKUP(B153,GD_CHAM_CONG!$C$1:$BJ$778,59,FALSE)</f>
        <v>0</v>
      </c>
    </row>
    <row r="154" spans="1:17" ht="14.25">
      <c r="A154" s="36">
        <v>150</v>
      </c>
      <c r="B154" s="38">
        <f>RPT_DOAN_PHI!B154</f>
        <v>10604</v>
      </c>
      <c r="C154" s="38" t="str">
        <f>RPT_DOAN_PHI!C154</f>
        <v>Nguyễn Thị Hồng</v>
      </c>
      <c r="D154" s="38" t="str">
        <f>RPT_DOAN_PHI!D154</f>
        <v>NV PVHK</v>
      </c>
      <c r="E154" s="139"/>
      <c r="F154" s="145" t="str">
        <f>VLOOKUP($B154,GD_CHUNG!$B$5:$J$912,6,FALSE)</f>
        <v>HD3N</v>
      </c>
      <c r="G154" s="145">
        <f>VLOOKUP($B154,GD_CHUNG!$B$5:$J$912,7,FALSE)</f>
        <v>0</v>
      </c>
      <c r="H154" s="145">
        <f>VLOOKUP($B154,GD_CHUNG!$B$5:$J$912,8,FALSE)</f>
        <v>0</v>
      </c>
      <c r="I154" s="145">
        <f>VLOOKUP($B154,GD_CHUNG!$B$5:$J$912,9,FALSE)</f>
        <v>0</v>
      </c>
      <c r="J154" s="156">
        <f>IF(COUNTBLANK(GD_CHAM_CONG!U155:AJ155)&gt;=16,1,0)</f>
        <v>0</v>
      </c>
      <c r="K154" s="49">
        <f>VLOOKUP(B154,GD_LCD_HS_LNS!$B$4:$E$914,4,FALSE)</f>
        <v>3875000</v>
      </c>
      <c r="L154" s="49">
        <f t="shared" si="1"/>
        <v>310000</v>
      </c>
      <c r="M154" s="173">
        <f t="shared" si="2"/>
        <v>58125</v>
      </c>
      <c r="N154" s="173">
        <f t="shared" si="3"/>
        <v>38750</v>
      </c>
      <c r="O154" s="173">
        <f t="shared" si="4"/>
        <v>406875</v>
      </c>
      <c r="P154" s="173">
        <f>VLOOKUP(B154,GD_CHAM_CONG!$C$1:$BI$778,58,FALSE)</f>
        <v>0</v>
      </c>
      <c r="Q154">
        <f>VLOOKUP(B154,GD_CHAM_CONG!$C$1:$BJ$778,59,FALSE)</f>
        <v>0</v>
      </c>
    </row>
    <row r="155" spans="1:17" ht="14.25">
      <c r="A155" s="36">
        <v>151</v>
      </c>
      <c r="B155" s="38">
        <f>RPT_DOAN_PHI!B155</f>
        <v>10605</v>
      </c>
      <c r="C155" s="38" t="str">
        <f>RPT_DOAN_PHI!C155</f>
        <v>Nguyễn Thị Thùy Dương</v>
      </c>
      <c r="D155" s="38" t="str">
        <f>RPT_DOAN_PHI!D155</f>
        <v>NV PVHK</v>
      </c>
      <c r="E155" s="139"/>
      <c r="F155" s="145" t="str">
        <f>VLOOKUP($B155,GD_CHUNG!$B$5:$J$912,6,FALSE)</f>
        <v>HD1N</v>
      </c>
      <c r="G155" s="145">
        <f>VLOOKUP($B155,GD_CHUNG!$B$5:$J$912,7,FALSE)</f>
        <v>0</v>
      </c>
      <c r="H155" s="145">
        <f>VLOOKUP($B155,GD_CHUNG!$B$5:$J$912,8,FALSE)</f>
        <v>0</v>
      </c>
      <c r="I155" s="145">
        <f>VLOOKUP($B155,GD_CHUNG!$B$5:$J$912,9,FALSE)</f>
        <v>0</v>
      </c>
      <c r="J155" s="156">
        <f>IF(COUNTBLANK(GD_CHAM_CONG!U156:AJ156)&gt;=16,1,0)</f>
        <v>0</v>
      </c>
      <c r="K155" s="49">
        <f>VLOOKUP(B155,GD_LCD_HS_LNS!$B$4:$E$914,4,FALSE)</f>
        <v>3875000</v>
      </c>
      <c r="L155" s="49">
        <f t="shared" si="1"/>
        <v>310000</v>
      </c>
      <c r="M155" s="173">
        <f t="shared" si="2"/>
        <v>58125</v>
      </c>
      <c r="N155" s="173">
        <f t="shared" si="3"/>
        <v>38750</v>
      </c>
      <c r="O155" s="173">
        <f t="shared" si="4"/>
        <v>406875</v>
      </c>
      <c r="P155" s="173">
        <f>VLOOKUP(B155,GD_CHAM_CONG!$C$1:$BI$778,58,FALSE)</f>
        <v>0</v>
      </c>
      <c r="Q155">
        <f>VLOOKUP(B155,GD_CHAM_CONG!$C$1:$BJ$778,59,FALSE)</f>
        <v>0</v>
      </c>
    </row>
    <row r="156" spans="1:17" ht="14.25">
      <c r="A156" s="36">
        <v>152</v>
      </c>
      <c r="B156" s="38">
        <f>RPT_DOAN_PHI!B156</f>
        <v>10611</v>
      </c>
      <c r="C156" s="38" t="str">
        <f>RPT_DOAN_PHI!C156</f>
        <v>Hoàng Thị Huyền Diệu</v>
      </c>
      <c r="D156" s="38" t="str">
        <f>RPT_DOAN_PHI!D156</f>
        <v>NV PVHK</v>
      </c>
      <c r="E156" s="139"/>
      <c r="F156" s="145" t="str">
        <f>VLOOKUP($B156,GD_CHUNG!$B$5:$J$912,6,FALSE)</f>
        <v>HDKX</v>
      </c>
      <c r="G156" s="145">
        <f>VLOOKUP($B156,GD_CHUNG!$B$5:$J$912,7,FALSE)</f>
        <v>0</v>
      </c>
      <c r="H156" s="145">
        <f>VLOOKUP($B156,GD_CHUNG!$B$5:$J$912,8,FALSE)</f>
        <v>0</v>
      </c>
      <c r="I156" s="145">
        <f>VLOOKUP($B156,GD_CHUNG!$B$5:$J$912,9,FALSE)</f>
        <v>0</v>
      </c>
      <c r="J156" s="156">
        <f>IF(COUNTBLANK(GD_CHAM_CONG!U157:AJ157)&gt;=16,1,0)</f>
        <v>0</v>
      </c>
      <c r="K156" s="49">
        <f>VLOOKUP(B156,GD_LCD_HS_LNS!$B$4:$E$914,4,FALSE)</f>
        <v>3875000</v>
      </c>
      <c r="L156" s="49">
        <f t="shared" si="1"/>
        <v>310000</v>
      </c>
      <c r="M156" s="173">
        <f t="shared" si="2"/>
        <v>58125</v>
      </c>
      <c r="N156" s="173">
        <f t="shared" si="3"/>
        <v>38750</v>
      </c>
      <c r="O156" s="173">
        <f t="shared" si="4"/>
        <v>406875</v>
      </c>
      <c r="P156" s="173">
        <f>VLOOKUP(B156,GD_CHAM_CONG!$C$1:$BI$778,58,FALSE)</f>
        <v>0</v>
      </c>
      <c r="Q156">
        <f>VLOOKUP(B156,GD_CHAM_CONG!$C$1:$BJ$778,59,FALSE)</f>
        <v>0</v>
      </c>
    </row>
    <row r="157" spans="1:17" ht="14.25">
      <c r="A157" s="36">
        <v>153</v>
      </c>
      <c r="B157" s="38">
        <f>RPT_DOAN_PHI!B157</f>
        <v>10612</v>
      </c>
      <c r="C157" s="38" t="str">
        <f>RPT_DOAN_PHI!C157</f>
        <v>Tạ Thị Phượng</v>
      </c>
      <c r="D157" s="38" t="str">
        <f>RPT_DOAN_PHI!D157</f>
        <v>NV PVHK</v>
      </c>
      <c r="E157" s="139"/>
      <c r="F157" s="145" t="str">
        <f>VLOOKUP($B157,GD_CHUNG!$B$5:$J$912,6,FALSE)</f>
        <v>HDKX</v>
      </c>
      <c r="G157" s="145">
        <f>VLOOKUP($B157,GD_CHUNG!$B$5:$J$912,7,FALSE)</f>
        <v>0</v>
      </c>
      <c r="H157" s="145">
        <f>VLOOKUP($B157,GD_CHUNG!$B$5:$J$912,8,FALSE)</f>
        <v>0</v>
      </c>
      <c r="I157" s="145">
        <f>VLOOKUP($B157,GD_CHUNG!$B$5:$J$912,9,FALSE)</f>
        <v>0</v>
      </c>
      <c r="J157" s="156">
        <f>IF(COUNTBLANK(GD_CHAM_CONG!U158:AJ158)&gt;=16,1,0)</f>
        <v>0</v>
      </c>
      <c r="K157" s="49">
        <f>VLOOKUP(B157,GD_LCD_HS_LNS!$B$4:$E$914,4,FALSE)</f>
        <v>3875000</v>
      </c>
      <c r="L157" s="49">
        <f t="shared" si="1"/>
        <v>310000</v>
      </c>
      <c r="M157" s="173">
        <f t="shared" si="2"/>
        <v>58125</v>
      </c>
      <c r="N157" s="173">
        <f t="shared" si="3"/>
        <v>38750</v>
      </c>
      <c r="O157" s="173">
        <f t="shared" si="4"/>
        <v>406875</v>
      </c>
      <c r="P157" s="173">
        <f>VLOOKUP(B157,GD_CHAM_CONG!$C$1:$BI$778,58,FALSE)</f>
        <v>0</v>
      </c>
      <c r="Q157">
        <f>VLOOKUP(B157,GD_CHAM_CONG!$C$1:$BJ$778,59,FALSE)</f>
        <v>0</v>
      </c>
    </row>
    <row r="158" spans="1:17" ht="14.25">
      <c r="A158" s="36">
        <v>154</v>
      </c>
      <c r="B158" s="38">
        <f>RPT_DOAN_PHI!B158</f>
        <v>10613</v>
      </c>
      <c r="C158" s="38" t="str">
        <f>RPT_DOAN_PHI!C158</f>
        <v>Nguyễn Thị Hường</v>
      </c>
      <c r="D158" s="38" t="str">
        <f>RPT_DOAN_PHI!D158</f>
        <v>NV PVHK</v>
      </c>
      <c r="E158" s="139"/>
      <c r="F158" s="145" t="str">
        <f>VLOOKUP($B158,GD_CHUNG!$B$5:$J$912,6,FALSE)</f>
        <v>HDKX</v>
      </c>
      <c r="G158" s="145">
        <f>VLOOKUP($B158,GD_CHUNG!$B$5:$J$912,7,FALSE)</f>
        <v>0</v>
      </c>
      <c r="H158" s="145">
        <f>VLOOKUP($B158,GD_CHUNG!$B$5:$J$912,8,FALSE)</f>
        <v>0</v>
      </c>
      <c r="I158" s="145">
        <f>VLOOKUP($B158,GD_CHUNG!$B$5:$J$912,9,FALSE)</f>
        <v>0</v>
      </c>
      <c r="J158" s="156">
        <f>IF(COUNTBLANK(GD_CHAM_CONG!U159:AJ159)&gt;=16,1,0)</f>
        <v>0</v>
      </c>
      <c r="K158" s="49">
        <f>VLOOKUP(B158,GD_LCD_HS_LNS!$B$4:$E$914,4,FALSE)</f>
        <v>3875000</v>
      </c>
      <c r="L158" s="49">
        <f t="shared" si="1"/>
        <v>310000</v>
      </c>
      <c r="M158" s="173">
        <f t="shared" si="2"/>
        <v>58125</v>
      </c>
      <c r="N158" s="173">
        <f t="shared" si="3"/>
        <v>38750</v>
      </c>
      <c r="O158" s="173">
        <f t="shared" si="4"/>
        <v>406875</v>
      </c>
      <c r="P158" s="173">
        <f>VLOOKUP(B158,GD_CHAM_CONG!$C$1:$BI$778,58,FALSE)</f>
        <v>0</v>
      </c>
      <c r="Q158">
        <f>VLOOKUP(B158,GD_CHAM_CONG!$C$1:$BJ$778,59,FALSE)</f>
        <v>0</v>
      </c>
    </row>
    <row r="159" spans="1:17" ht="14.25">
      <c r="A159" s="36">
        <v>155</v>
      </c>
      <c r="B159" s="38">
        <f>RPT_DOAN_PHI!B159</f>
        <v>10616</v>
      </c>
      <c r="C159" s="38" t="str">
        <f>RPT_DOAN_PHI!C159</f>
        <v>Đỗ Thanh Thủy</v>
      </c>
      <c r="D159" s="38" t="str">
        <f>RPT_DOAN_PHI!D159</f>
        <v>NV PVHK</v>
      </c>
      <c r="E159" s="139"/>
      <c r="F159" s="145" t="str">
        <f>VLOOKUP($B159,GD_CHUNG!$B$5:$J$912,6,FALSE)</f>
        <v>HDKX</v>
      </c>
      <c r="G159" s="145">
        <f>VLOOKUP($B159,GD_CHUNG!$B$5:$J$912,7,FALSE)</f>
        <v>0</v>
      </c>
      <c r="H159" s="145">
        <f>VLOOKUP($B159,GD_CHUNG!$B$5:$J$912,8,FALSE)</f>
        <v>0</v>
      </c>
      <c r="I159" s="145">
        <f>VLOOKUP($B159,GD_CHUNG!$B$5:$J$912,9,FALSE)</f>
        <v>0</v>
      </c>
      <c r="J159" s="156">
        <f>IF(COUNTBLANK(GD_CHAM_CONG!U160:AJ160)&gt;=16,1,0)</f>
        <v>0</v>
      </c>
      <c r="K159" s="49">
        <f>VLOOKUP(B159,GD_LCD_HS_LNS!$B$4:$E$914,4,FALSE)</f>
        <v>4921000</v>
      </c>
      <c r="L159" s="49">
        <f t="shared" si="1"/>
        <v>393680</v>
      </c>
      <c r="M159" s="173">
        <f t="shared" si="2"/>
        <v>73815</v>
      </c>
      <c r="N159" s="173">
        <f t="shared" si="3"/>
        <v>49210</v>
      </c>
      <c r="O159" s="173">
        <f t="shared" si="4"/>
        <v>516705</v>
      </c>
      <c r="P159" s="173">
        <f>VLOOKUP(B159,GD_CHAM_CONG!$C$1:$BI$778,58,FALSE)</f>
        <v>0</v>
      </c>
      <c r="Q159">
        <f>VLOOKUP(B159,GD_CHAM_CONG!$C$1:$BJ$778,59,FALSE)</f>
        <v>0</v>
      </c>
    </row>
    <row r="160" spans="1:17" ht="14.25">
      <c r="A160" s="36">
        <v>156</v>
      </c>
      <c r="B160" s="38">
        <f>RPT_DOAN_PHI!B160</f>
        <v>10617</v>
      </c>
      <c r="C160" s="38" t="str">
        <f>RPT_DOAN_PHI!C160</f>
        <v>Ngô Thị Hường</v>
      </c>
      <c r="D160" s="38" t="str">
        <f>RPT_DOAN_PHI!D160</f>
        <v>NV PVHK</v>
      </c>
      <c r="E160" s="139"/>
      <c r="F160" s="145" t="str">
        <f>VLOOKUP($B160,GD_CHUNG!$B$5:$J$912,6,FALSE)</f>
        <v>HDKX</v>
      </c>
      <c r="G160" s="145">
        <f>VLOOKUP($B160,GD_CHUNG!$B$5:$J$912,7,FALSE)</f>
        <v>0</v>
      </c>
      <c r="H160" s="145">
        <f>VLOOKUP($B160,GD_CHUNG!$B$5:$J$912,8,FALSE)</f>
        <v>0</v>
      </c>
      <c r="I160" s="145">
        <f>VLOOKUP($B160,GD_CHUNG!$B$5:$J$912,9,FALSE)</f>
        <v>0</v>
      </c>
      <c r="J160" s="156">
        <f>IF(COUNTBLANK(GD_CHAM_CONG!U161:AJ161)&gt;=16,1,0)</f>
        <v>0</v>
      </c>
      <c r="K160" s="49">
        <f>VLOOKUP(B160,GD_LCD_HS_LNS!$B$4:$E$914,4,FALSE)</f>
        <v>3875000</v>
      </c>
      <c r="L160" s="49">
        <f t="shared" si="1"/>
        <v>310000</v>
      </c>
      <c r="M160" s="173">
        <f t="shared" si="2"/>
        <v>58125</v>
      </c>
      <c r="N160" s="173">
        <f t="shared" si="3"/>
        <v>38750</v>
      </c>
      <c r="O160" s="173">
        <f t="shared" si="4"/>
        <v>406875</v>
      </c>
      <c r="P160" s="173">
        <f>VLOOKUP(B160,GD_CHAM_CONG!$C$1:$BI$778,58,FALSE)</f>
        <v>0</v>
      </c>
      <c r="Q160">
        <f>VLOOKUP(B160,GD_CHAM_CONG!$C$1:$BJ$778,59,FALSE)</f>
        <v>0</v>
      </c>
    </row>
    <row r="161" spans="1:17" ht="14.25">
      <c r="A161" s="36">
        <v>157</v>
      </c>
      <c r="B161" s="38">
        <f>RPT_DOAN_PHI!B161</f>
        <v>10627</v>
      </c>
      <c r="C161" s="38" t="str">
        <f>RPT_DOAN_PHI!C161</f>
        <v>Trần Thị Thu</v>
      </c>
      <c r="D161" s="38" t="str">
        <f>RPT_DOAN_PHI!D161</f>
        <v>NV PVHK</v>
      </c>
      <c r="E161" s="139"/>
      <c r="F161" s="145" t="str">
        <f>VLOOKUP($B161,GD_CHUNG!$B$5:$J$912,6,FALSE)</f>
        <v>HDKX</v>
      </c>
      <c r="G161" s="145">
        <f>VLOOKUP($B161,GD_CHUNG!$B$5:$J$912,7,FALSE)</f>
        <v>0</v>
      </c>
      <c r="H161" s="145">
        <f>VLOOKUP($B161,GD_CHUNG!$B$5:$J$912,8,FALSE)</f>
        <v>0</v>
      </c>
      <c r="I161" s="145">
        <f>VLOOKUP($B161,GD_CHUNG!$B$5:$J$912,9,FALSE)</f>
        <v>0</v>
      </c>
      <c r="J161" s="156">
        <f>IF(COUNTBLANK(GD_CHAM_CONG!U162:AJ162)&gt;=16,1,0)</f>
        <v>0</v>
      </c>
      <c r="K161" s="49">
        <f>VLOOKUP(B161,GD_LCD_HS_LNS!$B$4:$E$914,4,FALSE)</f>
        <v>3875000</v>
      </c>
      <c r="L161" s="49">
        <f t="shared" si="1"/>
        <v>310000</v>
      </c>
      <c r="M161" s="173">
        <f t="shared" si="2"/>
        <v>58125</v>
      </c>
      <c r="N161" s="173">
        <f t="shared" si="3"/>
        <v>38750</v>
      </c>
      <c r="O161" s="173">
        <f t="shared" si="4"/>
        <v>406875</v>
      </c>
      <c r="P161" s="173">
        <f>VLOOKUP(B161,GD_CHAM_CONG!$C$1:$BI$778,58,FALSE)</f>
        <v>0</v>
      </c>
      <c r="Q161">
        <f>VLOOKUP(B161,GD_CHAM_CONG!$C$1:$BJ$778,59,FALSE)</f>
        <v>0</v>
      </c>
    </row>
    <row r="162" spans="1:17" ht="14.25">
      <c r="A162" s="36">
        <v>158</v>
      </c>
      <c r="B162" s="38">
        <f>RPT_DOAN_PHI!B162</f>
        <v>11110</v>
      </c>
      <c r="C162" s="38" t="str">
        <f>RPT_DOAN_PHI!C162</f>
        <v>Đinh Thị Vân Anh</v>
      </c>
      <c r="D162" s="38" t="str">
        <f>RPT_DOAN_PHI!D162</f>
        <v>NV PVHK</v>
      </c>
      <c r="E162" s="139"/>
      <c r="F162" s="145" t="str">
        <f>VLOOKUP($B162,GD_CHUNG!$B$5:$J$912,6,FALSE)</f>
        <v>HD3N</v>
      </c>
      <c r="G162" s="145">
        <f>VLOOKUP($B162,GD_CHUNG!$B$5:$J$912,7,FALSE)</f>
        <v>0</v>
      </c>
      <c r="H162" s="145">
        <f>VLOOKUP($B162,GD_CHUNG!$B$5:$J$912,8,FALSE)</f>
        <v>0</v>
      </c>
      <c r="I162" s="145">
        <f>VLOOKUP($B162,GD_CHUNG!$B$5:$J$912,9,FALSE)</f>
        <v>0</v>
      </c>
      <c r="J162" s="156">
        <f>IF(COUNTBLANK(GD_CHAM_CONG!U163:AJ163)&gt;=16,1,0)</f>
        <v>0</v>
      </c>
      <c r="K162" s="49">
        <f>VLOOKUP(B162,GD_LCD_HS_LNS!$B$4:$E$914,4,FALSE)</f>
        <v>3875000</v>
      </c>
      <c r="L162" s="49">
        <f t="shared" si="1"/>
        <v>310000</v>
      </c>
      <c r="M162" s="173">
        <f t="shared" si="2"/>
        <v>58125</v>
      </c>
      <c r="N162" s="173">
        <f t="shared" si="3"/>
        <v>38750</v>
      </c>
      <c r="O162" s="173">
        <f t="shared" si="4"/>
        <v>406875</v>
      </c>
      <c r="P162" s="173">
        <f>VLOOKUP(B162,GD_CHAM_CONG!$C$1:$BI$778,58,FALSE)</f>
        <v>0</v>
      </c>
      <c r="Q162">
        <f>VLOOKUP(B162,GD_CHAM_CONG!$C$1:$BJ$778,59,FALSE)</f>
        <v>0</v>
      </c>
    </row>
    <row r="163" spans="1:17" ht="14.25">
      <c r="A163" s="36">
        <v>159</v>
      </c>
      <c r="B163" s="38">
        <f>RPT_DOAN_PHI!B163</f>
        <v>11112</v>
      </c>
      <c r="C163" s="38" t="str">
        <f>RPT_DOAN_PHI!C163</f>
        <v>Đào Xuân Tuân</v>
      </c>
      <c r="D163" s="38" t="str">
        <f>RPT_DOAN_PHI!D163</f>
        <v>NV PVHK</v>
      </c>
      <c r="E163" s="139"/>
      <c r="F163" s="145" t="str">
        <f>VLOOKUP($B163,GD_CHUNG!$B$5:$J$912,6,FALSE)</f>
        <v>HD3N</v>
      </c>
      <c r="G163" s="145">
        <f>VLOOKUP($B163,GD_CHUNG!$B$5:$J$912,7,FALSE)</f>
        <v>0</v>
      </c>
      <c r="H163" s="145">
        <f>VLOOKUP($B163,GD_CHUNG!$B$5:$J$912,8,FALSE)</f>
        <v>0</v>
      </c>
      <c r="I163" s="145">
        <f>VLOOKUP($B163,GD_CHUNG!$B$5:$J$912,9,FALSE)</f>
        <v>0</v>
      </c>
      <c r="J163" s="156">
        <f>IF(COUNTBLANK(GD_CHAM_CONG!U164:AJ164)&gt;=16,1,0)</f>
        <v>0</v>
      </c>
      <c r="K163" s="49">
        <f>VLOOKUP(B163,GD_LCD_HS_LNS!$B$4:$E$914,4,FALSE)</f>
        <v>3875000</v>
      </c>
      <c r="L163" s="49">
        <f t="shared" si="1"/>
        <v>310000</v>
      </c>
      <c r="M163" s="173">
        <f t="shared" si="2"/>
        <v>58125</v>
      </c>
      <c r="N163" s="173">
        <f t="shared" si="3"/>
        <v>38750</v>
      </c>
      <c r="O163" s="173">
        <f t="shared" si="4"/>
        <v>406875</v>
      </c>
      <c r="P163" s="173">
        <f>VLOOKUP(B163,GD_CHAM_CONG!$C$1:$BI$778,58,FALSE)</f>
        <v>0</v>
      </c>
      <c r="Q163">
        <f>VLOOKUP(B163,GD_CHAM_CONG!$C$1:$BJ$778,59,FALSE)</f>
        <v>0</v>
      </c>
    </row>
    <row r="164" spans="1:17" ht="14.25">
      <c r="A164" s="36">
        <v>160</v>
      </c>
      <c r="B164" s="38">
        <f>RPT_DOAN_PHI!B164</f>
        <v>11113</v>
      </c>
      <c r="C164" s="38" t="str">
        <f>RPT_DOAN_PHI!C164</f>
        <v>Trịnh Thị Hạnh</v>
      </c>
      <c r="D164" s="38" t="str">
        <f>RPT_DOAN_PHI!D164</f>
        <v>NV PVHK</v>
      </c>
      <c r="E164" s="139"/>
      <c r="F164" s="145" t="str">
        <f>VLOOKUP($B164,GD_CHUNG!$B$5:$J$912,6,FALSE)</f>
        <v>HD3N</v>
      </c>
      <c r="G164" s="145">
        <f>VLOOKUP($B164,GD_CHUNG!$B$5:$J$912,7,FALSE)</f>
        <v>0</v>
      </c>
      <c r="H164" s="145">
        <f>VLOOKUP($B164,GD_CHUNG!$B$5:$J$912,8,FALSE)</f>
        <v>0</v>
      </c>
      <c r="I164" s="145">
        <f>VLOOKUP($B164,GD_CHUNG!$B$5:$J$912,9,FALSE)</f>
        <v>0</v>
      </c>
      <c r="J164" s="156">
        <f>IF(COUNTBLANK(GD_CHAM_CONG!U165:AJ165)&gt;=16,1,0)</f>
        <v>0</v>
      </c>
      <c r="K164" s="49">
        <f>VLOOKUP(B164,GD_LCD_HS_LNS!$B$4:$E$914,4,FALSE)</f>
        <v>3875000</v>
      </c>
      <c r="L164" s="49">
        <f t="shared" si="1"/>
        <v>310000</v>
      </c>
      <c r="M164" s="173">
        <f t="shared" si="2"/>
        <v>58125</v>
      </c>
      <c r="N164" s="173">
        <f t="shared" si="3"/>
        <v>38750</v>
      </c>
      <c r="O164" s="173">
        <f t="shared" si="4"/>
        <v>406875</v>
      </c>
      <c r="P164" s="173">
        <f>VLOOKUP(B164,GD_CHAM_CONG!$C$1:$BI$778,58,FALSE)</f>
        <v>0</v>
      </c>
      <c r="Q164">
        <f>VLOOKUP(B164,GD_CHAM_CONG!$C$1:$BJ$778,59,FALSE)</f>
        <v>0</v>
      </c>
    </row>
    <row r="165" spans="1:17" ht="14.25">
      <c r="A165" s="36">
        <v>161</v>
      </c>
      <c r="B165" s="38">
        <f>RPT_DOAN_PHI!B165</f>
        <v>11114</v>
      </c>
      <c r="C165" s="38" t="str">
        <f>RPT_DOAN_PHI!C165</f>
        <v>Đoàn Thu Hoa</v>
      </c>
      <c r="D165" s="38" t="str">
        <f>RPT_DOAN_PHI!D165</f>
        <v>NV PVHK</v>
      </c>
      <c r="E165" s="139"/>
      <c r="F165" s="145" t="str">
        <f>VLOOKUP($B165,GD_CHUNG!$B$5:$J$912,6,FALSE)</f>
        <v>HD3N</v>
      </c>
      <c r="G165" s="145">
        <f>VLOOKUP($B165,GD_CHUNG!$B$5:$J$912,7,FALSE)</f>
        <v>0</v>
      </c>
      <c r="H165" s="145">
        <f>VLOOKUP($B165,GD_CHUNG!$B$5:$J$912,8,FALSE)</f>
        <v>0</v>
      </c>
      <c r="I165" s="145">
        <f>VLOOKUP($B165,GD_CHUNG!$B$5:$J$912,9,FALSE)</f>
        <v>0</v>
      </c>
      <c r="J165" s="156">
        <f>IF(COUNTBLANK(GD_CHAM_CONG!U166:AJ166)&gt;=16,1,0)</f>
        <v>0</v>
      </c>
      <c r="K165" s="49">
        <f>VLOOKUP(B165,GD_LCD_HS_LNS!$B$4:$E$914,4,FALSE)</f>
        <v>3875000</v>
      </c>
      <c r="L165" s="49">
        <f t="shared" si="1"/>
        <v>310000</v>
      </c>
      <c r="M165" s="173">
        <f t="shared" si="2"/>
        <v>58125</v>
      </c>
      <c r="N165" s="173">
        <f t="shared" si="3"/>
        <v>38750</v>
      </c>
      <c r="O165" s="173">
        <f t="shared" si="4"/>
        <v>406875</v>
      </c>
      <c r="P165" s="173">
        <f>VLOOKUP(B165,GD_CHAM_CONG!$C$1:$BI$778,58,FALSE)</f>
        <v>0</v>
      </c>
      <c r="Q165">
        <f>VLOOKUP(B165,GD_CHAM_CONG!$C$1:$BJ$778,59,FALSE)</f>
        <v>0</v>
      </c>
    </row>
    <row r="166" spans="1:17" ht="14.25">
      <c r="A166" s="36">
        <v>162</v>
      </c>
      <c r="B166" s="38">
        <f>RPT_DOAN_PHI!B166</f>
        <v>11115</v>
      </c>
      <c r="C166" s="38" t="str">
        <f>RPT_DOAN_PHI!C166</f>
        <v>Mai Thị Ngọc</v>
      </c>
      <c r="D166" s="38" t="str">
        <f>RPT_DOAN_PHI!D166</f>
        <v>NV PVHK</v>
      </c>
      <c r="E166" s="139"/>
      <c r="F166" s="145" t="str">
        <f>VLOOKUP($B166,GD_CHUNG!$B$5:$J$912,6,FALSE)</f>
        <v>HD3N</v>
      </c>
      <c r="G166" s="145">
        <f>VLOOKUP($B166,GD_CHUNG!$B$5:$J$912,7,FALSE)</f>
        <v>0</v>
      </c>
      <c r="H166" s="145">
        <f>VLOOKUP($B166,GD_CHUNG!$B$5:$J$912,8,FALSE)</f>
        <v>0</v>
      </c>
      <c r="I166" s="145">
        <f>VLOOKUP($B166,GD_CHUNG!$B$5:$J$912,9,FALSE)</f>
        <v>0</v>
      </c>
      <c r="J166" s="156">
        <f>IF(COUNTBLANK(GD_CHAM_CONG!U167:AJ167)&gt;=16,1,0)</f>
        <v>0</v>
      </c>
      <c r="K166" s="49">
        <f>VLOOKUP(B166,GD_LCD_HS_LNS!$B$4:$E$914,4,FALSE)</f>
        <v>3875000</v>
      </c>
      <c r="L166" s="49">
        <f t="shared" si="1"/>
        <v>310000</v>
      </c>
      <c r="M166" s="173">
        <f t="shared" si="2"/>
        <v>58125</v>
      </c>
      <c r="N166" s="173">
        <f t="shared" si="3"/>
        <v>38750</v>
      </c>
      <c r="O166" s="173">
        <f t="shared" si="4"/>
        <v>406875</v>
      </c>
      <c r="P166" s="173">
        <f>VLOOKUP(B166,GD_CHAM_CONG!$C$1:$BI$778,58,FALSE)</f>
        <v>0</v>
      </c>
      <c r="Q166">
        <f>VLOOKUP(B166,GD_CHAM_CONG!$C$1:$BJ$778,59,FALSE)</f>
        <v>0</v>
      </c>
    </row>
    <row r="167" spans="1:17" ht="14.25">
      <c r="A167" s="36">
        <v>163</v>
      </c>
      <c r="B167" s="38">
        <f>RPT_DOAN_PHI!B167</f>
        <v>11118</v>
      </c>
      <c r="C167" s="38" t="str">
        <f>RPT_DOAN_PHI!C167</f>
        <v>Lã Thị Thu Hương</v>
      </c>
      <c r="D167" s="38" t="str">
        <f>RPT_DOAN_PHI!D167</f>
        <v>NV PVHK</v>
      </c>
      <c r="E167" s="139"/>
      <c r="F167" s="145" t="str">
        <f>VLOOKUP($B167,GD_CHUNG!$B$5:$J$912,6,FALSE)</f>
        <v>HD3N</v>
      </c>
      <c r="G167" s="145">
        <f>VLOOKUP($B167,GD_CHUNG!$B$5:$J$912,7,FALSE)</f>
        <v>0</v>
      </c>
      <c r="H167" s="145">
        <f>VLOOKUP($B167,GD_CHUNG!$B$5:$J$912,8,FALSE)</f>
        <v>0</v>
      </c>
      <c r="I167" s="145">
        <f>VLOOKUP($B167,GD_CHUNG!$B$5:$J$912,9,FALSE)</f>
        <v>0</v>
      </c>
      <c r="J167" s="156">
        <f>IF(COUNTBLANK(GD_CHAM_CONG!U168:AJ168)&gt;=16,1,0)</f>
        <v>0</v>
      </c>
      <c r="K167" s="49">
        <f>VLOOKUP(B167,GD_LCD_HS_LNS!$B$4:$E$914,4,FALSE)</f>
        <v>3875000</v>
      </c>
      <c r="L167" s="49">
        <f t="shared" si="1"/>
        <v>310000</v>
      </c>
      <c r="M167" s="173">
        <f t="shared" si="2"/>
        <v>58125</v>
      </c>
      <c r="N167" s="173">
        <f t="shared" si="3"/>
        <v>38750</v>
      </c>
      <c r="O167" s="173">
        <f t="shared" si="4"/>
        <v>406875</v>
      </c>
      <c r="P167" s="173">
        <f>VLOOKUP(B167,GD_CHAM_CONG!$C$1:$BI$778,58,FALSE)</f>
        <v>0</v>
      </c>
      <c r="Q167">
        <f>VLOOKUP(B167,GD_CHAM_CONG!$C$1:$BJ$778,59,FALSE)</f>
        <v>0</v>
      </c>
    </row>
    <row r="168" spans="1:17" ht="14.25">
      <c r="A168" s="36">
        <v>164</v>
      </c>
      <c r="B168" s="38">
        <f>RPT_DOAN_PHI!B168</f>
        <v>11120</v>
      </c>
      <c r="C168" s="38" t="str">
        <f>RPT_DOAN_PHI!C168</f>
        <v>Đỗ Hương Trà</v>
      </c>
      <c r="D168" s="38" t="str">
        <f>RPT_DOAN_PHI!D168</f>
        <v>NV PVHK</v>
      </c>
      <c r="E168" s="139"/>
      <c r="F168" s="145" t="str">
        <f>VLOOKUP($B168,GD_CHUNG!$B$5:$J$912,6,FALSE)</f>
        <v>HD3N</v>
      </c>
      <c r="G168" s="145">
        <f>VLOOKUP($B168,GD_CHUNG!$B$5:$J$912,7,FALSE)</f>
        <v>0</v>
      </c>
      <c r="H168" s="145">
        <f>VLOOKUP($B168,GD_CHUNG!$B$5:$J$912,8,FALSE)</f>
        <v>0</v>
      </c>
      <c r="I168" s="145">
        <f>VLOOKUP($B168,GD_CHUNG!$B$5:$J$912,9,FALSE)</f>
        <v>0</v>
      </c>
      <c r="J168" s="156">
        <f>IF(COUNTBLANK(GD_CHAM_CONG!U169:AJ169)&gt;=16,1,0)</f>
        <v>0</v>
      </c>
      <c r="K168" s="49">
        <f>VLOOKUP(B168,GD_LCD_HS_LNS!$B$4:$E$914,4,FALSE)</f>
        <v>3875000</v>
      </c>
      <c r="L168" s="49">
        <f t="shared" si="1"/>
        <v>310000</v>
      </c>
      <c r="M168" s="173">
        <f t="shared" si="2"/>
        <v>58125</v>
      </c>
      <c r="N168" s="173">
        <f t="shared" si="3"/>
        <v>38750</v>
      </c>
      <c r="O168" s="173">
        <f t="shared" si="4"/>
        <v>406875</v>
      </c>
      <c r="P168" s="173">
        <f>VLOOKUP(B168,GD_CHAM_CONG!$C$1:$BI$778,58,FALSE)</f>
        <v>0</v>
      </c>
      <c r="Q168">
        <f>VLOOKUP(B168,GD_CHAM_CONG!$C$1:$BJ$778,59,FALSE)</f>
        <v>0</v>
      </c>
    </row>
    <row r="169" spans="1:17" ht="14.25">
      <c r="A169" s="36">
        <v>165</v>
      </c>
      <c r="B169" s="38">
        <f>RPT_DOAN_PHI!B169</f>
        <v>11121</v>
      </c>
      <c r="C169" s="38" t="str">
        <f>RPT_DOAN_PHI!C169</f>
        <v>Nguyễn Hiền Hạnh</v>
      </c>
      <c r="D169" s="38" t="str">
        <f>RPT_DOAN_PHI!D169</f>
        <v>NV PVHK</v>
      </c>
      <c r="E169" s="139"/>
      <c r="F169" s="145" t="str">
        <f>VLOOKUP($B169,GD_CHUNG!$B$5:$J$912,6,FALSE)</f>
        <v>HD3N</v>
      </c>
      <c r="G169" s="145">
        <f>VLOOKUP($B169,GD_CHUNG!$B$5:$J$912,7,FALSE)</f>
        <v>0</v>
      </c>
      <c r="H169" s="145">
        <f>VLOOKUP($B169,GD_CHUNG!$B$5:$J$912,8,FALSE)</f>
        <v>0</v>
      </c>
      <c r="I169" s="145">
        <f>VLOOKUP($B169,GD_CHUNG!$B$5:$J$912,9,FALSE)</f>
        <v>0</v>
      </c>
      <c r="J169" s="156">
        <f>IF(COUNTBLANK(GD_CHAM_CONG!U170:AJ170)&gt;=16,1,0)</f>
        <v>0</v>
      </c>
      <c r="K169" s="49">
        <f>VLOOKUP(B169,GD_LCD_HS_LNS!$B$4:$E$914,4,FALSE)</f>
        <v>3875000</v>
      </c>
      <c r="L169" s="49">
        <f t="shared" si="1"/>
        <v>310000</v>
      </c>
      <c r="M169" s="173">
        <f t="shared" si="2"/>
        <v>58125</v>
      </c>
      <c r="N169" s="173">
        <f t="shared" si="3"/>
        <v>38750</v>
      </c>
      <c r="O169" s="173">
        <f t="shared" si="4"/>
        <v>406875</v>
      </c>
      <c r="P169" s="173">
        <f>VLOOKUP(B169,GD_CHAM_CONG!$C$1:$BI$778,58,FALSE)</f>
        <v>0</v>
      </c>
      <c r="Q169">
        <f>VLOOKUP(B169,GD_CHAM_CONG!$C$1:$BJ$778,59,FALSE)</f>
        <v>0</v>
      </c>
    </row>
    <row r="170" spans="1:17" ht="14.25">
      <c r="A170" s="36">
        <v>166</v>
      </c>
      <c r="B170" s="38">
        <f>RPT_DOAN_PHI!B170</f>
        <v>11122</v>
      </c>
      <c r="C170" s="38" t="str">
        <f>RPT_DOAN_PHI!C170</f>
        <v>Nguyễn Thị Huyền</v>
      </c>
      <c r="D170" s="38" t="str">
        <f>RPT_DOAN_PHI!D170</f>
        <v>NV PVHK</v>
      </c>
      <c r="E170" s="139"/>
      <c r="F170" s="145" t="str">
        <f>VLOOKUP($B170,GD_CHUNG!$B$5:$J$912,6,FALSE)</f>
        <v>HD3N</v>
      </c>
      <c r="G170" s="145">
        <f>VLOOKUP($B170,GD_CHUNG!$B$5:$J$912,7,FALSE)</f>
        <v>0</v>
      </c>
      <c r="H170" s="145">
        <f>VLOOKUP($B170,GD_CHUNG!$B$5:$J$912,8,FALSE)</f>
        <v>0</v>
      </c>
      <c r="I170" s="145">
        <f>VLOOKUP($B170,GD_CHUNG!$B$5:$J$912,9,FALSE)</f>
        <v>0</v>
      </c>
      <c r="J170" s="156">
        <f>IF(COUNTBLANK(GD_CHAM_CONG!U171:AJ171)&gt;=16,1,0)</f>
        <v>0</v>
      </c>
      <c r="K170" s="49">
        <f>VLOOKUP(B170,GD_LCD_HS_LNS!$B$4:$E$914,4,FALSE)</f>
        <v>3875000</v>
      </c>
      <c r="L170" s="49">
        <f t="shared" si="1"/>
        <v>310000</v>
      </c>
      <c r="M170" s="173">
        <f t="shared" si="2"/>
        <v>58125</v>
      </c>
      <c r="N170" s="173">
        <f t="shared" si="3"/>
        <v>38750</v>
      </c>
      <c r="O170" s="173">
        <f t="shared" si="4"/>
        <v>406875</v>
      </c>
      <c r="P170" s="173">
        <f>VLOOKUP(B170,GD_CHAM_CONG!$C$1:$BI$778,58,FALSE)</f>
        <v>0</v>
      </c>
      <c r="Q170">
        <f>VLOOKUP(B170,GD_CHAM_CONG!$C$1:$BJ$778,59,FALSE)</f>
        <v>0</v>
      </c>
    </row>
    <row r="171" spans="1:17" ht="14.25">
      <c r="A171" s="36">
        <v>167</v>
      </c>
      <c r="B171" s="38">
        <f>RPT_DOAN_PHI!B171</f>
        <v>10599</v>
      </c>
      <c r="C171" s="38" t="str">
        <f>RPT_DOAN_PHI!C171</f>
        <v>Đào Thu Giang</v>
      </c>
      <c r="D171" s="38" t="str">
        <f>RPT_DOAN_PHI!D171</f>
        <v>NV PVHK</v>
      </c>
      <c r="E171" s="139"/>
      <c r="F171" s="145" t="str">
        <f>VLOOKUP($B171,GD_CHUNG!$B$5:$J$912,6,FALSE)</f>
        <v>HD3N</v>
      </c>
      <c r="G171" s="145">
        <f>VLOOKUP($B171,GD_CHUNG!$B$5:$J$912,7,FALSE)</f>
        <v>0</v>
      </c>
      <c r="H171" s="145">
        <f>VLOOKUP($B171,GD_CHUNG!$B$5:$J$912,8,FALSE)</f>
        <v>0</v>
      </c>
      <c r="I171" s="145">
        <f>VLOOKUP($B171,GD_CHUNG!$B$5:$J$912,9,FALSE)</f>
        <v>0</v>
      </c>
      <c r="J171" s="156">
        <f>IF(COUNTBLANK(GD_CHAM_CONG!U172:AJ172)&gt;=16,1,0)</f>
        <v>0</v>
      </c>
      <c r="K171" s="49">
        <f>VLOOKUP(B171,GD_LCD_HS_LNS!$B$4:$E$914,4,FALSE)</f>
        <v>3875000</v>
      </c>
      <c r="L171" s="49">
        <f t="shared" si="1"/>
        <v>310000</v>
      </c>
      <c r="M171" s="173">
        <f t="shared" si="2"/>
        <v>58125</v>
      </c>
      <c r="N171" s="173">
        <f t="shared" si="3"/>
        <v>38750</v>
      </c>
      <c r="O171" s="173">
        <f t="shared" si="4"/>
        <v>406875</v>
      </c>
      <c r="P171" s="173">
        <f>VLOOKUP(B171,GD_CHAM_CONG!$C$1:$BI$778,58,FALSE)</f>
        <v>0</v>
      </c>
      <c r="Q171">
        <f>VLOOKUP(B171,GD_CHAM_CONG!$C$1:$BJ$778,59,FALSE)</f>
        <v>0</v>
      </c>
    </row>
    <row r="172" spans="1:17" ht="14.25">
      <c r="A172" s="36">
        <v>168</v>
      </c>
      <c r="B172" s="38">
        <f>RPT_DOAN_PHI!B172</f>
        <v>10765</v>
      </c>
      <c r="C172" s="38" t="str">
        <f>RPT_DOAN_PHI!C172</f>
        <v>Nguyễn Thị Thuý</v>
      </c>
      <c r="D172" s="38" t="str">
        <f>RPT_DOAN_PHI!D172</f>
        <v>Nv Thống kê</v>
      </c>
      <c r="E172" s="139"/>
      <c r="F172" s="145" t="str">
        <f>VLOOKUP($B172,GD_CHUNG!$B$5:$J$912,6,FALSE)</f>
        <v>HD3N</v>
      </c>
      <c r="G172" s="145">
        <f>VLOOKUP($B172,GD_CHUNG!$B$5:$J$912,7,FALSE)</f>
        <v>0</v>
      </c>
      <c r="H172" s="145">
        <f>VLOOKUP($B172,GD_CHUNG!$B$5:$J$912,8,FALSE)</f>
        <v>0</v>
      </c>
      <c r="I172" s="145">
        <f>VLOOKUP($B172,GD_CHUNG!$B$5:$J$912,9,FALSE)</f>
        <v>0</v>
      </c>
      <c r="J172" s="156">
        <f>IF(COUNTBLANK(GD_CHAM_CONG!U173:AJ173)&gt;=16,1,0)</f>
        <v>0</v>
      </c>
      <c r="K172" s="49">
        <f>VLOOKUP(B172,GD_LCD_HS_LNS!$B$4:$E$914,4,FALSE)</f>
        <v>3488000</v>
      </c>
      <c r="L172" s="49">
        <f t="shared" si="1"/>
        <v>279040</v>
      </c>
      <c r="M172" s="173">
        <f t="shared" si="2"/>
        <v>52320</v>
      </c>
      <c r="N172" s="173">
        <f t="shared" si="3"/>
        <v>34880</v>
      </c>
      <c r="O172" s="173">
        <f t="shared" si="4"/>
        <v>366240</v>
      </c>
      <c r="P172" s="173">
        <f>VLOOKUP(B172,GD_CHAM_CONG!$C$1:$BI$778,58,FALSE)</f>
        <v>0</v>
      </c>
      <c r="Q172">
        <f>VLOOKUP(B172,GD_CHAM_CONG!$C$1:$BJ$778,59,FALSE)</f>
        <v>0</v>
      </c>
    </row>
    <row r="173" spans="1:17" ht="14.25">
      <c r="A173" s="36">
        <v>169</v>
      </c>
      <c r="B173" s="38">
        <f>RPT_DOAN_PHI!B173</f>
        <v>10787</v>
      </c>
      <c r="C173" s="38" t="str">
        <f>RPT_DOAN_PHI!C173</f>
        <v>Lê Đình Tuấn</v>
      </c>
      <c r="D173" s="38" t="str">
        <f>RPT_DOAN_PHI!D173</f>
        <v>Trưởng phòng</v>
      </c>
      <c r="E173" s="139"/>
      <c r="F173" s="145" t="str">
        <f>VLOOKUP($B173,GD_CHUNG!$B$5:$J$912,6,FALSE)</f>
        <v>HDKX</v>
      </c>
      <c r="G173" s="145">
        <f>VLOOKUP($B173,GD_CHUNG!$B$5:$J$912,7,FALSE)</f>
        <v>0</v>
      </c>
      <c r="H173" s="145">
        <f>VLOOKUP($B173,GD_CHUNG!$B$5:$J$912,8,FALSE)</f>
        <v>0</v>
      </c>
      <c r="I173" s="145">
        <f>VLOOKUP($B173,GD_CHUNG!$B$5:$J$912,9,FALSE)</f>
        <v>0</v>
      </c>
      <c r="J173" s="156">
        <f>IF(COUNTBLANK(GD_CHAM_CONG!U174:AJ174)&gt;=16,1,0)</f>
        <v>0</v>
      </c>
      <c r="K173" s="49">
        <f>VLOOKUP(B173,GD_LCD_HS_LNS!$B$4:$E$914,4,FALSE)</f>
        <v>5503000</v>
      </c>
      <c r="L173" s="49">
        <f t="shared" si="1"/>
        <v>440240</v>
      </c>
      <c r="M173" s="173">
        <f t="shared" si="2"/>
        <v>82545</v>
      </c>
      <c r="N173" s="173">
        <f t="shared" si="3"/>
        <v>55030</v>
      </c>
      <c r="O173" s="173">
        <f t="shared" si="4"/>
        <v>577815</v>
      </c>
      <c r="P173" s="173">
        <f>VLOOKUP(B173,GD_CHAM_CONG!$C$1:$BI$778,58,FALSE)</f>
        <v>0</v>
      </c>
      <c r="Q173">
        <f>VLOOKUP(B173,GD_CHAM_CONG!$C$1:$BJ$778,59,FALSE)</f>
        <v>0</v>
      </c>
    </row>
    <row r="174" spans="1:17" ht="14.25">
      <c r="A174" s="36">
        <v>170</v>
      </c>
      <c r="B174" s="38">
        <f>RPT_DOAN_PHI!B174</f>
        <v>10753</v>
      </c>
      <c r="C174" s="38" t="str">
        <f>RPT_DOAN_PHI!C174</f>
        <v>Hoàng Việt Cường</v>
      </c>
      <c r="D174" s="38" t="str">
        <f>RPT_DOAN_PHI!D174</f>
        <v>Phó Trưởng Phòng</v>
      </c>
      <c r="E174" s="139"/>
      <c r="F174" s="145" t="str">
        <f>VLOOKUP($B174,GD_CHUNG!$B$5:$J$912,6,FALSE)</f>
        <v>HDKX</v>
      </c>
      <c r="G174" s="145">
        <f>VLOOKUP($B174,GD_CHUNG!$B$5:$J$912,7,FALSE)</f>
        <v>0</v>
      </c>
      <c r="H174" s="145">
        <f>VLOOKUP($B174,GD_CHUNG!$B$5:$J$912,8,FALSE)</f>
        <v>0</v>
      </c>
      <c r="I174" s="145">
        <f>VLOOKUP($B174,GD_CHUNG!$B$5:$J$912,9,FALSE)</f>
        <v>0</v>
      </c>
      <c r="J174" s="156">
        <f>IF(COUNTBLANK(GD_CHAM_CONG!U175:AJ175)&gt;=16,1,0)</f>
        <v>0</v>
      </c>
      <c r="K174" s="49">
        <f>VLOOKUP(B174,GD_LCD_HS_LNS!$B$4:$E$914,4,FALSE)</f>
        <v>5309000</v>
      </c>
      <c r="L174" s="49">
        <f t="shared" si="1"/>
        <v>424720</v>
      </c>
      <c r="M174" s="173">
        <f t="shared" si="2"/>
        <v>79635</v>
      </c>
      <c r="N174" s="173">
        <f t="shared" si="3"/>
        <v>53090</v>
      </c>
      <c r="O174" s="173">
        <f t="shared" si="4"/>
        <v>557445</v>
      </c>
      <c r="P174" s="173">
        <f>VLOOKUP(B174,GD_CHAM_CONG!$C$1:$BI$778,58,FALSE)</f>
        <v>0</v>
      </c>
      <c r="Q174">
        <f>VLOOKUP(B174,GD_CHAM_CONG!$C$1:$BJ$778,59,FALSE)</f>
        <v>0</v>
      </c>
    </row>
    <row r="175" spans="1:17" ht="14.25">
      <c r="A175" s="36">
        <v>171</v>
      </c>
      <c r="B175" s="38">
        <f>RPT_DOAN_PHI!B175</f>
        <v>10785</v>
      </c>
      <c r="C175" s="38" t="str">
        <f>RPT_DOAN_PHI!C175</f>
        <v>Nguyễn Duy Thái</v>
      </c>
      <c r="D175" s="38" t="str">
        <f>RPT_DOAN_PHI!D175</f>
        <v>Phó Trưởng Phòng</v>
      </c>
      <c r="E175" s="139"/>
      <c r="F175" s="145" t="str">
        <f>VLOOKUP($B175,GD_CHUNG!$B$5:$J$912,6,FALSE)</f>
        <v>HDKX</v>
      </c>
      <c r="G175" s="145">
        <f>VLOOKUP($B175,GD_CHUNG!$B$5:$J$912,7,FALSE)</f>
        <v>0</v>
      </c>
      <c r="H175" s="145">
        <f>VLOOKUP($B175,GD_CHUNG!$B$5:$J$912,8,FALSE)</f>
        <v>0</v>
      </c>
      <c r="I175" s="145">
        <f>VLOOKUP($B175,GD_CHUNG!$B$5:$J$912,9,FALSE)</f>
        <v>0</v>
      </c>
      <c r="J175" s="156">
        <f>IF(COUNTBLANK(GD_CHAM_CONG!U176:AJ176)&gt;=16,1,0)</f>
        <v>0</v>
      </c>
      <c r="K175" s="49">
        <f>VLOOKUP(B175,GD_LCD_HS_LNS!$B$4:$E$914,4,FALSE)</f>
        <v>5309000</v>
      </c>
      <c r="L175" s="49">
        <f t="shared" si="1"/>
        <v>424720</v>
      </c>
      <c r="M175" s="173">
        <f t="shared" si="2"/>
        <v>79635</v>
      </c>
      <c r="N175" s="173">
        <f t="shared" si="3"/>
        <v>53090</v>
      </c>
      <c r="O175" s="173">
        <f t="shared" si="4"/>
        <v>557445</v>
      </c>
      <c r="P175" s="173">
        <f>VLOOKUP(B175,GD_CHAM_CONG!$C$1:$BI$778,58,FALSE)</f>
        <v>0</v>
      </c>
      <c r="Q175">
        <f>VLOOKUP(B175,GD_CHAM_CONG!$C$1:$BJ$778,59,FALSE)</f>
        <v>0</v>
      </c>
    </row>
    <row r="176" spans="1:17" ht="14.25">
      <c r="A176" s="36">
        <v>172</v>
      </c>
      <c r="B176" s="38">
        <f>RPT_DOAN_PHI!B176</f>
        <v>10786</v>
      </c>
      <c r="C176" s="38" t="str">
        <f>RPT_DOAN_PHI!C176</f>
        <v>Nguyễn Hà Thanh</v>
      </c>
      <c r="D176" s="38" t="str">
        <f>RPT_DOAN_PHI!D176</f>
        <v>Phó Trưởng Phòng</v>
      </c>
      <c r="E176" s="139"/>
      <c r="F176" s="145" t="str">
        <f>VLOOKUP($B176,GD_CHUNG!$B$5:$J$912,6,FALSE)</f>
        <v>HDKX</v>
      </c>
      <c r="G176" s="145">
        <f>VLOOKUP($B176,GD_CHUNG!$B$5:$J$912,7,FALSE)</f>
        <v>0</v>
      </c>
      <c r="H176" s="145">
        <f>VLOOKUP($B176,GD_CHUNG!$B$5:$J$912,8,FALSE)</f>
        <v>0</v>
      </c>
      <c r="I176" s="145">
        <f>VLOOKUP($B176,GD_CHUNG!$B$5:$J$912,9,FALSE)</f>
        <v>0</v>
      </c>
      <c r="J176" s="156">
        <f>IF(COUNTBLANK(GD_CHAM_CONG!U177:AJ177)&gt;=16,1,0)</f>
        <v>0</v>
      </c>
      <c r="K176" s="49">
        <f>VLOOKUP(B176,GD_LCD_HS_LNS!$B$4:$E$914,4,FALSE)</f>
        <v>5309000</v>
      </c>
      <c r="L176" s="49">
        <f t="shared" si="1"/>
        <v>424720</v>
      </c>
      <c r="M176" s="173">
        <f t="shared" si="2"/>
        <v>79635</v>
      </c>
      <c r="N176" s="173">
        <f t="shared" si="3"/>
        <v>53090</v>
      </c>
      <c r="O176" s="173">
        <f t="shared" si="4"/>
        <v>557445</v>
      </c>
      <c r="P176" s="173">
        <f>VLOOKUP(B176,GD_CHAM_CONG!$C$1:$BI$778,58,FALSE)</f>
        <v>0</v>
      </c>
      <c r="Q176">
        <f>VLOOKUP(B176,GD_CHAM_CONG!$C$1:$BJ$778,59,FALSE)</f>
        <v>0</v>
      </c>
    </row>
    <row r="177" spans="1:17" ht="14.25">
      <c r="A177" s="36">
        <v>173</v>
      </c>
      <c r="B177" s="38">
        <f>RPT_DOAN_PHI!B177</f>
        <v>10704</v>
      </c>
      <c r="C177" s="38" t="str">
        <f>RPT_DOAN_PHI!C177</f>
        <v>Ngô Quốc Khánh</v>
      </c>
      <c r="D177" s="38" t="str">
        <f>RPT_DOAN_PHI!D177</f>
        <v>Đội phó</v>
      </c>
      <c r="E177" s="139"/>
      <c r="F177" s="145" t="str">
        <f>VLOOKUP($B177,GD_CHUNG!$B$5:$J$912,6,FALSE)</f>
        <v>HDKX</v>
      </c>
      <c r="G177" s="145">
        <f>VLOOKUP($B177,GD_CHUNG!$B$5:$J$912,7,FALSE)</f>
        <v>0</v>
      </c>
      <c r="H177" s="145">
        <f>VLOOKUP($B177,GD_CHUNG!$B$5:$J$912,8,FALSE)</f>
        <v>0</v>
      </c>
      <c r="I177" s="145">
        <f>VLOOKUP($B177,GD_CHUNG!$B$5:$J$912,9,FALSE)</f>
        <v>0</v>
      </c>
      <c r="J177" s="156">
        <f>IF(COUNTBLANK(GD_CHAM_CONG!U178:AJ178)&gt;=16,1,0)</f>
        <v>0</v>
      </c>
      <c r="K177" s="49">
        <f>VLOOKUP(B177,GD_LCD_HS_LNS!$B$4:$E$914,4,FALSE)</f>
        <v>5522000</v>
      </c>
      <c r="L177" s="49">
        <f t="shared" si="1"/>
        <v>441760</v>
      </c>
      <c r="M177" s="173">
        <f t="shared" si="2"/>
        <v>82830</v>
      </c>
      <c r="N177" s="173">
        <f t="shared" si="3"/>
        <v>55220</v>
      </c>
      <c r="O177" s="173">
        <f t="shared" si="4"/>
        <v>579810</v>
      </c>
      <c r="P177" s="173">
        <f>VLOOKUP(B177,GD_CHAM_CONG!$C$1:$BI$778,58,FALSE)</f>
        <v>0</v>
      </c>
      <c r="Q177">
        <f>VLOOKUP(B177,GD_CHAM_CONG!$C$1:$BJ$778,59,FALSE)</f>
        <v>0</v>
      </c>
    </row>
    <row r="178" spans="1:17" ht="14.25">
      <c r="A178" s="36">
        <v>174</v>
      </c>
      <c r="B178" s="38">
        <f>RPT_DOAN_PHI!B178</f>
        <v>10686</v>
      </c>
      <c r="C178" s="38" t="str">
        <f>RPT_DOAN_PHI!C178</f>
        <v>Đỗ Anh Tuấn</v>
      </c>
      <c r="D178" s="38" t="str">
        <f>RPT_DOAN_PHI!D178</f>
        <v>NV Lái xe - VHTTB</v>
      </c>
      <c r="E178" s="139"/>
      <c r="F178" s="145" t="str">
        <f>VLOOKUP($B178,GD_CHUNG!$B$5:$J$912,6,FALSE)</f>
        <v>HDKX</v>
      </c>
      <c r="G178" s="145">
        <f>VLOOKUP($B178,GD_CHUNG!$B$5:$J$912,7,FALSE)</f>
        <v>0</v>
      </c>
      <c r="H178" s="145">
        <f>VLOOKUP($B178,GD_CHUNG!$B$5:$J$912,8,FALSE)</f>
        <v>0</v>
      </c>
      <c r="I178" s="145">
        <f>VLOOKUP($B178,GD_CHUNG!$B$5:$J$912,9,FALSE)</f>
        <v>0</v>
      </c>
      <c r="J178" s="156">
        <f>IF(COUNTBLANK(GD_CHAM_CONG!U179:AJ179)&gt;=16,1,0)</f>
        <v>0</v>
      </c>
      <c r="K178" s="49">
        <f>VLOOKUP(B178,GD_LCD_HS_LNS!$B$4:$E$914,4,FALSE)</f>
        <v>4921000</v>
      </c>
      <c r="L178" s="49">
        <f t="shared" si="1"/>
        <v>393680</v>
      </c>
      <c r="M178" s="173">
        <f t="shared" si="2"/>
        <v>73815</v>
      </c>
      <c r="N178" s="173">
        <f t="shared" si="3"/>
        <v>49210</v>
      </c>
      <c r="O178" s="173">
        <f t="shared" si="4"/>
        <v>516705</v>
      </c>
      <c r="P178" s="173">
        <f>VLOOKUP(B178,GD_CHAM_CONG!$C$1:$BI$778,58,FALSE)</f>
        <v>0</v>
      </c>
      <c r="Q178">
        <f>VLOOKUP(B178,GD_CHAM_CONG!$C$1:$BJ$778,59,FALSE)</f>
        <v>0</v>
      </c>
    </row>
    <row r="179" spans="1:17" ht="14.25">
      <c r="A179" s="36">
        <v>175</v>
      </c>
      <c r="B179" s="38">
        <f>RPT_DOAN_PHI!B179</f>
        <v>10687</v>
      </c>
      <c r="C179" s="38" t="str">
        <f>RPT_DOAN_PHI!C179</f>
        <v>Lê Hồng Nam</v>
      </c>
      <c r="D179" s="38" t="str">
        <f>RPT_DOAN_PHI!D179</f>
        <v>NV Lái xe - VHTTB</v>
      </c>
      <c r="E179" s="139"/>
      <c r="F179" s="145" t="str">
        <f>VLOOKUP($B179,GD_CHUNG!$B$5:$J$912,6,FALSE)</f>
        <v>HDKX</v>
      </c>
      <c r="G179" s="145">
        <f>VLOOKUP($B179,GD_CHUNG!$B$5:$J$912,7,FALSE)</f>
        <v>0</v>
      </c>
      <c r="H179" s="145">
        <f>VLOOKUP($B179,GD_CHUNG!$B$5:$J$912,8,FALSE)</f>
        <v>0</v>
      </c>
      <c r="I179" s="145">
        <f>VLOOKUP($B179,GD_CHUNG!$B$5:$J$912,9,FALSE)</f>
        <v>0</v>
      </c>
      <c r="J179" s="156">
        <f>IF(COUNTBLANK(GD_CHAM_CONG!U180:AJ180)&gt;=16,1,0)</f>
        <v>0</v>
      </c>
      <c r="K179" s="49">
        <f>VLOOKUP(B179,GD_LCD_HS_LNS!$B$4:$E$914,4,FALSE)</f>
        <v>4921000</v>
      </c>
      <c r="L179" s="49">
        <f t="shared" si="1"/>
        <v>393680</v>
      </c>
      <c r="M179" s="173">
        <f t="shared" si="2"/>
        <v>73815</v>
      </c>
      <c r="N179" s="173">
        <f t="shared" si="3"/>
        <v>49210</v>
      </c>
      <c r="O179" s="173">
        <f t="shared" si="4"/>
        <v>516705</v>
      </c>
      <c r="P179" s="173">
        <f>VLOOKUP(B179,GD_CHAM_CONG!$C$1:$BI$778,58,FALSE)</f>
        <v>0</v>
      </c>
      <c r="Q179">
        <f>VLOOKUP(B179,GD_CHAM_CONG!$C$1:$BJ$778,59,FALSE)</f>
        <v>0</v>
      </c>
    </row>
    <row r="180" spans="1:17" ht="14.25">
      <c r="A180" s="36">
        <v>176</v>
      </c>
      <c r="B180" s="38">
        <f>RPT_DOAN_PHI!B180</f>
        <v>10688</v>
      </c>
      <c r="C180" s="38" t="str">
        <f>RPT_DOAN_PHI!C180</f>
        <v>Cao Thế Vinh</v>
      </c>
      <c r="D180" s="38" t="str">
        <f>RPT_DOAN_PHI!D180</f>
        <v>NV Lái xe - VHTTB</v>
      </c>
      <c r="E180" s="139"/>
      <c r="F180" s="145" t="str">
        <f>VLOOKUP($B180,GD_CHUNG!$B$5:$J$912,6,FALSE)</f>
        <v>HDKX</v>
      </c>
      <c r="G180" s="145">
        <f>VLOOKUP($B180,GD_CHUNG!$B$5:$J$912,7,FALSE)</f>
        <v>0</v>
      </c>
      <c r="H180" s="145">
        <f>VLOOKUP($B180,GD_CHUNG!$B$5:$J$912,8,FALSE)</f>
        <v>0</v>
      </c>
      <c r="I180" s="145">
        <f>VLOOKUP($B180,GD_CHUNG!$B$5:$J$912,9,FALSE)</f>
        <v>0</v>
      </c>
      <c r="J180" s="156">
        <f>IF(COUNTBLANK(GD_CHAM_CONG!U181:AJ181)&gt;=16,1,0)</f>
        <v>0</v>
      </c>
      <c r="K180" s="49">
        <f>VLOOKUP(B180,GD_LCD_HS_LNS!$B$4:$E$914,4,FALSE)</f>
        <v>4921000</v>
      </c>
      <c r="L180" s="49">
        <f t="shared" si="1"/>
        <v>393680</v>
      </c>
      <c r="M180" s="173">
        <f t="shared" si="2"/>
        <v>73815</v>
      </c>
      <c r="N180" s="173">
        <f t="shared" si="3"/>
        <v>49210</v>
      </c>
      <c r="O180" s="173">
        <f t="shared" si="4"/>
        <v>516705</v>
      </c>
      <c r="P180" s="173">
        <f>VLOOKUP(B180,GD_CHAM_CONG!$C$1:$BI$778,58,FALSE)</f>
        <v>0</v>
      </c>
      <c r="Q180">
        <f>VLOOKUP(B180,GD_CHAM_CONG!$C$1:$BJ$778,59,FALSE)</f>
        <v>0</v>
      </c>
    </row>
    <row r="181" spans="1:17" ht="14.25">
      <c r="A181" s="36">
        <v>177</v>
      </c>
      <c r="B181" s="38">
        <f>RPT_DOAN_PHI!B181</f>
        <v>10689</v>
      </c>
      <c r="C181" s="38" t="str">
        <f>RPT_DOAN_PHI!C181</f>
        <v>Đỗ Minh Hải</v>
      </c>
      <c r="D181" s="38" t="str">
        <f>RPT_DOAN_PHI!D181</f>
        <v>NV Lái xe - VHTTB</v>
      </c>
      <c r="E181" s="139"/>
      <c r="F181" s="145" t="str">
        <f>VLOOKUP($B181,GD_CHUNG!$B$5:$J$912,6,FALSE)</f>
        <v>HDKX</v>
      </c>
      <c r="G181" s="145">
        <f>VLOOKUP($B181,GD_CHUNG!$B$5:$J$912,7,FALSE)</f>
        <v>0</v>
      </c>
      <c r="H181" s="145">
        <f>VLOOKUP($B181,GD_CHUNG!$B$5:$J$912,8,FALSE)</f>
        <v>0</v>
      </c>
      <c r="I181" s="145">
        <f>VLOOKUP($B181,GD_CHUNG!$B$5:$J$912,9,FALSE)</f>
        <v>0</v>
      </c>
      <c r="J181" s="156">
        <f>IF(COUNTBLANK(GD_CHAM_CONG!U182:AJ182)&gt;=16,1,0)</f>
        <v>0</v>
      </c>
      <c r="K181" s="49">
        <f>VLOOKUP(B181,GD_LCD_HS_LNS!$B$4:$E$914,4,FALSE)</f>
        <v>4921000</v>
      </c>
      <c r="L181" s="49">
        <f t="shared" si="1"/>
        <v>393680</v>
      </c>
      <c r="M181" s="173">
        <f t="shared" si="2"/>
        <v>73815</v>
      </c>
      <c r="N181" s="173">
        <f t="shared" si="3"/>
        <v>49210</v>
      </c>
      <c r="O181" s="173">
        <f t="shared" si="4"/>
        <v>516705</v>
      </c>
      <c r="P181" s="173">
        <f>VLOOKUP(B181,GD_CHAM_CONG!$C$1:$BI$778,58,FALSE)</f>
        <v>0</v>
      </c>
      <c r="Q181">
        <f>VLOOKUP(B181,GD_CHAM_CONG!$C$1:$BJ$778,59,FALSE)</f>
        <v>0</v>
      </c>
    </row>
    <row r="182" spans="1:17" ht="14.25">
      <c r="A182" s="36">
        <v>178</v>
      </c>
      <c r="B182" s="38">
        <f>RPT_DOAN_PHI!B182</f>
        <v>10690</v>
      </c>
      <c r="C182" s="38" t="str">
        <f>RPT_DOAN_PHI!C182</f>
        <v>Phạm Đăng Khoa</v>
      </c>
      <c r="D182" s="38" t="str">
        <f>RPT_DOAN_PHI!D182</f>
        <v>NV Lái xe - VHTTB</v>
      </c>
      <c r="E182" s="139"/>
      <c r="F182" s="145" t="str">
        <f>VLOOKUP($B182,GD_CHUNG!$B$5:$J$912,6,FALSE)</f>
        <v>HDKX</v>
      </c>
      <c r="G182" s="145">
        <f>VLOOKUP($B182,GD_CHUNG!$B$5:$J$912,7,FALSE)</f>
        <v>0</v>
      </c>
      <c r="H182" s="145">
        <f>VLOOKUP($B182,GD_CHUNG!$B$5:$J$912,8,FALSE)</f>
        <v>0</v>
      </c>
      <c r="I182" s="145">
        <f>VLOOKUP($B182,GD_CHUNG!$B$5:$J$912,9,FALSE)</f>
        <v>0</v>
      </c>
      <c r="J182" s="156">
        <f>IF(COUNTBLANK(GD_CHAM_CONG!U183:AJ183)&gt;=16,1,0)</f>
        <v>0</v>
      </c>
      <c r="K182" s="49">
        <f>VLOOKUP(B182,GD_LCD_HS_LNS!$B$4:$E$914,4,FALSE)</f>
        <v>4921000</v>
      </c>
      <c r="L182" s="49">
        <f t="shared" si="1"/>
        <v>393680</v>
      </c>
      <c r="M182" s="173">
        <f t="shared" si="2"/>
        <v>73815</v>
      </c>
      <c r="N182" s="173">
        <f t="shared" si="3"/>
        <v>49210</v>
      </c>
      <c r="O182" s="173">
        <f t="shared" si="4"/>
        <v>516705</v>
      </c>
      <c r="P182" s="173">
        <f>VLOOKUP(B182,GD_CHAM_CONG!$C$1:$BI$778,58,FALSE)</f>
        <v>0</v>
      </c>
      <c r="Q182">
        <f>VLOOKUP(B182,GD_CHAM_CONG!$C$1:$BJ$778,59,FALSE)</f>
        <v>0</v>
      </c>
    </row>
    <row r="183" spans="1:17" ht="14.25">
      <c r="A183" s="36">
        <v>179</v>
      </c>
      <c r="B183" s="38">
        <f>RPT_DOAN_PHI!B183</f>
        <v>10691</v>
      </c>
      <c r="C183" s="38" t="str">
        <f>RPT_DOAN_PHI!C183</f>
        <v>Hoàng Văn Thanh</v>
      </c>
      <c r="D183" s="38" t="str">
        <f>RPT_DOAN_PHI!D183</f>
        <v>NV Lái xe - VHTTB</v>
      </c>
      <c r="E183" s="139"/>
      <c r="F183" s="145" t="str">
        <f>VLOOKUP($B183,GD_CHUNG!$B$5:$J$912,6,FALSE)</f>
        <v>HDKX</v>
      </c>
      <c r="G183" s="145">
        <f>VLOOKUP($B183,GD_CHUNG!$B$5:$J$912,7,FALSE)</f>
        <v>0</v>
      </c>
      <c r="H183" s="145">
        <f>VLOOKUP($B183,GD_CHUNG!$B$5:$J$912,8,FALSE)</f>
        <v>0</v>
      </c>
      <c r="I183" s="145">
        <f>VLOOKUP($B183,GD_CHUNG!$B$5:$J$912,9,FALSE)</f>
        <v>0</v>
      </c>
      <c r="J183" s="156">
        <f>IF(COUNTBLANK(GD_CHAM_CONG!U184:AJ184)&gt;=16,1,0)</f>
        <v>0</v>
      </c>
      <c r="K183" s="49">
        <f>VLOOKUP(B183,GD_LCD_HS_LNS!$B$4:$E$914,4,FALSE)</f>
        <v>5541000</v>
      </c>
      <c r="L183" s="49">
        <f t="shared" si="1"/>
        <v>443280</v>
      </c>
      <c r="M183" s="173">
        <f t="shared" si="2"/>
        <v>83115</v>
      </c>
      <c r="N183" s="173">
        <f t="shared" si="3"/>
        <v>55410</v>
      </c>
      <c r="O183" s="173">
        <f t="shared" si="4"/>
        <v>581805</v>
      </c>
      <c r="P183" s="173">
        <f>VLOOKUP(B183,GD_CHAM_CONG!$C$1:$BI$778,58,FALSE)</f>
        <v>0</v>
      </c>
      <c r="Q183">
        <f>VLOOKUP(B183,GD_CHAM_CONG!$C$1:$BJ$778,59,FALSE)</f>
        <v>0</v>
      </c>
    </row>
    <row r="184" spans="1:17" ht="14.25">
      <c r="A184" s="36">
        <v>180</v>
      </c>
      <c r="B184" s="38">
        <f>RPT_DOAN_PHI!B184</f>
        <v>10692</v>
      </c>
      <c r="C184" s="38" t="str">
        <f>RPT_DOAN_PHI!C184</f>
        <v>Đỗ Quang Tiến</v>
      </c>
      <c r="D184" s="38" t="str">
        <f>RPT_DOAN_PHI!D184</f>
        <v>NV Lái xe - VHTTB</v>
      </c>
      <c r="E184" s="139"/>
      <c r="F184" s="145" t="str">
        <f>VLOOKUP($B184,GD_CHUNG!$B$5:$J$912,6,FALSE)</f>
        <v>HDKX</v>
      </c>
      <c r="G184" s="145">
        <f>VLOOKUP($B184,GD_CHUNG!$B$5:$J$912,7,FALSE)</f>
        <v>0</v>
      </c>
      <c r="H184" s="145">
        <f>VLOOKUP($B184,GD_CHUNG!$B$5:$J$912,8,FALSE)</f>
        <v>0</v>
      </c>
      <c r="I184" s="145">
        <f>VLOOKUP($B184,GD_CHUNG!$B$5:$J$912,9,FALSE)</f>
        <v>0</v>
      </c>
      <c r="J184" s="156">
        <f>IF(COUNTBLANK(GD_CHAM_CONG!U185:AJ185)&gt;=16,1,0)</f>
        <v>0</v>
      </c>
      <c r="K184" s="49">
        <f>VLOOKUP(B184,GD_LCD_HS_LNS!$B$4:$E$914,4,FALSE)</f>
        <v>4921000</v>
      </c>
      <c r="L184" s="49">
        <f t="shared" si="1"/>
        <v>393680</v>
      </c>
      <c r="M184" s="173">
        <f t="shared" si="2"/>
        <v>73815</v>
      </c>
      <c r="N184" s="173">
        <f t="shared" si="3"/>
        <v>49210</v>
      </c>
      <c r="O184" s="173">
        <f t="shared" si="4"/>
        <v>516705</v>
      </c>
      <c r="P184" s="173">
        <f>VLOOKUP(B184,GD_CHAM_CONG!$C$1:$BI$778,58,FALSE)</f>
        <v>0</v>
      </c>
      <c r="Q184">
        <f>VLOOKUP(B184,GD_CHAM_CONG!$C$1:$BJ$778,59,FALSE)</f>
        <v>0</v>
      </c>
    </row>
    <row r="185" spans="1:17" ht="14.25">
      <c r="A185" s="36">
        <v>181</v>
      </c>
      <c r="B185" s="38">
        <f>RPT_DOAN_PHI!B185</f>
        <v>10693</v>
      </c>
      <c r="C185" s="38" t="str">
        <f>RPT_DOAN_PHI!C185</f>
        <v>Hoàng Sơn</v>
      </c>
      <c r="D185" s="38" t="str">
        <f>RPT_DOAN_PHI!D185</f>
        <v>NV Lái xe - VHTTB</v>
      </c>
      <c r="E185" s="139"/>
      <c r="F185" s="145" t="str">
        <f>VLOOKUP($B185,GD_CHUNG!$B$5:$J$912,6,FALSE)</f>
        <v>HDKX</v>
      </c>
      <c r="G185" s="145">
        <f>VLOOKUP($B185,GD_CHUNG!$B$5:$J$912,7,FALSE)</f>
        <v>0</v>
      </c>
      <c r="H185" s="145">
        <f>VLOOKUP($B185,GD_CHUNG!$B$5:$J$912,8,FALSE)</f>
        <v>0</v>
      </c>
      <c r="I185" s="145">
        <f>VLOOKUP($B185,GD_CHUNG!$B$5:$J$912,9,FALSE)</f>
        <v>0</v>
      </c>
      <c r="J185" s="156">
        <f>IF(COUNTBLANK(GD_CHAM_CONG!U186:AJ186)&gt;=16,1,0)</f>
        <v>0</v>
      </c>
      <c r="K185" s="49">
        <f>VLOOKUP(B185,GD_LCD_HS_LNS!$B$4:$E$914,4,FALSE)</f>
        <v>4921000</v>
      </c>
      <c r="L185" s="49">
        <f t="shared" si="1"/>
        <v>393680</v>
      </c>
      <c r="M185" s="173">
        <f t="shared" si="2"/>
        <v>73815</v>
      </c>
      <c r="N185" s="173">
        <f t="shared" si="3"/>
        <v>49210</v>
      </c>
      <c r="O185" s="173">
        <f t="shared" si="4"/>
        <v>516705</v>
      </c>
      <c r="P185" s="173">
        <f>VLOOKUP(B185,GD_CHAM_CONG!$C$1:$BI$778,58,FALSE)</f>
        <v>0</v>
      </c>
      <c r="Q185">
        <f>VLOOKUP(B185,GD_CHAM_CONG!$C$1:$BJ$778,59,FALSE)</f>
        <v>0</v>
      </c>
    </row>
    <row r="186" spans="1:17" ht="14.25">
      <c r="A186" s="36">
        <v>182</v>
      </c>
      <c r="B186" s="38">
        <f>RPT_DOAN_PHI!B186</f>
        <v>10694</v>
      </c>
      <c r="C186" s="38" t="str">
        <f>RPT_DOAN_PHI!C186</f>
        <v>Trần Văn Trà</v>
      </c>
      <c r="D186" s="38" t="str">
        <f>RPT_DOAN_PHI!D186</f>
        <v>NV Lái xe - VHTTB</v>
      </c>
      <c r="E186" s="139"/>
      <c r="F186" s="145" t="str">
        <f>VLOOKUP($B186,GD_CHUNG!$B$5:$J$912,6,FALSE)</f>
        <v>HDKX</v>
      </c>
      <c r="G186" s="145">
        <f>VLOOKUP($B186,GD_CHUNG!$B$5:$J$912,7,FALSE)</f>
        <v>0</v>
      </c>
      <c r="H186" s="145">
        <f>VLOOKUP($B186,GD_CHUNG!$B$5:$J$912,8,FALSE)</f>
        <v>0</v>
      </c>
      <c r="I186" s="145">
        <f>VLOOKUP($B186,GD_CHUNG!$B$5:$J$912,9,FALSE)</f>
        <v>0</v>
      </c>
      <c r="J186" s="156">
        <f>IF(COUNTBLANK(GD_CHAM_CONG!U187:AJ187)&gt;=16,1,0)</f>
        <v>0</v>
      </c>
      <c r="K186" s="49">
        <f>VLOOKUP(B186,GD_LCD_HS_LNS!$B$4:$E$914,4,FALSE)</f>
        <v>4921000</v>
      </c>
      <c r="L186" s="49">
        <f t="shared" si="1"/>
        <v>393680</v>
      </c>
      <c r="M186" s="173">
        <f t="shared" si="2"/>
        <v>73815</v>
      </c>
      <c r="N186" s="173">
        <f t="shared" si="3"/>
        <v>49210</v>
      </c>
      <c r="O186" s="173">
        <f t="shared" si="4"/>
        <v>516705</v>
      </c>
      <c r="P186" s="173">
        <f>VLOOKUP(B186,GD_CHAM_CONG!$C$1:$BI$778,58,FALSE)</f>
        <v>0</v>
      </c>
      <c r="Q186">
        <f>VLOOKUP(B186,GD_CHAM_CONG!$C$1:$BJ$778,59,FALSE)</f>
        <v>0</v>
      </c>
    </row>
    <row r="187" spans="1:17" ht="14.25">
      <c r="A187" s="36">
        <v>183</v>
      </c>
      <c r="B187" s="38">
        <f>RPT_DOAN_PHI!B187</f>
        <v>10696</v>
      </c>
      <c r="C187" s="38" t="str">
        <f>RPT_DOAN_PHI!C187</f>
        <v>Nguyễn Đình Thiện</v>
      </c>
      <c r="D187" s="38" t="str">
        <f>RPT_DOAN_PHI!D187</f>
        <v>NV Lái xe - VHTTB</v>
      </c>
      <c r="E187" s="139"/>
      <c r="F187" s="145" t="str">
        <f>VLOOKUP($B187,GD_CHUNG!$B$5:$J$912,6,FALSE)</f>
        <v>HDKX</v>
      </c>
      <c r="G187" s="145">
        <f>VLOOKUP($B187,GD_CHUNG!$B$5:$J$912,7,FALSE)</f>
        <v>0</v>
      </c>
      <c r="H187" s="145">
        <f>VLOOKUP($B187,GD_CHUNG!$B$5:$J$912,8,FALSE)</f>
        <v>0</v>
      </c>
      <c r="I187" s="145">
        <f>VLOOKUP($B187,GD_CHUNG!$B$5:$J$912,9,FALSE)</f>
        <v>0</v>
      </c>
      <c r="J187" s="156">
        <f>IF(COUNTBLANK(GD_CHAM_CONG!U188:AJ188)&gt;=16,1,0)</f>
        <v>0</v>
      </c>
      <c r="K187" s="49">
        <f>VLOOKUP(B187,GD_LCD_HS_LNS!$B$4:$E$914,4,FALSE)</f>
        <v>4921000</v>
      </c>
      <c r="L187" s="49">
        <f t="shared" si="1"/>
        <v>393680</v>
      </c>
      <c r="M187" s="173">
        <f t="shared" si="2"/>
        <v>73815</v>
      </c>
      <c r="N187" s="173">
        <f t="shared" si="3"/>
        <v>49210</v>
      </c>
      <c r="O187" s="173">
        <f t="shared" si="4"/>
        <v>516705</v>
      </c>
      <c r="P187" s="173">
        <f>VLOOKUP(B187,GD_CHAM_CONG!$C$1:$BI$778,58,FALSE)</f>
        <v>0</v>
      </c>
      <c r="Q187">
        <f>VLOOKUP(B187,GD_CHAM_CONG!$C$1:$BJ$778,59,FALSE)</f>
        <v>0</v>
      </c>
    </row>
    <row r="188" spans="1:17" ht="14.25">
      <c r="A188" s="36">
        <v>184</v>
      </c>
      <c r="B188" s="38">
        <f>RPT_DOAN_PHI!B188</f>
        <v>10697</v>
      </c>
      <c r="C188" s="38" t="str">
        <f>RPT_DOAN_PHI!C188</f>
        <v>Trần Hưng Nhân</v>
      </c>
      <c r="D188" s="38" t="str">
        <f>RPT_DOAN_PHI!D188</f>
        <v>NV Lái xe - VHTTB</v>
      </c>
      <c r="E188" s="139"/>
      <c r="F188" s="145" t="str">
        <f>VLOOKUP($B188,GD_CHUNG!$B$5:$J$912,6,FALSE)</f>
        <v>HDKX</v>
      </c>
      <c r="G188" s="145">
        <f>VLOOKUP($B188,GD_CHUNG!$B$5:$J$912,7,FALSE)</f>
        <v>0</v>
      </c>
      <c r="H188" s="145">
        <f>VLOOKUP($B188,GD_CHUNG!$B$5:$J$912,8,FALSE)</f>
        <v>0</v>
      </c>
      <c r="I188" s="145">
        <f>VLOOKUP($B188,GD_CHUNG!$B$5:$J$912,9,FALSE)</f>
        <v>0</v>
      </c>
      <c r="J188" s="156">
        <f>IF(COUNTBLANK(GD_CHAM_CONG!U189:AJ189)&gt;=16,1,0)</f>
        <v>0</v>
      </c>
      <c r="K188" s="49">
        <f>VLOOKUP(B188,GD_LCD_HS_LNS!$B$4:$E$914,4,FALSE)</f>
        <v>4921000</v>
      </c>
      <c r="L188" s="49">
        <f t="shared" si="1"/>
        <v>393680</v>
      </c>
      <c r="M188" s="173">
        <f t="shared" si="2"/>
        <v>73815</v>
      </c>
      <c r="N188" s="173">
        <f t="shared" si="3"/>
        <v>49210</v>
      </c>
      <c r="O188" s="173">
        <f t="shared" si="4"/>
        <v>516705</v>
      </c>
      <c r="P188" s="173">
        <f>VLOOKUP(B188,GD_CHAM_CONG!$C$1:$BI$778,58,FALSE)</f>
        <v>0</v>
      </c>
      <c r="Q188">
        <f>VLOOKUP(B188,GD_CHAM_CONG!$C$1:$BJ$778,59,FALSE)</f>
        <v>0</v>
      </c>
    </row>
    <row r="189" spans="1:17" ht="14.25">
      <c r="A189" s="36">
        <v>185</v>
      </c>
      <c r="B189" s="38">
        <f>RPT_DOAN_PHI!B189</f>
        <v>10698</v>
      </c>
      <c r="C189" s="38" t="str">
        <f>RPT_DOAN_PHI!C189</f>
        <v>Nguyễn Ngọc Toàn</v>
      </c>
      <c r="D189" s="38" t="str">
        <f>RPT_DOAN_PHI!D189</f>
        <v>NV Lái xe - VHTTB</v>
      </c>
      <c r="E189" s="139"/>
      <c r="F189" s="145" t="str">
        <f>VLOOKUP($B189,GD_CHUNG!$B$5:$J$912,6,FALSE)</f>
        <v>HDKX</v>
      </c>
      <c r="G189" s="145">
        <f>VLOOKUP($B189,GD_CHUNG!$B$5:$J$912,7,FALSE)</f>
        <v>0</v>
      </c>
      <c r="H189" s="145">
        <f>VLOOKUP($B189,GD_CHUNG!$B$5:$J$912,8,FALSE)</f>
        <v>0</v>
      </c>
      <c r="I189" s="145">
        <f>VLOOKUP($B189,GD_CHUNG!$B$5:$J$912,9,FALSE)</f>
        <v>0</v>
      </c>
      <c r="J189" s="156">
        <f>IF(COUNTBLANK(GD_CHAM_CONG!U190:AJ190)&gt;=16,1,0)</f>
        <v>0</v>
      </c>
      <c r="K189" s="49">
        <f>VLOOKUP(B189,GD_LCD_HS_LNS!$B$4:$E$914,4,FALSE)</f>
        <v>4921000</v>
      </c>
      <c r="L189" s="49">
        <f t="shared" si="1"/>
        <v>393680</v>
      </c>
      <c r="M189" s="173">
        <f t="shared" si="2"/>
        <v>73815</v>
      </c>
      <c r="N189" s="173">
        <f t="shared" si="3"/>
        <v>49210</v>
      </c>
      <c r="O189" s="173">
        <f t="shared" si="4"/>
        <v>516705</v>
      </c>
      <c r="P189" s="173">
        <f>VLOOKUP(B189,GD_CHAM_CONG!$C$1:$BI$778,58,FALSE)</f>
        <v>0</v>
      </c>
      <c r="Q189">
        <f>VLOOKUP(B189,GD_CHAM_CONG!$C$1:$BJ$778,59,FALSE)</f>
        <v>0</v>
      </c>
    </row>
    <row r="190" spans="1:17" ht="14.25">
      <c r="A190" s="36">
        <v>186</v>
      </c>
      <c r="B190" s="38">
        <f>RPT_DOAN_PHI!B190</f>
        <v>10700</v>
      </c>
      <c r="C190" s="38" t="str">
        <f>RPT_DOAN_PHI!C190</f>
        <v>Đặng Đức Mạnh</v>
      </c>
      <c r="D190" s="38" t="str">
        <f>RPT_DOAN_PHI!D190</f>
        <v>NV Lái xe - VHTTB</v>
      </c>
      <c r="E190" s="139"/>
      <c r="F190" s="145" t="str">
        <f>VLOOKUP($B190,GD_CHUNG!$B$5:$J$912,6,FALSE)</f>
        <v>HDKX</v>
      </c>
      <c r="G190" s="145">
        <f>VLOOKUP($B190,GD_CHUNG!$B$5:$J$912,7,FALSE)</f>
        <v>0</v>
      </c>
      <c r="H190" s="145">
        <f>VLOOKUP($B190,GD_CHUNG!$B$5:$J$912,8,FALSE)</f>
        <v>0</v>
      </c>
      <c r="I190" s="145">
        <f>VLOOKUP($B190,GD_CHUNG!$B$5:$J$912,9,FALSE)</f>
        <v>0</v>
      </c>
      <c r="J190" s="156">
        <f>IF(COUNTBLANK(GD_CHAM_CONG!U191:AJ191)&gt;=16,1,0)</f>
        <v>0</v>
      </c>
      <c r="K190" s="49">
        <f>VLOOKUP(B190,GD_LCD_HS_LNS!$B$4:$E$914,4,FALSE)</f>
        <v>4921000</v>
      </c>
      <c r="L190" s="49">
        <f t="shared" si="1"/>
        <v>393680</v>
      </c>
      <c r="M190" s="173">
        <f t="shared" si="2"/>
        <v>73815</v>
      </c>
      <c r="N190" s="173">
        <f t="shared" si="3"/>
        <v>49210</v>
      </c>
      <c r="O190" s="173">
        <f t="shared" si="4"/>
        <v>516705</v>
      </c>
      <c r="P190" s="173">
        <f>VLOOKUP(B190,GD_CHAM_CONG!$C$1:$BI$778,58,FALSE)</f>
        <v>0</v>
      </c>
      <c r="Q190">
        <f>VLOOKUP(B190,GD_CHAM_CONG!$C$1:$BJ$778,59,FALSE)</f>
        <v>0</v>
      </c>
    </row>
    <row r="191" spans="1:17" ht="14.25">
      <c r="A191" s="36">
        <v>187</v>
      </c>
      <c r="B191" s="38">
        <f>RPT_DOAN_PHI!B191</f>
        <v>10701</v>
      </c>
      <c r="C191" s="38" t="str">
        <f>RPT_DOAN_PHI!C191</f>
        <v>Đỗ Ngọc Lân</v>
      </c>
      <c r="D191" s="38" t="str">
        <f>RPT_DOAN_PHI!D191</f>
        <v>NV Lái xe - VHTTB</v>
      </c>
      <c r="E191" s="139"/>
      <c r="F191" s="145" t="str">
        <f>VLOOKUP($B191,GD_CHUNG!$B$5:$J$912,6,FALSE)</f>
        <v>HDKX</v>
      </c>
      <c r="G191" s="145">
        <f>VLOOKUP($B191,GD_CHUNG!$B$5:$J$912,7,FALSE)</f>
        <v>0</v>
      </c>
      <c r="H191" s="145">
        <f>VLOOKUP($B191,GD_CHUNG!$B$5:$J$912,8,FALSE)</f>
        <v>0</v>
      </c>
      <c r="I191" s="145">
        <f>VLOOKUP($B191,GD_CHUNG!$B$5:$J$912,9,FALSE)</f>
        <v>0</v>
      </c>
      <c r="J191" s="156">
        <f>IF(COUNTBLANK(GD_CHAM_CONG!U192:AJ192)&gt;=16,1,0)</f>
        <v>0</v>
      </c>
      <c r="K191" s="49">
        <f>VLOOKUP(B191,GD_LCD_HS_LNS!$B$4:$E$914,4,FALSE)</f>
        <v>4921000</v>
      </c>
      <c r="L191" s="49">
        <f t="shared" si="1"/>
        <v>393680</v>
      </c>
      <c r="M191" s="173">
        <f t="shared" si="2"/>
        <v>73815</v>
      </c>
      <c r="N191" s="173">
        <f t="shared" si="3"/>
        <v>49210</v>
      </c>
      <c r="O191" s="173">
        <f t="shared" si="4"/>
        <v>516705</v>
      </c>
      <c r="P191" s="173">
        <f>VLOOKUP(B191,GD_CHAM_CONG!$C$1:$BI$778,58,FALSE)</f>
        <v>0</v>
      </c>
      <c r="Q191">
        <f>VLOOKUP(B191,GD_CHAM_CONG!$C$1:$BJ$778,59,FALSE)</f>
        <v>0</v>
      </c>
    </row>
    <row r="192" spans="1:17" ht="14.25">
      <c r="A192" s="36">
        <v>188</v>
      </c>
      <c r="B192" s="38">
        <f>RPT_DOAN_PHI!B192</f>
        <v>10702</v>
      </c>
      <c r="C192" s="38" t="str">
        <f>RPT_DOAN_PHI!C192</f>
        <v>Nguyễn Tuấn Anh</v>
      </c>
      <c r="D192" s="38" t="str">
        <f>RPT_DOAN_PHI!D192</f>
        <v>NV Lái xe - VHTTB</v>
      </c>
      <c r="E192" s="139"/>
      <c r="F192" s="145" t="str">
        <f>VLOOKUP($B192,GD_CHUNG!$B$5:$J$912,6,FALSE)</f>
        <v>HDKX</v>
      </c>
      <c r="G192" s="145">
        <f>VLOOKUP($B192,GD_CHUNG!$B$5:$J$912,7,FALSE)</f>
        <v>0</v>
      </c>
      <c r="H192" s="145">
        <f>VLOOKUP($B192,GD_CHUNG!$B$5:$J$912,8,FALSE)</f>
        <v>0</v>
      </c>
      <c r="I192" s="145">
        <f>VLOOKUP($B192,GD_CHUNG!$B$5:$J$912,9,FALSE)</f>
        <v>0</v>
      </c>
      <c r="J192" s="156">
        <f>IF(COUNTBLANK(GD_CHAM_CONG!U193:AJ193)&gt;=16,1,0)</f>
        <v>0</v>
      </c>
      <c r="K192" s="49">
        <f>VLOOKUP(B192,GD_LCD_HS_LNS!$B$4:$E$914,4,FALSE)</f>
        <v>4921000</v>
      </c>
      <c r="L192" s="49">
        <f t="shared" si="1"/>
        <v>393680</v>
      </c>
      <c r="M192" s="173">
        <f t="shared" si="2"/>
        <v>73815</v>
      </c>
      <c r="N192" s="173">
        <f t="shared" si="3"/>
        <v>49210</v>
      </c>
      <c r="O192" s="173">
        <f t="shared" si="4"/>
        <v>516705</v>
      </c>
      <c r="P192" s="173">
        <f>VLOOKUP(B192,GD_CHAM_CONG!$C$1:$BI$778,58,FALSE)</f>
        <v>0</v>
      </c>
      <c r="Q192">
        <f>VLOOKUP(B192,GD_CHAM_CONG!$C$1:$BJ$778,59,FALSE)</f>
        <v>0</v>
      </c>
    </row>
    <row r="193" spans="1:17" ht="14.25">
      <c r="A193" s="36">
        <v>189</v>
      </c>
      <c r="B193" s="38">
        <f>RPT_DOAN_PHI!B193</f>
        <v>10703</v>
      </c>
      <c r="C193" s="38" t="str">
        <f>RPT_DOAN_PHI!C193</f>
        <v>Trần Văn Dậu</v>
      </c>
      <c r="D193" s="38" t="str">
        <f>RPT_DOAN_PHI!D193</f>
        <v>NV Lái xe - VHTTB</v>
      </c>
      <c r="E193" s="139"/>
      <c r="F193" s="145" t="str">
        <f>VLOOKUP($B193,GD_CHUNG!$B$5:$J$912,6,FALSE)</f>
        <v>HDKX</v>
      </c>
      <c r="G193" s="145">
        <f>VLOOKUP($B193,GD_CHUNG!$B$5:$J$912,7,FALSE)</f>
        <v>0</v>
      </c>
      <c r="H193" s="145">
        <f>VLOOKUP($B193,GD_CHUNG!$B$5:$J$912,8,FALSE)</f>
        <v>0</v>
      </c>
      <c r="I193" s="145">
        <f>VLOOKUP($B193,GD_CHUNG!$B$5:$J$912,9,FALSE)</f>
        <v>0</v>
      </c>
      <c r="J193" s="156">
        <f>IF(COUNTBLANK(GD_CHAM_CONG!U194:AJ194)&gt;=16,1,0)</f>
        <v>0</v>
      </c>
      <c r="K193" s="49">
        <f>VLOOKUP(B193,GD_LCD_HS_LNS!$B$4:$E$914,4,FALSE)</f>
        <v>4921000</v>
      </c>
      <c r="L193" s="49">
        <f t="shared" si="1"/>
        <v>393680</v>
      </c>
      <c r="M193" s="173">
        <f t="shared" si="2"/>
        <v>73815</v>
      </c>
      <c r="N193" s="173">
        <f t="shared" si="3"/>
        <v>49210</v>
      </c>
      <c r="O193" s="173">
        <f t="shared" si="4"/>
        <v>516705</v>
      </c>
      <c r="P193" s="173">
        <f>VLOOKUP(B193,GD_CHAM_CONG!$C$1:$BI$778,58,FALSE)</f>
        <v>0</v>
      </c>
      <c r="Q193">
        <f>VLOOKUP(B193,GD_CHAM_CONG!$C$1:$BJ$778,59,FALSE)</f>
        <v>0</v>
      </c>
    </row>
    <row r="194" spans="1:17" ht="14.25">
      <c r="A194" s="36">
        <v>190</v>
      </c>
      <c r="B194" s="38">
        <f>RPT_DOAN_PHI!B194</f>
        <v>11140</v>
      </c>
      <c r="C194" s="38" t="str">
        <f>RPT_DOAN_PHI!C194</f>
        <v>Nguyễn Chí Công</v>
      </c>
      <c r="D194" s="38" t="str">
        <f>RPT_DOAN_PHI!D194</f>
        <v>NV Lái xe - VHTTB</v>
      </c>
      <c r="E194" s="139"/>
      <c r="F194" s="145" t="str">
        <f>VLOOKUP($B194,GD_CHUNG!$B$5:$J$912,6,FALSE)</f>
        <v>HDKX</v>
      </c>
      <c r="G194" s="145">
        <f>VLOOKUP($B194,GD_CHUNG!$B$5:$J$912,7,FALSE)</f>
        <v>0</v>
      </c>
      <c r="H194" s="145">
        <f>VLOOKUP($B194,GD_CHUNG!$B$5:$J$912,8,FALSE)</f>
        <v>0</v>
      </c>
      <c r="I194" s="145">
        <f>VLOOKUP($B194,GD_CHUNG!$B$5:$J$912,9,FALSE)</f>
        <v>0</v>
      </c>
      <c r="J194" s="156">
        <f>IF(COUNTBLANK(GD_CHAM_CONG!U195:AJ195)&gt;=16,1,0)</f>
        <v>0</v>
      </c>
      <c r="K194" s="49">
        <f>VLOOKUP(B194,GD_LCD_HS_LNS!$B$4:$E$914,4,FALSE)</f>
        <v>4166000</v>
      </c>
      <c r="L194" s="49">
        <f t="shared" si="1"/>
        <v>333280</v>
      </c>
      <c r="M194" s="173">
        <f t="shared" si="2"/>
        <v>62490</v>
      </c>
      <c r="N194" s="173">
        <f t="shared" si="3"/>
        <v>41660</v>
      </c>
      <c r="O194" s="173">
        <f t="shared" si="4"/>
        <v>437430</v>
      </c>
      <c r="P194" s="173">
        <f>VLOOKUP(B194,GD_CHAM_CONG!$C$1:$BI$778,58,FALSE)</f>
        <v>0</v>
      </c>
      <c r="Q194">
        <f>VLOOKUP(B194,GD_CHAM_CONG!$C$1:$BJ$778,59,FALSE)</f>
        <v>0</v>
      </c>
    </row>
    <row r="195" spans="1:17" ht="14.25">
      <c r="A195" s="36">
        <v>191</v>
      </c>
      <c r="B195" s="38">
        <f>RPT_DOAN_PHI!B195</f>
        <v>10685</v>
      </c>
      <c r="C195" s="38" t="str">
        <f>RPT_DOAN_PHI!C195</f>
        <v>Hà Minh Trí</v>
      </c>
      <c r="D195" s="38" t="str">
        <f>RPT_DOAN_PHI!D195</f>
        <v>Đội trưởng</v>
      </c>
      <c r="E195" s="139"/>
      <c r="F195" s="145" t="str">
        <f>VLOOKUP($B195,GD_CHUNG!$B$5:$J$912,6,FALSE)</f>
        <v>HDKX</v>
      </c>
      <c r="G195" s="145">
        <f>VLOOKUP($B195,GD_CHUNG!$B$5:$J$912,7,FALSE)</f>
        <v>0</v>
      </c>
      <c r="H195" s="145">
        <f>VLOOKUP($B195,GD_CHUNG!$B$5:$J$912,8,FALSE)</f>
        <v>0</v>
      </c>
      <c r="I195" s="145">
        <f>VLOOKUP($B195,GD_CHUNG!$B$5:$J$912,9,FALSE)</f>
        <v>0</v>
      </c>
      <c r="J195" s="156">
        <f>IF(COUNTBLANK(GD_CHAM_CONG!U196:AJ196)&gt;=16,1,0)</f>
        <v>0</v>
      </c>
      <c r="K195" s="49">
        <f>VLOOKUP(B195,GD_LCD_HS_LNS!$B$4:$E$914,4,FALSE)</f>
        <v>5115000</v>
      </c>
      <c r="L195" s="49">
        <f t="shared" si="1"/>
        <v>409200</v>
      </c>
      <c r="M195" s="173">
        <f t="shared" si="2"/>
        <v>76725</v>
      </c>
      <c r="N195" s="173">
        <f t="shared" si="3"/>
        <v>51150</v>
      </c>
      <c r="O195" s="173">
        <f t="shared" si="4"/>
        <v>537075</v>
      </c>
      <c r="P195" s="173">
        <f>VLOOKUP(B195,GD_CHAM_CONG!$C$1:$BI$778,58,FALSE)</f>
        <v>0</v>
      </c>
      <c r="Q195">
        <f>VLOOKUP(B195,GD_CHAM_CONG!$C$1:$BJ$778,59,FALSE)</f>
        <v>0</v>
      </c>
    </row>
    <row r="196" spans="1:17" ht="14.25">
      <c r="A196" s="36">
        <v>192</v>
      </c>
      <c r="B196" s="38">
        <f>RPT_DOAN_PHI!B196</f>
        <v>10709</v>
      </c>
      <c r="C196" s="38" t="str">
        <f>RPT_DOAN_PHI!C196</f>
        <v>Lê Hữu Thịnh</v>
      </c>
      <c r="D196" s="38" t="str">
        <f>RPT_DOAN_PHI!D196</f>
        <v>Đội phó</v>
      </c>
      <c r="E196" s="139"/>
      <c r="F196" s="145" t="str">
        <f>VLOOKUP($B196,GD_CHUNG!$B$5:$J$912,6,FALSE)</f>
        <v>HDKX</v>
      </c>
      <c r="G196" s="145">
        <f>VLOOKUP($B196,GD_CHUNG!$B$5:$J$912,7,FALSE)</f>
        <v>0</v>
      </c>
      <c r="H196" s="145">
        <f>VLOOKUP($B196,GD_CHUNG!$B$5:$J$912,8,FALSE)</f>
        <v>0</v>
      </c>
      <c r="I196" s="145">
        <f>VLOOKUP($B196,GD_CHUNG!$B$5:$J$912,9,FALSE)</f>
        <v>0</v>
      </c>
      <c r="J196" s="156">
        <f>IF(COUNTBLANK(GD_CHAM_CONG!U197:AJ197)&gt;=16,1,0)</f>
        <v>0</v>
      </c>
      <c r="K196" s="49">
        <f>VLOOKUP(B196,GD_LCD_HS_LNS!$B$4:$E$914,4,FALSE)</f>
        <v>4921000</v>
      </c>
      <c r="L196" s="49">
        <f t="shared" si="1"/>
        <v>393680</v>
      </c>
      <c r="M196" s="173">
        <f t="shared" si="2"/>
        <v>73815</v>
      </c>
      <c r="N196" s="173">
        <f t="shared" si="3"/>
        <v>49210</v>
      </c>
      <c r="O196" s="173">
        <f t="shared" si="4"/>
        <v>516705</v>
      </c>
      <c r="P196" s="173">
        <f>VLOOKUP(B196,GD_CHAM_CONG!$C$1:$BI$778,58,FALSE)</f>
        <v>0</v>
      </c>
      <c r="Q196">
        <f>VLOOKUP(B196,GD_CHAM_CONG!$C$1:$BJ$778,59,FALSE)</f>
        <v>0</v>
      </c>
    </row>
    <row r="197" spans="1:17" ht="14.25">
      <c r="A197" s="36">
        <v>193</v>
      </c>
      <c r="B197" s="38">
        <f>RPT_DOAN_PHI!B197</f>
        <v>10715</v>
      </c>
      <c r="C197" s="38" t="str">
        <f>RPT_DOAN_PHI!C197</f>
        <v>Trần Văn Lộc</v>
      </c>
      <c r="D197" s="38" t="str">
        <f>RPT_DOAN_PHI!D197</f>
        <v>Đội phó</v>
      </c>
      <c r="E197" s="139"/>
      <c r="F197" s="145" t="str">
        <f>VLOOKUP($B197,GD_CHUNG!$B$5:$J$912,6,FALSE)</f>
        <v>HDKX</v>
      </c>
      <c r="G197" s="145">
        <f>VLOOKUP($B197,GD_CHUNG!$B$5:$J$912,7,FALSE)</f>
        <v>0</v>
      </c>
      <c r="H197" s="145">
        <f>VLOOKUP($B197,GD_CHUNG!$B$5:$J$912,8,FALSE)</f>
        <v>0</v>
      </c>
      <c r="I197" s="145">
        <f>VLOOKUP($B197,GD_CHUNG!$B$5:$J$912,9,FALSE)</f>
        <v>0</v>
      </c>
      <c r="J197" s="156">
        <f>IF(COUNTBLANK(GD_CHAM_CONG!U198:AJ198)&gt;=16,1,0)</f>
        <v>0</v>
      </c>
      <c r="K197" s="49">
        <f>VLOOKUP(B197,GD_LCD_HS_LNS!$B$4:$E$914,4,FALSE)</f>
        <v>4921000</v>
      </c>
      <c r="L197" s="49">
        <f t="shared" si="1"/>
        <v>393680</v>
      </c>
      <c r="M197" s="173">
        <f t="shared" si="2"/>
        <v>73815</v>
      </c>
      <c r="N197" s="173">
        <f t="shared" si="3"/>
        <v>49210</v>
      </c>
      <c r="O197" s="173">
        <f t="shared" si="4"/>
        <v>516705</v>
      </c>
      <c r="P197" s="173">
        <f>VLOOKUP(B197,GD_CHAM_CONG!$C$1:$BI$778,58,FALSE)</f>
        <v>0</v>
      </c>
      <c r="Q197">
        <f>VLOOKUP(B197,GD_CHAM_CONG!$C$1:$BJ$778,59,FALSE)</f>
        <v>0</v>
      </c>
    </row>
    <row r="198" spans="1:17" ht="14.25">
      <c r="A198" s="36">
        <v>194</v>
      </c>
      <c r="B198" s="38">
        <f>RPT_DOAN_PHI!B198</f>
        <v>10734</v>
      </c>
      <c r="C198" s="38" t="str">
        <f>RPT_DOAN_PHI!C198</f>
        <v>Trần Duy Hải</v>
      </c>
      <c r="D198" s="38" t="str">
        <f>RPT_DOAN_PHI!D198</f>
        <v>Đội phó</v>
      </c>
      <c r="E198" s="139"/>
      <c r="F198" s="145" t="str">
        <f>VLOOKUP($B198,GD_CHUNG!$B$5:$J$912,6,FALSE)</f>
        <v>HDKX</v>
      </c>
      <c r="G198" s="145">
        <f>VLOOKUP($B198,GD_CHUNG!$B$5:$J$912,7,FALSE)</f>
        <v>0</v>
      </c>
      <c r="H198" s="145">
        <f>VLOOKUP($B198,GD_CHUNG!$B$5:$J$912,8,FALSE)</f>
        <v>0</v>
      </c>
      <c r="I198" s="145">
        <f>VLOOKUP($B198,GD_CHUNG!$B$5:$J$912,9,FALSE)</f>
        <v>0</v>
      </c>
      <c r="J198" s="156">
        <f>IF(COUNTBLANK(GD_CHAM_CONG!U199:AJ199)&gt;=16,1,0)</f>
        <v>0</v>
      </c>
      <c r="K198" s="49">
        <f>VLOOKUP(B198,GD_LCD_HS_LNS!$B$4:$E$914,4,FALSE)</f>
        <v>4921000</v>
      </c>
      <c r="L198" s="49">
        <f t="shared" si="1"/>
        <v>393680</v>
      </c>
      <c r="M198" s="173">
        <f t="shared" si="2"/>
        <v>73815</v>
      </c>
      <c r="N198" s="173">
        <f t="shared" si="3"/>
        <v>49210</v>
      </c>
      <c r="O198" s="173">
        <f t="shared" si="4"/>
        <v>516705</v>
      </c>
      <c r="P198" s="173">
        <f>VLOOKUP(B198,GD_CHAM_CONG!$C$1:$BI$778,58,FALSE)</f>
        <v>0</v>
      </c>
      <c r="Q198">
        <f>VLOOKUP(B198,GD_CHAM_CONG!$C$1:$BJ$778,59,FALSE)</f>
        <v>0</v>
      </c>
    </row>
    <row r="199" spans="1:17" ht="14.25">
      <c r="A199" s="36">
        <v>195</v>
      </c>
      <c r="B199" s="38">
        <f>RPT_DOAN_PHI!B199</f>
        <v>10646</v>
      </c>
      <c r="C199" s="38" t="str">
        <f>RPT_DOAN_PHI!C199</f>
        <v>Lê Ngọc Cường</v>
      </c>
      <c r="D199" s="38" t="str">
        <f>RPT_DOAN_PHI!D199</f>
        <v>NV Lái xe - VHTTB</v>
      </c>
      <c r="E199" s="139"/>
      <c r="F199" s="145" t="str">
        <f>VLOOKUP($B199,GD_CHUNG!$B$5:$J$912,6,FALSE)</f>
        <v>HDKX</v>
      </c>
      <c r="G199" s="145">
        <f>VLOOKUP($B199,GD_CHUNG!$B$5:$J$912,7,FALSE)</f>
        <v>0</v>
      </c>
      <c r="H199" s="145">
        <f>VLOOKUP($B199,GD_CHUNG!$B$5:$J$912,8,FALSE)</f>
        <v>0</v>
      </c>
      <c r="I199" s="145">
        <f>VLOOKUP($B199,GD_CHUNG!$B$5:$J$912,9,FALSE)</f>
        <v>0</v>
      </c>
      <c r="J199" s="156">
        <f>IF(COUNTBLANK(GD_CHAM_CONG!U200:AJ200)&gt;=16,1,0)</f>
        <v>0</v>
      </c>
      <c r="K199" s="49">
        <f>VLOOKUP(B199,GD_LCD_HS_LNS!$B$4:$E$914,4,FALSE)</f>
        <v>4166000</v>
      </c>
      <c r="L199" s="49">
        <f t="shared" si="1"/>
        <v>333280</v>
      </c>
      <c r="M199" s="173">
        <f t="shared" si="2"/>
        <v>62490</v>
      </c>
      <c r="N199" s="173">
        <f t="shared" si="3"/>
        <v>41660</v>
      </c>
      <c r="O199" s="173">
        <f t="shared" si="4"/>
        <v>437430</v>
      </c>
      <c r="P199" s="173">
        <f>VLOOKUP(B199,GD_CHAM_CONG!$C$1:$BI$778,58,FALSE)</f>
        <v>0</v>
      </c>
      <c r="Q199">
        <f>VLOOKUP(B199,GD_CHAM_CONG!$C$1:$BJ$778,59,FALSE)</f>
        <v>0</v>
      </c>
    </row>
    <row r="200" spans="1:17" ht="14.25">
      <c r="A200" s="36">
        <v>196</v>
      </c>
      <c r="B200" s="38">
        <f>RPT_DOAN_PHI!B200</f>
        <v>10647</v>
      </c>
      <c r="C200" s="38" t="str">
        <f>RPT_DOAN_PHI!C200</f>
        <v>Nguyễn Tiến Anh</v>
      </c>
      <c r="D200" s="38" t="str">
        <f>RPT_DOAN_PHI!D200</f>
        <v>Nhân viên Bốc xếp</v>
      </c>
      <c r="E200" s="139"/>
      <c r="F200" s="145" t="str">
        <f>VLOOKUP($B200,GD_CHUNG!$B$5:$J$912,6,FALSE)</f>
        <v>HD3N</v>
      </c>
      <c r="G200" s="145">
        <f>VLOOKUP($B200,GD_CHUNG!$B$5:$J$912,7,FALSE)</f>
        <v>0</v>
      </c>
      <c r="H200" s="145">
        <f>VLOOKUP($B200,GD_CHUNG!$B$5:$J$912,8,FALSE)</f>
        <v>0</v>
      </c>
      <c r="I200" s="145">
        <f>VLOOKUP($B200,GD_CHUNG!$B$5:$J$912,9,FALSE)</f>
        <v>0</v>
      </c>
      <c r="J200" s="156">
        <f>IF(COUNTBLANK(GD_CHAM_CONG!U201:AJ201)&gt;=16,1,0)</f>
        <v>0</v>
      </c>
      <c r="K200" s="49">
        <f>VLOOKUP(B200,GD_LCD_HS_LNS!$B$4:$E$914,4,FALSE)</f>
        <v>3778000</v>
      </c>
      <c r="L200" s="49">
        <f t="shared" si="1"/>
        <v>302240</v>
      </c>
      <c r="M200" s="173">
        <f t="shared" si="2"/>
        <v>56670</v>
      </c>
      <c r="N200" s="173">
        <f t="shared" si="3"/>
        <v>37780</v>
      </c>
      <c r="O200" s="173">
        <f t="shared" si="4"/>
        <v>396690</v>
      </c>
      <c r="P200" s="173">
        <f>VLOOKUP(B200,GD_CHAM_CONG!$C$1:$BI$778,58,FALSE)</f>
        <v>0</v>
      </c>
      <c r="Q200">
        <f>VLOOKUP(B200,GD_CHAM_CONG!$C$1:$BJ$778,59,FALSE)</f>
        <v>0</v>
      </c>
    </row>
    <row r="201" spans="1:17" ht="14.25">
      <c r="A201" s="36">
        <v>197</v>
      </c>
      <c r="B201" s="38">
        <f>RPT_DOAN_PHI!B201</f>
        <v>10650</v>
      </c>
      <c r="C201" s="38" t="str">
        <f>RPT_DOAN_PHI!C201</f>
        <v>Ngô Ngọc Hảo</v>
      </c>
      <c r="D201" s="38" t="str">
        <f>RPT_DOAN_PHI!D201</f>
        <v>Nhân viên Bốc xếp</v>
      </c>
      <c r="E201" s="139"/>
      <c r="F201" s="145" t="str">
        <f>VLOOKUP($B201,GD_CHUNG!$B$5:$J$912,6,FALSE)</f>
        <v>HD3N</v>
      </c>
      <c r="G201" s="145">
        <f>VLOOKUP($B201,GD_CHUNG!$B$5:$J$912,7,FALSE)</f>
        <v>0</v>
      </c>
      <c r="H201" s="145">
        <f>VLOOKUP($B201,GD_CHUNG!$B$5:$J$912,8,FALSE)</f>
        <v>0</v>
      </c>
      <c r="I201" s="145">
        <f>VLOOKUP($B201,GD_CHUNG!$B$5:$J$912,9,FALSE)</f>
        <v>0</v>
      </c>
      <c r="J201" s="156">
        <f>IF(COUNTBLANK(GD_CHAM_CONG!U202:AJ202)&gt;=16,1,0)</f>
        <v>0</v>
      </c>
      <c r="K201" s="49">
        <f>VLOOKUP(B201,GD_LCD_HS_LNS!$B$4:$E$914,4,FALSE)</f>
        <v>3778000</v>
      </c>
      <c r="L201" s="49">
        <f t="shared" si="1"/>
        <v>302240</v>
      </c>
      <c r="M201" s="173">
        <f t="shared" si="2"/>
        <v>56670</v>
      </c>
      <c r="N201" s="173">
        <f t="shared" si="3"/>
        <v>37780</v>
      </c>
      <c r="O201" s="173">
        <f t="shared" si="4"/>
        <v>396690</v>
      </c>
      <c r="P201" s="173">
        <f>VLOOKUP(B201,GD_CHAM_CONG!$C$1:$BI$778,58,FALSE)</f>
        <v>0</v>
      </c>
      <c r="Q201">
        <f>VLOOKUP(B201,GD_CHAM_CONG!$C$1:$BJ$778,59,FALSE)</f>
        <v>0</v>
      </c>
    </row>
    <row r="202" spans="1:17" ht="14.25">
      <c r="A202" s="36">
        <v>198</v>
      </c>
      <c r="B202" s="38">
        <f>RPT_DOAN_PHI!B202</f>
        <v>10652</v>
      </c>
      <c r="C202" s="38" t="str">
        <f>RPT_DOAN_PHI!C202</f>
        <v>Trương Văn Triệu</v>
      </c>
      <c r="D202" s="38" t="str">
        <f>RPT_DOAN_PHI!D202</f>
        <v>Nhân viên Bốc xếp</v>
      </c>
      <c r="E202" s="139"/>
      <c r="F202" s="145" t="str">
        <f>VLOOKUP($B202,GD_CHUNG!$B$5:$J$912,6,FALSE)</f>
        <v>HD3N</v>
      </c>
      <c r="G202" s="145">
        <f>VLOOKUP($B202,GD_CHUNG!$B$5:$J$912,7,FALSE)</f>
        <v>0</v>
      </c>
      <c r="H202" s="145">
        <f>VLOOKUP($B202,GD_CHUNG!$B$5:$J$912,8,FALSE)</f>
        <v>0</v>
      </c>
      <c r="I202" s="145">
        <f>VLOOKUP($B202,GD_CHUNG!$B$5:$J$912,9,FALSE)</f>
        <v>0</v>
      </c>
      <c r="J202" s="156">
        <f>IF(COUNTBLANK(GD_CHAM_CONG!U203:AJ203)&gt;=16,1,0)</f>
        <v>0</v>
      </c>
      <c r="K202" s="49">
        <f>VLOOKUP(B202,GD_LCD_HS_LNS!$B$4:$E$914,4,FALSE)</f>
        <v>3778000</v>
      </c>
      <c r="L202" s="49">
        <f t="shared" si="1"/>
        <v>302240</v>
      </c>
      <c r="M202" s="173">
        <f t="shared" si="2"/>
        <v>56670</v>
      </c>
      <c r="N202" s="173">
        <f t="shared" si="3"/>
        <v>37780</v>
      </c>
      <c r="O202" s="173">
        <f t="shared" si="4"/>
        <v>396690</v>
      </c>
      <c r="P202" s="173">
        <f>VLOOKUP(B202,GD_CHAM_CONG!$C$1:$BI$778,58,FALSE)</f>
        <v>0</v>
      </c>
      <c r="Q202">
        <f>VLOOKUP(B202,GD_CHAM_CONG!$C$1:$BJ$778,59,FALSE)</f>
        <v>0</v>
      </c>
    </row>
    <row r="203" spans="1:17" ht="14.25">
      <c r="A203" s="36">
        <v>199</v>
      </c>
      <c r="B203" s="38">
        <f>RPT_DOAN_PHI!B203</f>
        <v>10653</v>
      </c>
      <c r="C203" s="38" t="str">
        <f>RPT_DOAN_PHI!C203</f>
        <v>Nguyễn Ngọc Nam</v>
      </c>
      <c r="D203" s="38" t="str">
        <f>RPT_DOAN_PHI!D203</f>
        <v>Nhân viên Bốc xếp</v>
      </c>
      <c r="E203" s="139"/>
      <c r="F203" s="145" t="str">
        <f>VLOOKUP($B203,GD_CHUNG!$B$5:$J$912,6,FALSE)</f>
        <v>HD3N</v>
      </c>
      <c r="G203" s="145">
        <f>VLOOKUP($B203,GD_CHUNG!$B$5:$J$912,7,FALSE)</f>
        <v>0</v>
      </c>
      <c r="H203" s="145">
        <f>VLOOKUP($B203,GD_CHUNG!$B$5:$J$912,8,FALSE)</f>
        <v>0</v>
      </c>
      <c r="I203" s="145">
        <f>VLOOKUP($B203,GD_CHUNG!$B$5:$J$912,9,FALSE)</f>
        <v>0</v>
      </c>
      <c r="J203" s="156">
        <f>IF(COUNTBLANK(GD_CHAM_CONG!U204:AJ204)&gt;=16,1,0)</f>
        <v>0</v>
      </c>
      <c r="K203" s="49">
        <f>VLOOKUP(B203,GD_LCD_HS_LNS!$B$4:$E$914,4,FALSE)</f>
        <v>3778000</v>
      </c>
      <c r="L203" s="49">
        <f t="shared" si="1"/>
        <v>302240</v>
      </c>
      <c r="M203" s="173">
        <f t="shared" si="2"/>
        <v>56670</v>
      </c>
      <c r="N203" s="173">
        <f t="shared" si="3"/>
        <v>37780</v>
      </c>
      <c r="O203" s="173">
        <f t="shared" si="4"/>
        <v>396690</v>
      </c>
      <c r="P203" s="173">
        <f>VLOOKUP(B203,GD_CHAM_CONG!$C$1:$BI$778,58,FALSE)</f>
        <v>0</v>
      </c>
      <c r="Q203">
        <f>VLOOKUP(B203,GD_CHAM_CONG!$C$1:$BJ$778,59,FALSE)</f>
        <v>0</v>
      </c>
    </row>
    <row r="204" spans="1:17" ht="14.25">
      <c r="A204" s="36">
        <v>200</v>
      </c>
      <c r="B204" s="38">
        <f>RPT_DOAN_PHI!B204</f>
        <v>10655</v>
      </c>
      <c r="C204" s="38" t="str">
        <f>RPT_DOAN_PHI!C204</f>
        <v>Nguyễn Chiến Thắng</v>
      </c>
      <c r="D204" s="38" t="str">
        <f>RPT_DOAN_PHI!D204</f>
        <v>Nhân viên Bốc xếp</v>
      </c>
      <c r="E204" s="139"/>
      <c r="F204" s="145" t="str">
        <f>VLOOKUP($B204,GD_CHUNG!$B$5:$J$912,6,FALSE)</f>
        <v>HD3N</v>
      </c>
      <c r="G204" s="145">
        <f>VLOOKUP($B204,GD_CHUNG!$B$5:$J$912,7,FALSE)</f>
        <v>0</v>
      </c>
      <c r="H204" s="145">
        <f>VLOOKUP($B204,GD_CHUNG!$B$5:$J$912,8,FALSE)</f>
        <v>0</v>
      </c>
      <c r="I204" s="145">
        <f>VLOOKUP($B204,GD_CHUNG!$B$5:$J$912,9,FALSE)</f>
        <v>0</v>
      </c>
      <c r="J204" s="156">
        <f>IF(COUNTBLANK(GD_CHAM_CONG!U205:AJ205)&gt;=16,1,0)</f>
        <v>0</v>
      </c>
      <c r="K204" s="49">
        <f>VLOOKUP(B204,GD_LCD_HS_LNS!$B$4:$E$914,4,FALSE)</f>
        <v>3778000</v>
      </c>
      <c r="L204" s="49">
        <f t="shared" si="1"/>
        <v>302240</v>
      </c>
      <c r="M204" s="173">
        <f t="shared" si="2"/>
        <v>56670</v>
      </c>
      <c r="N204" s="173">
        <f t="shared" si="3"/>
        <v>37780</v>
      </c>
      <c r="O204" s="173">
        <f t="shared" si="4"/>
        <v>396690</v>
      </c>
      <c r="P204" s="173">
        <f>VLOOKUP(B204,GD_CHAM_CONG!$C$1:$BI$778,58,FALSE)</f>
        <v>0</v>
      </c>
      <c r="Q204">
        <f>VLOOKUP(B204,GD_CHAM_CONG!$C$1:$BJ$778,59,FALSE)</f>
        <v>0</v>
      </c>
    </row>
    <row r="205" spans="1:17" ht="14.25">
      <c r="A205" s="36">
        <v>201</v>
      </c>
      <c r="B205" s="38">
        <f>RPT_DOAN_PHI!B205</f>
        <v>10659</v>
      </c>
      <c r="C205" s="38" t="str">
        <f>RPT_DOAN_PHI!C205</f>
        <v>Ngô Ngọc Tiến</v>
      </c>
      <c r="D205" s="38" t="str">
        <f>RPT_DOAN_PHI!D205</f>
        <v>Nhân viên Bốc xếp</v>
      </c>
      <c r="E205" s="139"/>
      <c r="F205" s="145" t="str">
        <f>VLOOKUP($B205,GD_CHUNG!$B$5:$J$912,6,FALSE)</f>
        <v>HD3N</v>
      </c>
      <c r="G205" s="145">
        <f>VLOOKUP($B205,GD_CHUNG!$B$5:$J$912,7,FALSE)</f>
        <v>0</v>
      </c>
      <c r="H205" s="145">
        <f>VLOOKUP($B205,GD_CHUNG!$B$5:$J$912,8,FALSE)</f>
        <v>0</v>
      </c>
      <c r="I205" s="145">
        <f>VLOOKUP($B205,GD_CHUNG!$B$5:$J$912,9,FALSE)</f>
        <v>0</v>
      </c>
      <c r="J205" s="156">
        <f>IF(COUNTBLANK(GD_CHAM_CONG!U206:AJ206)&gt;=16,1,0)</f>
        <v>0</v>
      </c>
      <c r="K205" s="49">
        <f>VLOOKUP(B205,GD_LCD_HS_LNS!$B$4:$E$914,4,FALSE)</f>
        <v>3778000</v>
      </c>
      <c r="L205" s="49">
        <f t="shared" si="1"/>
        <v>302240</v>
      </c>
      <c r="M205" s="173">
        <f t="shared" si="2"/>
        <v>56670</v>
      </c>
      <c r="N205" s="173">
        <f t="shared" si="3"/>
        <v>37780</v>
      </c>
      <c r="O205" s="173">
        <f t="shared" si="4"/>
        <v>396690</v>
      </c>
      <c r="P205" s="173">
        <f>VLOOKUP(B205,GD_CHAM_CONG!$C$1:$BI$778,58,FALSE)</f>
        <v>0</v>
      </c>
      <c r="Q205">
        <f>VLOOKUP(B205,GD_CHAM_CONG!$C$1:$BJ$778,59,FALSE)</f>
        <v>0</v>
      </c>
    </row>
    <row r="206" spans="1:17" ht="14.25">
      <c r="A206" s="36">
        <v>202</v>
      </c>
      <c r="B206" s="38">
        <f>RPT_DOAN_PHI!B206</f>
        <v>10662</v>
      </c>
      <c r="C206" s="38" t="str">
        <f>RPT_DOAN_PHI!C206</f>
        <v>Trần Văn Tĩnh</v>
      </c>
      <c r="D206" s="38" t="str">
        <f>RPT_DOAN_PHI!D206</f>
        <v>Nhân viên Bốc xếp</v>
      </c>
      <c r="E206" s="139"/>
      <c r="F206" s="145" t="str">
        <f>VLOOKUP($B206,GD_CHUNG!$B$5:$J$912,6,FALSE)</f>
        <v>HD3N</v>
      </c>
      <c r="G206" s="145">
        <f>VLOOKUP($B206,GD_CHUNG!$B$5:$J$912,7,FALSE)</f>
        <v>0</v>
      </c>
      <c r="H206" s="145">
        <f>VLOOKUP($B206,GD_CHUNG!$B$5:$J$912,8,FALSE)</f>
        <v>0</v>
      </c>
      <c r="I206" s="145">
        <f>VLOOKUP($B206,GD_CHUNG!$B$5:$J$912,9,FALSE)</f>
        <v>0</v>
      </c>
      <c r="J206" s="156">
        <f>IF(COUNTBLANK(GD_CHAM_CONG!U207:AJ207)&gt;=16,1,0)</f>
        <v>0</v>
      </c>
      <c r="K206" s="49">
        <f>VLOOKUP(B206,GD_LCD_HS_LNS!$B$4:$E$914,4,FALSE)</f>
        <v>3778000</v>
      </c>
      <c r="L206" s="49">
        <f t="shared" si="1"/>
        <v>302240</v>
      </c>
      <c r="M206" s="173">
        <f t="shared" si="2"/>
        <v>56670</v>
      </c>
      <c r="N206" s="173">
        <f t="shared" si="3"/>
        <v>37780</v>
      </c>
      <c r="O206" s="173">
        <f t="shared" si="4"/>
        <v>396690</v>
      </c>
      <c r="P206" s="173">
        <f>VLOOKUP(B206,GD_CHAM_CONG!$C$1:$BI$778,58,FALSE)</f>
        <v>0</v>
      </c>
      <c r="Q206">
        <f>VLOOKUP(B206,GD_CHAM_CONG!$C$1:$BJ$778,59,FALSE)</f>
        <v>0</v>
      </c>
    </row>
    <row r="207" spans="1:17" ht="14.25">
      <c r="A207" s="36">
        <v>203</v>
      </c>
      <c r="B207" s="38">
        <f>RPT_DOAN_PHI!B207</f>
        <v>10663</v>
      </c>
      <c r="C207" s="38" t="str">
        <f>RPT_DOAN_PHI!C207</f>
        <v>Khổng Vũ Hùng</v>
      </c>
      <c r="D207" s="38" t="str">
        <f>RPT_DOAN_PHI!D207</f>
        <v>Nhân viên Bốc xếp</v>
      </c>
      <c r="E207" s="139"/>
      <c r="F207" s="145" t="str">
        <f>VLOOKUP($B207,GD_CHUNG!$B$5:$J$912,6,FALSE)</f>
        <v>HD3N</v>
      </c>
      <c r="G207" s="145">
        <f>VLOOKUP($B207,GD_CHUNG!$B$5:$J$912,7,FALSE)</f>
        <v>0</v>
      </c>
      <c r="H207" s="145">
        <f>VLOOKUP($B207,GD_CHUNG!$B$5:$J$912,8,FALSE)</f>
        <v>0</v>
      </c>
      <c r="I207" s="145">
        <f>VLOOKUP($B207,GD_CHUNG!$B$5:$J$912,9,FALSE)</f>
        <v>0</v>
      </c>
      <c r="J207" s="156">
        <f>IF(COUNTBLANK(GD_CHAM_CONG!U208:AJ208)&gt;=16,1,0)</f>
        <v>0</v>
      </c>
      <c r="K207" s="49">
        <f>VLOOKUP(B207,GD_LCD_HS_LNS!$B$4:$E$914,4,FALSE)</f>
        <v>3778000</v>
      </c>
      <c r="L207" s="49">
        <f t="shared" si="1"/>
        <v>302240</v>
      </c>
      <c r="M207" s="173">
        <f t="shared" si="2"/>
        <v>56670</v>
      </c>
      <c r="N207" s="173">
        <f t="shared" si="3"/>
        <v>37780</v>
      </c>
      <c r="O207" s="173">
        <f t="shared" si="4"/>
        <v>396690</v>
      </c>
      <c r="P207" s="173">
        <f>VLOOKUP(B207,GD_CHAM_CONG!$C$1:$BI$778,58,FALSE)</f>
        <v>0</v>
      </c>
      <c r="Q207">
        <f>VLOOKUP(B207,GD_CHAM_CONG!$C$1:$BJ$778,59,FALSE)</f>
        <v>0</v>
      </c>
    </row>
    <row r="208" spans="1:17" ht="14.25">
      <c r="A208" s="36">
        <v>204</v>
      </c>
      <c r="B208" s="38">
        <f>RPT_DOAN_PHI!B208</f>
        <v>10664</v>
      </c>
      <c r="C208" s="38" t="str">
        <f>RPT_DOAN_PHI!C208</f>
        <v>Phan Bá Tráng</v>
      </c>
      <c r="D208" s="38" t="str">
        <f>RPT_DOAN_PHI!D208</f>
        <v>Nhân viên Bốc xếp</v>
      </c>
      <c r="E208" s="139"/>
      <c r="F208" s="145" t="str">
        <f>VLOOKUP($B208,GD_CHUNG!$B$5:$J$912,6,FALSE)</f>
        <v>HD3N</v>
      </c>
      <c r="G208" s="145">
        <f>VLOOKUP($B208,GD_CHUNG!$B$5:$J$912,7,FALSE)</f>
        <v>0</v>
      </c>
      <c r="H208" s="145">
        <f>VLOOKUP($B208,GD_CHUNG!$B$5:$J$912,8,FALSE)</f>
        <v>0</v>
      </c>
      <c r="I208" s="145">
        <f>VLOOKUP($B208,GD_CHUNG!$B$5:$J$912,9,FALSE)</f>
        <v>0</v>
      </c>
      <c r="J208" s="156">
        <f>IF(COUNTBLANK(GD_CHAM_CONG!U209:AJ209)&gt;=16,1,0)</f>
        <v>0</v>
      </c>
      <c r="K208" s="49">
        <f>VLOOKUP(B208,GD_LCD_HS_LNS!$B$4:$E$914,4,FALSE)</f>
        <v>3778000</v>
      </c>
      <c r="L208" s="49">
        <f t="shared" si="1"/>
        <v>302240</v>
      </c>
      <c r="M208" s="173">
        <f t="shared" si="2"/>
        <v>56670</v>
      </c>
      <c r="N208" s="173">
        <f t="shared" si="3"/>
        <v>37780</v>
      </c>
      <c r="O208" s="173">
        <f t="shared" si="4"/>
        <v>396690</v>
      </c>
      <c r="P208" s="173">
        <f>VLOOKUP(B208,GD_CHAM_CONG!$C$1:$BI$778,58,FALSE)</f>
        <v>0</v>
      </c>
      <c r="Q208">
        <f>VLOOKUP(B208,GD_CHAM_CONG!$C$1:$BJ$778,59,FALSE)</f>
        <v>0</v>
      </c>
    </row>
    <row r="209" spans="1:17" ht="14.25">
      <c r="A209" s="36">
        <v>205</v>
      </c>
      <c r="B209" s="38">
        <f>RPT_DOAN_PHI!B209</f>
        <v>10666</v>
      </c>
      <c r="C209" s="38" t="str">
        <f>RPT_DOAN_PHI!C209</f>
        <v>Phạm Quang Trung</v>
      </c>
      <c r="D209" s="38" t="str">
        <f>RPT_DOAN_PHI!D209</f>
        <v>Nhân viên Bốc xếp</v>
      </c>
      <c r="E209" s="139"/>
      <c r="F209" s="145" t="str">
        <f>VLOOKUP($B209,GD_CHUNG!$B$5:$J$912,6,FALSE)</f>
        <v>HD3N</v>
      </c>
      <c r="G209" s="145">
        <f>VLOOKUP($B209,GD_CHUNG!$B$5:$J$912,7,FALSE)</f>
        <v>0</v>
      </c>
      <c r="H209" s="145">
        <f>VLOOKUP($B209,GD_CHUNG!$B$5:$J$912,8,FALSE)</f>
        <v>0</v>
      </c>
      <c r="I209" s="145">
        <f>VLOOKUP($B209,GD_CHUNG!$B$5:$J$912,9,FALSE)</f>
        <v>0</v>
      </c>
      <c r="J209" s="156">
        <f>IF(COUNTBLANK(GD_CHAM_CONG!U210:AJ210)&gt;=16,1,0)</f>
        <v>0</v>
      </c>
      <c r="K209" s="49">
        <f>VLOOKUP(B209,GD_LCD_HS_LNS!$B$4:$E$914,4,FALSE)</f>
        <v>3778000</v>
      </c>
      <c r="L209" s="49">
        <f t="shared" si="1"/>
        <v>302240</v>
      </c>
      <c r="M209" s="173">
        <f t="shared" si="2"/>
        <v>56670</v>
      </c>
      <c r="N209" s="173">
        <f t="shared" si="3"/>
        <v>37780</v>
      </c>
      <c r="O209" s="173">
        <f t="shared" si="4"/>
        <v>396690</v>
      </c>
      <c r="P209" s="173">
        <f>VLOOKUP(B209,GD_CHAM_CONG!$C$1:$BI$778,58,FALSE)</f>
        <v>0</v>
      </c>
      <c r="Q209">
        <f>VLOOKUP(B209,GD_CHAM_CONG!$C$1:$BJ$778,59,FALSE)</f>
        <v>0</v>
      </c>
    </row>
    <row r="210" spans="1:17" ht="14.25">
      <c r="A210" s="36">
        <v>206</v>
      </c>
      <c r="B210" s="38">
        <f>RPT_DOAN_PHI!B210</f>
        <v>10667</v>
      </c>
      <c r="C210" s="38" t="str">
        <f>RPT_DOAN_PHI!C210</f>
        <v>Nguyễn Phi Trường</v>
      </c>
      <c r="D210" s="38" t="str">
        <f>RPT_DOAN_PHI!D210</f>
        <v>Nhân viên Bốc xếp</v>
      </c>
      <c r="E210" s="139"/>
      <c r="F210" s="145" t="str">
        <f>VLOOKUP($B210,GD_CHUNG!$B$5:$J$912,6,FALSE)</f>
        <v>HD3N</v>
      </c>
      <c r="G210" s="145">
        <f>VLOOKUP($B210,GD_CHUNG!$B$5:$J$912,7,FALSE)</f>
        <v>0</v>
      </c>
      <c r="H210" s="145">
        <f>VLOOKUP($B210,GD_CHUNG!$B$5:$J$912,8,FALSE)</f>
        <v>0</v>
      </c>
      <c r="I210" s="145">
        <f>VLOOKUP($B210,GD_CHUNG!$B$5:$J$912,9,FALSE)</f>
        <v>0</v>
      </c>
      <c r="J210" s="156">
        <f>IF(COUNTBLANK(GD_CHAM_CONG!U211:AJ211)&gt;=16,1,0)</f>
        <v>0</v>
      </c>
      <c r="K210" s="49">
        <f>VLOOKUP(B210,GD_LCD_HS_LNS!$B$4:$E$914,4,FALSE)</f>
        <v>3778000</v>
      </c>
      <c r="L210" s="49">
        <f t="shared" si="1"/>
        <v>302240</v>
      </c>
      <c r="M210" s="173">
        <f t="shared" si="2"/>
        <v>56670</v>
      </c>
      <c r="N210" s="173">
        <f t="shared" si="3"/>
        <v>37780</v>
      </c>
      <c r="O210" s="173">
        <f t="shared" si="4"/>
        <v>396690</v>
      </c>
      <c r="P210" s="173">
        <f>VLOOKUP(B210,GD_CHAM_CONG!$C$1:$BI$778,58,FALSE)</f>
        <v>0</v>
      </c>
      <c r="Q210">
        <f>VLOOKUP(B210,GD_CHAM_CONG!$C$1:$BJ$778,59,FALSE)</f>
        <v>0</v>
      </c>
    </row>
    <row r="211" spans="1:17" ht="14.25">
      <c r="A211" s="36">
        <v>207</v>
      </c>
      <c r="B211" s="38">
        <f>RPT_DOAN_PHI!B211</f>
        <v>10668</v>
      </c>
      <c r="C211" s="38" t="str">
        <f>RPT_DOAN_PHI!C211</f>
        <v>Đới Minh Khoa</v>
      </c>
      <c r="D211" s="38" t="str">
        <f>RPT_DOAN_PHI!D211</f>
        <v>Nhân viên Bốc xếp</v>
      </c>
      <c r="E211" s="139"/>
      <c r="F211" s="145" t="str">
        <f>VLOOKUP($B211,GD_CHUNG!$B$5:$J$912,6,FALSE)</f>
        <v>HD3N</v>
      </c>
      <c r="G211" s="145">
        <f>VLOOKUP($B211,GD_CHUNG!$B$5:$J$912,7,FALSE)</f>
        <v>0</v>
      </c>
      <c r="H211" s="145">
        <f>VLOOKUP($B211,GD_CHUNG!$B$5:$J$912,8,FALSE)</f>
        <v>0</v>
      </c>
      <c r="I211" s="145">
        <f>VLOOKUP($B211,GD_CHUNG!$B$5:$J$912,9,FALSE)</f>
        <v>0</v>
      </c>
      <c r="J211" s="156">
        <f>IF(COUNTBLANK(GD_CHAM_CONG!U212:AJ212)&gt;=16,1,0)</f>
        <v>0</v>
      </c>
      <c r="K211" s="49">
        <f>VLOOKUP(B211,GD_LCD_HS_LNS!$B$4:$E$914,4,FALSE)</f>
        <v>3778000</v>
      </c>
      <c r="L211" s="49">
        <f t="shared" si="1"/>
        <v>302240</v>
      </c>
      <c r="M211" s="173">
        <f t="shared" si="2"/>
        <v>56670</v>
      </c>
      <c r="N211" s="173">
        <f t="shared" si="3"/>
        <v>37780</v>
      </c>
      <c r="O211" s="173">
        <f t="shared" si="4"/>
        <v>396690</v>
      </c>
      <c r="P211" s="173">
        <f>VLOOKUP(B211,GD_CHAM_CONG!$C$1:$BI$778,58,FALSE)</f>
        <v>0</v>
      </c>
      <c r="Q211">
        <f>VLOOKUP(B211,GD_CHAM_CONG!$C$1:$BJ$778,59,FALSE)</f>
        <v>0</v>
      </c>
    </row>
    <row r="212" spans="1:17" ht="14.25">
      <c r="A212" s="36">
        <v>208</v>
      </c>
      <c r="B212" s="38">
        <f>RPT_DOAN_PHI!B212</f>
        <v>10669</v>
      </c>
      <c r="C212" s="38" t="str">
        <f>RPT_DOAN_PHI!C212</f>
        <v>Nguyễn Xuân Tân</v>
      </c>
      <c r="D212" s="38" t="str">
        <f>RPT_DOAN_PHI!D212</f>
        <v>Nhân viên Bốc xếp</v>
      </c>
      <c r="E212" s="139"/>
      <c r="F212" s="145" t="str">
        <f>VLOOKUP($B212,GD_CHUNG!$B$5:$J$912,6,FALSE)</f>
        <v>HD3N</v>
      </c>
      <c r="G212" s="145">
        <f>VLOOKUP($B212,GD_CHUNG!$B$5:$J$912,7,FALSE)</f>
        <v>0</v>
      </c>
      <c r="H212" s="145">
        <f>VLOOKUP($B212,GD_CHUNG!$B$5:$J$912,8,FALSE)</f>
        <v>0</v>
      </c>
      <c r="I212" s="145">
        <f>VLOOKUP($B212,GD_CHUNG!$B$5:$J$912,9,FALSE)</f>
        <v>0</v>
      </c>
      <c r="J212" s="156">
        <f>IF(COUNTBLANK(GD_CHAM_CONG!U213:AJ213)&gt;=16,1,0)</f>
        <v>0</v>
      </c>
      <c r="K212" s="49">
        <f>VLOOKUP(B212,GD_LCD_HS_LNS!$B$4:$E$914,4,FALSE)</f>
        <v>3778000</v>
      </c>
      <c r="L212" s="49">
        <f t="shared" si="1"/>
        <v>302240</v>
      </c>
      <c r="M212" s="173">
        <f t="shared" si="2"/>
        <v>56670</v>
      </c>
      <c r="N212" s="173">
        <f t="shared" si="3"/>
        <v>37780</v>
      </c>
      <c r="O212" s="173">
        <f t="shared" si="4"/>
        <v>396690</v>
      </c>
      <c r="P212" s="173">
        <f>VLOOKUP(B212,GD_CHAM_CONG!$C$1:$BI$778,58,FALSE)</f>
        <v>0</v>
      </c>
      <c r="Q212">
        <f>VLOOKUP(B212,GD_CHAM_CONG!$C$1:$BJ$778,59,FALSE)</f>
        <v>0</v>
      </c>
    </row>
    <row r="213" spans="1:17" ht="14.25">
      <c r="A213" s="36">
        <v>209</v>
      </c>
      <c r="B213" s="38">
        <f>RPT_DOAN_PHI!B213</f>
        <v>10670</v>
      </c>
      <c r="C213" s="38" t="str">
        <f>RPT_DOAN_PHI!C213</f>
        <v>Nguyễn Văn Toàn</v>
      </c>
      <c r="D213" s="38" t="str">
        <f>RPT_DOAN_PHI!D213</f>
        <v>Nhân viên Bốc xếp</v>
      </c>
      <c r="E213" s="139"/>
      <c r="F213" s="145" t="str">
        <f>VLOOKUP($B213,GD_CHUNG!$B$5:$J$912,6,FALSE)</f>
        <v>HDKX</v>
      </c>
      <c r="G213" s="145">
        <f>VLOOKUP($B213,GD_CHUNG!$B$5:$J$912,7,FALSE)</f>
        <v>0</v>
      </c>
      <c r="H213" s="145">
        <f>VLOOKUP($B213,GD_CHUNG!$B$5:$J$912,8,FALSE)</f>
        <v>0</v>
      </c>
      <c r="I213" s="145">
        <f>VLOOKUP($B213,GD_CHUNG!$B$5:$J$912,9,FALSE)</f>
        <v>0</v>
      </c>
      <c r="J213" s="156">
        <f>IF(COUNTBLANK(GD_CHAM_CONG!U214:AJ214)&gt;=16,1,0)</f>
        <v>0</v>
      </c>
      <c r="K213" s="49">
        <f>VLOOKUP(B213,GD_LCD_HS_LNS!$B$4:$E$914,4,FALSE)</f>
        <v>3778000</v>
      </c>
      <c r="L213" s="49">
        <f t="shared" si="1"/>
        <v>302240</v>
      </c>
      <c r="M213" s="173">
        <f t="shared" si="2"/>
        <v>56670</v>
      </c>
      <c r="N213" s="173">
        <f t="shared" si="3"/>
        <v>37780</v>
      </c>
      <c r="O213" s="173">
        <f t="shared" si="4"/>
        <v>396690</v>
      </c>
      <c r="P213" s="173">
        <f>VLOOKUP(B213,GD_CHAM_CONG!$C$1:$BI$778,58,FALSE)</f>
        <v>0</v>
      </c>
      <c r="Q213">
        <f>VLOOKUP(B213,GD_CHAM_CONG!$C$1:$BJ$778,59,FALSE)</f>
        <v>0</v>
      </c>
    </row>
    <row r="214" spans="1:17" ht="14.25">
      <c r="A214" s="36">
        <v>210</v>
      </c>
      <c r="B214" s="38">
        <f>RPT_DOAN_PHI!B214</f>
        <v>10672</v>
      </c>
      <c r="C214" s="38" t="str">
        <f>RPT_DOAN_PHI!C214</f>
        <v>Triệu Tuấn Anh</v>
      </c>
      <c r="D214" s="38" t="str">
        <f>RPT_DOAN_PHI!D214</f>
        <v>Nhân viên Bốc xếp</v>
      </c>
      <c r="E214" s="139"/>
      <c r="F214" s="145" t="str">
        <f>VLOOKUP($B214,GD_CHUNG!$B$5:$J$912,6,FALSE)</f>
        <v>HDKX</v>
      </c>
      <c r="G214" s="145">
        <f>VLOOKUP($B214,GD_CHUNG!$B$5:$J$912,7,FALSE)</f>
        <v>0</v>
      </c>
      <c r="H214" s="145">
        <f>VLOOKUP($B214,GD_CHUNG!$B$5:$J$912,8,FALSE)</f>
        <v>0</v>
      </c>
      <c r="I214" s="145">
        <f>VLOOKUP($B214,GD_CHUNG!$B$5:$J$912,9,FALSE)</f>
        <v>0</v>
      </c>
      <c r="J214" s="156">
        <f>IF(COUNTBLANK(GD_CHAM_CONG!U215:AJ215)&gt;=16,1,0)</f>
        <v>0</v>
      </c>
      <c r="K214" s="49">
        <f>VLOOKUP(B214,GD_LCD_HS_LNS!$B$4:$E$914,4,FALSE)</f>
        <v>4166000</v>
      </c>
      <c r="L214" s="49">
        <f t="shared" si="1"/>
        <v>333280</v>
      </c>
      <c r="M214" s="173">
        <f t="shared" si="2"/>
        <v>62490</v>
      </c>
      <c r="N214" s="173">
        <f t="shared" si="3"/>
        <v>41660</v>
      </c>
      <c r="O214" s="173">
        <f t="shared" si="4"/>
        <v>437430</v>
      </c>
      <c r="P214" s="173">
        <f>VLOOKUP(B214,GD_CHAM_CONG!$C$1:$BI$778,58,FALSE)</f>
        <v>0</v>
      </c>
      <c r="Q214">
        <f>VLOOKUP(B214,GD_CHAM_CONG!$C$1:$BJ$778,59,FALSE)</f>
        <v>0</v>
      </c>
    </row>
    <row r="215" spans="1:17" ht="14.25">
      <c r="A215" s="36">
        <v>211</v>
      </c>
      <c r="B215" s="38">
        <f>RPT_DOAN_PHI!B215</f>
        <v>10674</v>
      </c>
      <c r="C215" s="38" t="str">
        <f>RPT_DOAN_PHI!C215</f>
        <v>Nguyễn Văn Tuế</v>
      </c>
      <c r="D215" s="38" t="str">
        <f>RPT_DOAN_PHI!D215</f>
        <v>Nhân viên Bốc xếp</v>
      </c>
      <c r="E215" s="139"/>
      <c r="F215" s="145" t="str">
        <f>VLOOKUP($B215,GD_CHUNG!$B$5:$J$912,6,FALSE)</f>
        <v>HD3N</v>
      </c>
      <c r="G215" s="145">
        <f>VLOOKUP($B215,GD_CHUNG!$B$5:$J$912,7,FALSE)</f>
        <v>0</v>
      </c>
      <c r="H215" s="145">
        <f>VLOOKUP($B215,GD_CHUNG!$B$5:$J$912,8,FALSE)</f>
        <v>0</v>
      </c>
      <c r="I215" s="145">
        <f>VLOOKUP($B215,GD_CHUNG!$B$5:$J$912,9,FALSE)</f>
        <v>0</v>
      </c>
      <c r="J215" s="156">
        <f>IF(COUNTBLANK(GD_CHAM_CONG!U216:AJ216)&gt;=16,1,0)</f>
        <v>0</v>
      </c>
      <c r="K215" s="49">
        <f>VLOOKUP(B215,GD_LCD_HS_LNS!$B$4:$E$914,4,FALSE)</f>
        <v>3778000</v>
      </c>
      <c r="L215" s="49">
        <f t="shared" si="1"/>
        <v>302240</v>
      </c>
      <c r="M215" s="173">
        <f t="shared" si="2"/>
        <v>56670</v>
      </c>
      <c r="N215" s="173">
        <f t="shared" si="3"/>
        <v>37780</v>
      </c>
      <c r="O215" s="173">
        <f t="shared" si="4"/>
        <v>396690</v>
      </c>
      <c r="P215" s="173">
        <f>VLOOKUP(B215,GD_CHAM_CONG!$C$1:$BI$778,58,FALSE)</f>
        <v>0</v>
      </c>
      <c r="Q215">
        <f>VLOOKUP(B215,GD_CHAM_CONG!$C$1:$BJ$778,59,FALSE)</f>
        <v>0</v>
      </c>
    </row>
    <row r="216" spans="1:17" ht="14.25">
      <c r="A216" s="36">
        <v>212</v>
      </c>
      <c r="B216" s="38">
        <f>RPT_DOAN_PHI!B216</f>
        <v>10675</v>
      </c>
      <c r="C216" s="38" t="str">
        <f>RPT_DOAN_PHI!C216</f>
        <v>Phạm Văn Bảy</v>
      </c>
      <c r="D216" s="38" t="str">
        <f>RPT_DOAN_PHI!D216</f>
        <v>Nhân viên Bốc xếp</v>
      </c>
      <c r="E216" s="139"/>
      <c r="F216" s="145" t="str">
        <f>VLOOKUP($B216,GD_CHUNG!$B$5:$J$912,6,FALSE)</f>
        <v>HD3N</v>
      </c>
      <c r="G216" s="145">
        <f>VLOOKUP($B216,GD_CHUNG!$B$5:$J$912,7,FALSE)</f>
        <v>0</v>
      </c>
      <c r="H216" s="145">
        <f>VLOOKUP($B216,GD_CHUNG!$B$5:$J$912,8,FALSE)</f>
        <v>0</v>
      </c>
      <c r="I216" s="145">
        <f>VLOOKUP($B216,GD_CHUNG!$B$5:$J$912,9,FALSE)</f>
        <v>0</v>
      </c>
      <c r="J216" s="156">
        <f>IF(COUNTBLANK(GD_CHAM_CONG!U217:AJ217)&gt;=16,1,0)</f>
        <v>0</v>
      </c>
      <c r="K216" s="49">
        <f>VLOOKUP(B216,GD_LCD_HS_LNS!$B$4:$E$914,4,FALSE)</f>
        <v>3778000</v>
      </c>
      <c r="L216" s="49">
        <f t="shared" si="1"/>
        <v>302240</v>
      </c>
      <c r="M216" s="173">
        <f t="shared" si="2"/>
        <v>56670</v>
      </c>
      <c r="N216" s="173">
        <f t="shared" si="3"/>
        <v>37780</v>
      </c>
      <c r="O216" s="173">
        <f t="shared" si="4"/>
        <v>396690</v>
      </c>
      <c r="P216" s="173">
        <f>VLOOKUP(B216,GD_CHAM_CONG!$C$1:$BI$778,58,FALSE)</f>
        <v>0</v>
      </c>
      <c r="Q216">
        <f>VLOOKUP(B216,GD_CHAM_CONG!$C$1:$BJ$778,59,FALSE)</f>
        <v>0</v>
      </c>
    </row>
    <row r="217" spans="1:17" ht="14.25">
      <c r="A217" s="36">
        <v>213</v>
      </c>
      <c r="B217" s="38">
        <f>RPT_DOAN_PHI!B217</f>
        <v>10676</v>
      </c>
      <c r="C217" s="38" t="str">
        <f>RPT_DOAN_PHI!C217</f>
        <v>Vương Khắc Hòa</v>
      </c>
      <c r="D217" s="38" t="str">
        <f>RPT_DOAN_PHI!D217</f>
        <v>NV Lái xe - VHTTB</v>
      </c>
      <c r="E217" s="139"/>
      <c r="F217" s="145" t="str">
        <f>VLOOKUP($B217,GD_CHUNG!$B$5:$J$912,6,FALSE)</f>
        <v>HDKX</v>
      </c>
      <c r="G217" s="145">
        <f>VLOOKUP($B217,GD_CHUNG!$B$5:$J$912,7,FALSE)</f>
        <v>0</v>
      </c>
      <c r="H217" s="145">
        <f>VLOOKUP($B217,GD_CHUNG!$B$5:$J$912,8,FALSE)</f>
        <v>0</v>
      </c>
      <c r="I217" s="145">
        <f>VLOOKUP($B217,GD_CHUNG!$B$5:$J$912,9,FALSE)</f>
        <v>0</v>
      </c>
      <c r="J217" s="156">
        <f>IF(COUNTBLANK(GD_CHAM_CONG!U218:AJ218)&gt;=16,1,0)</f>
        <v>0</v>
      </c>
      <c r="K217" s="49">
        <f>VLOOKUP(B217,GD_LCD_HS_LNS!$B$4:$E$914,4,FALSE)</f>
        <v>4166000</v>
      </c>
      <c r="L217" s="49">
        <f t="shared" si="1"/>
        <v>333280</v>
      </c>
      <c r="M217" s="173">
        <f t="shared" si="2"/>
        <v>62490</v>
      </c>
      <c r="N217" s="173">
        <f t="shared" si="3"/>
        <v>41660</v>
      </c>
      <c r="O217" s="173">
        <f t="shared" si="4"/>
        <v>437430</v>
      </c>
      <c r="P217" s="173">
        <f>VLOOKUP(B217,GD_CHAM_CONG!$C$1:$BI$778,58,FALSE)</f>
        <v>0</v>
      </c>
      <c r="Q217">
        <f>VLOOKUP(B217,GD_CHAM_CONG!$C$1:$BJ$778,59,FALSE)</f>
        <v>0</v>
      </c>
    </row>
    <row r="218" spans="1:17" ht="14.25">
      <c r="A218" s="36">
        <v>214</v>
      </c>
      <c r="B218" s="38">
        <f>RPT_DOAN_PHI!B218</f>
        <v>10677</v>
      </c>
      <c r="C218" s="38" t="str">
        <f>RPT_DOAN_PHI!C218</f>
        <v>Vũ Văn Thành</v>
      </c>
      <c r="D218" s="38" t="str">
        <f>RPT_DOAN_PHI!D218</f>
        <v>Nhân viên Bốc xếp</v>
      </c>
      <c r="E218" s="139"/>
      <c r="F218" s="145" t="str">
        <f>VLOOKUP($B218,GD_CHUNG!$B$5:$J$912,6,FALSE)</f>
        <v>HD3N</v>
      </c>
      <c r="G218" s="145">
        <f>VLOOKUP($B218,GD_CHUNG!$B$5:$J$912,7,FALSE)</f>
        <v>0</v>
      </c>
      <c r="H218" s="145">
        <f>VLOOKUP($B218,GD_CHUNG!$B$5:$J$912,8,FALSE)</f>
        <v>0</v>
      </c>
      <c r="I218" s="145">
        <f>VLOOKUP($B218,GD_CHUNG!$B$5:$J$912,9,FALSE)</f>
        <v>0</v>
      </c>
      <c r="J218" s="156">
        <f>IF(COUNTBLANK(GD_CHAM_CONG!U219:AJ219)&gt;=16,1,0)</f>
        <v>0</v>
      </c>
      <c r="K218" s="49">
        <f>VLOOKUP(B218,GD_LCD_HS_LNS!$B$4:$E$914,4,FALSE)</f>
        <v>3778000</v>
      </c>
      <c r="L218" s="49">
        <f t="shared" si="1"/>
        <v>302240</v>
      </c>
      <c r="M218" s="173">
        <f t="shared" si="2"/>
        <v>56670</v>
      </c>
      <c r="N218" s="173">
        <f t="shared" si="3"/>
        <v>37780</v>
      </c>
      <c r="O218" s="173">
        <f t="shared" si="4"/>
        <v>396690</v>
      </c>
      <c r="P218" s="173">
        <f>VLOOKUP(B218,GD_CHAM_CONG!$C$1:$BI$778,58,FALSE)</f>
        <v>0</v>
      </c>
      <c r="Q218">
        <f>VLOOKUP(B218,GD_CHAM_CONG!$C$1:$BJ$778,59,FALSE)</f>
        <v>0</v>
      </c>
    </row>
    <row r="219" spans="1:17" ht="14.25">
      <c r="A219" s="36">
        <v>215</v>
      </c>
      <c r="B219" s="38">
        <f>RPT_DOAN_PHI!B219</f>
        <v>10678</v>
      </c>
      <c r="C219" s="38" t="str">
        <f>RPT_DOAN_PHI!C219</f>
        <v>Phạm Thanh Quang</v>
      </c>
      <c r="D219" s="38" t="str">
        <f>RPT_DOAN_PHI!D219</f>
        <v>Nhân viên Bốc xếp</v>
      </c>
      <c r="E219" s="139"/>
      <c r="F219" s="145" t="str">
        <f>VLOOKUP($B219,GD_CHUNG!$B$5:$J$912,6,FALSE)</f>
        <v>HD3N</v>
      </c>
      <c r="G219" s="145">
        <f>VLOOKUP($B219,GD_CHUNG!$B$5:$J$912,7,FALSE)</f>
        <v>0</v>
      </c>
      <c r="H219" s="145">
        <f>VLOOKUP($B219,GD_CHUNG!$B$5:$J$912,8,FALSE)</f>
        <v>0</v>
      </c>
      <c r="I219" s="145">
        <f>VLOOKUP($B219,GD_CHUNG!$B$5:$J$912,9,FALSE)</f>
        <v>0</v>
      </c>
      <c r="J219" s="156">
        <f>IF(COUNTBLANK(GD_CHAM_CONG!U220:AJ220)&gt;=16,1,0)</f>
        <v>0</v>
      </c>
      <c r="K219" s="49">
        <f>VLOOKUP(B219,GD_LCD_HS_LNS!$B$4:$E$914,4,FALSE)</f>
        <v>3778000</v>
      </c>
      <c r="L219" s="49">
        <f t="shared" si="1"/>
        <v>302240</v>
      </c>
      <c r="M219" s="173">
        <f t="shared" si="2"/>
        <v>56670</v>
      </c>
      <c r="N219" s="173">
        <f t="shared" si="3"/>
        <v>37780</v>
      </c>
      <c r="O219" s="173">
        <f t="shared" si="4"/>
        <v>396690</v>
      </c>
      <c r="P219" s="173">
        <f>VLOOKUP(B219,GD_CHAM_CONG!$C$1:$BI$778,58,FALSE)</f>
        <v>0</v>
      </c>
      <c r="Q219">
        <f>VLOOKUP(B219,GD_CHAM_CONG!$C$1:$BJ$778,59,FALSE)</f>
        <v>0</v>
      </c>
    </row>
    <row r="220" spans="1:17" ht="14.25">
      <c r="A220" s="36">
        <v>216</v>
      </c>
      <c r="B220" s="38">
        <f>RPT_DOAN_PHI!B220</f>
        <v>10679</v>
      </c>
      <c r="C220" s="38" t="str">
        <f>RPT_DOAN_PHI!C220</f>
        <v>Lã Văn Thảo</v>
      </c>
      <c r="D220" s="38" t="str">
        <f>RPT_DOAN_PHI!D220</f>
        <v>Nhân viên Bốc xếp</v>
      </c>
      <c r="E220" s="139"/>
      <c r="F220" s="145" t="str">
        <f>VLOOKUP($B220,GD_CHUNG!$B$5:$J$912,6,FALSE)</f>
        <v>HD3N</v>
      </c>
      <c r="G220" s="145">
        <f>VLOOKUP($B220,GD_CHUNG!$B$5:$J$912,7,FALSE)</f>
        <v>0</v>
      </c>
      <c r="H220" s="145">
        <f>VLOOKUP($B220,GD_CHUNG!$B$5:$J$912,8,FALSE)</f>
        <v>0</v>
      </c>
      <c r="I220" s="145">
        <f>VLOOKUP($B220,GD_CHUNG!$B$5:$J$912,9,FALSE)</f>
        <v>0</v>
      </c>
      <c r="J220" s="156">
        <f>IF(COUNTBLANK(GD_CHAM_CONG!U221:AJ221)&gt;=16,1,0)</f>
        <v>0</v>
      </c>
      <c r="K220" s="49">
        <f>VLOOKUP(B220,GD_LCD_HS_LNS!$B$4:$E$914,4,FALSE)</f>
        <v>3778000</v>
      </c>
      <c r="L220" s="49">
        <f t="shared" si="1"/>
        <v>302240</v>
      </c>
      <c r="M220" s="173">
        <f t="shared" si="2"/>
        <v>56670</v>
      </c>
      <c r="N220" s="173">
        <f t="shared" si="3"/>
        <v>37780</v>
      </c>
      <c r="O220" s="173">
        <f t="shared" si="4"/>
        <v>396690</v>
      </c>
      <c r="P220" s="173">
        <f>VLOOKUP(B220,GD_CHAM_CONG!$C$1:$BI$778,58,FALSE)</f>
        <v>0</v>
      </c>
      <c r="Q220">
        <f>VLOOKUP(B220,GD_CHAM_CONG!$C$1:$BJ$778,59,FALSE)</f>
        <v>0</v>
      </c>
    </row>
    <row r="221" spans="1:17" ht="14.25">
      <c r="A221" s="36">
        <v>217</v>
      </c>
      <c r="B221" s="38">
        <f>RPT_DOAN_PHI!B221</f>
        <v>10680</v>
      </c>
      <c r="C221" s="38" t="str">
        <f>RPT_DOAN_PHI!C221</f>
        <v>Nguyễn Thanh Bình</v>
      </c>
      <c r="D221" s="38" t="str">
        <f>RPT_DOAN_PHI!D221</f>
        <v>Nhân viên Bốc xếp</v>
      </c>
      <c r="E221" s="139"/>
      <c r="F221" s="145" t="str">
        <f>VLOOKUP($B221,GD_CHUNG!$B$5:$J$912,6,FALSE)</f>
        <v>HDKX</v>
      </c>
      <c r="G221" s="145">
        <f>VLOOKUP($B221,GD_CHUNG!$B$5:$J$912,7,FALSE)</f>
        <v>0</v>
      </c>
      <c r="H221" s="145">
        <f>VLOOKUP($B221,GD_CHUNG!$B$5:$J$912,8,FALSE)</f>
        <v>0</v>
      </c>
      <c r="I221" s="145">
        <f>VLOOKUP($B221,GD_CHUNG!$B$5:$J$912,9,FALSE)</f>
        <v>0</v>
      </c>
      <c r="J221" s="156">
        <f>IF(COUNTBLANK(GD_CHAM_CONG!U222:AJ222)&gt;=16,1,0)</f>
        <v>0</v>
      </c>
      <c r="K221" s="49">
        <f>VLOOKUP(B221,GD_LCD_HS_LNS!$B$4:$E$914,4,FALSE)</f>
        <v>3778000</v>
      </c>
      <c r="L221" s="49">
        <f t="shared" si="1"/>
        <v>302240</v>
      </c>
      <c r="M221" s="173">
        <f t="shared" si="2"/>
        <v>56670</v>
      </c>
      <c r="N221" s="173">
        <f t="shared" si="3"/>
        <v>37780</v>
      </c>
      <c r="O221" s="173">
        <f t="shared" si="4"/>
        <v>396690</v>
      </c>
      <c r="P221" s="173">
        <f>VLOOKUP(B221,GD_CHAM_CONG!$C$1:$BI$778,58,FALSE)</f>
        <v>0</v>
      </c>
      <c r="Q221">
        <f>VLOOKUP(B221,GD_CHAM_CONG!$C$1:$BJ$778,59,FALSE)</f>
        <v>0</v>
      </c>
    </row>
    <row r="222" spans="1:17" ht="14.25">
      <c r="A222" s="36">
        <v>218</v>
      </c>
      <c r="B222" s="38">
        <f>RPT_DOAN_PHI!B222</f>
        <v>11086</v>
      </c>
      <c r="C222" s="38" t="str">
        <f>RPT_DOAN_PHI!C222</f>
        <v>Nguyễn Quốc Dũng</v>
      </c>
      <c r="D222" s="38" t="str">
        <f>RPT_DOAN_PHI!D222</f>
        <v>Nhân viên Bốc xếp</v>
      </c>
      <c r="E222" s="139"/>
      <c r="F222" s="145" t="str">
        <f>VLOOKUP($B222,GD_CHUNG!$B$5:$J$912,6,FALSE)</f>
        <v>HD3N</v>
      </c>
      <c r="G222" s="145">
        <f>VLOOKUP($B222,GD_CHUNG!$B$5:$J$912,7,FALSE)</f>
        <v>0</v>
      </c>
      <c r="H222" s="145">
        <f>VLOOKUP($B222,GD_CHUNG!$B$5:$J$912,8,FALSE)</f>
        <v>0</v>
      </c>
      <c r="I222" s="145">
        <f>VLOOKUP($B222,GD_CHUNG!$B$5:$J$912,9,FALSE)</f>
        <v>0</v>
      </c>
      <c r="J222" s="156">
        <f>IF(COUNTBLANK(GD_CHAM_CONG!U223:AJ223)&gt;=16,1,0)</f>
        <v>0</v>
      </c>
      <c r="K222" s="49">
        <f>VLOOKUP(B222,GD_LCD_HS_LNS!$B$4:$E$914,4,FALSE)</f>
        <v>3778000</v>
      </c>
      <c r="L222" s="49">
        <f t="shared" si="1"/>
        <v>302240</v>
      </c>
      <c r="M222" s="173">
        <f t="shared" si="2"/>
        <v>56670</v>
      </c>
      <c r="N222" s="173">
        <f t="shared" si="3"/>
        <v>37780</v>
      </c>
      <c r="O222" s="173">
        <f t="shared" si="4"/>
        <v>396690</v>
      </c>
      <c r="P222" s="173">
        <f>VLOOKUP(B222,GD_CHAM_CONG!$C$1:$BI$778,58,FALSE)</f>
        <v>0</v>
      </c>
      <c r="Q222">
        <f>VLOOKUP(B222,GD_CHAM_CONG!$C$1:$BJ$778,59,FALSE)</f>
        <v>0</v>
      </c>
    </row>
    <row r="223" spans="1:17" ht="14.25">
      <c r="A223" s="36">
        <v>219</v>
      </c>
      <c r="B223" s="38">
        <f>RPT_DOAN_PHI!B223</f>
        <v>11092</v>
      </c>
      <c r="C223" s="38" t="str">
        <f>RPT_DOAN_PHI!C223</f>
        <v>Nguyễn Thành Long</v>
      </c>
      <c r="D223" s="38" t="str">
        <f>RPT_DOAN_PHI!D223</f>
        <v>Nhân viên Bốc xếp</v>
      </c>
      <c r="E223" s="139"/>
      <c r="F223" s="145" t="str">
        <f>VLOOKUP($B223,GD_CHUNG!$B$5:$J$912,6,FALSE)</f>
        <v>HD3N</v>
      </c>
      <c r="G223" s="145">
        <f>VLOOKUP($B223,GD_CHUNG!$B$5:$J$912,7,FALSE)</f>
        <v>0</v>
      </c>
      <c r="H223" s="145">
        <f>VLOOKUP($B223,GD_CHUNG!$B$5:$J$912,8,FALSE)</f>
        <v>0</v>
      </c>
      <c r="I223" s="145">
        <f>VLOOKUP($B223,GD_CHUNG!$B$5:$J$912,9,FALSE)</f>
        <v>0</v>
      </c>
      <c r="J223" s="156">
        <f>IF(COUNTBLANK(GD_CHAM_CONG!U224:AJ224)&gt;=16,1,0)</f>
        <v>0</v>
      </c>
      <c r="K223" s="49">
        <f>VLOOKUP(B223,GD_LCD_HS_LNS!$B$4:$E$914,4,FALSE)</f>
        <v>3778000</v>
      </c>
      <c r="L223" s="49">
        <f t="shared" si="1"/>
        <v>302240</v>
      </c>
      <c r="M223" s="173">
        <f t="shared" si="2"/>
        <v>56670</v>
      </c>
      <c r="N223" s="173">
        <f t="shared" si="3"/>
        <v>37780</v>
      </c>
      <c r="O223" s="173">
        <f t="shared" si="4"/>
        <v>396690</v>
      </c>
      <c r="P223" s="173">
        <f>VLOOKUP(B223,GD_CHAM_CONG!$C$1:$BI$778,58,FALSE)</f>
        <v>0</v>
      </c>
      <c r="Q223">
        <f>VLOOKUP(B223,GD_CHAM_CONG!$C$1:$BJ$778,59,FALSE)</f>
        <v>0</v>
      </c>
    </row>
    <row r="224" spans="1:17" ht="14.25">
      <c r="A224" s="36">
        <v>220</v>
      </c>
      <c r="B224" s="38">
        <f>RPT_DOAN_PHI!B224</f>
        <v>11094</v>
      </c>
      <c r="C224" s="38" t="str">
        <f>RPT_DOAN_PHI!C224</f>
        <v>Nguyễn Xuân Đỏ</v>
      </c>
      <c r="D224" s="38" t="str">
        <f>RPT_DOAN_PHI!D224</f>
        <v>Nhân viên Bốc xếp</v>
      </c>
      <c r="E224" s="139"/>
      <c r="F224" s="145" t="str">
        <f>VLOOKUP($B224,GD_CHUNG!$B$5:$J$912,6,FALSE)</f>
        <v>HD3N</v>
      </c>
      <c r="G224" s="145">
        <f>VLOOKUP($B224,GD_CHUNG!$B$5:$J$912,7,FALSE)</f>
        <v>0</v>
      </c>
      <c r="H224" s="145">
        <f>VLOOKUP($B224,GD_CHUNG!$B$5:$J$912,8,FALSE)</f>
        <v>0</v>
      </c>
      <c r="I224" s="145">
        <f>VLOOKUP($B224,GD_CHUNG!$B$5:$J$912,9,FALSE)</f>
        <v>0</v>
      </c>
      <c r="J224" s="156">
        <f>IF(COUNTBLANK(GD_CHAM_CONG!U225:AJ225)&gt;=16,1,0)</f>
        <v>0</v>
      </c>
      <c r="K224" s="49">
        <f>VLOOKUP(B224,GD_LCD_HS_LNS!$B$4:$E$914,4,FALSE)</f>
        <v>3778000</v>
      </c>
      <c r="L224" s="49">
        <f t="shared" si="1"/>
        <v>302240</v>
      </c>
      <c r="M224" s="173">
        <f t="shared" si="2"/>
        <v>56670</v>
      </c>
      <c r="N224" s="173">
        <f t="shared" si="3"/>
        <v>37780</v>
      </c>
      <c r="O224" s="173">
        <f t="shared" si="4"/>
        <v>396690</v>
      </c>
      <c r="P224" s="173">
        <f>VLOOKUP(B224,GD_CHAM_CONG!$C$1:$BI$778,58,FALSE)</f>
        <v>0</v>
      </c>
      <c r="Q224">
        <f>VLOOKUP(B224,GD_CHAM_CONG!$C$1:$BJ$778,59,FALSE)</f>
        <v>0</v>
      </c>
    </row>
    <row r="225" spans="1:17" ht="14.25">
      <c r="A225" s="36">
        <v>221</v>
      </c>
      <c r="B225" s="38">
        <f>RPT_DOAN_PHI!B225</f>
        <v>11095</v>
      </c>
      <c r="C225" s="38" t="str">
        <f>RPT_DOAN_PHI!C225</f>
        <v>Đỗ Văn Phụng</v>
      </c>
      <c r="D225" s="38" t="str">
        <f>RPT_DOAN_PHI!D225</f>
        <v>Nhân viên Bốc xếp</v>
      </c>
      <c r="E225" s="139"/>
      <c r="F225" s="145" t="str">
        <f>VLOOKUP($B225,GD_CHUNG!$B$5:$J$912,6,FALSE)</f>
        <v>HD3N</v>
      </c>
      <c r="G225" s="145">
        <f>VLOOKUP($B225,GD_CHUNG!$B$5:$J$912,7,FALSE)</f>
        <v>0</v>
      </c>
      <c r="H225" s="145">
        <f>VLOOKUP($B225,GD_CHUNG!$B$5:$J$912,8,FALSE)</f>
        <v>0</v>
      </c>
      <c r="I225" s="145">
        <f>VLOOKUP($B225,GD_CHUNG!$B$5:$J$912,9,FALSE)</f>
        <v>0</v>
      </c>
      <c r="J225" s="156">
        <f>IF(COUNTBLANK(GD_CHAM_CONG!U226:AJ226)&gt;=16,1,0)</f>
        <v>0</v>
      </c>
      <c r="K225" s="49">
        <f>VLOOKUP(B225,GD_LCD_HS_LNS!$B$4:$E$914,4,FALSE)</f>
        <v>3778000</v>
      </c>
      <c r="L225" s="49">
        <f t="shared" si="1"/>
        <v>302240</v>
      </c>
      <c r="M225" s="173">
        <f t="shared" si="2"/>
        <v>56670</v>
      </c>
      <c r="N225" s="173">
        <f t="shared" si="3"/>
        <v>37780</v>
      </c>
      <c r="O225" s="173">
        <f t="shared" si="4"/>
        <v>396690</v>
      </c>
      <c r="P225" s="173">
        <f>VLOOKUP(B225,GD_CHAM_CONG!$C$1:$BI$778,58,FALSE)</f>
        <v>0</v>
      </c>
      <c r="Q225">
        <f>VLOOKUP(B225,GD_CHAM_CONG!$C$1:$BJ$778,59,FALSE)</f>
        <v>0</v>
      </c>
    </row>
    <row r="226" spans="1:17" ht="14.25">
      <c r="A226" s="36">
        <v>222</v>
      </c>
      <c r="B226" s="38">
        <f>RPT_DOAN_PHI!B226</f>
        <v>11097</v>
      </c>
      <c r="C226" s="38" t="str">
        <f>RPT_DOAN_PHI!C226</f>
        <v>Trần Đình Thăng</v>
      </c>
      <c r="D226" s="38" t="str">
        <f>RPT_DOAN_PHI!D226</f>
        <v>Nhân viên Bốc xếp</v>
      </c>
      <c r="E226" s="139"/>
      <c r="F226" s="145" t="str">
        <f>VLOOKUP($B226,GD_CHUNG!$B$5:$J$912,6,FALSE)</f>
        <v>HD3N</v>
      </c>
      <c r="G226" s="145">
        <f>VLOOKUP($B226,GD_CHUNG!$B$5:$J$912,7,FALSE)</f>
        <v>0</v>
      </c>
      <c r="H226" s="145">
        <f>VLOOKUP($B226,GD_CHUNG!$B$5:$J$912,8,FALSE)</f>
        <v>0</v>
      </c>
      <c r="I226" s="145">
        <f>VLOOKUP($B226,GD_CHUNG!$B$5:$J$912,9,FALSE)</f>
        <v>0</v>
      </c>
      <c r="J226" s="156">
        <f>IF(COUNTBLANK(GD_CHAM_CONG!U227:AJ227)&gt;=16,1,0)</f>
        <v>0</v>
      </c>
      <c r="K226" s="49">
        <f>VLOOKUP(B226,GD_LCD_HS_LNS!$B$4:$E$914,4,FALSE)</f>
        <v>3778000</v>
      </c>
      <c r="L226" s="49">
        <f t="shared" si="1"/>
        <v>302240</v>
      </c>
      <c r="M226" s="173">
        <f t="shared" si="2"/>
        <v>56670</v>
      </c>
      <c r="N226" s="173">
        <f t="shared" si="3"/>
        <v>37780</v>
      </c>
      <c r="O226" s="173">
        <f t="shared" si="4"/>
        <v>396690</v>
      </c>
      <c r="P226" s="173">
        <f>VLOOKUP(B226,GD_CHAM_CONG!$C$1:$BI$778,58,FALSE)</f>
        <v>0</v>
      </c>
      <c r="Q226">
        <f>VLOOKUP(B226,GD_CHAM_CONG!$C$1:$BJ$778,59,FALSE)</f>
        <v>0</v>
      </c>
    </row>
    <row r="227" spans="1:17" ht="14.25">
      <c r="A227" s="36">
        <v>223</v>
      </c>
      <c r="B227" s="38">
        <f>RPT_DOAN_PHI!B227</f>
        <v>11098</v>
      </c>
      <c r="C227" s="38" t="str">
        <f>RPT_DOAN_PHI!C227</f>
        <v>Lương Bá Huỳnh</v>
      </c>
      <c r="D227" s="38" t="str">
        <f>RPT_DOAN_PHI!D227</f>
        <v>Nhân viên Bốc xếp</v>
      </c>
      <c r="E227" s="139"/>
      <c r="F227" s="145" t="str">
        <f>VLOOKUP($B227,GD_CHUNG!$B$5:$J$912,6,FALSE)</f>
        <v>HD3N</v>
      </c>
      <c r="G227" s="145">
        <f>VLOOKUP($B227,GD_CHUNG!$B$5:$J$912,7,FALSE)</f>
        <v>0</v>
      </c>
      <c r="H227" s="145">
        <f>VLOOKUP($B227,GD_CHUNG!$B$5:$J$912,8,FALSE)</f>
        <v>0</v>
      </c>
      <c r="I227" s="145">
        <f>VLOOKUP($B227,GD_CHUNG!$B$5:$J$912,9,FALSE)</f>
        <v>0</v>
      </c>
      <c r="J227" s="156">
        <f>IF(COUNTBLANK(GD_CHAM_CONG!U228:AJ228)&gt;=16,1,0)</f>
        <v>0</v>
      </c>
      <c r="K227" s="49">
        <f>VLOOKUP(B227,GD_LCD_HS_LNS!$B$4:$E$914,4,FALSE)</f>
        <v>3778000</v>
      </c>
      <c r="L227" s="49">
        <f t="shared" si="1"/>
        <v>302240</v>
      </c>
      <c r="M227" s="173">
        <f t="shared" si="2"/>
        <v>56670</v>
      </c>
      <c r="N227" s="173">
        <f t="shared" si="3"/>
        <v>37780</v>
      </c>
      <c r="O227" s="173">
        <f t="shared" si="4"/>
        <v>396690</v>
      </c>
      <c r="P227" s="173">
        <f>VLOOKUP(B227,GD_CHAM_CONG!$C$1:$BI$778,58,FALSE)</f>
        <v>0</v>
      </c>
      <c r="Q227">
        <f>VLOOKUP(B227,GD_CHAM_CONG!$C$1:$BJ$778,59,FALSE)</f>
        <v>0</v>
      </c>
    </row>
    <row r="228" spans="1:17" ht="14.25">
      <c r="A228" s="36">
        <v>224</v>
      </c>
      <c r="B228" s="38">
        <f>RPT_DOAN_PHI!B228</f>
        <v>12574</v>
      </c>
      <c r="C228" s="38" t="str">
        <f>RPT_DOAN_PHI!C228</f>
        <v>Lê Văn Hùng</v>
      </c>
      <c r="D228" s="38" t="str">
        <f>RPT_DOAN_PHI!D228</f>
        <v>Nhân viên Bốc xếp</v>
      </c>
      <c r="E228" s="139"/>
      <c r="F228" s="145" t="str">
        <f>VLOOKUP($B228,GD_CHUNG!$B$5:$J$912,6,FALSE)</f>
        <v>HD3N</v>
      </c>
      <c r="G228" s="145">
        <f>VLOOKUP($B228,GD_CHUNG!$B$5:$J$912,7,FALSE)</f>
        <v>0</v>
      </c>
      <c r="H228" s="145">
        <f>VLOOKUP($B228,GD_CHUNG!$B$5:$J$912,8,FALSE)</f>
        <v>0</v>
      </c>
      <c r="I228" s="145">
        <f>VLOOKUP($B228,GD_CHUNG!$B$5:$J$912,9,FALSE)</f>
        <v>0</v>
      </c>
      <c r="J228" s="156">
        <f>IF(COUNTBLANK(GD_CHAM_CONG!U229:AJ229)&gt;=16,1,0)</f>
        <v>0</v>
      </c>
      <c r="K228" s="49">
        <f>VLOOKUP(B228,GD_LCD_HS_LNS!$B$4:$E$914,4,FALSE)</f>
        <v>3778000</v>
      </c>
      <c r="L228" s="49">
        <f t="shared" si="1"/>
        <v>302240</v>
      </c>
      <c r="M228" s="173">
        <f t="shared" si="2"/>
        <v>56670</v>
      </c>
      <c r="N228" s="173">
        <f t="shared" si="3"/>
        <v>37780</v>
      </c>
      <c r="O228" s="173">
        <f t="shared" si="4"/>
        <v>396690</v>
      </c>
      <c r="P228" s="173">
        <f>VLOOKUP(B228,GD_CHAM_CONG!$C$1:$BI$778,58,FALSE)</f>
        <v>0</v>
      </c>
      <c r="Q228">
        <f>VLOOKUP(B228,GD_CHAM_CONG!$C$1:$BJ$778,59,FALSE)</f>
        <v>0</v>
      </c>
    </row>
    <row r="229" spans="1:17" ht="14.25">
      <c r="A229" s="36">
        <v>225</v>
      </c>
      <c r="B229" s="38">
        <f>RPT_DOAN_PHI!B229</f>
        <v>12576</v>
      </c>
      <c r="C229" s="38" t="str">
        <f>RPT_DOAN_PHI!C229</f>
        <v>Nguyễn Tùng Giang</v>
      </c>
      <c r="D229" s="38" t="str">
        <f>RPT_DOAN_PHI!D229</f>
        <v>Nhân viên Bốc xếp</v>
      </c>
      <c r="E229" s="139"/>
      <c r="F229" s="145" t="str">
        <f>VLOOKUP($B229,GD_CHUNG!$B$5:$J$912,6,FALSE)</f>
        <v>HD3N</v>
      </c>
      <c r="G229" s="145">
        <f>VLOOKUP($B229,GD_CHUNG!$B$5:$J$912,7,FALSE)</f>
        <v>0</v>
      </c>
      <c r="H229" s="145">
        <f>VLOOKUP($B229,GD_CHUNG!$B$5:$J$912,8,FALSE)</f>
        <v>0</v>
      </c>
      <c r="I229" s="145">
        <f>VLOOKUP($B229,GD_CHUNG!$B$5:$J$912,9,FALSE)</f>
        <v>0</v>
      </c>
      <c r="J229" s="156">
        <f>IF(COUNTBLANK(GD_CHAM_CONG!U230:AJ230)&gt;=16,1,0)</f>
        <v>0</v>
      </c>
      <c r="K229" s="49">
        <f>VLOOKUP(B229,GD_LCD_HS_LNS!$B$4:$E$914,4,FALSE)</f>
        <v>3778000</v>
      </c>
      <c r="L229" s="49">
        <f t="shared" si="1"/>
        <v>302240</v>
      </c>
      <c r="M229" s="173">
        <f t="shared" si="2"/>
        <v>56670</v>
      </c>
      <c r="N229" s="173">
        <f t="shared" si="3"/>
        <v>37780</v>
      </c>
      <c r="O229" s="173">
        <f t="shared" si="4"/>
        <v>396690</v>
      </c>
      <c r="P229" s="173">
        <f>VLOOKUP(B229,GD_CHAM_CONG!$C$1:$BI$778,58,FALSE)</f>
        <v>0</v>
      </c>
      <c r="Q229">
        <f>VLOOKUP(B229,GD_CHAM_CONG!$C$1:$BJ$778,59,FALSE)</f>
        <v>0</v>
      </c>
    </row>
    <row r="230" spans="1:17" ht="14.25">
      <c r="A230" s="36">
        <v>226</v>
      </c>
      <c r="B230" s="38">
        <f>RPT_DOAN_PHI!B230</f>
        <v>12578</v>
      </c>
      <c r="C230" s="38" t="str">
        <f>RPT_DOAN_PHI!C230</f>
        <v>Bùi Bảo Long</v>
      </c>
      <c r="D230" s="38" t="str">
        <f>RPT_DOAN_PHI!D230</f>
        <v>Nhân viên Bốc xếp</v>
      </c>
      <c r="E230" s="139"/>
      <c r="F230" s="145" t="str">
        <f>VLOOKUP($B230,GD_CHUNG!$B$5:$J$912,6,FALSE)</f>
        <v>HD3N</v>
      </c>
      <c r="G230" s="145">
        <f>VLOOKUP($B230,GD_CHUNG!$B$5:$J$912,7,FALSE)</f>
        <v>0</v>
      </c>
      <c r="H230" s="145">
        <f>VLOOKUP($B230,GD_CHUNG!$B$5:$J$912,8,FALSE)</f>
        <v>0</v>
      </c>
      <c r="I230" s="145">
        <f>VLOOKUP($B230,GD_CHUNG!$B$5:$J$912,9,FALSE)</f>
        <v>0</v>
      </c>
      <c r="J230" s="156">
        <f>IF(COUNTBLANK(GD_CHAM_CONG!U231:AJ231)&gt;=16,1,0)</f>
        <v>0</v>
      </c>
      <c r="K230" s="49">
        <f>VLOOKUP(B230,GD_LCD_HS_LNS!$B$4:$E$914,4,FALSE)</f>
        <v>3778000</v>
      </c>
      <c r="L230" s="49">
        <f t="shared" si="1"/>
        <v>302240</v>
      </c>
      <c r="M230" s="173">
        <f t="shared" si="2"/>
        <v>56670</v>
      </c>
      <c r="N230" s="173">
        <f t="shared" si="3"/>
        <v>37780</v>
      </c>
      <c r="O230" s="173">
        <f t="shared" si="4"/>
        <v>396690</v>
      </c>
      <c r="P230" s="173">
        <f>VLOOKUP(B230,GD_CHAM_CONG!$C$1:$BI$778,58,FALSE)</f>
        <v>0</v>
      </c>
      <c r="Q230">
        <f>VLOOKUP(B230,GD_CHAM_CONG!$C$1:$BJ$778,59,FALSE)</f>
        <v>0</v>
      </c>
    </row>
    <row r="231" spans="1:17" ht="14.25">
      <c r="A231" s="36">
        <v>227</v>
      </c>
      <c r="B231" s="38">
        <f>RPT_DOAN_PHI!B231</f>
        <v>12580</v>
      </c>
      <c r="C231" s="38" t="str">
        <f>RPT_DOAN_PHI!C231</f>
        <v>Đào Công Duẩn</v>
      </c>
      <c r="D231" s="38" t="str">
        <f>RPT_DOAN_PHI!D231</f>
        <v>Nhân viên Bốc xếp</v>
      </c>
      <c r="E231" s="139"/>
      <c r="F231" s="145" t="str">
        <f>VLOOKUP($B231,GD_CHUNG!$B$5:$J$912,6,FALSE)</f>
        <v>HD3N</v>
      </c>
      <c r="G231" s="145">
        <f>VLOOKUP($B231,GD_CHUNG!$B$5:$J$912,7,FALSE)</f>
        <v>0</v>
      </c>
      <c r="H231" s="145">
        <f>VLOOKUP($B231,GD_CHUNG!$B$5:$J$912,8,FALSE)</f>
        <v>0</v>
      </c>
      <c r="I231" s="145">
        <f>VLOOKUP($B231,GD_CHUNG!$B$5:$J$912,9,FALSE)</f>
        <v>0</v>
      </c>
      <c r="J231" s="156">
        <f>IF(COUNTBLANK(GD_CHAM_CONG!U232:AJ232)&gt;=16,1,0)</f>
        <v>0</v>
      </c>
      <c r="K231" s="49">
        <f>VLOOKUP(B231,GD_LCD_HS_LNS!$B$4:$E$914,4,FALSE)</f>
        <v>3778000</v>
      </c>
      <c r="L231" s="49">
        <f t="shared" si="1"/>
        <v>302240</v>
      </c>
      <c r="M231" s="173">
        <f t="shared" si="2"/>
        <v>56670</v>
      </c>
      <c r="N231" s="173">
        <f t="shared" si="3"/>
        <v>37780</v>
      </c>
      <c r="O231" s="173">
        <f t="shared" si="4"/>
        <v>396690</v>
      </c>
      <c r="P231" s="173">
        <f>VLOOKUP(B231,GD_CHAM_CONG!$C$1:$BI$778,58,FALSE)</f>
        <v>0</v>
      </c>
      <c r="Q231">
        <f>VLOOKUP(B231,GD_CHAM_CONG!$C$1:$BJ$778,59,FALSE)</f>
        <v>0</v>
      </c>
    </row>
    <row r="232" spans="1:17" ht="14.25">
      <c r="A232" s="36">
        <v>228</v>
      </c>
      <c r="B232" s="38">
        <f>RPT_DOAN_PHI!B232</f>
        <v>12581</v>
      </c>
      <c r="C232" s="38" t="str">
        <f>RPT_DOAN_PHI!C232</f>
        <v>Nguyễn Gia Thắng</v>
      </c>
      <c r="D232" s="38" t="str">
        <f>RPT_DOAN_PHI!D232</f>
        <v>Nhân viên Bốc xếp</v>
      </c>
      <c r="E232" s="139"/>
      <c r="F232" s="145" t="str">
        <f>VLOOKUP($B232,GD_CHUNG!$B$5:$J$912,6,FALSE)</f>
        <v>HD3N</v>
      </c>
      <c r="G232" s="145">
        <f>VLOOKUP($B232,GD_CHUNG!$B$5:$J$912,7,FALSE)</f>
        <v>0</v>
      </c>
      <c r="H232" s="145">
        <f>VLOOKUP($B232,GD_CHUNG!$B$5:$J$912,8,FALSE)</f>
        <v>0</v>
      </c>
      <c r="I232" s="145">
        <f>VLOOKUP($B232,GD_CHUNG!$B$5:$J$912,9,FALSE)</f>
        <v>0</v>
      </c>
      <c r="J232" s="156">
        <f>IF(COUNTBLANK(GD_CHAM_CONG!U233:AJ233)&gt;=16,1,0)</f>
        <v>0</v>
      </c>
      <c r="K232" s="49">
        <f>VLOOKUP(B232,GD_LCD_HS_LNS!$B$4:$E$914,4,FALSE)</f>
        <v>3778000</v>
      </c>
      <c r="L232" s="49">
        <f t="shared" si="1"/>
        <v>302240</v>
      </c>
      <c r="M232" s="173">
        <f t="shared" si="2"/>
        <v>56670</v>
      </c>
      <c r="N232" s="173">
        <f t="shared" si="3"/>
        <v>37780</v>
      </c>
      <c r="O232" s="173">
        <f t="shared" si="4"/>
        <v>396690</v>
      </c>
      <c r="P232" s="173">
        <f>VLOOKUP(B232,GD_CHAM_CONG!$C$1:$BI$778,58,FALSE)</f>
        <v>0</v>
      </c>
      <c r="Q232">
        <f>VLOOKUP(B232,GD_CHAM_CONG!$C$1:$BJ$778,59,FALSE)</f>
        <v>0</v>
      </c>
    </row>
    <row r="233" spans="1:17" ht="14.25">
      <c r="A233" s="36">
        <v>229</v>
      </c>
      <c r="B233" s="38">
        <f>RPT_DOAN_PHI!B233</f>
        <v>12583</v>
      </c>
      <c r="C233" s="38" t="str">
        <f>RPT_DOAN_PHI!C233</f>
        <v>Nguyễn Huy Đáp</v>
      </c>
      <c r="D233" s="38" t="str">
        <f>RPT_DOAN_PHI!D233</f>
        <v>Nhân viên Bốc xếp</v>
      </c>
      <c r="E233" s="139"/>
      <c r="F233" s="145" t="str">
        <f>VLOOKUP($B233,GD_CHUNG!$B$5:$J$912,6,FALSE)</f>
        <v>HD3N</v>
      </c>
      <c r="G233" s="145">
        <f>VLOOKUP($B233,GD_CHUNG!$B$5:$J$912,7,FALSE)</f>
        <v>0</v>
      </c>
      <c r="H233" s="145">
        <f>VLOOKUP($B233,GD_CHUNG!$B$5:$J$912,8,FALSE)</f>
        <v>0</v>
      </c>
      <c r="I233" s="145">
        <f>VLOOKUP($B233,GD_CHUNG!$B$5:$J$912,9,FALSE)</f>
        <v>0</v>
      </c>
      <c r="J233" s="156">
        <f>IF(COUNTBLANK(GD_CHAM_CONG!U234:AJ234)&gt;=16,1,0)</f>
        <v>0</v>
      </c>
      <c r="K233" s="49">
        <f>VLOOKUP(B233,GD_LCD_HS_LNS!$B$4:$E$914,4,FALSE)</f>
        <v>3778000</v>
      </c>
      <c r="L233" s="49">
        <f t="shared" si="1"/>
        <v>302240</v>
      </c>
      <c r="M233" s="173">
        <f t="shared" si="2"/>
        <v>56670</v>
      </c>
      <c r="N233" s="173">
        <f t="shared" si="3"/>
        <v>37780</v>
      </c>
      <c r="O233" s="173">
        <f t="shared" si="4"/>
        <v>396690</v>
      </c>
      <c r="P233" s="173">
        <f>VLOOKUP(B233,GD_CHAM_CONG!$C$1:$BI$778,58,FALSE)</f>
        <v>0</v>
      </c>
      <c r="Q233">
        <f>VLOOKUP(B233,GD_CHAM_CONG!$C$1:$BJ$778,59,FALSE)</f>
        <v>0</v>
      </c>
    </row>
    <row r="234" spans="1:17" ht="14.25">
      <c r="A234" s="36">
        <v>230</v>
      </c>
      <c r="B234" s="38">
        <f>RPT_DOAN_PHI!B234</f>
        <v>12584</v>
      </c>
      <c r="C234" s="38" t="str">
        <f>RPT_DOAN_PHI!C234</f>
        <v>Lê Văn Thịnh</v>
      </c>
      <c r="D234" s="38" t="str">
        <f>RPT_DOAN_PHI!D234</f>
        <v>Nhân viên Bốc xếp</v>
      </c>
      <c r="E234" s="139"/>
      <c r="F234" s="145" t="str">
        <f>VLOOKUP($B234,GD_CHUNG!$B$5:$J$912,6,FALSE)</f>
        <v>HD3N</v>
      </c>
      <c r="G234" s="145">
        <f>VLOOKUP($B234,GD_CHUNG!$B$5:$J$912,7,FALSE)</f>
        <v>0</v>
      </c>
      <c r="H234" s="145">
        <f>VLOOKUP($B234,GD_CHUNG!$B$5:$J$912,8,FALSE)</f>
        <v>0</v>
      </c>
      <c r="I234" s="145">
        <f>VLOOKUP($B234,GD_CHUNG!$B$5:$J$912,9,FALSE)</f>
        <v>0</v>
      </c>
      <c r="J234" s="156">
        <f>IF(COUNTBLANK(GD_CHAM_CONG!U235:AJ235)&gt;=16,1,0)</f>
        <v>0</v>
      </c>
      <c r="K234" s="49">
        <f>VLOOKUP(B234,GD_LCD_HS_LNS!$B$4:$E$914,4,FALSE)</f>
        <v>3778000</v>
      </c>
      <c r="L234" s="49">
        <f t="shared" si="1"/>
        <v>302240</v>
      </c>
      <c r="M234" s="173">
        <f t="shared" si="2"/>
        <v>56670</v>
      </c>
      <c r="N234" s="173">
        <f t="shared" si="3"/>
        <v>37780</v>
      </c>
      <c r="O234" s="173">
        <f t="shared" si="4"/>
        <v>396690</v>
      </c>
      <c r="P234" s="173">
        <f>VLOOKUP(B234,GD_CHAM_CONG!$C$1:$BI$778,58,FALSE)</f>
        <v>0</v>
      </c>
      <c r="Q234">
        <f>VLOOKUP(B234,GD_CHAM_CONG!$C$1:$BJ$778,59,FALSE)</f>
        <v>0</v>
      </c>
    </row>
    <row r="235" spans="1:17" ht="14.25">
      <c r="A235" s="36">
        <v>231</v>
      </c>
      <c r="B235" s="38">
        <f>RPT_DOAN_PHI!B235</f>
        <v>12585</v>
      </c>
      <c r="C235" s="38" t="str">
        <f>RPT_DOAN_PHI!C235</f>
        <v>Nguyễn Tuấn Anh</v>
      </c>
      <c r="D235" s="38" t="str">
        <f>RPT_DOAN_PHI!D235</f>
        <v>Nhân viên Bốc xếp</v>
      </c>
      <c r="E235" s="139"/>
      <c r="F235" s="145" t="str">
        <f>VLOOKUP($B235,GD_CHUNG!$B$5:$J$912,6,FALSE)</f>
        <v>HD3N</v>
      </c>
      <c r="G235" s="145">
        <f>VLOOKUP($B235,GD_CHUNG!$B$5:$J$912,7,FALSE)</f>
        <v>0</v>
      </c>
      <c r="H235" s="145">
        <f>VLOOKUP($B235,GD_CHUNG!$B$5:$J$912,8,FALSE)</f>
        <v>0</v>
      </c>
      <c r="I235" s="145">
        <f>VLOOKUP($B235,GD_CHUNG!$B$5:$J$912,9,FALSE)</f>
        <v>0</v>
      </c>
      <c r="J235" s="156">
        <f>IF(COUNTBLANK(GD_CHAM_CONG!U236:AJ236)&gt;=16,1,0)</f>
        <v>0</v>
      </c>
      <c r="K235" s="49">
        <f>VLOOKUP(B235,GD_LCD_HS_LNS!$B$4:$E$914,4,FALSE)</f>
        <v>3778000</v>
      </c>
      <c r="L235" s="49">
        <f t="shared" si="1"/>
        <v>302240</v>
      </c>
      <c r="M235" s="173">
        <f t="shared" si="2"/>
        <v>56670</v>
      </c>
      <c r="N235" s="173">
        <f t="shared" si="3"/>
        <v>37780</v>
      </c>
      <c r="O235" s="173">
        <f t="shared" si="4"/>
        <v>396690</v>
      </c>
      <c r="P235" s="173">
        <f>VLOOKUP(B235,GD_CHAM_CONG!$C$1:$BI$778,58,FALSE)</f>
        <v>0</v>
      </c>
      <c r="Q235">
        <f>VLOOKUP(B235,GD_CHAM_CONG!$C$1:$BJ$778,59,FALSE)</f>
        <v>0</v>
      </c>
    </row>
    <row r="236" spans="1:17" ht="14.25">
      <c r="A236" s="36">
        <v>232</v>
      </c>
      <c r="B236" s="38">
        <f>RPT_DOAN_PHI!B236</f>
        <v>12586</v>
      </c>
      <c r="C236" s="38" t="str">
        <f>RPT_DOAN_PHI!C236</f>
        <v>Phạm Văn Trường</v>
      </c>
      <c r="D236" s="38" t="str">
        <f>RPT_DOAN_PHI!D236</f>
        <v>Nhân viên Bốc xếp</v>
      </c>
      <c r="E236" s="139"/>
      <c r="F236" s="145" t="str">
        <f>VLOOKUP($B236,GD_CHUNG!$B$5:$J$912,6,FALSE)</f>
        <v>HD3N</v>
      </c>
      <c r="G236" s="145">
        <f>VLOOKUP($B236,GD_CHUNG!$B$5:$J$912,7,FALSE)</f>
        <v>0</v>
      </c>
      <c r="H236" s="145">
        <f>VLOOKUP($B236,GD_CHUNG!$B$5:$J$912,8,FALSE)</f>
        <v>0</v>
      </c>
      <c r="I236" s="145">
        <f>VLOOKUP($B236,GD_CHUNG!$B$5:$J$912,9,FALSE)</f>
        <v>0</v>
      </c>
      <c r="J236" s="156">
        <f>IF(COUNTBLANK(GD_CHAM_CONG!U237:AJ237)&gt;=16,1,0)</f>
        <v>0</v>
      </c>
      <c r="K236" s="49">
        <f>VLOOKUP(B236,GD_LCD_HS_LNS!$B$4:$E$914,4,FALSE)</f>
        <v>3778000</v>
      </c>
      <c r="L236" s="49">
        <f t="shared" si="1"/>
        <v>302240</v>
      </c>
      <c r="M236" s="173">
        <f t="shared" si="2"/>
        <v>56670</v>
      </c>
      <c r="N236" s="173">
        <f t="shared" si="3"/>
        <v>37780</v>
      </c>
      <c r="O236" s="173">
        <f t="shared" si="4"/>
        <v>396690</v>
      </c>
      <c r="P236" s="173">
        <f>VLOOKUP(B236,GD_CHAM_CONG!$C$1:$BI$778,58,FALSE)</f>
        <v>0</v>
      </c>
      <c r="Q236">
        <f>VLOOKUP(B236,GD_CHAM_CONG!$C$1:$BJ$778,59,FALSE)</f>
        <v>0</v>
      </c>
    </row>
    <row r="237" spans="1:17" ht="14.25">
      <c r="A237" s="36">
        <v>233</v>
      </c>
      <c r="B237" s="38">
        <f>RPT_DOAN_PHI!B237</f>
        <v>12587</v>
      </c>
      <c r="C237" s="38" t="str">
        <f>RPT_DOAN_PHI!C237</f>
        <v>Nguyễn Minh Dũng</v>
      </c>
      <c r="D237" s="38" t="str">
        <f>RPT_DOAN_PHI!D237</f>
        <v>Nhân viên Bốc xếp</v>
      </c>
      <c r="E237" s="139"/>
      <c r="F237" s="145" t="str">
        <f>VLOOKUP($B237,GD_CHUNG!$B$5:$J$912,6,FALSE)</f>
        <v>HD3N</v>
      </c>
      <c r="G237" s="145">
        <f>VLOOKUP($B237,GD_CHUNG!$B$5:$J$912,7,FALSE)</f>
        <v>0</v>
      </c>
      <c r="H237" s="145">
        <f>VLOOKUP($B237,GD_CHUNG!$B$5:$J$912,8,FALSE)</f>
        <v>0</v>
      </c>
      <c r="I237" s="145">
        <f>VLOOKUP($B237,GD_CHUNG!$B$5:$J$912,9,FALSE)</f>
        <v>0</v>
      </c>
      <c r="J237" s="156">
        <f>IF(COUNTBLANK(GD_CHAM_CONG!U238:AJ238)&gt;=16,1,0)</f>
        <v>0</v>
      </c>
      <c r="K237" s="49">
        <f>VLOOKUP(B237,GD_LCD_HS_LNS!$B$4:$E$914,4,FALSE)</f>
        <v>3778000</v>
      </c>
      <c r="L237" s="49">
        <f t="shared" si="1"/>
        <v>302240</v>
      </c>
      <c r="M237" s="173">
        <f t="shared" si="2"/>
        <v>56670</v>
      </c>
      <c r="N237" s="173">
        <f t="shared" si="3"/>
        <v>37780</v>
      </c>
      <c r="O237" s="173">
        <f t="shared" si="4"/>
        <v>396690</v>
      </c>
      <c r="P237" s="173">
        <f>VLOOKUP(B237,GD_CHAM_CONG!$C$1:$BI$778,58,FALSE)</f>
        <v>0</v>
      </c>
      <c r="Q237">
        <f>VLOOKUP(B237,GD_CHAM_CONG!$C$1:$BJ$778,59,FALSE)</f>
        <v>0</v>
      </c>
    </row>
    <row r="238" spans="1:17" ht="14.25">
      <c r="A238" s="36">
        <v>234</v>
      </c>
      <c r="B238" s="38">
        <f>RPT_DOAN_PHI!B238</f>
        <v>12588</v>
      </c>
      <c r="C238" s="38" t="str">
        <f>RPT_DOAN_PHI!C238</f>
        <v>Đào Huy Phong</v>
      </c>
      <c r="D238" s="38" t="str">
        <f>RPT_DOAN_PHI!D238</f>
        <v>Nhân viên Bốc xếp</v>
      </c>
      <c r="E238" s="139"/>
      <c r="F238" s="145" t="str">
        <f>VLOOKUP($B238,GD_CHUNG!$B$5:$J$912,6,FALSE)</f>
        <v>HD3N</v>
      </c>
      <c r="G238" s="145">
        <f>VLOOKUP($B238,GD_CHUNG!$B$5:$J$912,7,FALSE)</f>
        <v>0</v>
      </c>
      <c r="H238" s="145">
        <f>VLOOKUP($B238,GD_CHUNG!$B$5:$J$912,8,FALSE)</f>
        <v>0</v>
      </c>
      <c r="I238" s="145">
        <f>VLOOKUP($B238,GD_CHUNG!$B$5:$J$912,9,FALSE)</f>
        <v>0</v>
      </c>
      <c r="J238" s="156">
        <f>IF(COUNTBLANK(GD_CHAM_CONG!U239:AJ239)&gt;=16,1,0)</f>
        <v>0</v>
      </c>
      <c r="K238" s="49">
        <f>VLOOKUP(B238,GD_LCD_HS_LNS!$B$4:$E$914,4,FALSE)</f>
        <v>3778000</v>
      </c>
      <c r="L238" s="49">
        <f t="shared" si="1"/>
        <v>302240</v>
      </c>
      <c r="M238" s="173">
        <f t="shared" si="2"/>
        <v>56670</v>
      </c>
      <c r="N238" s="173">
        <f t="shared" si="3"/>
        <v>37780</v>
      </c>
      <c r="O238" s="173">
        <f t="shared" si="4"/>
        <v>396690</v>
      </c>
      <c r="P238" s="173">
        <f>VLOOKUP(B238,GD_CHAM_CONG!$C$1:$BI$778,58,FALSE)</f>
        <v>0</v>
      </c>
      <c r="Q238">
        <f>VLOOKUP(B238,GD_CHAM_CONG!$C$1:$BJ$778,59,FALSE)</f>
        <v>0</v>
      </c>
    </row>
    <row r="239" spans="1:17" ht="14.25">
      <c r="A239" s="36">
        <v>235</v>
      </c>
      <c r="B239" s="38">
        <f>RPT_DOAN_PHI!B239</f>
        <v>12589</v>
      </c>
      <c r="C239" s="38" t="str">
        <f>RPT_DOAN_PHI!C239</f>
        <v>Lê Văn Thiện</v>
      </c>
      <c r="D239" s="38" t="str">
        <f>RPT_DOAN_PHI!D239</f>
        <v>Nhân viên Bốc xếp</v>
      </c>
      <c r="E239" s="139"/>
      <c r="F239" s="145" t="str">
        <f>VLOOKUP($B239,GD_CHUNG!$B$5:$J$912,6,FALSE)</f>
        <v>HD3N</v>
      </c>
      <c r="G239" s="145">
        <f>VLOOKUP($B239,GD_CHUNG!$B$5:$J$912,7,FALSE)</f>
        <v>0</v>
      </c>
      <c r="H239" s="145">
        <f>VLOOKUP($B239,GD_CHUNG!$B$5:$J$912,8,FALSE)</f>
        <v>0</v>
      </c>
      <c r="I239" s="145">
        <f>VLOOKUP($B239,GD_CHUNG!$B$5:$J$912,9,FALSE)</f>
        <v>0</v>
      </c>
      <c r="J239" s="156">
        <f>IF(COUNTBLANK(GD_CHAM_CONG!U240:AJ240)&gt;=16,1,0)</f>
        <v>0</v>
      </c>
      <c r="K239" s="49">
        <f>VLOOKUP(B239,GD_LCD_HS_LNS!$B$4:$E$914,4,FALSE)</f>
        <v>3778000</v>
      </c>
      <c r="L239" s="49">
        <f t="shared" si="1"/>
        <v>302240</v>
      </c>
      <c r="M239" s="173">
        <f t="shared" si="2"/>
        <v>56670</v>
      </c>
      <c r="N239" s="173">
        <f t="shared" si="3"/>
        <v>37780</v>
      </c>
      <c r="O239" s="173">
        <f t="shared" si="4"/>
        <v>396690</v>
      </c>
      <c r="P239" s="173">
        <f>VLOOKUP(B239,GD_CHAM_CONG!$C$1:$BI$778,58,FALSE)</f>
        <v>0</v>
      </c>
      <c r="Q239">
        <f>VLOOKUP(B239,GD_CHAM_CONG!$C$1:$BJ$778,59,FALSE)</f>
        <v>0</v>
      </c>
    </row>
    <row r="240" spans="1:17" ht="14.25">
      <c r="A240" s="36">
        <v>236</v>
      </c>
      <c r="B240" s="38">
        <f>RPT_DOAN_PHI!B240</f>
        <v>12591</v>
      </c>
      <c r="C240" s="38" t="str">
        <f>RPT_DOAN_PHI!C240</f>
        <v>Nguyễn Xuân Quý</v>
      </c>
      <c r="D240" s="38" t="str">
        <f>RPT_DOAN_PHI!D240</f>
        <v>Nhân viên Bốc xếp</v>
      </c>
      <c r="E240" s="139"/>
      <c r="F240" s="145" t="str">
        <f>VLOOKUP($B240,GD_CHUNG!$B$5:$J$912,6,FALSE)</f>
        <v>HD3N</v>
      </c>
      <c r="G240" s="145">
        <f>VLOOKUP($B240,GD_CHUNG!$B$5:$J$912,7,FALSE)</f>
        <v>0</v>
      </c>
      <c r="H240" s="145">
        <f>VLOOKUP($B240,GD_CHUNG!$B$5:$J$912,8,FALSE)</f>
        <v>0</v>
      </c>
      <c r="I240" s="145">
        <f>VLOOKUP($B240,GD_CHUNG!$B$5:$J$912,9,FALSE)</f>
        <v>0</v>
      </c>
      <c r="J240" s="156">
        <f>IF(COUNTBLANK(GD_CHAM_CONG!U241:AJ241)&gt;=16,1,0)</f>
        <v>0</v>
      </c>
      <c r="K240" s="49">
        <f>VLOOKUP(B240,GD_LCD_HS_LNS!$B$4:$E$914,4,FALSE)</f>
        <v>3778000</v>
      </c>
      <c r="L240" s="49">
        <f t="shared" si="1"/>
        <v>302240</v>
      </c>
      <c r="M240" s="173">
        <f t="shared" si="2"/>
        <v>56670</v>
      </c>
      <c r="N240" s="173">
        <f t="shared" si="3"/>
        <v>37780</v>
      </c>
      <c r="O240" s="173">
        <f t="shared" si="4"/>
        <v>396690</v>
      </c>
      <c r="P240" s="173">
        <f>VLOOKUP(B240,GD_CHAM_CONG!$C$1:$BI$778,58,FALSE)</f>
        <v>0</v>
      </c>
      <c r="Q240">
        <f>VLOOKUP(B240,GD_CHAM_CONG!$C$1:$BJ$778,59,FALSE)</f>
        <v>0</v>
      </c>
    </row>
    <row r="241" spans="1:17" ht="14.25">
      <c r="A241" s="36">
        <v>237</v>
      </c>
      <c r="B241" s="38">
        <f>RPT_DOAN_PHI!B241</f>
        <v>12592</v>
      </c>
      <c r="C241" s="38" t="str">
        <f>RPT_DOAN_PHI!C241</f>
        <v>Lê Minh Huy</v>
      </c>
      <c r="D241" s="38" t="str">
        <f>RPT_DOAN_PHI!D241</f>
        <v>Nhân viên Bốc xếp</v>
      </c>
      <c r="E241" s="139"/>
      <c r="F241" s="145" t="str">
        <f>VLOOKUP($B241,GD_CHUNG!$B$5:$J$912,6,FALSE)</f>
        <v>HD3N</v>
      </c>
      <c r="G241" s="145">
        <f>VLOOKUP($B241,GD_CHUNG!$B$5:$J$912,7,FALSE)</f>
        <v>0</v>
      </c>
      <c r="H241" s="145">
        <f>VLOOKUP($B241,GD_CHUNG!$B$5:$J$912,8,FALSE)</f>
        <v>0</v>
      </c>
      <c r="I241" s="145">
        <f>VLOOKUP($B241,GD_CHUNG!$B$5:$J$912,9,FALSE)</f>
        <v>0</v>
      </c>
      <c r="J241" s="156">
        <f>IF(COUNTBLANK(GD_CHAM_CONG!U242:AJ242)&gt;=16,1,0)</f>
        <v>0</v>
      </c>
      <c r="K241" s="49">
        <f>VLOOKUP(B241,GD_LCD_HS_LNS!$B$4:$E$914,4,FALSE)</f>
        <v>3778000</v>
      </c>
      <c r="L241" s="49">
        <f t="shared" si="1"/>
        <v>302240</v>
      </c>
      <c r="M241" s="173">
        <f t="shared" si="2"/>
        <v>56670</v>
      </c>
      <c r="N241" s="173">
        <f t="shared" si="3"/>
        <v>37780</v>
      </c>
      <c r="O241" s="173">
        <f t="shared" si="4"/>
        <v>396690</v>
      </c>
      <c r="P241" s="173">
        <f>VLOOKUP(B241,GD_CHAM_CONG!$C$1:$BI$778,58,FALSE)</f>
        <v>0</v>
      </c>
      <c r="Q241">
        <f>VLOOKUP(B241,GD_CHAM_CONG!$C$1:$BJ$778,59,FALSE)</f>
        <v>0</v>
      </c>
    </row>
    <row r="242" spans="1:17" ht="14.25">
      <c r="A242" s="36">
        <v>238</v>
      </c>
      <c r="B242" s="38">
        <f>RPT_DOAN_PHI!B242</f>
        <v>13424</v>
      </c>
      <c r="C242" s="38" t="str">
        <f>RPT_DOAN_PHI!C242</f>
        <v>Bùi Tuấn Anh</v>
      </c>
      <c r="D242" s="38" t="str">
        <f>RPT_DOAN_PHI!D242</f>
        <v>Nhân viên Bốc xếp</v>
      </c>
      <c r="E242" s="139"/>
      <c r="F242" s="145" t="str">
        <f>VLOOKUP($B242,GD_CHUNG!$B$5:$J$912,6,FALSE)</f>
        <v>HD3N</v>
      </c>
      <c r="G242" s="145">
        <f>VLOOKUP($B242,GD_CHUNG!$B$5:$J$912,7,FALSE)</f>
        <v>0</v>
      </c>
      <c r="H242" s="145">
        <f>VLOOKUP($B242,GD_CHUNG!$B$5:$J$912,8,FALSE)</f>
        <v>0</v>
      </c>
      <c r="I242" s="145">
        <f>VLOOKUP($B242,GD_CHUNG!$B$5:$J$912,9,FALSE)</f>
        <v>0</v>
      </c>
      <c r="J242" s="156">
        <f>IF(COUNTBLANK(GD_CHAM_CONG!U243:AJ243)&gt;=16,1,0)</f>
        <v>0</v>
      </c>
      <c r="K242" s="49">
        <f>VLOOKUP(B242,GD_LCD_HS_LNS!$B$4:$E$914,4,FALSE)</f>
        <v>3778000</v>
      </c>
      <c r="L242" s="49">
        <f t="shared" si="1"/>
        <v>302240</v>
      </c>
      <c r="M242" s="173">
        <f t="shared" si="2"/>
        <v>56670</v>
      </c>
      <c r="N242" s="173">
        <f t="shared" si="3"/>
        <v>37780</v>
      </c>
      <c r="O242" s="173">
        <f t="shared" si="4"/>
        <v>396690</v>
      </c>
      <c r="P242" s="173">
        <f>VLOOKUP(B242,GD_CHAM_CONG!$C$1:$BI$778,58,FALSE)</f>
        <v>0</v>
      </c>
      <c r="Q242">
        <f>VLOOKUP(B242,GD_CHAM_CONG!$C$1:$BJ$778,59,FALSE)</f>
        <v>0</v>
      </c>
    </row>
    <row r="243" spans="1:17" ht="14.25">
      <c r="A243" s="36">
        <v>239</v>
      </c>
      <c r="B243" s="38">
        <f>RPT_DOAN_PHI!B243</f>
        <v>13425</v>
      </c>
      <c r="C243" s="38" t="str">
        <f>RPT_DOAN_PHI!C243</f>
        <v>Nguyễn Duy Trinh</v>
      </c>
      <c r="D243" s="38" t="str">
        <f>RPT_DOAN_PHI!D243</f>
        <v>Nhân viên Bốc xếp</v>
      </c>
      <c r="E243" s="139"/>
      <c r="F243" s="145" t="str">
        <f>VLOOKUP($B243,GD_CHUNG!$B$5:$J$912,6,FALSE)</f>
        <v>HD3N</v>
      </c>
      <c r="G243" s="145">
        <f>VLOOKUP($B243,GD_CHUNG!$B$5:$J$912,7,FALSE)</f>
        <v>0</v>
      </c>
      <c r="H243" s="145">
        <f>VLOOKUP($B243,GD_CHUNG!$B$5:$J$912,8,FALSE)</f>
        <v>0</v>
      </c>
      <c r="I243" s="145">
        <f>VLOOKUP($B243,GD_CHUNG!$B$5:$J$912,9,FALSE)</f>
        <v>0</v>
      </c>
      <c r="J243" s="156">
        <f>IF(COUNTBLANK(GD_CHAM_CONG!U244:AJ244)&gt;=16,1,0)</f>
        <v>0</v>
      </c>
      <c r="K243" s="49">
        <f>VLOOKUP(B243,GD_LCD_HS_LNS!$B$4:$E$914,4,FALSE)</f>
        <v>3778000</v>
      </c>
      <c r="L243" s="49">
        <f t="shared" si="1"/>
        <v>302240</v>
      </c>
      <c r="M243" s="173">
        <f t="shared" si="2"/>
        <v>56670</v>
      </c>
      <c r="N243" s="173">
        <f t="shared" si="3"/>
        <v>37780</v>
      </c>
      <c r="O243" s="173">
        <f t="shared" si="4"/>
        <v>396690</v>
      </c>
      <c r="P243" s="173">
        <f>VLOOKUP(B243,GD_CHAM_CONG!$C$1:$BI$778,58,FALSE)</f>
        <v>0</v>
      </c>
      <c r="Q243">
        <f>VLOOKUP(B243,GD_CHAM_CONG!$C$1:$BJ$778,59,FALSE)</f>
        <v>0</v>
      </c>
    </row>
    <row r="244" spans="1:17" ht="14.25">
      <c r="A244" s="36">
        <v>240</v>
      </c>
      <c r="B244" s="38">
        <f>RPT_DOAN_PHI!B244</f>
        <v>13436</v>
      </c>
      <c r="C244" s="38" t="str">
        <f>RPT_DOAN_PHI!C244</f>
        <v>Lê Văn Thư</v>
      </c>
      <c r="D244" s="38" t="str">
        <f>RPT_DOAN_PHI!D244</f>
        <v>Nhân viên Bốc xếp</v>
      </c>
      <c r="E244" s="139"/>
      <c r="F244" s="145" t="str">
        <f>VLOOKUP($B244,GD_CHUNG!$B$5:$J$912,6,FALSE)</f>
        <v>HD3N</v>
      </c>
      <c r="G244" s="145">
        <f>VLOOKUP($B244,GD_CHUNG!$B$5:$J$912,7,FALSE)</f>
        <v>0</v>
      </c>
      <c r="H244" s="145">
        <f>VLOOKUP($B244,GD_CHUNG!$B$5:$J$912,8,FALSE)</f>
        <v>0</v>
      </c>
      <c r="I244" s="145">
        <f>VLOOKUP($B244,GD_CHUNG!$B$5:$J$912,9,FALSE)</f>
        <v>0</v>
      </c>
      <c r="J244" s="156">
        <f>IF(COUNTBLANK(GD_CHAM_CONG!U245:AJ245)&gt;=16,1,0)</f>
        <v>0</v>
      </c>
      <c r="K244" s="49">
        <f>VLOOKUP(B244,GD_LCD_HS_LNS!$B$4:$E$914,4,FALSE)</f>
        <v>3778000</v>
      </c>
      <c r="L244" s="49">
        <f t="shared" si="1"/>
        <v>302240</v>
      </c>
      <c r="M244" s="173">
        <f t="shared" si="2"/>
        <v>56670</v>
      </c>
      <c r="N244" s="173">
        <f t="shared" si="3"/>
        <v>37780</v>
      </c>
      <c r="O244" s="173">
        <f t="shared" si="4"/>
        <v>396690</v>
      </c>
      <c r="P244" s="173">
        <f>VLOOKUP(B244,GD_CHAM_CONG!$C$1:$BI$778,58,FALSE)</f>
        <v>0</v>
      </c>
      <c r="Q244">
        <f>VLOOKUP(B244,GD_CHAM_CONG!$C$1:$BJ$778,59,FALSE)</f>
        <v>0</v>
      </c>
    </row>
    <row r="245" spans="1:17" ht="14.25">
      <c r="A245" s="36">
        <v>241</v>
      </c>
      <c r="B245" s="38">
        <f>RPT_DOAN_PHI!B245</f>
        <v>13437</v>
      </c>
      <c r="C245" s="38" t="str">
        <f>RPT_DOAN_PHI!C245</f>
        <v>Phạm Ngọc Huấn</v>
      </c>
      <c r="D245" s="38" t="str">
        <f>RPT_DOAN_PHI!D245</f>
        <v>Nhân viên Bốc xếp</v>
      </c>
      <c r="E245" s="139"/>
      <c r="F245" s="145" t="str">
        <f>VLOOKUP($B245,GD_CHUNG!$B$5:$J$912,6,FALSE)</f>
        <v>HD3N</v>
      </c>
      <c r="G245" s="145">
        <f>VLOOKUP($B245,GD_CHUNG!$B$5:$J$912,7,FALSE)</f>
        <v>0</v>
      </c>
      <c r="H245" s="145">
        <f>VLOOKUP($B245,GD_CHUNG!$B$5:$J$912,8,FALSE)</f>
        <v>0</v>
      </c>
      <c r="I245" s="145">
        <f>VLOOKUP($B245,GD_CHUNG!$B$5:$J$912,9,FALSE)</f>
        <v>0</v>
      </c>
      <c r="J245" s="156">
        <f>IF(COUNTBLANK(GD_CHAM_CONG!U246:AJ246)&gt;=16,1,0)</f>
        <v>0</v>
      </c>
      <c r="K245" s="49">
        <f>VLOOKUP(B245,GD_LCD_HS_LNS!$B$4:$E$914,4,FALSE)</f>
        <v>3778000</v>
      </c>
      <c r="L245" s="49">
        <f t="shared" si="1"/>
        <v>302240</v>
      </c>
      <c r="M245" s="173">
        <f t="shared" si="2"/>
        <v>56670</v>
      </c>
      <c r="N245" s="173">
        <f t="shared" si="3"/>
        <v>37780</v>
      </c>
      <c r="O245" s="173">
        <f t="shared" si="4"/>
        <v>396690</v>
      </c>
      <c r="P245" s="173">
        <f>VLOOKUP(B245,GD_CHAM_CONG!$C$1:$BI$778,58,FALSE)</f>
        <v>0</v>
      </c>
      <c r="Q245">
        <f>VLOOKUP(B245,GD_CHAM_CONG!$C$1:$BJ$778,59,FALSE)</f>
        <v>0</v>
      </c>
    </row>
    <row r="246" spans="1:17" ht="14.25">
      <c r="A246" s="36">
        <v>242</v>
      </c>
      <c r="B246" s="38">
        <f>RPT_DOAN_PHI!B246</f>
        <v>13446</v>
      </c>
      <c r="C246" s="38" t="str">
        <f>RPT_DOAN_PHI!C246</f>
        <v>Dương Công Tú</v>
      </c>
      <c r="D246" s="38" t="str">
        <f>RPT_DOAN_PHI!D246</f>
        <v>Nhân viên Bốc xếp</v>
      </c>
      <c r="E246" s="139"/>
      <c r="F246" s="145" t="str">
        <f>VLOOKUP($B246,GD_CHUNG!$B$5:$J$912,6,FALSE)</f>
        <v>HD3N</v>
      </c>
      <c r="G246" s="145">
        <f>VLOOKUP($B246,GD_CHUNG!$B$5:$J$912,7,FALSE)</f>
        <v>0</v>
      </c>
      <c r="H246" s="145">
        <f>VLOOKUP($B246,GD_CHUNG!$B$5:$J$912,8,FALSE)</f>
        <v>0</v>
      </c>
      <c r="I246" s="145">
        <f>VLOOKUP($B246,GD_CHUNG!$B$5:$J$912,9,FALSE)</f>
        <v>0</v>
      </c>
      <c r="J246" s="156">
        <f>IF(COUNTBLANK(GD_CHAM_CONG!U247:AJ247)&gt;=16,1,0)</f>
        <v>0</v>
      </c>
      <c r="K246" s="49">
        <f>VLOOKUP(B246,GD_LCD_HS_LNS!$B$4:$E$914,4,FALSE)</f>
        <v>3778000</v>
      </c>
      <c r="L246" s="49">
        <f t="shared" si="1"/>
        <v>302240</v>
      </c>
      <c r="M246" s="173">
        <f t="shared" si="2"/>
        <v>56670</v>
      </c>
      <c r="N246" s="173">
        <f t="shared" si="3"/>
        <v>37780</v>
      </c>
      <c r="O246" s="173">
        <f t="shared" si="4"/>
        <v>396690</v>
      </c>
      <c r="P246" s="173">
        <f>VLOOKUP(B246,GD_CHAM_CONG!$C$1:$BI$778,58,FALSE)</f>
        <v>0</v>
      </c>
      <c r="Q246">
        <f>VLOOKUP(B246,GD_CHAM_CONG!$C$1:$BJ$778,59,FALSE)</f>
        <v>0</v>
      </c>
    </row>
    <row r="247" spans="1:17" ht="14.25">
      <c r="A247" s="36">
        <v>243</v>
      </c>
      <c r="B247" s="38">
        <f>RPT_DOAN_PHI!B247</f>
        <v>13448</v>
      </c>
      <c r="C247" s="38" t="str">
        <f>RPT_DOAN_PHI!C247</f>
        <v>Nguyễn Hùng Anh</v>
      </c>
      <c r="D247" s="38" t="str">
        <f>RPT_DOAN_PHI!D247</f>
        <v>Nhân viên Bốc xếp</v>
      </c>
      <c r="E247" s="139"/>
      <c r="F247" s="145" t="str">
        <f>VLOOKUP($B247,GD_CHUNG!$B$5:$J$912,6,FALSE)</f>
        <v>HD3N</v>
      </c>
      <c r="G247" s="145">
        <f>VLOOKUP($B247,GD_CHUNG!$B$5:$J$912,7,FALSE)</f>
        <v>0</v>
      </c>
      <c r="H247" s="145">
        <f>VLOOKUP($B247,GD_CHUNG!$B$5:$J$912,8,FALSE)</f>
        <v>0</v>
      </c>
      <c r="I247" s="145">
        <f>VLOOKUP($B247,GD_CHUNG!$B$5:$J$912,9,FALSE)</f>
        <v>0</v>
      </c>
      <c r="J247" s="156">
        <f>IF(COUNTBLANK(GD_CHAM_CONG!U248:AJ248)&gt;=16,1,0)</f>
        <v>0</v>
      </c>
      <c r="K247" s="49">
        <f>VLOOKUP(B247,GD_LCD_HS_LNS!$B$4:$E$914,4,FALSE)</f>
        <v>3778000</v>
      </c>
      <c r="L247" s="49">
        <f t="shared" si="1"/>
        <v>302240</v>
      </c>
      <c r="M247" s="173">
        <f t="shared" si="2"/>
        <v>56670</v>
      </c>
      <c r="N247" s="173">
        <f t="shared" si="3"/>
        <v>37780</v>
      </c>
      <c r="O247" s="173">
        <f t="shared" si="4"/>
        <v>396690</v>
      </c>
      <c r="P247" s="173">
        <f>VLOOKUP(B247,GD_CHAM_CONG!$C$1:$BI$778,58,FALSE)</f>
        <v>0</v>
      </c>
      <c r="Q247">
        <f>VLOOKUP(B247,GD_CHAM_CONG!$C$1:$BJ$778,59,FALSE)</f>
        <v>0</v>
      </c>
    </row>
    <row r="248" spans="1:17" ht="14.25">
      <c r="A248" s="36">
        <v>244</v>
      </c>
      <c r="B248" s="38">
        <f>RPT_DOAN_PHI!B248</f>
        <v>13450</v>
      </c>
      <c r="C248" s="38" t="str">
        <f>RPT_DOAN_PHI!C248</f>
        <v>Phạm Văn Mạnh</v>
      </c>
      <c r="D248" s="38" t="str">
        <f>RPT_DOAN_PHI!D248</f>
        <v>Nhân viên Bốc xếp</v>
      </c>
      <c r="E248" s="139"/>
      <c r="F248" s="145" t="str">
        <f>VLOOKUP($B248,GD_CHUNG!$B$5:$J$912,6,FALSE)</f>
        <v>HD3N</v>
      </c>
      <c r="G248" s="145">
        <f>VLOOKUP($B248,GD_CHUNG!$B$5:$J$912,7,FALSE)</f>
        <v>0</v>
      </c>
      <c r="H248" s="145">
        <f>VLOOKUP($B248,GD_CHUNG!$B$5:$J$912,8,FALSE)</f>
        <v>0</v>
      </c>
      <c r="I248" s="145">
        <f>VLOOKUP($B248,GD_CHUNG!$B$5:$J$912,9,FALSE)</f>
        <v>0</v>
      </c>
      <c r="J248" s="156">
        <f>IF(COUNTBLANK(GD_CHAM_CONG!U249:AJ249)&gt;=16,1,0)</f>
        <v>0</v>
      </c>
      <c r="K248" s="49">
        <f>VLOOKUP(B248,GD_LCD_HS_LNS!$B$4:$E$914,4,FALSE)</f>
        <v>3778000</v>
      </c>
      <c r="L248" s="49">
        <f t="shared" si="1"/>
        <v>302240</v>
      </c>
      <c r="M248" s="173">
        <f t="shared" si="2"/>
        <v>56670</v>
      </c>
      <c r="N248" s="173">
        <f t="shared" si="3"/>
        <v>37780</v>
      </c>
      <c r="O248" s="173">
        <f t="shared" si="4"/>
        <v>396690</v>
      </c>
      <c r="P248" s="173">
        <f>VLOOKUP(B248,GD_CHAM_CONG!$C$1:$BI$778,58,FALSE)</f>
        <v>0</v>
      </c>
      <c r="Q248">
        <f>VLOOKUP(B248,GD_CHAM_CONG!$C$1:$BJ$778,59,FALSE)</f>
        <v>0</v>
      </c>
    </row>
    <row r="249" spans="1:17" ht="14.25">
      <c r="A249" s="36">
        <v>245</v>
      </c>
      <c r="B249" s="38">
        <f>RPT_DOAN_PHI!B249</f>
        <v>13451</v>
      </c>
      <c r="C249" s="38" t="str">
        <f>RPT_DOAN_PHI!C249</f>
        <v>Vũ Minh Tiến</v>
      </c>
      <c r="D249" s="38" t="str">
        <f>RPT_DOAN_PHI!D249</f>
        <v>Nhân viên Bốc xếp</v>
      </c>
      <c r="E249" s="139"/>
      <c r="F249" s="145" t="str">
        <f>VLOOKUP($B249,GD_CHUNG!$B$5:$J$912,6,FALSE)</f>
        <v>HD3N</v>
      </c>
      <c r="G249" s="145">
        <f>VLOOKUP($B249,GD_CHUNG!$B$5:$J$912,7,FALSE)</f>
        <v>0</v>
      </c>
      <c r="H249" s="145">
        <f>VLOOKUP($B249,GD_CHUNG!$B$5:$J$912,8,FALSE)</f>
        <v>0</v>
      </c>
      <c r="I249" s="145">
        <f>VLOOKUP($B249,GD_CHUNG!$B$5:$J$912,9,FALSE)</f>
        <v>0</v>
      </c>
      <c r="J249" s="156">
        <f>IF(COUNTBLANK(GD_CHAM_CONG!U250:AJ250)&gt;=16,1,0)</f>
        <v>0</v>
      </c>
      <c r="K249" s="49">
        <f>VLOOKUP(B249,GD_LCD_HS_LNS!$B$4:$E$914,4,FALSE)</f>
        <v>3778000</v>
      </c>
      <c r="L249" s="49">
        <f t="shared" si="1"/>
        <v>302240</v>
      </c>
      <c r="M249" s="173">
        <f t="shared" si="2"/>
        <v>56670</v>
      </c>
      <c r="N249" s="173">
        <f t="shared" si="3"/>
        <v>37780</v>
      </c>
      <c r="O249" s="173">
        <f t="shared" si="4"/>
        <v>396690</v>
      </c>
      <c r="P249" s="173">
        <f>VLOOKUP(B249,GD_CHAM_CONG!$C$1:$BI$778,58,FALSE)</f>
        <v>0</v>
      </c>
      <c r="Q249">
        <f>VLOOKUP(B249,GD_CHAM_CONG!$C$1:$BJ$778,59,FALSE)</f>
        <v>0</v>
      </c>
    </row>
    <row r="250" spans="1:17" ht="14.25">
      <c r="A250" s="36">
        <v>246</v>
      </c>
      <c r="B250" s="38">
        <f>RPT_DOAN_PHI!B250</f>
        <v>13453</v>
      </c>
      <c r="C250" s="38" t="str">
        <f>RPT_DOAN_PHI!C250</f>
        <v>Nguyễn Văn Khiêm</v>
      </c>
      <c r="D250" s="38" t="str">
        <f>RPT_DOAN_PHI!D250</f>
        <v>Nhân viên Bốc xếp</v>
      </c>
      <c r="E250" s="139"/>
      <c r="F250" s="145" t="str">
        <f>VLOOKUP($B250,GD_CHUNG!$B$5:$J$912,6,FALSE)</f>
        <v>HD3N</v>
      </c>
      <c r="G250" s="145">
        <f>VLOOKUP($B250,GD_CHUNG!$B$5:$J$912,7,FALSE)</f>
        <v>0</v>
      </c>
      <c r="H250" s="145">
        <f>VLOOKUP($B250,GD_CHUNG!$B$5:$J$912,8,FALSE)</f>
        <v>0</v>
      </c>
      <c r="I250" s="145">
        <f>VLOOKUP($B250,GD_CHUNG!$B$5:$J$912,9,FALSE)</f>
        <v>0</v>
      </c>
      <c r="J250" s="156">
        <f>IF(COUNTBLANK(GD_CHAM_CONG!U251:AJ251)&gt;=16,1,0)</f>
        <v>0</v>
      </c>
      <c r="K250" s="49">
        <f>VLOOKUP(B250,GD_LCD_HS_LNS!$B$4:$E$914,4,FALSE)</f>
        <v>3778000</v>
      </c>
      <c r="L250" s="49">
        <f t="shared" si="1"/>
        <v>302240</v>
      </c>
      <c r="M250" s="173">
        <f t="shared" si="2"/>
        <v>56670</v>
      </c>
      <c r="N250" s="173">
        <f t="shared" si="3"/>
        <v>37780</v>
      </c>
      <c r="O250" s="173">
        <f t="shared" si="4"/>
        <v>396690</v>
      </c>
      <c r="P250" s="173">
        <f>VLOOKUP(B250,GD_CHAM_CONG!$C$1:$BI$778,58,FALSE)</f>
        <v>0</v>
      </c>
      <c r="Q250">
        <f>VLOOKUP(B250,GD_CHAM_CONG!$C$1:$BJ$778,59,FALSE)</f>
        <v>0</v>
      </c>
    </row>
    <row r="251" spans="1:17" ht="14.25">
      <c r="A251" s="36">
        <v>247</v>
      </c>
      <c r="B251" s="38">
        <f>RPT_DOAN_PHI!B251</f>
        <v>13454</v>
      </c>
      <c r="C251" s="38" t="str">
        <f>RPT_DOAN_PHI!C251</f>
        <v>Nguyễn Xuân Hải</v>
      </c>
      <c r="D251" s="38" t="str">
        <f>RPT_DOAN_PHI!D251</f>
        <v>Nhân viên Bốc xếp</v>
      </c>
      <c r="E251" s="139"/>
      <c r="F251" s="145" t="str">
        <f>VLOOKUP($B251,GD_CHUNG!$B$5:$J$912,6,FALSE)</f>
        <v>HD3N</v>
      </c>
      <c r="G251" s="145">
        <f>VLOOKUP($B251,GD_CHUNG!$B$5:$J$912,7,FALSE)</f>
        <v>0</v>
      </c>
      <c r="H251" s="145">
        <f>VLOOKUP($B251,GD_CHUNG!$B$5:$J$912,8,FALSE)</f>
        <v>0</v>
      </c>
      <c r="I251" s="145">
        <f>VLOOKUP($B251,GD_CHUNG!$B$5:$J$912,9,FALSE)</f>
        <v>0</v>
      </c>
      <c r="J251" s="156">
        <f>IF(COUNTBLANK(GD_CHAM_CONG!U252:AJ252)&gt;=16,1,0)</f>
        <v>0</v>
      </c>
      <c r="K251" s="49">
        <f>VLOOKUP(B251,GD_LCD_HS_LNS!$B$4:$E$914,4,FALSE)</f>
        <v>3778000</v>
      </c>
      <c r="L251" s="49">
        <f t="shared" si="1"/>
        <v>302240</v>
      </c>
      <c r="M251" s="173">
        <f t="shared" si="2"/>
        <v>56670</v>
      </c>
      <c r="N251" s="173">
        <f t="shared" si="3"/>
        <v>37780</v>
      </c>
      <c r="O251" s="173">
        <f t="shared" si="4"/>
        <v>396690</v>
      </c>
      <c r="P251" s="173">
        <f>VLOOKUP(B251,GD_CHAM_CONG!$C$1:$BI$778,58,FALSE)</f>
        <v>0</v>
      </c>
      <c r="Q251">
        <f>VLOOKUP(B251,GD_CHAM_CONG!$C$1:$BJ$778,59,FALSE)</f>
        <v>0</v>
      </c>
    </row>
    <row r="252" spans="1:17" ht="14.25">
      <c r="A252" s="36">
        <v>248</v>
      </c>
      <c r="B252" s="38">
        <f>RPT_DOAN_PHI!B252</f>
        <v>13455</v>
      </c>
      <c r="C252" s="38" t="str">
        <f>RPT_DOAN_PHI!C252</f>
        <v>Nguyễn Như Tuấn</v>
      </c>
      <c r="D252" s="38" t="str">
        <f>RPT_DOAN_PHI!D252</f>
        <v>Nhân viên Bốc xếp</v>
      </c>
      <c r="E252" s="139"/>
      <c r="F252" s="145" t="str">
        <f>VLOOKUP($B252,GD_CHUNG!$B$5:$J$912,6,FALSE)</f>
        <v>HD3N</v>
      </c>
      <c r="G252" s="145">
        <f>VLOOKUP($B252,GD_CHUNG!$B$5:$J$912,7,FALSE)</f>
        <v>0</v>
      </c>
      <c r="H252" s="145">
        <f>VLOOKUP($B252,GD_CHUNG!$B$5:$J$912,8,FALSE)</f>
        <v>0</v>
      </c>
      <c r="I252" s="145">
        <f>VLOOKUP($B252,GD_CHUNG!$B$5:$J$912,9,FALSE)</f>
        <v>0</v>
      </c>
      <c r="J252" s="156">
        <f>IF(COUNTBLANK(GD_CHAM_CONG!U253:AJ253)&gt;=16,1,0)</f>
        <v>0</v>
      </c>
      <c r="K252" s="49">
        <f>VLOOKUP(B252,GD_LCD_HS_LNS!$B$4:$E$914,4,FALSE)</f>
        <v>3778000</v>
      </c>
      <c r="L252" s="49">
        <f t="shared" si="1"/>
        <v>302240</v>
      </c>
      <c r="M252" s="173">
        <f t="shared" si="2"/>
        <v>56670</v>
      </c>
      <c r="N252" s="173">
        <f t="shared" si="3"/>
        <v>37780</v>
      </c>
      <c r="O252" s="173">
        <f t="shared" si="4"/>
        <v>396690</v>
      </c>
      <c r="P252" s="173">
        <f>VLOOKUP(B252,GD_CHAM_CONG!$C$1:$BI$778,58,FALSE)</f>
        <v>0</v>
      </c>
      <c r="Q252">
        <f>VLOOKUP(B252,GD_CHAM_CONG!$C$1:$BJ$778,59,FALSE)</f>
        <v>0</v>
      </c>
    </row>
    <row r="253" spans="1:17" ht="14.25">
      <c r="A253" s="36">
        <v>249</v>
      </c>
      <c r="B253" s="38">
        <f>RPT_DOAN_PHI!B253</f>
        <v>13457</v>
      </c>
      <c r="C253" s="38" t="str">
        <f>RPT_DOAN_PHI!C253</f>
        <v>Trần Thanh Tuấn</v>
      </c>
      <c r="D253" s="38" t="str">
        <f>RPT_DOAN_PHI!D253</f>
        <v>Nhân viên Bốc xếp</v>
      </c>
      <c r="E253" s="139"/>
      <c r="F253" s="145" t="str">
        <f>VLOOKUP($B253,GD_CHUNG!$B$5:$J$912,6,FALSE)</f>
        <v>HD3N</v>
      </c>
      <c r="G253" s="145">
        <f>VLOOKUP($B253,GD_CHUNG!$B$5:$J$912,7,FALSE)</f>
        <v>0</v>
      </c>
      <c r="H253" s="145">
        <f>VLOOKUP($B253,GD_CHUNG!$B$5:$J$912,8,FALSE)</f>
        <v>0</v>
      </c>
      <c r="I253" s="145">
        <f>VLOOKUP($B253,GD_CHUNG!$B$5:$J$912,9,FALSE)</f>
        <v>0</v>
      </c>
      <c r="J253" s="156">
        <f>IF(COUNTBLANK(GD_CHAM_CONG!U254:AJ254)&gt;=16,1,0)</f>
        <v>0</v>
      </c>
      <c r="K253" s="49">
        <f>VLOOKUP(B253,GD_LCD_HS_LNS!$B$4:$E$914,4,FALSE)</f>
        <v>3778000</v>
      </c>
      <c r="L253" s="49">
        <f t="shared" si="1"/>
        <v>302240</v>
      </c>
      <c r="M253" s="173">
        <f t="shared" si="2"/>
        <v>56670</v>
      </c>
      <c r="N253" s="173">
        <f t="shared" si="3"/>
        <v>37780</v>
      </c>
      <c r="O253" s="173">
        <f t="shared" si="4"/>
        <v>396690</v>
      </c>
      <c r="P253" s="173">
        <f>VLOOKUP(B253,GD_CHAM_CONG!$C$1:$BI$778,58,FALSE)</f>
        <v>0</v>
      </c>
      <c r="Q253">
        <f>VLOOKUP(B253,GD_CHAM_CONG!$C$1:$BJ$778,59,FALSE)</f>
        <v>0</v>
      </c>
    </row>
    <row r="254" spans="1:17" ht="14.25">
      <c r="A254" s="36">
        <v>250</v>
      </c>
      <c r="B254" s="38">
        <f>RPT_DOAN_PHI!B254</f>
        <v>13458</v>
      </c>
      <c r="C254" s="38" t="str">
        <f>RPT_DOAN_PHI!C254</f>
        <v>Nguyễn Việt Hải</v>
      </c>
      <c r="D254" s="38" t="str">
        <f>RPT_DOAN_PHI!D254</f>
        <v>Nhân viên Bốc xếp</v>
      </c>
      <c r="E254" s="139"/>
      <c r="F254" s="145" t="str">
        <f>VLOOKUP($B254,GD_CHUNG!$B$5:$J$912,6,FALSE)</f>
        <v>HD3N</v>
      </c>
      <c r="G254" s="145">
        <f>VLOOKUP($B254,GD_CHUNG!$B$5:$J$912,7,FALSE)</f>
        <v>0</v>
      </c>
      <c r="H254" s="145">
        <f>VLOOKUP($B254,GD_CHUNG!$B$5:$J$912,8,FALSE)</f>
        <v>0</v>
      </c>
      <c r="I254" s="145">
        <f>VLOOKUP($B254,GD_CHUNG!$B$5:$J$912,9,FALSE)</f>
        <v>0</v>
      </c>
      <c r="J254" s="156">
        <f>IF(COUNTBLANK(GD_CHAM_CONG!U255:AJ255)&gt;=16,1,0)</f>
        <v>0</v>
      </c>
      <c r="K254" s="49">
        <f>VLOOKUP(B254,GD_LCD_HS_LNS!$B$4:$E$914,4,FALSE)</f>
        <v>3778000</v>
      </c>
      <c r="L254" s="49">
        <f t="shared" si="1"/>
        <v>302240</v>
      </c>
      <c r="M254" s="173">
        <f t="shared" si="2"/>
        <v>56670</v>
      </c>
      <c r="N254" s="173">
        <f t="shared" si="3"/>
        <v>37780</v>
      </c>
      <c r="O254" s="173">
        <f t="shared" si="4"/>
        <v>396690</v>
      </c>
      <c r="P254" s="173">
        <f>VLOOKUP(B254,GD_CHAM_CONG!$C$1:$BI$778,58,FALSE)</f>
        <v>0</v>
      </c>
      <c r="Q254">
        <f>VLOOKUP(B254,GD_CHAM_CONG!$C$1:$BJ$778,59,FALSE)</f>
        <v>0</v>
      </c>
    </row>
    <row r="255" spans="1:17" ht="14.25">
      <c r="A255" s="36">
        <v>251</v>
      </c>
      <c r="B255" s="38">
        <f>RPT_DOAN_PHI!B255</f>
        <v>13461</v>
      </c>
      <c r="C255" s="38" t="str">
        <f>RPT_DOAN_PHI!C255</f>
        <v>Cao Văn Mạnh</v>
      </c>
      <c r="D255" s="38" t="str">
        <f>RPT_DOAN_PHI!D255</f>
        <v>Nhân viên Bốc xếp</v>
      </c>
      <c r="E255" s="139"/>
      <c r="F255" s="145" t="str">
        <f>VLOOKUP($B255,GD_CHUNG!$B$5:$J$912,6,FALSE)</f>
        <v>HD3N</v>
      </c>
      <c r="G255" s="145">
        <f>VLOOKUP($B255,GD_CHUNG!$B$5:$J$912,7,FALSE)</f>
        <v>0</v>
      </c>
      <c r="H255" s="145">
        <f>VLOOKUP($B255,GD_CHUNG!$B$5:$J$912,8,FALSE)</f>
        <v>0</v>
      </c>
      <c r="I255" s="145">
        <f>VLOOKUP($B255,GD_CHUNG!$B$5:$J$912,9,FALSE)</f>
        <v>0</v>
      </c>
      <c r="J255" s="156">
        <f>IF(COUNTBLANK(GD_CHAM_CONG!U256:AJ256)&gt;=16,1,0)</f>
        <v>0</v>
      </c>
      <c r="K255" s="49">
        <f>VLOOKUP(B255,GD_LCD_HS_LNS!$B$4:$E$914,4,FALSE)</f>
        <v>3778000</v>
      </c>
      <c r="L255" s="49">
        <f t="shared" si="1"/>
        <v>302240</v>
      </c>
      <c r="M255" s="173">
        <f t="shared" si="2"/>
        <v>56670</v>
      </c>
      <c r="N255" s="173">
        <f t="shared" si="3"/>
        <v>37780</v>
      </c>
      <c r="O255" s="173">
        <f t="shared" si="4"/>
        <v>396690</v>
      </c>
      <c r="P255" s="173">
        <f>VLOOKUP(B255,GD_CHAM_CONG!$C$1:$BI$778,58,FALSE)</f>
        <v>0</v>
      </c>
      <c r="Q255">
        <f>VLOOKUP(B255,GD_CHAM_CONG!$C$1:$BJ$778,59,FALSE)</f>
        <v>0</v>
      </c>
    </row>
    <row r="256" spans="1:17" ht="14.25">
      <c r="A256" s="36">
        <v>252</v>
      </c>
      <c r="B256" s="38">
        <f>RPT_DOAN_PHI!B256</f>
        <v>13464</v>
      </c>
      <c r="C256" s="38" t="str">
        <f>RPT_DOAN_PHI!C256</f>
        <v>Phạm Văn Dũng</v>
      </c>
      <c r="D256" s="38" t="str">
        <f>RPT_DOAN_PHI!D256</f>
        <v>Nhân viên Bốc xếp</v>
      </c>
      <c r="E256" s="139"/>
      <c r="F256" s="145" t="str">
        <f>VLOOKUP($B256,GD_CHUNG!$B$5:$J$912,6,FALSE)</f>
        <v>HD3N</v>
      </c>
      <c r="G256" s="145">
        <f>VLOOKUP($B256,GD_CHUNG!$B$5:$J$912,7,FALSE)</f>
        <v>0</v>
      </c>
      <c r="H256" s="145">
        <f>VLOOKUP($B256,GD_CHUNG!$B$5:$J$912,8,FALSE)</f>
        <v>0</v>
      </c>
      <c r="I256" s="145">
        <f>VLOOKUP($B256,GD_CHUNG!$B$5:$J$912,9,FALSE)</f>
        <v>0</v>
      </c>
      <c r="J256" s="156">
        <f>IF(COUNTBLANK(GD_CHAM_CONG!U257:AJ257)&gt;=16,1,0)</f>
        <v>0</v>
      </c>
      <c r="K256" s="49">
        <f>VLOOKUP(B256,GD_LCD_HS_LNS!$B$4:$E$914,4,FALSE)</f>
        <v>3778000</v>
      </c>
      <c r="L256" s="49">
        <f t="shared" si="1"/>
        <v>302240</v>
      </c>
      <c r="M256" s="173">
        <f t="shared" si="2"/>
        <v>56670</v>
      </c>
      <c r="N256" s="173">
        <f t="shared" si="3"/>
        <v>37780</v>
      </c>
      <c r="O256" s="173">
        <f t="shared" si="4"/>
        <v>396690</v>
      </c>
      <c r="P256" s="173">
        <f>VLOOKUP(B256,GD_CHAM_CONG!$C$1:$BI$778,58,FALSE)</f>
        <v>0</v>
      </c>
      <c r="Q256">
        <f>VLOOKUP(B256,GD_CHAM_CONG!$C$1:$BJ$778,59,FALSE)</f>
        <v>0</v>
      </c>
    </row>
    <row r="257" spans="1:17" ht="14.25">
      <c r="A257" s="36">
        <v>253</v>
      </c>
      <c r="B257" s="38">
        <f>RPT_DOAN_PHI!B257</f>
        <v>13465</v>
      </c>
      <c r="C257" s="38" t="str">
        <f>RPT_DOAN_PHI!C257</f>
        <v>Vũ Văn Tuyền</v>
      </c>
      <c r="D257" s="38" t="str">
        <f>RPT_DOAN_PHI!D257</f>
        <v>Nhân viên Bốc xếp</v>
      </c>
      <c r="E257" s="139"/>
      <c r="F257" s="145" t="str">
        <f>VLOOKUP($B257,GD_CHUNG!$B$5:$J$912,6,FALSE)</f>
        <v>HD3N</v>
      </c>
      <c r="G257" s="145">
        <f>VLOOKUP($B257,GD_CHUNG!$B$5:$J$912,7,FALSE)</f>
        <v>0</v>
      </c>
      <c r="H257" s="145">
        <f>VLOOKUP($B257,GD_CHUNG!$B$5:$J$912,8,FALSE)</f>
        <v>0</v>
      </c>
      <c r="I257" s="145">
        <f>VLOOKUP($B257,GD_CHUNG!$B$5:$J$912,9,FALSE)</f>
        <v>0</v>
      </c>
      <c r="J257" s="156">
        <f>IF(COUNTBLANK(GD_CHAM_CONG!U258:AJ258)&gt;=16,1,0)</f>
        <v>0</v>
      </c>
      <c r="K257" s="49">
        <f>VLOOKUP(B257,GD_LCD_HS_LNS!$B$4:$E$914,4,FALSE)</f>
        <v>3778000</v>
      </c>
      <c r="L257" s="49">
        <f t="shared" si="1"/>
        <v>302240</v>
      </c>
      <c r="M257" s="173">
        <f t="shared" si="2"/>
        <v>56670</v>
      </c>
      <c r="N257" s="173">
        <f t="shared" si="3"/>
        <v>37780</v>
      </c>
      <c r="O257" s="173">
        <f t="shared" si="4"/>
        <v>396690</v>
      </c>
      <c r="P257" s="173">
        <f>VLOOKUP(B257,GD_CHAM_CONG!$C$1:$BI$778,58,FALSE)</f>
        <v>0</v>
      </c>
      <c r="Q257">
        <f>VLOOKUP(B257,GD_CHAM_CONG!$C$1:$BJ$778,59,FALSE)</f>
        <v>0</v>
      </c>
    </row>
    <row r="258" spans="1:17" ht="14.25">
      <c r="A258" s="36">
        <v>254</v>
      </c>
      <c r="B258" s="38">
        <f>RPT_DOAN_PHI!B258</f>
        <v>13466</v>
      </c>
      <c r="C258" s="38" t="str">
        <f>RPT_DOAN_PHI!C258</f>
        <v>Nguyễn Viết Phi</v>
      </c>
      <c r="D258" s="38" t="str">
        <f>RPT_DOAN_PHI!D258</f>
        <v>Nhân viên Bốc xếp</v>
      </c>
      <c r="E258" s="139"/>
      <c r="F258" s="145" t="str">
        <f>VLOOKUP($B258,GD_CHUNG!$B$5:$J$912,6,FALSE)</f>
        <v>HD3N</v>
      </c>
      <c r="G258" s="145">
        <f>VLOOKUP($B258,GD_CHUNG!$B$5:$J$912,7,FALSE)</f>
        <v>0</v>
      </c>
      <c r="H258" s="145">
        <f>VLOOKUP($B258,GD_CHUNG!$B$5:$J$912,8,FALSE)</f>
        <v>0</v>
      </c>
      <c r="I258" s="145">
        <f>VLOOKUP($B258,GD_CHUNG!$B$5:$J$912,9,FALSE)</f>
        <v>0</v>
      </c>
      <c r="J258" s="156">
        <f>IF(COUNTBLANK(GD_CHAM_CONG!U259:AJ259)&gt;=16,1,0)</f>
        <v>0</v>
      </c>
      <c r="K258" s="49">
        <f>VLOOKUP(B258,GD_LCD_HS_LNS!$B$4:$E$914,4,FALSE)</f>
        <v>3778000</v>
      </c>
      <c r="L258" s="49">
        <f t="shared" si="1"/>
        <v>302240</v>
      </c>
      <c r="M258" s="173">
        <f t="shared" si="2"/>
        <v>56670</v>
      </c>
      <c r="N258" s="173">
        <f t="shared" si="3"/>
        <v>37780</v>
      </c>
      <c r="O258" s="173">
        <f t="shared" si="4"/>
        <v>396690</v>
      </c>
      <c r="P258" s="173">
        <f>VLOOKUP(B258,GD_CHAM_CONG!$C$1:$BI$778,58,FALSE)</f>
        <v>0</v>
      </c>
      <c r="Q258">
        <f>VLOOKUP(B258,GD_CHAM_CONG!$C$1:$BJ$778,59,FALSE)</f>
        <v>0</v>
      </c>
    </row>
    <row r="259" spans="1:17" ht="14.25">
      <c r="A259" s="36">
        <v>255</v>
      </c>
      <c r="B259" s="38">
        <f>RPT_DOAN_PHI!B259</f>
        <v>13467</v>
      </c>
      <c r="C259" s="38" t="str">
        <f>RPT_DOAN_PHI!C259</f>
        <v>Tăng Văn Hải</v>
      </c>
      <c r="D259" s="38" t="str">
        <f>RPT_DOAN_PHI!D259</f>
        <v>Nhân viên Bốc xếp</v>
      </c>
      <c r="E259" s="139"/>
      <c r="F259" s="145" t="str">
        <f>VLOOKUP($B259,GD_CHUNG!$B$5:$J$912,6,FALSE)</f>
        <v>HD3N</v>
      </c>
      <c r="G259" s="145">
        <f>VLOOKUP($B259,GD_CHUNG!$B$5:$J$912,7,FALSE)</f>
        <v>0</v>
      </c>
      <c r="H259" s="145">
        <f>VLOOKUP($B259,GD_CHUNG!$B$5:$J$912,8,FALSE)</f>
        <v>0</v>
      </c>
      <c r="I259" s="145">
        <f>VLOOKUP($B259,GD_CHUNG!$B$5:$J$912,9,FALSE)</f>
        <v>0</v>
      </c>
      <c r="J259" s="156">
        <f>IF(COUNTBLANK(GD_CHAM_CONG!U260:AJ260)&gt;=16,1,0)</f>
        <v>0</v>
      </c>
      <c r="K259" s="49">
        <f>VLOOKUP(B259,GD_LCD_HS_LNS!$B$4:$E$914,4,FALSE)</f>
        <v>3778000</v>
      </c>
      <c r="L259" s="49">
        <f t="shared" si="1"/>
        <v>302240</v>
      </c>
      <c r="M259" s="173">
        <f t="shared" si="2"/>
        <v>56670</v>
      </c>
      <c r="N259" s="173">
        <f t="shared" si="3"/>
        <v>37780</v>
      </c>
      <c r="O259" s="173">
        <f t="shared" si="4"/>
        <v>396690</v>
      </c>
      <c r="P259" s="173">
        <f>VLOOKUP(B259,GD_CHAM_CONG!$C$1:$BI$778,58,FALSE)</f>
        <v>0</v>
      </c>
      <c r="Q259">
        <f>VLOOKUP(B259,GD_CHAM_CONG!$C$1:$BJ$778,59,FALSE)</f>
        <v>0</v>
      </c>
    </row>
    <row r="260" spans="1:17" ht="14.25">
      <c r="A260" s="36">
        <v>256</v>
      </c>
      <c r="B260" s="38">
        <f>RPT_DOAN_PHI!B260</f>
        <v>13468</v>
      </c>
      <c r="C260" s="38" t="str">
        <f>RPT_DOAN_PHI!C260</f>
        <v>Lê Trọng Tài</v>
      </c>
      <c r="D260" s="38" t="str">
        <f>RPT_DOAN_PHI!D260</f>
        <v>Nhân viên Bốc xếp</v>
      </c>
      <c r="E260" s="139"/>
      <c r="F260" s="145" t="str">
        <f>VLOOKUP($B260,GD_CHUNG!$B$5:$J$912,6,FALSE)</f>
        <v>HD3N</v>
      </c>
      <c r="G260" s="145">
        <f>VLOOKUP($B260,GD_CHUNG!$B$5:$J$912,7,FALSE)</f>
        <v>0</v>
      </c>
      <c r="H260" s="145">
        <f>VLOOKUP($B260,GD_CHUNG!$B$5:$J$912,8,FALSE)</f>
        <v>0</v>
      </c>
      <c r="I260" s="145">
        <f>VLOOKUP($B260,GD_CHUNG!$B$5:$J$912,9,FALSE)</f>
        <v>0</v>
      </c>
      <c r="J260" s="156">
        <f>IF(COUNTBLANK(GD_CHAM_CONG!U261:AJ261)&gt;=16,1,0)</f>
        <v>0</v>
      </c>
      <c r="K260" s="49">
        <f>VLOOKUP(B260,GD_LCD_HS_LNS!$B$4:$E$914,4,FALSE)</f>
        <v>3778000</v>
      </c>
      <c r="L260" s="49">
        <f t="shared" si="1"/>
        <v>302240</v>
      </c>
      <c r="M260" s="173">
        <f t="shared" si="2"/>
        <v>56670</v>
      </c>
      <c r="N260" s="173">
        <f t="shared" si="3"/>
        <v>37780</v>
      </c>
      <c r="O260" s="173">
        <f t="shared" si="4"/>
        <v>396690</v>
      </c>
      <c r="P260" s="173">
        <f>VLOOKUP(B260,GD_CHAM_CONG!$C$1:$BI$778,58,FALSE)</f>
        <v>0</v>
      </c>
      <c r="Q260">
        <f>VLOOKUP(B260,GD_CHAM_CONG!$C$1:$BJ$778,59,FALSE)</f>
        <v>0</v>
      </c>
    </row>
    <row r="261" spans="1:17" ht="14.25">
      <c r="A261" s="36">
        <v>257</v>
      </c>
      <c r="B261" s="38">
        <f>RPT_DOAN_PHI!B261</f>
        <v>11141</v>
      </c>
      <c r="C261" s="38" t="str">
        <f>RPT_DOAN_PHI!C261</f>
        <v>Lê Trọng Lệ</v>
      </c>
      <c r="D261" s="38" t="str">
        <f>RPT_DOAN_PHI!D261</f>
        <v>Nhân viên Bốc xếp</v>
      </c>
      <c r="E261" s="139"/>
      <c r="F261" s="145" t="str">
        <f>VLOOKUP($B261,GD_CHUNG!$B$5:$J$912,6,FALSE)</f>
        <v>HD3N</v>
      </c>
      <c r="G261" s="145">
        <f>VLOOKUP($B261,GD_CHUNG!$B$5:$J$912,7,FALSE)</f>
        <v>0</v>
      </c>
      <c r="H261" s="145">
        <f>VLOOKUP($B261,GD_CHUNG!$B$5:$J$912,8,FALSE)</f>
        <v>0</v>
      </c>
      <c r="I261" s="145">
        <f>VLOOKUP($B261,GD_CHUNG!$B$5:$J$912,9,FALSE)</f>
        <v>0</v>
      </c>
      <c r="J261" s="156">
        <f>IF(COUNTBLANK(GD_CHAM_CONG!U262:AJ262)&gt;=16,1,0)</f>
        <v>0</v>
      </c>
      <c r="K261" s="49">
        <f>VLOOKUP(B261,GD_LCD_HS_LNS!$B$4:$E$914,4,FALSE)</f>
        <v>3778000</v>
      </c>
      <c r="L261" s="49">
        <f t="shared" si="1"/>
        <v>302240</v>
      </c>
      <c r="M261" s="173">
        <f t="shared" si="2"/>
        <v>56670</v>
      </c>
      <c r="N261" s="173">
        <f t="shared" si="3"/>
        <v>37780</v>
      </c>
      <c r="O261" s="173">
        <f t="shared" si="4"/>
        <v>396690</v>
      </c>
      <c r="P261" s="173">
        <f>VLOOKUP(B261,GD_CHAM_CONG!$C$1:$BI$778,58,FALSE)</f>
        <v>0</v>
      </c>
      <c r="Q261">
        <f>VLOOKUP(B261,GD_CHAM_CONG!$C$1:$BJ$778,59,FALSE)</f>
        <v>0</v>
      </c>
    </row>
    <row r="262" spans="1:17" ht="14.25">
      <c r="A262" s="36">
        <v>258</v>
      </c>
      <c r="B262" s="38">
        <f>RPT_DOAN_PHI!B262</f>
        <v>10681</v>
      </c>
      <c r="C262" s="38" t="str">
        <f>RPT_DOAN_PHI!C262</f>
        <v>Trần Văn Minh</v>
      </c>
      <c r="D262" s="38" t="str">
        <f>RPT_DOAN_PHI!D262</f>
        <v>NV Lái xe - VHTTB</v>
      </c>
      <c r="E262" s="139"/>
      <c r="F262" s="145" t="str">
        <f>VLOOKUP($B262,GD_CHUNG!$B$5:$J$912,6,FALSE)</f>
        <v>HDKX</v>
      </c>
      <c r="G262" s="145">
        <f>VLOOKUP($B262,GD_CHUNG!$B$5:$J$912,7,FALSE)</f>
        <v>0</v>
      </c>
      <c r="H262" s="145">
        <f>VLOOKUP($B262,GD_CHUNG!$B$5:$J$912,8,FALSE)</f>
        <v>0</v>
      </c>
      <c r="I262" s="145">
        <f>VLOOKUP($B262,GD_CHUNG!$B$5:$J$912,9,FALSE)</f>
        <v>0</v>
      </c>
      <c r="J262" s="156">
        <f>IF(COUNTBLANK(GD_CHAM_CONG!U263:AJ263)&gt;=16,1,0)</f>
        <v>0</v>
      </c>
      <c r="K262" s="49">
        <f>VLOOKUP(B262,GD_LCD_HS_LNS!$B$4:$E$914,4,FALSE)</f>
        <v>4921000</v>
      </c>
      <c r="L262" s="49">
        <f t="shared" si="1"/>
        <v>393680</v>
      </c>
      <c r="M262" s="173">
        <f t="shared" si="2"/>
        <v>73815</v>
      </c>
      <c r="N262" s="173">
        <f t="shared" si="3"/>
        <v>49210</v>
      </c>
      <c r="O262" s="173">
        <f t="shared" si="4"/>
        <v>516705</v>
      </c>
      <c r="P262" s="173">
        <f>VLOOKUP(B262,GD_CHAM_CONG!$C$1:$BI$778,58,FALSE)</f>
        <v>0</v>
      </c>
      <c r="Q262">
        <f>VLOOKUP(B262,GD_CHAM_CONG!$C$1:$BJ$778,59,FALSE)</f>
        <v>0</v>
      </c>
    </row>
    <row r="263" spans="1:17" ht="14.25">
      <c r="A263" s="36">
        <v>259</v>
      </c>
      <c r="B263" s="38">
        <f>RPT_DOAN_PHI!B263</f>
        <v>10682</v>
      </c>
      <c r="C263" s="38" t="str">
        <f>RPT_DOAN_PHI!C263</f>
        <v>Nguyễn Gia Chiến</v>
      </c>
      <c r="D263" s="38" t="str">
        <f>RPT_DOAN_PHI!D263</f>
        <v>NV Lái xe - VHTTB</v>
      </c>
      <c r="E263" s="139"/>
      <c r="F263" s="145" t="str">
        <f>VLOOKUP($B263,GD_CHUNG!$B$5:$J$912,6,FALSE)</f>
        <v>HDKX</v>
      </c>
      <c r="G263" s="145">
        <f>VLOOKUP($B263,GD_CHUNG!$B$5:$J$912,7,FALSE)</f>
        <v>0</v>
      </c>
      <c r="H263" s="145">
        <f>VLOOKUP($B263,GD_CHUNG!$B$5:$J$912,8,FALSE)</f>
        <v>0</v>
      </c>
      <c r="I263" s="145">
        <f>VLOOKUP($B263,GD_CHUNG!$B$5:$J$912,9,FALSE)</f>
        <v>0</v>
      </c>
      <c r="J263" s="156">
        <f>IF(COUNTBLANK(GD_CHAM_CONG!U264:AJ264)&gt;=16,1,0)</f>
        <v>0</v>
      </c>
      <c r="K263" s="49">
        <f>VLOOKUP(B263,GD_LCD_HS_LNS!$B$4:$E$914,4,FALSE)</f>
        <v>4921000</v>
      </c>
      <c r="L263" s="49">
        <f t="shared" si="1"/>
        <v>393680</v>
      </c>
      <c r="M263" s="173">
        <f t="shared" si="2"/>
        <v>73815</v>
      </c>
      <c r="N263" s="173">
        <f t="shared" si="3"/>
        <v>49210</v>
      </c>
      <c r="O263" s="173">
        <f t="shared" si="4"/>
        <v>516705</v>
      </c>
      <c r="P263" s="173">
        <f>VLOOKUP(B263,GD_CHAM_CONG!$C$1:$BI$778,58,FALSE)</f>
        <v>0</v>
      </c>
      <c r="Q263">
        <f>VLOOKUP(B263,GD_CHAM_CONG!$C$1:$BJ$778,59,FALSE)</f>
        <v>0</v>
      </c>
    </row>
    <row r="264" spans="1:17" ht="14.25">
      <c r="A264" s="36">
        <v>260</v>
      </c>
      <c r="B264" s="38">
        <f>RPT_DOAN_PHI!B264</f>
        <v>10683</v>
      </c>
      <c r="C264" s="38" t="str">
        <f>RPT_DOAN_PHI!C264</f>
        <v>Nguyễn Trung Sơn</v>
      </c>
      <c r="D264" s="38" t="str">
        <f>RPT_DOAN_PHI!D264</f>
        <v>NV Lái xe - VHTTB</v>
      </c>
      <c r="E264" s="139"/>
      <c r="F264" s="145" t="str">
        <f>VLOOKUP($B264,GD_CHUNG!$B$5:$J$912,6,FALSE)</f>
        <v>HDKX</v>
      </c>
      <c r="G264" s="145">
        <f>VLOOKUP($B264,GD_CHUNG!$B$5:$J$912,7,FALSE)</f>
        <v>0</v>
      </c>
      <c r="H264" s="145">
        <f>VLOOKUP($B264,GD_CHUNG!$B$5:$J$912,8,FALSE)</f>
        <v>0</v>
      </c>
      <c r="I264" s="145">
        <f>VLOOKUP($B264,GD_CHUNG!$B$5:$J$912,9,FALSE)</f>
        <v>0</v>
      </c>
      <c r="J264" s="156">
        <f>IF(COUNTBLANK(GD_CHAM_CONG!U265:AJ265)&gt;=16,1,0)</f>
        <v>0</v>
      </c>
      <c r="K264" s="49">
        <f>VLOOKUP(B264,GD_LCD_HS_LNS!$B$4:$E$914,4,FALSE)</f>
        <v>4921000</v>
      </c>
      <c r="L264" s="49">
        <f t="shared" si="1"/>
        <v>393680</v>
      </c>
      <c r="M264" s="173">
        <f t="shared" si="2"/>
        <v>73815</v>
      </c>
      <c r="N264" s="173">
        <f t="shared" si="3"/>
        <v>49210</v>
      </c>
      <c r="O264" s="173">
        <f t="shared" si="4"/>
        <v>516705</v>
      </c>
      <c r="P264" s="173">
        <f>VLOOKUP(B264,GD_CHAM_CONG!$C$1:$BI$778,58,FALSE)</f>
        <v>0</v>
      </c>
      <c r="Q264">
        <f>VLOOKUP(B264,GD_CHAM_CONG!$C$1:$BJ$778,59,FALSE)</f>
        <v>0</v>
      </c>
    </row>
    <row r="265" spans="1:17" ht="14.25">
      <c r="A265" s="36">
        <v>261</v>
      </c>
      <c r="B265" s="38">
        <f>RPT_DOAN_PHI!B265</f>
        <v>10684</v>
      </c>
      <c r="C265" s="38" t="str">
        <f>RPT_DOAN_PHI!C265</f>
        <v>Lê Quang Hợp</v>
      </c>
      <c r="D265" s="38" t="str">
        <f>RPT_DOAN_PHI!D265</f>
        <v>NV Lái xe - VHTTB</v>
      </c>
      <c r="E265" s="139"/>
      <c r="F265" s="145" t="str">
        <f>VLOOKUP($B265,GD_CHUNG!$B$5:$J$912,6,FALSE)</f>
        <v>HDKX</v>
      </c>
      <c r="G265" s="145">
        <f>VLOOKUP($B265,GD_CHUNG!$B$5:$J$912,7,FALSE)</f>
        <v>0</v>
      </c>
      <c r="H265" s="145">
        <f>VLOOKUP($B265,GD_CHUNG!$B$5:$J$912,8,FALSE)</f>
        <v>0</v>
      </c>
      <c r="I265" s="145">
        <f>VLOOKUP($B265,GD_CHUNG!$B$5:$J$912,9,FALSE)</f>
        <v>0</v>
      </c>
      <c r="J265" s="156">
        <f>IF(COUNTBLANK(GD_CHAM_CONG!U266:AJ266)&gt;=16,1,0)</f>
        <v>0</v>
      </c>
      <c r="K265" s="49">
        <f>VLOOKUP(B265,GD_LCD_HS_LNS!$B$4:$E$914,4,FALSE)</f>
        <v>4921000</v>
      </c>
      <c r="L265" s="49">
        <f t="shared" si="1"/>
        <v>393680</v>
      </c>
      <c r="M265" s="173">
        <f t="shared" si="2"/>
        <v>73815</v>
      </c>
      <c r="N265" s="173">
        <f t="shared" si="3"/>
        <v>49210</v>
      </c>
      <c r="O265" s="173">
        <f t="shared" si="4"/>
        <v>516705</v>
      </c>
      <c r="P265" s="173">
        <f>VLOOKUP(B265,GD_CHAM_CONG!$C$1:$BI$778,58,FALSE)</f>
        <v>0</v>
      </c>
      <c r="Q265">
        <f>VLOOKUP(B265,GD_CHAM_CONG!$C$1:$BJ$778,59,FALSE)</f>
        <v>0</v>
      </c>
    </row>
    <row r="266" spans="1:17" ht="14.25">
      <c r="A266" s="36">
        <v>262</v>
      </c>
      <c r="B266" s="38">
        <f>RPT_DOAN_PHI!B266</f>
        <v>10705</v>
      </c>
      <c r="C266" s="38" t="str">
        <f>RPT_DOAN_PHI!C266</f>
        <v>Nguyễn Hữu Nam</v>
      </c>
      <c r="D266" s="38" t="str">
        <f>RPT_DOAN_PHI!D266</f>
        <v>NV Lái xe - VHTTB</v>
      </c>
      <c r="E266" s="139"/>
      <c r="F266" s="145" t="str">
        <f>VLOOKUP($B266,GD_CHUNG!$B$5:$J$912,6,FALSE)</f>
        <v>HDKX</v>
      </c>
      <c r="G266" s="145">
        <f>VLOOKUP($B266,GD_CHUNG!$B$5:$J$912,7,FALSE)</f>
        <v>0</v>
      </c>
      <c r="H266" s="145">
        <f>VLOOKUP($B266,GD_CHUNG!$B$5:$J$912,8,FALSE)</f>
        <v>0</v>
      </c>
      <c r="I266" s="145">
        <f>VLOOKUP($B266,GD_CHUNG!$B$5:$J$912,9,FALSE)</f>
        <v>0</v>
      </c>
      <c r="J266" s="156">
        <f>IF(COUNTBLANK(GD_CHAM_CONG!U267:AJ267)&gt;=16,1,0)</f>
        <v>0</v>
      </c>
      <c r="K266" s="49">
        <f>VLOOKUP(B266,GD_LCD_HS_LNS!$B$4:$E$914,4,FALSE)</f>
        <v>4921000</v>
      </c>
      <c r="L266" s="49">
        <f t="shared" si="1"/>
        <v>393680</v>
      </c>
      <c r="M266" s="173">
        <f t="shared" si="2"/>
        <v>73815</v>
      </c>
      <c r="N266" s="173">
        <f t="shared" si="3"/>
        <v>49210</v>
      </c>
      <c r="O266" s="173">
        <f t="shared" si="4"/>
        <v>516705</v>
      </c>
      <c r="P266" s="173">
        <f>VLOOKUP(B266,GD_CHAM_CONG!$C$1:$BI$778,58,FALSE)</f>
        <v>0</v>
      </c>
      <c r="Q266">
        <f>VLOOKUP(B266,GD_CHAM_CONG!$C$1:$BJ$778,59,FALSE)</f>
        <v>0</v>
      </c>
    </row>
    <row r="267" spans="1:17" ht="14.25">
      <c r="A267" s="36">
        <v>263</v>
      </c>
      <c r="B267" s="38">
        <f>RPT_DOAN_PHI!B267</f>
        <v>10706</v>
      </c>
      <c r="C267" s="38" t="str">
        <f>RPT_DOAN_PHI!C267</f>
        <v>Đặng Đình Phương</v>
      </c>
      <c r="D267" s="38" t="str">
        <f>RPT_DOAN_PHI!D267</f>
        <v>NV Lái xe - VHTTB</v>
      </c>
      <c r="E267" s="139"/>
      <c r="F267" s="145" t="str">
        <f>VLOOKUP($B267,GD_CHUNG!$B$5:$J$912,6,FALSE)</f>
        <v>HDKX</v>
      </c>
      <c r="G267" s="145">
        <f>VLOOKUP($B267,GD_CHUNG!$B$5:$J$912,7,FALSE)</f>
        <v>0</v>
      </c>
      <c r="H267" s="145">
        <f>VLOOKUP($B267,GD_CHUNG!$B$5:$J$912,8,FALSE)</f>
        <v>0</v>
      </c>
      <c r="I267" s="145">
        <f>VLOOKUP($B267,GD_CHUNG!$B$5:$J$912,9,FALSE)</f>
        <v>0</v>
      </c>
      <c r="J267" s="156">
        <f>IF(COUNTBLANK(GD_CHAM_CONG!U268:AJ268)&gt;=16,1,0)</f>
        <v>0</v>
      </c>
      <c r="K267" s="49">
        <f>VLOOKUP(B267,GD_LCD_HS_LNS!$B$4:$E$914,4,FALSE)</f>
        <v>4166000</v>
      </c>
      <c r="L267" s="49">
        <f t="shared" si="1"/>
        <v>333280</v>
      </c>
      <c r="M267" s="173">
        <f t="shared" si="2"/>
        <v>62490</v>
      </c>
      <c r="N267" s="173">
        <f t="shared" si="3"/>
        <v>41660</v>
      </c>
      <c r="O267" s="173">
        <f t="shared" si="4"/>
        <v>437430</v>
      </c>
      <c r="P267" s="173">
        <f>VLOOKUP(B267,GD_CHAM_CONG!$C$1:$BI$778,58,FALSE)</f>
        <v>0</v>
      </c>
      <c r="Q267">
        <f>VLOOKUP(B267,GD_CHAM_CONG!$C$1:$BJ$778,59,FALSE)</f>
        <v>0</v>
      </c>
    </row>
    <row r="268" spans="1:17" ht="14.25">
      <c r="A268" s="36">
        <v>264</v>
      </c>
      <c r="B268" s="38">
        <f>RPT_DOAN_PHI!B268</f>
        <v>10707</v>
      </c>
      <c r="C268" s="38" t="str">
        <f>RPT_DOAN_PHI!C268</f>
        <v>Phù Trung Ninh</v>
      </c>
      <c r="D268" s="38" t="str">
        <f>RPT_DOAN_PHI!D268</f>
        <v>NV Lái xe - VHTTB</v>
      </c>
      <c r="E268" s="139"/>
      <c r="F268" s="145" t="str">
        <f>VLOOKUP($B268,GD_CHUNG!$B$5:$J$912,6,FALSE)</f>
        <v>HDKX</v>
      </c>
      <c r="G268" s="145">
        <f>VLOOKUP($B268,GD_CHUNG!$B$5:$J$912,7,FALSE)</f>
        <v>0</v>
      </c>
      <c r="H268" s="145">
        <f>VLOOKUP($B268,GD_CHUNG!$B$5:$J$912,8,FALSE)</f>
        <v>0</v>
      </c>
      <c r="I268" s="145">
        <f>VLOOKUP($B268,GD_CHUNG!$B$5:$J$912,9,FALSE)</f>
        <v>0</v>
      </c>
      <c r="J268" s="156">
        <f>IF(COUNTBLANK(GD_CHAM_CONG!U269:AJ269)&gt;=16,1,0)</f>
        <v>0</v>
      </c>
      <c r="K268" s="49">
        <f>VLOOKUP(B268,GD_LCD_HS_LNS!$B$4:$E$914,4,FALSE)</f>
        <v>4166000</v>
      </c>
      <c r="L268" s="49">
        <f t="shared" si="1"/>
        <v>333280</v>
      </c>
      <c r="M268" s="173">
        <f t="shared" si="2"/>
        <v>62490</v>
      </c>
      <c r="N268" s="173">
        <f t="shared" si="3"/>
        <v>41660</v>
      </c>
      <c r="O268" s="173">
        <f t="shared" si="4"/>
        <v>437430</v>
      </c>
      <c r="P268" s="173">
        <f>VLOOKUP(B268,GD_CHAM_CONG!$C$1:$BI$778,58,FALSE)</f>
        <v>0</v>
      </c>
      <c r="Q268">
        <f>VLOOKUP(B268,GD_CHAM_CONG!$C$1:$BJ$778,59,FALSE)</f>
        <v>0</v>
      </c>
    </row>
    <row r="269" spans="1:17" ht="14.25">
      <c r="A269" s="36">
        <v>265</v>
      </c>
      <c r="B269" s="38">
        <f>RPT_DOAN_PHI!B269</f>
        <v>10708</v>
      </c>
      <c r="C269" s="38" t="str">
        <f>RPT_DOAN_PHI!C269</f>
        <v>Phạm Đình Thuần</v>
      </c>
      <c r="D269" s="38" t="str">
        <f>RPT_DOAN_PHI!D269</f>
        <v>NV Lái xe - VHTTB</v>
      </c>
      <c r="E269" s="139"/>
      <c r="F269" s="145" t="str">
        <f>VLOOKUP($B269,GD_CHUNG!$B$5:$J$912,6,FALSE)</f>
        <v>HDKX</v>
      </c>
      <c r="G269" s="145">
        <f>VLOOKUP($B269,GD_CHUNG!$B$5:$J$912,7,FALSE)</f>
        <v>0</v>
      </c>
      <c r="H269" s="145">
        <f>VLOOKUP($B269,GD_CHUNG!$B$5:$J$912,8,FALSE)</f>
        <v>0</v>
      </c>
      <c r="I269" s="145">
        <f>VLOOKUP($B269,GD_CHUNG!$B$5:$J$912,9,FALSE)</f>
        <v>0</v>
      </c>
      <c r="J269" s="156">
        <f>IF(COUNTBLANK(GD_CHAM_CONG!U270:AJ270)&gt;=16,1,0)</f>
        <v>0</v>
      </c>
      <c r="K269" s="49">
        <f>VLOOKUP(B269,GD_LCD_HS_LNS!$B$4:$E$914,4,FALSE)</f>
        <v>4921000</v>
      </c>
      <c r="L269" s="49">
        <f t="shared" si="1"/>
        <v>393680</v>
      </c>
      <c r="M269" s="173">
        <f t="shared" si="2"/>
        <v>73815</v>
      </c>
      <c r="N269" s="173">
        <f t="shared" si="3"/>
        <v>49210</v>
      </c>
      <c r="O269" s="173">
        <f t="shared" si="4"/>
        <v>516705</v>
      </c>
      <c r="P269" s="173">
        <f>VLOOKUP(B269,GD_CHAM_CONG!$C$1:$BI$778,58,FALSE)</f>
        <v>0</v>
      </c>
      <c r="Q269">
        <f>VLOOKUP(B269,GD_CHAM_CONG!$C$1:$BJ$778,59,FALSE)</f>
        <v>0</v>
      </c>
    </row>
    <row r="270" spans="1:17" ht="14.25">
      <c r="A270" s="36">
        <v>266</v>
      </c>
      <c r="B270" s="38">
        <f>RPT_DOAN_PHI!B270</f>
        <v>10710</v>
      </c>
      <c r="C270" s="38" t="str">
        <f>RPT_DOAN_PHI!C270</f>
        <v>Nguyễn Anh Dũng</v>
      </c>
      <c r="D270" s="38" t="str">
        <f>RPT_DOAN_PHI!D270</f>
        <v>NV Lái xe - VHTTB</v>
      </c>
      <c r="E270" s="139"/>
      <c r="F270" s="145" t="str">
        <f>VLOOKUP($B270,GD_CHUNG!$B$5:$J$912,6,FALSE)</f>
        <v>HDKX</v>
      </c>
      <c r="G270" s="145">
        <f>VLOOKUP($B270,GD_CHUNG!$B$5:$J$912,7,FALSE)</f>
        <v>0</v>
      </c>
      <c r="H270" s="145">
        <f>VLOOKUP($B270,GD_CHUNG!$B$5:$J$912,8,FALSE)</f>
        <v>0</v>
      </c>
      <c r="I270" s="145">
        <f>VLOOKUP($B270,GD_CHUNG!$B$5:$J$912,9,FALSE)</f>
        <v>0</v>
      </c>
      <c r="J270" s="156">
        <f>IF(COUNTBLANK(GD_CHAM_CONG!U271:AJ271)&gt;=16,1,0)</f>
        <v>0</v>
      </c>
      <c r="K270" s="49">
        <f>VLOOKUP(B270,GD_LCD_HS_LNS!$B$4:$E$914,4,FALSE)</f>
        <v>4166000</v>
      </c>
      <c r="L270" s="49">
        <f t="shared" si="1"/>
        <v>333280</v>
      </c>
      <c r="M270" s="173">
        <f t="shared" si="2"/>
        <v>62490</v>
      </c>
      <c r="N270" s="173">
        <f t="shared" si="3"/>
        <v>41660</v>
      </c>
      <c r="O270" s="173">
        <f t="shared" si="4"/>
        <v>437430</v>
      </c>
      <c r="P270" s="173">
        <f>VLOOKUP(B270,GD_CHAM_CONG!$C$1:$BI$778,58,FALSE)</f>
        <v>0</v>
      </c>
      <c r="Q270">
        <f>VLOOKUP(B270,GD_CHAM_CONG!$C$1:$BJ$778,59,FALSE)</f>
        <v>0</v>
      </c>
    </row>
    <row r="271" spans="1:17" ht="14.25">
      <c r="A271" s="36">
        <v>267</v>
      </c>
      <c r="B271" s="38">
        <f>RPT_DOAN_PHI!B271</f>
        <v>10711</v>
      </c>
      <c r="C271" s="38" t="str">
        <f>RPT_DOAN_PHI!C271</f>
        <v>Nguyễn Ngọc Hà</v>
      </c>
      <c r="D271" s="38" t="str">
        <f>RPT_DOAN_PHI!D271</f>
        <v>NV Lái xe - VHTTB</v>
      </c>
      <c r="E271" s="139"/>
      <c r="F271" s="145" t="str">
        <f>VLOOKUP($B271,GD_CHUNG!$B$5:$J$912,6,FALSE)</f>
        <v>HDKX</v>
      </c>
      <c r="G271" s="145">
        <f>VLOOKUP($B271,GD_CHUNG!$B$5:$J$912,7,FALSE)</f>
        <v>0</v>
      </c>
      <c r="H271" s="145">
        <f>VLOOKUP($B271,GD_CHUNG!$B$5:$J$912,8,FALSE)</f>
        <v>0</v>
      </c>
      <c r="I271" s="145">
        <f>VLOOKUP($B271,GD_CHUNG!$B$5:$J$912,9,FALSE)</f>
        <v>0</v>
      </c>
      <c r="J271" s="156">
        <f>IF(COUNTBLANK(GD_CHAM_CONG!U272:AJ272)&gt;=16,1,0)</f>
        <v>0</v>
      </c>
      <c r="K271" s="49">
        <f>VLOOKUP(B271,GD_LCD_HS_LNS!$B$4:$E$914,4,FALSE)</f>
        <v>4166000</v>
      </c>
      <c r="L271" s="49">
        <f t="shared" si="1"/>
        <v>333280</v>
      </c>
      <c r="M271" s="173">
        <f t="shared" si="2"/>
        <v>62490</v>
      </c>
      <c r="N271" s="173">
        <f t="shared" si="3"/>
        <v>41660</v>
      </c>
      <c r="O271" s="173">
        <f t="shared" si="4"/>
        <v>437430</v>
      </c>
      <c r="P271" s="173">
        <f>VLOOKUP(B271,GD_CHAM_CONG!$C$1:$BI$778,58,FALSE)</f>
        <v>0</v>
      </c>
      <c r="Q271">
        <f>VLOOKUP(B271,GD_CHAM_CONG!$C$1:$BJ$778,59,FALSE)</f>
        <v>0</v>
      </c>
    </row>
    <row r="272" spans="1:17" ht="14.25">
      <c r="A272" s="36">
        <v>268</v>
      </c>
      <c r="B272" s="38">
        <f>RPT_DOAN_PHI!B272</f>
        <v>10712</v>
      </c>
      <c r="C272" s="38" t="str">
        <f>RPT_DOAN_PHI!C272</f>
        <v>Phạm Đức Long</v>
      </c>
      <c r="D272" s="38" t="str">
        <f>RPT_DOAN_PHI!D272</f>
        <v>NV Lái xe - VHTTB</v>
      </c>
      <c r="E272" s="139"/>
      <c r="F272" s="145" t="str">
        <f>VLOOKUP($B272,GD_CHUNG!$B$5:$J$912,6,FALSE)</f>
        <v>HDKX</v>
      </c>
      <c r="G272" s="145">
        <f>VLOOKUP($B272,GD_CHUNG!$B$5:$J$912,7,FALSE)</f>
        <v>0</v>
      </c>
      <c r="H272" s="145">
        <f>VLOOKUP($B272,GD_CHUNG!$B$5:$J$912,8,FALSE)</f>
        <v>0</v>
      </c>
      <c r="I272" s="145">
        <f>VLOOKUP($B272,GD_CHUNG!$B$5:$J$912,9,FALSE)</f>
        <v>0</v>
      </c>
      <c r="J272" s="156">
        <f>IF(COUNTBLANK(GD_CHAM_CONG!U273:AJ273)&gt;=16,1,0)</f>
        <v>0</v>
      </c>
      <c r="K272" s="49">
        <f>VLOOKUP(B272,GD_LCD_HS_LNS!$B$4:$E$914,4,FALSE)</f>
        <v>4166000</v>
      </c>
      <c r="L272" s="49">
        <f t="shared" si="1"/>
        <v>333280</v>
      </c>
      <c r="M272" s="173">
        <f t="shared" si="2"/>
        <v>62490</v>
      </c>
      <c r="N272" s="173">
        <f t="shared" si="3"/>
        <v>41660</v>
      </c>
      <c r="O272" s="173">
        <f t="shared" si="4"/>
        <v>437430</v>
      </c>
      <c r="P272" s="173">
        <f>VLOOKUP(B272,GD_CHAM_CONG!$C$1:$BI$778,58,FALSE)</f>
        <v>0</v>
      </c>
      <c r="Q272">
        <f>VLOOKUP(B272,GD_CHAM_CONG!$C$1:$BJ$778,59,FALSE)</f>
        <v>0</v>
      </c>
    </row>
    <row r="273" spans="1:17" ht="14.25">
      <c r="A273" s="36">
        <v>269</v>
      </c>
      <c r="B273" s="38">
        <f>RPT_DOAN_PHI!B273</f>
        <v>10713</v>
      </c>
      <c r="C273" s="38" t="str">
        <f>RPT_DOAN_PHI!C273</f>
        <v>Trịnh Văn Mạnh</v>
      </c>
      <c r="D273" s="38" t="str">
        <f>RPT_DOAN_PHI!D273</f>
        <v>NV Lái xe - VHTTB</v>
      </c>
      <c r="E273" s="139"/>
      <c r="F273" s="145" t="str">
        <f>VLOOKUP($B273,GD_CHUNG!$B$5:$J$912,6,FALSE)</f>
        <v>HDKX</v>
      </c>
      <c r="G273" s="145">
        <f>VLOOKUP($B273,GD_CHUNG!$B$5:$J$912,7,FALSE)</f>
        <v>0</v>
      </c>
      <c r="H273" s="145">
        <f>VLOOKUP($B273,GD_CHUNG!$B$5:$J$912,8,FALSE)</f>
        <v>0</v>
      </c>
      <c r="I273" s="145">
        <f>VLOOKUP($B273,GD_CHUNG!$B$5:$J$912,9,FALSE)</f>
        <v>0</v>
      </c>
      <c r="J273" s="156">
        <f>IF(COUNTBLANK(GD_CHAM_CONG!U274:AJ274)&gt;=16,1,0)</f>
        <v>0</v>
      </c>
      <c r="K273" s="49">
        <f>VLOOKUP(B273,GD_LCD_HS_LNS!$B$4:$E$914,4,FALSE)</f>
        <v>4166000</v>
      </c>
      <c r="L273" s="49">
        <f t="shared" si="1"/>
        <v>333280</v>
      </c>
      <c r="M273" s="173">
        <f t="shared" si="2"/>
        <v>62490</v>
      </c>
      <c r="N273" s="173">
        <f t="shared" si="3"/>
        <v>41660</v>
      </c>
      <c r="O273" s="173">
        <f t="shared" si="4"/>
        <v>437430</v>
      </c>
      <c r="P273" s="173">
        <f>VLOOKUP(B273,GD_CHAM_CONG!$C$1:$BI$778,58,FALSE)</f>
        <v>0</v>
      </c>
      <c r="Q273">
        <f>VLOOKUP(B273,GD_CHAM_CONG!$C$1:$BJ$778,59,FALSE)</f>
        <v>0</v>
      </c>
    </row>
    <row r="274" spans="1:17" ht="14.25">
      <c r="A274" s="36">
        <v>270</v>
      </c>
      <c r="B274" s="38">
        <f>RPT_DOAN_PHI!B274</f>
        <v>10714</v>
      </c>
      <c r="C274" s="38" t="str">
        <f>RPT_DOAN_PHI!C274</f>
        <v>Phạm Văn Hải</v>
      </c>
      <c r="D274" s="38" t="str">
        <f>RPT_DOAN_PHI!D274</f>
        <v>NV Lái xe - VHTTB</v>
      </c>
      <c r="E274" s="139"/>
      <c r="F274" s="145" t="str">
        <f>VLOOKUP($B274,GD_CHUNG!$B$5:$J$912,6,FALSE)</f>
        <v>HDKX</v>
      </c>
      <c r="G274" s="145">
        <f>VLOOKUP($B274,GD_CHUNG!$B$5:$J$912,7,FALSE)</f>
        <v>0</v>
      </c>
      <c r="H274" s="145">
        <f>VLOOKUP($B274,GD_CHUNG!$B$5:$J$912,8,FALSE)</f>
        <v>0</v>
      </c>
      <c r="I274" s="145">
        <f>VLOOKUP($B274,GD_CHUNG!$B$5:$J$912,9,FALSE)</f>
        <v>0</v>
      </c>
      <c r="J274" s="156">
        <f>IF(COUNTBLANK(GD_CHAM_CONG!U275:AJ275)&gt;=16,1,0)</f>
        <v>0</v>
      </c>
      <c r="K274" s="49">
        <f>VLOOKUP(B274,GD_LCD_HS_LNS!$B$4:$E$914,4,FALSE)</f>
        <v>4786000</v>
      </c>
      <c r="L274" s="49">
        <f t="shared" si="1"/>
        <v>382880</v>
      </c>
      <c r="M274" s="173">
        <f t="shared" si="2"/>
        <v>71790</v>
      </c>
      <c r="N274" s="173">
        <f t="shared" si="3"/>
        <v>47860</v>
      </c>
      <c r="O274" s="173">
        <f t="shared" si="4"/>
        <v>502530</v>
      </c>
      <c r="P274" s="173">
        <f>VLOOKUP(B274,GD_CHAM_CONG!$C$1:$BI$778,58,FALSE)</f>
        <v>0</v>
      </c>
      <c r="Q274">
        <f>VLOOKUP(B274,GD_CHAM_CONG!$C$1:$BJ$778,59,FALSE)</f>
        <v>0</v>
      </c>
    </row>
    <row r="275" spans="1:17" ht="14.25">
      <c r="A275" s="36">
        <v>271</v>
      </c>
      <c r="B275" s="38">
        <f>RPT_DOAN_PHI!B275</f>
        <v>10716</v>
      </c>
      <c r="C275" s="38" t="str">
        <f>RPT_DOAN_PHI!C275</f>
        <v>Bùi Văn Thành</v>
      </c>
      <c r="D275" s="38" t="str">
        <f>RPT_DOAN_PHI!D275</f>
        <v>NV Lái xe - VHTTB</v>
      </c>
      <c r="E275" s="139"/>
      <c r="F275" s="145" t="str">
        <f>VLOOKUP($B275,GD_CHUNG!$B$5:$J$912,6,FALSE)</f>
        <v>HDKX</v>
      </c>
      <c r="G275" s="145">
        <f>VLOOKUP($B275,GD_CHUNG!$B$5:$J$912,7,FALSE)</f>
        <v>0</v>
      </c>
      <c r="H275" s="145">
        <f>VLOOKUP($B275,GD_CHUNG!$B$5:$J$912,8,FALSE)</f>
        <v>0</v>
      </c>
      <c r="I275" s="145">
        <f>VLOOKUP($B275,GD_CHUNG!$B$5:$J$912,9,FALSE)</f>
        <v>0</v>
      </c>
      <c r="J275" s="156">
        <f>IF(COUNTBLANK(GD_CHAM_CONG!U276:AJ276)&gt;=16,1,0)</f>
        <v>0</v>
      </c>
      <c r="K275" s="49">
        <f>VLOOKUP(B275,GD_LCD_HS_LNS!$B$4:$E$914,4,FALSE)</f>
        <v>4166000</v>
      </c>
      <c r="L275" s="49">
        <f t="shared" si="1"/>
        <v>333280</v>
      </c>
      <c r="M275" s="173">
        <f t="shared" si="2"/>
        <v>62490</v>
      </c>
      <c r="N275" s="173">
        <f t="shared" si="3"/>
        <v>41660</v>
      </c>
      <c r="O275" s="173">
        <f t="shared" si="4"/>
        <v>437430</v>
      </c>
      <c r="P275" s="173">
        <f>VLOOKUP(B275,GD_CHAM_CONG!$C$1:$BI$778,58,FALSE)</f>
        <v>0</v>
      </c>
      <c r="Q275">
        <f>VLOOKUP(B275,GD_CHAM_CONG!$C$1:$BJ$778,59,FALSE)</f>
        <v>0</v>
      </c>
    </row>
    <row r="276" spans="1:17" ht="14.25">
      <c r="A276" s="36">
        <v>272</v>
      </c>
      <c r="B276" s="38">
        <f>RPT_DOAN_PHI!B276</f>
        <v>10717</v>
      </c>
      <c r="C276" s="38" t="str">
        <f>RPT_DOAN_PHI!C276</f>
        <v>Bùi Chí Công</v>
      </c>
      <c r="D276" s="38" t="str">
        <f>RPT_DOAN_PHI!D276</f>
        <v>NV Lái xe - VHTTB</v>
      </c>
      <c r="E276" s="139"/>
      <c r="F276" s="145" t="str">
        <f>VLOOKUP($B276,GD_CHUNG!$B$5:$J$912,6,FALSE)</f>
        <v>HDKX</v>
      </c>
      <c r="G276" s="145">
        <f>VLOOKUP($B276,GD_CHUNG!$B$5:$J$912,7,FALSE)</f>
        <v>0</v>
      </c>
      <c r="H276" s="145">
        <f>VLOOKUP($B276,GD_CHUNG!$B$5:$J$912,8,FALSE)</f>
        <v>0</v>
      </c>
      <c r="I276" s="145">
        <f>VLOOKUP($B276,GD_CHUNG!$B$5:$J$912,9,FALSE)</f>
        <v>0</v>
      </c>
      <c r="J276" s="156">
        <f>IF(COUNTBLANK(GD_CHAM_CONG!U277:AJ277)&gt;=16,1,0)</f>
        <v>0</v>
      </c>
      <c r="K276" s="49">
        <f>VLOOKUP(B276,GD_LCD_HS_LNS!$B$4:$E$914,4,FALSE)</f>
        <v>4166000</v>
      </c>
      <c r="L276" s="49">
        <f t="shared" si="1"/>
        <v>333280</v>
      </c>
      <c r="M276" s="173">
        <f t="shared" si="2"/>
        <v>62490</v>
      </c>
      <c r="N276" s="173">
        <f t="shared" si="3"/>
        <v>41660</v>
      </c>
      <c r="O276" s="173">
        <f t="shared" si="4"/>
        <v>437430</v>
      </c>
      <c r="P276" s="173">
        <f>VLOOKUP(B276,GD_CHAM_CONG!$C$1:$BI$778,58,FALSE)</f>
        <v>0</v>
      </c>
      <c r="Q276">
        <f>VLOOKUP(B276,GD_CHAM_CONG!$C$1:$BJ$778,59,FALSE)</f>
        <v>0</v>
      </c>
    </row>
    <row r="277" spans="1:17" ht="14.25">
      <c r="A277" s="36">
        <v>273</v>
      </c>
      <c r="B277" s="38">
        <f>RPT_DOAN_PHI!B277</f>
        <v>10718</v>
      </c>
      <c r="C277" s="38" t="str">
        <f>RPT_DOAN_PHI!C277</f>
        <v>Nguyễn Văn Định</v>
      </c>
      <c r="D277" s="38" t="str">
        <f>RPT_DOAN_PHI!D277</f>
        <v>NV Lái xe - VHTTB</v>
      </c>
      <c r="E277" s="139"/>
      <c r="F277" s="145" t="str">
        <f>VLOOKUP($B277,GD_CHUNG!$B$5:$J$912,6,FALSE)</f>
        <v>HDKX</v>
      </c>
      <c r="G277" s="145">
        <f>VLOOKUP($B277,GD_CHUNG!$B$5:$J$912,7,FALSE)</f>
        <v>0</v>
      </c>
      <c r="H277" s="145">
        <f>VLOOKUP($B277,GD_CHUNG!$B$5:$J$912,8,FALSE)</f>
        <v>0</v>
      </c>
      <c r="I277" s="145">
        <f>VLOOKUP($B277,GD_CHUNG!$B$5:$J$912,9,FALSE)</f>
        <v>0</v>
      </c>
      <c r="J277" s="156">
        <f>IF(COUNTBLANK(GD_CHAM_CONG!U278:AJ278)&gt;=16,1,0)</f>
        <v>0</v>
      </c>
      <c r="K277" s="49">
        <f>VLOOKUP(B277,GD_LCD_HS_LNS!$B$4:$E$914,4,FALSE)</f>
        <v>4166000</v>
      </c>
      <c r="L277" s="49">
        <f t="shared" si="1"/>
        <v>333280</v>
      </c>
      <c r="M277" s="173">
        <f t="shared" si="2"/>
        <v>62490</v>
      </c>
      <c r="N277" s="173">
        <f t="shared" si="3"/>
        <v>41660</v>
      </c>
      <c r="O277" s="173">
        <f t="shared" si="4"/>
        <v>437430</v>
      </c>
      <c r="P277" s="173">
        <f>VLOOKUP(B277,GD_CHAM_CONG!$C$1:$BI$778,58,FALSE)</f>
        <v>0</v>
      </c>
      <c r="Q277">
        <f>VLOOKUP(B277,GD_CHAM_CONG!$C$1:$BJ$778,59,FALSE)</f>
        <v>0</v>
      </c>
    </row>
    <row r="278" spans="1:17" ht="14.25">
      <c r="A278" s="36">
        <v>274</v>
      </c>
      <c r="B278" s="38">
        <f>RPT_DOAN_PHI!B278</f>
        <v>10719</v>
      </c>
      <c r="C278" s="38" t="str">
        <f>RPT_DOAN_PHI!C278</f>
        <v>Nguyễn Hải Anh</v>
      </c>
      <c r="D278" s="38" t="str">
        <f>RPT_DOAN_PHI!D278</f>
        <v>NV Lái xe - VHTTB</v>
      </c>
      <c r="E278" s="139"/>
      <c r="F278" s="145" t="str">
        <f>VLOOKUP($B278,GD_CHUNG!$B$5:$J$912,6,FALSE)</f>
        <v>HDKX</v>
      </c>
      <c r="G278" s="145">
        <f>VLOOKUP($B278,GD_CHUNG!$B$5:$J$912,7,FALSE)</f>
        <v>0</v>
      </c>
      <c r="H278" s="145">
        <f>VLOOKUP($B278,GD_CHUNG!$B$5:$J$912,8,FALSE)</f>
        <v>0</v>
      </c>
      <c r="I278" s="145">
        <f>VLOOKUP($B278,GD_CHUNG!$B$5:$J$912,9,FALSE)</f>
        <v>0</v>
      </c>
      <c r="J278" s="156">
        <f>IF(COUNTBLANK(GD_CHAM_CONG!U279:AJ279)&gt;=16,1,0)</f>
        <v>0</v>
      </c>
      <c r="K278" s="49">
        <f>VLOOKUP(B278,GD_LCD_HS_LNS!$B$4:$E$914,4,FALSE)</f>
        <v>4166000</v>
      </c>
      <c r="L278" s="49">
        <f t="shared" si="1"/>
        <v>333280</v>
      </c>
      <c r="M278" s="173">
        <f t="shared" si="2"/>
        <v>62490</v>
      </c>
      <c r="N278" s="173">
        <f t="shared" si="3"/>
        <v>41660</v>
      </c>
      <c r="O278" s="173">
        <f t="shared" si="4"/>
        <v>437430</v>
      </c>
      <c r="P278" s="173">
        <f>VLOOKUP(B278,GD_CHAM_CONG!$C$1:$BI$778,58,FALSE)</f>
        <v>0</v>
      </c>
      <c r="Q278">
        <f>VLOOKUP(B278,GD_CHAM_CONG!$C$1:$BJ$778,59,FALSE)</f>
        <v>0</v>
      </c>
    </row>
    <row r="279" spans="1:17" ht="14.25">
      <c r="A279" s="36">
        <v>275</v>
      </c>
      <c r="B279" s="38">
        <f>RPT_DOAN_PHI!B279</f>
        <v>10720</v>
      </c>
      <c r="C279" s="38" t="str">
        <f>RPT_DOAN_PHI!C279</f>
        <v>Bùi Kiên Trung</v>
      </c>
      <c r="D279" s="38" t="str">
        <f>RPT_DOAN_PHI!D279</f>
        <v>NV Lái xe - VHTTB</v>
      </c>
      <c r="E279" s="139"/>
      <c r="F279" s="145" t="str">
        <f>VLOOKUP($B279,GD_CHUNG!$B$5:$J$912,6,FALSE)</f>
        <v>HDKX</v>
      </c>
      <c r="G279" s="145">
        <f>VLOOKUP($B279,GD_CHUNG!$B$5:$J$912,7,FALSE)</f>
        <v>0</v>
      </c>
      <c r="H279" s="145">
        <f>VLOOKUP($B279,GD_CHUNG!$B$5:$J$912,8,FALSE)</f>
        <v>0</v>
      </c>
      <c r="I279" s="145">
        <f>VLOOKUP($B279,GD_CHUNG!$B$5:$J$912,9,FALSE)</f>
        <v>0</v>
      </c>
      <c r="J279" s="156">
        <f>IF(COUNTBLANK(GD_CHAM_CONG!U280:AJ280)&gt;=16,1,0)</f>
        <v>0</v>
      </c>
      <c r="K279" s="49">
        <f>VLOOKUP(B279,GD_LCD_HS_LNS!$B$4:$E$914,4,FALSE)</f>
        <v>4166000</v>
      </c>
      <c r="L279" s="49">
        <f t="shared" si="1"/>
        <v>333280</v>
      </c>
      <c r="M279" s="173">
        <f t="shared" si="2"/>
        <v>62490</v>
      </c>
      <c r="N279" s="173">
        <f t="shared" si="3"/>
        <v>41660</v>
      </c>
      <c r="O279" s="173">
        <f t="shared" si="4"/>
        <v>437430</v>
      </c>
      <c r="P279" s="173">
        <f>VLOOKUP(B279,GD_CHAM_CONG!$C$1:$BI$778,58,FALSE)</f>
        <v>0</v>
      </c>
      <c r="Q279">
        <f>VLOOKUP(B279,GD_CHAM_CONG!$C$1:$BJ$778,59,FALSE)</f>
        <v>0</v>
      </c>
    </row>
    <row r="280" spans="1:17" ht="14.25">
      <c r="A280" s="36">
        <v>276</v>
      </c>
      <c r="B280" s="38">
        <f>RPT_DOAN_PHI!B280</f>
        <v>10721</v>
      </c>
      <c r="C280" s="38" t="str">
        <f>RPT_DOAN_PHI!C280</f>
        <v>Vũ Quốc Cường</v>
      </c>
      <c r="D280" s="38" t="str">
        <f>RPT_DOAN_PHI!D280</f>
        <v>NV Lái xe - VHTTB</v>
      </c>
      <c r="E280" s="139"/>
      <c r="F280" s="145" t="str">
        <f>VLOOKUP($B280,GD_CHUNG!$B$5:$J$912,6,FALSE)</f>
        <v>HDKX</v>
      </c>
      <c r="G280" s="145">
        <f>VLOOKUP($B280,GD_CHUNG!$B$5:$J$912,7,FALSE)</f>
        <v>0</v>
      </c>
      <c r="H280" s="145">
        <f>VLOOKUP($B280,GD_CHUNG!$B$5:$J$912,8,FALSE)</f>
        <v>0</v>
      </c>
      <c r="I280" s="145">
        <f>VLOOKUP($B280,GD_CHUNG!$B$5:$J$912,9,FALSE)</f>
        <v>0</v>
      </c>
      <c r="J280" s="156">
        <f>IF(COUNTBLANK(GD_CHAM_CONG!U281:AJ281)&gt;=16,1,0)</f>
        <v>0</v>
      </c>
      <c r="K280" s="49">
        <f>VLOOKUP(B280,GD_LCD_HS_LNS!$B$4:$E$914,4,FALSE)</f>
        <v>4921000</v>
      </c>
      <c r="L280" s="49">
        <f t="shared" si="1"/>
        <v>393680</v>
      </c>
      <c r="M280" s="173">
        <f t="shared" si="2"/>
        <v>73815</v>
      </c>
      <c r="N280" s="173">
        <f t="shared" si="3"/>
        <v>49210</v>
      </c>
      <c r="O280" s="173">
        <f t="shared" si="4"/>
        <v>516705</v>
      </c>
      <c r="P280" s="173">
        <f>VLOOKUP(B280,GD_CHAM_CONG!$C$1:$BI$778,58,FALSE)</f>
        <v>0</v>
      </c>
      <c r="Q280">
        <f>VLOOKUP(B280,GD_CHAM_CONG!$C$1:$BJ$778,59,FALSE)</f>
        <v>0</v>
      </c>
    </row>
    <row r="281" spans="1:17" ht="14.25">
      <c r="A281" s="36">
        <v>277</v>
      </c>
      <c r="B281" s="38">
        <f>RPT_DOAN_PHI!B281</f>
        <v>10722</v>
      </c>
      <c r="C281" s="38" t="str">
        <f>RPT_DOAN_PHI!C281</f>
        <v>Vũ Văn Dương</v>
      </c>
      <c r="D281" s="38" t="str">
        <f>RPT_DOAN_PHI!D281</f>
        <v>NV Lái xe - VHTTB</v>
      </c>
      <c r="E281" s="139"/>
      <c r="F281" s="145" t="str">
        <f>VLOOKUP($B281,GD_CHUNG!$B$5:$J$912,6,FALSE)</f>
        <v>HDKX</v>
      </c>
      <c r="G281" s="145">
        <f>VLOOKUP($B281,GD_CHUNG!$B$5:$J$912,7,FALSE)</f>
        <v>0</v>
      </c>
      <c r="H281" s="145">
        <f>VLOOKUP($B281,GD_CHUNG!$B$5:$J$912,8,FALSE)</f>
        <v>0</v>
      </c>
      <c r="I281" s="145">
        <f>VLOOKUP($B281,GD_CHUNG!$B$5:$J$912,9,FALSE)</f>
        <v>0</v>
      </c>
      <c r="J281" s="156">
        <f>IF(COUNTBLANK(GD_CHAM_CONG!U282:AJ282)&gt;=16,1,0)</f>
        <v>0</v>
      </c>
      <c r="K281" s="49">
        <f>VLOOKUP(B281,GD_LCD_HS_LNS!$B$4:$E$914,4,FALSE)</f>
        <v>4166000</v>
      </c>
      <c r="L281" s="49">
        <f t="shared" si="1"/>
        <v>333280</v>
      </c>
      <c r="M281" s="173">
        <f t="shared" si="2"/>
        <v>62490</v>
      </c>
      <c r="N281" s="173">
        <f t="shared" si="3"/>
        <v>41660</v>
      </c>
      <c r="O281" s="173">
        <f t="shared" si="4"/>
        <v>437430</v>
      </c>
      <c r="P281" s="173">
        <f>VLOOKUP(B281,GD_CHAM_CONG!$C$1:$BI$778,58,FALSE)</f>
        <v>0</v>
      </c>
      <c r="Q281">
        <f>VLOOKUP(B281,GD_CHAM_CONG!$C$1:$BJ$778,59,FALSE)</f>
        <v>0</v>
      </c>
    </row>
    <row r="282" spans="1:17" ht="14.25">
      <c r="A282" s="36">
        <v>278</v>
      </c>
      <c r="B282" s="38">
        <f>RPT_DOAN_PHI!B282</f>
        <v>10723</v>
      </c>
      <c r="C282" s="38" t="str">
        <f>RPT_DOAN_PHI!C282</f>
        <v>Vũ Văn Thái</v>
      </c>
      <c r="D282" s="38" t="str">
        <f>RPT_DOAN_PHI!D282</f>
        <v>NV Lái xe - VHTTB</v>
      </c>
      <c r="E282" s="139"/>
      <c r="F282" s="145" t="str">
        <f>VLOOKUP($B282,GD_CHUNG!$B$5:$J$912,6,FALSE)</f>
        <v>HDKX</v>
      </c>
      <c r="G282" s="145">
        <f>VLOOKUP($B282,GD_CHUNG!$B$5:$J$912,7,FALSE)</f>
        <v>0</v>
      </c>
      <c r="H282" s="145">
        <f>VLOOKUP($B282,GD_CHUNG!$B$5:$J$912,8,FALSE)</f>
        <v>0</v>
      </c>
      <c r="I282" s="145">
        <f>VLOOKUP($B282,GD_CHUNG!$B$5:$J$912,9,FALSE)</f>
        <v>0</v>
      </c>
      <c r="J282" s="156">
        <f>IF(COUNTBLANK(GD_CHAM_CONG!U283:AJ283)&gt;=16,1,0)</f>
        <v>0</v>
      </c>
      <c r="K282" s="49">
        <f>VLOOKUP(B282,GD_LCD_HS_LNS!$B$4:$E$914,4,FALSE)</f>
        <v>4166000</v>
      </c>
      <c r="L282" s="49">
        <f t="shared" si="1"/>
        <v>333280</v>
      </c>
      <c r="M282" s="173">
        <f t="shared" si="2"/>
        <v>62490</v>
      </c>
      <c r="N282" s="173">
        <f t="shared" si="3"/>
        <v>41660</v>
      </c>
      <c r="O282" s="173">
        <f t="shared" si="4"/>
        <v>437430</v>
      </c>
      <c r="P282" s="173">
        <f>VLOOKUP(B282,GD_CHAM_CONG!$C$1:$BI$778,58,FALSE)</f>
        <v>0</v>
      </c>
      <c r="Q282">
        <f>VLOOKUP(B282,GD_CHAM_CONG!$C$1:$BJ$778,59,FALSE)</f>
        <v>0</v>
      </c>
    </row>
    <row r="283" spans="1:17" ht="14.25">
      <c r="A283" s="36">
        <v>279</v>
      </c>
      <c r="B283" s="38">
        <f>RPT_DOAN_PHI!B283</f>
        <v>10725</v>
      </c>
      <c r="C283" s="38" t="str">
        <f>RPT_DOAN_PHI!C283</f>
        <v>Phạm Quang Sơn</v>
      </c>
      <c r="D283" s="38" t="str">
        <f>RPT_DOAN_PHI!D283</f>
        <v>NV Lái xe - VHTTB</v>
      </c>
      <c r="E283" s="139"/>
      <c r="F283" s="145" t="str">
        <f>VLOOKUP($B283,GD_CHUNG!$B$5:$J$912,6,FALSE)</f>
        <v>HDKX</v>
      </c>
      <c r="G283" s="145">
        <f>VLOOKUP($B283,GD_CHUNG!$B$5:$J$912,7,FALSE)</f>
        <v>0</v>
      </c>
      <c r="H283" s="145">
        <f>VLOOKUP($B283,GD_CHUNG!$B$5:$J$912,8,FALSE)</f>
        <v>0</v>
      </c>
      <c r="I283" s="145">
        <f>VLOOKUP($B283,GD_CHUNG!$B$5:$J$912,9,FALSE)</f>
        <v>0</v>
      </c>
      <c r="J283" s="156">
        <f>IF(COUNTBLANK(GD_CHAM_CONG!U284:AJ284)&gt;=16,1,0)</f>
        <v>0</v>
      </c>
      <c r="K283" s="49">
        <f>VLOOKUP(B283,GD_LCD_HS_LNS!$B$4:$E$914,4,FALSE)</f>
        <v>4921000</v>
      </c>
      <c r="L283" s="49">
        <f t="shared" si="1"/>
        <v>393680</v>
      </c>
      <c r="M283" s="173">
        <f t="shared" si="2"/>
        <v>73815</v>
      </c>
      <c r="N283" s="173">
        <f t="shared" si="3"/>
        <v>49210</v>
      </c>
      <c r="O283" s="173">
        <f t="shared" si="4"/>
        <v>516705</v>
      </c>
      <c r="P283" s="173">
        <f>VLOOKUP(B283,GD_CHAM_CONG!$C$1:$BI$778,58,FALSE)</f>
        <v>0</v>
      </c>
      <c r="Q283">
        <f>VLOOKUP(B283,GD_CHAM_CONG!$C$1:$BJ$778,59,FALSE)</f>
        <v>0</v>
      </c>
    </row>
    <row r="284" spans="1:17" ht="14.25">
      <c r="A284" s="36">
        <v>280</v>
      </c>
      <c r="B284" s="38">
        <f>RPT_DOAN_PHI!B284</f>
        <v>10726</v>
      </c>
      <c r="C284" s="38" t="str">
        <f>RPT_DOAN_PHI!C284</f>
        <v>Vũ Mạnh Hùng</v>
      </c>
      <c r="D284" s="38" t="str">
        <f>RPT_DOAN_PHI!D284</f>
        <v>NV Lái xe - VHTTB</v>
      </c>
      <c r="E284" s="139"/>
      <c r="F284" s="145" t="str">
        <f>VLOOKUP($B284,GD_CHUNG!$B$5:$J$912,6,FALSE)</f>
        <v>HDKX</v>
      </c>
      <c r="G284" s="145">
        <f>VLOOKUP($B284,GD_CHUNG!$B$5:$J$912,7,FALSE)</f>
        <v>0</v>
      </c>
      <c r="H284" s="145">
        <f>VLOOKUP($B284,GD_CHUNG!$B$5:$J$912,8,FALSE)</f>
        <v>0</v>
      </c>
      <c r="I284" s="145">
        <f>VLOOKUP($B284,GD_CHUNG!$B$5:$J$912,9,FALSE)</f>
        <v>0</v>
      </c>
      <c r="J284" s="156">
        <f>IF(COUNTBLANK(GD_CHAM_CONG!U285:AJ285)&gt;=16,1,0)</f>
        <v>0</v>
      </c>
      <c r="K284" s="49">
        <f>VLOOKUP(B284,GD_LCD_HS_LNS!$B$4:$E$914,4,FALSE)</f>
        <v>4166000</v>
      </c>
      <c r="L284" s="49">
        <f t="shared" si="1"/>
        <v>333280</v>
      </c>
      <c r="M284" s="173">
        <f t="shared" si="2"/>
        <v>62490</v>
      </c>
      <c r="N284" s="173">
        <f t="shared" si="3"/>
        <v>41660</v>
      </c>
      <c r="O284" s="173">
        <f t="shared" si="4"/>
        <v>437430</v>
      </c>
      <c r="P284" s="173">
        <f>VLOOKUP(B284,GD_CHAM_CONG!$C$1:$BI$778,58,FALSE)</f>
        <v>0</v>
      </c>
      <c r="Q284">
        <f>VLOOKUP(B284,GD_CHAM_CONG!$C$1:$BJ$778,59,FALSE)</f>
        <v>0</v>
      </c>
    </row>
    <row r="285" spans="1:17" ht="14.25">
      <c r="A285" s="36">
        <v>281</v>
      </c>
      <c r="B285" s="38">
        <f>RPT_DOAN_PHI!B285</f>
        <v>10727</v>
      </c>
      <c r="C285" s="38" t="str">
        <f>RPT_DOAN_PHI!C285</f>
        <v>Trần Mạnh Hùng</v>
      </c>
      <c r="D285" s="38" t="str">
        <f>RPT_DOAN_PHI!D285</f>
        <v>NV Lái xe - VHTTB</v>
      </c>
      <c r="E285" s="139"/>
      <c r="F285" s="145" t="str">
        <f>VLOOKUP($B285,GD_CHUNG!$B$5:$J$912,6,FALSE)</f>
        <v>HDKX</v>
      </c>
      <c r="G285" s="145">
        <f>VLOOKUP($B285,GD_CHUNG!$B$5:$J$912,7,FALSE)</f>
        <v>0</v>
      </c>
      <c r="H285" s="145">
        <f>VLOOKUP($B285,GD_CHUNG!$B$5:$J$912,8,FALSE)</f>
        <v>0</v>
      </c>
      <c r="I285" s="145">
        <f>VLOOKUP($B285,GD_CHUNG!$B$5:$J$912,9,FALSE)</f>
        <v>0</v>
      </c>
      <c r="J285" s="156">
        <f>IF(COUNTBLANK(GD_CHAM_CONG!U286:AJ286)&gt;=16,1,0)</f>
        <v>0</v>
      </c>
      <c r="K285" s="49">
        <f>VLOOKUP(B285,GD_LCD_HS_LNS!$B$4:$E$914,4,FALSE)</f>
        <v>4166000</v>
      </c>
      <c r="L285" s="49">
        <f t="shared" si="1"/>
        <v>333280</v>
      </c>
      <c r="M285" s="173">
        <f t="shared" si="2"/>
        <v>62490</v>
      </c>
      <c r="N285" s="173">
        <f t="shared" si="3"/>
        <v>41660</v>
      </c>
      <c r="O285" s="173">
        <f t="shared" si="4"/>
        <v>437430</v>
      </c>
      <c r="P285" s="173">
        <f>VLOOKUP(B285,GD_CHAM_CONG!$C$1:$BI$778,58,FALSE)</f>
        <v>0</v>
      </c>
      <c r="Q285">
        <f>VLOOKUP(B285,GD_CHAM_CONG!$C$1:$BJ$778,59,FALSE)</f>
        <v>0</v>
      </c>
    </row>
    <row r="286" spans="1:17" ht="14.25">
      <c r="A286" s="36">
        <v>282</v>
      </c>
      <c r="B286" s="38">
        <f>RPT_DOAN_PHI!B286</f>
        <v>10728</v>
      </c>
      <c r="C286" s="38" t="str">
        <f>RPT_DOAN_PHI!C286</f>
        <v>Nguyễn Mạnh Hùng</v>
      </c>
      <c r="D286" s="38" t="str">
        <f>RPT_DOAN_PHI!D286</f>
        <v>NV Lái xe - VHTTB</v>
      </c>
      <c r="E286" s="139"/>
      <c r="F286" s="145" t="str">
        <f>VLOOKUP($B286,GD_CHUNG!$B$5:$J$912,6,FALSE)</f>
        <v>HDKX</v>
      </c>
      <c r="G286" s="145">
        <f>VLOOKUP($B286,GD_CHUNG!$B$5:$J$912,7,FALSE)</f>
        <v>0</v>
      </c>
      <c r="H286" s="145">
        <f>VLOOKUP($B286,GD_CHUNG!$B$5:$J$912,8,FALSE)</f>
        <v>0</v>
      </c>
      <c r="I286" s="145">
        <f>VLOOKUP($B286,GD_CHUNG!$B$5:$J$912,9,FALSE)</f>
        <v>0</v>
      </c>
      <c r="J286" s="156">
        <f>IF(COUNTBLANK(GD_CHAM_CONG!U287:AJ287)&gt;=16,1,0)</f>
        <v>0</v>
      </c>
      <c r="K286" s="49">
        <f>VLOOKUP(B286,GD_LCD_HS_LNS!$B$4:$E$914,4,FALSE)</f>
        <v>4166000</v>
      </c>
      <c r="L286" s="49">
        <f t="shared" si="1"/>
        <v>333280</v>
      </c>
      <c r="M286" s="173">
        <f t="shared" si="2"/>
        <v>62490</v>
      </c>
      <c r="N286" s="173">
        <f t="shared" si="3"/>
        <v>41660</v>
      </c>
      <c r="O286" s="173">
        <f t="shared" si="4"/>
        <v>437430</v>
      </c>
      <c r="P286" s="173">
        <f>VLOOKUP(B286,GD_CHAM_CONG!$C$1:$BI$778,58,FALSE)</f>
        <v>0</v>
      </c>
      <c r="Q286">
        <f>VLOOKUP(B286,GD_CHAM_CONG!$C$1:$BJ$778,59,FALSE)</f>
        <v>0</v>
      </c>
    </row>
    <row r="287" spans="1:17" ht="14.25">
      <c r="A287" s="36">
        <v>283</v>
      </c>
      <c r="B287" s="38">
        <f>RPT_DOAN_PHI!B287</f>
        <v>10729</v>
      </c>
      <c r="C287" s="38" t="str">
        <f>RPT_DOAN_PHI!C287</f>
        <v>Nguyễn Thanh Quyết</v>
      </c>
      <c r="D287" s="38" t="str">
        <f>RPT_DOAN_PHI!D287</f>
        <v>NV Lái xe - VHTTB</v>
      </c>
      <c r="E287" s="139"/>
      <c r="F287" s="145" t="str">
        <f>VLOOKUP($B287,GD_CHUNG!$B$5:$J$912,6,FALSE)</f>
        <v>HDKX</v>
      </c>
      <c r="G287" s="145">
        <f>VLOOKUP($B287,GD_CHUNG!$B$5:$J$912,7,FALSE)</f>
        <v>0</v>
      </c>
      <c r="H287" s="145">
        <f>VLOOKUP($B287,GD_CHUNG!$B$5:$J$912,8,FALSE)</f>
        <v>0</v>
      </c>
      <c r="I287" s="145">
        <f>VLOOKUP($B287,GD_CHUNG!$B$5:$J$912,9,FALSE)</f>
        <v>0</v>
      </c>
      <c r="J287" s="156">
        <f>IF(COUNTBLANK(GD_CHAM_CONG!U288:AJ288)&gt;=16,1,0)</f>
        <v>0</v>
      </c>
      <c r="K287" s="49">
        <f>VLOOKUP(B287,GD_LCD_HS_LNS!$B$4:$E$914,4,FALSE)</f>
        <v>4166000</v>
      </c>
      <c r="L287" s="49">
        <f t="shared" si="1"/>
        <v>333280</v>
      </c>
      <c r="M287" s="173">
        <f t="shared" si="2"/>
        <v>62490</v>
      </c>
      <c r="N287" s="173">
        <f t="shared" si="3"/>
        <v>41660</v>
      </c>
      <c r="O287" s="173">
        <f t="shared" si="4"/>
        <v>437430</v>
      </c>
      <c r="P287" s="173">
        <f>VLOOKUP(B287,GD_CHAM_CONG!$C$1:$BI$778,58,FALSE)</f>
        <v>0</v>
      </c>
      <c r="Q287">
        <f>VLOOKUP(B287,GD_CHAM_CONG!$C$1:$BJ$778,59,FALSE)</f>
        <v>0</v>
      </c>
    </row>
    <row r="288" spans="1:17" ht="14.25">
      <c r="A288" s="36">
        <v>284</v>
      </c>
      <c r="B288" s="38">
        <f>RPT_DOAN_PHI!B288</f>
        <v>10730</v>
      </c>
      <c r="C288" s="38" t="str">
        <f>RPT_DOAN_PHI!C288</f>
        <v>Nguyễn Thanh Bình</v>
      </c>
      <c r="D288" s="38" t="str">
        <f>RPT_DOAN_PHI!D288</f>
        <v>NV Lái xe - VHTTB</v>
      </c>
      <c r="E288" s="139"/>
      <c r="F288" s="145" t="str">
        <f>VLOOKUP($B288,GD_CHUNG!$B$5:$J$912,6,FALSE)</f>
        <v>HDKX</v>
      </c>
      <c r="G288" s="145">
        <f>VLOOKUP($B288,GD_CHUNG!$B$5:$J$912,7,FALSE)</f>
        <v>0</v>
      </c>
      <c r="H288" s="145">
        <f>VLOOKUP($B288,GD_CHUNG!$B$5:$J$912,8,FALSE)</f>
        <v>0</v>
      </c>
      <c r="I288" s="145">
        <f>VLOOKUP($B288,GD_CHUNG!$B$5:$J$912,9,FALSE)</f>
        <v>0</v>
      </c>
      <c r="J288" s="156">
        <f>IF(COUNTBLANK(GD_CHAM_CONG!U289:AJ289)&gt;=16,1,0)</f>
        <v>0</v>
      </c>
      <c r="K288" s="49">
        <f>VLOOKUP(B288,GD_LCD_HS_LNS!$B$4:$E$914,4,FALSE)</f>
        <v>4166000</v>
      </c>
      <c r="L288" s="49">
        <f t="shared" si="1"/>
        <v>333280</v>
      </c>
      <c r="M288" s="173">
        <f t="shared" si="2"/>
        <v>62490</v>
      </c>
      <c r="N288" s="173">
        <f t="shared" si="3"/>
        <v>41660</v>
      </c>
      <c r="O288" s="173">
        <f t="shared" si="4"/>
        <v>437430</v>
      </c>
      <c r="P288" s="173">
        <f>VLOOKUP(B288,GD_CHAM_CONG!$C$1:$BI$778,58,FALSE)</f>
        <v>0</v>
      </c>
      <c r="Q288">
        <f>VLOOKUP(B288,GD_CHAM_CONG!$C$1:$BJ$778,59,FALSE)</f>
        <v>0</v>
      </c>
    </row>
    <row r="289" spans="1:17" ht="14.25">
      <c r="A289" s="36">
        <v>285</v>
      </c>
      <c r="B289" s="38">
        <f>RPT_DOAN_PHI!B289</f>
        <v>10731</v>
      </c>
      <c r="C289" s="38" t="str">
        <f>RPT_DOAN_PHI!C289</f>
        <v>Vũ Tiến Lịch</v>
      </c>
      <c r="D289" s="38" t="str">
        <f>RPT_DOAN_PHI!D289</f>
        <v>NV Lái xe - VHTTB</v>
      </c>
      <c r="E289" s="139"/>
      <c r="F289" s="145" t="str">
        <f>VLOOKUP($B289,GD_CHUNG!$B$5:$J$912,6,FALSE)</f>
        <v>HDKX</v>
      </c>
      <c r="G289" s="145">
        <f>VLOOKUP($B289,GD_CHUNG!$B$5:$J$912,7,FALSE)</f>
        <v>0</v>
      </c>
      <c r="H289" s="145">
        <f>VLOOKUP($B289,GD_CHUNG!$B$5:$J$912,8,FALSE)</f>
        <v>0</v>
      </c>
      <c r="I289" s="145">
        <f>VLOOKUP($B289,GD_CHUNG!$B$5:$J$912,9,FALSE)</f>
        <v>0</v>
      </c>
      <c r="J289" s="156">
        <f>IF(COUNTBLANK(GD_CHAM_CONG!U290:AJ290)&gt;=16,1,0)</f>
        <v>0</v>
      </c>
      <c r="K289" s="49">
        <f>VLOOKUP(B289,GD_LCD_HS_LNS!$B$4:$E$914,4,FALSE)</f>
        <v>4921000</v>
      </c>
      <c r="L289" s="49">
        <f t="shared" si="1"/>
        <v>393680</v>
      </c>
      <c r="M289" s="173">
        <f t="shared" si="2"/>
        <v>73815</v>
      </c>
      <c r="N289" s="173">
        <f t="shared" si="3"/>
        <v>49210</v>
      </c>
      <c r="O289" s="173">
        <f t="shared" si="4"/>
        <v>516705</v>
      </c>
      <c r="P289" s="173">
        <f>VLOOKUP(B289,GD_CHAM_CONG!$C$1:$BI$778,58,FALSE)</f>
        <v>0</v>
      </c>
      <c r="Q289">
        <f>VLOOKUP(B289,GD_CHAM_CONG!$C$1:$BJ$778,59,FALSE)</f>
        <v>0</v>
      </c>
    </row>
    <row r="290" spans="1:17" ht="14.25">
      <c r="A290" s="36">
        <v>286</v>
      </c>
      <c r="B290" s="38">
        <f>RPT_DOAN_PHI!B290</f>
        <v>10732</v>
      </c>
      <c r="C290" s="38" t="str">
        <f>RPT_DOAN_PHI!C290</f>
        <v>Nguyễn Xuân Hợi</v>
      </c>
      <c r="D290" s="38" t="str">
        <f>RPT_DOAN_PHI!D290</f>
        <v>NV Lái xe - VHTTB</v>
      </c>
      <c r="E290" s="139"/>
      <c r="F290" s="145" t="str">
        <f>VLOOKUP($B290,GD_CHUNG!$B$5:$J$912,6,FALSE)</f>
        <v>HDKX</v>
      </c>
      <c r="G290" s="145">
        <f>VLOOKUP($B290,GD_CHUNG!$B$5:$J$912,7,FALSE)</f>
        <v>0</v>
      </c>
      <c r="H290" s="145">
        <f>VLOOKUP($B290,GD_CHUNG!$B$5:$J$912,8,FALSE)</f>
        <v>0</v>
      </c>
      <c r="I290" s="145">
        <f>VLOOKUP($B290,GD_CHUNG!$B$5:$J$912,9,FALSE)</f>
        <v>0</v>
      </c>
      <c r="J290" s="156">
        <f>IF(COUNTBLANK(GD_CHAM_CONG!U291:AJ291)&gt;=16,1,0)</f>
        <v>0</v>
      </c>
      <c r="K290" s="49">
        <f>VLOOKUP(B290,GD_LCD_HS_LNS!$B$4:$E$914,4,FALSE)</f>
        <v>4921000</v>
      </c>
      <c r="L290" s="49">
        <f t="shared" si="1"/>
        <v>393680</v>
      </c>
      <c r="M290" s="173">
        <f t="shared" si="2"/>
        <v>73815</v>
      </c>
      <c r="N290" s="173">
        <f t="shared" si="3"/>
        <v>49210</v>
      </c>
      <c r="O290" s="173">
        <f t="shared" si="4"/>
        <v>516705</v>
      </c>
      <c r="P290" s="173">
        <f>VLOOKUP(B290,GD_CHAM_CONG!$C$1:$BI$778,58,FALSE)</f>
        <v>0</v>
      </c>
      <c r="Q290">
        <f>VLOOKUP(B290,GD_CHAM_CONG!$C$1:$BJ$778,59,FALSE)</f>
        <v>0</v>
      </c>
    </row>
    <row r="291" spans="1:17" ht="14.25">
      <c r="A291" s="36">
        <v>287</v>
      </c>
      <c r="B291" s="38">
        <f>RPT_DOAN_PHI!B291</f>
        <v>10733</v>
      </c>
      <c r="C291" s="38" t="str">
        <f>RPT_DOAN_PHI!C291</f>
        <v>Nguyễn Văn Sơn</v>
      </c>
      <c r="D291" s="38" t="str">
        <f>RPT_DOAN_PHI!D291</f>
        <v>NV Lái xe - VHTTB</v>
      </c>
      <c r="E291" s="139"/>
      <c r="F291" s="145" t="str">
        <f>VLOOKUP($B291,GD_CHUNG!$B$5:$J$912,6,FALSE)</f>
        <v>HDKX</v>
      </c>
      <c r="G291" s="145">
        <f>VLOOKUP($B291,GD_CHUNG!$B$5:$J$912,7,FALSE)</f>
        <v>0</v>
      </c>
      <c r="H291" s="145">
        <f>VLOOKUP($B291,GD_CHUNG!$B$5:$J$912,8,FALSE)</f>
        <v>0</v>
      </c>
      <c r="I291" s="145">
        <f>VLOOKUP($B291,GD_CHUNG!$B$5:$J$912,9,FALSE)</f>
        <v>0</v>
      </c>
      <c r="J291" s="156">
        <f>IF(COUNTBLANK(GD_CHAM_CONG!U292:AJ292)&gt;=16,1,0)</f>
        <v>0</v>
      </c>
      <c r="K291" s="49">
        <f>VLOOKUP(B291,GD_LCD_HS_LNS!$B$4:$E$914,4,FALSE)</f>
        <v>4921000</v>
      </c>
      <c r="L291" s="49">
        <f t="shared" si="1"/>
        <v>393680</v>
      </c>
      <c r="M291" s="173">
        <f t="shared" si="2"/>
        <v>73815</v>
      </c>
      <c r="N291" s="173">
        <f t="shared" si="3"/>
        <v>49210</v>
      </c>
      <c r="O291" s="173">
        <f t="shared" si="4"/>
        <v>516705</v>
      </c>
      <c r="P291" s="173">
        <f>VLOOKUP(B291,GD_CHAM_CONG!$C$1:$BI$778,58,FALSE)</f>
        <v>0</v>
      </c>
      <c r="Q291">
        <f>VLOOKUP(B291,GD_CHAM_CONG!$C$1:$BJ$778,59,FALSE)</f>
        <v>0</v>
      </c>
    </row>
    <row r="292" spans="1:17" ht="14.25">
      <c r="A292" s="36">
        <v>288</v>
      </c>
      <c r="B292" s="38">
        <f>RPT_DOAN_PHI!B292</f>
        <v>11132</v>
      </c>
      <c r="C292" s="38" t="str">
        <f>RPT_DOAN_PHI!C292</f>
        <v>Nguyễn Hữu Chức</v>
      </c>
      <c r="D292" s="38" t="str">
        <f>RPT_DOAN_PHI!D292</f>
        <v>NV Lái xe - VHTTB</v>
      </c>
      <c r="E292" s="139"/>
      <c r="F292" s="145" t="str">
        <f>VLOOKUP($B292,GD_CHUNG!$B$5:$J$912,6,FALSE)</f>
        <v>HD3N</v>
      </c>
      <c r="G292" s="145">
        <f>VLOOKUP($B292,GD_CHUNG!$B$5:$J$912,7,FALSE)</f>
        <v>0</v>
      </c>
      <c r="H292" s="145">
        <f>VLOOKUP($B292,GD_CHUNG!$B$5:$J$912,8,FALSE)</f>
        <v>0</v>
      </c>
      <c r="I292" s="145">
        <f>VLOOKUP($B292,GD_CHUNG!$B$5:$J$912,9,FALSE)</f>
        <v>0</v>
      </c>
      <c r="J292" s="156">
        <f>IF(COUNTBLANK(GD_CHAM_CONG!U293:AJ293)&gt;=16,1,0)</f>
        <v>0</v>
      </c>
      <c r="K292" s="49">
        <f>VLOOKUP(B292,GD_LCD_HS_LNS!$B$4:$E$914,4,FALSE)</f>
        <v>4921000</v>
      </c>
      <c r="L292" s="49">
        <f t="shared" si="1"/>
        <v>393680</v>
      </c>
      <c r="M292" s="173">
        <f t="shared" si="2"/>
        <v>73815</v>
      </c>
      <c r="N292" s="173">
        <f t="shared" si="3"/>
        <v>49210</v>
      </c>
      <c r="O292" s="173">
        <f t="shared" si="4"/>
        <v>516705</v>
      </c>
      <c r="P292" s="173">
        <f>VLOOKUP(B292,GD_CHAM_CONG!$C$1:$BI$778,58,FALSE)</f>
        <v>0</v>
      </c>
      <c r="Q292">
        <f>VLOOKUP(B292,GD_CHAM_CONG!$C$1:$BJ$778,59,FALSE)</f>
        <v>0</v>
      </c>
    </row>
    <row r="293" spans="1:17" ht="14.25">
      <c r="A293" s="36">
        <v>289</v>
      </c>
      <c r="B293" s="38">
        <f>RPT_DOAN_PHI!B293</f>
        <v>11133</v>
      </c>
      <c r="C293" s="38" t="str">
        <f>RPT_DOAN_PHI!C293</f>
        <v>Phù Định</v>
      </c>
      <c r="D293" s="38" t="str">
        <f>RPT_DOAN_PHI!D293</f>
        <v>NV Lái xe - VHTTB</v>
      </c>
      <c r="E293" s="139"/>
      <c r="F293" s="145" t="str">
        <f>VLOOKUP($B293,GD_CHUNG!$B$5:$J$912,6,FALSE)</f>
        <v>HD3N</v>
      </c>
      <c r="G293" s="145">
        <f>VLOOKUP($B293,GD_CHUNG!$B$5:$J$912,7,FALSE)</f>
        <v>0</v>
      </c>
      <c r="H293" s="145">
        <f>VLOOKUP($B293,GD_CHUNG!$B$5:$J$912,8,FALSE)</f>
        <v>0</v>
      </c>
      <c r="I293" s="145">
        <f>VLOOKUP($B293,GD_CHUNG!$B$5:$J$912,9,FALSE)</f>
        <v>0</v>
      </c>
      <c r="J293" s="156">
        <f>IF(COUNTBLANK(GD_CHAM_CONG!U294:AJ294)&gt;=16,1,0)</f>
        <v>0</v>
      </c>
      <c r="K293" s="49">
        <f>VLOOKUP(B293,GD_LCD_HS_LNS!$B$4:$E$914,4,FALSE)</f>
        <v>4921000</v>
      </c>
      <c r="L293" s="49">
        <f t="shared" si="1"/>
        <v>393680</v>
      </c>
      <c r="M293" s="173">
        <f t="shared" si="2"/>
        <v>73815</v>
      </c>
      <c r="N293" s="173">
        <f t="shared" si="3"/>
        <v>49210</v>
      </c>
      <c r="O293" s="173">
        <f t="shared" si="4"/>
        <v>516705</v>
      </c>
      <c r="P293" s="173">
        <f>VLOOKUP(B293,GD_CHAM_CONG!$C$1:$BI$778,58,FALSE)</f>
        <v>0</v>
      </c>
      <c r="Q293">
        <f>VLOOKUP(B293,GD_CHAM_CONG!$C$1:$BJ$778,59,FALSE)</f>
        <v>0</v>
      </c>
    </row>
    <row r="294" spans="1:17" ht="14.25">
      <c r="A294" s="36">
        <v>290</v>
      </c>
      <c r="B294" s="38">
        <f>RPT_DOAN_PHI!B294</f>
        <v>11134</v>
      </c>
      <c r="C294" s="38" t="str">
        <f>RPT_DOAN_PHI!C294</f>
        <v>Hồ Ngọc Hà</v>
      </c>
      <c r="D294" s="38" t="str">
        <f>RPT_DOAN_PHI!D294</f>
        <v>NV Lái xe - VHTTB</v>
      </c>
      <c r="E294" s="139"/>
      <c r="F294" s="145" t="str">
        <f>VLOOKUP($B294,GD_CHUNG!$B$5:$J$912,6,FALSE)</f>
        <v>HD3N</v>
      </c>
      <c r="G294" s="145">
        <f>VLOOKUP($B294,GD_CHUNG!$B$5:$J$912,7,FALSE)</f>
        <v>0</v>
      </c>
      <c r="H294" s="145">
        <f>VLOOKUP($B294,GD_CHUNG!$B$5:$J$912,8,FALSE)</f>
        <v>0</v>
      </c>
      <c r="I294" s="145">
        <f>VLOOKUP($B294,GD_CHUNG!$B$5:$J$912,9,FALSE)</f>
        <v>0</v>
      </c>
      <c r="J294" s="156">
        <f>IF(COUNTBLANK(GD_CHAM_CONG!U295:AJ295)&gt;=16,1,0)</f>
        <v>0</v>
      </c>
      <c r="K294" s="49">
        <f>VLOOKUP(B294,GD_LCD_HS_LNS!$B$4:$E$914,4,FALSE)</f>
        <v>4921000</v>
      </c>
      <c r="L294" s="49">
        <f t="shared" si="1"/>
        <v>393680</v>
      </c>
      <c r="M294" s="173">
        <f t="shared" si="2"/>
        <v>73815</v>
      </c>
      <c r="N294" s="173">
        <f t="shared" si="3"/>
        <v>49210</v>
      </c>
      <c r="O294" s="173">
        <f t="shared" si="4"/>
        <v>516705</v>
      </c>
      <c r="P294" s="173">
        <f>VLOOKUP(B294,GD_CHAM_CONG!$C$1:$BI$778,58,FALSE)</f>
        <v>0</v>
      </c>
      <c r="Q294">
        <f>VLOOKUP(B294,GD_CHAM_CONG!$C$1:$BJ$778,59,FALSE)</f>
        <v>0</v>
      </c>
    </row>
    <row r="295" spans="1:17" ht="14.25">
      <c r="A295" s="36">
        <v>291</v>
      </c>
      <c r="B295" s="38">
        <f>RPT_DOAN_PHI!B295</f>
        <v>11135</v>
      </c>
      <c r="C295" s="38" t="str">
        <f>RPT_DOAN_PHI!C295</f>
        <v>Nguyễn Đắc Thanh</v>
      </c>
      <c r="D295" s="38" t="str">
        <f>RPT_DOAN_PHI!D295</f>
        <v>NV Lái xe - VHTTB</v>
      </c>
      <c r="E295" s="139"/>
      <c r="F295" s="145" t="str">
        <f>VLOOKUP($B295,GD_CHUNG!$B$5:$J$912,6,FALSE)</f>
        <v>HD3N</v>
      </c>
      <c r="G295" s="145">
        <f>VLOOKUP($B295,GD_CHUNG!$B$5:$J$912,7,FALSE)</f>
        <v>0</v>
      </c>
      <c r="H295" s="145">
        <f>VLOOKUP($B295,GD_CHUNG!$B$5:$J$912,8,FALSE)</f>
        <v>0</v>
      </c>
      <c r="I295" s="145">
        <f>VLOOKUP($B295,GD_CHUNG!$B$5:$J$912,9,FALSE)</f>
        <v>0</v>
      </c>
      <c r="J295" s="156">
        <f>IF(COUNTBLANK(GD_CHAM_CONG!U296:AJ296)&gt;=16,1,0)</f>
        <v>0</v>
      </c>
      <c r="K295" s="49">
        <f>VLOOKUP(B295,GD_LCD_HS_LNS!$B$4:$E$914,4,FALSE)</f>
        <v>4921000</v>
      </c>
      <c r="L295" s="49">
        <f t="shared" si="1"/>
        <v>393680</v>
      </c>
      <c r="M295" s="173">
        <f t="shared" si="2"/>
        <v>73815</v>
      </c>
      <c r="N295" s="173">
        <f t="shared" si="3"/>
        <v>49210</v>
      </c>
      <c r="O295" s="173">
        <f t="shared" si="4"/>
        <v>516705</v>
      </c>
      <c r="P295" s="173">
        <f>VLOOKUP(B295,GD_CHAM_CONG!$C$1:$BI$778,58,FALSE)</f>
        <v>0</v>
      </c>
      <c r="Q295">
        <f>VLOOKUP(B295,GD_CHAM_CONG!$C$1:$BJ$778,59,FALSE)</f>
        <v>0</v>
      </c>
    </row>
    <row r="296" spans="1:17" ht="14.25">
      <c r="A296" s="36">
        <v>292</v>
      </c>
      <c r="B296" s="38">
        <f>RPT_DOAN_PHI!B296</f>
        <v>11136</v>
      </c>
      <c r="C296" s="38" t="str">
        <f>RPT_DOAN_PHI!C296</f>
        <v>Nguyễn Huy Dũng</v>
      </c>
      <c r="D296" s="38" t="str">
        <f>RPT_DOAN_PHI!D296</f>
        <v>NV Lái xe - VHTTB</v>
      </c>
      <c r="E296" s="139"/>
      <c r="F296" s="145" t="str">
        <f>VLOOKUP($B296,GD_CHUNG!$B$5:$J$912,6,FALSE)</f>
        <v>HD3N</v>
      </c>
      <c r="G296" s="145">
        <f>VLOOKUP($B296,GD_CHUNG!$B$5:$J$912,7,FALSE)</f>
        <v>0</v>
      </c>
      <c r="H296" s="145">
        <f>VLOOKUP($B296,GD_CHUNG!$B$5:$J$912,8,FALSE)</f>
        <v>0</v>
      </c>
      <c r="I296" s="145">
        <f>VLOOKUP($B296,GD_CHUNG!$B$5:$J$912,9,FALSE)</f>
        <v>0</v>
      </c>
      <c r="J296" s="156">
        <f>IF(COUNTBLANK(GD_CHAM_CONG!U297:AJ297)&gt;=16,1,0)</f>
        <v>0</v>
      </c>
      <c r="K296" s="49">
        <f>VLOOKUP(B296,GD_LCD_HS_LNS!$B$4:$E$914,4,FALSE)</f>
        <v>4166000</v>
      </c>
      <c r="L296" s="49">
        <f t="shared" si="1"/>
        <v>333280</v>
      </c>
      <c r="M296" s="173">
        <f t="shared" si="2"/>
        <v>62490</v>
      </c>
      <c r="N296" s="173">
        <f t="shared" si="3"/>
        <v>41660</v>
      </c>
      <c r="O296" s="173">
        <f t="shared" si="4"/>
        <v>437430</v>
      </c>
      <c r="P296" s="173">
        <f>VLOOKUP(B296,GD_CHAM_CONG!$C$1:$BI$778,58,FALSE)</f>
        <v>0</v>
      </c>
      <c r="Q296">
        <f>VLOOKUP(B296,GD_CHAM_CONG!$C$1:$BJ$778,59,FALSE)</f>
        <v>0</v>
      </c>
    </row>
    <row r="297" spans="1:17" ht="14.25">
      <c r="A297" s="36">
        <v>293</v>
      </c>
      <c r="B297" s="38">
        <f>RPT_DOAN_PHI!B297</f>
        <v>11137</v>
      </c>
      <c r="C297" s="38" t="str">
        <f>RPT_DOAN_PHI!C297</f>
        <v>Nguyễn Văn Phong</v>
      </c>
      <c r="D297" s="38" t="str">
        <f>RPT_DOAN_PHI!D297</f>
        <v>NV Lái xe - VHTTB</v>
      </c>
      <c r="E297" s="139"/>
      <c r="F297" s="145" t="str">
        <f>VLOOKUP($B297,GD_CHUNG!$B$5:$J$912,6,FALSE)</f>
        <v>HD3N</v>
      </c>
      <c r="G297" s="145">
        <f>VLOOKUP($B297,GD_CHUNG!$B$5:$J$912,7,FALSE)</f>
        <v>0</v>
      </c>
      <c r="H297" s="145">
        <f>VLOOKUP($B297,GD_CHUNG!$B$5:$J$912,8,FALSE)</f>
        <v>0</v>
      </c>
      <c r="I297" s="145">
        <f>VLOOKUP($B297,GD_CHUNG!$B$5:$J$912,9,FALSE)</f>
        <v>0</v>
      </c>
      <c r="J297" s="156">
        <f>IF(COUNTBLANK(GD_CHAM_CONG!U298:AJ298)&gt;=16,1,0)</f>
        <v>0</v>
      </c>
      <c r="K297" s="49">
        <f>VLOOKUP(B297,GD_LCD_HS_LNS!$B$4:$E$914,4,FALSE)</f>
        <v>4166000</v>
      </c>
      <c r="L297" s="49">
        <f t="shared" si="1"/>
        <v>333280</v>
      </c>
      <c r="M297" s="173">
        <f t="shared" si="2"/>
        <v>62490</v>
      </c>
      <c r="N297" s="173">
        <f t="shared" si="3"/>
        <v>41660</v>
      </c>
      <c r="O297" s="173">
        <f t="shared" si="4"/>
        <v>437430</v>
      </c>
      <c r="P297" s="173">
        <f>VLOOKUP(B297,GD_CHAM_CONG!$C$1:$BI$778,58,FALSE)</f>
        <v>0</v>
      </c>
      <c r="Q297">
        <f>VLOOKUP(B297,GD_CHAM_CONG!$C$1:$BJ$778,59,FALSE)</f>
        <v>0</v>
      </c>
    </row>
    <row r="298" spans="1:17" ht="14.25">
      <c r="A298" s="36">
        <v>294</v>
      </c>
      <c r="B298" s="38">
        <f>RPT_DOAN_PHI!B298</f>
        <v>11138</v>
      </c>
      <c r="C298" s="38" t="str">
        <f>RPT_DOAN_PHI!C298</f>
        <v>Phạm Việt Tùng</v>
      </c>
      <c r="D298" s="38" t="str">
        <f>RPT_DOAN_PHI!D298</f>
        <v>NV Lái xe - VHTTB</v>
      </c>
      <c r="E298" s="139"/>
      <c r="F298" s="145" t="str">
        <f>VLOOKUP($B298,GD_CHUNG!$B$5:$J$912,6,FALSE)</f>
        <v>HD3N</v>
      </c>
      <c r="G298" s="145">
        <f>VLOOKUP($B298,GD_CHUNG!$B$5:$J$912,7,FALSE)</f>
        <v>0</v>
      </c>
      <c r="H298" s="145">
        <f>VLOOKUP($B298,GD_CHUNG!$B$5:$J$912,8,FALSE)</f>
        <v>0</v>
      </c>
      <c r="I298" s="145">
        <f>VLOOKUP($B298,GD_CHUNG!$B$5:$J$912,9,FALSE)</f>
        <v>0</v>
      </c>
      <c r="J298" s="156">
        <f>IF(COUNTBLANK(GD_CHAM_CONG!U299:AJ299)&gt;=16,1,0)</f>
        <v>0</v>
      </c>
      <c r="K298" s="49">
        <f>VLOOKUP(B298,GD_LCD_HS_LNS!$B$4:$E$914,4,FALSE)</f>
        <v>4921000</v>
      </c>
      <c r="L298" s="49">
        <f t="shared" si="1"/>
        <v>393680</v>
      </c>
      <c r="M298" s="173">
        <f t="shared" si="2"/>
        <v>73815</v>
      </c>
      <c r="N298" s="173">
        <f t="shared" si="3"/>
        <v>49210</v>
      </c>
      <c r="O298" s="173">
        <f t="shared" si="4"/>
        <v>516705</v>
      </c>
      <c r="P298" s="173">
        <f>VLOOKUP(B298,GD_CHAM_CONG!$C$1:$BI$778,58,FALSE)</f>
        <v>0</v>
      </c>
      <c r="Q298">
        <f>VLOOKUP(B298,GD_CHAM_CONG!$C$1:$BJ$778,59,FALSE)</f>
        <v>0</v>
      </c>
    </row>
    <row r="299" spans="1:17" ht="14.25">
      <c r="A299" s="36">
        <v>295</v>
      </c>
      <c r="B299" s="38">
        <f>RPT_DOAN_PHI!B299</f>
        <v>11139</v>
      </c>
      <c r="C299" s="38" t="str">
        <f>RPT_DOAN_PHI!C299</f>
        <v>Phùng Viết Dũng</v>
      </c>
      <c r="D299" s="38" t="str">
        <f>RPT_DOAN_PHI!D299</f>
        <v>NV Lái xe - VHTTB</v>
      </c>
      <c r="E299" s="139"/>
      <c r="F299" s="145" t="str">
        <f>VLOOKUP($B299,GD_CHUNG!$B$5:$J$912,6,FALSE)</f>
        <v>HD3N</v>
      </c>
      <c r="G299" s="145">
        <f>VLOOKUP($B299,GD_CHUNG!$B$5:$J$912,7,FALSE)</f>
        <v>0</v>
      </c>
      <c r="H299" s="145">
        <f>VLOOKUP($B299,GD_CHUNG!$B$5:$J$912,8,FALSE)</f>
        <v>0</v>
      </c>
      <c r="I299" s="145">
        <f>VLOOKUP($B299,GD_CHUNG!$B$5:$J$912,9,FALSE)</f>
        <v>0</v>
      </c>
      <c r="J299" s="156">
        <f>IF(COUNTBLANK(GD_CHAM_CONG!U300:AJ300)&gt;=16,1,0)</f>
        <v>0</v>
      </c>
      <c r="K299" s="49">
        <f>VLOOKUP(B299,GD_LCD_HS_LNS!$B$4:$E$914,4,FALSE)</f>
        <v>4166000</v>
      </c>
      <c r="L299" s="49">
        <f t="shared" si="1"/>
        <v>333280</v>
      </c>
      <c r="M299" s="173">
        <f t="shared" si="2"/>
        <v>62490</v>
      </c>
      <c r="N299" s="173">
        <f t="shared" si="3"/>
        <v>41660</v>
      </c>
      <c r="O299" s="173">
        <f t="shared" si="4"/>
        <v>437430</v>
      </c>
      <c r="P299" s="173">
        <f>VLOOKUP(B299,GD_CHAM_CONG!$C$1:$BI$778,58,FALSE)</f>
        <v>0</v>
      </c>
      <c r="Q299">
        <f>VLOOKUP(B299,GD_CHAM_CONG!$C$1:$BJ$778,59,FALSE)</f>
        <v>0</v>
      </c>
    </row>
    <row r="300" spans="1:17" ht="14.25">
      <c r="A300" s="36">
        <v>296</v>
      </c>
      <c r="B300" s="38">
        <f>RPT_DOAN_PHI!B300</f>
        <v>11142</v>
      </c>
      <c r="C300" s="38" t="str">
        <f>RPT_DOAN_PHI!C300</f>
        <v>Trần Văn Chính</v>
      </c>
      <c r="D300" s="38" t="str">
        <f>RPT_DOAN_PHI!D300</f>
        <v>NV Lái xe - VHTTB</v>
      </c>
      <c r="E300" s="139"/>
      <c r="F300" s="145" t="str">
        <f>VLOOKUP($B300,GD_CHUNG!$B$5:$J$912,6,FALSE)</f>
        <v>HD3N</v>
      </c>
      <c r="G300" s="145">
        <f>VLOOKUP($B300,GD_CHUNG!$B$5:$J$912,7,FALSE)</f>
        <v>0</v>
      </c>
      <c r="H300" s="145">
        <f>VLOOKUP($B300,GD_CHUNG!$B$5:$J$912,8,FALSE)</f>
        <v>0</v>
      </c>
      <c r="I300" s="145">
        <f>VLOOKUP($B300,GD_CHUNG!$B$5:$J$912,9,FALSE)</f>
        <v>0</v>
      </c>
      <c r="J300" s="156">
        <f>IF(COUNTBLANK(GD_CHAM_CONG!U301:AJ301)&gt;=16,1,0)</f>
        <v>0</v>
      </c>
      <c r="K300" s="49">
        <f>VLOOKUP(B300,GD_LCD_HS_LNS!$B$4:$E$914,4,FALSE)</f>
        <v>4166000</v>
      </c>
      <c r="L300" s="49">
        <f t="shared" si="1"/>
        <v>333280</v>
      </c>
      <c r="M300" s="173">
        <f t="shared" si="2"/>
        <v>62490</v>
      </c>
      <c r="N300" s="173">
        <f t="shared" si="3"/>
        <v>41660</v>
      </c>
      <c r="O300" s="173">
        <f t="shared" si="4"/>
        <v>437430</v>
      </c>
      <c r="P300" s="173">
        <f>VLOOKUP(B300,GD_CHAM_CONG!$C$1:$BI$778,58,FALSE)</f>
        <v>0</v>
      </c>
      <c r="Q300">
        <f>VLOOKUP(B300,GD_CHAM_CONG!$C$1:$BJ$778,59,FALSE)</f>
        <v>0</v>
      </c>
    </row>
    <row r="301" spans="1:17" ht="14.25">
      <c r="A301" s="36">
        <v>297</v>
      </c>
      <c r="B301" s="38">
        <f>RPT_DOAN_PHI!B301</f>
        <v>11143</v>
      </c>
      <c r="C301" s="38" t="str">
        <f>RPT_DOAN_PHI!C301</f>
        <v>Phù Xuân Tiền</v>
      </c>
      <c r="D301" s="38" t="str">
        <f>RPT_DOAN_PHI!D301</f>
        <v>NV Lái xe - VHTTB</v>
      </c>
      <c r="E301" s="139"/>
      <c r="F301" s="145" t="str">
        <f>VLOOKUP($B301,GD_CHUNG!$B$5:$J$912,6,FALSE)</f>
        <v>HD3N</v>
      </c>
      <c r="G301" s="145">
        <f>VLOOKUP($B301,GD_CHUNG!$B$5:$J$912,7,FALSE)</f>
        <v>0</v>
      </c>
      <c r="H301" s="145">
        <f>VLOOKUP($B301,GD_CHUNG!$B$5:$J$912,8,FALSE)</f>
        <v>0</v>
      </c>
      <c r="I301" s="145">
        <f>VLOOKUP($B301,GD_CHUNG!$B$5:$J$912,9,FALSE)</f>
        <v>0</v>
      </c>
      <c r="J301" s="156">
        <f>IF(COUNTBLANK(GD_CHAM_CONG!U302:AJ302)&gt;=16,1,0)</f>
        <v>0</v>
      </c>
      <c r="K301" s="49">
        <f>VLOOKUP(B301,GD_LCD_HS_LNS!$B$4:$E$914,4,FALSE)</f>
        <v>4166000</v>
      </c>
      <c r="L301" s="49">
        <f t="shared" si="1"/>
        <v>333280</v>
      </c>
      <c r="M301" s="173">
        <f t="shared" si="2"/>
        <v>62490</v>
      </c>
      <c r="N301" s="173">
        <f t="shared" si="3"/>
        <v>41660</v>
      </c>
      <c r="O301" s="173">
        <f t="shared" si="4"/>
        <v>437430</v>
      </c>
      <c r="P301" s="173">
        <f>VLOOKUP(B301,GD_CHAM_CONG!$C$1:$BI$778,58,FALSE)</f>
        <v>0</v>
      </c>
      <c r="Q301">
        <f>VLOOKUP(B301,GD_CHAM_CONG!$C$1:$BJ$778,59,FALSE)</f>
        <v>0</v>
      </c>
    </row>
    <row r="302" spans="1:17" ht="14.25">
      <c r="A302" s="36">
        <v>298</v>
      </c>
      <c r="B302" s="38">
        <f>RPT_DOAN_PHI!B302</f>
        <v>11144</v>
      </c>
      <c r="C302" s="38" t="str">
        <f>RPT_DOAN_PHI!C302</f>
        <v>Đinh Văn Bền</v>
      </c>
      <c r="D302" s="38" t="str">
        <f>RPT_DOAN_PHI!D302</f>
        <v>NV Lái xe - VHTTB</v>
      </c>
      <c r="E302" s="139"/>
      <c r="F302" s="145" t="str">
        <f>VLOOKUP($B302,GD_CHUNG!$B$5:$J$912,6,FALSE)</f>
        <v>HD3N</v>
      </c>
      <c r="G302" s="145">
        <f>VLOOKUP($B302,GD_CHUNG!$B$5:$J$912,7,FALSE)</f>
        <v>0</v>
      </c>
      <c r="H302" s="145">
        <f>VLOOKUP($B302,GD_CHUNG!$B$5:$J$912,8,FALSE)</f>
        <v>0</v>
      </c>
      <c r="I302" s="145">
        <f>VLOOKUP($B302,GD_CHUNG!$B$5:$J$912,9,FALSE)</f>
        <v>0</v>
      </c>
      <c r="J302" s="156">
        <f>IF(COUNTBLANK(GD_CHAM_CONG!U303:AJ303)&gt;=16,1,0)</f>
        <v>0</v>
      </c>
      <c r="K302" s="49">
        <f>VLOOKUP(B302,GD_LCD_HS_LNS!$B$4:$E$914,4,FALSE)</f>
        <v>4166000</v>
      </c>
      <c r="L302" s="49">
        <f t="shared" si="1"/>
        <v>333280</v>
      </c>
      <c r="M302" s="173">
        <f t="shared" si="2"/>
        <v>62490</v>
      </c>
      <c r="N302" s="173">
        <f t="shared" si="3"/>
        <v>41660</v>
      </c>
      <c r="O302" s="173">
        <f t="shared" si="4"/>
        <v>437430</v>
      </c>
      <c r="P302" s="173">
        <f>VLOOKUP(B302,GD_CHAM_CONG!$C$1:$BI$778,58,FALSE)</f>
        <v>0</v>
      </c>
      <c r="Q302">
        <f>VLOOKUP(B302,GD_CHAM_CONG!$C$1:$BJ$778,59,FALSE)</f>
        <v>0</v>
      </c>
    </row>
    <row r="303" spans="1:17" ht="14.25">
      <c r="A303" s="36">
        <v>299</v>
      </c>
      <c r="B303" s="38">
        <f>RPT_DOAN_PHI!B303</f>
        <v>11145</v>
      </c>
      <c r="C303" s="38" t="str">
        <f>RPT_DOAN_PHI!C303</f>
        <v>Nguyễn Tiến Ngọc</v>
      </c>
      <c r="D303" s="38" t="str">
        <f>RPT_DOAN_PHI!D303</f>
        <v>NV Lái xe - VHTTB</v>
      </c>
      <c r="E303" s="139"/>
      <c r="F303" s="145" t="str">
        <f>VLOOKUP($B303,GD_CHUNG!$B$5:$J$912,6,FALSE)</f>
        <v>HD3N</v>
      </c>
      <c r="G303" s="145">
        <f>VLOOKUP($B303,GD_CHUNG!$B$5:$J$912,7,FALSE)</f>
        <v>0</v>
      </c>
      <c r="H303" s="145">
        <f>VLOOKUP($B303,GD_CHUNG!$B$5:$J$912,8,FALSE)</f>
        <v>0</v>
      </c>
      <c r="I303" s="145">
        <f>VLOOKUP($B303,GD_CHUNG!$B$5:$J$912,9,FALSE)</f>
        <v>0</v>
      </c>
      <c r="J303" s="156">
        <f>IF(COUNTBLANK(GD_CHAM_CONG!U304:AJ304)&gt;=16,1,0)</f>
        <v>0</v>
      </c>
      <c r="K303" s="49">
        <f>VLOOKUP(B303,GD_LCD_HS_LNS!$B$4:$E$914,4,FALSE)</f>
        <v>4921000</v>
      </c>
      <c r="L303" s="49">
        <f t="shared" si="1"/>
        <v>393680</v>
      </c>
      <c r="M303" s="173">
        <f t="shared" si="2"/>
        <v>73815</v>
      </c>
      <c r="N303" s="173">
        <f t="shared" si="3"/>
        <v>49210</v>
      </c>
      <c r="O303" s="173">
        <f t="shared" si="4"/>
        <v>516705</v>
      </c>
      <c r="P303" s="173">
        <f>VLOOKUP(B303,GD_CHAM_CONG!$C$1:$BI$778,58,FALSE)</f>
        <v>0</v>
      </c>
      <c r="Q303">
        <f>VLOOKUP(B303,GD_CHAM_CONG!$C$1:$BJ$778,59,FALSE)</f>
        <v>0</v>
      </c>
    </row>
    <row r="304" spans="1:17" ht="14.25">
      <c r="A304" s="36">
        <v>300</v>
      </c>
      <c r="B304" s="38">
        <f>RPT_DOAN_PHI!B304</f>
        <v>13406</v>
      </c>
      <c r="C304" s="38" t="str">
        <f>RPT_DOAN_PHI!C304</f>
        <v>Hoàng Đình Mạnh</v>
      </c>
      <c r="D304" s="38" t="str">
        <f>RPT_DOAN_PHI!D304</f>
        <v>NV Lái xe - VHTTB</v>
      </c>
      <c r="E304" s="139"/>
      <c r="F304" s="145" t="str">
        <f>VLOOKUP($B304,GD_CHUNG!$B$5:$J$912,6,FALSE)</f>
        <v>HD3N</v>
      </c>
      <c r="G304" s="145">
        <f>VLOOKUP($B304,GD_CHUNG!$B$5:$J$912,7,FALSE)</f>
        <v>0</v>
      </c>
      <c r="H304" s="145">
        <f>VLOOKUP($B304,GD_CHUNG!$B$5:$J$912,8,FALSE)</f>
        <v>0</v>
      </c>
      <c r="I304" s="145">
        <f>VLOOKUP($B304,GD_CHUNG!$B$5:$J$912,9,FALSE)</f>
        <v>0</v>
      </c>
      <c r="J304" s="156">
        <f>IF(COUNTBLANK(GD_CHAM_CONG!U305:AJ305)&gt;=16,1,0)</f>
        <v>0</v>
      </c>
      <c r="K304" s="49">
        <f>VLOOKUP(B304,GD_LCD_HS_LNS!$B$4:$E$914,4,FALSE)</f>
        <v>4166000</v>
      </c>
      <c r="L304" s="49">
        <f t="shared" si="1"/>
        <v>333280</v>
      </c>
      <c r="M304" s="173">
        <f t="shared" si="2"/>
        <v>62490</v>
      </c>
      <c r="N304" s="173">
        <f t="shared" si="3"/>
        <v>41660</v>
      </c>
      <c r="O304" s="173">
        <f t="shared" si="4"/>
        <v>437430</v>
      </c>
      <c r="P304" s="173">
        <f>VLOOKUP(B304,GD_CHAM_CONG!$C$1:$BI$778,58,FALSE)</f>
        <v>0</v>
      </c>
      <c r="Q304">
        <f>VLOOKUP(B304,GD_CHAM_CONG!$C$1:$BJ$778,59,FALSE)</f>
        <v>0</v>
      </c>
    </row>
    <row r="305" spans="1:17" ht="14.25">
      <c r="A305" s="36">
        <v>301</v>
      </c>
      <c r="B305" s="38">
        <f>RPT_DOAN_PHI!B305</f>
        <v>13407</v>
      </c>
      <c r="C305" s="38" t="str">
        <f>RPT_DOAN_PHI!C305</f>
        <v>Vương Văn Tiến</v>
      </c>
      <c r="D305" s="38" t="str">
        <f>RPT_DOAN_PHI!D305</f>
        <v>NV Lái xe - VHTTB</v>
      </c>
      <c r="E305" s="139"/>
      <c r="F305" s="145" t="str">
        <f>VLOOKUP($B305,GD_CHUNG!$B$5:$J$912,6,FALSE)</f>
        <v>HD3N</v>
      </c>
      <c r="G305" s="145">
        <f>VLOOKUP($B305,GD_CHUNG!$B$5:$J$912,7,FALSE)</f>
        <v>0</v>
      </c>
      <c r="H305" s="145">
        <f>VLOOKUP($B305,GD_CHUNG!$B$5:$J$912,8,FALSE)</f>
        <v>0</v>
      </c>
      <c r="I305" s="145">
        <f>VLOOKUP($B305,GD_CHUNG!$B$5:$J$912,9,FALSE)</f>
        <v>0</v>
      </c>
      <c r="J305" s="156">
        <f>IF(COUNTBLANK(GD_CHAM_CONG!U306:AJ306)&gt;=16,1,0)</f>
        <v>0</v>
      </c>
      <c r="K305" s="49">
        <f>VLOOKUP(B305,GD_LCD_HS_LNS!$B$4:$E$914,4,FALSE)</f>
        <v>4166000</v>
      </c>
      <c r="L305" s="49">
        <f t="shared" si="1"/>
        <v>333280</v>
      </c>
      <c r="M305" s="173">
        <f t="shared" si="2"/>
        <v>62490</v>
      </c>
      <c r="N305" s="173">
        <f t="shared" si="3"/>
        <v>41660</v>
      </c>
      <c r="O305" s="173">
        <f t="shared" si="4"/>
        <v>437430</v>
      </c>
      <c r="P305" s="173">
        <f>VLOOKUP(B305,GD_CHAM_CONG!$C$1:$BI$778,58,FALSE)</f>
        <v>0</v>
      </c>
      <c r="Q305">
        <f>VLOOKUP(B305,GD_CHAM_CONG!$C$1:$BJ$778,59,FALSE)</f>
        <v>0</v>
      </c>
    </row>
    <row r="306" spans="1:17" ht="14.25">
      <c r="A306" s="36">
        <v>302</v>
      </c>
      <c r="B306" s="38">
        <f>RPT_DOAN_PHI!B306</f>
        <v>13408</v>
      </c>
      <c r="C306" s="38" t="str">
        <f>RPT_DOAN_PHI!C306</f>
        <v>Nguyễn Phương Thắng</v>
      </c>
      <c r="D306" s="38" t="str">
        <f>RPT_DOAN_PHI!D306</f>
        <v>NV Lái xe - VHTTB</v>
      </c>
      <c r="E306" s="139"/>
      <c r="F306" s="145" t="str">
        <f>VLOOKUP($B306,GD_CHUNG!$B$5:$J$912,6,FALSE)</f>
        <v>HD3N</v>
      </c>
      <c r="G306" s="145">
        <f>VLOOKUP($B306,GD_CHUNG!$B$5:$J$912,7,FALSE)</f>
        <v>0</v>
      </c>
      <c r="H306" s="145">
        <f>VLOOKUP($B306,GD_CHUNG!$B$5:$J$912,8,FALSE)</f>
        <v>0</v>
      </c>
      <c r="I306" s="145">
        <f>VLOOKUP($B306,GD_CHUNG!$B$5:$J$912,9,FALSE)</f>
        <v>0</v>
      </c>
      <c r="J306" s="156">
        <f>IF(COUNTBLANK(GD_CHAM_CONG!U307:AJ307)&gt;=16,1,0)</f>
        <v>0</v>
      </c>
      <c r="K306" s="49">
        <f>VLOOKUP(B306,GD_LCD_HS_LNS!$B$4:$E$914,4,FALSE)</f>
        <v>4166000</v>
      </c>
      <c r="L306" s="49">
        <f t="shared" si="1"/>
        <v>333280</v>
      </c>
      <c r="M306" s="173">
        <f t="shared" si="2"/>
        <v>62490</v>
      </c>
      <c r="N306" s="173">
        <f t="shared" si="3"/>
        <v>41660</v>
      </c>
      <c r="O306" s="173">
        <f t="shared" si="4"/>
        <v>437430</v>
      </c>
      <c r="P306" s="173">
        <f>VLOOKUP(B306,GD_CHAM_CONG!$C$1:$BI$778,58,FALSE)</f>
        <v>0</v>
      </c>
      <c r="Q306">
        <f>VLOOKUP(B306,GD_CHAM_CONG!$C$1:$BJ$778,59,FALSE)</f>
        <v>0</v>
      </c>
    </row>
    <row r="307" spans="1:17" ht="14.25">
      <c r="A307" s="36">
        <v>303</v>
      </c>
      <c r="B307" s="38">
        <f>RPT_DOAN_PHI!B307</f>
        <v>13409</v>
      </c>
      <c r="C307" s="38" t="str">
        <f>RPT_DOAN_PHI!C307</f>
        <v>Lê Tuấn Anh</v>
      </c>
      <c r="D307" s="38" t="str">
        <f>RPT_DOAN_PHI!D307</f>
        <v>NV Lái xe - VHTTB</v>
      </c>
      <c r="E307" s="139"/>
      <c r="F307" s="145" t="str">
        <f>VLOOKUP($B307,GD_CHUNG!$B$5:$J$912,6,FALSE)</f>
        <v>HD3N</v>
      </c>
      <c r="G307" s="145">
        <f>VLOOKUP($B307,GD_CHUNG!$B$5:$J$912,7,FALSE)</f>
        <v>0</v>
      </c>
      <c r="H307" s="145">
        <f>VLOOKUP($B307,GD_CHUNG!$B$5:$J$912,8,FALSE)</f>
        <v>0</v>
      </c>
      <c r="I307" s="145">
        <f>VLOOKUP($B307,GD_CHUNG!$B$5:$J$912,9,FALSE)</f>
        <v>0</v>
      </c>
      <c r="J307" s="156">
        <f>IF(COUNTBLANK(GD_CHAM_CONG!U308:AJ308)&gt;=16,1,0)</f>
        <v>0</v>
      </c>
      <c r="K307" s="49">
        <f>VLOOKUP(B307,GD_LCD_HS_LNS!$B$4:$E$914,4,FALSE)</f>
        <v>4166000</v>
      </c>
      <c r="L307" s="49">
        <f t="shared" si="1"/>
        <v>333280</v>
      </c>
      <c r="M307" s="173">
        <f t="shared" si="2"/>
        <v>62490</v>
      </c>
      <c r="N307" s="173">
        <f t="shared" si="3"/>
        <v>41660</v>
      </c>
      <c r="O307" s="173">
        <f t="shared" si="4"/>
        <v>437430</v>
      </c>
      <c r="P307" s="173">
        <f>VLOOKUP(B307,GD_CHAM_CONG!$C$1:$BI$778,58,FALSE)</f>
        <v>0</v>
      </c>
      <c r="Q307">
        <f>VLOOKUP(B307,GD_CHAM_CONG!$C$1:$BJ$778,59,FALSE)</f>
        <v>0</v>
      </c>
    </row>
    <row r="308" spans="1:17" ht="14.25">
      <c r="A308" s="36">
        <v>304</v>
      </c>
      <c r="B308" s="38">
        <f>RPT_DOAN_PHI!B308</f>
        <v>13410</v>
      </c>
      <c r="C308" s="38" t="str">
        <f>RPT_DOAN_PHI!C308</f>
        <v>Đoàn Văn Phương</v>
      </c>
      <c r="D308" s="38" t="str">
        <f>RPT_DOAN_PHI!D308</f>
        <v>NV Lái xe - VHTTB</v>
      </c>
      <c r="E308" s="139"/>
      <c r="F308" s="145" t="str">
        <f>VLOOKUP($B308,GD_CHUNG!$B$5:$J$912,6,FALSE)</f>
        <v>HD3N</v>
      </c>
      <c r="G308" s="145">
        <f>VLOOKUP($B308,GD_CHUNG!$B$5:$J$912,7,FALSE)</f>
        <v>0</v>
      </c>
      <c r="H308" s="145">
        <f>VLOOKUP($B308,GD_CHUNG!$B$5:$J$912,8,FALSE)</f>
        <v>0</v>
      </c>
      <c r="I308" s="145">
        <f>VLOOKUP($B308,GD_CHUNG!$B$5:$J$912,9,FALSE)</f>
        <v>0</v>
      </c>
      <c r="J308" s="156">
        <f>IF(COUNTBLANK(GD_CHAM_CONG!U309:AJ309)&gt;=16,1,0)</f>
        <v>0</v>
      </c>
      <c r="K308" s="49">
        <f>VLOOKUP(B308,GD_LCD_HS_LNS!$B$4:$E$914,4,FALSE)</f>
        <v>4166000</v>
      </c>
      <c r="L308" s="49">
        <f t="shared" si="1"/>
        <v>333280</v>
      </c>
      <c r="M308" s="173">
        <f t="shared" si="2"/>
        <v>62490</v>
      </c>
      <c r="N308" s="173">
        <f t="shared" si="3"/>
        <v>41660</v>
      </c>
      <c r="O308" s="173">
        <f t="shared" si="4"/>
        <v>437430</v>
      </c>
      <c r="P308" s="173">
        <f>VLOOKUP(B308,GD_CHAM_CONG!$C$1:$BI$778,58,FALSE)</f>
        <v>0</v>
      </c>
      <c r="Q308">
        <f>VLOOKUP(B308,GD_CHAM_CONG!$C$1:$BJ$778,59,FALSE)</f>
        <v>0</v>
      </c>
    </row>
    <row r="309" spans="1:17" ht="14.25">
      <c r="A309" s="36">
        <v>305</v>
      </c>
      <c r="B309" s="38">
        <f>RPT_DOAN_PHI!B309</f>
        <v>13411</v>
      </c>
      <c r="C309" s="38" t="str">
        <f>RPT_DOAN_PHI!C309</f>
        <v>Nguyễn Văn Hà</v>
      </c>
      <c r="D309" s="38" t="str">
        <f>RPT_DOAN_PHI!D309</f>
        <v>NV Lái xe - VHTTB</v>
      </c>
      <c r="E309" s="139"/>
      <c r="F309" s="145" t="str">
        <f>VLOOKUP($B309,GD_CHUNG!$B$5:$J$912,6,FALSE)</f>
        <v>HD3N</v>
      </c>
      <c r="G309" s="145">
        <f>VLOOKUP($B309,GD_CHUNG!$B$5:$J$912,7,FALSE)</f>
        <v>0</v>
      </c>
      <c r="H309" s="145">
        <f>VLOOKUP($B309,GD_CHUNG!$B$5:$J$912,8,FALSE)</f>
        <v>0</v>
      </c>
      <c r="I309" s="145">
        <f>VLOOKUP($B309,GD_CHUNG!$B$5:$J$912,9,FALSE)</f>
        <v>0</v>
      </c>
      <c r="J309" s="156">
        <f>IF(COUNTBLANK(GD_CHAM_CONG!U310:AJ310)&gt;=16,1,0)</f>
        <v>0</v>
      </c>
      <c r="K309" s="49">
        <f>VLOOKUP(B309,GD_LCD_HS_LNS!$B$4:$E$914,4,FALSE)</f>
        <v>4166000</v>
      </c>
      <c r="L309" s="49">
        <f t="shared" si="1"/>
        <v>333280</v>
      </c>
      <c r="M309" s="173">
        <f t="shared" si="2"/>
        <v>62490</v>
      </c>
      <c r="N309" s="173">
        <f t="shared" si="3"/>
        <v>41660</v>
      </c>
      <c r="O309" s="173">
        <f t="shared" si="4"/>
        <v>437430</v>
      </c>
      <c r="P309" s="173">
        <f>VLOOKUP(B309,GD_CHAM_CONG!$C$1:$BI$778,58,FALSE)</f>
        <v>0</v>
      </c>
      <c r="Q309">
        <f>VLOOKUP(B309,GD_CHAM_CONG!$C$1:$BJ$778,59,FALSE)</f>
        <v>0</v>
      </c>
    </row>
    <row r="310" spans="1:17" ht="14.25">
      <c r="A310" s="36">
        <v>306</v>
      </c>
      <c r="B310" s="38">
        <f>RPT_DOAN_PHI!B310</f>
        <v>13412</v>
      </c>
      <c r="C310" s="38" t="str">
        <f>RPT_DOAN_PHI!C310</f>
        <v>Nguyễn Mạnh Hiếu</v>
      </c>
      <c r="D310" s="38" t="str">
        <f>RPT_DOAN_PHI!D310</f>
        <v>NV Lái xe - VHTTB</v>
      </c>
      <c r="E310" s="139"/>
      <c r="F310" s="145" t="str">
        <f>VLOOKUP($B310,GD_CHUNG!$B$5:$J$912,6,FALSE)</f>
        <v>HD3N</v>
      </c>
      <c r="G310" s="145">
        <f>VLOOKUP($B310,GD_CHUNG!$B$5:$J$912,7,FALSE)</f>
        <v>0</v>
      </c>
      <c r="H310" s="145">
        <f>VLOOKUP($B310,GD_CHUNG!$B$5:$J$912,8,FALSE)</f>
        <v>0</v>
      </c>
      <c r="I310" s="145">
        <f>VLOOKUP($B310,GD_CHUNG!$B$5:$J$912,9,FALSE)</f>
        <v>0</v>
      </c>
      <c r="J310" s="156">
        <f>IF(COUNTBLANK(GD_CHAM_CONG!U311:AJ311)&gt;=16,1,0)</f>
        <v>0</v>
      </c>
      <c r="K310" s="49">
        <f>VLOOKUP(B310,GD_LCD_HS_LNS!$B$4:$E$914,4,FALSE)</f>
        <v>4166000</v>
      </c>
      <c r="L310" s="49">
        <f t="shared" si="1"/>
        <v>333280</v>
      </c>
      <c r="M310" s="173">
        <f t="shared" si="2"/>
        <v>62490</v>
      </c>
      <c r="N310" s="173">
        <f t="shared" si="3"/>
        <v>41660</v>
      </c>
      <c r="O310" s="173">
        <f t="shared" si="4"/>
        <v>437430</v>
      </c>
      <c r="P310" s="173">
        <f>VLOOKUP(B310,GD_CHAM_CONG!$C$1:$BI$778,58,FALSE)</f>
        <v>0</v>
      </c>
      <c r="Q310">
        <f>VLOOKUP(B310,GD_CHAM_CONG!$C$1:$BJ$778,59,FALSE)</f>
        <v>0</v>
      </c>
    </row>
    <row r="311" spans="1:17" ht="14.25">
      <c r="A311" s="36">
        <v>307</v>
      </c>
      <c r="B311" s="38">
        <f>RPT_DOAN_PHI!B311</f>
        <v>13413</v>
      </c>
      <c r="C311" s="38" t="str">
        <f>RPT_DOAN_PHI!C311</f>
        <v>Vũ Việt Hùng</v>
      </c>
      <c r="D311" s="38" t="str">
        <f>RPT_DOAN_PHI!D311</f>
        <v>NV Lái xe - VHTTB</v>
      </c>
      <c r="E311" s="139"/>
      <c r="F311" s="145" t="str">
        <f>VLOOKUP($B311,GD_CHUNG!$B$5:$J$912,6,FALSE)</f>
        <v>HD3N</v>
      </c>
      <c r="G311" s="145">
        <f>VLOOKUP($B311,GD_CHUNG!$B$5:$J$912,7,FALSE)</f>
        <v>0</v>
      </c>
      <c r="H311" s="145">
        <f>VLOOKUP($B311,GD_CHUNG!$B$5:$J$912,8,FALSE)</f>
        <v>0</v>
      </c>
      <c r="I311" s="145">
        <f>VLOOKUP($B311,GD_CHUNG!$B$5:$J$912,9,FALSE)</f>
        <v>0</v>
      </c>
      <c r="J311" s="156">
        <f>IF(COUNTBLANK(GD_CHAM_CONG!U312:AJ312)&gt;=16,1,0)</f>
        <v>0</v>
      </c>
      <c r="K311" s="49">
        <f>VLOOKUP(B311,GD_LCD_HS_LNS!$B$4:$E$914,4,FALSE)</f>
        <v>4166000</v>
      </c>
      <c r="L311" s="49">
        <f t="shared" si="1"/>
        <v>333280</v>
      </c>
      <c r="M311" s="173">
        <f t="shared" si="2"/>
        <v>62490</v>
      </c>
      <c r="N311" s="173">
        <f t="shared" si="3"/>
        <v>41660</v>
      </c>
      <c r="O311" s="173">
        <f t="shared" si="4"/>
        <v>437430</v>
      </c>
      <c r="P311" s="173">
        <f>VLOOKUP(B311,GD_CHAM_CONG!$C$1:$BI$778,58,FALSE)</f>
        <v>0</v>
      </c>
      <c r="Q311">
        <f>VLOOKUP(B311,GD_CHAM_CONG!$C$1:$BJ$778,59,FALSE)</f>
        <v>0</v>
      </c>
    </row>
    <row r="312" spans="1:17" ht="14.25">
      <c r="A312" s="36">
        <v>308</v>
      </c>
      <c r="B312" s="38">
        <f>RPT_DOAN_PHI!B312</f>
        <v>13414</v>
      </c>
      <c r="C312" s="38" t="str">
        <f>RPT_DOAN_PHI!C312</f>
        <v>Lê Hữu Hóa</v>
      </c>
      <c r="D312" s="38" t="str">
        <f>RPT_DOAN_PHI!D312</f>
        <v>NV Lái xe - VHTTB</v>
      </c>
      <c r="E312" s="139"/>
      <c r="F312" s="145" t="str">
        <f>VLOOKUP($B312,GD_CHUNG!$B$5:$J$912,6,FALSE)</f>
        <v>HD3N</v>
      </c>
      <c r="G312" s="145">
        <f>VLOOKUP($B312,GD_CHUNG!$B$5:$J$912,7,FALSE)</f>
        <v>0</v>
      </c>
      <c r="H312" s="145">
        <f>VLOOKUP($B312,GD_CHUNG!$B$5:$J$912,8,FALSE)</f>
        <v>0</v>
      </c>
      <c r="I312" s="145">
        <f>VLOOKUP($B312,GD_CHUNG!$B$5:$J$912,9,FALSE)</f>
        <v>0</v>
      </c>
      <c r="J312" s="156">
        <f>IF(COUNTBLANK(GD_CHAM_CONG!U313:AJ313)&gt;=16,1,0)</f>
        <v>0</v>
      </c>
      <c r="K312" s="49">
        <f>VLOOKUP(B312,GD_LCD_HS_LNS!$B$4:$E$914,4,FALSE)</f>
        <v>4166000</v>
      </c>
      <c r="L312" s="49">
        <f t="shared" si="1"/>
        <v>333280</v>
      </c>
      <c r="M312" s="173">
        <f t="shared" si="2"/>
        <v>62490</v>
      </c>
      <c r="N312" s="173">
        <f t="shared" si="3"/>
        <v>41660</v>
      </c>
      <c r="O312" s="173">
        <f t="shared" si="4"/>
        <v>437430</v>
      </c>
      <c r="P312" s="173">
        <f>VLOOKUP(B312,GD_CHAM_CONG!$C$1:$BI$778,58,FALSE)</f>
        <v>0</v>
      </c>
      <c r="Q312">
        <f>VLOOKUP(B312,GD_CHAM_CONG!$C$1:$BJ$778,59,FALSE)</f>
        <v>0</v>
      </c>
    </row>
    <row r="313" spans="1:17" ht="14.25">
      <c r="A313" s="36">
        <v>309</v>
      </c>
      <c r="B313" s="38">
        <f>RPT_DOAN_PHI!B313</f>
        <v>13415</v>
      </c>
      <c r="C313" s="38" t="str">
        <f>RPT_DOAN_PHI!C313</f>
        <v>Đinh Văn Duyên</v>
      </c>
      <c r="D313" s="38" t="str">
        <f>RPT_DOAN_PHI!D313</f>
        <v>NV Lái xe - VHTTB</v>
      </c>
      <c r="E313" s="139"/>
      <c r="F313" s="145" t="str">
        <f>VLOOKUP($B313,GD_CHUNG!$B$5:$J$912,6,FALSE)</f>
        <v>HD3N</v>
      </c>
      <c r="G313" s="145">
        <f>VLOOKUP($B313,GD_CHUNG!$B$5:$J$912,7,FALSE)</f>
        <v>0</v>
      </c>
      <c r="H313" s="145">
        <f>VLOOKUP($B313,GD_CHUNG!$B$5:$J$912,8,FALSE)</f>
        <v>0</v>
      </c>
      <c r="I313" s="145">
        <f>VLOOKUP($B313,GD_CHUNG!$B$5:$J$912,9,FALSE)</f>
        <v>0</v>
      </c>
      <c r="J313" s="156">
        <f>IF(COUNTBLANK(GD_CHAM_CONG!U314:AJ314)&gt;=16,1,0)</f>
        <v>0</v>
      </c>
      <c r="K313" s="49">
        <f>VLOOKUP(B313,GD_LCD_HS_LNS!$B$4:$E$914,4,FALSE)</f>
        <v>4166000</v>
      </c>
      <c r="L313" s="49">
        <f t="shared" si="1"/>
        <v>333280</v>
      </c>
      <c r="M313" s="173">
        <f t="shared" si="2"/>
        <v>62490</v>
      </c>
      <c r="N313" s="173">
        <f t="shared" si="3"/>
        <v>41660</v>
      </c>
      <c r="O313" s="173">
        <f t="shared" si="4"/>
        <v>437430</v>
      </c>
      <c r="P313" s="173">
        <f>VLOOKUP(B313,GD_CHAM_CONG!$C$1:$BI$778,58,FALSE)</f>
        <v>0</v>
      </c>
      <c r="Q313">
        <f>VLOOKUP(B313,GD_CHAM_CONG!$C$1:$BJ$778,59,FALSE)</f>
        <v>0</v>
      </c>
    </row>
    <row r="314" spans="1:17" ht="14.25">
      <c r="A314" s="36">
        <v>310</v>
      </c>
      <c r="B314" s="38">
        <f>RPT_DOAN_PHI!B314</f>
        <v>13530</v>
      </c>
      <c r="C314" s="38" t="str">
        <f>RPT_DOAN_PHI!C314</f>
        <v>Lương Văn Dư</v>
      </c>
      <c r="D314" s="38" t="str">
        <f>RPT_DOAN_PHI!D314</f>
        <v>NV Lái xe - VHTTB</v>
      </c>
      <c r="E314" s="139"/>
      <c r="F314" s="145" t="str">
        <f>VLOOKUP($B314,GD_CHUNG!$B$5:$J$912,6,FALSE)</f>
        <v>HD3N</v>
      </c>
      <c r="G314" s="145">
        <f>VLOOKUP($B314,GD_CHUNG!$B$5:$J$912,7,FALSE)</f>
        <v>0</v>
      </c>
      <c r="H314" s="145">
        <f>VLOOKUP($B314,GD_CHUNG!$B$5:$J$912,8,FALSE)</f>
        <v>0</v>
      </c>
      <c r="I314" s="145">
        <f>VLOOKUP($B314,GD_CHUNG!$B$5:$J$912,9,FALSE)</f>
        <v>0</v>
      </c>
      <c r="J314" s="156">
        <f>IF(COUNTBLANK(GD_CHAM_CONG!U315:AJ315)&gt;=16,1,0)</f>
        <v>0</v>
      </c>
      <c r="K314" s="49">
        <f>VLOOKUP(B314,GD_LCD_HS_LNS!$B$4:$E$914,4,FALSE)</f>
        <v>4166000</v>
      </c>
      <c r="L314" s="49">
        <f t="shared" si="1"/>
        <v>333280</v>
      </c>
      <c r="M314" s="173">
        <f t="shared" si="2"/>
        <v>62490</v>
      </c>
      <c r="N314" s="173">
        <f t="shared" si="3"/>
        <v>41660</v>
      </c>
      <c r="O314" s="173">
        <f t="shared" si="4"/>
        <v>437430</v>
      </c>
      <c r="P314" s="173">
        <f>VLOOKUP(B314,GD_CHAM_CONG!$C$1:$BI$778,58,FALSE)</f>
        <v>0</v>
      </c>
      <c r="Q314">
        <f>VLOOKUP(B314,GD_CHAM_CONG!$C$1:$BJ$778,59,FALSE)</f>
        <v>0</v>
      </c>
    </row>
    <row r="315" spans="1:17" ht="14.25">
      <c r="A315" s="36">
        <v>311</v>
      </c>
      <c r="B315" s="38">
        <f>RPT_DOAN_PHI!B315</f>
        <v>13529</v>
      </c>
      <c r="C315" s="38" t="str">
        <f>RPT_DOAN_PHI!C315</f>
        <v>Cao Thế Vĩnh</v>
      </c>
      <c r="D315" s="38" t="str">
        <f>RPT_DOAN_PHI!D315</f>
        <v>NV Lái xe - VHTTB</v>
      </c>
      <c r="E315" s="139"/>
      <c r="F315" s="145" t="str">
        <f>VLOOKUP($B315,GD_CHUNG!$B$5:$J$912,6,FALSE)</f>
        <v>HD3N</v>
      </c>
      <c r="G315" s="145">
        <f>VLOOKUP($B315,GD_CHUNG!$B$5:$J$912,7,FALSE)</f>
        <v>0</v>
      </c>
      <c r="H315" s="145">
        <f>VLOOKUP($B315,GD_CHUNG!$B$5:$J$912,8,FALSE)</f>
        <v>0</v>
      </c>
      <c r="I315" s="145">
        <f>VLOOKUP($B315,GD_CHUNG!$B$5:$J$912,9,FALSE)</f>
        <v>0</v>
      </c>
      <c r="J315" s="156">
        <f>IF(COUNTBLANK(GD_CHAM_CONG!U316:AJ316)&gt;=16,1,0)</f>
        <v>0</v>
      </c>
      <c r="K315" s="49">
        <f>VLOOKUP(B315,GD_LCD_HS_LNS!$B$4:$E$914,4,FALSE)</f>
        <v>4166000</v>
      </c>
      <c r="L315" s="49">
        <f t="shared" si="1"/>
        <v>333280</v>
      </c>
      <c r="M315" s="173">
        <f t="shared" si="2"/>
        <v>62490</v>
      </c>
      <c r="N315" s="173">
        <f t="shared" si="3"/>
        <v>41660</v>
      </c>
      <c r="O315" s="173">
        <f t="shared" si="4"/>
        <v>437430</v>
      </c>
      <c r="P315" s="173">
        <f>VLOOKUP(B315,GD_CHAM_CONG!$C$1:$BI$778,58,FALSE)</f>
        <v>0</v>
      </c>
      <c r="Q315">
        <f>VLOOKUP(B315,GD_CHAM_CONG!$C$1:$BJ$778,59,FALSE)</f>
        <v>0</v>
      </c>
    </row>
    <row r="316" spans="1:17" ht="14.25">
      <c r="A316" s="36">
        <v>312</v>
      </c>
      <c r="B316" s="38">
        <f>RPT_DOAN_PHI!B316</f>
        <v>10648</v>
      </c>
      <c r="C316" s="38" t="str">
        <f>RPT_DOAN_PHI!C316</f>
        <v>Phạm Minh Thành</v>
      </c>
      <c r="D316" s="38" t="str">
        <f>RPT_DOAN_PHI!D316</f>
        <v>NV Lái xe - VHTTB</v>
      </c>
      <c r="E316" s="139"/>
      <c r="F316" s="145" t="str">
        <f>VLOOKUP($B316,GD_CHUNG!$B$5:$J$912,6,FALSE)</f>
        <v>HD3N</v>
      </c>
      <c r="G316" s="145">
        <f>VLOOKUP($B316,GD_CHUNG!$B$5:$J$912,7,FALSE)</f>
        <v>0</v>
      </c>
      <c r="H316" s="145">
        <f>VLOOKUP($B316,GD_CHUNG!$B$5:$J$912,8,FALSE)</f>
        <v>0</v>
      </c>
      <c r="I316" s="145">
        <f>VLOOKUP($B316,GD_CHUNG!$B$5:$J$912,9,FALSE)</f>
        <v>0</v>
      </c>
      <c r="J316" s="156">
        <f>IF(COUNTBLANK(GD_CHAM_CONG!U317:AJ317)&gt;=16,1,0)</f>
        <v>0</v>
      </c>
      <c r="K316" s="49">
        <f>VLOOKUP(B316,GD_LCD_HS_LNS!$B$4:$E$914,4,FALSE)</f>
        <v>4166000</v>
      </c>
      <c r="L316" s="49">
        <f t="shared" si="1"/>
        <v>333280</v>
      </c>
      <c r="M316" s="173">
        <f t="shared" si="2"/>
        <v>62490</v>
      </c>
      <c r="N316" s="173">
        <f t="shared" si="3"/>
        <v>41660</v>
      </c>
      <c r="O316" s="173">
        <f t="shared" si="4"/>
        <v>437430</v>
      </c>
      <c r="P316" s="173">
        <f>VLOOKUP(B316,GD_CHAM_CONG!$C$1:$BI$778,58,FALSE)</f>
        <v>0</v>
      </c>
      <c r="Q316">
        <f>VLOOKUP(B316,GD_CHAM_CONG!$C$1:$BJ$778,59,FALSE)</f>
        <v>0</v>
      </c>
    </row>
    <row r="317" spans="1:17" ht="14.25">
      <c r="A317" s="36">
        <v>313</v>
      </c>
      <c r="B317" s="38">
        <f>RPT_DOAN_PHI!B317</f>
        <v>10649</v>
      </c>
      <c r="C317" s="38" t="str">
        <f>RPT_DOAN_PHI!C317</f>
        <v>Vũ Minh Tú</v>
      </c>
      <c r="D317" s="38" t="str">
        <f>RPT_DOAN_PHI!D317</f>
        <v>NV Lái xe - VHTTB</v>
      </c>
      <c r="E317" s="139"/>
      <c r="F317" s="145" t="str">
        <f>VLOOKUP($B317,GD_CHUNG!$B$5:$J$912,6,FALSE)</f>
        <v>HD3N</v>
      </c>
      <c r="G317" s="145">
        <f>VLOOKUP($B317,GD_CHUNG!$B$5:$J$912,7,FALSE)</f>
        <v>0</v>
      </c>
      <c r="H317" s="145">
        <f>VLOOKUP($B317,GD_CHUNG!$B$5:$J$912,8,FALSE)</f>
        <v>0</v>
      </c>
      <c r="I317" s="145">
        <f>VLOOKUP($B317,GD_CHUNG!$B$5:$J$912,9,FALSE)</f>
        <v>0</v>
      </c>
      <c r="J317" s="156">
        <f>IF(COUNTBLANK(GD_CHAM_CONG!U318:AJ318)&gt;=16,1,0)</f>
        <v>0</v>
      </c>
      <c r="K317" s="49">
        <f>VLOOKUP(B317,GD_LCD_HS_LNS!$B$4:$E$914,4,FALSE)</f>
        <v>4166000</v>
      </c>
      <c r="L317" s="49">
        <f t="shared" si="1"/>
        <v>333280</v>
      </c>
      <c r="M317" s="173">
        <f t="shared" si="2"/>
        <v>62490</v>
      </c>
      <c r="N317" s="173">
        <f t="shared" si="3"/>
        <v>41660</v>
      </c>
      <c r="O317" s="173">
        <f t="shared" si="4"/>
        <v>437430</v>
      </c>
      <c r="P317" s="173">
        <f>VLOOKUP(B317,GD_CHAM_CONG!$C$1:$BI$778,58,FALSE)</f>
        <v>0</v>
      </c>
      <c r="Q317">
        <f>VLOOKUP(B317,GD_CHAM_CONG!$C$1:$BJ$778,59,FALSE)</f>
        <v>0</v>
      </c>
    </row>
    <row r="318" spans="1:17" ht="14.25">
      <c r="A318" s="36">
        <v>314</v>
      </c>
      <c r="B318" s="38">
        <f>RPT_DOAN_PHI!B318</f>
        <v>10651</v>
      </c>
      <c r="C318" s="38" t="str">
        <f>RPT_DOAN_PHI!C318</f>
        <v>Đỗ Văn Chính</v>
      </c>
      <c r="D318" s="38" t="str">
        <f>RPT_DOAN_PHI!D318</f>
        <v>NV Lái xe - VHTTB</v>
      </c>
      <c r="E318" s="139"/>
      <c r="F318" s="145" t="str">
        <f>VLOOKUP($B318,GD_CHUNG!$B$5:$J$912,6,FALSE)</f>
        <v>HD3N</v>
      </c>
      <c r="G318" s="145">
        <f>VLOOKUP($B318,GD_CHUNG!$B$5:$J$912,7,FALSE)</f>
        <v>0</v>
      </c>
      <c r="H318" s="145">
        <f>VLOOKUP($B318,GD_CHUNG!$B$5:$J$912,8,FALSE)</f>
        <v>0</v>
      </c>
      <c r="I318" s="145">
        <f>VLOOKUP($B318,GD_CHUNG!$B$5:$J$912,9,FALSE)</f>
        <v>0</v>
      </c>
      <c r="J318" s="156">
        <f>IF(COUNTBLANK(GD_CHAM_CONG!U319:AJ319)&gt;=16,1,0)</f>
        <v>0</v>
      </c>
      <c r="K318" s="49">
        <f>VLOOKUP(B318,GD_LCD_HS_LNS!$B$4:$E$914,4,FALSE)</f>
        <v>4166000</v>
      </c>
      <c r="L318" s="49">
        <f t="shared" si="1"/>
        <v>333280</v>
      </c>
      <c r="M318" s="173">
        <f t="shared" si="2"/>
        <v>62490</v>
      </c>
      <c r="N318" s="173">
        <f t="shared" si="3"/>
        <v>41660</v>
      </c>
      <c r="O318" s="173">
        <f t="shared" si="4"/>
        <v>437430</v>
      </c>
      <c r="P318" s="173">
        <f>VLOOKUP(B318,GD_CHAM_CONG!$C$1:$BI$778,58,FALSE)</f>
        <v>0</v>
      </c>
      <c r="Q318">
        <f>VLOOKUP(B318,GD_CHAM_CONG!$C$1:$BJ$778,59,FALSE)</f>
        <v>0</v>
      </c>
    </row>
    <row r="319" spans="1:17" ht="14.25">
      <c r="A319" s="36">
        <v>315</v>
      </c>
      <c r="B319" s="38">
        <f>RPT_DOAN_PHI!B319</f>
        <v>10656</v>
      </c>
      <c r="C319" s="38" t="str">
        <f>RPT_DOAN_PHI!C319</f>
        <v>Bùi Việt Bắc</v>
      </c>
      <c r="D319" s="38" t="str">
        <f>RPT_DOAN_PHI!D319</f>
        <v>NV Lái xe - VHTTB</v>
      </c>
      <c r="E319" s="139"/>
      <c r="F319" s="145" t="str">
        <f>VLOOKUP($B319,GD_CHUNG!$B$5:$J$912,6,FALSE)</f>
        <v>HD3N</v>
      </c>
      <c r="G319" s="145">
        <f>VLOOKUP($B319,GD_CHUNG!$B$5:$J$912,7,FALSE)</f>
        <v>0</v>
      </c>
      <c r="H319" s="145">
        <f>VLOOKUP($B319,GD_CHUNG!$B$5:$J$912,8,FALSE)</f>
        <v>0</v>
      </c>
      <c r="I319" s="145">
        <f>VLOOKUP($B319,GD_CHUNG!$B$5:$J$912,9,FALSE)</f>
        <v>0</v>
      </c>
      <c r="J319" s="156">
        <f>IF(COUNTBLANK(GD_CHAM_CONG!U320:AJ320)&gt;=16,1,0)</f>
        <v>0</v>
      </c>
      <c r="K319" s="49">
        <f>VLOOKUP(B319,GD_LCD_HS_LNS!$B$4:$E$914,4,FALSE)</f>
        <v>4166000</v>
      </c>
      <c r="L319" s="49">
        <f t="shared" si="1"/>
        <v>333280</v>
      </c>
      <c r="M319" s="173">
        <f t="shared" si="2"/>
        <v>62490</v>
      </c>
      <c r="N319" s="173">
        <f t="shared" si="3"/>
        <v>41660</v>
      </c>
      <c r="O319" s="173">
        <f t="shared" si="4"/>
        <v>437430</v>
      </c>
      <c r="P319" s="173">
        <f>VLOOKUP(B319,GD_CHAM_CONG!$C$1:$BI$778,58,FALSE)</f>
        <v>0</v>
      </c>
      <c r="Q319">
        <f>VLOOKUP(B319,GD_CHAM_CONG!$C$1:$BJ$778,59,FALSE)</f>
        <v>0</v>
      </c>
    </row>
    <row r="320" spans="1:17" ht="14.25">
      <c r="A320" s="36">
        <v>316</v>
      </c>
      <c r="B320" s="38">
        <f>RPT_DOAN_PHI!B320</f>
        <v>10658</v>
      </c>
      <c r="C320" s="38" t="str">
        <f>RPT_DOAN_PHI!C320</f>
        <v>Nguyễn Phương Tuấn</v>
      </c>
      <c r="D320" s="38" t="str">
        <f>RPT_DOAN_PHI!D320</f>
        <v>NV Lái xe - VHTTB</v>
      </c>
      <c r="E320" s="139"/>
      <c r="F320" s="145" t="str">
        <f>VLOOKUP($B320,GD_CHUNG!$B$5:$J$912,6,FALSE)</f>
        <v>HD3N</v>
      </c>
      <c r="G320" s="145">
        <f>VLOOKUP($B320,GD_CHUNG!$B$5:$J$912,7,FALSE)</f>
        <v>0</v>
      </c>
      <c r="H320" s="145">
        <f>VLOOKUP($B320,GD_CHUNG!$B$5:$J$912,8,FALSE)</f>
        <v>0</v>
      </c>
      <c r="I320" s="145">
        <f>VLOOKUP($B320,GD_CHUNG!$B$5:$J$912,9,FALSE)</f>
        <v>0</v>
      </c>
      <c r="J320" s="156">
        <f>IF(COUNTBLANK(GD_CHAM_CONG!U321:AJ321)&gt;=16,1,0)</f>
        <v>0</v>
      </c>
      <c r="K320" s="49">
        <f>VLOOKUP(B320,GD_LCD_HS_LNS!$B$4:$E$914,4,FALSE)</f>
        <v>4166000</v>
      </c>
      <c r="L320" s="49">
        <f t="shared" si="1"/>
        <v>333280</v>
      </c>
      <c r="M320" s="173">
        <f t="shared" si="2"/>
        <v>62490</v>
      </c>
      <c r="N320" s="173">
        <f t="shared" si="3"/>
        <v>41660</v>
      </c>
      <c r="O320" s="173">
        <f t="shared" si="4"/>
        <v>437430</v>
      </c>
      <c r="P320" s="173">
        <f>VLOOKUP(B320,GD_CHAM_CONG!$C$1:$BI$778,58,FALSE)</f>
        <v>0</v>
      </c>
      <c r="Q320">
        <f>VLOOKUP(B320,GD_CHAM_CONG!$C$1:$BJ$778,59,FALSE)</f>
        <v>0</v>
      </c>
    </row>
    <row r="321" spans="1:17" ht="14.25">
      <c r="A321" s="36">
        <v>317</v>
      </c>
      <c r="B321" s="38">
        <f>RPT_DOAN_PHI!B321</f>
        <v>10665</v>
      </c>
      <c r="C321" s="38" t="str">
        <f>RPT_DOAN_PHI!C321</f>
        <v>Trần Hồng Sơn</v>
      </c>
      <c r="D321" s="38" t="str">
        <f>RPT_DOAN_PHI!D321</f>
        <v>NV Lái xe - VHTTB</v>
      </c>
      <c r="E321" s="139"/>
      <c r="F321" s="145" t="str">
        <f>VLOOKUP($B321,GD_CHUNG!$B$5:$J$912,6,FALSE)</f>
        <v>HD3N</v>
      </c>
      <c r="G321" s="145">
        <f>VLOOKUP($B321,GD_CHUNG!$B$5:$J$912,7,FALSE)</f>
        <v>0</v>
      </c>
      <c r="H321" s="145">
        <f>VLOOKUP($B321,GD_CHUNG!$B$5:$J$912,8,FALSE)</f>
        <v>0</v>
      </c>
      <c r="I321" s="145">
        <f>VLOOKUP($B321,GD_CHUNG!$B$5:$J$912,9,FALSE)</f>
        <v>0</v>
      </c>
      <c r="J321" s="156">
        <f>IF(COUNTBLANK(GD_CHAM_CONG!U322:AJ322)&gt;=16,1,0)</f>
        <v>0</v>
      </c>
      <c r="K321" s="49">
        <f>VLOOKUP(B321,GD_LCD_HS_LNS!$B$4:$E$914,4,FALSE)</f>
        <v>4166000</v>
      </c>
      <c r="L321" s="49">
        <f t="shared" si="1"/>
        <v>333280</v>
      </c>
      <c r="M321" s="173">
        <f t="shared" si="2"/>
        <v>62490</v>
      </c>
      <c r="N321" s="173">
        <f t="shared" si="3"/>
        <v>41660</v>
      </c>
      <c r="O321" s="173">
        <f t="shared" si="4"/>
        <v>437430</v>
      </c>
      <c r="P321" s="173">
        <f>VLOOKUP(B321,GD_CHAM_CONG!$C$1:$BI$778,58,FALSE)</f>
        <v>0</v>
      </c>
      <c r="Q321">
        <f>VLOOKUP(B321,GD_CHAM_CONG!$C$1:$BJ$778,59,FALSE)</f>
        <v>0</v>
      </c>
    </row>
    <row r="322" spans="1:17" ht="14.25">
      <c r="A322" s="36">
        <v>318</v>
      </c>
      <c r="B322" s="38">
        <f>RPT_DOAN_PHI!B322</f>
        <v>10671</v>
      </c>
      <c r="C322" s="38" t="str">
        <f>RPT_DOAN_PHI!C322</f>
        <v>Lê Đức Duy</v>
      </c>
      <c r="D322" s="38" t="str">
        <f>RPT_DOAN_PHI!D322</f>
        <v>NV Lái xe - VHTTB</v>
      </c>
      <c r="E322" s="139"/>
      <c r="F322" s="145" t="str">
        <f>VLOOKUP($B322,GD_CHUNG!$B$5:$J$912,6,FALSE)</f>
        <v>HD3N</v>
      </c>
      <c r="G322" s="145">
        <f>VLOOKUP($B322,GD_CHUNG!$B$5:$J$912,7,FALSE)</f>
        <v>0</v>
      </c>
      <c r="H322" s="145">
        <f>VLOOKUP($B322,GD_CHUNG!$B$5:$J$912,8,FALSE)</f>
        <v>0</v>
      </c>
      <c r="I322" s="145">
        <f>VLOOKUP($B322,GD_CHUNG!$B$5:$J$912,9,FALSE)</f>
        <v>0</v>
      </c>
      <c r="J322" s="156">
        <f>IF(COUNTBLANK(GD_CHAM_CONG!U323:AJ323)&gt;=16,1,0)</f>
        <v>0</v>
      </c>
      <c r="K322" s="49">
        <f>VLOOKUP(B322,GD_LCD_HS_LNS!$B$4:$E$914,4,FALSE)</f>
        <v>4166000</v>
      </c>
      <c r="L322" s="49">
        <f t="shared" si="1"/>
        <v>333280</v>
      </c>
      <c r="M322" s="173">
        <f t="shared" si="2"/>
        <v>62490</v>
      </c>
      <c r="N322" s="173">
        <f t="shared" si="3"/>
        <v>41660</v>
      </c>
      <c r="O322" s="173">
        <f t="shared" si="4"/>
        <v>437430</v>
      </c>
      <c r="P322" s="173">
        <f>VLOOKUP(B322,GD_CHAM_CONG!$C$1:$BI$778,58,FALSE)</f>
        <v>0</v>
      </c>
      <c r="Q322">
        <f>VLOOKUP(B322,GD_CHAM_CONG!$C$1:$BJ$778,59,FALSE)</f>
        <v>0</v>
      </c>
    </row>
    <row r="323" spans="1:17" ht="14.25">
      <c r="A323" s="36">
        <v>319</v>
      </c>
      <c r="B323" s="38">
        <f>RPT_DOAN_PHI!B323</f>
        <v>10673</v>
      </c>
      <c r="C323" s="38" t="str">
        <f>RPT_DOAN_PHI!C323</f>
        <v>Đặng Xuân Sơn</v>
      </c>
      <c r="D323" s="38" t="str">
        <f>RPT_DOAN_PHI!D323</f>
        <v>NV Lái xe - VHTTB</v>
      </c>
      <c r="E323" s="139"/>
      <c r="F323" s="145" t="str">
        <f>VLOOKUP($B323,GD_CHUNG!$B$5:$J$912,6,FALSE)</f>
        <v>HDKX</v>
      </c>
      <c r="G323" s="145">
        <f>VLOOKUP($B323,GD_CHUNG!$B$5:$J$912,7,FALSE)</f>
        <v>0</v>
      </c>
      <c r="H323" s="145">
        <f>VLOOKUP($B323,GD_CHUNG!$B$5:$J$912,8,FALSE)</f>
        <v>0</v>
      </c>
      <c r="I323" s="145">
        <f>VLOOKUP($B323,GD_CHUNG!$B$5:$J$912,9,FALSE)</f>
        <v>0</v>
      </c>
      <c r="J323" s="156">
        <f>IF(COUNTBLANK(GD_CHAM_CONG!U324:AJ324)&gt;=16,1,0)</f>
        <v>0</v>
      </c>
      <c r="K323" s="49">
        <f>VLOOKUP(B323,GD_LCD_HS_LNS!$B$4:$E$914,4,FALSE)</f>
        <v>4166000</v>
      </c>
      <c r="L323" s="49">
        <f t="shared" si="1"/>
        <v>333280</v>
      </c>
      <c r="M323" s="173">
        <f t="shared" si="2"/>
        <v>62490</v>
      </c>
      <c r="N323" s="173">
        <f t="shared" si="3"/>
        <v>41660</v>
      </c>
      <c r="O323" s="173">
        <f t="shared" si="4"/>
        <v>437430</v>
      </c>
      <c r="P323" s="173">
        <f>VLOOKUP(B323,GD_CHAM_CONG!$C$1:$BI$778,58,FALSE)</f>
        <v>0</v>
      </c>
      <c r="Q323">
        <f>VLOOKUP(B323,GD_CHAM_CONG!$C$1:$BJ$778,59,FALSE)</f>
        <v>0</v>
      </c>
    </row>
    <row r="324" spans="1:17" ht="14.25">
      <c r="A324" s="36">
        <v>320</v>
      </c>
      <c r="B324" s="38">
        <f>RPT_DOAN_PHI!B324</f>
        <v>11091</v>
      </c>
      <c r="C324" s="38" t="str">
        <f>RPT_DOAN_PHI!C324</f>
        <v>Nguyễn Như Cương</v>
      </c>
      <c r="D324" s="38" t="str">
        <f>RPT_DOAN_PHI!D324</f>
        <v>NV Lái xe - VHTTB</v>
      </c>
      <c r="E324" s="139"/>
      <c r="F324" s="145" t="str">
        <f>VLOOKUP($B324,GD_CHUNG!$B$5:$J$912,6,FALSE)</f>
        <v>HD3N</v>
      </c>
      <c r="G324" s="145">
        <f>VLOOKUP($B324,GD_CHUNG!$B$5:$J$912,7,FALSE)</f>
        <v>0</v>
      </c>
      <c r="H324" s="145">
        <f>VLOOKUP($B324,GD_CHUNG!$B$5:$J$912,8,FALSE)</f>
        <v>0</v>
      </c>
      <c r="I324" s="145">
        <f>VLOOKUP($B324,GD_CHUNG!$B$5:$J$912,9,FALSE)</f>
        <v>0</v>
      </c>
      <c r="J324" s="156">
        <f>IF(COUNTBLANK(GD_CHAM_CONG!U325:AJ325)&gt;=16,1,0)</f>
        <v>0</v>
      </c>
      <c r="K324" s="49">
        <f>VLOOKUP(B324,GD_LCD_HS_LNS!$B$4:$E$914,4,FALSE)</f>
        <v>4166000</v>
      </c>
      <c r="L324" s="49">
        <f t="shared" si="1"/>
        <v>333280</v>
      </c>
      <c r="M324" s="173">
        <f t="shared" si="2"/>
        <v>62490</v>
      </c>
      <c r="N324" s="173">
        <f t="shared" si="3"/>
        <v>41660</v>
      </c>
      <c r="O324" s="173">
        <f t="shared" si="4"/>
        <v>437430</v>
      </c>
      <c r="P324" s="173">
        <f>VLOOKUP(B324,GD_CHAM_CONG!$C$1:$BI$778,58,FALSE)</f>
        <v>0</v>
      </c>
      <c r="Q324">
        <f>VLOOKUP(B324,GD_CHAM_CONG!$C$1:$BJ$778,59,FALSE)</f>
        <v>0</v>
      </c>
    </row>
    <row r="325" spans="1:17" ht="14.25">
      <c r="A325" s="36">
        <v>321</v>
      </c>
      <c r="B325" s="38">
        <f>RPT_DOAN_PHI!B325</f>
        <v>11093</v>
      </c>
      <c r="C325" s="38" t="str">
        <f>RPT_DOAN_PHI!C325</f>
        <v>Đỗ Chí Thanh</v>
      </c>
      <c r="D325" s="38" t="str">
        <f>RPT_DOAN_PHI!D325</f>
        <v>NV Lái xe - VHTTB</v>
      </c>
      <c r="E325" s="139"/>
      <c r="F325" s="145" t="str">
        <f>VLOOKUP($B325,GD_CHUNG!$B$5:$J$912,6,FALSE)</f>
        <v>HD3N</v>
      </c>
      <c r="G325" s="145">
        <f>VLOOKUP($B325,GD_CHUNG!$B$5:$J$912,7,FALSE)</f>
        <v>0</v>
      </c>
      <c r="H325" s="145">
        <f>VLOOKUP($B325,GD_CHUNG!$B$5:$J$912,8,FALSE)</f>
        <v>0</v>
      </c>
      <c r="I325" s="145">
        <f>VLOOKUP($B325,GD_CHUNG!$B$5:$J$912,9,FALSE)</f>
        <v>0</v>
      </c>
      <c r="J325" s="156">
        <f>IF(COUNTBLANK(GD_CHAM_CONG!U326:AJ326)&gt;=16,1,0)</f>
        <v>0</v>
      </c>
      <c r="K325" s="49">
        <f>VLOOKUP(B325,GD_LCD_HS_LNS!$B$4:$E$914,4,FALSE)</f>
        <v>4166000</v>
      </c>
      <c r="L325" s="49">
        <f t="shared" si="1"/>
        <v>333280</v>
      </c>
      <c r="M325" s="173">
        <f t="shared" si="2"/>
        <v>62490</v>
      </c>
      <c r="N325" s="173">
        <f t="shared" si="3"/>
        <v>41660</v>
      </c>
      <c r="O325" s="173">
        <f t="shared" si="4"/>
        <v>437430</v>
      </c>
      <c r="P325" s="173">
        <f>VLOOKUP(B325,GD_CHAM_CONG!$C$1:$BI$778,58,FALSE)</f>
        <v>0</v>
      </c>
      <c r="Q325">
        <f>VLOOKUP(B325,GD_CHAM_CONG!$C$1:$BJ$778,59,FALSE)</f>
        <v>0</v>
      </c>
    </row>
    <row r="326" spans="1:17" ht="14.25">
      <c r="A326" s="36">
        <v>322</v>
      </c>
      <c r="B326" s="38">
        <f>RPT_DOAN_PHI!B326</f>
        <v>12572</v>
      </c>
      <c r="C326" s="38" t="str">
        <f>RPT_DOAN_PHI!C326</f>
        <v>Trần Quốc Việt</v>
      </c>
      <c r="D326" s="38" t="str">
        <f>RPT_DOAN_PHI!D326</f>
        <v>NV Lái xe - VHTTB</v>
      </c>
      <c r="E326" s="139"/>
      <c r="F326" s="145" t="str">
        <f>VLOOKUP($B326,GD_CHUNG!$B$5:$J$912,6,FALSE)</f>
        <v>HD3N</v>
      </c>
      <c r="G326" s="145">
        <f>VLOOKUP($B326,GD_CHUNG!$B$5:$J$912,7,FALSE)</f>
        <v>0</v>
      </c>
      <c r="H326" s="145">
        <f>VLOOKUP($B326,GD_CHUNG!$B$5:$J$912,8,FALSE)</f>
        <v>0</v>
      </c>
      <c r="I326" s="145">
        <f>VLOOKUP($B326,GD_CHUNG!$B$5:$J$912,9,FALSE)</f>
        <v>0</v>
      </c>
      <c r="J326" s="156">
        <f>IF(COUNTBLANK(GD_CHAM_CONG!U327:AJ327)&gt;=16,1,0)</f>
        <v>0</v>
      </c>
      <c r="K326" s="49">
        <f>VLOOKUP(B326,GD_LCD_HS_LNS!$B$4:$E$914,4,FALSE)</f>
        <v>4166000</v>
      </c>
      <c r="L326" s="49">
        <f t="shared" si="1"/>
        <v>333280</v>
      </c>
      <c r="M326" s="173">
        <f t="shared" si="2"/>
        <v>62490</v>
      </c>
      <c r="N326" s="173">
        <f t="shared" si="3"/>
        <v>41660</v>
      </c>
      <c r="O326" s="173">
        <f t="shared" si="4"/>
        <v>437430</v>
      </c>
      <c r="P326" s="173">
        <f>VLOOKUP(B326,GD_CHAM_CONG!$C$1:$BI$778,58,FALSE)</f>
        <v>0</v>
      </c>
      <c r="Q326">
        <f>VLOOKUP(B326,GD_CHAM_CONG!$C$1:$BJ$778,59,FALSE)</f>
        <v>0</v>
      </c>
    </row>
    <row r="327" spans="1:17" ht="14.25">
      <c r="A327" s="36">
        <v>323</v>
      </c>
      <c r="B327" s="38">
        <f>RPT_DOAN_PHI!B327</f>
        <v>12573</v>
      </c>
      <c r="C327" s="38" t="str">
        <f>RPT_DOAN_PHI!C327</f>
        <v>Trần Thế Khánh</v>
      </c>
      <c r="D327" s="38" t="str">
        <f>RPT_DOAN_PHI!D327</f>
        <v>NV Lái xe - VHTTB</v>
      </c>
      <c r="E327" s="139"/>
      <c r="F327" s="145" t="str">
        <f>VLOOKUP($B327,GD_CHUNG!$B$5:$J$912,6,FALSE)</f>
        <v>HD3N</v>
      </c>
      <c r="G327" s="145">
        <f>VLOOKUP($B327,GD_CHUNG!$B$5:$J$912,7,FALSE)</f>
        <v>0</v>
      </c>
      <c r="H327" s="145">
        <f>VLOOKUP($B327,GD_CHUNG!$B$5:$J$912,8,FALSE)</f>
        <v>0</v>
      </c>
      <c r="I327" s="145">
        <f>VLOOKUP($B327,GD_CHUNG!$B$5:$J$912,9,FALSE)</f>
        <v>0</v>
      </c>
      <c r="J327" s="156">
        <f>IF(COUNTBLANK(GD_CHAM_CONG!U328:AJ328)&gt;=16,1,0)</f>
        <v>0</v>
      </c>
      <c r="K327" s="49">
        <f>VLOOKUP(B327,GD_LCD_HS_LNS!$B$4:$E$914,4,FALSE)</f>
        <v>4166000</v>
      </c>
      <c r="L327" s="49">
        <f t="shared" si="1"/>
        <v>333280</v>
      </c>
      <c r="M327" s="173">
        <f t="shared" si="2"/>
        <v>62490</v>
      </c>
      <c r="N327" s="173">
        <f t="shared" si="3"/>
        <v>41660</v>
      </c>
      <c r="O327" s="173">
        <f t="shared" si="4"/>
        <v>437430</v>
      </c>
      <c r="P327" s="173">
        <f>VLOOKUP(B327,GD_CHAM_CONG!$C$1:$BI$778,58,FALSE)</f>
        <v>0</v>
      </c>
      <c r="Q327">
        <f>VLOOKUP(B327,GD_CHAM_CONG!$C$1:$BJ$778,59,FALSE)</f>
        <v>0</v>
      </c>
    </row>
    <row r="328" spans="1:17" ht="14.25">
      <c r="A328" s="36">
        <v>324</v>
      </c>
      <c r="B328" s="38">
        <f>RPT_DOAN_PHI!B328</f>
        <v>12575</v>
      </c>
      <c r="C328" s="38" t="str">
        <f>RPT_DOAN_PHI!C328</f>
        <v>Nguyễn Văn Thắng</v>
      </c>
      <c r="D328" s="38" t="str">
        <f>RPT_DOAN_PHI!D328</f>
        <v>NV Lái xe - VHTTB</v>
      </c>
      <c r="E328" s="139"/>
      <c r="F328" s="145" t="str">
        <f>VLOOKUP($B328,GD_CHUNG!$B$5:$J$912,6,FALSE)</f>
        <v>HD3N</v>
      </c>
      <c r="G328" s="145">
        <f>VLOOKUP($B328,GD_CHUNG!$B$5:$J$912,7,FALSE)</f>
        <v>0</v>
      </c>
      <c r="H328" s="145">
        <f>VLOOKUP($B328,GD_CHUNG!$B$5:$J$912,8,FALSE)</f>
        <v>0</v>
      </c>
      <c r="I328" s="145">
        <f>VLOOKUP($B328,GD_CHUNG!$B$5:$J$912,9,FALSE)</f>
        <v>0</v>
      </c>
      <c r="J328" s="156">
        <f>IF(COUNTBLANK(GD_CHAM_CONG!U329:AJ329)&gt;=16,1,0)</f>
        <v>0</v>
      </c>
      <c r="K328" s="49">
        <f>VLOOKUP(B328,GD_LCD_HS_LNS!$B$4:$E$914,4,FALSE)</f>
        <v>4166000</v>
      </c>
      <c r="L328" s="49">
        <f t="shared" si="1"/>
        <v>333280</v>
      </c>
      <c r="M328" s="173">
        <f t="shared" si="2"/>
        <v>62490</v>
      </c>
      <c r="N328" s="173">
        <f t="shared" si="3"/>
        <v>41660</v>
      </c>
      <c r="O328" s="173">
        <f t="shared" si="4"/>
        <v>437430</v>
      </c>
      <c r="P328" s="173">
        <f>VLOOKUP(B328,GD_CHAM_CONG!$C$1:$BI$778,58,FALSE)</f>
        <v>0</v>
      </c>
      <c r="Q328">
        <f>VLOOKUP(B328,GD_CHAM_CONG!$C$1:$BJ$778,59,FALSE)</f>
        <v>0</v>
      </c>
    </row>
    <row r="329" spans="1:17" ht="14.25">
      <c r="A329" s="36">
        <v>325</v>
      </c>
      <c r="B329" s="38">
        <f>RPT_DOAN_PHI!B329</f>
        <v>12577</v>
      </c>
      <c r="C329" s="38" t="str">
        <f>RPT_DOAN_PHI!C329</f>
        <v>Lê Ngọc Hùng</v>
      </c>
      <c r="D329" s="38" t="str">
        <f>RPT_DOAN_PHI!D329</f>
        <v>NV Lái xe - VHTTB</v>
      </c>
      <c r="E329" s="139"/>
      <c r="F329" s="145" t="str">
        <f>VLOOKUP($B329,GD_CHUNG!$B$5:$J$912,6,FALSE)</f>
        <v>HD3N</v>
      </c>
      <c r="G329" s="145">
        <f>VLOOKUP($B329,GD_CHUNG!$B$5:$J$912,7,FALSE)</f>
        <v>0</v>
      </c>
      <c r="H329" s="145">
        <f>VLOOKUP($B329,GD_CHUNG!$B$5:$J$912,8,FALSE)</f>
        <v>0</v>
      </c>
      <c r="I329" s="145">
        <f>VLOOKUP($B329,GD_CHUNG!$B$5:$J$912,9,FALSE)</f>
        <v>0</v>
      </c>
      <c r="J329" s="156">
        <f>IF(COUNTBLANK(GD_CHAM_CONG!U330:AJ330)&gt;=16,1,0)</f>
        <v>0</v>
      </c>
      <c r="K329" s="49">
        <f>VLOOKUP(B329,GD_LCD_HS_LNS!$B$4:$E$914,4,FALSE)</f>
        <v>4166000</v>
      </c>
      <c r="L329" s="49">
        <f t="shared" si="1"/>
        <v>333280</v>
      </c>
      <c r="M329" s="173">
        <f t="shared" si="2"/>
        <v>62490</v>
      </c>
      <c r="N329" s="173">
        <f t="shared" si="3"/>
        <v>41660</v>
      </c>
      <c r="O329" s="173">
        <f t="shared" si="4"/>
        <v>437430</v>
      </c>
      <c r="P329" s="173">
        <f>VLOOKUP(B329,GD_CHAM_CONG!$C$1:$BI$778,58,FALSE)</f>
        <v>0</v>
      </c>
      <c r="Q329">
        <f>VLOOKUP(B329,GD_CHAM_CONG!$C$1:$BJ$778,59,FALSE)</f>
        <v>0</v>
      </c>
    </row>
    <row r="330" spans="1:17" ht="14.25">
      <c r="A330" s="36">
        <v>326</v>
      </c>
      <c r="B330" s="38">
        <f>RPT_DOAN_PHI!B330</f>
        <v>12579</v>
      </c>
      <c r="C330" s="38" t="str">
        <f>RPT_DOAN_PHI!C330</f>
        <v>Nguyễn Ngọc Công</v>
      </c>
      <c r="D330" s="38" t="str">
        <f>RPT_DOAN_PHI!D330</f>
        <v>NV Lái xe - VHTTB</v>
      </c>
      <c r="E330" s="139"/>
      <c r="F330" s="145" t="str">
        <f>VLOOKUP($B330,GD_CHUNG!$B$5:$J$912,6,FALSE)</f>
        <v>HD3N</v>
      </c>
      <c r="G330" s="145">
        <f>VLOOKUP($B330,GD_CHUNG!$B$5:$J$912,7,FALSE)</f>
        <v>0</v>
      </c>
      <c r="H330" s="145">
        <f>VLOOKUP($B330,GD_CHUNG!$B$5:$J$912,8,FALSE)</f>
        <v>0</v>
      </c>
      <c r="I330" s="145">
        <f>VLOOKUP($B330,GD_CHUNG!$B$5:$J$912,9,FALSE)</f>
        <v>0</v>
      </c>
      <c r="J330" s="156">
        <f>IF(COUNTBLANK(GD_CHAM_CONG!U331:AJ331)&gt;=16,1,0)</f>
        <v>0</v>
      </c>
      <c r="K330" s="49">
        <f>VLOOKUP(B330,GD_LCD_HS_LNS!$B$4:$E$914,4,FALSE)</f>
        <v>4166000</v>
      </c>
      <c r="L330" s="49">
        <f t="shared" si="1"/>
        <v>333280</v>
      </c>
      <c r="M330" s="173">
        <f t="shared" si="2"/>
        <v>62490</v>
      </c>
      <c r="N330" s="173">
        <f t="shared" si="3"/>
        <v>41660</v>
      </c>
      <c r="O330" s="173">
        <f t="shared" si="4"/>
        <v>437430</v>
      </c>
      <c r="P330" s="173">
        <f>VLOOKUP(B330,GD_CHAM_CONG!$C$1:$BI$778,58,FALSE)</f>
        <v>0</v>
      </c>
      <c r="Q330">
        <f>VLOOKUP(B330,GD_CHAM_CONG!$C$1:$BJ$778,59,FALSE)</f>
        <v>0</v>
      </c>
    </row>
    <row r="331" spans="1:17" ht="14.25">
      <c r="A331" s="36">
        <v>327</v>
      </c>
      <c r="B331" s="38">
        <f>RPT_DOAN_PHI!B331</f>
        <v>10758</v>
      </c>
      <c r="C331" s="38" t="str">
        <f>RPT_DOAN_PHI!C331</f>
        <v>Trương Thị Minh Phượng</v>
      </c>
      <c r="D331" s="38" t="str">
        <f>RPT_DOAN_PHI!D331</f>
        <v>Đội phó</v>
      </c>
      <c r="E331" s="139"/>
      <c r="F331" s="145" t="str">
        <f>VLOOKUP($B331,GD_CHUNG!$B$5:$J$912,6,FALSE)</f>
        <v>HDKX</v>
      </c>
      <c r="G331" s="145">
        <f>VLOOKUP($B331,GD_CHUNG!$B$5:$J$912,7,FALSE)</f>
        <v>0</v>
      </c>
      <c r="H331" s="145">
        <f>VLOOKUP($B331,GD_CHUNG!$B$5:$J$912,8,FALSE)</f>
        <v>0</v>
      </c>
      <c r="I331" s="145">
        <f>VLOOKUP($B331,GD_CHUNG!$B$5:$J$912,9,FALSE)</f>
        <v>0</v>
      </c>
      <c r="J331" s="156">
        <f>IF(COUNTBLANK(GD_CHAM_CONG!U332:AJ332)&gt;=16,1,0)</f>
        <v>0</v>
      </c>
      <c r="K331" s="49">
        <f>VLOOKUP(B331,GD_LCD_HS_LNS!$B$4:$E$914,4,FALSE)</f>
        <v>4921000</v>
      </c>
      <c r="L331" s="49">
        <f t="shared" si="1"/>
        <v>393680</v>
      </c>
      <c r="M331" s="173">
        <f t="shared" si="2"/>
        <v>73815</v>
      </c>
      <c r="N331" s="173">
        <f t="shared" si="3"/>
        <v>49210</v>
      </c>
      <c r="O331" s="173">
        <f t="shared" si="4"/>
        <v>516705</v>
      </c>
      <c r="P331" s="173">
        <f>VLOOKUP(B331,GD_CHAM_CONG!$C$1:$BI$778,58,FALSE)</f>
        <v>0</v>
      </c>
      <c r="Q331">
        <f>VLOOKUP(B331,GD_CHAM_CONG!$C$1:$BJ$778,59,FALSE)</f>
        <v>0</v>
      </c>
    </row>
    <row r="332" spans="1:17" ht="14.25">
      <c r="A332" s="36">
        <v>328</v>
      </c>
      <c r="B332" s="38">
        <f>RPT_DOAN_PHI!B332</f>
        <v>10644</v>
      </c>
      <c r="C332" s="38" t="str">
        <f>RPT_DOAN_PHI!C332</f>
        <v>Nguyễn Văn Bình</v>
      </c>
      <c r="D332" s="38" t="str">
        <f>RPT_DOAN_PHI!D332</f>
        <v>KTV mặt đất</v>
      </c>
      <c r="E332" s="139"/>
      <c r="F332" s="145" t="str">
        <f>VLOOKUP($B332,GD_CHUNG!$B$5:$J$912,6,FALSE)</f>
        <v>HDKX</v>
      </c>
      <c r="G332" s="145">
        <f>VLOOKUP($B332,GD_CHUNG!$B$5:$J$912,7,FALSE)</f>
        <v>0</v>
      </c>
      <c r="H332" s="145">
        <f>VLOOKUP($B332,GD_CHUNG!$B$5:$J$912,8,FALSE)</f>
        <v>0</v>
      </c>
      <c r="I332" s="145">
        <f>VLOOKUP($B332,GD_CHUNG!$B$5:$J$912,9,FALSE)</f>
        <v>0</v>
      </c>
      <c r="J332" s="156">
        <f>IF(COUNTBLANK(GD_CHAM_CONG!U333:AJ333)&gt;=16,1,0)</f>
        <v>0</v>
      </c>
      <c r="K332" s="49">
        <f>VLOOKUP(B332,GD_LCD_HS_LNS!$B$4:$E$914,4,FALSE)</f>
        <v>4921000</v>
      </c>
      <c r="L332" s="49">
        <f t="shared" si="1"/>
        <v>393680</v>
      </c>
      <c r="M332" s="173">
        <f t="shared" si="2"/>
        <v>73815</v>
      </c>
      <c r="N332" s="173">
        <f t="shared" si="3"/>
        <v>49210</v>
      </c>
      <c r="O332" s="173">
        <f t="shared" si="4"/>
        <v>516705</v>
      </c>
      <c r="P332" s="173">
        <f>VLOOKUP(B332,GD_CHAM_CONG!$C$1:$BI$778,58,FALSE)</f>
        <v>0</v>
      </c>
      <c r="Q332">
        <f>VLOOKUP(B332,GD_CHAM_CONG!$C$1:$BJ$778,59,FALSE)</f>
        <v>0</v>
      </c>
    </row>
    <row r="333" spans="1:17" ht="14.25">
      <c r="A333" s="36">
        <v>329</v>
      </c>
      <c r="B333" s="38">
        <f>RPT_DOAN_PHI!B333</f>
        <v>10645</v>
      </c>
      <c r="C333" s="38" t="str">
        <f>RPT_DOAN_PHI!C333</f>
        <v>Thân Hoài Nam</v>
      </c>
      <c r="D333" s="38" t="str">
        <f>RPT_DOAN_PHI!D333</f>
        <v>KTV mặt đất</v>
      </c>
      <c r="E333" s="139"/>
      <c r="F333" s="145" t="str">
        <f>VLOOKUP($B333,GD_CHUNG!$B$5:$J$912,6,FALSE)</f>
        <v>HDKX</v>
      </c>
      <c r="G333" s="145">
        <f>VLOOKUP($B333,GD_CHUNG!$B$5:$J$912,7,FALSE)</f>
        <v>0</v>
      </c>
      <c r="H333" s="145">
        <f>VLOOKUP($B333,GD_CHUNG!$B$5:$J$912,8,FALSE)</f>
        <v>0</v>
      </c>
      <c r="I333" s="145">
        <f>VLOOKUP($B333,GD_CHUNG!$B$5:$J$912,9,FALSE)</f>
        <v>0</v>
      </c>
      <c r="J333" s="156">
        <f>IF(COUNTBLANK(GD_CHAM_CONG!U334:AJ334)&gt;=16,1,0)</f>
        <v>0</v>
      </c>
      <c r="K333" s="49">
        <f>VLOOKUP(B333,GD_LCD_HS_LNS!$B$4:$E$914,4,FALSE)</f>
        <v>5115000</v>
      </c>
      <c r="L333" s="49">
        <f t="shared" si="1"/>
        <v>409200</v>
      </c>
      <c r="M333" s="173">
        <f t="shared" si="2"/>
        <v>76725</v>
      </c>
      <c r="N333" s="173">
        <f t="shared" si="3"/>
        <v>51150</v>
      </c>
      <c r="O333" s="173">
        <f t="shared" si="4"/>
        <v>537075</v>
      </c>
      <c r="P333" s="173">
        <f>VLOOKUP(B333,GD_CHAM_CONG!$C$1:$BI$778,58,FALSE)</f>
        <v>0</v>
      </c>
      <c r="Q333">
        <f>VLOOKUP(B333,GD_CHAM_CONG!$C$1:$BJ$778,59,FALSE)</f>
        <v>0</v>
      </c>
    </row>
    <row r="334" spans="1:17" ht="14.25">
      <c r="A334" s="36">
        <v>330</v>
      </c>
      <c r="B334" s="38">
        <f>RPT_DOAN_PHI!B334</f>
        <v>13531</v>
      </c>
      <c r="C334" s="38" t="str">
        <f>RPT_DOAN_PHI!C334</f>
        <v>Võ Thị Vân</v>
      </c>
      <c r="D334" s="38" t="str">
        <f>RPT_DOAN_PHI!D334</f>
        <v>Nhân viên vệ sinh khu bay</v>
      </c>
      <c r="E334" s="139"/>
      <c r="F334" s="145" t="str">
        <f>VLOOKUP($B334,GD_CHUNG!$B$5:$J$912,6,FALSE)</f>
        <v>HD3N</v>
      </c>
      <c r="G334" s="145">
        <f>VLOOKUP($B334,GD_CHUNG!$B$5:$J$912,7,FALSE)</f>
        <v>0</v>
      </c>
      <c r="H334" s="145">
        <f>VLOOKUP($B334,GD_CHUNG!$B$5:$J$912,8,FALSE)</f>
        <v>0</v>
      </c>
      <c r="I334" s="145">
        <f>VLOOKUP($B334,GD_CHUNG!$B$5:$J$912,9,FALSE)</f>
        <v>0</v>
      </c>
      <c r="J334" s="156">
        <f>IF(COUNTBLANK(GD_CHAM_CONG!U335:AJ335)&gt;=16,1,0)</f>
        <v>0</v>
      </c>
      <c r="K334" s="49">
        <f>VLOOKUP(B334,GD_LCD_HS_LNS!$B$4:$E$914,4,FALSE)</f>
        <v>3100000</v>
      </c>
      <c r="L334" s="49">
        <f t="shared" si="1"/>
        <v>248000</v>
      </c>
      <c r="M334" s="173">
        <f t="shared" si="2"/>
        <v>46500</v>
      </c>
      <c r="N334" s="173">
        <f t="shared" si="3"/>
        <v>31000</v>
      </c>
      <c r="O334" s="173">
        <f t="shared" si="4"/>
        <v>325500</v>
      </c>
      <c r="P334" s="173">
        <f>VLOOKUP(B334,GD_CHAM_CONG!$C$1:$BI$778,58,FALSE)</f>
        <v>0</v>
      </c>
      <c r="Q334">
        <f>VLOOKUP(B334,GD_CHAM_CONG!$C$1:$BJ$778,59,FALSE)</f>
        <v>0</v>
      </c>
    </row>
    <row r="335" spans="1:17" ht="14.25">
      <c r="A335" s="36">
        <v>331</v>
      </c>
      <c r="B335" s="38">
        <f>RPT_DOAN_PHI!B335</f>
        <v>12508</v>
      </c>
      <c r="C335" s="38" t="str">
        <f>RPT_DOAN_PHI!C335</f>
        <v>Nguyễn Hồng Nhung</v>
      </c>
      <c r="D335" s="38" t="str">
        <f>RPT_DOAN_PHI!D335</f>
        <v>Nv vệ sinh</v>
      </c>
      <c r="E335" s="139"/>
      <c r="F335" s="145" t="str">
        <f>VLOOKUP($B335,GD_CHUNG!$B$5:$J$912,6,FALSE)</f>
        <v>HD3N</v>
      </c>
      <c r="G335" s="145">
        <f>VLOOKUP($B335,GD_CHUNG!$B$5:$J$912,7,FALSE)</f>
        <v>0</v>
      </c>
      <c r="H335" s="145">
        <f>VLOOKUP($B335,GD_CHUNG!$B$5:$J$912,8,FALSE)</f>
        <v>0</v>
      </c>
      <c r="I335" s="145">
        <f>VLOOKUP($B335,GD_CHUNG!$B$5:$J$912,9,FALSE)</f>
        <v>0</v>
      </c>
      <c r="J335" s="156">
        <f>IF(COUNTBLANK(GD_CHAM_CONG!U336:AJ336)&gt;=16,1,0)</f>
        <v>0</v>
      </c>
      <c r="K335" s="49">
        <f>VLOOKUP(B335,GD_LCD_HS_LNS!$B$4:$E$914,4,FALSE)</f>
        <v>3100000</v>
      </c>
      <c r="L335" s="49">
        <f t="shared" si="1"/>
        <v>248000</v>
      </c>
      <c r="M335" s="173">
        <f t="shared" si="2"/>
        <v>46500</v>
      </c>
      <c r="N335" s="173">
        <f t="shared" si="3"/>
        <v>31000</v>
      </c>
      <c r="O335" s="173">
        <f t="shared" si="4"/>
        <v>325500</v>
      </c>
      <c r="P335" s="173">
        <f>VLOOKUP(B335,GD_CHAM_CONG!$C$1:$BI$778,58,FALSE)</f>
        <v>0</v>
      </c>
      <c r="Q335">
        <f>VLOOKUP(B335,GD_CHAM_CONG!$C$1:$BJ$778,59,FALSE)</f>
        <v>0</v>
      </c>
    </row>
    <row r="336" spans="1:17" ht="14.25">
      <c r="A336" s="36">
        <v>332</v>
      </c>
      <c r="B336" s="38">
        <f>RPT_DOAN_PHI!B336</f>
        <v>12596</v>
      </c>
      <c r="C336" s="38" t="str">
        <f>RPT_DOAN_PHI!C336</f>
        <v>Phan Thị Hải Yến</v>
      </c>
      <c r="D336" s="38" t="str">
        <f>RPT_DOAN_PHI!D336</f>
        <v>Nv vệ sinh</v>
      </c>
      <c r="E336" s="139"/>
      <c r="F336" s="145" t="str">
        <f>VLOOKUP($B336,GD_CHUNG!$B$5:$J$912,6,FALSE)</f>
        <v>HD3N</v>
      </c>
      <c r="G336" s="145">
        <f>VLOOKUP($B336,GD_CHUNG!$B$5:$J$912,7,FALSE)</f>
        <v>0</v>
      </c>
      <c r="H336" s="145">
        <f>VLOOKUP($B336,GD_CHUNG!$B$5:$J$912,8,FALSE)</f>
        <v>0</v>
      </c>
      <c r="I336" s="145">
        <f>VLOOKUP($B336,GD_CHUNG!$B$5:$J$912,9,FALSE)</f>
        <v>0</v>
      </c>
      <c r="J336" s="156">
        <f>IF(COUNTBLANK(GD_CHAM_CONG!U337:AJ337)&gt;=16,1,0)</f>
        <v>0</v>
      </c>
      <c r="K336" s="49">
        <f>VLOOKUP(B336,GD_LCD_HS_LNS!$B$4:$E$914,4,FALSE)</f>
        <v>3100000</v>
      </c>
      <c r="L336" s="49">
        <f t="shared" si="1"/>
        <v>248000</v>
      </c>
      <c r="M336" s="173">
        <f t="shared" si="2"/>
        <v>46500</v>
      </c>
      <c r="N336" s="173">
        <f t="shared" si="3"/>
        <v>31000</v>
      </c>
      <c r="O336" s="173">
        <f t="shared" si="4"/>
        <v>325500</v>
      </c>
      <c r="P336" s="173">
        <f>VLOOKUP(B336,GD_CHAM_CONG!$C$1:$BI$778,58,FALSE)</f>
        <v>0</v>
      </c>
      <c r="Q336">
        <f>VLOOKUP(B336,GD_CHAM_CONG!$C$1:$BJ$778,59,FALSE)</f>
        <v>0</v>
      </c>
    </row>
    <row r="337" spans="1:17" ht="14.25">
      <c r="A337" s="36">
        <v>333</v>
      </c>
      <c r="B337" s="38">
        <f>RPT_DOAN_PHI!B337</f>
        <v>12597</v>
      </c>
      <c r="C337" s="38" t="str">
        <f>RPT_DOAN_PHI!C337</f>
        <v>Doãn Thị Thanh Hà</v>
      </c>
      <c r="D337" s="38" t="str">
        <f>RPT_DOAN_PHI!D337</f>
        <v>Nv vệ sinh</v>
      </c>
      <c r="E337" s="139"/>
      <c r="F337" s="145" t="str">
        <f>VLOOKUP($B337,GD_CHUNG!$B$5:$J$912,6,FALSE)</f>
        <v>HD3N</v>
      </c>
      <c r="G337" s="145">
        <f>VLOOKUP($B337,GD_CHUNG!$B$5:$J$912,7,FALSE)</f>
        <v>0</v>
      </c>
      <c r="H337" s="145">
        <f>VLOOKUP($B337,GD_CHUNG!$B$5:$J$912,8,FALSE)</f>
        <v>0</v>
      </c>
      <c r="I337" s="145">
        <f>VLOOKUP($B337,GD_CHUNG!$B$5:$J$912,9,FALSE)</f>
        <v>0</v>
      </c>
      <c r="J337" s="156">
        <f>IF(COUNTBLANK(GD_CHAM_CONG!U338:AJ338)&gt;=16,1,0)</f>
        <v>0</v>
      </c>
      <c r="K337" s="49">
        <f>VLOOKUP(B337,GD_LCD_HS_LNS!$B$4:$E$914,4,FALSE)</f>
        <v>3100000</v>
      </c>
      <c r="L337" s="49">
        <f t="shared" si="1"/>
        <v>248000</v>
      </c>
      <c r="M337" s="173">
        <f t="shared" si="2"/>
        <v>46500</v>
      </c>
      <c r="N337" s="173">
        <f t="shared" si="3"/>
        <v>31000</v>
      </c>
      <c r="O337" s="173">
        <f t="shared" si="4"/>
        <v>325500</v>
      </c>
      <c r="P337" s="173">
        <f>VLOOKUP(B337,GD_CHAM_CONG!$C$1:$BI$778,58,FALSE)</f>
        <v>0</v>
      </c>
      <c r="Q337">
        <f>VLOOKUP(B337,GD_CHAM_CONG!$C$1:$BJ$778,59,FALSE)</f>
        <v>0</v>
      </c>
    </row>
    <row r="338" spans="1:17" ht="14.25">
      <c r="A338" s="36">
        <v>334</v>
      </c>
      <c r="B338" s="38">
        <f>RPT_DOAN_PHI!B338</f>
        <v>13098</v>
      </c>
      <c r="C338" s="38" t="str">
        <f>RPT_DOAN_PHI!C338</f>
        <v>Đặng Thị Thúy Hằng</v>
      </c>
      <c r="D338" s="38" t="str">
        <f>RPT_DOAN_PHI!D338</f>
        <v>Nv vệ sinh</v>
      </c>
      <c r="E338" s="139"/>
      <c r="F338" s="145" t="str">
        <f>VLOOKUP($B338,GD_CHUNG!$B$5:$J$912,6,FALSE)</f>
        <v>HD3N</v>
      </c>
      <c r="G338" s="145">
        <f>VLOOKUP($B338,GD_CHUNG!$B$5:$J$912,7,FALSE)</f>
        <v>0</v>
      </c>
      <c r="H338" s="145">
        <f>VLOOKUP($B338,GD_CHUNG!$B$5:$J$912,8,FALSE)</f>
        <v>0</v>
      </c>
      <c r="I338" s="145">
        <f>VLOOKUP($B338,GD_CHUNG!$B$5:$J$912,9,FALSE)</f>
        <v>0</v>
      </c>
      <c r="J338" s="156">
        <f>IF(COUNTBLANK(GD_CHAM_CONG!U339:AJ339)&gt;=16,1,0)</f>
        <v>0</v>
      </c>
      <c r="K338" s="49">
        <f>VLOOKUP(B338,GD_LCD_HS_LNS!$B$4:$E$914,4,FALSE)</f>
        <v>3100000</v>
      </c>
      <c r="L338" s="49">
        <f t="shared" si="1"/>
        <v>248000</v>
      </c>
      <c r="M338" s="173">
        <f t="shared" si="2"/>
        <v>46500</v>
      </c>
      <c r="N338" s="173">
        <f t="shared" si="3"/>
        <v>31000</v>
      </c>
      <c r="O338" s="173">
        <f t="shared" si="4"/>
        <v>325500</v>
      </c>
      <c r="P338" s="173">
        <f>VLOOKUP(B338,GD_CHAM_CONG!$C$1:$BI$778,58,FALSE)</f>
        <v>0</v>
      </c>
      <c r="Q338">
        <f>VLOOKUP(B338,GD_CHAM_CONG!$C$1:$BJ$778,59,FALSE)</f>
        <v>0</v>
      </c>
    </row>
    <row r="339" spans="1:17" ht="14.25">
      <c r="A339" s="36">
        <v>335</v>
      </c>
      <c r="B339" s="38">
        <f>RPT_DOAN_PHI!B339</f>
        <v>13100</v>
      </c>
      <c r="C339" s="38" t="str">
        <f>RPT_DOAN_PHI!C339</f>
        <v>Nguyễn Thị Mến</v>
      </c>
      <c r="D339" s="38" t="str">
        <f>RPT_DOAN_PHI!D339</f>
        <v>Nv vệ sinh</v>
      </c>
      <c r="E339" s="139"/>
      <c r="F339" s="145" t="str">
        <f>VLOOKUP($B339,GD_CHUNG!$B$5:$J$912,6,FALSE)</f>
        <v>HD3N</v>
      </c>
      <c r="G339" s="145">
        <f>VLOOKUP($B339,GD_CHUNG!$B$5:$J$912,7,FALSE)</f>
        <v>0</v>
      </c>
      <c r="H339" s="145">
        <f>VLOOKUP($B339,GD_CHUNG!$B$5:$J$912,8,FALSE)</f>
        <v>0</v>
      </c>
      <c r="I339" s="145">
        <f>VLOOKUP($B339,GD_CHUNG!$B$5:$J$912,9,FALSE)</f>
        <v>0</v>
      </c>
      <c r="J339" s="156">
        <f>IF(COUNTBLANK(GD_CHAM_CONG!U340:AJ340)&gt;=16,1,0)</f>
        <v>0</v>
      </c>
      <c r="K339" s="49">
        <f>VLOOKUP(B339,GD_LCD_HS_LNS!$B$4:$E$914,4,FALSE)</f>
        <v>3100000</v>
      </c>
      <c r="L339" s="49">
        <f t="shared" si="1"/>
        <v>248000</v>
      </c>
      <c r="M339" s="173">
        <f t="shared" si="2"/>
        <v>46500</v>
      </c>
      <c r="N339" s="173">
        <f t="shared" si="3"/>
        <v>31000</v>
      </c>
      <c r="O339" s="173">
        <f t="shared" si="4"/>
        <v>325500</v>
      </c>
      <c r="P339" s="173">
        <f>VLOOKUP(B339,GD_CHAM_CONG!$C$1:$BI$778,58,FALSE)</f>
        <v>0</v>
      </c>
      <c r="Q339">
        <f>VLOOKUP(B339,GD_CHAM_CONG!$C$1:$BJ$778,59,FALSE)</f>
        <v>0</v>
      </c>
    </row>
    <row r="340" spans="1:17" ht="14.25">
      <c r="A340" s="36">
        <v>336</v>
      </c>
      <c r="B340" s="38">
        <f>RPT_DOAN_PHI!B340</f>
        <v>10754</v>
      </c>
      <c r="C340" s="38" t="str">
        <f>RPT_DOAN_PHI!C340</f>
        <v>Đào Hồng Phúc</v>
      </c>
      <c r="D340" s="38" t="str">
        <f>RPT_DOAN_PHI!D340</f>
        <v>Nv VS MB</v>
      </c>
      <c r="E340" s="139"/>
      <c r="F340" s="145" t="str">
        <f>VLOOKUP($B340,GD_CHUNG!$B$5:$J$912,6,FALSE)</f>
        <v>HDKX</v>
      </c>
      <c r="G340" s="145">
        <f>VLOOKUP($B340,GD_CHUNG!$B$5:$J$912,7,FALSE)</f>
        <v>0</v>
      </c>
      <c r="H340" s="145">
        <f>VLOOKUP($B340,GD_CHUNG!$B$5:$J$912,8,FALSE)</f>
        <v>0</v>
      </c>
      <c r="I340" s="145">
        <f>VLOOKUP($B340,GD_CHUNG!$B$5:$J$912,9,FALSE)</f>
        <v>0</v>
      </c>
      <c r="J340" s="156">
        <f>IF(COUNTBLANK(GD_CHAM_CONG!U341:AJ341)&gt;=16,1,0)</f>
        <v>0</v>
      </c>
      <c r="K340" s="49">
        <f>VLOOKUP(B340,GD_LCD_HS_LNS!$B$4:$E$914,4,FALSE)</f>
        <v>3100000</v>
      </c>
      <c r="L340" s="49">
        <f t="shared" si="1"/>
        <v>248000</v>
      </c>
      <c r="M340" s="173">
        <f t="shared" si="2"/>
        <v>46500</v>
      </c>
      <c r="N340" s="173">
        <f t="shared" si="3"/>
        <v>31000</v>
      </c>
      <c r="O340" s="173">
        <f t="shared" si="4"/>
        <v>325500</v>
      </c>
      <c r="P340" s="173">
        <f>VLOOKUP(B340,GD_CHAM_CONG!$C$1:$BI$778,58,FALSE)</f>
        <v>0</v>
      </c>
      <c r="Q340">
        <f>VLOOKUP(B340,GD_CHAM_CONG!$C$1:$BJ$778,59,FALSE)</f>
        <v>0</v>
      </c>
    </row>
    <row r="341" spans="1:17" ht="14.25">
      <c r="A341" s="36">
        <v>337</v>
      </c>
      <c r="B341" s="38">
        <f>RPT_DOAN_PHI!B341</f>
        <v>10755</v>
      </c>
      <c r="C341" s="38" t="str">
        <f>RPT_DOAN_PHI!C341</f>
        <v>Quàng Thị Hạnh</v>
      </c>
      <c r="D341" s="38" t="str">
        <f>RPT_DOAN_PHI!D341</f>
        <v>Nv VS MB</v>
      </c>
      <c r="E341" s="139"/>
      <c r="F341" s="145" t="str">
        <f>VLOOKUP($B341,GD_CHUNG!$B$5:$J$912,6,FALSE)</f>
        <v>HDKX</v>
      </c>
      <c r="G341" s="145">
        <f>VLOOKUP($B341,GD_CHUNG!$B$5:$J$912,7,FALSE)</f>
        <v>0</v>
      </c>
      <c r="H341" s="145">
        <f>VLOOKUP($B341,GD_CHUNG!$B$5:$J$912,8,FALSE)</f>
        <v>0</v>
      </c>
      <c r="I341" s="145">
        <f>VLOOKUP($B341,GD_CHUNG!$B$5:$J$912,9,FALSE)</f>
        <v>0</v>
      </c>
      <c r="J341" s="156">
        <f>IF(COUNTBLANK(GD_CHAM_CONG!U342:AJ342)&gt;=16,1,0)</f>
        <v>0</v>
      </c>
      <c r="K341" s="49">
        <f>VLOOKUP(B341,GD_LCD_HS_LNS!$B$4:$E$914,4,FALSE)</f>
        <v>4456000</v>
      </c>
      <c r="L341" s="49">
        <f t="shared" si="1"/>
        <v>356480</v>
      </c>
      <c r="M341" s="173">
        <f t="shared" si="2"/>
        <v>66840</v>
      </c>
      <c r="N341" s="173">
        <f t="shared" si="3"/>
        <v>44560</v>
      </c>
      <c r="O341" s="173">
        <f t="shared" si="4"/>
        <v>467880</v>
      </c>
      <c r="P341" s="173">
        <f>VLOOKUP(B341,GD_CHAM_CONG!$C$1:$BI$778,58,FALSE)</f>
        <v>0</v>
      </c>
      <c r="Q341">
        <f>VLOOKUP(B341,GD_CHAM_CONG!$C$1:$BJ$778,59,FALSE)</f>
        <v>0</v>
      </c>
    </row>
    <row r="342" spans="1:17" ht="14.25">
      <c r="A342" s="36">
        <v>338</v>
      </c>
      <c r="B342" s="38">
        <f>RPT_DOAN_PHI!B342</f>
        <v>10756</v>
      </c>
      <c r="C342" s="38" t="str">
        <f>RPT_DOAN_PHI!C342</f>
        <v>Nguyễn Bình Minh</v>
      </c>
      <c r="D342" s="38" t="str">
        <f>RPT_DOAN_PHI!D342</f>
        <v>Nv VS MB</v>
      </c>
      <c r="E342" s="139"/>
      <c r="F342" s="145" t="str">
        <f>VLOOKUP($B342,GD_CHUNG!$B$5:$J$912,6,FALSE)</f>
        <v>HDKX</v>
      </c>
      <c r="G342" s="145">
        <f>VLOOKUP($B342,GD_CHUNG!$B$5:$J$912,7,FALSE)</f>
        <v>0</v>
      </c>
      <c r="H342" s="145">
        <f>VLOOKUP($B342,GD_CHUNG!$B$5:$J$912,8,FALSE)</f>
        <v>0</v>
      </c>
      <c r="I342" s="145">
        <f>VLOOKUP($B342,GD_CHUNG!$B$5:$J$912,9,FALSE)</f>
        <v>0</v>
      </c>
      <c r="J342" s="156">
        <f>IF(COUNTBLANK(GD_CHAM_CONG!U343:AJ343)&gt;=16,1,0)</f>
        <v>0</v>
      </c>
      <c r="K342" s="49">
        <f>VLOOKUP(B342,GD_LCD_HS_LNS!$B$4:$E$914,4,FALSE)</f>
        <v>4456000</v>
      </c>
      <c r="L342" s="49">
        <f t="shared" si="1"/>
        <v>356480</v>
      </c>
      <c r="M342" s="173">
        <f t="shared" si="2"/>
        <v>66840</v>
      </c>
      <c r="N342" s="173">
        <f t="shared" si="3"/>
        <v>44560</v>
      </c>
      <c r="O342" s="173">
        <f t="shared" si="4"/>
        <v>467880</v>
      </c>
      <c r="P342" s="173">
        <f>VLOOKUP(B342,GD_CHAM_CONG!$C$1:$BI$778,58,FALSE)</f>
        <v>0</v>
      </c>
      <c r="Q342">
        <f>VLOOKUP(B342,GD_CHAM_CONG!$C$1:$BJ$778,59,FALSE)</f>
        <v>0</v>
      </c>
    </row>
    <row r="343" spans="1:17" ht="14.25">
      <c r="A343" s="36">
        <v>339</v>
      </c>
      <c r="B343" s="38">
        <f>RPT_DOAN_PHI!B343</f>
        <v>10757</v>
      </c>
      <c r="C343" s="38" t="str">
        <f>RPT_DOAN_PHI!C343</f>
        <v>Nguyễn Văn Quý</v>
      </c>
      <c r="D343" s="38" t="str">
        <f>RPT_DOAN_PHI!D343</f>
        <v>NV Lái xe - VHTTB</v>
      </c>
      <c r="E343" s="139"/>
      <c r="F343" s="145" t="str">
        <f>VLOOKUP($B343,GD_CHUNG!$B$5:$J$912,6,FALSE)</f>
        <v>HDKX</v>
      </c>
      <c r="G343" s="145">
        <f>VLOOKUP($B343,GD_CHUNG!$B$5:$J$912,7,FALSE)</f>
        <v>0</v>
      </c>
      <c r="H343" s="145">
        <f>VLOOKUP($B343,GD_CHUNG!$B$5:$J$912,8,FALSE)</f>
        <v>0</v>
      </c>
      <c r="I343" s="145">
        <f>VLOOKUP($B343,GD_CHUNG!$B$5:$J$912,9,FALSE)</f>
        <v>0</v>
      </c>
      <c r="J343" s="156">
        <f>IF(COUNTBLANK(GD_CHAM_CONG!U344:AJ344)&gt;=16,1,0)</f>
        <v>0</v>
      </c>
      <c r="K343" s="49">
        <f>VLOOKUP(B343,GD_LCD_HS_LNS!$B$4:$E$914,4,FALSE)</f>
        <v>4166000</v>
      </c>
      <c r="L343" s="49">
        <f t="shared" si="1"/>
        <v>333280</v>
      </c>
      <c r="M343" s="173">
        <f t="shared" si="2"/>
        <v>62490</v>
      </c>
      <c r="N343" s="173">
        <f t="shared" si="3"/>
        <v>41660</v>
      </c>
      <c r="O343" s="173">
        <f t="shared" si="4"/>
        <v>437430</v>
      </c>
      <c r="P343" s="173">
        <f>VLOOKUP(B343,GD_CHAM_CONG!$C$1:$BI$778,58,FALSE)</f>
        <v>0</v>
      </c>
      <c r="Q343">
        <f>VLOOKUP(B343,GD_CHAM_CONG!$C$1:$BJ$778,59,FALSE)</f>
        <v>0</v>
      </c>
    </row>
    <row r="344" spans="1:17" ht="14.25">
      <c r="A344" s="36">
        <v>340</v>
      </c>
      <c r="B344" s="38">
        <f>RPT_DOAN_PHI!B344</f>
        <v>10759</v>
      </c>
      <c r="C344" s="38" t="str">
        <f>RPT_DOAN_PHI!C344</f>
        <v>Nguyễn Anh Đức</v>
      </c>
      <c r="D344" s="38" t="str">
        <f>RPT_DOAN_PHI!D344</f>
        <v>Nv VS MB</v>
      </c>
      <c r="E344" s="139"/>
      <c r="F344" s="145" t="str">
        <f>VLOOKUP($B344,GD_CHUNG!$B$5:$J$912,6,FALSE)</f>
        <v>HDKX</v>
      </c>
      <c r="G344" s="145">
        <f>VLOOKUP($B344,GD_CHUNG!$B$5:$J$912,7,FALSE)</f>
        <v>0</v>
      </c>
      <c r="H344" s="145">
        <f>VLOOKUP($B344,GD_CHUNG!$B$5:$J$912,8,FALSE)</f>
        <v>0</v>
      </c>
      <c r="I344" s="145">
        <f>VLOOKUP($B344,GD_CHUNG!$B$5:$J$912,9,FALSE)</f>
        <v>0</v>
      </c>
      <c r="J344" s="156">
        <f>IF(COUNTBLANK(GD_CHAM_CONG!U345:AJ345)&gt;=16,1,0)</f>
        <v>0</v>
      </c>
      <c r="K344" s="49">
        <f>VLOOKUP(B344,GD_LCD_HS_LNS!$B$4:$E$914,4,FALSE)</f>
        <v>3100000</v>
      </c>
      <c r="L344" s="49">
        <f t="shared" si="1"/>
        <v>248000</v>
      </c>
      <c r="M344" s="173">
        <f t="shared" si="2"/>
        <v>46500</v>
      </c>
      <c r="N344" s="173">
        <f t="shared" si="3"/>
        <v>31000</v>
      </c>
      <c r="O344" s="173">
        <f t="shared" si="4"/>
        <v>325500</v>
      </c>
      <c r="P344" s="173">
        <f>VLOOKUP(B344,GD_CHAM_CONG!$C$1:$BI$778,58,FALSE)</f>
        <v>0</v>
      </c>
      <c r="Q344">
        <f>VLOOKUP(B344,GD_CHAM_CONG!$C$1:$BJ$778,59,FALSE)</f>
        <v>0</v>
      </c>
    </row>
    <row r="345" spans="1:17" ht="14.25">
      <c r="A345" s="36">
        <v>341</v>
      </c>
      <c r="B345" s="38">
        <f>RPT_DOAN_PHI!B345</f>
        <v>10760</v>
      </c>
      <c r="C345" s="38" t="str">
        <f>RPT_DOAN_PHI!C345</f>
        <v>Trần Thị Ngọc Lan</v>
      </c>
      <c r="D345" s="38" t="str">
        <f>RPT_DOAN_PHI!D345</f>
        <v>Nv VS MB</v>
      </c>
      <c r="E345" s="139"/>
      <c r="F345" s="145" t="str">
        <f>VLOOKUP($B345,GD_CHUNG!$B$5:$J$912,6,FALSE)</f>
        <v>HDKX</v>
      </c>
      <c r="G345" s="145">
        <f>VLOOKUP($B345,GD_CHUNG!$B$5:$J$912,7,FALSE)</f>
        <v>0</v>
      </c>
      <c r="H345" s="145">
        <f>VLOOKUP($B345,GD_CHUNG!$B$5:$J$912,8,FALSE)</f>
        <v>0</v>
      </c>
      <c r="I345" s="145">
        <f>VLOOKUP($B345,GD_CHUNG!$B$5:$J$912,9,FALSE)</f>
        <v>1</v>
      </c>
      <c r="J345" s="156">
        <f>IF(COUNTBLANK(GD_CHAM_CONG!U346:AJ346)&gt;=16,1,0)</f>
        <v>0</v>
      </c>
      <c r="K345" s="49">
        <f>VLOOKUP(B345,GD_LCD_HS_LNS!$B$4:$E$914,4,FALSE)</f>
        <v>3100000</v>
      </c>
      <c r="L345" s="49">
        <f t="shared" si="1"/>
        <v>0</v>
      </c>
      <c r="M345" s="173">
        <f t="shared" si="2"/>
        <v>0</v>
      </c>
      <c r="N345" s="173">
        <f t="shared" si="3"/>
        <v>0</v>
      </c>
      <c r="O345" s="173">
        <f t="shared" si="4"/>
        <v>0</v>
      </c>
      <c r="P345" s="173">
        <f>VLOOKUP(B345,GD_CHAM_CONG!$C$1:$BI$778,58,FALSE)</f>
        <v>0</v>
      </c>
      <c r="Q345">
        <f>VLOOKUP(B345,GD_CHAM_CONG!$C$1:$BJ$778,59,FALSE)</f>
        <v>0</v>
      </c>
    </row>
    <row r="346" spans="1:17" ht="14.25">
      <c r="A346" s="36">
        <v>342</v>
      </c>
      <c r="B346" s="38">
        <f>RPT_DOAN_PHI!B346</f>
        <v>10761</v>
      </c>
      <c r="C346" s="38" t="str">
        <f>RPT_DOAN_PHI!C346</f>
        <v>Nguyễn Thị Anh Thơ</v>
      </c>
      <c r="D346" s="38" t="str">
        <f>RPT_DOAN_PHI!D346</f>
        <v>Nv VS MB</v>
      </c>
      <c r="E346" s="139"/>
      <c r="F346" s="145" t="str">
        <f>VLOOKUP($B346,GD_CHUNG!$B$5:$J$912,6,FALSE)</f>
        <v>HDKX</v>
      </c>
      <c r="G346" s="145">
        <f>VLOOKUP($B346,GD_CHUNG!$B$5:$J$912,7,FALSE)</f>
        <v>0</v>
      </c>
      <c r="H346" s="145">
        <f>VLOOKUP($B346,GD_CHUNG!$B$5:$J$912,8,FALSE)</f>
        <v>0</v>
      </c>
      <c r="I346" s="145">
        <f>VLOOKUP($B346,GD_CHUNG!$B$5:$J$912,9,FALSE)</f>
        <v>0</v>
      </c>
      <c r="J346" s="156">
        <f>IF(COUNTBLANK(GD_CHAM_CONG!U347:AJ347)&gt;=16,1,0)</f>
        <v>0</v>
      </c>
      <c r="K346" s="49">
        <f>VLOOKUP(B346,GD_LCD_HS_LNS!$B$4:$E$914,4,FALSE)</f>
        <v>3100000</v>
      </c>
      <c r="L346" s="49">
        <f t="shared" si="1"/>
        <v>248000</v>
      </c>
      <c r="M346" s="173">
        <f t="shared" si="2"/>
        <v>46500</v>
      </c>
      <c r="N346" s="173">
        <f t="shared" si="3"/>
        <v>31000</v>
      </c>
      <c r="O346" s="173">
        <f t="shared" si="4"/>
        <v>325500</v>
      </c>
      <c r="P346" s="173">
        <f>VLOOKUP(B346,GD_CHAM_CONG!$C$1:$BI$778,58,FALSE)</f>
        <v>0</v>
      </c>
      <c r="Q346">
        <f>VLOOKUP(B346,GD_CHAM_CONG!$C$1:$BJ$778,59,FALSE)</f>
        <v>0</v>
      </c>
    </row>
    <row r="347" spans="1:17" ht="14.25">
      <c r="A347" s="36">
        <v>343</v>
      </c>
      <c r="B347" s="38">
        <f>RPT_DOAN_PHI!B347</f>
        <v>10762</v>
      </c>
      <c r="C347" s="38" t="str">
        <f>RPT_DOAN_PHI!C347</f>
        <v>Nguyễn Thị Kim Thu</v>
      </c>
      <c r="D347" s="38" t="str">
        <f>RPT_DOAN_PHI!D347</f>
        <v>Nv VS MB</v>
      </c>
      <c r="E347" s="139"/>
      <c r="F347" s="145" t="str">
        <f>VLOOKUP($B347,GD_CHUNG!$B$5:$J$912,6,FALSE)</f>
        <v>HDKX</v>
      </c>
      <c r="G347" s="145">
        <f>VLOOKUP($B347,GD_CHUNG!$B$5:$J$912,7,FALSE)</f>
        <v>0</v>
      </c>
      <c r="H347" s="145">
        <f>VLOOKUP($B347,GD_CHUNG!$B$5:$J$912,8,FALSE)</f>
        <v>0</v>
      </c>
      <c r="I347" s="145">
        <f>VLOOKUP($B347,GD_CHUNG!$B$5:$J$912,9,FALSE)</f>
        <v>0</v>
      </c>
      <c r="J347" s="156">
        <f>IF(COUNTBLANK(GD_CHAM_CONG!U348:AJ348)&gt;=16,1,0)</f>
        <v>0</v>
      </c>
      <c r="K347" s="49">
        <f>VLOOKUP(B347,GD_LCD_HS_LNS!$B$4:$E$914,4,FALSE)</f>
        <v>3720000</v>
      </c>
      <c r="L347" s="49">
        <f t="shared" si="1"/>
        <v>297600</v>
      </c>
      <c r="M347" s="173">
        <f t="shared" si="2"/>
        <v>55800</v>
      </c>
      <c r="N347" s="173">
        <f t="shared" si="3"/>
        <v>37200</v>
      </c>
      <c r="O347" s="173">
        <f t="shared" si="4"/>
        <v>390600</v>
      </c>
      <c r="P347" s="173">
        <f>VLOOKUP(B347,GD_CHAM_CONG!$C$1:$BI$778,58,FALSE)</f>
        <v>0</v>
      </c>
      <c r="Q347">
        <f>VLOOKUP(B347,GD_CHAM_CONG!$C$1:$BJ$778,59,FALSE)</f>
        <v>0</v>
      </c>
    </row>
    <row r="348" spans="1:17" ht="14.25">
      <c r="A348" s="36">
        <v>344</v>
      </c>
      <c r="B348" s="38">
        <f>RPT_DOAN_PHI!B348</f>
        <v>10763</v>
      </c>
      <c r="C348" s="38" t="str">
        <f>RPT_DOAN_PHI!C348</f>
        <v>Nguyễn Thị Ngà</v>
      </c>
      <c r="D348" s="38" t="str">
        <f>RPT_DOAN_PHI!D348</f>
        <v>Nv VS MB</v>
      </c>
      <c r="E348" s="139"/>
      <c r="F348" s="145" t="str">
        <f>VLOOKUP($B348,GD_CHUNG!$B$5:$J$912,6,FALSE)</f>
        <v>HDKX</v>
      </c>
      <c r="G348" s="145">
        <f>VLOOKUP($B348,GD_CHUNG!$B$5:$J$912,7,FALSE)</f>
        <v>0</v>
      </c>
      <c r="H348" s="145">
        <f>VLOOKUP($B348,GD_CHUNG!$B$5:$J$912,8,FALSE)</f>
        <v>0</v>
      </c>
      <c r="I348" s="145">
        <f>VLOOKUP($B348,GD_CHUNG!$B$5:$J$912,9,FALSE)</f>
        <v>0</v>
      </c>
      <c r="J348" s="156">
        <f>IF(COUNTBLANK(GD_CHAM_CONG!U349:AJ349)&gt;=16,1,0)</f>
        <v>0</v>
      </c>
      <c r="K348" s="49">
        <f>VLOOKUP(B348,GD_LCD_HS_LNS!$B$4:$E$914,4,FALSE)</f>
        <v>3720000</v>
      </c>
      <c r="L348" s="49">
        <f t="shared" si="1"/>
        <v>297600</v>
      </c>
      <c r="M348" s="173">
        <f t="shared" si="2"/>
        <v>55800</v>
      </c>
      <c r="N348" s="173">
        <f t="shared" si="3"/>
        <v>37200</v>
      </c>
      <c r="O348" s="173">
        <f t="shared" si="4"/>
        <v>390600</v>
      </c>
      <c r="P348" s="173">
        <f>VLOOKUP(B348,GD_CHAM_CONG!$C$1:$BI$778,58,FALSE)</f>
        <v>0</v>
      </c>
      <c r="Q348">
        <f>VLOOKUP(B348,GD_CHAM_CONG!$C$1:$BJ$778,59,FALSE)</f>
        <v>0</v>
      </c>
    </row>
    <row r="349" spans="1:17" ht="14.25">
      <c r="A349" s="36">
        <v>345</v>
      </c>
      <c r="B349" s="38">
        <f>RPT_DOAN_PHI!B349</f>
        <v>10764</v>
      </c>
      <c r="C349" s="38" t="str">
        <f>RPT_DOAN_PHI!C349</f>
        <v>Nguyễn Thị Kim Anh</v>
      </c>
      <c r="D349" s="38" t="str">
        <f>RPT_DOAN_PHI!D349</f>
        <v>Nv VS MB</v>
      </c>
      <c r="E349" s="139"/>
      <c r="F349" s="145" t="str">
        <f>VLOOKUP($B349,GD_CHUNG!$B$5:$J$912,6,FALSE)</f>
        <v>HDKX</v>
      </c>
      <c r="G349" s="145">
        <f>VLOOKUP($B349,GD_CHUNG!$B$5:$J$912,7,FALSE)</f>
        <v>0</v>
      </c>
      <c r="H349" s="145">
        <f>VLOOKUP($B349,GD_CHUNG!$B$5:$J$912,8,FALSE)</f>
        <v>0</v>
      </c>
      <c r="I349" s="145">
        <f>VLOOKUP($B349,GD_CHUNG!$B$5:$J$912,9,FALSE)</f>
        <v>0</v>
      </c>
      <c r="J349" s="156">
        <f>IF(COUNTBLANK(GD_CHAM_CONG!U350:AJ350)&gt;=16,1,0)</f>
        <v>0</v>
      </c>
      <c r="K349" s="49">
        <f>VLOOKUP(B349,GD_LCD_HS_LNS!$B$4:$E$914,4,FALSE)</f>
        <v>3100000</v>
      </c>
      <c r="L349" s="49">
        <f t="shared" si="1"/>
        <v>248000</v>
      </c>
      <c r="M349" s="173">
        <f t="shared" si="2"/>
        <v>46500</v>
      </c>
      <c r="N349" s="173">
        <f t="shared" si="3"/>
        <v>31000</v>
      </c>
      <c r="O349" s="173">
        <f t="shared" si="4"/>
        <v>325500</v>
      </c>
      <c r="P349" s="173">
        <f>VLOOKUP(B349,GD_CHAM_CONG!$C$1:$BI$778,58,FALSE)</f>
        <v>0</v>
      </c>
      <c r="Q349">
        <f>VLOOKUP(B349,GD_CHAM_CONG!$C$1:$BJ$778,59,FALSE)</f>
        <v>0</v>
      </c>
    </row>
    <row r="350" spans="1:17" ht="14.25">
      <c r="A350" s="36">
        <v>346</v>
      </c>
      <c r="B350" s="38">
        <f>RPT_DOAN_PHI!B350</f>
        <v>10766</v>
      </c>
      <c r="C350" s="38" t="str">
        <f>RPT_DOAN_PHI!C350</f>
        <v>Nguyễn Thị Mai</v>
      </c>
      <c r="D350" s="38" t="str">
        <f>RPT_DOAN_PHI!D350</f>
        <v>Nv VS MB</v>
      </c>
      <c r="E350" s="139"/>
      <c r="F350" s="145" t="str">
        <f>VLOOKUP($B350,GD_CHUNG!$B$5:$J$912,6,FALSE)</f>
        <v>HD3N</v>
      </c>
      <c r="G350" s="145">
        <f>VLOOKUP($B350,GD_CHUNG!$B$5:$J$912,7,FALSE)</f>
        <v>0</v>
      </c>
      <c r="H350" s="145">
        <f>VLOOKUP($B350,GD_CHUNG!$B$5:$J$912,8,FALSE)</f>
        <v>0</v>
      </c>
      <c r="I350" s="145">
        <f>VLOOKUP($B350,GD_CHUNG!$B$5:$J$912,9,FALSE)</f>
        <v>0</v>
      </c>
      <c r="J350" s="156">
        <f>IF(COUNTBLANK(GD_CHAM_CONG!U351:AJ351)&gt;=16,1,0)</f>
        <v>0</v>
      </c>
      <c r="K350" s="49">
        <f>VLOOKUP(B350,GD_LCD_HS_LNS!$B$4:$E$914,4,FALSE)</f>
        <v>3100000</v>
      </c>
      <c r="L350" s="49">
        <f t="shared" si="1"/>
        <v>248000</v>
      </c>
      <c r="M350" s="173">
        <f t="shared" si="2"/>
        <v>46500</v>
      </c>
      <c r="N350" s="173">
        <f t="shared" si="3"/>
        <v>31000</v>
      </c>
      <c r="O350" s="173">
        <f t="shared" si="4"/>
        <v>325500</v>
      </c>
      <c r="P350" s="173">
        <f>VLOOKUP(B350,GD_CHAM_CONG!$C$1:$BI$778,58,FALSE)</f>
        <v>0</v>
      </c>
      <c r="Q350">
        <f>VLOOKUP(B350,GD_CHAM_CONG!$C$1:$BJ$778,59,FALSE)</f>
        <v>0</v>
      </c>
    </row>
    <row r="351" spans="1:17" ht="14.25">
      <c r="A351" s="36">
        <v>347</v>
      </c>
      <c r="B351" s="38">
        <f>RPT_DOAN_PHI!B351</f>
        <v>10767</v>
      </c>
      <c r="C351" s="38" t="str">
        <f>RPT_DOAN_PHI!C351</f>
        <v>Nguyễn Thị Huệ</v>
      </c>
      <c r="D351" s="38" t="str">
        <f>RPT_DOAN_PHI!D351</f>
        <v>Nv VS MB</v>
      </c>
      <c r="E351" s="139"/>
      <c r="F351" s="145" t="str">
        <f>VLOOKUP($B351,GD_CHUNG!$B$5:$J$912,6,FALSE)</f>
        <v>HD3N</v>
      </c>
      <c r="G351" s="145">
        <f>VLOOKUP($B351,GD_CHUNG!$B$5:$J$912,7,FALSE)</f>
        <v>0</v>
      </c>
      <c r="H351" s="145">
        <f>VLOOKUP($B351,GD_CHUNG!$B$5:$J$912,8,FALSE)</f>
        <v>0</v>
      </c>
      <c r="I351" s="145">
        <f>VLOOKUP($B351,GD_CHUNG!$B$5:$J$912,9,FALSE)</f>
        <v>0</v>
      </c>
      <c r="J351" s="156">
        <f>IF(COUNTBLANK(GD_CHAM_CONG!U352:AJ352)&gt;=16,1,0)</f>
        <v>0</v>
      </c>
      <c r="K351" s="49">
        <f>VLOOKUP(B351,GD_LCD_HS_LNS!$B$4:$E$914,4,FALSE)</f>
        <v>3100000</v>
      </c>
      <c r="L351" s="49">
        <f t="shared" si="1"/>
        <v>248000</v>
      </c>
      <c r="M351" s="173">
        <f t="shared" si="2"/>
        <v>46500</v>
      </c>
      <c r="N351" s="173">
        <f t="shared" si="3"/>
        <v>31000</v>
      </c>
      <c r="O351" s="173">
        <f t="shared" si="4"/>
        <v>325500</v>
      </c>
      <c r="P351" s="173">
        <f>VLOOKUP(B351,GD_CHAM_CONG!$C$1:$BI$778,58,FALSE)</f>
        <v>0</v>
      </c>
      <c r="Q351">
        <f>VLOOKUP(B351,GD_CHAM_CONG!$C$1:$BJ$778,59,FALSE)</f>
        <v>0</v>
      </c>
    </row>
    <row r="352" spans="1:17" ht="14.25">
      <c r="A352" s="36">
        <v>348</v>
      </c>
      <c r="B352" s="38">
        <f>RPT_DOAN_PHI!B352</f>
        <v>10768</v>
      </c>
      <c r="C352" s="38" t="str">
        <f>RPT_DOAN_PHI!C352</f>
        <v>Trần Duyên Hải</v>
      </c>
      <c r="D352" s="38" t="str">
        <f>RPT_DOAN_PHI!D352</f>
        <v>Nv VS MB</v>
      </c>
      <c r="E352" s="139"/>
      <c r="F352" s="145" t="str">
        <f>VLOOKUP($B352,GD_CHUNG!$B$5:$J$912,6,FALSE)</f>
        <v>HD3N</v>
      </c>
      <c r="G352" s="145">
        <f>VLOOKUP($B352,GD_CHUNG!$B$5:$J$912,7,FALSE)</f>
        <v>0</v>
      </c>
      <c r="H352" s="145">
        <f>VLOOKUP($B352,GD_CHUNG!$B$5:$J$912,8,FALSE)</f>
        <v>0</v>
      </c>
      <c r="I352" s="145">
        <f>VLOOKUP($B352,GD_CHUNG!$B$5:$J$912,9,FALSE)</f>
        <v>0</v>
      </c>
      <c r="J352" s="156">
        <f>IF(COUNTBLANK(GD_CHAM_CONG!U353:AJ353)&gt;=16,1,0)</f>
        <v>0</v>
      </c>
      <c r="K352" s="49">
        <f>VLOOKUP(B352,GD_LCD_HS_LNS!$B$4:$E$914,4,FALSE)</f>
        <v>3100000</v>
      </c>
      <c r="L352" s="49">
        <f t="shared" si="1"/>
        <v>248000</v>
      </c>
      <c r="M352" s="173">
        <f t="shared" si="2"/>
        <v>46500</v>
      </c>
      <c r="N352" s="173">
        <f t="shared" si="3"/>
        <v>31000</v>
      </c>
      <c r="O352" s="173">
        <f t="shared" si="4"/>
        <v>325500</v>
      </c>
      <c r="P352" s="173">
        <f>VLOOKUP(B352,GD_CHAM_CONG!$C$1:$BI$778,58,FALSE)</f>
        <v>0</v>
      </c>
      <c r="Q352">
        <f>VLOOKUP(B352,GD_CHAM_CONG!$C$1:$BJ$778,59,FALSE)</f>
        <v>0</v>
      </c>
    </row>
    <row r="353" spans="1:17" ht="14.25">
      <c r="A353" s="36">
        <v>349</v>
      </c>
      <c r="B353" s="38">
        <f>RPT_DOAN_PHI!B353</f>
        <v>10769</v>
      </c>
      <c r="C353" s="38" t="str">
        <f>RPT_DOAN_PHI!C353</f>
        <v>Nguyễn Thị Hải Yến</v>
      </c>
      <c r="D353" s="38" t="str">
        <f>RPT_DOAN_PHI!D353</f>
        <v>Nv VS MB</v>
      </c>
      <c r="E353" s="139"/>
      <c r="F353" s="145" t="str">
        <f>VLOOKUP($B353,GD_CHUNG!$B$5:$J$912,6,FALSE)</f>
        <v>HD3N</v>
      </c>
      <c r="G353" s="145">
        <f>VLOOKUP($B353,GD_CHUNG!$B$5:$J$912,7,FALSE)</f>
        <v>0</v>
      </c>
      <c r="H353" s="145">
        <f>VLOOKUP($B353,GD_CHUNG!$B$5:$J$912,8,FALSE)</f>
        <v>0</v>
      </c>
      <c r="I353" s="145">
        <f>VLOOKUP($B353,GD_CHUNG!$B$5:$J$912,9,FALSE)</f>
        <v>0</v>
      </c>
      <c r="J353" s="156">
        <f>IF(COUNTBLANK(GD_CHAM_CONG!U354:AJ354)&gt;=16,1,0)</f>
        <v>0</v>
      </c>
      <c r="K353" s="49">
        <f>VLOOKUP(B353,GD_LCD_HS_LNS!$B$4:$E$914,4,FALSE)</f>
        <v>3100000</v>
      </c>
      <c r="L353" s="49">
        <f t="shared" si="1"/>
        <v>248000</v>
      </c>
      <c r="M353" s="173">
        <f t="shared" si="2"/>
        <v>46500</v>
      </c>
      <c r="N353" s="173">
        <f t="shared" si="3"/>
        <v>31000</v>
      </c>
      <c r="O353" s="173">
        <f t="shared" si="4"/>
        <v>325500</v>
      </c>
      <c r="P353" s="173">
        <f>VLOOKUP(B353,GD_CHAM_CONG!$C$1:$BI$778,58,FALSE)</f>
        <v>0</v>
      </c>
      <c r="Q353">
        <f>VLOOKUP(B353,GD_CHAM_CONG!$C$1:$BJ$778,59,FALSE)</f>
        <v>0</v>
      </c>
    </row>
    <row r="354" spans="1:17" ht="14.25">
      <c r="A354" s="36">
        <v>350</v>
      </c>
      <c r="B354" s="38">
        <f>RPT_DOAN_PHI!B354</f>
        <v>10770</v>
      </c>
      <c r="C354" s="38" t="str">
        <f>RPT_DOAN_PHI!C354</f>
        <v>Trần Trọng Anh Chí</v>
      </c>
      <c r="D354" s="38" t="str">
        <f>RPT_DOAN_PHI!D354</f>
        <v>Nv VS MB</v>
      </c>
      <c r="E354" s="139"/>
      <c r="F354" s="145" t="str">
        <f>VLOOKUP($B354,GD_CHUNG!$B$5:$J$912,6,FALSE)</f>
        <v>HD3N</v>
      </c>
      <c r="G354" s="145">
        <f>VLOOKUP($B354,GD_CHUNG!$B$5:$J$912,7,FALSE)</f>
        <v>0</v>
      </c>
      <c r="H354" s="145">
        <f>VLOOKUP($B354,GD_CHUNG!$B$5:$J$912,8,FALSE)</f>
        <v>0</v>
      </c>
      <c r="I354" s="145">
        <f>VLOOKUP($B354,GD_CHUNG!$B$5:$J$912,9,FALSE)</f>
        <v>0</v>
      </c>
      <c r="J354" s="156">
        <f>IF(COUNTBLANK(GD_CHAM_CONG!U355:AJ355)&gt;=16,1,0)</f>
        <v>0</v>
      </c>
      <c r="K354" s="49">
        <f>VLOOKUP(B354,GD_LCD_HS_LNS!$B$4:$E$914,4,FALSE)</f>
        <v>3100000</v>
      </c>
      <c r="L354" s="49">
        <f t="shared" si="1"/>
        <v>248000</v>
      </c>
      <c r="M354" s="173">
        <f t="shared" si="2"/>
        <v>46500</v>
      </c>
      <c r="N354" s="173">
        <f t="shared" si="3"/>
        <v>31000</v>
      </c>
      <c r="O354" s="173">
        <f t="shared" si="4"/>
        <v>325500</v>
      </c>
      <c r="P354" s="173">
        <f>VLOOKUP(B354,GD_CHAM_CONG!$C$1:$BI$778,58,FALSE)</f>
        <v>0</v>
      </c>
      <c r="Q354">
        <f>VLOOKUP(B354,GD_CHAM_CONG!$C$1:$BJ$778,59,FALSE)</f>
        <v>0</v>
      </c>
    </row>
    <row r="355" spans="1:17" ht="14.25">
      <c r="A355" s="36">
        <v>351</v>
      </c>
      <c r="B355" s="38">
        <f>RPT_DOAN_PHI!B355</f>
        <v>10771</v>
      </c>
      <c r="C355" s="38" t="str">
        <f>RPT_DOAN_PHI!C355</f>
        <v>Trần Thị Thu Thuỷ</v>
      </c>
      <c r="D355" s="38" t="str">
        <f>RPT_DOAN_PHI!D355</f>
        <v>Nv VS MB</v>
      </c>
      <c r="E355" s="139"/>
      <c r="F355" s="145" t="str">
        <f>VLOOKUP($B355,GD_CHUNG!$B$5:$J$912,6,FALSE)</f>
        <v>HD3N</v>
      </c>
      <c r="G355" s="145">
        <f>VLOOKUP($B355,GD_CHUNG!$B$5:$J$912,7,FALSE)</f>
        <v>0</v>
      </c>
      <c r="H355" s="145">
        <f>VLOOKUP($B355,GD_CHUNG!$B$5:$J$912,8,FALSE)</f>
        <v>0</v>
      </c>
      <c r="I355" s="145">
        <f>VLOOKUP($B355,GD_CHUNG!$B$5:$J$912,9,FALSE)</f>
        <v>1</v>
      </c>
      <c r="J355" s="156">
        <f>IF(COUNTBLANK(GD_CHAM_CONG!U356:AJ356)&gt;=16,1,0)</f>
        <v>0</v>
      </c>
      <c r="K355" s="49">
        <f>VLOOKUP(B355,GD_LCD_HS_LNS!$B$4:$E$914,4,FALSE)</f>
        <v>3100000</v>
      </c>
      <c r="L355" s="49">
        <f t="shared" si="1"/>
        <v>0</v>
      </c>
      <c r="M355" s="173">
        <f t="shared" si="2"/>
        <v>0</v>
      </c>
      <c r="N355" s="173">
        <f t="shared" si="3"/>
        <v>0</v>
      </c>
      <c r="O355" s="173">
        <f t="shared" si="4"/>
        <v>0</v>
      </c>
      <c r="P355" s="173">
        <f>VLOOKUP(B355,GD_CHAM_CONG!$C$1:$BI$778,58,FALSE)</f>
        <v>0</v>
      </c>
      <c r="Q355">
        <f>VLOOKUP(B355,GD_CHAM_CONG!$C$1:$BJ$778,59,FALSE)</f>
        <v>0</v>
      </c>
    </row>
    <row r="356" spans="1:17" ht="14.25">
      <c r="A356" s="36">
        <v>352</v>
      </c>
      <c r="B356" s="38">
        <f>RPT_DOAN_PHI!B356</f>
        <v>10772</v>
      </c>
      <c r="C356" s="38" t="str">
        <f>RPT_DOAN_PHI!C356</f>
        <v>Đậu Thị Hồng Nguyệt</v>
      </c>
      <c r="D356" s="38" t="str">
        <f>RPT_DOAN_PHI!D356</f>
        <v>Nv VS MB</v>
      </c>
      <c r="E356" s="139"/>
      <c r="F356" s="145" t="str">
        <f>VLOOKUP($B356,GD_CHUNG!$B$5:$J$912,6,FALSE)</f>
        <v>HDKX</v>
      </c>
      <c r="G356" s="145">
        <f>VLOOKUP($B356,GD_CHUNG!$B$5:$J$912,7,FALSE)</f>
        <v>0</v>
      </c>
      <c r="H356" s="145">
        <f>VLOOKUP($B356,GD_CHUNG!$B$5:$J$912,8,FALSE)</f>
        <v>0</v>
      </c>
      <c r="I356" s="145">
        <f>VLOOKUP($B356,GD_CHUNG!$B$5:$J$912,9,FALSE)</f>
        <v>0</v>
      </c>
      <c r="J356" s="156">
        <f>IF(COUNTBLANK(GD_CHAM_CONG!U357:AJ357)&gt;=16,1,0)</f>
        <v>0</v>
      </c>
      <c r="K356" s="49">
        <f>VLOOKUP(B356,GD_LCD_HS_LNS!$B$4:$E$914,4,FALSE)</f>
        <v>3100000</v>
      </c>
      <c r="L356" s="49">
        <f t="shared" si="1"/>
        <v>248000</v>
      </c>
      <c r="M356" s="173">
        <f t="shared" si="2"/>
        <v>46500</v>
      </c>
      <c r="N356" s="173">
        <f t="shared" si="3"/>
        <v>31000</v>
      </c>
      <c r="O356" s="173">
        <f t="shared" si="4"/>
        <v>325500</v>
      </c>
      <c r="P356" s="173">
        <f>VLOOKUP(B356,GD_CHAM_CONG!$C$1:$BI$778,58,FALSE)</f>
        <v>0</v>
      </c>
      <c r="Q356">
        <f>VLOOKUP(B356,GD_CHAM_CONG!$C$1:$BJ$778,59,FALSE)</f>
        <v>0</v>
      </c>
    </row>
    <row r="357" spans="1:17" ht="14.25">
      <c r="A357" s="36">
        <v>353</v>
      </c>
      <c r="B357" s="38">
        <f>RPT_DOAN_PHI!B357</f>
        <v>10773</v>
      </c>
      <c r="C357" s="38" t="str">
        <f>RPT_DOAN_PHI!C357</f>
        <v>Nguyễn Thị Mến</v>
      </c>
      <c r="D357" s="38" t="str">
        <f>RPT_DOAN_PHI!D357</f>
        <v>Nv VS MB</v>
      </c>
      <c r="E357" s="139"/>
      <c r="F357" s="145" t="str">
        <f>VLOOKUP($B357,GD_CHUNG!$B$5:$J$912,6,FALSE)</f>
        <v>HDKX</v>
      </c>
      <c r="G357" s="145">
        <f>VLOOKUP($B357,GD_CHUNG!$B$5:$J$912,7,FALSE)</f>
        <v>0</v>
      </c>
      <c r="H357" s="145">
        <f>VLOOKUP($B357,GD_CHUNG!$B$5:$J$912,8,FALSE)</f>
        <v>0</v>
      </c>
      <c r="I357" s="145">
        <f>VLOOKUP($B357,GD_CHUNG!$B$5:$J$912,9,FALSE)</f>
        <v>0</v>
      </c>
      <c r="J357" s="156">
        <f>IF(COUNTBLANK(GD_CHAM_CONG!U358:AJ358)&gt;=16,1,0)</f>
        <v>0</v>
      </c>
      <c r="K357" s="49">
        <f>VLOOKUP(B357,GD_LCD_HS_LNS!$B$4:$E$914,4,FALSE)</f>
        <v>3100000</v>
      </c>
      <c r="L357" s="49">
        <f t="shared" si="1"/>
        <v>248000</v>
      </c>
      <c r="M357" s="173">
        <f t="shared" si="2"/>
        <v>46500</v>
      </c>
      <c r="N357" s="173">
        <f t="shared" si="3"/>
        <v>31000</v>
      </c>
      <c r="O357" s="173">
        <f t="shared" si="4"/>
        <v>325500</v>
      </c>
      <c r="P357" s="173">
        <f>VLOOKUP(B357,GD_CHAM_CONG!$C$1:$BI$778,58,FALSE)</f>
        <v>0</v>
      </c>
      <c r="Q357">
        <f>VLOOKUP(B357,GD_CHAM_CONG!$C$1:$BJ$778,59,FALSE)</f>
        <v>0</v>
      </c>
    </row>
    <row r="358" spans="1:17" ht="14.25">
      <c r="A358" s="36">
        <v>354</v>
      </c>
      <c r="B358" s="38">
        <f>RPT_DOAN_PHI!B358</f>
        <v>10774</v>
      </c>
      <c r="C358" s="38" t="str">
        <f>RPT_DOAN_PHI!C358</f>
        <v>Lò Thị Phượng</v>
      </c>
      <c r="D358" s="38" t="str">
        <f>RPT_DOAN_PHI!D358</f>
        <v>Nv VS MB</v>
      </c>
      <c r="E358" s="139"/>
      <c r="F358" s="145" t="str">
        <f>VLOOKUP($B358,GD_CHUNG!$B$5:$J$912,6,FALSE)</f>
        <v>HDKX</v>
      </c>
      <c r="G358" s="145">
        <f>VLOOKUP($B358,GD_CHUNG!$B$5:$J$912,7,FALSE)</f>
        <v>0</v>
      </c>
      <c r="H358" s="145">
        <f>VLOOKUP($B358,GD_CHUNG!$B$5:$J$912,8,FALSE)</f>
        <v>0</v>
      </c>
      <c r="I358" s="145">
        <f>VLOOKUP($B358,GD_CHUNG!$B$5:$J$912,9,FALSE)</f>
        <v>0</v>
      </c>
      <c r="J358" s="156">
        <f>IF(COUNTBLANK(GD_CHAM_CONG!U359:AJ359)&gt;=16,1,0)</f>
        <v>0</v>
      </c>
      <c r="K358" s="49">
        <f>VLOOKUP(B358,GD_LCD_HS_LNS!$B$4:$E$914,4,FALSE)</f>
        <v>3100000</v>
      </c>
      <c r="L358" s="49">
        <f t="shared" si="1"/>
        <v>248000</v>
      </c>
      <c r="M358" s="173">
        <f t="shared" si="2"/>
        <v>46500</v>
      </c>
      <c r="N358" s="173">
        <f t="shared" si="3"/>
        <v>31000</v>
      </c>
      <c r="O358" s="173">
        <f t="shared" si="4"/>
        <v>325500</v>
      </c>
      <c r="P358" s="173">
        <f>VLOOKUP(B358,GD_CHAM_CONG!$C$1:$BI$778,58,FALSE)</f>
        <v>0</v>
      </c>
      <c r="Q358">
        <f>VLOOKUP(B358,GD_CHAM_CONG!$C$1:$BJ$778,59,FALSE)</f>
        <v>0</v>
      </c>
    </row>
    <row r="359" spans="1:17" ht="14.25">
      <c r="A359" s="36">
        <v>355</v>
      </c>
      <c r="B359" s="38">
        <f>RPT_DOAN_PHI!B359</f>
        <v>10775</v>
      </c>
      <c r="C359" s="38" t="str">
        <f>RPT_DOAN_PHI!C359</f>
        <v>Đặng Thị Thu Hường</v>
      </c>
      <c r="D359" s="38" t="str">
        <f>RPT_DOAN_PHI!D359</f>
        <v>Nv VS MB</v>
      </c>
      <c r="E359" s="139"/>
      <c r="F359" s="145" t="str">
        <f>VLOOKUP($B359,GD_CHUNG!$B$5:$J$912,6,FALSE)</f>
        <v>HDKX</v>
      </c>
      <c r="G359" s="145">
        <f>VLOOKUP($B359,GD_CHUNG!$B$5:$J$912,7,FALSE)</f>
        <v>0</v>
      </c>
      <c r="H359" s="145">
        <f>VLOOKUP($B359,GD_CHUNG!$B$5:$J$912,8,FALSE)</f>
        <v>0</v>
      </c>
      <c r="I359" s="145">
        <f>VLOOKUP($B359,GD_CHUNG!$B$5:$J$912,9,FALSE)</f>
        <v>0</v>
      </c>
      <c r="J359" s="156">
        <f>IF(COUNTBLANK(GD_CHAM_CONG!U360:AJ360)&gt;=16,1,0)</f>
        <v>0</v>
      </c>
      <c r="K359" s="49">
        <f>VLOOKUP(B359,GD_LCD_HS_LNS!$B$4:$E$914,4,FALSE)</f>
        <v>4456000</v>
      </c>
      <c r="L359" s="49">
        <f t="shared" si="1"/>
        <v>356480</v>
      </c>
      <c r="M359" s="173">
        <f t="shared" si="2"/>
        <v>66840</v>
      </c>
      <c r="N359" s="173">
        <f t="shared" si="3"/>
        <v>44560</v>
      </c>
      <c r="O359" s="173">
        <f t="shared" si="4"/>
        <v>467880</v>
      </c>
      <c r="P359" s="173">
        <f>VLOOKUP(B359,GD_CHAM_CONG!$C$1:$BI$778,58,FALSE)</f>
        <v>0</v>
      </c>
      <c r="Q359">
        <f>VLOOKUP(B359,GD_CHAM_CONG!$C$1:$BJ$778,59,FALSE)</f>
        <v>0</v>
      </c>
    </row>
    <row r="360" spans="1:17" ht="14.25">
      <c r="A360" s="36">
        <v>356</v>
      </c>
      <c r="B360" s="38">
        <f>RPT_DOAN_PHI!B360</f>
        <v>10776</v>
      </c>
      <c r="C360" s="38" t="str">
        <f>RPT_DOAN_PHI!C360</f>
        <v>Nguyễn Thị Thu</v>
      </c>
      <c r="D360" s="38" t="str">
        <f>RPT_DOAN_PHI!D360</f>
        <v>Nv VS MB</v>
      </c>
      <c r="E360" s="139"/>
      <c r="F360" s="145" t="str">
        <f>VLOOKUP($B360,GD_CHUNG!$B$5:$J$912,6,FALSE)</f>
        <v>HDKX</v>
      </c>
      <c r="G360" s="145">
        <f>VLOOKUP($B360,GD_CHUNG!$B$5:$J$912,7,FALSE)</f>
        <v>0</v>
      </c>
      <c r="H360" s="145">
        <f>VLOOKUP($B360,GD_CHUNG!$B$5:$J$912,8,FALSE)</f>
        <v>0</v>
      </c>
      <c r="I360" s="145">
        <f>VLOOKUP($B360,GD_CHUNG!$B$5:$J$912,9,FALSE)</f>
        <v>1</v>
      </c>
      <c r="J360" s="156">
        <f>IF(COUNTBLANK(GD_CHAM_CONG!U361:AJ361)&gt;=16,1,0)</f>
        <v>0</v>
      </c>
      <c r="K360" s="49">
        <f>VLOOKUP(B360,GD_LCD_HS_LNS!$B$4:$E$914,4,FALSE)</f>
        <v>3100000</v>
      </c>
      <c r="L360" s="49">
        <f t="shared" si="1"/>
        <v>0</v>
      </c>
      <c r="M360" s="173">
        <f t="shared" si="2"/>
        <v>0</v>
      </c>
      <c r="N360" s="173">
        <f t="shared" si="3"/>
        <v>0</v>
      </c>
      <c r="O360" s="173">
        <f t="shared" si="4"/>
        <v>0</v>
      </c>
      <c r="P360" s="173">
        <f>VLOOKUP(B360,GD_CHAM_CONG!$C$1:$BI$778,58,FALSE)</f>
        <v>0</v>
      </c>
      <c r="Q360">
        <f>VLOOKUP(B360,GD_CHAM_CONG!$C$1:$BJ$778,59,FALSE)</f>
        <v>0</v>
      </c>
    </row>
    <row r="361" spans="1:17" ht="14.25">
      <c r="A361" s="36">
        <v>357</v>
      </c>
      <c r="B361" s="38">
        <f>RPT_DOAN_PHI!B361</f>
        <v>10777</v>
      </c>
      <c r="C361" s="38" t="str">
        <f>RPT_DOAN_PHI!C361</f>
        <v>Nguyễn Thị Lý</v>
      </c>
      <c r="D361" s="38" t="str">
        <f>RPT_DOAN_PHI!D361</f>
        <v>Nv VS MB</v>
      </c>
      <c r="E361" s="139"/>
      <c r="F361" s="145" t="str">
        <f>VLOOKUP($B361,GD_CHUNG!$B$5:$J$912,6,FALSE)</f>
        <v>HDKX</v>
      </c>
      <c r="G361" s="145">
        <f>VLOOKUP($B361,GD_CHUNG!$B$5:$J$912,7,FALSE)</f>
        <v>0</v>
      </c>
      <c r="H361" s="145">
        <f>VLOOKUP($B361,GD_CHUNG!$B$5:$J$912,8,FALSE)</f>
        <v>0</v>
      </c>
      <c r="I361" s="145">
        <f>VLOOKUP($B361,GD_CHUNG!$B$5:$J$912,9,FALSE)</f>
        <v>0</v>
      </c>
      <c r="J361" s="156">
        <f>IF(COUNTBLANK(GD_CHAM_CONG!U362:AJ362)&gt;=16,1,0)</f>
        <v>0</v>
      </c>
      <c r="K361" s="49">
        <f>VLOOKUP(B361,GD_LCD_HS_LNS!$B$4:$E$914,4,FALSE)</f>
        <v>3100000</v>
      </c>
      <c r="L361" s="49">
        <f t="shared" si="1"/>
        <v>248000</v>
      </c>
      <c r="M361" s="173">
        <f t="shared" si="2"/>
        <v>46500</v>
      </c>
      <c r="N361" s="173">
        <f t="shared" si="3"/>
        <v>31000</v>
      </c>
      <c r="O361" s="173">
        <f t="shared" si="4"/>
        <v>325500</v>
      </c>
      <c r="P361" s="173">
        <f>VLOOKUP(B361,GD_CHAM_CONG!$C$1:$BI$778,58,FALSE)</f>
        <v>0</v>
      </c>
      <c r="Q361">
        <f>VLOOKUP(B361,GD_CHAM_CONG!$C$1:$BJ$778,59,FALSE)</f>
        <v>0</v>
      </c>
    </row>
    <row r="362" spans="1:17" ht="14.25">
      <c r="A362" s="36">
        <v>358</v>
      </c>
      <c r="B362" s="38">
        <f>RPT_DOAN_PHI!B362</f>
        <v>10780</v>
      </c>
      <c r="C362" s="38" t="str">
        <f>RPT_DOAN_PHI!C362</f>
        <v>Hoàng Hải Yến</v>
      </c>
      <c r="D362" s="38" t="str">
        <f>RPT_DOAN_PHI!D362</f>
        <v>Nv VS MB</v>
      </c>
      <c r="E362" s="139"/>
      <c r="F362" s="145" t="str">
        <f>VLOOKUP($B362,GD_CHUNG!$B$5:$J$912,6,FALSE)</f>
        <v>HDKX</v>
      </c>
      <c r="G362" s="145">
        <f>VLOOKUP($B362,GD_CHUNG!$B$5:$J$912,7,FALSE)</f>
        <v>0</v>
      </c>
      <c r="H362" s="145">
        <f>VLOOKUP($B362,GD_CHUNG!$B$5:$J$912,8,FALSE)</f>
        <v>0</v>
      </c>
      <c r="I362" s="145">
        <f>VLOOKUP($B362,GD_CHUNG!$B$5:$J$912,9,FALSE)</f>
        <v>0</v>
      </c>
      <c r="J362" s="156">
        <f>IF(COUNTBLANK(GD_CHAM_CONG!U363:AJ363)&gt;=16,1,0)</f>
        <v>0</v>
      </c>
      <c r="K362" s="49">
        <f>VLOOKUP(B362,GD_LCD_HS_LNS!$B$4:$E$914,4,FALSE)</f>
        <v>3100000</v>
      </c>
      <c r="L362" s="49">
        <f t="shared" si="1"/>
        <v>248000</v>
      </c>
      <c r="M362" s="173">
        <f t="shared" si="2"/>
        <v>46500</v>
      </c>
      <c r="N362" s="173">
        <f t="shared" si="3"/>
        <v>31000</v>
      </c>
      <c r="O362" s="173">
        <f t="shared" si="4"/>
        <v>325500</v>
      </c>
      <c r="P362" s="173">
        <f>VLOOKUP(B362,GD_CHAM_CONG!$C$1:$BI$778,58,FALSE)</f>
        <v>0</v>
      </c>
      <c r="Q362">
        <f>VLOOKUP(B362,GD_CHAM_CONG!$C$1:$BJ$778,59,FALSE)</f>
        <v>0</v>
      </c>
    </row>
    <row r="363" spans="1:17" ht="14.25">
      <c r="A363" s="36">
        <v>359</v>
      </c>
      <c r="B363" s="38">
        <f>RPT_DOAN_PHI!B363</f>
        <v>10781</v>
      </c>
      <c r="C363" s="38" t="str">
        <f>RPT_DOAN_PHI!C363</f>
        <v>Lê Phương Huyền</v>
      </c>
      <c r="D363" s="38" t="str">
        <f>RPT_DOAN_PHI!D363</f>
        <v>Nv VS MB</v>
      </c>
      <c r="E363" s="139"/>
      <c r="F363" s="145" t="str">
        <f>VLOOKUP($B363,GD_CHUNG!$B$5:$J$912,6,FALSE)</f>
        <v>HDKX</v>
      </c>
      <c r="G363" s="145">
        <f>VLOOKUP($B363,GD_CHUNG!$B$5:$J$912,7,FALSE)</f>
        <v>0</v>
      </c>
      <c r="H363" s="145">
        <f>VLOOKUP($B363,GD_CHUNG!$B$5:$J$912,8,FALSE)</f>
        <v>0</v>
      </c>
      <c r="I363" s="145">
        <f>VLOOKUP($B363,GD_CHUNG!$B$5:$J$912,9,FALSE)</f>
        <v>0</v>
      </c>
      <c r="J363" s="156">
        <f>IF(COUNTBLANK(GD_CHAM_CONG!U364:AJ364)&gt;=16,1,0)</f>
        <v>0</v>
      </c>
      <c r="K363" s="49">
        <f>VLOOKUP(B363,GD_LCD_HS_LNS!$B$4:$E$914,4,FALSE)</f>
        <v>3100000</v>
      </c>
      <c r="L363" s="49">
        <f t="shared" si="1"/>
        <v>248000</v>
      </c>
      <c r="M363" s="173">
        <f t="shared" si="2"/>
        <v>46500</v>
      </c>
      <c r="N363" s="173">
        <f t="shared" si="3"/>
        <v>31000</v>
      </c>
      <c r="O363" s="173">
        <f t="shared" si="4"/>
        <v>325500</v>
      </c>
      <c r="P363" s="173">
        <f>VLOOKUP(B363,GD_CHAM_CONG!$C$1:$BI$778,58,FALSE)</f>
        <v>0</v>
      </c>
      <c r="Q363">
        <f>VLOOKUP(B363,GD_CHAM_CONG!$C$1:$BJ$778,59,FALSE)</f>
        <v>0</v>
      </c>
    </row>
    <row r="364" spans="1:17" ht="14.25">
      <c r="A364" s="36">
        <v>360</v>
      </c>
      <c r="B364" s="38">
        <f>RPT_DOAN_PHI!B364</f>
        <v>10782</v>
      </c>
      <c r="C364" s="38" t="str">
        <f>RPT_DOAN_PHI!C364</f>
        <v>Phạm Thị Lan Phương</v>
      </c>
      <c r="D364" s="38" t="str">
        <f>RPT_DOAN_PHI!D364</f>
        <v>Nv VS MB</v>
      </c>
      <c r="E364" s="139"/>
      <c r="F364" s="145" t="str">
        <f>VLOOKUP($B364,GD_CHUNG!$B$5:$J$912,6,FALSE)</f>
        <v>HD3N</v>
      </c>
      <c r="G364" s="145">
        <f>VLOOKUP($B364,GD_CHUNG!$B$5:$J$912,7,FALSE)</f>
        <v>0</v>
      </c>
      <c r="H364" s="145">
        <f>VLOOKUP($B364,GD_CHUNG!$B$5:$J$912,8,FALSE)</f>
        <v>0</v>
      </c>
      <c r="I364" s="145">
        <f>VLOOKUP($B364,GD_CHUNG!$B$5:$J$912,9,FALSE)</f>
        <v>0</v>
      </c>
      <c r="J364" s="156">
        <f>IF(COUNTBLANK(GD_CHAM_CONG!U365:AJ365)&gt;=16,1,0)</f>
        <v>0</v>
      </c>
      <c r="K364" s="49">
        <f>VLOOKUP(B364,GD_LCD_HS_LNS!$B$4:$E$914,4,FALSE)</f>
        <v>3100000</v>
      </c>
      <c r="L364" s="49">
        <f t="shared" si="1"/>
        <v>248000</v>
      </c>
      <c r="M364" s="173">
        <f t="shared" si="2"/>
        <v>46500</v>
      </c>
      <c r="N364" s="173">
        <f t="shared" si="3"/>
        <v>31000</v>
      </c>
      <c r="O364" s="173">
        <f t="shared" si="4"/>
        <v>325500</v>
      </c>
      <c r="P364" s="173">
        <f>VLOOKUP(B364,GD_CHAM_CONG!$C$1:$BI$778,58,FALSE)</f>
        <v>0</v>
      </c>
      <c r="Q364">
        <f>VLOOKUP(B364,GD_CHAM_CONG!$C$1:$BJ$778,59,FALSE)</f>
        <v>0</v>
      </c>
    </row>
    <row r="365" spans="1:17" ht="14.25">
      <c r="A365" s="36">
        <v>361</v>
      </c>
      <c r="B365" s="38">
        <f>RPT_DOAN_PHI!B365</f>
        <v>10783</v>
      </c>
      <c r="C365" s="38" t="str">
        <f>RPT_DOAN_PHI!C365</f>
        <v>Phạm Thị Thúy Ngà</v>
      </c>
      <c r="D365" s="38" t="str">
        <f>RPT_DOAN_PHI!D365</f>
        <v>Nv VS MB</v>
      </c>
      <c r="E365" s="139"/>
      <c r="F365" s="145" t="str">
        <f>VLOOKUP($B365,GD_CHUNG!$B$5:$J$912,6,FALSE)</f>
        <v>HDKX</v>
      </c>
      <c r="G365" s="145">
        <f>VLOOKUP($B365,GD_CHUNG!$B$5:$J$912,7,FALSE)</f>
        <v>0</v>
      </c>
      <c r="H365" s="145">
        <f>VLOOKUP($B365,GD_CHUNG!$B$5:$J$912,8,FALSE)</f>
        <v>0</v>
      </c>
      <c r="I365" s="145">
        <f>VLOOKUP($B365,GD_CHUNG!$B$5:$J$912,9,FALSE)</f>
        <v>0</v>
      </c>
      <c r="J365" s="156">
        <f>IF(COUNTBLANK(GD_CHAM_CONG!U366:AJ366)&gt;=16,1,0)</f>
        <v>0</v>
      </c>
      <c r="K365" s="49">
        <f>VLOOKUP(B365,GD_LCD_HS_LNS!$B$4:$E$914,4,FALSE)</f>
        <v>3720000</v>
      </c>
      <c r="L365" s="49">
        <f t="shared" si="1"/>
        <v>297600</v>
      </c>
      <c r="M365" s="173">
        <f t="shared" si="2"/>
        <v>55800</v>
      </c>
      <c r="N365" s="173">
        <f t="shared" si="3"/>
        <v>37200</v>
      </c>
      <c r="O365" s="173">
        <f t="shared" si="4"/>
        <v>390600</v>
      </c>
      <c r="P365" s="173">
        <f>VLOOKUP(B365,GD_CHAM_CONG!$C$1:$BI$778,58,FALSE)</f>
        <v>0</v>
      </c>
      <c r="Q365">
        <f>VLOOKUP(B365,GD_CHAM_CONG!$C$1:$BJ$778,59,FALSE)</f>
        <v>0</v>
      </c>
    </row>
    <row r="366" spans="1:17" ht="14.25">
      <c r="A366" s="36">
        <v>362</v>
      </c>
      <c r="B366" s="38">
        <f>RPT_DOAN_PHI!B366</f>
        <v>11769</v>
      </c>
      <c r="C366" s="38" t="str">
        <f>RPT_DOAN_PHI!C366</f>
        <v>Ngô Thị Hường</v>
      </c>
      <c r="D366" s="38" t="str">
        <f>RPT_DOAN_PHI!D366</f>
        <v>Nv VS MB</v>
      </c>
      <c r="E366" s="139"/>
      <c r="F366" s="145" t="str">
        <f>VLOOKUP($B366,GD_CHUNG!$B$5:$J$912,6,FALSE)</f>
        <v>HD3N</v>
      </c>
      <c r="G366" s="145">
        <f>VLOOKUP($B366,GD_CHUNG!$B$5:$J$912,7,FALSE)</f>
        <v>0</v>
      </c>
      <c r="H366" s="145">
        <f>VLOOKUP($B366,GD_CHUNG!$B$5:$J$912,8,FALSE)</f>
        <v>0</v>
      </c>
      <c r="I366" s="145">
        <f>VLOOKUP($B366,GD_CHUNG!$B$5:$J$912,9,FALSE)</f>
        <v>0</v>
      </c>
      <c r="J366" s="156">
        <f>IF(COUNTBLANK(GD_CHAM_CONG!U367:AJ367)&gt;=16,1,0)</f>
        <v>0</v>
      </c>
      <c r="K366" s="49">
        <f>VLOOKUP(B366,GD_LCD_HS_LNS!$B$4:$E$914,4,FALSE)</f>
        <v>3100000</v>
      </c>
      <c r="L366" s="49">
        <f t="shared" si="1"/>
        <v>248000</v>
      </c>
      <c r="M366" s="173">
        <f t="shared" si="2"/>
        <v>46500</v>
      </c>
      <c r="N366" s="173">
        <f t="shared" si="3"/>
        <v>31000</v>
      </c>
      <c r="O366" s="173">
        <f t="shared" si="4"/>
        <v>325500</v>
      </c>
      <c r="P366" s="173">
        <f>VLOOKUP(B366,GD_CHAM_CONG!$C$1:$BI$778,58,FALSE)</f>
        <v>0</v>
      </c>
      <c r="Q366">
        <f>VLOOKUP(B366,GD_CHAM_CONG!$C$1:$BJ$778,59,FALSE)</f>
        <v>0</v>
      </c>
    </row>
    <row r="367" spans="1:17" ht="14.25">
      <c r="A367" s="36">
        <v>363</v>
      </c>
      <c r="B367" s="38">
        <f>RPT_DOAN_PHI!B367</f>
        <v>201502</v>
      </c>
      <c r="C367" s="38" t="str">
        <f>RPT_DOAN_PHI!C367</f>
        <v>Nguyễn Thị Khánh</v>
      </c>
      <c r="D367" s="38" t="str">
        <f>RPT_DOAN_PHI!D367</f>
        <v>Nhân viên VSMB</v>
      </c>
      <c r="E367" s="139"/>
      <c r="F367" s="145" t="str">
        <f>VLOOKUP($B367,GD_CHUNG!$B$5:$J$912,6,FALSE)</f>
        <v>HDTV</v>
      </c>
      <c r="G367" s="145">
        <f>VLOOKUP($B367,GD_CHUNG!$B$5:$J$912,7,FALSE)</f>
        <v>1</v>
      </c>
      <c r="H367" s="145">
        <f>VLOOKUP($B367,GD_CHUNG!$B$5:$J$912,8,FALSE)</f>
        <v>0</v>
      </c>
      <c r="I367" s="145">
        <f>VLOOKUP($B367,GD_CHUNG!$B$5:$J$912,9,FALSE)</f>
        <v>0</v>
      </c>
      <c r="J367" s="156">
        <f>IF(COUNTBLANK(GD_CHAM_CONG!U368:AJ368)&gt;=16,1,0)</f>
        <v>0</v>
      </c>
      <c r="K367" s="49">
        <f>VLOOKUP(B367,GD_LCD_HS_LNS!$B$4:$E$914,4,FALSE)</f>
        <v>3100000</v>
      </c>
      <c r="L367" s="49">
        <f t="shared" si="1"/>
        <v>0</v>
      </c>
      <c r="M367" s="173">
        <f t="shared" si="2"/>
        <v>0</v>
      </c>
      <c r="N367" s="173">
        <f t="shared" si="3"/>
        <v>0</v>
      </c>
      <c r="O367" s="173">
        <f t="shared" si="4"/>
        <v>0</v>
      </c>
      <c r="P367" s="173">
        <f>VLOOKUP(B367,GD_CHAM_CONG!$C$1:$BI$778,58,FALSE)</f>
        <v>0</v>
      </c>
      <c r="Q367">
        <f>VLOOKUP(B367,GD_CHAM_CONG!$C$1:$BJ$778,59,FALSE)</f>
        <v>0</v>
      </c>
    </row>
    <row r="368" spans="1:17" ht="14.25">
      <c r="A368" s="36">
        <v>364</v>
      </c>
      <c r="B368" s="38">
        <f>RPT_DOAN_PHI!B368</f>
        <v>11082</v>
      </c>
      <c r="C368" s="38" t="str">
        <f>RPT_DOAN_PHI!C368</f>
        <v>Hoàng Trung Dũng</v>
      </c>
      <c r="D368" s="38" t="str">
        <f>RPT_DOAN_PHI!D368</f>
        <v>CV Kỹ thuật</v>
      </c>
      <c r="E368" s="139"/>
      <c r="F368" s="145" t="str">
        <f>VLOOKUP($B368,GD_CHUNG!$B$5:$J$912,6,FALSE)</f>
        <v>HD3N</v>
      </c>
      <c r="G368" s="145">
        <f>VLOOKUP($B368,GD_CHUNG!$B$5:$J$912,7,FALSE)</f>
        <v>0</v>
      </c>
      <c r="H368" s="145">
        <f>VLOOKUP($B368,GD_CHUNG!$B$5:$J$912,8,FALSE)</f>
        <v>0</v>
      </c>
      <c r="I368" s="145">
        <f>VLOOKUP($B368,GD_CHUNG!$B$5:$J$912,9,FALSE)</f>
        <v>0</v>
      </c>
      <c r="J368" s="156">
        <f>IF(COUNTBLANK(GD_CHAM_CONG!U369:AJ369)&gt;=16,1,0)</f>
        <v>0</v>
      </c>
      <c r="K368" s="49">
        <f>VLOOKUP(B368,GD_LCD_HS_LNS!$B$4:$E$914,4,FALSE)</f>
        <v>4534000</v>
      </c>
      <c r="L368" s="49">
        <f t="shared" si="1"/>
        <v>362720</v>
      </c>
      <c r="M368" s="173">
        <f t="shared" si="2"/>
        <v>68010</v>
      </c>
      <c r="N368" s="173">
        <f t="shared" si="3"/>
        <v>45340</v>
      </c>
      <c r="O368" s="173">
        <f t="shared" si="4"/>
        <v>476070</v>
      </c>
      <c r="P368" s="173">
        <f>VLOOKUP(B368,GD_CHAM_CONG!$C$1:$BI$778,58,FALSE)</f>
        <v>0</v>
      </c>
      <c r="Q368">
        <f>VLOOKUP(B368,GD_CHAM_CONG!$C$1:$BJ$778,59,FALSE)</f>
        <v>0</v>
      </c>
    </row>
    <row r="369" spans="1:17" ht="14.25">
      <c r="A369" s="36">
        <v>365</v>
      </c>
      <c r="B369" s="38">
        <f>RPT_DOAN_PHI!B369</f>
        <v>11083</v>
      </c>
      <c r="C369" s="38" t="str">
        <f>RPT_DOAN_PHI!C369</f>
        <v>Bùi Văn Nam</v>
      </c>
      <c r="D369" s="38" t="str">
        <f>RPT_DOAN_PHI!D369</f>
        <v>CV Kỹ thuật</v>
      </c>
      <c r="E369" s="139"/>
      <c r="F369" s="145" t="str">
        <f>VLOOKUP($B369,GD_CHUNG!$B$5:$J$912,6,FALSE)</f>
        <v>HD3N</v>
      </c>
      <c r="G369" s="145">
        <f>VLOOKUP($B369,GD_CHUNG!$B$5:$J$912,7,FALSE)</f>
        <v>0</v>
      </c>
      <c r="H369" s="145">
        <f>VLOOKUP($B369,GD_CHUNG!$B$5:$J$912,8,FALSE)</f>
        <v>0</v>
      </c>
      <c r="I369" s="145">
        <f>VLOOKUP($B369,GD_CHUNG!$B$5:$J$912,9,FALSE)</f>
        <v>0</v>
      </c>
      <c r="J369" s="156">
        <f>IF(COUNTBLANK(GD_CHAM_CONG!U370:AJ370)&gt;=16,1,0)</f>
        <v>0</v>
      </c>
      <c r="K369" s="49">
        <f>VLOOKUP(B369,GD_LCD_HS_LNS!$B$4:$E$914,4,FALSE)</f>
        <v>4534000</v>
      </c>
      <c r="L369" s="49">
        <f t="shared" si="1"/>
        <v>362720</v>
      </c>
      <c r="M369" s="173">
        <f t="shared" si="2"/>
        <v>68010</v>
      </c>
      <c r="N369" s="173">
        <f t="shared" si="3"/>
        <v>45340</v>
      </c>
      <c r="O369" s="173">
        <f t="shared" si="4"/>
        <v>476070</v>
      </c>
      <c r="P369" s="173">
        <f>VLOOKUP(B369,GD_CHAM_CONG!$C$1:$BI$778,58,FALSE)</f>
        <v>0</v>
      </c>
      <c r="Q369">
        <f>VLOOKUP(B369,GD_CHAM_CONG!$C$1:$BJ$778,59,FALSE)</f>
        <v>0</v>
      </c>
    </row>
    <row r="370" spans="1:17" ht="14.25">
      <c r="A370" s="36">
        <v>366</v>
      </c>
      <c r="B370" s="38">
        <f>RPT_DOAN_PHI!B370</f>
        <v>10643</v>
      </c>
      <c r="C370" s="38" t="str">
        <f>RPT_DOAN_PHI!C370</f>
        <v>Nguyễn Văn Thành</v>
      </c>
      <c r="D370" s="38" t="str">
        <f>RPT_DOAN_PHI!D370</f>
        <v>KTV mặt đất</v>
      </c>
      <c r="E370" s="139"/>
      <c r="F370" s="145" t="str">
        <f>VLOOKUP($B370,GD_CHUNG!$B$5:$J$912,6,FALSE)</f>
        <v>HDKX</v>
      </c>
      <c r="G370" s="145">
        <f>VLOOKUP($B370,GD_CHUNG!$B$5:$J$912,7,FALSE)</f>
        <v>0</v>
      </c>
      <c r="H370" s="145">
        <f>VLOOKUP($B370,GD_CHUNG!$B$5:$J$912,8,FALSE)</f>
        <v>0</v>
      </c>
      <c r="I370" s="145">
        <f>VLOOKUP($B370,GD_CHUNG!$B$5:$J$912,9,FALSE)</f>
        <v>0</v>
      </c>
      <c r="J370" s="156">
        <f>IF(COUNTBLANK(GD_CHAM_CONG!U371:AJ371)&gt;=16,1,0)</f>
        <v>0</v>
      </c>
      <c r="K370" s="49">
        <f>VLOOKUP(B370,GD_LCD_HS_LNS!$B$4:$E$914,4,FALSE)</f>
        <v>3856000</v>
      </c>
      <c r="L370" s="49">
        <f t="shared" si="1"/>
        <v>308480</v>
      </c>
      <c r="M370" s="173">
        <f t="shared" si="2"/>
        <v>57840</v>
      </c>
      <c r="N370" s="173">
        <f t="shared" si="3"/>
        <v>38560</v>
      </c>
      <c r="O370" s="173">
        <f t="shared" si="4"/>
        <v>404880</v>
      </c>
      <c r="P370" s="173">
        <f>VLOOKUP(B370,GD_CHAM_CONG!$C$1:$BI$778,58,FALSE)</f>
        <v>0</v>
      </c>
      <c r="Q370">
        <f>VLOOKUP(B370,GD_CHAM_CONG!$C$1:$BJ$778,59,FALSE)</f>
        <v>0</v>
      </c>
    </row>
    <row r="371" spans="1:17" ht="14.25">
      <c r="A371" s="36">
        <v>367</v>
      </c>
      <c r="B371" s="38">
        <f>RPT_DOAN_PHI!B371</f>
        <v>13049</v>
      </c>
      <c r="C371" s="38" t="str">
        <f>RPT_DOAN_PHI!C371</f>
        <v>Nguyễn Đức Anh</v>
      </c>
      <c r="D371" s="38" t="str">
        <f>RPT_DOAN_PHI!D371</f>
        <v>Nhân viên kỹ thuật</v>
      </c>
      <c r="E371" s="139"/>
      <c r="F371" s="145" t="str">
        <f>VLOOKUP($B371,GD_CHUNG!$B$5:$J$912,6,FALSE)</f>
        <v>HD3N</v>
      </c>
      <c r="G371" s="145">
        <f>VLOOKUP($B371,GD_CHUNG!$B$5:$J$912,7,FALSE)</f>
        <v>0</v>
      </c>
      <c r="H371" s="145">
        <f>VLOOKUP($B371,GD_CHUNG!$B$5:$J$912,8,FALSE)</f>
        <v>0</v>
      </c>
      <c r="I371" s="145">
        <f>VLOOKUP($B371,GD_CHUNG!$B$5:$J$912,9,FALSE)</f>
        <v>0</v>
      </c>
      <c r="J371" s="156">
        <f>IF(COUNTBLANK(GD_CHAM_CONG!U372:AJ372)&gt;=16,1,0)</f>
        <v>0</v>
      </c>
      <c r="K371" s="49">
        <f>VLOOKUP(B371,GD_LCD_HS_LNS!$B$4:$E$914,4,FALSE)</f>
        <v>4166000</v>
      </c>
      <c r="L371" s="49">
        <f t="shared" si="1"/>
        <v>333280</v>
      </c>
      <c r="M371" s="173">
        <f t="shared" si="2"/>
        <v>62490</v>
      </c>
      <c r="N371" s="173">
        <f t="shared" si="3"/>
        <v>41660</v>
      </c>
      <c r="O371" s="173">
        <f t="shared" si="4"/>
        <v>437430</v>
      </c>
      <c r="P371" s="173">
        <f>VLOOKUP(B371,GD_CHAM_CONG!$C$1:$BI$778,58,FALSE)</f>
        <v>0</v>
      </c>
      <c r="Q371">
        <f>VLOOKUP(B371,GD_CHAM_CONG!$C$1:$BJ$778,59,FALSE)</f>
        <v>0</v>
      </c>
    </row>
    <row r="372" spans="1:17" ht="14.25">
      <c r="A372" s="36">
        <v>368</v>
      </c>
      <c r="B372" s="38">
        <f>RPT_DOAN_PHI!B372</f>
        <v>10595</v>
      </c>
      <c r="C372" s="38" t="str">
        <f>RPT_DOAN_PHI!C372</f>
        <v>Lê Thị Mai</v>
      </c>
      <c r="D372" s="38" t="str">
        <f>RPT_DOAN_PHI!D372</f>
        <v>Nhân viên kế toán</v>
      </c>
      <c r="E372" s="139"/>
      <c r="F372" s="145" t="str">
        <f>VLOOKUP($B372,GD_CHUNG!$B$5:$J$912,6,FALSE)</f>
        <v>HDKX</v>
      </c>
      <c r="G372" s="145">
        <f>VLOOKUP($B372,GD_CHUNG!$B$5:$J$912,7,FALSE)</f>
        <v>0</v>
      </c>
      <c r="H372" s="145">
        <f>VLOOKUP($B372,GD_CHUNG!$B$5:$J$912,8,FALSE)</f>
        <v>0</v>
      </c>
      <c r="I372" s="145">
        <f>VLOOKUP($B372,GD_CHUNG!$B$5:$J$912,9,FALSE)</f>
        <v>0</v>
      </c>
      <c r="J372" s="156">
        <f>IF(COUNTBLANK(GD_CHAM_CONG!U373:AJ373)&gt;=16,1,0)</f>
        <v>0</v>
      </c>
      <c r="K372" s="49">
        <f>VLOOKUP(B372,GD_LCD_HS_LNS!$B$4:$E$914,4,FALSE)</f>
        <v>3488000</v>
      </c>
      <c r="L372" s="49">
        <f t="shared" si="1"/>
        <v>279040</v>
      </c>
      <c r="M372" s="173">
        <f t="shared" si="2"/>
        <v>52320</v>
      </c>
      <c r="N372" s="173">
        <f t="shared" si="3"/>
        <v>34880</v>
      </c>
      <c r="O372" s="173">
        <f t="shared" si="4"/>
        <v>366240</v>
      </c>
      <c r="P372" s="173">
        <f>VLOOKUP(B372,GD_CHAM_CONG!$C$1:$BI$778,58,FALSE)</f>
        <v>0</v>
      </c>
      <c r="Q372">
        <f>VLOOKUP(B372,GD_CHAM_CONG!$C$1:$BJ$778,59,FALSE)</f>
        <v>0</v>
      </c>
    </row>
    <row r="373" spans="1:17" ht="14.25">
      <c r="A373" s="36">
        <v>369</v>
      </c>
      <c r="B373" s="38">
        <f>RPT_DOAN_PHI!B373</f>
        <v>10793</v>
      </c>
      <c r="C373" s="38" t="str">
        <f>RPT_DOAN_PHI!C373</f>
        <v>Lê Thị Thúy</v>
      </c>
      <c r="D373" s="38" t="str">
        <f>RPT_DOAN_PHI!D373</f>
        <v>Nhân viên kế toán</v>
      </c>
      <c r="E373" s="139"/>
      <c r="F373" s="145" t="str">
        <f>VLOOKUP($B373,GD_CHUNG!$B$5:$J$912,6,FALSE)</f>
        <v>HDKX</v>
      </c>
      <c r="G373" s="145">
        <f>VLOOKUP($B373,GD_CHUNG!$B$5:$J$912,7,FALSE)</f>
        <v>0</v>
      </c>
      <c r="H373" s="145">
        <f>VLOOKUP($B373,GD_CHUNG!$B$5:$J$912,8,FALSE)</f>
        <v>0</v>
      </c>
      <c r="I373" s="145">
        <f>VLOOKUP($B373,GD_CHUNG!$B$5:$J$912,9,FALSE)</f>
        <v>0</v>
      </c>
      <c r="J373" s="156">
        <f>IF(COUNTBLANK(GD_CHAM_CONG!U374:AJ374)&gt;=16,1,0)</f>
        <v>0</v>
      </c>
      <c r="K373" s="49">
        <f>VLOOKUP(B373,GD_LCD_HS_LNS!$B$4:$E$914,4,FALSE)</f>
        <v>3488000</v>
      </c>
      <c r="L373" s="49">
        <f t="shared" si="1"/>
        <v>279040</v>
      </c>
      <c r="M373" s="173">
        <f t="shared" si="2"/>
        <v>52320</v>
      </c>
      <c r="N373" s="173">
        <f t="shared" si="3"/>
        <v>34880</v>
      </c>
      <c r="O373" s="173">
        <f t="shared" si="4"/>
        <v>366240</v>
      </c>
      <c r="P373" s="173">
        <f>VLOOKUP(B373,GD_CHAM_CONG!$C$1:$BI$778,58,FALSE)</f>
        <v>0</v>
      </c>
      <c r="Q373">
        <f>VLOOKUP(B373,GD_CHAM_CONG!$C$1:$BJ$778,59,FALSE)</f>
        <v>0</v>
      </c>
    </row>
    <row r="374" spans="1:17" ht="14.25">
      <c r="A374" s="36">
        <v>370</v>
      </c>
      <c r="B374" s="38">
        <f>RPT_DOAN_PHI!B374</f>
        <v>12660</v>
      </c>
      <c r="C374" s="38" t="str">
        <f>RPT_DOAN_PHI!C374</f>
        <v>Bùi Thị Thu</v>
      </c>
      <c r="D374" s="38" t="str">
        <f>RPT_DOAN_PHI!D374</f>
        <v>Nhân viên kế toán</v>
      </c>
      <c r="E374" s="139"/>
      <c r="F374" s="145" t="str">
        <f>VLOOKUP($B374,GD_CHUNG!$B$5:$J$912,6,FALSE)</f>
        <v>HD3N</v>
      </c>
      <c r="G374" s="145">
        <f>VLOOKUP($B374,GD_CHUNG!$B$5:$J$912,7,FALSE)</f>
        <v>0</v>
      </c>
      <c r="H374" s="145">
        <f>VLOOKUP($B374,GD_CHUNG!$B$5:$J$912,8,FALSE)</f>
        <v>0</v>
      </c>
      <c r="I374" s="145">
        <f>VLOOKUP($B374,GD_CHUNG!$B$5:$J$912,9,FALSE)</f>
        <v>0</v>
      </c>
      <c r="J374" s="156">
        <f>IF(COUNTBLANK(GD_CHAM_CONG!U375:AJ375)&gt;=16,1,0)</f>
        <v>0</v>
      </c>
      <c r="K374" s="49">
        <f>VLOOKUP(B374,GD_LCD_HS_LNS!$B$4:$E$914,4,FALSE)</f>
        <v>4534000</v>
      </c>
      <c r="L374" s="49">
        <f t="shared" si="1"/>
        <v>362720</v>
      </c>
      <c r="M374" s="173">
        <f t="shared" si="2"/>
        <v>68010</v>
      </c>
      <c r="N374" s="173">
        <f t="shared" si="3"/>
        <v>45340</v>
      </c>
      <c r="O374" s="173">
        <f t="shared" si="4"/>
        <v>476070</v>
      </c>
      <c r="P374" s="173">
        <f>VLOOKUP(B374,GD_CHAM_CONG!$C$1:$BI$778,58,FALSE)</f>
        <v>0</v>
      </c>
      <c r="Q374">
        <f>VLOOKUP(B374,GD_CHAM_CONG!$C$1:$BJ$778,59,FALSE)</f>
        <v>0</v>
      </c>
    </row>
    <row r="375" spans="1:17" ht="14.25">
      <c r="A375" s="36">
        <v>371</v>
      </c>
      <c r="B375" s="38">
        <f>RPT_DOAN_PHI!B375</f>
        <v>10794</v>
      </c>
      <c r="C375" s="38" t="str">
        <f>RPT_DOAN_PHI!C375</f>
        <v>Nguyễn Thị Kim Huệ</v>
      </c>
      <c r="D375" s="38" t="str">
        <f>RPT_DOAN_PHI!D375</f>
        <v>NV Thủ Quỹ</v>
      </c>
      <c r="E375" s="139"/>
      <c r="F375" s="145" t="str">
        <f>VLOOKUP($B375,GD_CHUNG!$B$5:$J$912,6,FALSE)</f>
        <v>HDKX</v>
      </c>
      <c r="G375" s="145">
        <f>VLOOKUP($B375,GD_CHUNG!$B$5:$J$912,7,FALSE)</f>
        <v>0</v>
      </c>
      <c r="H375" s="145">
        <f>VLOOKUP($B375,GD_CHUNG!$B$5:$J$912,8,FALSE)</f>
        <v>0</v>
      </c>
      <c r="I375" s="145">
        <f>VLOOKUP($B375,GD_CHUNG!$B$5:$J$912,9,FALSE)</f>
        <v>0</v>
      </c>
      <c r="J375" s="156">
        <f>IF(COUNTBLANK(GD_CHAM_CONG!U376:AJ376)&gt;=16,1,0)</f>
        <v>0</v>
      </c>
      <c r="K375" s="49">
        <f>VLOOKUP(B375,GD_LCD_HS_LNS!$B$4:$E$914,4,FALSE)</f>
        <v>3488000</v>
      </c>
      <c r="L375" s="49">
        <f t="shared" si="1"/>
        <v>279040</v>
      </c>
      <c r="M375" s="173">
        <f t="shared" si="2"/>
        <v>52320</v>
      </c>
      <c r="N375" s="173">
        <f t="shared" si="3"/>
        <v>34880</v>
      </c>
      <c r="O375" s="173">
        <f t="shared" si="4"/>
        <v>366240</v>
      </c>
      <c r="P375" s="173">
        <f>VLOOKUP(B375,GD_CHAM_CONG!$C$1:$BI$778,58,FALSE)</f>
        <v>0</v>
      </c>
      <c r="Q375">
        <f>VLOOKUP(B375,GD_CHAM_CONG!$C$1:$BJ$778,59,FALSE)</f>
        <v>0</v>
      </c>
    </row>
    <row r="376" spans="1:17" ht="14.25">
      <c r="A376" s="36">
        <v>372</v>
      </c>
      <c r="B376" s="38">
        <f>RPT_DOAN_PHI!B376</f>
        <v>10788</v>
      </c>
      <c r="C376" s="38" t="str">
        <f>RPT_DOAN_PHI!C376</f>
        <v>Phạm Thị Thu Hiền</v>
      </c>
      <c r="D376" s="38" t="str">
        <f>RPT_DOAN_PHI!D376</f>
        <v>Chuyên viên TCKT</v>
      </c>
      <c r="E376" s="139"/>
      <c r="F376" s="145" t="str">
        <f>VLOOKUP($B376,GD_CHUNG!$B$5:$J$912,6,FALSE)</f>
        <v>HDKX</v>
      </c>
      <c r="G376" s="145">
        <f>VLOOKUP($B376,GD_CHUNG!$B$5:$J$912,7,FALSE)</f>
        <v>0</v>
      </c>
      <c r="H376" s="145">
        <f>VLOOKUP($B376,GD_CHUNG!$B$5:$J$912,8,FALSE)</f>
        <v>0</v>
      </c>
      <c r="I376" s="145">
        <f>VLOOKUP($B376,GD_CHUNG!$B$5:$J$912,9,FALSE)</f>
        <v>0</v>
      </c>
      <c r="J376" s="156">
        <f>IF(COUNTBLANK(GD_CHAM_CONG!U377:AJ377)&gt;=16,1,0)</f>
        <v>0</v>
      </c>
      <c r="K376" s="49">
        <f>VLOOKUP(B376,GD_LCD_HS_LNS!$B$4:$E$914,4,FALSE)</f>
        <v>4534000</v>
      </c>
      <c r="L376" s="49">
        <f t="shared" si="1"/>
        <v>362720</v>
      </c>
      <c r="M376" s="173">
        <f t="shared" si="2"/>
        <v>68010</v>
      </c>
      <c r="N376" s="173">
        <f t="shared" si="3"/>
        <v>45340</v>
      </c>
      <c r="O376" s="173">
        <f t="shared" si="4"/>
        <v>476070</v>
      </c>
      <c r="P376" s="173">
        <f>VLOOKUP(B376,GD_CHAM_CONG!$C$1:$BI$778,58,FALSE)</f>
        <v>0</v>
      </c>
      <c r="Q376">
        <f>VLOOKUP(B376,GD_CHAM_CONG!$C$1:$BJ$778,59,FALSE)</f>
        <v>0</v>
      </c>
    </row>
    <row r="377" spans="1:17" ht="14.25">
      <c r="A377" s="36">
        <v>373</v>
      </c>
      <c r="B377" s="38">
        <f>RPT_DOAN_PHI!B377</f>
        <v>10789</v>
      </c>
      <c r="C377" s="38" t="str">
        <f>RPT_DOAN_PHI!C377</f>
        <v>Hoàng Thị Trang Nhung</v>
      </c>
      <c r="D377" s="38" t="str">
        <f>RPT_DOAN_PHI!D377</f>
        <v>Chuyên viên TCKT</v>
      </c>
      <c r="E377" s="139"/>
      <c r="F377" s="145" t="str">
        <f>VLOOKUP($B377,GD_CHUNG!$B$5:$J$912,6,FALSE)</f>
        <v>HDKX</v>
      </c>
      <c r="G377" s="145">
        <f>VLOOKUP($B377,GD_CHUNG!$B$5:$J$912,7,FALSE)</f>
        <v>0</v>
      </c>
      <c r="H377" s="145">
        <f>VLOOKUP($B377,GD_CHUNG!$B$5:$J$912,8,FALSE)</f>
        <v>0</v>
      </c>
      <c r="I377" s="145">
        <f>VLOOKUP($B377,GD_CHUNG!$B$5:$J$912,9,FALSE)</f>
        <v>1</v>
      </c>
      <c r="J377" s="156">
        <f>IF(COUNTBLANK(GD_CHAM_CONG!U378:AJ378)&gt;=16,1,0)</f>
        <v>0</v>
      </c>
      <c r="K377" s="49">
        <f>VLOOKUP(B377,GD_LCD_HS_LNS!$B$4:$E$914,4,FALSE)</f>
        <v>4534000</v>
      </c>
      <c r="L377" s="49">
        <f t="shared" si="1"/>
        <v>0</v>
      </c>
      <c r="M377" s="173">
        <f t="shared" si="2"/>
        <v>0</v>
      </c>
      <c r="N377" s="173">
        <f t="shared" si="3"/>
        <v>0</v>
      </c>
      <c r="O377" s="173">
        <f t="shared" si="4"/>
        <v>0</v>
      </c>
      <c r="P377" s="173">
        <f>VLOOKUP(B377,GD_CHAM_CONG!$C$1:$BI$778,58,FALSE)</f>
        <v>0</v>
      </c>
      <c r="Q377">
        <f>VLOOKUP(B377,GD_CHAM_CONG!$C$1:$BJ$778,59,FALSE)</f>
        <v>0</v>
      </c>
    </row>
    <row r="378" spans="1:17" ht="14.25">
      <c r="A378" s="36">
        <v>374</v>
      </c>
      <c r="B378" s="38">
        <f>RPT_DOAN_PHI!B378</f>
        <v>10790</v>
      </c>
      <c r="C378" s="38" t="str">
        <f>RPT_DOAN_PHI!C378</f>
        <v>Đào Thị Chín</v>
      </c>
      <c r="D378" s="38" t="str">
        <f>RPT_DOAN_PHI!D378</f>
        <v>Chuyên viên TCKT</v>
      </c>
      <c r="E378" s="139"/>
      <c r="F378" s="145" t="str">
        <f>VLOOKUP($B378,GD_CHUNG!$B$5:$J$912,6,FALSE)</f>
        <v>HDKX</v>
      </c>
      <c r="G378" s="145">
        <f>VLOOKUP($B378,GD_CHUNG!$B$5:$J$912,7,FALSE)</f>
        <v>0</v>
      </c>
      <c r="H378" s="145">
        <f>VLOOKUP($B378,GD_CHUNG!$B$5:$J$912,8,FALSE)</f>
        <v>0</v>
      </c>
      <c r="I378" s="145">
        <f>VLOOKUP($B378,GD_CHUNG!$B$5:$J$912,9,FALSE)</f>
        <v>0</v>
      </c>
      <c r="J378" s="156">
        <f>IF(COUNTBLANK(GD_CHAM_CONG!U379:AJ379)&gt;=16,1,0)</f>
        <v>0</v>
      </c>
      <c r="K378" s="49">
        <f>VLOOKUP(B378,GD_LCD_HS_LNS!$B$4:$E$914,4,FALSE)</f>
        <v>4534000</v>
      </c>
      <c r="L378" s="49">
        <f t="shared" si="1"/>
        <v>362720</v>
      </c>
      <c r="M378" s="173">
        <f t="shared" si="2"/>
        <v>68010</v>
      </c>
      <c r="N378" s="173">
        <f t="shared" si="3"/>
        <v>45340</v>
      </c>
      <c r="O378" s="173">
        <f t="shared" si="4"/>
        <v>476070</v>
      </c>
      <c r="P378" s="173">
        <f>VLOOKUP(B378,GD_CHAM_CONG!$C$1:$BI$778,58,FALSE)</f>
        <v>0</v>
      </c>
      <c r="Q378">
        <f>VLOOKUP(B378,GD_CHAM_CONG!$C$1:$BJ$778,59,FALSE)</f>
        <v>0</v>
      </c>
    </row>
    <row r="379" spans="1:17" ht="14.25">
      <c r="A379" s="36">
        <v>375</v>
      </c>
      <c r="B379" s="38">
        <f>RPT_DOAN_PHI!B379</f>
        <v>10791</v>
      </c>
      <c r="C379" s="38" t="str">
        <f>RPT_DOAN_PHI!C379</f>
        <v>Trần Thu Trang</v>
      </c>
      <c r="D379" s="38" t="str">
        <f>RPT_DOAN_PHI!D379</f>
        <v>Chuyên viên TCKT</v>
      </c>
      <c r="E379" s="139"/>
      <c r="F379" s="145" t="str">
        <f>VLOOKUP($B379,GD_CHUNG!$B$5:$J$912,6,FALSE)</f>
        <v>HDKX</v>
      </c>
      <c r="G379" s="145">
        <f>VLOOKUP($B379,GD_CHUNG!$B$5:$J$912,7,FALSE)</f>
        <v>0</v>
      </c>
      <c r="H379" s="145">
        <f>VLOOKUP($B379,GD_CHUNG!$B$5:$J$912,8,FALSE)</f>
        <v>0</v>
      </c>
      <c r="I379" s="145">
        <f>VLOOKUP($B379,GD_CHUNG!$B$5:$J$912,9,FALSE)</f>
        <v>0</v>
      </c>
      <c r="J379" s="156">
        <f>IF(COUNTBLANK(GD_CHAM_CONG!U380:AJ380)&gt;=16,1,0)</f>
        <v>0</v>
      </c>
      <c r="K379" s="49">
        <f>VLOOKUP(B379,GD_LCD_HS_LNS!$B$4:$E$914,4,FALSE)</f>
        <v>4534000</v>
      </c>
      <c r="L379" s="49">
        <f t="shared" si="1"/>
        <v>362720</v>
      </c>
      <c r="M379" s="173">
        <f t="shared" si="2"/>
        <v>68010</v>
      </c>
      <c r="N379" s="173">
        <f t="shared" si="3"/>
        <v>45340</v>
      </c>
      <c r="O379" s="173">
        <f t="shared" si="4"/>
        <v>476070</v>
      </c>
      <c r="P379" s="173">
        <f>VLOOKUP(B379,GD_CHAM_CONG!$C$1:$BI$778,58,FALSE)</f>
        <v>0</v>
      </c>
      <c r="Q379">
        <f>VLOOKUP(B379,GD_CHAM_CONG!$C$1:$BJ$778,59,FALSE)</f>
        <v>0</v>
      </c>
    </row>
    <row r="380" spans="1:17" ht="14.25">
      <c r="A380" s="36">
        <v>376</v>
      </c>
      <c r="B380" s="38">
        <f>RPT_DOAN_PHI!B380</f>
        <v>11147</v>
      </c>
      <c r="C380" s="38" t="str">
        <f>RPT_DOAN_PHI!C380</f>
        <v>Vũ Chí Kiên</v>
      </c>
      <c r="D380" s="38" t="str">
        <f>RPT_DOAN_PHI!D380</f>
        <v>Chuyên viên TCKT</v>
      </c>
      <c r="E380" s="139"/>
      <c r="F380" s="145" t="str">
        <f>VLOOKUP($B380,GD_CHUNG!$B$5:$J$912,6,FALSE)</f>
        <v>HDKX</v>
      </c>
      <c r="G380" s="145">
        <f>VLOOKUP($B380,GD_CHUNG!$B$5:$J$912,7,FALSE)</f>
        <v>0</v>
      </c>
      <c r="H380" s="145">
        <f>VLOOKUP($B380,GD_CHUNG!$B$5:$J$912,8,FALSE)</f>
        <v>0</v>
      </c>
      <c r="I380" s="145">
        <f>VLOOKUP($B380,GD_CHUNG!$B$5:$J$912,9,FALSE)</f>
        <v>0</v>
      </c>
      <c r="J380" s="156">
        <f>IF(COUNTBLANK(GD_CHAM_CONG!U381:AJ381)&gt;=16,1,0)</f>
        <v>0</v>
      </c>
      <c r="K380" s="49">
        <f>VLOOKUP(B380,GD_LCD_HS_LNS!$B$4:$E$914,4,FALSE)</f>
        <v>5309000</v>
      </c>
      <c r="L380" s="49">
        <f t="shared" si="1"/>
        <v>424720</v>
      </c>
      <c r="M380" s="173">
        <f t="shared" si="2"/>
        <v>79635</v>
      </c>
      <c r="N380" s="173">
        <f t="shared" si="3"/>
        <v>53090</v>
      </c>
      <c r="O380" s="173">
        <f t="shared" si="4"/>
        <v>557445</v>
      </c>
      <c r="P380" s="173">
        <f>VLOOKUP(B380,GD_CHAM_CONG!$C$1:$BI$778,58,FALSE)</f>
        <v>0</v>
      </c>
      <c r="Q380">
        <f>VLOOKUP(B380,GD_CHAM_CONG!$C$1:$BJ$778,59,FALSE)</f>
        <v>0</v>
      </c>
    </row>
    <row r="381" spans="1:17" ht="14.25">
      <c r="A381" s="36">
        <v>377</v>
      </c>
      <c r="B381" s="38">
        <f>RPT_DOAN_PHI!B381</f>
        <v>10563</v>
      </c>
      <c r="C381" s="38" t="str">
        <f>RPT_DOAN_PHI!C381</f>
        <v>Lưu Xuân Cường</v>
      </c>
      <c r="D381" s="38" t="str">
        <f>RPT_DOAN_PHI!D381</f>
        <v>Trưởng phòng</v>
      </c>
      <c r="E381" s="139"/>
      <c r="F381" s="145" t="str">
        <f>VLOOKUP($B381,GD_CHUNG!$B$5:$J$912,6,FALSE)</f>
        <v>HDKX</v>
      </c>
      <c r="G381" s="145">
        <f>VLOOKUP($B381,GD_CHUNG!$B$5:$J$912,7,FALSE)</f>
        <v>0</v>
      </c>
      <c r="H381" s="145">
        <f>VLOOKUP($B381,GD_CHUNG!$B$5:$J$912,8,FALSE)</f>
        <v>0</v>
      </c>
      <c r="I381" s="145">
        <f>VLOOKUP($B381,GD_CHUNG!$B$5:$J$912,9,FALSE)</f>
        <v>0</v>
      </c>
      <c r="J381" s="156">
        <f>IF(COUNTBLANK(GD_CHAM_CONG!U382:AJ382)&gt;=16,1,0)</f>
        <v>0</v>
      </c>
      <c r="K381" s="49">
        <f>VLOOKUP(B381,GD_LCD_HS_LNS!$B$4:$E$914,4,FALSE)</f>
        <v>5503000</v>
      </c>
      <c r="L381" s="49">
        <f t="shared" si="1"/>
        <v>440240</v>
      </c>
      <c r="M381" s="173">
        <f t="shared" si="2"/>
        <v>82545</v>
      </c>
      <c r="N381" s="173">
        <f t="shared" si="3"/>
        <v>55030</v>
      </c>
      <c r="O381" s="173">
        <f t="shared" si="4"/>
        <v>577815</v>
      </c>
      <c r="P381" s="173">
        <f>VLOOKUP(B381,GD_CHAM_CONG!$C$1:$BI$778,58,FALSE)</f>
        <v>0</v>
      </c>
      <c r="Q381">
        <f>VLOOKUP(B381,GD_CHAM_CONG!$C$1:$BJ$778,59,FALSE)</f>
        <v>0</v>
      </c>
    </row>
    <row r="382" spans="1:17" ht="14.25">
      <c r="A382" s="36">
        <v>378</v>
      </c>
      <c r="B382" s="38">
        <f>RPT_DOAN_PHI!B382</f>
        <v>10556</v>
      </c>
      <c r="C382" s="38" t="str">
        <f>RPT_DOAN_PHI!C382</f>
        <v>Nguyễn Thị Thuỳ Linh</v>
      </c>
      <c r="D382" s="38" t="str">
        <f>RPT_DOAN_PHI!D382</f>
        <v>Phó Trưởng Phòng</v>
      </c>
      <c r="E382" s="139"/>
      <c r="F382" s="145" t="str">
        <f>VLOOKUP($B382,GD_CHUNG!$B$5:$J$912,6,FALSE)</f>
        <v>HDKX</v>
      </c>
      <c r="G382" s="145">
        <f>VLOOKUP($B382,GD_CHUNG!$B$5:$J$912,7,FALSE)</f>
        <v>0</v>
      </c>
      <c r="H382" s="145">
        <f>VLOOKUP($B382,GD_CHUNG!$B$5:$J$912,8,FALSE)</f>
        <v>0</v>
      </c>
      <c r="I382" s="145">
        <f>VLOOKUP($B382,GD_CHUNG!$B$5:$J$912,9,FALSE)</f>
        <v>0</v>
      </c>
      <c r="J382" s="156">
        <f>IF(COUNTBLANK(GD_CHAM_CONG!U383:AJ383)&gt;=16,1,0)</f>
        <v>0</v>
      </c>
      <c r="K382" s="49">
        <f>VLOOKUP(B382,GD_LCD_HS_LNS!$B$4:$E$914,4,FALSE)</f>
        <v>5309000</v>
      </c>
      <c r="L382" s="49">
        <f t="shared" si="1"/>
        <v>424720</v>
      </c>
      <c r="M382" s="173">
        <f t="shared" si="2"/>
        <v>79635</v>
      </c>
      <c r="N382" s="173">
        <f t="shared" si="3"/>
        <v>53090</v>
      </c>
      <c r="O382" s="173">
        <f t="shared" si="4"/>
        <v>557445</v>
      </c>
      <c r="P382" s="173">
        <f>VLOOKUP(B382,GD_CHAM_CONG!$C$1:$BI$778,58,FALSE)</f>
        <v>0</v>
      </c>
      <c r="Q382">
        <f>VLOOKUP(B382,GD_CHAM_CONG!$C$1:$BJ$778,59,FALSE)</f>
        <v>0</v>
      </c>
    </row>
    <row r="383" spans="1:17" ht="14.25">
      <c r="A383" s="36">
        <v>379</v>
      </c>
      <c r="B383" s="38">
        <f>RPT_DOAN_PHI!B383</f>
        <v>10797</v>
      </c>
      <c r="C383" s="38" t="str">
        <f>RPT_DOAN_PHI!C383</f>
        <v>Nguyễn Hữu Hạ</v>
      </c>
      <c r="D383" s="38" t="str">
        <f>RPT_DOAN_PHI!D383</f>
        <v>CV Đảng Đoàn - Thi đua</v>
      </c>
      <c r="E383" s="139"/>
      <c r="F383" s="145" t="str">
        <f>VLOOKUP($B383,GD_CHUNG!$B$5:$J$912,6,FALSE)</f>
        <v>HDKX</v>
      </c>
      <c r="G383" s="145">
        <f>VLOOKUP($B383,GD_CHUNG!$B$5:$J$912,7,FALSE)</f>
        <v>0</v>
      </c>
      <c r="H383" s="145">
        <f>VLOOKUP($B383,GD_CHUNG!$B$5:$J$912,8,FALSE)</f>
        <v>0</v>
      </c>
      <c r="I383" s="145">
        <f>VLOOKUP($B383,GD_CHUNG!$B$5:$J$912,9,FALSE)</f>
        <v>0</v>
      </c>
      <c r="J383" s="156">
        <f>IF(COUNTBLANK(GD_CHAM_CONG!U384:AJ384)&gt;=16,1,0)</f>
        <v>0</v>
      </c>
      <c r="K383" s="49">
        <f>VLOOKUP(B383,GD_LCD_HS_LNS!$B$4:$E$914,4,FALSE)</f>
        <v>4592000</v>
      </c>
      <c r="L383" s="49">
        <f t="shared" si="1"/>
        <v>367360</v>
      </c>
      <c r="M383" s="173">
        <f t="shared" si="2"/>
        <v>68880</v>
      </c>
      <c r="N383" s="173">
        <f t="shared" si="3"/>
        <v>45920</v>
      </c>
      <c r="O383" s="173">
        <f t="shared" si="4"/>
        <v>482160</v>
      </c>
      <c r="P383" s="173">
        <f>VLOOKUP(B383,GD_CHAM_CONG!$C$1:$BI$778,58,FALSE)</f>
        <v>0</v>
      </c>
      <c r="Q383">
        <f>VLOOKUP(B383,GD_CHAM_CONG!$C$1:$BJ$778,59,FALSE)</f>
        <v>0</v>
      </c>
    </row>
    <row r="384" spans="1:17" ht="14.25">
      <c r="A384" s="36">
        <v>380</v>
      </c>
      <c r="B384" s="38">
        <f>RPT_DOAN_PHI!B384</f>
        <v>10803</v>
      </c>
      <c r="C384" s="38" t="str">
        <f>RPT_DOAN_PHI!C384</f>
        <v>Hà Duyên Lâm</v>
      </c>
      <c r="D384" s="38" t="str">
        <f>RPT_DOAN_PHI!D384</f>
        <v>Lái xe CT</v>
      </c>
      <c r="E384" s="139"/>
      <c r="F384" s="145" t="str">
        <f>VLOOKUP($B384,GD_CHUNG!$B$5:$J$912,6,FALSE)</f>
        <v>HDKX</v>
      </c>
      <c r="G384" s="145">
        <f>VLOOKUP($B384,GD_CHUNG!$B$5:$J$912,7,FALSE)</f>
        <v>0</v>
      </c>
      <c r="H384" s="145">
        <f>VLOOKUP($B384,GD_CHUNG!$B$5:$J$912,8,FALSE)</f>
        <v>0</v>
      </c>
      <c r="I384" s="145">
        <f>VLOOKUP($B384,GD_CHUNG!$B$5:$J$912,9,FALSE)</f>
        <v>0</v>
      </c>
      <c r="J384" s="156">
        <f>IF(COUNTBLANK(GD_CHAM_CONG!U385:AJ385)&gt;=16,1,0)</f>
        <v>0</v>
      </c>
      <c r="K384" s="49">
        <f>VLOOKUP(B384,GD_LCD_HS_LNS!$B$4:$E$914,4,FALSE)</f>
        <v>4166000</v>
      </c>
      <c r="L384" s="49">
        <f t="shared" si="1"/>
        <v>333280</v>
      </c>
      <c r="M384" s="173">
        <f t="shared" si="2"/>
        <v>62490</v>
      </c>
      <c r="N384" s="173">
        <f t="shared" si="3"/>
        <v>41660</v>
      </c>
      <c r="O384" s="173">
        <f t="shared" si="4"/>
        <v>437430</v>
      </c>
      <c r="P384" s="173">
        <f>VLOOKUP(B384,GD_CHAM_CONG!$C$1:$BI$778,58,FALSE)</f>
        <v>0</v>
      </c>
      <c r="Q384">
        <f>VLOOKUP(B384,GD_CHAM_CONG!$C$1:$BJ$778,59,FALSE)</f>
        <v>0</v>
      </c>
    </row>
    <row r="385" spans="1:17" ht="14.25">
      <c r="A385" s="36">
        <v>381</v>
      </c>
      <c r="B385" s="38">
        <f>RPT_DOAN_PHI!B385</f>
        <v>10800</v>
      </c>
      <c r="C385" s="38" t="str">
        <f>RPT_DOAN_PHI!C385</f>
        <v>Hoàng Thùy Lan</v>
      </c>
      <c r="D385" s="38" t="str">
        <f>RPT_DOAN_PHI!D385</f>
        <v>NV đào tạo huấn luyện</v>
      </c>
      <c r="E385" s="139"/>
      <c r="F385" s="145" t="str">
        <f>VLOOKUP($B385,GD_CHUNG!$B$5:$J$912,6,FALSE)</f>
        <v>HDKX</v>
      </c>
      <c r="G385" s="145">
        <f>VLOOKUP($B385,GD_CHUNG!$B$5:$J$912,7,FALSE)</f>
        <v>0</v>
      </c>
      <c r="H385" s="145">
        <f>VLOOKUP($B385,GD_CHUNG!$B$5:$J$912,8,FALSE)</f>
        <v>0</v>
      </c>
      <c r="I385" s="145">
        <f>VLOOKUP($B385,GD_CHUNG!$B$5:$J$912,9,FALSE)</f>
        <v>0</v>
      </c>
      <c r="J385" s="156">
        <f>IF(COUNTBLANK(GD_CHAM_CONG!U386:AJ386)&gt;=16,1,0)</f>
        <v>0</v>
      </c>
      <c r="K385" s="49">
        <f>VLOOKUP(B385,GD_LCD_HS_LNS!$B$4:$E$914,4,FALSE)</f>
        <v>3488000</v>
      </c>
      <c r="L385" s="49">
        <f t="shared" si="1"/>
        <v>279040</v>
      </c>
      <c r="M385" s="173">
        <f t="shared" si="2"/>
        <v>52320</v>
      </c>
      <c r="N385" s="173">
        <f t="shared" si="3"/>
        <v>34880</v>
      </c>
      <c r="O385" s="173">
        <f t="shared" si="4"/>
        <v>366240</v>
      </c>
      <c r="P385" s="173">
        <f>VLOOKUP(B385,GD_CHAM_CONG!$C$1:$BI$778,58,FALSE)</f>
        <v>0</v>
      </c>
      <c r="Q385">
        <f>VLOOKUP(B385,GD_CHAM_CONG!$C$1:$BJ$778,59,FALSE)</f>
        <v>0</v>
      </c>
    </row>
    <row r="386" spans="1:17" ht="14.25">
      <c r="A386" s="36">
        <v>382</v>
      </c>
      <c r="B386" s="38">
        <f>RPT_DOAN_PHI!B386</f>
        <v>10801</v>
      </c>
      <c r="C386" s="38" t="str">
        <f>RPT_DOAN_PHI!C386</f>
        <v>Diệu Linh</v>
      </c>
      <c r="D386" s="38" t="str">
        <f>RPT_DOAN_PHI!D386</f>
        <v>NV đào tạo huấn luyện</v>
      </c>
      <c r="E386" s="139"/>
      <c r="F386" s="145" t="str">
        <f>VLOOKUP($B386,GD_CHUNG!$B$5:$J$912,6,FALSE)</f>
        <v>HDKX</v>
      </c>
      <c r="G386" s="145">
        <f>VLOOKUP($B386,GD_CHUNG!$B$5:$J$912,7,FALSE)</f>
        <v>0</v>
      </c>
      <c r="H386" s="145">
        <f>VLOOKUP($B386,GD_CHUNG!$B$5:$J$912,8,FALSE)</f>
        <v>0</v>
      </c>
      <c r="I386" s="145">
        <f>VLOOKUP($B386,GD_CHUNG!$B$5:$J$912,9,FALSE)</f>
        <v>0</v>
      </c>
      <c r="J386" s="156">
        <f>IF(COUNTBLANK(GD_CHAM_CONG!U387:AJ387)&gt;=16,1,0)</f>
        <v>0</v>
      </c>
      <c r="K386" s="49">
        <f>VLOOKUP(B386,GD_LCD_HS_LNS!$B$4:$E$914,4,FALSE)</f>
        <v>4534000</v>
      </c>
      <c r="L386" s="49">
        <f t="shared" si="1"/>
        <v>362720</v>
      </c>
      <c r="M386" s="173">
        <f t="shared" si="2"/>
        <v>68010</v>
      </c>
      <c r="N386" s="173">
        <f t="shared" si="3"/>
        <v>45340</v>
      </c>
      <c r="O386" s="173">
        <f t="shared" si="4"/>
        <v>476070</v>
      </c>
      <c r="P386" s="173">
        <f>VLOOKUP(B386,GD_CHAM_CONG!$C$1:$BI$778,58,FALSE)</f>
        <v>0</v>
      </c>
      <c r="Q386">
        <f>VLOOKUP(B386,GD_CHAM_CONG!$C$1:$BJ$778,59,FALSE)</f>
        <v>0</v>
      </c>
    </row>
    <row r="387" spans="1:17" ht="14.25">
      <c r="A387" s="36">
        <v>383</v>
      </c>
      <c r="B387" s="38">
        <f>RPT_DOAN_PHI!B387</f>
        <v>10802</v>
      </c>
      <c r="C387" s="38" t="str">
        <f>RPT_DOAN_PHI!C387</f>
        <v>Hà Phương Thảo</v>
      </c>
      <c r="D387" s="38" t="str">
        <f>RPT_DOAN_PHI!D387</f>
        <v>NV hành chính</v>
      </c>
      <c r="E387" s="139"/>
      <c r="F387" s="145" t="str">
        <f>VLOOKUP($B387,GD_CHUNG!$B$5:$J$912,6,FALSE)</f>
        <v>HDKX</v>
      </c>
      <c r="G387" s="145">
        <f>VLOOKUP($B387,GD_CHUNG!$B$5:$J$912,7,FALSE)</f>
        <v>0</v>
      </c>
      <c r="H387" s="145">
        <f>VLOOKUP($B387,GD_CHUNG!$B$5:$J$912,8,FALSE)</f>
        <v>0</v>
      </c>
      <c r="I387" s="145">
        <f>VLOOKUP($B387,GD_CHUNG!$B$5:$J$912,9,FALSE)</f>
        <v>0</v>
      </c>
      <c r="J387" s="156">
        <f>IF(COUNTBLANK(GD_CHAM_CONG!U388:AJ388)&gt;=16,1,0)</f>
        <v>0</v>
      </c>
      <c r="K387" s="49">
        <f>VLOOKUP(B387,GD_LCD_HS_LNS!$B$4:$E$914,4,FALSE)</f>
        <v>3488000</v>
      </c>
      <c r="L387" s="49">
        <f t="shared" si="1"/>
        <v>279040</v>
      </c>
      <c r="M387" s="173">
        <f t="shared" si="2"/>
        <v>52320</v>
      </c>
      <c r="N387" s="173">
        <f t="shared" si="3"/>
        <v>34880</v>
      </c>
      <c r="O387" s="173">
        <f t="shared" si="4"/>
        <v>366240</v>
      </c>
      <c r="P387" s="173">
        <f>VLOOKUP(B387,GD_CHAM_CONG!$C$1:$BI$778,58,FALSE)</f>
        <v>0</v>
      </c>
      <c r="Q387">
        <f>VLOOKUP(B387,GD_CHAM_CONG!$C$1:$BJ$778,59,FALSE)</f>
        <v>0</v>
      </c>
    </row>
    <row r="388" spans="1:17" ht="14.25">
      <c r="A388" s="36">
        <v>384</v>
      </c>
      <c r="B388" s="38">
        <f>RPT_DOAN_PHI!B388</f>
        <v>10805</v>
      </c>
      <c r="C388" s="38" t="str">
        <f>RPT_DOAN_PHI!C388</f>
        <v>Trịnh Thị Thu Hằng</v>
      </c>
      <c r="D388" s="38" t="str">
        <f>RPT_DOAN_PHI!D388</f>
        <v>NV Hành chính - VT</v>
      </c>
      <c r="E388" s="139"/>
      <c r="F388" s="145" t="str">
        <f>VLOOKUP($B388,GD_CHUNG!$B$5:$J$912,6,FALSE)</f>
        <v>HDKX</v>
      </c>
      <c r="G388" s="145">
        <f>VLOOKUP($B388,GD_CHUNG!$B$5:$J$912,7,FALSE)</f>
        <v>0</v>
      </c>
      <c r="H388" s="145">
        <f>VLOOKUP($B388,GD_CHUNG!$B$5:$J$912,8,FALSE)</f>
        <v>0</v>
      </c>
      <c r="I388" s="145">
        <f>VLOOKUP($B388,GD_CHUNG!$B$5:$J$912,9,FALSE)</f>
        <v>0</v>
      </c>
      <c r="J388" s="156">
        <f>IF(COUNTBLANK(GD_CHAM_CONG!U389:AJ389)&gt;=16,1,0)</f>
        <v>0</v>
      </c>
      <c r="K388" s="49">
        <f>VLOOKUP(B388,GD_LCD_HS_LNS!$B$4:$E$914,4,FALSE)</f>
        <v>3197000</v>
      </c>
      <c r="L388" s="49">
        <f t="shared" si="1"/>
        <v>255760</v>
      </c>
      <c r="M388" s="173">
        <f t="shared" si="2"/>
        <v>47955</v>
      </c>
      <c r="N388" s="173">
        <f t="shared" si="3"/>
        <v>31970</v>
      </c>
      <c r="O388" s="173">
        <f t="shared" si="4"/>
        <v>335685</v>
      </c>
      <c r="P388" s="173">
        <f>VLOOKUP(B388,GD_CHAM_CONG!$C$1:$BI$778,58,FALSE)</f>
        <v>0</v>
      </c>
      <c r="Q388">
        <f>VLOOKUP(B388,GD_CHAM_CONG!$C$1:$BJ$778,59,FALSE)</f>
        <v>0</v>
      </c>
    </row>
    <row r="389" spans="1:17" ht="14.25">
      <c r="A389" s="36">
        <v>385</v>
      </c>
      <c r="B389" s="38">
        <f>RPT_DOAN_PHI!B389</f>
        <v>10566</v>
      </c>
      <c r="C389" s="38" t="str">
        <f>RPT_DOAN_PHI!C389</f>
        <v>Nguyễn Thị Ngọc</v>
      </c>
      <c r="D389" s="38" t="str">
        <f>RPT_DOAN_PHI!D389</f>
        <v>NV Kế hoạch - Quản lý chất lượng</v>
      </c>
      <c r="E389" s="139"/>
      <c r="F389" s="145" t="str">
        <f>VLOOKUP($B389,GD_CHUNG!$B$5:$J$912,6,FALSE)</f>
        <v>HDKX</v>
      </c>
      <c r="G389" s="145">
        <f>VLOOKUP($B389,GD_CHUNG!$B$5:$J$912,7,FALSE)</f>
        <v>0</v>
      </c>
      <c r="H389" s="145">
        <f>VLOOKUP($B389,GD_CHUNG!$B$5:$J$912,8,FALSE)</f>
        <v>0</v>
      </c>
      <c r="I389" s="145">
        <f>VLOOKUP($B389,GD_CHUNG!$B$5:$J$912,9,FALSE)</f>
        <v>0</v>
      </c>
      <c r="J389" s="156">
        <f>IF(COUNTBLANK(GD_CHAM_CONG!U390:AJ390)&gt;=16,1,0)</f>
        <v>0</v>
      </c>
      <c r="K389" s="49">
        <f>VLOOKUP(B389,GD_LCD_HS_LNS!$B$4:$E$914,4,FALSE)</f>
        <v>4534000</v>
      </c>
      <c r="L389" s="49">
        <f t="shared" si="1"/>
        <v>362720</v>
      </c>
      <c r="M389" s="173">
        <f t="shared" si="2"/>
        <v>68010</v>
      </c>
      <c r="N389" s="173">
        <f t="shared" si="3"/>
        <v>45340</v>
      </c>
      <c r="O389" s="173">
        <f t="shared" si="4"/>
        <v>476070</v>
      </c>
      <c r="P389" s="173">
        <f>VLOOKUP(B389,GD_CHAM_CONG!$C$1:$BI$778,58,FALSE)</f>
        <v>0</v>
      </c>
      <c r="Q389">
        <f>VLOOKUP(B389,GD_CHAM_CONG!$C$1:$BJ$778,59,FALSE)</f>
        <v>0</v>
      </c>
    </row>
    <row r="390" spans="1:17" ht="14.25">
      <c r="A390" s="36">
        <v>386</v>
      </c>
      <c r="B390" s="38">
        <f>RPT_DOAN_PHI!B390</f>
        <v>10804</v>
      </c>
      <c r="C390" s="38" t="str">
        <f>RPT_DOAN_PHI!C390</f>
        <v>Vũ Thị Hoà</v>
      </c>
      <c r="D390" s="38" t="str">
        <f>RPT_DOAN_PHI!D390</f>
        <v>NV Lao động tiền lương</v>
      </c>
      <c r="E390" s="139"/>
      <c r="F390" s="145" t="str">
        <f>VLOOKUP($B390,GD_CHUNG!$B$5:$J$912,6,FALSE)</f>
        <v>HDKX</v>
      </c>
      <c r="G390" s="145">
        <f>VLOOKUP($B390,GD_CHUNG!$B$5:$J$912,7,FALSE)</f>
        <v>0</v>
      </c>
      <c r="H390" s="145">
        <f>VLOOKUP($B390,GD_CHUNG!$B$5:$J$912,8,FALSE)</f>
        <v>0</v>
      </c>
      <c r="I390" s="145">
        <f>VLOOKUP($B390,GD_CHUNG!$B$5:$J$912,9,FALSE)</f>
        <v>0</v>
      </c>
      <c r="J390" s="156">
        <f>IF(COUNTBLANK(GD_CHAM_CONG!U391:AJ391)&gt;=16,1,0)</f>
        <v>0</v>
      </c>
      <c r="K390" s="49">
        <f>VLOOKUP(B390,GD_LCD_HS_LNS!$B$4:$E$914,4,FALSE)</f>
        <v>4534000</v>
      </c>
      <c r="L390" s="49">
        <f t="shared" si="1"/>
        <v>362720</v>
      </c>
      <c r="M390" s="173">
        <f t="shared" si="2"/>
        <v>68010</v>
      </c>
      <c r="N390" s="173">
        <f t="shared" si="3"/>
        <v>45340</v>
      </c>
      <c r="O390" s="173">
        <f t="shared" si="4"/>
        <v>476070</v>
      </c>
      <c r="P390" s="173">
        <f>VLOOKUP(B390,GD_CHAM_CONG!$C$1:$BI$778,58,FALSE)</f>
        <v>0</v>
      </c>
      <c r="Q390">
        <f>VLOOKUP(B390,GD_CHAM_CONG!$C$1:$BJ$778,59,FALSE)</f>
        <v>0</v>
      </c>
    </row>
    <row r="391" spans="1:17" ht="14.25">
      <c r="A391" s="36">
        <v>387</v>
      </c>
      <c r="B391" s="38">
        <f>RPT_DOAN_PHI!B391</f>
        <v>11117</v>
      </c>
      <c r="C391" s="38" t="str">
        <f>RPT_DOAN_PHI!C391</f>
        <v>Nguyễn Hương Giang</v>
      </c>
      <c r="D391" s="38" t="str">
        <f>RPT_DOAN_PHI!D391</f>
        <v>NV PVHK</v>
      </c>
      <c r="E391" s="139"/>
      <c r="F391" s="139" t="str">
        <f>VLOOKUP($B391,GD_CHUNG!$B$5:$J$912,6,FALSE)</f>
        <v>HD3N</v>
      </c>
      <c r="G391" s="145">
        <f>VLOOKUP($B391,GD_CHUNG!$B$5:$J$912,7,FALSE)</f>
        <v>0</v>
      </c>
      <c r="H391" s="145">
        <f>VLOOKUP($B391,GD_CHUNG!$B$5:$J$912,8,FALSE)</f>
        <v>0</v>
      </c>
      <c r="I391" s="145">
        <f>VLOOKUP($B391,GD_CHUNG!$B$5:$J$912,9,FALSE)</f>
        <v>0</v>
      </c>
      <c r="J391" s="156">
        <f>IF(COUNTBLANK(GD_CHAM_CONG!U392:AJ392)&gt;=16,1,0)</f>
        <v>0</v>
      </c>
      <c r="K391" s="49">
        <f>VLOOKUP(B391,GD_LCD_HS_LNS!$B$4:$E$914,4,FALSE)</f>
        <v>3488000</v>
      </c>
      <c r="L391" s="49">
        <f t="shared" si="1"/>
        <v>279040</v>
      </c>
      <c r="M391" s="173">
        <f t="shared" si="2"/>
        <v>52320</v>
      </c>
      <c r="N391" s="173">
        <f t="shared" si="3"/>
        <v>34880</v>
      </c>
      <c r="O391" s="173">
        <f t="shared" si="4"/>
        <v>366240</v>
      </c>
      <c r="P391" s="173">
        <f>VLOOKUP(B391,GD_CHAM_CONG!$C$1:$BI$778,58,FALSE)</f>
        <v>0</v>
      </c>
      <c r="Q391">
        <f>VLOOKUP(B391,GD_CHAM_CONG!$C$1:$BJ$778,59,FALSE)</f>
        <v>0</v>
      </c>
    </row>
    <row r="392" spans="1:17" ht="14.25">
      <c r="A392" s="36">
        <v>388</v>
      </c>
      <c r="B392" s="38">
        <f>RPT_DOAN_PHI!B392</f>
        <v>10735</v>
      </c>
      <c r="C392" s="38" t="str">
        <f>RPT_DOAN_PHI!C392</f>
        <v>Nguyễn Thị Phương Lan</v>
      </c>
      <c r="D392" s="38" t="str">
        <f>RPT_DOAN_PHI!D392</f>
        <v>NV Thống kê - Tổng hợp</v>
      </c>
      <c r="E392" s="139"/>
      <c r="F392" s="139" t="str">
        <f>VLOOKUP($B392,GD_CHUNG!$B$5:$J$912,6,FALSE)</f>
        <v>HDKX</v>
      </c>
      <c r="G392" s="145">
        <f>VLOOKUP($B392,GD_CHUNG!$B$5:$J$912,7,FALSE)</f>
        <v>0</v>
      </c>
      <c r="H392" s="145">
        <f>VLOOKUP($B392,GD_CHUNG!$B$5:$J$912,8,FALSE)</f>
        <v>0</v>
      </c>
      <c r="I392" s="145">
        <f>VLOOKUP($B392,GD_CHUNG!$B$5:$J$912,9,FALSE)</f>
        <v>0</v>
      </c>
      <c r="J392" s="156">
        <f>IF(COUNTBLANK(GD_CHAM_CONG!U393:AJ393)&gt;=16,1,0)</f>
        <v>0</v>
      </c>
      <c r="K392" s="49">
        <f>VLOOKUP(B392,GD_LCD_HS_LNS!$B$4:$E$914,4,FALSE)</f>
        <v>3488000</v>
      </c>
      <c r="L392" s="49">
        <f t="shared" si="1"/>
        <v>279040</v>
      </c>
      <c r="M392" s="173">
        <f t="shared" si="2"/>
        <v>52320</v>
      </c>
      <c r="N392" s="173">
        <f t="shared" si="3"/>
        <v>34880</v>
      </c>
      <c r="O392" s="173">
        <f t="shared" si="4"/>
        <v>366240</v>
      </c>
      <c r="P392" s="173">
        <f>VLOOKUP(B392,GD_CHAM_CONG!$C$1:$BI$778,58,FALSE)</f>
        <v>0</v>
      </c>
      <c r="Q392">
        <f>VLOOKUP(B392,GD_CHAM_CONG!$C$1:$BJ$778,59,FALSE)</f>
        <v>0</v>
      </c>
    </row>
    <row r="393" spans="1:17" ht="14.25">
      <c r="A393" s="36">
        <v>389</v>
      </c>
      <c r="B393" s="38">
        <f>RPT_DOAN_PHI!B393</f>
        <v>10562</v>
      </c>
      <c r="C393" s="38" t="str">
        <f>RPT_DOAN_PHI!C393</f>
        <v>Phạm Thị Thịnh</v>
      </c>
      <c r="D393" s="38" t="str">
        <f>RPT_DOAN_PHI!D393</f>
        <v>NV Hành chính - VT</v>
      </c>
      <c r="E393" s="139"/>
      <c r="F393" s="139" t="str">
        <f>VLOOKUP($B393,GD_CHUNG!$B$5:$J$912,6,FALSE)</f>
        <v>HDKX</v>
      </c>
      <c r="G393" s="145">
        <f>VLOOKUP($B393,GD_CHUNG!$B$5:$J$912,7,FALSE)</f>
        <v>0</v>
      </c>
      <c r="H393" s="145">
        <f>VLOOKUP($B393,GD_CHUNG!$B$5:$J$912,8,FALSE)</f>
        <v>0</v>
      </c>
      <c r="I393" s="145">
        <f>VLOOKUP($B393,GD_CHUNG!$B$5:$J$912,9,FALSE)</f>
        <v>0</v>
      </c>
      <c r="J393" s="156">
        <f>IF(COUNTBLANK(GD_CHAM_CONG!U394:AJ394)&gt;=16,1,0)</f>
        <v>0</v>
      </c>
      <c r="K393" s="49">
        <f>VLOOKUP(B393,GD_LCD_HS_LNS!$B$4:$E$914,4,FALSE)</f>
        <v>3488000</v>
      </c>
      <c r="L393" s="49">
        <f t="shared" si="1"/>
        <v>279040</v>
      </c>
      <c r="M393" s="173">
        <f t="shared" si="2"/>
        <v>52320</v>
      </c>
      <c r="N393" s="173">
        <f t="shared" si="3"/>
        <v>34880</v>
      </c>
      <c r="O393" s="173">
        <f t="shared" si="4"/>
        <v>366240</v>
      </c>
      <c r="P393" s="173">
        <f>VLOOKUP(B393,GD_CHAM_CONG!$C$1:$BI$778,58,FALSE)</f>
        <v>0</v>
      </c>
      <c r="Q393">
        <f>VLOOKUP(B393,GD_CHAM_CONG!$C$1:$BJ$778,59,FALSE)</f>
        <v>0</v>
      </c>
    </row>
    <row r="394" spans="1:17" ht="14.25">
      <c r="A394" s="36">
        <v>390</v>
      </c>
      <c r="B394" s="38">
        <f>RPT_DOAN_PHI!B394</f>
        <v>10637</v>
      </c>
      <c r="C394" s="38" t="str">
        <f>RPT_DOAN_PHI!C394</f>
        <v>Trần Đình Cát</v>
      </c>
      <c r="D394" s="38" t="str">
        <f>RPT_DOAN_PHI!D394</f>
        <v>NV trông giữ hành lý</v>
      </c>
      <c r="E394" s="139"/>
      <c r="F394" s="139" t="str">
        <f>VLOOKUP($B394,GD_CHUNG!$B$5:$J$912,6,FALSE)</f>
        <v>HDKX</v>
      </c>
      <c r="G394" s="145">
        <f>VLOOKUP($B394,GD_CHUNG!$B$5:$J$912,7,FALSE)</f>
        <v>0</v>
      </c>
      <c r="H394" s="145">
        <f>VLOOKUP($B394,GD_CHUNG!$B$5:$J$912,8,FALSE)</f>
        <v>0</v>
      </c>
      <c r="I394" s="145">
        <f>VLOOKUP($B394,GD_CHUNG!$B$5:$J$912,9,FALSE)</f>
        <v>0</v>
      </c>
      <c r="J394" s="156">
        <f>IF(COUNTBLANK(GD_CHAM_CONG!U395:AJ395)&gt;=16,1,0)</f>
        <v>0</v>
      </c>
      <c r="K394" s="49">
        <f>VLOOKUP(B394,GD_LCD_HS_LNS!$B$4:$E$914,4,FALSE)</f>
        <v>4553000</v>
      </c>
      <c r="L394" s="49">
        <f t="shared" si="1"/>
        <v>364240</v>
      </c>
      <c r="M394" s="173">
        <f t="shared" si="2"/>
        <v>68295</v>
      </c>
      <c r="N394" s="173">
        <f t="shared" si="3"/>
        <v>45530</v>
      </c>
      <c r="O394" s="173">
        <f t="shared" si="4"/>
        <v>478065</v>
      </c>
      <c r="P394" s="173">
        <f>VLOOKUP(B394,GD_CHAM_CONG!$C$1:$BI$778,58,FALSE)</f>
        <v>0</v>
      </c>
      <c r="Q394">
        <f>VLOOKUP(B394,GD_CHAM_CONG!$C$1:$BJ$778,59,FALSE)</f>
        <v>0</v>
      </c>
    </row>
    <row r="395" spans="1:17" ht="14.25">
      <c r="A395" s="36">
        <v>391</v>
      </c>
      <c r="B395" s="38">
        <f>RPT_DOAN_PHI!B395</f>
        <v>10799</v>
      </c>
      <c r="C395" s="38" t="str">
        <f>RPT_DOAN_PHI!C395</f>
        <v>Phương Lan</v>
      </c>
      <c r="D395" s="38" t="str">
        <f>RPT_DOAN_PHI!D395</f>
        <v>Chuyên viên lao động tiền lương</v>
      </c>
      <c r="E395" s="139"/>
      <c r="F395" s="139" t="str">
        <f>VLOOKUP($B395,GD_CHUNG!$B$5:$J$912,6,FALSE)</f>
        <v>HDKX</v>
      </c>
      <c r="G395" s="145">
        <f>VLOOKUP($B395,GD_CHUNG!$B$5:$J$912,7,FALSE)</f>
        <v>0</v>
      </c>
      <c r="H395" s="145">
        <f>VLOOKUP($B395,GD_CHUNG!$B$5:$J$912,8,FALSE)</f>
        <v>0</v>
      </c>
      <c r="I395" s="145">
        <f>VLOOKUP($B395,GD_CHUNG!$B$5:$J$912,9,FALSE)</f>
        <v>0</v>
      </c>
      <c r="J395" s="156">
        <f>IF(COUNTBLANK(GD_CHAM_CONG!U396:AJ396)&gt;=16,1,0)</f>
        <v>0</v>
      </c>
      <c r="K395" s="49">
        <f>VLOOKUP(B395,GD_LCD_HS_LNS!$B$4:$E$914,4,FALSE)</f>
        <v>4534000</v>
      </c>
      <c r="L395" s="49">
        <f t="shared" si="1"/>
        <v>362720</v>
      </c>
      <c r="M395" s="173">
        <f t="shared" si="2"/>
        <v>68010</v>
      </c>
      <c r="N395" s="173">
        <f t="shared" si="3"/>
        <v>45340</v>
      </c>
      <c r="O395" s="173">
        <f t="shared" si="4"/>
        <v>476070</v>
      </c>
      <c r="P395" s="173">
        <f>VLOOKUP(B395,GD_CHAM_CONG!$C$1:$BI$778,58,FALSE)</f>
        <v>0</v>
      </c>
      <c r="Q395">
        <f>VLOOKUP(B395,GD_CHAM_CONG!$C$1:$BJ$778,59,FALSE)</f>
        <v>0</v>
      </c>
    </row>
    <row r="396" spans="1:17" ht="14.25">
      <c r="A396" s="36">
        <v>392</v>
      </c>
      <c r="B396" s="38">
        <f>RPT_DOAN_PHI!B396</f>
        <v>11108</v>
      </c>
      <c r="C396" s="38" t="str">
        <f>RPT_DOAN_PHI!C396</f>
        <v>Phạm Thùy Dung</v>
      </c>
      <c r="D396" s="38" t="str">
        <f>RPT_DOAN_PHI!D396</f>
        <v>Nhân viên phục vụ hành khách</v>
      </c>
      <c r="E396" s="139"/>
      <c r="F396" s="139" t="str">
        <f>VLOOKUP($B396,GD_CHUNG!$B$5:$J$912,6,FALSE)</f>
        <v>HD3N</v>
      </c>
      <c r="G396" s="145">
        <f>VLOOKUP($B396,GD_CHUNG!$B$5:$J$912,7,FALSE)</f>
        <v>0</v>
      </c>
      <c r="H396" s="145">
        <f>VLOOKUP($B396,GD_CHUNG!$B$5:$J$912,8,FALSE)</f>
        <v>0</v>
      </c>
      <c r="I396" s="145">
        <f>VLOOKUP($B396,GD_CHUNG!$B$5:$J$912,9,FALSE)</f>
        <v>0</v>
      </c>
      <c r="J396" s="156">
        <f>IF(COUNTBLANK(GD_CHAM_CONG!U397:AJ397)&gt;=16,1,0)</f>
        <v>0</v>
      </c>
      <c r="K396" s="49">
        <f>VLOOKUP(B396,GD_LCD_HS_LNS!$B$4:$E$914,4,FALSE)</f>
        <v>3875000</v>
      </c>
      <c r="L396" s="49">
        <f t="shared" si="1"/>
        <v>0</v>
      </c>
      <c r="M396" s="173">
        <f t="shared" si="2"/>
        <v>0</v>
      </c>
      <c r="N396" s="173">
        <f t="shared" si="3"/>
        <v>0</v>
      </c>
      <c r="O396" s="173">
        <f t="shared" si="4"/>
        <v>0</v>
      </c>
      <c r="P396" s="173">
        <f>VLOOKUP(B396,GD_CHAM_CONG!$C$1:$BI$778,58,FALSE)</f>
        <v>26</v>
      </c>
      <c r="Q396">
        <f>VLOOKUP(B396,GD_CHAM_CONG!$C$1:$BJ$778,59,FALSE)</f>
        <v>0</v>
      </c>
    </row>
    <row r="397" spans="1:17" ht="14.25">
      <c r="A397" s="36"/>
      <c r="B397" s="154">
        <v>10606</v>
      </c>
      <c r="C397" s="154" t="s">
        <v>476</v>
      </c>
      <c r="D397" s="131" t="s">
        <v>759</v>
      </c>
      <c r="E397" s="139"/>
      <c r="F397" s="139" t="s">
        <v>116</v>
      </c>
      <c r="G397" s="145">
        <f>VLOOKUP($B397,GD_CHUNG!$B$5:$J$912,7,FALSE)</f>
        <v>0</v>
      </c>
      <c r="H397" s="145">
        <f>VLOOKUP($B397,GD_CHUNG!$B$5:$J$912,8,FALSE)</f>
        <v>0</v>
      </c>
      <c r="I397" s="145">
        <f>VLOOKUP($B397,GD_CHUNG!$B$5:$J$912,9,FALSE)</f>
        <v>0</v>
      </c>
      <c r="J397" s="156">
        <f>IF(COUNTBLANK(GD_CHAM_CONG!U398:AJ398)&gt;=16,1,0)</f>
        <v>0</v>
      </c>
      <c r="K397" s="49">
        <f>VLOOKUP(B397,GD_LCD_HS_LNS!$B$4:$E$914,4,FALSE)</f>
        <v>3875000</v>
      </c>
      <c r="L397" s="49">
        <f t="shared" si="1"/>
        <v>0</v>
      </c>
      <c r="M397" s="173">
        <f t="shared" si="2"/>
        <v>0</v>
      </c>
      <c r="N397" s="173">
        <f t="shared" si="3"/>
        <v>0</v>
      </c>
      <c r="O397" s="173">
        <f t="shared" si="4"/>
        <v>0</v>
      </c>
      <c r="P397" s="173">
        <f>VLOOKUP(B397,GD_CHAM_CONG!$C$1:$BI$778,58,FALSE)</f>
        <v>26</v>
      </c>
      <c r="Q397">
        <f>VLOOKUP(B397,GD_CHAM_CONG!$C$1:$BJ$778,59,FALSE)</f>
        <v>0</v>
      </c>
    </row>
    <row r="398" spans="1:17" ht="14.25">
      <c r="A398" s="36"/>
      <c r="B398" s="38"/>
      <c r="C398" s="131"/>
      <c r="D398" s="131"/>
      <c r="E398" s="139"/>
      <c r="F398" s="139"/>
      <c r="G398" s="139"/>
      <c r="H398" s="139"/>
      <c r="I398" s="139"/>
      <c r="J398" s="156"/>
      <c r="K398" s="49"/>
      <c r="L398" s="49"/>
      <c r="M398" s="173"/>
      <c r="N398" s="173"/>
      <c r="O398" s="173"/>
    </row>
    <row r="399" spans="1:17" ht="14.25">
      <c r="A399" s="36"/>
      <c r="B399" s="38"/>
      <c r="C399" s="131"/>
      <c r="D399" s="131"/>
      <c r="E399" s="139"/>
      <c r="F399" s="139"/>
      <c r="G399" s="139"/>
      <c r="H399" s="139"/>
      <c r="I399" s="139"/>
      <c r="J399" s="156"/>
      <c r="K399" s="49"/>
      <c r="L399" s="49"/>
      <c r="M399" s="173"/>
      <c r="N399" s="173"/>
      <c r="O399" s="173"/>
    </row>
    <row r="400" spans="1:17" ht="14.25">
      <c r="A400" s="36"/>
      <c r="B400" s="38"/>
      <c r="C400" s="131"/>
      <c r="D400" s="131"/>
      <c r="E400" s="139"/>
      <c r="F400" s="139"/>
      <c r="G400" s="139"/>
      <c r="H400" s="139"/>
      <c r="I400" s="139"/>
      <c r="J400" s="156"/>
      <c r="K400" s="49"/>
      <c r="L400" s="49"/>
      <c r="M400" s="173"/>
      <c r="N400" s="173"/>
      <c r="O400" s="173"/>
    </row>
    <row r="401" spans="1:15" ht="14.25">
      <c r="A401" s="36"/>
      <c r="B401" s="38"/>
      <c r="C401" s="131"/>
      <c r="D401" s="131"/>
      <c r="E401" s="139"/>
      <c r="F401" s="139"/>
      <c r="G401" s="139"/>
      <c r="H401" s="139"/>
      <c r="I401" s="139"/>
      <c r="J401" s="156"/>
      <c r="K401" s="49"/>
      <c r="L401" s="49"/>
      <c r="M401" s="173"/>
      <c r="N401" s="173"/>
      <c r="O401" s="173"/>
    </row>
    <row r="402" spans="1:15" ht="14.25">
      <c r="A402" s="36"/>
      <c r="B402" s="38"/>
      <c r="C402" s="131"/>
      <c r="D402" s="131"/>
      <c r="E402" s="139"/>
      <c r="F402" s="139"/>
      <c r="G402" s="139"/>
      <c r="H402" s="139"/>
      <c r="I402" s="139"/>
      <c r="J402" s="156"/>
      <c r="K402" s="49"/>
      <c r="L402" s="49"/>
      <c r="M402" s="173"/>
      <c r="N402" s="173"/>
      <c r="O402" s="173"/>
    </row>
    <row r="403" spans="1:15" ht="14.25">
      <c r="A403" s="36"/>
      <c r="B403" s="38"/>
      <c r="C403" s="131"/>
      <c r="D403" s="131"/>
      <c r="E403" s="139"/>
      <c r="F403" s="139"/>
      <c r="G403" s="139"/>
      <c r="H403" s="139"/>
      <c r="I403" s="139"/>
      <c r="J403" s="156"/>
      <c r="K403" s="49"/>
      <c r="L403" s="49"/>
      <c r="M403" s="173"/>
      <c r="N403" s="173"/>
      <c r="O403" s="173"/>
    </row>
    <row r="404" spans="1:15" ht="14.25">
      <c r="A404" s="36"/>
      <c r="B404" s="38"/>
      <c r="C404" s="131"/>
      <c r="D404" s="131"/>
      <c r="E404" s="139"/>
      <c r="F404" s="139"/>
      <c r="G404" s="139"/>
      <c r="H404" s="139"/>
      <c r="I404" s="139"/>
      <c r="J404" s="156"/>
      <c r="K404" s="49"/>
      <c r="L404" s="49"/>
      <c r="M404" s="173"/>
      <c r="N404" s="173"/>
      <c r="O404" s="173"/>
    </row>
    <row r="405" spans="1:15" ht="14.25">
      <c r="A405" s="36"/>
      <c r="B405" s="38"/>
      <c r="C405" s="131"/>
      <c r="D405" s="131"/>
      <c r="E405" s="139"/>
      <c r="F405" s="139"/>
      <c r="G405" s="139"/>
      <c r="H405" s="139"/>
      <c r="I405" s="139"/>
      <c r="J405" s="156"/>
      <c r="K405" s="49"/>
      <c r="L405" s="49"/>
      <c r="M405" s="173"/>
      <c r="N405" s="173"/>
      <c r="O405" s="173"/>
    </row>
    <row r="406" spans="1:15" ht="14.25">
      <c r="A406" s="36"/>
      <c r="B406" s="38"/>
      <c r="C406" s="131"/>
      <c r="D406" s="131"/>
      <c r="E406" s="139"/>
      <c r="F406" s="139"/>
      <c r="G406" s="139"/>
      <c r="H406" s="139"/>
      <c r="I406" s="139"/>
      <c r="J406" s="156"/>
      <c r="K406" s="49"/>
      <c r="L406" s="49"/>
      <c r="M406" s="173"/>
      <c r="N406" s="173"/>
      <c r="O406" s="173"/>
    </row>
    <row r="407" spans="1:15" ht="14.25">
      <c r="A407" s="36"/>
      <c r="B407" s="38"/>
      <c r="C407" s="131"/>
      <c r="D407" s="131"/>
      <c r="E407" s="139"/>
      <c r="F407" s="139"/>
      <c r="G407" s="139"/>
      <c r="H407" s="139"/>
      <c r="I407" s="139"/>
      <c r="J407" s="156"/>
      <c r="K407" s="49"/>
      <c r="L407" s="49"/>
      <c r="M407" s="173"/>
      <c r="N407" s="173"/>
      <c r="O407" s="173"/>
    </row>
    <row r="408" spans="1:15" ht="14.25">
      <c r="A408" s="36"/>
      <c r="B408" s="38"/>
      <c r="C408" s="131"/>
      <c r="D408" s="131"/>
      <c r="E408" s="139"/>
      <c r="F408" s="139"/>
      <c r="G408" s="139"/>
      <c r="H408" s="139"/>
      <c r="I408" s="139"/>
      <c r="J408" s="156"/>
      <c r="K408" s="49"/>
      <c r="L408" s="49"/>
      <c r="M408" s="173"/>
      <c r="N408" s="173"/>
      <c r="O408" s="173"/>
    </row>
    <row r="409" spans="1:15" ht="14.25">
      <c r="A409" s="36"/>
      <c r="B409" s="38"/>
      <c r="C409" s="131"/>
      <c r="D409" s="131"/>
      <c r="E409" s="139"/>
      <c r="F409" s="139"/>
      <c r="G409" s="139"/>
      <c r="H409" s="139"/>
      <c r="I409" s="139"/>
      <c r="J409" s="156"/>
      <c r="K409" s="49"/>
      <c r="L409" s="49"/>
      <c r="M409" s="173"/>
      <c r="N409" s="173"/>
      <c r="O409" s="173"/>
    </row>
    <row r="410" spans="1:15" ht="14.25">
      <c r="A410" s="36"/>
      <c r="B410" s="38"/>
      <c r="C410" s="131"/>
      <c r="D410" s="131"/>
      <c r="E410" s="139"/>
      <c r="F410" s="139"/>
      <c r="G410" s="139"/>
      <c r="H410" s="139"/>
      <c r="I410" s="139"/>
      <c r="J410" s="156"/>
      <c r="K410" s="49"/>
      <c r="L410" s="49"/>
      <c r="M410" s="173"/>
      <c r="N410" s="173"/>
      <c r="O410" s="173"/>
    </row>
    <row r="411" spans="1:15" ht="14.25">
      <c r="A411" s="36"/>
      <c r="B411" s="38"/>
      <c r="C411" s="131"/>
      <c r="D411" s="131"/>
      <c r="E411" s="139"/>
      <c r="F411" s="139"/>
      <c r="G411" s="139"/>
      <c r="H411" s="139"/>
      <c r="I411" s="139"/>
      <c r="J411" s="156"/>
      <c r="K411" s="49"/>
      <c r="L411" s="49"/>
      <c r="M411" s="173"/>
      <c r="N411" s="173"/>
      <c r="O411" s="173"/>
    </row>
    <row r="412" spans="1:15" ht="14.25">
      <c r="A412" s="36"/>
      <c r="B412" s="38"/>
      <c r="C412" s="131"/>
      <c r="D412" s="131"/>
      <c r="E412" s="139"/>
      <c r="F412" s="139"/>
      <c r="G412" s="139"/>
      <c r="H412" s="139"/>
      <c r="I412" s="139"/>
      <c r="J412" s="156"/>
      <c r="K412" s="49"/>
      <c r="L412" s="49"/>
      <c r="M412" s="173"/>
      <c r="N412" s="173"/>
      <c r="O412" s="173"/>
    </row>
    <row r="413" spans="1:15" ht="14.25">
      <c r="A413" s="36"/>
      <c r="B413" s="38"/>
      <c r="C413" s="131"/>
      <c r="D413" s="131"/>
      <c r="E413" s="139"/>
      <c r="F413" s="139"/>
      <c r="G413" s="139"/>
      <c r="H413" s="139"/>
      <c r="I413" s="139"/>
      <c r="J413" s="156"/>
      <c r="K413" s="49"/>
      <c r="L413" s="49"/>
      <c r="M413" s="173"/>
      <c r="N413" s="173"/>
      <c r="O413" s="173"/>
    </row>
    <row r="414" spans="1:15" ht="14.25">
      <c r="A414" s="36"/>
      <c r="B414" s="38"/>
      <c r="C414" s="131"/>
      <c r="D414" s="131"/>
      <c r="E414" s="139"/>
      <c r="F414" s="139"/>
      <c r="G414" s="139"/>
      <c r="H414" s="139"/>
      <c r="I414" s="139"/>
      <c r="J414" s="156"/>
      <c r="K414" s="49"/>
      <c r="L414" s="49"/>
      <c r="M414" s="173"/>
      <c r="N414" s="173"/>
      <c r="O414" s="173"/>
    </row>
    <row r="415" spans="1:15" ht="14.25">
      <c r="A415" s="36"/>
      <c r="B415" s="38"/>
      <c r="C415" s="131"/>
      <c r="D415" s="131"/>
      <c r="E415" s="139"/>
      <c r="F415" s="139"/>
      <c r="G415" s="139"/>
      <c r="H415" s="139"/>
      <c r="I415" s="139"/>
      <c r="J415" s="156"/>
      <c r="K415" s="49"/>
      <c r="L415" s="49"/>
      <c r="M415" s="173"/>
      <c r="N415" s="173"/>
      <c r="O415" s="173"/>
    </row>
    <row r="416" spans="1:15" ht="14.25">
      <c r="A416" s="36"/>
      <c r="B416" s="38"/>
      <c r="C416" s="131"/>
      <c r="D416" s="131"/>
      <c r="E416" s="139"/>
      <c r="F416" s="139"/>
      <c r="G416" s="139"/>
      <c r="H416" s="139"/>
      <c r="I416" s="139"/>
      <c r="J416" s="156"/>
      <c r="K416" s="49"/>
      <c r="L416" s="49"/>
      <c r="M416" s="173"/>
      <c r="N416" s="173"/>
      <c r="O416" s="173"/>
    </row>
    <row r="417" spans="1:15" ht="14.25">
      <c r="A417" s="36"/>
      <c r="B417" s="38"/>
      <c r="C417" s="131"/>
      <c r="D417" s="131"/>
      <c r="E417" s="139"/>
      <c r="F417" s="139"/>
      <c r="G417" s="139"/>
      <c r="H417" s="139"/>
      <c r="I417" s="139"/>
      <c r="J417" s="156"/>
      <c r="K417" s="49"/>
      <c r="L417" s="49"/>
      <c r="M417" s="173"/>
      <c r="N417" s="173"/>
      <c r="O417" s="173"/>
    </row>
    <row r="418" spans="1:15" ht="14.25">
      <c r="A418" s="36"/>
      <c r="B418" s="38"/>
      <c r="C418" s="131"/>
      <c r="D418" s="131"/>
      <c r="E418" s="139"/>
      <c r="F418" s="139"/>
      <c r="G418" s="139"/>
      <c r="H418" s="139"/>
      <c r="I418" s="139"/>
      <c r="J418" s="156"/>
      <c r="K418" s="49"/>
      <c r="L418" s="49"/>
      <c r="M418" s="173"/>
      <c r="N418" s="173"/>
      <c r="O418" s="173"/>
    </row>
    <row r="419" spans="1:15" ht="14.25">
      <c r="A419" s="36"/>
      <c r="B419" s="38"/>
      <c r="C419" s="131"/>
      <c r="D419" s="131"/>
      <c r="E419" s="139"/>
      <c r="F419" s="139"/>
      <c r="G419" s="139"/>
      <c r="H419" s="139"/>
      <c r="I419" s="139"/>
      <c r="J419" s="156"/>
      <c r="K419" s="49"/>
      <c r="L419" s="49"/>
      <c r="M419" s="173"/>
      <c r="N419" s="173"/>
      <c r="O419" s="173"/>
    </row>
    <row r="420" spans="1:15" ht="14.25">
      <c r="A420" s="36"/>
      <c r="B420" s="38"/>
      <c r="C420" s="131"/>
      <c r="D420" s="131"/>
      <c r="E420" s="139"/>
      <c r="F420" s="139"/>
      <c r="G420" s="139"/>
      <c r="H420" s="139"/>
      <c r="I420" s="139"/>
      <c r="J420" s="156"/>
      <c r="K420" s="49"/>
      <c r="L420" s="49"/>
      <c r="M420" s="173"/>
      <c r="N420" s="173"/>
      <c r="O420" s="173"/>
    </row>
    <row r="421" spans="1:15" ht="14.25">
      <c r="A421" s="36"/>
      <c r="B421" s="38"/>
      <c r="C421" s="131"/>
      <c r="D421" s="131"/>
      <c r="E421" s="139"/>
      <c r="F421" s="139"/>
      <c r="G421" s="139"/>
      <c r="H421" s="139"/>
      <c r="I421" s="139"/>
      <c r="J421" s="156"/>
      <c r="K421" s="49"/>
      <c r="L421" s="49"/>
      <c r="M421" s="173"/>
      <c r="N421" s="173"/>
      <c r="O421" s="173"/>
    </row>
    <row r="422" spans="1:15" ht="14.25">
      <c r="A422" s="36"/>
      <c r="B422" s="38"/>
      <c r="C422" s="131"/>
      <c r="D422" s="131"/>
      <c r="E422" s="139"/>
      <c r="F422" s="139"/>
      <c r="G422" s="139"/>
      <c r="H422" s="139"/>
      <c r="I422" s="139"/>
      <c r="J422" s="156"/>
      <c r="K422" s="49"/>
      <c r="L422" s="49"/>
      <c r="M422" s="173"/>
      <c r="N422" s="173"/>
      <c r="O422" s="173"/>
    </row>
    <row r="423" spans="1:15" ht="14.25">
      <c r="A423" s="36"/>
      <c r="B423" s="38"/>
      <c r="C423" s="131"/>
      <c r="D423" s="131"/>
      <c r="E423" s="139"/>
      <c r="F423" s="139"/>
      <c r="G423" s="139"/>
      <c r="H423" s="139"/>
      <c r="I423" s="139"/>
      <c r="J423" s="156"/>
      <c r="K423" s="49"/>
      <c r="L423" s="49"/>
      <c r="M423" s="173"/>
      <c r="N423" s="173"/>
      <c r="O423" s="173"/>
    </row>
    <row r="424" spans="1:15" ht="14.25">
      <c r="A424" s="36"/>
      <c r="B424" s="38"/>
      <c r="C424" s="131"/>
      <c r="D424" s="131"/>
      <c r="E424" s="139"/>
      <c r="F424" s="139"/>
      <c r="G424" s="139"/>
      <c r="H424" s="139"/>
      <c r="I424" s="139"/>
      <c r="J424" s="156"/>
      <c r="K424" s="49"/>
      <c r="L424" s="49"/>
      <c r="M424" s="173"/>
      <c r="N424" s="173"/>
      <c r="O424" s="173"/>
    </row>
    <row r="425" spans="1:15" ht="14.25">
      <c r="A425" s="36"/>
      <c r="B425" s="38"/>
      <c r="C425" s="131"/>
      <c r="D425" s="131"/>
      <c r="E425" s="139"/>
      <c r="F425" s="139"/>
      <c r="G425" s="139"/>
      <c r="H425" s="139"/>
      <c r="I425" s="139"/>
      <c r="J425" s="156"/>
      <c r="K425" s="49"/>
      <c r="L425" s="49"/>
      <c r="M425" s="173"/>
      <c r="N425" s="173"/>
      <c r="O425" s="173"/>
    </row>
    <row r="426" spans="1:15" ht="14.25">
      <c r="A426" s="36"/>
      <c r="B426" s="38"/>
      <c r="C426" s="131"/>
      <c r="D426" s="131"/>
      <c r="E426" s="139"/>
      <c r="F426" s="139"/>
      <c r="G426" s="139"/>
      <c r="H426" s="139"/>
      <c r="I426" s="139"/>
      <c r="J426" s="156"/>
      <c r="K426" s="49"/>
      <c r="L426" s="49"/>
      <c r="M426" s="173"/>
      <c r="N426" s="173"/>
      <c r="O426" s="173"/>
    </row>
    <row r="427" spans="1:15" ht="14.25">
      <c r="A427" s="36"/>
      <c r="B427" s="38"/>
      <c r="C427" s="131"/>
      <c r="D427" s="131"/>
      <c r="E427" s="139"/>
      <c r="F427" s="139"/>
      <c r="G427" s="139"/>
      <c r="H427" s="139"/>
      <c r="I427" s="139"/>
      <c r="J427" s="156"/>
      <c r="K427" s="49"/>
      <c r="L427" s="49"/>
      <c r="M427" s="173"/>
      <c r="N427" s="173"/>
      <c r="O427" s="173"/>
    </row>
    <row r="428" spans="1:15" ht="14.25">
      <c r="A428" s="36"/>
      <c r="B428" s="38"/>
      <c r="C428" s="131"/>
      <c r="D428" s="131"/>
      <c r="E428" s="139"/>
      <c r="F428" s="139"/>
      <c r="G428" s="139"/>
      <c r="H428" s="139"/>
      <c r="I428" s="139"/>
      <c r="J428" s="156"/>
      <c r="K428" s="49"/>
      <c r="L428" s="49"/>
      <c r="M428" s="173"/>
      <c r="N428" s="173"/>
      <c r="O428" s="173"/>
    </row>
    <row r="429" spans="1:15" ht="14.25">
      <c r="A429" s="36"/>
      <c r="B429" s="38"/>
      <c r="C429" s="131"/>
      <c r="D429" s="131"/>
      <c r="E429" s="139"/>
      <c r="F429" s="139"/>
      <c r="G429" s="139"/>
      <c r="H429" s="139"/>
      <c r="I429" s="139"/>
      <c r="J429" s="156"/>
      <c r="K429" s="49"/>
      <c r="L429" s="49"/>
      <c r="M429" s="173"/>
      <c r="N429" s="173"/>
      <c r="O429" s="173"/>
    </row>
    <row r="430" spans="1:15" ht="14.25">
      <c r="A430" s="36"/>
      <c r="B430" s="38"/>
      <c r="C430" s="131"/>
      <c r="D430" s="131"/>
      <c r="E430" s="139"/>
      <c r="F430" s="139"/>
      <c r="G430" s="139"/>
      <c r="H430" s="139"/>
      <c r="I430" s="139"/>
      <c r="J430" s="156"/>
      <c r="K430" s="49"/>
      <c r="L430" s="49"/>
      <c r="M430" s="173"/>
      <c r="N430" s="173"/>
      <c r="O430" s="173"/>
    </row>
    <row r="431" spans="1:15" ht="14.25">
      <c r="A431" s="36"/>
      <c r="B431" s="38"/>
      <c r="C431" s="131"/>
      <c r="D431" s="131"/>
      <c r="E431" s="139"/>
      <c r="F431" s="139"/>
      <c r="G431" s="139"/>
      <c r="H431" s="139"/>
      <c r="I431" s="139"/>
      <c r="J431" s="156"/>
      <c r="K431" s="49"/>
      <c r="L431" s="49"/>
      <c r="M431" s="173"/>
      <c r="N431" s="173"/>
      <c r="O431" s="173"/>
    </row>
    <row r="432" spans="1:15" ht="14.25">
      <c r="A432" s="36"/>
      <c r="B432" s="38"/>
      <c r="C432" s="131"/>
      <c r="D432" s="131"/>
      <c r="E432" s="139"/>
      <c r="F432" s="139"/>
      <c r="G432" s="139"/>
      <c r="H432" s="139"/>
      <c r="I432" s="139"/>
      <c r="J432" s="156"/>
      <c r="K432" s="49"/>
      <c r="L432" s="49"/>
      <c r="M432" s="173"/>
      <c r="N432" s="173"/>
      <c r="O432" s="173"/>
    </row>
    <row r="433" spans="1:15" ht="14.25">
      <c r="A433" s="36"/>
      <c r="B433" s="38"/>
      <c r="C433" s="131"/>
      <c r="D433" s="131"/>
      <c r="E433" s="139"/>
      <c r="F433" s="139"/>
      <c r="G433" s="139"/>
      <c r="H433" s="139"/>
      <c r="I433" s="139"/>
      <c r="J433" s="156"/>
      <c r="K433" s="49"/>
      <c r="L433" s="49"/>
      <c r="M433" s="173"/>
      <c r="N433" s="173"/>
      <c r="O433" s="173"/>
    </row>
    <row r="434" spans="1:15" ht="14.25">
      <c r="A434" s="36"/>
      <c r="B434" s="38"/>
      <c r="C434" s="131"/>
      <c r="D434" s="131"/>
      <c r="E434" s="139"/>
      <c r="F434" s="139"/>
      <c r="G434" s="139"/>
      <c r="H434" s="139"/>
      <c r="I434" s="139"/>
      <c r="J434" s="156"/>
      <c r="K434" s="49"/>
      <c r="L434" s="49"/>
      <c r="M434" s="173"/>
      <c r="N434" s="173"/>
      <c r="O434" s="173"/>
    </row>
    <row r="435" spans="1:15" ht="14.25">
      <c r="A435" s="36"/>
      <c r="B435" s="38"/>
      <c r="C435" s="131"/>
      <c r="D435" s="131"/>
      <c r="E435" s="139"/>
      <c r="F435" s="139"/>
      <c r="G435" s="139"/>
      <c r="H435" s="139"/>
      <c r="I435" s="139"/>
      <c r="J435" s="156"/>
      <c r="K435" s="49"/>
      <c r="L435" s="49"/>
      <c r="M435" s="173"/>
      <c r="N435" s="173"/>
      <c r="O435" s="173"/>
    </row>
    <row r="436" spans="1:15" ht="14.25">
      <c r="A436" s="36"/>
      <c r="B436" s="38"/>
      <c r="C436" s="131"/>
      <c r="D436" s="131"/>
      <c r="E436" s="139"/>
      <c r="F436" s="139"/>
      <c r="G436" s="139"/>
      <c r="H436" s="139"/>
      <c r="I436" s="139"/>
      <c r="J436" s="156"/>
      <c r="K436" s="49"/>
      <c r="L436" s="49"/>
      <c r="M436" s="173"/>
      <c r="N436" s="173"/>
      <c r="O436" s="173"/>
    </row>
    <row r="437" spans="1:15" ht="14.25">
      <c r="A437" s="36"/>
      <c r="B437" s="38"/>
      <c r="C437" s="131"/>
      <c r="D437" s="131"/>
      <c r="E437" s="139"/>
      <c r="F437" s="139"/>
      <c r="G437" s="139"/>
      <c r="H437" s="139"/>
      <c r="I437" s="139"/>
      <c r="J437" s="156"/>
      <c r="K437" s="49"/>
      <c r="L437" s="49"/>
      <c r="M437" s="173"/>
      <c r="N437" s="173"/>
      <c r="O437" s="173"/>
    </row>
    <row r="438" spans="1:15" ht="14.25">
      <c r="A438" s="36"/>
      <c r="B438" s="38"/>
      <c r="C438" s="131"/>
      <c r="D438" s="131"/>
      <c r="E438" s="139"/>
      <c r="F438" s="139"/>
      <c r="G438" s="139"/>
      <c r="H438" s="139"/>
      <c r="I438" s="139"/>
      <c r="J438" s="156"/>
      <c r="K438" s="49"/>
      <c r="L438" s="49"/>
      <c r="M438" s="173"/>
      <c r="N438" s="173"/>
      <c r="O438" s="173"/>
    </row>
    <row r="439" spans="1:15" ht="14.25">
      <c r="A439" s="36"/>
      <c r="B439" s="38"/>
      <c r="C439" s="131"/>
      <c r="D439" s="131"/>
      <c r="E439" s="139"/>
      <c r="F439" s="139"/>
      <c r="G439" s="139"/>
      <c r="H439" s="139"/>
      <c r="I439" s="139"/>
      <c r="J439" s="156"/>
      <c r="K439" s="49"/>
      <c r="L439" s="49"/>
      <c r="M439" s="173"/>
      <c r="N439" s="173"/>
      <c r="O439" s="173"/>
    </row>
    <row r="440" spans="1:15" ht="14.25">
      <c r="A440" s="36"/>
      <c r="B440" s="38"/>
      <c r="C440" s="131"/>
      <c r="D440" s="131"/>
      <c r="E440" s="139"/>
      <c r="F440" s="139"/>
      <c r="G440" s="139"/>
      <c r="H440" s="139"/>
      <c r="I440" s="139"/>
      <c r="J440" s="156"/>
      <c r="K440" s="49"/>
      <c r="L440" s="49"/>
      <c r="M440" s="173"/>
      <c r="N440" s="173"/>
      <c r="O440" s="173"/>
    </row>
    <row r="441" spans="1:15" ht="14.25">
      <c r="A441" s="36"/>
      <c r="B441" s="38"/>
      <c r="C441" s="131"/>
      <c r="D441" s="131"/>
      <c r="E441" s="139"/>
      <c r="F441" s="139"/>
      <c r="G441" s="139"/>
      <c r="H441" s="139"/>
      <c r="I441" s="139"/>
      <c r="J441" s="156"/>
      <c r="K441" s="49"/>
      <c r="L441" s="49"/>
      <c r="M441" s="173"/>
      <c r="N441" s="173"/>
      <c r="O441" s="173"/>
    </row>
    <row r="442" spans="1:15" ht="14.25">
      <c r="A442" s="36"/>
      <c r="B442" s="38"/>
      <c r="C442" s="131"/>
      <c r="D442" s="131"/>
      <c r="E442" s="139"/>
      <c r="F442" s="139"/>
      <c r="G442" s="139"/>
      <c r="H442" s="139"/>
      <c r="I442" s="139"/>
      <c r="J442" s="156"/>
      <c r="K442" s="49"/>
      <c r="L442" s="49"/>
      <c r="M442" s="173"/>
      <c r="N442" s="173"/>
      <c r="O442" s="173"/>
    </row>
    <row r="443" spans="1:15" ht="14.25">
      <c r="A443" s="36"/>
      <c r="B443" s="38"/>
      <c r="C443" s="131"/>
      <c r="D443" s="131"/>
      <c r="E443" s="139"/>
      <c r="F443" s="139"/>
      <c r="G443" s="139"/>
      <c r="H443" s="139"/>
      <c r="I443" s="139"/>
      <c r="J443" s="156"/>
      <c r="K443" s="49"/>
      <c r="L443" s="49"/>
      <c r="M443" s="173"/>
      <c r="N443" s="173"/>
      <c r="O443" s="173"/>
    </row>
    <row r="444" spans="1:15" ht="14.25">
      <c r="A444" s="36"/>
      <c r="B444" s="38"/>
      <c r="C444" s="131"/>
      <c r="D444" s="131"/>
      <c r="E444" s="139"/>
      <c r="F444" s="139"/>
      <c r="G444" s="139"/>
      <c r="H444" s="139"/>
      <c r="I444" s="139"/>
      <c r="J444" s="156"/>
      <c r="K444" s="49"/>
      <c r="L444" s="49"/>
      <c r="M444" s="173"/>
      <c r="N444" s="173"/>
      <c r="O444" s="173"/>
    </row>
    <row r="445" spans="1:15" ht="14.25">
      <c r="A445" s="36"/>
      <c r="B445" s="38"/>
      <c r="C445" s="131"/>
      <c r="D445" s="131"/>
      <c r="E445" s="139"/>
      <c r="F445" s="139"/>
      <c r="G445" s="139"/>
      <c r="H445" s="139"/>
      <c r="I445" s="139"/>
      <c r="J445" s="156"/>
      <c r="K445" s="49"/>
      <c r="L445" s="49"/>
      <c r="M445" s="173"/>
      <c r="N445" s="173"/>
      <c r="O445" s="173"/>
    </row>
    <row r="446" spans="1:15" ht="14.25">
      <c r="A446" s="36"/>
      <c r="B446" s="38"/>
      <c r="C446" s="131"/>
      <c r="D446" s="131"/>
      <c r="E446" s="139"/>
      <c r="F446" s="139"/>
      <c r="G446" s="139"/>
      <c r="H446" s="139"/>
      <c r="I446" s="139"/>
      <c r="J446" s="156"/>
      <c r="K446" s="49"/>
      <c r="L446" s="49"/>
      <c r="M446" s="173"/>
      <c r="N446" s="173"/>
      <c r="O446" s="173"/>
    </row>
    <row r="447" spans="1:15" ht="14.25">
      <c r="A447" s="36"/>
      <c r="B447" s="38"/>
      <c r="C447" s="131"/>
      <c r="D447" s="131"/>
      <c r="E447" s="139"/>
      <c r="F447" s="139"/>
      <c r="G447" s="139"/>
      <c r="H447" s="139"/>
      <c r="I447" s="139"/>
      <c r="J447" s="156"/>
      <c r="K447" s="49"/>
      <c r="L447" s="49"/>
      <c r="M447" s="173"/>
      <c r="N447" s="173"/>
      <c r="O447" s="173"/>
    </row>
    <row r="448" spans="1:15" ht="14.25">
      <c r="A448" s="36"/>
      <c r="B448" s="38"/>
      <c r="C448" s="131"/>
      <c r="D448" s="131"/>
      <c r="E448" s="139"/>
      <c r="F448" s="139"/>
      <c r="G448" s="139"/>
      <c r="H448" s="139"/>
      <c r="I448" s="139"/>
      <c r="J448" s="156"/>
      <c r="K448" s="49"/>
      <c r="L448" s="49"/>
      <c r="M448" s="173"/>
      <c r="N448" s="173"/>
      <c r="O448" s="173"/>
    </row>
    <row r="449" spans="1:15" ht="14.25">
      <c r="A449" s="36"/>
      <c r="B449" s="38"/>
      <c r="C449" s="131"/>
      <c r="D449" s="131"/>
      <c r="E449" s="139"/>
      <c r="F449" s="139"/>
      <c r="G449" s="139"/>
      <c r="H449" s="139"/>
      <c r="I449" s="139"/>
      <c r="J449" s="156"/>
      <c r="K449" s="49"/>
      <c r="L449" s="49"/>
      <c r="M449" s="173"/>
      <c r="N449" s="173"/>
      <c r="O449" s="173"/>
    </row>
    <row r="450" spans="1:15" ht="14.25">
      <c r="A450" s="36"/>
      <c r="B450" s="38"/>
      <c r="C450" s="131"/>
      <c r="D450" s="131"/>
      <c r="E450" s="139"/>
      <c r="F450" s="139"/>
      <c r="G450" s="139"/>
      <c r="H450" s="139"/>
      <c r="I450" s="139"/>
      <c r="J450" s="156"/>
      <c r="K450" s="49"/>
      <c r="L450" s="49"/>
      <c r="M450" s="173"/>
      <c r="N450" s="173"/>
      <c r="O450" s="173"/>
    </row>
    <row r="451" spans="1:15" ht="14.25">
      <c r="A451" s="36"/>
      <c r="B451" s="38"/>
      <c r="C451" s="131"/>
      <c r="D451" s="131"/>
      <c r="E451" s="139"/>
      <c r="F451" s="139"/>
      <c r="G451" s="139"/>
      <c r="H451" s="139"/>
      <c r="I451" s="139"/>
      <c r="J451" s="156"/>
      <c r="K451" s="49"/>
      <c r="L451" s="49"/>
      <c r="M451" s="173"/>
      <c r="N451" s="173"/>
      <c r="O451" s="173"/>
    </row>
    <row r="452" spans="1:15" ht="14.25">
      <c r="A452" s="36"/>
      <c r="B452" s="38"/>
      <c r="C452" s="131"/>
      <c r="D452" s="131"/>
      <c r="E452" s="139"/>
      <c r="F452" s="139"/>
      <c r="G452" s="139"/>
      <c r="H452" s="139"/>
      <c r="I452" s="139"/>
      <c r="J452" s="156"/>
      <c r="K452" s="49"/>
      <c r="L452" s="49"/>
      <c r="M452" s="173"/>
      <c r="N452" s="173"/>
      <c r="O452" s="173"/>
    </row>
    <row r="453" spans="1:15" ht="14.25">
      <c r="A453" s="36"/>
      <c r="B453" s="38"/>
      <c r="C453" s="131"/>
      <c r="D453" s="131"/>
      <c r="E453" s="139"/>
      <c r="F453" s="139"/>
      <c r="G453" s="139"/>
      <c r="H453" s="139"/>
      <c r="I453" s="139"/>
      <c r="J453" s="156"/>
      <c r="K453" s="49"/>
      <c r="L453" s="49"/>
      <c r="M453" s="173"/>
      <c r="N453" s="173"/>
      <c r="O453" s="173"/>
    </row>
    <row r="454" spans="1:15" ht="14.25">
      <c r="A454" s="36"/>
      <c r="B454" s="38"/>
      <c r="C454" s="131"/>
      <c r="D454" s="131"/>
      <c r="E454" s="139"/>
      <c r="F454" s="139"/>
      <c r="G454" s="139"/>
      <c r="H454" s="139"/>
      <c r="I454" s="139"/>
      <c r="J454" s="156"/>
      <c r="K454" s="49"/>
      <c r="L454" s="49"/>
      <c r="M454" s="173"/>
      <c r="N454" s="173"/>
      <c r="O454" s="173"/>
    </row>
    <row r="455" spans="1:15" ht="14.25">
      <c r="A455" s="36"/>
      <c r="B455" s="38"/>
      <c r="C455" s="131"/>
      <c r="D455" s="131"/>
      <c r="E455" s="139"/>
      <c r="F455" s="139"/>
      <c r="G455" s="139"/>
      <c r="H455" s="139"/>
      <c r="I455" s="139"/>
      <c r="J455" s="156"/>
      <c r="K455" s="49"/>
      <c r="L455" s="49"/>
      <c r="M455" s="173"/>
      <c r="N455" s="173"/>
      <c r="O455" s="173"/>
    </row>
    <row r="456" spans="1:15" ht="14.25">
      <c r="A456" s="36"/>
      <c r="B456" s="38"/>
      <c r="C456" s="131"/>
      <c r="D456" s="131"/>
      <c r="E456" s="139"/>
      <c r="F456" s="139"/>
      <c r="G456" s="139"/>
      <c r="H456" s="139"/>
      <c r="I456" s="139"/>
      <c r="J456" s="156"/>
      <c r="K456" s="49"/>
      <c r="L456" s="49"/>
      <c r="M456" s="173"/>
      <c r="N456" s="173"/>
      <c r="O456" s="173"/>
    </row>
    <row r="457" spans="1:15" ht="14.25">
      <c r="A457" s="36"/>
      <c r="B457" s="38"/>
      <c r="C457" s="131"/>
      <c r="D457" s="131"/>
      <c r="E457" s="139"/>
      <c r="F457" s="139"/>
      <c r="G457" s="139"/>
      <c r="H457" s="139"/>
      <c r="I457" s="139"/>
      <c r="J457" s="156"/>
      <c r="K457" s="49"/>
      <c r="L457" s="49"/>
      <c r="M457" s="173"/>
      <c r="N457" s="173"/>
      <c r="O457" s="173"/>
    </row>
    <row r="458" spans="1:15" ht="14.25">
      <c r="A458" s="36"/>
      <c r="B458" s="38"/>
      <c r="C458" s="131"/>
      <c r="D458" s="131"/>
      <c r="E458" s="139"/>
      <c r="F458" s="139"/>
      <c r="G458" s="139"/>
      <c r="H458" s="139"/>
      <c r="I458" s="139"/>
      <c r="J458" s="156"/>
      <c r="K458" s="49"/>
      <c r="L458" s="49"/>
      <c r="M458" s="173"/>
      <c r="N458" s="173"/>
      <c r="O458" s="173"/>
    </row>
    <row r="459" spans="1:15" ht="14.25">
      <c r="A459" s="36"/>
      <c r="B459" s="254"/>
      <c r="C459" s="131"/>
      <c r="D459" s="131"/>
      <c r="E459" s="139"/>
      <c r="F459" s="139"/>
      <c r="G459" s="139"/>
      <c r="H459" s="139"/>
      <c r="I459" s="139"/>
      <c r="J459" s="156"/>
      <c r="K459" s="49"/>
      <c r="L459" s="49"/>
      <c r="M459" s="173"/>
      <c r="N459" s="173"/>
      <c r="O459" s="173"/>
    </row>
    <row r="460" spans="1:15" ht="14.25">
      <c r="A460" s="36"/>
      <c r="B460" s="38"/>
      <c r="C460" s="131"/>
      <c r="D460" s="131"/>
      <c r="E460" s="139"/>
      <c r="F460" s="139"/>
      <c r="G460" s="139"/>
      <c r="H460" s="139"/>
      <c r="I460" s="139"/>
      <c r="J460" s="156"/>
      <c r="K460" s="49"/>
      <c r="L460" s="49"/>
      <c r="M460" s="173"/>
      <c r="N460" s="173"/>
      <c r="O460" s="173"/>
    </row>
    <row r="461" spans="1:15" ht="14.25">
      <c r="A461" s="36"/>
      <c r="B461" s="38"/>
      <c r="C461" s="131"/>
      <c r="D461" s="131"/>
      <c r="E461" s="139"/>
      <c r="F461" s="139"/>
      <c r="G461" s="139"/>
      <c r="H461" s="139"/>
      <c r="I461" s="139"/>
      <c r="J461" s="156"/>
      <c r="K461" s="49"/>
      <c r="L461" s="49"/>
      <c r="M461" s="173"/>
      <c r="N461" s="173"/>
      <c r="O461" s="173"/>
    </row>
    <row r="462" spans="1:15" ht="14.25">
      <c r="A462" s="36"/>
      <c r="B462" s="38"/>
      <c r="C462" s="131"/>
      <c r="D462" s="131"/>
      <c r="E462" s="139"/>
      <c r="F462" s="139"/>
      <c r="G462" s="139"/>
      <c r="H462" s="139"/>
      <c r="I462" s="139"/>
      <c r="J462" s="156"/>
      <c r="K462" s="49"/>
      <c r="L462" s="49"/>
      <c r="M462" s="173"/>
      <c r="N462" s="173"/>
      <c r="O462" s="173"/>
    </row>
    <row r="463" spans="1:15" ht="14.25">
      <c r="A463" s="36"/>
      <c r="B463" s="38"/>
      <c r="C463" s="131"/>
      <c r="D463" s="131"/>
      <c r="E463" s="139"/>
      <c r="F463" s="139"/>
      <c r="G463" s="139"/>
      <c r="H463" s="139"/>
      <c r="I463" s="139"/>
      <c r="J463" s="156"/>
      <c r="K463" s="49"/>
      <c r="L463" s="49"/>
      <c r="M463" s="173"/>
      <c r="N463" s="173"/>
      <c r="O463" s="173"/>
    </row>
    <row r="464" spans="1:15" ht="14.25">
      <c r="A464" s="36"/>
      <c r="B464" s="38"/>
      <c r="C464" s="131"/>
      <c r="D464" s="131"/>
      <c r="E464" s="139"/>
      <c r="F464" s="139"/>
      <c r="G464" s="139"/>
      <c r="H464" s="139"/>
      <c r="I464" s="139"/>
      <c r="J464" s="156"/>
      <c r="K464" s="49"/>
      <c r="L464" s="49"/>
      <c r="M464" s="173"/>
      <c r="N464" s="173"/>
      <c r="O464" s="173"/>
    </row>
    <row r="465" spans="1:15" ht="14.25">
      <c r="A465" s="36"/>
      <c r="B465" s="38"/>
      <c r="C465" s="131"/>
      <c r="D465" s="131"/>
      <c r="E465" s="139"/>
      <c r="F465" s="139"/>
      <c r="G465" s="139"/>
      <c r="H465" s="139"/>
      <c r="I465" s="139"/>
      <c r="J465" s="156"/>
      <c r="K465" s="49"/>
      <c r="L465" s="49"/>
      <c r="M465" s="173"/>
      <c r="N465" s="173"/>
      <c r="O465" s="173"/>
    </row>
    <row r="466" spans="1:15" ht="14.25">
      <c r="A466" s="36"/>
      <c r="B466" s="38"/>
      <c r="C466" s="131"/>
      <c r="D466" s="131"/>
      <c r="E466" s="139"/>
      <c r="F466" s="139"/>
      <c r="G466" s="139"/>
      <c r="H466" s="139"/>
      <c r="I466" s="139"/>
      <c r="J466" s="156"/>
      <c r="K466" s="49"/>
      <c r="L466" s="49"/>
      <c r="M466" s="173"/>
      <c r="N466" s="173"/>
      <c r="O466" s="173"/>
    </row>
    <row r="467" spans="1:15" ht="14.25">
      <c r="A467" s="36"/>
      <c r="B467" s="38"/>
      <c r="C467" s="131"/>
      <c r="D467" s="131"/>
      <c r="E467" s="139"/>
      <c r="F467" s="139"/>
      <c r="G467" s="139"/>
      <c r="H467" s="139"/>
      <c r="I467" s="139"/>
      <c r="J467" s="156"/>
      <c r="K467" s="49"/>
      <c r="L467" s="49"/>
      <c r="M467" s="173"/>
      <c r="N467" s="173"/>
      <c r="O467" s="173"/>
    </row>
    <row r="468" spans="1:15" ht="14.25">
      <c r="A468" s="36"/>
      <c r="B468" s="38"/>
      <c r="C468" s="131"/>
      <c r="D468" s="131"/>
      <c r="E468" s="139"/>
      <c r="F468" s="139"/>
      <c r="G468" s="139"/>
      <c r="H468" s="139"/>
      <c r="I468" s="139"/>
      <c r="J468" s="156"/>
      <c r="K468" s="49"/>
      <c r="L468" s="49"/>
      <c r="M468" s="173"/>
      <c r="N468" s="173"/>
      <c r="O468" s="173"/>
    </row>
    <row r="469" spans="1:15" ht="14.25">
      <c r="A469" s="36"/>
      <c r="B469" s="38"/>
      <c r="C469" s="131"/>
      <c r="D469" s="131"/>
      <c r="E469" s="139"/>
      <c r="F469" s="139"/>
      <c r="G469" s="139"/>
      <c r="H469" s="139"/>
      <c r="I469" s="139"/>
      <c r="J469" s="156"/>
      <c r="K469" s="49"/>
      <c r="L469" s="49"/>
      <c r="M469" s="173"/>
      <c r="N469" s="173"/>
      <c r="O469" s="173"/>
    </row>
    <row r="470" spans="1:15" ht="14.25">
      <c r="A470" s="36"/>
      <c r="B470" s="38"/>
      <c r="C470" s="131"/>
      <c r="D470" s="131"/>
      <c r="E470" s="139"/>
      <c r="F470" s="139"/>
      <c r="G470" s="139"/>
      <c r="H470" s="139"/>
      <c r="I470" s="139"/>
      <c r="J470" s="156"/>
      <c r="K470" s="49"/>
      <c r="L470" s="49"/>
      <c r="M470" s="173"/>
      <c r="N470" s="173"/>
      <c r="O470" s="173"/>
    </row>
    <row r="471" spans="1:15" ht="14.25">
      <c r="A471" s="36"/>
      <c r="B471" s="38"/>
      <c r="C471" s="131"/>
      <c r="D471" s="131"/>
      <c r="E471" s="139"/>
      <c r="F471" s="139"/>
      <c r="G471" s="139"/>
      <c r="H471" s="139"/>
      <c r="I471" s="139"/>
      <c r="J471" s="156"/>
      <c r="K471" s="49"/>
      <c r="L471" s="49"/>
      <c r="M471" s="173"/>
      <c r="N471" s="173"/>
      <c r="O471" s="173"/>
    </row>
    <row r="472" spans="1:15" ht="14.25">
      <c r="A472" s="36"/>
      <c r="B472" s="38"/>
      <c r="C472" s="131"/>
      <c r="D472" s="131"/>
      <c r="E472" s="139"/>
      <c r="F472" s="139"/>
      <c r="G472" s="139"/>
      <c r="H472" s="139"/>
      <c r="I472" s="139"/>
      <c r="J472" s="156"/>
      <c r="K472" s="49"/>
      <c r="L472" s="49"/>
      <c r="M472" s="173"/>
      <c r="N472" s="173"/>
      <c r="O472" s="173"/>
    </row>
    <row r="473" spans="1:15" ht="14.25">
      <c r="A473" s="36"/>
      <c r="B473" s="38"/>
      <c r="C473" s="131"/>
      <c r="D473" s="131"/>
      <c r="E473" s="139"/>
      <c r="F473" s="139"/>
      <c r="G473" s="139"/>
      <c r="H473" s="139"/>
      <c r="I473" s="139"/>
      <c r="J473" s="156"/>
      <c r="K473" s="49"/>
      <c r="L473" s="49"/>
      <c r="M473" s="173"/>
      <c r="N473" s="173"/>
      <c r="O473" s="173"/>
    </row>
    <row r="474" spans="1:15" ht="14.25">
      <c r="A474" s="36"/>
      <c r="B474" s="38"/>
      <c r="C474" s="131"/>
      <c r="D474" s="131"/>
      <c r="E474" s="139"/>
      <c r="F474" s="139"/>
      <c r="G474" s="139"/>
      <c r="H474" s="139"/>
      <c r="I474" s="139"/>
      <c r="J474" s="156"/>
      <c r="K474" s="49"/>
      <c r="L474" s="49"/>
      <c r="M474" s="173"/>
      <c r="N474" s="173"/>
      <c r="O474" s="173"/>
    </row>
    <row r="475" spans="1:15" ht="14.25">
      <c r="A475" s="36"/>
      <c r="B475" s="38"/>
      <c r="C475" s="131"/>
      <c r="D475" s="131"/>
      <c r="E475" s="139"/>
      <c r="F475" s="139"/>
      <c r="G475" s="139"/>
      <c r="H475" s="139"/>
      <c r="I475" s="139"/>
      <c r="J475" s="156"/>
      <c r="K475" s="49"/>
      <c r="L475" s="49"/>
      <c r="M475" s="173"/>
      <c r="N475" s="173"/>
      <c r="O475" s="173"/>
    </row>
    <row r="476" spans="1:15" ht="14.25">
      <c r="A476" s="36"/>
      <c r="B476" s="38"/>
      <c r="C476" s="131"/>
      <c r="D476" s="131"/>
      <c r="E476" s="139"/>
      <c r="F476" s="139"/>
      <c r="G476" s="139"/>
      <c r="H476" s="139"/>
      <c r="I476" s="139"/>
      <c r="J476" s="156"/>
      <c r="K476" s="49"/>
      <c r="L476" s="49"/>
      <c r="M476" s="173"/>
      <c r="N476" s="173"/>
      <c r="O476" s="173"/>
    </row>
    <row r="477" spans="1:15" ht="14.25">
      <c r="A477" s="36"/>
      <c r="B477" s="38"/>
      <c r="C477" s="131"/>
      <c r="D477" s="131"/>
      <c r="E477" s="139"/>
      <c r="F477" s="139"/>
      <c r="G477" s="139"/>
      <c r="H477" s="139"/>
      <c r="I477" s="139"/>
      <c r="J477" s="156"/>
      <c r="K477" s="49"/>
      <c r="L477" s="49"/>
      <c r="M477" s="173"/>
      <c r="N477" s="173"/>
      <c r="O477" s="173"/>
    </row>
    <row r="478" spans="1:15" ht="14.25">
      <c r="A478" s="36"/>
      <c r="B478" s="38"/>
      <c r="C478" s="131"/>
      <c r="D478" s="131"/>
      <c r="E478" s="139"/>
      <c r="F478" s="139"/>
      <c r="G478" s="139"/>
      <c r="H478" s="139"/>
      <c r="I478" s="139"/>
      <c r="J478" s="156"/>
      <c r="K478" s="49"/>
      <c r="L478" s="49"/>
      <c r="M478" s="173"/>
      <c r="N478" s="173"/>
      <c r="O478" s="173"/>
    </row>
    <row r="479" spans="1:15" ht="14.25">
      <c r="A479" s="36"/>
      <c r="B479" s="38"/>
      <c r="C479" s="131"/>
      <c r="D479" s="131"/>
      <c r="E479" s="139"/>
      <c r="F479" s="139"/>
      <c r="G479" s="139"/>
      <c r="H479" s="139"/>
      <c r="I479" s="139"/>
      <c r="J479" s="156"/>
      <c r="K479" s="49"/>
      <c r="L479" s="49"/>
      <c r="M479" s="173"/>
      <c r="N479" s="173"/>
      <c r="O479" s="173"/>
    </row>
    <row r="480" spans="1:15" ht="14.25">
      <c r="A480" s="36"/>
      <c r="B480" s="38"/>
      <c r="C480" s="131"/>
      <c r="D480" s="131"/>
      <c r="E480" s="139"/>
      <c r="F480" s="139"/>
      <c r="G480" s="139"/>
      <c r="H480" s="139"/>
      <c r="I480" s="139"/>
      <c r="J480" s="156"/>
      <c r="K480" s="49"/>
      <c r="L480" s="49"/>
      <c r="M480" s="173"/>
      <c r="N480" s="173"/>
      <c r="O480" s="173"/>
    </row>
    <row r="481" spans="1:15" ht="14.25">
      <c r="A481" s="36"/>
      <c r="B481" s="38"/>
      <c r="C481" s="131"/>
      <c r="D481" s="131"/>
      <c r="E481" s="139"/>
      <c r="F481" s="139"/>
      <c r="G481" s="139"/>
      <c r="H481" s="139"/>
      <c r="I481" s="139"/>
      <c r="J481" s="156"/>
      <c r="K481" s="49"/>
      <c r="L481" s="49"/>
      <c r="M481" s="173"/>
      <c r="N481" s="173"/>
      <c r="O481" s="173"/>
    </row>
    <row r="482" spans="1:15" ht="14.25">
      <c r="A482" s="36"/>
      <c r="B482" s="38"/>
      <c r="C482" s="131"/>
      <c r="D482" s="131"/>
      <c r="E482" s="139"/>
      <c r="F482" s="139"/>
      <c r="G482" s="139"/>
      <c r="H482" s="139"/>
      <c r="I482" s="139"/>
      <c r="J482" s="156"/>
      <c r="K482" s="49"/>
      <c r="L482" s="49"/>
      <c r="M482" s="173"/>
      <c r="N482" s="173"/>
      <c r="O482" s="173"/>
    </row>
    <row r="483" spans="1:15" ht="14.25">
      <c r="A483" s="36"/>
      <c r="B483" s="38"/>
      <c r="C483" s="131"/>
      <c r="D483" s="131"/>
      <c r="E483" s="139"/>
      <c r="F483" s="139"/>
      <c r="G483" s="139"/>
      <c r="H483" s="139"/>
      <c r="I483" s="139"/>
      <c r="J483" s="156"/>
      <c r="K483" s="49"/>
      <c r="L483" s="49"/>
      <c r="M483" s="173"/>
      <c r="N483" s="173"/>
      <c r="O483" s="173"/>
    </row>
    <row r="484" spans="1:15" ht="14.25">
      <c r="A484" s="36"/>
      <c r="B484" s="38"/>
      <c r="C484" s="131"/>
      <c r="D484" s="131"/>
      <c r="E484" s="139"/>
      <c r="F484" s="139"/>
      <c r="G484" s="139"/>
      <c r="H484" s="139"/>
      <c r="I484" s="139"/>
      <c r="J484" s="156"/>
      <c r="K484" s="49"/>
      <c r="L484" s="49"/>
      <c r="M484" s="173"/>
      <c r="N484" s="173"/>
      <c r="O484" s="173"/>
    </row>
    <row r="485" spans="1:15" ht="14.25">
      <c r="A485" s="36"/>
      <c r="D485" s="7"/>
      <c r="E485" s="139"/>
      <c r="F485" s="139"/>
      <c r="J485" s="156"/>
      <c r="K485" s="49"/>
      <c r="L485" s="49"/>
      <c r="M485" s="49"/>
      <c r="N485" s="49"/>
    </row>
    <row r="486" spans="1:15" ht="14.25">
      <c r="A486" s="36"/>
      <c r="D486" s="7"/>
      <c r="E486" s="139"/>
      <c r="F486" s="139"/>
      <c r="J486" s="156"/>
      <c r="K486" s="49"/>
      <c r="L486" s="49"/>
      <c r="M486" s="49"/>
      <c r="N486" s="49"/>
    </row>
    <row r="487" spans="1:15" ht="14.25">
      <c r="A487" s="36"/>
      <c r="D487" s="7"/>
      <c r="E487" s="139"/>
      <c r="F487" s="139"/>
      <c r="J487" s="156"/>
      <c r="K487" s="49"/>
      <c r="L487" s="49"/>
      <c r="M487" s="49"/>
      <c r="N487" s="49"/>
    </row>
    <row r="488" spans="1:15" ht="14.25">
      <c r="A488" s="36"/>
      <c r="D488" s="7"/>
      <c r="E488" s="139"/>
      <c r="F488" s="139"/>
      <c r="J488" s="156"/>
      <c r="K488" s="49"/>
      <c r="L488" s="49"/>
      <c r="M488" s="49"/>
      <c r="N488" s="49"/>
    </row>
    <row r="489" spans="1:15" ht="14.25">
      <c r="A489" s="36"/>
      <c r="D489" s="7"/>
      <c r="E489" s="139"/>
      <c r="F489" s="139"/>
      <c r="J489" s="156"/>
      <c r="K489" s="49"/>
      <c r="L489" s="49"/>
      <c r="M489" s="49"/>
      <c r="N489" s="49"/>
    </row>
    <row r="490" spans="1:15" ht="14.25">
      <c r="A490" s="36"/>
      <c r="D490" s="7"/>
      <c r="E490" s="139"/>
      <c r="F490" s="139"/>
      <c r="J490" s="156"/>
      <c r="K490" s="49"/>
      <c r="L490" s="49"/>
      <c r="M490" s="49"/>
      <c r="N490" s="49"/>
    </row>
    <row r="491" spans="1:15" ht="14.25">
      <c r="A491" s="36"/>
      <c r="D491" s="7"/>
      <c r="E491" s="139"/>
      <c r="F491" s="139"/>
      <c r="J491" s="156"/>
      <c r="K491" s="49"/>
      <c r="L491" s="49"/>
      <c r="M491" s="49"/>
      <c r="N491" s="49"/>
    </row>
    <row r="492" spans="1:15" ht="14.25">
      <c r="A492" s="36"/>
      <c r="D492" s="7"/>
      <c r="E492" s="139"/>
      <c r="F492" s="139"/>
      <c r="J492" s="156"/>
      <c r="K492" s="49"/>
      <c r="L492" s="49"/>
      <c r="M492" s="49"/>
      <c r="N492" s="49"/>
    </row>
    <row r="493" spans="1:15" ht="14.25">
      <c r="A493" s="36"/>
      <c r="D493" s="7"/>
      <c r="E493" s="139"/>
      <c r="F493" s="139"/>
      <c r="J493" s="156"/>
      <c r="K493" s="49"/>
      <c r="L493" s="49"/>
      <c r="M493" s="49"/>
      <c r="N493" s="49"/>
    </row>
    <row r="494" spans="1:15" ht="14.25">
      <c r="A494" s="36"/>
      <c r="D494" s="7"/>
      <c r="E494" s="139"/>
      <c r="F494" s="139"/>
      <c r="J494" s="156"/>
      <c r="K494" s="49"/>
      <c r="L494" s="49"/>
      <c r="M494" s="49"/>
      <c r="N494" s="49"/>
    </row>
    <row r="495" spans="1:15" ht="14.25">
      <c r="A495" s="36"/>
      <c r="D495" s="7"/>
      <c r="E495" s="139"/>
      <c r="F495" s="139"/>
      <c r="J495" s="156"/>
      <c r="K495" s="49"/>
      <c r="L495" s="49"/>
      <c r="M495" s="49"/>
      <c r="N495" s="49"/>
    </row>
    <row r="496" spans="1:15" ht="14.25">
      <c r="A496" s="36"/>
      <c r="D496" s="7"/>
      <c r="E496" s="139"/>
      <c r="F496" s="139"/>
      <c r="J496" s="156"/>
      <c r="K496" s="49"/>
      <c r="L496" s="49"/>
      <c r="M496" s="49"/>
      <c r="N496" s="49"/>
    </row>
    <row r="497" spans="4:14" ht="14.25">
      <c r="D497" s="7"/>
      <c r="E497" s="139"/>
      <c r="F497" s="139"/>
      <c r="J497" s="156"/>
      <c r="K497" s="49"/>
      <c r="L497" s="49"/>
      <c r="M497" s="49"/>
      <c r="N497" s="49"/>
    </row>
    <row r="498" spans="4:14" ht="14.25">
      <c r="D498" s="7"/>
      <c r="E498" s="139"/>
      <c r="F498" s="139"/>
      <c r="J498" s="156"/>
      <c r="K498" s="49"/>
      <c r="L498" s="49"/>
      <c r="M498" s="49"/>
      <c r="N498" s="49"/>
    </row>
    <row r="499" spans="4:14" ht="14.25">
      <c r="D499" s="7"/>
      <c r="E499" s="139"/>
      <c r="F499" s="139"/>
      <c r="J499" s="156"/>
      <c r="K499" s="49"/>
      <c r="L499" s="49"/>
      <c r="M499" s="49"/>
      <c r="N499" s="49"/>
    </row>
    <row r="500" spans="4:14" ht="14.25">
      <c r="D500" s="7"/>
      <c r="E500" s="139"/>
      <c r="J500" s="156"/>
      <c r="K500" s="49"/>
      <c r="L500" s="49"/>
      <c r="M500" s="49"/>
      <c r="N500" s="49"/>
    </row>
    <row r="501" spans="4:14" ht="14.25">
      <c r="D501" s="7"/>
      <c r="E501" s="139"/>
      <c r="J501" s="156"/>
      <c r="K501" s="49"/>
      <c r="L501" s="49"/>
      <c r="M501" s="49"/>
      <c r="N501" s="49"/>
    </row>
    <row r="502" spans="4:14" ht="14.25">
      <c r="D502" s="7"/>
      <c r="E502" s="139"/>
      <c r="K502" s="49"/>
      <c r="L502" s="49"/>
      <c r="M502" s="49"/>
      <c r="N502" s="49"/>
    </row>
    <row r="503" spans="4:14" ht="14.25">
      <c r="D503" s="7"/>
      <c r="E503" s="139"/>
      <c r="K503" s="49"/>
      <c r="L503" s="49"/>
      <c r="M503" s="49"/>
      <c r="N503" s="49"/>
    </row>
    <row r="504" spans="4:14" ht="14.25">
      <c r="D504" s="7"/>
      <c r="E504" s="139"/>
      <c r="K504" s="49"/>
      <c r="L504" s="49"/>
      <c r="M504" s="49"/>
      <c r="N504" s="49"/>
    </row>
    <row r="505" spans="4:14" ht="14.25">
      <c r="D505" s="7"/>
      <c r="K505" s="49"/>
      <c r="L505" s="49"/>
      <c r="M505" s="49"/>
      <c r="N505" s="49"/>
    </row>
    <row r="506" spans="4:14" ht="14.25">
      <c r="D506" s="7"/>
      <c r="K506" s="49"/>
      <c r="L506" s="49"/>
      <c r="M506" s="49"/>
      <c r="N506" s="49"/>
    </row>
    <row r="507" spans="4:14" ht="14.25">
      <c r="D507" s="7"/>
      <c r="K507" s="49"/>
      <c r="L507" s="49"/>
      <c r="M507" s="49"/>
      <c r="N507" s="49"/>
    </row>
    <row r="508" spans="4:14" ht="14.25">
      <c r="D508" s="7"/>
      <c r="K508" s="49"/>
      <c r="L508" s="49"/>
      <c r="M508" s="49"/>
      <c r="N508" s="49"/>
    </row>
    <row r="509" spans="4:14" ht="14.25">
      <c r="D509" s="7"/>
      <c r="K509" s="49"/>
      <c r="L509" s="49"/>
      <c r="M509" s="49"/>
      <c r="N509" s="49"/>
    </row>
    <row r="510" spans="4:14" ht="14.25">
      <c r="D510" s="7"/>
      <c r="K510" s="49"/>
      <c r="L510" s="49"/>
      <c r="M510" s="49"/>
      <c r="N510" s="49"/>
    </row>
    <row r="511" spans="4:14" ht="14.25">
      <c r="D511" s="7"/>
      <c r="K511" s="49"/>
      <c r="L511" s="49"/>
      <c r="M511" s="49"/>
      <c r="N511" s="49"/>
    </row>
    <row r="512" spans="4:14" ht="14.25">
      <c r="D512" s="7"/>
      <c r="K512" s="49"/>
      <c r="L512" s="49"/>
      <c r="M512" s="49"/>
      <c r="N512" s="49"/>
    </row>
    <row r="513" spans="4:14" ht="14.25">
      <c r="D513" s="7"/>
      <c r="K513" s="49"/>
      <c r="L513" s="49"/>
      <c r="M513" s="49"/>
      <c r="N513" s="49"/>
    </row>
    <row r="514" spans="4:14" ht="14.25">
      <c r="D514" s="7"/>
      <c r="K514" s="49"/>
      <c r="L514" s="49"/>
      <c r="M514" s="49"/>
      <c r="N514" s="49"/>
    </row>
    <row r="515" spans="4:14" ht="14.25">
      <c r="D515" s="7"/>
      <c r="K515" s="49"/>
      <c r="L515" s="49"/>
      <c r="M515" s="49"/>
      <c r="N515" s="49"/>
    </row>
    <row r="516" spans="4:14" ht="14.25">
      <c r="D516" s="7"/>
      <c r="K516" s="49"/>
      <c r="L516" s="49"/>
      <c r="M516" s="49"/>
      <c r="N516" s="49"/>
    </row>
    <row r="517" spans="4:14" ht="14.25">
      <c r="D517" s="7"/>
      <c r="K517" s="49"/>
      <c r="L517" s="49"/>
      <c r="M517" s="49"/>
      <c r="N517" s="49"/>
    </row>
    <row r="518" spans="4:14" ht="14.25">
      <c r="D518" s="7"/>
      <c r="K518" s="49"/>
      <c r="L518" s="49"/>
      <c r="M518" s="49"/>
      <c r="N518" s="49"/>
    </row>
    <row r="519" spans="4:14" ht="14.25">
      <c r="D519" s="7"/>
      <c r="K519" s="49"/>
      <c r="L519" s="49"/>
      <c r="M519" s="49"/>
      <c r="N519" s="49"/>
    </row>
    <row r="520" spans="4:14" ht="14.25">
      <c r="D520" s="7"/>
      <c r="K520" s="49"/>
      <c r="L520" s="49"/>
      <c r="M520" s="49"/>
      <c r="N520" s="49"/>
    </row>
    <row r="521" spans="4:14" ht="14.25">
      <c r="D521" s="7"/>
      <c r="K521" s="49"/>
      <c r="L521" s="49"/>
      <c r="M521" s="49"/>
      <c r="N521" s="49"/>
    </row>
    <row r="522" spans="4:14" ht="14.25">
      <c r="D522" s="7"/>
      <c r="K522" s="49"/>
      <c r="L522" s="49"/>
      <c r="M522" s="49"/>
      <c r="N522" s="49"/>
    </row>
    <row r="523" spans="4:14" ht="14.25">
      <c r="D523" s="7"/>
      <c r="K523" s="49"/>
      <c r="L523" s="49"/>
      <c r="M523" s="49"/>
      <c r="N523" s="49"/>
    </row>
    <row r="524" spans="4:14" ht="14.25">
      <c r="D524" s="7"/>
      <c r="K524" s="49"/>
      <c r="L524" s="49"/>
      <c r="M524" s="49"/>
      <c r="N524" s="49"/>
    </row>
    <row r="525" spans="4:14" ht="14.25">
      <c r="D525" s="7"/>
      <c r="K525" s="49"/>
      <c r="L525" s="49"/>
      <c r="M525" s="49"/>
      <c r="N525" s="49"/>
    </row>
    <row r="526" spans="4:14" ht="14.25">
      <c r="D526" s="7"/>
      <c r="K526" s="49"/>
      <c r="L526" s="49"/>
      <c r="M526" s="49"/>
      <c r="N526" s="49"/>
    </row>
    <row r="527" spans="4:14" ht="14.25">
      <c r="D527" s="7"/>
      <c r="K527" s="49"/>
      <c r="L527" s="49"/>
      <c r="M527" s="49"/>
      <c r="N527" s="49"/>
    </row>
    <row r="528" spans="4:14" ht="14.25">
      <c r="D528" s="7"/>
      <c r="K528" s="49"/>
      <c r="L528" s="49"/>
      <c r="M528" s="49"/>
      <c r="N528" s="49"/>
    </row>
    <row r="529" spans="4:14" ht="14.25">
      <c r="D529" s="7"/>
      <c r="K529" s="49"/>
      <c r="L529" s="49"/>
      <c r="M529" s="49"/>
      <c r="N529" s="49"/>
    </row>
    <row r="530" spans="4:14" ht="14.25">
      <c r="D530" s="7"/>
      <c r="K530" s="49"/>
      <c r="L530" s="49"/>
      <c r="M530" s="49"/>
      <c r="N530" s="49"/>
    </row>
    <row r="531" spans="4:14" ht="14.25">
      <c r="D531" s="7"/>
      <c r="K531" s="49"/>
      <c r="L531" s="49"/>
      <c r="M531" s="49"/>
      <c r="N531" s="49"/>
    </row>
    <row r="532" spans="4:14" ht="14.25">
      <c r="D532" s="7"/>
      <c r="K532" s="49"/>
      <c r="L532" s="49"/>
      <c r="M532" s="49"/>
      <c r="N532" s="49"/>
    </row>
    <row r="533" spans="4:14" ht="14.25">
      <c r="D533" s="7"/>
      <c r="K533" s="49"/>
      <c r="L533" s="49"/>
      <c r="M533" s="49"/>
      <c r="N533" s="49"/>
    </row>
    <row r="534" spans="4:14" ht="14.25">
      <c r="D534" s="7"/>
      <c r="K534" s="49"/>
      <c r="L534" s="49"/>
      <c r="M534" s="49"/>
      <c r="N534" s="49"/>
    </row>
    <row r="535" spans="4:14" ht="14.25">
      <c r="D535" s="7"/>
      <c r="K535" s="49"/>
      <c r="L535" s="49"/>
      <c r="M535" s="49"/>
      <c r="N535" s="49"/>
    </row>
    <row r="536" spans="4:14" ht="14.25">
      <c r="D536" s="7"/>
      <c r="K536" s="49"/>
      <c r="L536" s="49"/>
      <c r="M536" s="49"/>
      <c r="N536" s="49"/>
    </row>
    <row r="537" spans="4:14" ht="14.25">
      <c r="D537" s="7"/>
      <c r="K537" s="49"/>
      <c r="L537" s="49"/>
      <c r="M537" s="49"/>
      <c r="N537" s="49"/>
    </row>
    <row r="538" spans="4:14" ht="14.25">
      <c r="D538" s="7"/>
      <c r="K538" s="49"/>
      <c r="L538" s="49"/>
      <c r="M538" s="49"/>
      <c r="N538" s="49"/>
    </row>
    <row r="539" spans="4:14" ht="14.25">
      <c r="D539" s="7"/>
      <c r="K539" s="49"/>
      <c r="L539" s="49"/>
      <c r="M539" s="49"/>
      <c r="N539" s="49"/>
    </row>
    <row r="540" spans="4:14" ht="14.25">
      <c r="D540" s="7"/>
      <c r="K540" s="49"/>
      <c r="L540" s="49"/>
      <c r="M540" s="49"/>
      <c r="N540" s="49"/>
    </row>
    <row r="541" spans="4:14" ht="14.25">
      <c r="D541" s="7"/>
      <c r="K541" s="49"/>
      <c r="L541" s="49"/>
      <c r="M541" s="49"/>
      <c r="N541" s="49"/>
    </row>
    <row r="542" spans="4:14" ht="14.25">
      <c r="D542" s="7"/>
      <c r="K542" s="49"/>
      <c r="L542" s="49"/>
      <c r="M542" s="49"/>
      <c r="N542" s="49"/>
    </row>
    <row r="543" spans="4:14" ht="14.25">
      <c r="D543" s="7"/>
      <c r="K543" s="49"/>
      <c r="L543" s="49"/>
      <c r="M543" s="49"/>
      <c r="N543" s="49"/>
    </row>
    <row r="544" spans="4:14" ht="14.25">
      <c r="D544" s="7"/>
      <c r="K544" s="49"/>
      <c r="L544" s="49"/>
      <c r="M544" s="49"/>
      <c r="N544" s="49"/>
    </row>
    <row r="545" spans="4:14" ht="14.25">
      <c r="D545" s="7"/>
      <c r="K545" s="49"/>
      <c r="L545" s="49"/>
      <c r="M545" s="49"/>
      <c r="N545" s="49"/>
    </row>
    <row r="546" spans="4:14" ht="14.25">
      <c r="D546" s="7"/>
      <c r="K546" s="49"/>
      <c r="L546" s="49"/>
      <c r="M546" s="49"/>
      <c r="N546" s="49"/>
    </row>
    <row r="547" spans="4:14" ht="14.25">
      <c r="D547" s="7"/>
      <c r="K547" s="49"/>
      <c r="L547" s="49"/>
      <c r="M547" s="49"/>
      <c r="N547" s="49"/>
    </row>
    <row r="548" spans="4:14" ht="14.25">
      <c r="D548" s="7"/>
      <c r="K548" s="49"/>
      <c r="L548" s="49"/>
      <c r="M548" s="49"/>
      <c r="N548" s="49"/>
    </row>
    <row r="549" spans="4:14" ht="14.25">
      <c r="D549" s="7"/>
      <c r="K549" s="49"/>
      <c r="L549" s="49"/>
      <c r="M549" s="49"/>
      <c r="N549" s="49"/>
    </row>
    <row r="550" spans="4:14" ht="14.25">
      <c r="D550" s="7"/>
      <c r="K550" s="49"/>
      <c r="L550" s="49"/>
      <c r="M550" s="49"/>
      <c r="N550" s="49"/>
    </row>
    <row r="551" spans="4:14" ht="14.25">
      <c r="D551" s="7"/>
      <c r="K551" s="49"/>
      <c r="L551" s="49"/>
      <c r="M551" s="49"/>
      <c r="N551" s="49"/>
    </row>
    <row r="552" spans="4:14" ht="14.25">
      <c r="D552" s="7"/>
      <c r="K552" s="49"/>
      <c r="L552" s="49"/>
      <c r="M552" s="49"/>
      <c r="N552" s="49"/>
    </row>
    <row r="553" spans="4:14" ht="14.25">
      <c r="D553" s="7"/>
      <c r="K553" s="49"/>
      <c r="L553" s="49"/>
      <c r="M553" s="49"/>
      <c r="N553" s="49"/>
    </row>
    <row r="554" spans="4:14" ht="14.25">
      <c r="D554" s="7"/>
      <c r="K554" s="49"/>
      <c r="L554" s="49"/>
      <c r="M554" s="49"/>
      <c r="N554" s="49"/>
    </row>
    <row r="555" spans="4:14" ht="14.25">
      <c r="D555" s="7"/>
      <c r="K555" s="49"/>
      <c r="L555" s="49"/>
      <c r="M555" s="49"/>
      <c r="N555" s="49"/>
    </row>
    <row r="556" spans="4:14" ht="14.25">
      <c r="D556" s="7"/>
      <c r="K556" s="49"/>
      <c r="L556" s="49"/>
      <c r="M556" s="49"/>
      <c r="N556" s="49"/>
    </row>
    <row r="557" spans="4:14" ht="14.25">
      <c r="D557" s="7"/>
      <c r="K557" s="49"/>
      <c r="L557" s="49"/>
      <c r="M557" s="49"/>
      <c r="N557" s="49"/>
    </row>
    <row r="558" spans="4:14" ht="14.25">
      <c r="D558" s="7"/>
      <c r="K558" s="49"/>
      <c r="L558" s="49"/>
      <c r="M558" s="49"/>
      <c r="N558" s="49"/>
    </row>
    <row r="559" spans="4:14" ht="14.25">
      <c r="D559" s="7"/>
      <c r="K559" s="49"/>
      <c r="L559" s="49"/>
      <c r="M559" s="49"/>
      <c r="N559" s="49"/>
    </row>
    <row r="560" spans="4:14" ht="14.25">
      <c r="D560" s="7"/>
      <c r="K560" s="49"/>
      <c r="L560" s="49"/>
      <c r="M560" s="49"/>
      <c r="N560" s="49"/>
    </row>
    <row r="561" spans="4:14" ht="14.25">
      <c r="D561" s="7"/>
      <c r="K561" s="49"/>
      <c r="L561" s="49"/>
      <c r="M561" s="49"/>
      <c r="N561" s="49"/>
    </row>
    <row r="562" spans="4:14" ht="14.25">
      <c r="D562" s="7"/>
      <c r="K562" s="49"/>
      <c r="L562" s="49"/>
      <c r="M562" s="49"/>
      <c r="N562" s="49"/>
    </row>
    <row r="563" spans="4:14" ht="14.25">
      <c r="D563" s="7"/>
      <c r="K563" s="49"/>
      <c r="L563" s="49"/>
      <c r="M563" s="49"/>
      <c r="N563" s="49"/>
    </row>
    <row r="564" spans="4:14" ht="14.25">
      <c r="D564" s="7"/>
      <c r="K564" s="49"/>
      <c r="L564" s="49"/>
      <c r="M564" s="49"/>
      <c r="N564" s="49"/>
    </row>
    <row r="565" spans="4:14" ht="14.25">
      <c r="D565" s="7"/>
      <c r="K565" s="49"/>
      <c r="L565" s="49"/>
      <c r="M565" s="49"/>
      <c r="N565" s="49"/>
    </row>
    <row r="566" spans="4:14" ht="14.25">
      <c r="D566" s="7"/>
      <c r="K566" s="49"/>
      <c r="L566" s="49"/>
      <c r="M566" s="49"/>
      <c r="N566" s="49"/>
    </row>
    <row r="567" spans="4:14" ht="14.25">
      <c r="D567" s="7"/>
      <c r="K567" s="49"/>
      <c r="L567" s="49"/>
      <c r="M567" s="49"/>
      <c r="N567" s="49"/>
    </row>
    <row r="568" spans="4:14" ht="14.25">
      <c r="D568" s="7"/>
      <c r="K568" s="49"/>
      <c r="L568" s="49"/>
      <c r="M568" s="49"/>
      <c r="N568" s="49"/>
    </row>
    <row r="569" spans="4:14" ht="14.25">
      <c r="D569" s="7"/>
      <c r="K569" s="49"/>
      <c r="L569" s="49"/>
      <c r="M569" s="49"/>
      <c r="N569" s="49"/>
    </row>
    <row r="570" spans="4:14" ht="14.25">
      <c r="D570" s="7"/>
      <c r="K570" s="49"/>
      <c r="L570" s="49"/>
      <c r="M570" s="49"/>
      <c r="N570" s="49"/>
    </row>
    <row r="571" spans="4:14" ht="14.25">
      <c r="D571" s="7"/>
      <c r="K571" s="49"/>
      <c r="L571" s="49"/>
      <c r="M571" s="49"/>
      <c r="N571" s="49"/>
    </row>
    <row r="572" spans="4:14" ht="14.25">
      <c r="D572" s="7"/>
      <c r="K572" s="49"/>
      <c r="L572" s="49"/>
      <c r="M572" s="49"/>
      <c r="N572" s="49"/>
    </row>
    <row r="573" spans="4:14" ht="14.25">
      <c r="D573" s="7"/>
      <c r="K573" s="49"/>
      <c r="L573" s="49"/>
      <c r="M573" s="49"/>
      <c r="N573" s="49"/>
    </row>
    <row r="574" spans="4:14" ht="14.25">
      <c r="D574" s="7"/>
      <c r="K574" s="49"/>
      <c r="L574" s="49"/>
      <c r="M574" s="49"/>
      <c r="N574" s="49"/>
    </row>
    <row r="575" spans="4:14" ht="14.25">
      <c r="D575" s="7"/>
      <c r="K575" s="49"/>
      <c r="L575" s="49"/>
      <c r="M575" s="49"/>
      <c r="N575" s="49"/>
    </row>
    <row r="576" spans="4:14" ht="14.25">
      <c r="D576" s="7"/>
      <c r="K576" s="49"/>
      <c r="L576" s="49"/>
      <c r="M576" s="49"/>
      <c r="N576" s="49"/>
    </row>
    <row r="577" spans="4:14" ht="14.25">
      <c r="D577" s="7"/>
      <c r="K577" s="49"/>
      <c r="L577" s="49"/>
      <c r="M577" s="49"/>
      <c r="N577" s="49"/>
    </row>
    <row r="578" spans="4:14" ht="14.25">
      <c r="D578" s="7"/>
      <c r="K578" s="49"/>
      <c r="L578" s="49"/>
      <c r="M578" s="49"/>
      <c r="N578" s="49"/>
    </row>
    <row r="579" spans="4:14" ht="14.25">
      <c r="D579" s="7"/>
      <c r="K579" s="49"/>
      <c r="L579" s="49"/>
      <c r="M579" s="49"/>
      <c r="N579" s="49"/>
    </row>
    <row r="580" spans="4:14" ht="14.25">
      <c r="D580" s="7"/>
      <c r="K580" s="49"/>
      <c r="L580" s="49"/>
      <c r="M580" s="49"/>
      <c r="N580" s="49"/>
    </row>
    <row r="581" spans="4:14" ht="14.25">
      <c r="D581" s="7"/>
      <c r="K581" s="49"/>
      <c r="L581" s="49"/>
      <c r="M581" s="49"/>
      <c r="N581" s="49"/>
    </row>
    <row r="582" spans="4:14" ht="14.25">
      <c r="D582" s="7"/>
      <c r="K582" s="49"/>
      <c r="L582" s="49"/>
      <c r="M582" s="49"/>
      <c r="N582" s="49"/>
    </row>
    <row r="583" spans="4:14" ht="14.25">
      <c r="D583" s="7"/>
      <c r="K583" s="49"/>
      <c r="L583" s="49"/>
      <c r="M583" s="49"/>
      <c r="N583" s="49"/>
    </row>
    <row r="584" spans="4:14" ht="14.25">
      <c r="D584" s="7"/>
      <c r="K584" s="49"/>
      <c r="L584" s="49"/>
      <c r="M584" s="49"/>
      <c r="N584" s="49"/>
    </row>
    <row r="585" spans="4:14" ht="14.25">
      <c r="D585" s="7"/>
      <c r="K585" s="49"/>
      <c r="L585" s="49"/>
      <c r="M585" s="49"/>
      <c r="N585" s="49"/>
    </row>
    <row r="586" spans="4:14" ht="14.25">
      <c r="D586" s="7"/>
      <c r="K586" s="49"/>
      <c r="L586" s="49"/>
      <c r="M586" s="49"/>
      <c r="N586" s="49"/>
    </row>
    <row r="587" spans="4:14" ht="14.25">
      <c r="D587" s="7"/>
      <c r="K587" s="49"/>
      <c r="L587" s="49"/>
      <c r="M587" s="49"/>
      <c r="N587" s="49"/>
    </row>
    <row r="588" spans="4:14" ht="14.25">
      <c r="D588" s="7"/>
      <c r="K588" s="49"/>
      <c r="L588" s="49"/>
      <c r="M588" s="49"/>
      <c r="N588" s="49"/>
    </row>
    <row r="589" spans="4:14" ht="14.25">
      <c r="D589" s="7"/>
      <c r="K589" s="49"/>
      <c r="L589" s="49"/>
      <c r="M589" s="49"/>
      <c r="N589" s="49"/>
    </row>
    <row r="590" spans="4:14" ht="14.25">
      <c r="D590" s="7"/>
      <c r="K590" s="49"/>
      <c r="L590" s="49"/>
      <c r="M590" s="49"/>
      <c r="N590" s="49"/>
    </row>
    <row r="591" spans="4:14" ht="14.25">
      <c r="D591" s="7"/>
      <c r="K591" s="49"/>
      <c r="L591" s="49"/>
      <c r="M591" s="49"/>
      <c r="N591" s="49"/>
    </row>
    <row r="592" spans="4:14" ht="14.25">
      <c r="D592" s="7"/>
      <c r="K592" s="49"/>
      <c r="L592" s="49"/>
      <c r="M592" s="49"/>
      <c r="N592" s="49"/>
    </row>
    <row r="593" spans="4:14" ht="14.25">
      <c r="D593" s="7"/>
      <c r="K593" s="49"/>
      <c r="L593" s="49"/>
      <c r="M593" s="49"/>
      <c r="N593" s="49"/>
    </row>
    <row r="594" spans="4:14" ht="14.25">
      <c r="D594" s="7"/>
      <c r="K594" s="49"/>
      <c r="L594" s="49"/>
      <c r="M594" s="49"/>
      <c r="N594" s="49"/>
    </row>
    <row r="595" spans="4:14" ht="14.25">
      <c r="D595" s="7"/>
      <c r="K595" s="49"/>
      <c r="L595" s="49"/>
      <c r="M595" s="49"/>
      <c r="N595" s="49"/>
    </row>
    <row r="596" spans="4:14" ht="14.25">
      <c r="D596" s="7"/>
      <c r="K596" s="49"/>
      <c r="L596" s="49"/>
      <c r="M596" s="49"/>
      <c r="N596" s="49"/>
    </row>
    <row r="597" spans="4:14" ht="14.25">
      <c r="D597" s="7"/>
      <c r="K597" s="49"/>
      <c r="L597" s="49"/>
      <c r="M597" s="49"/>
      <c r="N597" s="49"/>
    </row>
    <row r="598" spans="4:14" ht="14.25">
      <c r="D598" s="7"/>
      <c r="K598" s="49"/>
      <c r="L598" s="49"/>
      <c r="M598" s="49"/>
      <c r="N598" s="49"/>
    </row>
    <row r="599" spans="4:14" ht="14.25">
      <c r="D599" s="7"/>
      <c r="K599" s="49"/>
      <c r="L599" s="49"/>
      <c r="M599" s="49"/>
      <c r="N599" s="49"/>
    </row>
    <row r="600" spans="4:14" ht="14.25">
      <c r="D600" s="7"/>
      <c r="K600" s="49"/>
      <c r="L600" s="49"/>
      <c r="M600" s="49"/>
      <c r="N600" s="49"/>
    </row>
    <row r="601" spans="4:14" ht="14.25">
      <c r="D601" s="7"/>
      <c r="K601" s="49"/>
      <c r="L601" s="49"/>
      <c r="M601" s="49"/>
      <c r="N601" s="49"/>
    </row>
    <row r="602" spans="4:14" ht="14.25">
      <c r="D602" s="7"/>
      <c r="K602" s="49"/>
      <c r="L602" s="49"/>
      <c r="M602" s="49"/>
      <c r="N602" s="49"/>
    </row>
    <row r="603" spans="4:14" ht="14.25">
      <c r="D603" s="7"/>
      <c r="K603" s="49"/>
      <c r="L603" s="49"/>
      <c r="M603" s="49"/>
      <c r="N603" s="49"/>
    </row>
    <row r="604" spans="4:14" ht="14.25">
      <c r="D604" s="7"/>
      <c r="K604" s="49"/>
      <c r="L604" s="49"/>
      <c r="M604" s="49"/>
      <c r="N604" s="49"/>
    </row>
    <row r="605" spans="4:14" ht="14.25">
      <c r="D605" s="7"/>
      <c r="K605" s="49"/>
      <c r="L605" s="49"/>
      <c r="M605" s="49"/>
      <c r="N605" s="49"/>
    </row>
    <row r="606" spans="4:14" ht="14.25">
      <c r="D606" s="7"/>
      <c r="K606" s="49"/>
      <c r="L606" s="49"/>
      <c r="M606" s="49"/>
      <c r="N606" s="49"/>
    </row>
    <row r="607" spans="4:14" ht="14.25">
      <c r="D607" s="7"/>
      <c r="K607" s="49"/>
      <c r="L607" s="49"/>
      <c r="M607" s="49"/>
      <c r="N607" s="49"/>
    </row>
    <row r="608" spans="4:14" ht="14.25">
      <c r="D608" s="7"/>
      <c r="K608" s="49"/>
      <c r="L608" s="49"/>
      <c r="M608" s="49"/>
      <c r="N608" s="49"/>
    </row>
    <row r="609" spans="4:14" ht="14.25">
      <c r="D609" s="7"/>
      <c r="K609" s="49"/>
      <c r="L609" s="49"/>
      <c r="M609" s="49"/>
      <c r="N609" s="49"/>
    </row>
    <row r="610" spans="4:14" ht="14.25">
      <c r="D610" s="7"/>
      <c r="K610" s="49"/>
      <c r="L610" s="49"/>
      <c r="M610" s="49"/>
      <c r="N610" s="49"/>
    </row>
    <row r="611" spans="4:14" ht="14.25">
      <c r="D611" s="7"/>
      <c r="K611" s="49"/>
      <c r="L611" s="49"/>
      <c r="M611" s="49"/>
      <c r="N611" s="49"/>
    </row>
    <row r="612" spans="4:14" ht="14.25">
      <c r="D612" s="7"/>
      <c r="K612" s="49"/>
      <c r="L612" s="49"/>
      <c r="M612" s="49"/>
      <c r="N612" s="49"/>
    </row>
    <row r="613" spans="4:14" ht="14.25">
      <c r="D613" s="7"/>
      <c r="K613" s="49"/>
      <c r="L613" s="49"/>
      <c r="M613" s="49"/>
      <c r="N613" s="49"/>
    </row>
    <row r="614" spans="4:14" ht="14.25">
      <c r="D614" s="7"/>
      <c r="K614" s="49"/>
      <c r="L614" s="49"/>
      <c r="M614" s="49"/>
      <c r="N614" s="49"/>
    </row>
    <row r="615" spans="4:14" ht="14.25">
      <c r="D615" s="7"/>
      <c r="K615" s="49"/>
      <c r="L615" s="49"/>
      <c r="M615" s="49"/>
      <c r="N615" s="49"/>
    </row>
    <row r="616" spans="4:14" ht="14.25">
      <c r="D616" s="7"/>
      <c r="K616" s="49"/>
      <c r="L616" s="49"/>
      <c r="M616" s="49"/>
      <c r="N616" s="49"/>
    </row>
    <row r="617" spans="4:14" ht="14.25">
      <c r="D617" s="7"/>
      <c r="K617" s="49"/>
      <c r="L617" s="49"/>
      <c r="M617" s="49"/>
      <c r="N617" s="49"/>
    </row>
    <row r="618" spans="4:14" ht="14.25">
      <c r="D618" s="7"/>
      <c r="K618" s="49"/>
      <c r="L618" s="49"/>
      <c r="M618" s="49"/>
      <c r="N618" s="49"/>
    </row>
    <row r="619" spans="4:14" ht="14.25">
      <c r="D619" s="7"/>
      <c r="K619" s="49"/>
      <c r="L619" s="49"/>
      <c r="M619" s="49"/>
      <c r="N619" s="49"/>
    </row>
    <row r="620" spans="4:14" ht="14.25">
      <c r="D620" s="7"/>
      <c r="K620" s="49"/>
      <c r="L620" s="49"/>
      <c r="M620" s="49"/>
      <c r="N620" s="49"/>
    </row>
    <row r="621" spans="4:14" ht="14.25">
      <c r="D621" s="7"/>
      <c r="K621" s="49"/>
      <c r="L621" s="49"/>
      <c r="M621" s="49"/>
      <c r="N621" s="49"/>
    </row>
    <row r="622" spans="4:14" ht="14.25">
      <c r="D622" s="7"/>
      <c r="K622" s="49"/>
      <c r="L622" s="49"/>
      <c r="M622" s="49"/>
      <c r="N622" s="49"/>
    </row>
    <row r="623" spans="4:14" ht="14.25">
      <c r="D623" s="7"/>
      <c r="K623" s="49"/>
      <c r="L623" s="49"/>
      <c r="M623" s="49"/>
      <c r="N623" s="49"/>
    </row>
    <row r="624" spans="4:14" ht="14.25">
      <c r="D624" s="7"/>
      <c r="K624" s="49"/>
      <c r="L624" s="49"/>
      <c r="M624" s="49"/>
      <c r="N624" s="49"/>
    </row>
    <row r="625" spans="4:14" ht="14.25">
      <c r="D625" s="7"/>
      <c r="K625" s="49"/>
      <c r="L625" s="49"/>
      <c r="M625" s="49"/>
      <c r="N625" s="49"/>
    </row>
    <row r="626" spans="4:14" ht="14.25">
      <c r="D626" s="7"/>
      <c r="K626" s="49"/>
      <c r="L626" s="49"/>
      <c r="M626" s="49"/>
      <c r="N626" s="49"/>
    </row>
    <row r="627" spans="4:14" ht="14.25">
      <c r="D627" s="7"/>
      <c r="K627" s="49"/>
      <c r="L627" s="49"/>
      <c r="M627" s="49"/>
      <c r="N627" s="49"/>
    </row>
    <row r="628" spans="4:14" ht="14.25">
      <c r="D628" s="7"/>
      <c r="K628" s="49"/>
      <c r="L628" s="49"/>
      <c r="M628" s="49"/>
      <c r="N628" s="49"/>
    </row>
    <row r="629" spans="4:14" ht="14.25">
      <c r="D629" s="7"/>
      <c r="K629" s="49"/>
      <c r="L629" s="49"/>
      <c r="M629" s="49"/>
      <c r="N629" s="49"/>
    </row>
    <row r="630" spans="4:14" ht="14.25">
      <c r="D630" s="7"/>
      <c r="K630" s="49"/>
      <c r="L630" s="49"/>
      <c r="M630" s="49"/>
      <c r="N630" s="49"/>
    </row>
    <row r="631" spans="4:14" ht="14.25">
      <c r="D631" s="7"/>
      <c r="K631" s="49"/>
      <c r="L631" s="49"/>
      <c r="M631" s="49"/>
      <c r="N631" s="49"/>
    </row>
    <row r="632" spans="4:14" ht="14.25">
      <c r="D632" s="7"/>
      <c r="K632" s="49"/>
      <c r="L632" s="49"/>
      <c r="M632" s="49"/>
      <c r="N632" s="49"/>
    </row>
    <row r="633" spans="4:14" ht="14.25">
      <c r="D633" s="7"/>
      <c r="K633" s="49"/>
      <c r="L633" s="49"/>
      <c r="M633" s="49"/>
      <c r="N633" s="49"/>
    </row>
    <row r="634" spans="4:14" ht="14.25">
      <c r="D634" s="7"/>
      <c r="K634" s="49"/>
      <c r="L634" s="49"/>
      <c r="M634" s="49"/>
      <c r="N634" s="49"/>
    </row>
    <row r="635" spans="4:14" ht="14.25">
      <c r="D635" s="7"/>
      <c r="K635" s="49"/>
      <c r="L635" s="49"/>
      <c r="M635" s="49"/>
      <c r="N635" s="49"/>
    </row>
    <row r="636" spans="4:14" ht="14.25">
      <c r="D636" s="7"/>
      <c r="K636" s="49"/>
      <c r="L636" s="49"/>
      <c r="M636" s="49"/>
      <c r="N636" s="49"/>
    </row>
    <row r="637" spans="4:14" ht="14.25">
      <c r="D637" s="7"/>
      <c r="K637" s="49"/>
      <c r="L637" s="49"/>
      <c r="M637" s="49"/>
      <c r="N637" s="49"/>
    </row>
    <row r="638" spans="4:14" ht="14.25">
      <c r="D638" s="7"/>
      <c r="K638" s="49"/>
      <c r="L638" s="49"/>
      <c r="M638" s="49"/>
      <c r="N638" s="49"/>
    </row>
    <row r="639" spans="4:14" ht="14.25">
      <c r="D639" s="7"/>
      <c r="K639" s="49"/>
      <c r="L639" s="49"/>
      <c r="M639" s="49"/>
      <c r="N639" s="49"/>
    </row>
    <row r="640" spans="4:14" ht="14.25">
      <c r="D640" s="7"/>
      <c r="K640" s="49"/>
      <c r="L640" s="49"/>
      <c r="M640" s="49"/>
      <c r="N640" s="49"/>
    </row>
    <row r="641" spans="4:14" ht="14.25">
      <c r="D641" s="7"/>
      <c r="K641" s="49"/>
      <c r="L641" s="49"/>
      <c r="M641" s="49"/>
      <c r="N641" s="49"/>
    </row>
    <row r="642" spans="4:14" ht="14.25">
      <c r="D642" s="7"/>
      <c r="K642" s="49"/>
      <c r="L642" s="49"/>
      <c r="M642" s="49"/>
      <c r="N642" s="49"/>
    </row>
    <row r="643" spans="4:14" ht="14.25">
      <c r="D643" s="7"/>
      <c r="K643" s="49"/>
      <c r="L643" s="49"/>
      <c r="M643" s="49"/>
      <c r="N643" s="49"/>
    </row>
    <row r="644" spans="4:14" ht="14.25">
      <c r="D644" s="7"/>
      <c r="K644" s="49"/>
      <c r="L644" s="49"/>
      <c r="M644" s="49"/>
      <c r="N644" s="49"/>
    </row>
    <row r="645" spans="4:14" ht="14.25">
      <c r="D645" s="7"/>
      <c r="K645" s="49"/>
      <c r="L645" s="49"/>
      <c r="M645" s="49"/>
      <c r="N645" s="49"/>
    </row>
    <row r="646" spans="4:14" ht="14.25">
      <c r="D646" s="7"/>
      <c r="K646" s="49"/>
      <c r="L646" s="49"/>
      <c r="M646" s="49"/>
      <c r="N646" s="49"/>
    </row>
    <row r="647" spans="4:14" ht="14.25">
      <c r="D647" s="7"/>
      <c r="K647" s="49"/>
      <c r="L647" s="49"/>
      <c r="M647" s="49"/>
      <c r="N647" s="49"/>
    </row>
    <row r="648" spans="4:14" ht="14.25">
      <c r="D648" s="7"/>
      <c r="K648" s="49"/>
      <c r="L648" s="49"/>
      <c r="M648" s="49"/>
      <c r="N648" s="49"/>
    </row>
    <row r="649" spans="4:14" ht="14.25">
      <c r="D649" s="7"/>
      <c r="K649" s="49"/>
      <c r="L649" s="49"/>
      <c r="M649" s="49"/>
      <c r="N649" s="49"/>
    </row>
    <row r="650" spans="4:14" ht="14.25">
      <c r="D650" s="7"/>
      <c r="K650" s="49"/>
      <c r="L650" s="49"/>
      <c r="M650" s="49"/>
      <c r="N650" s="49"/>
    </row>
    <row r="651" spans="4:14" ht="14.25">
      <c r="D651" s="7"/>
      <c r="K651" s="49"/>
      <c r="L651" s="49"/>
      <c r="M651" s="49"/>
      <c r="N651" s="49"/>
    </row>
    <row r="652" spans="4:14" ht="14.25">
      <c r="D652" s="7"/>
      <c r="K652" s="49"/>
      <c r="L652" s="49"/>
      <c r="M652" s="49"/>
      <c r="N652" s="49"/>
    </row>
    <row r="653" spans="4:14" ht="14.25">
      <c r="D653" s="7"/>
      <c r="K653" s="49"/>
      <c r="L653" s="49"/>
      <c r="M653" s="49"/>
      <c r="N653" s="49"/>
    </row>
    <row r="654" spans="4:14" ht="14.25">
      <c r="D654" s="7"/>
      <c r="K654" s="49"/>
      <c r="L654" s="49"/>
      <c r="M654" s="49"/>
      <c r="N654" s="49"/>
    </row>
    <row r="655" spans="4:14" ht="14.25">
      <c r="D655" s="7"/>
      <c r="K655" s="49"/>
      <c r="L655" s="49"/>
      <c r="M655" s="49"/>
      <c r="N655" s="49"/>
    </row>
    <row r="656" spans="4:14" ht="14.25">
      <c r="D656" s="7"/>
      <c r="K656" s="49"/>
      <c r="L656" s="49"/>
      <c r="M656" s="49"/>
      <c r="N656" s="49"/>
    </row>
    <row r="657" spans="4:14" ht="14.25">
      <c r="D657" s="7"/>
      <c r="K657" s="49"/>
      <c r="L657" s="49"/>
      <c r="M657" s="49"/>
      <c r="N657" s="49"/>
    </row>
    <row r="658" spans="4:14" ht="14.25">
      <c r="D658" s="7"/>
      <c r="K658" s="49"/>
      <c r="L658" s="49"/>
      <c r="M658" s="49"/>
      <c r="N658" s="49"/>
    </row>
    <row r="659" spans="4:14" ht="14.25">
      <c r="D659" s="7"/>
      <c r="K659" s="49"/>
      <c r="L659" s="49"/>
      <c r="M659" s="49"/>
      <c r="N659" s="49"/>
    </row>
    <row r="660" spans="4:14" ht="14.25">
      <c r="D660" s="7"/>
      <c r="K660" s="49"/>
      <c r="L660" s="49"/>
      <c r="M660" s="49"/>
      <c r="N660" s="49"/>
    </row>
    <row r="661" spans="4:14" ht="14.25">
      <c r="D661" s="7"/>
      <c r="K661" s="49"/>
      <c r="L661" s="49"/>
      <c r="M661" s="49"/>
      <c r="N661" s="49"/>
    </row>
    <row r="662" spans="4:14" ht="14.25">
      <c r="D662" s="7"/>
      <c r="K662" s="49"/>
      <c r="L662" s="49"/>
      <c r="M662" s="49"/>
      <c r="N662" s="49"/>
    </row>
    <row r="663" spans="4:14" ht="14.25">
      <c r="D663" s="7"/>
      <c r="K663" s="49"/>
      <c r="L663" s="49"/>
      <c r="M663" s="49"/>
      <c r="N663" s="49"/>
    </row>
    <row r="664" spans="4:14" ht="14.25">
      <c r="D664" s="7"/>
      <c r="K664" s="49"/>
      <c r="L664" s="49"/>
      <c r="M664" s="49"/>
      <c r="N664" s="49"/>
    </row>
    <row r="665" spans="4:14" ht="14.25">
      <c r="D665" s="7"/>
      <c r="K665" s="49"/>
      <c r="L665" s="49"/>
      <c r="M665" s="49"/>
      <c r="N665" s="49"/>
    </row>
    <row r="666" spans="4:14" ht="14.25">
      <c r="D666" s="7"/>
      <c r="K666" s="49"/>
      <c r="L666" s="49"/>
      <c r="M666" s="49"/>
      <c r="N666" s="49"/>
    </row>
    <row r="667" spans="4:14" ht="14.25">
      <c r="D667" s="7"/>
      <c r="K667" s="49"/>
      <c r="L667" s="49"/>
      <c r="M667" s="49"/>
      <c r="N667" s="49"/>
    </row>
    <row r="668" spans="4:14" ht="14.25">
      <c r="D668" s="7"/>
      <c r="K668" s="49"/>
      <c r="L668" s="49"/>
      <c r="M668" s="49"/>
      <c r="N668" s="49"/>
    </row>
    <row r="669" spans="4:14" ht="14.25">
      <c r="D669" s="7"/>
      <c r="K669" s="49"/>
      <c r="L669" s="49"/>
      <c r="M669" s="49"/>
      <c r="N669" s="49"/>
    </row>
    <row r="670" spans="4:14" ht="14.25">
      <c r="D670" s="7"/>
      <c r="K670" s="49"/>
      <c r="L670" s="49"/>
      <c r="M670" s="49"/>
      <c r="N670" s="49"/>
    </row>
    <row r="671" spans="4:14" ht="14.25">
      <c r="D671" s="7"/>
      <c r="K671" s="49"/>
      <c r="L671" s="49"/>
      <c r="M671" s="49"/>
      <c r="N671" s="49"/>
    </row>
    <row r="672" spans="4:14" ht="14.25">
      <c r="D672" s="7"/>
      <c r="K672" s="49"/>
      <c r="L672" s="49"/>
      <c r="M672" s="49"/>
      <c r="N672" s="49"/>
    </row>
    <row r="673" spans="4:14" ht="14.25">
      <c r="D673" s="7"/>
      <c r="K673" s="49"/>
      <c r="L673" s="49"/>
      <c r="M673" s="49"/>
      <c r="N673" s="49"/>
    </row>
    <row r="674" spans="4:14" ht="14.25">
      <c r="D674" s="7"/>
      <c r="K674" s="49"/>
      <c r="L674" s="49"/>
      <c r="M674" s="49"/>
      <c r="N674" s="49"/>
    </row>
    <row r="675" spans="4:14" ht="14.25">
      <c r="D675" s="7"/>
      <c r="K675" s="49"/>
      <c r="L675" s="49"/>
      <c r="M675" s="49"/>
      <c r="N675" s="49"/>
    </row>
    <row r="676" spans="4:14" ht="14.25">
      <c r="D676" s="7"/>
      <c r="K676" s="49"/>
      <c r="L676" s="49"/>
      <c r="M676" s="49"/>
      <c r="N676" s="49"/>
    </row>
    <row r="677" spans="4:14" ht="14.25">
      <c r="D677" s="7"/>
      <c r="K677" s="49"/>
      <c r="L677" s="49"/>
      <c r="M677" s="49"/>
      <c r="N677" s="49"/>
    </row>
    <row r="678" spans="4:14" ht="14.25">
      <c r="D678" s="7"/>
      <c r="K678" s="49"/>
      <c r="L678" s="49"/>
      <c r="M678" s="49"/>
      <c r="N678" s="49"/>
    </row>
    <row r="679" spans="4:14" ht="14.25">
      <c r="D679" s="7"/>
      <c r="K679" s="49"/>
      <c r="L679" s="49"/>
      <c r="M679" s="49"/>
      <c r="N679" s="49"/>
    </row>
    <row r="680" spans="4:14" ht="14.25">
      <c r="D680" s="7"/>
      <c r="K680" s="49"/>
      <c r="L680" s="49"/>
      <c r="M680" s="49"/>
      <c r="N680" s="49"/>
    </row>
    <row r="681" spans="4:14" ht="14.25">
      <c r="D681" s="7"/>
      <c r="K681" s="49"/>
      <c r="L681" s="49"/>
      <c r="M681" s="49"/>
      <c r="N681" s="49"/>
    </row>
    <row r="682" spans="4:14" ht="14.25">
      <c r="D682" s="7"/>
      <c r="K682" s="49"/>
      <c r="L682" s="49"/>
      <c r="M682" s="49"/>
      <c r="N682" s="49"/>
    </row>
    <row r="683" spans="4:14" ht="14.25">
      <c r="D683" s="7"/>
      <c r="K683" s="49"/>
      <c r="L683" s="49"/>
      <c r="M683" s="49"/>
      <c r="N683" s="49"/>
    </row>
    <row r="684" spans="4:14" ht="14.25">
      <c r="D684" s="7"/>
      <c r="K684" s="49"/>
      <c r="L684" s="49"/>
      <c r="M684" s="49"/>
      <c r="N684" s="49"/>
    </row>
    <row r="685" spans="4:14" ht="14.25">
      <c r="D685" s="7"/>
      <c r="K685" s="49"/>
      <c r="L685" s="49"/>
      <c r="M685" s="49"/>
      <c r="N685" s="49"/>
    </row>
    <row r="686" spans="4:14" ht="14.25">
      <c r="D686" s="7"/>
      <c r="K686" s="49"/>
      <c r="L686" s="49"/>
      <c r="M686" s="49"/>
      <c r="N686" s="49"/>
    </row>
    <row r="687" spans="4:14" ht="14.25">
      <c r="D687" s="7"/>
      <c r="K687" s="49"/>
      <c r="L687" s="49"/>
      <c r="M687" s="49"/>
      <c r="N687" s="49"/>
    </row>
    <row r="688" spans="4:14" ht="14.25">
      <c r="D688" s="7"/>
      <c r="K688" s="49"/>
      <c r="L688" s="49"/>
      <c r="M688" s="49"/>
      <c r="N688" s="49"/>
    </row>
    <row r="689" spans="4:14" ht="14.25">
      <c r="D689" s="7"/>
      <c r="K689" s="49"/>
      <c r="L689" s="49"/>
      <c r="M689" s="49"/>
      <c r="N689" s="49"/>
    </row>
    <row r="690" spans="4:14" ht="14.25">
      <c r="D690" s="7"/>
      <c r="K690" s="49"/>
      <c r="L690" s="49"/>
      <c r="M690" s="49"/>
      <c r="N690" s="49"/>
    </row>
    <row r="691" spans="4:14" ht="14.25">
      <c r="D691" s="7"/>
      <c r="K691" s="49"/>
      <c r="L691" s="49"/>
      <c r="M691" s="49"/>
      <c r="N691" s="49"/>
    </row>
    <row r="692" spans="4:14" ht="14.25">
      <c r="D692" s="7"/>
      <c r="K692" s="49"/>
      <c r="L692" s="49"/>
      <c r="M692" s="49"/>
      <c r="N692" s="49"/>
    </row>
    <row r="693" spans="4:14" ht="14.25">
      <c r="D693" s="7"/>
      <c r="K693" s="49"/>
      <c r="L693" s="49"/>
      <c r="M693" s="49"/>
      <c r="N693" s="49"/>
    </row>
    <row r="694" spans="4:14" ht="14.25">
      <c r="D694" s="7"/>
      <c r="K694" s="49"/>
      <c r="L694" s="49"/>
      <c r="M694" s="49"/>
      <c r="N694" s="49"/>
    </row>
    <row r="695" spans="4:14" ht="14.25">
      <c r="D695" s="7"/>
      <c r="K695" s="49"/>
      <c r="L695" s="49"/>
      <c r="M695" s="49"/>
      <c r="N695" s="49"/>
    </row>
    <row r="696" spans="4:14" ht="14.25">
      <c r="D696" s="7"/>
      <c r="K696" s="49"/>
      <c r="L696" s="49"/>
      <c r="M696" s="49"/>
      <c r="N696" s="49"/>
    </row>
    <row r="697" spans="4:14" ht="14.25">
      <c r="D697" s="7"/>
      <c r="K697" s="49"/>
      <c r="L697" s="49"/>
      <c r="M697" s="49"/>
      <c r="N697" s="49"/>
    </row>
    <row r="698" spans="4:14" ht="14.25">
      <c r="D698" s="7"/>
      <c r="K698" s="49"/>
      <c r="L698" s="49"/>
      <c r="M698" s="49"/>
      <c r="N698" s="49"/>
    </row>
    <row r="699" spans="4:14" ht="14.25">
      <c r="D699" s="7"/>
      <c r="K699" s="49"/>
      <c r="L699" s="49"/>
      <c r="M699" s="49"/>
      <c r="N699" s="49"/>
    </row>
    <row r="700" spans="4:14" ht="14.25">
      <c r="D700" s="7"/>
      <c r="K700" s="49"/>
      <c r="L700" s="49"/>
      <c r="M700" s="49"/>
      <c r="N700" s="49"/>
    </row>
    <row r="701" spans="4:14" ht="14.25">
      <c r="D701" s="7"/>
      <c r="K701" s="49"/>
      <c r="L701" s="49"/>
      <c r="M701" s="49"/>
      <c r="N701" s="49"/>
    </row>
    <row r="702" spans="4:14" ht="14.25">
      <c r="D702" s="7"/>
      <c r="K702" s="49"/>
      <c r="L702" s="49"/>
      <c r="M702" s="49"/>
      <c r="N702" s="49"/>
    </row>
    <row r="703" spans="4:14" ht="14.25">
      <c r="D703" s="7"/>
      <c r="K703" s="49"/>
      <c r="L703" s="49"/>
      <c r="M703" s="49"/>
      <c r="N703" s="49"/>
    </row>
    <row r="704" spans="4:14" ht="14.25">
      <c r="D704" s="7"/>
      <c r="K704" s="49"/>
      <c r="L704" s="49"/>
      <c r="M704" s="49"/>
      <c r="N704" s="49"/>
    </row>
    <row r="705" spans="4:14" ht="14.25">
      <c r="D705" s="7"/>
      <c r="K705" s="49"/>
      <c r="L705" s="49"/>
      <c r="M705" s="49"/>
      <c r="N705" s="49"/>
    </row>
    <row r="706" spans="4:14" ht="14.25">
      <c r="D706" s="7"/>
      <c r="K706" s="49"/>
      <c r="L706" s="49"/>
      <c r="M706" s="49"/>
      <c r="N706" s="49"/>
    </row>
    <row r="707" spans="4:14" ht="14.25">
      <c r="D707" s="7"/>
      <c r="K707" s="49"/>
      <c r="L707" s="49"/>
      <c r="M707" s="49"/>
      <c r="N707" s="49"/>
    </row>
    <row r="708" spans="4:14" ht="14.25">
      <c r="D708" s="7"/>
      <c r="K708" s="49"/>
      <c r="L708" s="49"/>
      <c r="M708" s="49"/>
      <c r="N708" s="49"/>
    </row>
    <row r="709" spans="4:14" ht="14.25">
      <c r="D709" s="7"/>
      <c r="K709" s="49"/>
      <c r="L709" s="49"/>
      <c r="M709" s="49"/>
      <c r="N709" s="49"/>
    </row>
    <row r="710" spans="4:14" ht="14.25">
      <c r="D710" s="7"/>
      <c r="K710" s="49"/>
      <c r="L710" s="49"/>
      <c r="M710" s="49"/>
      <c r="N710" s="49"/>
    </row>
    <row r="711" spans="4:14" ht="14.25">
      <c r="D711" s="7"/>
      <c r="K711" s="49"/>
      <c r="L711" s="49"/>
      <c r="M711" s="49"/>
      <c r="N711" s="49"/>
    </row>
    <row r="712" spans="4:14" ht="14.25">
      <c r="D712" s="7"/>
      <c r="K712" s="49"/>
      <c r="L712" s="49"/>
      <c r="M712" s="49"/>
      <c r="N712" s="49"/>
    </row>
    <row r="713" spans="4:14" ht="14.25">
      <c r="D713" s="7"/>
      <c r="K713" s="49"/>
      <c r="L713" s="49"/>
      <c r="M713" s="49"/>
      <c r="N713" s="49"/>
    </row>
    <row r="714" spans="4:14" ht="14.25">
      <c r="D714" s="7"/>
      <c r="K714" s="49"/>
      <c r="L714" s="49"/>
      <c r="M714" s="49"/>
      <c r="N714" s="49"/>
    </row>
    <row r="715" spans="4:14" ht="14.25">
      <c r="D715" s="7"/>
      <c r="K715" s="49"/>
      <c r="L715" s="49"/>
      <c r="M715" s="49"/>
      <c r="N715" s="49"/>
    </row>
    <row r="716" spans="4:14" ht="14.25">
      <c r="D716" s="7"/>
      <c r="K716" s="49"/>
      <c r="L716" s="49"/>
      <c r="M716" s="49"/>
      <c r="N716" s="49"/>
    </row>
    <row r="717" spans="4:14" ht="14.25">
      <c r="D717" s="7"/>
      <c r="K717" s="49"/>
      <c r="L717" s="49"/>
      <c r="M717" s="49"/>
      <c r="N717" s="49"/>
    </row>
    <row r="718" spans="4:14" ht="14.25">
      <c r="D718" s="7"/>
      <c r="K718" s="49"/>
      <c r="L718" s="49"/>
      <c r="M718" s="49"/>
      <c r="N718" s="49"/>
    </row>
    <row r="719" spans="4:14" ht="14.25">
      <c r="D719" s="7"/>
      <c r="K719" s="49"/>
      <c r="L719" s="49"/>
      <c r="M719" s="49"/>
      <c r="N719" s="49"/>
    </row>
    <row r="720" spans="4:14" ht="14.25">
      <c r="D720" s="7"/>
      <c r="K720" s="49"/>
      <c r="L720" s="49"/>
      <c r="M720" s="49"/>
      <c r="N720" s="49"/>
    </row>
    <row r="721" spans="4:14" ht="14.25">
      <c r="D721" s="7"/>
      <c r="K721" s="49"/>
      <c r="L721" s="49"/>
      <c r="M721" s="49"/>
      <c r="N721" s="49"/>
    </row>
    <row r="722" spans="4:14" ht="14.25">
      <c r="D722" s="7"/>
      <c r="K722" s="49"/>
      <c r="L722" s="49"/>
      <c r="M722" s="49"/>
      <c r="N722" s="49"/>
    </row>
    <row r="723" spans="4:14" ht="14.25">
      <c r="D723" s="7"/>
      <c r="K723" s="49"/>
      <c r="L723" s="49"/>
      <c r="M723" s="49"/>
      <c r="N723" s="49"/>
    </row>
    <row r="724" spans="4:14" ht="14.25">
      <c r="D724" s="7"/>
      <c r="K724" s="49"/>
      <c r="L724" s="49"/>
      <c r="M724" s="49"/>
      <c r="N724" s="49"/>
    </row>
    <row r="725" spans="4:14" ht="14.25">
      <c r="D725" s="7"/>
      <c r="K725" s="49"/>
      <c r="L725" s="49"/>
      <c r="M725" s="49"/>
      <c r="N725" s="49"/>
    </row>
    <row r="726" spans="4:14" ht="14.25">
      <c r="D726" s="7"/>
      <c r="K726" s="49"/>
      <c r="L726" s="49"/>
      <c r="M726" s="49"/>
      <c r="N726" s="49"/>
    </row>
    <row r="727" spans="4:14" ht="14.25">
      <c r="D727" s="7"/>
      <c r="K727" s="49"/>
      <c r="L727" s="49"/>
      <c r="M727" s="49"/>
      <c r="N727" s="49"/>
    </row>
    <row r="728" spans="4:14" ht="14.25">
      <c r="D728" s="7"/>
      <c r="K728" s="49"/>
      <c r="L728" s="49"/>
      <c r="M728" s="49"/>
      <c r="N728" s="49"/>
    </row>
    <row r="729" spans="4:14" ht="14.25">
      <c r="D729" s="7"/>
      <c r="K729" s="49"/>
      <c r="L729" s="49"/>
      <c r="M729" s="49"/>
      <c r="N729" s="49"/>
    </row>
    <row r="730" spans="4:14" ht="14.25">
      <c r="D730" s="7"/>
      <c r="K730" s="49"/>
      <c r="L730" s="49"/>
      <c r="M730" s="49"/>
      <c r="N730" s="49"/>
    </row>
    <row r="731" spans="4:14" ht="14.25">
      <c r="D731" s="7"/>
      <c r="K731" s="49"/>
      <c r="L731" s="49"/>
      <c r="M731" s="49"/>
      <c r="N731" s="49"/>
    </row>
    <row r="732" spans="4:14" ht="14.25">
      <c r="D732" s="7"/>
      <c r="K732" s="49"/>
      <c r="L732" s="49"/>
      <c r="M732" s="49"/>
      <c r="N732" s="49"/>
    </row>
    <row r="733" spans="4:14" ht="14.25">
      <c r="D733" s="7"/>
      <c r="K733" s="49"/>
      <c r="L733" s="49"/>
      <c r="M733" s="49"/>
      <c r="N733" s="49"/>
    </row>
    <row r="734" spans="4:14" ht="14.25">
      <c r="D734" s="7"/>
      <c r="K734" s="49"/>
      <c r="L734" s="49"/>
      <c r="M734" s="49"/>
      <c r="N734" s="49"/>
    </row>
    <row r="735" spans="4:14" ht="14.25">
      <c r="D735" s="7"/>
      <c r="K735" s="49"/>
      <c r="L735" s="49"/>
      <c r="M735" s="49"/>
      <c r="N735" s="49"/>
    </row>
    <row r="736" spans="4:14" ht="14.25">
      <c r="D736" s="7"/>
      <c r="K736" s="49"/>
      <c r="L736" s="49"/>
      <c r="M736" s="49"/>
      <c r="N736" s="49"/>
    </row>
    <row r="737" spans="4:14" ht="14.25">
      <c r="D737" s="7"/>
      <c r="K737" s="49"/>
      <c r="L737" s="49"/>
      <c r="M737" s="49"/>
      <c r="N737" s="49"/>
    </row>
    <row r="738" spans="4:14" ht="14.25">
      <c r="D738" s="7"/>
      <c r="K738" s="49"/>
      <c r="L738" s="49"/>
      <c r="M738" s="49"/>
      <c r="N738" s="49"/>
    </row>
    <row r="739" spans="4:14" ht="14.25">
      <c r="D739" s="7"/>
      <c r="K739" s="49"/>
      <c r="L739" s="49"/>
      <c r="M739" s="49"/>
      <c r="N739" s="49"/>
    </row>
    <row r="740" spans="4:14" ht="14.25">
      <c r="D740" s="7"/>
      <c r="K740" s="49"/>
      <c r="L740" s="49"/>
      <c r="M740" s="49"/>
      <c r="N740" s="49"/>
    </row>
    <row r="741" spans="4:14" ht="14.25">
      <c r="D741" s="7"/>
      <c r="K741" s="49"/>
      <c r="L741" s="49"/>
      <c r="M741" s="49"/>
      <c r="N741" s="49"/>
    </row>
    <row r="742" spans="4:14" ht="14.25">
      <c r="D742" s="7"/>
      <c r="K742" s="49"/>
      <c r="L742" s="49"/>
      <c r="M742" s="49"/>
      <c r="N742" s="49"/>
    </row>
    <row r="743" spans="4:14" ht="14.25">
      <c r="D743" s="7"/>
      <c r="K743" s="49"/>
      <c r="L743" s="49"/>
      <c r="M743" s="49"/>
      <c r="N743" s="49"/>
    </row>
    <row r="744" spans="4:14" ht="14.25">
      <c r="D744" s="7"/>
      <c r="K744" s="49"/>
      <c r="L744" s="49"/>
      <c r="M744" s="49"/>
      <c r="N744" s="49"/>
    </row>
    <row r="745" spans="4:14" ht="14.25">
      <c r="D745" s="7"/>
      <c r="K745" s="49"/>
      <c r="L745" s="49"/>
      <c r="M745" s="49"/>
      <c r="N745" s="49"/>
    </row>
    <row r="746" spans="4:14" ht="14.25">
      <c r="D746" s="7"/>
      <c r="K746" s="49"/>
      <c r="L746" s="49"/>
      <c r="M746" s="49"/>
      <c r="N746" s="49"/>
    </row>
    <row r="747" spans="4:14" ht="14.25">
      <c r="D747" s="7"/>
      <c r="K747" s="49"/>
      <c r="L747" s="49"/>
      <c r="M747" s="49"/>
      <c r="N747" s="49"/>
    </row>
    <row r="748" spans="4:14" ht="14.25">
      <c r="D748" s="7"/>
      <c r="K748" s="49"/>
      <c r="L748" s="49"/>
      <c r="M748" s="49"/>
      <c r="N748" s="49"/>
    </row>
    <row r="749" spans="4:14" ht="14.25">
      <c r="D749" s="7"/>
      <c r="K749" s="49"/>
      <c r="L749" s="49"/>
      <c r="M749" s="49"/>
      <c r="N749" s="49"/>
    </row>
    <row r="750" spans="4:14" ht="14.25">
      <c r="D750" s="7"/>
      <c r="K750" s="49"/>
      <c r="L750" s="49"/>
      <c r="M750" s="49"/>
      <c r="N750" s="49"/>
    </row>
    <row r="751" spans="4:14" ht="14.25">
      <c r="D751" s="7"/>
      <c r="K751" s="49"/>
      <c r="L751" s="49"/>
      <c r="M751" s="49"/>
      <c r="N751" s="49"/>
    </row>
    <row r="752" spans="4:14" ht="14.25">
      <c r="D752" s="7"/>
      <c r="K752" s="49"/>
      <c r="L752" s="49"/>
      <c r="M752" s="49"/>
      <c r="N752" s="49"/>
    </row>
    <row r="753" spans="4:14" ht="14.25">
      <c r="D753" s="7"/>
      <c r="K753" s="49"/>
      <c r="L753" s="49"/>
      <c r="M753" s="49"/>
      <c r="N753" s="49"/>
    </row>
    <row r="754" spans="4:14" ht="14.25">
      <c r="D754" s="7"/>
      <c r="K754" s="49"/>
      <c r="L754" s="49"/>
      <c r="M754" s="49"/>
      <c r="N754" s="49"/>
    </row>
    <row r="755" spans="4:14" ht="14.25">
      <c r="D755" s="7"/>
      <c r="K755" s="49"/>
      <c r="L755" s="49"/>
      <c r="M755" s="49"/>
      <c r="N755" s="49"/>
    </row>
    <row r="756" spans="4:14" ht="14.25">
      <c r="D756" s="7"/>
      <c r="K756" s="49"/>
      <c r="L756" s="49"/>
      <c r="M756" s="49"/>
      <c r="N756" s="49"/>
    </row>
    <row r="757" spans="4:14" ht="14.25">
      <c r="D757" s="7"/>
      <c r="K757" s="49"/>
      <c r="L757" s="49"/>
      <c r="M757" s="49"/>
      <c r="N757" s="49"/>
    </row>
    <row r="758" spans="4:14" ht="14.25">
      <c r="D758" s="7"/>
      <c r="K758" s="49"/>
      <c r="L758" s="49"/>
      <c r="M758" s="49"/>
      <c r="N758" s="49"/>
    </row>
    <row r="759" spans="4:14" ht="14.25">
      <c r="D759" s="7"/>
      <c r="K759" s="49"/>
      <c r="L759" s="49"/>
      <c r="M759" s="49"/>
      <c r="N759" s="49"/>
    </row>
    <row r="760" spans="4:14" ht="14.25">
      <c r="D760" s="7"/>
      <c r="K760" s="49"/>
      <c r="L760" s="49"/>
      <c r="M760" s="49"/>
      <c r="N760" s="49"/>
    </row>
    <row r="761" spans="4:14" ht="14.25">
      <c r="D761" s="7"/>
      <c r="K761" s="49"/>
      <c r="L761" s="49"/>
      <c r="M761" s="49"/>
      <c r="N761" s="49"/>
    </row>
    <row r="762" spans="4:14" ht="14.25">
      <c r="D762" s="7"/>
      <c r="K762" s="49"/>
      <c r="L762" s="49"/>
      <c r="M762" s="49"/>
      <c r="N762" s="49"/>
    </row>
    <row r="763" spans="4:14" ht="14.25">
      <c r="D763" s="7"/>
      <c r="K763" s="49"/>
      <c r="L763" s="49"/>
      <c r="M763" s="49"/>
      <c r="N763" s="49"/>
    </row>
    <row r="764" spans="4:14" ht="14.25">
      <c r="D764" s="7"/>
      <c r="K764" s="49"/>
      <c r="L764" s="49"/>
      <c r="M764" s="49"/>
      <c r="N764" s="49"/>
    </row>
    <row r="765" spans="4:14" ht="14.25">
      <c r="D765" s="7"/>
      <c r="K765" s="49"/>
      <c r="L765" s="49"/>
      <c r="M765" s="49"/>
      <c r="N765" s="49"/>
    </row>
    <row r="766" spans="4:14" ht="14.25">
      <c r="D766" s="7"/>
      <c r="K766" s="49"/>
      <c r="L766" s="49"/>
      <c r="M766" s="49"/>
      <c r="N766" s="49"/>
    </row>
    <row r="767" spans="4:14" ht="14.25">
      <c r="D767" s="7"/>
      <c r="K767" s="49"/>
      <c r="L767" s="49"/>
      <c r="M767" s="49"/>
      <c r="N767" s="49"/>
    </row>
    <row r="768" spans="4:14" ht="14.25">
      <c r="D768" s="7"/>
      <c r="K768" s="49"/>
      <c r="L768" s="49"/>
      <c r="M768" s="49"/>
      <c r="N768" s="49"/>
    </row>
    <row r="769" spans="4:14" ht="14.25">
      <c r="D769" s="7"/>
      <c r="K769" s="49"/>
      <c r="L769" s="49"/>
      <c r="M769" s="49"/>
      <c r="N769" s="49"/>
    </row>
    <row r="770" spans="4:14" ht="14.25">
      <c r="D770" s="7"/>
      <c r="K770" s="49"/>
      <c r="L770" s="49"/>
      <c r="M770" s="49"/>
      <c r="N770" s="49"/>
    </row>
    <row r="771" spans="4:14" ht="14.25">
      <c r="D771" s="7"/>
      <c r="K771" s="49"/>
      <c r="L771" s="49"/>
      <c r="M771" s="49"/>
      <c r="N771" s="49"/>
    </row>
    <row r="772" spans="4:14" ht="14.25">
      <c r="D772" s="7"/>
      <c r="K772" s="49"/>
      <c r="L772" s="49"/>
      <c r="M772" s="49"/>
      <c r="N772" s="49"/>
    </row>
    <row r="773" spans="4:14" ht="14.25">
      <c r="D773" s="7"/>
      <c r="K773" s="49"/>
      <c r="L773" s="49"/>
      <c r="M773" s="49"/>
      <c r="N773" s="49"/>
    </row>
    <row r="774" spans="4:14" ht="14.25">
      <c r="D774" s="7"/>
      <c r="K774" s="49"/>
      <c r="L774" s="49"/>
      <c r="M774" s="49"/>
      <c r="N774" s="49"/>
    </row>
    <row r="775" spans="4:14" ht="14.25">
      <c r="D775" s="7"/>
      <c r="K775" s="49"/>
      <c r="L775" s="49"/>
      <c r="M775" s="49"/>
      <c r="N775" s="49"/>
    </row>
    <row r="776" spans="4:14" ht="14.25">
      <c r="D776" s="7"/>
      <c r="K776" s="49"/>
      <c r="L776" s="49"/>
      <c r="M776" s="49"/>
      <c r="N776" s="49"/>
    </row>
    <row r="777" spans="4:14" ht="14.25">
      <c r="D777" s="7"/>
      <c r="K777" s="49"/>
      <c r="L777" s="49"/>
      <c r="M777" s="49"/>
      <c r="N777" s="49"/>
    </row>
    <row r="778" spans="4:14" ht="14.25">
      <c r="D778" s="7"/>
      <c r="K778" s="49"/>
      <c r="L778" s="49"/>
      <c r="M778" s="49"/>
      <c r="N778" s="49"/>
    </row>
    <row r="779" spans="4:14" ht="14.25">
      <c r="D779" s="7"/>
      <c r="K779" s="49"/>
      <c r="L779" s="49"/>
      <c r="M779" s="49"/>
      <c r="N779" s="49"/>
    </row>
    <row r="780" spans="4:14" ht="14.25">
      <c r="D780" s="7"/>
      <c r="K780" s="49"/>
      <c r="L780" s="49"/>
      <c r="M780" s="49"/>
      <c r="N780" s="49"/>
    </row>
    <row r="781" spans="4:14" ht="14.25">
      <c r="D781" s="7"/>
      <c r="K781" s="49"/>
      <c r="L781" s="49"/>
      <c r="M781" s="49"/>
      <c r="N781" s="49"/>
    </row>
    <row r="782" spans="4:14" ht="14.25">
      <c r="D782" s="7"/>
      <c r="K782" s="49"/>
      <c r="L782" s="49"/>
      <c r="M782" s="49"/>
      <c r="N782" s="49"/>
    </row>
    <row r="783" spans="4:14" ht="14.25">
      <c r="D783" s="7"/>
      <c r="K783" s="49"/>
      <c r="L783" s="49"/>
      <c r="M783" s="49"/>
      <c r="N783" s="49"/>
    </row>
    <row r="784" spans="4:14" ht="14.25">
      <c r="D784" s="7"/>
      <c r="K784" s="49"/>
      <c r="L784" s="49"/>
      <c r="M784" s="49"/>
      <c r="N784" s="49"/>
    </row>
    <row r="785" spans="4:14" ht="14.25">
      <c r="D785" s="7"/>
      <c r="K785" s="49"/>
      <c r="L785" s="49"/>
      <c r="M785" s="49"/>
      <c r="N785" s="49"/>
    </row>
    <row r="786" spans="4:14" ht="14.25">
      <c r="D786" s="7"/>
      <c r="K786" s="49"/>
      <c r="L786" s="49"/>
      <c r="M786" s="49"/>
      <c r="N786" s="49"/>
    </row>
    <row r="787" spans="4:14" ht="14.25">
      <c r="D787" s="7"/>
      <c r="K787" s="49"/>
      <c r="L787" s="49"/>
      <c r="M787" s="49"/>
      <c r="N787" s="49"/>
    </row>
    <row r="788" spans="4:14" ht="14.25">
      <c r="D788" s="7"/>
      <c r="K788" s="49"/>
      <c r="L788" s="49"/>
      <c r="M788" s="49"/>
      <c r="N788" s="49"/>
    </row>
    <row r="789" spans="4:14" ht="14.25">
      <c r="D789" s="7"/>
      <c r="K789" s="49"/>
      <c r="L789" s="49"/>
      <c r="M789" s="49"/>
      <c r="N789" s="49"/>
    </row>
    <row r="790" spans="4:14" ht="14.25">
      <c r="D790" s="7"/>
      <c r="K790" s="49"/>
      <c r="L790" s="49"/>
      <c r="M790" s="49"/>
      <c r="N790" s="49"/>
    </row>
    <row r="791" spans="4:14" ht="14.25">
      <c r="D791" s="7"/>
      <c r="K791" s="49"/>
      <c r="L791" s="49"/>
      <c r="M791" s="49"/>
      <c r="N791" s="49"/>
    </row>
    <row r="792" spans="4:14" ht="14.25">
      <c r="D792" s="7"/>
      <c r="K792" s="49"/>
      <c r="L792" s="49"/>
      <c r="M792" s="49"/>
      <c r="N792" s="49"/>
    </row>
    <row r="793" spans="4:14" ht="14.25">
      <c r="D793" s="7"/>
      <c r="K793" s="49"/>
      <c r="L793" s="49"/>
      <c r="M793" s="49"/>
      <c r="N793" s="49"/>
    </row>
    <row r="794" spans="4:14" ht="14.25">
      <c r="D794" s="7"/>
      <c r="K794" s="49"/>
      <c r="L794" s="49"/>
      <c r="M794" s="49"/>
      <c r="N794" s="49"/>
    </row>
    <row r="795" spans="4:14" ht="14.25">
      <c r="D795" s="7"/>
      <c r="K795" s="49"/>
      <c r="L795" s="49"/>
      <c r="M795" s="49"/>
      <c r="N795" s="49"/>
    </row>
    <row r="796" spans="4:14" ht="14.25">
      <c r="D796" s="7"/>
      <c r="K796" s="49"/>
      <c r="L796" s="49"/>
      <c r="M796" s="49"/>
      <c r="N796" s="49"/>
    </row>
    <row r="797" spans="4:14" ht="14.25">
      <c r="D797" s="7"/>
      <c r="K797" s="49"/>
      <c r="L797" s="49"/>
      <c r="M797" s="49"/>
      <c r="N797" s="49"/>
    </row>
    <row r="798" spans="4:14" ht="14.25">
      <c r="D798" s="7"/>
      <c r="K798" s="49"/>
      <c r="L798" s="49"/>
      <c r="M798" s="49"/>
      <c r="N798" s="49"/>
    </row>
    <row r="799" spans="4:14" ht="14.25">
      <c r="D799" s="7"/>
      <c r="K799" s="49"/>
      <c r="L799" s="49"/>
      <c r="M799" s="49"/>
      <c r="N799" s="49"/>
    </row>
    <row r="800" spans="4:14" ht="14.25">
      <c r="D800" s="7"/>
      <c r="K800" s="49"/>
      <c r="L800" s="49"/>
      <c r="M800" s="49"/>
      <c r="N800" s="49"/>
    </row>
    <row r="801" spans="4:14" ht="14.25">
      <c r="D801" s="7"/>
      <c r="K801" s="49"/>
      <c r="L801" s="49"/>
      <c r="M801" s="49"/>
      <c r="N801" s="49"/>
    </row>
    <row r="802" spans="4:14" ht="14.25">
      <c r="D802" s="7"/>
      <c r="K802" s="49"/>
      <c r="L802" s="49"/>
      <c r="M802" s="49"/>
      <c r="N802" s="49"/>
    </row>
    <row r="803" spans="4:14" ht="14.25">
      <c r="D803" s="7"/>
      <c r="K803" s="49"/>
      <c r="L803" s="49"/>
      <c r="M803" s="49"/>
      <c r="N803" s="49"/>
    </row>
    <row r="804" spans="4:14" ht="14.25">
      <c r="D804" s="7"/>
      <c r="K804" s="49"/>
      <c r="L804" s="49"/>
      <c r="M804" s="49"/>
      <c r="N804" s="49"/>
    </row>
    <row r="805" spans="4:14" ht="14.25">
      <c r="D805" s="7"/>
      <c r="K805" s="49"/>
      <c r="L805" s="49"/>
      <c r="M805" s="49"/>
      <c r="N805" s="49"/>
    </row>
    <row r="806" spans="4:14" ht="14.25">
      <c r="D806" s="7"/>
      <c r="K806" s="49"/>
      <c r="L806" s="49"/>
      <c r="M806" s="49"/>
      <c r="N806" s="49"/>
    </row>
    <row r="807" spans="4:14" ht="14.25">
      <c r="D807" s="7"/>
      <c r="K807" s="49"/>
      <c r="L807" s="49"/>
      <c r="M807" s="49"/>
      <c r="N807" s="49"/>
    </row>
    <row r="808" spans="4:14" ht="14.25">
      <c r="D808" s="7"/>
      <c r="K808" s="49"/>
      <c r="L808" s="49"/>
      <c r="M808" s="49"/>
      <c r="N808" s="49"/>
    </row>
    <row r="809" spans="4:14" ht="14.25">
      <c r="D809" s="7"/>
      <c r="K809" s="49"/>
      <c r="L809" s="49"/>
      <c r="M809" s="49"/>
      <c r="N809" s="49"/>
    </row>
    <row r="810" spans="4:14" ht="14.25">
      <c r="D810" s="7"/>
      <c r="K810" s="49"/>
      <c r="L810" s="49"/>
      <c r="M810" s="49"/>
      <c r="N810" s="49"/>
    </row>
    <row r="811" spans="4:14" ht="14.25">
      <c r="D811" s="7"/>
      <c r="K811" s="49"/>
      <c r="L811" s="49"/>
      <c r="M811" s="49"/>
      <c r="N811" s="49"/>
    </row>
    <row r="812" spans="4:14" ht="14.25">
      <c r="D812" s="7"/>
      <c r="K812" s="49"/>
      <c r="L812" s="49"/>
      <c r="M812" s="49"/>
      <c r="N812" s="49"/>
    </row>
    <row r="813" spans="4:14" ht="14.25">
      <c r="D813" s="7"/>
      <c r="K813" s="49"/>
      <c r="L813" s="49"/>
      <c r="M813" s="49"/>
      <c r="N813" s="49"/>
    </row>
    <row r="814" spans="4:14" ht="14.25">
      <c r="D814" s="7"/>
      <c r="K814" s="49"/>
      <c r="L814" s="49"/>
      <c r="M814" s="49"/>
      <c r="N814" s="49"/>
    </row>
    <row r="815" spans="4:14" ht="14.25">
      <c r="D815" s="7"/>
      <c r="K815" s="49"/>
      <c r="L815" s="49"/>
      <c r="M815" s="49"/>
      <c r="N815" s="49"/>
    </row>
    <row r="816" spans="4:14" ht="14.25">
      <c r="D816" s="7"/>
      <c r="K816" s="49"/>
      <c r="L816" s="49"/>
      <c r="M816" s="49"/>
      <c r="N816" s="49"/>
    </row>
    <row r="817" spans="4:14" ht="14.25">
      <c r="D817" s="7"/>
      <c r="K817" s="49"/>
      <c r="L817" s="49"/>
      <c r="M817" s="49"/>
      <c r="N817" s="49"/>
    </row>
    <row r="818" spans="4:14" ht="14.25">
      <c r="D818" s="7"/>
      <c r="K818" s="49"/>
      <c r="L818" s="49"/>
      <c r="M818" s="49"/>
      <c r="N818" s="49"/>
    </row>
    <row r="819" spans="4:14" ht="14.25">
      <c r="D819" s="7"/>
      <c r="K819" s="49"/>
      <c r="L819" s="49"/>
      <c r="M819" s="49"/>
      <c r="N819" s="49"/>
    </row>
    <row r="820" spans="4:14" ht="14.25">
      <c r="D820" s="7"/>
      <c r="K820" s="49"/>
      <c r="L820" s="49"/>
      <c r="M820" s="49"/>
      <c r="N820" s="49"/>
    </row>
    <row r="821" spans="4:14" ht="14.25">
      <c r="D821" s="7"/>
      <c r="K821" s="49"/>
      <c r="L821" s="49"/>
      <c r="M821" s="49"/>
      <c r="N821" s="49"/>
    </row>
    <row r="822" spans="4:14" ht="14.25">
      <c r="D822" s="7"/>
      <c r="K822" s="49"/>
      <c r="L822" s="49"/>
      <c r="M822" s="49"/>
      <c r="N822" s="49"/>
    </row>
    <row r="823" spans="4:14" ht="14.25">
      <c r="D823" s="7"/>
      <c r="K823" s="49"/>
      <c r="L823" s="49"/>
      <c r="M823" s="49"/>
      <c r="N823" s="49"/>
    </row>
    <row r="824" spans="4:14" ht="14.25">
      <c r="D824" s="7"/>
      <c r="K824" s="49"/>
      <c r="L824" s="49"/>
      <c r="M824" s="49"/>
      <c r="N824" s="49"/>
    </row>
    <row r="825" spans="4:14" ht="14.25">
      <c r="D825" s="7"/>
      <c r="K825" s="49"/>
      <c r="L825" s="49"/>
      <c r="M825" s="49"/>
      <c r="N825" s="49"/>
    </row>
    <row r="826" spans="4:14" ht="14.25">
      <c r="D826" s="7"/>
      <c r="K826" s="49"/>
      <c r="L826" s="49"/>
      <c r="M826" s="49"/>
      <c r="N826" s="49"/>
    </row>
    <row r="827" spans="4:14" ht="14.25">
      <c r="D827" s="7"/>
      <c r="K827" s="49"/>
      <c r="L827" s="49"/>
      <c r="M827" s="49"/>
      <c r="N827" s="49"/>
    </row>
    <row r="828" spans="4:14" ht="14.25">
      <c r="D828" s="7"/>
      <c r="K828" s="49"/>
      <c r="L828" s="49"/>
      <c r="M828" s="49"/>
      <c r="N828" s="49"/>
    </row>
    <row r="829" spans="4:14" ht="14.25">
      <c r="D829" s="7"/>
      <c r="K829" s="49"/>
      <c r="L829" s="49"/>
      <c r="M829" s="49"/>
      <c r="N829" s="49"/>
    </row>
    <row r="830" spans="4:14" ht="14.25">
      <c r="D830" s="7"/>
      <c r="K830" s="49"/>
      <c r="L830" s="49"/>
      <c r="M830" s="49"/>
      <c r="N830" s="49"/>
    </row>
    <row r="831" spans="4:14" ht="14.25">
      <c r="D831" s="7"/>
      <c r="K831" s="49"/>
      <c r="L831" s="49"/>
      <c r="M831" s="49"/>
      <c r="N831" s="49"/>
    </row>
    <row r="832" spans="4:14" ht="14.25">
      <c r="D832" s="7"/>
      <c r="K832" s="49"/>
      <c r="L832" s="49"/>
      <c r="M832" s="49"/>
      <c r="N832" s="49"/>
    </row>
    <row r="833" spans="4:14" ht="14.25">
      <c r="D833" s="7"/>
      <c r="K833" s="49"/>
      <c r="L833" s="49"/>
      <c r="M833" s="49"/>
      <c r="N833" s="49"/>
    </row>
    <row r="834" spans="4:14" ht="14.25">
      <c r="D834" s="7"/>
      <c r="K834" s="49"/>
      <c r="L834" s="49"/>
      <c r="M834" s="49"/>
      <c r="N834" s="49"/>
    </row>
    <row r="835" spans="4:14" ht="14.25">
      <c r="D835" s="7"/>
      <c r="K835" s="49"/>
      <c r="L835" s="49"/>
      <c r="M835" s="49"/>
      <c r="N835" s="49"/>
    </row>
    <row r="836" spans="4:14" ht="14.25">
      <c r="D836" s="7"/>
      <c r="K836" s="49"/>
      <c r="L836" s="49"/>
      <c r="M836" s="49"/>
      <c r="N836" s="49"/>
    </row>
    <row r="837" spans="4:14" ht="14.25">
      <c r="D837" s="7"/>
      <c r="K837" s="49"/>
      <c r="L837" s="49"/>
      <c r="M837" s="49"/>
      <c r="N837" s="49"/>
    </row>
    <row r="838" spans="4:14" ht="14.25">
      <c r="D838" s="7"/>
      <c r="K838" s="49"/>
      <c r="L838" s="49"/>
      <c r="M838" s="49"/>
      <c r="N838" s="49"/>
    </row>
    <row r="839" spans="4:14" ht="14.25">
      <c r="D839" s="7"/>
      <c r="K839" s="49"/>
      <c r="L839" s="49"/>
      <c r="M839" s="49"/>
      <c r="N839" s="49"/>
    </row>
    <row r="840" spans="4:14" ht="14.25">
      <c r="D840" s="7"/>
      <c r="K840" s="49"/>
      <c r="L840" s="49"/>
      <c r="M840" s="49"/>
      <c r="N840" s="49"/>
    </row>
    <row r="841" spans="4:14" ht="14.25">
      <c r="D841" s="7"/>
      <c r="K841" s="49"/>
      <c r="L841" s="49"/>
      <c r="M841" s="49"/>
      <c r="N841" s="49"/>
    </row>
    <row r="842" spans="4:14" ht="14.25">
      <c r="D842" s="7"/>
      <c r="K842" s="49"/>
      <c r="L842" s="49"/>
      <c r="M842" s="49"/>
      <c r="N842" s="49"/>
    </row>
    <row r="843" spans="4:14" ht="14.25">
      <c r="D843" s="7"/>
      <c r="K843" s="49"/>
      <c r="L843" s="49"/>
      <c r="M843" s="49"/>
      <c r="N843" s="49"/>
    </row>
    <row r="844" spans="4:14" ht="14.25">
      <c r="D844" s="7"/>
      <c r="K844" s="49"/>
      <c r="L844" s="49"/>
      <c r="M844" s="49"/>
      <c r="N844" s="49"/>
    </row>
    <row r="845" spans="4:14" ht="14.25">
      <c r="D845" s="7"/>
      <c r="K845" s="49"/>
      <c r="L845" s="49"/>
      <c r="M845" s="49"/>
      <c r="N845" s="49"/>
    </row>
    <row r="846" spans="4:14" ht="14.25">
      <c r="D846" s="7"/>
      <c r="K846" s="49"/>
      <c r="L846" s="49"/>
      <c r="M846" s="49"/>
      <c r="N846" s="49"/>
    </row>
    <row r="847" spans="4:14" ht="14.25">
      <c r="D847" s="7"/>
      <c r="K847" s="49"/>
      <c r="L847" s="49"/>
      <c r="M847" s="49"/>
      <c r="N847" s="49"/>
    </row>
    <row r="848" spans="4:14" ht="14.25">
      <c r="D848" s="7"/>
      <c r="K848" s="49"/>
      <c r="L848" s="49"/>
      <c r="M848" s="49"/>
      <c r="N848" s="49"/>
    </row>
    <row r="849" spans="4:14" ht="14.25">
      <c r="D849" s="7"/>
      <c r="K849" s="49"/>
      <c r="L849" s="49"/>
      <c r="M849" s="49"/>
      <c r="N849" s="49"/>
    </row>
    <row r="850" spans="4:14" ht="14.25">
      <c r="D850" s="7"/>
      <c r="K850" s="49"/>
      <c r="L850" s="49"/>
      <c r="M850" s="49"/>
      <c r="N850" s="49"/>
    </row>
    <row r="851" spans="4:14" ht="14.25">
      <c r="D851" s="7"/>
      <c r="K851" s="49"/>
      <c r="L851" s="49"/>
      <c r="M851" s="49"/>
      <c r="N851" s="49"/>
    </row>
    <row r="852" spans="4:14" ht="14.25">
      <c r="D852" s="7"/>
      <c r="K852" s="49"/>
      <c r="L852" s="49"/>
      <c r="M852" s="49"/>
      <c r="N852" s="49"/>
    </row>
    <row r="853" spans="4:14" ht="14.25">
      <c r="D853" s="7"/>
      <c r="K853" s="49"/>
      <c r="L853" s="49"/>
      <c r="M853" s="49"/>
      <c r="N853" s="49"/>
    </row>
    <row r="854" spans="4:14" ht="14.25">
      <c r="D854" s="7"/>
      <c r="K854" s="49"/>
      <c r="L854" s="49"/>
      <c r="M854" s="49"/>
      <c r="N854" s="49"/>
    </row>
    <row r="855" spans="4:14" ht="14.25">
      <c r="D855" s="7"/>
      <c r="K855" s="49"/>
      <c r="L855" s="49"/>
      <c r="M855" s="49"/>
      <c r="N855" s="49"/>
    </row>
    <row r="856" spans="4:14" ht="14.25">
      <c r="D856" s="7"/>
      <c r="K856" s="49"/>
      <c r="L856" s="49"/>
      <c r="M856" s="49"/>
      <c r="N856" s="49"/>
    </row>
    <row r="857" spans="4:14" ht="14.25">
      <c r="D857" s="7"/>
      <c r="K857" s="49"/>
      <c r="L857" s="49"/>
      <c r="M857" s="49"/>
      <c r="N857" s="49"/>
    </row>
    <row r="858" spans="4:14" ht="14.25">
      <c r="D858" s="7"/>
      <c r="K858" s="49"/>
      <c r="L858" s="49"/>
      <c r="M858" s="49"/>
      <c r="N858" s="49"/>
    </row>
    <row r="859" spans="4:14" ht="14.25">
      <c r="D859" s="7"/>
      <c r="K859" s="49"/>
      <c r="L859" s="49"/>
      <c r="M859" s="49"/>
      <c r="N859" s="49"/>
    </row>
    <row r="860" spans="4:14" ht="14.25">
      <c r="D860" s="7"/>
      <c r="K860" s="49"/>
      <c r="L860" s="49"/>
      <c r="M860" s="49"/>
      <c r="N860" s="49"/>
    </row>
    <row r="861" spans="4:14" ht="14.25">
      <c r="D861" s="7"/>
      <c r="K861" s="49"/>
      <c r="L861" s="49"/>
      <c r="M861" s="49"/>
      <c r="N861" s="49"/>
    </row>
    <row r="862" spans="4:14" ht="14.25">
      <c r="D862" s="7"/>
      <c r="K862" s="49"/>
      <c r="L862" s="49"/>
      <c r="M862" s="49"/>
      <c r="N862" s="49"/>
    </row>
    <row r="863" spans="4:14" ht="14.25">
      <c r="D863" s="7"/>
      <c r="K863" s="49"/>
      <c r="L863" s="49"/>
      <c r="M863" s="49"/>
      <c r="N863" s="49"/>
    </row>
    <row r="864" spans="4:14" ht="14.25">
      <c r="D864" s="7"/>
      <c r="K864" s="49"/>
      <c r="L864" s="49"/>
      <c r="M864" s="49"/>
      <c r="N864" s="49"/>
    </row>
    <row r="865" spans="4:14" ht="14.25">
      <c r="D865" s="7"/>
      <c r="K865" s="49"/>
      <c r="L865" s="49"/>
      <c r="M865" s="49"/>
      <c r="N865" s="49"/>
    </row>
    <row r="866" spans="4:14" ht="14.25">
      <c r="D866" s="7"/>
      <c r="K866" s="49"/>
      <c r="L866" s="49"/>
      <c r="M866" s="49"/>
      <c r="N866" s="49"/>
    </row>
    <row r="867" spans="4:14" ht="14.25">
      <c r="D867" s="7"/>
      <c r="K867" s="49"/>
      <c r="L867" s="49"/>
      <c r="M867" s="49"/>
      <c r="N867" s="49"/>
    </row>
    <row r="868" spans="4:14" ht="14.25">
      <c r="D868" s="7"/>
      <c r="K868" s="49"/>
      <c r="L868" s="49"/>
      <c r="M868" s="49"/>
      <c r="N868" s="49"/>
    </row>
    <row r="869" spans="4:14" ht="14.25">
      <c r="D869" s="7"/>
      <c r="K869" s="49"/>
      <c r="L869" s="49"/>
      <c r="M869" s="49"/>
      <c r="N869" s="49"/>
    </row>
    <row r="870" spans="4:14" ht="14.25">
      <c r="D870" s="7"/>
      <c r="K870" s="49"/>
      <c r="L870" s="49"/>
      <c r="M870" s="49"/>
      <c r="N870" s="49"/>
    </row>
    <row r="871" spans="4:14" ht="14.25">
      <c r="D871" s="7"/>
      <c r="K871" s="49"/>
      <c r="L871" s="49"/>
      <c r="M871" s="49"/>
      <c r="N871" s="49"/>
    </row>
    <row r="872" spans="4:14" ht="14.25">
      <c r="D872" s="7"/>
      <c r="K872" s="49"/>
      <c r="L872" s="49"/>
      <c r="M872" s="49"/>
      <c r="N872" s="49"/>
    </row>
    <row r="873" spans="4:14" ht="14.25">
      <c r="D873" s="7"/>
      <c r="K873" s="49"/>
      <c r="L873" s="49"/>
      <c r="M873" s="49"/>
      <c r="N873" s="49"/>
    </row>
    <row r="874" spans="4:14" ht="14.25">
      <c r="D874" s="7"/>
      <c r="K874" s="49"/>
      <c r="L874" s="49"/>
      <c r="M874" s="49"/>
      <c r="N874" s="49"/>
    </row>
    <row r="875" spans="4:14" ht="14.25">
      <c r="D875" s="7"/>
      <c r="K875" s="49"/>
      <c r="L875" s="49"/>
      <c r="M875" s="49"/>
      <c r="N875" s="49"/>
    </row>
    <row r="876" spans="4:14" ht="14.25">
      <c r="D876" s="7"/>
      <c r="K876" s="49"/>
      <c r="L876" s="49"/>
      <c r="M876" s="49"/>
      <c r="N876" s="49"/>
    </row>
    <row r="877" spans="4:14" ht="14.25">
      <c r="D877" s="7"/>
      <c r="K877" s="49"/>
      <c r="L877" s="49"/>
      <c r="M877" s="49"/>
      <c r="N877" s="49"/>
    </row>
    <row r="878" spans="4:14" ht="14.25">
      <c r="D878" s="7"/>
      <c r="K878" s="49"/>
      <c r="L878" s="49"/>
      <c r="M878" s="49"/>
      <c r="N878" s="49"/>
    </row>
    <row r="879" spans="4:14" ht="14.25">
      <c r="D879" s="7"/>
      <c r="K879" s="49"/>
      <c r="L879" s="49"/>
      <c r="M879" s="49"/>
      <c r="N879" s="49"/>
    </row>
    <row r="880" spans="4:14" ht="14.25">
      <c r="D880" s="7"/>
      <c r="K880" s="49"/>
      <c r="L880" s="49"/>
      <c r="M880" s="49"/>
      <c r="N880" s="49"/>
    </row>
    <row r="881" spans="4:14" ht="14.25">
      <c r="D881" s="7"/>
      <c r="K881" s="49"/>
      <c r="L881" s="49"/>
      <c r="M881" s="49"/>
      <c r="N881" s="49"/>
    </row>
    <row r="882" spans="4:14" ht="14.25">
      <c r="D882" s="7"/>
      <c r="K882" s="49"/>
      <c r="L882" s="49"/>
      <c r="M882" s="49"/>
      <c r="N882" s="49"/>
    </row>
    <row r="883" spans="4:14" ht="14.25">
      <c r="D883" s="7"/>
      <c r="K883" s="49"/>
      <c r="L883" s="49"/>
      <c r="M883" s="49"/>
      <c r="N883" s="49"/>
    </row>
    <row r="884" spans="4:14" ht="14.25">
      <c r="D884" s="7"/>
      <c r="K884" s="49"/>
      <c r="L884" s="49"/>
      <c r="M884" s="49"/>
      <c r="N884" s="49"/>
    </row>
    <row r="885" spans="4:14" ht="14.25">
      <c r="D885" s="7"/>
      <c r="K885" s="49"/>
      <c r="L885" s="49"/>
      <c r="M885" s="49"/>
      <c r="N885" s="49"/>
    </row>
    <row r="886" spans="4:14" ht="14.25">
      <c r="D886" s="7"/>
      <c r="K886" s="49"/>
      <c r="L886" s="49"/>
      <c r="M886" s="49"/>
      <c r="N886" s="49"/>
    </row>
    <row r="887" spans="4:14" ht="14.25">
      <c r="D887" s="7"/>
      <c r="K887" s="49"/>
      <c r="L887" s="49"/>
      <c r="M887" s="49"/>
      <c r="N887" s="49"/>
    </row>
    <row r="888" spans="4:14" ht="14.25">
      <c r="D888" s="7"/>
      <c r="K888" s="49"/>
      <c r="L888" s="49"/>
      <c r="M888" s="49"/>
      <c r="N888" s="49"/>
    </row>
    <row r="889" spans="4:14" ht="14.25">
      <c r="D889" s="7"/>
      <c r="K889" s="49"/>
      <c r="L889" s="49"/>
      <c r="M889" s="49"/>
      <c r="N889" s="49"/>
    </row>
    <row r="890" spans="4:14" ht="14.25">
      <c r="D890" s="7"/>
      <c r="K890" s="49"/>
      <c r="L890" s="49"/>
      <c r="M890" s="49"/>
      <c r="N890" s="49"/>
    </row>
    <row r="891" spans="4:14" ht="14.25">
      <c r="D891" s="7"/>
      <c r="K891" s="49"/>
      <c r="L891" s="49"/>
      <c r="M891" s="49"/>
      <c r="N891" s="49"/>
    </row>
    <row r="892" spans="4:14" ht="14.25">
      <c r="D892" s="7"/>
      <c r="K892" s="49"/>
      <c r="L892" s="49"/>
      <c r="M892" s="49"/>
      <c r="N892" s="49"/>
    </row>
    <row r="893" spans="4:14" ht="14.25">
      <c r="D893" s="7"/>
      <c r="K893" s="49"/>
      <c r="L893" s="49"/>
      <c r="M893" s="49"/>
      <c r="N893" s="49"/>
    </row>
    <row r="894" spans="4:14" ht="14.25">
      <c r="D894" s="7"/>
      <c r="K894" s="49"/>
      <c r="L894" s="49"/>
      <c r="M894" s="49"/>
      <c r="N894" s="49"/>
    </row>
    <row r="895" spans="4:14" ht="14.25">
      <c r="D895" s="7"/>
      <c r="K895" s="49"/>
      <c r="L895" s="49"/>
      <c r="M895" s="49"/>
      <c r="N895" s="49"/>
    </row>
    <row r="896" spans="4:14" ht="14.25">
      <c r="D896" s="7"/>
      <c r="K896" s="49"/>
      <c r="L896" s="49"/>
      <c r="M896" s="49"/>
      <c r="N896" s="49"/>
    </row>
    <row r="897" spans="4:14" ht="14.25">
      <c r="D897" s="7"/>
      <c r="K897" s="49"/>
      <c r="L897" s="49"/>
      <c r="M897" s="49"/>
      <c r="N897" s="49"/>
    </row>
    <row r="898" spans="4:14" ht="14.25">
      <c r="D898" s="7"/>
      <c r="K898" s="49"/>
      <c r="L898" s="49"/>
      <c r="M898" s="49"/>
      <c r="N898" s="49"/>
    </row>
    <row r="899" spans="4:14" ht="14.25">
      <c r="D899" s="7"/>
      <c r="K899" s="49"/>
      <c r="L899" s="49"/>
      <c r="M899" s="49"/>
      <c r="N899" s="49"/>
    </row>
    <row r="900" spans="4:14" ht="14.25">
      <c r="D900" s="7"/>
      <c r="K900" s="49"/>
      <c r="L900" s="49"/>
      <c r="M900" s="49"/>
      <c r="N900" s="49"/>
    </row>
    <row r="901" spans="4:14" ht="14.25">
      <c r="D901" s="7"/>
      <c r="K901" s="49"/>
      <c r="L901" s="49"/>
      <c r="M901" s="49"/>
      <c r="N901" s="49"/>
    </row>
    <row r="902" spans="4:14" ht="14.25">
      <c r="D902" s="7"/>
      <c r="K902" s="49"/>
      <c r="L902" s="49"/>
      <c r="M902" s="49"/>
      <c r="N902" s="49"/>
    </row>
    <row r="903" spans="4:14" ht="14.25">
      <c r="D903" s="7"/>
      <c r="K903" s="49"/>
      <c r="L903" s="49"/>
      <c r="M903" s="49"/>
      <c r="N903" s="49"/>
    </row>
    <row r="904" spans="4:14" ht="14.25">
      <c r="D904" s="7"/>
      <c r="K904" s="49"/>
      <c r="L904" s="49"/>
      <c r="M904" s="49"/>
      <c r="N904" s="49"/>
    </row>
    <row r="905" spans="4:14" ht="14.25">
      <c r="D905" s="7"/>
      <c r="K905" s="49"/>
      <c r="L905" s="49"/>
      <c r="M905" s="49"/>
      <c r="N905" s="49"/>
    </row>
    <row r="906" spans="4:14" ht="14.25">
      <c r="D906" s="7"/>
      <c r="K906" s="49"/>
      <c r="L906" s="49"/>
      <c r="M906" s="49"/>
      <c r="N906" s="49"/>
    </row>
    <row r="907" spans="4:14" ht="14.25">
      <c r="D907" s="7"/>
      <c r="K907" s="49"/>
      <c r="L907" s="49"/>
      <c r="M907" s="49"/>
      <c r="N907" s="49"/>
    </row>
    <row r="908" spans="4:14" ht="14.25">
      <c r="D908" s="7"/>
      <c r="K908" s="49"/>
      <c r="L908" s="49"/>
      <c r="M908" s="49"/>
      <c r="N908" s="49"/>
    </row>
    <row r="909" spans="4:14" ht="14.25">
      <c r="D909" s="7"/>
      <c r="K909" s="49"/>
      <c r="L909" s="49"/>
      <c r="M909" s="49"/>
      <c r="N909" s="49"/>
    </row>
    <row r="910" spans="4:14" ht="14.25">
      <c r="D910" s="7"/>
      <c r="K910" s="49"/>
      <c r="L910" s="49"/>
      <c r="M910" s="49"/>
      <c r="N910" s="49"/>
    </row>
    <row r="911" spans="4:14" ht="14.25">
      <c r="D911" s="7"/>
      <c r="K911" s="49"/>
      <c r="L911" s="49"/>
      <c r="M911" s="49"/>
      <c r="N911" s="49"/>
    </row>
    <row r="912" spans="4:14" ht="14.25">
      <c r="D912" s="7"/>
      <c r="K912" s="49"/>
      <c r="L912" s="49"/>
      <c r="M912" s="49"/>
      <c r="N912" s="49"/>
    </row>
    <row r="913" spans="4:14" ht="14.25">
      <c r="D913" s="7"/>
      <c r="K913" s="49"/>
      <c r="L913" s="49"/>
      <c r="M913" s="49"/>
      <c r="N913" s="49"/>
    </row>
    <row r="914" spans="4:14" ht="14.25">
      <c r="D914" s="7"/>
      <c r="K914" s="49"/>
      <c r="L914" s="49"/>
      <c r="M914" s="49"/>
      <c r="N914" s="49"/>
    </row>
    <row r="915" spans="4:14" ht="14.25">
      <c r="D915" s="7"/>
      <c r="K915" s="49"/>
      <c r="L915" s="49"/>
      <c r="M915" s="49"/>
      <c r="N915" s="49"/>
    </row>
    <row r="916" spans="4:14" ht="14.25">
      <c r="D916" s="7"/>
      <c r="K916" s="49"/>
      <c r="L916" s="49"/>
      <c r="M916" s="49"/>
      <c r="N916" s="49"/>
    </row>
    <row r="917" spans="4:14" ht="14.25">
      <c r="D917" s="7"/>
      <c r="K917" s="49"/>
      <c r="L917" s="49"/>
      <c r="M917" s="49"/>
      <c r="N917" s="49"/>
    </row>
    <row r="918" spans="4:14" ht="14.25">
      <c r="D918" s="7"/>
      <c r="K918" s="49"/>
      <c r="L918" s="49"/>
      <c r="M918" s="49"/>
      <c r="N918" s="49"/>
    </row>
    <row r="919" spans="4:14" ht="14.25">
      <c r="D919" s="7"/>
      <c r="K919" s="49"/>
      <c r="L919" s="49"/>
      <c r="M919" s="49"/>
      <c r="N919" s="49"/>
    </row>
    <row r="920" spans="4:14" ht="14.25">
      <c r="D920" s="7"/>
      <c r="K920" s="49"/>
      <c r="L920" s="49"/>
      <c r="M920" s="49"/>
      <c r="N920" s="49"/>
    </row>
    <row r="921" spans="4:14" ht="14.25">
      <c r="D921" s="7"/>
      <c r="K921" s="49"/>
      <c r="L921" s="49"/>
      <c r="M921" s="49"/>
      <c r="N921" s="49"/>
    </row>
    <row r="922" spans="4:14" ht="14.25">
      <c r="D922" s="7"/>
      <c r="K922" s="49"/>
      <c r="L922" s="49"/>
      <c r="M922" s="49"/>
      <c r="N922" s="49"/>
    </row>
    <row r="923" spans="4:14" ht="14.25">
      <c r="D923" s="7"/>
      <c r="K923" s="49"/>
      <c r="L923" s="49"/>
      <c r="M923" s="49"/>
      <c r="N923" s="49"/>
    </row>
    <row r="924" spans="4:14" ht="14.25">
      <c r="D924" s="7"/>
      <c r="K924" s="49"/>
      <c r="L924" s="49"/>
      <c r="M924" s="49"/>
      <c r="N924" s="49"/>
    </row>
    <row r="925" spans="4:14" ht="14.25">
      <c r="D925" s="7"/>
      <c r="K925" s="49"/>
      <c r="L925" s="49"/>
      <c r="M925" s="49"/>
      <c r="N925" s="49"/>
    </row>
    <row r="926" spans="4:14" ht="14.25">
      <c r="D926" s="7"/>
      <c r="K926" s="49"/>
      <c r="L926" s="49"/>
      <c r="M926" s="49"/>
      <c r="N926" s="49"/>
    </row>
    <row r="927" spans="4:14" ht="14.25">
      <c r="D927" s="7"/>
      <c r="K927" s="49"/>
      <c r="L927" s="49"/>
      <c r="M927" s="49"/>
      <c r="N927" s="49"/>
    </row>
    <row r="928" spans="4:14" ht="14.25">
      <c r="D928" s="7"/>
      <c r="K928" s="49"/>
      <c r="L928" s="49"/>
      <c r="M928" s="49"/>
      <c r="N928" s="49"/>
    </row>
    <row r="929" spans="4:14" ht="14.25">
      <c r="D929" s="7"/>
      <c r="K929" s="49"/>
      <c r="L929" s="49"/>
      <c r="M929" s="49"/>
      <c r="N929" s="49"/>
    </row>
    <row r="930" spans="4:14" ht="14.25">
      <c r="D930" s="7"/>
      <c r="K930" s="49"/>
      <c r="L930" s="49"/>
      <c r="M930" s="49"/>
      <c r="N930" s="49"/>
    </row>
    <row r="931" spans="4:14" ht="14.25">
      <c r="D931" s="7"/>
      <c r="K931" s="49"/>
      <c r="L931" s="49"/>
      <c r="M931" s="49"/>
      <c r="N931" s="49"/>
    </row>
    <row r="932" spans="4:14" ht="14.25">
      <c r="D932" s="7"/>
      <c r="K932" s="49"/>
      <c r="L932" s="49"/>
      <c r="M932" s="49"/>
      <c r="N932" s="49"/>
    </row>
    <row r="933" spans="4:14" ht="14.25">
      <c r="D933" s="7"/>
      <c r="K933" s="49"/>
      <c r="L933" s="49"/>
      <c r="M933" s="49"/>
      <c r="N933" s="49"/>
    </row>
    <row r="934" spans="4:14" ht="14.25">
      <c r="D934" s="7"/>
      <c r="K934" s="49"/>
      <c r="L934" s="49"/>
      <c r="M934" s="49"/>
      <c r="N934" s="49"/>
    </row>
    <row r="935" spans="4:14" ht="14.25">
      <c r="D935" s="7"/>
      <c r="K935" s="49"/>
      <c r="L935" s="49"/>
      <c r="M935" s="49"/>
      <c r="N935" s="49"/>
    </row>
    <row r="936" spans="4:14" ht="14.25">
      <c r="D936" s="7"/>
      <c r="K936" s="49"/>
      <c r="L936" s="49"/>
      <c r="M936" s="49"/>
      <c r="N936" s="49"/>
    </row>
    <row r="937" spans="4:14" ht="14.25">
      <c r="D937" s="7"/>
      <c r="K937" s="49"/>
      <c r="L937" s="49"/>
      <c r="M937" s="49"/>
      <c r="N937" s="49"/>
    </row>
    <row r="938" spans="4:14" ht="14.25">
      <c r="D938" s="7"/>
      <c r="K938" s="49"/>
      <c r="L938" s="49"/>
      <c r="M938" s="49"/>
      <c r="N938" s="49"/>
    </row>
    <row r="939" spans="4:14" ht="14.25">
      <c r="D939" s="7"/>
      <c r="K939" s="49"/>
      <c r="L939" s="49"/>
      <c r="M939" s="49"/>
      <c r="N939" s="49"/>
    </row>
    <row r="940" spans="4:14" ht="14.25">
      <c r="D940" s="7"/>
      <c r="K940" s="49"/>
      <c r="L940" s="49"/>
      <c r="M940" s="49"/>
      <c r="N940" s="49"/>
    </row>
    <row r="941" spans="4:14" ht="14.25">
      <c r="D941" s="7"/>
      <c r="K941" s="49"/>
      <c r="L941" s="49"/>
      <c r="M941" s="49"/>
      <c r="N941" s="49"/>
    </row>
    <row r="942" spans="4:14" ht="14.25">
      <c r="D942" s="7"/>
      <c r="K942" s="49"/>
      <c r="L942" s="49"/>
      <c r="M942" s="49"/>
      <c r="N942" s="49"/>
    </row>
    <row r="943" spans="4:14" ht="14.25">
      <c r="D943" s="7"/>
      <c r="K943" s="49"/>
      <c r="L943" s="49"/>
      <c r="M943" s="49"/>
      <c r="N943" s="49"/>
    </row>
    <row r="944" spans="4:14" ht="14.25">
      <c r="D944" s="7"/>
      <c r="K944" s="49"/>
      <c r="L944" s="49"/>
      <c r="M944" s="49"/>
      <c r="N944" s="49"/>
    </row>
    <row r="945" spans="4:14" ht="14.25">
      <c r="D945" s="7"/>
      <c r="K945" s="49"/>
      <c r="L945" s="49"/>
      <c r="M945" s="49"/>
      <c r="N945" s="49"/>
    </row>
    <row r="946" spans="4:14" ht="14.25">
      <c r="D946" s="7"/>
      <c r="K946" s="49"/>
      <c r="L946" s="49"/>
      <c r="M946" s="49"/>
      <c r="N946" s="49"/>
    </row>
    <row r="947" spans="4:14" ht="14.25">
      <c r="D947" s="7"/>
      <c r="K947" s="49"/>
      <c r="L947" s="49"/>
      <c r="M947" s="49"/>
      <c r="N947" s="49"/>
    </row>
    <row r="948" spans="4:14" ht="14.25">
      <c r="D948" s="7"/>
      <c r="K948" s="49"/>
      <c r="L948" s="49"/>
      <c r="M948" s="49"/>
      <c r="N948" s="49"/>
    </row>
    <row r="949" spans="4:14" ht="14.25">
      <c r="D949" s="7"/>
      <c r="K949" s="49"/>
      <c r="L949" s="49"/>
      <c r="M949" s="49"/>
      <c r="N949" s="49"/>
    </row>
    <row r="950" spans="4:14" ht="14.25">
      <c r="D950" s="7"/>
      <c r="K950" s="49"/>
      <c r="L950" s="49"/>
      <c r="M950" s="49"/>
      <c r="N950" s="49"/>
    </row>
    <row r="951" spans="4:14" ht="14.25">
      <c r="D951" s="7"/>
      <c r="K951" s="49"/>
      <c r="L951" s="49"/>
      <c r="M951" s="49"/>
      <c r="N951" s="49"/>
    </row>
    <row r="952" spans="4:14" ht="14.25">
      <c r="D952" s="7"/>
      <c r="K952" s="49"/>
      <c r="L952" s="49"/>
      <c r="M952" s="49"/>
      <c r="N952" s="49"/>
    </row>
    <row r="953" spans="4:14" ht="14.25">
      <c r="D953" s="7"/>
      <c r="K953" s="49"/>
      <c r="L953" s="49"/>
      <c r="M953" s="49"/>
      <c r="N953" s="49"/>
    </row>
    <row r="954" spans="4:14" ht="14.25">
      <c r="D954" s="7"/>
      <c r="K954" s="49"/>
      <c r="L954" s="49"/>
      <c r="M954" s="49"/>
      <c r="N954" s="49"/>
    </row>
    <row r="955" spans="4:14" ht="14.25">
      <c r="D955" s="7"/>
      <c r="K955" s="49"/>
      <c r="L955" s="49"/>
      <c r="M955" s="49"/>
      <c r="N955" s="49"/>
    </row>
    <row r="956" spans="4:14" ht="14.25">
      <c r="D956" s="7"/>
      <c r="K956" s="49"/>
      <c r="L956" s="49"/>
      <c r="M956" s="49"/>
      <c r="N956" s="49"/>
    </row>
    <row r="957" spans="4:14" ht="14.25">
      <c r="D957" s="7"/>
      <c r="K957" s="49"/>
      <c r="L957" s="49"/>
      <c r="M957" s="49"/>
      <c r="N957" s="49"/>
    </row>
    <row r="958" spans="4:14" ht="14.25">
      <c r="D958" s="7"/>
      <c r="K958" s="49"/>
      <c r="L958" s="49"/>
      <c r="M958" s="49"/>
      <c r="N958" s="49"/>
    </row>
    <row r="959" spans="4:14" ht="14.25">
      <c r="D959" s="7"/>
      <c r="K959" s="49"/>
      <c r="L959" s="49"/>
      <c r="M959" s="49"/>
      <c r="N959" s="49"/>
    </row>
    <row r="960" spans="4:14" ht="14.25">
      <c r="D960" s="7"/>
      <c r="K960" s="49"/>
      <c r="L960" s="49"/>
      <c r="M960" s="49"/>
      <c r="N960" s="49"/>
    </row>
    <row r="961" spans="4:14" ht="14.25">
      <c r="D961" s="7"/>
      <c r="K961" s="49"/>
      <c r="L961" s="49"/>
      <c r="M961" s="49"/>
      <c r="N961" s="49"/>
    </row>
    <row r="962" spans="4:14" ht="14.25">
      <c r="D962" s="7"/>
      <c r="K962" s="49"/>
      <c r="L962" s="49"/>
      <c r="M962" s="49"/>
      <c r="N962" s="49"/>
    </row>
    <row r="963" spans="4:14" ht="14.25">
      <c r="D963" s="7"/>
      <c r="K963" s="49"/>
      <c r="L963" s="49"/>
      <c r="M963" s="49"/>
      <c r="N963" s="49"/>
    </row>
    <row r="964" spans="4:14" ht="14.25">
      <c r="D964" s="7"/>
      <c r="K964" s="49"/>
      <c r="L964" s="49"/>
      <c r="M964" s="49"/>
      <c r="N964" s="49"/>
    </row>
    <row r="965" spans="4:14" ht="14.25">
      <c r="D965" s="7"/>
      <c r="K965" s="49"/>
      <c r="L965" s="49"/>
      <c r="M965" s="49"/>
      <c r="N965" s="49"/>
    </row>
    <row r="966" spans="4:14" ht="14.25">
      <c r="D966" s="7"/>
      <c r="K966" s="49"/>
      <c r="L966" s="49"/>
      <c r="M966" s="49"/>
      <c r="N966" s="49"/>
    </row>
    <row r="967" spans="4:14" ht="14.25">
      <c r="D967" s="7"/>
      <c r="K967" s="49"/>
      <c r="L967" s="49"/>
      <c r="M967" s="49"/>
      <c r="N967" s="49"/>
    </row>
    <row r="968" spans="4:14" ht="14.25">
      <c r="D968" s="7"/>
      <c r="K968" s="49"/>
      <c r="L968" s="49"/>
      <c r="M968" s="49"/>
      <c r="N968" s="49"/>
    </row>
    <row r="969" spans="4:14" ht="14.25">
      <c r="D969" s="7"/>
      <c r="K969" s="49"/>
      <c r="L969" s="49"/>
      <c r="M969" s="49"/>
      <c r="N969" s="49"/>
    </row>
    <row r="970" spans="4:14" ht="14.25">
      <c r="D970" s="7"/>
      <c r="K970" s="49"/>
      <c r="L970" s="49"/>
      <c r="M970" s="49"/>
      <c r="N970" s="49"/>
    </row>
    <row r="971" spans="4:14" ht="14.25">
      <c r="D971" s="7"/>
      <c r="K971" s="49"/>
      <c r="L971" s="49"/>
      <c r="M971" s="49"/>
      <c r="N971" s="49"/>
    </row>
    <row r="972" spans="4:14" ht="14.25">
      <c r="D972" s="7"/>
      <c r="K972" s="49"/>
      <c r="L972" s="49"/>
      <c r="M972" s="49"/>
      <c r="N972" s="49"/>
    </row>
    <row r="973" spans="4:14" ht="14.25">
      <c r="D973" s="7"/>
      <c r="K973" s="49"/>
      <c r="L973" s="49"/>
      <c r="M973" s="49"/>
      <c r="N973" s="49"/>
    </row>
    <row r="974" spans="4:14" ht="14.25">
      <c r="D974" s="7"/>
      <c r="K974" s="49"/>
      <c r="L974" s="49"/>
      <c r="M974" s="49"/>
      <c r="N974" s="49"/>
    </row>
    <row r="975" spans="4:14" ht="14.25">
      <c r="D975" s="7"/>
      <c r="K975" s="49"/>
      <c r="L975" s="49"/>
      <c r="M975" s="49"/>
      <c r="N975" s="49"/>
    </row>
    <row r="976" spans="4:14" ht="14.25">
      <c r="D976" s="7"/>
      <c r="K976" s="49"/>
      <c r="L976" s="49"/>
      <c r="M976" s="49"/>
      <c r="N976" s="49"/>
    </row>
    <row r="977" spans="4:14" ht="14.25">
      <c r="D977" s="7"/>
      <c r="K977" s="49"/>
      <c r="L977" s="49"/>
      <c r="M977" s="49"/>
      <c r="N977" s="49"/>
    </row>
    <row r="978" spans="4:14" ht="14.25">
      <c r="D978" s="7"/>
      <c r="K978" s="49"/>
      <c r="L978" s="49"/>
      <c r="M978" s="49"/>
      <c r="N978" s="49"/>
    </row>
    <row r="979" spans="4:14" ht="14.25">
      <c r="D979" s="7"/>
      <c r="K979" s="49"/>
      <c r="L979" s="49"/>
      <c r="M979" s="49"/>
      <c r="N979" s="49"/>
    </row>
    <row r="980" spans="4:14" ht="14.25">
      <c r="D980" s="7"/>
      <c r="K980" s="49"/>
      <c r="L980" s="49"/>
      <c r="M980" s="49"/>
      <c r="N980" s="49"/>
    </row>
    <row r="981" spans="4:14" ht="14.25">
      <c r="D981" s="7"/>
      <c r="K981" s="49"/>
      <c r="L981" s="49"/>
      <c r="M981" s="49"/>
      <c r="N981" s="49"/>
    </row>
    <row r="982" spans="4:14" ht="14.25">
      <c r="D982" s="7"/>
      <c r="K982" s="49"/>
      <c r="L982" s="49"/>
      <c r="M982" s="49"/>
      <c r="N982" s="49"/>
    </row>
    <row r="983" spans="4:14" ht="14.25">
      <c r="D983" s="7"/>
      <c r="K983" s="49"/>
      <c r="L983" s="49"/>
      <c r="M983" s="49"/>
      <c r="N983" s="49"/>
    </row>
    <row r="984" spans="4:14" ht="14.25">
      <c r="D984" s="7"/>
      <c r="K984" s="49"/>
      <c r="L984" s="49"/>
      <c r="M984" s="49"/>
      <c r="N984" s="49"/>
    </row>
    <row r="985" spans="4:14" ht="14.25">
      <c r="D985" s="7"/>
      <c r="K985" s="49"/>
      <c r="L985" s="49"/>
      <c r="M985" s="49"/>
      <c r="N985" s="49"/>
    </row>
    <row r="986" spans="4:14" ht="14.25">
      <c r="D986" s="7"/>
      <c r="K986" s="49"/>
      <c r="L986" s="49"/>
      <c r="M986" s="49"/>
      <c r="N986" s="49"/>
    </row>
    <row r="987" spans="4:14" ht="14.25">
      <c r="D987" s="7"/>
      <c r="K987" s="49"/>
      <c r="L987" s="49"/>
      <c r="M987" s="49"/>
      <c r="N987" s="49"/>
    </row>
    <row r="988" spans="4:14" ht="14.25">
      <c r="D988" s="7"/>
      <c r="K988" s="49"/>
      <c r="L988" s="49"/>
      <c r="M988" s="49"/>
      <c r="N988" s="49"/>
    </row>
    <row r="989" spans="4:14" ht="14.25">
      <c r="D989" s="7"/>
      <c r="K989" s="49"/>
      <c r="L989" s="49"/>
      <c r="M989" s="49"/>
      <c r="N989" s="49"/>
    </row>
    <row r="990" spans="4:14" ht="14.25">
      <c r="D990" s="7"/>
      <c r="K990" s="49"/>
      <c r="L990" s="49"/>
      <c r="M990" s="49"/>
      <c r="N990" s="49"/>
    </row>
    <row r="991" spans="4:14" ht="14.25">
      <c r="D991" s="7"/>
      <c r="K991" s="49"/>
      <c r="L991" s="49"/>
      <c r="M991" s="49"/>
      <c r="N991" s="49"/>
    </row>
    <row r="992" spans="4:14" ht="14.25">
      <c r="D992" s="7"/>
      <c r="K992" s="49"/>
      <c r="L992" s="49"/>
      <c r="M992" s="49"/>
      <c r="N992" s="49"/>
    </row>
    <row r="993" spans="4:14" ht="14.25">
      <c r="D993" s="7"/>
      <c r="K993" s="49"/>
      <c r="L993" s="49"/>
      <c r="M993" s="49"/>
      <c r="N993" s="49"/>
    </row>
    <row r="994" spans="4:14" ht="14.25">
      <c r="D994" s="7"/>
      <c r="K994" s="49"/>
      <c r="L994" s="49"/>
      <c r="M994" s="49"/>
      <c r="N994" s="49"/>
    </row>
    <row r="995" spans="4:14" ht="14.25">
      <c r="D995" s="7"/>
      <c r="K995" s="49"/>
      <c r="L995" s="49"/>
      <c r="M995" s="49"/>
      <c r="N995" s="49"/>
    </row>
    <row r="996" spans="4:14" ht="14.25">
      <c r="D996" s="7"/>
      <c r="K996" s="49"/>
      <c r="L996" s="49"/>
      <c r="M996" s="49"/>
      <c r="N996" s="49"/>
    </row>
    <row r="997" spans="4:14" ht="14.25">
      <c r="D997" s="7"/>
      <c r="K997" s="49"/>
      <c r="L997" s="49"/>
      <c r="M997" s="49"/>
      <c r="N997" s="49"/>
    </row>
    <row r="998" spans="4:14" ht="14.25">
      <c r="D998" s="7"/>
      <c r="K998" s="49"/>
      <c r="L998" s="49"/>
      <c r="M998" s="49"/>
      <c r="N998" s="49"/>
    </row>
    <row r="999" spans="4:14" ht="14.25">
      <c r="D999" s="7"/>
      <c r="K999" s="49"/>
      <c r="L999" s="49"/>
      <c r="M999" s="49"/>
      <c r="N999" s="49"/>
    </row>
    <row r="1000" spans="4:14" ht="14.25">
      <c r="D1000" s="7"/>
      <c r="K1000" s="49"/>
      <c r="L1000" s="49"/>
      <c r="M1000" s="49"/>
      <c r="N1000" s="49"/>
    </row>
    <row r="1001" spans="4:14" ht="14.25">
      <c r="D1001" s="7"/>
      <c r="K1001" s="49"/>
      <c r="L1001" s="49"/>
      <c r="M1001" s="49"/>
      <c r="N1001" s="49"/>
    </row>
  </sheetData>
  <autoFilter ref="A4:I490">
    <filterColumn colId="8">
      <filters blank="1">
        <filter val="0"/>
        <filter val="1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FFFF00"/>
  </sheetPr>
  <dimension ref="A1:N912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ColWidth="14.42578125" defaultRowHeight="15.75" customHeight="1"/>
  <cols>
    <col min="1" max="1" width="7.28515625" customWidth="1"/>
    <col min="2" max="2" width="13.5703125" customWidth="1"/>
    <col min="3" max="3" width="18.42578125" customWidth="1"/>
    <col min="4" max="4" width="21.42578125" customWidth="1"/>
    <col min="5" max="7" width="14.140625" customWidth="1"/>
  </cols>
  <sheetData>
    <row r="1" spans="1:14" ht="15.75" customHeight="1">
      <c r="D1" s="7"/>
      <c r="E1" s="46"/>
      <c r="F1" s="46"/>
      <c r="G1" s="46"/>
      <c r="J1" s="4"/>
      <c r="L1" s="47"/>
    </row>
    <row r="2" spans="1:14" ht="15.75" customHeight="1"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  <c r="I2" s="4">
        <v>8</v>
      </c>
      <c r="J2" s="4">
        <v>9</v>
      </c>
      <c r="K2" s="4">
        <v>10</v>
      </c>
      <c r="L2" s="48">
        <v>11</v>
      </c>
      <c r="M2" s="4">
        <v>12</v>
      </c>
    </row>
    <row r="3" spans="1:14" ht="51.75">
      <c r="A3" s="57" t="s">
        <v>3</v>
      </c>
      <c r="B3" s="57" t="s">
        <v>4</v>
      </c>
      <c r="C3" s="57" t="s">
        <v>58</v>
      </c>
      <c r="D3" s="80" t="s">
        <v>6</v>
      </c>
      <c r="E3" s="81"/>
      <c r="F3" s="81"/>
      <c r="G3" s="81" t="s">
        <v>90</v>
      </c>
      <c r="H3" s="83" t="s">
        <v>91</v>
      </c>
      <c r="I3" s="83" t="s">
        <v>96</v>
      </c>
      <c r="J3" s="83" t="s">
        <v>97</v>
      </c>
      <c r="K3" s="83" t="s">
        <v>98</v>
      </c>
      <c r="L3" s="85" t="s">
        <v>99</v>
      </c>
      <c r="M3" s="112" t="s">
        <v>63</v>
      </c>
    </row>
    <row r="4" spans="1:14" ht="15.75" customHeight="1">
      <c r="A4" s="36">
        <v>1</v>
      </c>
      <c r="B4" s="38">
        <f>GD_LCD_HS_LNS!B4</f>
        <v>10530</v>
      </c>
      <c r="C4" s="38" t="str">
        <f>GD_LCD_HS_LNS!C4</f>
        <v>Bùi Tuấn Anh</v>
      </c>
      <c r="D4" s="38" t="str">
        <f>GD_LCD_HS_LNS!D4</f>
        <v>Giám đốc</v>
      </c>
      <c r="E4" s="115"/>
      <c r="F4" s="115"/>
      <c r="G4" s="119">
        <f>VLOOKUP(B4,RPT_TIEN_AN_TRUA!$B$5:$I$957,8,FALSE)</f>
        <v>680000</v>
      </c>
      <c r="H4" s="41">
        <f>VLOOKUP(B4,RPT_LNS_LUONG_CHE_DO!$B$5:$BV$980,68,FALSE)</f>
        <v>0</v>
      </c>
      <c r="I4" s="25">
        <f>VLOOKUP(B4,RPT_LNS_LUONG_CHE_DO!$B$5:$CJ$476,68,FALSE)*(DM_TI_LE!$C$25-100%)</f>
        <v>0</v>
      </c>
      <c r="J4" s="25">
        <f>VLOOKUP(B4,GD_CHUNG!$B$5:$L$912,10,FALSE)*DM_TI_LE!$F$21</f>
        <v>9000000</v>
      </c>
      <c r="K4" s="25">
        <f>VLOOKUP(B4,GD_CHUNG!$B$5:$L$912,11,FALSE)*DM_TI_LE!$F$22</f>
        <v>7200000</v>
      </c>
      <c r="L4" s="137">
        <f>VLOOKUP(B4,RPT_BAO_HIEM!$B$5:$O$600,14,FALSE)</f>
        <v>1330455</v>
      </c>
      <c r="M4" s="25">
        <f t="shared" ref="M4:M396" si="0">SUM(G4:L4)</f>
        <v>18210455</v>
      </c>
      <c r="N4" s="119">
        <f>VLOOKUP(B4,RPT_BAO_HIEM!$B$5:$O$956,14,FALSE)</f>
        <v>1330455</v>
      </c>
    </row>
    <row r="5" spans="1:14" ht="15.75" customHeight="1">
      <c r="A5" s="36">
        <v>2</v>
      </c>
      <c r="B5" s="38">
        <f>GD_LCD_HS_LNS!B5</f>
        <v>10532</v>
      </c>
      <c r="C5" s="38" t="str">
        <f>GD_LCD_HS_LNS!C5</f>
        <v>Vũ Trung Thành</v>
      </c>
      <c r="D5" s="38" t="str">
        <f>GD_LCD_HS_LNS!D5</f>
        <v>Phó Giám đốc</v>
      </c>
      <c r="E5" s="115"/>
      <c r="F5" s="115"/>
      <c r="G5" s="119">
        <f>VLOOKUP(B5,RPT_TIEN_AN_TRUA!$B$5:$I$957,8,FALSE)</f>
        <v>680000</v>
      </c>
      <c r="H5" s="41">
        <v>0</v>
      </c>
      <c r="I5" s="25">
        <f>VLOOKUP(B5,RPT_LNS_LUONG_CHE_DO!$B$5:$CJ$476,68,FALSE)*(DM_TI_LE!$C$25-100%)</f>
        <v>0</v>
      </c>
      <c r="J5" s="25">
        <f>VLOOKUP(B5,GD_CHUNG!$B$5:$L$912,10,FALSE)*DM_TI_LE!$F$21</f>
        <v>9000000</v>
      </c>
      <c r="K5" s="25">
        <f>VLOOKUP(B5,GD_CHUNG!$B$5:$L$912,11,FALSE)*DM_TI_LE!$F$22</f>
        <v>7200000</v>
      </c>
      <c r="L5" s="137">
        <f>VLOOKUP(B5,RPT_BAO_HIEM!$B$5:$O$600,14,FALSE)</f>
        <v>1127070</v>
      </c>
      <c r="M5" s="25">
        <f t="shared" si="0"/>
        <v>18007070</v>
      </c>
      <c r="N5" s="119">
        <f>VLOOKUP(B5,RPT_BAO_HIEM!$B$5:$O$956,14,FALSE)</f>
        <v>1127070</v>
      </c>
    </row>
    <row r="6" spans="1:14" ht="15.75" customHeight="1">
      <c r="A6" s="36">
        <v>3</v>
      </c>
      <c r="B6" s="38">
        <f>GD_LCD_HS_LNS!B6</f>
        <v>10806</v>
      </c>
      <c r="C6" s="38" t="str">
        <f>GD_LCD_HS_LNS!C6</f>
        <v>Phương Hồng Minh</v>
      </c>
      <c r="D6" s="38" t="str">
        <f>GD_LCD_HS_LNS!D6</f>
        <v>Phó Giám đốc</v>
      </c>
      <c r="E6" s="115"/>
      <c r="F6" s="115"/>
      <c r="G6" s="119">
        <f>VLOOKUP(B6,RPT_TIEN_AN_TRUA!$B$5:$I$957,8,FALSE)</f>
        <v>680000</v>
      </c>
      <c r="H6" s="41">
        <v>0</v>
      </c>
      <c r="I6" s="25">
        <f>VLOOKUP(B6,RPT_LNS_LUONG_CHE_DO!$B$5:$CJ$476,68,FALSE)*(DM_TI_LE!$C$25-100%)</f>
        <v>0</v>
      </c>
      <c r="J6" s="25">
        <f>VLOOKUP(B6,GD_CHUNG!$B$5:$L$912,10,FALSE)*DM_TI_LE!$F$21</f>
        <v>9000000</v>
      </c>
      <c r="K6" s="25">
        <f>VLOOKUP(B6,GD_CHUNG!$B$5:$L$912,11,FALSE)*DM_TI_LE!$F$22</f>
        <v>7200000</v>
      </c>
      <c r="L6" s="137">
        <f>VLOOKUP(B6,RPT_BAO_HIEM!$B$5:$O$600,14,FALSE)</f>
        <v>1127070</v>
      </c>
      <c r="M6" s="25">
        <f t="shared" si="0"/>
        <v>18007070</v>
      </c>
      <c r="N6" s="119">
        <f>VLOOKUP(B6,RPT_BAO_HIEM!$B$5:$O$956,14,FALSE)</f>
        <v>1127070</v>
      </c>
    </row>
    <row r="7" spans="1:14" ht="15.75" customHeight="1">
      <c r="A7" s="36">
        <v>4</v>
      </c>
      <c r="B7" s="38">
        <f>GD_LCD_HS_LNS!B7</f>
        <v>10796</v>
      </c>
      <c r="C7" s="38" t="str">
        <f>GD_LCD_HS_LNS!C7</f>
        <v>Trần Thị Thúy Oanh</v>
      </c>
      <c r="D7" s="38" t="str">
        <f>GD_LCD_HS_LNS!D7</f>
        <v>Trưởng phòng</v>
      </c>
      <c r="E7" s="115"/>
      <c r="F7" s="115"/>
      <c r="G7" s="119">
        <f>VLOOKUP(B7,RPT_TIEN_AN_TRUA!$B$5:$I$957,8,FALSE)</f>
        <v>680000</v>
      </c>
      <c r="H7" s="41">
        <v>0</v>
      </c>
      <c r="I7" s="25">
        <f>VLOOKUP(B7,RPT_LNS_LUONG_CHE_DO!$B$5:$CJ$476,68,FALSE)*(DM_TI_LE!$C$25-100%)</f>
        <v>0</v>
      </c>
      <c r="J7" s="25">
        <f>VLOOKUP(B7,GD_CHUNG!$B$5:$L$912,10,FALSE)*DM_TI_LE!$F$21</f>
        <v>9000000</v>
      </c>
      <c r="K7" s="25">
        <f>VLOOKUP(B7,GD_CHUNG!$B$5:$L$912,11,FALSE)*DM_TI_LE!$F$22</f>
        <v>3600000</v>
      </c>
      <c r="L7" s="137">
        <f>VLOOKUP(B7,RPT_BAO_HIEM!$B$5:$O$600,14,FALSE)</f>
        <v>903315</v>
      </c>
      <c r="M7" s="25">
        <f t="shared" si="0"/>
        <v>14183315</v>
      </c>
      <c r="N7" s="119">
        <f>VLOOKUP(B7,RPT_BAO_HIEM!$B$5:$O$956,14,FALSE)</f>
        <v>903315</v>
      </c>
    </row>
    <row r="8" spans="1:14" ht="15.75" customHeight="1">
      <c r="A8" s="36">
        <v>5</v>
      </c>
      <c r="B8" s="38">
        <f>GD_LCD_HS_LNS!B8</f>
        <v>10555</v>
      </c>
      <c r="C8" s="38" t="str">
        <f>GD_LCD_HS_LNS!C8</f>
        <v>Nguyễn Ngọc Nguyên</v>
      </c>
      <c r="D8" s="38" t="str">
        <f>GD_LCD_HS_LNS!D8</f>
        <v>Trưởng phòng</v>
      </c>
      <c r="E8" s="115"/>
      <c r="F8" s="115"/>
      <c r="G8" s="119">
        <f>VLOOKUP(B8,RPT_TIEN_AN_TRUA!$B$5:$I$957,8,FALSE)</f>
        <v>680000</v>
      </c>
      <c r="H8" s="41">
        <v>0</v>
      </c>
      <c r="I8" s="25">
        <f>VLOOKUP(B8,RPT_LNS_LUONG_CHE_DO!$B$5:$CJ$476,68,FALSE)*(DM_TI_LE!$C$25-100%)</f>
        <v>0</v>
      </c>
      <c r="J8" s="25">
        <f>VLOOKUP(B8,GD_CHUNG!$B$5:$L$912,10,FALSE)*DM_TI_LE!$F$21</f>
        <v>9000000</v>
      </c>
      <c r="K8" s="25">
        <f>VLOOKUP(B8,GD_CHUNG!$B$5:$L$912,11,FALSE)*DM_TI_LE!$F$22</f>
        <v>7200000</v>
      </c>
      <c r="L8" s="137">
        <f>VLOOKUP(B8,RPT_BAO_HIEM!$B$5:$O$600,14,FALSE)</f>
        <v>577815</v>
      </c>
      <c r="M8" s="25">
        <f t="shared" si="0"/>
        <v>17457815</v>
      </c>
      <c r="N8" s="119">
        <f>VLOOKUP(B8,RPT_BAO_HIEM!$B$5:$O$956,14,FALSE)</f>
        <v>577815</v>
      </c>
    </row>
    <row r="9" spans="1:14" ht="15.75" customHeight="1">
      <c r="A9" s="36">
        <v>6</v>
      </c>
      <c r="B9" s="38">
        <f>GD_LCD_HS_LNS!B9</f>
        <v>10554</v>
      </c>
      <c r="C9" s="38" t="str">
        <f>GD_LCD_HS_LNS!C9</f>
        <v>Nguyễn Đình Tuyến</v>
      </c>
      <c r="D9" s="38" t="str">
        <f>GD_LCD_HS_LNS!D9</f>
        <v>Phó Trưởng Phòng</v>
      </c>
      <c r="E9" s="115"/>
      <c r="F9" s="115"/>
      <c r="G9" s="119">
        <f>VLOOKUP(B9,RPT_TIEN_AN_TRUA!$B$5:$I$957,8,FALSE)</f>
        <v>680000</v>
      </c>
      <c r="H9" s="41">
        <v>0</v>
      </c>
      <c r="I9" s="25">
        <f>VLOOKUP(B9,RPT_LNS_LUONG_CHE_DO!$B$5:$CJ$476,68,FALSE)*(DM_TI_LE!$C$25-100%)</f>
        <v>0</v>
      </c>
      <c r="J9" s="25">
        <f>VLOOKUP(B9,GD_CHUNG!$B$5:$L$912,10,FALSE)*DM_TI_LE!$F$21</f>
        <v>9000000</v>
      </c>
      <c r="K9" s="25">
        <f>VLOOKUP(B9,GD_CHUNG!$B$5:$L$912,11,FALSE)*DM_TI_LE!$F$22</f>
        <v>7200000</v>
      </c>
      <c r="L9" s="137">
        <f>VLOOKUP(B9,RPT_BAO_HIEM!$B$5:$O$600,14,FALSE)</f>
        <v>557445</v>
      </c>
      <c r="M9" s="25">
        <f t="shared" si="0"/>
        <v>17437445</v>
      </c>
      <c r="N9" s="119">
        <f>VLOOKUP(B9,RPT_BAO_HIEM!$B$5:$O$956,14,FALSE)</f>
        <v>557445</v>
      </c>
    </row>
    <row r="10" spans="1:14" ht="15.75" customHeight="1">
      <c r="A10" s="36">
        <v>7</v>
      </c>
      <c r="B10" s="38">
        <f>GD_LCD_HS_LNS!B10</f>
        <v>10534</v>
      </c>
      <c r="C10" s="38" t="str">
        <f>GD_LCD_HS_LNS!C10</f>
        <v>Nguyễn Tiến Hải</v>
      </c>
      <c r="D10" s="38" t="str">
        <f>GD_LCD_HS_LNS!D10</f>
        <v>KS CNTT</v>
      </c>
      <c r="E10" s="115"/>
      <c r="F10" s="115"/>
      <c r="G10" s="119">
        <f>VLOOKUP(B10,RPT_TIEN_AN_TRUA!$B$5:$I$957,8,FALSE)</f>
        <v>680000</v>
      </c>
      <c r="H10" s="41">
        <v>0</v>
      </c>
      <c r="I10" s="25">
        <f>VLOOKUP(B10,RPT_LNS_LUONG_CHE_DO!$B$5:$CJ$476,68,FALSE)*(DM_TI_LE!$C$25-100%)</f>
        <v>0</v>
      </c>
      <c r="J10" s="25">
        <f>VLOOKUP(B10,GD_CHUNG!$B$5:$L$912,10,FALSE)*DM_TI_LE!$F$21</f>
        <v>9000000</v>
      </c>
      <c r="K10" s="25">
        <f>VLOOKUP(B10,GD_CHUNG!$B$5:$L$912,11,FALSE)*DM_TI_LE!$F$22</f>
        <v>0</v>
      </c>
      <c r="L10" s="137">
        <f>VLOOKUP(B10,RPT_BAO_HIEM!$B$5:$O$600,14,FALSE)</f>
        <v>476070</v>
      </c>
      <c r="M10" s="25">
        <f t="shared" si="0"/>
        <v>10156070</v>
      </c>
      <c r="N10" s="119">
        <f>VLOOKUP(B10,RPT_BAO_HIEM!$B$5:$O$956,14,FALSE)</f>
        <v>476070</v>
      </c>
    </row>
    <row r="11" spans="1:14" ht="15.75" customHeight="1">
      <c r="A11" s="36">
        <v>8</v>
      </c>
      <c r="B11" s="38">
        <f>GD_LCD_HS_LNS!B11</f>
        <v>11084</v>
      </c>
      <c r="C11" s="38" t="str">
        <f>GD_LCD_HS_LNS!C11</f>
        <v>Ngô Trí Dũng</v>
      </c>
      <c r="D11" s="38" t="str">
        <f>GD_LCD_HS_LNS!D11</f>
        <v>KS CNTT</v>
      </c>
      <c r="E11" s="115"/>
      <c r="F11" s="115"/>
      <c r="G11" s="119">
        <f>VLOOKUP(B11,RPT_TIEN_AN_TRUA!$B$5:$I$957,8,FALSE)</f>
        <v>680000</v>
      </c>
      <c r="H11" s="41">
        <v>0</v>
      </c>
      <c r="I11" s="25">
        <f>VLOOKUP(B11,RPT_LNS_LUONG_CHE_DO!$B$5:$CJ$476,68,FALSE)*(DM_TI_LE!$C$25-100%)</f>
        <v>0</v>
      </c>
      <c r="J11" s="25">
        <f>VLOOKUP(B11,GD_CHUNG!$B$5:$L$912,10,FALSE)*DM_TI_LE!$F$21</f>
        <v>9000000</v>
      </c>
      <c r="K11" s="25">
        <f>VLOOKUP(B11,GD_CHUNG!$B$5:$L$912,11,FALSE)*DM_TI_LE!$F$22</f>
        <v>0</v>
      </c>
      <c r="L11" s="137">
        <f>VLOOKUP(B11,RPT_BAO_HIEM!$B$5:$O$600,14,FALSE)</f>
        <v>476070</v>
      </c>
      <c r="M11" s="25">
        <f t="shared" si="0"/>
        <v>10156070</v>
      </c>
      <c r="N11" s="119">
        <f>VLOOKUP(B11,RPT_BAO_HIEM!$B$5:$O$956,14,FALSE)</f>
        <v>476070</v>
      </c>
    </row>
    <row r="12" spans="1:14" ht="15.75" customHeight="1">
      <c r="A12" s="36">
        <v>9</v>
      </c>
      <c r="B12" s="38">
        <f>GD_LCD_HS_LNS!B12</f>
        <v>11085</v>
      </c>
      <c r="C12" s="38" t="str">
        <f>GD_LCD_HS_LNS!C12</f>
        <v>Phạm Văn Chiến</v>
      </c>
      <c r="D12" s="38" t="str">
        <f>GD_LCD_HS_LNS!D12</f>
        <v>KS CNTT</v>
      </c>
      <c r="E12" s="115"/>
      <c r="F12" s="115"/>
      <c r="G12" s="119">
        <f>VLOOKUP(B12,RPT_TIEN_AN_TRUA!$B$5:$I$957,8,FALSE)</f>
        <v>680000</v>
      </c>
      <c r="H12" s="41">
        <v>0</v>
      </c>
      <c r="I12" s="25">
        <f>VLOOKUP(B12,RPT_LNS_LUONG_CHE_DO!$B$5:$CJ$476,68,FALSE)*(DM_TI_LE!$C$25-100%)</f>
        <v>0</v>
      </c>
      <c r="J12" s="25">
        <f>VLOOKUP(B12,GD_CHUNG!$B$5:$L$912,10,FALSE)*DM_TI_LE!$F$21</f>
        <v>9000000</v>
      </c>
      <c r="K12" s="25">
        <f>VLOOKUP(B12,GD_CHUNG!$B$5:$L$912,11,FALSE)*DM_TI_LE!$F$22</f>
        <v>3600000</v>
      </c>
      <c r="L12" s="137">
        <f>VLOOKUP(B12,RPT_BAO_HIEM!$B$5:$O$600,14,FALSE)</f>
        <v>476070</v>
      </c>
      <c r="M12" s="25">
        <f t="shared" si="0"/>
        <v>13756070</v>
      </c>
      <c r="N12" s="119">
        <f>VLOOKUP(B12,RPT_BAO_HIEM!$B$5:$O$956,14,FALSE)</f>
        <v>476070</v>
      </c>
    </row>
    <row r="13" spans="1:14" ht="15.75" customHeight="1">
      <c r="A13" s="36">
        <v>10</v>
      </c>
      <c r="B13" s="38">
        <f>GD_LCD_HS_LNS!B13</f>
        <v>11862</v>
      </c>
      <c r="C13" s="38" t="str">
        <f>GD_LCD_HS_LNS!C13</f>
        <v>Đỗ Việt Anh</v>
      </c>
      <c r="D13" s="38" t="str">
        <f>GD_LCD_HS_LNS!D13</f>
        <v>Nhân viên CNTT</v>
      </c>
      <c r="E13" s="115"/>
      <c r="F13" s="115"/>
      <c r="G13" s="119">
        <f>VLOOKUP(B13,RPT_TIEN_AN_TRUA!$B$5:$I$957,8,FALSE)</f>
        <v>680000</v>
      </c>
      <c r="H13" s="41">
        <v>0</v>
      </c>
      <c r="I13" s="25">
        <f>VLOOKUP(B13,RPT_LNS_LUONG_CHE_DO!$B$5:$CJ$476,68,FALSE)*(DM_TI_LE!$C$25-100%)</f>
        <v>0</v>
      </c>
      <c r="J13" s="25">
        <f>VLOOKUP(B13,GD_CHUNG!$B$5:$L$912,10,FALSE)*DM_TI_LE!$F$21</f>
        <v>9000000</v>
      </c>
      <c r="K13" s="25">
        <f>VLOOKUP(B13,GD_CHUNG!$B$5:$L$912,11,FALSE)*DM_TI_LE!$F$22</f>
        <v>0</v>
      </c>
      <c r="L13" s="137">
        <f>VLOOKUP(B13,RPT_BAO_HIEM!$B$5:$O$600,14,FALSE)</f>
        <v>476070</v>
      </c>
      <c r="M13" s="25">
        <f t="shared" si="0"/>
        <v>10156070</v>
      </c>
      <c r="N13" s="119">
        <f>VLOOKUP(B13,RPT_BAO_HIEM!$B$5:$O$956,14,FALSE)</f>
        <v>476070</v>
      </c>
    </row>
    <row r="14" spans="1:14" ht="15.75" customHeight="1">
      <c r="A14" s="36">
        <v>11</v>
      </c>
      <c r="B14" s="38">
        <f>GD_LCD_HS_LNS!B14</f>
        <v>11767</v>
      </c>
      <c r="C14" s="38" t="str">
        <f>GD_LCD_HS_LNS!C14</f>
        <v>Nguyễn Thành Trung</v>
      </c>
      <c r="D14" s="38" t="str">
        <f>GD_LCD_HS_LNS!D14</f>
        <v>NV HDCX - CBTT</v>
      </c>
      <c r="E14" s="115"/>
      <c r="F14" s="115"/>
      <c r="G14" s="119">
        <f>VLOOKUP(B14,RPT_TIEN_AN_TRUA!$B$5:$I$957,8,FALSE)</f>
        <v>680000</v>
      </c>
      <c r="H14" s="41">
        <v>0</v>
      </c>
      <c r="I14" s="25">
        <f>VLOOKUP(B14,RPT_LNS_LUONG_CHE_DO!$B$5:$CJ$476,68,FALSE)*(DM_TI_LE!$C$25-100%)</f>
        <v>0</v>
      </c>
      <c r="J14" s="25">
        <f>VLOOKUP(B14,GD_CHUNG!$B$5:$L$912,10,FALSE)*DM_TI_LE!$F$21</f>
        <v>9000000</v>
      </c>
      <c r="K14" s="25">
        <f>VLOOKUP(B14,GD_CHUNG!$B$5:$L$912,11,FALSE)*DM_TI_LE!$F$22</f>
        <v>0</v>
      </c>
      <c r="L14" s="137">
        <f>VLOOKUP(B14,RPT_BAO_HIEM!$B$5:$O$600,14,FALSE)</f>
        <v>417060</v>
      </c>
      <c r="M14" s="25">
        <f t="shared" si="0"/>
        <v>10097060</v>
      </c>
      <c r="N14" s="119">
        <f>VLOOKUP(B14,RPT_BAO_HIEM!$B$5:$O$956,14,FALSE)</f>
        <v>417060</v>
      </c>
    </row>
    <row r="15" spans="1:14" ht="15.75" customHeight="1">
      <c r="A15" s="36">
        <v>12</v>
      </c>
      <c r="B15" s="38">
        <f>GD_LCD_HS_LNS!B15</f>
        <v>10537</v>
      </c>
      <c r="C15" s="38" t="str">
        <f>GD_LCD_HS_LNS!C15</f>
        <v>Bùi Anh Khắc</v>
      </c>
      <c r="D15" s="38" t="str">
        <f>GD_LCD_HS_LNS!D15</f>
        <v>NV Tài liệu và HDCX</v>
      </c>
      <c r="E15" s="115"/>
      <c r="F15" s="115"/>
      <c r="G15" s="119">
        <f>VLOOKUP(B15,RPT_TIEN_AN_TRUA!$B$5:$I$957,8,FALSE)</f>
        <v>680000</v>
      </c>
      <c r="H15" s="41">
        <v>0</v>
      </c>
      <c r="I15" s="25">
        <f>VLOOKUP(B15,RPT_LNS_LUONG_CHE_DO!$B$5:$CJ$476,68,FALSE)*(DM_TI_LE!$C$25-100%)</f>
        <v>0</v>
      </c>
      <c r="J15" s="25">
        <f>VLOOKUP(B15,GD_CHUNG!$B$5:$L$912,10,FALSE)*DM_TI_LE!$F$21</f>
        <v>9000000</v>
      </c>
      <c r="K15" s="25">
        <f>VLOOKUP(B15,GD_CHUNG!$B$5:$L$912,11,FALSE)*DM_TI_LE!$F$22</f>
        <v>0</v>
      </c>
      <c r="L15" s="137">
        <f>VLOOKUP(B15,RPT_BAO_HIEM!$B$5:$O$600,14,FALSE)</f>
        <v>417060</v>
      </c>
      <c r="M15" s="25">
        <f t="shared" si="0"/>
        <v>10097060</v>
      </c>
      <c r="N15" s="119">
        <f>VLOOKUP(B15,RPT_BAO_HIEM!$B$5:$O$956,14,FALSE)</f>
        <v>417060</v>
      </c>
    </row>
    <row r="16" spans="1:14" ht="15.75" customHeight="1">
      <c r="A16" s="36">
        <v>13</v>
      </c>
      <c r="B16" s="38">
        <f>GD_LCD_HS_LNS!B16</f>
        <v>10538</v>
      </c>
      <c r="C16" s="38" t="str">
        <f>GD_LCD_HS_LNS!C16</f>
        <v>Nguyễn Danh Trường</v>
      </c>
      <c r="D16" s="38" t="str">
        <f>GD_LCD_HS_LNS!D16</f>
        <v>NV Tài liệu và HDCX</v>
      </c>
      <c r="E16" s="115"/>
      <c r="F16" s="115"/>
      <c r="G16" s="119">
        <f>VLOOKUP(B16,RPT_TIEN_AN_TRUA!$B$5:$I$957,8,FALSE)</f>
        <v>549230.76923076925</v>
      </c>
      <c r="H16" s="41">
        <v>0</v>
      </c>
      <c r="I16" s="25">
        <f>VLOOKUP(B16,RPT_LNS_LUONG_CHE_DO!$B$5:$CJ$476,68,FALSE)*(DM_TI_LE!$C$25-100%)</f>
        <v>0</v>
      </c>
      <c r="J16" s="25">
        <f>VLOOKUP(B16,GD_CHUNG!$B$5:$L$912,10,FALSE)*DM_TI_LE!$F$21</f>
        <v>9000000</v>
      </c>
      <c r="K16" s="25">
        <f>VLOOKUP(B16,GD_CHUNG!$B$5:$L$912,11,FALSE)*DM_TI_LE!$F$22</f>
        <v>7200000</v>
      </c>
      <c r="L16" s="137">
        <f>VLOOKUP(B16,RPT_BAO_HIEM!$B$5:$O$600,14,FALSE)</f>
        <v>417060</v>
      </c>
      <c r="M16" s="25">
        <f t="shared" si="0"/>
        <v>17166290.769230768</v>
      </c>
      <c r="N16" s="119">
        <f>VLOOKUP(B16,RPT_BAO_HIEM!$B$5:$O$956,14,FALSE)</f>
        <v>417060</v>
      </c>
    </row>
    <row r="17" spans="1:14" ht="15.75" customHeight="1">
      <c r="A17" s="36">
        <v>14</v>
      </c>
      <c r="B17" s="38">
        <f>GD_LCD_HS_LNS!B17</f>
        <v>10540</v>
      </c>
      <c r="C17" s="38" t="str">
        <f>GD_LCD_HS_LNS!C17</f>
        <v>Nguyễn Thị Việt Hà</v>
      </c>
      <c r="D17" s="38" t="str">
        <f>GD_LCD_HS_LNS!D17</f>
        <v>NV Tài liệu và HDCX</v>
      </c>
      <c r="E17" s="115"/>
      <c r="F17" s="115"/>
      <c r="G17" s="119">
        <f>VLOOKUP(B17,RPT_TIEN_AN_TRUA!$B$5:$I$957,8,FALSE)</f>
        <v>209230.76923076925</v>
      </c>
      <c r="H17" s="41">
        <v>0</v>
      </c>
      <c r="I17" s="25">
        <f>VLOOKUP(B17,RPT_LNS_LUONG_CHE_DO!$B$5:$CJ$476,68,FALSE)*(DM_TI_LE!$C$25-100%)</f>
        <v>0</v>
      </c>
      <c r="J17" s="25">
        <f>VLOOKUP(B17,GD_CHUNG!$B$5:$L$912,10,FALSE)*DM_TI_LE!$F$21</f>
        <v>9000000</v>
      </c>
      <c r="K17" s="25">
        <f>VLOOKUP(B17,GD_CHUNG!$B$5:$L$912,11,FALSE)*DM_TI_LE!$F$22</f>
        <v>3600000</v>
      </c>
      <c r="L17" s="137">
        <f>VLOOKUP(B17,RPT_BAO_HIEM!$B$5:$O$600,14,FALSE)</f>
        <v>0</v>
      </c>
      <c r="M17" s="25">
        <f t="shared" si="0"/>
        <v>12809230.76923077</v>
      </c>
      <c r="N17" s="119">
        <f>VLOOKUP(B17,RPT_BAO_HIEM!$B$5:$O$956,14,FALSE)</f>
        <v>0</v>
      </c>
    </row>
    <row r="18" spans="1:14" ht="15.75" customHeight="1">
      <c r="A18" s="36">
        <v>15</v>
      </c>
      <c r="B18" s="38">
        <f>GD_LCD_HS_LNS!B18</f>
        <v>10542</v>
      </c>
      <c r="C18" s="38" t="str">
        <f>GD_LCD_HS_LNS!C18</f>
        <v>Trần Minh Hải</v>
      </c>
      <c r="D18" s="38" t="str">
        <f>GD_LCD_HS_LNS!D18</f>
        <v>NV Tài liệu và HDCX</v>
      </c>
      <c r="E18" s="115"/>
      <c r="F18" s="115"/>
      <c r="G18" s="119">
        <f>VLOOKUP(B18,RPT_TIEN_AN_TRUA!$B$5:$I$957,8,FALSE)</f>
        <v>680000</v>
      </c>
      <c r="H18" s="41">
        <v>0</v>
      </c>
      <c r="I18" s="25">
        <f>VLOOKUP(B18,RPT_LNS_LUONG_CHE_DO!$B$5:$CJ$476,68,FALSE)*(DM_TI_LE!$C$25-100%)</f>
        <v>0</v>
      </c>
      <c r="J18" s="25">
        <f>VLOOKUP(B18,GD_CHUNG!$B$5:$L$912,10,FALSE)*DM_TI_LE!$F$21</f>
        <v>9000000</v>
      </c>
      <c r="K18" s="25">
        <f>VLOOKUP(B18,GD_CHUNG!$B$5:$L$912,11,FALSE)*DM_TI_LE!$F$22</f>
        <v>3600000</v>
      </c>
      <c r="L18" s="137">
        <f>VLOOKUP(B18,RPT_BAO_HIEM!$B$5:$O$600,14,FALSE)</f>
        <v>476070</v>
      </c>
      <c r="M18" s="25">
        <f t="shared" si="0"/>
        <v>13756070</v>
      </c>
      <c r="N18" s="119">
        <f>VLOOKUP(B18,RPT_BAO_HIEM!$B$5:$O$956,14,FALSE)</f>
        <v>476070</v>
      </c>
    </row>
    <row r="19" spans="1:14" ht="15.75" customHeight="1">
      <c r="A19" s="36">
        <v>16</v>
      </c>
      <c r="B19" s="38">
        <f>GD_LCD_HS_LNS!B19</f>
        <v>10543</v>
      </c>
      <c r="C19" s="38" t="str">
        <f>GD_LCD_HS_LNS!C19</f>
        <v>Nguyễn Thị Thơm</v>
      </c>
      <c r="D19" s="38" t="str">
        <f>GD_LCD_HS_LNS!D19</f>
        <v>NV Tài liệu và HDCX</v>
      </c>
      <c r="E19" s="115"/>
      <c r="F19" s="115"/>
      <c r="G19" s="119">
        <f>VLOOKUP(B19,RPT_TIEN_AN_TRUA!$B$5:$I$957,8,FALSE)</f>
        <v>680000</v>
      </c>
      <c r="H19" s="41">
        <v>0</v>
      </c>
      <c r="I19" s="25">
        <f>VLOOKUP(B19,RPT_LNS_LUONG_CHE_DO!$B$5:$CJ$476,68,FALSE)*(DM_TI_LE!$C$25-100%)</f>
        <v>0</v>
      </c>
      <c r="J19" s="25">
        <f>VLOOKUP(B19,GD_CHUNG!$B$5:$L$912,10,FALSE)*DM_TI_LE!$F$21</f>
        <v>9000000</v>
      </c>
      <c r="K19" s="25">
        <f>VLOOKUP(B19,GD_CHUNG!$B$5:$L$912,11,FALSE)*DM_TI_LE!$F$22</f>
        <v>0</v>
      </c>
      <c r="L19" s="137">
        <f>VLOOKUP(B19,RPT_BAO_HIEM!$B$5:$O$600,14,FALSE)</f>
        <v>417060</v>
      </c>
      <c r="M19" s="25">
        <f t="shared" si="0"/>
        <v>10097060</v>
      </c>
      <c r="N19" s="119">
        <f>VLOOKUP(B19,RPT_BAO_HIEM!$B$5:$O$956,14,FALSE)</f>
        <v>417060</v>
      </c>
    </row>
    <row r="20" spans="1:14" ht="15.75" customHeight="1">
      <c r="A20" s="36">
        <v>17</v>
      </c>
      <c r="B20" s="38">
        <f>GD_LCD_HS_LNS!B20</f>
        <v>10544</v>
      </c>
      <c r="C20" s="38" t="str">
        <f>GD_LCD_HS_LNS!C20</f>
        <v>Trần Thị Yến Nga</v>
      </c>
      <c r="D20" s="38" t="str">
        <f>GD_LCD_HS_LNS!D20</f>
        <v>NV Tài liệu và HDCX</v>
      </c>
      <c r="E20" s="115"/>
      <c r="F20" s="115"/>
      <c r="G20" s="119">
        <f>VLOOKUP(B20,RPT_TIEN_AN_TRUA!$B$5:$I$957,8,FALSE)</f>
        <v>680000</v>
      </c>
      <c r="H20" s="41">
        <v>0</v>
      </c>
      <c r="I20" s="25">
        <f>VLOOKUP(B20,RPT_LNS_LUONG_CHE_DO!$B$5:$CJ$476,68,FALSE)*(DM_TI_LE!$C$25-100%)</f>
        <v>0</v>
      </c>
      <c r="J20" s="25">
        <f>VLOOKUP(B20,GD_CHUNG!$B$5:$L$912,10,FALSE)*DM_TI_LE!$F$21</f>
        <v>9000000</v>
      </c>
      <c r="K20" s="25">
        <f>VLOOKUP(B20,GD_CHUNG!$B$5:$L$912,11,FALSE)*DM_TI_LE!$F$22</f>
        <v>10800000</v>
      </c>
      <c r="L20" s="137">
        <f>VLOOKUP(B20,RPT_BAO_HIEM!$B$5:$O$600,14,FALSE)</f>
        <v>417060</v>
      </c>
      <c r="M20" s="25">
        <f t="shared" si="0"/>
        <v>20897060</v>
      </c>
      <c r="N20" s="119">
        <f>VLOOKUP(B20,RPT_BAO_HIEM!$B$5:$O$956,14,FALSE)</f>
        <v>417060</v>
      </c>
    </row>
    <row r="21" spans="1:14" ht="15.75" customHeight="1">
      <c r="A21" s="36">
        <v>18</v>
      </c>
      <c r="B21" s="38">
        <f>GD_LCD_HS_LNS!B21</f>
        <v>10545</v>
      </c>
      <c r="C21" s="38" t="str">
        <f>GD_LCD_HS_LNS!C21</f>
        <v>Ngô Thanh Hiệp</v>
      </c>
      <c r="D21" s="38" t="str">
        <f>GD_LCD_HS_LNS!D21</f>
        <v>NV Tài liệu và HDCX</v>
      </c>
      <c r="E21" s="115"/>
      <c r="F21" s="115"/>
      <c r="G21" s="119">
        <f>VLOOKUP(B21,RPT_TIEN_AN_TRUA!$B$5:$I$957,8,FALSE)</f>
        <v>680000</v>
      </c>
      <c r="H21" s="41">
        <v>0</v>
      </c>
      <c r="I21" s="25">
        <f>VLOOKUP(B21,RPT_LNS_LUONG_CHE_DO!$B$5:$CJ$476,68,FALSE)*(DM_TI_LE!$C$25-100%)</f>
        <v>0</v>
      </c>
      <c r="J21" s="25">
        <f>VLOOKUP(B21,GD_CHUNG!$B$5:$L$912,10,FALSE)*DM_TI_LE!$F$21</f>
        <v>9000000</v>
      </c>
      <c r="K21" s="25">
        <f>VLOOKUP(B21,GD_CHUNG!$B$5:$L$912,11,FALSE)*DM_TI_LE!$F$22</f>
        <v>7200000</v>
      </c>
      <c r="L21" s="137">
        <f>VLOOKUP(B21,RPT_BAO_HIEM!$B$5:$O$600,14,FALSE)</f>
        <v>476070</v>
      </c>
      <c r="M21" s="25">
        <f t="shared" si="0"/>
        <v>17356070</v>
      </c>
      <c r="N21" s="119">
        <f>VLOOKUP(B21,RPT_BAO_HIEM!$B$5:$O$956,14,FALSE)</f>
        <v>476070</v>
      </c>
    </row>
    <row r="22" spans="1:14" ht="15.75" customHeight="1">
      <c r="A22" s="36">
        <v>19</v>
      </c>
      <c r="B22" s="38">
        <f>GD_LCD_HS_LNS!B22</f>
        <v>10546</v>
      </c>
      <c r="C22" s="38" t="str">
        <f>GD_LCD_HS_LNS!C22</f>
        <v>Tạ Đăng Việt</v>
      </c>
      <c r="D22" s="38" t="str">
        <f>GD_LCD_HS_LNS!D22</f>
        <v>NV Tài liệu và HDCX</v>
      </c>
      <c r="E22" s="115"/>
      <c r="F22" s="115"/>
      <c r="G22" s="119">
        <f>VLOOKUP(B22,RPT_TIEN_AN_TRUA!$B$5:$I$957,8,FALSE)</f>
        <v>680000</v>
      </c>
      <c r="H22" s="41">
        <v>0</v>
      </c>
      <c r="I22" s="25">
        <f>VLOOKUP(B22,RPT_LNS_LUONG_CHE_DO!$B$5:$CJ$476,68,FALSE)*(DM_TI_LE!$C$25-100%)</f>
        <v>0</v>
      </c>
      <c r="J22" s="25">
        <f>VLOOKUP(B22,GD_CHUNG!$B$5:$L$912,10,FALSE)*DM_TI_LE!$F$21</f>
        <v>9000000</v>
      </c>
      <c r="K22" s="25">
        <f>VLOOKUP(B22,GD_CHUNG!$B$5:$L$912,11,FALSE)*DM_TI_LE!$F$22</f>
        <v>0</v>
      </c>
      <c r="L22" s="137">
        <f>VLOOKUP(B22,RPT_BAO_HIEM!$B$5:$O$600,14,FALSE)</f>
        <v>417060</v>
      </c>
      <c r="M22" s="25">
        <f t="shared" si="0"/>
        <v>10097060</v>
      </c>
      <c r="N22" s="119">
        <f>VLOOKUP(B22,RPT_BAO_HIEM!$B$5:$O$956,14,FALSE)</f>
        <v>417060</v>
      </c>
    </row>
    <row r="23" spans="1:14" ht="15.75" customHeight="1">
      <c r="A23" s="36">
        <v>20</v>
      </c>
      <c r="B23" s="38">
        <f>GD_LCD_HS_LNS!B23</f>
        <v>10547</v>
      </c>
      <c r="C23" s="38" t="str">
        <f>GD_LCD_HS_LNS!C23</f>
        <v>Đào Thanh Hải</v>
      </c>
      <c r="D23" s="38" t="str">
        <f>GD_LCD_HS_LNS!D23</f>
        <v>NV Tài liệu và HDCX</v>
      </c>
      <c r="E23" s="115"/>
      <c r="F23" s="115"/>
      <c r="G23" s="119">
        <f>VLOOKUP(B23,RPT_TIEN_AN_TRUA!$B$5:$I$957,8,FALSE)</f>
        <v>680000</v>
      </c>
      <c r="H23" s="41">
        <v>0</v>
      </c>
      <c r="I23" s="25">
        <f>VLOOKUP(B23,RPT_LNS_LUONG_CHE_DO!$B$5:$CJ$476,68,FALSE)*(DM_TI_LE!$C$25-100%)</f>
        <v>0</v>
      </c>
      <c r="J23" s="25">
        <f>VLOOKUP(B23,GD_CHUNG!$B$5:$L$912,10,FALSE)*DM_TI_LE!$F$21</f>
        <v>9000000</v>
      </c>
      <c r="K23" s="25">
        <f>VLOOKUP(B23,GD_CHUNG!$B$5:$L$912,11,FALSE)*DM_TI_LE!$F$22</f>
        <v>0</v>
      </c>
      <c r="L23" s="137">
        <f>VLOOKUP(B23,RPT_BAO_HIEM!$B$5:$O$600,14,FALSE)</f>
        <v>417060</v>
      </c>
      <c r="M23" s="25">
        <f t="shared" si="0"/>
        <v>10097060</v>
      </c>
      <c r="N23" s="119">
        <f>VLOOKUP(B23,RPT_BAO_HIEM!$B$5:$O$956,14,FALSE)</f>
        <v>417060</v>
      </c>
    </row>
    <row r="24" spans="1:14" ht="14.25">
      <c r="A24" s="36">
        <v>21</v>
      </c>
      <c r="B24" s="38">
        <f>GD_LCD_HS_LNS!B24</f>
        <v>10549</v>
      </c>
      <c r="C24" s="38" t="str">
        <f>GD_LCD_HS_LNS!C24</f>
        <v>Nguyễn Thanh Hải</v>
      </c>
      <c r="D24" s="38" t="str">
        <f>GD_LCD_HS_LNS!D24</f>
        <v>NV Tài liệu và HDCX</v>
      </c>
      <c r="E24" s="115"/>
      <c r="F24" s="115"/>
      <c r="G24" s="119">
        <f>VLOOKUP(B24,RPT_TIEN_AN_TRUA!$B$5:$I$957,8,FALSE)</f>
        <v>680000</v>
      </c>
      <c r="H24" s="41">
        <v>0</v>
      </c>
      <c r="I24" s="25">
        <f>VLOOKUP(B24,RPT_LNS_LUONG_CHE_DO!$B$5:$CJ$476,68,FALSE)*(DM_TI_LE!$C$25-100%)</f>
        <v>0</v>
      </c>
      <c r="J24" s="25">
        <f>VLOOKUP(B24,GD_CHUNG!$B$5:$L$912,10,FALSE)*DM_TI_LE!$F$21</f>
        <v>9000000</v>
      </c>
      <c r="K24" s="25">
        <f>VLOOKUP(B24,GD_CHUNG!$B$5:$L$912,11,FALSE)*DM_TI_LE!$F$22</f>
        <v>0</v>
      </c>
      <c r="L24" s="137">
        <f>VLOOKUP(B24,RPT_BAO_HIEM!$B$5:$O$600,14,FALSE)</f>
        <v>417060</v>
      </c>
      <c r="M24" s="25">
        <f t="shared" si="0"/>
        <v>10097060</v>
      </c>
      <c r="N24" s="119">
        <f>VLOOKUP(B24,RPT_BAO_HIEM!$B$5:$O$956,14,FALSE)</f>
        <v>417060</v>
      </c>
    </row>
    <row r="25" spans="1:14" ht="14.25">
      <c r="A25" s="36">
        <v>22</v>
      </c>
      <c r="B25" s="38">
        <f>GD_LCD_HS_LNS!B25</f>
        <v>10550</v>
      </c>
      <c r="C25" s="38" t="str">
        <f>GD_LCD_HS_LNS!C25</f>
        <v>Vũ Đức Thiện</v>
      </c>
      <c r="D25" s="38" t="str">
        <f>GD_LCD_HS_LNS!D25</f>
        <v>NV Tài liệu và HDCX</v>
      </c>
      <c r="E25" s="115"/>
      <c r="F25" s="115"/>
      <c r="G25" s="119">
        <f>VLOOKUP(B25,RPT_TIEN_AN_TRUA!$B$5:$I$957,8,FALSE)</f>
        <v>680000</v>
      </c>
      <c r="H25" s="41">
        <v>0</v>
      </c>
      <c r="I25" s="25">
        <f>VLOOKUP(B25,RPT_LNS_LUONG_CHE_DO!$B$5:$CJ$476,68,FALSE)*(DM_TI_LE!$C$25-100%)</f>
        <v>0</v>
      </c>
      <c r="J25" s="25">
        <f>VLOOKUP(B25,GD_CHUNG!$B$5:$L$912,10,FALSE)*DM_TI_LE!$F$21</f>
        <v>9000000</v>
      </c>
      <c r="K25" s="25">
        <f>VLOOKUP(B25,GD_CHUNG!$B$5:$L$912,11,FALSE)*DM_TI_LE!$F$22</f>
        <v>0</v>
      </c>
      <c r="L25" s="137">
        <f>VLOOKUP(B25,RPT_BAO_HIEM!$B$5:$O$600,14,FALSE)</f>
        <v>417060</v>
      </c>
      <c r="M25" s="25">
        <f t="shared" si="0"/>
        <v>10097060</v>
      </c>
      <c r="N25" s="119">
        <f>VLOOKUP(B25,RPT_BAO_HIEM!$B$5:$O$956,14,FALSE)</f>
        <v>417060</v>
      </c>
    </row>
    <row r="26" spans="1:14" ht="14.25">
      <c r="A26" s="36">
        <v>23</v>
      </c>
      <c r="B26" s="38">
        <f>GD_LCD_HS_LNS!B26</f>
        <v>10551</v>
      </c>
      <c r="C26" s="38" t="str">
        <f>GD_LCD_HS_LNS!C26</f>
        <v>Ngô Ngọc Long</v>
      </c>
      <c r="D26" s="38" t="str">
        <f>GD_LCD_HS_LNS!D26</f>
        <v>NV Tài liệu và HDCX</v>
      </c>
      <c r="E26" s="115"/>
      <c r="F26" s="115"/>
      <c r="G26" s="119">
        <f>VLOOKUP(B26,RPT_TIEN_AN_TRUA!$B$5:$I$957,8,FALSE)</f>
        <v>680000</v>
      </c>
      <c r="H26" s="41">
        <v>0</v>
      </c>
      <c r="I26" s="25">
        <f>VLOOKUP(B26,RPT_LNS_LUONG_CHE_DO!$B$5:$CJ$476,68,FALSE)*(DM_TI_LE!$C$25-100%)</f>
        <v>0</v>
      </c>
      <c r="J26" s="25">
        <f>VLOOKUP(B26,GD_CHUNG!$B$5:$L$912,10,FALSE)*DM_TI_LE!$F$21</f>
        <v>9000000</v>
      </c>
      <c r="K26" s="25">
        <f>VLOOKUP(B26,GD_CHUNG!$B$5:$L$912,11,FALSE)*DM_TI_LE!$F$22</f>
        <v>10800000</v>
      </c>
      <c r="L26" s="137">
        <f>VLOOKUP(B26,RPT_BAO_HIEM!$B$5:$O$600,14,FALSE)</f>
        <v>476070</v>
      </c>
      <c r="M26" s="25">
        <f t="shared" si="0"/>
        <v>20956070</v>
      </c>
      <c r="N26" s="119">
        <f>VLOOKUP(B26,RPT_BAO_HIEM!$B$5:$O$956,14,FALSE)</f>
        <v>476070</v>
      </c>
    </row>
    <row r="27" spans="1:14" ht="14.25">
      <c r="A27" s="36">
        <v>24</v>
      </c>
      <c r="B27" s="38">
        <f>GD_LCD_HS_LNS!B27</f>
        <v>10552</v>
      </c>
      <c r="C27" s="38" t="str">
        <f>GD_LCD_HS_LNS!C27</f>
        <v>Nguyễn Thúy Hà</v>
      </c>
      <c r="D27" s="38" t="str">
        <f>GD_LCD_HS_LNS!D27</f>
        <v>NV Tài liệu và HDCX</v>
      </c>
      <c r="E27" s="115"/>
      <c r="F27" s="115"/>
      <c r="G27" s="119">
        <f>VLOOKUP(B27,RPT_TIEN_AN_TRUA!$B$5:$I$957,8,FALSE)</f>
        <v>680000</v>
      </c>
      <c r="H27" s="41">
        <v>0</v>
      </c>
      <c r="I27" s="25">
        <f>VLOOKUP(B27,RPT_LNS_LUONG_CHE_DO!$B$5:$CJ$476,68,FALSE)*(DM_TI_LE!$C$25-100%)</f>
        <v>0</v>
      </c>
      <c r="J27" s="25">
        <f>VLOOKUP(B27,GD_CHUNG!$B$5:$L$912,10,FALSE)*DM_TI_LE!$F$21</f>
        <v>9000000</v>
      </c>
      <c r="K27" s="25">
        <f>VLOOKUP(B27,GD_CHUNG!$B$5:$L$912,11,FALSE)*DM_TI_LE!$F$22</f>
        <v>0</v>
      </c>
      <c r="L27" s="137">
        <f>VLOOKUP(B27,RPT_BAO_HIEM!$B$5:$O$600,14,FALSE)</f>
        <v>417060</v>
      </c>
      <c r="M27" s="25">
        <f t="shared" si="0"/>
        <v>10097060</v>
      </c>
      <c r="N27" s="119">
        <f>VLOOKUP(B27,RPT_BAO_HIEM!$B$5:$O$956,14,FALSE)</f>
        <v>417060</v>
      </c>
    </row>
    <row r="28" spans="1:14" ht="14.25">
      <c r="A28" s="36">
        <v>25</v>
      </c>
      <c r="B28" s="38">
        <f>GD_LCD_HS_LNS!B28</f>
        <v>10553</v>
      </c>
      <c r="C28" s="38" t="str">
        <f>GD_LCD_HS_LNS!C28</f>
        <v>Đỗ Thanh Tùng</v>
      </c>
      <c r="D28" s="38" t="str">
        <f>GD_LCD_HS_LNS!D28</f>
        <v>NV Tài liệu và HDCX</v>
      </c>
      <c r="E28" s="115"/>
      <c r="F28" s="115"/>
      <c r="G28" s="119">
        <f>VLOOKUP(B28,RPT_TIEN_AN_TRUA!$B$5:$I$957,8,FALSE)</f>
        <v>680000</v>
      </c>
      <c r="H28" s="41">
        <v>0</v>
      </c>
      <c r="I28" s="25">
        <f>VLOOKUP(B28,RPT_LNS_LUONG_CHE_DO!$B$5:$CJ$476,68,FALSE)*(DM_TI_LE!$C$25-100%)</f>
        <v>0</v>
      </c>
      <c r="J28" s="25">
        <f>VLOOKUP(B28,GD_CHUNG!$B$5:$L$912,10,FALSE)*DM_TI_LE!$F$21</f>
        <v>9000000</v>
      </c>
      <c r="K28" s="25">
        <f>VLOOKUP(B28,GD_CHUNG!$B$5:$L$912,11,FALSE)*DM_TI_LE!$F$22</f>
        <v>3600000</v>
      </c>
      <c r="L28" s="137">
        <f>VLOOKUP(B28,RPT_BAO_HIEM!$B$5:$O$600,14,FALSE)</f>
        <v>417060</v>
      </c>
      <c r="M28" s="25">
        <f t="shared" si="0"/>
        <v>13697060</v>
      </c>
      <c r="N28" s="119">
        <f>VLOOKUP(B28,RPT_BAO_HIEM!$B$5:$O$956,14,FALSE)</f>
        <v>417060</v>
      </c>
    </row>
    <row r="29" spans="1:14" ht="14.25">
      <c r="A29" s="36">
        <v>26</v>
      </c>
      <c r="B29" s="38">
        <f>GD_LCD_HS_LNS!B29</f>
        <v>11126</v>
      </c>
      <c r="C29" s="38" t="str">
        <f>GD_LCD_HS_LNS!C29</f>
        <v>Nguyễn Thị Thanh Hoa</v>
      </c>
      <c r="D29" s="38" t="str">
        <f>GD_LCD_HS_LNS!D29</f>
        <v>NV Tài liệu và HDCX</v>
      </c>
      <c r="E29" s="115"/>
      <c r="F29" s="115"/>
      <c r="G29" s="119">
        <f>VLOOKUP(B29,RPT_TIEN_AN_TRUA!$B$5:$I$957,8,FALSE)</f>
        <v>680000</v>
      </c>
      <c r="H29" s="41">
        <v>0</v>
      </c>
      <c r="I29" s="25">
        <f>VLOOKUP(B29,RPT_LNS_LUONG_CHE_DO!$B$5:$CJ$476,68,FALSE)*(DM_TI_LE!$C$25-100%)</f>
        <v>0</v>
      </c>
      <c r="J29" s="25">
        <f>VLOOKUP(B29,GD_CHUNG!$B$5:$L$912,10,FALSE)*DM_TI_LE!$F$21</f>
        <v>9000000</v>
      </c>
      <c r="K29" s="25">
        <f>VLOOKUP(B29,GD_CHUNG!$B$5:$L$912,11,FALSE)*DM_TI_LE!$F$22</f>
        <v>0</v>
      </c>
      <c r="L29" s="137">
        <f>VLOOKUP(B29,RPT_BAO_HIEM!$B$5:$O$600,14,FALSE)</f>
        <v>417060</v>
      </c>
      <c r="M29" s="25">
        <f t="shared" si="0"/>
        <v>10097060</v>
      </c>
      <c r="N29" s="119">
        <f>VLOOKUP(B29,RPT_BAO_HIEM!$B$5:$O$956,14,FALSE)</f>
        <v>417060</v>
      </c>
    </row>
    <row r="30" spans="1:14" ht="14.25">
      <c r="A30" s="36">
        <v>27</v>
      </c>
      <c r="B30" s="38">
        <f>GD_LCD_HS_LNS!B30</f>
        <v>11127</v>
      </c>
      <c r="C30" s="38" t="str">
        <f>GD_LCD_HS_LNS!C30</f>
        <v>Phí Thị Huyền Trang</v>
      </c>
      <c r="D30" s="38" t="str">
        <f>GD_LCD_HS_LNS!D30</f>
        <v>NV Tài liệu và HDCX</v>
      </c>
      <c r="E30" s="115"/>
      <c r="F30" s="115"/>
      <c r="G30" s="119">
        <f>VLOOKUP(B30,RPT_TIEN_AN_TRUA!$B$5:$I$957,8,FALSE)</f>
        <v>680000</v>
      </c>
      <c r="H30" s="41">
        <v>0</v>
      </c>
      <c r="I30" s="25">
        <f>VLOOKUP(B30,RPT_LNS_LUONG_CHE_DO!$B$5:$CJ$476,68,FALSE)*(DM_TI_LE!$C$25-100%)</f>
        <v>0</v>
      </c>
      <c r="J30" s="25">
        <f>VLOOKUP(B30,GD_CHUNG!$B$5:$L$912,10,FALSE)*DM_TI_LE!$F$21</f>
        <v>9000000</v>
      </c>
      <c r="K30" s="25">
        <f>VLOOKUP(B30,GD_CHUNG!$B$5:$L$912,11,FALSE)*DM_TI_LE!$F$22</f>
        <v>3600000</v>
      </c>
      <c r="L30" s="137">
        <f>VLOOKUP(B30,RPT_BAO_HIEM!$B$5:$O$600,14,FALSE)</f>
        <v>417060</v>
      </c>
      <c r="M30" s="25">
        <f t="shared" si="0"/>
        <v>13697060</v>
      </c>
      <c r="N30" s="119">
        <f>VLOOKUP(B30,RPT_BAO_HIEM!$B$5:$O$956,14,FALSE)</f>
        <v>417060</v>
      </c>
    </row>
    <row r="31" spans="1:14" ht="14.25">
      <c r="A31" s="36">
        <v>28</v>
      </c>
      <c r="B31" s="38">
        <f>GD_LCD_HS_LNS!B31</f>
        <v>11128</v>
      </c>
      <c r="C31" s="38" t="str">
        <f>GD_LCD_HS_LNS!C31</f>
        <v>Hoàng Thị Yến</v>
      </c>
      <c r="D31" s="38" t="str">
        <f>GD_LCD_HS_LNS!D31</f>
        <v>NV Tài liệu và HDCX</v>
      </c>
      <c r="E31" s="115"/>
      <c r="F31" s="115"/>
      <c r="G31" s="119">
        <f>VLOOKUP(B31,RPT_TIEN_AN_TRUA!$B$5:$I$957,8,FALSE)</f>
        <v>680000</v>
      </c>
      <c r="H31" s="41">
        <v>0</v>
      </c>
      <c r="I31" s="25">
        <f>VLOOKUP(B31,RPT_LNS_LUONG_CHE_DO!$B$5:$CJ$476,68,FALSE)*(DM_TI_LE!$C$25-100%)</f>
        <v>0</v>
      </c>
      <c r="J31" s="25">
        <f>VLOOKUP(B31,GD_CHUNG!$B$5:$L$912,10,FALSE)*DM_TI_LE!$F$21</f>
        <v>9000000</v>
      </c>
      <c r="K31" s="25">
        <f>VLOOKUP(B31,GD_CHUNG!$B$5:$L$912,11,FALSE)*DM_TI_LE!$F$22</f>
        <v>0</v>
      </c>
      <c r="L31" s="137">
        <f>VLOOKUP(B31,RPT_BAO_HIEM!$B$5:$O$600,14,FALSE)</f>
        <v>417060</v>
      </c>
      <c r="M31" s="25">
        <f t="shared" si="0"/>
        <v>10097060</v>
      </c>
      <c r="N31" s="119">
        <f>VLOOKUP(B31,RPT_BAO_HIEM!$B$5:$O$956,14,FALSE)</f>
        <v>417060</v>
      </c>
    </row>
    <row r="32" spans="1:14" ht="14.25">
      <c r="A32" s="36">
        <v>29</v>
      </c>
      <c r="B32" s="38">
        <f>GD_LCD_HS_LNS!B32</f>
        <v>11130</v>
      </c>
      <c r="C32" s="38" t="str">
        <f>GD_LCD_HS_LNS!C32</f>
        <v>Nguyễn Đình Trung</v>
      </c>
      <c r="D32" s="38" t="str">
        <f>GD_LCD_HS_LNS!D32</f>
        <v>NV Tài liệu và HDCX</v>
      </c>
      <c r="E32" s="115"/>
      <c r="F32" s="115"/>
      <c r="G32" s="119">
        <f>VLOOKUP(B32,RPT_TIEN_AN_TRUA!$B$5:$I$957,8,FALSE)</f>
        <v>680000</v>
      </c>
      <c r="H32" s="41">
        <v>0</v>
      </c>
      <c r="I32" s="25">
        <f>VLOOKUP(B32,RPT_LNS_LUONG_CHE_DO!$B$5:$CJ$476,68,FALSE)*(DM_TI_LE!$C$25-100%)</f>
        <v>0</v>
      </c>
      <c r="J32" s="25">
        <f>VLOOKUP(B32,GD_CHUNG!$B$5:$L$912,10,FALSE)*DM_TI_LE!$F$21</f>
        <v>9000000</v>
      </c>
      <c r="K32" s="25">
        <f>VLOOKUP(B32,GD_CHUNG!$B$5:$L$912,11,FALSE)*DM_TI_LE!$F$22</f>
        <v>7200000</v>
      </c>
      <c r="L32" s="137">
        <f>VLOOKUP(B32,RPT_BAO_HIEM!$B$5:$O$600,14,FALSE)</f>
        <v>417060</v>
      </c>
      <c r="M32" s="25">
        <f t="shared" si="0"/>
        <v>17297060</v>
      </c>
      <c r="N32" s="119">
        <f>VLOOKUP(B32,RPT_BAO_HIEM!$B$5:$O$956,14,FALSE)</f>
        <v>417060</v>
      </c>
    </row>
    <row r="33" spans="1:14" ht="14.25">
      <c r="A33" s="36">
        <v>30</v>
      </c>
      <c r="B33" s="38">
        <f>GD_LCD_HS_LNS!B33</f>
        <v>11131</v>
      </c>
      <c r="C33" s="38" t="str">
        <f>GD_LCD_HS_LNS!C33</f>
        <v>Vũ Tuấn Anh</v>
      </c>
      <c r="D33" s="38" t="str">
        <f>GD_LCD_HS_LNS!D33</f>
        <v>NV Tài liệu và HDCX</v>
      </c>
      <c r="E33" s="115"/>
      <c r="F33" s="115"/>
      <c r="G33" s="119">
        <f>VLOOKUP(B33,RPT_TIEN_AN_TRUA!$B$5:$I$957,8,FALSE)</f>
        <v>680000</v>
      </c>
      <c r="H33" s="41">
        <v>0</v>
      </c>
      <c r="I33" s="25">
        <f>VLOOKUP(B33,RPT_LNS_LUONG_CHE_DO!$B$5:$CJ$476,68,FALSE)*(DM_TI_LE!$C$25-100%)</f>
        <v>0</v>
      </c>
      <c r="J33" s="25">
        <f>VLOOKUP(B33,GD_CHUNG!$B$5:$L$912,10,FALSE)*DM_TI_LE!$F$21</f>
        <v>9000000</v>
      </c>
      <c r="K33" s="25">
        <f>VLOOKUP(B33,GD_CHUNG!$B$5:$L$912,11,FALSE)*DM_TI_LE!$F$22</f>
        <v>0</v>
      </c>
      <c r="L33" s="137">
        <f>VLOOKUP(B33,RPT_BAO_HIEM!$B$5:$O$600,14,FALSE)</f>
        <v>417060</v>
      </c>
      <c r="M33" s="25">
        <f t="shared" si="0"/>
        <v>10097060</v>
      </c>
      <c r="N33" s="119">
        <f>VLOOKUP(B33,RPT_BAO_HIEM!$B$5:$O$956,14,FALSE)</f>
        <v>417060</v>
      </c>
    </row>
    <row r="34" spans="1:14" ht="14.25">
      <c r="A34" s="36">
        <v>31</v>
      </c>
      <c r="B34" s="38">
        <f>GD_LCD_HS_LNS!B34</f>
        <v>12552</v>
      </c>
      <c r="C34" s="38" t="str">
        <f>GD_LCD_HS_LNS!C34</f>
        <v>Mai Hoàng Phương</v>
      </c>
      <c r="D34" s="38" t="str">
        <f>GD_LCD_HS_LNS!D34</f>
        <v>NV Tài liệu và HDCX</v>
      </c>
      <c r="E34" s="115"/>
      <c r="F34" s="115"/>
      <c r="G34" s="119">
        <f>VLOOKUP(B34,RPT_TIEN_AN_TRUA!$B$5:$I$957,8,FALSE)</f>
        <v>680000</v>
      </c>
      <c r="H34" s="41">
        <v>0</v>
      </c>
      <c r="I34" s="25">
        <f>VLOOKUP(B34,RPT_LNS_LUONG_CHE_DO!$B$5:$CJ$476,68,FALSE)*(DM_TI_LE!$C$25-100%)</f>
        <v>0</v>
      </c>
      <c r="J34" s="25">
        <f>VLOOKUP(B34,GD_CHUNG!$B$5:$L$912,10,FALSE)*DM_TI_LE!$F$21</f>
        <v>9000000</v>
      </c>
      <c r="K34" s="25">
        <f>VLOOKUP(B34,GD_CHUNG!$B$5:$L$912,11,FALSE)*DM_TI_LE!$F$22</f>
        <v>0</v>
      </c>
      <c r="L34" s="137">
        <f>VLOOKUP(B34,RPT_BAO_HIEM!$B$5:$O$600,14,FALSE)</f>
        <v>417060</v>
      </c>
      <c r="M34" s="25">
        <f t="shared" si="0"/>
        <v>10097060</v>
      </c>
      <c r="N34" s="119">
        <f>VLOOKUP(B34,RPT_BAO_HIEM!$B$5:$O$956,14,FALSE)</f>
        <v>417060</v>
      </c>
    </row>
    <row r="35" spans="1:14" ht="14.25">
      <c r="A35" s="36">
        <v>32</v>
      </c>
      <c r="B35" s="38">
        <f>GD_LCD_HS_LNS!B35</f>
        <v>12553</v>
      </c>
      <c r="C35" s="38" t="str">
        <f>GD_LCD_HS_LNS!C35</f>
        <v>Phạm Duy Hải</v>
      </c>
      <c r="D35" s="38" t="str">
        <f>GD_LCD_HS_LNS!D35</f>
        <v>NV Tài liệu và HDCX</v>
      </c>
      <c r="E35" s="115"/>
      <c r="F35" s="115"/>
      <c r="G35" s="119">
        <f>VLOOKUP(B35,RPT_TIEN_AN_TRUA!$B$5:$I$957,8,FALSE)</f>
        <v>680000</v>
      </c>
      <c r="H35" s="41">
        <v>0</v>
      </c>
      <c r="I35" s="25">
        <f>VLOOKUP(B35,RPT_LNS_LUONG_CHE_DO!$B$5:$CJ$476,68,FALSE)*(DM_TI_LE!$C$25-100%)</f>
        <v>0</v>
      </c>
      <c r="J35" s="25">
        <f>VLOOKUP(B35,GD_CHUNG!$B$5:$L$912,10,FALSE)*DM_TI_LE!$F$21</f>
        <v>9000000</v>
      </c>
      <c r="K35" s="25">
        <f>VLOOKUP(B35,GD_CHUNG!$B$5:$L$912,11,FALSE)*DM_TI_LE!$F$22</f>
        <v>0</v>
      </c>
      <c r="L35" s="137">
        <f>VLOOKUP(B35,RPT_BAO_HIEM!$B$5:$O$600,14,FALSE)</f>
        <v>417060</v>
      </c>
      <c r="M35" s="25">
        <f t="shared" si="0"/>
        <v>10097060</v>
      </c>
      <c r="N35" s="119">
        <f>VLOOKUP(B35,RPT_BAO_HIEM!$B$5:$O$956,14,FALSE)</f>
        <v>417060</v>
      </c>
    </row>
    <row r="36" spans="1:14" ht="14.25">
      <c r="A36" s="36">
        <v>33</v>
      </c>
      <c r="B36" s="38">
        <f>GD_LCD_HS_LNS!B36</f>
        <v>12565</v>
      </c>
      <c r="C36" s="38" t="str">
        <f>GD_LCD_HS_LNS!C36</f>
        <v>Vũ Trọng Nghĩa</v>
      </c>
      <c r="D36" s="38" t="str">
        <f>GD_LCD_HS_LNS!D36</f>
        <v>NV Tài liệu và HDCX</v>
      </c>
      <c r="E36" s="115"/>
      <c r="F36" s="115"/>
      <c r="G36" s="119">
        <f>VLOOKUP(B36,RPT_TIEN_AN_TRUA!$B$5:$I$957,8,FALSE)</f>
        <v>680000</v>
      </c>
      <c r="H36" s="41">
        <v>0</v>
      </c>
      <c r="I36" s="25">
        <f>VLOOKUP(B36,RPT_LNS_LUONG_CHE_DO!$B$5:$CJ$476,68,FALSE)*(DM_TI_LE!$C$25-100%)</f>
        <v>0</v>
      </c>
      <c r="J36" s="25">
        <f>VLOOKUP(B36,GD_CHUNG!$B$5:$L$912,10,FALSE)*DM_TI_LE!$F$21</f>
        <v>9000000</v>
      </c>
      <c r="K36" s="25">
        <f>VLOOKUP(B36,GD_CHUNG!$B$5:$L$912,11,FALSE)*DM_TI_LE!$F$22</f>
        <v>0</v>
      </c>
      <c r="L36" s="137">
        <f>VLOOKUP(B36,RPT_BAO_HIEM!$B$5:$O$600,14,FALSE)</f>
        <v>417060</v>
      </c>
      <c r="M36" s="25">
        <f t="shared" si="0"/>
        <v>10097060</v>
      </c>
      <c r="N36" s="119">
        <f>VLOOKUP(B36,RPT_BAO_HIEM!$B$5:$O$956,14,FALSE)</f>
        <v>417060</v>
      </c>
    </row>
    <row r="37" spans="1:14" ht="14.25">
      <c r="A37" s="36">
        <v>34</v>
      </c>
      <c r="B37" s="38">
        <f>GD_LCD_HS_LNS!B37</f>
        <v>12566</v>
      </c>
      <c r="C37" s="38" t="str">
        <f>GD_LCD_HS_LNS!C37</f>
        <v>Hoàng Duy Thái</v>
      </c>
      <c r="D37" s="38" t="str">
        <f>GD_LCD_HS_LNS!D37</f>
        <v>NV Tài liệu và HDCX</v>
      </c>
      <c r="E37" s="115"/>
      <c r="F37" s="115"/>
      <c r="G37" s="119">
        <f>VLOOKUP(B37,RPT_TIEN_AN_TRUA!$B$5:$I$957,8,FALSE)</f>
        <v>680000</v>
      </c>
      <c r="H37" s="41">
        <v>0</v>
      </c>
      <c r="I37" s="25">
        <f>VLOOKUP(B37,RPT_LNS_LUONG_CHE_DO!$B$5:$CJ$476,68,FALSE)*(DM_TI_LE!$C$25-100%)</f>
        <v>0</v>
      </c>
      <c r="J37" s="25">
        <f>VLOOKUP(B37,GD_CHUNG!$B$5:$L$912,10,FALSE)*DM_TI_LE!$F$21</f>
        <v>9000000</v>
      </c>
      <c r="K37" s="25">
        <f>VLOOKUP(B37,GD_CHUNG!$B$5:$L$912,11,FALSE)*DM_TI_LE!$F$22</f>
        <v>0</v>
      </c>
      <c r="L37" s="137">
        <f>VLOOKUP(B37,RPT_BAO_HIEM!$B$5:$O$600,14,FALSE)</f>
        <v>417060</v>
      </c>
      <c r="M37" s="25">
        <f t="shared" si="0"/>
        <v>10097060</v>
      </c>
      <c r="N37" s="119">
        <f>VLOOKUP(B37,RPT_BAO_HIEM!$B$5:$O$956,14,FALSE)</f>
        <v>417060</v>
      </c>
    </row>
    <row r="38" spans="1:14" ht="14.25">
      <c r="A38" s="36">
        <v>35</v>
      </c>
      <c r="B38" s="38">
        <f>GD_LCD_HS_LNS!B38</f>
        <v>13356</v>
      </c>
      <c r="C38" s="38" t="str">
        <f>GD_LCD_HS_LNS!C38</f>
        <v>Trần Anh Sơn</v>
      </c>
      <c r="D38" s="38" t="str">
        <f>GD_LCD_HS_LNS!D38</f>
        <v>NV Tài liệu và HDCX</v>
      </c>
      <c r="E38" s="115"/>
      <c r="F38" s="115"/>
      <c r="G38" s="119">
        <f>VLOOKUP(B38,RPT_TIEN_AN_TRUA!$B$5:$I$957,8,FALSE)</f>
        <v>680000</v>
      </c>
      <c r="H38" s="41">
        <v>0</v>
      </c>
      <c r="I38" s="25">
        <f>VLOOKUP(B38,RPT_LNS_LUONG_CHE_DO!$B$5:$CJ$476,68,FALSE)*(DM_TI_LE!$C$25-100%)</f>
        <v>0</v>
      </c>
      <c r="J38" s="25">
        <f>VLOOKUP(B38,GD_CHUNG!$B$5:$L$912,10,FALSE)*DM_TI_LE!$F$21</f>
        <v>9000000</v>
      </c>
      <c r="K38" s="25">
        <f>VLOOKUP(B38,GD_CHUNG!$B$5:$L$912,11,FALSE)*DM_TI_LE!$F$22</f>
        <v>0</v>
      </c>
      <c r="L38" s="137">
        <f>VLOOKUP(B38,RPT_BAO_HIEM!$B$5:$O$600,14,FALSE)</f>
        <v>417060</v>
      </c>
      <c r="M38" s="25">
        <f t="shared" si="0"/>
        <v>10097060</v>
      </c>
      <c r="N38" s="119">
        <f>VLOOKUP(B38,RPT_BAO_HIEM!$B$5:$O$956,14,FALSE)</f>
        <v>417060</v>
      </c>
    </row>
    <row r="39" spans="1:14" ht="14.25">
      <c r="A39" s="36">
        <v>36</v>
      </c>
      <c r="B39" s="38">
        <f>GD_LCD_HS_LNS!B39</f>
        <v>13357</v>
      </c>
      <c r="C39" s="38" t="str">
        <f>GD_LCD_HS_LNS!C39</f>
        <v>Nguyễn Trường Giang</v>
      </c>
      <c r="D39" s="38" t="str">
        <f>GD_LCD_HS_LNS!D39</f>
        <v>NV Tài liệu và HDCX</v>
      </c>
      <c r="E39" s="115"/>
      <c r="F39" s="115"/>
      <c r="G39" s="119">
        <f>VLOOKUP(B39,RPT_TIEN_AN_TRUA!$B$5:$I$957,8,FALSE)</f>
        <v>680000</v>
      </c>
      <c r="H39" s="41">
        <v>0</v>
      </c>
      <c r="I39" s="25">
        <f>VLOOKUP(B39,RPT_LNS_LUONG_CHE_DO!$B$5:$CJ$476,68,FALSE)*(DM_TI_LE!$C$25-100%)</f>
        <v>0</v>
      </c>
      <c r="J39" s="25">
        <f>VLOOKUP(B39,GD_CHUNG!$B$5:$L$912,10,FALSE)*DM_TI_LE!$F$21</f>
        <v>9000000</v>
      </c>
      <c r="K39" s="25">
        <f>VLOOKUP(B39,GD_CHUNG!$B$5:$L$912,11,FALSE)*DM_TI_LE!$F$22</f>
        <v>0</v>
      </c>
      <c r="L39" s="137">
        <f>VLOOKUP(B39,RPT_BAO_HIEM!$B$5:$O$600,14,FALSE)</f>
        <v>417060</v>
      </c>
      <c r="M39" s="25">
        <f t="shared" si="0"/>
        <v>10097060</v>
      </c>
      <c r="N39" s="119">
        <f>VLOOKUP(B39,RPT_BAO_HIEM!$B$5:$O$956,14,FALSE)</f>
        <v>417060</v>
      </c>
    </row>
    <row r="40" spans="1:14" ht="14.25">
      <c r="A40" s="36">
        <v>37</v>
      </c>
      <c r="B40" s="38">
        <f>GD_LCD_HS_LNS!B40</f>
        <v>13358</v>
      </c>
      <c r="C40" s="38" t="str">
        <f>GD_LCD_HS_LNS!C40</f>
        <v>Phan Thế Chung</v>
      </c>
      <c r="D40" s="38" t="str">
        <f>GD_LCD_HS_LNS!D40</f>
        <v>NV Tài liệu và HDCX</v>
      </c>
      <c r="E40" s="115"/>
      <c r="F40" s="115"/>
      <c r="G40" s="119">
        <f>VLOOKUP(B40,RPT_TIEN_AN_TRUA!$B$5:$I$957,8,FALSE)</f>
        <v>680000</v>
      </c>
      <c r="H40" s="41">
        <v>0</v>
      </c>
      <c r="I40" s="25">
        <f>VLOOKUP(B40,RPT_LNS_LUONG_CHE_DO!$B$5:$CJ$476,68,FALSE)*(DM_TI_LE!$C$25-100%)</f>
        <v>0</v>
      </c>
      <c r="J40" s="25">
        <f>VLOOKUP(B40,GD_CHUNG!$B$5:$L$912,10,FALSE)*DM_TI_LE!$F$21</f>
        <v>9000000</v>
      </c>
      <c r="K40" s="25">
        <f>VLOOKUP(B40,GD_CHUNG!$B$5:$L$912,11,FALSE)*DM_TI_LE!$F$22</f>
        <v>0</v>
      </c>
      <c r="L40" s="137">
        <f>VLOOKUP(B40,RPT_BAO_HIEM!$B$5:$O$600,14,FALSE)</f>
        <v>417060</v>
      </c>
      <c r="M40" s="25">
        <f t="shared" si="0"/>
        <v>10097060</v>
      </c>
      <c r="N40" s="119">
        <f>VLOOKUP(B40,RPT_BAO_HIEM!$B$5:$O$956,14,FALSE)</f>
        <v>417060</v>
      </c>
    </row>
    <row r="41" spans="1:14" ht="14.25">
      <c r="A41" s="36">
        <v>38</v>
      </c>
      <c r="B41" s="38">
        <f>GD_LCD_HS_LNS!B41</f>
        <v>13359</v>
      </c>
      <c r="C41" s="38" t="str">
        <f>GD_LCD_HS_LNS!C41</f>
        <v>Dương Đức An</v>
      </c>
      <c r="D41" s="38" t="str">
        <f>GD_LCD_HS_LNS!D41</f>
        <v>NV Tài liệu và HDCX</v>
      </c>
      <c r="E41" s="115"/>
      <c r="F41" s="115"/>
      <c r="G41" s="119">
        <f>VLOOKUP(B41,RPT_TIEN_AN_TRUA!$B$5:$I$957,8,FALSE)</f>
        <v>680000</v>
      </c>
      <c r="H41" s="41">
        <v>0</v>
      </c>
      <c r="I41" s="25">
        <f>VLOOKUP(B41,RPT_LNS_LUONG_CHE_DO!$B$5:$CJ$476,68,FALSE)*(DM_TI_LE!$C$25-100%)</f>
        <v>0</v>
      </c>
      <c r="J41" s="25">
        <f>VLOOKUP(B41,GD_CHUNG!$B$5:$L$912,10,FALSE)*DM_TI_LE!$F$21</f>
        <v>9000000</v>
      </c>
      <c r="K41" s="25">
        <f>VLOOKUP(B41,GD_CHUNG!$B$5:$L$912,11,FALSE)*DM_TI_LE!$F$22</f>
        <v>0</v>
      </c>
      <c r="L41" s="137">
        <f>VLOOKUP(B41,RPT_BAO_HIEM!$B$5:$O$600,14,FALSE)</f>
        <v>417060</v>
      </c>
      <c r="M41" s="25">
        <f t="shared" si="0"/>
        <v>10097060</v>
      </c>
      <c r="N41" s="119">
        <f>VLOOKUP(B41,RPT_BAO_HIEM!$B$5:$O$956,14,FALSE)</f>
        <v>417060</v>
      </c>
    </row>
    <row r="42" spans="1:14" ht="14.25">
      <c r="A42" s="36">
        <v>39</v>
      </c>
      <c r="B42" s="38">
        <f>GD_LCD_HS_LNS!B42</f>
        <v>13360</v>
      </c>
      <c r="C42" s="38" t="str">
        <f>GD_LCD_HS_LNS!C42</f>
        <v>Nguyễn Tự Tuyền</v>
      </c>
      <c r="D42" s="38" t="str">
        <f>GD_LCD_HS_LNS!D42</f>
        <v>NV Tài liệu và HDCX</v>
      </c>
      <c r="E42" s="115"/>
      <c r="F42" s="115"/>
      <c r="G42" s="119">
        <f>VLOOKUP(B42,RPT_TIEN_AN_TRUA!$B$5:$I$957,8,FALSE)</f>
        <v>680000</v>
      </c>
      <c r="H42" s="41">
        <v>0</v>
      </c>
      <c r="I42" s="25">
        <f>VLOOKUP(B42,RPT_LNS_LUONG_CHE_DO!$B$5:$CJ$476,68,FALSE)*(DM_TI_LE!$C$25-100%)</f>
        <v>0</v>
      </c>
      <c r="J42" s="25">
        <f>VLOOKUP(B42,GD_CHUNG!$B$5:$L$912,10,FALSE)*DM_TI_LE!$F$21</f>
        <v>9000000</v>
      </c>
      <c r="K42" s="25">
        <f>VLOOKUP(B42,GD_CHUNG!$B$5:$L$912,11,FALSE)*DM_TI_LE!$F$22</f>
        <v>0</v>
      </c>
      <c r="L42" s="137">
        <f>VLOOKUP(B42,RPT_BAO_HIEM!$B$5:$O$600,14,FALSE)</f>
        <v>417060</v>
      </c>
      <c r="M42" s="25">
        <f t="shared" si="0"/>
        <v>10097060</v>
      </c>
      <c r="N42" s="119">
        <f>VLOOKUP(B42,RPT_BAO_HIEM!$B$5:$O$956,14,FALSE)</f>
        <v>417060</v>
      </c>
    </row>
    <row r="43" spans="1:14" ht="14.25">
      <c r="A43" s="36">
        <v>40</v>
      </c>
      <c r="B43" s="38">
        <f>GD_LCD_HS_LNS!B43</f>
        <v>10535</v>
      </c>
      <c r="C43" s="38" t="str">
        <f>GD_LCD_HS_LNS!C43</f>
        <v>Nguyễn Văn Duẩn</v>
      </c>
      <c r="D43" s="38" t="str">
        <f>GD_LCD_HS_LNS!D43</f>
        <v>Nv Thống kê</v>
      </c>
      <c r="E43" s="115"/>
      <c r="F43" s="115"/>
      <c r="G43" s="119">
        <f>VLOOKUP(B43,RPT_TIEN_AN_TRUA!$B$5:$I$957,8,FALSE)</f>
        <v>680000</v>
      </c>
      <c r="H43" s="41">
        <v>0</v>
      </c>
      <c r="I43" s="25">
        <f>VLOOKUP(B43,RPT_LNS_LUONG_CHE_DO!$B$5:$CJ$476,68,FALSE)*(DM_TI_LE!$C$25-100%)</f>
        <v>0</v>
      </c>
      <c r="J43" s="25">
        <f>VLOOKUP(B43,GD_CHUNG!$B$5:$L$912,10,FALSE)*DM_TI_LE!$F$21</f>
        <v>9000000</v>
      </c>
      <c r="K43" s="25">
        <f>VLOOKUP(B43,GD_CHUNG!$B$5:$L$912,11,FALSE)*DM_TI_LE!$F$22</f>
        <v>3600000</v>
      </c>
      <c r="L43" s="137">
        <f>VLOOKUP(B43,RPT_BAO_HIEM!$B$5:$O$600,14,FALSE)</f>
        <v>366240</v>
      </c>
      <c r="M43" s="25">
        <f t="shared" si="0"/>
        <v>13646240</v>
      </c>
      <c r="N43" s="119">
        <f>VLOOKUP(B43,RPT_BAO_HIEM!$B$5:$O$956,14,FALSE)</f>
        <v>366240</v>
      </c>
    </row>
    <row r="44" spans="1:14" ht="14.25">
      <c r="A44" s="36">
        <v>41</v>
      </c>
      <c r="B44" s="38">
        <f>GD_LCD_HS_LNS!B44</f>
        <v>13527</v>
      </c>
      <c r="C44" s="38" t="str">
        <f>GD_LCD_HS_LNS!C44</f>
        <v>Chu Lữ Thu Phương</v>
      </c>
      <c r="D44" s="38" t="str">
        <f>GD_LCD_HS_LNS!D44</f>
        <v>NV Thủ tục bay, không báo</v>
      </c>
      <c r="E44" s="115"/>
      <c r="F44" s="115"/>
      <c r="G44" s="119">
        <f>VLOOKUP(B44,RPT_TIEN_AN_TRUA!$B$5:$I$957,8,FALSE)</f>
        <v>680000</v>
      </c>
      <c r="H44" s="41">
        <v>0</v>
      </c>
      <c r="I44" s="25">
        <f>VLOOKUP(B44,RPT_LNS_LUONG_CHE_DO!$B$5:$CJ$476,68,FALSE)*(DM_TI_LE!$C$25-100%)</f>
        <v>0</v>
      </c>
      <c r="J44" s="25">
        <f>VLOOKUP(B44,GD_CHUNG!$B$5:$L$912,10,FALSE)*DM_TI_LE!$F$21</f>
        <v>9000000</v>
      </c>
      <c r="K44" s="25">
        <f>VLOOKUP(B44,GD_CHUNG!$B$5:$L$912,11,FALSE)*DM_TI_LE!$F$22</f>
        <v>0</v>
      </c>
      <c r="L44" s="137">
        <f>VLOOKUP(B44,RPT_BAO_HIEM!$B$5:$O$600,14,FALSE)</f>
        <v>417060</v>
      </c>
      <c r="M44" s="25">
        <f t="shared" si="0"/>
        <v>10097060</v>
      </c>
      <c r="N44" s="119">
        <f>VLOOKUP(B44,RPT_BAO_HIEM!$B$5:$O$956,14,FALSE)</f>
        <v>417060</v>
      </c>
    </row>
    <row r="45" spans="1:14" ht="14.25">
      <c r="A45" s="36">
        <v>42</v>
      </c>
      <c r="B45" s="38">
        <f>GD_LCD_HS_LNS!B45</f>
        <v>13528</v>
      </c>
      <c r="C45" s="38" t="str">
        <f>GD_LCD_HS_LNS!C45</f>
        <v>Cao Thị Trà Giang</v>
      </c>
      <c r="D45" s="38" t="str">
        <f>GD_LCD_HS_LNS!D45</f>
        <v>NV Thủ tục bay, không báo</v>
      </c>
      <c r="E45" s="115"/>
      <c r="F45" s="115"/>
      <c r="G45" s="119">
        <f>VLOOKUP(B45,RPT_TIEN_AN_TRUA!$B$5:$I$957,8,FALSE)</f>
        <v>680000</v>
      </c>
      <c r="H45" s="41">
        <v>0</v>
      </c>
      <c r="I45" s="25">
        <f>VLOOKUP(B45,RPT_LNS_LUONG_CHE_DO!$B$5:$CJ$476,68,FALSE)*(DM_TI_LE!$C$25-100%)</f>
        <v>0</v>
      </c>
      <c r="J45" s="25">
        <f>VLOOKUP(B45,GD_CHUNG!$B$5:$L$912,10,FALSE)*DM_TI_LE!$F$21</f>
        <v>9000000</v>
      </c>
      <c r="K45" s="25">
        <f>VLOOKUP(B45,GD_CHUNG!$B$5:$L$912,11,FALSE)*DM_TI_LE!$F$22</f>
        <v>0</v>
      </c>
      <c r="L45" s="137">
        <f>VLOOKUP(B45,RPT_BAO_HIEM!$B$5:$O$600,14,FALSE)</f>
        <v>417060</v>
      </c>
      <c r="M45" s="25">
        <f t="shared" si="0"/>
        <v>10097060</v>
      </c>
      <c r="N45" s="119">
        <f>VLOOKUP(B45,RPT_BAO_HIEM!$B$5:$O$956,14,FALSE)</f>
        <v>417060</v>
      </c>
    </row>
    <row r="46" spans="1:14" ht="14.25">
      <c r="A46" s="36">
        <v>43</v>
      </c>
      <c r="B46" s="38">
        <f>GD_LCD_HS_LNS!B46</f>
        <v>10536</v>
      </c>
      <c r="C46" s="38" t="str">
        <f>GD_LCD_HS_LNS!C46</f>
        <v>Nguyễn Tiến Dũng</v>
      </c>
      <c r="D46" s="38" t="str">
        <f>GD_LCD_HS_LNS!D46</f>
        <v>NV ULD</v>
      </c>
      <c r="E46" s="115"/>
      <c r="F46" s="115"/>
      <c r="G46" s="119">
        <f>VLOOKUP(B46,RPT_TIEN_AN_TRUA!$B$5:$I$957,8,FALSE)</f>
        <v>680000</v>
      </c>
      <c r="H46" s="41">
        <v>0</v>
      </c>
      <c r="I46" s="25">
        <f>VLOOKUP(B46,RPT_LNS_LUONG_CHE_DO!$B$5:$CJ$476,68,FALSE)*(DM_TI_LE!$C$25-100%)</f>
        <v>0</v>
      </c>
      <c r="J46" s="25">
        <f>VLOOKUP(B46,GD_CHUNG!$B$5:$L$912,10,FALSE)*DM_TI_LE!$F$21</f>
        <v>9000000</v>
      </c>
      <c r="K46" s="25">
        <f>VLOOKUP(B46,GD_CHUNG!$B$5:$L$912,11,FALSE)*DM_TI_LE!$F$22</f>
        <v>0</v>
      </c>
      <c r="L46" s="137">
        <f>VLOOKUP(B46,RPT_BAO_HIEM!$B$5:$O$600,14,FALSE)</f>
        <v>396690</v>
      </c>
      <c r="M46" s="25">
        <f t="shared" si="0"/>
        <v>10076690</v>
      </c>
      <c r="N46" s="119">
        <f>VLOOKUP(B46,RPT_BAO_HIEM!$B$5:$O$956,14,FALSE)</f>
        <v>396690</v>
      </c>
    </row>
    <row r="47" spans="1:14" ht="14.25">
      <c r="A47" s="36">
        <v>44</v>
      </c>
      <c r="B47" s="38">
        <f>GD_LCD_HS_LNS!B47</f>
        <v>11355</v>
      </c>
      <c r="C47" s="38" t="str">
        <f>GD_LCD_HS_LNS!C47</f>
        <v>Văn Anh Tuấn</v>
      </c>
      <c r="D47" s="38" t="str">
        <f>GD_LCD_HS_LNS!D47</f>
        <v>NV ULD</v>
      </c>
      <c r="E47" s="115"/>
      <c r="F47" s="115"/>
      <c r="G47" s="119">
        <f>VLOOKUP(B47,RPT_TIEN_AN_TRUA!$B$5:$I$957,8,FALSE)</f>
        <v>680000</v>
      </c>
      <c r="H47" s="41">
        <v>0</v>
      </c>
      <c r="I47" s="25">
        <f>VLOOKUP(B47,RPT_LNS_LUONG_CHE_DO!$B$5:$CJ$476,68,FALSE)*(DM_TI_LE!$C$25-100%)</f>
        <v>0</v>
      </c>
      <c r="J47" s="25">
        <f>VLOOKUP(B47,GD_CHUNG!$B$5:$L$912,10,FALSE)*DM_TI_LE!$F$21</f>
        <v>9000000</v>
      </c>
      <c r="K47" s="25">
        <f>VLOOKUP(B47,GD_CHUNG!$B$5:$L$912,11,FALSE)*DM_TI_LE!$F$22</f>
        <v>0</v>
      </c>
      <c r="L47" s="137">
        <f>VLOOKUP(B47,RPT_BAO_HIEM!$B$5:$O$600,14,FALSE)</f>
        <v>396690</v>
      </c>
      <c r="M47" s="25">
        <f t="shared" si="0"/>
        <v>10076690</v>
      </c>
      <c r="N47" s="119">
        <f>VLOOKUP(B47,RPT_BAO_HIEM!$B$5:$O$956,14,FALSE)</f>
        <v>396690</v>
      </c>
    </row>
    <row r="48" spans="1:14" ht="14.25">
      <c r="A48" s="36">
        <v>45</v>
      </c>
      <c r="B48" s="38">
        <f>GD_LCD_HS_LNS!B48</f>
        <v>12593</v>
      </c>
      <c r="C48" s="38" t="str">
        <f>GD_LCD_HS_LNS!C48</f>
        <v>Phạm Trần Tuấn Minh</v>
      </c>
      <c r="D48" s="38" t="str">
        <f>GD_LCD_HS_LNS!D48</f>
        <v>NV ULD</v>
      </c>
      <c r="E48" s="115"/>
      <c r="F48" s="115"/>
      <c r="G48" s="119">
        <f>VLOOKUP(B48,RPT_TIEN_AN_TRUA!$B$5:$I$957,8,FALSE)</f>
        <v>680000</v>
      </c>
      <c r="H48" s="41">
        <v>0</v>
      </c>
      <c r="I48" s="25">
        <f>VLOOKUP(B48,RPT_LNS_LUONG_CHE_DO!$B$5:$CJ$476,68,FALSE)*(DM_TI_LE!$C$25-100%)</f>
        <v>0</v>
      </c>
      <c r="J48" s="25">
        <f>VLOOKUP(B48,GD_CHUNG!$B$5:$L$912,10,FALSE)*DM_TI_LE!$F$21</f>
        <v>9000000</v>
      </c>
      <c r="K48" s="25">
        <f>VLOOKUP(B48,GD_CHUNG!$B$5:$L$912,11,FALSE)*DM_TI_LE!$F$22</f>
        <v>0</v>
      </c>
      <c r="L48" s="137">
        <f>VLOOKUP(B48,RPT_BAO_HIEM!$B$5:$O$600,14,FALSE)</f>
        <v>396690</v>
      </c>
      <c r="M48" s="25">
        <f t="shared" si="0"/>
        <v>10076690</v>
      </c>
      <c r="N48" s="119">
        <f>VLOOKUP(B48,RPT_BAO_HIEM!$B$5:$O$956,14,FALSE)</f>
        <v>396690</v>
      </c>
    </row>
    <row r="49" spans="1:14" ht="14.25">
      <c r="A49" s="36">
        <v>46</v>
      </c>
      <c r="B49" s="38">
        <f>GD_LCD_HS_LNS!B49</f>
        <v>12594</v>
      </c>
      <c r="C49" s="38" t="str">
        <f>GD_LCD_HS_LNS!C49</f>
        <v>Đỗ Đình Quân</v>
      </c>
      <c r="D49" s="38" t="str">
        <f>GD_LCD_HS_LNS!D49</f>
        <v>NV ULD</v>
      </c>
      <c r="E49" s="115"/>
      <c r="F49" s="115"/>
      <c r="G49" s="119">
        <f>VLOOKUP(B49,RPT_TIEN_AN_TRUA!$B$5:$I$957,8,FALSE)</f>
        <v>680000</v>
      </c>
      <c r="H49" s="41">
        <v>0</v>
      </c>
      <c r="I49" s="25">
        <f>VLOOKUP(B49,RPT_LNS_LUONG_CHE_DO!$B$5:$CJ$476,68,FALSE)*(DM_TI_LE!$C$25-100%)</f>
        <v>0</v>
      </c>
      <c r="J49" s="25">
        <f>VLOOKUP(B49,GD_CHUNG!$B$5:$L$912,10,FALSE)*DM_TI_LE!$F$21</f>
        <v>9000000</v>
      </c>
      <c r="K49" s="25">
        <f>VLOOKUP(B49,GD_CHUNG!$B$5:$L$912,11,FALSE)*DM_TI_LE!$F$22</f>
        <v>0</v>
      </c>
      <c r="L49" s="137">
        <f>VLOOKUP(B49,RPT_BAO_HIEM!$B$5:$O$600,14,FALSE)</f>
        <v>396690</v>
      </c>
      <c r="M49" s="25">
        <f t="shared" si="0"/>
        <v>10076690</v>
      </c>
      <c r="N49" s="119">
        <f>VLOOKUP(B49,RPT_BAO_HIEM!$B$5:$O$956,14,FALSE)</f>
        <v>396690</v>
      </c>
    </row>
    <row r="50" spans="1:14" ht="14.25">
      <c r="A50" s="36">
        <v>47</v>
      </c>
      <c r="B50" s="38">
        <f>GD_LCD_HS_LNS!B50</f>
        <v>12595</v>
      </c>
      <c r="C50" s="38" t="str">
        <f>GD_LCD_HS_LNS!C50</f>
        <v>Lê Văn Lương</v>
      </c>
      <c r="D50" s="38" t="str">
        <f>GD_LCD_HS_LNS!D50</f>
        <v>NV ULD</v>
      </c>
      <c r="E50" s="115"/>
      <c r="F50" s="115"/>
      <c r="G50" s="119">
        <f>VLOOKUP(B50,RPT_TIEN_AN_TRUA!$B$5:$I$957,8,FALSE)</f>
        <v>680000</v>
      </c>
      <c r="H50" s="41">
        <v>0</v>
      </c>
      <c r="I50" s="25">
        <f>VLOOKUP(B50,RPT_LNS_LUONG_CHE_DO!$B$5:$CJ$476,68,FALSE)*(DM_TI_LE!$C$25-100%)</f>
        <v>0</v>
      </c>
      <c r="J50" s="25">
        <f>VLOOKUP(B50,GD_CHUNG!$B$5:$L$912,10,FALSE)*DM_TI_LE!$F$21</f>
        <v>9000000</v>
      </c>
      <c r="K50" s="25">
        <f>VLOOKUP(B50,GD_CHUNG!$B$5:$L$912,11,FALSE)*DM_TI_LE!$F$22</f>
        <v>0</v>
      </c>
      <c r="L50" s="137">
        <f>VLOOKUP(B50,RPT_BAO_HIEM!$B$5:$O$600,14,FALSE)</f>
        <v>396690</v>
      </c>
      <c r="M50" s="25">
        <f t="shared" si="0"/>
        <v>10076690</v>
      </c>
      <c r="N50" s="119">
        <f>VLOOKUP(B50,RPT_BAO_HIEM!$B$5:$O$956,14,FALSE)</f>
        <v>396690</v>
      </c>
    </row>
    <row r="51" spans="1:14" ht="14.25">
      <c r="A51" s="36">
        <v>48</v>
      </c>
      <c r="B51" s="38">
        <f>GD_LCD_HS_LNS!B51</f>
        <v>13669</v>
      </c>
      <c r="C51" s="38" t="str">
        <f>GD_LCD_HS_LNS!C51</f>
        <v>Nguyễn Duy Hải</v>
      </c>
      <c r="D51" s="38" t="str">
        <f>GD_LCD_HS_LNS!D51</f>
        <v>NV ULD</v>
      </c>
      <c r="E51" s="115"/>
      <c r="F51" s="115"/>
      <c r="G51" s="119">
        <f>VLOOKUP(B51,RPT_TIEN_AN_TRUA!$B$5:$I$957,8,FALSE)</f>
        <v>680000</v>
      </c>
      <c r="H51" s="41">
        <v>0</v>
      </c>
      <c r="I51" s="25">
        <f>VLOOKUP(B51,RPT_LNS_LUONG_CHE_DO!$B$5:$CJ$476,68,FALSE)*(DM_TI_LE!$C$25-100%)</f>
        <v>0</v>
      </c>
      <c r="J51" s="25">
        <f>VLOOKUP(B51,GD_CHUNG!$B$5:$L$912,10,FALSE)*DM_TI_LE!$F$21</f>
        <v>9000000</v>
      </c>
      <c r="K51" s="25">
        <f>VLOOKUP(B51,GD_CHUNG!$B$5:$L$912,11,FALSE)*DM_TI_LE!$F$22</f>
        <v>0</v>
      </c>
      <c r="L51" s="137">
        <f>VLOOKUP(B51,RPT_BAO_HIEM!$B$5:$O$600,14,FALSE)</f>
        <v>396690</v>
      </c>
      <c r="M51" s="25">
        <f t="shared" si="0"/>
        <v>10076690</v>
      </c>
      <c r="N51" s="119">
        <f>VLOOKUP(B51,RPT_BAO_HIEM!$B$5:$O$956,14,FALSE)</f>
        <v>396690</v>
      </c>
    </row>
    <row r="52" spans="1:14" ht="14.25">
      <c r="A52" s="36">
        <v>49</v>
      </c>
      <c r="B52" s="38">
        <f>GD_LCD_HS_LNS!B52</f>
        <v>13102</v>
      </c>
      <c r="C52" s="38" t="str">
        <f>GD_LCD_HS_LNS!C52</f>
        <v>Ngô Văn Sơn</v>
      </c>
      <c r="D52" s="38" t="str">
        <f>GD_LCD_HS_LNS!D52</f>
        <v>Nviên HDCX</v>
      </c>
      <c r="E52" s="115"/>
      <c r="F52" s="115"/>
      <c r="G52" s="119">
        <f>VLOOKUP(B52,RPT_TIEN_AN_TRUA!$B$5:$I$957,8,FALSE)</f>
        <v>680000</v>
      </c>
      <c r="H52" s="41">
        <v>0</v>
      </c>
      <c r="I52" s="25">
        <f>VLOOKUP(B52,RPT_LNS_LUONG_CHE_DO!$B$5:$CJ$476,68,FALSE)*(DM_TI_LE!$C$25-100%)</f>
        <v>0</v>
      </c>
      <c r="J52" s="25">
        <f>VLOOKUP(B52,GD_CHUNG!$B$5:$L$912,10,FALSE)*DM_TI_LE!$F$21</f>
        <v>9000000</v>
      </c>
      <c r="K52" s="25">
        <f>VLOOKUP(B52,GD_CHUNG!$B$5:$L$912,11,FALSE)*DM_TI_LE!$F$22</f>
        <v>0</v>
      </c>
      <c r="L52" s="137">
        <f>VLOOKUP(B52,RPT_BAO_HIEM!$B$5:$O$600,14,FALSE)</f>
        <v>417060</v>
      </c>
      <c r="M52" s="25">
        <f t="shared" si="0"/>
        <v>10097060</v>
      </c>
      <c r="N52" s="119">
        <f>VLOOKUP(B52,RPT_BAO_HIEM!$B$5:$O$956,14,FALSE)</f>
        <v>417060</v>
      </c>
    </row>
    <row r="53" spans="1:14" ht="14.25">
      <c r="A53" s="36">
        <v>50</v>
      </c>
      <c r="B53" s="38">
        <f>GD_LCD_HS_LNS!B53</f>
        <v>10642</v>
      </c>
      <c r="C53" s="38" t="str">
        <f>GD_LCD_HS_LNS!C53</f>
        <v>Lương Văn Thăng</v>
      </c>
      <c r="D53" s="38" t="str">
        <f>GD_LCD_HS_LNS!D53</f>
        <v>Trưởng phòng</v>
      </c>
      <c r="E53" s="115"/>
      <c r="F53" s="115"/>
      <c r="G53" s="119">
        <f>VLOOKUP(B53,RPT_TIEN_AN_TRUA!$B$5:$I$957,8,FALSE)</f>
        <v>680000</v>
      </c>
      <c r="H53" s="41">
        <v>0</v>
      </c>
      <c r="I53" s="25">
        <f>VLOOKUP(B53,RPT_LNS_LUONG_CHE_DO!$B$5:$CJ$476,68,FALSE)*(DM_TI_LE!$C$25-100%)</f>
        <v>0</v>
      </c>
      <c r="J53" s="25">
        <f>VLOOKUP(B53,GD_CHUNG!$B$5:$L$912,10,FALSE)*DM_TI_LE!$F$21</f>
        <v>9000000</v>
      </c>
      <c r="K53" s="25">
        <f>VLOOKUP(B53,GD_CHUNG!$B$5:$L$912,11,FALSE)*DM_TI_LE!$F$22</f>
        <v>7200000</v>
      </c>
      <c r="L53" s="137">
        <f>VLOOKUP(B53,RPT_BAO_HIEM!$B$5:$O$600,14,FALSE)</f>
        <v>577815</v>
      </c>
      <c r="M53" s="25">
        <f t="shared" si="0"/>
        <v>17457815</v>
      </c>
      <c r="N53" s="119">
        <f>VLOOKUP(B53,RPT_BAO_HIEM!$B$5:$O$956,14,FALSE)</f>
        <v>577815</v>
      </c>
    </row>
    <row r="54" spans="1:14" ht="14.25">
      <c r="A54" s="36">
        <v>51</v>
      </c>
      <c r="B54" s="38">
        <f>GD_LCD_HS_LNS!B54</f>
        <v>10559</v>
      </c>
      <c r="C54" s="38" t="str">
        <f>GD_LCD_HS_LNS!C54</f>
        <v>Nguyễn Tiến Hiệp</v>
      </c>
      <c r="D54" s="38" t="str">
        <f>GD_LCD_HS_LNS!D54</f>
        <v>NV Kế hoạch</v>
      </c>
      <c r="E54" s="115"/>
      <c r="F54" s="115"/>
      <c r="G54" s="119">
        <f>VLOOKUP(B54,RPT_TIEN_AN_TRUA!$B$5:$I$957,8,FALSE)</f>
        <v>680000</v>
      </c>
      <c r="H54" s="41">
        <v>0</v>
      </c>
      <c r="I54" s="25">
        <f>VLOOKUP(B54,RPT_LNS_LUONG_CHE_DO!$B$5:$CJ$476,68,FALSE)*(DM_TI_LE!$C$25-100%)</f>
        <v>0</v>
      </c>
      <c r="J54" s="25">
        <f>VLOOKUP(B54,GD_CHUNG!$B$5:$L$912,10,FALSE)*DM_TI_LE!$F$21</f>
        <v>9000000</v>
      </c>
      <c r="K54" s="25">
        <f>VLOOKUP(B54,GD_CHUNG!$B$5:$L$912,11,FALSE)*DM_TI_LE!$F$22</f>
        <v>7200000</v>
      </c>
      <c r="L54" s="137">
        <f>VLOOKUP(B54,RPT_BAO_HIEM!$B$5:$O$600,14,FALSE)</f>
        <v>476070</v>
      </c>
      <c r="M54" s="25">
        <f t="shared" si="0"/>
        <v>17356070</v>
      </c>
      <c r="N54" s="119">
        <f>VLOOKUP(B54,RPT_BAO_HIEM!$B$5:$O$956,14,FALSE)</f>
        <v>476070</v>
      </c>
    </row>
    <row r="55" spans="1:14" ht="14.25">
      <c r="A55" s="36">
        <v>52</v>
      </c>
      <c r="B55" s="38">
        <f>GD_LCD_HS_LNS!B55</f>
        <v>10594</v>
      </c>
      <c r="C55" s="38" t="str">
        <f>GD_LCD_HS_LNS!C55</f>
        <v>Lê Thị Thu Huyền</v>
      </c>
      <c r="D55" s="38" t="str">
        <f>GD_LCD_HS_LNS!D55</f>
        <v>NV Kế hoạch</v>
      </c>
      <c r="E55" s="115"/>
      <c r="F55" s="115"/>
      <c r="G55" s="119">
        <f>VLOOKUP(B55,RPT_TIEN_AN_TRUA!$B$5:$I$957,8,FALSE)</f>
        <v>680000</v>
      </c>
      <c r="H55" s="41">
        <v>0</v>
      </c>
      <c r="I55" s="25">
        <f>VLOOKUP(B55,RPT_LNS_LUONG_CHE_DO!$B$5:$CJ$476,68,FALSE)*(DM_TI_LE!$C$25-100%)</f>
        <v>0</v>
      </c>
      <c r="J55" s="25">
        <f>VLOOKUP(B55,GD_CHUNG!$B$5:$L$912,10,FALSE)*DM_TI_LE!$F$21</f>
        <v>9000000</v>
      </c>
      <c r="K55" s="25">
        <f>VLOOKUP(B55,GD_CHUNG!$B$5:$L$912,11,FALSE)*DM_TI_LE!$F$22</f>
        <v>0</v>
      </c>
      <c r="L55" s="137">
        <f>VLOOKUP(B55,RPT_BAO_HIEM!$B$5:$O$600,14,FALSE)</f>
        <v>366240</v>
      </c>
      <c r="M55" s="25">
        <f t="shared" si="0"/>
        <v>10046240</v>
      </c>
      <c r="N55" s="119">
        <f>VLOOKUP(B55,RPT_BAO_HIEM!$B$5:$O$956,14,FALSE)</f>
        <v>366240</v>
      </c>
    </row>
    <row r="56" spans="1:14" ht="14.25">
      <c r="A56" s="36">
        <v>53</v>
      </c>
      <c r="B56" s="38">
        <f>GD_LCD_HS_LNS!B56</f>
        <v>11146</v>
      </c>
      <c r="C56" s="38" t="str">
        <f>GD_LCD_HS_LNS!C56</f>
        <v>Trần Việt Phương</v>
      </c>
      <c r="D56" s="38" t="str">
        <f>GD_LCD_HS_LNS!D56</f>
        <v>NV Kế hoạch</v>
      </c>
      <c r="E56" s="115"/>
      <c r="F56" s="115"/>
      <c r="G56" s="119">
        <f>VLOOKUP(B56,RPT_TIEN_AN_TRUA!$B$5:$I$957,8,FALSE)</f>
        <v>680000</v>
      </c>
      <c r="H56" s="41">
        <v>0</v>
      </c>
      <c r="I56" s="25">
        <f>VLOOKUP(B56,RPT_LNS_LUONG_CHE_DO!$B$5:$CJ$476,68,FALSE)*(DM_TI_LE!$C$25-100%)</f>
        <v>0</v>
      </c>
      <c r="J56" s="25">
        <f>VLOOKUP(B56,GD_CHUNG!$B$5:$L$912,10,FALSE)*DM_TI_LE!$F$21</f>
        <v>9000000</v>
      </c>
      <c r="K56" s="25">
        <f>VLOOKUP(B56,GD_CHUNG!$B$5:$L$912,11,FALSE)*DM_TI_LE!$F$22</f>
        <v>7200000</v>
      </c>
      <c r="L56" s="137">
        <f>VLOOKUP(B56,RPT_BAO_HIEM!$B$5:$O$600,14,FALSE)</f>
        <v>366240</v>
      </c>
      <c r="M56" s="25">
        <f t="shared" si="0"/>
        <v>17246240</v>
      </c>
      <c r="N56" s="119">
        <f>VLOOKUP(B56,RPT_BAO_HIEM!$B$5:$O$956,14,FALSE)</f>
        <v>366240</v>
      </c>
    </row>
    <row r="57" spans="1:14" ht="14.25">
      <c r="A57" s="36">
        <v>54</v>
      </c>
      <c r="B57" s="38">
        <f>GD_LCD_HS_LNS!B57</f>
        <v>10623</v>
      </c>
      <c r="C57" s="38" t="str">
        <f>GD_LCD_HS_LNS!C57</f>
        <v>Bùi Đức Hưng</v>
      </c>
      <c r="D57" s="38" t="str">
        <f>GD_LCD_HS_LNS!D57</f>
        <v>NV Marketing</v>
      </c>
      <c r="E57" s="115"/>
      <c r="F57" s="115"/>
      <c r="G57" s="119">
        <f>VLOOKUP(B57,RPT_TIEN_AN_TRUA!$B$5:$I$957,8,FALSE)</f>
        <v>680000</v>
      </c>
      <c r="H57" s="41">
        <v>0</v>
      </c>
      <c r="I57" s="25">
        <f>VLOOKUP(B57,RPT_LNS_LUONG_CHE_DO!$B$5:$CJ$476,68,FALSE)*(DM_TI_LE!$C$25-100%)</f>
        <v>0</v>
      </c>
      <c r="J57" s="25">
        <f>VLOOKUP(B57,GD_CHUNG!$B$5:$L$912,10,FALSE)*DM_TI_LE!$F$21</f>
        <v>9000000</v>
      </c>
      <c r="K57" s="25">
        <f>VLOOKUP(B57,GD_CHUNG!$B$5:$L$912,11,FALSE)*DM_TI_LE!$F$22</f>
        <v>3600000</v>
      </c>
      <c r="L57" s="137">
        <f>VLOOKUP(B57,RPT_BAO_HIEM!$B$5:$O$600,14,FALSE)</f>
        <v>476070</v>
      </c>
      <c r="M57" s="25">
        <f t="shared" si="0"/>
        <v>13756070</v>
      </c>
      <c r="N57" s="119">
        <f>VLOOKUP(B57,RPT_BAO_HIEM!$B$5:$O$956,14,FALSE)</f>
        <v>476070</v>
      </c>
    </row>
    <row r="58" spans="1:14" ht="14.25">
      <c r="A58" s="36">
        <v>55</v>
      </c>
      <c r="B58" s="38">
        <f>GD_LCD_HS_LNS!B58</f>
        <v>11129</v>
      </c>
      <c r="C58" s="38" t="str">
        <f>GD_LCD_HS_LNS!C58</f>
        <v>Nguyễn Văn Hiệp</v>
      </c>
      <c r="D58" s="38" t="str">
        <f>GD_LCD_HS_LNS!D58</f>
        <v>NV Tài liệu và HDCX</v>
      </c>
      <c r="E58" s="115"/>
      <c r="F58" s="115"/>
      <c r="G58" s="119">
        <f>VLOOKUP(B58,RPT_TIEN_AN_TRUA!$B$5:$I$957,8,FALSE)</f>
        <v>680000</v>
      </c>
      <c r="H58" s="41">
        <v>0</v>
      </c>
      <c r="I58" s="25">
        <f>VLOOKUP(B58,RPT_LNS_LUONG_CHE_DO!$B$5:$CJ$476,68,FALSE)*(DM_TI_LE!$C$25-100%)</f>
        <v>0</v>
      </c>
      <c r="J58" s="25">
        <f>VLOOKUP(B58,GD_CHUNG!$B$5:$L$912,10,FALSE)*DM_TI_LE!$F$21</f>
        <v>9000000</v>
      </c>
      <c r="K58" s="25">
        <f>VLOOKUP(B58,GD_CHUNG!$B$5:$L$912,11,FALSE)*DM_TI_LE!$F$22</f>
        <v>0</v>
      </c>
      <c r="L58" s="137">
        <f>VLOOKUP(B58,RPT_BAO_HIEM!$B$5:$O$600,14,FALSE)</f>
        <v>476070</v>
      </c>
      <c r="M58" s="25">
        <f t="shared" si="0"/>
        <v>10156070</v>
      </c>
      <c r="N58" s="119">
        <f>VLOOKUP(B58,RPT_BAO_HIEM!$B$5:$O$956,14,FALSE)</f>
        <v>476070</v>
      </c>
    </row>
    <row r="59" spans="1:14" ht="14.25">
      <c r="A59" s="36">
        <v>56</v>
      </c>
      <c r="B59" s="38">
        <f>GD_LCD_HS_LNS!B59</f>
        <v>10561</v>
      </c>
      <c r="C59" s="38" t="str">
        <f>GD_LCD_HS_LNS!C59</f>
        <v>Vũ Quảng Ba</v>
      </c>
      <c r="D59" s="38" t="str">
        <f>GD_LCD_HS_LNS!D59</f>
        <v>NV Thủ kho</v>
      </c>
      <c r="E59" s="115"/>
      <c r="F59" s="115"/>
      <c r="G59" s="119">
        <f>VLOOKUP(B59,RPT_TIEN_AN_TRUA!$B$5:$I$957,8,FALSE)</f>
        <v>680000</v>
      </c>
      <c r="H59" s="41">
        <v>0</v>
      </c>
      <c r="I59" s="25">
        <f>VLOOKUP(B59,RPT_LNS_LUONG_CHE_DO!$B$5:$CJ$476,68,FALSE)*(DM_TI_LE!$C$25-100%)</f>
        <v>0</v>
      </c>
      <c r="J59" s="25">
        <f>VLOOKUP(B59,GD_CHUNG!$B$5:$L$912,10,FALSE)*DM_TI_LE!$F$21</f>
        <v>9000000</v>
      </c>
      <c r="K59" s="25">
        <f>VLOOKUP(B59,GD_CHUNG!$B$5:$L$912,11,FALSE)*DM_TI_LE!$F$22</f>
        <v>3600000</v>
      </c>
      <c r="L59" s="137">
        <f>VLOOKUP(B59,RPT_BAO_HIEM!$B$5:$O$600,14,FALSE)</f>
        <v>396690</v>
      </c>
      <c r="M59" s="25">
        <f t="shared" si="0"/>
        <v>13676690</v>
      </c>
      <c r="N59" s="119">
        <f>VLOOKUP(B59,RPT_BAO_HIEM!$B$5:$O$956,14,FALSE)</f>
        <v>396690</v>
      </c>
    </row>
    <row r="60" spans="1:14" ht="14.25">
      <c r="A60" s="36">
        <v>57</v>
      </c>
      <c r="B60" s="38">
        <f>GD_LCD_HS_LNS!B60</f>
        <v>10784</v>
      </c>
      <c r="C60" s="38" t="str">
        <f>GD_LCD_HS_LNS!C60</f>
        <v>Lê Thị Thạch</v>
      </c>
      <c r="D60" s="38" t="str">
        <f>GD_LCD_HS_LNS!D60</f>
        <v>NV Thủ kho</v>
      </c>
      <c r="E60" s="115"/>
      <c r="F60" s="115"/>
      <c r="G60" s="119">
        <f>VLOOKUP(B60,RPT_TIEN_AN_TRUA!$B$5:$I$957,8,FALSE)</f>
        <v>680000</v>
      </c>
      <c r="H60" s="41">
        <v>0</v>
      </c>
      <c r="I60" s="25">
        <f>VLOOKUP(B60,RPT_LNS_LUONG_CHE_DO!$B$5:$CJ$476,68,FALSE)*(DM_TI_LE!$C$25-100%)</f>
        <v>0</v>
      </c>
      <c r="J60" s="25">
        <f>VLOOKUP(B60,GD_CHUNG!$B$5:$L$912,10,FALSE)*DM_TI_LE!$F$21</f>
        <v>9000000</v>
      </c>
      <c r="K60" s="25">
        <f>VLOOKUP(B60,GD_CHUNG!$B$5:$L$912,11,FALSE)*DM_TI_LE!$F$22</f>
        <v>3600000</v>
      </c>
      <c r="L60" s="137">
        <f>VLOOKUP(B60,RPT_BAO_HIEM!$B$5:$O$600,14,FALSE)</f>
        <v>366240</v>
      </c>
      <c r="M60" s="25">
        <f t="shared" si="0"/>
        <v>13646240</v>
      </c>
      <c r="N60" s="119">
        <f>VLOOKUP(B60,RPT_BAO_HIEM!$B$5:$O$956,14,FALSE)</f>
        <v>366240</v>
      </c>
    </row>
    <row r="61" spans="1:14" ht="14.25">
      <c r="A61" s="36">
        <v>58</v>
      </c>
      <c r="B61" s="38">
        <f>GD_LCD_HS_LNS!B61</f>
        <v>10558</v>
      </c>
      <c r="C61" s="38" t="str">
        <f>GD_LCD_HS_LNS!C61</f>
        <v>Vương Hoàng Linh</v>
      </c>
      <c r="D61" s="38" t="str">
        <f>GD_LCD_HS_LNS!D61</f>
        <v>Chuyên viên pháp lý</v>
      </c>
      <c r="E61" s="115"/>
      <c r="F61" s="115"/>
      <c r="G61" s="119">
        <f>VLOOKUP(B61,RPT_TIEN_AN_TRUA!$B$5:$I$957,8,FALSE)</f>
        <v>680000</v>
      </c>
      <c r="H61" s="41">
        <v>0</v>
      </c>
      <c r="I61" s="25">
        <f>VLOOKUP(B61,RPT_LNS_LUONG_CHE_DO!$B$5:$CJ$476,68,FALSE)*(DM_TI_LE!$C$25-100%)</f>
        <v>0</v>
      </c>
      <c r="J61" s="25">
        <f>VLOOKUP(B61,GD_CHUNG!$B$5:$L$912,10,FALSE)*DM_TI_LE!$F$21</f>
        <v>9000000</v>
      </c>
      <c r="K61" s="25">
        <f>VLOOKUP(B61,GD_CHUNG!$B$5:$L$912,11,FALSE)*DM_TI_LE!$F$22</f>
        <v>3600000</v>
      </c>
      <c r="L61" s="137">
        <f>VLOOKUP(B61,RPT_BAO_HIEM!$B$5:$O$600,14,FALSE)</f>
        <v>476070</v>
      </c>
      <c r="M61" s="25">
        <f t="shared" si="0"/>
        <v>13756070</v>
      </c>
      <c r="N61" s="119">
        <f>VLOOKUP(B61,RPT_BAO_HIEM!$B$5:$O$956,14,FALSE)</f>
        <v>476070</v>
      </c>
    </row>
    <row r="62" spans="1:14" ht="14.25">
      <c r="A62" s="36">
        <v>59</v>
      </c>
      <c r="B62" s="38">
        <f>GD_LCD_HS_LNS!B62</f>
        <v>10564</v>
      </c>
      <c r="C62" s="38" t="str">
        <f>GD_LCD_HS_LNS!C62</f>
        <v>Nguyễn Thị Quỳnh Anh</v>
      </c>
      <c r="D62" s="38" t="str">
        <f>GD_LCD_HS_LNS!D62</f>
        <v>Nv Thống kê</v>
      </c>
      <c r="E62" s="115"/>
      <c r="F62" s="115"/>
      <c r="G62" s="119">
        <f>VLOOKUP(B62,RPT_TIEN_AN_TRUA!$B$5:$I$957,8,FALSE)</f>
        <v>587272.72727272729</v>
      </c>
      <c r="H62" s="41">
        <v>0</v>
      </c>
      <c r="I62" s="25">
        <f>VLOOKUP(B62,RPT_LNS_LUONG_CHE_DO!$B$5:$CJ$476,68,FALSE)*(DM_TI_LE!$C$25-100%)</f>
        <v>0</v>
      </c>
      <c r="J62" s="25">
        <f>VLOOKUP(B62,GD_CHUNG!$B$5:$L$912,10,FALSE)*DM_TI_LE!$F$21</f>
        <v>9000000</v>
      </c>
      <c r="K62" s="25">
        <f>VLOOKUP(B62,GD_CHUNG!$B$5:$L$912,11,FALSE)*DM_TI_LE!$F$22</f>
        <v>7200000</v>
      </c>
      <c r="L62" s="137">
        <f>VLOOKUP(B62,RPT_BAO_HIEM!$B$5:$O$600,14,FALSE)</f>
        <v>366240</v>
      </c>
      <c r="M62" s="25">
        <f t="shared" si="0"/>
        <v>17153512.727272727</v>
      </c>
      <c r="N62" s="119">
        <f>VLOOKUP(B62,RPT_BAO_HIEM!$B$5:$O$956,14,FALSE)</f>
        <v>366240</v>
      </c>
    </row>
    <row r="63" spans="1:14" ht="14.25">
      <c r="A63" s="36">
        <v>60</v>
      </c>
      <c r="B63" s="38">
        <f>GD_LCD_HS_LNS!B63</f>
        <v>10641</v>
      </c>
      <c r="C63" s="38" t="str">
        <f>GD_LCD_HS_LNS!C63</f>
        <v>Nguyễn Kim Oanh</v>
      </c>
      <c r="D63" s="38" t="str">
        <f>GD_LCD_HS_LNS!D63</f>
        <v>Trưởng phòng</v>
      </c>
      <c r="E63" s="115"/>
      <c r="F63" s="115"/>
      <c r="G63" s="119">
        <f>VLOOKUP(B63,RPT_TIEN_AN_TRUA!$B$5:$I$957,8,FALSE)</f>
        <v>680000</v>
      </c>
      <c r="H63" s="41">
        <v>0</v>
      </c>
      <c r="I63" s="25">
        <f>VLOOKUP(B63,RPT_LNS_LUONG_CHE_DO!$B$5:$CJ$476,68,FALSE)*(DM_TI_LE!$C$25-100%)</f>
        <v>0</v>
      </c>
      <c r="J63" s="25">
        <f>VLOOKUP(B63,GD_CHUNG!$B$5:$L$912,10,FALSE)*DM_TI_LE!$F$21</f>
        <v>9000000</v>
      </c>
      <c r="K63" s="25">
        <f>VLOOKUP(B63,GD_CHUNG!$B$5:$L$912,11,FALSE)*DM_TI_LE!$F$22</f>
        <v>7200000</v>
      </c>
      <c r="L63" s="137">
        <f>VLOOKUP(B63,RPT_BAO_HIEM!$B$5:$O$600,14,FALSE)</f>
        <v>577815</v>
      </c>
      <c r="M63" s="25">
        <f t="shared" si="0"/>
        <v>17457815</v>
      </c>
      <c r="N63" s="119">
        <f>VLOOKUP(B63,RPT_BAO_HIEM!$B$5:$O$956,14,FALSE)</f>
        <v>577815</v>
      </c>
    </row>
    <row r="64" spans="1:14" ht="14.25">
      <c r="A64" s="36">
        <v>61</v>
      </c>
      <c r="B64" s="38">
        <f>GD_LCD_HS_LNS!B64</f>
        <v>10640</v>
      </c>
      <c r="C64" s="38" t="str">
        <f>GD_LCD_HS_LNS!C64</f>
        <v>Trần Phương Dung</v>
      </c>
      <c r="D64" s="38" t="str">
        <f>GD_LCD_HS_LNS!D64</f>
        <v>Phó Trưởng Phòng</v>
      </c>
      <c r="E64" s="115"/>
      <c r="F64" s="115"/>
      <c r="G64" s="119">
        <f>VLOOKUP(B64,RPT_TIEN_AN_TRUA!$B$5:$I$957,8,FALSE)</f>
        <v>680000</v>
      </c>
      <c r="H64" s="41">
        <v>0</v>
      </c>
      <c r="I64" s="25">
        <f>VLOOKUP(B64,RPT_LNS_LUONG_CHE_DO!$B$5:$CJ$476,68,FALSE)*(DM_TI_LE!$C$25-100%)</f>
        <v>0</v>
      </c>
      <c r="J64" s="25">
        <f>VLOOKUP(B64,GD_CHUNG!$B$5:$L$912,10,FALSE)*DM_TI_LE!$F$21</f>
        <v>9000000</v>
      </c>
      <c r="K64" s="25">
        <f>VLOOKUP(B64,GD_CHUNG!$B$5:$L$912,11,FALSE)*DM_TI_LE!$F$22</f>
        <v>10800000</v>
      </c>
      <c r="L64" s="137">
        <f>VLOOKUP(B64,RPT_BAO_HIEM!$B$5:$O$600,14,FALSE)</f>
        <v>557445</v>
      </c>
      <c r="M64" s="25">
        <f t="shared" si="0"/>
        <v>21037445</v>
      </c>
      <c r="N64" s="119">
        <f>VLOOKUP(B64,RPT_BAO_HIEM!$B$5:$O$956,14,FALSE)</f>
        <v>557445</v>
      </c>
    </row>
    <row r="65" spans="1:14" ht="14.25">
      <c r="A65" s="36">
        <v>62</v>
      </c>
      <c r="B65" s="38">
        <f>GD_LCD_HS_LNS!B65</f>
        <v>10629</v>
      </c>
      <c r="C65" s="38" t="str">
        <f>GD_LCD_HS_LNS!C65</f>
        <v>Nguyễn Thị Cúc</v>
      </c>
      <c r="D65" s="38" t="str">
        <f>GD_LCD_HS_LNS!D65</f>
        <v>Đội trưởng</v>
      </c>
      <c r="E65" s="115"/>
      <c r="F65" s="115"/>
      <c r="G65" s="119">
        <f>VLOOKUP(B65,RPT_TIEN_AN_TRUA!$B$5:$I$957,8,FALSE)</f>
        <v>0</v>
      </c>
      <c r="H65" s="41">
        <v>0</v>
      </c>
      <c r="I65" s="25">
        <f>VLOOKUP(B65,RPT_LNS_LUONG_CHE_DO!$B$5:$CJ$476,68,FALSE)*(DM_TI_LE!$C$25-100%)</f>
        <v>0</v>
      </c>
      <c r="J65" s="25">
        <f>VLOOKUP(B65,GD_CHUNG!$B$5:$L$912,10,FALSE)*DM_TI_LE!$F$21</f>
        <v>9000000</v>
      </c>
      <c r="K65" s="25">
        <f>VLOOKUP(B65,GD_CHUNG!$B$5:$L$912,11,FALSE)*DM_TI_LE!$F$22</f>
        <v>3600000</v>
      </c>
      <c r="L65" s="137">
        <f>VLOOKUP(B65,RPT_BAO_HIEM!$B$5:$O$600,14,FALSE)</f>
        <v>0</v>
      </c>
      <c r="M65" s="25">
        <f t="shared" si="0"/>
        <v>12600000</v>
      </c>
      <c r="N65" s="119">
        <f>VLOOKUP(B65,RPT_BAO_HIEM!$B$5:$O$956,14,FALSE)</f>
        <v>0</v>
      </c>
    </row>
    <row r="66" spans="1:14" ht="14.25">
      <c r="A66" s="36">
        <v>63</v>
      </c>
      <c r="B66" s="38">
        <f>GD_LCD_HS_LNS!B66</f>
        <v>10628</v>
      </c>
      <c r="C66" s="38" t="str">
        <f>GD_LCD_HS_LNS!C66</f>
        <v>Nguyễn Thị Thu Hà</v>
      </c>
      <c r="D66" s="38" t="str">
        <f>GD_LCD_HS_LNS!D66</f>
        <v>Phó đội trưởng</v>
      </c>
      <c r="E66" s="115"/>
      <c r="F66" s="115"/>
      <c r="G66" s="119">
        <f>VLOOKUP(B66,RPT_TIEN_AN_TRUA!$B$5:$I$957,8,FALSE)</f>
        <v>680000</v>
      </c>
      <c r="H66" s="41">
        <v>0</v>
      </c>
      <c r="I66" s="25">
        <f>VLOOKUP(B66,RPT_LNS_LUONG_CHE_DO!$B$5:$CJ$476,68,FALSE)*(DM_TI_LE!$C$25-100%)</f>
        <v>0</v>
      </c>
      <c r="J66" s="25">
        <f>VLOOKUP(B66,GD_CHUNG!$B$5:$L$912,10,FALSE)*DM_TI_LE!$F$21</f>
        <v>9000000</v>
      </c>
      <c r="K66" s="25">
        <f>VLOOKUP(B66,GD_CHUNG!$B$5:$L$912,11,FALSE)*DM_TI_LE!$F$22</f>
        <v>3600000</v>
      </c>
      <c r="L66" s="137">
        <f>VLOOKUP(B66,RPT_BAO_HIEM!$B$5:$O$600,14,FALSE)</f>
        <v>516705</v>
      </c>
      <c r="M66" s="25">
        <f t="shared" si="0"/>
        <v>13796705</v>
      </c>
      <c r="N66" s="119">
        <f>VLOOKUP(B66,RPT_BAO_HIEM!$B$5:$O$956,14,FALSE)</f>
        <v>516705</v>
      </c>
    </row>
    <row r="67" spans="1:14" ht="14.25">
      <c r="A67" s="36">
        <v>64</v>
      </c>
      <c r="B67" s="38">
        <f>GD_LCD_HS_LNS!B67</f>
        <v>12555</v>
      </c>
      <c r="C67" s="38" t="str">
        <f>GD_LCD_HS_LNS!C67</f>
        <v>Đinh Thanh Ngân</v>
      </c>
      <c r="D67" s="38" t="str">
        <f>GD_LCD_HS_LNS!D67</f>
        <v>Nhân viên phục vụ hành khách hàng hóa</v>
      </c>
      <c r="E67" s="115"/>
      <c r="F67" s="115"/>
      <c r="G67" s="119">
        <f>VLOOKUP(B67,RPT_TIEN_AN_TRUA!$B$5:$I$957,8,FALSE)</f>
        <v>680000</v>
      </c>
      <c r="H67" s="41">
        <v>0</v>
      </c>
      <c r="I67" s="25">
        <f>VLOOKUP(B67,RPT_LNS_LUONG_CHE_DO!$B$5:$CJ$476,68,FALSE)*(DM_TI_LE!$C$25-100%)</f>
        <v>0</v>
      </c>
      <c r="J67" s="25">
        <f>VLOOKUP(B67,GD_CHUNG!$B$5:$L$912,10,FALSE)*DM_TI_LE!$F$21</f>
        <v>9000000</v>
      </c>
      <c r="K67" s="25">
        <f>VLOOKUP(B67,GD_CHUNG!$B$5:$L$912,11,FALSE)*DM_TI_LE!$F$22</f>
        <v>0</v>
      </c>
      <c r="L67" s="137">
        <f>VLOOKUP(B67,RPT_BAO_HIEM!$B$5:$O$600,14,FALSE)</f>
        <v>406875</v>
      </c>
      <c r="M67" s="25">
        <f t="shared" si="0"/>
        <v>10086875</v>
      </c>
      <c r="N67" s="119">
        <f>VLOOKUP(B67,RPT_BAO_HIEM!$B$5:$O$956,14,FALSE)</f>
        <v>406875</v>
      </c>
    </row>
    <row r="68" spans="1:14" ht="14.25">
      <c r="A68" s="36">
        <v>65</v>
      </c>
      <c r="B68" s="38">
        <f>GD_LCD_HS_LNS!B68</f>
        <v>12561</v>
      </c>
      <c r="C68" s="38" t="str">
        <f>GD_LCD_HS_LNS!C68</f>
        <v>Lê Thị Hồng Vân</v>
      </c>
      <c r="D68" s="38" t="str">
        <f>GD_LCD_HS_LNS!D68</f>
        <v>Nhân viên phục vụ hành khách hàng hóa</v>
      </c>
      <c r="E68" s="115"/>
      <c r="F68" s="115"/>
      <c r="G68" s="119">
        <f>VLOOKUP(B68,RPT_TIEN_AN_TRUA!$B$5:$I$957,8,FALSE)</f>
        <v>680000</v>
      </c>
      <c r="H68" s="41">
        <v>0</v>
      </c>
      <c r="I68" s="25">
        <f>VLOOKUP(B68,RPT_LNS_LUONG_CHE_DO!$B$5:$CJ$476,68,FALSE)*(DM_TI_LE!$C$25-100%)</f>
        <v>0</v>
      </c>
      <c r="J68" s="25">
        <f>VLOOKUP(B68,GD_CHUNG!$B$5:$L$912,10,FALSE)*DM_TI_LE!$F$21</f>
        <v>9000000</v>
      </c>
      <c r="K68" s="25">
        <f>VLOOKUP(B68,GD_CHUNG!$B$5:$L$912,11,FALSE)*DM_TI_LE!$F$22</f>
        <v>0</v>
      </c>
      <c r="L68" s="137">
        <f>VLOOKUP(B68,RPT_BAO_HIEM!$B$5:$O$600,14,FALSE)</f>
        <v>406875</v>
      </c>
      <c r="M68" s="25">
        <f t="shared" si="0"/>
        <v>10086875</v>
      </c>
      <c r="N68" s="119">
        <f>VLOOKUP(B68,RPT_BAO_HIEM!$B$5:$O$956,14,FALSE)</f>
        <v>406875</v>
      </c>
    </row>
    <row r="69" spans="1:14" ht="14.25">
      <c r="A69" s="36">
        <v>66</v>
      </c>
      <c r="B69" s="38">
        <f>GD_LCD_HS_LNS!B69</f>
        <v>12564</v>
      </c>
      <c r="C69" s="38" t="str">
        <f>GD_LCD_HS_LNS!C69</f>
        <v>Đặng Thị Thu Hà</v>
      </c>
      <c r="D69" s="38" t="str">
        <f>GD_LCD_HS_LNS!D69</f>
        <v>Nhân viên phục vụ hành khách hàng hóa</v>
      </c>
      <c r="E69" s="115"/>
      <c r="F69" s="115"/>
      <c r="G69" s="119">
        <f>VLOOKUP(B69,RPT_TIEN_AN_TRUA!$B$5:$I$957,8,FALSE)</f>
        <v>680000</v>
      </c>
      <c r="H69" s="41">
        <v>0</v>
      </c>
      <c r="I69" s="25">
        <f>VLOOKUP(B69,RPT_LNS_LUONG_CHE_DO!$B$5:$CJ$476,68,FALSE)*(DM_TI_LE!$C$25-100%)</f>
        <v>0</v>
      </c>
      <c r="J69" s="25">
        <f>VLOOKUP(B69,GD_CHUNG!$B$5:$L$912,10,FALSE)*DM_TI_LE!$F$21</f>
        <v>9000000</v>
      </c>
      <c r="K69" s="25">
        <f>VLOOKUP(B69,GD_CHUNG!$B$5:$L$912,11,FALSE)*DM_TI_LE!$F$22</f>
        <v>0</v>
      </c>
      <c r="L69" s="137">
        <f>VLOOKUP(B69,RPT_BAO_HIEM!$B$5:$O$600,14,FALSE)</f>
        <v>406875</v>
      </c>
      <c r="M69" s="25">
        <f t="shared" si="0"/>
        <v>10086875</v>
      </c>
      <c r="N69" s="119">
        <f>VLOOKUP(B69,RPT_BAO_HIEM!$B$5:$O$956,14,FALSE)</f>
        <v>406875</v>
      </c>
    </row>
    <row r="70" spans="1:14" ht="14.25">
      <c r="A70" s="36">
        <v>67</v>
      </c>
      <c r="B70" s="38">
        <f>GD_LCD_HS_LNS!B70</f>
        <v>12569</v>
      </c>
      <c r="C70" s="38" t="str">
        <f>GD_LCD_HS_LNS!C70</f>
        <v>Cấn Hà An</v>
      </c>
      <c r="D70" s="38" t="str">
        <f>GD_LCD_HS_LNS!D70</f>
        <v>Nhân viên phục vụ hành khách hàng hóa</v>
      </c>
      <c r="E70" s="115"/>
      <c r="F70" s="115"/>
      <c r="G70" s="119">
        <f>VLOOKUP(B70,RPT_TIEN_AN_TRUA!$B$5:$I$957,8,FALSE)</f>
        <v>680000</v>
      </c>
      <c r="H70" s="41">
        <v>0</v>
      </c>
      <c r="I70" s="25">
        <f>VLOOKUP(B70,RPT_LNS_LUONG_CHE_DO!$B$5:$CJ$476,68,FALSE)*(DM_TI_LE!$C$25-100%)</f>
        <v>0</v>
      </c>
      <c r="J70" s="25">
        <f>VLOOKUP(B70,GD_CHUNG!$B$5:$L$912,10,FALSE)*DM_TI_LE!$F$21</f>
        <v>9000000</v>
      </c>
      <c r="K70" s="25">
        <f>VLOOKUP(B70,GD_CHUNG!$B$5:$L$912,11,FALSE)*DM_TI_LE!$F$22</f>
        <v>0</v>
      </c>
      <c r="L70" s="137">
        <f>VLOOKUP(B70,RPT_BAO_HIEM!$B$5:$O$600,14,FALSE)</f>
        <v>406875</v>
      </c>
      <c r="M70" s="25">
        <f t="shared" si="0"/>
        <v>10086875</v>
      </c>
      <c r="N70" s="119">
        <f>VLOOKUP(B70,RPT_BAO_HIEM!$B$5:$O$956,14,FALSE)</f>
        <v>406875</v>
      </c>
    </row>
    <row r="71" spans="1:14" ht="14.25">
      <c r="A71" s="36">
        <v>68</v>
      </c>
      <c r="B71" s="38">
        <f>GD_LCD_HS_LNS!B71</f>
        <v>12570</v>
      </c>
      <c r="C71" s="38" t="str">
        <f>GD_LCD_HS_LNS!C71</f>
        <v>Nguyễn Hoàng Hải</v>
      </c>
      <c r="D71" s="38" t="str">
        <f>GD_LCD_HS_LNS!D71</f>
        <v>Nhân viên phục vụ hành khách hàng hóa</v>
      </c>
      <c r="E71" s="115"/>
      <c r="F71" s="115"/>
      <c r="G71" s="119">
        <f>VLOOKUP(B71,RPT_TIEN_AN_TRUA!$B$5:$I$957,8,FALSE)</f>
        <v>680000</v>
      </c>
      <c r="H71" s="41">
        <v>0</v>
      </c>
      <c r="I71" s="25">
        <f>VLOOKUP(B71,RPT_LNS_LUONG_CHE_DO!$B$5:$CJ$476,68,FALSE)*(DM_TI_LE!$C$25-100%)</f>
        <v>0</v>
      </c>
      <c r="J71" s="25">
        <f>VLOOKUP(B71,GD_CHUNG!$B$5:$L$912,10,FALSE)*DM_TI_LE!$F$21</f>
        <v>9000000</v>
      </c>
      <c r="K71" s="25">
        <f>VLOOKUP(B71,GD_CHUNG!$B$5:$L$912,11,FALSE)*DM_TI_LE!$F$22</f>
        <v>0</v>
      </c>
      <c r="L71" s="137">
        <f>VLOOKUP(B71,RPT_BAO_HIEM!$B$5:$O$600,14,FALSE)</f>
        <v>406875</v>
      </c>
      <c r="M71" s="25">
        <f t="shared" si="0"/>
        <v>10086875</v>
      </c>
      <c r="N71" s="119">
        <f>VLOOKUP(B71,RPT_BAO_HIEM!$B$5:$O$956,14,FALSE)</f>
        <v>406875</v>
      </c>
    </row>
    <row r="72" spans="1:14" ht="14.25">
      <c r="A72" s="36">
        <v>69</v>
      </c>
      <c r="B72" s="38">
        <f>GD_LCD_HS_LNS!B72</f>
        <v>13382</v>
      </c>
      <c r="C72" s="38" t="str">
        <f>GD_LCD_HS_LNS!C72</f>
        <v>Nguyễn Thị Bích Thảo</v>
      </c>
      <c r="D72" s="38" t="str">
        <f>GD_LCD_HS_LNS!D72</f>
        <v>Nhân viên phục vụ hành khách hàng hóa</v>
      </c>
      <c r="E72" s="115"/>
      <c r="F72" s="115"/>
      <c r="G72" s="119">
        <f>VLOOKUP(B72,RPT_TIEN_AN_TRUA!$B$5:$I$957,8,FALSE)</f>
        <v>680000</v>
      </c>
      <c r="H72" s="41">
        <v>0</v>
      </c>
      <c r="I72" s="25">
        <f>VLOOKUP(B72,RPT_LNS_LUONG_CHE_DO!$B$5:$CJ$476,68,FALSE)*(DM_TI_LE!$C$25-100%)</f>
        <v>0</v>
      </c>
      <c r="J72" s="25">
        <f>VLOOKUP(B72,GD_CHUNG!$B$5:$L$912,10,FALSE)*DM_TI_LE!$F$21</f>
        <v>9000000</v>
      </c>
      <c r="K72" s="25">
        <f>VLOOKUP(B72,GD_CHUNG!$B$5:$L$912,11,FALSE)*DM_TI_LE!$F$22</f>
        <v>0</v>
      </c>
      <c r="L72" s="137">
        <f>VLOOKUP(B72,RPT_BAO_HIEM!$B$5:$O$600,14,FALSE)</f>
        <v>406875</v>
      </c>
      <c r="M72" s="25">
        <f t="shared" si="0"/>
        <v>10086875</v>
      </c>
      <c r="N72" s="119">
        <f>VLOOKUP(B72,RPT_BAO_HIEM!$B$5:$O$956,14,FALSE)</f>
        <v>406875</v>
      </c>
    </row>
    <row r="73" spans="1:14" ht="14.25">
      <c r="A73" s="36">
        <v>70</v>
      </c>
      <c r="B73" s="38">
        <f>GD_LCD_HS_LNS!B73</f>
        <v>10570</v>
      </c>
      <c r="C73" s="38" t="str">
        <f>GD_LCD_HS_LNS!C73</f>
        <v>Phạm Anh Dũng</v>
      </c>
      <c r="D73" s="38" t="str">
        <f>GD_LCD_HS_LNS!D73</f>
        <v>NV PVHK</v>
      </c>
      <c r="E73" s="115"/>
      <c r="F73" s="115"/>
      <c r="G73" s="119">
        <f>VLOOKUP(B73,RPT_TIEN_AN_TRUA!$B$5:$I$957,8,FALSE)</f>
        <v>680000</v>
      </c>
      <c r="H73" s="41">
        <v>0</v>
      </c>
      <c r="I73" s="25">
        <f>VLOOKUP(B73,RPT_LNS_LUONG_CHE_DO!$B$5:$CJ$476,68,FALSE)*(DM_TI_LE!$C$25-100%)</f>
        <v>0</v>
      </c>
      <c r="J73" s="25">
        <f>VLOOKUP(B73,GD_CHUNG!$B$5:$L$912,10,FALSE)*DM_TI_LE!$F$21</f>
        <v>9000000</v>
      </c>
      <c r="K73" s="25">
        <f>VLOOKUP(B73,GD_CHUNG!$B$5:$L$912,11,FALSE)*DM_TI_LE!$F$22</f>
        <v>0</v>
      </c>
      <c r="L73" s="137">
        <f>VLOOKUP(B73,RPT_BAO_HIEM!$B$5:$O$600,14,FALSE)</f>
        <v>406875</v>
      </c>
      <c r="M73" s="25">
        <f t="shared" si="0"/>
        <v>10086875</v>
      </c>
      <c r="N73" s="119">
        <f>VLOOKUP(B73,RPT_BAO_HIEM!$B$5:$O$956,14,FALSE)</f>
        <v>406875</v>
      </c>
    </row>
    <row r="74" spans="1:14" ht="14.25">
      <c r="A74" s="36">
        <v>71</v>
      </c>
      <c r="B74" s="38">
        <f>GD_LCD_HS_LNS!B74</f>
        <v>10583</v>
      </c>
      <c r="C74" s="38" t="str">
        <f>GD_LCD_HS_LNS!C74</f>
        <v>Nguyễn Thanh Huy</v>
      </c>
      <c r="D74" s="38" t="str">
        <f>GD_LCD_HS_LNS!D74</f>
        <v>NV PVHK</v>
      </c>
      <c r="E74" s="115"/>
      <c r="F74" s="115"/>
      <c r="G74" s="119">
        <f>VLOOKUP(B74,RPT_TIEN_AN_TRUA!$B$5:$I$957,8,FALSE)</f>
        <v>680000</v>
      </c>
      <c r="H74" s="41">
        <v>0</v>
      </c>
      <c r="I74" s="25">
        <f>VLOOKUP(B74,RPT_LNS_LUONG_CHE_DO!$B$5:$CJ$476,68,FALSE)*(DM_TI_LE!$C$25-100%)</f>
        <v>0</v>
      </c>
      <c r="J74" s="25">
        <f>VLOOKUP(B74,GD_CHUNG!$B$5:$L$912,10,FALSE)*DM_TI_LE!$F$21</f>
        <v>9000000</v>
      </c>
      <c r="K74" s="25">
        <f>VLOOKUP(B74,GD_CHUNG!$B$5:$L$912,11,FALSE)*DM_TI_LE!$F$22</f>
        <v>3600000</v>
      </c>
      <c r="L74" s="137">
        <f>VLOOKUP(B74,RPT_BAO_HIEM!$B$5:$O$600,14,FALSE)</f>
        <v>406875</v>
      </c>
      <c r="M74" s="25">
        <f t="shared" si="0"/>
        <v>13686875</v>
      </c>
      <c r="N74" s="119">
        <f>VLOOKUP(B74,RPT_BAO_HIEM!$B$5:$O$956,14,FALSE)</f>
        <v>406875</v>
      </c>
    </row>
    <row r="75" spans="1:14" ht="14.25">
      <c r="A75" s="36">
        <v>72</v>
      </c>
      <c r="B75" s="38">
        <f>GD_LCD_HS_LNS!B75</f>
        <v>10585</v>
      </c>
      <c r="C75" s="38" t="str">
        <f>GD_LCD_HS_LNS!C75</f>
        <v>Nguyễn Thị Minh Thu</v>
      </c>
      <c r="D75" s="38" t="str">
        <f>GD_LCD_HS_LNS!D75</f>
        <v>NV PVHK</v>
      </c>
      <c r="E75" s="115"/>
      <c r="F75" s="115"/>
      <c r="G75" s="119">
        <f>VLOOKUP(B75,RPT_TIEN_AN_TRUA!$B$5:$I$957,8,FALSE)</f>
        <v>680000</v>
      </c>
      <c r="H75" s="41">
        <v>0</v>
      </c>
      <c r="I75" s="25">
        <f>VLOOKUP(B75,RPT_LNS_LUONG_CHE_DO!$B$5:$CJ$476,68,FALSE)*(DM_TI_LE!$C$25-100%)</f>
        <v>0</v>
      </c>
      <c r="J75" s="25">
        <f>VLOOKUP(B75,GD_CHUNG!$B$5:$L$912,10,FALSE)*DM_TI_LE!$F$21</f>
        <v>9000000</v>
      </c>
      <c r="K75" s="25">
        <f>VLOOKUP(B75,GD_CHUNG!$B$5:$L$912,11,FALSE)*DM_TI_LE!$F$22</f>
        <v>0</v>
      </c>
      <c r="L75" s="137">
        <f>VLOOKUP(B75,RPT_BAO_HIEM!$B$5:$O$600,14,FALSE)</f>
        <v>406875</v>
      </c>
      <c r="M75" s="25">
        <f t="shared" si="0"/>
        <v>10086875</v>
      </c>
      <c r="N75" s="119">
        <f>VLOOKUP(B75,RPT_BAO_HIEM!$B$5:$O$956,14,FALSE)</f>
        <v>406875</v>
      </c>
    </row>
    <row r="76" spans="1:14" ht="14.25">
      <c r="A76" s="36">
        <v>73</v>
      </c>
      <c r="B76" s="38">
        <f>GD_LCD_HS_LNS!B76</f>
        <v>10586</v>
      </c>
      <c r="C76" s="38" t="str">
        <f>GD_LCD_HS_LNS!C76</f>
        <v>Nguyễn Thu Hằng</v>
      </c>
      <c r="D76" s="38" t="str">
        <f>GD_LCD_HS_LNS!D76</f>
        <v>NV PVHK</v>
      </c>
      <c r="E76" s="115"/>
      <c r="F76" s="115"/>
      <c r="G76" s="119">
        <f>VLOOKUP(B76,RPT_TIEN_AN_TRUA!$B$5:$I$957,8,FALSE)</f>
        <v>680000</v>
      </c>
      <c r="H76" s="41">
        <v>0</v>
      </c>
      <c r="I76" s="25">
        <f>VLOOKUP(B76,RPT_LNS_LUONG_CHE_DO!$B$5:$CJ$476,68,FALSE)*(DM_TI_LE!$C$25-100%)</f>
        <v>0</v>
      </c>
      <c r="J76" s="25">
        <f>VLOOKUP(B76,GD_CHUNG!$B$5:$L$912,10,FALSE)*DM_TI_LE!$F$21</f>
        <v>9000000</v>
      </c>
      <c r="K76" s="25">
        <f>VLOOKUP(B76,GD_CHUNG!$B$5:$L$912,11,FALSE)*DM_TI_LE!$F$22</f>
        <v>7200000</v>
      </c>
      <c r="L76" s="137">
        <f>VLOOKUP(B76,RPT_BAO_HIEM!$B$5:$O$600,14,FALSE)</f>
        <v>406875</v>
      </c>
      <c r="M76" s="25">
        <f t="shared" si="0"/>
        <v>17286875</v>
      </c>
      <c r="N76" s="119">
        <f>VLOOKUP(B76,RPT_BAO_HIEM!$B$5:$O$956,14,FALSE)</f>
        <v>406875</v>
      </c>
    </row>
    <row r="77" spans="1:14" ht="14.25">
      <c r="A77" s="36">
        <v>74</v>
      </c>
      <c r="B77" s="38">
        <f>GD_LCD_HS_LNS!B77</f>
        <v>10600</v>
      </c>
      <c r="C77" s="38" t="str">
        <f>GD_LCD_HS_LNS!C77</f>
        <v>Nguyễn Thị Vân Anh</v>
      </c>
      <c r="D77" s="38" t="str">
        <f>GD_LCD_HS_LNS!D77</f>
        <v>NV PVHK</v>
      </c>
      <c r="E77" s="115"/>
      <c r="F77" s="115"/>
      <c r="G77" s="119">
        <f>VLOOKUP(B77,RPT_TIEN_AN_TRUA!$B$5:$I$957,8,FALSE)</f>
        <v>627692.30769230775</v>
      </c>
      <c r="H77" s="41">
        <v>0</v>
      </c>
      <c r="I77" s="25">
        <f>VLOOKUP(B77,RPT_LNS_LUONG_CHE_DO!$B$5:$CJ$476,68,FALSE)*(DM_TI_LE!$C$25-100%)</f>
        <v>0</v>
      </c>
      <c r="J77" s="25">
        <f>VLOOKUP(B77,GD_CHUNG!$B$5:$L$912,10,FALSE)*DM_TI_LE!$F$21</f>
        <v>9000000</v>
      </c>
      <c r="K77" s="25">
        <f>VLOOKUP(B77,GD_CHUNG!$B$5:$L$912,11,FALSE)*DM_TI_LE!$F$22</f>
        <v>0</v>
      </c>
      <c r="L77" s="137">
        <f>VLOOKUP(B77,RPT_BAO_HIEM!$B$5:$O$600,14,FALSE)</f>
        <v>406875</v>
      </c>
      <c r="M77" s="25">
        <f t="shared" si="0"/>
        <v>10034567.307692308</v>
      </c>
      <c r="N77" s="119">
        <f>VLOOKUP(B77,RPT_BAO_HIEM!$B$5:$O$956,14,FALSE)</f>
        <v>406875</v>
      </c>
    </row>
    <row r="78" spans="1:14" ht="14.25">
      <c r="A78" s="36">
        <v>75</v>
      </c>
      <c r="B78" s="38">
        <f>GD_LCD_HS_LNS!B78</f>
        <v>10601</v>
      </c>
      <c r="C78" s="38" t="str">
        <f>GD_LCD_HS_LNS!C78</f>
        <v>Phan Thị Hạnh</v>
      </c>
      <c r="D78" s="38" t="str">
        <f>GD_LCD_HS_LNS!D78</f>
        <v>NV PVHK</v>
      </c>
      <c r="E78" s="115"/>
      <c r="F78" s="115"/>
      <c r="G78" s="119">
        <f>VLOOKUP(B78,RPT_TIEN_AN_TRUA!$B$5:$I$957,8,FALSE)</f>
        <v>680000</v>
      </c>
      <c r="H78" s="41">
        <v>0</v>
      </c>
      <c r="I78" s="25">
        <f>VLOOKUP(B78,RPT_LNS_LUONG_CHE_DO!$B$5:$CJ$476,68,FALSE)*(DM_TI_LE!$C$25-100%)</f>
        <v>0</v>
      </c>
      <c r="J78" s="25">
        <f>VLOOKUP(B78,GD_CHUNG!$B$5:$L$912,10,FALSE)*DM_TI_LE!$F$21</f>
        <v>9000000</v>
      </c>
      <c r="K78" s="25">
        <f>VLOOKUP(B78,GD_CHUNG!$B$5:$L$912,11,FALSE)*DM_TI_LE!$F$22</f>
        <v>3600000</v>
      </c>
      <c r="L78" s="137">
        <f>VLOOKUP(B78,RPT_BAO_HIEM!$B$5:$O$600,14,FALSE)</f>
        <v>406875</v>
      </c>
      <c r="M78" s="25">
        <f t="shared" si="0"/>
        <v>13686875</v>
      </c>
      <c r="N78" s="119">
        <f>VLOOKUP(B78,RPT_BAO_HIEM!$B$5:$O$956,14,FALSE)</f>
        <v>406875</v>
      </c>
    </row>
    <row r="79" spans="1:14" ht="14.25">
      <c r="A79" s="36">
        <v>76</v>
      </c>
      <c r="B79" s="38">
        <f>GD_LCD_HS_LNS!B79</f>
        <v>10608</v>
      </c>
      <c r="C79" s="38" t="str">
        <f>GD_LCD_HS_LNS!C79</f>
        <v>Nguyễn Thị Hương</v>
      </c>
      <c r="D79" s="38" t="str">
        <f>GD_LCD_HS_LNS!D79</f>
        <v>NV PVHK</v>
      </c>
      <c r="E79" s="115"/>
      <c r="F79" s="115"/>
      <c r="G79" s="119">
        <f>VLOOKUP(B79,RPT_TIEN_AN_TRUA!$B$5:$I$957,8,FALSE)</f>
        <v>680000</v>
      </c>
      <c r="H79" s="41">
        <v>0</v>
      </c>
      <c r="I79" s="25">
        <f>VLOOKUP(B79,RPT_LNS_LUONG_CHE_DO!$B$5:$CJ$476,68,FALSE)*(DM_TI_LE!$C$25-100%)</f>
        <v>0</v>
      </c>
      <c r="J79" s="25">
        <f>VLOOKUP(B79,GD_CHUNG!$B$5:$L$912,10,FALSE)*DM_TI_LE!$F$21</f>
        <v>9000000</v>
      </c>
      <c r="K79" s="25">
        <f>VLOOKUP(B79,GD_CHUNG!$B$5:$L$912,11,FALSE)*DM_TI_LE!$F$22</f>
        <v>3600000</v>
      </c>
      <c r="L79" s="137">
        <f>VLOOKUP(B79,RPT_BAO_HIEM!$B$5:$O$600,14,FALSE)</f>
        <v>406875</v>
      </c>
      <c r="M79" s="25">
        <f t="shared" si="0"/>
        <v>13686875</v>
      </c>
      <c r="N79" s="119">
        <f>VLOOKUP(B79,RPT_BAO_HIEM!$B$5:$O$956,14,FALSE)</f>
        <v>406875</v>
      </c>
    </row>
    <row r="80" spans="1:14" ht="14.25">
      <c r="A80" s="36">
        <v>77</v>
      </c>
      <c r="B80" s="38">
        <f>GD_LCD_HS_LNS!B80</f>
        <v>10624</v>
      </c>
      <c r="C80" s="38" t="str">
        <f>GD_LCD_HS_LNS!C80</f>
        <v>Nguyễn Huyền Trang</v>
      </c>
      <c r="D80" s="38" t="str">
        <f>GD_LCD_HS_LNS!D80</f>
        <v>NV PVHK</v>
      </c>
      <c r="E80" s="115"/>
      <c r="F80" s="115"/>
      <c r="G80" s="119">
        <f>VLOOKUP(B80,RPT_TIEN_AN_TRUA!$B$5:$I$957,8,FALSE)</f>
        <v>0</v>
      </c>
      <c r="H80" s="41">
        <v>0</v>
      </c>
      <c r="I80" s="25">
        <f>VLOOKUP(B80,RPT_LNS_LUONG_CHE_DO!$B$5:$CJ$476,68,FALSE)*(DM_TI_LE!$C$25-100%)</f>
        <v>0</v>
      </c>
      <c r="J80" s="25">
        <f>VLOOKUP(B80,GD_CHUNG!$B$5:$L$912,10,FALSE)*DM_TI_LE!$F$21</f>
        <v>9000000</v>
      </c>
      <c r="K80" s="25">
        <f>VLOOKUP(B80,GD_CHUNG!$B$5:$L$912,11,FALSE)*DM_TI_LE!$F$22</f>
        <v>3600000</v>
      </c>
      <c r="L80" s="137">
        <f>VLOOKUP(B80,RPT_BAO_HIEM!$B$5:$O$600,14,FALSE)</f>
        <v>0</v>
      </c>
      <c r="M80" s="25">
        <f t="shared" si="0"/>
        <v>12600000</v>
      </c>
      <c r="N80" s="119">
        <f>VLOOKUP(B80,RPT_BAO_HIEM!$B$5:$O$956,14,FALSE)</f>
        <v>0</v>
      </c>
    </row>
    <row r="81" spans="1:14" ht="14.25">
      <c r="A81" s="36">
        <v>78</v>
      </c>
      <c r="B81" s="38">
        <f>GD_LCD_HS_LNS!B81</f>
        <v>10625</v>
      </c>
      <c r="C81" s="38" t="str">
        <f>GD_LCD_HS_LNS!C81</f>
        <v>Vương Thị Thanh Nhàn</v>
      </c>
      <c r="D81" s="38" t="str">
        <f>GD_LCD_HS_LNS!D81</f>
        <v>NV PVHK</v>
      </c>
      <c r="E81" s="115"/>
      <c r="F81" s="115"/>
      <c r="G81" s="119">
        <f>VLOOKUP(B81,RPT_TIEN_AN_TRUA!$B$5:$I$957,8,FALSE)</f>
        <v>680000</v>
      </c>
      <c r="H81" s="41">
        <v>0</v>
      </c>
      <c r="I81" s="25">
        <f>VLOOKUP(B81,RPT_LNS_LUONG_CHE_DO!$B$5:$CJ$476,68,FALSE)*(DM_TI_LE!$C$25-100%)</f>
        <v>0</v>
      </c>
      <c r="J81" s="25">
        <f>VLOOKUP(B81,GD_CHUNG!$B$5:$L$912,10,FALSE)*DM_TI_LE!$F$21</f>
        <v>9000000</v>
      </c>
      <c r="K81" s="25">
        <f>VLOOKUP(B81,GD_CHUNG!$B$5:$L$912,11,FALSE)*DM_TI_LE!$F$22</f>
        <v>3600000</v>
      </c>
      <c r="L81" s="137">
        <f>VLOOKUP(B81,RPT_BAO_HIEM!$B$5:$O$600,14,FALSE)</f>
        <v>406875</v>
      </c>
      <c r="M81" s="25">
        <f t="shared" si="0"/>
        <v>13686875</v>
      </c>
      <c r="N81" s="119">
        <f>VLOOKUP(B81,RPT_BAO_HIEM!$B$5:$O$956,14,FALSE)</f>
        <v>406875</v>
      </c>
    </row>
    <row r="82" spans="1:14" ht="14.25">
      <c r="A82" s="36">
        <v>79</v>
      </c>
      <c r="B82" s="38">
        <f>GD_LCD_HS_LNS!B82</f>
        <v>10633</v>
      </c>
      <c r="C82" s="38" t="str">
        <f>GD_LCD_HS_LNS!C82</f>
        <v>Quàng Thị Phúc</v>
      </c>
      <c r="D82" s="38" t="str">
        <f>GD_LCD_HS_LNS!D82</f>
        <v>NV PVHK</v>
      </c>
      <c r="E82" s="115"/>
      <c r="F82" s="115"/>
      <c r="G82" s="119">
        <f>VLOOKUP(B82,RPT_TIEN_AN_TRUA!$B$5:$I$957,8,FALSE)</f>
        <v>680000</v>
      </c>
      <c r="H82" s="41">
        <v>0</v>
      </c>
      <c r="I82" s="25">
        <f>VLOOKUP(B82,RPT_LNS_LUONG_CHE_DO!$B$5:$CJ$476,68,FALSE)*(DM_TI_LE!$C$25-100%)</f>
        <v>0</v>
      </c>
      <c r="J82" s="25">
        <f>VLOOKUP(B82,GD_CHUNG!$B$5:$L$912,10,FALSE)*DM_TI_LE!$F$21</f>
        <v>9000000</v>
      </c>
      <c r="K82" s="25">
        <f>VLOOKUP(B82,GD_CHUNG!$B$5:$L$912,11,FALSE)*DM_TI_LE!$F$22</f>
        <v>3600000</v>
      </c>
      <c r="L82" s="137">
        <f>VLOOKUP(B82,RPT_BAO_HIEM!$B$5:$O$600,14,FALSE)</f>
        <v>478065</v>
      </c>
      <c r="M82" s="25">
        <f t="shared" si="0"/>
        <v>13758065</v>
      </c>
      <c r="N82" s="119">
        <f>VLOOKUP(B82,RPT_BAO_HIEM!$B$5:$O$956,14,FALSE)</f>
        <v>478065</v>
      </c>
    </row>
    <row r="83" spans="1:14" ht="14.25">
      <c r="A83" s="36">
        <v>80</v>
      </c>
      <c r="B83" s="38">
        <f>GD_LCD_HS_LNS!B83</f>
        <v>10634</v>
      </c>
      <c r="C83" s="38" t="str">
        <f>GD_LCD_HS_LNS!C83</f>
        <v>Phạm Thị Thanh Hoa</v>
      </c>
      <c r="D83" s="38" t="str">
        <f>GD_LCD_HS_LNS!D83</f>
        <v>NV PVHK</v>
      </c>
      <c r="E83" s="115"/>
      <c r="F83" s="115"/>
      <c r="G83" s="119">
        <f>VLOOKUP(B83,RPT_TIEN_AN_TRUA!$B$5:$I$957,8,FALSE)</f>
        <v>680000</v>
      </c>
      <c r="H83" s="41">
        <v>0</v>
      </c>
      <c r="I83" s="25">
        <f>VLOOKUP(B83,RPT_LNS_LUONG_CHE_DO!$B$5:$CJ$476,68,FALSE)*(DM_TI_LE!$C$25-100%)</f>
        <v>0</v>
      </c>
      <c r="J83" s="25">
        <f>VLOOKUP(B83,GD_CHUNG!$B$5:$L$912,10,FALSE)*DM_TI_LE!$F$21</f>
        <v>9000000</v>
      </c>
      <c r="K83" s="25">
        <f>VLOOKUP(B83,GD_CHUNG!$B$5:$L$912,11,FALSE)*DM_TI_LE!$F$22</f>
        <v>3600000</v>
      </c>
      <c r="L83" s="137">
        <f>VLOOKUP(B83,RPT_BAO_HIEM!$B$5:$O$600,14,FALSE)</f>
        <v>406875</v>
      </c>
      <c r="M83" s="25">
        <f t="shared" si="0"/>
        <v>13686875</v>
      </c>
      <c r="N83" s="119">
        <f>VLOOKUP(B83,RPT_BAO_HIEM!$B$5:$O$956,14,FALSE)</f>
        <v>406875</v>
      </c>
    </row>
    <row r="84" spans="1:14" ht="14.25">
      <c r="A84" s="36">
        <v>81</v>
      </c>
      <c r="B84" s="38">
        <f>GD_LCD_HS_LNS!B84</f>
        <v>10635</v>
      </c>
      <c r="C84" s="38" t="str">
        <f>GD_LCD_HS_LNS!C84</f>
        <v>Đào Thị Mận</v>
      </c>
      <c r="D84" s="38" t="str">
        <f>GD_LCD_HS_LNS!D84</f>
        <v>NV PVHK</v>
      </c>
      <c r="E84" s="115"/>
      <c r="F84" s="115"/>
      <c r="G84" s="119">
        <f>VLOOKUP(B84,RPT_TIEN_AN_TRUA!$B$5:$I$957,8,FALSE)</f>
        <v>680000</v>
      </c>
      <c r="H84" s="41">
        <v>0</v>
      </c>
      <c r="I84" s="25">
        <f>VLOOKUP(B84,RPT_LNS_LUONG_CHE_DO!$B$5:$CJ$476,68,FALSE)*(DM_TI_LE!$C$25-100%)</f>
        <v>0</v>
      </c>
      <c r="J84" s="25">
        <f>VLOOKUP(B84,GD_CHUNG!$B$5:$L$912,10,FALSE)*DM_TI_LE!$F$21</f>
        <v>9000000</v>
      </c>
      <c r="K84" s="25">
        <f>VLOOKUP(B84,GD_CHUNG!$B$5:$L$912,11,FALSE)*DM_TI_LE!$F$22</f>
        <v>3600000</v>
      </c>
      <c r="L84" s="137">
        <f>VLOOKUP(B84,RPT_BAO_HIEM!$B$5:$O$600,14,FALSE)</f>
        <v>478065</v>
      </c>
      <c r="M84" s="25">
        <f t="shared" si="0"/>
        <v>13758065</v>
      </c>
      <c r="N84" s="119">
        <f>VLOOKUP(B84,RPT_BAO_HIEM!$B$5:$O$956,14,FALSE)</f>
        <v>478065</v>
      </c>
    </row>
    <row r="85" spans="1:14" ht="14.25">
      <c r="A85" s="36">
        <v>82</v>
      </c>
      <c r="B85" s="38">
        <f>GD_LCD_HS_LNS!B85</f>
        <v>11104</v>
      </c>
      <c r="C85" s="38" t="str">
        <f>GD_LCD_HS_LNS!C85</f>
        <v>Lê Thị Thanh Huyền</v>
      </c>
      <c r="D85" s="38" t="str">
        <f>GD_LCD_HS_LNS!D85</f>
        <v>NV PVHK</v>
      </c>
      <c r="E85" s="115"/>
      <c r="F85" s="115"/>
      <c r="G85" s="119">
        <f>VLOOKUP(B85,RPT_TIEN_AN_TRUA!$B$5:$I$957,8,FALSE)</f>
        <v>444615.38461538462</v>
      </c>
      <c r="H85" s="41">
        <v>0</v>
      </c>
      <c r="I85" s="25">
        <f>VLOOKUP(B85,RPT_LNS_LUONG_CHE_DO!$B$5:$CJ$476,68,FALSE)*(DM_TI_LE!$C$25-100%)</f>
        <v>0</v>
      </c>
      <c r="J85" s="25">
        <f>VLOOKUP(B85,GD_CHUNG!$B$5:$L$912,10,FALSE)*DM_TI_LE!$F$21</f>
        <v>9000000</v>
      </c>
      <c r="K85" s="25">
        <f>VLOOKUP(B85,GD_CHUNG!$B$5:$L$912,11,FALSE)*DM_TI_LE!$F$22</f>
        <v>0</v>
      </c>
      <c r="L85" s="137">
        <f>VLOOKUP(B85,RPT_BAO_HIEM!$B$5:$O$600,14,FALSE)</f>
        <v>406875</v>
      </c>
      <c r="M85" s="25">
        <f t="shared" si="0"/>
        <v>9851490.384615384</v>
      </c>
      <c r="N85" s="119">
        <f>VLOOKUP(B85,RPT_BAO_HIEM!$B$5:$O$956,14,FALSE)</f>
        <v>406875</v>
      </c>
    </row>
    <row r="86" spans="1:14" ht="14.25">
      <c r="A86" s="36">
        <v>83</v>
      </c>
      <c r="B86" s="38">
        <f>GD_LCD_HS_LNS!B86</f>
        <v>11105</v>
      </c>
      <c r="C86" s="38" t="str">
        <f>GD_LCD_HS_LNS!C86</f>
        <v>Ngô Minh Thanh</v>
      </c>
      <c r="D86" s="38" t="str">
        <f>GD_LCD_HS_LNS!D86</f>
        <v>NV PVHK</v>
      </c>
      <c r="E86" s="115"/>
      <c r="F86" s="115"/>
      <c r="G86" s="119">
        <f>VLOOKUP(B86,RPT_TIEN_AN_TRUA!$B$5:$I$957,8,FALSE)</f>
        <v>680000</v>
      </c>
      <c r="H86" s="41">
        <v>0</v>
      </c>
      <c r="I86" s="25">
        <f>VLOOKUP(B86,RPT_LNS_LUONG_CHE_DO!$B$5:$CJ$476,68,FALSE)*(DM_TI_LE!$C$25-100%)</f>
        <v>0</v>
      </c>
      <c r="J86" s="25">
        <f>VLOOKUP(B86,GD_CHUNG!$B$5:$L$912,10,FALSE)*DM_TI_LE!$F$21</f>
        <v>9000000</v>
      </c>
      <c r="K86" s="25">
        <f>VLOOKUP(B86,GD_CHUNG!$B$5:$L$912,11,FALSE)*DM_TI_LE!$F$22</f>
        <v>0</v>
      </c>
      <c r="L86" s="137">
        <f>VLOOKUP(B86,RPT_BAO_HIEM!$B$5:$O$600,14,FALSE)</f>
        <v>406875</v>
      </c>
      <c r="M86" s="25">
        <f t="shared" si="0"/>
        <v>10086875</v>
      </c>
      <c r="N86" s="119">
        <f>VLOOKUP(B86,RPT_BAO_HIEM!$B$5:$O$956,14,FALSE)</f>
        <v>406875</v>
      </c>
    </row>
    <row r="87" spans="1:14" ht="14.25">
      <c r="A87" s="36">
        <v>84</v>
      </c>
      <c r="B87" s="38">
        <f>GD_LCD_HS_LNS!B87</f>
        <v>11107</v>
      </c>
      <c r="C87" s="38" t="str">
        <f>GD_LCD_HS_LNS!C87</f>
        <v>Vũ Thị Thơm</v>
      </c>
      <c r="D87" s="38" t="str">
        <f>GD_LCD_HS_LNS!D87</f>
        <v>NV PVHK</v>
      </c>
      <c r="E87" s="115"/>
      <c r="F87" s="115"/>
      <c r="G87" s="119">
        <f>VLOOKUP(B87,RPT_TIEN_AN_TRUA!$B$5:$I$957,8,FALSE)</f>
        <v>680000</v>
      </c>
      <c r="H87" s="41">
        <v>0</v>
      </c>
      <c r="I87" s="25">
        <f>VLOOKUP(B87,RPT_LNS_LUONG_CHE_DO!$B$5:$CJ$476,68,FALSE)*(DM_TI_LE!$C$25-100%)</f>
        <v>0</v>
      </c>
      <c r="J87" s="25">
        <f>VLOOKUP(B87,GD_CHUNG!$B$5:$L$912,10,FALSE)*DM_TI_LE!$F$21</f>
        <v>9000000</v>
      </c>
      <c r="K87" s="25">
        <f>VLOOKUP(B87,GD_CHUNG!$B$5:$L$912,11,FALSE)*DM_TI_LE!$F$22</f>
        <v>0</v>
      </c>
      <c r="L87" s="137">
        <f>VLOOKUP(B87,RPT_BAO_HIEM!$B$5:$O$600,14,FALSE)</f>
        <v>406875</v>
      </c>
      <c r="M87" s="25">
        <f t="shared" si="0"/>
        <v>10086875</v>
      </c>
      <c r="N87" s="119">
        <f>VLOOKUP(B87,RPT_BAO_HIEM!$B$5:$O$956,14,FALSE)</f>
        <v>406875</v>
      </c>
    </row>
    <row r="88" spans="1:14" ht="14.25">
      <c r="A88" s="36">
        <v>85</v>
      </c>
      <c r="B88" s="38">
        <f>GD_LCD_HS_LNS!B88</f>
        <v>11109</v>
      </c>
      <c r="C88" s="38" t="str">
        <f>GD_LCD_HS_LNS!C88</f>
        <v>Phạm Thành Việt</v>
      </c>
      <c r="D88" s="38" t="str">
        <f>GD_LCD_HS_LNS!D88</f>
        <v>NV PVHK</v>
      </c>
      <c r="E88" s="115"/>
      <c r="F88" s="115"/>
      <c r="G88" s="119">
        <f>VLOOKUP(B88,RPT_TIEN_AN_TRUA!$B$5:$I$957,8,FALSE)</f>
        <v>680000</v>
      </c>
      <c r="H88" s="41">
        <v>0</v>
      </c>
      <c r="I88" s="25">
        <f>VLOOKUP(B88,RPT_LNS_LUONG_CHE_DO!$B$5:$CJ$476,68,FALSE)*(DM_TI_LE!$C$25-100%)</f>
        <v>0</v>
      </c>
      <c r="J88" s="25">
        <f>VLOOKUP(B88,GD_CHUNG!$B$5:$L$912,10,FALSE)*DM_TI_LE!$F$21</f>
        <v>9000000</v>
      </c>
      <c r="K88" s="25">
        <f>VLOOKUP(B88,GD_CHUNG!$B$5:$L$912,11,FALSE)*DM_TI_LE!$F$22</f>
        <v>3600000</v>
      </c>
      <c r="L88" s="137">
        <f>VLOOKUP(B88,RPT_BAO_HIEM!$B$5:$O$600,14,FALSE)</f>
        <v>406875</v>
      </c>
      <c r="M88" s="25">
        <f t="shared" si="0"/>
        <v>13686875</v>
      </c>
      <c r="N88" s="119">
        <f>VLOOKUP(B88,RPT_BAO_HIEM!$B$5:$O$956,14,FALSE)</f>
        <v>406875</v>
      </c>
    </row>
    <row r="89" spans="1:14" ht="14.25">
      <c r="A89" s="36">
        <v>86</v>
      </c>
      <c r="B89" s="38">
        <f>GD_LCD_HS_LNS!B89</f>
        <v>11766</v>
      </c>
      <c r="C89" s="38" t="str">
        <f>GD_LCD_HS_LNS!C89</f>
        <v>Nguyễn Thị Vân</v>
      </c>
      <c r="D89" s="38" t="str">
        <f>GD_LCD_HS_LNS!D89</f>
        <v>NV PVHK</v>
      </c>
      <c r="E89" s="115"/>
      <c r="F89" s="115"/>
      <c r="G89" s="119">
        <f>VLOOKUP(B89,RPT_TIEN_AN_TRUA!$B$5:$I$957,8,FALSE)</f>
        <v>680000</v>
      </c>
      <c r="H89" s="41">
        <v>0</v>
      </c>
      <c r="I89" s="25">
        <f>VLOOKUP(B89,RPT_LNS_LUONG_CHE_DO!$B$5:$CJ$476,68,FALSE)*(DM_TI_LE!$C$25-100%)</f>
        <v>0</v>
      </c>
      <c r="J89" s="25">
        <f>VLOOKUP(B89,GD_CHUNG!$B$5:$L$912,10,FALSE)*DM_TI_LE!$F$21</f>
        <v>9000000</v>
      </c>
      <c r="K89" s="25">
        <f>VLOOKUP(B89,GD_CHUNG!$B$5:$L$912,11,FALSE)*DM_TI_LE!$F$22</f>
        <v>3600000</v>
      </c>
      <c r="L89" s="137">
        <f>VLOOKUP(B89,RPT_BAO_HIEM!$B$5:$O$600,14,FALSE)</f>
        <v>406875</v>
      </c>
      <c r="M89" s="25">
        <f t="shared" si="0"/>
        <v>13686875</v>
      </c>
      <c r="N89" s="119">
        <f>VLOOKUP(B89,RPT_BAO_HIEM!$B$5:$O$956,14,FALSE)</f>
        <v>406875</v>
      </c>
    </row>
    <row r="90" spans="1:14" ht="14.25">
      <c r="A90" s="36">
        <v>87</v>
      </c>
      <c r="B90" s="38">
        <f>GD_LCD_HS_LNS!B90</f>
        <v>13096</v>
      </c>
      <c r="C90" s="38" t="str">
        <f>GD_LCD_HS_LNS!C90</f>
        <v>Đinh Văn Long</v>
      </c>
      <c r="D90" s="38" t="str">
        <f>GD_LCD_HS_LNS!D90</f>
        <v>NV PVHK</v>
      </c>
      <c r="E90" s="115"/>
      <c r="F90" s="115"/>
      <c r="G90" s="119">
        <f>VLOOKUP(B90,RPT_TIEN_AN_TRUA!$B$5:$I$957,8,FALSE)</f>
        <v>680000</v>
      </c>
      <c r="H90" s="41">
        <v>0</v>
      </c>
      <c r="I90" s="25">
        <f>VLOOKUP(B90,RPT_LNS_LUONG_CHE_DO!$B$5:$CJ$476,68,FALSE)*(DM_TI_LE!$C$25-100%)</f>
        <v>0</v>
      </c>
      <c r="J90" s="25">
        <f>VLOOKUP(B90,GD_CHUNG!$B$5:$L$912,10,FALSE)*DM_TI_LE!$F$21</f>
        <v>9000000</v>
      </c>
      <c r="K90" s="25">
        <f>VLOOKUP(B90,GD_CHUNG!$B$5:$L$912,11,FALSE)*DM_TI_LE!$F$22</f>
        <v>0</v>
      </c>
      <c r="L90" s="137">
        <f>VLOOKUP(B90,RPT_BAO_HIEM!$B$5:$O$600,14,FALSE)</f>
        <v>406875</v>
      </c>
      <c r="M90" s="25">
        <f t="shared" si="0"/>
        <v>10086875</v>
      </c>
      <c r="N90" s="119">
        <f>VLOOKUP(B90,RPT_BAO_HIEM!$B$5:$O$956,14,FALSE)</f>
        <v>406875</v>
      </c>
    </row>
    <row r="91" spans="1:14" ht="14.25">
      <c r="A91" s="36">
        <v>88</v>
      </c>
      <c r="B91" s="38">
        <f>GD_LCD_HS_LNS!B91</f>
        <v>10778</v>
      </c>
      <c r="C91" s="38" t="str">
        <f>GD_LCD_HS_LNS!C91</f>
        <v>Nguyễn Thị Hồng Anh</v>
      </c>
      <c r="D91" s="38" t="str">
        <f>GD_LCD_HS_LNS!D91</f>
        <v>Nv VS MB</v>
      </c>
      <c r="E91" s="115"/>
      <c r="F91" s="115"/>
      <c r="G91" s="119">
        <f>VLOOKUP(B91,RPT_TIEN_AN_TRUA!$B$5:$I$957,8,FALSE)</f>
        <v>680000</v>
      </c>
      <c r="H91" s="41">
        <v>0</v>
      </c>
      <c r="I91" s="25">
        <f>VLOOKUP(B91,RPT_LNS_LUONG_CHE_DO!$B$5:$CJ$476,68,FALSE)*(DM_TI_LE!$C$25-100%)</f>
        <v>0</v>
      </c>
      <c r="J91" s="25">
        <f>VLOOKUP(B91,GD_CHUNG!$B$5:$L$912,10,FALSE)*DM_TI_LE!$F$21</f>
        <v>9000000</v>
      </c>
      <c r="K91" s="25">
        <f>VLOOKUP(B91,GD_CHUNG!$B$5:$L$912,11,FALSE)*DM_TI_LE!$F$22</f>
        <v>0</v>
      </c>
      <c r="L91" s="137">
        <f>VLOOKUP(B91,RPT_BAO_HIEM!$B$5:$O$600,14,FALSE)</f>
        <v>325500</v>
      </c>
      <c r="M91" s="25">
        <f t="shared" si="0"/>
        <v>10005500</v>
      </c>
      <c r="N91" s="119">
        <f>VLOOKUP(B91,RPT_BAO_HIEM!$B$5:$O$956,14,FALSE)</f>
        <v>325500</v>
      </c>
    </row>
    <row r="92" spans="1:14" ht="14.25">
      <c r="A92" s="36">
        <v>89</v>
      </c>
      <c r="B92" s="38">
        <f>GD_LCD_HS_LNS!B92</f>
        <v>11765</v>
      </c>
      <c r="C92" s="38" t="str">
        <f>GD_LCD_HS_LNS!C92</f>
        <v>Hoàng Thị Hồng Nhung</v>
      </c>
      <c r="D92" s="38" t="str">
        <f>GD_LCD_HS_LNS!D92</f>
        <v>NV PVHK</v>
      </c>
      <c r="E92" s="115"/>
      <c r="F92" s="115"/>
      <c r="G92" s="119">
        <f>VLOOKUP(B92,RPT_TIEN_AN_TRUA!$B$5:$I$957,8,FALSE)</f>
        <v>680000</v>
      </c>
      <c r="H92" s="41">
        <v>0</v>
      </c>
      <c r="I92" s="25">
        <f>VLOOKUP(B92,RPT_LNS_LUONG_CHE_DO!$B$5:$CJ$476,68,FALSE)*(DM_TI_LE!$C$25-100%)</f>
        <v>0</v>
      </c>
      <c r="J92" s="25">
        <f>VLOOKUP(B92,GD_CHUNG!$B$5:$L$912,10,FALSE)*DM_TI_LE!$F$21</f>
        <v>9000000</v>
      </c>
      <c r="K92" s="25">
        <f>VLOOKUP(B92,GD_CHUNG!$B$5:$L$912,11,FALSE)*DM_TI_LE!$F$22</f>
        <v>0</v>
      </c>
      <c r="L92" s="137">
        <f>VLOOKUP(B92,RPT_BAO_HIEM!$B$5:$O$600,14,FALSE)</f>
        <v>406875</v>
      </c>
      <c r="M92" s="25">
        <f t="shared" si="0"/>
        <v>10086875</v>
      </c>
      <c r="N92" s="119">
        <f>VLOOKUP(B92,RPT_BAO_HIEM!$B$5:$O$956,14,FALSE)</f>
        <v>406875</v>
      </c>
    </row>
    <row r="93" spans="1:14" ht="14.25">
      <c r="A93" s="36">
        <v>90</v>
      </c>
      <c r="B93" s="38">
        <f>GD_LCD_HS_LNS!B93</f>
        <v>10631</v>
      </c>
      <c r="C93" s="38" t="str">
        <f>GD_LCD_HS_LNS!C93</f>
        <v>Nguyễn Thị Phương Mai</v>
      </c>
      <c r="D93" s="38" t="str">
        <f>GD_LCD_HS_LNS!D93</f>
        <v>Đội trưởng</v>
      </c>
      <c r="E93" s="115"/>
      <c r="F93" s="115"/>
      <c r="G93" s="119">
        <f>VLOOKUP(B93,RPT_TIEN_AN_TRUA!$B$5:$I$957,8,FALSE)</f>
        <v>680000</v>
      </c>
      <c r="H93" s="41">
        <v>0</v>
      </c>
      <c r="I93" s="25">
        <f>VLOOKUP(B93,RPT_LNS_LUONG_CHE_DO!$B$5:$CJ$476,68,FALSE)*(DM_TI_LE!$C$25-100%)</f>
        <v>0</v>
      </c>
      <c r="J93" s="25">
        <f>VLOOKUP(B93,GD_CHUNG!$B$5:$L$912,10,FALSE)*DM_TI_LE!$F$21</f>
        <v>9000000</v>
      </c>
      <c r="K93" s="25">
        <f>VLOOKUP(B93,GD_CHUNG!$B$5:$L$912,11,FALSE)*DM_TI_LE!$F$22</f>
        <v>3600000</v>
      </c>
      <c r="L93" s="137">
        <f>VLOOKUP(B93,RPT_BAO_HIEM!$B$5:$O$600,14,FALSE)</f>
        <v>537075</v>
      </c>
      <c r="M93" s="25">
        <f t="shared" si="0"/>
        <v>13817075</v>
      </c>
      <c r="N93" s="119">
        <f>VLOOKUP(B93,RPT_BAO_HIEM!$B$5:$O$956,14,FALSE)</f>
        <v>537075</v>
      </c>
    </row>
    <row r="94" spans="1:14" ht="14.25">
      <c r="A94" s="36">
        <v>91</v>
      </c>
      <c r="B94" s="38">
        <f>GD_LCD_HS_LNS!B94</f>
        <v>10630</v>
      </c>
      <c r="C94" s="38" t="str">
        <f>GD_LCD_HS_LNS!C94</f>
        <v>Nguyễn Thị Thu Hương</v>
      </c>
      <c r="D94" s="38" t="str">
        <f>GD_LCD_HS_LNS!D94</f>
        <v>Đội phó</v>
      </c>
      <c r="E94" s="115"/>
      <c r="F94" s="115"/>
      <c r="G94" s="119">
        <f>VLOOKUP(B94,RPT_TIEN_AN_TRUA!$B$5:$I$957,8,FALSE)</f>
        <v>680000</v>
      </c>
      <c r="H94" s="41">
        <v>0</v>
      </c>
      <c r="I94" s="25">
        <f>VLOOKUP(B94,RPT_LNS_LUONG_CHE_DO!$B$5:$CJ$476,68,FALSE)*(DM_TI_LE!$C$25-100%)</f>
        <v>0</v>
      </c>
      <c r="J94" s="25">
        <f>VLOOKUP(B94,GD_CHUNG!$B$5:$L$912,10,FALSE)*DM_TI_LE!$F$21</f>
        <v>9000000</v>
      </c>
      <c r="K94" s="25">
        <f>VLOOKUP(B94,GD_CHUNG!$B$5:$L$912,11,FALSE)*DM_TI_LE!$F$22</f>
        <v>7200000</v>
      </c>
      <c r="L94" s="137">
        <f>VLOOKUP(B94,RPT_BAO_HIEM!$B$5:$O$600,14,FALSE)</f>
        <v>516705</v>
      </c>
      <c r="M94" s="25">
        <f t="shared" si="0"/>
        <v>17396705</v>
      </c>
      <c r="N94" s="119">
        <f>VLOOKUP(B94,RPT_BAO_HIEM!$B$5:$O$956,14,FALSE)</f>
        <v>516705</v>
      </c>
    </row>
    <row r="95" spans="1:14" ht="14.25">
      <c r="A95" s="36">
        <v>92</v>
      </c>
      <c r="B95" s="38">
        <f>GD_LCD_HS_LNS!B95</f>
        <v>12549</v>
      </c>
      <c r="C95" s="38" t="str">
        <f>GD_LCD_HS_LNS!C95</f>
        <v>Nguyễn Tuấn Linh</v>
      </c>
      <c r="D95" s="38" t="str">
        <f>GD_LCD_HS_LNS!D95</f>
        <v>Nhân viên phục vụ hành khách hàng hóa</v>
      </c>
      <c r="E95" s="115"/>
      <c r="F95" s="115"/>
      <c r="G95" s="119">
        <f>VLOOKUP(B95,RPT_TIEN_AN_TRUA!$B$5:$I$957,8,FALSE)</f>
        <v>680000</v>
      </c>
      <c r="H95" s="41">
        <v>0</v>
      </c>
      <c r="I95" s="25">
        <f>VLOOKUP(B95,RPT_LNS_LUONG_CHE_DO!$B$5:$CJ$476,68,FALSE)*(DM_TI_LE!$C$25-100%)</f>
        <v>0</v>
      </c>
      <c r="J95" s="25">
        <f>VLOOKUP(B95,GD_CHUNG!$B$5:$L$912,10,FALSE)*DM_TI_LE!$F$21</f>
        <v>9000000</v>
      </c>
      <c r="K95" s="25">
        <f>VLOOKUP(B95,GD_CHUNG!$B$5:$L$912,11,FALSE)*DM_TI_LE!$F$22</f>
        <v>0</v>
      </c>
      <c r="L95" s="137">
        <f>VLOOKUP(B95,RPT_BAO_HIEM!$B$5:$O$600,14,FALSE)</f>
        <v>406875</v>
      </c>
      <c r="M95" s="25">
        <f t="shared" si="0"/>
        <v>10086875</v>
      </c>
      <c r="N95" s="119">
        <f>VLOOKUP(B95,RPT_BAO_HIEM!$B$5:$O$956,14,FALSE)</f>
        <v>406875</v>
      </c>
    </row>
    <row r="96" spans="1:14" ht="14.25">
      <c r="A96" s="36">
        <v>93</v>
      </c>
      <c r="B96" s="38">
        <f>GD_LCD_HS_LNS!B96</f>
        <v>12568</v>
      </c>
      <c r="C96" s="38" t="str">
        <f>GD_LCD_HS_LNS!C96</f>
        <v>Nguyễn Thị Hồng Minh</v>
      </c>
      <c r="D96" s="38" t="str">
        <f>GD_LCD_HS_LNS!D96</f>
        <v>Nhân viên phục vụ hành khách hàng hóa</v>
      </c>
      <c r="E96" s="115"/>
      <c r="F96" s="115"/>
      <c r="G96" s="119">
        <f>VLOOKUP(B96,RPT_TIEN_AN_TRUA!$B$5:$I$957,8,FALSE)</f>
        <v>680000</v>
      </c>
      <c r="H96" s="41">
        <v>0</v>
      </c>
      <c r="I96" s="25">
        <f>VLOOKUP(B96,RPT_LNS_LUONG_CHE_DO!$B$5:$CJ$476,68,FALSE)*(DM_TI_LE!$C$25-100%)</f>
        <v>0</v>
      </c>
      <c r="J96" s="25">
        <f>VLOOKUP(B96,GD_CHUNG!$B$5:$L$912,10,FALSE)*DM_TI_LE!$F$21</f>
        <v>9000000</v>
      </c>
      <c r="K96" s="25">
        <f>VLOOKUP(B96,GD_CHUNG!$B$5:$L$912,11,FALSE)*DM_TI_LE!$F$22</f>
        <v>0</v>
      </c>
      <c r="L96" s="137">
        <f>VLOOKUP(B96,RPT_BAO_HIEM!$B$5:$O$600,14,FALSE)</f>
        <v>406875</v>
      </c>
      <c r="M96" s="25">
        <f t="shared" si="0"/>
        <v>10086875</v>
      </c>
      <c r="N96" s="119">
        <f>VLOOKUP(B96,RPT_BAO_HIEM!$B$5:$O$956,14,FALSE)</f>
        <v>406875</v>
      </c>
    </row>
    <row r="97" spans="1:14" ht="14.25">
      <c r="A97" s="36">
        <v>94</v>
      </c>
      <c r="B97" s="38">
        <f>GD_LCD_HS_LNS!B97</f>
        <v>12571</v>
      </c>
      <c r="C97" s="38" t="str">
        <f>GD_LCD_HS_LNS!C97</f>
        <v>Ngô Thị Diễm Quỳnh</v>
      </c>
      <c r="D97" s="38" t="str">
        <f>GD_LCD_HS_LNS!D97</f>
        <v>Nhân viên phục vụ hành khách hàng hóa</v>
      </c>
      <c r="E97" s="115"/>
      <c r="F97" s="115"/>
      <c r="G97" s="119">
        <f>VLOOKUP(B97,RPT_TIEN_AN_TRUA!$B$5:$I$957,8,FALSE)</f>
        <v>680000</v>
      </c>
      <c r="H97" s="41">
        <v>0</v>
      </c>
      <c r="I97" s="25">
        <f>VLOOKUP(B97,RPT_LNS_LUONG_CHE_DO!$B$5:$CJ$476,68,FALSE)*(DM_TI_LE!$C$25-100%)</f>
        <v>0</v>
      </c>
      <c r="J97" s="25">
        <f>VLOOKUP(B97,GD_CHUNG!$B$5:$L$912,10,FALSE)*DM_TI_LE!$F$21</f>
        <v>9000000</v>
      </c>
      <c r="K97" s="25">
        <f>VLOOKUP(B97,GD_CHUNG!$B$5:$L$912,11,FALSE)*DM_TI_LE!$F$22</f>
        <v>0</v>
      </c>
      <c r="L97" s="137">
        <f>VLOOKUP(B97,RPT_BAO_HIEM!$B$5:$O$600,14,FALSE)</f>
        <v>406875</v>
      </c>
      <c r="M97" s="25">
        <f t="shared" si="0"/>
        <v>10086875</v>
      </c>
      <c r="N97" s="119">
        <f>VLOOKUP(B97,RPT_BAO_HIEM!$B$5:$O$956,14,FALSE)</f>
        <v>406875</v>
      </c>
    </row>
    <row r="98" spans="1:14" ht="14.25">
      <c r="A98" s="36">
        <v>95</v>
      </c>
      <c r="B98" s="38">
        <f>GD_LCD_HS_LNS!B98</f>
        <v>13370</v>
      </c>
      <c r="C98" s="38" t="str">
        <f>GD_LCD_HS_LNS!C98</f>
        <v>Đinh Đức Điệp</v>
      </c>
      <c r="D98" s="38" t="str">
        <f>GD_LCD_HS_LNS!D98</f>
        <v>Nhân viên phục vụ hành khách hàng hóa</v>
      </c>
      <c r="E98" s="115"/>
      <c r="F98" s="115"/>
      <c r="G98" s="119">
        <f>VLOOKUP(B98,RPT_TIEN_AN_TRUA!$B$5:$I$957,8,FALSE)</f>
        <v>680000</v>
      </c>
      <c r="H98" s="41">
        <v>0</v>
      </c>
      <c r="I98" s="25">
        <f>VLOOKUP(B98,RPT_LNS_LUONG_CHE_DO!$B$5:$CJ$476,68,FALSE)*(DM_TI_LE!$C$25-100%)</f>
        <v>0</v>
      </c>
      <c r="J98" s="25">
        <f>VLOOKUP(B98,GD_CHUNG!$B$5:$L$912,10,FALSE)*DM_TI_LE!$F$21</f>
        <v>9000000</v>
      </c>
      <c r="K98" s="25">
        <f>VLOOKUP(B98,GD_CHUNG!$B$5:$L$912,11,FALSE)*DM_TI_LE!$F$22</f>
        <v>0</v>
      </c>
      <c r="L98" s="137">
        <f>VLOOKUP(B98,RPT_BAO_HIEM!$B$5:$O$600,14,FALSE)</f>
        <v>406875</v>
      </c>
      <c r="M98" s="25">
        <f t="shared" si="0"/>
        <v>10086875</v>
      </c>
      <c r="N98" s="119">
        <f>VLOOKUP(B98,RPT_BAO_HIEM!$B$5:$O$956,14,FALSE)</f>
        <v>406875</v>
      </c>
    </row>
    <row r="99" spans="1:14" ht="14.25">
      <c r="A99" s="36">
        <v>96</v>
      </c>
      <c r="B99" s="38">
        <f>GD_LCD_HS_LNS!B99</f>
        <v>13372</v>
      </c>
      <c r="C99" s="38" t="str">
        <f>GD_LCD_HS_LNS!C99</f>
        <v>Trần Thị Hoa Lý</v>
      </c>
      <c r="D99" s="38" t="str">
        <f>GD_LCD_HS_LNS!D99</f>
        <v>Nhân viên phục vụ hành khách hàng hóa</v>
      </c>
      <c r="E99" s="115"/>
      <c r="F99" s="115"/>
      <c r="G99" s="119">
        <f>VLOOKUP(B99,RPT_TIEN_AN_TRUA!$B$5:$I$957,8,FALSE)</f>
        <v>680000</v>
      </c>
      <c r="H99" s="41">
        <v>0</v>
      </c>
      <c r="I99" s="25">
        <f>VLOOKUP(B99,RPT_LNS_LUONG_CHE_DO!$B$5:$CJ$476,68,FALSE)*(DM_TI_LE!$C$25-100%)</f>
        <v>0</v>
      </c>
      <c r="J99" s="25">
        <f>VLOOKUP(B99,GD_CHUNG!$B$5:$L$912,10,FALSE)*DM_TI_LE!$F$21</f>
        <v>9000000</v>
      </c>
      <c r="K99" s="25">
        <f>VLOOKUP(B99,GD_CHUNG!$B$5:$L$912,11,FALSE)*DM_TI_LE!$F$22</f>
        <v>0</v>
      </c>
      <c r="L99" s="137">
        <f>VLOOKUP(B99,RPT_BAO_HIEM!$B$5:$O$600,14,FALSE)</f>
        <v>406875</v>
      </c>
      <c r="M99" s="25">
        <f t="shared" si="0"/>
        <v>10086875</v>
      </c>
      <c r="N99" s="119">
        <f>VLOOKUP(B99,RPT_BAO_HIEM!$B$5:$O$956,14,FALSE)</f>
        <v>406875</v>
      </c>
    </row>
    <row r="100" spans="1:14" ht="14.25">
      <c r="A100" s="36">
        <v>97</v>
      </c>
      <c r="B100" s="38">
        <f>GD_LCD_HS_LNS!B100</f>
        <v>13376</v>
      </c>
      <c r="C100" s="38" t="str">
        <f>GD_LCD_HS_LNS!C100</f>
        <v>Vũ Thùy Linh</v>
      </c>
      <c r="D100" s="38" t="str">
        <f>GD_LCD_HS_LNS!D100</f>
        <v>Nhân viên phục vụ hành khách hàng hóa</v>
      </c>
      <c r="E100" s="115"/>
      <c r="F100" s="115"/>
      <c r="G100" s="119">
        <f>VLOOKUP(B100,RPT_TIEN_AN_TRUA!$B$5:$I$957,8,FALSE)</f>
        <v>680000</v>
      </c>
      <c r="H100" s="41">
        <v>0</v>
      </c>
      <c r="I100" s="25">
        <f>VLOOKUP(B100,RPT_LNS_LUONG_CHE_DO!$B$5:$CJ$476,68,FALSE)*(DM_TI_LE!$C$25-100%)</f>
        <v>0</v>
      </c>
      <c r="J100" s="25">
        <f>VLOOKUP(B100,GD_CHUNG!$B$5:$L$912,10,FALSE)*DM_TI_LE!$F$21</f>
        <v>9000000</v>
      </c>
      <c r="K100" s="25">
        <f>VLOOKUP(B100,GD_CHUNG!$B$5:$L$912,11,FALSE)*DM_TI_LE!$F$22</f>
        <v>0</v>
      </c>
      <c r="L100" s="137">
        <f>VLOOKUP(B100,RPT_BAO_HIEM!$B$5:$O$600,14,FALSE)</f>
        <v>406875</v>
      </c>
      <c r="M100" s="25">
        <f t="shared" si="0"/>
        <v>10086875</v>
      </c>
      <c r="N100" s="119">
        <f>VLOOKUP(B100,RPT_BAO_HIEM!$B$5:$O$956,14,FALSE)</f>
        <v>406875</v>
      </c>
    </row>
    <row r="101" spans="1:14" ht="14.25">
      <c r="A101" s="36">
        <v>98</v>
      </c>
      <c r="B101" s="38">
        <f>GD_LCD_HS_LNS!B101</f>
        <v>13377</v>
      </c>
      <c r="C101" s="38" t="str">
        <f>GD_LCD_HS_LNS!C101</f>
        <v>Vũ Thị Bích Dung</v>
      </c>
      <c r="D101" s="38" t="str">
        <f>GD_LCD_HS_LNS!D101</f>
        <v>Nhân viên phục vụ hành khách hàng hóa</v>
      </c>
      <c r="E101" s="115"/>
      <c r="F101" s="115"/>
      <c r="G101" s="119">
        <f>VLOOKUP(B101,RPT_TIEN_AN_TRUA!$B$5:$I$957,8,FALSE)</f>
        <v>680000</v>
      </c>
      <c r="H101" s="41">
        <v>0</v>
      </c>
      <c r="I101" s="25">
        <f>VLOOKUP(B101,RPT_LNS_LUONG_CHE_DO!$B$5:$CJ$476,68,FALSE)*(DM_TI_LE!$C$25-100%)</f>
        <v>0</v>
      </c>
      <c r="J101" s="25">
        <f>VLOOKUP(B101,GD_CHUNG!$B$5:$L$912,10,FALSE)*DM_TI_LE!$F$21</f>
        <v>9000000</v>
      </c>
      <c r="K101" s="25">
        <f>VLOOKUP(B101,GD_CHUNG!$B$5:$L$912,11,FALSE)*DM_TI_LE!$F$22</f>
        <v>0</v>
      </c>
      <c r="L101" s="137">
        <f>VLOOKUP(B101,RPT_BAO_HIEM!$B$5:$O$600,14,FALSE)</f>
        <v>406875</v>
      </c>
      <c r="M101" s="25">
        <f t="shared" si="0"/>
        <v>10086875</v>
      </c>
      <c r="N101" s="119">
        <f>VLOOKUP(B101,RPT_BAO_HIEM!$B$5:$O$956,14,FALSE)</f>
        <v>406875</v>
      </c>
    </row>
    <row r="102" spans="1:14" ht="14.25">
      <c r="A102" s="36">
        <v>99</v>
      </c>
      <c r="B102" s="38">
        <f>GD_LCD_HS_LNS!B102</f>
        <v>13378</v>
      </c>
      <c r="C102" s="38" t="str">
        <f>GD_LCD_HS_LNS!C102</f>
        <v>Nguyễn Bảo Ngân</v>
      </c>
      <c r="D102" s="38" t="str">
        <f>GD_LCD_HS_LNS!D102</f>
        <v>Nhân viên phục vụ hành khách hàng hóa</v>
      </c>
      <c r="E102" s="115"/>
      <c r="F102" s="115"/>
      <c r="G102" s="119">
        <f>VLOOKUP(B102,RPT_TIEN_AN_TRUA!$B$5:$I$957,8,FALSE)</f>
        <v>680000</v>
      </c>
      <c r="H102" s="41">
        <v>0</v>
      </c>
      <c r="I102" s="25">
        <f>VLOOKUP(B102,RPT_LNS_LUONG_CHE_DO!$B$5:$CJ$476,68,FALSE)*(DM_TI_LE!$C$25-100%)</f>
        <v>0</v>
      </c>
      <c r="J102" s="25">
        <f>VLOOKUP(B102,GD_CHUNG!$B$5:$L$912,10,FALSE)*DM_TI_LE!$F$21</f>
        <v>9000000</v>
      </c>
      <c r="K102" s="25">
        <f>VLOOKUP(B102,GD_CHUNG!$B$5:$L$912,11,FALSE)*DM_TI_LE!$F$22</f>
        <v>0</v>
      </c>
      <c r="L102" s="137">
        <f>VLOOKUP(B102,RPT_BAO_HIEM!$B$5:$O$600,14,FALSE)</f>
        <v>406875</v>
      </c>
      <c r="M102" s="25">
        <f t="shared" si="0"/>
        <v>10086875</v>
      </c>
      <c r="N102" s="119">
        <f>VLOOKUP(B102,RPT_BAO_HIEM!$B$5:$O$956,14,FALSE)</f>
        <v>406875</v>
      </c>
    </row>
    <row r="103" spans="1:14" ht="14.25">
      <c r="A103" s="36">
        <v>100</v>
      </c>
      <c r="B103" s="38">
        <f>GD_LCD_HS_LNS!B103</f>
        <v>13379</v>
      </c>
      <c r="C103" s="38" t="str">
        <f>GD_LCD_HS_LNS!C103</f>
        <v>Nguyễn Thùy Linh</v>
      </c>
      <c r="D103" s="38" t="str">
        <f>GD_LCD_HS_LNS!D103</f>
        <v>Nhân viên phục vụ hành khách hàng hóa</v>
      </c>
      <c r="E103" s="115"/>
      <c r="F103" s="115"/>
      <c r="G103" s="119">
        <f>VLOOKUP(B103,RPT_TIEN_AN_TRUA!$B$5:$I$957,8,FALSE)</f>
        <v>680000</v>
      </c>
      <c r="H103" s="41">
        <v>0</v>
      </c>
      <c r="I103" s="25">
        <f>VLOOKUP(B103,RPT_LNS_LUONG_CHE_DO!$B$5:$CJ$476,68,FALSE)*(DM_TI_LE!$C$25-100%)</f>
        <v>0</v>
      </c>
      <c r="J103" s="25">
        <f>VLOOKUP(B103,GD_CHUNG!$B$5:$L$912,10,FALSE)*DM_TI_LE!$F$21</f>
        <v>9000000</v>
      </c>
      <c r="K103" s="25">
        <f>VLOOKUP(B103,GD_CHUNG!$B$5:$L$912,11,FALSE)*DM_TI_LE!$F$22</f>
        <v>0</v>
      </c>
      <c r="L103" s="137">
        <f>VLOOKUP(B103,RPT_BAO_HIEM!$B$5:$O$600,14,FALSE)</f>
        <v>406875</v>
      </c>
      <c r="M103" s="25">
        <f t="shared" si="0"/>
        <v>10086875</v>
      </c>
      <c r="N103" s="119">
        <f>VLOOKUP(B103,RPT_BAO_HIEM!$B$5:$O$956,14,FALSE)</f>
        <v>406875</v>
      </c>
    </row>
    <row r="104" spans="1:14" ht="14.25">
      <c r="A104" s="36">
        <v>101</v>
      </c>
      <c r="B104" s="38">
        <f>GD_LCD_HS_LNS!B104</f>
        <v>13674</v>
      </c>
      <c r="C104" s="38" t="str">
        <f>GD_LCD_HS_LNS!C104</f>
        <v>Lê Thị Minh Phượng</v>
      </c>
      <c r="D104" s="38" t="str">
        <f>GD_LCD_HS_LNS!D104</f>
        <v>Nhân viên phục vụ hành khách hàng hóa</v>
      </c>
      <c r="E104" s="115"/>
      <c r="F104" s="115"/>
      <c r="G104" s="119">
        <f>VLOOKUP(B104,RPT_TIEN_AN_TRUA!$B$5:$I$957,8,FALSE)</f>
        <v>680000</v>
      </c>
      <c r="H104" s="41">
        <v>0</v>
      </c>
      <c r="I104" s="25">
        <f>VLOOKUP(B104,RPT_LNS_LUONG_CHE_DO!$B$5:$CJ$476,68,FALSE)*(DM_TI_LE!$C$25-100%)</f>
        <v>0</v>
      </c>
      <c r="J104" s="25">
        <f>VLOOKUP(B104,GD_CHUNG!$B$5:$L$912,10,FALSE)*DM_TI_LE!$F$21</f>
        <v>9000000</v>
      </c>
      <c r="K104" s="25">
        <f>VLOOKUP(B104,GD_CHUNG!$B$5:$L$912,11,FALSE)*DM_TI_LE!$F$22</f>
        <v>0</v>
      </c>
      <c r="L104" s="137">
        <f>VLOOKUP(B104,RPT_BAO_HIEM!$B$5:$O$600,14,FALSE)</f>
        <v>406875</v>
      </c>
      <c r="M104" s="25">
        <f t="shared" si="0"/>
        <v>10086875</v>
      </c>
      <c r="N104" s="119">
        <f>VLOOKUP(B104,RPT_BAO_HIEM!$B$5:$O$956,14,FALSE)</f>
        <v>406875</v>
      </c>
    </row>
    <row r="105" spans="1:14" ht="14.25">
      <c r="A105" s="36">
        <v>102</v>
      </c>
      <c r="B105" s="38">
        <f>GD_LCD_HS_LNS!B105</f>
        <v>13675</v>
      </c>
      <c r="C105" s="38" t="str">
        <f>GD_LCD_HS_LNS!C105</f>
        <v>Võ Thị Kiều Oanh</v>
      </c>
      <c r="D105" s="38" t="str">
        <f>GD_LCD_HS_LNS!D105</f>
        <v>Nhân viên phục vụ hành khách hàng hóa</v>
      </c>
      <c r="E105" s="115"/>
      <c r="F105" s="115"/>
      <c r="G105" s="119">
        <f>VLOOKUP(B105,RPT_TIEN_AN_TRUA!$B$5:$I$957,8,FALSE)</f>
        <v>680000</v>
      </c>
      <c r="H105" s="41">
        <v>0</v>
      </c>
      <c r="I105" s="25">
        <f>VLOOKUP(B105,RPT_LNS_LUONG_CHE_DO!$B$5:$CJ$476,68,FALSE)*(DM_TI_LE!$C$25-100%)</f>
        <v>0</v>
      </c>
      <c r="J105" s="25">
        <f>VLOOKUP(B105,GD_CHUNG!$B$5:$L$912,10,FALSE)*DM_TI_LE!$F$21</f>
        <v>9000000</v>
      </c>
      <c r="K105" s="25">
        <f>VLOOKUP(B105,GD_CHUNG!$B$5:$L$912,11,FALSE)*DM_TI_LE!$F$22</f>
        <v>0</v>
      </c>
      <c r="L105" s="137">
        <f>VLOOKUP(B105,RPT_BAO_HIEM!$B$5:$O$600,14,FALSE)</f>
        <v>406875</v>
      </c>
      <c r="M105" s="25">
        <f t="shared" si="0"/>
        <v>10086875</v>
      </c>
      <c r="N105" s="119">
        <f>VLOOKUP(B105,RPT_BAO_HIEM!$B$5:$O$956,14,FALSE)</f>
        <v>406875</v>
      </c>
    </row>
    <row r="106" spans="1:14" ht="14.25">
      <c r="A106" s="36">
        <v>103</v>
      </c>
      <c r="B106" s="38">
        <f>GD_LCD_HS_LNS!B106</f>
        <v>13676</v>
      </c>
      <c r="C106" s="38" t="str">
        <f>GD_LCD_HS_LNS!C106</f>
        <v>Trần Thị Bích Ngọc</v>
      </c>
      <c r="D106" s="38" t="str">
        <f>GD_LCD_HS_LNS!D106</f>
        <v>Nhân viên phục vụ hành khách hàng hóa</v>
      </c>
      <c r="E106" s="115"/>
      <c r="F106" s="115"/>
      <c r="G106" s="119">
        <f>VLOOKUP(B106,RPT_TIEN_AN_TRUA!$B$5:$I$957,8,FALSE)</f>
        <v>680000</v>
      </c>
      <c r="H106" s="41">
        <v>0</v>
      </c>
      <c r="I106" s="25">
        <f>VLOOKUP(B106,RPT_LNS_LUONG_CHE_DO!$B$5:$CJ$476,68,FALSE)*(DM_TI_LE!$C$25-100%)</f>
        <v>0</v>
      </c>
      <c r="J106" s="25">
        <f>VLOOKUP(B106,GD_CHUNG!$B$5:$L$912,10,FALSE)*DM_TI_LE!$F$21</f>
        <v>9000000</v>
      </c>
      <c r="K106" s="25">
        <f>VLOOKUP(B106,GD_CHUNG!$B$5:$L$912,11,FALSE)*DM_TI_LE!$F$22</f>
        <v>0</v>
      </c>
      <c r="L106" s="137">
        <f>VLOOKUP(B106,RPT_BAO_HIEM!$B$5:$O$600,14,FALSE)</f>
        <v>406875</v>
      </c>
      <c r="M106" s="25">
        <f t="shared" si="0"/>
        <v>10086875</v>
      </c>
      <c r="N106" s="119">
        <f>VLOOKUP(B106,RPT_BAO_HIEM!$B$5:$O$956,14,FALSE)</f>
        <v>406875</v>
      </c>
    </row>
    <row r="107" spans="1:14" ht="14.25">
      <c r="A107" s="36">
        <v>104</v>
      </c>
      <c r="B107" s="38">
        <f>GD_LCD_HS_LNS!B107</f>
        <v>10569</v>
      </c>
      <c r="C107" s="38" t="str">
        <f>GD_LCD_HS_LNS!C107</f>
        <v>Đàm Thu Hường</v>
      </c>
      <c r="D107" s="38" t="str">
        <f>GD_LCD_HS_LNS!D107</f>
        <v>NV PVHK</v>
      </c>
      <c r="E107" s="115"/>
      <c r="F107" s="115"/>
      <c r="G107" s="119">
        <f>VLOOKUP(B107,RPT_TIEN_AN_TRUA!$B$5:$I$957,8,FALSE)</f>
        <v>680000</v>
      </c>
      <c r="H107" s="41">
        <v>0</v>
      </c>
      <c r="I107" s="25">
        <f>VLOOKUP(B107,RPT_LNS_LUONG_CHE_DO!$B$5:$CJ$476,68,FALSE)*(DM_TI_LE!$C$25-100%)</f>
        <v>0</v>
      </c>
      <c r="J107" s="25">
        <f>VLOOKUP(B107,GD_CHUNG!$B$5:$L$912,10,FALSE)*DM_TI_LE!$F$21</f>
        <v>9000000</v>
      </c>
      <c r="K107" s="25">
        <f>VLOOKUP(B107,GD_CHUNG!$B$5:$L$912,11,FALSE)*DM_TI_LE!$F$22</f>
        <v>3600000</v>
      </c>
      <c r="L107" s="137">
        <f>VLOOKUP(B107,RPT_BAO_HIEM!$B$5:$O$600,14,FALSE)</f>
        <v>478065</v>
      </c>
      <c r="M107" s="25">
        <f t="shared" si="0"/>
        <v>13758065</v>
      </c>
      <c r="N107" s="119">
        <f>VLOOKUP(B107,RPT_BAO_HIEM!$B$5:$O$956,14,FALSE)</f>
        <v>478065</v>
      </c>
    </row>
    <row r="108" spans="1:14" ht="14.25">
      <c r="A108" s="36">
        <v>105</v>
      </c>
      <c r="B108" s="38">
        <f>GD_LCD_HS_LNS!B108</f>
        <v>10571</v>
      </c>
      <c r="C108" s="38" t="str">
        <f>GD_LCD_HS_LNS!C108</f>
        <v>Nguyễn Thị Thùy Dung</v>
      </c>
      <c r="D108" s="38" t="str">
        <f>GD_LCD_HS_LNS!D108</f>
        <v>NV PVHK</v>
      </c>
      <c r="E108" s="115"/>
      <c r="F108" s="115"/>
      <c r="G108" s="119">
        <f>VLOOKUP(B108,RPT_TIEN_AN_TRUA!$B$5:$I$957,8,FALSE)</f>
        <v>680000</v>
      </c>
      <c r="H108" s="41">
        <v>0</v>
      </c>
      <c r="I108" s="25">
        <f>VLOOKUP(B108,RPT_LNS_LUONG_CHE_DO!$B$5:$CJ$476,68,FALSE)*(DM_TI_LE!$C$25-100%)</f>
        <v>0</v>
      </c>
      <c r="J108" s="25">
        <f>VLOOKUP(B108,GD_CHUNG!$B$5:$L$912,10,FALSE)*DM_TI_LE!$F$21</f>
        <v>9000000</v>
      </c>
      <c r="K108" s="25">
        <f>VLOOKUP(B108,GD_CHUNG!$B$5:$L$912,11,FALSE)*DM_TI_LE!$F$22</f>
        <v>0</v>
      </c>
      <c r="L108" s="137">
        <f>VLOOKUP(B108,RPT_BAO_HIEM!$B$5:$O$600,14,FALSE)</f>
        <v>406875</v>
      </c>
      <c r="M108" s="25">
        <f t="shared" si="0"/>
        <v>10086875</v>
      </c>
      <c r="N108" s="119">
        <f>VLOOKUP(B108,RPT_BAO_HIEM!$B$5:$O$956,14,FALSE)</f>
        <v>406875</v>
      </c>
    </row>
    <row r="109" spans="1:14" ht="14.25">
      <c r="A109" s="36">
        <v>106</v>
      </c>
      <c r="B109" s="38">
        <f>GD_LCD_HS_LNS!B109</f>
        <v>10578</v>
      </c>
      <c r="C109" s="38" t="str">
        <f>GD_LCD_HS_LNS!C109</f>
        <v>Bùi Việt Quang</v>
      </c>
      <c r="D109" s="38" t="str">
        <f>GD_LCD_HS_LNS!D109</f>
        <v>NV PVHK</v>
      </c>
      <c r="E109" s="115"/>
      <c r="F109" s="115"/>
      <c r="G109" s="119">
        <f>VLOOKUP(B109,RPT_TIEN_AN_TRUA!$B$5:$I$957,8,FALSE)</f>
        <v>680000</v>
      </c>
      <c r="H109" s="41">
        <v>0</v>
      </c>
      <c r="I109" s="25">
        <f>VLOOKUP(B109,RPT_LNS_LUONG_CHE_DO!$B$5:$CJ$476,68,FALSE)*(DM_TI_LE!$C$25-100%)</f>
        <v>0</v>
      </c>
      <c r="J109" s="25">
        <f>VLOOKUP(B109,GD_CHUNG!$B$5:$L$912,10,FALSE)*DM_TI_LE!$F$21</f>
        <v>9000000</v>
      </c>
      <c r="K109" s="25">
        <f>VLOOKUP(B109,GD_CHUNG!$B$5:$L$912,11,FALSE)*DM_TI_LE!$F$22</f>
        <v>0</v>
      </c>
      <c r="L109" s="137">
        <f>VLOOKUP(B109,RPT_BAO_HIEM!$B$5:$O$600,14,FALSE)</f>
        <v>406875</v>
      </c>
      <c r="M109" s="25">
        <f t="shared" si="0"/>
        <v>10086875</v>
      </c>
      <c r="N109" s="119">
        <f>VLOOKUP(B109,RPT_BAO_HIEM!$B$5:$O$956,14,FALSE)</f>
        <v>406875</v>
      </c>
    </row>
    <row r="110" spans="1:14" ht="14.25">
      <c r="A110" s="36">
        <v>107</v>
      </c>
      <c r="B110" s="38">
        <f>GD_LCD_HS_LNS!B110</f>
        <v>10589</v>
      </c>
      <c r="C110" s="38" t="str">
        <f>GD_LCD_HS_LNS!C110</f>
        <v>Phạm Thị Ba</v>
      </c>
      <c r="D110" s="38" t="str">
        <f>GD_LCD_HS_LNS!D110</f>
        <v>NV PVHK</v>
      </c>
      <c r="E110" s="115"/>
      <c r="F110" s="115"/>
      <c r="G110" s="119">
        <f>VLOOKUP(B110,RPT_TIEN_AN_TRUA!$B$5:$I$957,8,FALSE)</f>
        <v>680000</v>
      </c>
      <c r="H110" s="41">
        <v>0</v>
      </c>
      <c r="I110" s="25">
        <f>VLOOKUP(B110,RPT_LNS_LUONG_CHE_DO!$B$5:$CJ$476,68,FALSE)*(DM_TI_LE!$C$25-100%)</f>
        <v>0</v>
      </c>
      <c r="J110" s="25">
        <f>VLOOKUP(B110,GD_CHUNG!$B$5:$L$912,10,FALSE)*DM_TI_LE!$F$21</f>
        <v>9000000</v>
      </c>
      <c r="K110" s="25">
        <f>VLOOKUP(B110,GD_CHUNG!$B$5:$L$912,11,FALSE)*DM_TI_LE!$F$22</f>
        <v>0</v>
      </c>
      <c r="L110" s="137">
        <f>VLOOKUP(B110,RPT_BAO_HIEM!$B$5:$O$600,14,FALSE)</f>
        <v>406875</v>
      </c>
      <c r="M110" s="25">
        <f t="shared" si="0"/>
        <v>10086875</v>
      </c>
      <c r="N110" s="119">
        <f>VLOOKUP(B110,RPT_BAO_HIEM!$B$5:$O$956,14,FALSE)</f>
        <v>406875</v>
      </c>
    </row>
    <row r="111" spans="1:14" ht="14.25">
      <c r="A111" s="36">
        <v>108</v>
      </c>
      <c r="B111" s="38">
        <f>GD_LCD_HS_LNS!B111</f>
        <v>10591</v>
      </c>
      <c r="C111" s="38" t="str">
        <f>GD_LCD_HS_LNS!C111</f>
        <v>Vũ Phương Thanh</v>
      </c>
      <c r="D111" s="38" t="str">
        <f>GD_LCD_HS_LNS!D111</f>
        <v>NV PVHK</v>
      </c>
      <c r="E111" s="115"/>
      <c r="F111" s="115"/>
      <c r="G111" s="119">
        <f>VLOOKUP(B111,RPT_TIEN_AN_TRUA!$B$5:$I$957,8,FALSE)</f>
        <v>680000</v>
      </c>
      <c r="H111" s="41">
        <v>0</v>
      </c>
      <c r="I111" s="25">
        <f>VLOOKUP(B111,RPT_LNS_LUONG_CHE_DO!$B$5:$CJ$476,68,FALSE)*(DM_TI_LE!$C$25-100%)</f>
        <v>0</v>
      </c>
      <c r="J111" s="25">
        <f>VLOOKUP(B111,GD_CHUNG!$B$5:$L$912,10,FALSE)*DM_TI_LE!$F$21</f>
        <v>9000000</v>
      </c>
      <c r="K111" s="25">
        <f>VLOOKUP(B111,GD_CHUNG!$B$5:$L$912,11,FALSE)*DM_TI_LE!$F$22</f>
        <v>0</v>
      </c>
      <c r="L111" s="137">
        <f>VLOOKUP(B111,RPT_BAO_HIEM!$B$5:$O$600,14,FALSE)</f>
        <v>406875</v>
      </c>
      <c r="M111" s="25">
        <f t="shared" si="0"/>
        <v>10086875</v>
      </c>
      <c r="N111" s="119">
        <f>VLOOKUP(B111,RPT_BAO_HIEM!$B$5:$O$956,14,FALSE)</f>
        <v>406875</v>
      </c>
    </row>
    <row r="112" spans="1:14" ht="14.25">
      <c r="A112" s="36">
        <v>109</v>
      </c>
      <c r="B112" s="38">
        <f>GD_LCD_HS_LNS!B112</f>
        <v>10596</v>
      </c>
      <c r="C112" s="38" t="str">
        <f>GD_LCD_HS_LNS!C112</f>
        <v>Phạm Thị Ánh Hồng</v>
      </c>
      <c r="D112" s="38" t="str">
        <f>GD_LCD_HS_LNS!D112</f>
        <v>NV PVHK</v>
      </c>
      <c r="E112" s="115"/>
      <c r="F112" s="115"/>
      <c r="G112" s="119">
        <f>VLOOKUP(B112,RPT_TIEN_AN_TRUA!$B$5:$I$957,8,FALSE)</f>
        <v>680000</v>
      </c>
      <c r="H112" s="41">
        <v>0</v>
      </c>
      <c r="I112" s="25">
        <f>VLOOKUP(B112,RPT_LNS_LUONG_CHE_DO!$B$5:$CJ$476,68,FALSE)*(DM_TI_LE!$C$25-100%)</f>
        <v>0</v>
      </c>
      <c r="J112" s="25">
        <f>VLOOKUP(B112,GD_CHUNG!$B$5:$L$912,10,FALSE)*DM_TI_LE!$F$21</f>
        <v>9000000</v>
      </c>
      <c r="K112" s="25">
        <f>VLOOKUP(B112,GD_CHUNG!$B$5:$L$912,11,FALSE)*DM_TI_LE!$F$22</f>
        <v>3600000</v>
      </c>
      <c r="L112" s="137">
        <f>VLOOKUP(B112,RPT_BAO_HIEM!$B$5:$O$600,14,FALSE)</f>
        <v>406875</v>
      </c>
      <c r="M112" s="25">
        <f t="shared" si="0"/>
        <v>13686875</v>
      </c>
      <c r="N112" s="119">
        <f>VLOOKUP(B112,RPT_BAO_HIEM!$B$5:$O$956,14,FALSE)</f>
        <v>406875</v>
      </c>
    </row>
    <row r="113" spans="1:14" ht="14.25">
      <c r="A113" s="36">
        <v>110</v>
      </c>
      <c r="B113" s="38">
        <f>GD_LCD_HS_LNS!B113</f>
        <v>10597</v>
      </c>
      <c r="C113" s="38" t="str">
        <f>GD_LCD_HS_LNS!C113</f>
        <v>Nguyễn Thị Thu Sang</v>
      </c>
      <c r="D113" s="38" t="str">
        <f>GD_LCD_HS_LNS!D113</f>
        <v>NV PVHK</v>
      </c>
      <c r="E113" s="115"/>
      <c r="F113" s="115"/>
      <c r="G113" s="119">
        <f>VLOOKUP(B113,RPT_TIEN_AN_TRUA!$B$5:$I$957,8,FALSE)</f>
        <v>392307.69230769225</v>
      </c>
      <c r="H113" s="41">
        <v>0</v>
      </c>
      <c r="I113" s="25">
        <f>VLOOKUP(B113,RPT_LNS_LUONG_CHE_DO!$B$5:$CJ$476,68,FALSE)*(DM_TI_LE!$C$25-100%)</f>
        <v>0</v>
      </c>
      <c r="J113" s="25">
        <f>VLOOKUP(B113,GD_CHUNG!$B$5:$L$912,10,FALSE)*DM_TI_LE!$F$21</f>
        <v>9000000</v>
      </c>
      <c r="K113" s="25">
        <f>VLOOKUP(B113,GD_CHUNG!$B$5:$L$912,11,FALSE)*DM_TI_LE!$F$22</f>
        <v>0</v>
      </c>
      <c r="L113" s="137">
        <f>VLOOKUP(B113,RPT_BAO_HIEM!$B$5:$O$600,14,FALSE)</f>
        <v>406875</v>
      </c>
      <c r="M113" s="25">
        <f t="shared" si="0"/>
        <v>9799182.692307692</v>
      </c>
      <c r="N113" s="119">
        <f>VLOOKUP(B113,RPT_BAO_HIEM!$B$5:$O$956,14,FALSE)</f>
        <v>406875</v>
      </c>
    </row>
    <row r="114" spans="1:14" ht="14.25">
      <c r="A114" s="36">
        <v>111</v>
      </c>
      <c r="B114" s="38">
        <f>GD_LCD_HS_LNS!B114</f>
        <v>10598</v>
      </c>
      <c r="C114" s="38" t="str">
        <f>GD_LCD_HS_LNS!C114</f>
        <v>Nguyễn Ngọc Quân</v>
      </c>
      <c r="D114" s="38" t="str">
        <f>GD_LCD_HS_LNS!D114</f>
        <v>Phó đội trưởng</v>
      </c>
      <c r="E114" s="115"/>
      <c r="F114" s="115"/>
      <c r="G114" s="119">
        <f>VLOOKUP(B114,RPT_TIEN_AN_TRUA!$B$5:$I$957,8,FALSE)</f>
        <v>680000</v>
      </c>
      <c r="H114" s="41">
        <v>0</v>
      </c>
      <c r="I114" s="25">
        <f>VLOOKUP(B114,RPT_LNS_LUONG_CHE_DO!$B$5:$CJ$476,68,FALSE)*(DM_TI_LE!$C$25-100%)</f>
        <v>0</v>
      </c>
      <c r="J114" s="25">
        <f>VLOOKUP(B114,GD_CHUNG!$B$5:$L$912,10,FALSE)*DM_TI_LE!$F$21</f>
        <v>9000000</v>
      </c>
      <c r="K114" s="25">
        <f>VLOOKUP(B114,GD_CHUNG!$B$5:$L$912,11,FALSE)*DM_TI_LE!$F$22</f>
        <v>0</v>
      </c>
      <c r="L114" s="137">
        <f>VLOOKUP(B114,RPT_BAO_HIEM!$B$5:$O$600,14,FALSE)</f>
        <v>516705</v>
      </c>
      <c r="M114" s="25">
        <f t="shared" si="0"/>
        <v>10196705</v>
      </c>
      <c r="N114" s="119">
        <f>VLOOKUP(B114,RPT_BAO_HIEM!$B$5:$O$956,14,FALSE)</f>
        <v>516705</v>
      </c>
    </row>
    <row r="115" spans="1:14" ht="14.25">
      <c r="A115" s="36">
        <v>112</v>
      </c>
      <c r="B115" s="38">
        <f>GD_LCD_HS_LNS!B115</f>
        <v>10602</v>
      </c>
      <c r="C115" s="38" t="str">
        <f>GD_LCD_HS_LNS!C115</f>
        <v>Nguyễn Thị Thu Trang</v>
      </c>
      <c r="D115" s="38" t="str">
        <f>GD_LCD_HS_LNS!D115</f>
        <v>NV PVHK</v>
      </c>
      <c r="E115" s="115"/>
      <c r="F115" s="115"/>
      <c r="G115" s="119">
        <f>VLOOKUP(B115,RPT_TIEN_AN_TRUA!$B$5:$I$957,8,FALSE)</f>
        <v>680000</v>
      </c>
      <c r="H115" s="41">
        <v>0</v>
      </c>
      <c r="I115" s="25">
        <f>VLOOKUP(B115,RPT_LNS_LUONG_CHE_DO!$B$5:$CJ$476,68,FALSE)*(DM_TI_LE!$C$25-100%)</f>
        <v>0</v>
      </c>
      <c r="J115" s="25">
        <f>VLOOKUP(B115,GD_CHUNG!$B$5:$L$912,10,FALSE)*DM_TI_LE!$F$21</f>
        <v>9000000</v>
      </c>
      <c r="K115" s="25">
        <f>VLOOKUP(B115,GD_CHUNG!$B$5:$L$912,11,FALSE)*DM_TI_LE!$F$22</f>
        <v>3600000</v>
      </c>
      <c r="L115" s="137">
        <f>VLOOKUP(B115,RPT_BAO_HIEM!$B$5:$O$600,14,FALSE)</f>
        <v>406875</v>
      </c>
      <c r="M115" s="25">
        <f t="shared" si="0"/>
        <v>13686875</v>
      </c>
      <c r="N115" s="119">
        <f>VLOOKUP(B115,RPT_BAO_HIEM!$B$5:$O$956,14,FALSE)</f>
        <v>406875</v>
      </c>
    </row>
    <row r="116" spans="1:14" ht="14.25">
      <c r="A116" s="36">
        <v>113</v>
      </c>
      <c r="B116" s="38">
        <f>GD_LCD_HS_LNS!B116</f>
        <v>10603</v>
      </c>
      <c r="C116" s="38" t="str">
        <f>GD_LCD_HS_LNS!C116</f>
        <v>Nguyễn Thị Vân Anh</v>
      </c>
      <c r="D116" s="38" t="str">
        <f>GD_LCD_HS_LNS!D116</f>
        <v>NV PVHK</v>
      </c>
      <c r="E116" s="115"/>
      <c r="F116" s="115"/>
      <c r="G116" s="119">
        <f>VLOOKUP(B116,RPT_TIEN_AN_TRUA!$B$5:$I$957,8,FALSE)</f>
        <v>680000</v>
      </c>
      <c r="H116" s="41">
        <v>0</v>
      </c>
      <c r="I116" s="25">
        <f>VLOOKUP(B116,RPT_LNS_LUONG_CHE_DO!$B$5:$CJ$476,68,FALSE)*(DM_TI_LE!$C$25-100%)</f>
        <v>0</v>
      </c>
      <c r="J116" s="25">
        <f>VLOOKUP(B116,GD_CHUNG!$B$5:$L$912,10,FALSE)*DM_TI_LE!$F$21</f>
        <v>9000000</v>
      </c>
      <c r="K116" s="25">
        <f>VLOOKUP(B116,GD_CHUNG!$B$5:$L$912,11,FALSE)*DM_TI_LE!$F$22</f>
        <v>3600000</v>
      </c>
      <c r="L116" s="137">
        <f>VLOOKUP(B116,RPT_BAO_HIEM!$B$5:$O$600,14,FALSE)</f>
        <v>406875</v>
      </c>
      <c r="M116" s="25">
        <f t="shared" si="0"/>
        <v>13686875</v>
      </c>
      <c r="N116" s="119">
        <f>VLOOKUP(B116,RPT_BAO_HIEM!$B$5:$O$956,14,FALSE)</f>
        <v>406875</v>
      </c>
    </row>
    <row r="117" spans="1:14" ht="14.25">
      <c r="A117" s="36">
        <v>114</v>
      </c>
      <c r="B117" s="38">
        <f>GD_LCD_HS_LNS!B117</f>
        <v>10618</v>
      </c>
      <c r="C117" s="38" t="str">
        <f>GD_LCD_HS_LNS!C117</f>
        <v>Nguyễn Thị Hằng</v>
      </c>
      <c r="D117" s="38" t="str">
        <f>GD_LCD_HS_LNS!D117</f>
        <v>NV PVHK</v>
      </c>
      <c r="E117" s="115"/>
      <c r="F117" s="115"/>
      <c r="G117" s="119">
        <f>VLOOKUP(B117,RPT_TIEN_AN_TRUA!$B$5:$I$957,8,FALSE)</f>
        <v>418461.5384615385</v>
      </c>
      <c r="H117" s="41">
        <v>0</v>
      </c>
      <c r="I117" s="25">
        <f>VLOOKUP(B117,RPT_LNS_LUONG_CHE_DO!$B$5:$CJ$476,68,FALSE)*(DM_TI_LE!$C$25-100%)</f>
        <v>0</v>
      </c>
      <c r="J117" s="25">
        <f>VLOOKUP(B117,GD_CHUNG!$B$5:$L$912,10,FALSE)*DM_TI_LE!$F$21</f>
        <v>9000000</v>
      </c>
      <c r="K117" s="25">
        <f>VLOOKUP(B117,GD_CHUNG!$B$5:$L$912,11,FALSE)*DM_TI_LE!$F$22</f>
        <v>3600000</v>
      </c>
      <c r="L117" s="137">
        <f>VLOOKUP(B117,RPT_BAO_HIEM!$B$5:$O$600,14,FALSE)</f>
        <v>406875</v>
      </c>
      <c r="M117" s="25">
        <f t="shared" si="0"/>
        <v>13425336.538461538</v>
      </c>
      <c r="N117" s="119">
        <f>VLOOKUP(B117,RPT_BAO_HIEM!$B$5:$O$956,14,FALSE)</f>
        <v>406875</v>
      </c>
    </row>
    <row r="118" spans="1:14" ht="14.25">
      <c r="A118" s="36">
        <v>115</v>
      </c>
      <c r="B118" s="38">
        <f>GD_LCD_HS_LNS!B118</f>
        <v>10619</v>
      </c>
      <c r="C118" s="38" t="str">
        <f>GD_LCD_HS_LNS!C118</f>
        <v>Phạm Thị Thu Hương</v>
      </c>
      <c r="D118" s="38" t="str">
        <f>GD_LCD_HS_LNS!D118</f>
        <v>NV PVHK</v>
      </c>
      <c r="E118" s="115"/>
      <c r="F118" s="115"/>
      <c r="G118" s="119">
        <f>VLOOKUP(B118,RPT_TIEN_AN_TRUA!$B$5:$I$957,8,FALSE)</f>
        <v>680000</v>
      </c>
      <c r="H118" s="41">
        <v>0</v>
      </c>
      <c r="I118" s="25">
        <f>VLOOKUP(B118,RPT_LNS_LUONG_CHE_DO!$B$5:$CJ$476,68,FALSE)*(DM_TI_LE!$C$25-100%)</f>
        <v>0</v>
      </c>
      <c r="J118" s="25">
        <f>VLOOKUP(B118,GD_CHUNG!$B$5:$L$912,10,FALSE)*DM_TI_LE!$F$21</f>
        <v>9000000</v>
      </c>
      <c r="K118" s="25">
        <f>VLOOKUP(B118,GD_CHUNG!$B$5:$L$912,11,FALSE)*DM_TI_LE!$F$22</f>
        <v>0</v>
      </c>
      <c r="L118" s="137">
        <f>VLOOKUP(B118,RPT_BAO_HIEM!$B$5:$O$600,14,FALSE)</f>
        <v>406875</v>
      </c>
      <c r="M118" s="25">
        <f t="shared" si="0"/>
        <v>10086875</v>
      </c>
      <c r="N118" s="119">
        <f>VLOOKUP(B118,RPT_BAO_HIEM!$B$5:$O$956,14,FALSE)</f>
        <v>406875</v>
      </c>
    </row>
    <row r="119" spans="1:14" ht="14.25">
      <c r="A119" s="36">
        <v>116</v>
      </c>
      <c r="B119" s="38">
        <f>GD_LCD_HS_LNS!B119</f>
        <v>10620</v>
      </c>
      <c r="C119" s="38" t="str">
        <f>GD_LCD_HS_LNS!C119</f>
        <v>Trần Thị Thu</v>
      </c>
      <c r="D119" s="38" t="str">
        <f>GD_LCD_HS_LNS!D119</f>
        <v>NV PVHK</v>
      </c>
      <c r="E119" s="115"/>
      <c r="F119" s="115"/>
      <c r="G119" s="119">
        <f>VLOOKUP(B119,RPT_TIEN_AN_TRUA!$B$5:$I$957,8,FALSE)</f>
        <v>0</v>
      </c>
      <c r="H119" s="41">
        <v>0</v>
      </c>
      <c r="I119" s="25">
        <f>VLOOKUP(B119,RPT_LNS_LUONG_CHE_DO!$B$5:$CJ$476,68,FALSE)*(DM_TI_LE!$C$25-100%)</f>
        <v>0</v>
      </c>
      <c r="J119" s="25">
        <f>VLOOKUP(B119,GD_CHUNG!$B$5:$L$912,10,FALSE)*DM_TI_LE!$F$21</f>
        <v>9000000</v>
      </c>
      <c r="K119" s="25">
        <f>VLOOKUP(B119,GD_CHUNG!$B$5:$L$912,11,FALSE)*DM_TI_LE!$F$22</f>
        <v>3600000</v>
      </c>
      <c r="L119" s="137">
        <f>VLOOKUP(B119,RPT_BAO_HIEM!$B$5:$O$600,14,FALSE)</f>
        <v>0</v>
      </c>
      <c r="M119" s="25">
        <f t="shared" si="0"/>
        <v>12600000</v>
      </c>
      <c r="N119" s="119">
        <f>VLOOKUP(B119,RPT_BAO_HIEM!$B$5:$O$956,14,FALSE)</f>
        <v>0</v>
      </c>
    </row>
    <row r="120" spans="1:14" ht="14.25">
      <c r="A120" s="36">
        <v>117</v>
      </c>
      <c r="B120" s="38">
        <f>GD_LCD_HS_LNS!B120</f>
        <v>10621</v>
      </c>
      <c r="C120" s="38" t="str">
        <f>GD_LCD_HS_LNS!C120</f>
        <v>Hoàng Anh Trang</v>
      </c>
      <c r="D120" s="38" t="str">
        <f>GD_LCD_HS_LNS!D120</f>
        <v>NV PVHK</v>
      </c>
      <c r="E120" s="115"/>
      <c r="F120" s="115"/>
      <c r="G120" s="119">
        <f>VLOOKUP(B120,RPT_TIEN_AN_TRUA!$B$5:$I$957,8,FALSE)</f>
        <v>680000</v>
      </c>
      <c r="H120" s="41">
        <v>0</v>
      </c>
      <c r="I120" s="25">
        <f>VLOOKUP(B120,RPT_LNS_LUONG_CHE_DO!$B$5:$CJ$476,68,FALSE)*(DM_TI_LE!$C$25-100%)</f>
        <v>0</v>
      </c>
      <c r="J120" s="25">
        <f>VLOOKUP(B120,GD_CHUNG!$B$5:$L$912,10,FALSE)*DM_TI_LE!$F$21</f>
        <v>9000000</v>
      </c>
      <c r="K120" s="25">
        <f>VLOOKUP(B120,GD_CHUNG!$B$5:$L$912,11,FALSE)*DM_TI_LE!$F$22</f>
        <v>3600000</v>
      </c>
      <c r="L120" s="137">
        <f>VLOOKUP(B120,RPT_BAO_HIEM!$B$5:$O$600,14,FALSE)</f>
        <v>406875</v>
      </c>
      <c r="M120" s="25">
        <f t="shared" si="0"/>
        <v>13686875</v>
      </c>
      <c r="N120" s="119">
        <f>VLOOKUP(B120,RPT_BAO_HIEM!$B$5:$O$956,14,FALSE)</f>
        <v>406875</v>
      </c>
    </row>
    <row r="121" spans="1:14" ht="14.25">
      <c r="A121" s="36">
        <v>118</v>
      </c>
      <c r="B121" s="38">
        <f>GD_LCD_HS_LNS!B121</f>
        <v>11111</v>
      </c>
      <c r="C121" s="38" t="str">
        <f>GD_LCD_HS_LNS!C121</f>
        <v>Phạm Kim Hoàn</v>
      </c>
      <c r="D121" s="38" t="str">
        <f>GD_LCD_HS_LNS!D121</f>
        <v>NV PVHK</v>
      </c>
      <c r="E121" s="115"/>
      <c r="F121" s="115"/>
      <c r="G121" s="119">
        <f>VLOOKUP(B121,RPT_TIEN_AN_TRUA!$B$5:$I$957,8,FALSE)</f>
        <v>680000</v>
      </c>
      <c r="H121" s="41">
        <v>0</v>
      </c>
      <c r="I121" s="25">
        <f>VLOOKUP(B121,RPT_LNS_LUONG_CHE_DO!$B$5:$CJ$476,68,FALSE)*(DM_TI_LE!$C$25-100%)</f>
        <v>0</v>
      </c>
      <c r="J121" s="25">
        <f>VLOOKUP(B121,GD_CHUNG!$B$5:$L$912,10,FALSE)*DM_TI_LE!$F$21</f>
        <v>9000000</v>
      </c>
      <c r="K121" s="25">
        <f>VLOOKUP(B121,GD_CHUNG!$B$5:$L$912,11,FALSE)*DM_TI_LE!$F$22</f>
        <v>0</v>
      </c>
      <c r="L121" s="137">
        <f>VLOOKUP(B121,RPT_BAO_HIEM!$B$5:$O$600,14,FALSE)</f>
        <v>406875</v>
      </c>
      <c r="M121" s="25">
        <f t="shared" si="0"/>
        <v>10086875</v>
      </c>
      <c r="N121" s="119">
        <f>VLOOKUP(B121,RPT_BAO_HIEM!$B$5:$O$956,14,FALSE)</f>
        <v>406875</v>
      </c>
    </row>
    <row r="122" spans="1:14" ht="14.25">
      <c r="A122" s="36">
        <v>119</v>
      </c>
      <c r="B122" s="38">
        <f>GD_LCD_HS_LNS!B122</f>
        <v>11116</v>
      </c>
      <c r="C122" s="38" t="str">
        <f>GD_LCD_HS_LNS!C122</f>
        <v>Đỗ Thanh Bình</v>
      </c>
      <c r="D122" s="38" t="str">
        <f>GD_LCD_HS_LNS!D122</f>
        <v>NV PVHK</v>
      </c>
      <c r="E122" s="115"/>
      <c r="F122" s="115"/>
      <c r="G122" s="119">
        <f>VLOOKUP(B122,RPT_TIEN_AN_TRUA!$B$5:$I$957,8,FALSE)</f>
        <v>680000</v>
      </c>
      <c r="H122" s="41">
        <v>0</v>
      </c>
      <c r="I122" s="25">
        <f>VLOOKUP(B122,RPT_LNS_LUONG_CHE_DO!$B$5:$CJ$476,68,FALSE)*(DM_TI_LE!$C$25-100%)</f>
        <v>0</v>
      </c>
      <c r="J122" s="25">
        <f>VLOOKUP(B122,GD_CHUNG!$B$5:$L$912,10,FALSE)*DM_TI_LE!$F$21</f>
        <v>9000000</v>
      </c>
      <c r="K122" s="25">
        <f>VLOOKUP(B122,GD_CHUNG!$B$5:$L$912,11,FALSE)*DM_TI_LE!$F$22</f>
        <v>0</v>
      </c>
      <c r="L122" s="137">
        <f>VLOOKUP(B122,RPT_BAO_HIEM!$B$5:$O$600,14,FALSE)</f>
        <v>406875</v>
      </c>
      <c r="M122" s="25">
        <f t="shared" si="0"/>
        <v>10086875</v>
      </c>
      <c r="N122" s="119">
        <f>VLOOKUP(B122,RPT_BAO_HIEM!$B$5:$O$956,14,FALSE)</f>
        <v>406875</v>
      </c>
    </row>
    <row r="123" spans="1:14" ht="14.25">
      <c r="A123" s="36">
        <v>120</v>
      </c>
      <c r="B123" s="38">
        <f>GD_LCD_HS_LNS!B123</f>
        <v>11119</v>
      </c>
      <c r="C123" s="38" t="str">
        <f>GD_LCD_HS_LNS!C123</f>
        <v>Nguyễn Hương Quỳnh</v>
      </c>
      <c r="D123" s="38" t="str">
        <f>GD_LCD_HS_LNS!D123</f>
        <v>NV PVHK</v>
      </c>
      <c r="E123" s="115"/>
      <c r="F123" s="115"/>
      <c r="G123" s="119">
        <f>VLOOKUP(B123,RPT_TIEN_AN_TRUA!$B$5:$I$957,8,FALSE)</f>
        <v>680000</v>
      </c>
      <c r="H123" s="41">
        <v>0</v>
      </c>
      <c r="I123" s="25">
        <f>VLOOKUP(B123,RPT_LNS_LUONG_CHE_DO!$B$5:$CJ$476,68,FALSE)*(DM_TI_LE!$C$25-100%)</f>
        <v>0</v>
      </c>
      <c r="J123" s="25">
        <f>VLOOKUP(B123,GD_CHUNG!$B$5:$L$912,10,FALSE)*DM_TI_LE!$F$21</f>
        <v>9000000</v>
      </c>
      <c r="K123" s="25">
        <f>VLOOKUP(B123,GD_CHUNG!$B$5:$L$912,11,FALSE)*DM_TI_LE!$F$22</f>
        <v>0</v>
      </c>
      <c r="L123" s="137">
        <f>VLOOKUP(B123,RPT_BAO_HIEM!$B$5:$O$600,14,FALSE)</f>
        <v>406875</v>
      </c>
      <c r="M123" s="25">
        <f t="shared" si="0"/>
        <v>10086875</v>
      </c>
      <c r="N123" s="119">
        <f>VLOOKUP(B123,RPT_BAO_HIEM!$B$5:$O$956,14,FALSE)</f>
        <v>406875</v>
      </c>
    </row>
    <row r="124" spans="1:14" ht="14.25">
      <c r="A124" s="36">
        <v>121</v>
      </c>
      <c r="B124" s="38">
        <f>GD_LCD_HS_LNS!B124</f>
        <v>11123</v>
      </c>
      <c r="C124" s="38" t="str">
        <f>GD_LCD_HS_LNS!C124</f>
        <v>Bùi Thị Bảo Ngọc</v>
      </c>
      <c r="D124" s="38" t="str">
        <f>GD_LCD_HS_LNS!D124</f>
        <v>NV PVHK</v>
      </c>
      <c r="E124" s="115"/>
      <c r="F124" s="115"/>
      <c r="G124" s="119">
        <f>VLOOKUP(B124,RPT_TIEN_AN_TRUA!$B$5:$I$957,8,FALSE)</f>
        <v>680000</v>
      </c>
      <c r="H124" s="41">
        <v>0</v>
      </c>
      <c r="I124" s="25">
        <f>VLOOKUP(B124,RPT_LNS_LUONG_CHE_DO!$B$5:$CJ$476,68,FALSE)*(DM_TI_LE!$C$25-100%)</f>
        <v>0</v>
      </c>
      <c r="J124" s="25">
        <f>VLOOKUP(B124,GD_CHUNG!$B$5:$L$912,10,FALSE)*DM_TI_LE!$F$21</f>
        <v>9000000</v>
      </c>
      <c r="K124" s="25">
        <f>VLOOKUP(B124,GD_CHUNG!$B$5:$L$912,11,FALSE)*DM_TI_LE!$F$22</f>
        <v>0</v>
      </c>
      <c r="L124" s="137">
        <f>VLOOKUP(B124,RPT_BAO_HIEM!$B$5:$O$600,14,FALSE)</f>
        <v>406875</v>
      </c>
      <c r="M124" s="25">
        <f t="shared" si="0"/>
        <v>10086875</v>
      </c>
      <c r="N124" s="119">
        <f>VLOOKUP(B124,RPT_BAO_HIEM!$B$5:$O$956,14,FALSE)</f>
        <v>406875</v>
      </c>
    </row>
    <row r="125" spans="1:14" ht="14.25">
      <c r="A125" s="36">
        <v>122</v>
      </c>
      <c r="B125" s="38">
        <f>GD_LCD_HS_LNS!B125</f>
        <v>11764</v>
      </c>
      <c r="C125" s="38" t="str">
        <f>GD_LCD_HS_LNS!C125</f>
        <v>Nguyễn Thu Huyền</v>
      </c>
      <c r="D125" s="38" t="str">
        <f>GD_LCD_HS_LNS!D125</f>
        <v>NV PVHK</v>
      </c>
      <c r="E125" s="115"/>
      <c r="F125" s="115"/>
      <c r="G125" s="119">
        <f>VLOOKUP(B125,RPT_TIEN_AN_TRUA!$B$5:$I$957,8,FALSE)</f>
        <v>0</v>
      </c>
      <c r="H125" s="41">
        <v>0</v>
      </c>
      <c r="I125" s="25">
        <f>VLOOKUP(B125,RPT_LNS_LUONG_CHE_DO!$B$5:$CJ$476,68,FALSE)*(DM_TI_LE!$C$25-100%)</f>
        <v>0</v>
      </c>
      <c r="J125" s="25">
        <f>VLOOKUP(B125,GD_CHUNG!$B$5:$L$912,10,FALSE)*DM_TI_LE!$F$21</f>
        <v>9000000</v>
      </c>
      <c r="K125" s="25">
        <f>VLOOKUP(B125,GD_CHUNG!$B$5:$L$912,11,FALSE)*DM_TI_LE!$F$22</f>
        <v>0</v>
      </c>
      <c r="L125" s="137">
        <f>VLOOKUP(B125,RPT_BAO_HIEM!$B$5:$O$600,14,FALSE)</f>
        <v>0</v>
      </c>
      <c r="M125" s="25">
        <f t="shared" si="0"/>
        <v>9000000</v>
      </c>
      <c r="N125" s="119">
        <f>VLOOKUP(B125,RPT_BAO_HIEM!$B$5:$O$956,14,FALSE)</f>
        <v>0</v>
      </c>
    </row>
    <row r="126" spans="1:14" ht="14.25">
      <c r="A126" s="36">
        <v>123</v>
      </c>
      <c r="B126" s="38">
        <f>GD_LCD_HS_LNS!B126</f>
        <v>12281</v>
      </c>
      <c r="C126" s="38" t="str">
        <f>GD_LCD_HS_LNS!C126</f>
        <v>Nguyễn Minh Phương</v>
      </c>
      <c r="D126" s="38" t="str">
        <f>GD_LCD_HS_LNS!D126</f>
        <v>NV PVHK</v>
      </c>
      <c r="E126" s="115"/>
      <c r="F126" s="115"/>
      <c r="G126" s="119">
        <f>VLOOKUP(B126,RPT_TIEN_AN_TRUA!$B$5:$I$957,8,FALSE)</f>
        <v>0</v>
      </c>
      <c r="H126" s="41">
        <v>0</v>
      </c>
      <c r="I126" s="25">
        <f>VLOOKUP(B126,RPT_LNS_LUONG_CHE_DO!$B$5:$CJ$476,68,FALSE)*(DM_TI_LE!$C$25-100%)</f>
        <v>0</v>
      </c>
      <c r="J126" s="25">
        <f>VLOOKUP(B126,GD_CHUNG!$B$5:$L$912,10,FALSE)*DM_TI_LE!$F$21</f>
        <v>9000000</v>
      </c>
      <c r="K126" s="25">
        <f>VLOOKUP(B126,GD_CHUNG!$B$5:$L$912,11,FALSE)*DM_TI_LE!$F$22</f>
        <v>3600000</v>
      </c>
      <c r="L126" s="137">
        <f>VLOOKUP(B126,RPT_BAO_HIEM!$B$5:$O$600,14,FALSE)</f>
        <v>0</v>
      </c>
      <c r="M126" s="25">
        <f t="shared" si="0"/>
        <v>12600000</v>
      </c>
      <c r="N126" s="119">
        <f>VLOOKUP(B126,RPT_BAO_HIEM!$B$5:$O$956,14,FALSE)</f>
        <v>0</v>
      </c>
    </row>
    <row r="127" spans="1:14" ht="14.25">
      <c r="A127" s="36">
        <v>124</v>
      </c>
      <c r="B127" s="38">
        <f>GD_LCD_HS_LNS!B127</f>
        <v>13097</v>
      </c>
      <c r="C127" s="38" t="str">
        <f>GD_LCD_HS_LNS!C127</f>
        <v>Nguyễn Thu Quỳnh</v>
      </c>
      <c r="D127" s="38" t="str">
        <f>GD_LCD_HS_LNS!D127</f>
        <v>NV PVHK</v>
      </c>
      <c r="E127" s="115"/>
      <c r="F127" s="115"/>
      <c r="G127" s="119">
        <f>VLOOKUP(B127,RPT_TIEN_AN_TRUA!$B$5:$I$957,8,FALSE)</f>
        <v>680000</v>
      </c>
      <c r="H127" s="41">
        <v>0</v>
      </c>
      <c r="I127" s="25">
        <f>VLOOKUP(B127,RPT_LNS_LUONG_CHE_DO!$B$5:$CJ$476,68,FALSE)*(DM_TI_LE!$C$25-100%)</f>
        <v>0</v>
      </c>
      <c r="J127" s="25">
        <f>VLOOKUP(B127,GD_CHUNG!$B$5:$L$912,10,FALSE)*DM_TI_LE!$F$21</f>
        <v>9000000</v>
      </c>
      <c r="K127" s="25">
        <f>VLOOKUP(B127,GD_CHUNG!$B$5:$L$912,11,FALSE)*DM_TI_LE!$F$22</f>
        <v>0</v>
      </c>
      <c r="L127" s="137">
        <f>VLOOKUP(B127,RPT_BAO_HIEM!$B$5:$O$600,14,FALSE)</f>
        <v>406875</v>
      </c>
      <c r="M127" s="25">
        <f t="shared" si="0"/>
        <v>10086875</v>
      </c>
      <c r="N127" s="119">
        <f>VLOOKUP(B127,RPT_BAO_HIEM!$B$5:$O$956,14,FALSE)</f>
        <v>406875</v>
      </c>
    </row>
    <row r="128" spans="1:14" ht="14.25">
      <c r="A128" s="36">
        <v>125</v>
      </c>
      <c r="B128" s="38">
        <f>GD_LCD_HS_LNS!B128</f>
        <v>13101</v>
      </c>
      <c r="C128" s="38" t="str">
        <f>GD_LCD_HS_LNS!C128</f>
        <v>Trần Thị Huệ</v>
      </c>
      <c r="D128" s="38" t="str">
        <f>GD_LCD_HS_LNS!D128</f>
        <v>NV PVHK</v>
      </c>
      <c r="E128" s="115"/>
      <c r="F128" s="115"/>
      <c r="G128" s="119">
        <f>VLOOKUP(B128,RPT_TIEN_AN_TRUA!$B$5:$I$957,8,FALSE)</f>
        <v>680000</v>
      </c>
      <c r="H128" s="41">
        <v>0</v>
      </c>
      <c r="I128" s="25">
        <f>VLOOKUP(B128,RPT_LNS_LUONG_CHE_DO!$B$5:$CJ$476,68,FALSE)*(DM_TI_LE!$C$25-100%)</f>
        <v>0</v>
      </c>
      <c r="J128" s="25">
        <f>VLOOKUP(B128,GD_CHUNG!$B$5:$L$912,10,FALSE)*DM_TI_LE!$F$21</f>
        <v>9000000</v>
      </c>
      <c r="K128" s="25">
        <f>VLOOKUP(B128,GD_CHUNG!$B$5:$L$912,11,FALSE)*DM_TI_LE!$F$22</f>
        <v>0</v>
      </c>
      <c r="L128" s="137">
        <f>VLOOKUP(B128,RPT_BAO_HIEM!$B$5:$O$600,14,FALSE)</f>
        <v>406875</v>
      </c>
      <c r="M128" s="25">
        <f t="shared" si="0"/>
        <v>10086875</v>
      </c>
      <c r="N128" s="119">
        <f>VLOOKUP(B128,RPT_BAO_HIEM!$B$5:$O$956,14,FALSE)</f>
        <v>406875</v>
      </c>
    </row>
    <row r="129" spans="1:14" ht="14.25">
      <c r="A129" s="36">
        <v>126</v>
      </c>
      <c r="B129" s="38">
        <f>GD_LCD_HS_LNS!B129</f>
        <v>13532</v>
      </c>
      <c r="C129" s="38" t="str">
        <f>GD_LCD_HS_LNS!C129</f>
        <v>Nguyễn Tuấn Cường</v>
      </c>
      <c r="D129" s="38" t="str">
        <f>GD_LCD_HS_LNS!D129</f>
        <v>NV PVHK</v>
      </c>
      <c r="E129" s="115"/>
      <c r="F129" s="115"/>
      <c r="G129" s="119">
        <f>VLOOKUP(B129,RPT_TIEN_AN_TRUA!$B$5:$I$957,8,FALSE)</f>
        <v>680000</v>
      </c>
      <c r="H129" s="41">
        <v>0</v>
      </c>
      <c r="I129" s="25">
        <f>VLOOKUP(B129,RPT_LNS_LUONG_CHE_DO!$B$5:$CJ$476,68,FALSE)*(DM_TI_LE!$C$25-100%)</f>
        <v>0</v>
      </c>
      <c r="J129" s="25">
        <f>VLOOKUP(B129,GD_CHUNG!$B$5:$L$912,10,FALSE)*DM_TI_LE!$F$21</f>
        <v>9000000</v>
      </c>
      <c r="K129" s="25">
        <f>VLOOKUP(B129,GD_CHUNG!$B$5:$L$912,11,FALSE)*DM_TI_LE!$F$22</f>
        <v>0</v>
      </c>
      <c r="L129" s="137">
        <f>VLOOKUP(B129,RPT_BAO_HIEM!$B$5:$O$600,14,FALSE)</f>
        <v>406875</v>
      </c>
      <c r="M129" s="25">
        <f t="shared" si="0"/>
        <v>10086875</v>
      </c>
      <c r="N129" s="119">
        <f>VLOOKUP(B129,RPT_BAO_HIEM!$B$5:$O$956,14,FALSE)</f>
        <v>406875</v>
      </c>
    </row>
    <row r="130" spans="1:14" ht="14.25">
      <c r="A130" s="36">
        <v>127</v>
      </c>
      <c r="B130" s="38">
        <f>GD_LCD_HS_LNS!B130</f>
        <v>11357</v>
      </c>
      <c r="C130" s="38" t="str">
        <f>GD_LCD_HS_LNS!C130</f>
        <v>Nguyễn Việt Dũng</v>
      </c>
      <c r="D130" s="38" t="str">
        <f>GD_LCD_HS_LNS!D130</f>
        <v>NV PVHK</v>
      </c>
      <c r="E130" s="115"/>
      <c r="F130" s="115"/>
      <c r="G130" s="119">
        <f>VLOOKUP(B130,RPT_TIEN_AN_TRUA!$B$5:$I$957,8,FALSE)</f>
        <v>627692.30769230775</v>
      </c>
      <c r="H130" s="41">
        <v>0</v>
      </c>
      <c r="I130" s="25">
        <f>VLOOKUP(B130,RPT_LNS_LUONG_CHE_DO!$B$5:$CJ$476,68,FALSE)*(DM_TI_LE!$C$25-100%)</f>
        <v>0</v>
      </c>
      <c r="J130" s="25">
        <f>VLOOKUP(B130,GD_CHUNG!$B$5:$L$912,10,FALSE)*DM_TI_LE!$F$21</f>
        <v>9000000</v>
      </c>
      <c r="K130" s="25">
        <f>VLOOKUP(B130,GD_CHUNG!$B$5:$L$912,11,FALSE)*DM_TI_LE!$F$22</f>
        <v>0</v>
      </c>
      <c r="L130" s="137">
        <f>VLOOKUP(B130,RPT_BAO_HIEM!$B$5:$O$600,14,FALSE)</f>
        <v>406875</v>
      </c>
      <c r="M130" s="25">
        <f t="shared" si="0"/>
        <v>10034567.307692308</v>
      </c>
      <c r="N130" s="119">
        <f>VLOOKUP(B130,RPT_BAO_HIEM!$B$5:$O$956,14,FALSE)</f>
        <v>406875</v>
      </c>
    </row>
    <row r="131" spans="1:14" ht="14.25">
      <c r="A131" s="36">
        <v>128</v>
      </c>
      <c r="B131" s="38">
        <f>GD_LCD_HS_LNS!B131</f>
        <v>201501</v>
      </c>
      <c r="C131" s="38" t="str">
        <f>GD_LCD_HS_LNS!C131</f>
        <v>Nguyễn Mỹ Hạnh</v>
      </c>
      <c r="D131" s="38" t="str">
        <f>GD_LCD_HS_LNS!D131</f>
        <v>NV PVHK</v>
      </c>
      <c r="E131" s="115"/>
      <c r="F131" s="115"/>
      <c r="G131" s="119">
        <f>VLOOKUP(B131,RPT_TIEN_AN_TRUA!$B$5:$I$957,8,FALSE)</f>
        <v>523076.92307692312</v>
      </c>
      <c r="H131" s="41">
        <v>0</v>
      </c>
      <c r="I131" s="25">
        <f>VLOOKUP(B131,RPT_LNS_LUONG_CHE_DO!$B$5:$CJ$476,68,FALSE)*(DM_TI_LE!$C$25-100%)</f>
        <v>0</v>
      </c>
      <c r="J131" s="25">
        <f>VLOOKUP(B131,GD_CHUNG!$B$5:$L$912,10,FALSE)*DM_TI_LE!$F$21</f>
        <v>9000000</v>
      </c>
      <c r="K131" s="25">
        <f>VLOOKUP(B131,GD_CHUNG!$B$5:$L$912,11,FALSE)*DM_TI_LE!$F$22</f>
        <v>0</v>
      </c>
      <c r="L131" s="137">
        <f>VLOOKUP(B131,RPT_BAO_HIEM!$B$5:$O$600,14,FALSE)</f>
        <v>0</v>
      </c>
      <c r="M131" s="25">
        <f t="shared" si="0"/>
        <v>9523076.9230769239</v>
      </c>
      <c r="N131" s="119">
        <f>VLOOKUP(B131,RPT_BAO_HIEM!$B$5:$O$956,14,FALSE)</f>
        <v>0</v>
      </c>
    </row>
    <row r="132" spans="1:14" ht="14.25">
      <c r="A132" s="36">
        <v>129</v>
      </c>
      <c r="B132" s="38">
        <f>GD_LCD_HS_LNS!B132</f>
        <v>10632</v>
      </c>
      <c r="C132" s="38" t="str">
        <f>GD_LCD_HS_LNS!C132</f>
        <v>Trần Thanh Hiếu</v>
      </c>
      <c r="D132" s="38" t="str">
        <f>GD_LCD_HS_LNS!D132</f>
        <v>Đội phó</v>
      </c>
      <c r="E132" s="115"/>
      <c r="F132" s="115"/>
      <c r="G132" s="119">
        <f>VLOOKUP(B132,RPT_TIEN_AN_TRUA!$B$5:$I$957,8,FALSE)</f>
        <v>680000</v>
      </c>
      <c r="H132" s="41">
        <v>0</v>
      </c>
      <c r="I132" s="25">
        <f>VLOOKUP(B132,RPT_LNS_LUONG_CHE_DO!$B$5:$CJ$476,68,FALSE)*(DM_TI_LE!$C$25-100%)</f>
        <v>0</v>
      </c>
      <c r="J132" s="25">
        <f>VLOOKUP(B132,GD_CHUNG!$B$5:$L$912,10,FALSE)*DM_TI_LE!$F$21</f>
        <v>9000000</v>
      </c>
      <c r="K132" s="25">
        <f>VLOOKUP(B132,GD_CHUNG!$B$5:$L$912,11,FALSE)*DM_TI_LE!$F$22</f>
        <v>10800000</v>
      </c>
      <c r="L132" s="137">
        <f>VLOOKUP(B132,RPT_BAO_HIEM!$B$5:$O$600,14,FALSE)</f>
        <v>537075</v>
      </c>
      <c r="M132" s="25">
        <f t="shared" si="0"/>
        <v>21017075</v>
      </c>
      <c r="N132" s="119">
        <f>VLOOKUP(B132,RPT_BAO_HIEM!$B$5:$O$956,14,FALSE)</f>
        <v>537075</v>
      </c>
    </row>
    <row r="133" spans="1:14" ht="14.25">
      <c r="A133" s="36">
        <v>130</v>
      </c>
      <c r="B133" s="38">
        <f>GD_LCD_HS_LNS!B133</f>
        <v>12557</v>
      </c>
      <c r="C133" s="38" t="str">
        <f>GD_LCD_HS_LNS!C133</f>
        <v>Nguyễn Thị Lan</v>
      </c>
      <c r="D133" s="38" t="str">
        <f>GD_LCD_HS_LNS!D133</f>
        <v>Nhân viên phục vụ hành khách hàng hóa</v>
      </c>
      <c r="E133" s="115"/>
      <c r="F133" s="115"/>
      <c r="G133" s="119">
        <f>VLOOKUP(B133,RPT_TIEN_AN_TRUA!$B$5:$I$957,8,FALSE)</f>
        <v>680000</v>
      </c>
      <c r="H133" s="41">
        <v>0</v>
      </c>
      <c r="I133" s="25">
        <f>VLOOKUP(B133,RPT_LNS_LUONG_CHE_DO!$B$5:$CJ$476,68,FALSE)*(DM_TI_LE!$C$25-100%)</f>
        <v>0</v>
      </c>
      <c r="J133" s="25">
        <f>VLOOKUP(B133,GD_CHUNG!$B$5:$L$912,10,FALSE)*DM_TI_LE!$F$21</f>
        <v>9000000</v>
      </c>
      <c r="K133" s="25">
        <f>VLOOKUP(B133,GD_CHUNG!$B$5:$L$912,11,FALSE)*DM_TI_LE!$F$22</f>
        <v>0</v>
      </c>
      <c r="L133" s="137">
        <f>VLOOKUP(B133,RPT_BAO_HIEM!$B$5:$O$600,14,FALSE)</f>
        <v>406875</v>
      </c>
      <c r="M133" s="25">
        <f t="shared" si="0"/>
        <v>10086875</v>
      </c>
      <c r="N133" s="119">
        <f>VLOOKUP(B133,RPT_BAO_HIEM!$B$5:$O$956,14,FALSE)</f>
        <v>406875</v>
      </c>
    </row>
    <row r="134" spans="1:14" ht="14.25">
      <c r="A134" s="36">
        <v>131</v>
      </c>
      <c r="B134" s="38">
        <f>GD_LCD_HS_LNS!B134</f>
        <v>12559</v>
      </c>
      <c r="C134" s="38" t="str">
        <f>GD_LCD_HS_LNS!C134</f>
        <v>Phạm Thị Mai Giang</v>
      </c>
      <c r="D134" s="38" t="str">
        <f>GD_LCD_HS_LNS!D134</f>
        <v>Nhân viên phục vụ hành khách hàng hóa</v>
      </c>
      <c r="E134" s="115"/>
      <c r="F134" s="115"/>
      <c r="G134" s="119">
        <f>VLOOKUP(B134,RPT_TIEN_AN_TRUA!$B$5:$I$957,8,FALSE)</f>
        <v>680000</v>
      </c>
      <c r="H134" s="41">
        <v>0</v>
      </c>
      <c r="I134" s="25">
        <f>VLOOKUP(B134,RPT_LNS_LUONG_CHE_DO!$B$5:$CJ$476,68,FALSE)*(DM_TI_LE!$C$25-100%)</f>
        <v>0</v>
      </c>
      <c r="J134" s="25">
        <f>VLOOKUP(B134,GD_CHUNG!$B$5:$L$912,10,FALSE)*DM_TI_LE!$F$21</f>
        <v>9000000</v>
      </c>
      <c r="K134" s="25">
        <f>VLOOKUP(B134,GD_CHUNG!$B$5:$L$912,11,FALSE)*DM_TI_LE!$F$22</f>
        <v>0</v>
      </c>
      <c r="L134" s="137">
        <f>VLOOKUP(B134,RPT_BAO_HIEM!$B$5:$O$600,14,FALSE)</f>
        <v>406875</v>
      </c>
      <c r="M134" s="25">
        <f t="shared" si="0"/>
        <v>10086875</v>
      </c>
      <c r="N134" s="119">
        <f>VLOOKUP(B134,RPT_BAO_HIEM!$B$5:$O$956,14,FALSE)</f>
        <v>406875</v>
      </c>
    </row>
    <row r="135" spans="1:14" ht="14.25">
      <c r="A135" s="36">
        <v>132</v>
      </c>
      <c r="B135" s="38">
        <f>GD_LCD_HS_LNS!B135</f>
        <v>12562</v>
      </c>
      <c r="C135" s="38" t="str">
        <f>GD_LCD_HS_LNS!C135</f>
        <v>Đỗ Thị Thu Trang</v>
      </c>
      <c r="D135" s="38" t="str">
        <f>GD_LCD_HS_LNS!D135</f>
        <v>Nhân viên phục vụ hành khách hàng hóa</v>
      </c>
      <c r="E135" s="115"/>
      <c r="F135" s="115"/>
      <c r="G135" s="119">
        <f>VLOOKUP(B135,RPT_TIEN_AN_TRUA!$B$5:$I$957,8,FALSE)</f>
        <v>235384.61538461538</v>
      </c>
      <c r="H135" s="41">
        <v>0</v>
      </c>
      <c r="I135" s="25">
        <f>VLOOKUP(B135,RPT_LNS_LUONG_CHE_DO!$B$5:$CJ$476,68,FALSE)*(DM_TI_LE!$C$25-100%)</f>
        <v>0</v>
      </c>
      <c r="J135" s="25">
        <f>VLOOKUP(B135,GD_CHUNG!$B$5:$L$912,10,FALSE)*DM_TI_LE!$F$21</f>
        <v>9000000</v>
      </c>
      <c r="K135" s="25">
        <f>VLOOKUP(B135,GD_CHUNG!$B$5:$L$912,11,FALSE)*DM_TI_LE!$F$22</f>
        <v>0</v>
      </c>
      <c r="L135" s="137">
        <f>VLOOKUP(B135,RPT_BAO_HIEM!$B$5:$O$600,14,FALSE)</f>
        <v>406875</v>
      </c>
      <c r="M135" s="25">
        <f t="shared" si="0"/>
        <v>9642259.615384616</v>
      </c>
      <c r="N135" s="119">
        <f>VLOOKUP(B135,RPT_BAO_HIEM!$B$5:$O$956,14,FALSE)</f>
        <v>406875</v>
      </c>
    </row>
    <row r="136" spans="1:14" ht="14.25">
      <c r="A136" s="36">
        <v>133</v>
      </c>
      <c r="B136" s="38">
        <f>GD_LCD_HS_LNS!B136</f>
        <v>12563</v>
      </c>
      <c r="C136" s="38" t="str">
        <f>GD_LCD_HS_LNS!C136</f>
        <v>Trịnh Khánh Linh</v>
      </c>
      <c r="D136" s="38" t="str">
        <f>GD_LCD_HS_LNS!D136</f>
        <v>Nhân viên phục vụ hành khách hàng hóa</v>
      </c>
      <c r="E136" s="115"/>
      <c r="F136" s="115"/>
      <c r="G136" s="119">
        <f>VLOOKUP(B136,RPT_TIEN_AN_TRUA!$B$5:$I$957,8,FALSE)</f>
        <v>680000</v>
      </c>
      <c r="H136" s="41">
        <v>0</v>
      </c>
      <c r="I136" s="25">
        <f>VLOOKUP(B136,RPT_LNS_LUONG_CHE_DO!$B$5:$CJ$476,68,FALSE)*(DM_TI_LE!$C$25-100%)</f>
        <v>0</v>
      </c>
      <c r="J136" s="25">
        <f>VLOOKUP(B136,GD_CHUNG!$B$5:$L$912,10,FALSE)*DM_TI_LE!$F$21</f>
        <v>9000000</v>
      </c>
      <c r="K136" s="25">
        <f>VLOOKUP(B136,GD_CHUNG!$B$5:$L$912,11,FALSE)*DM_TI_LE!$F$22</f>
        <v>0</v>
      </c>
      <c r="L136" s="137">
        <f>VLOOKUP(B136,RPT_BAO_HIEM!$B$5:$O$600,14,FALSE)</f>
        <v>406875</v>
      </c>
      <c r="M136" s="25">
        <f t="shared" si="0"/>
        <v>10086875</v>
      </c>
      <c r="N136" s="119">
        <f>VLOOKUP(B136,RPT_BAO_HIEM!$B$5:$O$956,14,FALSE)</f>
        <v>406875</v>
      </c>
    </row>
    <row r="137" spans="1:14" ht="14.25">
      <c r="A137" s="36">
        <v>134</v>
      </c>
      <c r="B137" s="38">
        <f>GD_LCD_HS_LNS!B137</f>
        <v>12567</v>
      </c>
      <c r="C137" s="38" t="str">
        <f>GD_LCD_HS_LNS!C137</f>
        <v>Nguyễn Thị Hải Yến</v>
      </c>
      <c r="D137" s="38" t="str">
        <f>GD_LCD_HS_LNS!D137</f>
        <v>Nhân viên phục vụ hành khách hàng hóa</v>
      </c>
      <c r="E137" s="115"/>
      <c r="F137" s="115"/>
      <c r="G137" s="119">
        <f>VLOOKUP(B137,RPT_TIEN_AN_TRUA!$B$5:$I$957,8,FALSE)</f>
        <v>680000</v>
      </c>
      <c r="H137" s="41">
        <v>0</v>
      </c>
      <c r="I137" s="25">
        <f>VLOOKUP(B137,RPT_LNS_LUONG_CHE_DO!$B$5:$CJ$476,68,FALSE)*(DM_TI_LE!$C$25-100%)</f>
        <v>0</v>
      </c>
      <c r="J137" s="25">
        <f>VLOOKUP(B137,GD_CHUNG!$B$5:$L$912,10,FALSE)*DM_TI_LE!$F$21</f>
        <v>9000000</v>
      </c>
      <c r="K137" s="25">
        <f>VLOOKUP(B137,GD_CHUNG!$B$5:$L$912,11,FALSE)*DM_TI_LE!$F$22</f>
        <v>0</v>
      </c>
      <c r="L137" s="137">
        <f>VLOOKUP(B137,RPT_BAO_HIEM!$B$5:$O$600,14,FALSE)</f>
        <v>406875</v>
      </c>
      <c r="M137" s="25">
        <f t="shared" si="0"/>
        <v>10086875</v>
      </c>
      <c r="N137" s="119">
        <f>VLOOKUP(B137,RPT_BAO_HIEM!$B$5:$O$956,14,FALSE)</f>
        <v>406875</v>
      </c>
    </row>
    <row r="138" spans="1:14" ht="14.25">
      <c r="A138" s="36">
        <v>135</v>
      </c>
      <c r="B138" s="38">
        <f>GD_LCD_HS_LNS!B138</f>
        <v>13361</v>
      </c>
      <c r="C138" s="38" t="str">
        <f>GD_LCD_HS_LNS!C138</f>
        <v>Mai Thế Anh</v>
      </c>
      <c r="D138" s="38" t="str">
        <f>GD_LCD_HS_LNS!D138</f>
        <v>Nhân viên phục vụ hành khách hàng hóa</v>
      </c>
      <c r="E138" s="115"/>
      <c r="F138" s="115"/>
      <c r="G138" s="119">
        <f>VLOOKUP(B138,RPT_TIEN_AN_TRUA!$B$5:$I$957,8,FALSE)</f>
        <v>680000</v>
      </c>
      <c r="H138" s="41">
        <v>0</v>
      </c>
      <c r="I138" s="25">
        <f>VLOOKUP(B138,RPT_LNS_LUONG_CHE_DO!$B$5:$CJ$476,68,FALSE)*(DM_TI_LE!$C$25-100%)</f>
        <v>0</v>
      </c>
      <c r="J138" s="25">
        <f>VLOOKUP(B138,GD_CHUNG!$B$5:$L$912,10,FALSE)*DM_TI_LE!$F$21</f>
        <v>9000000</v>
      </c>
      <c r="K138" s="25">
        <f>VLOOKUP(B138,GD_CHUNG!$B$5:$L$912,11,FALSE)*DM_TI_LE!$F$22</f>
        <v>0</v>
      </c>
      <c r="L138" s="137">
        <f>VLOOKUP(B138,RPT_BAO_HIEM!$B$5:$O$600,14,FALSE)</f>
        <v>406875</v>
      </c>
      <c r="M138" s="25">
        <f t="shared" si="0"/>
        <v>10086875</v>
      </c>
      <c r="N138" s="119">
        <f>VLOOKUP(B138,RPT_BAO_HIEM!$B$5:$O$956,14,FALSE)</f>
        <v>406875</v>
      </c>
    </row>
    <row r="139" spans="1:14" ht="14.25">
      <c r="A139" s="36">
        <v>136</v>
      </c>
      <c r="B139" s="38">
        <f>GD_LCD_HS_LNS!B139</f>
        <v>13373</v>
      </c>
      <c r="C139" s="38" t="str">
        <f>GD_LCD_HS_LNS!C139</f>
        <v>Trần Thị Sơn</v>
      </c>
      <c r="D139" s="38" t="str">
        <f>GD_LCD_HS_LNS!D139</f>
        <v>Nhân viên phục vụ hành khách hàng hóa</v>
      </c>
      <c r="E139" s="115"/>
      <c r="F139" s="115"/>
      <c r="G139" s="119">
        <f>VLOOKUP(B139,RPT_TIEN_AN_TRUA!$B$5:$I$957,8,FALSE)</f>
        <v>680000</v>
      </c>
      <c r="H139" s="41">
        <v>0</v>
      </c>
      <c r="I139" s="25">
        <f>VLOOKUP(B139,RPT_LNS_LUONG_CHE_DO!$B$5:$CJ$476,68,FALSE)*(DM_TI_LE!$C$25-100%)</f>
        <v>0</v>
      </c>
      <c r="J139" s="25">
        <f>VLOOKUP(B139,GD_CHUNG!$B$5:$L$912,10,FALSE)*DM_TI_LE!$F$21</f>
        <v>9000000</v>
      </c>
      <c r="K139" s="25">
        <f>VLOOKUP(B139,GD_CHUNG!$B$5:$L$912,11,FALSE)*DM_TI_LE!$F$22</f>
        <v>0</v>
      </c>
      <c r="L139" s="137">
        <f>VLOOKUP(B139,RPT_BAO_HIEM!$B$5:$O$600,14,FALSE)</f>
        <v>406875</v>
      </c>
      <c r="M139" s="25">
        <f t="shared" si="0"/>
        <v>10086875</v>
      </c>
      <c r="N139" s="119">
        <f>VLOOKUP(B139,RPT_BAO_HIEM!$B$5:$O$956,14,FALSE)</f>
        <v>406875</v>
      </c>
    </row>
    <row r="140" spans="1:14" ht="14.25">
      <c r="A140" s="36">
        <v>137</v>
      </c>
      <c r="B140" s="38">
        <f>GD_LCD_HS_LNS!B140</f>
        <v>13380</v>
      </c>
      <c r="C140" s="38" t="str">
        <f>GD_LCD_HS_LNS!C140</f>
        <v>Nguyễn Thị Yến Hương</v>
      </c>
      <c r="D140" s="38" t="str">
        <f>GD_LCD_HS_LNS!D140</f>
        <v>Nhân viên phục vụ hành khách hàng hóa</v>
      </c>
      <c r="E140" s="115"/>
      <c r="F140" s="115"/>
      <c r="G140" s="119">
        <f>VLOOKUP(B140,RPT_TIEN_AN_TRUA!$B$5:$I$957,8,FALSE)</f>
        <v>680000</v>
      </c>
      <c r="H140" s="41">
        <v>0</v>
      </c>
      <c r="I140" s="25">
        <f>VLOOKUP(B140,RPT_LNS_LUONG_CHE_DO!$B$5:$CJ$476,68,FALSE)*(DM_TI_LE!$C$25-100%)</f>
        <v>0</v>
      </c>
      <c r="J140" s="25">
        <f>VLOOKUP(B140,GD_CHUNG!$B$5:$L$912,10,FALSE)*DM_TI_LE!$F$21</f>
        <v>9000000</v>
      </c>
      <c r="K140" s="25">
        <f>VLOOKUP(B140,GD_CHUNG!$B$5:$L$912,11,FALSE)*DM_TI_LE!$F$22</f>
        <v>0</v>
      </c>
      <c r="L140" s="137">
        <f>VLOOKUP(B140,RPT_BAO_HIEM!$B$5:$O$600,14,FALSE)</f>
        <v>406875</v>
      </c>
      <c r="M140" s="25">
        <f t="shared" si="0"/>
        <v>10086875</v>
      </c>
      <c r="N140" s="119">
        <f>VLOOKUP(B140,RPT_BAO_HIEM!$B$5:$O$956,14,FALSE)</f>
        <v>406875</v>
      </c>
    </row>
    <row r="141" spans="1:14" ht="14.25">
      <c r="A141" s="36">
        <v>138</v>
      </c>
      <c r="B141" s="38">
        <f>GD_LCD_HS_LNS!B141</f>
        <v>13405</v>
      </c>
      <c r="C141" s="38" t="str">
        <f>GD_LCD_HS_LNS!C141</f>
        <v>Nguyễn Thị Thúy Hằng</v>
      </c>
      <c r="D141" s="38" t="str">
        <f>GD_LCD_HS_LNS!D141</f>
        <v>Nhân viên phục vụ hành khách hàng hóa</v>
      </c>
      <c r="E141" s="115"/>
      <c r="F141" s="115"/>
      <c r="G141" s="119">
        <f>VLOOKUP(B141,RPT_TIEN_AN_TRUA!$B$5:$I$957,8,FALSE)</f>
        <v>680000</v>
      </c>
      <c r="H141" s="41">
        <v>0</v>
      </c>
      <c r="I141" s="25">
        <f>VLOOKUP(B141,RPT_LNS_LUONG_CHE_DO!$B$5:$CJ$476,68,FALSE)*(DM_TI_LE!$C$25-100%)</f>
        <v>0</v>
      </c>
      <c r="J141" s="25">
        <f>VLOOKUP(B141,GD_CHUNG!$B$5:$L$912,10,FALSE)*DM_TI_LE!$F$21</f>
        <v>9000000</v>
      </c>
      <c r="K141" s="25">
        <f>VLOOKUP(B141,GD_CHUNG!$B$5:$L$912,11,FALSE)*DM_TI_LE!$F$22</f>
        <v>0</v>
      </c>
      <c r="L141" s="137">
        <f>VLOOKUP(B141,RPT_BAO_HIEM!$B$5:$O$600,14,FALSE)</f>
        <v>406875</v>
      </c>
      <c r="M141" s="25">
        <f t="shared" si="0"/>
        <v>10086875</v>
      </c>
      <c r="N141" s="119">
        <f>VLOOKUP(B141,RPT_BAO_HIEM!$B$5:$O$956,14,FALSE)</f>
        <v>406875</v>
      </c>
    </row>
    <row r="142" spans="1:14" ht="14.25">
      <c r="A142" s="36">
        <v>139</v>
      </c>
      <c r="B142" s="38">
        <f>GD_LCD_HS_LNS!B142</f>
        <v>13670</v>
      </c>
      <c r="C142" s="38" t="str">
        <f>GD_LCD_HS_LNS!C142</f>
        <v>Nguyễn Thảo Ly</v>
      </c>
      <c r="D142" s="38" t="str">
        <f>GD_LCD_HS_LNS!D142</f>
        <v>Nhân viên phục vụ hành khách hàng hóa</v>
      </c>
      <c r="E142" s="115"/>
      <c r="F142" s="115"/>
      <c r="G142" s="119">
        <f>VLOOKUP(B142,RPT_TIEN_AN_TRUA!$B$5:$I$957,8,FALSE)</f>
        <v>680000</v>
      </c>
      <c r="H142" s="41">
        <v>0</v>
      </c>
      <c r="I142" s="25">
        <f>VLOOKUP(B142,RPT_LNS_LUONG_CHE_DO!$B$5:$CJ$476,68,FALSE)*(DM_TI_LE!$C$25-100%)</f>
        <v>0</v>
      </c>
      <c r="J142" s="25">
        <f>VLOOKUP(B142,GD_CHUNG!$B$5:$L$912,10,FALSE)*DM_TI_LE!$F$21</f>
        <v>9000000</v>
      </c>
      <c r="K142" s="25">
        <f>VLOOKUP(B142,GD_CHUNG!$B$5:$L$912,11,FALSE)*DM_TI_LE!$F$22</f>
        <v>0</v>
      </c>
      <c r="L142" s="137">
        <f>VLOOKUP(B142,RPT_BAO_HIEM!$B$5:$O$600,14,FALSE)</f>
        <v>406875</v>
      </c>
      <c r="M142" s="25">
        <f t="shared" si="0"/>
        <v>10086875</v>
      </c>
      <c r="N142" s="119">
        <f>VLOOKUP(B142,RPT_BAO_HIEM!$B$5:$O$956,14,FALSE)</f>
        <v>406875</v>
      </c>
    </row>
    <row r="143" spans="1:14" ht="14.25">
      <c r="A143" s="36">
        <v>140</v>
      </c>
      <c r="B143" s="38">
        <f>GD_LCD_HS_LNS!B143</f>
        <v>13671</v>
      </c>
      <c r="C143" s="38" t="str">
        <f>GD_LCD_HS_LNS!C143</f>
        <v>Nguyễn Thị Phương Thảo</v>
      </c>
      <c r="D143" s="38" t="str">
        <f>GD_LCD_HS_LNS!D143</f>
        <v>Nhân viên phục vụ hành khách hàng hóa</v>
      </c>
      <c r="E143" s="115"/>
      <c r="F143" s="115"/>
      <c r="G143" s="119">
        <f>VLOOKUP(B143,RPT_TIEN_AN_TRUA!$B$5:$I$957,8,FALSE)</f>
        <v>627692.30769230775</v>
      </c>
      <c r="H143" s="41">
        <v>0</v>
      </c>
      <c r="I143" s="25">
        <f>VLOOKUP(B143,RPT_LNS_LUONG_CHE_DO!$B$5:$CJ$476,68,FALSE)*(DM_TI_LE!$C$25-100%)</f>
        <v>0</v>
      </c>
      <c r="J143" s="25">
        <f>VLOOKUP(B143,GD_CHUNG!$B$5:$L$912,10,FALSE)*DM_TI_LE!$F$21</f>
        <v>9000000</v>
      </c>
      <c r="K143" s="25">
        <f>VLOOKUP(B143,GD_CHUNG!$B$5:$L$912,11,FALSE)*DM_TI_LE!$F$22</f>
        <v>0</v>
      </c>
      <c r="L143" s="137">
        <f>VLOOKUP(B143,RPT_BAO_HIEM!$B$5:$O$600,14,FALSE)</f>
        <v>406875</v>
      </c>
      <c r="M143" s="25">
        <f t="shared" si="0"/>
        <v>10034567.307692308</v>
      </c>
      <c r="N143" s="119">
        <f>VLOOKUP(B143,RPT_BAO_HIEM!$B$5:$O$956,14,FALSE)</f>
        <v>406875</v>
      </c>
    </row>
    <row r="144" spans="1:14" ht="14.25">
      <c r="A144" s="36">
        <v>141</v>
      </c>
      <c r="B144" s="38">
        <f>GD_LCD_HS_LNS!B144</f>
        <v>13672</v>
      </c>
      <c r="C144" s="38" t="str">
        <f>GD_LCD_HS_LNS!C144</f>
        <v>Mai Thị Huyền Trang</v>
      </c>
      <c r="D144" s="38" t="str">
        <f>GD_LCD_HS_LNS!D144</f>
        <v>Nhân viên phục vụ hành khách hàng hóa</v>
      </c>
      <c r="E144" s="115"/>
      <c r="F144" s="115"/>
      <c r="G144" s="119">
        <f>VLOOKUP(B144,RPT_TIEN_AN_TRUA!$B$5:$I$957,8,FALSE)</f>
        <v>680000</v>
      </c>
      <c r="H144" s="41">
        <v>0</v>
      </c>
      <c r="I144" s="25">
        <f>VLOOKUP(B144,RPT_LNS_LUONG_CHE_DO!$B$5:$CJ$476,68,FALSE)*(DM_TI_LE!$C$25-100%)</f>
        <v>0</v>
      </c>
      <c r="J144" s="25">
        <f>VLOOKUP(B144,GD_CHUNG!$B$5:$L$912,10,FALSE)*DM_TI_LE!$F$21</f>
        <v>9000000</v>
      </c>
      <c r="K144" s="25">
        <f>VLOOKUP(B144,GD_CHUNG!$B$5:$L$912,11,FALSE)*DM_TI_LE!$F$22</f>
        <v>0</v>
      </c>
      <c r="L144" s="137">
        <f>VLOOKUP(B144,RPT_BAO_HIEM!$B$5:$O$600,14,FALSE)</f>
        <v>406875</v>
      </c>
      <c r="M144" s="25">
        <f t="shared" si="0"/>
        <v>10086875</v>
      </c>
      <c r="N144" s="119">
        <f>VLOOKUP(B144,RPT_BAO_HIEM!$B$5:$O$956,14,FALSE)</f>
        <v>406875</v>
      </c>
    </row>
    <row r="145" spans="1:14" ht="14.25">
      <c r="A145" s="36">
        <v>142</v>
      </c>
      <c r="B145" s="38">
        <f>GD_LCD_HS_LNS!B145</f>
        <v>13673</v>
      </c>
      <c r="C145" s="38" t="str">
        <f>GD_LCD_HS_LNS!C145</f>
        <v>Đỗ Văn Thắng</v>
      </c>
      <c r="D145" s="38" t="str">
        <f>GD_LCD_HS_LNS!D145</f>
        <v>Nhân viên phục vụ hành khách hàng hóa</v>
      </c>
      <c r="E145" s="115"/>
      <c r="F145" s="115"/>
      <c r="G145" s="119">
        <f>VLOOKUP(B145,RPT_TIEN_AN_TRUA!$B$5:$I$957,8,FALSE)</f>
        <v>680000</v>
      </c>
      <c r="H145" s="41">
        <v>0</v>
      </c>
      <c r="I145" s="25">
        <f>VLOOKUP(B145,RPT_LNS_LUONG_CHE_DO!$B$5:$CJ$476,68,FALSE)*(DM_TI_LE!$C$25-100%)</f>
        <v>0</v>
      </c>
      <c r="J145" s="25">
        <f>VLOOKUP(B145,GD_CHUNG!$B$5:$L$912,10,FALSE)*DM_TI_LE!$F$21</f>
        <v>9000000</v>
      </c>
      <c r="K145" s="25">
        <f>VLOOKUP(B145,GD_CHUNG!$B$5:$L$912,11,FALSE)*DM_TI_LE!$F$22</f>
        <v>0</v>
      </c>
      <c r="L145" s="137">
        <f>VLOOKUP(B145,RPT_BAO_HIEM!$B$5:$O$600,14,FALSE)</f>
        <v>406875</v>
      </c>
      <c r="M145" s="25">
        <f t="shared" si="0"/>
        <v>10086875</v>
      </c>
      <c r="N145" s="119">
        <f>VLOOKUP(B145,RPT_BAO_HIEM!$B$5:$O$956,14,FALSE)</f>
        <v>406875</v>
      </c>
    </row>
    <row r="146" spans="1:14" ht="14.25">
      <c r="A146" s="36">
        <v>143</v>
      </c>
      <c r="B146" s="38">
        <f>GD_LCD_HS_LNS!B146</f>
        <v>10572</v>
      </c>
      <c r="C146" s="38" t="str">
        <f>GD_LCD_HS_LNS!C146</f>
        <v>Võ Thị Hồng Minh</v>
      </c>
      <c r="D146" s="38" t="str">
        <f>GD_LCD_HS_LNS!D146</f>
        <v>NV PVHK</v>
      </c>
      <c r="E146" s="115"/>
      <c r="F146" s="115"/>
      <c r="G146" s="119">
        <f>VLOOKUP(B146,RPT_TIEN_AN_TRUA!$B$5:$I$957,8,FALSE)</f>
        <v>680000</v>
      </c>
      <c r="H146" s="41">
        <v>0</v>
      </c>
      <c r="I146" s="25">
        <f>VLOOKUP(B146,RPT_LNS_LUONG_CHE_DO!$B$5:$CJ$476,68,FALSE)*(DM_TI_LE!$C$25-100%)</f>
        <v>0</v>
      </c>
      <c r="J146" s="25">
        <f>VLOOKUP(B146,GD_CHUNG!$B$5:$L$912,10,FALSE)*DM_TI_LE!$F$21</f>
        <v>9000000</v>
      </c>
      <c r="K146" s="25">
        <f>VLOOKUP(B146,GD_CHUNG!$B$5:$L$912,11,FALSE)*DM_TI_LE!$F$22</f>
        <v>3600000</v>
      </c>
      <c r="L146" s="137">
        <f>VLOOKUP(B146,RPT_BAO_HIEM!$B$5:$O$600,14,FALSE)</f>
        <v>406875</v>
      </c>
      <c r="M146" s="25">
        <f t="shared" si="0"/>
        <v>13686875</v>
      </c>
      <c r="N146" s="119">
        <f>VLOOKUP(B146,RPT_BAO_HIEM!$B$5:$O$956,14,FALSE)</f>
        <v>406875</v>
      </c>
    </row>
    <row r="147" spans="1:14" ht="14.25">
      <c r="A147" s="36">
        <v>144</v>
      </c>
      <c r="B147" s="38">
        <f>GD_LCD_HS_LNS!B147</f>
        <v>10574</v>
      </c>
      <c r="C147" s="38" t="str">
        <f>GD_LCD_HS_LNS!C147</f>
        <v>Nguyễn Thị Hồng Duyên</v>
      </c>
      <c r="D147" s="38" t="str">
        <f>GD_LCD_HS_LNS!D147</f>
        <v>NV PVHK</v>
      </c>
      <c r="E147" s="115"/>
      <c r="F147" s="115"/>
      <c r="G147" s="119">
        <f>VLOOKUP(B147,RPT_TIEN_AN_TRUA!$B$5:$I$957,8,FALSE)</f>
        <v>680000</v>
      </c>
      <c r="H147" s="41">
        <v>0</v>
      </c>
      <c r="I147" s="25">
        <f>VLOOKUP(B147,RPT_LNS_LUONG_CHE_DO!$B$5:$CJ$476,68,FALSE)*(DM_TI_LE!$C$25-100%)</f>
        <v>0</v>
      </c>
      <c r="J147" s="25">
        <f>VLOOKUP(B147,GD_CHUNG!$B$5:$L$912,10,FALSE)*DM_TI_LE!$F$21</f>
        <v>9000000</v>
      </c>
      <c r="K147" s="25">
        <f>VLOOKUP(B147,GD_CHUNG!$B$5:$L$912,11,FALSE)*DM_TI_LE!$F$22</f>
        <v>7200000</v>
      </c>
      <c r="L147" s="137">
        <f>VLOOKUP(B147,RPT_BAO_HIEM!$B$5:$O$600,14,FALSE)</f>
        <v>406875</v>
      </c>
      <c r="M147" s="25">
        <f t="shared" si="0"/>
        <v>17286875</v>
      </c>
      <c r="N147" s="119">
        <f>VLOOKUP(B147,RPT_BAO_HIEM!$B$5:$O$956,14,FALSE)</f>
        <v>406875</v>
      </c>
    </row>
    <row r="148" spans="1:14" ht="14.25">
      <c r="A148" s="36">
        <v>145</v>
      </c>
      <c r="B148" s="38">
        <f>GD_LCD_HS_LNS!B148</f>
        <v>10575</v>
      </c>
      <c r="C148" s="38" t="str">
        <f>GD_LCD_HS_LNS!C148</f>
        <v>Phan Thị Thu Hường</v>
      </c>
      <c r="D148" s="38" t="str">
        <f>GD_LCD_HS_LNS!D148</f>
        <v>Phó đội trường</v>
      </c>
      <c r="E148" s="115"/>
      <c r="F148" s="115"/>
      <c r="G148" s="119">
        <f>VLOOKUP(B148,RPT_TIEN_AN_TRUA!$B$5:$I$957,8,FALSE)</f>
        <v>680000</v>
      </c>
      <c r="H148" s="41">
        <v>0</v>
      </c>
      <c r="I148" s="25">
        <f>VLOOKUP(B148,RPT_LNS_LUONG_CHE_DO!$B$5:$CJ$476,68,FALSE)*(DM_TI_LE!$C$25-100%)</f>
        <v>0</v>
      </c>
      <c r="J148" s="25">
        <f>VLOOKUP(B148,GD_CHUNG!$B$5:$L$912,10,FALSE)*DM_TI_LE!$F$21</f>
        <v>9000000</v>
      </c>
      <c r="K148" s="25">
        <f>VLOOKUP(B148,GD_CHUNG!$B$5:$L$912,11,FALSE)*DM_TI_LE!$F$22</f>
        <v>7200000</v>
      </c>
      <c r="L148" s="137">
        <f>VLOOKUP(B148,RPT_BAO_HIEM!$B$5:$O$600,14,FALSE)</f>
        <v>516705</v>
      </c>
      <c r="M148" s="25">
        <f t="shared" si="0"/>
        <v>17396705</v>
      </c>
      <c r="N148" s="119">
        <f>VLOOKUP(B148,RPT_BAO_HIEM!$B$5:$O$956,14,FALSE)</f>
        <v>516705</v>
      </c>
    </row>
    <row r="149" spans="1:14" ht="14.25">
      <c r="A149" s="36">
        <v>146</v>
      </c>
      <c r="B149" s="38">
        <f>GD_LCD_HS_LNS!B149</f>
        <v>10579</v>
      </c>
      <c r="C149" s="38" t="str">
        <f>GD_LCD_HS_LNS!C149</f>
        <v>Tạ Thị Cẩm Vân</v>
      </c>
      <c r="D149" s="38" t="str">
        <f>GD_LCD_HS_LNS!D149</f>
        <v>NV PVHK</v>
      </c>
      <c r="E149" s="115"/>
      <c r="F149" s="115"/>
      <c r="G149" s="119">
        <f>VLOOKUP(B149,RPT_TIEN_AN_TRUA!$B$5:$I$957,8,FALSE)</f>
        <v>340000</v>
      </c>
      <c r="H149" s="41">
        <v>0</v>
      </c>
      <c r="I149" s="25">
        <f>VLOOKUP(B149,RPT_LNS_LUONG_CHE_DO!$B$5:$CJ$476,68,FALSE)*(DM_TI_LE!$C$25-100%)</f>
        <v>0</v>
      </c>
      <c r="J149" s="25">
        <f>VLOOKUP(B149,GD_CHUNG!$B$5:$L$912,10,FALSE)*DM_TI_LE!$F$21</f>
        <v>9000000</v>
      </c>
      <c r="K149" s="25">
        <f>VLOOKUP(B149,GD_CHUNG!$B$5:$L$912,11,FALSE)*DM_TI_LE!$F$22</f>
        <v>0</v>
      </c>
      <c r="L149" s="137">
        <f>VLOOKUP(B149,RPT_BAO_HIEM!$B$5:$O$600,14,FALSE)</f>
        <v>406875</v>
      </c>
      <c r="M149" s="25">
        <f t="shared" si="0"/>
        <v>9746875</v>
      </c>
      <c r="N149" s="119">
        <f>VLOOKUP(B149,RPT_BAO_HIEM!$B$5:$O$956,14,FALSE)</f>
        <v>406875</v>
      </c>
    </row>
    <row r="150" spans="1:14" ht="14.25">
      <c r="A150" s="36">
        <v>147</v>
      </c>
      <c r="B150" s="38">
        <f>GD_LCD_HS_LNS!B150</f>
        <v>10581</v>
      </c>
      <c r="C150" s="38" t="str">
        <f>GD_LCD_HS_LNS!C150</f>
        <v>Nguyễn Thị Hoài</v>
      </c>
      <c r="D150" s="38" t="str">
        <f>GD_LCD_HS_LNS!D150</f>
        <v>NV PVHK</v>
      </c>
      <c r="E150" s="115"/>
      <c r="F150" s="115"/>
      <c r="G150" s="119">
        <f>VLOOKUP(B150,RPT_TIEN_AN_TRUA!$B$5:$I$957,8,FALSE)</f>
        <v>680000</v>
      </c>
      <c r="H150" s="41">
        <v>0</v>
      </c>
      <c r="I150" s="25">
        <f>VLOOKUP(B150,RPT_LNS_LUONG_CHE_DO!$B$5:$CJ$476,68,FALSE)*(DM_TI_LE!$C$25-100%)</f>
        <v>0</v>
      </c>
      <c r="J150" s="25">
        <f>VLOOKUP(B150,GD_CHUNG!$B$5:$L$912,10,FALSE)*DM_TI_LE!$F$21</f>
        <v>9000000</v>
      </c>
      <c r="K150" s="25">
        <f>VLOOKUP(B150,GD_CHUNG!$B$5:$L$912,11,FALSE)*DM_TI_LE!$F$22</f>
        <v>0</v>
      </c>
      <c r="L150" s="137">
        <f>VLOOKUP(B150,RPT_BAO_HIEM!$B$5:$O$600,14,FALSE)</f>
        <v>406875</v>
      </c>
      <c r="M150" s="25">
        <f t="shared" si="0"/>
        <v>10086875</v>
      </c>
      <c r="N150" s="119">
        <f>VLOOKUP(B150,RPT_BAO_HIEM!$B$5:$O$956,14,FALSE)</f>
        <v>406875</v>
      </c>
    </row>
    <row r="151" spans="1:14" ht="14.25">
      <c r="A151" s="36">
        <v>148</v>
      </c>
      <c r="B151" s="38">
        <f>GD_LCD_HS_LNS!B151</f>
        <v>10587</v>
      </c>
      <c r="C151" s="38" t="str">
        <f>GD_LCD_HS_LNS!C151</f>
        <v>Nguyễn Thị Tú Oanh</v>
      </c>
      <c r="D151" s="38" t="str">
        <f>GD_LCD_HS_LNS!D151</f>
        <v>NV PVHK</v>
      </c>
      <c r="E151" s="115"/>
      <c r="F151" s="115"/>
      <c r="G151" s="119">
        <f>VLOOKUP(B151,RPT_TIEN_AN_TRUA!$B$5:$I$957,8,FALSE)</f>
        <v>0</v>
      </c>
      <c r="H151" s="41">
        <v>0</v>
      </c>
      <c r="I151" s="25">
        <f>VLOOKUP(B151,RPT_LNS_LUONG_CHE_DO!$B$5:$CJ$476,68,FALSE)*(DM_TI_LE!$C$25-100%)</f>
        <v>0</v>
      </c>
      <c r="J151" s="25">
        <f>VLOOKUP(B151,GD_CHUNG!$B$5:$L$912,10,FALSE)*DM_TI_LE!$F$21</f>
        <v>9000000</v>
      </c>
      <c r="K151" s="25">
        <f>VLOOKUP(B151,GD_CHUNG!$B$5:$L$912,11,FALSE)*DM_TI_LE!$F$22</f>
        <v>7200000</v>
      </c>
      <c r="L151" s="137">
        <f>VLOOKUP(B151,RPT_BAO_HIEM!$B$5:$O$600,14,FALSE)</f>
        <v>406875</v>
      </c>
      <c r="M151" s="25">
        <f t="shared" si="0"/>
        <v>16606875</v>
      </c>
      <c r="N151" s="119">
        <f>VLOOKUP(B151,RPT_BAO_HIEM!$B$5:$O$956,14,FALSE)</f>
        <v>406875</v>
      </c>
    </row>
    <row r="152" spans="1:14" ht="14.25">
      <c r="A152" s="36">
        <v>149</v>
      </c>
      <c r="B152" s="38">
        <f>GD_LCD_HS_LNS!B152</f>
        <v>10592</v>
      </c>
      <c r="C152" s="38" t="str">
        <f>GD_LCD_HS_LNS!C152</f>
        <v>Trần Thị Thu Huyền</v>
      </c>
      <c r="D152" s="38" t="str">
        <f>GD_LCD_HS_LNS!D152</f>
        <v>NV PVHK</v>
      </c>
      <c r="E152" s="115"/>
      <c r="F152" s="115"/>
      <c r="G152" s="119">
        <f>VLOOKUP(B152,RPT_TIEN_AN_TRUA!$B$5:$I$957,8,FALSE)</f>
        <v>366153.84615384613</v>
      </c>
      <c r="H152" s="41">
        <v>0</v>
      </c>
      <c r="I152" s="25">
        <f>VLOOKUP(B152,RPT_LNS_LUONG_CHE_DO!$B$5:$CJ$476,68,FALSE)*(DM_TI_LE!$C$25-100%)</f>
        <v>0</v>
      </c>
      <c r="J152" s="25">
        <f>VLOOKUP(B152,GD_CHUNG!$B$5:$L$912,10,FALSE)*DM_TI_LE!$F$21</f>
        <v>9000000</v>
      </c>
      <c r="K152" s="25">
        <f>VLOOKUP(B152,GD_CHUNG!$B$5:$L$912,11,FALSE)*DM_TI_LE!$F$22</f>
        <v>0</v>
      </c>
      <c r="L152" s="137">
        <f>VLOOKUP(B152,RPT_BAO_HIEM!$B$5:$O$600,14,FALSE)</f>
        <v>406875</v>
      </c>
      <c r="M152" s="25">
        <f t="shared" si="0"/>
        <v>9773028.846153846</v>
      </c>
      <c r="N152" s="119">
        <f>VLOOKUP(B152,RPT_BAO_HIEM!$B$5:$O$956,14,FALSE)</f>
        <v>406875</v>
      </c>
    </row>
    <row r="153" spans="1:14" ht="14.25">
      <c r="A153" s="36">
        <v>150</v>
      </c>
      <c r="B153" s="38">
        <f>GD_LCD_HS_LNS!B153</f>
        <v>10604</v>
      </c>
      <c r="C153" s="38" t="str">
        <f>GD_LCD_HS_LNS!C153</f>
        <v>Nguyễn Thị Hồng</v>
      </c>
      <c r="D153" s="38" t="str">
        <f>GD_LCD_HS_LNS!D153</f>
        <v>NV PVHK</v>
      </c>
      <c r="E153" s="115"/>
      <c r="F153" s="115"/>
      <c r="G153" s="119">
        <f>VLOOKUP(B153,RPT_TIEN_AN_TRUA!$B$5:$I$957,8,FALSE)</f>
        <v>680000</v>
      </c>
      <c r="H153" s="41">
        <v>0</v>
      </c>
      <c r="I153" s="25">
        <f>VLOOKUP(B153,RPT_LNS_LUONG_CHE_DO!$B$5:$CJ$476,68,FALSE)*(DM_TI_LE!$C$25-100%)</f>
        <v>0</v>
      </c>
      <c r="J153" s="25">
        <f>VLOOKUP(B153,GD_CHUNG!$B$5:$L$912,10,FALSE)*DM_TI_LE!$F$21</f>
        <v>9000000</v>
      </c>
      <c r="K153" s="25">
        <f>VLOOKUP(B153,GD_CHUNG!$B$5:$L$912,11,FALSE)*DM_TI_LE!$F$22</f>
        <v>0</v>
      </c>
      <c r="L153" s="137">
        <f>VLOOKUP(B153,RPT_BAO_HIEM!$B$5:$O$600,14,FALSE)</f>
        <v>406875</v>
      </c>
      <c r="M153" s="25">
        <f t="shared" si="0"/>
        <v>10086875</v>
      </c>
      <c r="N153" s="119">
        <f>VLOOKUP(B153,RPT_BAO_HIEM!$B$5:$O$956,14,FALSE)</f>
        <v>406875</v>
      </c>
    </row>
    <row r="154" spans="1:14" ht="14.25">
      <c r="A154" s="36">
        <v>151</v>
      </c>
      <c r="B154" s="38">
        <f>GD_LCD_HS_LNS!B154</f>
        <v>10605</v>
      </c>
      <c r="C154" s="38" t="str">
        <f>GD_LCD_HS_LNS!C154</f>
        <v>Nguyễn Thị Thùy Dương</v>
      </c>
      <c r="D154" s="38" t="str">
        <f>GD_LCD_HS_LNS!D154</f>
        <v>NV PVHK</v>
      </c>
      <c r="E154" s="115"/>
      <c r="F154" s="115"/>
      <c r="G154" s="119">
        <f>VLOOKUP(B154,RPT_TIEN_AN_TRUA!$B$5:$I$957,8,FALSE)</f>
        <v>444615.38461538462</v>
      </c>
      <c r="H154" s="41">
        <v>0</v>
      </c>
      <c r="I154" s="25">
        <f>VLOOKUP(B154,RPT_LNS_LUONG_CHE_DO!$B$5:$CJ$476,68,FALSE)*(DM_TI_LE!$C$25-100%)</f>
        <v>0</v>
      </c>
      <c r="J154" s="25">
        <f>VLOOKUP(B154,GD_CHUNG!$B$5:$L$912,10,FALSE)*DM_TI_LE!$F$21</f>
        <v>9000000</v>
      </c>
      <c r="K154" s="25">
        <f>VLOOKUP(B154,GD_CHUNG!$B$5:$L$912,11,FALSE)*DM_TI_LE!$F$22</f>
        <v>3600000</v>
      </c>
      <c r="L154" s="137">
        <f>VLOOKUP(B154,RPT_BAO_HIEM!$B$5:$O$600,14,FALSE)</f>
        <v>406875</v>
      </c>
      <c r="M154" s="25">
        <f t="shared" si="0"/>
        <v>13451490.384615384</v>
      </c>
      <c r="N154" s="119">
        <f>VLOOKUP(B154,RPT_BAO_HIEM!$B$5:$O$956,14,FALSE)</f>
        <v>406875</v>
      </c>
    </row>
    <row r="155" spans="1:14" ht="14.25">
      <c r="A155" s="36">
        <v>152</v>
      </c>
      <c r="B155" s="38">
        <f>GD_LCD_HS_LNS!B155</f>
        <v>10611</v>
      </c>
      <c r="C155" s="38" t="str">
        <f>GD_LCD_HS_LNS!C155</f>
        <v>Hoàng Thị Huyền Diệu</v>
      </c>
      <c r="D155" s="38" t="str">
        <f>GD_LCD_HS_LNS!D155</f>
        <v>NV PVHK</v>
      </c>
      <c r="E155" s="115"/>
      <c r="F155" s="115"/>
      <c r="G155" s="119">
        <f>VLOOKUP(B155,RPT_TIEN_AN_TRUA!$B$5:$I$957,8,FALSE)</f>
        <v>680000</v>
      </c>
      <c r="H155" s="41">
        <v>0</v>
      </c>
      <c r="I155" s="25">
        <f>VLOOKUP(B155,RPT_LNS_LUONG_CHE_DO!$B$5:$CJ$476,68,FALSE)*(DM_TI_LE!$C$25-100%)</f>
        <v>0</v>
      </c>
      <c r="J155" s="25">
        <f>VLOOKUP(B155,GD_CHUNG!$B$5:$L$912,10,FALSE)*DM_TI_LE!$F$21</f>
        <v>9000000</v>
      </c>
      <c r="K155" s="25">
        <f>VLOOKUP(B155,GD_CHUNG!$B$5:$L$912,11,FALSE)*DM_TI_LE!$F$22</f>
        <v>0</v>
      </c>
      <c r="L155" s="137">
        <f>VLOOKUP(B155,RPT_BAO_HIEM!$B$5:$O$600,14,FALSE)</f>
        <v>406875</v>
      </c>
      <c r="M155" s="25">
        <f t="shared" si="0"/>
        <v>10086875</v>
      </c>
      <c r="N155" s="119">
        <f>VLOOKUP(B155,RPT_BAO_HIEM!$B$5:$O$956,14,FALSE)</f>
        <v>406875</v>
      </c>
    </row>
    <row r="156" spans="1:14" ht="14.25">
      <c r="A156" s="36">
        <v>153</v>
      </c>
      <c r="B156" s="38">
        <f>GD_LCD_HS_LNS!B156</f>
        <v>10612</v>
      </c>
      <c r="C156" s="38" t="str">
        <f>GD_LCD_HS_LNS!C156</f>
        <v>Tạ Thị Phượng</v>
      </c>
      <c r="D156" s="38" t="str">
        <f>GD_LCD_HS_LNS!D156</f>
        <v>NV PVHK</v>
      </c>
      <c r="E156" s="115"/>
      <c r="F156" s="115"/>
      <c r="G156" s="119">
        <f>VLOOKUP(B156,RPT_TIEN_AN_TRUA!$B$5:$I$957,8,FALSE)</f>
        <v>680000</v>
      </c>
      <c r="H156" s="41">
        <v>0</v>
      </c>
      <c r="I156" s="25">
        <f>VLOOKUP(B156,RPT_LNS_LUONG_CHE_DO!$B$5:$CJ$476,68,FALSE)*(DM_TI_LE!$C$25-100%)</f>
        <v>0</v>
      </c>
      <c r="J156" s="25">
        <f>VLOOKUP(B156,GD_CHUNG!$B$5:$L$912,10,FALSE)*DM_TI_LE!$F$21</f>
        <v>9000000</v>
      </c>
      <c r="K156" s="25">
        <f>VLOOKUP(B156,GD_CHUNG!$B$5:$L$912,11,FALSE)*DM_TI_LE!$F$22</f>
        <v>7200000</v>
      </c>
      <c r="L156" s="137">
        <f>VLOOKUP(B156,RPT_BAO_HIEM!$B$5:$O$600,14,FALSE)</f>
        <v>406875</v>
      </c>
      <c r="M156" s="25">
        <f t="shared" si="0"/>
        <v>17286875</v>
      </c>
      <c r="N156" s="119">
        <f>VLOOKUP(B156,RPT_BAO_HIEM!$B$5:$O$956,14,FALSE)</f>
        <v>406875</v>
      </c>
    </row>
    <row r="157" spans="1:14" ht="14.25">
      <c r="A157" s="36">
        <v>154</v>
      </c>
      <c r="B157" s="38">
        <f>GD_LCD_HS_LNS!B157</f>
        <v>10613</v>
      </c>
      <c r="C157" s="38" t="str">
        <f>GD_LCD_HS_LNS!C157</f>
        <v>Nguyễn Thị Hường</v>
      </c>
      <c r="D157" s="38" t="str">
        <f>GD_LCD_HS_LNS!D157</f>
        <v>NV PVHK</v>
      </c>
      <c r="E157" s="115"/>
      <c r="F157" s="115"/>
      <c r="G157" s="119">
        <f>VLOOKUP(B157,RPT_TIEN_AN_TRUA!$B$5:$I$957,8,FALSE)</f>
        <v>680000</v>
      </c>
      <c r="H157" s="41">
        <v>0</v>
      </c>
      <c r="I157" s="25">
        <f>VLOOKUP(B157,RPT_LNS_LUONG_CHE_DO!$B$5:$CJ$476,68,FALSE)*(DM_TI_LE!$C$25-100%)</f>
        <v>0</v>
      </c>
      <c r="J157" s="25">
        <f>VLOOKUP(B157,GD_CHUNG!$B$5:$L$912,10,FALSE)*DM_TI_LE!$F$21</f>
        <v>9000000</v>
      </c>
      <c r="K157" s="25">
        <f>VLOOKUP(B157,GD_CHUNG!$B$5:$L$912,11,FALSE)*DM_TI_LE!$F$22</f>
        <v>3600000</v>
      </c>
      <c r="L157" s="137">
        <f>VLOOKUP(B157,RPT_BAO_HIEM!$B$5:$O$600,14,FALSE)</f>
        <v>406875</v>
      </c>
      <c r="M157" s="25">
        <f t="shared" si="0"/>
        <v>13686875</v>
      </c>
      <c r="N157" s="119">
        <f>VLOOKUP(B157,RPT_BAO_HIEM!$B$5:$O$956,14,FALSE)</f>
        <v>406875</v>
      </c>
    </row>
    <row r="158" spans="1:14" ht="14.25">
      <c r="A158" s="36">
        <v>155</v>
      </c>
      <c r="B158" s="38">
        <f>GD_LCD_HS_LNS!B158</f>
        <v>10616</v>
      </c>
      <c r="C158" s="38" t="str">
        <f>GD_LCD_HS_LNS!C158</f>
        <v>Đỗ Thanh Thủy</v>
      </c>
      <c r="D158" s="38" t="str">
        <f>GD_LCD_HS_LNS!D158</f>
        <v>NV PVHK</v>
      </c>
      <c r="E158" s="115"/>
      <c r="F158" s="115"/>
      <c r="G158" s="119">
        <f>VLOOKUP(B158,RPT_TIEN_AN_TRUA!$B$5:$I$957,8,FALSE)</f>
        <v>680000</v>
      </c>
      <c r="H158" s="41">
        <v>0</v>
      </c>
      <c r="I158" s="25">
        <f>VLOOKUP(B158,RPT_LNS_LUONG_CHE_DO!$B$5:$CJ$476,68,FALSE)*(DM_TI_LE!$C$25-100%)</f>
        <v>0</v>
      </c>
      <c r="J158" s="25">
        <f>VLOOKUP(B158,GD_CHUNG!$B$5:$L$912,10,FALSE)*DM_TI_LE!$F$21</f>
        <v>9000000</v>
      </c>
      <c r="K158" s="25">
        <f>VLOOKUP(B158,GD_CHUNG!$B$5:$L$912,11,FALSE)*DM_TI_LE!$F$22</f>
        <v>3600000</v>
      </c>
      <c r="L158" s="137">
        <f>VLOOKUP(B158,RPT_BAO_HIEM!$B$5:$O$600,14,FALSE)</f>
        <v>516705</v>
      </c>
      <c r="M158" s="25">
        <f t="shared" si="0"/>
        <v>13796705</v>
      </c>
      <c r="N158" s="119">
        <f>VLOOKUP(B158,RPT_BAO_HIEM!$B$5:$O$956,14,FALSE)</f>
        <v>516705</v>
      </c>
    </row>
    <row r="159" spans="1:14" ht="14.25">
      <c r="A159" s="36">
        <v>156</v>
      </c>
      <c r="B159" s="38">
        <f>GD_LCD_HS_LNS!B159</f>
        <v>10617</v>
      </c>
      <c r="C159" s="38" t="str">
        <f>GD_LCD_HS_LNS!C159</f>
        <v>Ngô Thị Hường</v>
      </c>
      <c r="D159" s="38" t="str">
        <f>GD_LCD_HS_LNS!D159</f>
        <v>NV PVHK</v>
      </c>
      <c r="E159" s="115"/>
      <c r="F159" s="115"/>
      <c r="G159" s="119">
        <f>VLOOKUP(B159,RPT_TIEN_AN_TRUA!$B$5:$I$957,8,FALSE)</f>
        <v>680000</v>
      </c>
      <c r="H159" s="41">
        <v>0</v>
      </c>
      <c r="I159" s="25">
        <f>VLOOKUP(B159,RPT_LNS_LUONG_CHE_DO!$B$5:$CJ$476,68,FALSE)*(DM_TI_LE!$C$25-100%)</f>
        <v>0</v>
      </c>
      <c r="J159" s="25">
        <f>VLOOKUP(B159,GD_CHUNG!$B$5:$L$912,10,FALSE)*DM_TI_LE!$F$21</f>
        <v>9000000</v>
      </c>
      <c r="K159" s="25">
        <f>VLOOKUP(B159,GD_CHUNG!$B$5:$L$912,11,FALSE)*DM_TI_LE!$F$22</f>
        <v>3600000</v>
      </c>
      <c r="L159" s="137">
        <f>VLOOKUP(B159,RPT_BAO_HIEM!$B$5:$O$600,14,FALSE)</f>
        <v>406875</v>
      </c>
      <c r="M159" s="25">
        <f t="shared" si="0"/>
        <v>13686875</v>
      </c>
      <c r="N159" s="119">
        <f>VLOOKUP(B159,RPT_BAO_HIEM!$B$5:$O$956,14,FALSE)</f>
        <v>406875</v>
      </c>
    </row>
    <row r="160" spans="1:14" ht="14.25">
      <c r="A160" s="36">
        <v>157</v>
      </c>
      <c r="B160" s="38">
        <f>GD_LCD_HS_LNS!B160</f>
        <v>10627</v>
      </c>
      <c r="C160" s="38" t="str">
        <f>GD_LCD_HS_LNS!C160</f>
        <v>Trần Thị Thu</v>
      </c>
      <c r="D160" s="38" t="str">
        <f>GD_LCD_HS_LNS!D160</f>
        <v>NV PVHK</v>
      </c>
      <c r="E160" s="115"/>
      <c r="F160" s="115"/>
      <c r="G160" s="119">
        <f>VLOOKUP(B160,RPT_TIEN_AN_TRUA!$B$5:$I$957,8,FALSE)</f>
        <v>680000</v>
      </c>
      <c r="H160" s="41">
        <v>0</v>
      </c>
      <c r="I160" s="25">
        <f>VLOOKUP(B160,RPT_LNS_LUONG_CHE_DO!$B$5:$CJ$476,68,FALSE)*(DM_TI_LE!$C$25-100%)</f>
        <v>0</v>
      </c>
      <c r="J160" s="25">
        <f>VLOOKUP(B160,GD_CHUNG!$B$5:$L$912,10,FALSE)*DM_TI_LE!$F$21</f>
        <v>9000000</v>
      </c>
      <c r="K160" s="25">
        <f>VLOOKUP(B160,GD_CHUNG!$B$5:$L$912,11,FALSE)*DM_TI_LE!$F$22</f>
        <v>0</v>
      </c>
      <c r="L160" s="137">
        <f>VLOOKUP(B160,RPT_BAO_HIEM!$B$5:$O$600,14,FALSE)</f>
        <v>406875</v>
      </c>
      <c r="M160" s="25">
        <f t="shared" si="0"/>
        <v>10086875</v>
      </c>
      <c r="N160" s="119">
        <f>VLOOKUP(B160,RPT_BAO_HIEM!$B$5:$O$956,14,FALSE)</f>
        <v>406875</v>
      </c>
    </row>
    <row r="161" spans="1:14" ht="14.25">
      <c r="A161" s="36">
        <v>158</v>
      </c>
      <c r="B161" s="38">
        <f>GD_LCD_HS_LNS!B161</f>
        <v>11110</v>
      </c>
      <c r="C161" s="38" t="str">
        <f>GD_LCD_HS_LNS!C161</f>
        <v>Đinh Thị Vân Anh</v>
      </c>
      <c r="D161" s="38" t="str">
        <f>GD_LCD_HS_LNS!D161</f>
        <v>NV PVHK</v>
      </c>
      <c r="E161" s="115"/>
      <c r="F161" s="115"/>
      <c r="G161" s="119">
        <f>VLOOKUP(B161,RPT_TIEN_AN_TRUA!$B$5:$I$957,8,FALSE)</f>
        <v>680000</v>
      </c>
      <c r="H161" s="41">
        <v>0</v>
      </c>
      <c r="I161" s="25">
        <f>VLOOKUP(B161,RPT_LNS_LUONG_CHE_DO!$B$5:$CJ$476,68,FALSE)*(DM_TI_LE!$C$25-100%)</f>
        <v>0</v>
      </c>
      <c r="J161" s="25">
        <f>VLOOKUP(B161,GD_CHUNG!$B$5:$L$912,10,FALSE)*DM_TI_LE!$F$21</f>
        <v>9000000</v>
      </c>
      <c r="K161" s="25">
        <f>VLOOKUP(B161,GD_CHUNG!$B$5:$L$912,11,FALSE)*DM_TI_LE!$F$22</f>
        <v>0</v>
      </c>
      <c r="L161" s="137">
        <f>VLOOKUP(B161,RPT_BAO_HIEM!$B$5:$O$600,14,FALSE)</f>
        <v>406875</v>
      </c>
      <c r="M161" s="25">
        <f t="shared" si="0"/>
        <v>10086875</v>
      </c>
      <c r="N161" s="119">
        <f>VLOOKUP(B161,RPT_BAO_HIEM!$B$5:$O$956,14,FALSE)</f>
        <v>406875</v>
      </c>
    </row>
    <row r="162" spans="1:14" ht="14.25">
      <c r="A162" s="36">
        <v>159</v>
      </c>
      <c r="B162" s="38">
        <f>GD_LCD_HS_LNS!B162</f>
        <v>11112</v>
      </c>
      <c r="C162" s="38" t="str">
        <f>GD_LCD_HS_LNS!C162</f>
        <v>Đào Xuân Tuân</v>
      </c>
      <c r="D162" s="38" t="str">
        <f>GD_LCD_HS_LNS!D162</f>
        <v>NV PVHK</v>
      </c>
      <c r="E162" s="115"/>
      <c r="F162" s="115"/>
      <c r="G162" s="119">
        <f>VLOOKUP(B162,RPT_TIEN_AN_TRUA!$B$5:$I$957,8,FALSE)</f>
        <v>653846.15384615387</v>
      </c>
      <c r="H162" s="41">
        <v>0</v>
      </c>
      <c r="I162" s="25">
        <f>VLOOKUP(B162,RPT_LNS_LUONG_CHE_DO!$B$5:$CJ$476,68,FALSE)*(DM_TI_LE!$C$25-100%)</f>
        <v>0</v>
      </c>
      <c r="J162" s="25">
        <f>VLOOKUP(B162,GD_CHUNG!$B$5:$L$912,10,FALSE)*DM_TI_LE!$F$21</f>
        <v>9000000</v>
      </c>
      <c r="K162" s="25">
        <f>VLOOKUP(B162,GD_CHUNG!$B$5:$L$912,11,FALSE)*DM_TI_LE!$F$22</f>
        <v>0</v>
      </c>
      <c r="L162" s="137">
        <f>VLOOKUP(B162,RPT_BAO_HIEM!$B$5:$O$600,14,FALSE)</f>
        <v>406875</v>
      </c>
      <c r="M162" s="25">
        <f t="shared" si="0"/>
        <v>10060721.153846154</v>
      </c>
      <c r="N162" s="119">
        <f>VLOOKUP(B162,RPT_BAO_HIEM!$B$5:$O$956,14,FALSE)</f>
        <v>406875</v>
      </c>
    </row>
    <row r="163" spans="1:14" ht="14.25">
      <c r="A163" s="36">
        <v>160</v>
      </c>
      <c r="B163" s="38">
        <f>GD_LCD_HS_LNS!B163</f>
        <v>11113</v>
      </c>
      <c r="C163" s="38" t="str">
        <f>GD_LCD_HS_LNS!C163</f>
        <v>Trịnh Thị Hạnh</v>
      </c>
      <c r="D163" s="38" t="str">
        <f>GD_LCD_HS_LNS!D163</f>
        <v>NV PVHK</v>
      </c>
      <c r="E163" s="115"/>
      <c r="F163" s="115"/>
      <c r="G163" s="119">
        <f>VLOOKUP(B163,RPT_TIEN_AN_TRUA!$B$5:$I$957,8,FALSE)</f>
        <v>680000</v>
      </c>
      <c r="H163" s="41">
        <v>0</v>
      </c>
      <c r="I163" s="25">
        <f>VLOOKUP(B163,RPT_LNS_LUONG_CHE_DO!$B$5:$CJ$476,68,FALSE)*(DM_TI_LE!$C$25-100%)</f>
        <v>0</v>
      </c>
      <c r="J163" s="25">
        <f>VLOOKUP(B163,GD_CHUNG!$B$5:$L$912,10,FALSE)*DM_TI_LE!$F$21</f>
        <v>9000000</v>
      </c>
      <c r="K163" s="25">
        <f>VLOOKUP(B163,GD_CHUNG!$B$5:$L$912,11,FALSE)*DM_TI_LE!$F$22</f>
        <v>0</v>
      </c>
      <c r="L163" s="137">
        <f>VLOOKUP(B163,RPT_BAO_HIEM!$B$5:$O$600,14,FALSE)</f>
        <v>406875</v>
      </c>
      <c r="M163" s="25">
        <f t="shared" si="0"/>
        <v>10086875</v>
      </c>
      <c r="N163" s="119">
        <f>VLOOKUP(B163,RPT_BAO_HIEM!$B$5:$O$956,14,FALSE)</f>
        <v>406875</v>
      </c>
    </row>
    <row r="164" spans="1:14" ht="14.25">
      <c r="A164" s="36">
        <v>161</v>
      </c>
      <c r="B164" s="38">
        <f>GD_LCD_HS_LNS!B164</f>
        <v>11114</v>
      </c>
      <c r="C164" s="38" t="str">
        <f>GD_LCD_HS_LNS!C164</f>
        <v>Đoàn Thu Hoa</v>
      </c>
      <c r="D164" s="38" t="str">
        <f>GD_LCD_HS_LNS!D164</f>
        <v>NV PVHK</v>
      </c>
      <c r="E164" s="115"/>
      <c r="F164" s="115"/>
      <c r="G164" s="119">
        <f>VLOOKUP(B164,RPT_TIEN_AN_TRUA!$B$5:$I$957,8,FALSE)</f>
        <v>680000</v>
      </c>
      <c r="H164" s="41">
        <v>0</v>
      </c>
      <c r="I164" s="25">
        <f>VLOOKUP(B164,RPT_LNS_LUONG_CHE_DO!$B$5:$CJ$476,68,FALSE)*(DM_TI_LE!$C$25-100%)</f>
        <v>0</v>
      </c>
      <c r="J164" s="25">
        <f>VLOOKUP(B164,GD_CHUNG!$B$5:$L$912,10,FALSE)*DM_TI_LE!$F$21</f>
        <v>9000000</v>
      </c>
      <c r="K164" s="25">
        <f>VLOOKUP(B164,GD_CHUNG!$B$5:$L$912,11,FALSE)*DM_TI_LE!$F$22</f>
        <v>0</v>
      </c>
      <c r="L164" s="137">
        <f>VLOOKUP(B164,RPT_BAO_HIEM!$B$5:$O$600,14,FALSE)</f>
        <v>406875</v>
      </c>
      <c r="M164" s="25">
        <f t="shared" si="0"/>
        <v>10086875</v>
      </c>
      <c r="N164" s="119">
        <f>VLOOKUP(B164,RPT_BAO_HIEM!$B$5:$O$956,14,FALSE)</f>
        <v>406875</v>
      </c>
    </row>
    <row r="165" spans="1:14" ht="14.25">
      <c r="A165" s="36">
        <v>162</v>
      </c>
      <c r="B165" s="38">
        <f>GD_LCD_HS_LNS!B165</f>
        <v>11115</v>
      </c>
      <c r="C165" s="38" t="str">
        <f>GD_LCD_HS_LNS!C165</f>
        <v>Mai Thị Ngọc</v>
      </c>
      <c r="D165" s="38" t="str">
        <f>GD_LCD_HS_LNS!D165</f>
        <v>NV PVHK</v>
      </c>
      <c r="E165" s="115"/>
      <c r="F165" s="115"/>
      <c r="G165" s="119">
        <f>VLOOKUP(B165,RPT_TIEN_AN_TRUA!$B$5:$I$957,8,FALSE)</f>
        <v>680000</v>
      </c>
      <c r="H165" s="41">
        <v>0</v>
      </c>
      <c r="I165" s="25">
        <f>VLOOKUP(B165,RPT_LNS_LUONG_CHE_DO!$B$5:$CJ$476,68,FALSE)*(DM_TI_LE!$C$25-100%)</f>
        <v>0</v>
      </c>
      <c r="J165" s="25">
        <f>VLOOKUP(B165,GD_CHUNG!$B$5:$L$912,10,FALSE)*DM_TI_LE!$F$21</f>
        <v>9000000</v>
      </c>
      <c r="K165" s="25">
        <f>VLOOKUP(B165,GD_CHUNG!$B$5:$L$912,11,FALSE)*DM_TI_LE!$F$22</f>
        <v>0</v>
      </c>
      <c r="L165" s="137">
        <f>VLOOKUP(B165,RPT_BAO_HIEM!$B$5:$O$600,14,FALSE)</f>
        <v>406875</v>
      </c>
      <c r="M165" s="25">
        <f t="shared" si="0"/>
        <v>10086875</v>
      </c>
      <c r="N165" s="119">
        <f>VLOOKUP(B165,RPT_BAO_HIEM!$B$5:$O$956,14,FALSE)</f>
        <v>406875</v>
      </c>
    </row>
    <row r="166" spans="1:14" ht="14.25">
      <c r="A166" s="36">
        <v>163</v>
      </c>
      <c r="B166" s="38">
        <f>GD_LCD_HS_LNS!B166</f>
        <v>11118</v>
      </c>
      <c r="C166" s="38" t="str">
        <f>GD_LCD_HS_LNS!C166</f>
        <v>Lã Thị Thu Hương</v>
      </c>
      <c r="D166" s="38" t="str">
        <f>GD_LCD_HS_LNS!D166</f>
        <v>NV PVHK</v>
      </c>
      <c r="E166" s="115"/>
      <c r="F166" s="115"/>
      <c r="G166" s="119">
        <f>VLOOKUP(B166,RPT_TIEN_AN_TRUA!$B$5:$I$957,8,FALSE)</f>
        <v>209230.76923076925</v>
      </c>
      <c r="H166" s="41">
        <v>0</v>
      </c>
      <c r="I166" s="25">
        <f>VLOOKUP(B166,RPT_LNS_LUONG_CHE_DO!$B$5:$CJ$476,68,FALSE)*(DM_TI_LE!$C$25-100%)</f>
        <v>0</v>
      </c>
      <c r="J166" s="25">
        <f>VLOOKUP(B166,GD_CHUNG!$B$5:$L$912,10,FALSE)*DM_TI_LE!$F$21</f>
        <v>9000000</v>
      </c>
      <c r="K166" s="25">
        <f>VLOOKUP(B166,GD_CHUNG!$B$5:$L$912,11,FALSE)*DM_TI_LE!$F$22</f>
        <v>3600000</v>
      </c>
      <c r="L166" s="137">
        <f>VLOOKUP(B166,RPT_BAO_HIEM!$B$5:$O$600,14,FALSE)</f>
        <v>406875</v>
      </c>
      <c r="M166" s="25">
        <f t="shared" si="0"/>
        <v>13216105.76923077</v>
      </c>
      <c r="N166" s="119">
        <f>VLOOKUP(B166,RPT_BAO_HIEM!$B$5:$O$956,14,FALSE)</f>
        <v>406875</v>
      </c>
    </row>
    <row r="167" spans="1:14" ht="14.25">
      <c r="A167" s="36">
        <v>164</v>
      </c>
      <c r="B167" s="38">
        <f>GD_LCD_HS_LNS!B167</f>
        <v>11120</v>
      </c>
      <c r="C167" s="38" t="str">
        <f>GD_LCD_HS_LNS!C167</f>
        <v>Đỗ Hương Trà</v>
      </c>
      <c r="D167" s="38" t="str">
        <f>GD_LCD_HS_LNS!D167</f>
        <v>NV PVHK</v>
      </c>
      <c r="E167" s="115"/>
      <c r="F167" s="115"/>
      <c r="G167" s="119">
        <f>VLOOKUP(B167,RPT_TIEN_AN_TRUA!$B$5:$I$957,8,FALSE)</f>
        <v>653846.15384615387</v>
      </c>
      <c r="H167" s="41">
        <v>0</v>
      </c>
      <c r="I167" s="25">
        <f>VLOOKUP(B167,RPT_LNS_LUONG_CHE_DO!$B$5:$CJ$476,68,FALSE)*(DM_TI_LE!$C$25-100%)</f>
        <v>0</v>
      </c>
      <c r="J167" s="25">
        <f>VLOOKUP(B167,GD_CHUNG!$B$5:$L$912,10,FALSE)*DM_TI_LE!$F$21</f>
        <v>9000000</v>
      </c>
      <c r="K167" s="25">
        <f>VLOOKUP(B167,GD_CHUNG!$B$5:$L$912,11,FALSE)*DM_TI_LE!$F$22</f>
        <v>0</v>
      </c>
      <c r="L167" s="137">
        <f>VLOOKUP(B167,RPT_BAO_HIEM!$B$5:$O$600,14,FALSE)</f>
        <v>406875</v>
      </c>
      <c r="M167" s="25">
        <f t="shared" si="0"/>
        <v>10060721.153846154</v>
      </c>
      <c r="N167" s="119">
        <f>VLOOKUP(B167,RPT_BAO_HIEM!$B$5:$O$956,14,FALSE)</f>
        <v>406875</v>
      </c>
    </row>
    <row r="168" spans="1:14" ht="14.25">
      <c r="A168" s="36">
        <v>165</v>
      </c>
      <c r="B168" s="38">
        <f>GD_LCD_HS_LNS!B168</f>
        <v>11121</v>
      </c>
      <c r="C168" s="38" t="str">
        <f>GD_LCD_HS_LNS!C168</f>
        <v>Nguyễn Hiền Hạnh</v>
      </c>
      <c r="D168" s="38" t="str">
        <f>GD_LCD_HS_LNS!D168</f>
        <v>NV PVHK</v>
      </c>
      <c r="E168" s="115"/>
      <c r="F168" s="115"/>
      <c r="G168" s="119">
        <f>VLOOKUP(B168,RPT_TIEN_AN_TRUA!$B$5:$I$957,8,FALSE)</f>
        <v>680000</v>
      </c>
      <c r="H168" s="41">
        <v>0</v>
      </c>
      <c r="I168" s="25">
        <f>VLOOKUP(B168,RPT_LNS_LUONG_CHE_DO!$B$5:$CJ$476,68,FALSE)*(DM_TI_LE!$C$25-100%)</f>
        <v>0</v>
      </c>
      <c r="J168" s="25">
        <f>VLOOKUP(B168,GD_CHUNG!$B$5:$L$912,10,FALSE)*DM_TI_LE!$F$21</f>
        <v>9000000</v>
      </c>
      <c r="K168" s="25">
        <f>VLOOKUP(B168,GD_CHUNG!$B$5:$L$912,11,FALSE)*DM_TI_LE!$F$22</f>
        <v>0</v>
      </c>
      <c r="L168" s="137">
        <f>VLOOKUP(B168,RPT_BAO_HIEM!$B$5:$O$600,14,FALSE)</f>
        <v>406875</v>
      </c>
      <c r="M168" s="25">
        <f t="shared" si="0"/>
        <v>10086875</v>
      </c>
      <c r="N168" s="119">
        <f>VLOOKUP(B168,RPT_BAO_HIEM!$B$5:$O$956,14,FALSE)</f>
        <v>406875</v>
      </c>
    </row>
    <row r="169" spans="1:14" ht="14.25">
      <c r="A169" s="36">
        <v>166</v>
      </c>
      <c r="B169" s="38">
        <f>GD_LCD_HS_LNS!B169</f>
        <v>11122</v>
      </c>
      <c r="C169" s="38" t="str">
        <f>GD_LCD_HS_LNS!C169</f>
        <v>Nguyễn Thị Huyền</v>
      </c>
      <c r="D169" s="38" t="str">
        <f>GD_LCD_HS_LNS!D169</f>
        <v>NV PVHK</v>
      </c>
      <c r="E169" s="115"/>
      <c r="F169" s="115"/>
      <c r="G169" s="119">
        <f>VLOOKUP(B169,RPT_TIEN_AN_TRUA!$B$5:$I$957,8,FALSE)</f>
        <v>575384.61538461538</v>
      </c>
      <c r="H169" s="41">
        <v>0</v>
      </c>
      <c r="I169" s="25">
        <f>VLOOKUP(B169,RPT_LNS_LUONG_CHE_DO!$B$5:$CJ$476,68,FALSE)*(DM_TI_LE!$C$25-100%)</f>
        <v>0</v>
      </c>
      <c r="J169" s="25">
        <f>VLOOKUP(B169,GD_CHUNG!$B$5:$L$912,10,FALSE)*DM_TI_LE!$F$21</f>
        <v>9000000</v>
      </c>
      <c r="K169" s="25">
        <f>VLOOKUP(B169,GD_CHUNG!$B$5:$L$912,11,FALSE)*DM_TI_LE!$F$22</f>
        <v>0</v>
      </c>
      <c r="L169" s="137">
        <f>VLOOKUP(B169,RPT_BAO_HIEM!$B$5:$O$600,14,FALSE)</f>
        <v>406875</v>
      </c>
      <c r="M169" s="25">
        <f t="shared" si="0"/>
        <v>9982259.615384616</v>
      </c>
      <c r="N169" s="119">
        <f>VLOOKUP(B169,RPT_BAO_HIEM!$B$5:$O$956,14,FALSE)</f>
        <v>406875</v>
      </c>
    </row>
    <row r="170" spans="1:14" ht="14.25">
      <c r="A170" s="36">
        <v>167</v>
      </c>
      <c r="B170" s="38">
        <f>GD_LCD_HS_LNS!B170</f>
        <v>10599</v>
      </c>
      <c r="C170" s="38" t="str">
        <f>GD_LCD_HS_LNS!C170</f>
        <v>Đào Thu Giang</v>
      </c>
      <c r="D170" s="38" t="str">
        <f>GD_LCD_HS_LNS!D170</f>
        <v>NV PVHK</v>
      </c>
      <c r="E170" s="115"/>
      <c r="F170" s="115"/>
      <c r="G170" s="119">
        <f>VLOOKUP(B170,RPT_TIEN_AN_TRUA!$B$5:$I$957,8,FALSE)</f>
        <v>680000</v>
      </c>
      <c r="H170" s="41">
        <v>0</v>
      </c>
      <c r="I170" s="25">
        <f>VLOOKUP(B170,RPT_LNS_LUONG_CHE_DO!$B$5:$CJ$476,68,FALSE)*(DM_TI_LE!$C$25-100%)</f>
        <v>0</v>
      </c>
      <c r="J170" s="25">
        <f>VLOOKUP(B170,GD_CHUNG!$B$5:$L$912,10,FALSE)*DM_TI_LE!$F$21</f>
        <v>9000000</v>
      </c>
      <c r="K170" s="25">
        <f>VLOOKUP(B170,GD_CHUNG!$B$5:$L$912,11,FALSE)*DM_TI_LE!$F$22</f>
        <v>3600000</v>
      </c>
      <c r="L170" s="137">
        <f>VLOOKUP(B170,RPT_BAO_HIEM!$B$5:$O$600,14,FALSE)</f>
        <v>406875</v>
      </c>
      <c r="M170" s="25">
        <f t="shared" si="0"/>
        <v>13686875</v>
      </c>
      <c r="N170" s="119">
        <f>VLOOKUP(B170,RPT_BAO_HIEM!$B$5:$O$956,14,FALSE)</f>
        <v>406875</v>
      </c>
    </row>
    <row r="171" spans="1:14" ht="14.25">
      <c r="A171" s="36">
        <v>168</v>
      </c>
      <c r="B171" s="38">
        <f>GD_LCD_HS_LNS!B171</f>
        <v>10765</v>
      </c>
      <c r="C171" s="38" t="str">
        <f>GD_LCD_HS_LNS!C171</f>
        <v>Nguyễn Thị Thuý</v>
      </c>
      <c r="D171" s="38" t="str">
        <f>GD_LCD_HS_LNS!D171</f>
        <v>Nv Thống kê</v>
      </c>
      <c r="E171" s="115"/>
      <c r="F171" s="115"/>
      <c r="G171" s="119">
        <f>VLOOKUP(B171,RPT_TIEN_AN_TRUA!$B$5:$I$957,8,FALSE)</f>
        <v>680000</v>
      </c>
      <c r="H171" s="41">
        <v>0</v>
      </c>
      <c r="I171" s="25">
        <f>VLOOKUP(B171,RPT_LNS_LUONG_CHE_DO!$B$5:$CJ$476,68,FALSE)*(DM_TI_LE!$C$25-100%)</f>
        <v>0</v>
      </c>
      <c r="J171" s="25">
        <f>VLOOKUP(B171,GD_CHUNG!$B$5:$L$912,10,FALSE)*DM_TI_LE!$F$21</f>
        <v>9000000</v>
      </c>
      <c r="K171" s="25">
        <f>VLOOKUP(B171,GD_CHUNG!$B$5:$L$912,11,FALSE)*DM_TI_LE!$F$22</f>
        <v>7200000</v>
      </c>
      <c r="L171" s="137">
        <f>VLOOKUP(B171,RPT_BAO_HIEM!$B$5:$O$600,14,FALSE)</f>
        <v>366240</v>
      </c>
      <c r="M171" s="25">
        <f t="shared" si="0"/>
        <v>17246240</v>
      </c>
      <c r="N171" s="119">
        <f>VLOOKUP(B171,RPT_BAO_HIEM!$B$5:$O$956,14,FALSE)</f>
        <v>366240</v>
      </c>
    </row>
    <row r="172" spans="1:14" ht="14.25">
      <c r="A172" s="36">
        <v>169</v>
      </c>
      <c r="B172" s="38">
        <f>GD_LCD_HS_LNS!B172</f>
        <v>10787</v>
      </c>
      <c r="C172" s="38" t="str">
        <f>GD_LCD_HS_LNS!C172</f>
        <v>Lê Đình Tuấn</v>
      </c>
      <c r="D172" s="38" t="str">
        <f>GD_LCD_HS_LNS!D172</f>
        <v>Trưởng phòng</v>
      </c>
      <c r="E172" s="115"/>
      <c r="F172" s="115"/>
      <c r="G172" s="119">
        <f>VLOOKUP(B172,RPT_TIEN_AN_TRUA!$B$5:$I$957,8,FALSE)</f>
        <v>680000</v>
      </c>
      <c r="H172" s="41">
        <v>0</v>
      </c>
      <c r="I172" s="25">
        <f>VLOOKUP(B172,RPT_LNS_LUONG_CHE_DO!$B$5:$CJ$476,68,FALSE)*(DM_TI_LE!$C$25-100%)</f>
        <v>0</v>
      </c>
      <c r="J172" s="25">
        <f>VLOOKUP(B172,GD_CHUNG!$B$5:$L$912,10,FALSE)*DM_TI_LE!$F$21</f>
        <v>9000000</v>
      </c>
      <c r="K172" s="25">
        <f>VLOOKUP(B172,GD_CHUNG!$B$5:$L$912,11,FALSE)*DM_TI_LE!$F$22</f>
        <v>7200000</v>
      </c>
      <c r="L172" s="137">
        <f>VLOOKUP(B172,RPT_BAO_HIEM!$B$5:$O$600,14,FALSE)</f>
        <v>577815</v>
      </c>
      <c r="M172" s="25">
        <f t="shared" si="0"/>
        <v>17457815</v>
      </c>
      <c r="N172" s="119">
        <f>VLOOKUP(B172,RPT_BAO_HIEM!$B$5:$O$956,14,FALSE)</f>
        <v>577815</v>
      </c>
    </row>
    <row r="173" spans="1:14" ht="14.25">
      <c r="A173" s="36">
        <v>170</v>
      </c>
      <c r="B173" s="38">
        <f>GD_LCD_HS_LNS!B173</f>
        <v>10753</v>
      </c>
      <c r="C173" s="38" t="str">
        <f>GD_LCD_HS_LNS!C173</f>
        <v>Hoàng Việt Cường</v>
      </c>
      <c r="D173" s="38" t="str">
        <f>GD_LCD_HS_LNS!D173</f>
        <v>Phó Trưởng Phòng</v>
      </c>
      <c r="E173" s="115"/>
      <c r="F173" s="115"/>
      <c r="G173" s="119">
        <f>VLOOKUP(B173,RPT_TIEN_AN_TRUA!$B$5:$I$957,8,FALSE)</f>
        <v>680000</v>
      </c>
      <c r="H173" s="41">
        <v>0</v>
      </c>
      <c r="I173" s="25">
        <f>VLOOKUP(B173,RPT_LNS_LUONG_CHE_DO!$B$5:$CJ$476,68,FALSE)*(DM_TI_LE!$C$25-100%)</f>
        <v>0</v>
      </c>
      <c r="J173" s="25">
        <f>VLOOKUP(B173,GD_CHUNG!$B$5:$L$912,10,FALSE)*DM_TI_LE!$F$21</f>
        <v>9000000</v>
      </c>
      <c r="K173" s="25">
        <f>VLOOKUP(B173,GD_CHUNG!$B$5:$L$912,11,FALSE)*DM_TI_LE!$F$22</f>
        <v>7200000</v>
      </c>
      <c r="L173" s="137">
        <f>VLOOKUP(B173,RPT_BAO_HIEM!$B$5:$O$600,14,FALSE)</f>
        <v>557445</v>
      </c>
      <c r="M173" s="25">
        <f t="shared" si="0"/>
        <v>17437445</v>
      </c>
      <c r="N173" s="119">
        <f>VLOOKUP(B173,RPT_BAO_HIEM!$B$5:$O$956,14,FALSE)</f>
        <v>557445</v>
      </c>
    </row>
    <row r="174" spans="1:14" ht="14.25">
      <c r="A174" s="36">
        <v>171</v>
      </c>
      <c r="B174" s="38">
        <f>GD_LCD_HS_LNS!B174</f>
        <v>10785</v>
      </c>
      <c r="C174" s="38" t="str">
        <f>GD_LCD_HS_LNS!C174</f>
        <v>Nguyễn Duy Thái</v>
      </c>
      <c r="D174" s="38" t="str">
        <f>GD_LCD_HS_LNS!D174</f>
        <v>Phó Trưởng Phòng</v>
      </c>
      <c r="E174" s="115"/>
      <c r="F174" s="115"/>
      <c r="G174" s="119">
        <f>VLOOKUP(B174,RPT_TIEN_AN_TRUA!$B$5:$I$957,8,FALSE)</f>
        <v>680000</v>
      </c>
      <c r="H174" s="41">
        <v>0</v>
      </c>
      <c r="I174" s="25">
        <f>VLOOKUP(B174,RPT_LNS_LUONG_CHE_DO!$B$5:$CJ$476,68,FALSE)*(DM_TI_LE!$C$25-100%)</f>
        <v>0</v>
      </c>
      <c r="J174" s="25">
        <f>VLOOKUP(B174,GD_CHUNG!$B$5:$L$912,10,FALSE)*DM_TI_LE!$F$21</f>
        <v>9000000</v>
      </c>
      <c r="K174" s="25">
        <f>VLOOKUP(B174,GD_CHUNG!$B$5:$L$912,11,FALSE)*DM_TI_LE!$F$22</f>
        <v>10800000</v>
      </c>
      <c r="L174" s="137">
        <f>VLOOKUP(B174,RPT_BAO_HIEM!$B$5:$O$600,14,FALSE)</f>
        <v>557445</v>
      </c>
      <c r="M174" s="25">
        <f t="shared" si="0"/>
        <v>21037445</v>
      </c>
      <c r="N174" s="119">
        <f>VLOOKUP(B174,RPT_BAO_HIEM!$B$5:$O$956,14,FALSE)</f>
        <v>557445</v>
      </c>
    </row>
    <row r="175" spans="1:14" ht="14.25">
      <c r="A175" s="36">
        <v>172</v>
      </c>
      <c r="B175" s="38">
        <f>GD_LCD_HS_LNS!B175</f>
        <v>10786</v>
      </c>
      <c r="C175" s="38" t="str">
        <f>GD_LCD_HS_LNS!C175</f>
        <v>Nguyễn Hà Thanh</v>
      </c>
      <c r="D175" s="38" t="str">
        <f>GD_LCD_HS_LNS!D175</f>
        <v>Phó Trưởng Phòng</v>
      </c>
      <c r="E175" s="115"/>
      <c r="F175" s="115"/>
      <c r="G175" s="119">
        <f>VLOOKUP(B175,RPT_TIEN_AN_TRUA!$B$5:$I$957,8,FALSE)</f>
        <v>680000</v>
      </c>
      <c r="H175" s="41">
        <v>0</v>
      </c>
      <c r="I175" s="25">
        <f>VLOOKUP(B175,RPT_LNS_LUONG_CHE_DO!$B$5:$CJ$476,68,FALSE)*(DM_TI_LE!$C$25-100%)</f>
        <v>0</v>
      </c>
      <c r="J175" s="25">
        <f>VLOOKUP(B175,GD_CHUNG!$B$5:$L$912,10,FALSE)*DM_TI_LE!$F$21</f>
        <v>9000000</v>
      </c>
      <c r="K175" s="25">
        <f>VLOOKUP(B175,GD_CHUNG!$B$5:$L$912,11,FALSE)*DM_TI_LE!$F$22</f>
        <v>10800000</v>
      </c>
      <c r="L175" s="137">
        <f>VLOOKUP(B175,RPT_BAO_HIEM!$B$5:$O$600,14,FALSE)</f>
        <v>557445</v>
      </c>
      <c r="M175" s="25">
        <f t="shared" si="0"/>
        <v>21037445</v>
      </c>
      <c r="N175" s="119">
        <f>VLOOKUP(B175,RPT_BAO_HIEM!$B$5:$O$956,14,FALSE)</f>
        <v>557445</v>
      </c>
    </row>
    <row r="176" spans="1:14" ht="14.25">
      <c r="A176" s="36">
        <v>173</v>
      </c>
      <c r="B176" s="38">
        <f>GD_LCD_HS_LNS!B176</f>
        <v>10704</v>
      </c>
      <c r="C176" s="38" t="str">
        <f>GD_LCD_HS_LNS!C176</f>
        <v>Ngô Quốc Khánh</v>
      </c>
      <c r="D176" s="38" t="str">
        <f>GD_LCD_HS_LNS!D176</f>
        <v>Đội phó</v>
      </c>
      <c r="E176" s="115"/>
      <c r="F176" s="115"/>
      <c r="G176" s="119">
        <f>VLOOKUP(B176,RPT_TIEN_AN_TRUA!$B$5:$I$957,8,FALSE)</f>
        <v>680000</v>
      </c>
      <c r="H176" s="41">
        <v>0</v>
      </c>
      <c r="I176" s="25">
        <f>VLOOKUP(B176,RPT_LNS_LUONG_CHE_DO!$B$5:$CJ$476,68,FALSE)*(DM_TI_LE!$C$25-100%)</f>
        <v>0</v>
      </c>
      <c r="J176" s="25">
        <f>VLOOKUP(B176,GD_CHUNG!$B$5:$L$912,10,FALSE)*DM_TI_LE!$F$21</f>
        <v>9000000</v>
      </c>
      <c r="K176" s="25">
        <f>VLOOKUP(B176,GD_CHUNG!$B$5:$L$912,11,FALSE)*DM_TI_LE!$F$22</f>
        <v>7200000</v>
      </c>
      <c r="L176" s="137">
        <f>VLOOKUP(B176,RPT_BAO_HIEM!$B$5:$O$600,14,FALSE)</f>
        <v>579810</v>
      </c>
      <c r="M176" s="25">
        <f t="shared" si="0"/>
        <v>17459810</v>
      </c>
      <c r="N176" s="119">
        <f>VLOOKUP(B176,RPT_BAO_HIEM!$B$5:$O$956,14,FALSE)</f>
        <v>579810</v>
      </c>
    </row>
    <row r="177" spans="1:14" ht="14.25">
      <c r="A177" s="36">
        <v>174</v>
      </c>
      <c r="B177" s="38">
        <f>GD_LCD_HS_LNS!B177</f>
        <v>10686</v>
      </c>
      <c r="C177" s="38" t="str">
        <f>GD_LCD_HS_LNS!C177</f>
        <v>Đỗ Anh Tuấn</v>
      </c>
      <c r="D177" s="38" t="str">
        <f>GD_LCD_HS_LNS!D177</f>
        <v>NV Lái xe - VHTTB</v>
      </c>
      <c r="E177" s="115"/>
      <c r="F177" s="115"/>
      <c r="G177" s="119">
        <f>VLOOKUP(B177,RPT_TIEN_AN_TRUA!$B$5:$I$957,8,FALSE)</f>
        <v>680000</v>
      </c>
      <c r="H177" s="41">
        <v>0</v>
      </c>
      <c r="I177" s="25">
        <f>VLOOKUP(B177,RPT_LNS_LUONG_CHE_DO!$B$5:$CJ$476,68,FALSE)*(DM_TI_LE!$C$25-100%)</f>
        <v>0</v>
      </c>
      <c r="J177" s="25">
        <f>VLOOKUP(B177,GD_CHUNG!$B$5:$L$912,10,FALSE)*DM_TI_LE!$F$21</f>
        <v>9000000</v>
      </c>
      <c r="K177" s="25">
        <f>VLOOKUP(B177,GD_CHUNG!$B$5:$L$912,11,FALSE)*DM_TI_LE!$F$22</f>
        <v>7200000</v>
      </c>
      <c r="L177" s="137">
        <f>VLOOKUP(B177,RPT_BAO_HIEM!$B$5:$O$600,14,FALSE)</f>
        <v>516705</v>
      </c>
      <c r="M177" s="25">
        <f t="shared" si="0"/>
        <v>17396705</v>
      </c>
      <c r="N177" s="119">
        <f>VLOOKUP(B177,RPT_BAO_HIEM!$B$5:$O$956,14,FALSE)</f>
        <v>516705</v>
      </c>
    </row>
    <row r="178" spans="1:14" ht="14.25">
      <c r="A178" s="36">
        <v>175</v>
      </c>
      <c r="B178" s="38">
        <f>GD_LCD_HS_LNS!B178</f>
        <v>10687</v>
      </c>
      <c r="C178" s="38" t="str">
        <f>GD_LCD_HS_LNS!C178</f>
        <v>Lê Hồng Nam</v>
      </c>
      <c r="D178" s="38" t="str">
        <f>GD_LCD_HS_LNS!D178</f>
        <v>NV Lái xe - VHTTB</v>
      </c>
      <c r="E178" s="115"/>
      <c r="F178" s="115"/>
      <c r="G178" s="119">
        <f>VLOOKUP(B178,RPT_TIEN_AN_TRUA!$B$5:$I$957,8,FALSE)</f>
        <v>680000</v>
      </c>
      <c r="H178" s="41">
        <v>0</v>
      </c>
      <c r="I178" s="25">
        <f>VLOOKUP(B178,RPT_LNS_LUONG_CHE_DO!$B$5:$CJ$476,68,FALSE)*(DM_TI_LE!$C$25-100%)</f>
        <v>0</v>
      </c>
      <c r="J178" s="25">
        <f>VLOOKUP(B178,GD_CHUNG!$B$5:$L$912,10,FALSE)*DM_TI_LE!$F$21</f>
        <v>9000000</v>
      </c>
      <c r="K178" s="25">
        <f>VLOOKUP(B178,GD_CHUNG!$B$5:$L$912,11,FALSE)*DM_TI_LE!$F$22</f>
        <v>7200000</v>
      </c>
      <c r="L178" s="137">
        <f>VLOOKUP(B178,RPT_BAO_HIEM!$B$5:$O$600,14,FALSE)</f>
        <v>516705</v>
      </c>
      <c r="M178" s="25">
        <f t="shared" si="0"/>
        <v>17396705</v>
      </c>
      <c r="N178" s="119">
        <f>VLOOKUP(B178,RPT_BAO_HIEM!$B$5:$O$956,14,FALSE)</f>
        <v>516705</v>
      </c>
    </row>
    <row r="179" spans="1:14" ht="14.25">
      <c r="A179" s="36">
        <v>176</v>
      </c>
      <c r="B179" s="38">
        <f>GD_LCD_HS_LNS!B179</f>
        <v>10688</v>
      </c>
      <c r="C179" s="38" t="str">
        <f>GD_LCD_HS_LNS!C179</f>
        <v>Cao Thế Vinh</v>
      </c>
      <c r="D179" s="38" t="str">
        <f>GD_LCD_HS_LNS!D179</f>
        <v>NV Lái xe - VHTTB</v>
      </c>
      <c r="E179" s="115"/>
      <c r="F179" s="115"/>
      <c r="G179" s="119">
        <f>VLOOKUP(B179,RPT_TIEN_AN_TRUA!$B$5:$I$957,8,FALSE)</f>
        <v>680000</v>
      </c>
      <c r="H179" s="41">
        <v>0</v>
      </c>
      <c r="I179" s="25">
        <f>VLOOKUP(B179,RPT_LNS_LUONG_CHE_DO!$B$5:$CJ$476,68,FALSE)*(DM_TI_LE!$C$25-100%)</f>
        <v>0</v>
      </c>
      <c r="J179" s="25">
        <f>VLOOKUP(B179,GD_CHUNG!$B$5:$L$912,10,FALSE)*DM_TI_LE!$F$21</f>
        <v>9000000</v>
      </c>
      <c r="K179" s="25">
        <f>VLOOKUP(B179,GD_CHUNG!$B$5:$L$912,11,FALSE)*DM_TI_LE!$F$22</f>
        <v>10800000</v>
      </c>
      <c r="L179" s="137">
        <f>VLOOKUP(B179,RPT_BAO_HIEM!$B$5:$O$600,14,FALSE)</f>
        <v>516705</v>
      </c>
      <c r="M179" s="25">
        <f t="shared" si="0"/>
        <v>20996705</v>
      </c>
      <c r="N179" s="119">
        <f>VLOOKUP(B179,RPT_BAO_HIEM!$B$5:$O$956,14,FALSE)</f>
        <v>516705</v>
      </c>
    </row>
    <row r="180" spans="1:14" ht="14.25">
      <c r="A180" s="36">
        <v>177</v>
      </c>
      <c r="B180" s="38">
        <f>GD_LCD_HS_LNS!B180</f>
        <v>10689</v>
      </c>
      <c r="C180" s="38" t="str">
        <f>GD_LCD_HS_LNS!C180</f>
        <v>Đỗ Minh Hải</v>
      </c>
      <c r="D180" s="38" t="str">
        <f>GD_LCD_HS_LNS!D180</f>
        <v>NV Lái xe - VHTTB</v>
      </c>
      <c r="E180" s="115"/>
      <c r="F180" s="115"/>
      <c r="G180" s="119">
        <f>VLOOKUP(B180,RPT_TIEN_AN_TRUA!$B$5:$I$957,8,FALSE)</f>
        <v>680000</v>
      </c>
      <c r="H180" s="41">
        <v>0</v>
      </c>
      <c r="I180" s="25">
        <f>VLOOKUP(B180,RPT_LNS_LUONG_CHE_DO!$B$5:$CJ$476,68,FALSE)*(DM_TI_LE!$C$25-100%)</f>
        <v>0</v>
      </c>
      <c r="J180" s="25">
        <f>VLOOKUP(B180,GD_CHUNG!$B$5:$L$912,10,FALSE)*DM_TI_LE!$F$21</f>
        <v>9000000</v>
      </c>
      <c r="K180" s="25">
        <f>VLOOKUP(B180,GD_CHUNG!$B$5:$L$912,11,FALSE)*DM_TI_LE!$F$22</f>
        <v>7200000</v>
      </c>
      <c r="L180" s="137">
        <f>VLOOKUP(B180,RPT_BAO_HIEM!$B$5:$O$600,14,FALSE)</f>
        <v>516705</v>
      </c>
      <c r="M180" s="25">
        <f t="shared" si="0"/>
        <v>17396705</v>
      </c>
      <c r="N180" s="119">
        <f>VLOOKUP(B180,RPT_BAO_HIEM!$B$5:$O$956,14,FALSE)</f>
        <v>516705</v>
      </c>
    </row>
    <row r="181" spans="1:14" ht="14.25">
      <c r="A181" s="36">
        <v>178</v>
      </c>
      <c r="B181" s="38">
        <f>GD_LCD_HS_LNS!B181</f>
        <v>10690</v>
      </c>
      <c r="C181" s="38" t="str">
        <f>GD_LCD_HS_LNS!C181</f>
        <v>Phạm Đăng Khoa</v>
      </c>
      <c r="D181" s="38" t="str">
        <f>GD_LCD_HS_LNS!D181</f>
        <v>NV Lái xe - VHTTB</v>
      </c>
      <c r="E181" s="115"/>
      <c r="F181" s="115"/>
      <c r="G181" s="119">
        <f>VLOOKUP(B181,RPT_TIEN_AN_TRUA!$B$5:$I$957,8,FALSE)</f>
        <v>680000</v>
      </c>
      <c r="H181" s="41">
        <v>0</v>
      </c>
      <c r="I181" s="25">
        <f>VLOOKUP(B181,RPT_LNS_LUONG_CHE_DO!$B$5:$CJ$476,68,FALSE)*(DM_TI_LE!$C$25-100%)</f>
        <v>0</v>
      </c>
      <c r="J181" s="25">
        <f>VLOOKUP(B181,GD_CHUNG!$B$5:$L$912,10,FALSE)*DM_TI_LE!$F$21</f>
        <v>9000000</v>
      </c>
      <c r="K181" s="25">
        <f>VLOOKUP(B181,GD_CHUNG!$B$5:$L$912,11,FALSE)*DM_TI_LE!$F$22</f>
        <v>0</v>
      </c>
      <c r="L181" s="137">
        <f>VLOOKUP(B181,RPT_BAO_HIEM!$B$5:$O$600,14,FALSE)</f>
        <v>516705</v>
      </c>
      <c r="M181" s="25">
        <f t="shared" si="0"/>
        <v>10196705</v>
      </c>
      <c r="N181" s="119">
        <f>VLOOKUP(B181,RPT_BAO_HIEM!$B$5:$O$956,14,FALSE)</f>
        <v>516705</v>
      </c>
    </row>
    <row r="182" spans="1:14" ht="14.25">
      <c r="A182" s="36">
        <v>179</v>
      </c>
      <c r="B182" s="38">
        <f>GD_LCD_HS_LNS!B182</f>
        <v>10691</v>
      </c>
      <c r="C182" s="38" t="str">
        <f>GD_LCD_HS_LNS!C182</f>
        <v>Hoàng Văn Thanh</v>
      </c>
      <c r="D182" s="38" t="str">
        <f>GD_LCD_HS_LNS!D182</f>
        <v>NV Lái xe - VHTTB</v>
      </c>
      <c r="E182" s="115"/>
      <c r="F182" s="115"/>
      <c r="G182" s="119">
        <f>VLOOKUP(B182,RPT_TIEN_AN_TRUA!$B$5:$I$957,8,FALSE)</f>
        <v>680000</v>
      </c>
      <c r="H182" s="41">
        <v>0</v>
      </c>
      <c r="I182" s="25">
        <f>VLOOKUP(B182,RPT_LNS_LUONG_CHE_DO!$B$5:$CJ$476,68,FALSE)*(DM_TI_LE!$C$25-100%)</f>
        <v>0</v>
      </c>
      <c r="J182" s="25">
        <f>VLOOKUP(B182,GD_CHUNG!$B$5:$L$912,10,FALSE)*DM_TI_LE!$F$21</f>
        <v>9000000</v>
      </c>
      <c r="K182" s="25">
        <f>VLOOKUP(B182,GD_CHUNG!$B$5:$L$912,11,FALSE)*DM_TI_LE!$F$22</f>
        <v>0</v>
      </c>
      <c r="L182" s="137">
        <f>VLOOKUP(B182,RPT_BAO_HIEM!$B$5:$O$600,14,FALSE)</f>
        <v>581805</v>
      </c>
      <c r="M182" s="25">
        <f t="shared" si="0"/>
        <v>10261805</v>
      </c>
      <c r="N182" s="119">
        <f>VLOOKUP(B182,RPT_BAO_HIEM!$B$5:$O$956,14,FALSE)</f>
        <v>581805</v>
      </c>
    </row>
    <row r="183" spans="1:14" ht="14.25">
      <c r="A183" s="36">
        <v>180</v>
      </c>
      <c r="B183" s="38">
        <f>GD_LCD_HS_LNS!B183</f>
        <v>10692</v>
      </c>
      <c r="C183" s="38" t="str">
        <f>GD_LCD_HS_LNS!C183</f>
        <v>Đỗ Quang Tiến</v>
      </c>
      <c r="D183" s="38" t="str">
        <f>GD_LCD_HS_LNS!D183</f>
        <v>NV Lái xe - VHTTB</v>
      </c>
      <c r="E183" s="115"/>
      <c r="F183" s="115"/>
      <c r="G183" s="119">
        <f>VLOOKUP(B183,RPT_TIEN_AN_TRUA!$B$5:$I$957,8,FALSE)</f>
        <v>680000</v>
      </c>
      <c r="H183" s="41">
        <v>0</v>
      </c>
      <c r="I183" s="25">
        <f>VLOOKUP(B183,RPT_LNS_LUONG_CHE_DO!$B$5:$CJ$476,68,FALSE)*(DM_TI_LE!$C$25-100%)</f>
        <v>0</v>
      </c>
      <c r="J183" s="25">
        <f>VLOOKUP(B183,GD_CHUNG!$B$5:$L$912,10,FALSE)*DM_TI_LE!$F$21</f>
        <v>9000000</v>
      </c>
      <c r="K183" s="25">
        <f>VLOOKUP(B183,GD_CHUNG!$B$5:$L$912,11,FALSE)*DM_TI_LE!$F$22</f>
        <v>3600000</v>
      </c>
      <c r="L183" s="137">
        <f>VLOOKUP(B183,RPT_BAO_HIEM!$B$5:$O$600,14,FALSE)</f>
        <v>516705</v>
      </c>
      <c r="M183" s="25">
        <f t="shared" si="0"/>
        <v>13796705</v>
      </c>
      <c r="N183" s="119">
        <f>VLOOKUP(B183,RPT_BAO_HIEM!$B$5:$O$956,14,FALSE)</f>
        <v>516705</v>
      </c>
    </row>
    <row r="184" spans="1:14" ht="14.25">
      <c r="A184" s="36">
        <v>181</v>
      </c>
      <c r="B184" s="38">
        <f>GD_LCD_HS_LNS!B184</f>
        <v>10693</v>
      </c>
      <c r="C184" s="38" t="str">
        <f>GD_LCD_HS_LNS!C184</f>
        <v>Hoàng Sơn</v>
      </c>
      <c r="D184" s="38" t="str">
        <f>GD_LCD_HS_LNS!D184</f>
        <v>NV Lái xe - VHTTB</v>
      </c>
      <c r="E184" s="115"/>
      <c r="F184" s="115"/>
      <c r="G184" s="119">
        <f>VLOOKUP(B184,RPT_TIEN_AN_TRUA!$B$5:$I$957,8,FALSE)</f>
        <v>680000</v>
      </c>
      <c r="H184" s="41">
        <v>0</v>
      </c>
      <c r="I184" s="25">
        <f>VLOOKUP(B184,RPT_LNS_LUONG_CHE_DO!$B$5:$CJ$476,68,FALSE)*(DM_TI_LE!$C$25-100%)</f>
        <v>0</v>
      </c>
      <c r="J184" s="25">
        <f>VLOOKUP(B184,GD_CHUNG!$B$5:$L$912,10,FALSE)*DM_TI_LE!$F$21</f>
        <v>9000000</v>
      </c>
      <c r="K184" s="25">
        <f>VLOOKUP(B184,GD_CHUNG!$B$5:$L$912,11,FALSE)*DM_TI_LE!$F$22</f>
        <v>3600000</v>
      </c>
      <c r="L184" s="137">
        <f>VLOOKUP(B184,RPT_BAO_HIEM!$B$5:$O$600,14,FALSE)</f>
        <v>516705</v>
      </c>
      <c r="M184" s="25">
        <f t="shared" si="0"/>
        <v>13796705</v>
      </c>
      <c r="N184" s="119">
        <f>VLOOKUP(B184,RPT_BAO_HIEM!$B$5:$O$956,14,FALSE)</f>
        <v>516705</v>
      </c>
    </row>
    <row r="185" spans="1:14" ht="14.25">
      <c r="A185" s="36">
        <v>182</v>
      </c>
      <c r="B185" s="38">
        <f>GD_LCD_HS_LNS!B185</f>
        <v>10694</v>
      </c>
      <c r="C185" s="38" t="str">
        <f>GD_LCD_HS_LNS!C185</f>
        <v>Trần Văn Trà</v>
      </c>
      <c r="D185" s="38" t="str">
        <f>GD_LCD_HS_LNS!D185</f>
        <v>NV Lái xe - VHTTB</v>
      </c>
      <c r="E185" s="115"/>
      <c r="F185" s="115"/>
      <c r="G185" s="119">
        <f>VLOOKUP(B185,RPT_TIEN_AN_TRUA!$B$5:$I$957,8,FALSE)</f>
        <v>680000</v>
      </c>
      <c r="H185" s="41">
        <v>0</v>
      </c>
      <c r="I185" s="25">
        <f>VLOOKUP(B185,RPT_LNS_LUONG_CHE_DO!$B$5:$CJ$476,68,FALSE)*(DM_TI_LE!$C$25-100%)</f>
        <v>0</v>
      </c>
      <c r="J185" s="25">
        <f>VLOOKUP(B185,GD_CHUNG!$B$5:$L$912,10,FALSE)*DM_TI_LE!$F$21</f>
        <v>9000000</v>
      </c>
      <c r="K185" s="25">
        <f>VLOOKUP(B185,GD_CHUNG!$B$5:$L$912,11,FALSE)*DM_TI_LE!$F$22</f>
        <v>7200000</v>
      </c>
      <c r="L185" s="137">
        <f>VLOOKUP(B185,RPT_BAO_HIEM!$B$5:$O$600,14,FALSE)</f>
        <v>516705</v>
      </c>
      <c r="M185" s="25">
        <f t="shared" si="0"/>
        <v>17396705</v>
      </c>
      <c r="N185" s="119">
        <f>VLOOKUP(B185,RPT_BAO_HIEM!$B$5:$O$956,14,FALSE)</f>
        <v>516705</v>
      </c>
    </row>
    <row r="186" spans="1:14" ht="14.25">
      <c r="A186" s="36">
        <v>183</v>
      </c>
      <c r="B186" s="38">
        <f>GD_LCD_HS_LNS!B186</f>
        <v>10696</v>
      </c>
      <c r="C186" s="38" t="str">
        <f>GD_LCD_HS_LNS!C186</f>
        <v>Nguyễn Đình Thiện</v>
      </c>
      <c r="D186" s="38" t="str">
        <f>GD_LCD_HS_LNS!D186</f>
        <v>NV Lái xe - VHTTB</v>
      </c>
      <c r="E186" s="115"/>
      <c r="F186" s="115"/>
      <c r="G186" s="119">
        <f>VLOOKUP(B186,RPT_TIEN_AN_TRUA!$B$5:$I$957,8,FALSE)</f>
        <v>680000</v>
      </c>
      <c r="H186" s="41">
        <v>0</v>
      </c>
      <c r="I186" s="25">
        <f>VLOOKUP(B186,RPT_LNS_LUONG_CHE_DO!$B$5:$CJ$476,68,FALSE)*(DM_TI_LE!$C$25-100%)</f>
        <v>0</v>
      </c>
      <c r="J186" s="25">
        <f>VLOOKUP(B186,GD_CHUNG!$B$5:$L$912,10,FALSE)*DM_TI_LE!$F$21</f>
        <v>9000000</v>
      </c>
      <c r="K186" s="25">
        <f>VLOOKUP(B186,GD_CHUNG!$B$5:$L$912,11,FALSE)*DM_TI_LE!$F$22</f>
        <v>3600000</v>
      </c>
      <c r="L186" s="137">
        <f>VLOOKUP(B186,RPT_BAO_HIEM!$B$5:$O$600,14,FALSE)</f>
        <v>516705</v>
      </c>
      <c r="M186" s="25">
        <f t="shared" si="0"/>
        <v>13796705</v>
      </c>
      <c r="N186" s="119">
        <f>VLOOKUP(B186,RPT_BAO_HIEM!$B$5:$O$956,14,FALSE)</f>
        <v>516705</v>
      </c>
    </row>
    <row r="187" spans="1:14" ht="14.25">
      <c r="A187" s="36">
        <v>184</v>
      </c>
      <c r="B187" s="38">
        <f>GD_LCD_HS_LNS!B187</f>
        <v>10697</v>
      </c>
      <c r="C187" s="38" t="str">
        <f>GD_LCD_HS_LNS!C187</f>
        <v>Trần Hưng Nhân</v>
      </c>
      <c r="D187" s="38" t="str">
        <f>GD_LCD_HS_LNS!D187</f>
        <v>NV Lái xe - VHTTB</v>
      </c>
      <c r="E187" s="115"/>
      <c r="F187" s="115"/>
      <c r="G187" s="119">
        <f>VLOOKUP(B187,RPT_TIEN_AN_TRUA!$B$5:$I$957,8,FALSE)</f>
        <v>680000</v>
      </c>
      <c r="H187" s="41">
        <v>0</v>
      </c>
      <c r="I187" s="25">
        <f>VLOOKUP(B187,RPT_LNS_LUONG_CHE_DO!$B$5:$CJ$476,68,FALSE)*(DM_TI_LE!$C$25-100%)</f>
        <v>0</v>
      </c>
      <c r="J187" s="25">
        <f>VLOOKUP(B187,GD_CHUNG!$B$5:$L$912,10,FALSE)*DM_TI_LE!$F$21</f>
        <v>9000000</v>
      </c>
      <c r="K187" s="25">
        <f>VLOOKUP(B187,GD_CHUNG!$B$5:$L$912,11,FALSE)*DM_TI_LE!$F$22</f>
        <v>7200000</v>
      </c>
      <c r="L187" s="137">
        <f>VLOOKUP(B187,RPT_BAO_HIEM!$B$5:$O$600,14,FALSE)</f>
        <v>516705</v>
      </c>
      <c r="M187" s="25">
        <f t="shared" si="0"/>
        <v>17396705</v>
      </c>
      <c r="N187" s="119">
        <f>VLOOKUP(B187,RPT_BAO_HIEM!$B$5:$O$956,14,FALSE)</f>
        <v>516705</v>
      </c>
    </row>
    <row r="188" spans="1:14" ht="14.25">
      <c r="A188" s="36">
        <v>185</v>
      </c>
      <c r="B188" s="38">
        <f>GD_LCD_HS_LNS!B188</f>
        <v>10698</v>
      </c>
      <c r="C188" s="38" t="str">
        <f>GD_LCD_HS_LNS!C188</f>
        <v>Nguyễn Ngọc Toàn</v>
      </c>
      <c r="D188" s="38" t="str">
        <f>GD_LCD_HS_LNS!D188</f>
        <v>NV Lái xe - VHTTB</v>
      </c>
      <c r="E188" s="115"/>
      <c r="F188" s="115"/>
      <c r="G188" s="119">
        <f>VLOOKUP(B188,RPT_TIEN_AN_TRUA!$B$5:$I$957,8,FALSE)</f>
        <v>680000</v>
      </c>
      <c r="H188" s="41">
        <v>0</v>
      </c>
      <c r="I188" s="25">
        <f>VLOOKUP(B188,RPT_LNS_LUONG_CHE_DO!$B$5:$CJ$476,68,FALSE)*(DM_TI_LE!$C$25-100%)</f>
        <v>0</v>
      </c>
      <c r="J188" s="25">
        <f>VLOOKUP(B188,GD_CHUNG!$B$5:$L$912,10,FALSE)*DM_TI_LE!$F$21</f>
        <v>9000000</v>
      </c>
      <c r="K188" s="25">
        <f>VLOOKUP(B188,GD_CHUNG!$B$5:$L$912,11,FALSE)*DM_TI_LE!$F$22</f>
        <v>7200000</v>
      </c>
      <c r="L188" s="137">
        <f>VLOOKUP(B188,RPT_BAO_HIEM!$B$5:$O$600,14,FALSE)</f>
        <v>516705</v>
      </c>
      <c r="M188" s="25">
        <f t="shared" si="0"/>
        <v>17396705</v>
      </c>
      <c r="N188" s="119">
        <f>VLOOKUP(B188,RPT_BAO_HIEM!$B$5:$O$956,14,FALSE)</f>
        <v>516705</v>
      </c>
    </row>
    <row r="189" spans="1:14" ht="14.25">
      <c r="A189" s="36">
        <v>186</v>
      </c>
      <c r="B189" s="38">
        <f>GD_LCD_HS_LNS!B189</f>
        <v>10700</v>
      </c>
      <c r="C189" s="38" t="str">
        <f>GD_LCD_HS_LNS!C189</f>
        <v>Đặng Đức Mạnh</v>
      </c>
      <c r="D189" s="38" t="str">
        <f>GD_LCD_HS_LNS!D189</f>
        <v>NV Lái xe - VHTTB</v>
      </c>
      <c r="E189" s="115"/>
      <c r="F189" s="115"/>
      <c r="G189" s="119">
        <f>VLOOKUP(B189,RPT_TIEN_AN_TRUA!$B$5:$I$957,8,FALSE)</f>
        <v>680000</v>
      </c>
      <c r="H189" s="41">
        <v>0</v>
      </c>
      <c r="I189" s="25">
        <f>VLOOKUP(B189,RPT_LNS_LUONG_CHE_DO!$B$5:$CJ$476,68,FALSE)*(DM_TI_LE!$C$25-100%)</f>
        <v>0</v>
      </c>
      <c r="J189" s="25">
        <f>VLOOKUP(B189,GD_CHUNG!$B$5:$L$912,10,FALSE)*DM_TI_LE!$F$21</f>
        <v>9000000</v>
      </c>
      <c r="K189" s="25">
        <f>VLOOKUP(B189,GD_CHUNG!$B$5:$L$912,11,FALSE)*DM_TI_LE!$F$22</f>
        <v>3600000</v>
      </c>
      <c r="L189" s="137">
        <f>VLOOKUP(B189,RPT_BAO_HIEM!$B$5:$O$600,14,FALSE)</f>
        <v>516705</v>
      </c>
      <c r="M189" s="25">
        <f t="shared" si="0"/>
        <v>13796705</v>
      </c>
      <c r="N189" s="119">
        <f>VLOOKUP(B189,RPT_BAO_HIEM!$B$5:$O$956,14,FALSE)</f>
        <v>516705</v>
      </c>
    </row>
    <row r="190" spans="1:14" ht="14.25">
      <c r="A190" s="36">
        <v>187</v>
      </c>
      <c r="B190" s="38">
        <f>GD_LCD_HS_LNS!B190</f>
        <v>10701</v>
      </c>
      <c r="C190" s="38" t="str">
        <f>GD_LCD_HS_LNS!C190</f>
        <v>Đỗ Ngọc Lân</v>
      </c>
      <c r="D190" s="38" t="str">
        <f>GD_LCD_HS_LNS!D190</f>
        <v>NV Lái xe - VHTTB</v>
      </c>
      <c r="E190" s="115"/>
      <c r="F190" s="115"/>
      <c r="G190" s="119">
        <f>VLOOKUP(B190,RPT_TIEN_AN_TRUA!$B$5:$I$957,8,FALSE)</f>
        <v>680000</v>
      </c>
      <c r="H190" s="41">
        <v>0</v>
      </c>
      <c r="I190" s="25">
        <f>VLOOKUP(B190,RPT_LNS_LUONG_CHE_DO!$B$5:$CJ$476,68,FALSE)*(DM_TI_LE!$C$25-100%)</f>
        <v>0</v>
      </c>
      <c r="J190" s="25">
        <f>VLOOKUP(B190,GD_CHUNG!$B$5:$L$912,10,FALSE)*DM_TI_LE!$F$21</f>
        <v>9000000</v>
      </c>
      <c r="K190" s="25">
        <f>VLOOKUP(B190,GD_CHUNG!$B$5:$L$912,11,FALSE)*DM_TI_LE!$F$22</f>
        <v>7200000</v>
      </c>
      <c r="L190" s="137">
        <f>VLOOKUP(B190,RPT_BAO_HIEM!$B$5:$O$600,14,FALSE)</f>
        <v>516705</v>
      </c>
      <c r="M190" s="25">
        <f t="shared" si="0"/>
        <v>17396705</v>
      </c>
      <c r="N190" s="119">
        <f>VLOOKUP(B190,RPT_BAO_HIEM!$B$5:$O$956,14,FALSE)</f>
        <v>516705</v>
      </c>
    </row>
    <row r="191" spans="1:14" ht="14.25">
      <c r="A191" s="36">
        <v>188</v>
      </c>
      <c r="B191" s="38">
        <f>GD_LCD_HS_LNS!B191</f>
        <v>10702</v>
      </c>
      <c r="C191" s="38" t="str">
        <f>GD_LCD_HS_LNS!C191</f>
        <v>Nguyễn Tuấn Anh</v>
      </c>
      <c r="D191" s="38" t="str">
        <f>GD_LCD_HS_LNS!D191</f>
        <v>NV Lái xe - VHTTB</v>
      </c>
      <c r="E191" s="115"/>
      <c r="F191" s="115"/>
      <c r="G191" s="119">
        <f>VLOOKUP(B191,RPT_TIEN_AN_TRUA!$B$5:$I$957,8,FALSE)</f>
        <v>680000</v>
      </c>
      <c r="H191" s="41">
        <v>0</v>
      </c>
      <c r="I191" s="25">
        <f>VLOOKUP(B191,RPT_LNS_LUONG_CHE_DO!$B$5:$CJ$476,68,FALSE)*(DM_TI_LE!$C$25-100%)</f>
        <v>0</v>
      </c>
      <c r="J191" s="25">
        <f>VLOOKUP(B191,GD_CHUNG!$B$5:$L$912,10,FALSE)*DM_TI_LE!$F$21</f>
        <v>9000000</v>
      </c>
      <c r="K191" s="25">
        <f>VLOOKUP(B191,GD_CHUNG!$B$5:$L$912,11,FALSE)*DM_TI_LE!$F$22</f>
        <v>0</v>
      </c>
      <c r="L191" s="137">
        <f>VLOOKUP(B191,RPT_BAO_HIEM!$B$5:$O$600,14,FALSE)</f>
        <v>516705</v>
      </c>
      <c r="M191" s="25">
        <f t="shared" si="0"/>
        <v>10196705</v>
      </c>
      <c r="N191" s="119">
        <f>VLOOKUP(B191,RPT_BAO_HIEM!$B$5:$O$956,14,FALSE)</f>
        <v>516705</v>
      </c>
    </row>
    <row r="192" spans="1:14" ht="14.25">
      <c r="A192" s="36">
        <v>189</v>
      </c>
      <c r="B192" s="38">
        <f>GD_LCD_HS_LNS!B192</f>
        <v>10703</v>
      </c>
      <c r="C192" s="38" t="str">
        <f>GD_LCD_HS_LNS!C192</f>
        <v>Trần Văn Dậu</v>
      </c>
      <c r="D192" s="38" t="str">
        <f>GD_LCD_HS_LNS!D192</f>
        <v>NV Lái xe - VHTTB</v>
      </c>
      <c r="E192" s="115"/>
      <c r="F192" s="115"/>
      <c r="G192" s="119">
        <f>VLOOKUP(B192,RPT_TIEN_AN_TRUA!$B$5:$I$957,8,FALSE)</f>
        <v>680000</v>
      </c>
      <c r="H192" s="41">
        <v>0</v>
      </c>
      <c r="I192" s="25">
        <f>VLOOKUP(B192,RPT_LNS_LUONG_CHE_DO!$B$5:$CJ$476,68,FALSE)*(DM_TI_LE!$C$25-100%)</f>
        <v>0</v>
      </c>
      <c r="J192" s="25">
        <f>VLOOKUP(B192,GD_CHUNG!$B$5:$L$912,10,FALSE)*DM_TI_LE!$F$21</f>
        <v>9000000</v>
      </c>
      <c r="K192" s="25">
        <f>VLOOKUP(B192,GD_CHUNG!$B$5:$L$912,11,FALSE)*DM_TI_LE!$F$22</f>
        <v>14400000</v>
      </c>
      <c r="L192" s="137">
        <f>VLOOKUP(B192,RPT_BAO_HIEM!$B$5:$O$600,14,FALSE)</f>
        <v>516705</v>
      </c>
      <c r="M192" s="25">
        <f t="shared" si="0"/>
        <v>24596705</v>
      </c>
      <c r="N192" s="119">
        <f>VLOOKUP(B192,RPT_BAO_HIEM!$B$5:$O$956,14,FALSE)</f>
        <v>516705</v>
      </c>
    </row>
    <row r="193" spans="1:14" ht="14.25">
      <c r="A193" s="36">
        <v>190</v>
      </c>
      <c r="B193" s="38">
        <f>GD_LCD_HS_LNS!B193</f>
        <v>11140</v>
      </c>
      <c r="C193" s="38" t="str">
        <f>GD_LCD_HS_LNS!C193</f>
        <v>Nguyễn Chí Công</v>
      </c>
      <c r="D193" s="38" t="str">
        <f>GD_LCD_HS_LNS!D193</f>
        <v>NV Lái xe - VHTTB</v>
      </c>
      <c r="E193" s="115"/>
      <c r="F193" s="115"/>
      <c r="G193" s="119">
        <f>VLOOKUP(B193,RPT_TIEN_AN_TRUA!$B$5:$I$957,8,FALSE)</f>
        <v>680000</v>
      </c>
      <c r="H193" s="41">
        <v>0</v>
      </c>
      <c r="I193" s="25">
        <f>VLOOKUP(B193,RPT_LNS_LUONG_CHE_DO!$B$5:$CJ$476,68,FALSE)*(DM_TI_LE!$C$25-100%)</f>
        <v>0</v>
      </c>
      <c r="J193" s="25">
        <f>VLOOKUP(B193,GD_CHUNG!$B$5:$L$912,10,FALSE)*DM_TI_LE!$F$21</f>
        <v>9000000</v>
      </c>
      <c r="K193" s="25">
        <f>VLOOKUP(B193,GD_CHUNG!$B$5:$L$912,11,FALSE)*DM_TI_LE!$F$22</f>
        <v>0</v>
      </c>
      <c r="L193" s="137">
        <f>VLOOKUP(B193,RPT_BAO_HIEM!$B$5:$O$600,14,FALSE)</f>
        <v>437430</v>
      </c>
      <c r="M193" s="25">
        <f t="shared" si="0"/>
        <v>10117430</v>
      </c>
      <c r="N193" s="119">
        <f>VLOOKUP(B193,RPT_BAO_HIEM!$B$5:$O$956,14,FALSE)</f>
        <v>437430</v>
      </c>
    </row>
    <row r="194" spans="1:14" ht="14.25">
      <c r="A194" s="36">
        <v>191</v>
      </c>
      <c r="B194" s="38">
        <f>GD_LCD_HS_LNS!B194</f>
        <v>10685</v>
      </c>
      <c r="C194" s="38" t="str">
        <f>GD_LCD_HS_LNS!C194</f>
        <v>Hà Minh Trí</v>
      </c>
      <c r="D194" s="38" t="str">
        <f>GD_LCD_HS_LNS!D194</f>
        <v>Đội trưởng</v>
      </c>
      <c r="E194" s="115"/>
      <c r="F194" s="115"/>
      <c r="G194" s="119">
        <f>VLOOKUP(B194,RPT_TIEN_AN_TRUA!$B$5:$I$957,8,FALSE)</f>
        <v>680000</v>
      </c>
      <c r="H194" s="41">
        <v>0</v>
      </c>
      <c r="I194" s="25">
        <f>VLOOKUP(B194,RPT_LNS_LUONG_CHE_DO!$B$5:$CJ$476,68,FALSE)*(DM_TI_LE!$C$25-100%)</f>
        <v>0</v>
      </c>
      <c r="J194" s="25">
        <f>VLOOKUP(B194,GD_CHUNG!$B$5:$L$912,10,FALSE)*DM_TI_LE!$F$21</f>
        <v>9000000</v>
      </c>
      <c r="K194" s="25">
        <f>VLOOKUP(B194,GD_CHUNG!$B$5:$L$912,11,FALSE)*DM_TI_LE!$F$22</f>
        <v>7200000</v>
      </c>
      <c r="L194" s="137">
        <f>VLOOKUP(B194,RPT_BAO_HIEM!$B$5:$O$600,14,FALSE)</f>
        <v>537075</v>
      </c>
      <c r="M194" s="25">
        <f t="shared" si="0"/>
        <v>17417075</v>
      </c>
      <c r="N194" s="119">
        <f>VLOOKUP(B194,RPT_BAO_HIEM!$B$5:$O$956,14,FALSE)</f>
        <v>537075</v>
      </c>
    </row>
    <row r="195" spans="1:14" ht="14.25">
      <c r="A195" s="36">
        <v>192</v>
      </c>
      <c r="B195" s="38">
        <f>GD_LCD_HS_LNS!B195</f>
        <v>10709</v>
      </c>
      <c r="C195" s="38" t="str">
        <f>GD_LCD_HS_LNS!C195</f>
        <v>Lê Hữu Thịnh</v>
      </c>
      <c r="D195" s="38" t="str">
        <f>GD_LCD_HS_LNS!D195</f>
        <v>Đội phó</v>
      </c>
      <c r="E195" s="115"/>
      <c r="F195" s="115"/>
      <c r="G195" s="119">
        <f>VLOOKUP(B195,RPT_TIEN_AN_TRUA!$B$5:$I$957,8,FALSE)</f>
        <v>680000</v>
      </c>
      <c r="H195" s="41">
        <v>0</v>
      </c>
      <c r="I195" s="25">
        <f>VLOOKUP(B195,RPT_LNS_LUONG_CHE_DO!$B$5:$CJ$476,68,FALSE)*(DM_TI_LE!$C$25-100%)</f>
        <v>0</v>
      </c>
      <c r="J195" s="25">
        <f>VLOOKUP(B195,GD_CHUNG!$B$5:$L$912,10,FALSE)*DM_TI_LE!$F$21</f>
        <v>9000000</v>
      </c>
      <c r="K195" s="25">
        <f>VLOOKUP(B195,GD_CHUNG!$B$5:$L$912,11,FALSE)*DM_TI_LE!$F$22</f>
        <v>10800000</v>
      </c>
      <c r="L195" s="137">
        <f>VLOOKUP(B195,RPT_BAO_HIEM!$B$5:$O$600,14,FALSE)</f>
        <v>516705</v>
      </c>
      <c r="M195" s="25">
        <f t="shared" si="0"/>
        <v>20996705</v>
      </c>
      <c r="N195" s="119">
        <f>VLOOKUP(B195,RPT_BAO_HIEM!$B$5:$O$956,14,FALSE)</f>
        <v>516705</v>
      </c>
    </row>
    <row r="196" spans="1:14" ht="14.25">
      <c r="A196" s="36">
        <v>193</v>
      </c>
      <c r="B196" s="38">
        <f>GD_LCD_HS_LNS!B196</f>
        <v>10715</v>
      </c>
      <c r="C196" s="38" t="str">
        <f>GD_LCD_HS_LNS!C196</f>
        <v>Trần Văn Lộc</v>
      </c>
      <c r="D196" s="38" t="str">
        <f>GD_LCD_HS_LNS!D196</f>
        <v>Đội phó</v>
      </c>
      <c r="E196" s="115"/>
      <c r="F196" s="115"/>
      <c r="G196" s="119">
        <f>VLOOKUP(B196,RPT_TIEN_AN_TRUA!$B$5:$I$957,8,FALSE)</f>
        <v>680000</v>
      </c>
      <c r="H196" s="41">
        <v>0</v>
      </c>
      <c r="I196" s="25">
        <f>VLOOKUP(B196,RPT_LNS_LUONG_CHE_DO!$B$5:$CJ$476,68,FALSE)*(DM_TI_LE!$C$25-100%)</f>
        <v>0</v>
      </c>
      <c r="J196" s="25">
        <f>VLOOKUP(B196,GD_CHUNG!$B$5:$L$912,10,FALSE)*DM_TI_LE!$F$21</f>
        <v>9000000</v>
      </c>
      <c r="K196" s="25">
        <f>VLOOKUP(B196,GD_CHUNG!$B$5:$L$912,11,FALSE)*DM_TI_LE!$F$22</f>
        <v>3600000</v>
      </c>
      <c r="L196" s="137">
        <f>VLOOKUP(B196,RPT_BAO_HIEM!$B$5:$O$600,14,FALSE)</f>
        <v>516705</v>
      </c>
      <c r="M196" s="25">
        <f t="shared" si="0"/>
        <v>13796705</v>
      </c>
      <c r="N196" s="119">
        <f>VLOOKUP(B196,RPT_BAO_HIEM!$B$5:$O$956,14,FALSE)</f>
        <v>516705</v>
      </c>
    </row>
    <row r="197" spans="1:14" ht="14.25">
      <c r="A197" s="36">
        <v>194</v>
      </c>
      <c r="B197" s="38">
        <f>GD_LCD_HS_LNS!B197</f>
        <v>10734</v>
      </c>
      <c r="C197" s="38" t="str">
        <f>GD_LCD_HS_LNS!C197</f>
        <v>Trần Duy Hải</v>
      </c>
      <c r="D197" s="38" t="str">
        <f>GD_LCD_HS_LNS!D197</f>
        <v>Đội phó</v>
      </c>
      <c r="E197" s="115"/>
      <c r="F197" s="115"/>
      <c r="G197" s="119">
        <f>VLOOKUP(B197,RPT_TIEN_AN_TRUA!$B$5:$I$957,8,FALSE)</f>
        <v>680000</v>
      </c>
      <c r="H197" s="41">
        <v>0</v>
      </c>
      <c r="I197" s="25">
        <f>VLOOKUP(B197,RPT_LNS_LUONG_CHE_DO!$B$5:$CJ$476,68,FALSE)*(DM_TI_LE!$C$25-100%)</f>
        <v>0</v>
      </c>
      <c r="J197" s="25">
        <f>VLOOKUP(B197,GD_CHUNG!$B$5:$L$912,10,FALSE)*DM_TI_LE!$F$21</f>
        <v>9000000</v>
      </c>
      <c r="K197" s="25">
        <f>VLOOKUP(B197,GD_CHUNG!$B$5:$L$912,11,FALSE)*DM_TI_LE!$F$22</f>
        <v>7200000</v>
      </c>
      <c r="L197" s="137">
        <f>VLOOKUP(B197,RPT_BAO_HIEM!$B$5:$O$600,14,FALSE)</f>
        <v>516705</v>
      </c>
      <c r="M197" s="25">
        <f t="shared" si="0"/>
        <v>17396705</v>
      </c>
      <c r="N197" s="119">
        <f>VLOOKUP(B197,RPT_BAO_HIEM!$B$5:$O$956,14,FALSE)</f>
        <v>516705</v>
      </c>
    </row>
    <row r="198" spans="1:14" ht="14.25">
      <c r="A198" s="36">
        <v>195</v>
      </c>
      <c r="B198" s="38">
        <f>GD_LCD_HS_LNS!B198</f>
        <v>10646</v>
      </c>
      <c r="C198" s="38" t="str">
        <f>GD_LCD_HS_LNS!C198</f>
        <v>Lê Ngọc Cường</v>
      </c>
      <c r="D198" s="38" t="str">
        <f>GD_LCD_HS_LNS!D198</f>
        <v>NV Lái xe - VHTTB</v>
      </c>
      <c r="E198" s="115"/>
      <c r="F198" s="115"/>
      <c r="G198" s="119">
        <f>VLOOKUP(B198,RPT_TIEN_AN_TRUA!$B$5:$I$957,8,FALSE)</f>
        <v>680000</v>
      </c>
      <c r="H198" s="41">
        <v>0</v>
      </c>
      <c r="I198" s="25">
        <f>VLOOKUP(B198,RPT_LNS_LUONG_CHE_DO!$B$5:$CJ$476,68,FALSE)*(DM_TI_LE!$C$25-100%)</f>
        <v>0</v>
      </c>
      <c r="J198" s="25">
        <f>VLOOKUP(B198,GD_CHUNG!$B$5:$L$912,10,FALSE)*DM_TI_LE!$F$21</f>
        <v>9000000</v>
      </c>
      <c r="K198" s="25">
        <f>VLOOKUP(B198,GD_CHUNG!$B$5:$L$912,11,FALSE)*DM_TI_LE!$F$22</f>
        <v>3600000</v>
      </c>
      <c r="L198" s="137">
        <f>VLOOKUP(B198,RPT_BAO_HIEM!$B$5:$O$600,14,FALSE)</f>
        <v>437430</v>
      </c>
      <c r="M198" s="25">
        <f t="shared" si="0"/>
        <v>13717430</v>
      </c>
      <c r="N198" s="119">
        <f>VLOOKUP(B198,RPT_BAO_HIEM!$B$5:$O$956,14,FALSE)</f>
        <v>437430</v>
      </c>
    </row>
    <row r="199" spans="1:14" ht="14.25">
      <c r="A199" s="36">
        <v>196</v>
      </c>
      <c r="B199" s="38">
        <f>GD_LCD_HS_LNS!B199</f>
        <v>10647</v>
      </c>
      <c r="C199" s="38" t="str">
        <f>GD_LCD_HS_LNS!C199</f>
        <v>Nguyễn Tiến Anh</v>
      </c>
      <c r="D199" s="38" t="str">
        <f>GD_LCD_HS_LNS!D199</f>
        <v>Nhân viên Bốc xếp</v>
      </c>
      <c r="E199" s="115"/>
      <c r="F199" s="115"/>
      <c r="G199" s="119">
        <f>VLOOKUP(B199,RPT_TIEN_AN_TRUA!$B$5:$I$957,8,FALSE)</f>
        <v>523076.92307692312</v>
      </c>
      <c r="H199" s="41">
        <v>0</v>
      </c>
      <c r="I199" s="25">
        <f>VLOOKUP(B199,RPT_LNS_LUONG_CHE_DO!$B$5:$CJ$476,68,FALSE)*(DM_TI_LE!$C$25-100%)</f>
        <v>0</v>
      </c>
      <c r="J199" s="25">
        <f>VLOOKUP(B199,GD_CHUNG!$B$5:$L$912,10,FALSE)*DM_TI_LE!$F$21</f>
        <v>9000000</v>
      </c>
      <c r="K199" s="25">
        <f>VLOOKUP(B199,GD_CHUNG!$B$5:$L$912,11,FALSE)*DM_TI_LE!$F$22</f>
        <v>7200000</v>
      </c>
      <c r="L199" s="137">
        <f>VLOOKUP(B199,RPT_BAO_HIEM!$B$5:$O$600,14,FALSE)</f>
        <v>396690</v>
      </c>
      <c r="M199" s="25">
        <f t="shared" si="0"/>
        <v>17119766.923076924</v>
      </c>
      <c r="N199" s="119">
        <f>VLOOKUP(B199,RPT_BAO_HIEM!$B$5:$O$956,14,FALSE)</f>
        <v>396690</v>
      </c>
    </row>
    <row r="200" spans="1:14" ht="14.25">
      <c r="A200" s="36">
        <v>197</v>
      </c>
      <c r="B200" s="38">
        <f>GD_LCD_HS_LNS!B200</f>
        <v>10650</v>
      </c>
      <c r="C200" s="38" t="str">
        <f>GD_LCD_HS_LNS!C200</f>
        <v>Ngô Ngọc Hảo</v>
      </c>
      <c r="D200" s="38" t="str">
        <f>GD_LCD_HS_LNS!D200</f>
        <v>Nhân viên Bốc xếp</v>
      </c>
      <c r="E200" s="115"/>
      <c r="F200" s="115"/>
      <c r="G200" s="119">
        <f>VLOOKUP(B200,RPT_TIEN_AN_TRUA!$B$5:$I$957,8,FALSE)</f>
        <v>680000</v>
      </c>
      <c r="H200" s="41">
        <v>0</v>
      </c>
      <c r="I200" s="25">
        <f>VLOOKUP(B200,RPT_LNS_LUONG_CHE_DO!$B$5:$CJ$476,68,FALSE)*(DM_TI_LE!$C$25-100%)</f>
        <v>0</v>
      </c>
      <c r="J200" s="25">
        <f>VLOOKUP(B200,GD_CHUNG!$B$5:$L$912,10,FALSE)*DM_TI_LE!$F$21</f>
        <v>9000000</v>
      </c>
      <c r="K200" s="25">
        <f>VLOOKUP(B200,GD_CHUNG!$B$5:$L$912,11,FALSE)*DM_TI_LE!$F$22</f>
        <v>0</v>
      </c>
      <c r="L200" s="137">
        <f>VLOOKUP(B200,RPT_BAO_HIEM!$B$5:$O$600,14,FALSE)</f>
        <v>396690</v>
      </c>
      <c r="M200" s="25">
        <f t="shared" si="0"/>
        <v>10076690</v>
      </c>
      <c r="N200" s="119">
        <f>VLOOKUP(B200,RPT_BAO_HIEM!$B$5:$O$956,14,FALSE)</f>
        <v>396690</v>
      </c>
    </row>
    <row r="201" spans="1:14" ht="14.25">
      <c r="A201" s="36">
        <v>198</v>
      </c>
      <c r="B201" s="38">
        <f>GD_LCD_HS_LNS!B201</f>
        <v>10652</v>
      </c>
      <c r="C201" s="38" t="str">
        <f>GD_LCD_HS_LNS!C201</f>
        <v>Trương Văn Triệu</v>
      </c>
      <c r="D201" s="38" t="str">
        <f>GD_LCD_HS_LNS!D201</f>
        <v>Nhân viên Bốc xếp</v>
      </c>
      <c r="E201" s="115"/>
      <c r="F201" s="115"/>
      <c r="G201" s="119">
        <f>VLOOKUP(B201,RPT_TIEN_AN_TRUA!$B$5:$I$957,8,FALSE)</f>
        <v>523076.92307692312</v>
      </c>
      <c r="H201" s="41">
        <v>0</v>
      </c>
      <c r="I201" s="25">
        <f>VLOOKUP(B201,RPT_LNS_LUONG_CHE_DO!$B$5:$CJ$476,68,FALSE)*(DM_TI_LE!$C$25-100%)</f>
        <v>0</v>
      </c>
      <c r="J201" s="25">
        <f>VLOOKUP(B201,GD_CHUNG!$B$5:$L$912,10,FALSE)*DM_TI_LE!$F$21</f>
        <v>9000000</v>
      </c>
      <c r="K201" s="25">
        <f>VLOOKUP(B201,GD_CHUNG!$B$5:$L$912,11,FALSE)*DM_TI_LE!$F$22</f>
        <v>0</v>
      </c>
      <c r="L201" s="137">
        <f>VLOOKUP(B201,RPT_BAO_HIEM!$B$5:$O$600,14,FALSE)</f>
        <v>396690</v>
      </c>
      <c r="M201" s="25">
        <f t="shared" si="0"/>
        <v>9919766.9230769239</v>
      </c>
      <c r="N201" s="119">
        <f>VLOOKUP(B201,RPT_BAO_HIEM!$B$5:$O$956,14,FALSE)</f>
        <v>396690</v>
      </c>
    </row>
    <row r="202" spans="1:14" ht="14.25">
      <c r="A202" s="36">
        <v>199</v>
      </c>
      <c r="B202" s="38">
        <f>GD_LCD_HS_LNS!B202</f>
        <v>10653</v>
      </c>
      <c r="C202" s="38" t="str">
        <f>GD_LCD_HS_LNS!C202</f>
        <v>Nguyễn Ngọc Nam</v>
      </c>
      <c r="D202" s="38" t="str">
        <f>GD_LCD_HS_LNS!D202</f>
        <v>Nhân viên Bốc xếp</v>
      </c>
      <c r="E202" s="115"/>
      <c r="F202" s="115"/>
      <c r="G202" s="119">
        <f>VLOOKUP(B202,RPT_TIEN_AN_TRUA!$B$5:$I$957,8,FALSE)</f>
        <v>680000</v>
      </c>
      <c r="H202" s="41">
        <v>0</v>
      </c>
      <c r="I202" s="25">
        <f>VLOOKUP(B202,RPT_LNS_LUONG_CHE_DO!$B$5:$CJ$476,68,FALSE)*(DM_TI_LE!$C$25-100%)</f>
        <v>0</v>
      </c>
      <c r="J202" s="25">
        <f>VLOOKUP(B202,GD_CHUNG!$B$5:$L$912,10,FALSE)*DM_TI_LE!$F$21</f>
        <v>9000000</v>
      </c>
      <c r="K202" s="25">
        <f>VLOOKUP(B202,GD_CHUNG!$B$5:$L$912,11,FALSE)*DM_TI_LE!$F$22</f>
        <v>0</v>
      </c>
      <c r="L202" s="137">
        <f>VLOOKUP(B202,RPT_BAO_HIEM!$B$5:$O$600,14,FALSE)</f>
        <v>396690</v>
      </c>
      <c r="M202" s="25">
        <f t="shared" si="0"/>
        <v>10076690</v>
      </c>
      <c r="N202" s="119">
        <f>VLOOKUP(B202,RPT_BAO_HIEM!$B$5:$O$956,14,FALSE)</f>
        <v>396690</v>
      </c>
    </row>
    <row r="203" spans="1:14" ht="14.25">
      <c r="A203" s="36">
        <v>200</v>
      </c>
      <c r="B203" s="38">
        <f>GD_LCD_HS_LNS!B203</f>
        <v>10655</v>
      </c>
      <c r="C203" s="38" t="str">
        <f>GD_LCD_HS_LNS!C203</f>
        <v>Nguyễn Chiến Thắng</v>
      </c>
      <c r="D203" s="38" t="str">
        <f>GD_LCD_HS_LNS!D203</f>
        <v>Nhân viên Bốc xếp</v>
      </c>
      <c r="E203" s="115"/>
      <c r="F203" s="115"/>
      <c r="G203" s="119">
        <f>VLOOKUP(B203,RPT_TIEN_AN_TRUA!$B$5:$I$957,8,FALSE)</f>
        <v>680000</v>
      </c>
      <c r="H203" s="41">
        <v>0</v>
      </c>
      <c r="I203" s="25">
        <f>VLOOKUP(B203,RPT_LNS_LUONG_CHE_DO!$B$5:$CJ$476,68,FALSE)*(DM_TI_LE!$C$25-100%)</f>
        <v>0</v>
      </c>
      <c r="J203" s="25">
        <f>VLOOKUP(B203,GD_CHUNG!$B$5:$L$912,10,FALSE)*DM_TI_LE!$F$21</f>
        <v>9000000</v>
      </c>
      <c r="K203" s="25">
        <f>VLOOKUP(B203,GD_CHUNG!$B$5:$L$912,11,FALSE)*DM_TI_LE!$F$22</f>
        <v>0</v>
      </c>
      <c r="L203" s="137">
        <f>VLOOKUP(B203,RPT_BAO_HIEM!$B$5:$O$600,14,FALSE)</f>
        <v>396690</v>
      </c>
      <c r="M203" s="25">
        <f t="shared" si="0"/>
        <v>10076690</v>
      </c>
      <c r="N203" s="119">
        <f>VLOOKUP(B203,RPT_BAO_HIEM!$B$5:$O$956,14,FALSE)</f>
        <v>396690</v>
      </c>
    </row>
    <row r="204" spans="1:14" ht="14.25">
      <c r="A204" s="36">
        <v>201</v>
      </c>
      <c r="B204" s="38">
        <f>GD_LCD_HS_LNS!B204</f>
        <v>10659</v>
      </c>
      <c r="C204" s="38" t="str">
        <f>GD_LCD_HS_LNS!C204</f>
        <v>Ngô Ngọc Tiến</v>
      </c>
      <c r="D204" s="38" t="str">
        <f>GD_LCD_HS_LNS!D204</f>
        <v>Nhân viên Bốc xếp</v>
      </c>
      <c r="E204" s="115"/>
      <c r="F204" s="115"/>
      <c r="G204" s="119">
        <f>VLOOKUP(B204,RPT_TIEN_AN_TRUA!$B$5:$I$957,8,FALSE)</f>
        <v>680000</v>
      </c>
      <c r="H204" s="41">
        <v>0</v>
      </c>
      <c r="I204" s="25">
        <f>VLOOKUP(B204,RPT_LNS_LUONG_CHE_DO!$B$5:$CJ$476,68,FALSE)*(DM_TI_LE!$C$25-100%)</f>
        <v>0</v>
      </c>
      <c r="J204" s="25">
        <f>VLOOKUP(B204,GD_CHUNG!$B$5:$L$912,10,FALSE)*DM_TI_LE!$F$21</f>
        <v>9000000</v>
      </c>
      <c r="K204" s="25">
        <f>VLOOKUP(B204,GD_CHUNG!$B$5:$L$912,11,FALSE)*DM_TI_LE!$F$22</f>
        <v>3600000</v>
      </c>
      <c r="L204" s="137">
        <f>VLOOKUP(B204,RPT_BAO_HIEM!$B$5:$O$600,14,FALSE)</f>
        <v>396690</v>
      </c>
      <c r="M204" s="25">
        <f t="shared" si="0"/>
        <v>13676690</v>
      </c>
      <c r="N204" s="119">
        <f>VLOOKUP(B204,RPT_BAO_HIEM!$B$5:$O$956,14,FALSE)</f>
        <v>396690</v>
      </c>
    </row>
    <row r="205" spans="1:14" ht="14.25">
      <c r="A205" s="36">
        <v>202</v>
      </c>
      <c r="B205" s="38">
        <f>GD_LCD_HS_LNS!B205</f>
        <v>10662</v>
      </c>
      <c r="C205" s="38" t="str">
        <f>GD_LCD_HS_LNS!C205</f>
        <v>Trần Văn Tĩnh</v>
      </c>
      <c r="D205" s="38" t="str">
        <f>GD_LCD_HS_LNS!D205</f>
        <v>Nhân viên Bốc xếp</v>
      </c>
      <c r="E205" s="115"/>
      <c r="F205" s="115"/>
      <c r="G205" s="119">
        <f>VLOOKUP(B205,RPT_TIEN_AN_TRUA!$B$5:$I$957,8,FALSE)</f>
        <v>680000</v>
      </c>
      <c r="H205" s="41">
        <v>0</v>
      </c>
      <c r="I205" s="25">
        <f>VLOOKUP(B205,RPT_LNS_LUONG_CHE_DO!$B$5:$CJ$476,68,FALSE)*(DM_TI_LE!$C$25-100%)</f>
        <v>0</v>
      </c>
      <c r="J205" s="25">
        <f>VLOOKUP(B205,GD_CHUNG!$B$5:$L$912,10,FALSE)*DM_TI_LE!$F$21</f>
        <v>9000000</v>
      </c>
      <c r="K205" s="25">
        <f>VLOOKUP(B205,GD_CHUNG!$B$5:$L$912,11,FALSE)*DM_TI_LE!$F$22</f>
        <v>0</v>
      </c>
      <c r="L205" s="137">
        <f>VLOOKUP(B205,RPT_BAO_HIEM!$B$5:$O$600,14,FALSE)</f>
        <v>396690</v>
      </c>
      <c r="M205" s="25">
        <f t="shared" si="0"/>
        <v>10076690</v>
      </c>
      <c r="N205" s="119">
        <f>VLOOKUP(B205,RPT_BAO_HIEM!$B$5:$O$956,14,FALSE)</f>
        <v>396690</v>
      </c>
    </row>
    <row r="206" spans="1:14" ht="14.25">
      <c r="A206" s="36">
        <v>203</v>
      </c>
      <c r="B206" s="38">
        <f>GD_LCD_HS_LNS!B206</f>
        <v>10663</v>
      </c>
      <c r="C206" s="38" t="str">
        <f>GD_LCD_HS_LNS!C206</f>
        <v>Khổng Vũ Hùng</v>
      </c>
      <c r="D206" s="38" t="str">
        <f>GD_LCD_HS_LNS!D206</f>
        <v>Nhân viên Bốc xếp</v>
      </c>
      <c r="E206" s="115"/>
      <c r="F206" s="115"/>
      <c r="G206" s="119">
        <f>VLOOKUP(B206,RPT_TIEN_AN_TRUA!$B$5:$I$957,8,FALSE)</f>
        <v>680000</v>
      </c>
      <c r="H206" s="41">
        <v>0</v>
      </c>
      <c r="I206" s="25">
        <f>VLOOKUP(B206,RPT_LNS_LUONG_CHE_DO!$B$5:$CJ$476,68,FALSE)*(DM_TI_LE!$C$25-100%)</f>
        <v>0</v>
      </c>
      <c r="J206" s="25">
        <f>VLOOKUP(B206,GD_CHUNG!$B$5:$L$912,10,FALSE)*DM_TI_LE!$F$21</f>
        <v>9000000</v>
      </c>
      <c r="K206" s="25">
        <f>VLOOKUP(B206,GD_CHUNG!$B$5:$L$912,11,FALSE)*DM_TI_LE!$F$22</f>
        <v>3600000</v>
      </c>
      <c r="L206" s="137">
        <f>VLOOKUP(B206,RPT_BAO_HIEM!$B$5:$O$600,14,FALSE)</f>
        <v>396690</v>
      </c>
      <c r="M206" s="25">
        <f t="shared" si="0"/>
        <v>13676690</v>
      </c>
      <c r="N206" s="119">
        <f>VLOOKUP(B206,RPT_BAO_HIEM!$B$5:$O$956,14,FALSE)</f>
        <v>396690</v>
      </c>
    </row>
    <row r="207" spans="1:14" ht="14.25">
      <c r="A207" s="36">
        <v>204</v>
      </c>
      <c r="B207" s="38">
        <f>GD_LCD_HS_LNS!B207</f>
        <v>10664</v>
      </c>
      <c r="C207" s="38" t="str">
        <f>GD_LCD_HS_LNS!C207</f>
        <v>Phan Bá Tráng</v>
      </c>
      <c r="D207" s="38" t="str">
        <f>GD_LCD_HS_LNS!D207</f>
        <v>Nhân viên Bốc xếp</v>
      </c>
      <c r="E207" s="115"/>
      <c r="F207" s="115"/>
      <c r="G207" s="119">
        <f>VLOOKUP(B207,RPT_TIEN_AN_TRUA!$B$5:$I$957,8,FALSE)</f>
        <v>680000</v>
      </c>
      <c r="H207" s="41">
        <v>0</v>
      </c>
      <c r="I207" s="25">
        <f>VLOOKUP(B207,RPT_LNS_LUONG_CHE_DO!$B$5:$CJ$476,68,FALSE)*(DM_TI_LE!$C$25-100%)</f>
        <v>0</v>
      </c>
      <c r="J207" s="25">
        <f>VLOOKUP(B207,GD_CHUNG!$B$5:$L$912,10,FALSE)*DM_TI_LE!$F$21</f>
        <v>9000000</v>
      </c>
      <c r="K207" s="25">
        <f>VLOOKUP(B207,GD_CHUNG!$B$5:$L$912,11,FALSE)*DM_TI_LE!$F$22</f>
        <v>0</v>
      </c>
      <c r="L207" s="137">
        <f>VLOOKUP(B207,RPT_BAO_HIEM!$B$5:$O$600,14,FALSE)</f>
        <v>396690</v>
      </c>
      <c r="M207" s="25">
        <f t="shared" si="0"/>
        <v>10076690</v>
      </c>
      <c r="N207" s="119">
        <f>VLOOKUP(B207,RPT_BAO_HIEM!$B$5:$O$956,14,FALSE)</f>
        <v>396690</v>
      </c>
    </row>
    <row r="208" spans="1:14" ht="14.25">
      <c r="A208" s="36">
        <v>205</v>
      </c>
      <c r="B208" s="38">
        <f>GD_LCD_HS_LNS!B208</f>
        <v>10666</v>
      </c>
      <c r="C208" s="38" t="str">
        <f>GD_LCD_HS_LNS!C208</f>
        <v>Phạm Quang Trung</v>
      </c>
      <c r="D208" s="38" t="str">
        <f>GD_LCD_HS_LNS!D208</f>
        <v>Nhân viên Bốc xếp</v>
      </c>
      <c r="E208" s="115"/>
      <c r="F208" s="115"/>
      <c r="G208" s="119">
        <f>VLOOKUP(B208,RPT_TIEN_AN_TRUA!$B$5:$I$957,8,FALSE)</f>
        <v>601538.4615384615</v>
      </c>
      <c r="H208" s="41">
        <v>0</v>
      </c>
      <c r="I208" s="25">
        <f>VLOOKUP(B208,RPT_LNS_LUONG_CHE_DO!$B$5:$CJ$476,68,FALSE)*(DM_TI_LE!$C$25-100%)</f>
        <v>0</v>
      </c>
      <c r="J208" s="25">
        <f>VLOOKUP(B208,GD_CHUNG!$B$5:$L$912,10,FALSE)*DM_TI_LE!$F$21</f>
        <v>9000000</v>
      </c>
      <c r="K208" s="25">
        <f>VLOOKUP(B208,GD_CHUNG!$B$5:$L$912,11,FALSE)*DM_TI_LE!$F$22</f>
        <v>0</v>
      </c>
      <c r="L208" s="137">
        <f>VLOOKUP(B208,RPT_BAO_HIEM!$B$5:$O$600,14,FALSE)</f>
        <v>396690</v>
      </c>
      <c r="M208" s="25">
        <f t="shared" si="0"/>
        <v>9998228.461538462</v>
      </c>
      <c r="N208" s="119">
        <f>VLOOKUP(B208,RPT_BAO_HIEM!$B$5:$O$956,14,FALSE)</f>
        <v>396690</v>
      </c>
    </row>
    <row r="209" spans="1:14" ht="14.25">
      <c r="A209" s="36">
        <v>206</v>
      </c>
      <c r="B209" s="38">
        <f>GD_LCD_HS_LNS!B209</f>
        <v>10667</v>
      </c>
      <c r="C209" s="38" t="str">
        <f>GD_LCD_HS_LNS!C209</f>
        <v>Nguyễn Phi Trường</v>
      </c>
      <c r="D209" s="38" t="str">
        <f>GD_LCD_HS_LNS!D209</f>
        <v>Nhân viên Bốc xếp</v>
      </c>
      <c r="E209" s="115"/>
      <c r="F209" s="115"/>
      <c r="G209" s="119">
        <f>VLOOKUP(B209,RPT_TIEN_AN_TRUA!$B$5:$I$957,8,FALSE)</f>
        <v>680000</v>
      </c>
      <c r="H209" s="41">
        <v>0</v>
      </c>
      <c r="I209" s="25">
        <f>VLOOKUP(B209,RPT_LNS_LUONG_CHE_DO!$B$5:$CJ$476,68,FALSE)*(DM_TI_LE!$C$25-100%)</f>
        <v>0</v>
      </c>
      <c r="J209" s="25">
        <f>VLOOKUP(B209,GD_CHUNG!$B$5:$L$912,10,FALSE)*DM_TI_LE!$F$21</f>
        <v>9000000</v>
      </c>
      <c r="K209" s="25">
        <f>VLOOKUP(B209,GD_CHUNG!$B$5:$L$912,11,FALSE)*DM_TI_LE!$F$22</f>
        <v>0</v>
      </c>
      <c r="L209" s="137">
        <f>VLOOKUP(B209,RPT_BAO_HIEM!$B$5:$O$600,14,FALSE)</f>
        <v>396690</v>
      </c>
      <c r="M209" s="25">
        <f t="shared" si="0"/>
        <v>10076690</v>
      </c>
      <c r="N209" s="119">
        <f>VLOOKUP(B209,RPT_BAO_HIEM!$B$5:$O$956,14,FALSE)</f>
        <v>396690</v>
      </c>
    </row>
    <row r="210" spans="1:14" ht="14.25">
      <c r="A210" s="36">
        <v>207</v>
      </c>
      <c r="B210" s="38">
        <f>GD_LCD_HS_LNS!B210</f>
        <v>10668</v>
      </c>
      <c r="C210" s="38" t="str">
        <f>GD_LCD_HS_LNS!C210</f>
        <v>Đới Minh Khoa</v>
      </c>
      <c r="D210" s="38" t="str">
        <f>GD_LCD_HS_LNS!D210</f>
        <v>Nhân viên Bốc xếp</v>
      </c>
      <c r="E210" s="115"/>
      <c r="F210" s="115"/>
      <c r="G210" s="119">
        <f>VLOOKUP(B210,RPT_TIEN_AN_TRUA!$B$5:$I$957,8,FALSE)</f>
        <v>680000</v>
      </c>
      <c r="H210" s="41">
        <v>0</v>
      </c>
      <c r="I210" s="25">
        <f>VLOOKUP(B210,RPT_LNS_LUONG_CHE_DO!$B$5:$CJ$476,68,FALSE)*(DM_TI_LE!$C$25-100%)</f>
        <v>0</v>
      </c>
      <c r="J210" s="25">
        <f>VLOOKUP(B210,GD_CHUNG!$B$5:$L$912,10,FALSE)*DM_TI_LE!$F$21</f>
        <v>9000000</v>
      </c>
      <c r="K210" s="25">
        <f>VLOOKUP(B210,GD_CHUNG!$B$5:$L$912,11,FALSE)*DM_TI_LE!$F$22</f>
        <v>0</v>
      </c>
      <c r="L210" s="137">
        <f>VLOOKUP(B210,RPT_BAO_HIEM!$B$5:$O$600,14,FALSE)</f>
        <v>396690</v>
      </c>
      <c r="M210" s="25">
        <f t="shared" si="0"/>
        <v>10076690</v>
      </c>
      <c r="N210" s="119">
        <f>VLOOKUP(B210,RPT_BAO_HIEM!$B$5:$O$956,14,FALSE)</f>
        <v>396690</v>
      </c>
    </row>
    <row r="211" spans="1:14" ht="14.25">
      <c r="A211" s="36">
        <v>208</v>
      </c>
      <c r="B211" s="38">
        <f>GD_LCD_HS_LNS!B211</f>
        <v>10669</v>
      </c>
      <c r="C211" s="38" t="str">
        <f>GD_LCD_HS_LNS!C211</f>
        <v>Nguyễn Xuân Tân</v>
      </c>
      <c r="D211" s="38" t="str">
        <f>GD_LCD_HS_LNS!D211</f>
        <v>Nhân viên Bốc xếp</v>
      </c>
      <c r="E211" s="115"/>
      <c r="F211" s="115"/>
      <c r="G211" s="119">
        <f>VLOOKUP(B211,RPT_TIEN_AN_TRUA!$B$5:$I$957,8,FALSE)</f>
        <v>680000</v>
      </c>
      <c r="H211" s="41">
        <v>0</v>
      </c>
      <c r="I211" s="25">
        <f>VLOOKUP(B211,RPT_LNS_LUONG_CHE_DO!$B$5:$CJ$476,68,FALSE)*(DM_TI_LE!$C$25-100%)</f>
        <v>0</v>
      </c>
      <c r="J211" s="25">
        <f>VLOOKUP(B211,GD_CHUNG!$B$5:$L$912,10,FALSE)*DM_TI_LE!$F$21</f>
        <v>9000000</v>
      </c>
      <c r="K211" s="25">
        <f>VLOOKUP(B211,GD_CHUNG!$B$5:$L$912,11,FALSE)*DM_TI_LE!$F$22</f>
        <v>3600000</v>
      </c>
      <c r="L211" s="137">
        <f>VLOOKUP(B211,RPT_BAO_HIEM!$B$5:$O$600,14,FALSE)</f>
        <v>396690</v>
      </c>
      <c r="M211" s="25">
        <f t="shared" si="0"/>
        <v>13676690</v>
      </c>
      <c r="N211" s="119">
        <f>VLOOKUP(B211,RPT_BAO_HIEM!$B$5:$O$956,14,FALSE)</f>
        <v>396690</v>
      </c>
    </row>
    <row r="212" spans="1:14" ht="14.25">
      <c r="A212" s="36">
        <v>209</v>
      </c>
      <c r="B212" s="38">
        <f>GD_LCD_HS_LNS!B212</f>
        <v>10670</v>
      </c>
      <c r="C212" s="38" t="str">
        <f>GD_LCD_HS_LNS!C212</f>
        <v>Nguyễn Văn Toàn</v>
      </c>
      <c r="D212" s="38" t="str">
        <f>GD_LCD_HS_LNS!D212</f>
        <v>Nhân viên Bốc xếp</v>
      </c>
      <c r="E212" s="115"/>
      <c r="F212" s="115"/>
      <c r="G212" s="119">
        <f>VLOOKUP(B212,RPT_TIEN_AN_TRUA!$B$5:$I$957,8,FALSE)</f>
        <v>680000</v>
      </c>
      <c r="H212" s="41">
        <v>0</v>
      </c>
      <c r="I212" s="25">
        <f>VLOOKUP(B212,RPT_LNS_LUONG_CHE_DO!$B$5:$CJ$476,68,FALSE)*(DM_TI_LE!$C$25-100%)</f>
        <v>0</v>
      </c>
      <c r="J212" s="25">
        <f>VLOOKUP(B212,GD_CHUNG!$B$5:$L$912,10,FALSE)*DM_TI_LE!$F$21</f>
        <v>9000000</v>
      </c>
      <c r="K212" s="25">
        <f>VLOOKUP(B212,GD_CHUNG!$B$5:$L$912,11,FALSE)*DM_TI_LE!$F$22</f>
        <v>3600000</v>
      </c>
      <c r="L212" s="137">
        <f>VLOOKUP(B212,RPT_BAO_HIEM!$B$5:$O$600,14,FALSE)</f>
        <v>396690</v>
      </c>
      <c r="M212" s="25">
        <f t="shared" si="0"/>
        <v>13676690</v>
      </c>
      <c r="N212" s="119">
        <f>VLOOKUP(B212,RPT_BAO_HIEM!$B$5:$O$956,14,FALSE)</f>
        <v>396690</v>
      </c>
    </row>
    <row r="213" spans="1:14" ht="14.25">
      <c r="A213" s="36">
        <v>210</v>
      </c>
      <c r="B213" s="38">
        <f>GD_LCD_HS_LNS!B213</f>
        <v>10672</v>
      </c>
      <c r="C213" s="38" t="str">
        <f>GD_LCD_HS_LNS!C213</f>
        <v>Triệu Tuấn Anh</v>
      </c>
      <c r="D213" s="38" t="str">
        <f>GD_LCD_HS_LNS!D213</f>
        <v>Nhân viên Bốc xếp</v>
      </c>
      <c r="E213" s="115"/>
      <c r="F213" s="115"/>
      <c r="G213" s="119">
        <f>VLOOKUP(B213,RPT_TIEN_AN_TRUA!$B$5:$I$957,8,FALSE)</f>
        <v>680000</v>
      </c>
      <c r="H213" s="41">
        <v>0</v>
      </c>
      <c r="I213" s="25">
        <f>VLOOKUP(B213,RPT_LNS_LUONG_CHE_DO!$B$5:$CJ$476,68,FALSE)*(DM_TI_LE!$C$25-100%)</f>
        <v>0</v>
      </c>
      <c r="J213" s="25">
        <f>VLOOKUP(B213,GD_CHUNG!$B$5:$L$912,10,FALSE)*DM_TI_LE!$F$21</f>
        <v>9000000</v>
      </c>
      <c r="K213" s="25">
        <f>VLOOKUP(B213,GD_CHUNG!$B$5:$L$912,11,FALSE)*DM_TI_LE!$F$22</f>
        <v>3600000</v>
      </c>
      <c r="L213" s="137">
        <f>VLOOKUP(B213,RPT_BAO_HIEM!$B$5:$O$600,14,FALSE)</f>
        <v>437430</v>
      </c>
      <c r="M213" s="25">
        <f t="shared" si="0"/>
        <v>13717430</v>
      </c>
      <c r="N213" s="119">
        <f>VLOOKUP(B213,RPT_BAO_HIEM!$B$5:$O$956,14,FALSE)</f>
        <v>437430</v>
      </c>
    </row>
    <row r="214" spans="1:14" ht="14.25">
      <c r="A214" s="36">
        <v>211</v>
      </c>
      <c r="B214" s="38">
        <f>GD_LCD_HS_LNS!B214</f>
        <v>10674</v>
      </c>
      <c r="C214" s="38" t="str">
        <f>GD_LCD_HS_LNS!C214</f>
        <v>Nguyễn Văn Tuế</v>
      </c>
      <c r="D214" s="38" t="str">
        <f>GD_LCD_HS_LNS!D214</f>
        <v>Nhân viên Bốc xếp</v>
      </c>
      <c r="E214" s="115"/>
      <c r="F214" s="115"/>
      <c r="G214" s="119">
        <f>VLOOKUP(B214,RPT_TIEN_AN_TRUA!$B$5:$I$957,8,FALSE)</f>
        <v>523076.92307692312</v>
      </c>
      <c r="H214" s="41">
        <v>0</v>
      </c>
      <c r="I214" s="25">
        <f>VLOOKUP(B214,RPT_LNS_LUONG_CHE_DO!$B$5:$CJ$476,68,FALSE)*(DM_TI_LE!$C$25-100%)</f>
        <v>0</v>
      </c>
      <c r="J214" s="25">
        <f>VLOOKUP(B214,GD_CHUNG!$B$5:$L$912,10,FALSE)*DM_TI_LE!$F$21</f>
        <v>9000000</v>
      </c>
      <c r="K214" s="25">
        <f>VLOOKUP(B214,GD_CHUNG!$B$5:$L$912,11,FALSE)*DM_TI_LE!$F$22</f>
        <v>3600000</v>
      </c>
      <c r="L214" s="137">
        <f>VLOOKUP(B214,RPT_BAO_HIEM!$B$5:$O$600,14,FALSE)</f>
        <v>396690</v>
      </c>
      <c r="M214" s="25">
        <f t="shared" si="0"/>
        <v>13519766.923076924</v>
      </c>
      <c r="N214" s="119">
        <f>VLOOKUP(B214,RPT_BAO_HIEM!$B$5:$O$956,14,FALSE)</f>
        <v>396690</v>
      </c>
    </row>
    <row r="215" spans="1:14" ht="14.25">
      <c r="A215" s="36">
        <v>212</v>
      </c>
      <c r="B215" s="38">
        <f>GD_LCD_HS_LNS!B215</f>
        <v>10675</v>
      </c>
      <c r="C215" s="38" t="str">
        <f>GD_LCD_HS_LNS!C215</f>
        <v>Phạm Văn Bảy</v>
      </c>
      <c r="D215" s="38" t="str">
        <f>GD_LCD_HS_LNS!D215</f>
        <v>Nhân viên Bốc xếp</v>
      </c>
      <c r="E215" s="115"/>
      <c r="F215" s="115"/>
      <c r="G215" s="119">
        <f>VLOOKUP(B215,RPT_TIEN_AN_TRUA!$B$5:$I$957,8,FALSE)</f>
        <v>680000</v>
      </c>
      <c r="H215" s="41">
        <v>0</v>
      </c>
      <c r="I215" s="25">
        <f>VLOOKUP(B215,RPT_LNS_LUONG_CHE_DO!$B$5:$CJ$476,68,FALSE)*(DM_TI_LE!$C$25-100%)</f>
        <v>0</v>
      </c>
      <c r="J215" s="25">
        <f>VLOOKUP(B215,GD_CHUNG!$B$5:$L$912,10,FALSE)*DM_TI_LE!$F$21</f>
        <v>9000000</v>
      </c>
      <c r="K215" s="25">
        <f>VLOOKUP(B215,GD_CHUNG!$B$5:$L$912,11,FALSE)*DM_TI_LE!$F$22</f>
        <v>0</v>
      </c>
      <c r="L215" s="137">
        <f>VLOOKUP(B215,RPT_BAO_HIEM!$B$5:$O$600,14,FALSE)</f>
        <v>396690</v>
      </c>
      <c r="M215" s="25">
        <f t="shared" si="0"/>
        <v>10076690</v>
      </c>
      <c r="N215" s="119">
        <f>VLOOKUP(B215,RPT_BAO_HIEM!$B$5:$O$956,14,FALSE)</f>
        <v>396690</v>
      </c>
    </row>
    <row r="216" spans="1:14" ht="14.25">
      <c r="A216" s="36">
        <v>213</v>
      </c>
      <c r="B216" s="38">
        <f>GD_LCD_HS_LNS!B216</f>
        <v>10676</v>
      </c>
      <c r="C216" s="38" t="str">
        <f>GD_LCD_HS_LNS!C216</f>
        <v>Vương Khắc Hòa</v>
      </c>
      <c r="D216" s="38" t="str">
        <f>GD_LCD_HS_LNS!D216</f>
        <v>NV Lái xe - VHTTB</v>
      </c>
      <c r="E216" s="115"/>
      <c r="F216" s="115"/>
      <c r="G216" s="119">
        <f>VLOOKUP(B216,RPT_TIEN_AN_TRUA!$B$5:$I$957,8,FALSE)</f>
        <v>680000</v>
      </c>
      <c r="H216" s="41">
        <v>0</v>
      </c>
      <c r="I216" s="25">
        <f>VLOOKUP(B216,RPT_LNS_LUONG_CHE_DO!$B$5:$CJ$476,68,FALSE)*(DM_TI_LE!$C$25-100%)</f>
        <v>0</v>
      </c>
      <c r="J216" s="25">
        <f>VLOOKUP(B216,GD_CHUNG!$B$5:$L$912,10,FALSE)*DM_TI_LE!$F$21</f>
        <v>9000000</v>
      </c>
      <c r="K216" s="25">
        <f>VLOOKUP(B216,GD_CHUNG!$B$5:$L$912,11,FALSE)*DM_TI_LE!$F$22</f>
        <v>3600000</v>
      </c>
      <c r="L216" s="137">
        <f>VLOOKUP(B216,RPT_BAO_HIEM!$B$5:$O$600,14,FALSE)</f>
        <v>437430</v>
      </c>
      <c r="M216" s="25">
        <f t="shared" si="0"/>
        <v>13717430</v>
      </c>
      <c r="N216" s="119">
        <f>VLOOKUP(B216,RPT_BAO_HIEM!$B$5:$O$956,14,FALSE)</f>
        <v>437430</v>
      </c>
    </row>
    <row r="217" spans="1:14" ht="14.25">
      <c r="A217" s="36">
        <v>214</v>
      </c>
      <c r="B217" s="38">
        <f>GD_LCD_HS_LNS!B217</f>
        <v>10677</v>
      </c>
      <c r="C217" s="38" t="str">
        <f>GD_LCD_HS_LNS!C217</f>
        <v>Vũ Văn Thành</v>
      </c>
      <c r="D217" s="38" t="str">
        <f>GD_LCD_HS_LNS!D217</f>
        <v>Nhân viên Bốc xếp</v>
      </c>
      <c r="E217" s="115"/>
      <c r="F217" s="115"/>
      <c r="G217" s="119">
        <f>VLOOKUP(B217,RPT_TIEN_AN_TRUA!$B$5:$I$957,8,FALSE)</f>
        <v>680000</v>
      </c>
      <c r="H217" s="41">
        <v>0</v>
      </c>
      <c r="I217" s="25">
        <f>VLOOKUP(B217,RPT_LNS_LUONG_CHE_DO!$B$5:$CJ$476,68,FALSE)*(DM_TI_LE!$C$25-100%)</f>
        <v>0</v>
      </c>
      <c r="J217" s="25">
        <f>VLOOKUP(B217,GD_CHUNG!$B$5:$L$912,10,FALSE)*DM_TI_LE!$F$21</f>
        <v>9000000</v>
      </c>
      <c r="K217" s="25">
        <f>VLOOKUP(B217,GD_CHUNG!$B$5:$L$912,11,FALSE)*DM_TI_LE!$F$22</f>
        <v>0</v>
      </c>
      <c r="L217" s="137">
        <f>VLOOKUP(B217,RPT_BAO_HIEM!$B$5:$O$600,14,FALSE)</f>
        <v>396690</v>
      </c>
      <c r="M217" s="25">
        <f t="shared" si="0"/>
        <v>10076690</v>
      </c>
      <c r="N217" s="119">
        <f>VLOOKUP(B217,RPT_BAO_HIEM!$B$5:$O$956,14,FALSE)</f>
        <v>396690</v>
      </c>
    </row>
    <row r="218" spans="1:14" ht="14.25">
      <c r="A218" s="36">
        <v>215</v>
      </c>
      <c r="B218" s="38">
        <f>GD_LCD_HS_LNS!B218</f>
        <v>10678</v>
      </c>
      <c r="C218" s="38" t="str">
        <f>GD_LCD_HS_LNS!C218</f>
        <v>Phạm Thanh Quang</v>
      </c>
      <c r="D218" s="38" t="str">
        <f>GD_LCD_HS_LNS!D218</f>
        <v>Nhân viên Bốc xếp</v>
      </c>
      <c r="E218" s="115"/>
      <c r="F218" s="115"/>
      <c r="G218" s="119">
        <f>VLOOKUP(B218,RPT_TIEN_AN_TRUA!$B$5:$I$957,8,FALSE)</f>
        <v>680000</v>
      </c>
      <c r="H218" s="41">
        <v>0</v>
      </c>
      <c r="I218" s="25">
        <f>VLOOKUP(B218,RPT_LNS_LUONG_CHE_DO!$B$5:$CJ$476,68,FALSE)*(DM_TI_LE!$C$25-100%)</f>
        <v>0</v>
      </c>
      <c r="J218" s="25">
        <f>VLOOKUP(B218,GD_CHUNG!$B$5:$L$912,10,FALSE)*DM_TI_LE!$F$21</f>
        <v>9000000</v>
      </c>
      <c r="K218" s="25">
        <f>VLOOKUP(B218,GD_CHUNG!$B$5:$L$912,11,FALSE)*DM_TI_LE!$F$22</f>
        <v>0</v>
      </c>
      <c r="L218" s="137">
        <f>VLOOKUP(B218,RPT_BAO_HIEM!$B$5:$O$600,14,FALSE)</f>
        <v>396690</v>
      </c>
      <c r="M218" s="25">
        <f t="shared" si="0"/>
        <v>10076690</v>
      </c>
      <c r="N218" s="119">
        <f>VLOOKUP(B218,RPT_BAO_HIEM!$B$5:$O$956,14,FALSE)</f>
        <v>396690</v>
      </c>
    </row>
    <row r="219" spans="1:14" ht="14.25">
      <c r="A219" s="36">
        <v>216</v>
      </c>
      <c r="B219" s="38">
        <f>GD_LCD_HS_LNS!B219</f>
        <v>10679</v>
      </c>
      <c r="C219" s="38" t="str">
        <f>GD_LCD_HS_LNS!C219</f>
        <v>Lã Văn Thảo</v>
      </c>
      <c r="D219" s="38" t="str">
        <f>GD_LCD_HS_LNS!D219</f>
        <v>Nhân viên Bốc xếp</v>
      </c>
      <c r="E219" s="115"/>
      <c r="F219" s="115"/>
      <c r="G219" s="119">
        <f>VLOOKUP(B219,RPT_TIEN_AN_TRUA!$B$5:$I$957,8,FALSE)</f>
        <v>627692.30769230775</v>
      </c>
      <c r="H219" s="41">
        <v>0</v>
      </c>
      <c r="I219" s="25">
        <f>VLOOKUP(B219,RPT_LNS_LUONG_CHE_DO!$B$5:$CJ$476,68,FALSE)*(DM_TI_LE!$C$25-100%)</f>
        <v>0</v>
      </c>
      <c r="J219" s="25">
        <f>VLOOKUP(B219,GD_CHUNG!$B$5:$L$912,10,FALSE)*DM_TI_LE!$F$21</f>
        <v>9000000</v>
      </c>
      <c r="K219" s="25">
        <f>VLOOKUP(B219,GD_CHUNG!$B$5:$L$912,11,FALSE)*DM_TI_LE!$F$22</f>
        <v>7200000</v>
      </c>
      <c r="L219" s="137">
        <f>VLOOKUP(B219,RPT_BAO_HIEM!$B$5:$O$600,14,FALSE)</f>
        <v>396690</v>
      </c>
      <c r="M219" s="25">
        <f t="shared" si="0"/>
        <v>17224382.307692308</v>
      </c>
      <c r="N219" s="119">
        <f>VLOOKUP(B219,RPT_BAO_HIEM!$B$5:$O$956,14,FALSE)</f>
        <v>396690</v>
      </c>
    </row>
    <row r="220" spans="1:14" ht="14.25">
      <c r="A220" s="36">
        <v>217</v>
      </c>
      <c r="B220" s="38">
        <f>GD_LCD_HS_LNS!B220</f>
        <v>10680</v>
      </c>
      <c r="C220" s="38" t="str">
        <f>GD_LCD_HS_LNS!C220</f>
        <v>Nguyễn Thanh Bình</v>
      </c>
      <c r="D220" s="38" t="str">
        <f>GD_LCD_HS_LNS!D220</f>
        <v>Nhân viên Bốc xếp</v>
      </c>
      <c r="E220" s="115"/>
      <c r="F220" s="115"/>
      <c r="G220" s="119">
        <f>VLOOKUP(B220,RPT_TIEN_AN_TRUA!$B$5:$I$957,8,FALSE)</f>
        <v>680000</v>
      </c>
      <c r="H220" s="41">
        <v>0</v>
      </c>
      <c r="I220" s="25">
        <f>VLOOKUP(B220,RPT_LNS_LUONG_CHE_DO!$B$5:$CJ$476,68,FALSE)*(DM_TI_LE!$C$25-100%)</f>
        <v>0</v>
      </c>
      <c r="J220" s="25">
        <f>VLOOKUP(B220,GD_CHUNG!$B$5:$L$912,10,FALSE)*DM_TI_LE!$F$21</f>
        <v>9000000</v>
      </c>
      <c r="K220" s="25">
        <f>VLOOKUP(B220,GD_CHUNG!$B$5:$L$912,11,FALSE)*DM_TI_LE!$F$22</f>
        <v>3600000</v>
      </c>
      <c r="L220" s="137">
        <f>VLOOKUP(B220,RPT_BAO_HIEM!$B$5:$O$600,14,FALSE)</f>
        <v>396690</v>
      </c>
      <c r="M220" s="25">
        <f t="shared" si="0"/>
        <v>13676690</v>
      </c>
      <c r="N220" s="119">
        <f>VLOOKUP(B220,RPT_BAO_HIEM!$B$5:$O$956,14,FALSE)</f>
        <v>396690</v>
      </c>
    </row>
    <row r="221" spans="1:14" ht="14.25">
      <c r="A221" s="36">
        <v>218</v>
      </c>
      <c r="B221" s="38">
        <f>GD_LCD_HS_LNS!B221</f>
        <v>11086</v>
      </c>
      <c r="C221" s="38" t="str">
        <f>GD_LCD_HS_LNS!C221</f>
        <v>Nguyễn Quốc Dũng</v>
      </c>
      <c r="D221" s="38" t="str">
        <f>GD_LCD_HS_LNS!D221</f>
        <v>Nhân viên Bốc xếp</v>
      </c>
      <c r="E221" s="115"/>
      <c r="F221" s="115"/>
      <c r="G221" s="119">
        <f>VLOOKUP(B221,RPT_TIEN_AN_TRUA!$B$5:$I$957,8,FALSE)</f>
        <v>680000</v>
      </c>
      <c r="H221" s="41">
        <v>0</v>
      </c>
      <c r="I221" s="25">
        <f>VLOOKUP(B221,RPT_LNS_LUONG_CHE_DO!$B$5:$CJ$476,68,FALSE)*(DM_TI_LE!$C$25-100%)</f>
        <v>0</v>
      </c>
      <c r="J221" s="25">
        <f>VLOOKUP(B221,GD_CHUNG!$B$5:$L$912,10,FALSE)*DM_TI_LE!$F$21</f>
        <v>9000000</v>
      </c>
      <c r="K221" s="25">
        <f>VLOOKUP(B221,GD_CHUNG!$B$5:$L$912,11,FALSE)*DM_TI_LE!$F$22</f>
        <v>3600000</v>
      </c>
      <c r="L221" s="137">
        <f>VLOOKUP(B221,RPT_BAO_HIEM!$B$5:$O$600,14,FALSE)</f>
        <v>396690</v>
      </c>
      <c r="M221" s="25">
        <f t="shared" si="0"/>
        <v>13676690</v>
      </c>
      <c r="N221" s="119">
        <f>VLOOKUP(B221,RPT_BAO_HIEM!$B$5:$O$956,14,FALSE)</f>
        <v>396690</v>
      </c>
    </row>
    <row r="222" spans="1:14" ht="14.25">
      <c r="A222" s="36">
        <v>219</v>
      </c>
      <c r="B222" s="38">
        <f>GD_LCD_HS_LNS!B222</f>
        <v>11092</v>
      </c>
      <c r="C222" s="38" t="str">
        <f>GD_LCD_HS_LNS!C222</f>
        <v>Nguyễn Thành Long</v>
      </c>
      <c r="D222" s="38" t="str">
        <f>GD_LCD_HS_LNS!D222</f>
        <v>Nhân viên Bốc xếp</v>
      </c>
      <c r="E222" s="115"/>
      <c r="F222" s="115"/>
      <c r="G222" s="119">
        <f>VLOOKUP(B222,RPT_TIEN_AN_TRUA!$B$5:$I$957,8,FALSE)</f>
        <v>680000</v>
      </c>
      <c r="H222" s="41">
        <v>0</v>
      </c>
      <c r="I222" s="25">
        <f>VLOOKUP(B222,RPT_LNS_LUONG_CHE_DO!$B$5:$CJ$476,68,FALSE)*(DM_TI_LE!$C$25-100%)</f>
        <v>0</v>
      </c>
      <c r="J222" s="25">
        <f>VLOOKUP(B222,GD_CHUNG!$B$5:$L$912,10,FALSE)*DM_TI_LE!$F$21</f>
        <v>9000000</v>
      </c>
      <c r="K222" s="25">
        <f>VLOOKUP(B222,GD_CHUNG!$B$5:$L$912,11,FALSE)*DM_TI_LE!$F$22</f>
        <v>0</v>
      </c>
      <c r="L222" s="137">
        <f>VLOOKUP(B222,RPT_BAO_HIEM!$B$5:$O$600,14,FALSE)</f>
        <v>396690</v>
      </c>
      <c r="M222" s="25">
        <f t="shared" si="0"/>
        <v>10076690</v>
      </c>
      <c r="N222" s="119">
        <f>VLOOKUP(B222,RPT_BAO_HIEM!$B$5:$O$956,14,FALSE)</f>
        <v>396690</v>
      </c>
    </row>
    <row r="223" spans="1:14" ht="14.25">
      <c r="A223" s="36">
        <v>220</v>
      </c>
      <c r="B223" s="38">
        <f>GD_LCD_HS_LNS!B223</f>
        <v>11094</v>
      </c>
      <c r="C223" s="38" t="str">
        <f>GD_LCD_HS_LNS!C223</f>
        <v>Nguyễn Xuân Đỏ</v>
      </c>
      <c r="D223" s="38" t="str">
        <f>GD_LCD_HS_LNS!D223</f>
        <v>Nhân viên Bốc xếp</v>
      </c>
      <c r="E223" s="115"/>
      <c r="F223" s="115"/>
      <c r="G223" s="119">
        <f>VLOOKUP(B223,RPT_TIEN_AN_TRUA!$B$5:$I$957,8,FALSE)</f>
        <v>680000</v>
      </c>
      <c r="H223" s="41">
        <v>0</v>
      </c>
      <c r="I223" s="25">
        <f>VLOOKUP(B223,RPT_LNS_LUONG_CHE_DO!$B$5:$CJ$476,68,FALSE)*(DM_TI_LE!$C$25-100%)</f>
        <v>0</v>
      </c>
      <c r="J223" s="25">
        <f>VLOOKUP(B223,GD_CHUNG!$B$5:$L$912,10,FALSE)*DM_TI_LE!$F$21</f>
        <v>9000000</v>
      </c>
      <c r="K223" s="25">
        <f>VLOOKUP(B223,GD_CHUNG!$B$5:$L$912,11,FALSE)*DM_TI_LE!$F$22</f>
        <v>0</v>
      </c>
      <c r="L223" s="137">
        <f>VLOOKUP(B223,RPT_BAO_HIEM!$B$5:$O$600,14,FALSE)</f>
        <v>396690</v>
      </c>
      <c r="M223" s="25">
        <f t="shared" si="0"/>
        <v>10076690</v>
      </c>
      <c r="N223" s="119">
        <f>VLOOKUP(B223,RPT_BAO_HIEM!$B$5:$O$956,14,FALSE)</f>
        <v>396690</v>
      </c>
    </row>
    <row r="224" spans="1:14" ht="14.25">
      <c r="A224" s="36">
        <v>221</v>
      </c>
      <c r="B224" s="38">
        <f>GD_LCD_HS_LNS!B224</f>
        <v>11095</v>
      </c>
      <c r="C224" s="38" t="str">
        <f>GD_LCD_HS_LNS!C224</f>
        <v>Đỗ Văn Phụng</v>
      </c>
      <c r="D224" s="38" t="str">
        <f>GD_LCD_HS_LNS!D224</f>
        <v>Nhân viên Bốc xếp</v>
      </c>
      <c r="E224" s="115"/>
      <c r="F224" s="115"/>
      <c r="G224" s="119">
        <f>VLOOKUP(B224,RPT_TIEN_AN_TRUA!$B$5:$I$957,8,FALSE)</f>
        <v>680000</v>
      </c>
      <c r="H224" s="41">
        <v>0</v>
      </c>
      <c r="I224" s="25">
        <f>VLOOKUP(B224,RPT_LNS_LUONG_CHE_DO!$B$5:$CJ$476,68,FALSE)*(DM_TI_LE!$C$25-100%)</f>
        <v>0</v>
      </c>
      <c r="J224" s="25">
        <f>VLOOKUP(B224,GD_CHUNG!$B$5:$L$912,10,FALSE)*DM_TI_LE!$F$21</f>
        <v>9000000</v>
      </c>
      <c r="K224" s="25">
        <f>VLOOKUP(B224,GD_CHUNG!$B$5:$L$912,11,FALSE)*DM_TI_LE!$F$22</f>
        <v>3600000</v>
      </c>
      <c r="L224" s="137">
        <f>VLOOKUP(B224,RPT_BAO_HIEM!$B$5:$O$600,14,FALSE)</f>
        <v>396690</v>
      </c>
      <c r="M224" s="25">
        <f t="shared" si="0"/>
        <v>13676690</v>
      </c>
      <c r="N224" s="119">
        <f>VLOOKUP(B224,RPT_BAO_HIEM!$B$5:$O$956,14,FALSE)</f>
        <v>396690</v>
      </c>
    </row>
    <row r="225" spans="1:14" ht="14.25">
      <c r="A225" s="36">
        <v>222</v>
      </c>
      <c r="B225" s="38">
        <f>GD_LCD_HS_LNS!B225</f>
        <v>11097</v>
      </c>
      <c r="C225" s="38" t="str">
        <f>GD_LCD_HS_LNS!C225</f>
        <v>Trần Đình Thăng</v>
      </c>
      <c r="D225" s="38" t="str">
        <f>GD_LCD_HS_LNS!D225</f>
        <v>Nhân viên Bốc xếp</v>
      </c>
      <c r="E225" s="115"/>
      <c r="F225" s="115"/>
      <c r="G225" s="119">
        <f>VLOOKUP(B225,RPT_TIEN_AN_TRUA!$B$5:$I$957,8,FALSE)</f>
        <v>680000</v>
      </c>
      <c r="H225" s="41">
        <v>0</v>
      </c>
      <c r="I225" s="25">
        <f>VLOOKUP(B225,RPT_LNS_LUONG_CHE_DO!$B$5:$CJ$476,68,FALSE)*(DM_TI_LE!$C$25-100%)</f>
        <v>0</v>
      </c>
      <c r="J225" s="25">
        <f>VLOOKUP(B225,GD_CHUNG!$B$5:$L$912,10,FALSE)*DM_TI_LE!$F$21</f>
        <v>9000000</v>
      </c>
      <c r="K225" s="25">
        <f>VLOOKUP(B225,GD_CHUNG!$B$5:$L$912,11,FALSE)*DM_TI_LE!$F$22</f>
        <v>0</v>
      </c>
      <c r="L225" s="137">
        <f>VLOOKUP(B225,RPT_BAO_HIEM!$B$5:$O$600,14,FALSE)</f>
        <v>396690</v>
      </c>
      <c r="M225" s="25">
        <f t="shared" si="0"/>
        <v>10076690</v>
      </c>
      <c r="N225" s="119">
        <f>VLOOKUP(B225,RPT_BAO_HIEM!$B$5:$O$956,14,FALSE)</f>
        <v>396690</v>
      </c>
    </row>
    <row r="226" spans="1:14" ht="14.25">
      <c r="A226" s="36">
        <v>223</v>
      </c>
      <c r="B226" s="38">
        <f>GD_LCD_HS_LNS!B226</f>
        <v>11098</v>
      </c>
      <c r="C226" s="38" t="str">
        <f>GD_LCD_HS_LNS!C226</f>
        <v>Lương Bá Huỳnh</v>
      </c>
      <c r="D226" s="38" t="str">
        <f>GD_LCD_HS_LNS!D226</f>
        <v>Nhân viên Bốc xếp</v>
      </c>
      <c r="E226" s="115"/>
      <c r="F226" s="115"/>
      <c r="G226" s="119">
        <f>VLOOKUP(B226,RPT_TIEN_AN_TRUA!$B$5:$I$957,8,FALSE)</f>
        <v>680000</v>
      </c>
      <c r="H226" s="41">
        <v>0</v>
      </c>
      <c r="I226" s="25">
        <f>VLOOKUP(B226,RPT_LNS_LUONG_CHE_DO!$B$5:$CJ$476,68,FALSE)*(DM_TI_LE!$C$25-100%)</f>
        <v>0</v>
      </c>
      <c r="J226" s="25">
        <f>VLOOKUP(B226,GD_CHUNG!$B$5:$L$912,10,FALSE)*DM_TI_LE!$F$21</f>
        <v>9000000</v>
      </c>
      <c r="K226" s="25">
        <f>VLOOKUP(B226,GD_CHUNG!$B$5:$L$912,11,FALSE)*DM_TI_LE!$F$22</f>
        <v>3600000</v>
      </c>
      <c r="L226" s="137">
        <f>VLOOKUP(B226,RPT_BAO_HIEM!$B$5:$O$600,14,FALSE)</f>
        <v>396690</v>
      </c>
      <c r="M226" s="25">
        <f t="shared" si="0"/>
        <v>13676690</v>
      </c>
      <c r="N226" s="119">
        <f>VLOOKUP(B226,RPT_BAO_HIEM!$B$5:$O$956,14,FALSE)</f>
        <v>396690</v>
      </c>
    </row>
    <row r="227" spans="1:14" ht="14.25">
      <c r="A227" s="36">
        <v>224</v>
      </c>
      <c r="B227" s="38">
        <f>GD_LCD_HS_LNS!B227</f>
        <v>12574</v>
      </c>
      <c r="C227" s="38" t="str">
        <f>GD_LCD_HS_LNS!C227</f>
        <v>Lê Văn Hùng</v>
      </c>
      <c r="D227" s="38" t="str">
        <f>GD_LCD_HS_LNS!D227</f>
        <v>Nhân viên Bốc xếp</v>
      </c>
      <c r="E227" s="115"/>
      <c r="F227" s="115"/>
      <c r="G227" s="119">
        <f>VLOOKUP(B227,RPT_TIEN_AN_TRUA!$B$5:$I$957,8,FALSE)</f>
        <v>680000</v>
      </c>
      <c r="H227" s="41">
        <v>0</v>
      </c>
      <c r="I227" s="25">
        <f>VLOOKUP(B227,RPT_LNS_LUONG_CHE_DO!$B$5:$CJ$476,68,FALSE)*(DM_TI_LE!$C$25-100%)</f>
        <v>0</v>
      </c>
      <c r="J227" s="25">
        <f>VLOOKUP(B227,GD_CHUNG!$B$5:$L$912,10,FALSE)*DM_TI_LE!$F$21</f>
        <v>9000000</v>
      </c>
      <c r="K227" s="25">
        <f>VLOOKUP(B227,GD_CHUNG!$B$5:$L$912,11,FALSE)*DM_TI_LE!$F$22</f>
        <v>3600000</v>
      </c>
      <c r="L227" s="137">
        <f>VLOOKUP(B227,RPT_BAO_HIEM!$B$5:$O$600,14,FALSE)</f>
        <v>396690</v>
      </c>
      <c r="M227" s="25">
        <f t="shared" si="0"/>
        <v>13676690</v>
      </c>
      <c r="N227" s="119">
        <f>VLOOKUP(B227,RPT_BAO_HIEM!$B$5:$O$956,14,FALSE)</f>
        <v>396690</v>
      </c>
    </row>
    <row r="228" spans="1:14" ht="14.25">
      <c r="A228" s="36">
        <v>225</v>
      </c>
      <c r="B228" s="38">
        <f>GD_LCD_HS_LNS!B228</f>
        <v>12576</v>
      </c>
      <c r="C228" s="38" t="str">
        <f>GD_LCD_HS_LNS!C228</f>
        <v>Nguyễn Tùng Giang</v>
      </c>
      <c r="D228" s="38" t="str">
        <f>GD_LCD_HS_LNS!D228</f>
        <v>Nhân viên Bốc xếp</v>
      </c>
      <c r="E228" s="115"/>
      <c r="F228" s="115"/>
      <c r="G228" s="119">
        <f>VLOOKUP(B228,RPT_TIEN_AN_TRUA!$B$5:$I$957,8,FALSE)</f>
        <v>680000</v>
      </c>
      <c r="H228" s="41">
        <v>0</v>
      </c>
      <c r="I228" s="25">
        <f>VLOOKUP(B228,RPT_LNS_LUONG_CHE_DO!$B$5:$CJ$476,68,FALSE)*(DM_TI_LE!$C$25-100%)</f>
        <v>0</v>
      </c>
      <c r="J228" s="25">
        <f>VLOOKUP(B228,GD_CHUNG!$B$5:$L$912,10,FALSE)*DM_TI_LE!$F$21</f>
        <v>9000000</v>
      </c>
      <c r="K228" s="25">
        <f>VLOOKUP(B228,GD_CHUNG!$B$5:$L$912,11,FALSE)*DM_TI_LE!$F$22</f>
        <v>0</v>
      </c>
      <c r="L228" s="137">
        <f>VLOOKUP(B228,RPT_BAO_HIEM!$B$5:$O$600,14,FALSE)</f>
        <v>396690</v>
      </c>
      <c r="M228" s="25">
        <f t="shared" si="0"/>
        <v>10076690</v>
      </c>
      <c r="N228" s="119">
        <f>VLOOKUP(B228,RPT_BAO_HIEM!$B$5:$O$956,14,FALSE)</f>
        <v>396690</v>
      </c>
    </row>
    <row r="229" spans="1:14" ht="14.25">
      <c r="A229" s="36">
        <v>226</v>
      </c>
      <c r="B229" s="38">
        <f>GD_LCD_HS_LNS!B229</f>
        <v>12578</v>
      </c>
      <c r="C229" s="38" t="str">
        <f>GD_LCD_HS_LNS!C229</f>
        <v>Bùi Bảo Long</v>
      </c>
      <c r="D229" s="38" t="str">
        <f>GD_LCD_HS_LNS!D229</f>
        <v>Nhân viên Bốc xếp</v>
      </c>
      <c r="E229" s="115"/>
      <c r="F229" s="115"/>
      <c r="G229" s="119">
        <f>VLOOKUP(B229,RPT_TIEN_AN_TRUA!$B$5:$I$957,8,FALSE)</f>
        <v>680000</v>
      </c>
      <c r="H229" s="41">
        <v>0</v>
      </c>
      <c r="I229" s="25">
        <f>VLOOKUP(B229,RPT_LNS_LUONG_CHE_DO!$B$5:$CJ$476,68,FALSE)*(DM_TI_LE!$C$25-100%)</f>
        <v>0</v>
      </c>
      <c r="J229" s="25">
        <f>VLOOKUP(B229,GD_CHUNG!$B$5:$L$912,10,FALSE)*DM_TI_LE!$F$21</f>
        <v>9000000</v>
      </c>
      <c r="K229" s="25">
        <f>VLOOKUP(B229,GD_CHUNG!$B$5:$L$912,11,FALSE)*DM_TI_LE!$F$22</f>
        <v>0</v>
      </c>
      <c r="L229" s="137">
        <f>VLOOKUP(B229,RPT_BAO_HIEM!$B$5:$O$600,14,FALSE)</f>
        <v>396690</v>
      </c>
      <c r="M229" s="25">
        <f t="shared" si="0"/>
        <v>10076690</v>
      </c>
      <c r="N229" s="119">
        <f>VLOOKUP(B229,RPT_BAO_HIEM!$B$5:$O$956,14,FALSE)</f>
        <v>396690</v>
      </c>
    </row>
    <row r="230" spans="1:14" ht="14.25">
      <c r="A230" s="36">
        <v>227</v>
      </c>
      <c r="B230" s="38">
        <f>GD_LCD_HS_LNS!B230</f>
        <v>12580</v>
      </c>
      <c r="C230" s="38" t="str">
        <f>GD_LCD_HS_LNS!C230</f>
        <v>Đào Công Duẩn</v>
      </c>
      <c r="D230" s="38" t="str">
        <f>GD_LCD_HS_LNS!D230</f>
        <v>Nhân viên Bốc xếp</v>
      </c>
      <c r="E230" s="115"/>
      <c r="F230" s="115"/>
      <c r="G230" s="119">
        <f>VLOOKUP(B230,RPT_TIEN_AN_TRUA!$B$5:$I$957,8,FALSE)</f>
        <v>601538.4615384615</v>
      </c>
      <c r="H230" s="41">
        <v>0</v>
      </c>
      <c r="I230" s="25">
        <f>VLOOKUP(B230,RPT_LNS_LUONG_CHE_DO!$B$5:$CJ$476,68,FALSE)*(DM_TI_LE!$C$25-100%)</f>
        <v>0</v>
      </c>
      <c r="J230" s="25">
        <f>VLOOKUP(B230,GD_CHUNG!$B$5:$L$912,10,FALSE)*DM_TI_LE!$F$21</f>
        <v>9000000</v>
      </c>
      <c r="K230" s="25">
        <f>VLOOKUP(B230,GD_CHUNG!$B$5:$L$912,11,FALSE)*DM_TI_LE!$F$22</f>
        <v>0</v>
      </c>
      <c r="L230" s="137">
        <f>VLOOKUP(B230,RPT_BAO_HIEM!$B$5:$O$600,14,FALSE)</f>
        <v>396690</v>
      </c>
      <c r="M230" s="25">
        <f t="shared" si="0"/>
        <v>9998228.461538462</v>
      </c>
      <c r="N230" s="119">
        <f>VLOOKUP(B230,RPT_BAO_HIEM!$B$5:$O$956,14,FALSE)</f>
        <v>396690</v>
      </c>
    </row>
    <row r="231" spans="1:14" ht="14.25">
      <c r="A231" s="36">
        <v>228</v>
      </c>
      <c r="B231" s="38">
        <f>GD_LCD_HS_LNS!B231</f>
        <v>12581</v>
      </c>
      <c r="C231" s="38" t="str">
        <f>GD_LCD_HS_LNS!C231</f>
        <v>Nguyễn Gia Thắng</v>
      </c>
      <c r="D231" s="38" t="str">
        <f>GD_LCD_HS_LNS!D231</f>
        <v>Nhân viên Bốc xếp</v>
      </c>
      <c r="E231" s="115"/>
      <c r="F231" s="115"/>
      <c r="G231" s="119">
        <f>VLOOKUP(B231,RPT_TIEN_AN_TRUA!$B$5:$I$957,8,FALSE)</f>
        <v>680000</v>
      </c>
      <c r="H231" s="41">
        <v>0</v>
      </c>
      <c r="I231" s="25">
        <f>VLOOKUP(B231,RPT_LNS_LUONG_CHE_DO!$B$5:$CJ$476,68,FALSE)*(DM_TI_LE!$C$25-100%)</f>
        <v>0</v>
      </c>
      <c r="J231" s="25">
        <f>VLOOKUP(B231,GD_CHUNG!$B$5:$L$912,10,FALSE)*DM_TI_LE!$F$21</f>
        <v>9000000</v>
      </c>
      <c r="K231" s="25">
        <f>VLOOKUP(B231,GD_CHUNG!$B$5:$L$912,11,FALSE)*DM_TI_LE!$F$22</f>
        <v>0</v>
      </c>
      <c r="L231" s="137">
        <f>VLOOKUP(B231,RPT_BAO_HIEM!$B$5:$O$600,14,FALSE)</f>
        <v>396690</v>
      </c>
      <c r="M231" s="25">
        <f t="shared" si="0"/>
        <v>10076690</v>
      </c>
      <c r="N231" s="119">
        <f>VLOOKUP(B231,RPT_BAO_HIEM!$B$5:$O$956,14,FALSE)</f>
        <v>396690</v>
      </c>
    </row>
    <row r="232" spans="1:14" ht="14.25">
      <c r="A232" s="36">
        <v>229</v>
      </c>
      <c r="B232" s="38">
        <f>GD_LCD_HS_LNS!B232</f>
        <v>12583</v>
      </c>
      <c r="C232" s="38" t="str">
        <f>GD_LCD_HS_LNS!C232</f>
        <v>Nguyễn Huy Đáp</v>
      </c>
      <c r="D232" s="38" t="str">
        <f>GD_LCD_HS_LNS!D232</f>
        <v>Nhân viên Bốc xếp</v>
      </c>
      <c r="E232" s="115"/>
      <c r="F232" s="115"/>
      <c r="G232" s="119">
        <f>VLOOKUP(B232,RPT_TIEN_AN_TRUA!$B$5:$I$957,8,FALSE)</f>
        <v>680000</v>
      </c>
      <c r="H232" s="41">
        <v>0</v>
      </c>
      <c r="I232" s="25">
        <f>VLOOKUP(B232,RPT_LNS_LUONG_CHE_DO!$B$5:$CJ$476,68,FALSE)*(DM_TI_LE!$C$25-100%)</f>
        <v>0</v>
      </c>
      <c r="J232" s="25">
        <f>VLOOKUP(B232,GD_CHUNG!$B$5:$L$912,10,FALSE)*DM_TI_LE!$F$21</f>
        <v>9000000</v>
      </c>
      <c r="K232" s="25">
        <f>VLOOKUP(B232,GD_CHUNG!$B$5:$L$912,11,FALSE)*DM_TI_LE!$F$22</f>
        <v>3600000</v>
      </c>
      <c r="L232" s="137">
        <f>VLOOKUP(B232,RPT_BAO_HIEM!$B$5:$O$600,14,FALSE)</f>
        <v>396690</v>
      </c>
      <c r="M232" s="25">
        <f t="shared" si="0"/>
        <v>13676690</v>
      </c>
      <c r="N232" s="119">
        <f>VLOOKUP(B232,RPT_BAO_HIEM!$B$5:$O$956,14,FALSE)</f>
        <v>396690</v>
      </c>
    </row>
    <row r="233" spans="1:14" ht="14.25">
      <c r="A233" s="36">
        <v>230</v>
      </c>
      <c r="B233" s="38">
        <f>GD_LCD_HS_LNS!B233</f>
        <v>12584</v>
      </c>
      <c r="C233" s="38" t="str">
        <f>GD_LCD_HS_LNS!C233</f>
        <v>Lê Văn Thịnh</v>
      </c>
      <c r="D233" s="38" t="str">
        <f>GD_LCD_HS_LNS!D233</f>
        <v>Nhân viên Bốc xếp</v>
      </c>
      <c r="E233" s="115"/>
      <c r="F233" s="115"/>
      <c r="G233" s="119">
        <f>VLOOKUP(B233,RPT_TIEN_AN_TRUA!$B$5:$I$957,8,FALSE)</f>
        <v>680000</v>
      </c>
      <c r="H233" s="41">
        <v>0</v>
      </c>
      <c r="I233" s="25">
        <f>VLOOKUP(B233,RPT_LNS_LUONG_CHE_DO!$B$5:$CJ$476,68,FALSE)*(DM_TI_LE!$C$25-100%)</f>
        <v>0</v>
      </c>
      <c r="J233" s="25">
        <f>VLOOKUP(B233,GD_CHUNG!$B$5:$L$912,10,FALSE)*DM_TI_LE!$F$21</f>
        <v>9000000</v>
      </c>
      <c r="K233" s="25">
        <f>VLOOKUP(B233,GD_CHUNG!$B$5:$L$912,11,FALSE)*DM_TI_LE!$F$22</f>
        <v>0</v>
      </c>
      <c r="L233" s="137">
        <f>VLOOKUP(B233,RPT_BAO_HIEM!$B$5:$O$600,14,FALSE)</f>
        <v>396690</v>
      </c>
      <c r="M233" s="25">
        <f t="shared" si="0"/>
        <v>10076690</v>
      </c>
      <c r="N233" s="119">
        <f>VLOOKUP(B233,RPT_BAO_HIEM!$B$5:$O$956,14,FALSE)</f>
        <v>396690</v>
      </c>
    </row>
    <row r="234" spans="1:14" ht="14.25">
      <c r="A234" s="36">
        <v>231</v>
      </c>
      <c r="B234" s="38">
        <f>GD_LCD_HS_LNS!B234</f>
        <v>12585</v>
      </c>
      <c r="C234" s="38" t="str">
        <f>GD_LCD_HS_LNS!C234</f>
        <v>Nguyễn Tuấn Anh</v>
      </c>
      <c r="D234" s="38" t="str">
        <f>GD_LCD_HS_LNS!D234</f>
        <v>Nhân viên Bốc xếp</v>
      </c>
      <c r="E234" s="115"/>
      <c r="F234" s="115"/>
      <c r="G234" s="119">
        <f>VLOOKUP(B234,RPT_TIEN_AN_TRUA!$B$5:$I$957,8,FALSE)</f>
        <v>680000</v>
      </c>
      <c r="H234" s="41">
        <v>0</v>
      </c>
      <c r="I234" s="25">
        <f>VLOOKUP(B234,RPT_LNS_LUONG_CHE_DO!$B$5:$CJ$476,68,FALSE)*(DM_TI_LE!$C$25-100%)</f>
        <v>0</v>
      </c>
      <c r="J234" s="25">
        <f>VLOOKUP(B234,GD_CHUNG!$B$5:$L$912,10,FALSE)*DM_TI_LE!$F$21</f>
        <v>9000000</v>
      </c>
      <c r="K234" s="25">
        <f>VLOOKUP(B234,GD_CHUNG!$B$5:$L$912,11,FALSE)*DM_TI_LE!$F$22</f>
        <v>0</v>
      </c>
      <c r="L234" s="137">
        <f>VLOOKUP(B234,RPT_BAO_HIEM!$B$5:$O$600,14,FALSE)</f>
        <v>396690</v>
      </c>
      <c r="M234" s="25">
        <f t="shared" si="0"/>
        <v>10076690</v>
      </c>
      <c r="N234" s="119">
        <f>VLOOKUP(B234,RPT_BAO_HIEM!$B$5:$O$956,14,FALSE)</f>
        <v>396690</v>
      </c>
    </row>
    <row r="235" spans="1:14" ht="14.25">
      <c r="A235" s="36">
        <v>232</v>
      </c>
      <c r="B235" s="38">
        <f>GD_LCD_HS_LNS!B235</f>
        <v>12586</v>
      </c>
      <c r="C235" s="38" t="str">
        <f>GD_LCD_HS_LNS!C235</f>
        <v>Phạm Văn Trường</v>
      </c>
      <c r="D235" s="38" t="str">
        <f>GD_LCD_HS_LNS!D235</f>
        <v>Nhân viên Bốc xếp</v>
      </c>
      <c r="E235" s="115"/>
      <c r="F235" s="115"/>
      <c r="G235" s="119">
        <f>VLOOKUP(B235,RPT_TIEN_AN_TRUA!$B$5:$I$957,8,FALSE)</f>
        <v>601538.4615384615</v>
      </c>
      <c r="H235" s="41">
        <v>0</v>
      </c>
      <c r="I235" s="25">
        <f>VLOOKUP(B235,RPT_LNS_LUONG_CHE_DO!$B$5:$CJ$476,68,FALSE)*(DM_TI_LE!$C$25-100%)</f>
        <v>0</v>
      </c>
      <c r="J235" s="25">
        <f>VLOOKUP(B235,GD_CHUNG!$B$5:$L$912,10,FALSE)*DM_TI_LE!$F$21</f>
        <v>9000000</v>
      </c>
      <c r="K235" s="25">
        <f>VLOOKUP(B235,GD_CHUNG!$B$5:$L$912,11,FALSE)*DM_TI_LE!$F$22</f>
        <v>0</v>
      </c>
      <c r="L235" s="137">
        <f>VLOOKUP(B235,RPT_BAO_HIEM!$B$5:$O$600,14,FALSE)</f>
        <v>396690</v>
      </c>
      <c r="M235" s="25">
        <f t="shared" si="0"/>
        <v>9998228.461538462</v>
      </c>
      <c r="N235" s="119">
        <f>VLOOKUP(B235,RPT_BAO_HIEM!$B$5:$O$956,14,FALSE)</f>
        <v>396690</v>
      </c>
    </row>
    <row r="236" spans="1:14" ht="14.25">
      <c r="A236" s="36">
        <v>233</v>
      </c>
      <c r="B236" s="38">
        <f>GD_LCD_HS_LNS!B236</f>
        <v>12587</v>
      </c>
      <c r="C236" s="38" t="str">
        <f>GD_LCD_HS_LNS!C236</f>
        <v>Nguyễn Minh Dũng</v>
      </c>
      <c r="D236" s="38" t="str">
        <f>GD_LCD_HS_LNS!D236</f>
        <v>Nhân viên Bốc xếp</v>
      </c>
      <c r="E236" s="115"/>
      <c r="F236" s="115"/>
      <c r="G236" s="119">
        <f>VLOOKUP(B236,RPT_TIEN_AN_TRUA!$B$5:$I$957,8,FALSE)</f>
        <v>680000</v>
      </c>
      <c r="H236" s="41">
        <v>0</v>
      </c>
      <c r="I236" s="25">
        <f>VLOOKUP(B236,RPT_LNS_LUONG_CHE_DO!$B$5:$CJ$476,68,FALSE)*(DM_TI_LE!$C$25-100%)</f>
        <v>0</v>
      </c>
      <c r="J236" s="25">
        <f>VLOOKUP(B236,GD_CHUNG!$B$5:$L$912,10,FALSE)*DM_TI_LE!$F$21</f>
        <v>9000000</v>
      </c>
      <c r="K236" s="25">
        <f>VLOOKUP(B236,GD_CHUNG!$B$5:$L$912,11,FALSE)*DM_TI_LE!$F$22</f>
        <v>0</v>
      </c>
      <c r="L236" s="137">
        <f>VLOOKUP(B236,RPT_BAO_HIEM!$B$5:$O$600,14,FALSE)</f>
        <v>396690</v>
      </c>
      <c r="M236" s="25">
        <f t="shared" si="0"/>
        <v>10076690</v>
      </c>
      <c r="N236" s="119">
        <f>VLOOKUP(B236,RPT_BAO_HIEM!$B$5:$O$956,14,FALSE)</f>
        <v>396690</v>
      </c>
    </row>
    <row r="237" spans="1:14" ht="14.25">
      <c r="A237" s="36">
        <v>234</v>
      </c>
      <c r="B237" s="38">
        <f>GD_LCD_HS_LNS!B237</f>
        <v>12588</v>
      </c>
      <c r="C237" s="38" t="str">
        <f>GD_LCD_HS_LNS!C237</f>
        <v>Đào Huy Phong</v>
      </c>
      <c r="D237" s="38" t="str">
        <f>GD_LCD_HS_LNS!D237</f>
        <v>Nhân viên Bốc xếp</v>
      </c>
      <c r="E237" s="115"/>
      <c r="F237" s="115"/>
      <c r="G237" s="119">
        <f>VLOOKUP(B237,RPT_TIEN_AN_TRUA!$B$5:$I$957,8,FALSE)</f>
        <v>680000</v>
      </c>
      <c r="H237" s="41">
        <v>0</v>
      </c>
      <c r="I237" s="25">
        <f>VLOOKUP(B237,RPT_LNS_LUONG_CHE_DO!$B$5:$CJ$476,68,FALSE)*(DM_TI_LE!$C$25-100%)</f>
        <v>0</v>
      </c>
      <c r="J237" s="25">
        <f>VLOOKUP(B237,GD_CHUNG!$B$5:$L$912,10,FALSE)*DM_TI_LE!$F$21</f>
        <v>9000000</v>
      </c>
      <c r="K237" s="25">
        <f>VLOOKUP(B237,GD_CHUNG!$B$5:$L$912,11,FALSE)*DM_TI_LE!$F$22</f>
        <v>0</v>
      </c>
      <c r="L237" s="137">
        <f>VLOOKUP(B237,RPT_BAO_HIEM!$B$5:$O$600,14,FALSE)</f>
        <v>396690</v>
      </c>
      <c r="M237" s="25">
        <f t="shared" si="0"/>
        <v>10076690</v>
      </c>
      <c r="N237" s="119">
        <f>VLOOKUP(B237,RPT_BAO_HIEM!$B$5:$O$956,14,FALSE)</f>
        <v>396690</v>
      </c>
    </row>
    <row r="238" spans="1:14" ht="14.25">
      <c r="A238" s="36">
        <v>235</v>
      </c>
      <c r="B238" s="38">
        <f>GD_LCD_HS_LNS!B238</f>
        <v>12589</v>
      </c>
      <c r="C238" s="38" t="str">
        <f>GD_LCD_HS_LNS!C238</f>
        <v>Lê Văn Thiện</v>
      </c>
      <c r="D238" s="38" t="str">
        <f>GD_LCD_HS_LNS!D238</f>
        <v>Nhân viên Bốc xếp</v>
      </c>
      <c r="E238" s="115"/>
      <c r="F238" s="115"/>
      <c r="G238" s="119">
        <f>VLOOKUP(B238,RPT_TIEN_AN_TRUA!$B$5:$I$957,8,FALSE)</f>
        <v>680000</v>
      </c>
      <c r="H238" s="41">
        <v>0</v>
      </c>
      <c r="I238" s="25">
        <f>VLOOKUP(B238,RPT_LNS_LUONG_CHE_DO!$B$5:$CJ$476,68,FALSE)*(DM_TI_LE!$C$25-100%)</f>
        <v>0</v>
      </c>
      <c r="J238" s="25">
        <f>VLOOKUP(B238,GD_CHUNG!$B$5:$L$912,10,FALSE)*DM_TI_LE!$F$21</f>
        <v>9000000</v>
      </c>
      <c r="K238" s="25">
        <f>VLOOKUP(B238,GD_CHUNG!$B$5:$L$912,11,FALSE)*DM_TI_LE!$F$22</f>
        <v>0</v>
      </c>
      <c r="L238" s="137">
        <f>VLOOKUP(B238,RPT_BAO_HIEM!$B$5:$O$600,14,FALSE)</f>
        <v>396690</v>
      </c>
      <c r="M238" s="25">
        <f t="shared" si="0"/>
        <v>10076690</v>
      </c>
      <c r="N238" s="119">
        <f>VLOOKUP(B238,RPT_BAO_HIEM!$B$5:$O$956,14,FALSE)</f>
        <v>396690</v>
      </c>
    </row>
    <row r="239" spans="1:14" ht="14.25">
      <c r="A239" s="36">
        <v>236</v>
      </c>
      <c r="B239" s="38">
        <f>GD_LCD_HS_LNS!B239</f>
        <v>12591</v>
      </c>
      <c r="C239" s="38" t="str">
        <f>GD_LCD_HS_LNS!C239</f>
        <v>Nguyễn Xuân Quý</v>
      </c>
      <c r="D239" s="38" t="str">
        <f>GD_LCD_HS_LNS!D239</f>
        <v>Nhân viên Bốc xếp</v>
      </c>
      <c r="E239" s="115"/>
      <c r="F239" s="115"/>
      <c r="G239" s="119">
        <f>VLOOKUP(B239,RPT_TIEN_AN_TRUA!$B$5:$I$957,8,FALSE)</f>
        <v>680000</v>
      </c>
      <c r="H239" s="41">
        <v>0</v>
      </c>
      <c r="I239" s="25">
        <f>VLOOKUP(B239,RPT_LNS_LUONG_CHE_DO!$B$5:$CJ$476,68,FALSE)*(DM_TI_LE!$C$25-100%)</f>
        <v>0</v>
      </c>
      <c r="J239" s="25">
        <f>VLOOKUP(B239,GD_CHUNG!$B$5:$L$912,10,FALSE)*DM_TI_LE!$F$21</f>
        <v>9000000</v>
      </c>
      <c r="K239" s="25">
        <f>VLOOKUP(B239,GD_CHUNG!$B$5:$L$912,11,FALSE)*DM_TI_LE!$F$22</f>
        <v>7200000</v>
      </c>
      <c r="L239" s="137">
        <f>VLOOKUP(B239,RPT_BAO_HIEM!$B$5:$O$600,14,FALSE)</f>
        <v>396690</v>
      </c>
      <c r="M239" s="25">
        <f t="shared" si="0"/>
        <v>17276690</v>
      </c>
      <c r="N239" s="119">
        <f>VLOOKUP(B239,RPT_BAO_HIEM!$B$5:$O$956,14,FALSE)</f>
        <v>396690</v>
      </c>
    </row>
    <row r="240" spans="1:14" ht="14.25">
      <c r="A240" s="36">
        <v>237</v>
      </c>
      <c r="B240" s="38">
        <f>GD_LCD_HS_LNS!B240</f>
        <v>12592</v>
      </c>
      <c r="C240" s="38" t="str">
        <f>GD_LCD_HS_LNS!C240</f>
        <v>Lê Minh Huy</v>
      </c>
      <c r="D240" s="38" t="str">
        <f>GD_LCD_HS_LNS!D240</f>
        <v>Nhân viên Bốc xếp</v>
      </c>
      <c r="E240" s="115"/>
      <c r="F240" s="115"/>
      <c r="G240" s="119">
        <f>VLOOKUP(B240,RPT_TIEN_AN_TRUA!$B$5:$I$957,8,FALSE)</f>
        <v>680000</v>
      </c>
      <c r="H240" s="41">
        <v>0</v>
      </c>
      <c r="I240" s="25">
        <f>VLOOKUP(B240,RPT_LNS_LUONG_CHE_DO!$B$5:$CJ$476,68,FALSE)*(DM_TI_LE!$C$25-100%)</f>
        <v>0</v>
      </c>
      <c r="J240" s="25">
        <f>VLOOKUP(B240,GD_CHUNG!$B$5:$L$912,10,FALSE)*DM_TI_LE!$F$21</f>
        <v>9000000</v>
      </c>
      <c r="K240" s="25">
        <f>VLOOKUP(B240,GD_CHUNG!$B$5:$L$912,11,FALSE)*DM_TI_LE!$F$22</f>
        <v>0</v>
      </c>
      <c r="L240" s="137">
        <f>VLOOKUP(B240,RPT_BAO_HIEM!$B$5:$O$600,14,FALSE)</f>
        <v>396690</v>
      </c>
      <c r="M240" s="25">
        <f t="shared" si="0"/>
        <v>10076690</v>
      </c>
      <c r="N240" s="119">
        <f>VLOOKUP(B240,RPT_BAO_HIEM!$B$5:$O$956,14,FALSE)</f>
        <v>396690</v>
      </c>
    </row>
    <row r="241" spans="1:14" ht="14.25">
      <c r="A241" s="36">
        <v>238</v>
      </c>
      <c r="B241" s="38">
        <f>GD_LCD_HS_LNS!B241</f>
        <v>13424</v>
      </c>
      <c r="C241" s="38" t="str">
        <f>GD_LCD_HS_LNS!C241</f>
        <v>Bùi Tuấn Anh</v>
      </c>
      <c r="D241" s="38" t="str">
        <f>GD_LCD_HS_LNS!D241</f>
        <v>Nhân viên Bốc xếp</v>
      </c>
      <c r="E241" s="115"/>
      <c r="F241" s="115"/>
      <c r="G241" s="119">
        <f>VLOOKUP(B241,RPT_TIEN_AN_TRUA!$B$5:$I$957,8,FALSE)</f>
        <v>680000</v>
      </c>
      <c r="H241" s="41">
        <v>0</v>
      </c>
      <c r="I241" s="25">
        <f>VLOOKUP(B241,RPT_LNS_LUONG_CHE_DO!$B$5:$CJ$476,68,FALSE)*(DM_TI_LE!$C$25-100%)</f>
        <v>0</v>
      </c>
      <c r="J241" s="25">
        <f>VLOOKUP(B241,GD_CHUNG!$B$5:$L$912,10,FALSE)*DM_TI_LE!$F$21</f>
        <v>9000000</v>
      </c>
      <c r="K241" s="25">
        <f>VLOOKUP(B241,GD_CHUNG!$B$5:$L$912,11,FALSE)*DM_TI_LE!$F$22</f>
        <v>0</v>
      </c>
      <c r="L241" s="137">
        <f>VLOOKUP(B241,RPT_BAO_HIEM!$B$5:$O$600,14,FALSE)</f>
        <v>396690</v>
      </c>
      <c r="M241" s="25">
        <f t="shared" si="0"/>
        <v>10076690</v>
      </c>
      <c r="N241" s="119">
        <f>VLOOKUP(B241,RPT_BAO_HIEM!$B$5:$O$956,14,FALSE)</f>
        <v>396690</v>
      </c>
    </row>
    <row r="242" spans="1:14" ht="14.25">
      <c r="A242" s="36">
        <v>239</v>
      </c>
      <c r="B242" s="38">
        <f>GD_LCD_HS_LNS!B242</f>
        <v>13425</v>
      </c>
      <c r="C242" s="38" t="str">
        <f>GD_LCD_HS_LNS!C242</f>
        <v>Nguyễn Duy Trinh</v>
      </c>
      <c r="D242" s="38" t="str">
        <f>GD_LCD_HS_LNS!D242</f>
        <v>Nhân viên Bốc xếp</v>
      </c>
      <c r="E242" s="115"/>
      <c r="F242" s="115"/>
      <c r="G242" s="119">
        <f>VLOOKUP(B242,RPT_TIEN_AN_TRUA!$B$5:$I$957,8,FALSE)</f>
        <v>680000</v>
      </c>
      <c r="H242" s="41">
        <v>0</v>
      </c>
      <c r="I242" s="25">
        <f>VLOOKUP(B242,RPT_LNS_LUONG_CHE_DO!$B$5:$CJ$476,68,FALSE)*(DM_TI_LE!$C$25-100%)</f>
        <v>0</v>
      </c>
      <c r="J242" s="25">
        <f>VLOOKUP(B242,GD_CHUNG!$B$5:$L$912,10,FALSE)*DM_TI_LE!$F$21</f>
        <v>9000000</v>
      </c>
      <c r="K242" s="25">
        <f>VLOOKUP(B242,GD_CHUNG!$B$5:$L$912,11,FALSE)*DM_TI_LE!$F$22</f>
        <v>0</v>
      </c>
      <c r="L242" s="137">
        <f>VLOOKUP(B242,RPT_BAO_HIEM!$B$5:$O$600,14,FALSE)</f>
        <v>396690</v>
      </c>
      <c r="M242" s="25">
        <f t="shared" si="0"/>
        <v>10076690</v>
      </c>
      <c r="N242" s="119">
        <f>VLOOKUP(B242,RPT_BAO_HIEM!$B$5:$O$956,14,FALSE)</f>
        <v>396690</v>
      </c>
    </row>
    <row r="243" spans="1:14" ht="14.25">
      <c r="A243" s="36">
        <v>240</v>
      </c>
      <c r="B243" s="38">
        <f>GD_LCD_HS_LNS!B243</f>
        <v>13436</v>
      </c>
      <c r="C243" s="38" t="str">
        <f>GD_LCD_HS_LNS!C243</f>
        <v>Lê Văn Thư</v>
      </c>
      <c r="D243" s="38" t="str">
        <f>GD_LCD_HS_LNS!D243</f>
        <v>Nhân viên Bốc xếp</v>
      </c>
      <c r="E243" s="115"/>
      <c r="F243" s="115"/>
      <c r="G243" s="119">
        <f>VLOOKUP(B243,RPT_TIEN_AN_TRUA!$B$5:$I$957,8,FALSE)</f>
        <v>680000</v>
      </c>
      <c r="H243" s="41">
        <v>0</v>
      </c>
      <c r="I243" s="25">
        <f>VLOOKUP(B243,RPT_LNS_LUONG_CHE_DO!$B$5:$CJ$476,68,FALSE)*(DM_TI_LE!$C$25-100%)</f>
        <v>0</v>
      </c>
      <c r="J243" s="25">
        <f>VLOOKUP(B243,GD_CHUNG!$B$5:$L$912,10,FALSE)*DM_TI_LE!$F$21</f>
        <v>9000000</v>
      </c>
      <c r="K243" s="25">
        <f>VLOOKUP(B243,GD_CHUNG!$B$5:$L$912,11,FALSE)*DM_TI_LE!$F$22</f>
        <v>0</v>
      </c>
      <c r="L243" s="137">
        <f>VLOOKUP(B243,RPT_BAO_HIEM!$B$5:$O$600,14,FALSE)</f>
        <v>396690</v>
      </c>
      <c r="M243" s="25">
        <f t="shared" si="0"/>
        <v>10076690</v>
      </c>
      <c r="N243" s="119">
        <f>VLOOKUP(B243,RPT_BAO_HIEM!$B$5:$O$956,14,FALSE)</f>
        <v>396690</v>
      </c>
    </row>
    <row r="244" spans="1:14" ht="14.25">
      <c r="A244" s="36">
        <v>241</v>
      </c>
      <c r="B244" s="38">
        <f>GD_LCD_HS_LNS!B244</f>
        <v>13437</v>
      </c>
      <c r="C244" s="38" t="str">
        <f>GD_LCD_HS_LNS!C244</f>
        <v>Phạm Ngọc Huấn</v>
      </c>
      <c r="D244" s="38" t="str">
        <f>GD_LCD_HS_LNS!D244</f>
        <v>Nhân viên Bốc xếp</v>
      </c>
      <c r="E244" s="115"/>
      <c r="F244" s="115"/>
      <c r="G244" s="119">
        <f>VLOOKUP(B244,RPT_TIEN_AN_TRUA!$B$5:$I$957,8,FALSE)</f>
        <v>680000</v>
      </c>
      <c r="H244" s="41">
        <v>0</v>
      </c>
      <c r="I244" s="25">
        <f>VLOOKUP(B244,RPT_LNS_LUONG_CHE_DO!$B$5:$CJ$476,68,FALSE)*(DM_TI_LE!$C$25-100%)</f>
        <v>0</v>
      </c>
      <c r="J244" s="25">
        <f>VLOOKUP(B244,GD_CHUNG!$B$5:$L$912,10,FALSE)*DM_TI_LE!$F$21</f>
        <v>9000000</v>
      </c>
      <c r="K244" s="25">
        <f>VLOOKUP(B244,GD_CHUNG!$B$5:$L$912,11,FALSE)*DM_TI_LE!$F$22</f>
        <v>0</v>
      </c>
      <c r="L244" s="137">
        <f>VLOOKUP(B244,RPT_BAO_HIEM!$B$5:$O$600,14,FALSE)</f>
        <v>396690</v>
      </c>
      <c r="M244" s="25">
        <f t="shared" si="0"/>
        <v>10076690</v>
      </c>
      <c r="N244" s="119">
        <f>VLOOKUP(B244,RPT_BAO_HIEM!$B$5:$O$956,14,FALSE)</f>
        <v>396690</v>
      </c>
    </row>
    <row r="245" spans="1:14" ht="14.25">
      <c r="A245" s="36">
        <v>242</v>
      </c>
      <c r="B245" s="38">
        <f>GD_LCD_HS_LNS!B245</f>
        <v>13446</v>
      </c>
      <c r="C245" s="38" t="str">
        <f>GD_LCD_HS_LNS!C245</f>
        <v>Dương Công Tú</v>
      </c>
      <c r="D245" s="38" t="str">
        <f>GD_LCD_HS_LNS!D245</f>
        <v>Nhân viên Bốc xếp</v>
      </c>
      <c r="E245" s="115"/>
      <c r="F245" s="115"/>
      <c r="G245" s="119">
        <f>VLOOKUP(B245,RPT_TIEN_AN_TRUA!$B$5:$I$957,8,FALSE)</f>
        <v>680000</v>
      </c>
      <c r="H245" s="41">
        <v>0</v>
      </c>
      <c r="I245" s="25">
        <f>VLOOKUP(B245,RPT_LNS_LUONG_CHE_DO!$B$5:$CJ$476,68,FALSE)*(DM_TI_LE!$C$25-100%)</f>
        <v>0</v>
      </c>
      <c r="J245" s="25">
        <f>VLOOKUP(B245,GD_CHUNG!$B$5:$L$912,10,FALSE)*DM_TI_LE!$F$21</f>
        <v>9000000</v>
      </c>
      <c r="K245" s="25">
        <f>VLOOKUP(B245,GD_CHUNG!$B$5:$L$912,11,FALSE)*DM_TI_LE!$F$22</f>
        <v>0</v>
      </c>
      <c r="L245" s="137">
        <f>VLOOKUP(B245,RPT_BAO_HIEM!$B$5:$O$600,14,FALSE)</f>
        <v>396690</v>
      </c>
      <c r="M245" s="25">
        <f t="shared" si="0"/>
        <v>10076690</v>
      </c>
      <c r="N245" s="119">
        <f>VLOOKUP(B245,RPT_BAO_HIEM!$B$5:$O$956,14,FALSE)</f>
        <v>396690</v>
      </c>
    </row>
    <row r="246" spans="1:14" ht="14.25">
      <c r="A246" s="36">
        <v>243</v>
      </c>
      <c r="B246" s="38">
        <f>GD_LCD_HS_LNS!B246</f>
        <v>13448</v>
      </c>
      <c r="C246" s="38" t="str">
        <f>GD_LCD_HS_LNS!C246</f>
        <v>Nguyễn Hùng Anh</v>
      </c>
      <c r="D246" s="38" t="str">
        <f>GD_LCD_HS_LNS!D246</f>
        <v>Nhân viên Bốc xếp</v>
      </c>
      <c r="E246" s="115"/>
      <c r="F246" s="115"/>
      <c r="G246" s="119">
        <f>VLOOKUP(B246,RPT_TIEN_AN_TRUA!$B$5:$I$957,8,FALSE)</f>
        <v>680000</v>
      </c>
      <c r="H246" s="41">
        <v>0</v>
      </c>
      <c r="I246" s="25">
        <f>VLOOKUP(B246,RPT_LNS_LUONG_CHE_DO!$B$5:$CJ$476,68,FALSE)*(DM_TI_LE!$C$25-100%)</f>
        <v>0</v>
      </c>
      <c r="J246" s="25">
        <f>VLOOKUP(B246,GD_CHUNG!$B$5:$L$912,10,FALSE)*DM_TI_LE!$F$21</f>
        <v>9000000</v>
      </c>
      <c r="K246" s="25">
        <f>VLOOKUP(B246,GD_CHUNG!$B$5:$L$912,11,FALSE)*DM_TI_LE!$F$22</f>
        <v>0</v>
      </c>
      <c r="L246" s="137">
        <f>VLOOKUP(B246,RPT_BAO_HIEM!$B$5:$O$600,14,FALSE)</f>
        <v>396690</v>
      </c>
      <c r="M246" s="25">
        <f t="shared" si="0"/>
        <v>10076690</v>
      </c>
      <c r="N246" s="119">
        <f>VLOOKUP(B246,RPT_BAO_HIEM!$B$5:$O$956,14,FALSE)</f>
        <v>396690</v>
      </c>
    </row>
    <row r="247" spans="1:14" ht="14.25">
      <c r="A247" s="36">
        <v>244</v>
      </c>
      <c r="B247" s="38">
        <f>GD_LCD_HS_LNS!B247</f>
        <v>13450</v>
      </c>
      <c r="C247" s="38" t="str">
        <f>GD_LCD_HS_LNS!C247</f>
        <v>Phạm Văn Mạnh</v>
      </c>
      <c r="D247" s="38" t="str">
        <f>GD_LCD_HS_LNS!D247</f>
        <v>Nhân viên Bốc xếp</v>
      </c>
      <c r="E247" s="115"/>
      <c r="F247" s="115"/>
      <c r="G247" s="119">
        <f>VLOOKUP(B247,RPT_TIEN_AN_TRUA!$B$5:$I$957,8,FALSE)</f>
        <v>680000</v>
      </c>
      <c r="H247" s="41">
        <v>0</v>
      </c>
      <c r="I247" s="25">
        <f>VLOOKUP(B247,RPT_LNS_LUONG_CHE_DO!$B$5:$CJ$476,68,FALSE)*(DM_TI_LE!$C$25-100%)</f>
        <v>0</v>
      </c>
      <c r="J247" s="25">
        <f>VLOOKUP(B247,GD_CHUNG!$B$5:$L$912,10,FALSE)*DM_TI_LE!$F$21</f>
        <v>9000000</v>
      </c>
      <c r="K247" s="25">
        <f>VLOOKUP(B247,GD_CHUNG!$B$5:$L$912,11,FALSE)*DM_TI_LE!$F$22</f>
        <v>0</v>
      </c>
      <c r="L247" s="137">
        <f>VLOOKUP(B247,RPT_BAO_HIEM!$B$5:$O$600,14,FALSE)</f>
        <v>396690</v>
      </c>
      <c r="M247" s="25">
        <f t="shared" si="0"/>
        <v>10076690</v>
      </c>
      <c r="N247" s="119">
        <f>VLOOKUP(B247,RPT_BAO_HIEM!$B$5:$O$956,14,FALSE)</f>
        <v>396690</v>
      </c>
    </row>
    <row r="248" spans="1:14" ht="14.25">
      <c r="A248" s="36">
        <v>245</v>
      </c>
      <c r="B248" s="38">
        <f>GD_LCD_HS_LNS!B248</f>
        <v>13451</v>
      </c>
      <c r="C248" s="38" t="str">
        <f>GD_LCD_HS_LNS!C248</f>
        <v>Vũ Minh Tiến</v>
      </c>
      <c r="D248" s="38" t="str">
        <f>GD_LCD_HS_LNS!D248</f>
        <v>Nhân viên Bốc xếp</v>
      </c>
      <c r="E248" s="115"/>
      <c r="F248" s="115"/>
      <c r="G248" s="119">
        <f>VLOOKUP(B248,RPT_TIEN_AN_TRUA!$B$5:$I$957,8,FALSE)</f>
        <v>680000</v>
      </c>
      <c r="H248" s="41">
        <v>0</v>
      </c>
      <c r="I248" s="25">
        <f>VLOOKUP(B248,RPT_LNS_LUONG_CHE_DO!$B$5:$CJ$476,68,FALSE)*(DM_TI_LE!$C$25-100%)</f>
        <v>0</v>
      </c>
      <c r="J248" s="25">
        <f>VLOOKUP(B248,GD_CHUNG!$B$5:$L$912,10,FALSE)*DM_TI_LE!$F$21</f>
        <v>9000000</v>
      </c>
      <c r="K248" s="25">
        <f>VLOOKUP(B248,GD_CHUNG!$B$5:$L$912,11,FALSE)*DM_TI_LE!$F$22</f>
        <v>0</v>
      </c>
      <c r="L248" s="137">
        <f>VLOOKUP(B248,RPT_BAO_HIEM!$B$5:$O$600,14,FALSE)</f>
        <v>396690</v>
      </c>
      <c r="M248" s="25">
        <f t="shared" si="0"/>
        <v>10076690</v>
      </c>
      <c r="N248" s="119">
        <f>VLOOKUP(B248,RPT_BAO_HIEM!$B$5:$O$956,14,FALSE)</f>
        <v>396690</v>
      </c>
    </row>
    <row r="249" spans="1:14" ht="14.25">
      <c r="A249" s="36">
        <v>246</v>
      </c>
      <c r="B249" s="38">
        <f>GD_LCD_HS_LNS!B249</f>
        <v>13453</v>
      </c>
      <c r="C249" s="38" t="str">
        <f>GD_LCD_HS_LNS!C249</f>
        <v>Nguyễn Văn Khiêm</v>
      </c>
      <c r="D249" s="38" t="str">
        <f>GD_LCD_HS_LNS!D249</f>
        <v>Nhân viên Bốc xếp</v>
      </c>
      <c r="E249" s="115"/>
      <c r="F249" s="115"/>
      <c r="G249" s="119">
        <f>VLOOKUP(B249,RPT_TIEN_AN_TRUA!$B$5:$I$957,8,FALSE)</f>
        <v>680000</v>
      </c>
      <c r="H249" s="41">
        <v>0</v>
      </c>
      <c r="I249" s="25">
        <f>VLOOKUP(B249,RPT_LNS_LUONG_CHE_DO!$B$5:$CJ$476,68,FALSE)*(DM_TI_LE!$C$25-100%)</f>
        <v>0</v>
      </c>
      <c r="J249" s="25">
        <f>VLOOKUP(B249,GD_CHUNG!$B$5:$L$912,10,FALSE)*DM_TI_LE!$F$21</f>
        <v>9000000</v>
      </c>
      <c r="K249" s="25">
        <f>VLOOKUP(B249,GD_CHUNG!$B$5:$L$912,11,FALSE)*DM_TI_LE!$F$22</f>
        <v>0</v>
      </c>
      <c r="L249" s="137">
        <f>VLOOKUP(B249,RPT_BAO_HIEM!$B$5:$O$600,14,FALSE)</f>
        <v>396690</v>
      </c>
      <c r="M249" s="25">
        <f t="shared" si="0"/>
        <v>10076690</v>
      </c>
      <c r="N249" s="119">
        <f>VLOOKUP(B249,RPT_BAO_HIEM!$B$5:$O$956,14,FALSE)</f>
        <v>396690</v>
      </c>
    </row>
    <row r="250" spans="1:14" ht="14.25">
      <c r="A250" s="36">
        <v>247</v>
      </c>
      <c r="B250" s="38">
        <f>GD_LCD_HS_LNS!B250</f>
        <v>13454</v>
      </c>
      <c r="C250" s="38" t="str">
        <f>GD_LCD_HS_LNS!C250</f>
        <v>Nguyễn Xuân Hải</v>
      </c>
      <c r="D250" s="38" t="str">
        <f>GD_LCD_HS_LNS!D250</f>
        <v>Nhân viên Bốc xếp</v>
      </c>
      <c r="E250" s="115"/>
      <c r="F250" s="115"/>
      <c r="G250" s="119">
        <f>VLOOKUP(B250,RPT_TIEN_AN_TRUA!$B$5:$I$957,8,FALSE)</f>
        <v>680000</v>
      </c>
      <c r="H250" s="41">
        <v>0</v>
      </c>
      <c r="I250" s="25">
        <f>VLOOKUP(B250,RPT_LNS_LUONG_CHE_DO!$B$5:$CJ$476,68,FALSE)*(DM_TI_LE!$C$25-100%)</f>
        <v>0</v>
      </c>
      <c r="J250" s="25">
        <f>VLOOKUP(B250,GD_CHUNG!$B$5:$L$912,10,FALSE)*DM_TI_LE!$F$21</f>
        <v>9000000</v>
      </c>
      <c r="K250" s="25">
        <f>VLOOKUP(B250,GD_CHUNG!$B$5:$L$912,11,FALSE)*DM_TI_LE!$F$22</f>
        <v>0</v>
      </c>
      <c r="L250" s="137">
        <f>VLOOKUP(B250,RPT_BAO_HIEM!$B$5:$O$600,14,FALSE)</f>
        <v>396690</v>
      </c>
      <c r="M250" s="25">
        <f t="shared" si="0"/>
        <v>10076690</v>
      </c>
      <c r="N250" s="119">
        <f>VLOOKUP(B250,RPT_BAO_HIEM!$B$5:$O$956,14,FALSE)</f>
        <v>396690</v>
      </c>
    </row>
    <row r="251" spans="1:14" ht="14.25">
      <c r="A251" s="36">
        <v>248</v>
      </c>
      <c r="B251" s="38">
        <f>GD_LCD_HS_LNS!B251</f>
        <v>13455</v>
      </c>
      <c r="C251" s="38" t="str">
        <f>GD_LCD_HS_LNS!C251</f>
        <v>Nguyễn Như Tuấn</v>
      </c>
      <c r="D251" s="38" t="str">
        <f>GD_LCD_HS_LNS!D251</f>
        <v>Nhân viên Bốc xếp</v>
      </c>
      <c r="E251" s="115"/>
      <c r="F251" s="115"/>
      <c r="G251" s="119">
        <f>VLOOKUP(B251,RPT_TIEN_AN_TRUA!$B$5:$I$957,8,FALSE)</f>
        <v>680000</v>
      </c>
      <c r="H251" s="41">
        <v>0</v>
      </c>
      <c r="I251" s="25">
        <f>VLOOKUP(B251,RPT_LNS_LUONG_CHE_DO!$B$5:$CJ$476,68,FALSE)*(DM_TI_LE!$C$25-100%)</f>
        <v>0</v>
      </c>
      <c r="J251" s="25">
        <f>VLOOKUP(B251,GD_CHUNG!$B$5:$L$912,10,FALSE)*DM_TI_LE!$F$21</f>
        <v>9000000</v>
      </c>
      <c r="K251" s="25">
        <f>VLOOKUP(B251,GD_CHUNG!$B$5:$L$912,11,FALSE)*DM_TI_LE!$F$22</f>
        <v>0</v>
      </c>
      <c r="L251" s="137">
        <f>VLOOKUP(B251,RPT_BAO_HIEM!$B$5:$O$600,14,FALSE)</f>
        <v>396690</v>
      </c>
      <c r="M251" s="25">
        <f t="shared" si="0"/>
        <v>10076690</v>
      </c>
      <c r="N251" s="119">
        <f>VLOOKUP(B251,RPT_BAO_HIEM!$B$5:$O$956,14,FALSE)</f>
        <v>396690</v>
      </c>
    </row>
    <row r="252" spans="1:14" ht="14.25">
      <c r="A252" s="36">
        <v>249</v>
      </c>
      <c r="B252" s="38">
        <f>GD_LCD_HS_LNS!B252</f>
        <v>13457</v>
      </c>
      <c r="C252" s="38" t="str">
        <f>GD_LCD_HS_LNS!C252</f>
        <v>Trần Thanh Tuấn</v>
      </c>
      <c r="D252" s="38" t="str">
        <f>GD_LCD_HS_LNS!D252</f>
        <v>Nhân viên Bốc xếp</v>
      </c>
      <c r="E252" s="115"/>
      <c r="F252" s="115"/>
      <c r="G252" s="119">
        <f>VLOOKUP(B252,RPT_TIEN_AN_TRUA!$B$5:$I$957,8,FALSE)</f>
        <v>680000</v>
      </c>
      <c r="H252" s="41">
        <v>0</v>
      </c>
      <c r="I252" s="25">
        <f>VLOOKUP(B252,RPT_LNS_LUONG_CHE_DO!$B$5:$CJ$476,68,FALSE)*(DM_TI_LE!$C$25-100%)</f>
        <v>0</v>
      </c>
      <c r="J252" s="25">
        <f>VLOOKUP(B252,GD_CHUNG!$B$5:$L$912,10,FALSE)*DM_TI_LE!$F$21</f>
        <v>9000000</v>
      </c>
      <c r="K252" s="25">
        <f>VLOOKUP(B252,GD_CHUNG!$B$5:$L$912,11,FALSE)*DM_TI_LE!$F$22</f>
        <v>0</v>
      </c>
      <c r="L252" s="137">
        <f>VLOOKUP(B252,RPT_BAO_HIEM!$B$5:$O$600,14,FALSE)</f>
        <v>396690</v>
      </c>
      <c r="M252" s="25">
        <f t="shared" si="0"/>
        <v>10076690</v>
      </c>
      <c r="N252" s="119">
        <f>VLOOKUP(B252,RPT_BAO_HIEM!$B$5:$O$956,14,FALSE)</f>
        <v>396690</v>
      </c>
    </row>
    <row r="253" spans="1:14" ht="14.25">
      <c r="A253" s="36">
        <v>250</v>
      </c>
      <c r="B253" s="38">
        <f>GD_LCD_HS_LNS!B253</f>
        <v>13458</v>
      </c>
      <c r="C253" s="38" t="str">
        <f>GD_LCD_HS_LNS!C253</f>
        <v>Nguyễn Việt Hải</v>
      </c>
      <c r="D253" s="38" t="str">
        <f>GD_LCD_HS_LNS!D253</f>
        <v>Nhân viên Bốc xếp</v>
      </c>
      <c r="E253" s="115"/>
      <c r="F253" s="115"/>
      <c r="G253" s="119">
        <f>VLOOKUP(B253,RPT_TIEN_AN_TRUA!$B$5:$I$957,8,FALSE)</f>
        <v>680000</v>
      </c>
      <c r="H253" s="41">
        <v>0</v>
      </c>
      <c r="I253" s="25">
        <f>VLOOKUP(B253,RPT_LNS_LUONG_CHE_DO!$B$5:$CJ$476,68,FALSE)*(DM_TI_LE!$C$25-100%)</f>
        <v>0</v>
      </c>
      <c r="J253" s="25">
        <f>VLOOKUP(B253,GD_CHUNG!$B$5:$L$912,10,FALSE)*DM_TI_LE!$F$21</f>
        <v>9000000</v>
      </c>
      <c r="K253" s="25">
        <f>VLOOKUP(B253,GD_CHUNG!$B$5:$L$912,11,FALSE)*DM_TI_LE!$F$22</f>
        <v>0</v>
      </c>
      <c r="L253" s="137">
        <f>VLOOKUP(B253,RPT_BAO_HIEM!$B$5:$O$600,14,FALSE)</f>
        <v>396690</v>
      </c>
      <c r="M253" s="25">
        <f t="shared" si="0"/>
        <v>10076690</v>
      </c>
      <c r="N253" s="119">
        <f>VLOOKUP(B253,RPT_BAO_HIEM!$B$5:$O$956,14,FALSE)</f>
        <v>396690</v>
      </c>
    </row>
    <row r="254" spans="1:14" ht="14.25">
      <c r="A254" s="36">
        <v>251</v>
      </c>
      <c r="B254" s="38">
        <f>GD_LCD_HS_LNS!B254</f>
        <v>13461</v>
      </c>
      <c r="C254" s="38" t="str">
        <f>GD_LCD_HS_LNS!C254</f>
        <v>Cao Văn Mạnh</v>
      </c>
      <c r="D254" s="38" t="str">
        <f>GD_LCD_HS_LNS!D254</f>
        <v>Nhân viên Bốc xếp</v>
      </c>
      <c r="E254" s="115"/>
      <c r="F254" s="115"/>
      <c r="G254" s="119">
        <f>VLOOKUP(B254,RPT_TIEN_AN_TRUA!$B$5:$I$957,8,FALSE)</f>
        <v>680000</v>
      </c>
      <c r="H254" s="41">
        <v>0</v>
      </c>
      <c r="I254" s="25">
        <f>VLOOKUP(B254,RPT_LNS_LUONG_CHE_DO!$B$5:$CJ$476,68,FALSE)*(DM_TI_LE!$C$25-100%)</f>
        <v>0</v>
      </c>
      <c r="J254" s="25">
        <f>VLOOKUP(B254,GD_CHUNG!$B$5:$L$912,10,FALSE)*DM_TI_LE!$F$21</f>
        <v>9000000</v>
      </c>
      <c r="K254" s="25">
        <f>VLOOKUP(B254,GD_CHUNG!$B$5:$L$912,11,FALSE)*DM_TI_LE!$F$22</f>
        <v>0</v>
      </c>
      <c r="L254" s="137">
        <f>VLOOKUP(B254,RPT_BAO_HIEM!$B$5:$O$600,14,FALSE)</f>
        <v>396690</v>
      </c>
      <c r="M254" s="25">
        <f t="shared" si="0"/>
        <v>10076690</v>
      </c>
      <c r="N254" s="119">
        <f>VLOOKUP(B254,RPT_BAO_HIEM!$B$5:$O$956,14,FALSE)</f>
        <v>396690</v>
      </c>
    </row>
    <row r="255" spans="1:14" ht="14.25">
      <c r="A255" s="36">
        <v>252</v>
      </c>
      <c r="B255" s="38">
        <f>GD_LCD_HS_LNS!B255</f>
        <v>13464</v>
      </c>
      <c r="C255" s="38" t="str">
        <f>GD_LCD_HS_LNS!C255</f>
        <v>Phạm Văn Dũng</v>
      </c>
      <c r="D255" s="38" t="str">
        <f>GD_LCD_HS_LNS!D255</f>
        <v>Nhân viên Bốc xếp</v>
      </c>
      <c r="E255" s="115"/>
      <c r="F255" s="115"/>
      <c r="G255" s="119">
        <f>VLOOKUP(B255,RPT_TIEN_AN_TRUA!$B$5:$I$957,8,FALSE)</f>
        <v>680000</v>
      </c>
      <c r="H255" s="41">
        <v>0</v>
      </c>
      <c r="I255" s="25">
        <f>VLOOKUP(B255,RPT_LNS_LUONG_CHE_DO!$B$5:$CJ$476,68,FALSE)*(DM_TI_LE!$C$25-100%)</f>
        <v>0</v>
      </c>
      <c r="J255" s="25">
        <f>VLOOKUP(B255,GD_CHUNG!$B$5:$L$912,10,FALSE)*DM_TI_LE!$F$21</f>
        <v>9000000</v>
      </c>
      <c r="K255" s="25">
        <f>VLOOKUP(B255,GD_CHUNG!$B$5:$L$912,11,FALSE)*DM_TI_LE!$F$22</f>
        <v>0</v>
      </c>
      <c r="L255" s="137">
        <f>VLOOKUP(B255,RPT_BAO_HIEM!$B$5:$O$600,14,FALSE)</f>
        <v>396690</v>
      </c>
      <c r="M255" s="25">
        <f t="shared" si="0"/>
        <v>10076690</v>
      </c>
      <c r="N255" s="119">
        <f>VLOOKUP(B255,RPT_BAO_HIEM!$B$5:$O$956,14,FALSE)</f>
        <v>396690</v>
      </c>
    </row>
    <row r="256" spans="1:14" ht="14.25">
      <c r="A256" s="36">
        <v>253</v>
      </c>
      <c r="B256" s="38">
        <f>GD_LCD_HS_LNS!B256</f>
        <v>13465</v>
      </c>
      <c r="C256" s="38" t="str">
        <f>GD_LCD_HS_LNS!C256</f>
        <v>Vũ Văn Tuyền</v>
      </c>
      <c r="D256" s="38" t="str">
        <f>GD_LCD_HS_LNS!D256</f>
        <v>Nhân viên Bốc xếp</v>
      </c>
      <c r="E256" s="115"/>
      <c r="F256" s="115"/>
      <c r="G256" s="119">
        <f>VLOOKUP(B256,RPT_TIEN_AN_TRUA!$B$5:$I$957,8,FALSE)</f>
        <v>680000</v>
      </c>
      <c r="H256" s="41">
        <v>0</v>
      </c>
      <c r="I256" s="25">
        <f>VLOOKUP(B256,RPT_LNS_LUONG_CHE_DO!$B$5:$CJ$476,68,FALSE)*(DM_TI_LE!$C$25-100%)</f>
        <v>0</v>
      </c>
      <c r="J256" s="25">
        <f>VLOOKUP(B256,GD_CHUNG!$B$5:$L$912,10,FALSE)*DM_TI_LE!$F$21</f>
        <v>9000000</v>
      </c>
      <c r="K256" s="25">
        <f>VLOOKUP(B256,GD_CHUNG!$B$5:$L$912,11,FALSE)*DM_TI_LE!$F$22</f>
        <v>0</v>
      </c>
      <c r="L256" s="137">
        <f>VLOOKUP(B256,RPT_BAO_HIEM!$B$5:$O$600,14,FALSE)</f>
        <v>396690</v>
      </c>
      <c r="M256" s="25">
        <f t="shared" si="0"/>
        <v>10076690</v>
      </c>
      <c r="N256" s="119">
        <f>VLOOKUP(B256,RPT_BAO_HIEM!$B$5:$O$956,14,FALSE)</f>
        <v>396690</v>
      </c>
    </row>
    <row r="257" spans="1:14" ht="14.25">
      <c r="A257" s="36">
        <v>254</v>
      </c>
      <c r="B257" s="38">
        <f>GD_LCD_HS_LNS!B257</f>
        <v>13466</v>
      </c>
      <c r="C257" s="38" t="str">
        <f>GD_LCD_HS_LNS!C257</f>
        <v>Nguyễn Viết Phi</v>
      </c>
      <c r="D257" s="38" t="str">
        <f>GD_LCD_HS_LNS!D257</f>
        <v>Nhân viên Bốc xếp</v>
      </c>
      <c r="E257" s="115"/>
      <c r="F257" s="115"/>
      <c r="G257" s="119">
        <f>VLOOKUP(B257,RPT_TIEN_AN_TRUA!$B$5:$I$957,8,FALSE)</f>
        <v>680000</v>
      </c>
      <c r="H257" s="41">
        <v>0</v>
      </c>
      <c r="I257" s="25">
        <f>VLOOKUP(B257,RPT_LNS_LUONG_CHE_DO!$B$5:$CJ$476,68,FALSE)*(DM_TI_LE!$C$25-100%)</f>
        <v>0</v>
      </c>
      <c r="J257" s="25">
        <f>VLOOKUP(B257,GD_CHUNG!$B$5:$L$912,10,FALSE)*DM_TI_LE!$F$21</f>
        <v>9000000</v>
      </c>
      <c r="K257" s="25">
        <f>VLOOKUP(B257,GD_CHUNG!$B$5:$L$912,11,FALSE)*DM_TI_LE!$F$22</f>
        <v>0</v>
      </c>
      <c r="L257" s="137">
        <f>VLOOKUP(B257,RPT_BAO_HIEM!$B$5:$O$600,14,FALSE)</f>
        <v>396690</v>
      </c>
      <c r="M257" s="25">
        <f t="shared" si="0"/>
        <v>10076690</v>
      </c>
      <c r="N257" s="119">
        <f>VLOOKUP(B257,RPT_BAO_HIEM!$B$5:$O$956,14,FALSE)</f>
        <v>396690</v>
      </c>
    </row>
    <row r="258" spans="1:14" ht="14.25">
      <c r="A258" s="36">
        <v>255</v>
      </c>
      <c r="B258" s="38">
        <f>GD_LCD_HS_LNS!B258</f>
        <v>13467</v>
      </c>
      <c r="C258" s="38" t="str">
        <f>GD_LCD_HS_LNS!C258</f>
        <v>Tăng Văn Hải</v>
      </c>
      <c r="D258" s="38" t="str">
        <f>GD_LCD_HS_LNS!D258</f>
        <v>Nhân viên Bốc xếp</v>
      </c>
      <c r="E258" s="115"/>
      <c r="F258" s="115"/>
      <c r="G258" s="119">
        <f>VLOOKUP(B258,RPT_TIEN_AN_TRUA!$B$5:$I$957,8,FALSE)</f>
        <v>680000</v>
      </c>
      <c r="H258" s="41">
        <v>0</v>
      </c>
      <c r="I258" s="25">
        <f>VLOOKUP(B258,RPT_LNS_LUONG_CHE_DO!$B$5:$CJ$476,68,FALSE)*(DM_TI_LE!$C$25-100%)</f>
        <v>0</v>
      </c>
      <c r="J258" s="25">
        <f>VLOOKUP(B258,GD_CHUNG!$B$5:$L$912,10,FALSE)*DM_TI_LE!$F$21</f>
        <v>9000000</v>
      </c>
      <c r="K258" s="25">
        <f>VLOOKUP(B258,GD_CHUNG!$B$5:$L$912,11,FALSE)*DM_TI_LE!$F$22</f>
        <v>0</v>
      </c>
      <c r="L258" s="137">
        <f>VLOOKUP(B258,RPT_BAO_HIEM!$B$5:$O$600,14,FALSE)</f>
        <v>396690</v>
      </c>
      <c r="M258" s="25">
        <f t="shared" si="0"/>
        <v>10076690</v>
      </c>
      <c r="N258" s="119">
        <f>VLOOKUP(B258,RPT_BAO_HIEM!$B$5:$O$956,14,FALSE)</f>
        <v>396690</v>
      </c>
    </row>
    <row r="259" spans="1:14" ht="14.25">
      <c r="A259" s="36">
        <v>256</v>
      </c>
      <c r="B259" s="38">
        <f>GD_LCD_HS_LNS!B259</f>
        <v>13468</v>
      </c>
      <c r="C259" s="38" t="str">
        <f>GD_LCD_HS_LNS!C259</f>
        <v>Lê Trọng Tài</v>
      </c>
      <c r="D259" s="38" t="str">
        <f>GD_LCD_HS_LNS!D259</f>
        <v>Nhân viên Bốc xếp</v>
      </c>
      <c r="E259" s="115"/>
      <c r="F259" s="115"/>
      <c r="G259" s="119">
        <f>VLOOKUP(B259,RPT_TIEN_AN_TRUA!$B$5:$I$957,8,FALSE)</f>
        <v>680000</v>
      </c>
      <c r="H259" s="41">
        <v>0</v>
      </c>
      <c r="I259" s="25">
        <f>VLOOKUP(B259,RPT_LNS_LUONG_CHE_DO!$B$5:$CJ$476,68,FALSE)*(DM_TI_LE!$C$25-100%)</f>
        <v>0</v>
      </c>
      <c r="J259" s="25">
        <f>VLOOKUP(B259,GD_CHUNG!$B$5:$L$912,10,FALSE)*DM_TI_LE!$F$21</f>
        <v>9000000</v>
      </c>
      <c r="K259" s="25">
        <f>VLOOKUP(B259,GD_CHUNG!$B$5:$L$912,11,FALSE)*DM_TI_LE!$F$22</f>
        <v>0</v>
      </c>
      <c r="L259" s="137">
        <f>VLOOKUP(B259,RPT_BAO_HIEM!$B$5:$O$600,14,FALSE)</f>
        <v>396690</v>
      </c>
      <c r="M259" s="25">
        <f t="shared" si="0"/>
        <v>10076690</v>
      </c>
      <c r="N259" s="119">
        <f>VLOOKUP(B259,RPT_BAO_HIEM!$B$5:$O$956,14,FALSE)</f>
        <v>396690</v>
      </c>
    </row>
    <row r="260" spans="1:14" ht="14.25">
      <c r="A260" s="36">
        <v>257</v>
      </c>
      <c r="B260" s="38">
        <f>GD_LCD_HS_LNS!B260</f>
        <v>11141</v>
      </c>
      <c r="C260" s="38" t="str">
        <f>GD_LCD_HS_LNS!C260</f>
        <v>Lê Trọng Lệ</v>
      </c>
      <c r="D260" s="38" t="str">
        <f>GD_LCD_HS_LNS!D260</f>
        <v>Nhân viên Bốc xếp</v>
      </c>
      <c r="E260" s="115"/>
      <c r="F260" s="115"/>
      <c r="G260" s="119">
        <f>VLOOKUP(B260,RPT_TIEN_AN_TRUA!$B$5:$I$957,8,FALSE)</f>
        <v>680000</v>
      </c>
      <c r="H260" s="41">
        <v>0</v>
      </c>
      <c r="I260" s="25">
        <f>VLOOKUP(B260,RPT_LNS_LUONG_CHE_DO!$B$5:$CJ$476,68,FALSE)*(DM_TI_LE!$C$25-100%)</f>
        <v>0</v>
      </c>
      <c r="J260" s="25">
        <f>VLOOKUP(B260,GD_CHUNG!$B$5:$L$912,10,FALSE)*DM_TI_LE!$F$21</f>
        <v>9000000</v>
      </c>
      <c r="K260" s="25">
        <f>VLOOKUP(B260,GD_CHUNG!$B$5:$L$912,11,FALSE)*DM_TI_LE!$F$22</f>
        <v>0</v>
      </c>
      <c r="L260" s="137">
        <f>VLOOKUP(B260,RPT_BAO_HIEM!$B$5:$O$600,14,FALSE)</f>
        <v>396690</v>
      </c>
      <c r="M260" s="25">
        <f t="shared" si="0"/>
        <v>10076690</v>
      </c>
      <c r="N260" s="119">
        <f>VLOOKUP(B260,RPT_BAO_HIEM!$B$5:$O$956,14,FALSE)</f>
        <v>396690</v>
      </c>
    </row>
    <row r="261" spans="1:14" ht="14.25">
      <c r="A261" s="36">
        <v>258</v>
      </c>
      <c r="B261" s="38">
        <f>GD_LCD_HS_LNS!B261</f>
        <v>10681</v>
      </c>
      <c r="C261" s="38" t="str">
        <f>GD_LCD_HS_LNS!C261</f>
        <v>Trần Văn Minh</v>
      </c>
      <c r="D261" s="38" t="str">
        <f>GD_LCD_HS_LNS!D261</f>
        <v>NV Lái xe - VHTTB</v>
      </c>
      <c r="E261" s="115"/>
      <c r="F261" s="115"/>
      <c r="G261" s="119">
        <f>VLOOKUP(B261,RPT_TIEN_AN_TRUA!$B$5:$I$957,8,FALSE)</f>
        <v>680000</v>
      </c>
      <c r="H261" s="41">
        <v>0</v>
      </c>
      <c r="I261" s="25">
        <f>VLOOKUP(B261,RPT_LNS_LUONG_CHE_DO!$B$5:$CJ$476,68,FALSE)*(DM_TI_LE!$C$25-100%)</f>
        <v>0</v>
      </c>
      <c r="J261" s="25">
        <f>VLOOKUP(B261,GD_CHUNG!$B$5:$L$912,10,FALSE)*DM_TI_LE!$F$21</f>
        <v>9000000</v>
      </c>
      <c r="K261" s="25">
        <f>VLOOKUP(B261,GD_CHUNG!$B$5:$L$912,11,FALSE)*DM_TI_LE!$F$22</f>
        <v>7200000</v>
      </c>
      <c r="L261" s="137">
        <f>VLOOKUP(B261,RPT_BAO_HIEM!$B$5:$O$600,14,FALSE)</f>
        <v>516705</v>
      </c>
      <c r="M261" s="25">
        <f t="shared" si="0"/>
        <v>17396705</v>
      </c>
      <c r="N261" s="119">
        <f>VLOOKUP(B261,RPT_BAO_HIEM!$B$5:$O$956,14,FALSE)</f>
        <v>516705</v>
      </c>
    </row>
    <row r="262" spans="1:14" ht="14.25">
      <c r="A262" s="36">
        <v>259</v>
      </c>
      <c r="B262" s="38">
        <f>GD_LCD_HS_LNS!B262</f>
        <v>10682</v>
      </c>
      <c r="C262" s="38" t="str">
        <f>GD_LCD_HS_LNS!C262</f>
        <v>Nguyễn Gia Chiến</v>
      </c>
      <c r="D262" s="38" t="str">
        <f>GD_LCD_HS_LNS!D262</f>
        <v>NV Lái xe - VHTTB</v>
      </c>
      <c r="E262" s="115"/>
      <c r="F262" s="115"/>
      <c r="G262" s="119">
        <f>VLOOKUP(B262,RPT_TIEN_AN_TRUA!$B$5:$I$957,8,FALSE)</f>
        <v>549230.76923076925</v>
      </c>
      <c r="H262" s="41">
        <v>0</v>
      </c>
      <c r="I262" s="25">
        <f>VLOOKUP(B262,RPT_LNS_LUONG_CHE_DO!$B$5:$CJ$476,68,FALSE)*(DM_TI_LE!$C$25-100%)</f>
        <v>0</v>
      </c>
      <c r="J262" s="25">
        <f>VLOOKUP(B262,GD_CHUNG!$B$5:$L$912,10,FALSE)*DM_TI_LE!$F$21</f>
        <v>9000000</v>
      </c>
      <c r="K262" s="25">
        <f>VLOOKUP(B262,GD_CHUNG!$B$5:$L$912,11,FALSE)*DM_TI_LE!$F$22</f>
        <v>0</v>
      </c>
      <c r="L262" s="137">
        <f>VLOOKUP(B262,RPT_BAO_HIEM!$B$5:$O$600,14,FALSE)</f>
        <v>516705</v>
      </c>
      <c r="M262" s="25">
        <f t="shared" si="0"/>
        <v>10065935.76923077</v>
      </c>
      <c r="N262" s="119">
        <f>VLOOKUP(B262,RPT_BAO_HIEM!$B$5:$O$956,14,FALSE)</f>
        <v>516705</v>
      </c>
    </row>
    <row r="263" spans="1:14" ht="14.25">
      <c r="A263" s="36">
        <v>260</v>
      </c>
      <c r="B263" s="38">
        <f>GD_LCD_HS_LNS!B263</f>
        <v>10683</v>
      </c>
      <c r="C263" s="38" t="str">
        <f>GD_LCD_HS_LNS!C263</f>
        <v>Nguyễn Trung Sơn</v>
      </c>
      <c r="D263" s="38" t="str">
        <f>GD_LCD_HS_LNS!D263</f>
        <v>NV Lái xe - VHTTB</v>
      </c>
      <c r="E263" s="115"/>
      <c r="F263" s="115"/>
      <c r="G263" s="119">
        <f>VLOOKUP(B263,RPT_TIEN_AN_TRUA!$B$5:$I$957,8,FALSE)</f>
        <v>680000</v>
      </c>
      <c r="H263" s="41">
        <v>0</v>
      </c>
      <c r="I263" s="25">
        <f>VLOOKUP(B263,RPT_LNS_LUONG_CHE_DO!$B$5:$CJ$476,68,FALSE)*(DM_TI_LE!$C$25-100%)</f>
        <v>0</v>
      </c>
      <c r="J263" s="25">
        <f>VLOOKUP(B263,GD_CHUNG!$B$5:$L$912,10,FALSE)*DM_TI_LE!$F$21</f>
        <v>9000000</v>
      </c>
      <c r="K263" s="25">
        <f>VLOOKUP(B263,GD_CHUNG!$B$5:$L$912,11,FALSE)*DM_TI_LE!$F$22</f>
        <v>7200000</v>
      </c>
      <c r="L263" s="137">
        <f>VLOOKUP(B263,RPT_BAO_HIEM!$B$5:$O$600,14,FALSE)</f>
        <v>516705</v>
      </c>
      <c r="M263" s="25">
        <f t="shared" si="0"/>
        <v>17396705</v>
      </c>
      <c r="N263" s="119">
        <f>VLOOKUP(B263,RPT_BAO_HIEM!$B$5:$O$956,14,FALSE)</f>
        <v>516705</v>
      </c>
    </row>
    <row r="264" spans="1:14" ht="14.25">
      <c r="A264" s="36">
        <v>261</v>
      </c>
      <c r="B264" s="38">
        <f>GD_LCD_HS_LNS!B264</f>
        <v>10684</v>
      </c>
      <c r="C264" s="38" t="str">
        <f>GD_LCD_HS_LNS!C264</f>
        <v>Lê Quang Hợp</v>
      </c>
      <c r="D264" s="38" t="str">
        <f>GD_LCD_HS_LNS!D264</f>
        <v>NV Lái xe - VHTTB</v>
      </c>
      <c r="E264" s="115"/>
      <c r="F264" s="115"/>
      <c r="G264" s="119">
        <f>VLOOKUP(B264,RPT_TIEN_AN_TRUA!$B$5:$I$957,8,FALSE)</f>
        <v>680000</v>
      </c>
      <c r="H264" s="41">
        <v>0</v>
      </c>
      <c r="I264" s="25">
        <f>VLOOKUP(B264,RPT_LNS_LUONG_CHE_DO!$B$5:$CJ$476,68,FALSE)*(DM_TI_LE!$C$25-100%)</f>
        <v>0</v>
      </c>
      <c r="J264" s="25">
        <f>VLOOKUP(B264,GD_CHUNG!$B$5:$L$912,10,FALSE)*DM_TI_LE!$F$21</f>
        <v>9000000</v>
      </c>
      <c r="K264" s="25">
        <f>VLOOKUP(B264,GD_CHUNG!$B$5:$L$912,11,FALSE)*DM_TI_LE!$F$22</f>
        <v>7200000</v>
      </c>
      <c r="L264" s="137">
        <f>VLOOKUP(B264,RPT_BAO_HIEM!$B$5:$O$600,14,FALSE)</f>
        <v>516705</v>
      </c>
      <c r="M264" s="25">
        <f t="shared" si="0"/>
        <v>17396705</v>
      </c>
      <c r="N264" s="119">
        <f>VLOOKUP(B264,RPT_BAO_HIEM!$B$5:$O$956,14,FALSE)</f>
        <v>516705</v>
      </c>
    </row>
    <row r="265" spans="1:14" ht="14.25">
      <c r="A265" s="36">
        <v>262</v>
      </c>
      <c r="B265" s="38">
        <f>GD_LCD_HS_LNS!B265</f>
        <v>10705</v>
      </c>
      <c r="C265" s="38" t="str">
        <f>GD_LCD_HS_LNS!C265</f>
        <v>Nguyễn Hữu Nam</v>
      </c>
      <c r="D265" s="38" t="str">
        <f>GD_LCD_HS_LNS!D265</f>
        <v>NV Lái xe - VHTTB</v>
      </c>
      <c r="E265" s="115"/>
      <c r="F265" s="115"/>
      <c r="G265" s="119">
        <f>VLOOKUP(B265,RPT_TIEN_AN_TRUA!$B$5:$I$957,8,FALSE)</f>
        <v>680000</v>
      </c>
      <c r="H265" s="41">
        <v>0</v>
      </c>
      <c r="I265" s="25">
        <f>VLOOKUP(B265,RPT_LNS_LUONG_CHE_DO!$B$5:$CJ$476,68,FALSE)*(DM_TI_LE!$C$25-100%)</f>
        <v>0</v>
      </c>
      <c r="J265" s="25">
        <f>VLOOKUP(B265,GD_CHUNG!$B$5:$L$912,10,FALSE)*DM_TI_LE!$F$21</f>
        <v>9000000</v>
      </c>
      <c r="K265" s="25">
        <f>VLOOKUP(B265,GD_CHUNG!$B$5:$L$912,11,FALSE)*DM_TI_LE!$F$22</f>
        <v>7200000</v>
      </c>
      <c r="L265" s="137">
        <f>VLOOKUP(B265,RPT_BAO_HIEM!$B$5:$O$600,14,FALSE)</f>
        <v>516705</v>
      </c>
      <c r="M265" s="25">
        <f t="shared" si="0"/>
        <v>17396705</v>
      </c>
      <c r="N265" s="119">
        <f>VLOOKUP(B265,RPT_BAO_HIEM!$B$5:$O$956,14,FALSE)</f>
        <v>516705</v>
      </c>
    </row>
    <row r="266" spans="1:14" ht="14.25">
      <c r="A266" s="36">
        <v>263</v>
      </c>
      <c r="B266" s="38">
        <f>GD_LCD_HS_LNS!B266</f>
        <v>10706</v>
      </c>
      <c r="C266" s="38" t="str">
        <f>GD_LCD_HS_LNS!C266</f>
        <v>Đặng Đình Phương</v>
      </c>
      <c r="D266" s="38" t="str">
        <f>GD_LCD_HS_LNS!D266</f>
        <v>NV Lái xe - VHTTB</v>
      </c>
      <c r="E266" s="115"/>
      <c r="F266" s="115"/>
      <c r="G266" s="119">
        <f>VLOOKUP(B266,RPT_TIEN_AN_TRUA!$B$5:$I$957,8,FALSE)</f>
        <v>680000</v>
      </c>
      <c r="H266" s="41">
        <v>0</v>
      </c>
      <c r="I266" s="25">
        <f>VLOOKUP(B266,RPT_LNS_LUONG_CHE_DO!$B$5:$CJ$476,68,FALSE)*(DM_TI_LE!$C$25-100%)</f>
        <v>0</v>
      </c>
      <c r="J266" s="25">
        <f>VLOOKUP(B266,GD_CHUNG!$B$5:$L$912,10,FALSE)*DM_TI_LE!$F$21</f>
        <v>9000000</v>
      </c>
      <c r="K266" s="25">
        <f>VLOOKUP(B266,GD_CHUNG!$B$5:$L$912,11,FALSE)*DM_TI_LE!$F$22</f>
        <v>7200000</v>
      </c>
      <c r="L266" s="137">
        <f>VLOOKUP(B266,RPT_BAO_HIEM!$B$5:$O$600,14,FALSE)</f>
        <v>437430</v>
      </c>
      <c r="M266" s="25">
        <f t="shared" si="0"/>
        <v>17317430</v>
      </c>
      <c r="N266" s="119">
        <f>VLOOKUP(B266,RPT_BAO_HIEM!$B$5:$O$956,14,FALSE)</f>
        <v>437430</v>
      </c>
    </row>
    <row r="267" spans="1:14" ht="14.25">
      <c r="A267" s="36">
        <v>264</v>
      </c>
      <c r="B267" s="38">
        <f>GD_LCD_HS_LNS!B267</f>
        <v>10707</v>
      </c>
      <c r="C267" s="38" t="str">
        <f>GD_LCD_HS_LNS!C267</f>
        <v>Phù Trung Ninh</v>
      </c>
      <c r="D267" s="38" t="str">
        <f>GD_LCD_HS_LNS!D267</f>
        <v>NV Lái xe - VHTTB</v>
      </c>
      <c r="E267" s="115"/>
      <c r="F267" s="115"/>
      <c r="G267" s="119">
        <f>VLOOKUP(B267,RPT_TIEN_AN_TRUA!$B$5:$I$957,8,FALSE)</f>
        <v>680000</v>
      </c>
      <c r="H267" s="41">
        <v>0</v>
      </c>
      <c r="I267" s="25">
        <f>VLOOKUP(B267,RPT_LNS_LUONG_CHE_DO!$B$5:$CJ$476,68,FALSE)*(DM_TI_LE!$C$25-100%)</f>
        <v>0</v>
      </c>
      <c r="J267" s="25">
        <f>VLOOKUP(B267,GD_CHUNG!$B$5:$L$912,10,FALSE)*DM_TI_LE!$F$21</f>
        <v>9000000</v>
      </c>
      <c r="K267" s="25">
        <f>VLOOKUP(B267,GD_CHUNG!$B$5:$L$912,11,FALSE)*DM_TI_LE!$F$22</f>
        <v>10800000</v>
      </c>
      <c r="L267" s="137">
        <f>VLOOKUP(B267,RPT_BAO_HIEM!$B$5:$O$600,14,FALSE)</f>
        <v>437430</v>
      </c>
      <c r="M267" s="25">
        <f t="shared" si="0"/>
        <v>20917430</v>
      </c>
      <c r="N267" s="119">
        <f>VLOOKUP(B267,RPT_BAO_HIEM!$B$5:$O$956,14,FALSE)</f>
        <v>437430</v>
      </c>
    </row>
    <row r="268" spans="1:14" ht="14.25">
      <c r="A268" s="36">
        <v>265</v>
      </c>
      <c r="B268" s="38">
        <f>GD_LCD_HS_LNS!B268</f>
        <v>10708</v>
      </c>
      <c r="C268" s="38" t="str">
        <f>GD_LCD_HS_LNS!C268</f>
        <v>Phạm Đình Thuần</v>
      </c>
      <c r="D268" s="38" t="str">
        <f>GD_LCD_HS_LNS!D268</f>
        <v>NV Lái xe - VHTTB</v>
      </c>
      <c r="E268" s="115"/>
      <c r="F268" s="115"/>
      <c r="G268" s="119">
        <f>VLOOKUP(B268,RPT_TIEN_AN_TRUA!$B$5:$I$957,8,FALSE)</f>
        <v>680000</v>
      </c>
      <c r="H268" s="41">
        <v>0</v>
      </c>
      <c r="I268" s="25">
        <f>VLOOKUP(B268,RPT_LNS_LUONG_CHE_DO!$B$5:$CJ$476,68,FALSE)*(DM_TI_LE!$C$25-100%)</f>
        <v>0</v>
      </c>
      <c r="J268" s="25">
        <f>VLOOKUP(B268,GD_CHUNG!$B$5:$L$912,10,FALSE)*DM_TI_LE!$F$21</f>
        <v>9000000</v>
      </c>
      <c r="K268" s="25">
        <f>VLOOKUP(B268,GD_CHUNG!$B$5:$L$912,11,FALSE)*DM_TI_LE!$F$22</f>
        <v>7200000</v>
      </c>
      <c r="L268" s="137">
        <f>VLOOKUP(B268,RPT_BAO_HIEM!$B$5:$O$600,14,FALSE)</f>
        <v>516705</v>
      </c>
      <c r="M268" s="25">
        <f t="shared" si="0"/>
        <v>17396705</v>
      </c>
      <c r="N268" s="119">
        <f>VLOOKUP(B268,RPT_BAO_HIEM!$B$5:$O$956,14,FALSE)</f>
        <v>516705</v>
      </c>
    </row>
    <row r="269" spans="1:14" ht="14.25">
      <c r="A269" s="36">
        <v>266</v>
      </c>
      <c r="B269" s="38">
        <f>GD_LCD_HS_LNS!B269</f>
        <v>10710</v>
      </c>
      <c r="C269" s="38" t="str">
        <f>GD_LCD_HS_LNS!C269</f>
        <v>Nguyễn Anh Dũng</v>
      </c>
      <c r="D269" s="38" t="str">
        <f>GD_LCD_HS_LNS!D269</f>
        <v>NV Lái xe - VHTTB</v>
      </c>
      <c r="E269" s="115"/>
      <c r="F269" s="115"/>
      <c r="G269" s="119">
        <f>VLOOKUP(B269,RPT_TIEN_AN_TRUA!$B$5:$I$957,8,FALSE)</f>
        <v>680000</v>
      </c>
      <c r="H269" s="41">
        <v>0</v>
      </c>
      <c r="I269" s="25">
        <f>VLOOKUP(B269,RPT_LNS_LUONG_CHE_DO!$B$5:$CJ$476,68,FALSE)*(DM_TI_LE!$C$25-100%)</f>
        <v>0</v>
      </c>
      <c r="J269" s="25">
        <f>VLOOKUP(B269,GD_CHUNG!$B$5:$L$912,10,FALSE)*DM_TI_LE!$F$21</f>
        <v>9000000</v>
      </c>
      <c r="K269" s="25">
        <f>VLOOKUP(B269,GD_CHUNG!$B$5:$L$912,11,FALSE)*DM_TI_LE!$F$22</f>
        <v>7200000</v>
      </c>
      <c r="L269" s="137">
        <f>VLOOKUP(B269,RPT_BAO_HIEM!$B$5:$O$600,14,FALSE)</f>
        <v>437430</v>
      </c>
      <c r="M269" s="25">
        <f t="shared" si="0"/>
        <v>17317430</v>
      </c>
      <c r="N269" s="119">
        <f>VLOOKUP(B269,RPT_BAO_HIEM!$B$5:$O$956,14,FALSE)</f>
        <v>437430</v>
      </c>
    </row>
    <row r="270" spans="1:14" ht="14.25">
      <c r="A270" s="36">
        <v>267</v>
      </c>
      <c r="B270" s="38">
        <f>GD_LCD_HS_LNS!B270</f>
        <v>10711</v>
      </c>
      <c r="C270" s="38" t="str">
        <f>GD_LCD_HS_LNS!C270</f>
        <v>Nguyễn Ngọc Hà</v>
      </c>
      <c r="D270" s="38" t="str">
        <f>GD_LCD_HS_LNS!D270</f>
        <v>NV Lái xe - VHTTB</v>
      </c>
      <c r="E270" s="115"/>
      <c r="F270" s="115"/>
      <c r="G270" s="119">
        <f>VLOOKUP(B270,RPT_TIEN_AN_TRUA!$B$5:$I$957,8,FALSE)</f>
        <v>523076.92307692312</v>
      </c>
      <c r="H270" s="41">
        <v>0</v>
      </c>
      <c r="I270" s="25">
        <f>VLOOKUP(B270,RPT_LNS_LUONG_CHE_DO!$B$5:$CJ$476,68,FALSE)*(DM_TI_LE!$C$25-100%)</f>
        <v>0</v>
      </c>
      <c r="J270" s="25">
        <f>VLOOKUP(B270,GD_CHUNG!$B$5:$L$912,10,FALSE)*DM_TI_LE!$F$21</f>
        <v>9000000</v>
      </c>
      <c r="K270" s="25">
        <f>VLOOKUP(B270,GD_CHUNG!$B$5:$L$912,11,FALSE)*DM_TI_LE!$F$22</f>
        <v>7200000</v>
      </c>
      <c r="L270" s="137">
        <f>VLOOKUP(B270,RPT_BAO_HIEM!$B$5:$O$600,14,FALSE)</f>
        <v>437430</v>
      </c>
      <c r="M270" s="25">
        <f t="shared" si="0"/>
        <v>17160506.923076924</v>
      </c>
      <c r="N270" s="119">
        <f>VLOOKUP(B270,RPT_BAO_HIEM!$B$5:$O$956,14,FALSE)</f>
        <v>437430</v>
      </c>
    </row>
    <row r="271" spans="1:14" ht="14.25">
      <c r="A271" s="36">
        <v>268</v>
      </c>
      <c r="B271" s="38">
        <f>GD_LCD_HS_LNS!B271</f>
        <v>10712</v>
      </c>
      <c r="C271" s="38" t="str">
        <f>GD_LCD_HS_LNS!C271</f>
        <v>Phạm Đức Long</v>
      </c>
      <c r="D271" s="38" t="str">
        <f>GD_LCD_HS_LNS!D271</f>
        <v>NV Lái xe - VHTTB</v>
      </c>
      <c r="E271" s="115"/>
      <c r="F271" s="115"/>
      <c r="G271" s="119">
        <f>VLOOKUP(B271,RPT_TIEN_AN_TRUA!$B$5:$I$957,8,FALSE)</f>
        <v>680000</v>
      </c>
      <c r="H271" s="41">
        <v>0</v>
      </c>
      <c r="I271" s="25">
        <f>VLOOKUP(B271,RPT_LNS_LUONG_CHE_DO!$B$5:$CJ$476,68,FALSE)*(DM_TI_LE!$C$25-100%)</f>
        <v>0</v>
      </c>
      <c r="J271" s="25">
        <f>VLOOKUP(B271,GD_CHUNG!$B$5:$L$912,10,FALSE)*DM_TI_LE!$F$21</f>
        <v>9000000</v>
      </c>
      <c r="K271" s="25">
        <f>VLOOKUP(B271,GD_CHUNG!$B$5:$L$912,11,FALSE)*DM_TI_LE!$F$22</f>
        <v>3600000</v>
      </c>
      <c r="L271" s="137">
        <f>VLOOKUP(B271,RPT_BAO_HIEM!$B$5:$O$600,14,FALSE)</f>
        <v>437430</v>
      </c>
      <c r="M271" s="25">
        <f t="shared" si="0"/>
        <v>13717430</v>
      </c>
      <c r="N271" s="119">
        <f>VLOOKUP(B271,RPT_BAO_HIEM!$B$5:$O$956,14,FALSE)</f>
        <v>437430</v>
      </c>
    </row>
    <row r="272" spans="1:14" ht="14.25">
      <c r="A272" s="36">
        <v>269</v>
      </c>
      <c r="B272" s="38">
        <f>GD_LCD_HS_LNS!B272</f>
        <v>10713</v>
      </c>
      <c r="C272" s="38" t="str">
        <f>GD_LCD_HS_LNS!C272</f>
        <v>Trịnh Văn Mạnh</v>
      </c>
      <c r="D272" s="38" t="str">
        <f>GD_LCD_HS_LNS!D272</f>
        <v>NV Lái xe - VHTTB</v>
      </c>
      <c r="E272" s="115"/>
      <c r="F272" s="115"/>
      <c r="G272" s="119">
        <f>VLOOKUP(B272,RPT_TIEN_AN_TRUA!$B$5:$I$957,8,FALSE)</f>
        <v>680000</v>
      </c>
      <c r="H272" s="41">
        <v>0</v>
      </c>
      <c r="I272" s="25">
        <f>VLOOKUP(B272,RPT_LNS_LUONG_CHE_DO!$B$5:$CJ$476,68,FALSE)*(DM_TI_LE!$C$25-100%)</f>
        <v>0</v>
      </c>
      <c r="J272" s="25">
        <f>VLOOKUP(B272,GD_CHUNG!$B$5:$L$912,10,FALSE)*DM_TI_LE!$F$21</f>
        <v>9000000</v>
      </c>
      <c r="K272" s="25">
        <f>VLOOKUP(B272,GD_CHUNG!$B$5:$L$912,11,FALSE)*DM_TI_LE!$F$22</f>
        <v>3600000</v>
      </c>
      <c r="L272" s="137">
        <f>VLOOKUP(B272,RPT_BAO_HIEM!$B$5:$O$600,14,FALSE)</f>
        <v>437430</v>
      </c>
      <c r="M272" s="25">
        <f t="shared" si="0"/>
        <v>13717430</v>
      </c>
      <c r="N272" s="119">
        <f>VLOOKUP(B272,RPT_BAO_HIEM!$B$5:$O$956,14,FALSE)</f>
        <v>437430</v>
      </c>
    </row>
    <row r="273" spans="1:14" ht="14.25">
      <c r="A273" s="36">
        <v>270</v>
      </c>
      <c r="B273" s="38">
        <f>GD_LCD_HS_LNS!B273</f>
        <v>10714</v>
      </c>
      <c r="C273" s="38" t="str">
        <f>GD_LCD_HS_LNS!C273</f>
        <v>Phạm Văn Hải</v>
      </c>
      <c r="D273" s="38" t="str">
        <f>GD_LCD_HS_LNS!D273</f>
        <v>NV Lái xe - VHTTB</v>
      </c>
      <c r="E273" s="115"/>
      <c r="F273" s="115"/>
      <c r="G273" s="119">
        <f>VLOOKUP(B273,RPT_TIEN_AN_TRUA!$B$5:$I$957,8,FALSE)</f>
        <v>680000</v>
      </c>
      <c r="H273" s="41">
        <v>0</v>
      </c>
      <c r="I273" s="25">
        <f>VLOOKUP(B273,RPT_LNS_LUONG_CHE_DO!$B$5:$CJ$476,68,FALSE)*(DM_TI_LE!$C$25-100%)</f>
        <v>0</v>
      </c>
      <c r="J273" s="25">
        <f>VLOOKUP(B273,GD_CHUNG!$B$5:$L$912,10,FALSE)*DM_TI_LE!$F$21</f>
        <v>9000000</v>
      </c>
      <c r="K273" s="25">
        <f>VLOOKUP(B273,GD_CHUNG!$B$5:$L$912,11,FALSE)*DM_TI_LE!$F$22</f>
        <v>14400000</v>
      </c>
      <c r="L273" s="137">
        <f>VLOOKUP(B273,RPT_BAO_HIEM!$B$5:$O$600,14,FALSE)</f>
        <v>502530</v>
      </c>
      <c r="M273" s="25">
        <f t="shared" si="0"/>
        <v>24582530</v>
      </c>
      <c r="N273" s="119">
        <f>VLOOKUP(B273,RPT_BAO_HIEM!$B$5:$O$956,14,FALSE)</f>
        <v>502530</v>
      </c>
    </row>
    <row r="274" spans="1:14" ht="14.25">
      <c r="A274" s="36">
        <v>271</v>
      </c>
      <c r="B274" s="38">
        <f>GD_LCD_HS_LNS!B274</f>
        <v>10716</v>
      </c>
      <c r="C274" s="38" t="str">
        <f>GD_LCD_HS_LNS!C274</f>
        <v>Bùi Văn Thành</v>
      </c>
      <c r="D274" s="38" t="str">
        <f>GD_LCD_HS_LNS!D274</f>
        <v>NV Lái xe - VHTTB</v>
      </c>
      <c r="E274" s="115"/>
      <c r="F274" s="115"/>
      <c r="G274" s="119">
        <f>VLOOKUP(B274,RPT_TIEN_AN_TRUA!$B$5:$I$957,8,FALSE)</f>
        <v>680000</v>
      </c>
      <c r="H274" s="41">
        <v>0</v>
      </c>
      <c r="I274" s="25">
        <f>VLOOKUP(B274,RPT_LNS_LUONG_CHE_DO!$B$5:$CJ$476,68,FALSE)*(DM_TI_LE!$C$25-100%)</f>
        <v>0</v>
      </c>
      <c r="J274" s="25">
        <f>VLOOKUP(B274,GD_CHUNG!$B$5:$L$912,10,FALSE)*DM_TI_LE!$F$21</f>
        <v>9000000</v>
      </c>
      <c r="K274" s="25">
        <f>VLOOKUP(B274,GD_CHUNG!$B$5:$L$912,11,FALSE)*DM_TI_LE!$F$22</f>
        <v>7200000</v>
      </c>
      <c r="L274" s="137">
        <f>VLOOKUP(B274,RPT_BAO_HIEM!$B$5:$O$600,14,FALSE)</f>
        <v>437430</v>
      </c>
      <c r="M274" s="25">
        <f t="shared" si="0"/>
        <v>17317430</v>
      </c>
      <c r="N274" s="119">
        <f>VLOOKUP(B274,RPT_BAO_HIEM!$B$5:$O$956,14,FALSE)</f>
        <v>437430</v>
      </c>
    </row>
    <row r="275" spans="1:14" ht="14.25">
      <c r="A275" s="36">
        <v>272</v>
      </c>
      <c r="B275" s="38">
        <f>GD_LCD_HS_LNS!B275</f>
        <v>10717</v>
      </c>
      <c r="C275" s="38" t="str">
        <f>GD_LCD_HS_LNS!C275</f>
        <v>Bùi Chí Công</v>
      </c>
      <c r="D275" s="38" t="str">
        <f>GD_LCD_HS_LNS!D275</f>
        <v>NV Lái xe - VHTTB</v>
      </c>
      <c r="E275" s="115"/>
      <c r="F275" s="115"/>
      <c r="G275" s="119">
        <f>VLOOKUP(B275,RPT_TIEN_AN_TRUA!$B$5:$I$957,8,FALSE)</f>
        <v>680000</v>
      </c>
      <c r="H275" s="41">
        <v>0</v>
      </c>
      <c r="I275" s="25">
        <f>VLOOKUP(B275,RPT_LNS_LUONG_CHE_DO!$B$5:$CJ$476,68,FALSE)*(DM_TI_LE!$C$25-100%)</f>
        <v>0</v>
      </c>
      <c r="J275" s="25">
        <f>VLOOKUP(B275,GD_CHUNG!$B$5:$L$912,10,FALSE)*DM_TI_LE!$F$21</f>
        <v>9000000</v>
      </c>
      <c r="K275" s="25">
        <f>VLOOKUP(B275,GD_CHUNG!$B$5:$L$912,11,FALSE)*DM_TI_LE!$F$22</f>
        <v>0</v>
      </c>
      <c r="L275" s="137">
        <f>VLOOKUP(B275,RPT_BAO_HIEM!$B$5:$O$600,14,FALSE)</f>
        <v>437430</v>
      </c>
      <c r="M275" s="25">
        <f t="shared" si="0"/>
        <v>10117430</v>
      </c>
      <c r="N275" s="119">
        <f>VLOOKUP(B275,RPT_BAO_HIEM!$B$5:$O$956,14,FALSE)</f>
        <v>437430</v>
      </c>
    </row>
    <row r="276" spans="1:14" ht="14.25">
      <c r="A276" s="36">
        <v>273</v>
      </c>
      <c r="B276" s="38">
        <f>GD_LCD_HS_LNS!B276</f>
        <v>10718</v>
      </c>
      <c r="C276" s="38" t="str">
        <f>GD_LCD_HS_LNS!C276</f>
        <v>Nguyễn Văn Định</v>
      </c>
      <c r="D276" s="38" t="str">
        <f>GD_LCD_HS_LNS!D276</f>
        <v>NV Lái xe - VHTTB</v>
      </c>
      <c r="E276" s="115"/>
      <c r="F276" s="115"/>
      <c r="G276" s="119">
        <f>VLOOKUP(B276,RPT_TIEN_AN_TRUA!$B$5:$I$957,8,FALSE)</f>
        <v>627692.30769230775</v>
      </c>
      <c r="H276" s="41">
        <v>0</v>
      </c>
      <c r="I276" s="25">
        <f>VLOOKUP(B276,RPT_LNS_LUONG_CHE_DO!$B$5:$CJ$476,68,FALSE)*(DM_TI_LE!$C$25-100%)</f>
        <v>0</v>
      </c>
      <c r="J276" s="25">
        <f>VLOOKUP(B276,GD_CHUNG!$B$5:$L$912,10,FALSE)*DM_TI_LE!$F$21</f>
        <v>9000000</v>
      </c>
      <c r="K276" s="25">
        <f>VLOOKUP(B276,GD_CHUNG!$B$5:$L$912,11,FALSE)*DM_TI_LE!$F$22</f>
        <v>7200000</v>
      </c>
      <c r="L276" s="137">
        <f>VLOOKUP(B276,RPT_BAO_HIEM!$B$5:$O$600,14,FALSE)</f>
        <v>437430</v>
      </c>
      <c r="M276" s="25">
        <f t="shared" si="0"/>
        <v>17265122.307692308</v>
      </c>
      <c r="N276" s="119">
        <f>VLOOKUP(B276,RPT_BAO_HIEM!$B$5:$O$956,14,FALSE)</f>
        <v>437430</v>
      </c>
    </row>
    <row r="277" spans="1:14" ht="14.25">
      <c r="A277" s="36">
        <v>274</v>
      </c>
      <c r="B277" s="38">
        <f>GD_LCD_HS_LNS!B277</f>
        <v>10719</v>
      </c>
      <c r="C277" s="38" t="str">
        <f>GD_LCD_HS_LNS!C277</f>
        <v>Nguyễn Hải Anh</v>
      </c>
      <c r="D277" s="38" t="str">
        <f>GD_LCD_HS_LNS!D277</f>
        <v>NV Lái xe - VHTTB</v>
      </c>
      <c r="E277" s="115"/>
      <c r="F277" s="115"/>
      <c r="G277" s="119">
        <f>VLOOKUP(B277,RPT_TIEN_AN_TRUA!$B$5:$I$957,8,FALSE)</f>
        <v>549230.76923076925</v>
      </c>
      <c r="H277" s="41">
        <v>0</v>
      </c>
      <c r="I277" s="25">
        <f>VLOOKUP(B277,RPT_LNS_LUONG_CHE_DO!$B$5:$CJ$476,68,FALSE)*(DM_TI_LE!$C$25-100%)</f>
        <v>0</v>
      </c>
      <c r="J277" s="25">
        <f>VLOOKUP(B277,GD_CHUNG!$B$5:$L$912,10,FALSE)*DM_TI_LE!$F$21</f>
        <v>9000000</v>
      </c>
      <c r="K277" s="25">
        <f>VLOOKUP(B277,GD_CHUNG!$B$5:$L$912,11,FALSE)*DM_TI_LE!$F$22</f>
        <v>0</v>
      </c>
      <c r="L277" s="137">
        <f>VLOOKUP(B277,RPT_BAO_HIEM!$B$5:$O$600,14,FALSE)</f>
        <v>437430</v>
      </c>
      <c r="M277" s="25">
        <f t="shared" si="0"/>
        <v>9986660.7692307699</v>
      </c>
      <c r="N277" s="119">
        <f>VLOOKUP(B277,RPT_BAO_HIEM!$B$5:$O$956,14,FALSE)</f>
        <v>437430</v>
      </c>
    </row>
    <row r="278" spans="1:14" ht="14.25">
      <c r="A278" s="36">
        <v>275</v>
      </c>
      <c r="B278" s="38">
        <f>GD_LCD_HS_LNS!B278</f>
        <v>10720</v>
      </c>
      <c r="C278" s="38" t="str">
        <f>GD_LCD_HS_LNS!C278</f>
        <v>Bùi Kiên Trung</v>
      </c>
      <c r="D278" s="38" t="str">
        <f>GD_LCD_HS_LNS!D278</f>
        <v>NV Lái xe - VHTTB</v>
      </c>
      <c r="E278" s="115"/>
      <c r="F278" s="115"/>
      <c r="G278" s="119">
        <f>VLOOKUP(B278,RPT_TIEN_AN_TRUA!$B$5:$I$957,8,FALSE)</f>
        <v>680000</v>
      </c>
      <c r="H278" s="41">
        <v>0</v>
      </c>
      <c r="I278" s="25">
        <f>VLOOKUP(B278,RPT_LNS_LUONG_CHE_DO!$B$5:$CJ$476,68,FALSE)*(DM_TI_LE!$C$25-100%)</f>
        <v>0</v>
      </c>
      <c r="J278" s="25">
        <f>VLOOKUP(B278,GD_CHUNG!$B$5:$L$912,10,FALSE)*DM_TI_LE!$F$21</f>
        <v>9000000</v>
      </c>
      <c r="K278" s="25">
        <f>VLOOKUP(B278,GD_CHUNG!$B$5:$L$912,11,FALSE)*DM_TI_LE!$F$22</f>
        <v>10800000</v>
      </c>
      <c r="L278" s="137">
        <f>VLOOKUP(B278,RPT_BAO_HIEM!$B$5:$O$600,14,FALSE)</f>
        <v>437430</v>
      </c>
      <c r="M278" s="25">
        <f t="shared" si="0"/>
        <v>20917430</v>
      </c>
      <c r="N278" s="119">
        <f>VLOOKUP(B278,RPT_BAO_HIEM!$B$5:$O$956,14,FALSE)</f>
        <v>437430</v>
      </c>
    </row>
    <row r="279" spans="1:14" ht="14.25">
      <c r="A279" s="36">
        <v>276</v>
      </c>
      <c r="B279" s="38">
        <f>GD_LCD_HS_LNS!B279</f>
        <v>10721</v>
      </c>
      <c r="C279" s="38" t="str">
        <f>GD_LCD_HS_LNS!C279</f>
        <v>Vũ Quốc Cường</v>
      </c>
      <c r="D279" s="38" t="str">
        <f>GD_LCD_HS_LNS!D279</f>
        <v>NV Lái xe - VHTTB</v>
      </c>
      <c r="E279" s="115"/>
      <c r="F279" s="115"/>
      <c r="G279" s="119">
        <f>VLOOKUP(B279,RPT_TIEN_AN_TRUA!$B$5:$I$957,8,FALSE)</f>
        <v>680000</v>
      </c>
      <c r="H279" s="41">
        <v>0</v>
      </c>
      <c r="I279" s="25">
        <f>VLOOKUP(B279,RPT_LNS_LUONG_CHE_DO!$B$5:$CJ$476,68,FALSE)*(DM_TI_LE!$C$25-100%)</f>
        <v>0</v>
      </c>
      <c r="J279" s="25">
        <f>VLOOKUP(B279,GD_CHUNG!$B$5:$L$912,10,FALSE)*DM_TI_LE!$F$21</f>
        <v>9000000</v>
      </c>
      <c r="K279" s="25">
        <f>VLOOKUP(B279,GD_CHUNG!$B$5:$L$912,11,FALSE)*DM_TI_LE!$F$22</f>
        <v>0</v>
      </c>
      <c r="L279" s="137">
        <f>VLOOKUP(B279,RPT_BAO_HIEM!$B$5:$O$600,14,FALSE)</f>
        <v>516705</v>
      </c>
      <c r="M279" s="25">
        <f t="shared" si="0"/>
        <v>10196705</v>
      </c>
      <c r="N279" s="119">
        <f>VLOOKUP(B279,RPT_BAO_HIEM!$B$5:$O$956,14,FALSE)</f>
        <v>516705</v>
      </c>
    </row>
    <row r="280" spans="1:14" ht="14.25">
      <c r="A280" s="36">
        <v>277</v>
      </c>
      <c r="B280" s="38">
        <f>GD_LCD_HS_LNS!B280</f>
        <v>10722</v>
      </c>
      <c r="C280" s="38" t="str">
        <f>GD_LCD_HS_LNS!C280</f>
        <v>Vũ Văn Dương</v>
      </c>
      <c r="D280" s="38" t="str">
        <f>GD_LCD_HS_LNS!D280</f>
        <v>NV Lái xe - VHTTB</v>
      </c>
      <c r="E280" s="115"/>
      <c r="F280" s="115"/>
      <c r="G280" s="119">
        <f>VLOOKUP(B280,RPT_TIEN_AN_TRUA!$B$5:$I$957,8,FALSE)</f>
        <v>680000</v>
      </c>
      <c r="H280" s="41">
        <v>0</v>
      </c>
      <c r="I280" s="25">
        <f>VLOOKUP(B280,RPT_LNS_LUONG_CHE_DO!$B$5:$CJ$476,68,FALSE)*(DM_TI_LE!$C$25-100%)</f>
        <v>0</v>
      </c>
      <c r="J280" s="25">
        <f>VLOOKUP(B280,GD_CHUNG!$B$5:$L$912,10,FALSE)*DM_TI_LE!$F$21</f>
        <v>9000000</v>
      </c>
      <c r="K280" s="25">
        <f>VLOOKUP(B280,GD_CHUNG!$B$5:$L$912,11,FALSE)*DM_TI_LE!$F$22</f>
        <v>0</v>
      </c>
      <c r="L280" s="137">
        <f>VLOOKUP(B280,RPT_BAO_HIEM!$B$5:$O$600,14,FALSE)</f>
        <v>437430</v>
      </c>
      <c r="M280" s="25">
        <f t="shared" si="0"/>
        <v>10117430</v>
      </c>
      <c r="N280" s="119">
        <f>VLOOKUP(B280,RPT_BAO_HIEM!$B$5:$O$956,14,FALSE)</f>
        <v>437430</v>
      </c>
    </row>
    <row r="281" spans="1:14" ht="14.25">
      <c r="A281" s="36">
        <v>278</v>
      </c>
      <c r="B281" s="38">
        <f>GD_LCD_HS_LNS!B281</f>
        <v>10723</v>
      </c>
      <c r="C281" s="38" t="str">
        <f>GD_LCD_HS_LNS!C281</f>
        <v>Vũ Văn Thái</v>
      </c>
      <c r="D281" s="38" t="str">
        <f>GD_LCD_HS_LNS!D281</f>
        <v>NV Lái xe - VHTTB</v>
      </c>
      <c r="E281" s="115"/>
      <c r="F281" s="115"/>
      <c r="G281" s="119">
        <f>VLOOKUP(B281,RPT_TIEN_AN_TRUA!$B$5:$I$957,8,FALSE)</f>
        <v>680000</v>
      </c>
      <c r="H281" s="41">
        <v>0</v>
      </c>
      <c r="I281" s="25">
        <f>VLOOKUP(B281,RPT_LNS_LUONG_CHE_DO!$B$5:$CJ$476,68,FALSE)*(DM_TI_LE!$C$25-100%)</f>
        <v>0</v>
      </c>
      <c r="J281" s="25">
        <f>VLOOKUP(B281,GD_CHUNG!$B$5:$L$912,10,FALSE)*DM_TI_LE!$F$21</f>
        <v>9000000</v>
      </c>
      <c r="K281" s="25">
        <f>VLOOKUP(B281,GD_CHUNG!$B$5:$L$912,11,FALSE)*DM_TI_LE!$F$22</f>
        <v>10800000</v>
      </c>
      <c r="L281" s="137">
        <f>VLOOKUP(B281,RPT_BAO_HIEM!$B$5:$O$600,14,FALSE)</f>
        <v>437430</v>
      </c>
      <c r="M281" s="25">
        <f t="shared" si="0"/>
        <v>20917430</v>
      </c>
      <c r="N281" s="119">
        <f>VLOOKUP(B281,RPT_BAO_HIEM!$B$5:$O$956,14,FALSE)</f>
        <v>437430</v>
      </c>
    </row>
    <row r="282" spans="1:14" ht="14.25">
      <c r="A282" s="36">
        <v>279</v>
      </c>
      <c r="B282" s="38">
        <f>GD_LCD_HS_LNS!B282</f>
        <v>10725</v>
      </c>
      <c r="C282" s="38" t="str">
        <f>GD_LCD_HS_LNS!C282</f>
        <v>Phạm Quang Sơn</v>
      </c>
      <c r="D282" s="38" t="str">
        <f>GD_LCD_HS_LNS!D282</f>
        <v>NV Lái xe - VHTTB</v>
      </c>
      <c r="E282" s="115"/>
      <c r="F282" s="115"/>
      <c r="G282" s="119">
        <f>VLOOKUP(B282,RPT_TIEN_AN_TRUA!$B$5:$I$957,8,FALSE)</f>
        <v>680000</v>
      </c>
      <c r="H282" s="41">
        <v>0</v>
      </c>
      <c r="I282" s="25">
        <f>VLOOKUP(B282,RPT_LNS_LUONG_CHE_DO!$B$5:$CJ$476,68,FALSE)*(DM_TI_LE!$C$25-100%)</f>
        <v>0</v>
      </c>
      <c r="J282" s="25">
        <f>VLOOKUP(B282,GD_CHUNG!$B$5:$L$912,10,FALSE)*DM_TI_LE!$F$21</f>
        <v>9000000</v>
      </c>
      <c r="K282" s="25">
        <f>VLOOKUP(B282,GD_CHUNG!$B$5:$L$912,11,FALSE)*DM_TI_LE!$F$22</f>
        <v>10800000</v>
      </c>
      <c r="L282" s="137">
        <f>VLOOKUP(B282,RPT_BAO_HIEM!$B$5:$O$600,14,FALSE)</f>
        <v>516705</v>
      </c>
      <c r="M282" s="25">
        <f t="shared" si="0"/>
        <v>20996705</v>
      </c>
      <c r="N282" s="119">
        <f>VLOOKUP(B282,RPT_BAO_HIEM!$B$5:$O$956,14,FALSE)</f>
        <v>516705</v>
      </c>
    </row>
    <row r="283" spans="1:14" ht="14.25">
      <c r="A283" s="36">
        <v>280</v>
      </c>
      <c r="B283" s="38">
        <f>GD_LCD_HS_LNS!B283</f>
        <v>10726</v>
      </c>
      <c r="C283" s="38" t="str">
        <f>GD_LCD_HS_LNS!C283</f>
        <v>Vũ Mạnh Hùng</v>
      </c>
      <c r="D283" s="38" t="str">
        <f>GD_LCD_HS_LNS!D283</f>
        <v>NV Lái xe - VHTTB</v>
      </c>
      <c r="E283" s="115"/>
      <c r="F283" s="115"/>
      <c r="G283" s="119">
        <f>VLOOKUP(B283,RPT_TIEN_AN_TRUA!$B$5:$I$957,8,FALSE)</f>
        <v>680000</v>
      </c>
      <c r="H283" s="41">
        <v>0</v>
      </c>
      <c r="I283" s="25">
        <f>VLOOKUP(B283,RPT_LNS_LUONG_CHE_DO!$B$5:$CJ$476,68,FALSE)*(DM_TI_LE!$C$25-100%)</f>
        <v>0</v>
      </c>
      <c r="J283" s="25">
        <f>VLOOKUP(B283,GD_CHUNG!$B$5:$L$912,10,FALSE)*DM_TI_LE!$F$21</f>
        <v>9000000</v>
      </c>
      <c r="K283" s="25">
        <f>VLOOKUP(B283,GD_CHUNG!$B$5:$L$912,11,FALSE)*DM_TI_LE!$F$22</f>
        <v>7200000</v>
      </c>
      <c r="L283" s="137">
        <f>VLOOKUP(B283,RPT_BAO_HIEM!$B$5:$O$600,14,FALSE)</f>
        <v>437430</v>
      </c>
      <c r="M283" s="25">
        <f t="shared" si="0"/>
        <v>17317430</v>
      </c>
      <c r="N283" s="119">
        <f>VLOOKUP(B283,RPT_BAO_HIEM!$B$5:$O$956,14,FALSE)</f>
        <v>437430</v>
      </c>
    </row>
    <row r="284" spans="1:14" ht="14.25">
      <c r="A284" s="36">
        <v>281</v>
      </c>
      <c r="B284" s="38">
        <f>GD_LCD_HS_LNS!B284</f>
        <v>10727</v>
      </c>
      <c r="C284" s="38" t="str">
        <f>GD_LCD_HS_LNS!C284</f>
        <v>Trần Mạnh Hùng</v>
      </c>
      <c r="D284" s="38" t="str">
        <f>GD_LCD_HS_LNS!D284</f>
        <v>NV Lái xe - VHTTB</v>
      </c>
      <c r="E284" s="115"/>
      <c r="F284" s="115"/>
      <c r="G284" s="119">
        <f>VLOOKUP(B284,RPT_TIEN_AN_TRUA!$B$5:$I$957,8,FALSE)</f>
        <v>680000</v>
      </c>
      <c r="H284" s="41">
        <v>0</v>
      </c>
      <c r="I284" s="25">
        <f>VLOOKUP(B284,RPT_LNS_LUONG_CHE_DO!$B$5:$CJ$476,68,FALSE)*(DM_TI_LE!$C$25-100%)</f>
        <v>0</v>
      </c>
      <c r="J284" s="25">
        <f>VLOOKUP(B284,GD_CHUNG!$B$5:$L$912,10,FALSE)*DM_TI_LE!$F$21</f>
        <v>9000000</v>
      </c>
      <c r="K284" s="25">
        <f>VLOOKUP(B284,GD_CHUNG!$B$5:$L$912,11,FALSE)*DM_TI_LE!$F$22</f>
        <v>3600000</v>
      </c>
      <c r="L284" s="137">
        <f>VLOOKUP(B284,RPT_BAO_HIEM!$B$5:$O$600,14,FALSE)</f>
        <v>437430</v>
      </c>
      <c r="M284" s="25">
        <f t="shared" si="0"/>
        <v>13717430</v>
      </c>
      <c r="N284" s="119">
        <f>VLOOKUP(B284,RPT_BAO_HIEM!$B$5:$O$956,14,FALSE)</f>
        <v>437430</v>
      </c>
    </row>
    <row r="285" spans="1:14" ht="14.25">
      <c r="A285" s="36">
        <v>282</v>
      </c>
      <c r="B285" s="38">
        <f>GD_LCD_HS_LNS!B285</f>
        <v>10728</v>
      </c>
      <c r="C285" s="38" t="str">
        <f>GD_LCD_HS_LNS!C285</f>
        <v>Nguyễn Mạnh Hùng</v>
      </c>
      <c r="D285" s="38" t="str">
        <f>GD_LCD_HS_LNS!D285</f>
        <v>NV Lái xe - VHTTB</v>
      </c>
      <c r="E285" s="115"/>
      <c r="F285" s="115"/>
      <c r="G285" s="119">
        <f>VLOOKUP(B285,RPT_TIEN_AN_TRUA!$B$5:$I$957,8,FALSE)</f>
        <v>470769.23076923075</v>
      </c>
      <c r="H285" s="41">
        <v>0</v>
      </c>
      <c r="I285" s="25">
        <f>VLOOKUP(B285,RPT_LNS_LUONG_CHE_DO!$B$5:$CJ$476,68,FALSE)*(DM_TI_LE!$C$25-100%)</f>
        <v>0</v>
      </c>
      <c r="J285" s="25">
        <f>VLOOKUP(B285,GD_CHUNG!$B$5:$L$912,10,FALSE)*DM_TI_LE!$F$21</f>
        <v>9000000</v>
      </c>
      <c r="K285" s="25">
        <f>VLOOKUP(B285,GD_CHUNG!$B$5:$L$912,11,FALSE)*DM_TI_LE!$F$22</f>
        <v>7200000</v>
      </c>
      <c r="L285" s="137">
        <f>VLOOKUP(B285,RPT_BAO_HIEM!$B$5:$O$600,14,FALSE)</f>
        <v>437430</v>
      </c>
      <c r="M285" s="25">
        <f t="shared" si="0"/>
        <v>17108199.230769232</v>
      </c>
      <c r="N285" s="119">
        <f>VLOOKUP(B285,RPT_BAO_HIEM!$B$5:$O$956,14,FALSE)</f>
        <v>437430</v>
      </c>
    </row>
    <row r="286" spans="1:14" ht="14.25">
      <c r="A286" s="36">
        <v>283</v>
      </c>
      <c r="B286" s="38">
        <f>GD_LCD_HS_LNS!B286</f>
        <v>10729</v>
      </c>
      <c r="C286" s="38" t="str">
        <f>GD_LCD_HS_LNS!C286</f>
        <v>Nguyễn Thanh Quyết</v>
      </c>
      <c r="D286" s="38" t="str">
        <f>GD_LCD_HS_LNS!D286</f>
        <v>NV Lái xe - VHTTB</v>
      </c>
      <c r="E286" s="115"/>
      <c r="F286" s="115"/>
      <c r="G286" s="119">
        <f>VLOOKUP(B286,RPT_TIEN_AN_TRUA!$B$5:$I$957,8,FALSE)</f>
        <v>680000</v>
      </c>
      <c r="H286" s="41">
        <v>0</v>
      </c>
      <c r="I286" s="25">
        <f>VLOOKUP(B286,RPT_LNS_LUONG_CHE_DO!$B$5:$CJ$476,68,FALSE)*(DM_TI_LE!$C$25-100%)</f>
        <v>0</v>
      </c>
      <c r="J286" s="25">
        <f>VLOOKUP(B286,GD_CHUNG!$B$5:$L$912,10,FALSE)*DM_TI_LE!$F$21</f>
        <v>9000000</v>
      </c>
      <c r="K286" s="25">
        <f>VLOOKUP(B286,GD_CHUNG!$B$5:$L$912,11,FALSE)*DM_TI_LE!$F$22</f>
        <v>3600000</v>
      </c>
      <c r="L286" s="137">
        <f>VLOOKUP(B286,RPT_BAO_HIEM!$B$5:$O$600,14,FALSE)</f>
        <v>437430</v>
      </c>
      <c r="M286" s="25">
        <f t="shared" si="0"/>
        <v>13717430</v>
      </c>
      <c r="N286" s="119">
        <f>VLOOKUP(B286,RPT_BAO_HIEM!$B$5:$O$956,14,FALSE)</f>
        <v>437430</v>
      </c>
    </row>
    <row r="287" spans="1:14" ht="14.25">
      <c r="A287" s="36">
        <v>284</v>
      </c>
      <c r="B287" s="38">
        <f>GD_LCD_HS_LNS!B287</f>
        <v>10730</v>
      </c>
      <c r="C287" s="38" t="str">
        <f>GD_LCD_HS_LNS!C287</f>
        <v>Nguyễn Thanh Bình</v>
      </c>
      <c r="D287" s="38" t="str">
        <f>GD_LCD_HS_LNS!D287</f>
        <v>NV Lái xe - VHTTB</v>
      </c>
      <c r="E287" s="115"/>
      <c r="F287" s="115"/>
      <c r="G287" s="119">
        <f>VLOOKUP(B287,RPT_TIEN_AN_TRUA!$B$5:$I$957,8,FALSE)</f>
        <v>418461.5384615385</v>
      </c>
      <c r="H287" s="41">
        <v>0</v>
      </c>
      <c r="I287" s="25">
        <f>VLOOKUP(B287,RPT_LNS_LUONG_CHE_DO!$B$5:$CJ$476,68,FALSE)*(DM_TI_LE!$C$25-100%)</f>
        <v>0</v>
      </c>
      <c r="J287" s="25">
        <f>VLOOKUP(B287,GD_CHUNG!$B$5:$L$912,10,FALSE)*DM_TI_LE!$F$21</f>
        <v>9000000</v>
      </c>
      <c r="K287" s="25">
        <f>VLOOKUP(B287,GD_CHUNG!$B$5:$L$912,11,FALSE)*DM_TI_LE!$F$22</f>
        <v>7200000</v>
      </c>
      <c r="L287" s="137">
        <f>VLOOKUP(B287,RPT_BAO_HIEM!$B$5:$O$600,14,FALSE)</f>
        <v>437430</v>
      </c>
      <c r="M287" s="25">
        <f t="shared" si="0"/>
        <v>17055891.538461536</v>
      </c>
      <c r="N287" s="119">
        <f>VLOOKUP(B287,RPT_BAO_HIEM!$B$5:$O$956,14,FALSE)</f>
        <v>437430</v>
      </c>
    </row>
    <row r="288" spans="1:14" ht="14.25">
      <c r="A288" s="36">
        <v>285</v>
      </c>
      <c r="B288" s="38">
        <f>GD_LCD_HS_LNS!B288</f>
        <v>10731</v>
      </c>
      <c r="C288" s="38" t="str">
        <f>GD_LCD_HS_LNS!C288</f>
        <v>Vũ Tiến Lịch</v>
      </c>
      <c r="D288" s="38" t="str">
        <f>GD_LCD_HS_LNS!D288</f>
        <v>NV Lái xe - VHTTB</v>
      </c>
      <c r="E288" s="115"/>
      <c r="F288" s="115"/>
      <c r="G288" s="119">
        <f>VLOOKUP(B288,RPT_TIEN_AN_TRUA!$B$5:$I$957,8,FALSE)</f>
        <v>680000</v>
      </c>
      <c r="H288" s="41">
        <v>0</v>
      </c>
      <c r="I288" s="25">
        <f>VLOOKUP(B288,RPT_LNS_LUONG_CHE_DO!$B$5:$CJ$476,68,FALSE)*(DM_TI_LE!$C$25-100%)</f>
        <v>0</v>
      </c>
      <c r="J288" s="25">
        <f>VLOOKUP(B288,GD_CHUNG!$B$5:$L$912,10,FALSE)*DM_TI_LE!$F$21</f>
        <v>9000000</v>
      </c>
      <c r="K288" s="25">
        <f>VLOOKUP(B288,GD_CHUNG!$B$5:$L$912,11,FALSE)*DM_TI_LE!$F$22</f>
        <v>7200000</v>
      </c>
      <c r="L288" s="137">
        <f>VLOOKUP(B288,RPT_BAO_HIEM!$B$5:$O$600,14,FALSE)</f>
        <v>516705</v>
      </c>
      <c r="M288" s="25">
        <f t="shared" si="0"/>
        <v>17396705</v>
      </c>
      <c r="N288" s="119">
        <f>VLOOKUP(B288,RPT_BAO_HIEM!$B$5:$O$956,14,FALSE)</f>
        <v>516705</v>
      </c>
    </row>
    <row r="289" spans="1:14" ht="14.25">
      <c r="A289" s="36">
        <v>286</v>
      </c>
      <c r="B289" s="38">
        <f>GD_LCD_HS_LNS!B289</f>
        <v>10732</v>
      </c>
      <c r="C289" s="38" t="str">
        <f>GD_LCD_HS_LNS!C289</f>
        <v>Nguyễn Xuân Hợi</v>
      </c>
      <c r="D289" s="38" t="str">
        <f>GD_LCD_HS_LNS!D289</f>
        <v>NV Lái xe - VHTTB</v>
      </c>
      <c r="E289" s="115"/>
      <c r="F289" s="115"/>
      <c r="G289" s="119">
        <f>VLOOKUP(B289,RPT_TIEN_AN_TRUA!$B$5:$I$957,8,FALSE)</f>
        <v>680000</v>
      </c>
      <c r="H289" s="41">
        <v>0</v>
      </c>
      <c r="I289" s="25">
        <f>VLOOKUP(B289,RPT_LNS_LUONG_CHE_DO!$B$5:$CJ$476,68,FALSE)*(DM_TI_LE!$C$25-100%)</f>
        <v>0</v>
      </c>
      <c r="J289" s="25">
        <f>VLOOKUP(B289,GD_CHUNG!$B$5:$L$912,10,FALSE)*DM_TI_LE!$F$21</f>
        <v>9000000</v>
      </c>
      <c r="K289" s="25">
        <f>VLOOKUP(B289,GD_CHUNG!$B$5:$L$912,11,FALSE)*DM_TI_LE!$F$22</f>
        <v>7200000</v>
      </c>
      <c r="L289" s="137">
        <f>VLOOKUP(B289,RPT_BAO_HIEM!$B$5:$O$600,14,FALSE)</f>
        <v>516705</v>
      </c>
      <c r="M289" s="25">
        <f t="shared" si="0"/>
        <v>17396705</v>
      </c>
      <c r="N289" s="119">
        <f>VLOOKUP(B289,RPT_BAO_HIEM!$B$5:$O$956,14,FALSE)</f>
        <v>516705</v>
      </c>
    </row>
    <row r="290" spans="1:14" ht="14.25">
      <c r="A290" s="36">
        <v>287</v>
      </c>
      <c r="B290" s="38">
        <f>GD_LCD_HS_LNS!B290</f>
        <v>10733</v>
      </c>
      <c r="C290" s="38" t="str">
        <f>GD_LCD_HS_LNS!C290</f>
        <v>Nguyễn Văn Sơn</v>
      </c>
      <c r="D290" s="38" t="str">
        <f>GD_LCD_HS_LNS!D290</f>
        <v>NV Lái xe - VHTTB</v>
      </c>
      <c r="E290" s="115"/>
      <c r="F290" s="115"/>
      <c r="G290" s="119">
        <f>VLOOKUP(B290,RPT_TIEN_AN_TRUA!$B$5:$I$957,8,FALSE)</f>
        <v>680000</v>
      </c>
      <c r="H290" s="41">
        <v>0</v>
      </c>
      <c r="I290" s="25">
        <f>VLOOKUP(B290,RPT_LNS_LUONG_CHE_DO!$B$5:$CJ$476,68,FALSE)*(DM_TI_LE!$C$25-100%)</f>
        <v>0</v>
      </c>
      <c r="J290" s="25">
        <f>VLOOKUP(B290,GD_CHUNG!$B$5:$L$912,10,FALSE)*DM_TI_LE!$F$21</f>
        <v>9000000</v>
      </c>
      <c r="K290" s="25">
        <f>VLOOKUP(B290,GD_CHUNG!$B$5:$L$912,11,FALSE)*DM_TI_LE!$F$22</f>
        <v>7200000</v>
      </c>
      <c r="L290" s="137">
        <f>VLOOKUP(B290,RPT_BAO_HIEM!$B$5:$O$600,14,FALSE)</f>
        <v>516705</v>
      </c>
      <c r="M290" s="25">
        <f t="shared" si="0"/>
        <v>17396705</v>
      </c>
      <c r="N290" s="119">
        <f>VLOOKUP(B290,RPT_BAO_HIEM!$B$5:$O$956,14,FALSE)</f>
        <v>516705</v>
      </c>
    </row>
    <row r="291" spans="1:14" ht="14.25">
      <c r="A291" s="36">
        <v>288</v>
      </c>
      <c r="B291" s="38">
        <f>GD_LCD_HS_LNS!B291</f>
        <v>11132</v>
      </c>
      <c r="C291" s="38" t="str">
        <f>GD_LCD_HS_LNS!C291</f>
        <v>Nguyễn Hữu Chức</v>
      </c>
      <c r="D291" s="38" t="str">
        <f>GD_LCD_HS_LNS!D291</f>
        <v>NV Lái xe - VHTTB</v>
      </c>
      <c r="E291" s="115"/>
      <c r="F291" s="115"/>
      <c r="G291" s="119">
        <f>VLOOKUP(B291,RPT_TIEN_AN_TRUA!$B$5:$I$957,8,FALSE)</f>
        <v>680000</v>
      </c>
      <c r="H291" s="41">
        <v>0</v>
      </c>
      <c r="I291" s="25">
        <f>VLOOKUP(B291,RPT_LNS_LUONG_CHE_DO!$B$5:$CJ$476,68,FALSE)*(DM_TI_LE!$C$25-100%)</f>
        <v>0</v>
      </c>
      <c r="J291" s="25">
        <f>VLOOKUP(B291,GD_CHUNG!$B$5:$L$912,10,FALSE)*DM_TI_LE!$F$21</f>
        <v>9000000</v>
      </c>
      <c r="K291" s="25">
        <f>VLOOKUP(B291,GD_CHUNG!$B$5:$L$912,11,FALSE)*DM_TI_LE!$F$22</f>
        <v>3600000</v>
      </c>
      <c r="L291" s="137">
        <f>VLOOKUP(B291,RPT_BAO_HIEM!$B$5:$O$600,14,FALSE)</f>
        <v>516705</v>
      </c>
      <c r="M291" s="25">
        <f t="shared" si="0"/>
        <v>13796705</v>
      </c>
      <c r="N291" s="119">
        <f>VLOOKUP(B291,RPT_BAO_HIEM!$B$5:$O$956,14,FALSE)</f>
        <v>516705</v>
      </c>
    </row>
    <row r="292" spans="1:14" ht="14.25">
      <c r="A292" s="36">
        <v>289</v>
      </c>
      <c r="B292" s="38">
        <f>GD_LCD_HS_LNS!B292</f>
        <v>11133</v>
      </c>
      <c r="C292" s="38" t="str">
        <f>GD_LCD_HS_LNS!C292</f>
        <v>Phù Định</v>
      </c>
      <c r="D292" s="38" t="str">
        <f>GD_LCD_HS_LNS!D292</f>
        <v>NV Lái xe - VHTTB</v>
      </c>
      <c r="E292" s="115"/>
      <c r="F292" s="115"/>
      <c r="G292" s="119">
        <f>VLOOKUP(B292,RPT_TIEN_AN_TRUA!$B$5:$I$957,8,FALSE)</f>
        <v>680000</v>
      </c>
      <c r="H292" s="41">
        <v>0</v>
      </c>
      <c r="I292" s="25">
        <f>VLOOKUP(B292,RPT_LNS_LUONG_CHE_DO!$B$5:$CJ$476,68,FALSE)*(DM_TI_LE!$C$25-100%)</f>
        <v>0</v>
      </c>
      <c r="J292" s="25">
        <f>VLOOKUP(B292,GD_CHUNG!$B$5:$L$912,10,FALSE)*DM_TI_LE!$F$21</f>
        <v>9000000</v>
      </c>
      <c r="K292" s="25">
        <f>VLOOKUP(B292,GD_CHUNG!$B$5:$L$912,11,FALSE)*DM_TI_LE!$F$22</f>
        <v>3600000</v>
      </c>
      <c r="L292" s="137">
        <f>VLOOKUP(B292,RPT_BAO_HIEM!$B$5:$O$600,14,FALSE)</f>
        <v>516705</v>
      </c>
      <c r="M292" s="25">
        <f t="shared" si="0"/>
        <v>13796705</v>
      </c>
      <c r="N292" s="119">
        <f>VLOOKUP(B292,RPT_BAO_HIEM!$B$5:$O$956,14,FALSE)</f>
        <v>516705</v>
      </c>
    </row>
    <row r="293" spans="1:14" ht="14.25">
      <c r="A293" s="36">
        <v>290</v>
      </c>
      <c r="B293" s="38">
        <f>GD_LCD_HS_LNS!B293</f>
        <v>11134</v>
      </c>
      <c r="C293" s="38" t="str">
        <f>GD_LCD_HS_LNS!C293</f>
        <v>Hồ Ngọc Hà</v>
      </c>
      <c r="D293" s="38" t="str">
        <f>GD_LCD_HS_LNS!D293</f>
        <v>NV Lái xe - VHTTB</v>
      </c>
      <c r="E293" s="115"/>
      <c r="F293" s="115"/>
      <c r="G293" s="119">
        <f>VLOOKUP(B293,RPT_TIEN_AN_TRUA!$B$5:$I$957,8,FALSE)</f>
        <v>680000</v>
      </c>
      <c r="H293" s="41">
        <v>0</v>
      </c>
      <c r="I293" s="25">
        <f>VLOOKUP(B293,RPT_LNS_LUONG_CHE_DO!$B$5:$CJ$476,68,FALSE)*(DM_TI_LE!$C$25-100%)</f>
        <v>0</v>
      </c>
      <c r="J293" s="25">
        <f>VLOOKUP(B293,GD_CHUNG!$B$5:$L$912,10,FALSE)*DM_TI_LE!$F$21</f>
        <v>9000000</v>
      </c>
      <c r="K293" s="25">
        <f>VLOOKUP(B293,GD_CHUNG!$B$5:$L$912,11,FALSE)*DM_TI_LE!$F$22</f>
        <v>7200000</v>
      </c>
      <c r="L293" s="137">
        <f>VLOOKUP(B293,RPT_BAO_HIEM!$B$5:$O$600,14,FALSE)</f>
        <v>516705</v>
      </c>
      <c r="M293" s="25">
        <f t="shared" si="0"/>
        <v>17396705</v>
      </c>
      <c r="N293" s="119">
        <f>VLOOKUP(B293,RPT_BAO_HIEM!$B$5:$O$956,14,FALSE)</f>
        <v>516705</v>
      </c>
    </row>
    <row r="294" spans="1:14" ht="14.25">
      <c r="A294" s="36">
        <v>291</v>
      </c>
      <c r="B294" s="38">
        <f>GD_LCD_HS_LNS!B294</f>
        <v>11135</v>
      </c>
      <c r="C294" s="38" t="str">
        <f>GD_LCD_HS_LNS!C294</f>
        <v>Nguyễn Đắc Thanh</v>
      </c>
      <c r="D294" s="38" t="str">
        <f>GD_LCD_HS_LNS!D294</f>
        <v>NV Lái xe - VHTTB</v>
      </c>
      <c r="E294" s="115"/>
      <c r="F294" s="115"/>
      <c r="G294" s="119">
        <f>VLOOKUP(B294,RPT_TIEN_AN_TRUA!$B$5:$I$957,8,FALSE)</f>
        <v>680000</v>
      </c>
      <c r="H294" s="41">
        <v>0</v>
      </c>
      <c r="I294" s="25">
        <f>VLOOKUP(B294,RPT_LNS_LUONG_CHE_DO!$B$5:$CJ$476,68,FALSE)*(DM_TI_LE!$C$25-100%)</f>
        <v>0</v>
      </c>
      <c r="J294" s="25">
        <f>VLOOKUP(B294,GD_CHUNG!$B$5:$L$912,10,FALSE)*DM_TI_LE!$F$21</f>
        <v>9000000</v>
      </c>
      <c r="K294" s="25">
        <f>VLOOKUP(B294,GD_CHUNG!$B$5:$L$912,11,FALSE)*DM_TI_LE!$F$22</f>
        <v>7200000</v>
      </c>
      <c r="L294" s="137">
        <f>VLOOKUP(B294,RPT_BAO_HIEM!$B$5:$O$600,14,FALSE)</f>
        <v>516705</v>
      </c>
      <c r="M294" s="25">
        <f t="shared" si="0"/>
        <v>17396705</v>
      </c>
      <c r="N294" s="119">
        <f>VLOOKUP(B294,RPT_BAO_HIEM!$B$5:$O$956,14,FALSE)</f>
        <v>516705</v>
      </c>
    </row>
    <row r="295" spans="1:14" ht="14.25">
      <c r="A295" s="36">
        <v>292</v>
      </c>
      <c r="B295" s="38">
        <f>GD_LCD_HS_LNS!B295</f>
        <v>11136</v>
      </c>
      <c r="C295" s="38" t="str">
        <f>GD_LCD_HS_LNS!C295</f>
        <v>Nguyễn Huy Dũng</v>
      </c>
      <c r="D295" s="38" t="str">
        <f>GD_LCD_HS_LNS!D295</f>
        <v>NV Lái xe - VHTTB</v>
      </c>
      <c r="E295" s="115"/>
      <c r="F295" s="115"/>
      <c r="G295" s="119">
        <f>VLOOKUP(B295,RPT_TIEN_AN_TRUA!$B$5:$I$957,8,FALSE)</f>
        <v>680000</v>
      </c>
      <c r="H295" s="41">
        <v>0</v>
      </c>
      <c r="I295" s="25">
        <f>VLOOKUP(B295,RPT_LNS_LUONG_CHE_DO!$B$5:$CJ$476,68,FALSE)*(DM_TI_LE!$C$25-100%)</f>
        <v>0</v>
      </c>
      <c r="J295" s="25">
        <f>VLOOKUP(B295,GD_CHUNG!$B$5:$L$912,10,FALSE)*DM_TI_LE!$F$21</f>
        <v>9000000</v>
      </c>
      <c r="K295" s="25">
        <f>VLOOKUP(B295,GD_CHUNG!$B$5:$L$912,11,FALSE)*DM_TI_LE!$F$22</f>
        <v>0</v>
      </c>
      <c r="L295" s="137">
        <f>VLOOKUP(B295,RPT_BAO_HIEM!$B$5:$O$600,14,FALSE)</f>
        <v>437430</v>
      </c>
      <c r="M295" s="25">
        <f t="shared" si="0"/>
        <v>10117430</v>
      </c>
      <c r="N295" s="119">
        <f>VLOOKUP(B295,RPT_BAO_HIEM!$B$5:$O$956,14,FALSE)</f>
        <v>437430</v>
      </c>
    </row>
    <row r="296" spans="1:14" ht="14.25">
      <c r="A296" s="36">
        <v>293</v>
      </c>
      <c r="B296" s="38">
        <f>GD_LCD_HS_LNS!B296</f>
        <v>11137</v>
      </c>
      <c r="C296" s="38" t="str">
        <f>GD_LCD_HS_LNS!C296</f>
        <v>Nguyễn Văn Phong</v>
      </c>
      <c r="D296" s="38" t="str">
        <f>GD_LCD_HS_LNS!D296</f>
        <v>NV Lái xe - VHTTB</v>
      </c>
      <c r="E296" s="115"/>
      <c r="F296" s="115"/>
      <c r="G296" s="119">
        <f>VLOOKUP(B296,RPT_TIEN_AN_TRUA!$B$5:$I$957,8,FALSE)</f>
        <v>680000</v>
      </c>
      <c r="H296" s="41">
        <v>0</v>
      </c>
      <c r="I296" s="25">
        <f>VLOOKUP(B296,RPT_LNS_LUONG_CHE_DO!$B$5:$CJ$476,68,FALSE)*(DM_TI_LE!$C$25-100%)</f>
        <v>0</v>
      </c>
      <c r="J296" s="25">
        <f>VLOOKUP(B296,GD_CHUNG!$B$5:$L$912,10,FALSE)*DM_TI_LE!$F$21</f>
        <v>9000000</v>
      </c>
      <c r="K296" s="25">
        <f>VLOOKUP(B296,GD_CHUNG!$B$5:$L$912,11,FALSE)*DM_TI_LE!$F$22</f>
        <v>0</v>
      </c>
      <c r="L296" s="137">
        <f>VLOOKUP(B296,RPT_BAO_HIEM!$B$5:$O$600,14,FALSE)</f>
        <v>437430</v>
      </c>
      <c r="M296" s="25">
        <f t="shared" si="0"/>
        <v>10117430</v>
      </c>
      <c r="N296" s="119">
        <f>VLOOKUP(B296,RPT_BAO_HIEM!$B$5:$O$956,14,FALSE)</f>
        <v>437430</v>
      </c>
    </row>
    <row r="297" spans="1:14" ht="14.25">
      <c r="A297" s="36">
        <v>294</v>
      </c>
      <c r="B297" s="38">
        <f>GD_LCD_HS_LNS!B297</f>
        <v>11138</v>
      </c>
      <c r="C297" s="38" t="str">
        <f>GD_LCD_HS_LNS!C297</f>
        <v>Phạm Việt Tùng</v>
      </c>
      <c r="D297" s="38" t="str">
        <f>GD_LCD_HS_LNS!D297</f>
        <v>NV Lái xe - VHTTB</v>
      </c>
      <c r="E297" s="115"/>
      <c r="F297" s="115"/>
      <c r="G297" s="119">
        <f>VLOOKUP(B297,RPT_TIEN_AN_TRUA!$B$5:$I$957,8,FALSE)</f>
        <v>680000</v>
      </c>
      <c r="H297" s="41">
        <v>0</v>
      </c>
      <c r="I297" s="25">
        <f>VLOOKUP(B297,RPT_LNS_LUONG_CHE_DO!$B$5:$CJ$476,68,FALSE)*(DM_TI_LE!$C$25-100%)</f>
        <v>0</v>
      </c>
      <c r="J297" s="25">
        <f>VLOOKUP(B297,GD_CHUNG!$B$5:$L$912,10,FALSE)*DM_TI_LE!$F$21</f>
        <v>9000000</v>
      </c>
      <c r="K297" s="25">
        <f>VLOOKUP(B297,GD_CHUNG!$B$5:$L$912,11,FALSE)*DM_TI_LE!$F$22</f>
        <v>0</v>
      </c>
      <c r="L297" s="137">
        <f>VLOOKUP(B297,RPT_BAO_HIEM!$B$5:$O$600,14,FALSE)</f>
        <v>516705</v>
      </c>
      <c r="M297" s="25">
        <f t="shared" si="0"/>
        <v>10196705</v>
      </c>
      <c r="N297" s="119">
        <f>VLOOKUP(B297,RPT_BAO_HIEM!$B$5:$O$956,14,FALSE)</f>
        <v>516705</v>
      </c>
    </row>
    <row r="298" spans="1:14" ht="14.25">
      <c r="A298" s="36">
        <v>295</v>
      </c>
      <c r="B298" s="38">
        <f>GD_LCD_HS_LNS!B298</f>
        <v>11139</v>
      </c>
      <c r="C298" s="38" t="str">
        <f>GD_LCD_HS_LNS!C298</f>
        <v>Phùng Viết Dũng</v>
      </c>
      <c r="D298" s="38" t="str">
        <f>GD_LCD_HS_LNS!D298</f>
        <v>NV Lái xe - VHTTB</v>
      </c>
      <c r="E298" s="115"/>
      <c r="F298" s="115"/>
      <c r="G298" s="119">
        <f>VLOOKUP(B298,RPT_TIEN_AN_TRUA!$B$5:$I$957,8,FALSE)</f>
        <v>680000</v>
      </c>
      <c r="H298" s="41">
        <v>0</v>
      </c>
      <c r="I298" s="25">
        <f>VLOOKUP(B298,RPT_LNS_LUONG_CHE_DO!$B$5:$CJ$476,68,FALSE)*(DM_TI_LE!$C$25-100%)</f>
        <v>0</v>
      </c>
      <c r="J298" s="25">
        <f>VLOOKUP(B298,GD_CHUNG!$B$5:$L$912,10,FALSE)*DM_TI_LE!$F$21</f>
        <v>9000000</v>
      </c>
      <c r="K298" s="25">
        <f>VLOOKUP(B298,GD_CHUNG!$B$5:$L$912,11,FALSE)*DM_TI_LE!$F$22</f>
        <v>7200000</v>
      </c>
      <c r="L298" s="137">
        <f>VLOOKUP(B298,RPT_BAO_HIEM!$B$5:$O$600,14,FALSE)</f>
        <v>437430</v>
      </c>
      <c r="M298" s="25">
        <f t="shared" si="0"/>
        <v>17317430</v>
      </c>
      <c r="N298" s="119">
        <f>VLOOKUP(B298,RPT_BAO_HIEM!$B$5:$O$956,14,FALSE)</f>
        <v>437430</v>
      </c>
    </row>
    <row r="299" spans="1:14" ht="14.25">
      <c r="A299" s="36">
        <v>296</v>
      </c>
      <c r="B299" s="38">
        <f>GD_LCD_HS_LNS!B299</f>
        <v>11142</v>
      </c>
      <c r="C299" s="38" t="str">
        <f>GD_LCD_HS_LNS!C299</f>
        <v>Trần Văn Chính</v>
      </c>
      <c r="D299" s="38" t="str">
        <f>GD_LCD_HS_LNS!D299</f>
        <v>NV Lái xe - VHTTB</v>
      </c>
      <c r="E299" s="115"/>
      <c r="F299" s="115"/>
      <c r="G299" s="119">
        <f>VLOOKUP(B299,RPT_TIEN_AN_TRUA!$B$5:$I$957,8,FALSE)</f>
        <v>680000</v>
      </c>
      <c r="H299" s="41">
        <v>0</v>
      </c>
      <c r="I299" s="25">
        <f>VLOOKUP(B299,RPT_LNS_LUONG_CHE_DO!$B$5:$CJ$476,68,FALSE)*(DM_TI_LE!$C$25-100%)</f>
        <v>0</v>
      </c>
      <c r="J299" s="25">
        <f>VLOOKUP(B299,GD_CHUNG!$B$5:$L$912,10,FALSE)*DM_TI_LE!$F$21</f>
        <v>9000000</v>
      </c>
      <c r="K299" s="25">
        <f>VLOOKUP(B299,GD_CHUNG!$B$5:$L$912,11,FALSE)*DM_TI_LE!$F$22</f>
        <v>0</v>
      </c>
      <c r="L299" s="137">
        <f>VLOOKUP(B299,RPT_BAO_HIEM!$B$5:$O$600,14,FALSE)</f>
        <v>437430</v>
      </c>
      <c r="M299" s="25">
        <f t="shared" si="0"/>
        <v>10117430</v>
      </c>
      <c r="N299" s="119">
        <f>VLOOKUP(B299,RPT_BAO_HIEM!$B$5:$O$956,14,FALSE)</f>
        <v>437430</v>
      </c>
    </row>
    <row r="300" spans="1:14" ht="14.25">
      <c r="A300" s="36">
        <v>297</v>
      </c>
      <c r="B300" s="38">
        <f>GD_LCD_HS_LNS!B300</f>
        <v>11143</v>
      </c>
      <c r="C300" s="38" t="str">
        <f>GD_LCD_HS_LNS!C300</f>
        <v>Phù Xuân Tiền</v>
      </c>
      <c r="D300" s="38" t="str">
        <f>GD_LCD_HS_LNS!D300</f>
        <v>NV Lái xe - VHTTB</v>
      </c>
      <c r="E300" s="115"/>
      <c r="F300" s="115"/>
      <c r="G300" s="119">
        <f>VLOOKUP(B300,RPT_TIEN_AN_TRUA!$B$5:$I$957,8,FALSE)</f>
        <v>680000</v>
      </c>
      <c r="H300" s="41">
        <v>0</v>
      </c>
      <c r="I300" s="25">
        <f>VLOOKUP(B300,RPT_LNS_LUONG_CHE_DO!$B$5:$CJ$476,68,FALSE)*(DM_TI_LE!$C$25-100%)</f>
        <v>0</v>
      </c>
      <c r="J300" s="25">
        <f>VLOOKUP(B300,GD_CHUNG!$B$5:$L$912,10,FALSE)*DM_TI_LE!$F$21</f>
        <v>9000000</v>
      </c>
      <c r="K300" s="25">
        <f>VLOOKUP(B300,GD_CHUNG!$B$5:$L$912,11,FALSE)*DM_TI_LE!$F$22</f>
        <v>7200000</v>
      </c>
      <c r="L300" s="137">
        <f>VLOOKUP(B300,RPT_BAO_HIEM!$B$5:$O$600,14,FALSE)</f>
        <v>437430</v>
      </c>
      <c r="M300" s="25">
        <f t="shared" si="0"/>
        <v>17317430</v>
      </c>
      <c r="N300" s="119">
        <f>VLOOKUP(B300,RPT_BAO_HIEM!$B$5:$O$956,14,FALSE)</f>
        <v>437430</v>
      </c>
    </row>
    <row r="301" spans="1:14" ht="14.25">
      <c r="A301" s="36">
        <v>298</v>
      </c>
      <c r="B301" s="38">
        <f>GD_LCD_HS_LNS!B301</f>
        <v>11144</v>
      </c>
      <c r="C301" s="38" t="str">
        <f>GD_LCD_HS_LNS!C301</f>
        <v>Đinh Văn Bền</v>
      </c>
      <c r="D301" s="38" t="str">
        <f>GD_LCD_HS_LNS!D301</f>
        <v>NV Lái xe - VHTTB</v>
      </c>
      <c r="E301" s="115"/>
      <c r="F301" s="115"/>
      <c r="G301" s="119">
        <f>VLOOKUP(B301,RPT_TIEN_AN_TRUA!$B$5:$I$957,8,FALSE)</f>
        <v>680000</v>
      </c>
      <c r="H301" s="41">
        <v>0</v>
      </c>
      <c r="I301" s="25">
        <f>VLOOKUP(B301,RPT_LNS_LUONG_CHE_DO!$B$5:$CJ$476,68,FALSE)*(DM_TI_LE!$C$25-100%)</f>
        <v>0</v>
      </c>
      <c r="J301" s="25">
        <f>VLOOKUP(B301,GD_CHUNG!$B$5:$L$912,10,FALSE)*DM_TI_LE!$F$21</f>
        <v>9000000</v>
      </c>
      <c r="K301" s="25">
        <f>VLOOKUP(B301,GD_CHUNG!$B$5:$L$912,11,FALSE)*DM_TI_LE!$F$22</f>
        <v>0</v>
      </c>
      <c r="L301" s="137">
        <f>VLOOKUP(B301,RPT_BAO_HIEM!$B$5:$O$600,14,FALSE)</f>
        <v>437430</v>
      </c>
      <c r="M301" s="25">
        <f t="shared" si="0"/>
        <v>10117430</v>
      </c>
      <c r="N301" s="119">
        <f>VLOOKUP(B301,RPT_BAO_HIEM!$B$5:$O$956,14,FALSE)</f>
        <v>437430</v>
      </c>
    </row>
    <row r="302" spans="1:14" ht="14.25">
      <c r="A302" s="36">
        <v>299</v>
      </c>
      <c r="B302" s="38">
        <f>GD_LCD_HS_LNS!B302</f>
        <v>11145</v>
      </c>
      <c r="C302" s="38" t="str">
        <f>GD_LCD_HS_LNS!C302</f>
        <v>Nguyễn Tiến Ngọc</v>
      </c>
      <c r="D302" s="38" t="str">
        <f>GD_LCD_HS_LNS!D302</f>
        <v>NV Lái xe - VHTTB</v>
      </c>
      <c r="E302" s="115"/>
      <c r="F302" s="115"/>
      <c r="G302" s="119">
        <f>VLOOKUP(B302,RPT_TIEN_AN_TRUA!$B$5:$I$957,8,FALSE)</f>
        <v>680000</v>
      </c>
      <c r="H302" s="41">
        <v>0</v>
      </c>
      <c r="I302" s="25">
        <f>VLOOKUP(B302,RPT_LNS_LUONG_CHE_DO!$B$5:$CJ$476,68,FALSE)*(DM_TI_LE!$C$25-100%)</f>
        <v>0</v>
      </c>
      <c r="J302" s="25">
        <f>VLOOKUP(B302,GD_CHUNG!$B$5:$L$912,10,FALSE)*DM_TI_LE!$F$21</f>
        <v>9000000</v>
      </c>
      <c r="K302" s="25">
        <f>VLOOKUP(B302,GD_CHUNG!$B$5:$L$912,11,FALSE)*DM_TI_LE!$F$22</f>
        <v>0</v>
      </c>
      <c r="L302" s="137">
        <f>VLOOKUP(B302,RPT_BAO_HIEM!$B$5:$O$600,14,FALSE)</f>
        <v>516705</v>
      </c>
      <c r="M302" s="25">
        <f t="shared" si="0"/>
        <v>10196705</v>
      </c>
      <c r="N302" s="119">
        <f>VLOOKUP(B302,RPT_BAO_HIEM!$B$5:$O$956,14,FALSE)</f>
        <v>516705</v>
      </c>
    </row>
    <row r="303" spans="1:14" ht="14.25">
      <c r="A303" s="36">
        <v>300</v>
      </c>
      <c r="B303" s="38">
        <f>GD_LCD_HS_LNS!B303</f>
        <v>13406</v>
      </c>
      <c r="C303" s="38" t="str">
        <f>GD_LCD_HS_LNS!C303</f>
        <v>Hoàng Đình Mạnh</v>
      </c>
      <c r="D303" s="38" t="str">
        <f>GD_LCD_HS_LNS!D303</f>
        <v>NV Lái xe - VHTTB</v>
      </c>
      <c r="E303" s="115"/>
      <c r="F303" s="115"/>
      <c r="G303" s="119">
        <f>VLOOKUP(B303,RPT_TIEN_AN_TRUA!$B$5:$I$957,8,FALSE)</f>
        <v>653846.15384615387</v>
      </c>
      <c r="H303" s="41">
        <v>0</v>
      </c>
      <c r="I303" s="25">
        <f>VLOOKUP(B303,RPT_LNS_LUONG_CHE_DO!$B$5:$CJ$476,68,FALSE)*(DM_TI_LE!$C$25-100%)</f>
        <v>0</v>
      </c>
      <c r="J303" s="25">
        <f>VLOOKUP(B303,GD_CHUNG!$B$5:$L$912,10,FALSE)*DM_TI_LE!$F$21</f>
        <v>9000000</v>
      </c>
      <c r="K303" s="25">
        <f>VLOOKUP(B303,GD_CHUNG!$B$5:$L$912,11,FALSE)*DM_TI_LE!$F$22</f>
        <v>0</v>
      </c>
      <c r="L303" s="137">
        <f>VLOOKUP(B303,RPT_BAO_HIEM!$B$5:$O$600,14,FALSE)</f>
        <v>437430</v>
      </c>
      <c r="M303" s="25">
        <f t="shared" si="0"/>
        <v>10091276.153846154</v>
      </c>
      <c r="N303" s="119">
        <f>VLOOKUP(B303,RPT_BAO_HIEM!$B$5:$O$956,14,FALSE)</f>
        <v>437430</v>
      </c>
    </row>
    <row r="304" spans="1:14" ht="14.25">
      <c r="A304" s="36">
        <v>301</v>
      </c>
      <c r="B304" s="38">
        <f>GD_LCD_HS_LNS!B304</f>
        <v>13407</v>
      </c>
      <c r="C304" s="38" t="str">
        <f>GD_LCD_HS_LNS!C304</f>
        <v>Vương Văn Tiến</v>
      </c>
      <c r="D304" s="38" t="str">
        <f>GD_LCD_HS_LNS!D304</f>
        <v>NV Lái xe - VHTTB</v>
      </c>
      <c r="E304" s="115"/>
      <c r="F304" s="115"/>
      <c r="G304" s="119">
        <f>VLOOKUP(B304,RPT_TIEN_AN_TRUA!$B$5:$I$957,8,FALSE)</f>
        <v>680000</v>
      </c>
      <c r="H304" s="41">
        <v>0</v>
      </c>
      <c r="I304" s="25">
        <f>VLOOKUP(B304,RPT_LNS_LUONG_CHE_DO!$B$5:$CJ$476,68,FALSE)*(DM_TI_LE!$C$25-100%)</f>
        <v>0</v>
      </c>
      <c r="J304" s="25">
        <f>VLOOKUP(B304,GD_CHUNG!$B$5:$L$912,10,FALSE)*DM_TI_LE!$F$21</f>
        <v>9000000</v>
      </c>
      <c r="K304" s="25">
        <f>VLOOKUP(B304,GD_CHUNG!$B$5:$L$912,11,FALSE)*DM_TI_LE!$F$22</f>
        <v>0</v>
      </c>
      <c r="L304" s="137">
        <f>VLOOKUP(B304,RPT_BAO_HIEM!$B$5:$O$600,14,FALSE)</f>
        <v>437430</v>
      </c>
      <c r="M304" s="25">
        <f t="shared" si="0"/>
        <v>10117430</v>
      </c>
      <c r="N304" s="119">
        <f>VLOOKUP(B304,RPT_BAO_HIEM!$B$5:$O$956,14,FALSE)</f>
        <v>437430</v>
      </c>
    </row>
    <row r="305" spans="1:14" ht="14.25">
      <c r="A305" s="36">
        <v>302</v>
      </c>
      <c r="B305" s="38">
        <f>GD_LCD_HS_LNS!B305</f>
        <v>13408</v>
      </c>
      <c r="C305" s="38" t="str">
        <f>GD_LCD_HS_LNS!C305</f>
        <v>Nguyễn Phương Thắng</v>
      </c>
      <c r="D305" s="38" t="str">
        <f>GD_LCD_HS_LNS!D305</f>
        <v>NV Lái xe - VHTTB</v>
      </c>
      <c r="E305" s="115"/>
      <c r="F305" s="115"/>
      <c r="G305" s="119">
        <f>VLOOKUP(B305,RPT_TIEN_AN_TRUA!$B$5:$I$957,8,FALSE)</f>
        <v>680000</v>
      </c>
      <c r="H305" s="41">
        <v>0</v>
      </c>
      <c r="I305" s="25">
        <f>VLOOKUP(B305,RPT_LNS_LUONG_CHE_DO!$B$5:$CJ$476,68,FALSE)*(DM_TI_LE!$C$25-100%)</f>
        <v>0</v>
      </c>
      <c r="J305" s="25">
        <f>VLOOKUP(B305,GD_CHUNG!$B$5:$L$912,10,FALSE)*DM_TI_LE!$F$21</f>
        <v>9000000</v>
      </c>
      <c r="K305" s="25">
        <f>VLOOKUP(B305,GD_CHUNG!$B$5:$L$912,11,FALSE)*DM_TI_LE!$F$22</f>
        <v>0</v>
      </c>
      <c r="L305" s="137">
        <f>VLOOKUP(B305,RPT_BAO_HIEM!$B$5:$O$600,14,FALSE)</f>
        <v>437430</v>
      </c>
      <c r="M305" s="25">
        <f t="shared" si="0"/>
        <v>10117430</v>
      </c>
      <c r="N305" s="119">
        <f>VLOOKUP(B305,RPT_BAO_HIEM!$B$5:$O$956,14,FALSE)</f>
        <v>437430</v>
      </c>
    </row>
    <row r="306" spans="1:14" ht="14.25">
      <c r="A306" s="36">
        <v>303</v>
      </c>
      <c r="B306" s="38">
        <f>GD_LCD_HS_LNS!B306</f>
        <v>13409</v>
      </c>
      <c r="C306" s="38" t="str">
        <f>GD_LCD_HS_LNS!C306</f>
        <v>Lê Tuấn Anh</v>
      </c>
      <c r="D306" s="38" t="str">
        <f>GD_LCD_HS_LNS!D306</f>
        <v>NV Lái xe - VHTTB</v>
      </c>
      <c r="E306" s="115"/>
      <c r="F306" s="115"/>
      <c r="G306" s="119">
        <f>VLOOKUP(B306,RPT_TIEN_AN_TRUA!$B$5:$I$957,8,FALSE)</f>
        <v>680000</v>
      </c>
      <c r="H306" s="41">
        <v>0</v>
      </c>
      <c r="I306" s="25">
        <f>VLOOKUP(B306,RPT_LNS_LUONG_CHE_DO!$B$5:$CJ$476,68,FALSE)*(DM_TI_LE!$C$25-100%)</f>
        <v>0</v>
      </c>
      <c r="J306" s="25">
        <f>VLOOKUP(B306,GD_CHUNG!$B$5:$L$912,10,FALSE)*DM_TI_LE!$F$21</f>
        <v>9000000</v>
      </c>
      <c r="K306" s="25">
        <f>VLOOKUP(B306,GD_CHUNG!$B$5:$L$912,11,FALSE)*DM_TI_LE!$F$22</f>
        <v>0</v>
      </c>
      <c r="L306" s="137">
        <f>VLOOKUP(B306,RPT_BAO_HIEM!$B$5:$O$600,14,FALSE)</f>
        <v>437430</v>
      </c>
      <c r="M306" s="25">
        <f t="shared" si="0"/>
        <v>10117430</v>
      </c>
      <c r="N306" s="119">
        <f>VLOOKUP(B306,RPT_BAO_HIEM!$B$5:$O$956,14,FALSE)</f>
        <v>437430</v>
      </c>
    </row>
    <row r="307" spans="1:14" ht="14.25">
      <c r="A307" s="36">
        <v>304</v>
      </c>
      <c r="B307" s="38">
        <f>GD_LCD_HS_LNS!B307</f>
        <v>13410</v>
      </c>
      <c r="C307" s="38" t="str">
        <f>GD_LCD_HS_LNS!C307</f>
        <v>Đoàn Văn Phương</v>
      </c>
      <c r="D307" s="38" t="str">
        <f>GD_LCD_HS_LNS!D307</f>
        <v>NV Lái xe - VHTTB</v>
      </c>
      <c r="E307" s="115"/>
      <c r="F307" s="115"/>
      <c r="G307" s="119">
        <f>VLOOKUP(B307,RPT_TIEN_AN_TRUA!$B$5:$I$957,8,FALSE)</f>
        <v>680000</v>
      </c>
      <c r="H307" s="41">
        <v>0</v>
      </c>
      <c r="I307" s="25">
        <f>VLOOKUP(B307,RPT_LNS_LUONG_CHE_DO!$B$5:$CJ$476,68,FALSE)*(DM_TI_LE!$C$25-100%)</f>
        <v>0</v>
      </c>
      <c r="J307" s="25">
        <f>VLOOKUP(B307,GD_CHUNG!$B$5:$L$912,10,FALSE)*DM_TI_LE!$F$21</f>
        <v>9000000</v>
      </c>
      <c r="K307" s="25">
        <f>VLOOKUP(B307,GD_CHUNG!$B$5:$L$912,11,FALSE)*DM_TI_LE!$F$22</f>
        <v>0</v>
      </c>
      <c r="L307" s="137">
        <f>VLOOKUP(B307,RPT_BAO_HIEM!$B$5:$O$600,14,FALSE)</f>
        <v>437430</v>
      </c>
      <c r="M307" s="25">
        <f t="shared" si="0"/>
        <v>10117430</v>
      </c>
      <c r="N307" s="119">
        <f>VLOOKUP(B307,RPT_BAO_HIEM!$B$5:$O$956,14,FALSE)</f>
        <v>437430</v>
      </c>
    </row>
    <row r="308" spans="1:14" ht="14.25">
      <c r="A308" s="36">
        <v>305</v>
      </c>
      <c r="B308" s="38">
        <f>GD_LCD_HS_LNS!B308</f>
        <v>13411</v>
      </c>
      <c r="C308" s="38" t="str">
        <f>GD_LCD_HS_LNS!C308</f>
        <v>Nguyễn Văn Hà</v>
      </c>
      <c r="D308" s="38" t="str">
        <f>GD_LCD_HS_LNS!D308</f>
        <v>NV Lái xe - VHTTB</v>
      </c>
      <c r="E308" s="115"/>
      <c r="F308" s="115"/>
      <c r="G308" s="119">
        <f>VLOOKUP(B308,RPT_TIEN_AN_TRUA!$B$5:$I$957,8,FALSE)</f>
        <v>680000</v>
      </c>
      <c r="H308" s="41">
        <v>0</v>
      </c>
      <c r="I308" s="25">
        <f>VLOOKUP(B308,RPT_LNS_LUONG_CHE_DO!$B$5:$CJ$476,68,FALSE)*(DM_TI_LE!$C$25-100%)</f>
        <v>0</v>
      </c>
      <c r="J308" s="25">
        <f>VLOOKUP(B308,GD_CHUNG!$B$5:$L$912,10,FALSE)*DM_TI_LE!$F$21</f>
        <v>9000000</v>
      </c>
      <c r="K308" s="25">
        <f>VLOOKUP(B308,GD_CHUNG!$B$5:$L$912,11,FALSE)*DM_TI_LE!$F$22</f>
        <v>0</v>
      </c>
      <c r="L308" s="137">
        <f>VLOOKUP(B308,RPT_BAO_HIEM!$B$5:$O$600,14,FALSE)</f>
        <v>437430</v>
      </c>
      <c r="M308" s="25">
        <f t="shared" si="0"/>
        <v>10117430</v>
      </c>
      <c r="N308" s="119">
        <f>VLOOKUP(B308,RPT_BAO_HIEM!$B$5:$O$956,14,FALSE)</f>
        <v>437430</v>
      </c>
    </row>
    <row r="309" spans="1:14" ht="14.25">
      <c r="A309" s="36">
        <v>306</v>
      </c>
      <c r="B309" s="38">
        <f>GD_LCD_HS_LNS!B309</f>
        <v>13412</v>
      </c>
      <c r="C309" s="38" t="str">
        <f>GD_LCD_HS_LNS!C309</f>
        <v>Nguyễn Mạnh Hiếu</v>
      </c>
      <c r="D309" s="38" t="str">
        <f>GD_LCD_HS_LNS!D309</f>
        <v>NV Lái xe - VHTTB</v>
      </c>
      <c r="E309" s="115"/>
      <c r="F309" s="115"/>
      <c r="G309" s="119">
        <f>VLOOKUP(B309,RPT_TIEN_AN_TRUA!$B$5:$I$957,8,FALSE)</f>
        <v>680000</v>
      </c>
      <c r="H309" s="41">
        <v>0</v>
      </c>
      <c r="I309" s="25">
        <f>VLOOKUP(B309,RPT_LNS_LUONG_CHE_DO!$B$5:$CJ$476,68,FALSE)*(DM_TI_LE!$C$25-100%)</f>
        <v>0</v>
      </c>
      <c r="J309" s="25">
        <f>VLOOKUP(B309,GD_CHUNG!$B$5:$L$912,10,FALSE)*DM_TI_LE!$F$21</f>
        <v>9000000</v>
      </c>
      <c r="K309" s="25">
        <f>VLOOKUP(B309,GD_CHUNG!$B$5:$L$912,11,FALSE)*DM_TI_LE!$F$22</f>
        <v>0</v>
      </c>
      <c r="L309" s="137">
        <f>VLOOKUP(B309,RPT_BAO_HIEM!$B$5:$O$600,14,FALSE)</f>
        <v>437430</v>
      </c>
      <c r="M309" s="25">
        <f t="shared" si="0"/>
        <v>10117430</v>
      </c>
      <c r="N309" s="119">
        <f>VLOOKUP(B309,RPT_BAO_HIEM!$B$5:$O$956,14,FALSE)</f>
        <v>437430</v>
      </c>
    </row>
    <row r="310" spans="1:14" ht="14.25">
      <c r="A310" s="36">
        <v>307</v>
      </c>
      <c r="B310" s="38">
        <f>GD_LCD_HS_LNS!B310</f>
        <v>13413</v>
      </c>
      <c r="C310" s="38" t="str">
        <f>GD_LCD_HS_LNS!C310</f>
        <v>Vũ Việt Hùng</v>
      </c>
      <c r="D310" s="38" t="str">
        <f>GD_LCD_HS_LNS!D310</f>
        <v>NV Lái xe - VHTTB</v>
      </c>
      <c r="E310" s="115"/>
      <c r="F310" s="115"/>
      <c r="G310" s="119">
        <f>VLOOKUP(B310,RPT_TIEN_AN_TRUA!$B$5:$I$957,8,FALSE)</f>
        <v>680000</v>
      </c>
      <c r="H310" s="41">
        <v>0</v>
      </c>
      <c r="I310" s="25">
        <f>VLOOKUP(B310,RPT_LNS_LUONG_CHE_DO!$B$5:$CJ$476,68,FALSE)*(DM_TI_LE!$C$25-100%)</f>
        <v>0</v>
      </c>
      <c r="J310" s="25">
        <f>VLOOKUP(B310,GD_CHUNG!$B$5:$L$912,10,FALSE)*DM_TI_LE!$F$21</f>
        <v>9000000</v>
      </c>
      <c r="K310" s="25">
        <f>VLOOKUP(B310,GD_CHUNG!$B$5:$L$912,11,FALSE)*DM_TI_LE!$F$22</f>
        <v>0</v>
      </c>
      <c r="L310" s="137">
        <f>VLOOKUP(B310,RPT_BAO_HIEM!$B$5:$O$600,14,FALSE)</f>
        <v>437430</v>
      </c>
      <c r="M310" s="25">
        <f t="shared" si="0"/>
        <v>10117430</v>
      </c>
      <c r="N310" s="119">
        <f>VLOOKUP(B310,RPT_BAO_HIEM!$B$5:$O$956,14,FALSE)</f>
        <v>437430</v>
      </c>
    </row>
    <row r="311" spans="1:14" ht="14.25">
      <c r="A311" s="36">
        <v>308</v>
      </c>
      <c r="B311" s="38">
        <f>GD_LCD_HS_LNS!B311</f>
        <v>13414</v>
      </c>
      <c r="C311" s="38" t="str">
        <f>GD_LCD_HS_LNS!C311</f>
        <v>Lê Hữu Hóa</v>
      </c>
      <c r="D311" s="38" t="str">
        <f>GD_LCD_HS_LNS!D311</f>
        <v>NV Lái xe - VHTTB</v>
      </c>
      <c r="E311" s="115"/>
      <c r="F311" s="115"/>
      <c r="G311" s="119">
        <f>VLOOKUP(B311,RPT_TIEN_AN_TRUA!$B$5:$I$957,8,FALSE)</f>
        <v>680000</v>
      </c>
      <c r="H311" s="41">
        <v>0</v>
      </c>
      <c r="I311" s="25">
        <f>VLOOKUP(B311,RPT_LNS_LUONG_CHE_DO!$B$5:$CJ$476,68,FALSE)*(DM_TI_LE!$C$25-100%)</f>
        <v>0</v>
      </c>
      <c r="J311" s="25">
        <f>VLOOKUP(B311,GD_CHUNG!$B$5:$L$912,10,FALSE)*DM_TI_LE!$F$21</f>
        <v>9000000</v>
      </c>
      <c r="K311" s="25">
        <f>VLOOKUP(B311,GD_CHUNG!$B$5:$L$912,11,FALSE)*DM_TI_LE!$F$22</f>
        <v>0</v>
      </c>
      <c r="L311" s="137">
        <f>VLOOKUP(B311,RPT_BAO_HIEM!$B$5:$O$600,14,FALSE)</f>
        <v>437430</v>
      </c>
      <c r="M311" s="25">
        <f t="shared" si="0"/>
        <v>10117430</v>
      </c>
      <c r="N311" s="119">
        <f>VLOOKUP(B311,RPT_BAO_HIEM!$B$5:$O$956,14,FALSE)</f>
        <v>437430</v>
      </c>
    </row>
    <row r="312" spans="1:14" ht="14.25">
      <c r="A312" s="36">
        <v>309</v>
      </c>
      <c r="B312" s="38">
        <f>GD_LCD_HS_LNS!B312</f>
        <v>13415</v>
      </c>
      <c r="C312" s="38" t="str">
        <f>GD_LCD_HS_LNS!C312</f>
        <v>Đinh Văn Duyên</v>
      </c>
      <c r="D312" s="38" t="str">
        <f>GD_LCD_HS_LNS!D312</f>
        <v>NV Lái xe - VHTTB</v>
      </c>
      <c r="E312" s="115"/>
      <c r="F312" s="115"/>
      <c r="G312" s="119">
        <f>VLOOKUP(B312,RPT_TIEN_AN_TRUA!$B$5:$I$957,8,FALSE)</f>
        <v>680000</v>
      </c>
      <c r="H312" s="41">
        <v>0</v>
      </c>
      <c r="I312" s="25">
        <f>VLOOKUP(B312,RPT_LNS_LUONG_CHE_DO!$B$5:$CJ$476,68,FALSE)*(DM_TI_LE!$C$25-100%)</f>
        <v>0</v>
      </c>
      <c r="J312" s="25">
        <f>VLOOKUP(B312,GD_CHUNG!$B$5:$L$912,10,FALSE)*DM_TI_LE!$F$21</f>
        <v>9000000</v>
      </c>
      <c r="K312" s="25">
        <f>VLOOKUP(B312,GD_CHUNG!$B$5:$L$912,11,FALSE)*DM_TI_LE!$F$22</f>
        <v>0</v>
      </c>
      <c r="L312" s="137">
        <f>VLOOKUP(B312,RPT_BAO_HIEM!$B$5:$O$600,14,FALSE)</f>
        <v>437430</v>
      </c>
      <c r="M312" s="25">
        <f t="shared" si="0"/>
        <v>10117430</v>
      </c>
      <c r="N312" s="119">
        <f>VLOOKUP(B312,RPT_BAO_HIEM!$B$5:$O$956,14,FALSE)</f>
        <v>437430</v>
      </c>
    </row>
    <row r="313" spans="1:14" ht="14.25">
      <c r="A313" s="36">
        <v>310</v>
      </c>
      <c r="B313" s="38">
        <f>GD_LCD_HS_LNS!B313</f>
        <v>13530</v>
      </c>
      <c r="C313" s="38" t="str">
        <f>GD_LCD_HS_LNS!C313</f>
        <v>Lương Văn Dư</v>
      </c>
      <c r="D313" s="38" t="str">
        <f>GD_LCD_HS_LNS!D313</f>
        <v>NV Lái xe - VHTTB</v>
      </c>
      <c r="E313" s="115"/>
      <c r="F313" s="115"/>
      <c r="G313" s="119">
        <f>VLOOKUP(B313,RPT_TIEN_AN_TRUA!$B$5:$I$957,8,FALSE)</f>
        <v>680000</v>
      </c>
      <c r="H313" s="41">
        <v>0</v>
      </c>
      <c r="I313" s="25">
        <f>VLOOKUP(B313,RPT_LNS_LUONG_CHE_DO!$B$5:$CJ$476,68,FALSE)*(DM_TI_LE!$C$25-100%)</f>
        <v>0</v>
      </c>
      <c r="J313" s="25">
        <f>VLOOKUP(B313,GD_CHUNG!$B$5:$L$912,10,FALSE)*DM_TI_LE!$F$21</f>
        <v>9000000</v>
      </c>
      <c r="K313" s="25">
        <f>VLOOKUP(B313,GD_CHUNG!$B$5:$L$912,11,FALSE)*DM_TI_LE!$F$22</f>
        <v>0</v>
      </c>
      <c r="L313" s="137">
        <f>VLOOKUP(B313,RPT_BAO_HIEM!$B$5:$O$600,14,FALSE)</f>
        <v>437430</v>
      </c>
      <c r="M313" s="25">
        <f t="shared" si="0"/>
        <v>10117430</v>
      </c>
      <c r="N313" s="119">
        <f>VLOOKUP(B313,RPT_BAO_HIEM!$B$5:$O$956,14,FALSE)</f>
        <v>437430</v>
      </c>
    </row>
    <row r="314" spans="1:14" ht="14.25">
      <c r="A314" s="36">
        <v>311</v>
      </c>
      <c r="B314" s="38">
        <f>GD_LCD_HS_LNS!B314</f>
        <v>13529</v>
      </c>
      <c r="C314" s="38" t="str">
        <f>GD_LCD_HS_LNS!C314</f>
        <v>Cao Thế Vĩnh</v>
      </c>
      <c r="D314" s="38" t="str">
        <f>GD_LCD_HS_LNS!D314</f>
        <v>NV Lái xe - VHTTB</v>
      </c>
      <c r="E314" s="115"/>
      <c r="F314" s="115"/>
      <c r="G314" s="119">
        <f>VLOOKUP(B314,RPT_TIEN_AN_TRUA!$B$5:$I$957,8,FALSE)</f>
        <v>680000</v>
      </c>
      <c r="H314" s="41">
        <v>0</v>
      </c>
      <c r="I314" s="25">
        <f>VLOOKUP(B314,RPT_LNS_LUONG_CHE_DO!$B$5:$CJ$476,68,FALSE)*(DM_TI_LE!$C$25-100%)</f>
        <v>0</v>
      </c>
      <c r="J314" s="25">
        <f>VLOOKUP(B314,GD_CHUNG!$B$5:$L$912,10,FALSE)*DM_TI_LE!$F$21</f>
        <v>9000000</v>
      </c>
      <c r="K314" s="25">
        <f>VLOOKUP(B314,GD_CHUNG!$B$5:$L$912,11,FALSE)*DM_TI_LE!$F$22</f>
        <v>0</v>
      </c>
      <c r="L314" s="137">
        <f>VLOOKUP(B314,RPT_BAO_HIEM!$B$5:$O$600,14,FALSE)</f>
        <v>437430</v>
      </c>
      <c r="M314" s="25">
        <f t="shared" si="0"/>
        <v>10117430</v>
      </c>
      <c r="N314" s="119">
        <f>VLOOKUP(B314,RPT_BAO_HIEM!$B$5:$O$956,14,FALSE)</f>
        <v>437430</v>
      </c>
    </row>
    <row r="315" spans="1:14" ht="14.25">
      <c r="A315" s="36">
        <v>312</v>
      </c>
      <c r="B315" s="38">
        <f>GD_LCD_HS_LNS!B315</f>
        <v>10648</v>
      </c>
      <c r="C315" s="38" t="str">
        <f>GD_LCD_HS_LNS!C315</f>
        <v>Phạm Minh Thành</v>
      </c>
      <c r="D315" s="38" t="str">
        <f>GD_LCD_HS_LNS!D315</f>
        <v>NV Lái xe - VHTTB</v>
      </c>
      <c r="E315" s="115"/>
      <c r="F315" s="115"/>
      <c r="G315" s="119">
        <f>VLOOKUP(B315,RPT_TIEN_AN_TRUA!$B$5:$I$957,8,FALSE)</f>
        <v>680000</v>
      </c>
      <c r="H315" s="41">
        <v>0</v>
      </c>
      <c r="I315" s="25">
        <f>VLOOKUP(B315,RPT_LNS_LUONG_CHE_DO!$B$5:$CJ$476,68,FALSE)*(DM_TI_LE!$C$25-100%)</f>
        <v>0</v>
      </c>
      <c r="J315" s="25">
        <f>VLOOKUP(B315,GD_CHUNG!$B$5:$L$912,10,FALSE)*DM_TI_LE!$F$21</f>
        <v>9000000</v>
      </c>
      <c r="K315" s="25">
        <f>VLOOKUP(B315,GD_CHUNG!$B$5:$L$912,11,FALSE)*DM_TI_LE!$F$22</f>
        <v>0</v>
      </c>
      <c r="L315" s="137">
        <f>VLOOKUP(B315,RPT_BAO_HIEM!$B$5:$O$600,14,FALSE)</f>
        <v>437430</v>
      </c>
      <c r="M315" s="25">
        <f t="shared" si="0"/>
        <v>10117430</v>
      </c>
      <c r="N315" s="119">
        <f>VLOOKUP(B315,RPT_BAO_HIEM!$B$5:$O$956,14,FALSE)</f>
        <v>437430</v>
      </c>
    </row>
    <row r="316" spans="1:14" ht="14.25">
      <c r="A316" s="36">
        <v>313</v>
      </c>
      <c r="B316" s="38">
        <f>GD_LCD_HS_LNS!B316</f>
        <v>10649</v>
      </c>
      <c r="C316" s="38" t="str">
        <f>GD_LCD_HS_LNS!C316</f>
        <v>Vũ Minh Tú</v>
      </c>
      <c r="D316" s="38" t="str">
        <f>GD_LCD_HS_LNS!D316</f>
        <v>NV Lái xe - VHTTB</v>
      </c>
      <c r="E316" s="115"/>
      <c r="F316" s="115"/>
      <c r="G316" s="119">
        <f>VLOOKUP(B316,RPT_TIEN_AN_TRUA!$B$5:$I$957,8,FALSE)</f>
        <v>680000</v>
      </c>
      <c r="H316" s="41">
        <v>0</v>
      </c>
      <c r="I316" s="25">
        <f>VLOOKUP(B316,RPT_LNS_LUONG_CHE_DO!$B$5:$CJ$476,68,FALSE)*(DM_TI_LE!$C$25-100%)</f>
        <v>0</v>
      </c>
      <c r="J316" s="25">
        <f>VLOOKUP(B316,GD_CHUNG!$B$5:$L$912,10,FALSE)*DM_TI_LE!$F$21</f>
        <v>9000000</v>
      </c>
      <c r="K316" s="25">
        <f>VLOOKUP(B316,GD_CHUNG!$B$5:$L$912,11,FALSE)*DM_TI_LE!$F$22</f>
        <v>3600000</v>
      </c>
      <c r="L316" s="137">
        <f>VLOOKUP(B316,RPT_BAO_HIEM!$B$5:$O$600,14,FALSE)</f>
        <v>437430</v>
      </c>
      <c r="M316" s="25">
        <f t="shared" si="0"/>
        <v>13717430</v>
      </c>
      <c r="N316" s="119">
        <f>VLOOKUP(B316,RPT_BAO_HIEM!$B$5:$O$956,14,FALSE)</f>
        <v>437430</v>
      </c>
    </row>
    <row r="317" spans="1:14" ht="14.25">
      <c r="A317" s="36">
        <v>314</v>
      </c>
      <c r="B317" s="38">
        <f>GD_LCD_HS_LNS!B317</f>
        <v>10651</v>
      </c>
      <c r="C317" s="38" t="str">
        <f>GD_LCD_HS_LNS!C317</f>
        <v>Đỗ Văn Chính</v>
      </c>
      <c r="D317" s="38" t="str">
        <f>GD_LCD_HS_LNS!D317</f>
        <v>NV Lái xe - VHTTB</v>
      </c>
      <c r="E317" s="115"/>
      <c r="F317" s="115"/>
      <c r="G317" s="119">
        <f>VLOOKUP(B317,RPT_TIEN_AN_TRUA!$B$5:$I$957,8,FALSE)</f>
        <v>680000</v>
      </c>
      <c r="H317" s="41">
        <v>0</v>
      </c>
      <c r="I317" s="25">
        <f>VLOOKUP(B317,RPT_LNS_LUONG_CHE_DO!$B$5:$CJ$476,68,FALSE)*(DM_TI_LE!$C$25-100%)</f>
        <v>0</v>
      </c>
      <c r="J317" s="25">
        <f>VLOOKUP(B317,GD_CHUNG!$B$5:$L$912,10,FALSE)*DM_TI_LE!$F$21</f>
        <v>9000000</v>
      </c>
      <c r="K317" s="25">
        <f>VLOOKUP(B317,GD_CHUNG!$B$5:$L$912,11,FALSE)*DM_TI_LE!$F$22</f>
        <v>3600000</v>
      </c>
      <c r="L317" s="137">
        <f>VLOOKUP(B317,RPT_BAO_HIEM!$B$5:$O$600,14,FALSE)</f>
        <v>437430</v>
      </c>
      <c r="M317" s="25">
        <f t="shared" si="0"/>
        <v>13717430</v>
      </c>
      <c r="N317" s="119">
        <f>VLOOKUP(B317,RPT_BAO_HIEM!$B$5:$O$956,14,FALSE)</f>
        <v>437430</v>
      </c>
    </row>
    <row r="318" spans="1:14" ht="14.25">
      <c r="A318" s="36">
        <v>315</v>
      </c>
      <c r="B318" s="38">
        <f>GD_LCD_HS_LNS!B318</f>
        <v>10656</v>
      </c>
      <c r="C318" s="38" t="str">
        <f>GD_LCD_HS_LNS!C318</f>
        <v>Bùi Việt Bắc</v>
      </c>
      <c r="D318" s="38" t="str">
        <f>GD_LCD_HS_LNS!D318</f>
        <v>NV Lái xe - VHTTB</v>
      </c>
      <c r="E318" s="115"/>
      <c r="F318" s="115"/>
      <c r="G318" s="119">
        <f>VLOOKUP(B318,RPT_TIEN_AN_TRUA!$B$5:$I$957,8,FALSE)</f>
        <v>680000</v>
      </c>
      <c r="H318" s="41">
        <v>0</v>
      </c>
      <c r="I318" s="25">
        <f>VLOOKUP(B318,RPT_LNS_LUONG_CHE_DO!$B$5:$CJ$476,68,FALSE)*(DM_TI_LE!$C$25-100%)</f>
        <v>0</v>
      </c>
      <c r="J318" s="25">
        <f>VLOOKUP(B318,GD_CHUNG!$B$5:$L$912,10,FALSE)*DM_TI_LE!$F$21</f>
        <v>9000000</v>
      </c>
      <c r="K318" s="25">
        <f>VLOOKUP(B318,GD_CHUNG!$B$5:$L$912,11,FALSE)*DM_TI_LE!$F$22</f>
        <v>0</v>
      </c>
      <c r="L318" s="137">
        <f>VLOOKUP(B318,RPT_BAO_HIEM!$B$5:$O$600,14,FALSE)</f>
        <v>437430</v>
      </c>
      <c r="M318" s="25">
        <f t="shared" si="0"/>
        <v>10117430</v>
      </c>
      <c r="N318" s="119">
        <f>VLOOKUP(B318,RPT_BAO_HIEM!$B$5:$O$956,14,FALSE)</f>
        <v>437430</v>
      </c>
    </row>
    <row r="319" spans="1:14" ht="14.25">
      <c r="A319" s="36">
        <v>316</v>
      </c>
      <c r="B319" s="38">
        <f>GD_LCD_HS_LNS!B319</f>
        <v>10658</v>
      </c>
      <c r="C319" s="38" t="str">
        <f>GD_LCD_HS_LNS!C319</f>
        <v>Nguyễn Phương Tuấn</v>
      </c>
      <c r="D319" s="38" t="str">
        <f>GD_LCD_HS_LNS!D319</f>
        <v>NV Lái xe - VHTTB</v>
      </c>
      <c r="E319" s="115"/>
      <c r="F319" s="115"/>
      <c r="G319" s="119">
        <f>VLOOKUP(B319,RPT_TIEN_AN_TRUA!$B$5:$I$957,8,FALSE)</f>
        <v>680000</v>
      </c>
      <c r="H319" s="41">
        <v>0</v>
      </c>
      <c r="I319" s="25">
        <f>VLOOKUP(B319,RPT_LNS_LUONG_CHE_DO!$B$5:$CJ$476,68,FALSE)*(DM_TI_LE!$C$25-100%)</f>
        <v>0</v>
      </c>
      <c r="J319" s="25">
        <f>VLOOKUP(B319,GD_CHUNG!$B$5:$L$912,10,FALSE)*DM_TI_LE!$F$21</f>
        <v>9000000</v>
      </c>
      <c r="K319" s="25">
        <f>VLOOKUP(B319,GD_CHUNG!$B$5:$L$912,11,FALSE)*DM_TI_LE!$F$22</f>
        <v>7200000</v>
      </c>
      <c r="L319" s="137">
        <f>VLOOKUP(B319,RPT_BAO_HIEM!$B$5:$O$600,14,FALSE)</f>
        <v>437430</v>
      </c>
      <c r="M319" s="25">
        <f t="shared" si="0"/>
        <v>17317430</v>
      </c>
      <c r="N319" s="119">
        <f>VLOOKUP(B319,RPT_BAO_HIEM!$B$5:$O$956,14,FALSE)</f>
        <v>437430</v>
      </c>
    </row>
    <row r="320" spans="1:14" ht="14.25">
      <c r="A320" s="36">
        <v>317</v>
      </c>
      <c r="B320" s="38">
        <f>GD_LCD_HS_LNS!B320</f>
        <v>10665</v>
      </c>
      <c r="C320" s="38" t="str">
        <f>GD_LCD_HS_LNS!C320</f>
        <v>Trần Hồng Sơn</v>
      </c>
      <c r="D320" s="38" t="str">
        <f>GD_LCD_HS_LNS!D320</f>
        <v>NV Lái xe - VHTTB</v>
      </c>
      <c r="E320" s="115"/>
      <c r="F320" s="115"/>
      <c r="G320" s="119">
        <f>VLOOKUP(B320,RPT_TIEN_AN_TRUA!$B$5:$I$957,8,FALSE)</f>
        <v>680000</v>
      </c>
      <c r="H320" s="41">
        <v>0</v>
      </c>
      <c r="I320" s="25">
        <f>VLOOKUP(B320,RPT_LNS_LUONG_CHE_DO!$B$5:$CJ$476,68,FALSE)*(DM_TI_LE!$C$25-100%)</f>
        <v>0</v>
      </c>
      <c r="J320" s="25">
        <f>VLOOKUP(B320,GD_CHUNG!$B$5:$L$912,10,FALSE)*DM_TI_LE!$F$21</f>
        <v>9000000</v>
      </c>
      <c r="K320" s="25">
        <f>VLOOKUP(B320,GD_CHUNG!$B$5:$L$912,11,FALSE)*DM_TI_LE!$F$22</f>
        <v>0</v>
      </c>
      <c r="L320" s="137">
        <f>VLOOKUP(B320,RPT_BAO_HIEM!$B$5:$O$600,14,FALSE)</f>
        <v>437430</v>
      </c>
      <c r="M320" s="25">
        <f t="shared" si="0"/>
        <v>10117430</v>
      </c>
      <c r="N320" s="119">
        <f>VLOOKUP(B320,RPT_BAO_HIEM!$B$5:$O$956,14,FALSE)</f>
        <v>437430</v>
      </c>
    </row>
    <row r="321" spans="1:14" ht="14.25">
      <c r="A321" s="36">
        <v>318</v>
      </c>
      <c r="B321" s="38">
        <f>GD_LCD_HS_LNS!B321</f>
        <v>10671</v>
      </c>
      <c r="C321" s="38" t="str">
        <f>GD_LCD_HS_LNS!C321</f>
        <v>Lê Đức Duy</v>
      </c>
      <c r="D321" s="38" t="str">
        <f>GD_LCD_HS_LNS!D321</f>
        <v>NV Lái xe - VHTTB</v>
      </c>
      <c r="E321" s="115"/>
      <c r="F321" s="115"/>
      <c r="G321" s="119">
        <f>VLOOKUP(B321,RPT_TIEN_AN_TRUA!$B$5:$I$957,8,FALSE)</f>
        <v>680000</v>
      </c>
      <c r="H321" s="41">
        <v>0</v>
      </c>
      <c r="I321" s="25">
        <f>VLOOKUP(B321,RPT_LNS_LUONG_CHE_DO!$B$5:$CJ$476,68,FALSE)*(DM_TI_LE!$C$25-100%)</f>
        <v>0</v>
      </c>
      <c r="J321" s="25">
        <f>VLOOKUP(B321,GD_CHUNG!$B$5:$L$912,10,FALSE)*DM_TI_LE!$F$21</f>
        <v>9000000</v>
      </c>
      <c r="K321" s="25">
        <f>VLOOKUP(B321,GD_CHUNG!$B$5:$L$912,11,FALSE)*DM_TI_LE!$F$22</f>
        <v>3600000</v>
      </c>
      <c r="L321" s="137">
        <f>VLOOKUP(B321,RPT_BAO_HIEM!$B$5:$O$600,14,FALSE)</f>
        <v>437430</v>
      </c>
      <c r="M321" s="25">
        <f t="shared" si="0"/>
        <v>13717430</v>
      </c>
      <c r="N321" s="119">
        <f>VLOOKUP(B321,RPT_BAO_HIEM!$B$5:$O$956,14,FALSE)</f>
        <v>437430</v>
      </c>
    </row>
    <row r="322" spans="1:14" ht="14.25">
      <c r="A322" s="36">
        <v>319</v>
      </c>
      <c r="B322" s="38">
        <f>GD_LCD_HS_LNS!B322</f>
        <v>10673</v>
      </c>
      <c r="C322" s="38" t="str">
        <f>GD_LCD_HS_LNS!C322</f>
        <v>Đặng Xuân Sơn</v>
      </c>
      <c r="D322" s="38" t="str">
        <f>GD_LCD_HS_LNS!D322</f>
        <v>NV Lái xe - VHTTB</v>
      </c>
      <c r="E322" s="115"/>
      <c r="F322" s="115"/>
      <c r="G322" s="119">
        <f>VLOOKUP(B322,RPT_TIEN_AN_TRUA!$B$5:$I$957,8,FALSE)</f>
        <v>680000</v>
      </c>
      <c r="H322" s="41">
        <v>0</v>
      </c>
      <c r="I322" s="25">
        <f>VLOOKUP(B322,RPT_LNS_LUONG_CHE_DO!$B$5:$CJ$476,68,FALSE)*(DM_TI_LE!$C$25-100%)</f>
        <v>0</v>
      </c>
      <c r="J322" s="25">
        <f>VLOOKUP(B322,GD_CHUNG!$B$5:$L$912,10,FALSE)*DM_TI_LE!$F$21</f>
        <v>9000000</v>
      </c>
      <c r="K322" s="25">
        <f>VLOOKUP(B322,GD_CHUNG!$B$5:$L$912,11,FALSE)*DM_TI_LE!$F$22</f>
        <v>10800000</v>
      </c>
      <c r="L322" s="137">
        <f>VLOOKUP(B322,RPT_BAO_HIEM!$B$5:$O$600,14,FALSE)</f>
        <v>437430</v>
      </c>
      <c r="M322" s="25">
        <f t="shared" si="0"/>
        <v>20917430</v>
      </c>
      <c r="N322" s="119">
        <f>VLOOKUP(B322,RPT_BAO_HIEM!$B$5:$O$956,14,FALSE)</f>
        <v>437430</v>
      </c>
    </row>
    <row r="323" spans="1:14" ht="14.25">
      <c r="A323" s="36">
        <v>320</v>
      </c>
      <c r="B323" s="38">
        <f>GD_LCD_HS_LNS!B323</f>
        <v>11091</v>
      </c>
      <c r="C323" s="38" t="str">
        <f>GD_LCD_HS_LNS!C323</f>
        <v>Nguyễn Như Cương</v>
      </c>
      <c r="D323" s="38" t="str">
        <f>GD_LCD_HS_LNS!D323</f>
        <v>NV Lái xe - VHTTB</v>
      </c>
      <c r="E323" s="115"/>
      <c r="F323" s="115"/>
      <c r="G323" s="119">
        <f>VLOOKUP(B323,RPT_TIEN_AN_TRUA!$B$5:$I$957,8,FALSE)</f>
        <v>680000</v>
      </c>
      <c r="H323" s="41">
        <v>0</v>
      </c>
      <c r="I323" s="25">
        <f>VLOOKUP(B323,RPT_LNS_LUONG_CHE_DO!$B$5:$CJ$476,68,FALSE)*(DM_TI_LE!$C$25-100%)</f>
        <v>0</v>
      </c>
      <c r="J323" s="25">
        <f>VLOOKUP(B323,GD_CHUNG!$B$5:$L$912,10,FALSE)*DM_TI_LE!$F$21</f>
        <v>9000000</v>
      </c>
      <c r="K323" s="25">
        <f>VLOOKUP(B323,GD_CHUNG!$B$5:$L$912,11,FALSE)*DM_TI_LE!$F$22</f>
        <v>0</v>
      </c>
      <c r="L323" s="137">
        <f>VLOOKUP(B323,RPT_BAO_HIEM!$B$5:$O$600,14,FALSE)</f>
        <v>437430</v>
      </c>
      <c r="M323" s="25">
        <f t="shared" si="0"/>
        <v>10117430</v>
      </c>
      <c r="N323" s="119">
        <f>VLOOKUP(B323,RPT_BAO_HIEM!$B$5:$O$956,14,FALSE)</f>
        <v>437430</v>
      </c>
    </row>
    <row r="324" spans="1:14" ht="14.25">
      <c r="A324" s="36">
        <v>321</v>
      </c>
      <c r="B324" s="38">
        <f>GD_LCD_HS_LNS!B324</f>
        <v>11093</v>
      </c>
      <c r="C324" s="38" t="str">
        <f>GD_LCD_HS_LNS!C324</f>
        <v>Đỗ Chí Thanh</v>
      </c>
      <c r="D324" s="38" t="str">
        <f>GD_LCD_HS_LNS!D324</f>
        <v>NV Lái xe - VHTTB</v>
      </c>
      <c r="E324" s="115"/>
      <c r="F324" s="115"/>
      <c r="G324" s="119">
        <f>VLOOKUP(B324,RPT_TIEN_AN_TRUA!$B$5:$I$957,8,FALSE)</f>
        <v>680000</v>
      </c>
      <c r="H324" s="41">
        <v>0</v>
      </c>
      <c r="I324" s="25">
        <f>VLOOKUP(B324,RPT_LNS_LUONG_CHE_DO!$B$5:$CJ$476,68,FALSE)*(DM_TI_LE!$C$25-100%)</f>
        <v>0</v>
      </c>
      <c r="J324" s="25">
        <f>VLOOKUP(B324,GD_CHUNG!$B$5:$L$912,10,FALSE)*DM_TI_LE!$F$21</f>
        <v>9000000</v>
      </c>
      <c r="K324" s="25">
        <f>VLOOKUP(B324,GD_CHUNG!$B$5:$L$912,11,FALSE)*DM_TI_LE!$F$22</f>
        <v>3600000</v>
      </c>
      <c r="L324" s="137">
        <f>VLOOKUP(B324,RPT_BAO_HIEM!$B$5:$O$600,14,FALSE)</f>
        <v>437430</v>
      </c>
      <c r="M324" s="25">
        <f t="shared" si="0"/>
        <v>13717430</v>
      </c>
      <c r="N324" s="119">
        <f>VLOOKUP(B324,RPT_BAO_HIEM!$B$5:$O$956,14,FALSE)</f>
        <v>437430</v>
      </c>
    </row>
    <row r="325" spans="1:14" ht="14.25">
      <c r="A325" s="36">
        <v>322</v>
      </c>
      <c r="B325" s="38">
        <f>GD_LCD_HS_LNS!B325</f>
        <v>12572</v>
      </c>
      <c r="C325" s="38" t="str">
        <f>GD_LCD_HS_LNS!C325</f>
        <v>Trần Quốc Việt</v>
      </c>
      <c r="D325" s="38" t="str">
        <f>GD_LCD_HS_LNS!D325</f>
        <v>NV Lái xe - VHTTB</v>
      </c>
      <c r="E325" s="115"/>
      <c r="F325" s="115"/>
      <c r="G325" s="119">
        <f>VLOOKUP(B325,RPT_TIEN_AN_TRUA!$B$5:$I$957,8,FALSE)</f>
        <v>680000</v>
      </c>
      <c r="H325" s="41">
        <v>0</v>
      </c>
      <c r="I325" s="25">
        <f>VLOOKUP(B325,RPT_LNS_LUONG_CHE_DO!$B$5:$CJ$476,68,FALSE)*(DM_TI_LE!$C$25-100%)</f>
        <v>0</v>
      </c>
      <c r="J325" s="25">
        <f>VLOOKUP(B325,GD_CHUNG!$B$5:$L$912,10,FALSE)*DM_TI_LE!$F$21</f>
        <v>9000000</v>
      </c>
      <c r="K325" s="25">
        <f>VLOOKUP(B325,GD_CHUNG!$B$5:$L$912,11,FALSE)*DM_TI_LE!$F$22</f>
        <v>3600000</v>
      </c>
      <c r="L325" s="137">
        <f>VLOOKUP(B325,RPT_BAO_HIEM!$B$5:$O$600,14,FALSE)</f>
        <v>437430</v>
      </c>
      <c r="M325" s="25">
        <f t="shared" si="0"/>
        <v>13717430</v>
      </c>
      <c r="N325" s="119">
        <f>VLOOKUP(B325,RPT_BAO_HIEM!$B$5:$O$956,14,FALSE)</f>
        <v>437430</v>
      </c>
    </row>
    <row r="326" spans="1:14" ht="14.25">
      <c r="A326" s="36">
        <v>323</v>
      </c>
      <c r="B326" s="38">
        <f>GD_LCD_HS_LNS!B326</f>
        <v>12573</v>
      </c>
      <c r="C326" s="38" t="str">
        <f>GD_LCD_HS_LNS!C326</f>
        <v>Trần Thế Khánh</v>
      </c>
      <c r="D326" s="38" t="str">
        <f>GD_LCD_HS_LNS!D326</f>
        <v>NV Lái xe - VHTTB</v>
      </c>
      <c r="E326" s="115"/>
      <c r="F326" s="115"/>
      <c r="G326" s="119">
        <f>VLOOKUP(B326,RPT_TIEN_AN_TRUA!$B$5:$I$957,8,FALSE)</f>
        <v>680000</v>
      </c>
      <c r="H326" s="41">
        <v>0</v>
      </c>
      <c r="I326" s="25">
        <f>VLOOKUP(B326,RPT_LNS_LUONG_CHE_DO!$B$5:$CJ$476,68,FALSE)*(DM_TI_LE!$C$25-100%)</f>
        <v>0</v>
      </c>
      <c r="J326" s="25">
        <f>VLOOKUP(B326,GD_CHUNG!$B$5:$L$912,10,FALSE)*DM_TI_LE!$F$21</f>
        <v>9000000</v>
      </c>
      <c r="K326" s="25">
        <f>VLOOKUP(B326,GD_CHUNG!$B$5:$L$912,11,FALSE)*DM_TI_LE!$F$22</f>
        <v>3600000</v>
      </c>
      <c r="L326" s="137">
        <f>VLOOKUP(B326,RPT_BAO_HIEM!$B$5:$O$600,14,FALSE)</f>
        <v>437430</v>
      </c>
      <c r="M326" s="25">
        <f t="shared" si="0"/>
        <v>13717430</v>
      </c>
      <c r="N326" s="119">
        <f>VLOOKUP(B326,RPT_BAO_HIEM!$B$5:$O$956,14,FALSE)</f>
        <v>437430</v>
      </c>
    </row>
    <row r="327" spans="1:14" ht="14.25">
      <c r="A327" s="36">
        <v>324</v>
      </c>
      <c r="B327" s="38">
        <f>GD_LCD_HS_LNS!B327</f>
        <v>12575</v>
      </c>
      <c r="C327" s="38" t="str">
        <f>GD_LCD_HS_LNS!C327</f>
        <v>Nguyễn Văn Thắng</v>
      </c>
      <c r="D327" s="38" t="str">
        <f>GD_LCD_HS_LNS!D327</f>
        <v>NV Lái xe - VHTTB</v>
      </c>
      <c r="E327" s="115"/>
      <c r="F327" s="115"/>
      <c r="G327" s="119">
        <f>VLOOKUP(B327,RPT_TIEN_AN_TRUA!$B$5:$I$957,8,FALSE)</f>
        <v>392307.69230769225</v>
      </c>
      <c r="H327" s="41">
        <v>0</v>
      </c>
      <c r="I327" s="25">
        <f>VLOOKUP(B327,RPT_LNS_LUONG_CHE_DO!$B$5:$CJ$476,68,FALSE)*(DM_TI_LE!$C$25-100%)</f>
        <v>0</v>
      </c>
      <c r="J327" s="25">
        <f>VLOOKUP(B327,GD_CHUNG!$B$5:$L$912,10,FALSE)*DM_TI_LE!$F$21</f>
        <v>9000000</v>
      </c>
      <c r="K327" s="25">
        <f>VLOOKUP(B327,GD_CHUNG!$B$5:$L$912,11,FALSE)*DM_TI_LE!$F$22</f>
        <v>0</v>
      </c>
      <c r="L327" s="137">
        <f>VLOOKUP(B327,RPT_BAO_HIEM!$B$5:$O$600,14,FALSE)</f>
        <v>437430</v>
      </c>
      <c r="M327" s="25">
        <f t="shared" si="0"/>
        <v>9829737.692307692</v>
      </c>
      <c r="N327" s="119">
        <f>VLOOKUP(B327,RPT_BAO_HIEM!$B$5:$O$956,14,FALSE)</f>
        <v>437430</v>
      </c>
    </row>
    <row r="328" spans="1:14" ht="14.25">
      <c r="A328" s="36">
        <v>325</v>
      </c>
      <c r="B328" s="38">
        <f>GD_LCD_HS_LNS!B328</f>
        <v>12577</v>
      </c>
      <c r="C328" s="38" t="str">
        <f>GD_LCD_HS_LNS!C328</f>
        <v>Lê Ngọc Hùng</v>
      </c>
      <c r="D328" s="38" t="str">
        <f>GD_LCD_HS_LNS!D328</f>
        <v>NV Lái xe - VHTTB</v>
      </c>
      <c r="E328" s="115"/>
      <c r="F328" s="115"/>
      <c r="G328" s="119">
        <f>VLOOKUP(B328,RPT_TIEN_AN_TRUA!$B$5:$I$957,8,FALSE)</f>
        <v>680000</v>
      </c>
      <c r="H328" s="41">
        <v>0</v>
      </c>
      <c r="I328" s="25">
        <f>VLOOKUP(B328,RPT_LNS_LUONG_CHE_DO!$B$5:$CJ$476,68,FALSE)*(DM_TI_LE!$C$25-100%)</f>
        <v>0</v>
      </c>
      <c r="J328" s="25">
        <f>VLOOKUP(B328,GD_CHUNG!$B$5:$L$912,10,FALSE)*DM_TI_LE!$F$21</f>
        <v>9000000</v>
      </c>
      <c r="K328" s="25">
        <f>VLOOKUP(B328,GD_CHUNG!$B$5:$L$912,11,FALSE)*DM_TI_LE!$F$22</f>
        <v>0</v>
      </c>
      <c r="L328" s="137">
        <f>VLOOKUP(B328,RPT_BAO_HIEM!$B$5:$O$600,14,FALSE)</f>
        <v>437430</v>
      </c>
      <c r="M328" s="25">
        <f t="shared" si="0"/>
        <v>10117430</v>
      </c>
      <c r="N328" s="119">
        <f>VLOOKUP(B328,RPT_BAO_HIEM!$B$5:$O$956,14,FALSE)</f>
        <v>437430</v>
      </c>
    </row>
    <row r="329" spans="1:14" ht="14.25">
      <c r="A329" s="36">
        <v>326</v>
      </c>
      <c r="B329" s="38">
        <f>GD_LCD_HS_LNS!B329</f>
        <v>12579</v>
      </c>
      <c r="C329" s="38" t="str">
        <f>GD_LCD_HS_LNS!C329</f>
        <v>Nguyễn Ngọc Công</v>
      </c>
      <c r="D329" s="38" t="str">
        <f>GD_LCD_HS_LNS!D329</f>
        <v>NV Lái xe - VHTTB</v>
      </c>
      <c r="E329" s="115"/>
      <c r="F329" s="115"/>
      <c r="G329" s="119">
        <f>VLOOKUP(B329,RPT_TIEN_AN_TRUA!$B$5:$I$957,8,FALSE)</f>
        <v>627692.30769230775</v>
      </c>
      <c r="H329" s="41">
        <v>0</v>
      </c>
      <c r="I329" s="25">
        <f>VLOOKUP(B329,RPT_LNS_LUONG_CHE_DO!$B$5:$CJ$476,68,FALSE)*(DM_TI_LE!$C$25-100%)</f>
        <v>0</v>
      </c>
      <c r="J329" s="25">
        <f>VLOOKUP(B329,GD_CHUNG!$B$5:$L$912,10,FALSE)*DM_TI_LE!$F$21</f>
        <v>9000000</v>
      </c>
      <c r="K329" s="25">
        <f>VLOOKUP(B329,GD_CHUNG!$B$5:$L$912,11,FALSE)*DM_TI_LE!$F$22</f>
        <v>0</v>
      </c>
      <c r="L329" s="137">
        <f>VLOOKUP(B329,RPT_BAO_HIEM!$B$5:$O$600,14,FALSE)</f>
        <v>437430</v>
      </c>
      <c r="M329" s="25">
        <f t="shared" si="0"/>
        <v>10065122.307692308</v>
      </c>
      <c r="N329" s="119">
        <f>VLOOKUP(B329,RPT_BAO_HIEM!$B$5:$O$956,14,FALSE)</f>
        <v>437430</v>
      </c>
    </row>
    <row r="330" spans="1:14" ht="14.25">
      <c r="A330" s="36">
        <v>327</v>
      </c>
      <c r="B330" s="38">
        <f>GD_LCD_HS_LNS!B330</f>
        <v>10758</v>
      </c>
      <c r="C330" s="38" t="str">
        <f>GD_LCD_HS_LNS!C330</f>
        <v>Trương Thị Minh Phượng</v>
      </c>
      <c r="D330" s="38" t="str">
        <f>GD_LCD_HS_LNS!D330</f>
        <v>Đội phó</v>
      </c>
      <c r="E330" s="115"/>
      <c r="F330" s="115"/>
      <c r="G330" s="119">
        <f>VLOOKUP(B330,RPT_TIEN_AN_TRUA!$B$5:$I$957,8,FALSE)</f>
        <v>680000</v>
      </c>
      <c r="H330" s="41">
        <v>0</v>
      </c>
      <c r="I330" s="25">
        <f>VLOOKUP(B330,RPT_LNS_LUONG_CHE_DO!$B$5:$CJ$476,68,FALSE)*(DM_TI_LE!$C$25-100%)</f>
        <v>0</v>
      </c>
      <c r="J330" s="25">
        <f>VLOOKUP(B330,GD_CHUNG!$B$5:$L$912,10,FALSE)*DM_TI_LE!$F$21</f>
        <v>9000000</v>
      </c>
      <c r="K330" s="25">
        <f>VLOOKUP(B330,GD_CHUNG!$B$5:$L$912,11,FALSE)*DM_TI_LE!$F$22</f>
        <v>3600000</v>
      </c>
      <c r="L330" s="137">
        <f>VLOOKUP(B330,RPT_BAO_HIEM!$B$5:$O$600,14,FALSE)</f>
        <v>516705</v>
      </c>
      <c r="M330" s="25">
        <f t="shared" si="0"/>
        <v>13796705</v>
      </c>
      <c r="N330" s="119">
        <f>VLOOKUP(B330,RPT_BAO_HIEM!$B$5:$O$956,14,FALSE)</f>
        <v>516705</v>
      </c>
    </row>
    <row r="331" spans="1:14" ht="14.25">
      <c r="A331" s="36">
        <v>328</v>
      </c>
      <c r="B331" s="38">
        <f>GD_LCD_HS_LNS!B331</f>
        <v>10644</v>
      </c>
      <c r="C331" s="38" t="str">
        <f>GD_LCD_HS_LNS!C331</f>
        <v>Nguyễn Văn Bình</v>
      </c>
      <c r="D331" s="38" t="str">
        <f>GD_LCD_HS_LNS!D331</f>
        <v>KTV mặt đất</v>
      </c>
      <c r="E331" s="115"/>
      <c r="F331" s="115"/>
      <c r="G331" s="119">
        <f>VLOOKUP(B331,RPT_TIEN_AN_TRUA!$B$5:$I$957,8,FALSE)</f>
        <v>444615.38461538462</v>
      </c>
      <c r="H331" s="41">
        <v>0</v>
      </c>
      <c r="I331" s="25">
        <f>VLOOKUP(B331,RPT_LNS_LUONG_CHE_DO!$B$5:$CJ$476,68,FALSE)*(DM_TI_LE!$C$25-100%)</f>
        <v>0</v>
      </c>
      <c r="J331" s="25">
        <f>VLOOKUP(B331,GD_CHUNG!$B$5:$L$912,10,FALSE)*DM_TI_LE!$F$21</f>
        <v>9000000</v>
      </c>
      <c r="K331" s="25">
        <f>VLOOKUP(B331,GD_CHUNG!$B$5:$L$912,11,FALSE)*DM_TI_LE!$F$22</f>
        <v>7200000</v>
      </c>
      <c r="L331" s="137">
        <f>VLOOKUP(B331,RPT_BAO_HIEM!$B$5:$O$600,14,FALSE)</f>
        <v>516705</v>
      </c>
      <c r="M331" s="25">
        <f t="shared" si="0"/>
        <v>17161320.384615384</v>
      </c>
      <c r="N331" s="119">
        <f>VLOOKUP(B331,RPT_BAO_HIEM!$B$5:$O$956,14,FALSE)</f>
        <v>516705</v>
      </c>
    </row>
    <row r="332" spans="1:14" ht="14.25">
      <c r="A332" s="36">
        <v>329</v>
      </c>
      <c r="B332" s="38">
        <f>GD_LCD_HS_LNS!B332</f>
        <v>10645</v>
      </c>
      <c r="C332" s="38" t="str">
        <f>GD_LCD_HS_LNS!C332</f>
        <v>Thân Hoài Nam</v>
      </c>
      <c r="D332" s="38" t="str">
        <f>GD_LCD_HS_LNS!D332</f>
        <v>KTV mặt đất</v>
      </c>
      <c r="E332" s="115"/>
      <c r="F332" s="115"/>
      <c r="G332" s="119">
        <f>VLOOKUP(B332,RPT_TIEN_AN_TRUA!$B$5:$I$957,8,FALSE)</f>
        <v>680000</v>
      </c>
      <c r="H332" s="41">
        <v>0</v>
      </c>
      <c r="I332" s="25">
        <f>VLOOKUP(B332,RPT_LNS_LUONG_CHE_DO!$B$5:$CJ$476,68,FALSE)*(DM_TI_LE!$C$25-100%)</f>
        <v>0</v>
      </c>
      <c r="J332" s="25">
        <f>VLOOKUP(B332,GD_CHUNG!$B$5:$L$912,10,FALSE)*DM_TI_LE!$F$21</f>
        <v>9000000</v>
      </c>
      <c r="K332" s="25">
        <f>VLOOKUP(B332,GD_CHUNG!$B$5:$L$912,11,FALSE)*DM_TI_LE!$F$22</f>
        <v>3600000</v>
      </c>
      <c r="L332" s="137">
        <f>VLOOKUP(B332,RPT_BAO_HIEM!$B$5:$O$600,14,FALSE)</f>
        <v>537075</v>
      </c>
      <c r="M332" s="25">
        <f t="shared" si="0"/>
        <v>13817075</v>
      </c>
      <c r="N332" s="119">
        <f>VLOOKUP(B332,RPT_BAO_HIEM!$B$5:$O$956,14,FALSE)</f>
        <v>537075</v>
      </c>
    </row>
    <row r="333" spans="1:14" ht="14.25">
      <c r="A333" s="36">
        <v>330</v>
      </c>
      <c r="B333" s="38">
        <f>GD_LCD_HS_LNS!B333</f>
        <v>13531</v>
      </c>
      <c r="C333" s="38" t="str">
        <f>GD_LCD_HS_LNS!C333</f>
        <v>Võ Thị Vân</v>
      </c>
      <c r="D333" s="38" t="str">
        <f>GD_LCD_HS_LNS!D333</f>
        <v>Nhân viên vệ sinh khu bay</v>
      </c>
      <c r="E333" s="115"/>
      <c r="F333" s="115"/>
      <c r="G333" s="119">
        <f>VLOOKUP(B333,RPT_TIEN_AN_TRUA!$B$5:$I$957,8,FALSE)</f>
        <v>680000</v>
      </c>
      <c r="H333" s="41">
        <v>0</v>
      </c>
      <c r="I333" s="25">
        <f>VLOOKUP(B333,RPT_LNS_LUONG_CHE_DO!$B$5:$CJ$476,68,FALSE)*(DM_TI_LE!$C$25-100%)</f>
        <v>0</v>
      </c>
      <c r="J333" s="25">
        <f>VLOOKUP(B333,GD_CHUNG!$B$5:$L$912,10,FALSE)*DM_TI_LE!$F$21</f>
        <v>9000000</v>
      </c>
      <c r="K333" s="25">
        <f>VLOOKUP(B333,GD_CHUNG!$B$5:$L$912,11,FALSE)*DM_TI_LE!$F$22</f>
        <v>0</v>
      </c>
      <c r="L333" s="137">
        <f>VLOOKUP(B333,RPT_BAO_HIEM!$B$5:$O$600,14,FALSE)</f>
        <v>325500</v>
      </c>
      <c r="M333" s="25">
        <f t="shared" si="0"/>
        <v>10005500</v>
      </c>
      <c r="N333" s="119">
        <f>VLOOKUP(B333,RPT_BAO_HIEM!$B$5:$O$956,14,FALSE)</f>
        <v>325500</v>
      </c>
    </row>
    <row r="334" spans="1:14" ht="14.25">
      <c r="A334" s="36">
        <v>331</v>
      </c>
      <c r="B334" s="38">
        <f>GD_LCD_HS_LNS!B334</f>
        <v>12508</v>
      </c>
      <c r="C334" s="38" t="str">
        <f>GD_LCD_HS_LNS!C334</f>
        <v>Nguyễn Hồng Nhung</v>
      </c>
      <c r="D334" s="38" t="str">
        <f>GD_LCD_HS_LNS!D334</f>
        <v>Nv vệ sinh</v>
      </c>
      <c r="E334" s="115"/>
      <c r="F334" s="115"/>
      <c r="G334" s="119">
        <f>VLOOKUP(B334,RPT_TIEN_AN_TRUA!$B$5:$I$957,8,FALSE)</f>
        <v>680000</v>
      </c>
      <c r="H334" s="41">
        <v>0</v>
      </c>
      <c r="I334" s="25">
        <f>VLOOKUP(B334,RPT_LNS_LUONG_CHE_DO!$B$5:$CJ$476,68,FALSE)*(DM_TI_LE!$C$25-100%)</f>
        <v>0</v>
      </c>
      <c r="J334" s="25">
        <f>VLOOKUP(B334,GD_CHUNG!$B$5:$L$912,10,FALSE)*DM_TI_LE!$F$21</f>
        <v>9000000</v>
      </c>
      <c r="K334" s="25">
        <f>VLOOKUP(B334,GD_CHUNG!$B$5:$L$912,11,FALSE)*DM_TI_LE!$F$22</f>
        <v>3600000</v>
      </c>
      <c r="L334" s="137">
        <f>VLOOKUP(B334,RPT_BAO_HIEM!$B$5:$O$600,14,FALSE)</f>
        <v>325500</v>
      </c>
      <c r="M334" s="25">
        <f t="shared" si="0"/>
        <v>13605500</v>
      </c>
      <c r="N334" s="119">
        <f>VLOOKUP(B334,RPT_BAO_HIEM!$B$5:$O$956,14,FALSE)</f>
        <v>325500</v>
      </c>
    </row>
    <row r="335" spans="1:14" ht="14.25">
      <c r="A335" s="36">
        <v>332</v>
      </c>
      <c r="B335" s="38">
        <f>GD_LCD_HS_LNS!B335</f>
        <v>12596</v>
      </c>
      <c r="C335" s="38" t="str">
        <f>GD_LCD_HS_LNS!C335</f>
        <v>Phan Thị Hải Yến</v>
      </c>
      <c r="D335" s="38" t="str">
        <f>GD_LCD_HS_LNS!D335</f>
        <v>Nv vệ sinh</v>
      </c>
      <c r="E335" s="115"/>
      <c r="F335" s="115"/>
      <c r="G335" s="119">
        <f>VLOOKUP(B335,RPT_TIEN_AN_TRUA!$B$5:$I$957,8,FALSE)</f>
        <v>680000</v>
      </c>
      <c r="H335" s="41">
        <v>0</v>
      </c>
      <c r="I335" s="25">
        <f>VLOOKUP(B335,RPT_LNS_LUONG_CHE_DO!$B$5:$CJ$476,68,FALSE)*(DM_TI_LE!$C$25-100%)</f>
        <v>0</v>
      </c>
      <c r="J335" s="25">
        <f>VLOOKUP(B335,GD_CHUNG!$B$5:$L$912,10,FALSE)*DM_TI_LE!$F$21</f>
        <v>9000000</v>
      </c>
      <c r="K335" s="25">
        <f>VLOOKUP(B335,GD_CHUNG!$B$5:$L$912,11,FALSE)*DM_TI_LE!$F$22</f>
        <v>3600000</v>
      </c>
      <c r="L335" s="137">
        <f>VLOOKUP(B335,RPT_BAO_HIEM!$B$5:$O$600,14,FALSE)</f>
        <v>325500</v>
      </c>
      <c r="M335" s="25">
        <f t="shared" si="0"/>
        <v>13605500</v>
      </c>
      <c r="N335" s="119">
        <f>VLOOKUP(B335,RPT_BAO_HIEM!$B$5:$O$956,14,FALSE)</f>
        <v>325500</v>
      </c>
    </row>
    <row r="336" spans="1:14" ht="14.25">
      <c r="A336" s="36">
        <v>333</v>
      </c>
      <c r="B336" s="38">
        <f>GD_LCD_HS_LNS!B336</f>
        <v>12597</v>
      </c>
      <c r="C336" s="38" t="str">
        <f>GD_LCD_HS_LNS!C336</f>
        <v>Doãn Thị Thanh Hà</v>
      </c>
      <c r="D336" s="38" t="str">
        <f>GD_LCD_HS_LNS!D336</f>
        <v>Nv vệ sinh</v>
      </c>
      <c r="E336" s="115"/>
      <c r="F336" s="115"/>
      <c r="G336" s="119">
        <f>VLOOKUP(B336,RPT_TIEN_AN_TRUA!$B$5:$I$957,8,FALSE)</f>
        <v>680000</v>
      </c>
      <c r="H336" s="41">
        <v>0</v>
      </c>
      <c r="I336" s="25">
        <f>VLOOKUP(B336,RPT_LNS_LUONG_CHE_DO!$B$5:$CJ$476,68,FALSE)*(DM_TI_LE!$C$25-100%)</f>
        <v>0</v>
      </c>
      <c r="J336" s="25">
        <f>VLOOKUP(B336,GD_CHUNG!$B$5:$L$912,10,FALSE)*DM_TI_LE!$F$21</f>
        <v>9000000</v>
      </c>
      <c r="K336" s="25">
        <f>VLOOKUP(B336,GD_CHUNG!$B$5:$L$912,11,FALSE)*DM_TI_LE!$F$22</f>
        <v>3600000</v>
      </c>
      <c r="L336" s="137">
        <f>VLOOKUP(B336,RPT_BAO_HIEM!$B$5:$O$600,14,FALSE)</f>
        <v>325500</v>
      </c>
      <c r="M336" s="25">
        <f t="shared" si="0"/>
        <v>13605500</v>
      </c>
      <c r="N336" s="119">
        <f>VLOOKUP(B336,RPT_BAO_HIEM!$B$5:$O$956,14,FALSE)</f>
        <v>325500</v>
      </c>
    </row>
    <row r="337" spans="1:14" ht="14.25">
      <c r="A337" s="36">
        <v>334</v>
      </c>
      <c r="B337" s="38">
        <f>GD_LCD_HS_LNS!B337</f>
        <v>13098</v>
      </c>
      <c r="C337" s="38" t="str">
        <f>GD_LCD_HS_LNS!C337</f>
        <v>Đặng Thị Thúy Hằng</v>
      </c>
      <c r="D337" s="38" t="str">
        <f>GD_LCD_HS_LNS!D337</f>
        <v>Nv vệ sinh</v>
      </c>
      <c r="E337" s="115"/>
      <c r="F337" s="115"/>
      <c r="G337" s="119">
        <f>VLOOKUP(B337,RPT_TIEN_AN_TRUA!$B$5:$I$957,8,FALSE)</f>
        <v>680000</v>
      </c>
      <c r="H337" s="41">
        <v>0</v>
      </c>
      <c r="I337" s="25">
        <f>VLOOKUP(B337,RPT_LNS_LUONG_CHE_DO!$B$5:$CJ$476,68,FALSE)*(DM_TI_LE!$C$25-100%)</f>
        <v>0</v>
      </c>
      <c r="J337" s="25">
        <f>VLOOKUP(B337,GD_CHUNG!$B$5:$L$912,10,FALSE)*DM_TI_LE!$F$21</f>
        <v>9000000</v>
      </c>
      <c r="K337" s="25">
        <f>VLOOKUP(B337,GD_CHUNG!$B$5:$L$912,11,FALSE)*DM_TI_LE!$F$22</f>
        <v>3600000</v>
      </c>
      <c r="L337" s="137">
        <f>VLOOKUP(B337,RPT_BAO_HIEM!$B$5:$O$600,14,FALSE)</f>
        <v>325500</v>
      </c>
      <c r="M337" s="25">
        <f t="shared" si="0"/>
        <v>13605500</v>
      </c>
      <c r="N337" s="119">
        <f>VLOOKUP(B337,RPT_BAO_HIEM!$B$5:$O$956,14,FALSE)</f>
        <v>325500</v>
      </c>
    </row>
    <row r="338" spans="1:14" ht="14.25">
      <c r="A338" s="36">
        <v>335</v>
      </c>
      <c r="B338" s="38">
        <f>GD_LCD_HS_LNS!B338</f>
        <v>13100</v>
      </c>
      <c r="C338" s="38" t="str">
        <f>GD_LCD_HS_LNS!C338</f>
        <v>Nguyễn Thị Mến</v>
      </c>
      <c r="D338" s="38" t="str">
        <f>GD_LCD_HS_LNS!D338</f>
        <v>Nv vệ sinh</v>
      </c>
      <c r="E338" s="115"/>
      <c r="F338" s="115"/>
      <c r="G338" s="119">
        <f>VLOOKUP(B338,RPT_TIEN_AN_TRUA!$B$5:$I$957,8,FALSE)</f>
        <v>680000</v>
      </c>
      <c r="H338" s="41">
        <v>0</v>
      </c>
      <c r="I338" s="25">
        <f>VLOOKUP(B338,RPT_LNS_LUONG_CHE_DO!$B$5:$CJ$476,68,FALSE)*(DM_TI_LE!$C$25-100%)</f>
        <v>0</v>
      </c>
      <c r="J338" s="25">
        <f>VLOOKUP(B338,GD_CHUNG!$B$5:$L$912,10,FALSE)*DM_TI_LE!$F$21</f>
        <v>9000000</v>
      </c>
      <c r="K338" s="25">
        <f>VLOOKUP(B338,GD_CHUNG!$B$5:$L$912,11,FALSE)*DM_TI_LE!$F$22</f>
        <v>0</v>
      </c>
      <c r="L338" s="137">
        <f>VLOOKUP(B338,RPT_BAO_HIEM!$B$5:$O$600,14,FALSE)</f>
        <v>325500</v>
      </c>
      <c r="M338" s="25">
        <f t="shared" si="0"/>
        <v>10005500</v>
      </c>
      <c r="N338" s="119">
        <f>VLOOKUP(B338,RPT_BAO_HIEM!$B$5:$O$956,14,FALSE)</f>
        <v>325500</v>
      </c>
    </row>
    <row r="339" spans="1:14" ht="14.25">
      <c r="A339" s="36">
        <v>336</v>
      </c>
      <c r="B339" s="38">
        <f>GD_LCD_HS_LNS!B339</f>
        <v>10754</v>
      </c>
      <c r="C339" s="38" t="str">
        <f>GD_LCD_HS_LNS!C339</f>
        <v>Đào Hồng Phúc</v>
      </c>
      <c r="D339" s="38" t="str">
        <f>GD_LCD_HS_LNS!D339</f>
        <v>Nv VS MB</v>
      </c>
      <c r="E339" s="115"/>
      <c r="F339" s="115"/>
      <c r="G339" s="119">
        <f>VLOOKUP(B339,RPT_TIEN_AN_TRUA!$B$5:$I$957,8,FALSE)</f>
        <v>680000</v>
      </c>
      <c r="H339" s="41">
        <v>0</v>
      </c>
      <c r="I339" s="25">
        <f>VLOOKUP(B339,RPT_LNS_LUONG_CHE_DO!$B$5:$CJ$476,68,FALSE)*(DM_TI_LE!$C$25-100%)</f>
        <v>0</v>
      </c>
      <c r="J339" s="25">
        <f>VLOOKUP(B339,GD_CHUNG!$B$5:$L$912,10,FALSE)*DM_TI_LE!$F$21</f>
        <v>9000000</v>
      </c>
      <c r="K339" s="25">
        <f>VLOOKUP(B339,GD_CHUNG!$B$5:$L$912,11,FALSE)*DM_TI_LE!$F$22</f>
        <v>0</v>
      </c>
      <c r="L339" s="137">
        <f>VLOOKUP(B339,RPT_BAO_HIEM!$B$5:$O$600,14,FALSE)</f>
        <v>325500</v>
      </c>
      <c r="M339" s="25">
        <f t="shared" si="0"/>
        <v>10005500</v>
      </c>
      <c r="N339" s="119">
        <f>VLOOKUP(B339,RPT_BAO_HIEM!$B$5:$O$956,14,FALSE)</f>
        <v>325500</v>
      </c>
    </row>
    <row r="340" spans="1:14" ht="14.25">
      <c r="A340" s="36">
        <v>337</v>
      </c>
      <c r="B340" s="38">
        <f>GD_LCD_HS_LNS!B340</f>
        <v>10755</v>
      </c>
      <c r="C340" s="38" t="str">
        <f>GD_LCD_HS_LNS!C340</f>
        <v>Quàng Thị Hạnh</v>
      </c>
      <c r="D340" s="38" t="str">
        <f>GD_LCD_HS_LNS!D340</f>
        <v>Nv VS MB</v>
      </c>
      <c r="E340" s="115"/>
      <c r="F340" s="115"/>
      <c r="G340" s="119">
        <f>VLOOKUP(B340,RPT_TIEN_AN_TRUA!$B$5:$I$957,8,FALSE)</f>
        <v>601538.4615384615</v>
      </c>
      <c r="H340" s="41">
        <v>0</v>
      </c>
      <c r="I340" s="25">
        <f>VLOOKUP(B340,RPT_LNS_LUONG_CHE_DO!$B$5:$CJ$476,68,FALSE)*(DM_TI_LE!$C$25-100%)</f>
        <v>0</v>
      </c>
      <c r="J340" s="25">
        <f>VLOOKUP(B340,GD_CHUNG!$B$5:$L$912,10,FALSE)*DM_TI_LE!$F$21</f>
        <v>9000000</v>
      </c>
      <c r="K340" s="25">
        <f>VLOOKUP(B340,GD_CHUNG!$B$5:$L$912,11,FALSE)*DM_TI_LE!$F$22</f>
        <v>7200000</v>
      </c>
      <c r="L340" s="137">
        <f>VLOOKUP(B340,RPT_BAO_HIEM!$B$5:$O$600,14,FALSE)</f>
        <v>467880</v>
      </c>
      <c r="M340" s="25">
        <f t="shared" si="0"/>
        <v>17269418.461538464</v>
      </c>
      <c r="N340" s="119">
        <f>VLOOKUP(B340,RPT_BAO_HIEM!$B$5:$O$956,14,FALSE)</f>
        <v>467880</v>
      </c>
    </row>
    <row r="341" spans="1:14" ht="14.25">
      <c r="A341" s="36">
        <v>338</v>
      </c>
      <c r="B341" s="38">
        <f>GD_LCD_HS_LNS!B341</f>
        <v>10756</v>
      </c>
      <c r="C341" s="38" t="str">
        <f>GD_LCD_HS_LNS!C341</f>
        <v>Nguyễn Bình Minh</v>
      </c>
      <c r="D341" s="38" t="str">
        <f>GD_LCD_HS_LNS!D341</f>
        <v>Nv VS MB</v>
      </c>
      <c r="E341" s="115"/>
      <c r="F341" s="115"/>
      <c r="G341" s="119">
        <f>VLOOKUP(B341,RPT_TIEN_AN_TRUA!$B$5:$I$957,8,FALSE)</f>
        <v>680000</v>
      </c>
      <c r="H341" s="41">
        <v>0</v>
      </c>
      <c r="I341" s="25">
        <f>VLOOKUP(B341,RPT_LNS_LUONG_CHE_DO!$B$5:$CJ$476,68,FALSE)*(DM_TI_LE!$C$25-100%)</f>
        <v>0</v>
      </c>
      <c r="J341" s="25">
        <f>VLOOKUP(B341,GD_CHUNG!$B$5:$L$912,10,FALSE)*DM_TI_LE!$F$21</f>
        <v>9000000</v>
      </c>
      <c r="K341" s="25">
        <f>VLOOKUP(B341,GD_CHUNG!$B$5:$L$912,11,FALSE)*DM_TI_LE!$F$22</f>
        <v>3600000</v>
      </c>
      <c r="L341" s="137">
        <f>VLOOKUP(B341,RPT_BAO_HIEM!$B$5:$O$600,14,FALSE)</f>
        <v>467880</v>
      </c>
      <c r="M341" s="25">
        <f t="shared" si="0"/>
        <v>13747880</v>
      </c>
      <c r="N341" s="119">
        <f>VLOOKUP(B341,RPT_BAO_HIEM!$B$5:$O$956,14,FALSE)</f>
        <v>467880</v>
      </c>
    </row>
    <row r="342" spans="1:14" ht="14.25">
      <c r="A342" s="36">
        <v>339</v>
      </c>
      <c r="B342" s="38">
        <f>GD_LCD_HS_LNS!B342</f>
        <v>10757</v>
      </c>
      <c r="C342" s="38" t="str">
        <f>GD_LCD_HS_LNS!C342</f>
        <v>Nguyễn Văn Quý</v>
      </c>
      <c r="D342" s="38" t="str">
        <f>GD_LCD_HS_LNS!D342</f>
        <v>NV Lái xe - VHTTB</v>
      </c>
      <c r="E342" s="115"/>
      <c r="F342" s="115"/>
      <c r="G342" s="119">
        <f>VLOOKUP(B342,RPT_TIEN_AN_TRUA!$B$5:$I$957,8,FALSE)</f>
        <v>680000</v>
      </c>
      <c r="H342" s="41">
        <v>0</v>
      </c>
      <c r="I342" s="25">
        <f>VLOOKUP(B342,RPT_LNS_LUONG_CHE_DO!$B$5:$CJ$476,68,FALSE)*(DM_TI_LE!$C$25-100%)</f>
        <v>0</v>
      </c>
      <c r="J342" s="25">
        <f>VLOOKUP(B342,GD_CHUNG!$B$5:$L$912,10,FALSE)*DM_TI_LE!$F$21</f>
        <v>9000000</v>
      </c>
      <c r="K342" s="25">
        <f>VLOOKUP(B342,GD_CHUNG!$B$5:$L$912,11,FALSE)*DM_TI_LE!$F$22</f>
        <v>3600000</v>
      </c>
      <c r="L342" s="137">
        <f>VLOOKUP(B342,RPT_BAO_HIEM!$B$5:$O$600,14,FALSE)</f>
        <v>437430</v>
      </c>
      <c r="M342" s="25">
        <f t="shared" si="0"/>
        <v>13717430</v>
      </c>
      <c r="N342" s="119">
        <f>VLOOKUP(B342,RPT_BAO_HIEM!$B$5:$O$956,14,FALSE)</f>
        <v>437430</v>
      </c>
    </row>
    <row r="343" spans="1:14" ht="14.25">
      <c r="A343" s="36">
        <v>340</v>
      </c>
      <c r="B343" s="38">
        <f>GD_LCD_HS_LNS!B343</f>
        <v>10759</v>
      </c>
      <c r="C343" s="38" t="str">
        <f>GD_LCD_HS_LNS!C343</f>
        <v>Nguyễn Anh Đức</v>
      </c>
      <c r="D343" s="38" t="str">
        <f>GD_LCD_HS_LNS!D343</f>
        <v>Nv VS MB</v>
      </c>
      <c r="E343" s="115"/>
      <c r="F343" s="115"/>
      <c r="G343" s="119">
        <f>VLOOKUP(B343,RPT_TIEN_AN_TRUA!$B$5:$I$957,8,FALSE)</f>
        <v>680000</v>
      </c>
      <c r="H343" s="41">
        <v>0</v>
      </c>
      <c r="I343" s="25">
        <f>VLOOKUP(B343,RPT_LNS_LUONG_CHE_DO!$B$5:$CJ$476,68,FALSE)*(DM_TI_LE!$C$25-100%)</f>
        <v>0</v>
      </c>
      <c r="J343" s="25">
        <f>VLOOKUP(B343,GD_CHUNG!$B$5:$L$912,10,FALSE)*DM_TI_LE!$F$21</f>
        <v>9000000</v>
      </c>
      <c r="K343" s="25">
        <f>VLOOKUP(B343,GD_CHUNG!$B$5:$L$912,11,FALSE)*DM_TI_LE!$F$22</f>
        <v>3600000</v>
      </c>
      <c r="L343" s="137">
        <f>VLOOKUP(B343,RPT_BAO_HIEM!$B$5:$O$600,14,FALSE)</f>
        <v>325500</v>
      </c>
      <c r="M343" s="25">
        <f t="shared" si="0"/>
        <v>13605500</v>
      </c>
      <c r="N343" s="119">
        <f>VLOOKUP(B343,RPT_BAO_HIEM!$B$5:$O$956,14,FALSE)</f>
        <v>325500</v>
      </c>
    </row>
    <row r="344" spans="1:14" ht="14.25">
      <c r="A344" s="36">
        <v>341</v>
      </c>
      <c r="B344" s="38">
        <f>GD_LCD_HS_LNS!B344</f>
        <v>10760</v>
      </c>
      <c r="C344" s="38" t="str">
        <f>GD_LCD_HS_LNS!C344</f>
        <v>Trần Thị Ngọc Lan</v>
      </c>
      <c r="D344" s="38" t="str">
        <f>GD_LCD_HS_LNS!D344</f>
        <v>Nv VS MB</v>
      </c>
      <c r="E344" s="115"/>
      <c r="F344" s="115"/>
      <c r="G344" s="119">
        <f>VLOOKUP(B344,RPT_TIEN_AN_TRUA!$B$5:$I$957,8,FALSE)</f>
        <v>0</v>
      </c>
      <c r="H344" s="41">
        <v>0</v>
      </c>
      <c r="I344" s="25">
        <f>VLOOKUP(B344,RPT_LNS_LUONG_CHE_DO!$B$5:$CJ$476,68,FALSE)*(DM_TI_LE!$C$25-100%)</f>
        <v>0</v>
      </c>
      <c r="J344" s="25">
        <f>VLOOKUP(B344,GD_CHUNG!$B$5:$L$912,10,FALSE)*DM_TI_LE!$F$21</f>
        <v>9000000</v>
      </c>
      <c r="K344" s="25">
        <f>VLOOKUP(B344,GD_CHUNG!$B$5:$L$912,11,FALSE)*DM_TI_LE!$F$22</f>
        <v>3600000</v>
      </c>
      <c r="L344" s="137">
        <f>VLOOKUP(B344,RPT_BAO_HIEM!$B$5:$O$600,14,FALSE)</f>
        <v>0</v>
      </c>
      <c r="M344" s="25">
        <f t="shared" si="0"/>
        <v>12600000</v>
      </c>
      <c r="N344" s="119">
        <f>VLOOKUP(B344,RPT_BAO_HIEM!$B$5:$O$956,14,FALSE)</f>
        <v>0</v>
      </c>
    </row>
    <row r="345" spans="1:14" ht="14.25">
      <c r="A345" s="36">
        <v>342</v>
      </c>
      <c r="B345" s="38">
        <f>GD_LCD_HS_LNS!B345</f>
        <v>10761</v>
      </c>
      <c r="C345" s="38" t="str">
        <f>GD_LCD_HS_LNS!C345</f>
        <v>Nguyễn Thị Anh Thơ</v>
      </c>
      <c r="D345" s="38" t="str">
        <f>GD_LCD_HS_LNS!D345</f>
        <v>Nv VS MB</v>
      </c>
      <c r="E345" s="115"/>
      <c r="F345" s="115"/>
      <c r="G345" s="119">
        <f>VLOOKUP(B345,RPT_TIEN_AN_TRUA!$B$5:$I$957,8,FALSE)</f>
        <v>680000</v>
      </c>
      <c r="H345" s="41">
        <v>0</v>
      </c>
      <c r="I345" s="25">
        <f>VLOOKUP(B345,RPT_LNS_LUONG_CHE_DO!$B$5:$CJ$476,68,FALSE)*(DM_TI_LE!$C$25-100%)</f>
        <v>0</v>
      </c>
      <c r="J345" s="25">
        <f>VLOOKUP(B345,GD_CHUNG!$B$5:$L$912,10,FALSE)*DM_TI_LE!$F$21</f>
        <v>9000000</v>
      </c>
      <c r="K345" s="25">
        <f>VLOOKUP(B345,GD_CHUNG!$B$5:$L$912,11,FALSE)*DM_TI_LE!$F$22</f>
        <v>3600000</v>
      </c>
      <c r="L345" s="137">
        <f>VLOOKUP(B345,RPT_BAO_HIEM!$B$5:$O$600,14,FALSE)</f>
        <v>325500</v>
      </c>
      <c r="M345" s="25">
        <f t="shared" si="0"/>
        <v>13605500</v>
      </c>
      <c r="N345" s="119">
        <f>VLOOKUP(B345,RPT_BAO_HIEM!$B$5:$O$956,14,FALSE)</f>
        <v>325500</v>
      </c>
    </row>
    <row r="346" spans="1:14" ht="14.25">
      <c r="A346" s="36">
        <v>343</v>
      </c>
      <c r="B346" s="38">
        <f>GD_LCD_HS_LNS!B346</f>
        <v>10762</v>
      </c>
      <c r="C346" s="38" t="str">
        <f>GD_LCD_HS_LNS!C346</f>
        <v>Nguyễn Thị Kim Thu</v>
      </c>
      <c r="D346" s="38" t="str">
        <f>GD_LCD_HS_LNS!D346</f>
        <v>Nv VS MB</v>
      </c>
      <c r="E346" s="115"/>
      <c r="F346" s="115"/>
      <c r="G346" s="119">
        <f>VLOOKUP(B346,RPT_TIEN_AN_TRUA!$B$5:$I$957,8,FALSE)</f>
        <v>680000</v>
      </c>
      <c r="H346" s="41">
        <v>0</v>
      </c>
      <c r="I346" s="25">
        <f>VLOOKUP(B346,RPT_LNS_LUONG_CHE_DO!$B$5:$CJ$476,68,FALSE)*(DM_TI_LE!$C$25-100%)</f>
        <v>0</v>
      </c>
      <c r="J346" s="25">
        <f>VLOOKUP(B346,GD_CHUNG!$B$5:$L$912,10,FALSE)*DM_TI_LE!$F$21</f>
        <v>9000000</v>
      </c>
      <c r="K346" s="25">
        <f>VLOOKUP(B346,GD_CHUNG!$B$5:$L$912,11,FALSE)*DM_TI_LE!$F$22</f>
        <v>7200000</v>
      </c>
      <c r="L346" s="137">
        <f>VLOOKUP(B346,RPT_BAO_HIEM!$B$5:$O$600,14,FALSE)</f>
        <v>390600</v>
      </c>
      <c r="M346" s="25">
        <f t="shared" si="0"/>
        <v>17270600</v>
      </c>
      <c r="N346" s="119">
        <f>VLOOKUP(B346,RPT_BAO_HIEM!$B$5:$O$956,14,FALSE)</f>
        <v>390600</v>
      </c>
    </row>
    <row r="347" spans="1:14" ht="14.25">
      <c r="A347" s="36">
        <v>344</v>
      </c>
      <c r="B347" s="38">
        <f>GD_LCD_HS_LNS!B347</f>
        <v>10763</v>
      </c>
      <c r="C347" s="38" t="str">
        <f>GD_LCD_HS_LNS!C347</f>
        <v>Nguyễn Thị Ngà</v>
      </c>
      <c r="D347" s="38" t="str">
        <f>GD_LCD_HS_LNS!D347</f>
        <v>Nv VS MB</v>
      </c>
      <c r="E347" s="115"/>
      <c r="F347" s="115"/>
      <c r="G347" s="119">
        <f>VLOOKUP(B347,RPT_TIEN_AN_TRUA!$B$5:$I$957,8,FALSE)</f>
        <v>680000</v>
      </c>
      <c r="H347" s="41">
        <v>0</v>
      </c>
      <c r="I347" s="25">
        <f>VLOOKUP(B347,RPT_LNS_LUONG_CHE_DO!$B$5:$CJ$476,68,FALSE)*(DM_TI_LE!$C$25-100%)</f>
        <v>0</v>
      </c>
      <c r="J347" s="25">
        <f>VLOOKUP(B347,GD_CHUNG!$B$5:$L$912,10,FALSE)*DM_TI_LE!$F$21</f>
        <v>9000000</v>
      </c>
      <c r="K347" s="25">
        <f>VLOOKUP(B347,GD_CHUNG!$B$5:$L$912,11,FALSE)*DM_TI_LE!$F$22</f>
        <v>14400000</v>
      </c>
      <c r="L347" s="137">
        <f>VLOOKUP(B347,RPT_BAO_HIEM!$B$5:$O$600,14,FALSE)</f>
        <v>390600</v>
      </c>
      <c r="M347" s="25">
        <f t="shared" si="0"/>
        <v>24470600</v>
      </c>
      <c r="N347" s="119">
        <f>VLOOKUP(B347,RPT_BAO_HIEM!$B$5:$O$956,14,FALSE)</f>
        <v>390600</v>
      </c>
    </row>
    <row r="348" spans="1:14" ht="14.25">
      <c r="A348" s="36">
        <v>345</v>
      </c>
      <c r="B348" s="38">
        <f>GD_LCD_HS_LNS!B348</f>
        <v>10764</v>
      </c>
      <c r="C348" s="38" t="str">
        <f>GD_LCD_HS_LNS!C348</f>
        <v>Nguyễn Thị Kim Anh</v>
      </c>
      <c r="D348" s="38" t="str">
        <f>GD_LCD_HS_LNS!D348</f>
        <v>Nv VS MB</v>
      </c>
      <c r="E348" s="115"/>
      <c r="F348" s="115"/>
      <c r="G348" s="119">
        <f>VLOOKUP(B348,RPT_TIEN_AN_TRUA!$B$5:$I$957,8,FALSE)</f>
        <v>680000</v>
      </c>
      <c r="H348" s="41">
        <v>0</v>
      </c>
      <c r="I348" s="25">
        <f>VLOOKUP(B348,RPT_LNS_LUONG_CHE_DO!$B$5:$CJ$476,68,FALSE)*(DM_TI_LE!$C$25-100%)</f>
        <v>0</v>
      </c>
      <c r="J348" s="25">
        <f>VLOOKUP(B348,GD_CHUNG!$B$5:$L$912,10,FALSE)*DM_TI_LE!$F$21</f>
        <v>9000000</v>
      </c>
      <c r="K348" s="25">
        <f>VLOOKUP(B348,GD_CHUNG!$B$5:$L$912,11,FALSE)*DM_TI_LE!$F$22</f>
        <v>3600000</v>
      </c>
      <c r="L348" s="137">
        <f>VLOOKUP(B348,RPT_BAO_HIEM!$B$5:$O$600,14,FALSE)</f>
        <v>325500</v>
      </c>
      <c r="M348" s="25">
        <f t="shared" si="0"/>
        <v>13605500</v>
      </c>
      <c r="N348" s="119">
        <f>VLOOKUP(B348,RPT_BAO_HIEM!$B$5:$O$956,14,FALSE)</f>
        <v>325500</v>
      </c>
    </row>
    <row r="349" spans="1:14" ht="14.25">
      <c r="A349" s="36">
        <v>346</v>
      </c>
      <c r="B349" s="38">
        <f>GD_LCD_HS_LNS!B349</f>
        <v>10766</v>
      </c>
      <c r="C349" s="38" t="str">
        <f>GD_LCD_HS_LNS!C349</f>
        <v>Nguyễn Thị Mai</v>
      </c>
      <c r="D349" s="38" t="str">
        <f>GD_LCD_HS_LNS!D349</f>
        <v>Nv VS MB</v>
      </c>
      <c r="E349" s="115"/>
      <c r="F349" s="115"/>
      <c r="G349" s="119">
        <f>VLOOKUP(B349,RPT_TIEN_AN_TRUA!$B$5:$I$957,8,FALSE)</f>
        <v>680000</v>
      </c>
      <c r="H349" s="41">
        <v>0</v>
      </c>
      <c r="I349" s="25">
        <f>VLOOKUP(B349,RPT_LNS_LUONG_CHE_DO!$B$5:$CJ$476,68,FALSE)*(DM_TI_LE!$C$25-100%)</f>
        <v>0</v>
      </c>
      <c r="J349" s="25">
        <f>VLOOKUP(B349,GD_CHUNG!$B$5:$L$912,10,FALSE)*DM_TI_LE!$F$21</f>
        <v>9000000</v>
      </c>
      <c r="K349" s="25">
        <f>VLOOKUP(B349,GD_CHUNG!$B$5:$L$912,11,FALSE)*DM_TI_LE!$F$22</f>
        <v>0</v>
      </c>
      <c r="L349" s="137">
        <f>VLOOKUP(B349,RPT_BAO_HIEM!$B$5:$O$600,14,FALSE)</f>
        <v>325500</v>
      </c>
      <c r="M349" s="25">
        <f t="shared" si="0"/>
        <v>10005500</v>
      </c>
      <c r="N349" s="119">
        <f>VLOOKUP(B349,RPT_BAO_HIEM!$B$5:$O$956,14,FALSE)</f>
        <v>325500</v>
      </c>
    </row>
    <row r="350" spans="1:14" ht="14.25">
      <c r="A350" s="36">
        <v>347</v>
      </c>
      <c r="B350" s="38">
        <f>GD_LCD_HS_LNS!B350</f>
        <v>10767</v>
      </c>
      <c r="C350" s="38" t="str">
        <f>GD_LCD_HS_LNS!C350</f>
        <v>Nguyễn Thị Huệ</v>
      </c>
      <c r="D350" s="38" t="str">
        <f>GD_LCD_HS_LNS!D350</f>
        <v>Nv VS MB</v>
      </c>
      <c r="E350" s="115"/>
      <c r="F350" s="115"/>
      <c r="G350" s="119">
        <f>VLOOKUP(B350,RPT_TIEN_AN_TRUA!$B$5:$I$957,8,FALSE)</f>
        <v>653846.15384615387</v>
      </c>
      <c r="H350" s="41">
        <v>0</v>
      </c>
      <c r="I350" s="25">
        <f>VLOOKUP(B350,RPT_LNS_LUONG_CHE_DO!$B$5:$CJ$476,68,FALSE)*(DM_TI_LE!$C$25-100%)</f>
        <v>0</v>
      </c>
      <c r="J350" s="25">
        <f>VLOOKUP(B350,GD_CHUNG!$B$5:$L$912,10,FALSE)*DM_TI_LE!$F$21</f>
        <v>9000000</v>
      </c>
      <c r="K350" s="25">
        <f>VLOOKUP(B350,GD_CHUNG!$B$5:$L$912,11,FALSE)*DM_TI_LE!$F$22</f>
        <v>3600000</v>
      </c>
      <c r="L350" s="137">
        <f>VLOOKUP(B350,RPT_BAO_HIEM!$B$5:$O$600,14,FALSE)</f>
        <v>325500</v>
      </c>
      <c r="M350" s="25">
        <f t="shared" si="0"/>
        <v>13579346.153846154</v>
      </c>
      <c r="N350" s="119">
        <f>VLOOKUP(B350,RPT_BAO_HIEM!$B$5:$O$956,14,FALSE)</f>
        <v>325500</v>
      </c>
    </row>
    <row r="351" spans="1:14" ht="14.25">
      <c r="A351" s="36">
        <v>348</v>
      </c>
      <c r="B351" s="38">
        <f>GD_LCD_HS_LNS!B351</f>
        <v>10768</v>
      </c>
      <c r="C351" s="38" t="str">
        <f>GD_LCD_HS_LNS!C351</f>
        <v>Trần Duyên Hải</v>
      </c>
      <c r="D351" s="38" t="str">
        <f>GD_LCD_HS_LNS!D351</f>
        <v>Nv VS MB</v>
      </c>
      <c r="E351" s="115"/>
      <c r="F351" s="115"/>
      <c r="G351" s="119">
        <f>VLOOKUP(B351,RPT_TIEN_AN_TRUA!$B$5:$I$957,8,FALSE)</f>
        <v>680000</v>
      </c>
      <c r="H351" s="41">
        <v>0</v>
      </c>
      <c r="I351" s="25">
        <f>VLOOKUP(B351,RPT_LNS_LUONG_CHE_DO!$B$5:$CJ$476,68,FALSE)*(DM_TI_LE!$C$25-100%)</f>
        <v>0</v>
      </c>
      <c r="J351" s="25">
        <f>VLOOKUP(B351,GD_CHUNG!$B$5:$L$912,10,FALSE)*DM_TI_LE!$F$21</f>
        <v>9000000</v>
      </c>
      <c r="K351" s="25">
        <f>VLOOKUP(B351,GD_CHUNG!$B$5:$L$912,11,FALSE)*DM_TI_LE!$F$22</f>
        <v>7200000</v>
      </c>
      <c r="L351" s="137">
        <f>VLOOKUP(B351,RPT_BAO_HIEM!$B$5:$O$600,14,FALSE)</f>
        <v>325500</v>
      </c>
      <c r="M351" s="25">
        <f t="shared" si="0"/>
        <v>17205500</v>
      </c>
      <c r="N351" s="119">
        <f>VLOOKUP(B351,RPT_BAO_HIEM!$B$5:$O$956,14,FALSE)</f>
        <v>325500</v>
      </c>
    </row>
    <row r="352" spans="1:14" ht="14.25">
      <c r="A352" s="36">
        <v>349</v>
      </c>
      <c r="B352" s="38">
        <f>GD_LCD_HS_LNS!B352</f>
        <v>10769</v>
      </c>
      <c r="C352" s="38" t="str">
        <f>GD_LCD_HS_LNS!C352</f>
        <v>Nguyễn Thị Hải Yến</v>
      </c>
      <c r="D352" s="38" t="str">
        <f>GD_LCD_HS_LNS!D352</f>
        <v>Nv VS MB</v>
      </c>
      <c r="E352" s="115"/>
      <c r="F352" s="115"/>
      <c r="G352" s="119">
        <f>VLOOKUP(B352,RPT_TIEN_AN_TRUA!$B$5:$I$957,8,FALSE)</f>
        <v>680000</v>
      </c>
      <c r="H352" s="41">
        <v>0</v>
      </c>
      <c r="I352" s="25">
        <f>VLOOKUP(B352,RPT_LNS_LUONG_CHE_DO!$B$5:$CJ$476,68,FALSE)*(DM_TI_LE!$C$25-100%)</f>
        <v>0</v>
      </c>
      <c r="J352" s="25">
        <f>VLOOKUP(B352,GD_CHUNG!$B$5:$L$912,10,FALSE)*DM_TI_LE!$F$21</f>
        <v>9000000</v>
      </c>
      <c r="K352" s="25">
        <f>VLOOKUP(B352,GD_CHUNG!$B$5:$L$912,11,FALSE)*DM_TI_LE!$F$22</f>
        <v>0</v>
      </c>
      <c r="L352" s="137">
        <f>VLOOKUP(B352,RPT_BAO_HIEM!$B$5:$O$600,14,FALSE)</f>
        <v>325500</v>
      </c>
      <c r="M352" s="25">
        <f t="shared" si="0"/>
        <v>10005500</v>
      </c>
      <c r="N352" s="119">
        <f>VLOOKUP(B352,RPT_BAO_HIEM!$B$5:$O$956,14,FALSE)</f>
        <v>325500</v>
      </c>
    </row>
    <row r="353" spans="1:14" ht="14.25">
      <c r="A353" s="36">
        <v>350</v>
      </c>
      <c r="B353" s="38">
        <f>GD_LCD_HS_LNS!B353</f>
        <v>10770</v>
      </c>
      <c r="C353" s="38" t="str">
        <f>GD_LCD_HS_LNS!C353</f>
        <v>Trần Trọng Anh Chí</v>
      </c>
      <c r="D353" s="38" t="str">
        <f>GD_LCD_HS_LNS!D353</f>
        <v>Nv VS MB</v>
      </c>
      <c r="E353" s="115"/>
      <c r="F353" s="115"/>
      <c r="G353" s="119">
        <f>VLOOKUP(B353,RPT_TIEN_AN_TRUA!$B$5:$I$957,8,FALSE)</f>
        <v>680000</v>
      </c>
      <c r="H353" s="41">
        <v>0</v>
      </c>
      <c r="I353" s="25">
        <f>VLOOKUP(B353,RPT_LNS_LUONG_CHE_DO!$B$5:$CJ$476,68,FALSE)*(DM_TI_LE!$C$25-100%)</f>
        <v>0</v>
      </c>
      <c r="J353" s="25">
        <f>VLOOKUP(B353,GD_CHUNG!$B$5:$L$912,10,FALSE)*DM_TI_LE!$F$21</f>
        <v>9000000</v>
      </c>
      <c r="K353" s="25">
        <f>VLOOKUP(B353,GD_CHUNG!$B$5:$L$912,11,FALSE)*DM_TI_LE!$F$22</f>
        <v>0</v>
      </c>
      <c r="L353" s="137">
        <f>VLOOKUP(B353,RPT_BAO_HIEM!$B$5:$O$600,14,FALSE)</f>
        <v>325500</v>
      </c>
      <c r="M353" s="25">
        <f t="shared" si="0"/>
        <v>10005500</v>
      </c>
      <c r="N353" s="119">
        <f>VLOOKUP(B353,RPT_BAO_HIEM!$B$5:$O$956,14,FALSE)</f>
        <v>325500</v>
      </c>
    </row>
    <row r="354" spans="1:14" ht="14.25">
      <c r="A354" s="36">
        <v>351</v>
      </c>
      <c r="B354" s="38">
        <f>GD_LCD_HS_LNS!B354</f>
        <v>10771</v>
      </c>
      <c r="C354" s="38" t="str">
        <f>GD_LCD_HS_LNS!C354</f>
        <v>Trần Thị Thu Thuỷ</v>
      </c>
      <c r="D354" s="38" t="str">
        <f>GD_LCD_HS_LNS!D354</f>
        <v>Nv VS MB</v>
      </c>
      <c r="E354" s="115"/>
      <c r="F354" s="115"/>
      <c r="G354" s="119">
        <f>VLOOKUP(B354,RPT_TIEN_AN_TRUA!$B$5:$I$957,8,FALSE)</f>
        <v>183076.92307692306</v>
      </c>
      <c r="H354" s="41">
        <v>0</v>
      </c>
      <c r="I354" s="25">
        <f>VLOOKUP(B354,RPT_LNS_LUONG_CHE_DO!$B$5:$CJ$476,68,FALSE)*(DM_TI_LE!$C$25-100%)</f>
        <v>0</v>
      </c>
      <c r="J354" s="25">
        <f>VLOOKUP(B354,GD_CHUNG!$B$5:$L$912,10,FALSE)*DM_TI_LE!$F$21</f>
        <v>9000000</v>
      </c>
      <c r="K354" s="25">
        <f>VLOOKUP(B354,GD_CHUNG!$B$5:$L$912,11,FALSE)*DM_TI_LE!$F$22</f>
        <v>3600000</v>
      </c>
      <c r="L354" s="137">
        <f>VLOOKUP(B354,RPT_BAO_HIEM!$B$5:$O$600,14,FALSE)</f>
        <v>0</v>
      </c>
      <c r="M354" s="25">
        <f t="shared" si="0"/>
        <v>12783076.923076924</v>
      </c>
      <c r="N354" s="119">
        <f>VLOOKUP(B354,RPT_BAO_HIEM!$B$5:$O$956,14,FALSE)</f>
        <v>0</v>
      </c>
    </row>
    <row r="355" spans="1:14" ht="14.25">
      <c r="A355" s="36">
        <v>352</v>
      </c>
      <c r="B355" s="38">
        <f>GD_LCD_HS_LNS!B355</f>
        <v>10772</v>
      </c>
      <c r="C355" s="38" t="str">
        <f>GD_LCD_HS_LNS!C355</f>
        <v>Đậu Thị Hồng Nguyệt</v>
      </c>
      <c r="D355" s="38" t="str">
        <f>GD_LCD_HS_LNS!D355</f>
        <v>Nv VS MB</v>
      </c>
      <c r="E355" s="115"/>
      <c r="F355" s="115"/>
      <c r="G355" s="119">
        <f>VLOOKUP(B355,RPT_TIEN_AN_TRUA!$B$5:$I$957,8,FALSE)</f>
        <v>680000</v>
      </c>
      <c r="H355" s="41">
        <v>0</v>
      </c>
      <c r="I355" s="25">
        <f>VLOOKUP(B355,RPT_LNS_LUONG_CHE_DO!$B$5:$CJ$476,68,FALSE)*(DM_TI_LE!$C$25-100%)</f>
        <v>0</v>
      </c>
      <c r="J355" s="25">
        <f>VLOOKUP(B355,GD_CHUNG!$B$5:$L$912,10,FALSE)*DM_TI_LE!$F$21</f>
        <v>9000000</v>
      </c>
      <c r="K355" s="25">
        <f>VLOOKUP(B355,GD_CHUNG!$B$5:$L$912,11,FALSE)*DM_TI_LE!$F$22</f>
        <v>7200000</v>
      </c>
      <c r="L355" s="137">
        <f>VLOOKUP(B355,RPT_BAO_HIEM!$B$5:$O$600,14,FALSE)</f>
        <v>325500</v>
      </c>
      <c r="M355" s="25">
        <f t="shared" si="0"/>
        <v>17205500</v>
      </c>
      <c r="N355" s="119">
        <f>VLOOKUP(B355,RPT_BAO_HIEM!$B$5:$O$956,14,FALSE)</f>
        <v>325500</v>
      </c>
    </row>
    <row r="356" spans="1:14" ht="14.25">
      <c r="A356" s="36">
        <v>353</v>
      </c>
      <c r="B356" s="38">
        <f>GD_LCD_HS_LNS!B356</f>
        <v>10773</v>
      </c>
      <c r="C356" s="38" t="str">
        <f>GD_LCD_HS_LNS!C356</f>
        <v>Nguyễn Thị Mến</v>
      </c>
      <c r="D356" s="38" t="str">
        <f>GD_LCD_HS_LNS!D356</f>
        <v>Nv VS MB</v>
      </c>
      <c r="E356" s="115"/>
      <c r="F356" s="115"/>
      <c r="G356" s="119">
        <f>VLOOKUP(B356,RPT_TIEN_AN_TRUA!$B$5:$I$957,8,FALSE)</f>
        <v>680000</v>
      </c>
      <c r="H356" s="41">
        <v>0</v>
      </c>
      <c r="I356" s="25">
        <f>VLOOKUP(B356,RPT_LNS_LUONG_CHE_DO!$B$5:$CJ$476,68,FALSE)*(DM_TI_LE!$C$25-100%)</f>
        <v>0</v>
      </c>
      <c r="J356" s="25">
        <f>VLOOKUP(B356,GD_CHUNG!$B$5:$L$912,10,FALSE)*DM_TI_LE!$F$21</f>
        <v>9000000</v>
      </c>
      <c r="K356" s="25">
        <f>VLOOKUP(B356,GD_CHUNG!$B$5:$L$912,11,FALSE)*DM_TI_LE!$F$22</f>
        <v>7200000</v>
      </c>
      <c r="L356" s="137">
        <f>VLOOKUP(B356,RPT_BAO_HIEM!$B$5:$O$600,14,FALSE)</f>
        <v>325500</v>
      </c>
      <c r="M356" s="25">
        <f t="shared" si="0"/>
        <v>17205500</v>
      </c>
      <c r="N356" s="119">
        <f>VLOOKUP(B356,RPT_BAO_HIEM!$B$5:$O$956,14,FALSE)</f>
        <v>325500</v>
      </c>
    </row>
    <row r="357" spans="1:14" ht="14.25">
      <c r="A357" s="36">
        <v>354</v>
      </c>
      <c r="B357" s="38">
        <f>GD_LCD_HS_LNS!B357</f>
        <v>10774</v>
      </c>
      <c r="C357" s="38" t="str">
        <f>GD_LCD_HS_LNS!C357</f>
        <v>Lò Thị Phượng</v>
      </c>
      <c r="D357" s="38" t="str">
        <f>GD_LCD_HS_LNS!D357</f>
        <v>Nv VS MB</v>
      </c>
      <c r="E357" s="115"/>
      <c r="F357" s="115"/>
      <c r="G357" s="119">
        <f>VLOOKUP(B357,RPT_TIEN_AN_TRUA!$B$5:$I$957,8,FALSE)</f>
        <v>680000</v>
      </c>
      <c r="H357" s="41">
        <v>0</v>
      </c>
      <c r="I357" s="25">
        <f>VLOOKUP(B357,RPT_LNS_LUONG_CHE_DO!$B$5:$CJ$476,68,FALSE)*(DM_TI_LE!$C$25-100%)</f>
        <v>0</v>
      </c>
      <c r="J357" s="25">
        <f>VLOOKUP(B357,GD_CHUNG!$B$5:$L$912,10,FALSE)*DM_TI_LE!$F$21</f>
        <v>9000000</v>
      </c>
      <c r="K357" s="25">
        <f>VLOOKUP(B357,GD_CHUNG!$B$5:$L$912,11,FALSE)*DM_TI_LE!$F$22</f>
        <v>7200000</v>
      </c>
      <c r="L357" s="137">
        <f>VLOOKUP(B357,RPT_BAO_HIEM!$B$5:$O$600,14,FALSE)</f>
        <v>325500</v>
      </c>
      <c r="M357" s="25">
        <f t="shared" si="0"/>
        <v>17205500</v>
      </c>
      <c r="N357" s="119">
        <f>VLOOKUP(B357,RPT_BAO_HIEM!$B$5:$O$956,14,FALSE)</f>
        <v>325500</v>
      </c>
    </row>
    <row r="358" spans="1:14" ht="14.25">
      <c r="A358" s="36">
        <v>355</v>
      </c>
      <c r="B358" s="38">
        <f>GD_LCD_HS_LNS!B358</f>
        <v>10775</v>
      </c>
      <c r="C358" s="38" t="str">
        <f>GD_LCD_HS_LNS!C358</f>
        <v>Đặng Thị Thu Hường</v>
      </c>
      <c r="D358" s="38" t="str">
        <f>GD_LCD_HS_LNS!D358</f>
        <v>Nv VS MB</v>
      </c>
      <c r="E358" s="115"/>
      <c r="F358" s="115"/>
      <c r="G358" s="119">
        <f>VLOOKUP(B358,RPT_TIEN_AN_TRUA!$B$5:$I$957,8,FALSE)</f>
        <v>680000</v>
      </c>
      <c r="H358" s="41">
        <v>0</v>
      </c>
      <c r="I358" s="25">
        <f>VLOOKUP(B358,RPT_LNS_LUONG_CHE_DO!$B$5:$CJ$476,68,FALSE)*(DM_TI_LE!$C$25-100%)</f>
        <v>0</v>
      </c>
      <c r="J358" s="25">
        <f>VLOOKUP(B358,GD_CHUNG!$B$5:$L$912,10,FALSE)*DM_TI_LE!$F$21</f>
        <v>9000000</v>
      </c>
      <c r="K358" s="25">
        <f>VLOOKUP(B358,GD_CHUNG!$B$5:$L$912,11,FALSE)*DM_TI_LE!$F$22</f>
        <v>7200000</v>
      </c>
      <c r="L358" s="137">
        <f>VLOOKUP(B358,RPT_BAO_HIEM!$B$5:$O$600,14,FALSE)</f>
        <v>467880</v>
      </c>
      <c r="M358" s="25">
        <f t="shared" si="0"/>
        <v>17347880</v>
      </c>
      <c r="N358" s="119">
        <f>VLOOKUP(B358,RPT_BAO_HIEM!$B$5:$O$956,14,FALSE)</f>
        <v>467880</v>
      </c>
    </row>
    <row r="359" spans="1:14" ht="14.25">
      <c r="A359" s="36">
        <v>356</v>
      </c>
      <c r="B359" s="38">
        <f>GD_LCD_HS_LNS!B359</f>
        <v>10776</v>
      </c>
      <c r="C359" s="38" t="str">
        <f>GD_LCD_HS_LNS!C359</f>
        <v>Nguyễn Thị Thu</v>
      </c>
      <c r="D359" s="38" t="str">
        <f>GD_LCD_HS_LNS!D359</f>
        <v>Nv VS MB</v>
      </c>
      <c r="E359" s="115"/>
      <c r="F359" s="115"/>
      <c r="G359" s="119">
        <f>VLOOKUP(B359,RPT_TIEN_AN_TRUA!$B$5:$I$957,8,FALSE)</f>
        <v>0</v>
      </c>
      <c r="H359" s="41">
        <v>0</v>
      </c>
      <c r="I359" s="25">
        <f>VLOOKUP(B359,RPT_LNS_LUONG_CHE_DO!$B$5:$CJ$476,68,FALSE)*(DM_TI_LE!$C$25-100%)</f>
        <v>0</v>
      </c>
      <c r="J359" s="25">
        <f>VLOOKUP(B359,GD_CHUNG!$B$5:$L$912,10,FALSE)*DM_TI_LE!$F$21</f>
        <v>9000000</v>
      </c>
      <c r="K359" s="25">
        <f>VLOOKUP(B359,GD_CHUNG!$B$5:$L$912,11,FALSE)*DM_TI_LE!$F$22</f>
        <v>7200000</v>
      </c>
      <c r="L359" s="137">
        <f>VLOOKUP(B359,RPT_BAO_HIEM!$B$5:$O$600,14,FALSE)</f>
        <v>0</v>
      </c>
      <c r="M359" s="25">
        <f t="shared" si="0"/>
        <v>16200000</v>
      </c>
      <c r="N359" s="119">
        <f>VLOOKUP(B359,RPT_BAO_HIEM!$B$5:$O$956,14,FALSE)</f>
        <v>0</v>
      </c>
    </row>
    <row r="360" spans="1:14" ht="14.25">
      <c r="A360" s="36">
        <v>357</v>
      </c>
      <c r="B360" s="38">
        <f>GD_LCD_HS_LNS!B360</f>
        <v>10777</v>
      </c>
      <c r="C360" s="38" t="str">
        <f>GD_LCD_HS_LNS!C360</f>
        <v>Nguyễn Thị Lý</v>
      </c>
      <c r="D360" s="38" t="str">
        <f>GD_LCD_HS_LNS!D360</f>
        <v>Nv VS MB</v>
      </c>
      <c r="E360" s="115"/>
      <c r="F360" s="115"/>
      <c r="G360" s="119">
        <f>VLOOKUP(B360,RPT_TIEN_AN_TRUA!$B$5:$I$957,8,FALSE)</f>
        <v>680000</v>
      </c>
      <c r="H360" s="41">
        <v>0</v>
      </c>
      <c r="I360" s="25">
        <f>VLOOKUP(B360,RPT_LNS_LUONG_CHE_DO!$B$5:$CJ$476,68,FALSE)*(DM_TI_LE!$C$25-100%)</f>
        <v>0</v>
      </c>
      <c r="J360" s="25">
        <f>VLOOKUP(B360,GD_CHUNG!$B$5:$L$912,10,FALSE)*DM_TI_LE!$F$21</f>
        <v>9000000</v>
      </c>
      <c r="K360" s="25">
        <f>VLOOKUP(B360,GD_CHUNG!$B$5:$L$912,11,FALSE)*DM_TI_LE!$F$22</f>
        <v>0</v>
      </c>
      <c r="L360" s="137">
        <f>VLOOKUP(B360,RPT_BAO_HIEM!$B$5:$O$600,14,FALSE)</f>
        <v>325500</v>
      </c>
      <c r="M360" s="25">
        <f t="shared" si="0"/>
        <v>10005500</v>
      </c>
      <c r="N360" s="119">
        <f>VLOOKUP(B360,RPT_BAO_HIEM!$B$5:$O$956,14,FALSE)</f>
        <v>325500</v>
      </c>
    </row>
    <row r="361" spans="1:14" ht="14.25">
      <c r="A361" s="36">
        <v>358</v>
      </c>
      <c r="B361" s="38">
        <f>GD_LCD_HS_LNS!B361</f>
        <v>10780</v>
      </c>
      <c r="C361" s="38" t="str">
        <f>GD_LCD_HS_LNS!C361</f>
        <v>Hoàng Hải Yến</v>
      </c>
      <c r="D361" s="38" t="str">
        <f>GD_LCD_HS_LNS!D361</f>
        <v>Nv VS MB</v>
      </c>
      <c r="E361" s="115"/>
      <c r="F361" s="115"/>
      <c r="G361" s="119">
        <f>VLOOKUP(B361,RPT_TIEN_AN_TRUA!$B$5:$I$957,8,FALSE)</f>
        <v>680000</v>
      </c>
      <c r="H361" s="41">
        <v>0</v>
      </c>
      <c r="I361" s="25">
        <f>VLOOKUP(B361,RPT_LNS_LUONG_CHE_DO!$B$5:$CJ$476,68,FALSE)*(DM_TI_LE!$C$25-100%)</f>
        <v>0</v>
      </c>
      <c r="J361" s="25">
        <f>VLOOKUP(B361,GD_CHUNG!$B$5:$L$912,10,FALSE)*DM_TI_LE!$F$21</f>
        <v>9000000</v>
      </c>
      <c r="K361" s="25">
        <f>VLOOKUP(B361,GD_CHUNG!$B$5:$L$912,11,FALSE)*DM_TI_LE!$F$22</f>
        <v>7200000</v>
      </c>
      <c r="L361" s="137">
        <f>VLOOKUP(B361,RPT_BAO_HIEM!$B$5:$O$600,14,FALSE)</f>
        <v>325500</v>
      </c>
      <c r="M361" s="25">
        <f t="shared" si="0"/>
        <v>17205500</v>
      </c>
      <c r="N361" s="119">
        <f>VLOOKUP(B361,RPT_BAO_HIEM!$B$5:$O$956,14,FALSE)</f>
        <v>325500</v>
      </c>
    </row>
    <row r="362" spans="1:14" ht="14.25">
      <c r="A362" s="36">
        <v>359</v>
      </c>
      <c r="B362" s="38">
        <f>GD_LCD_HS_LNS!B362</f>
        <v>10781</v>
      </c>
      <c r="C362" s="38" t="str">
        <f>GD_LCD_HS_LNS!C362</f>
        <v>Lê Phương Huyền</v>
      </c>
      <c r="D362" s="38" t="str">
        <f>GD_LCD_HS_LNS!D362</f>
        <v>Nv VS MB</v>
      </c>
      <c r="E362" s="115"/>
      <c r="F362" s="115"/>
      <c r="G362" s="119">
        <f>VLOOKUP(B362,RPT_TIEN_AN_TRUA!$B$5:$I$957,8,FALSE)</f>
        <v>680000</v>
      </c>
      <c r="H362" s="41">
        <v>0</v>
      </c>
      <c r="I362" s="25">
        <f>VLOOKUP(B362,RPT_LNS_LUONG_CHE_DO!$B$5:$CJ$476,68,FALSE)*(DM_TI_LE!$C$25-100%)</f>
        <v>0</v>
      </c>
      <c r="J362" s="25">
        <f>VLOOKUP(B362,GD_CHUNG!$B$5:$L$912,10,FALSE)*DM_TI_LE!$F$21</f>
        <v>9000000</v>
      </c>
      <c r="K362" s="25">
        <f>VLOOKUP(B362,GD_CHUNG!$B$5:$L$912,11,FALSE)*DM_TI_LE!$F$22</f>
        <v>3600000</v>
      </c>
      <c r="L362" s="137">
        <f>VLOOKUP(B362,RPT_BAO_HIEM!$B$5:$O$600,14,FALSE)</f>
        <v>325500</v>
      </c>
      <c r="M362" s="25">
        <f t="shared" si="0"/>
        <v>13605500</v>
      </c>
      <c r="N362" s="119">
        <f>VLOOKUP(B362,RPT_BAO_HIEM!$B$5:$O$956,14,FALSE)</f>
        <v>325500</v>
      </c>
    </row>
    <row r="363" spans="1:14" ht="14.25">
      <c r="A363" s="36">
        <v>360</v>
      </c>
      <c r="B363" s="38">
        <f>GD_LCD_HS_LNS!B363</f>
        <v>10782</v>
      </c>
      <c r="C363" s="38" t="str">
        <f>GD_LCD_HS_LNS!C363</f>
        <v>Phạm Thị Lan Phương</v>
      </c>
      <c r="D363" s="38" t="str">
        <f>GD_LCD_HS_LNS!D363</f>
        <v>Nv VS MB</v>
      </c>
      <c r="E363" s="115"/>
      <c r="F363" s="115"/>
      <c r="G363" s="119">
        <f>VLOOKUP(B363,RPT_TIEN_AN_TRUA!$B$5:$I$957,8,FALSE)</f>
        <v>680000</v>
      </c>
      <c r="H363" s="41">
        <v>0</v>
      </c>
      <c r="I363" s="25">
        <f>VLOOKUP(B363,RPT_LNS_LUONG_CHE_DO!$B$5:$CJ$476,68,FALSE)*(DM_TI_LE!$C$25-100%)</f>
        <v>0</v>
      </c>
      <c r="J363" s="25">
        <f>VLOOKUP(B363,GD_CHUNG!$B$5:$L$912,10,FALSE)*DM_TI_LE!$F$21</f>
        <v>9000000</v>
      </c>
      <c r="K363" s="25">
        <f>VLOOKUP(B363,GD_CHUNG!$B$5:$L$912,11,FALSE)*DM_TI_LE!$F$22</f>
        <v>3600000</v>
      </c>
      <c r="L363" s="137">
        <f>VLOOKUP(B363,RPT_BAO_HIEM!$B$5:$O$600,14,FALSE)</f>
        <v>325500</v>
      </c>
      <c r="M363" s="25">
        <f t="shared" si="0"/>
        <v>13605500</v>
      </c>
      <c r="N363" s="119">
        <f>VLOOKUP(B363,RPT_BAO_HIEM!$B$5:$O$956,14,FALSE)</f>
        <v>325500</v>
      </c>
    </row>
    <row r="364" spans="1:14" ht="14.25">
      <c r="A364" s="36">
        <v>361</v>
      </c>
      <c r="B364" s="38">
        <f>GD_LCD_HS_LNS!B364</f>
        <v>10783</v>
      </c>
      <c r="C364" s="38" t="str">
        <f>GD_LCD_HS_LNS!C364</f>
        <v>Phạm Thị Thúy Ngà</v>
      </c>
      <c r="D364" s="38" t="str">
        <f>GD_LCD_HS_LNS!D364</f>
        <v>Nv VS MB</v>
      </c>
      <c r="E364" s="115"/>
      <c r="F364" s="115"/>
      <c r="G364" s="119">
        <f>VLOOKUP(B364,RPT_TIEN_AN_TRUA!$B$5:$I$957,8,FALSE)</f>
        <v>680000</v>
      </c>
      <c r="H364" s="41">
        <v>0</v>
      </c>
      <c r="I364" s="25">
        <f>VLOOKUP(B364,RPT_LNS_LUONG_CHE_DO!$B$5:$CJ$476,68,FALSE)*(DM_TI_LE!$C$25-100%)</f>
        <v>0</v>
      </c>
      <c r="J364" s="25">
        <f>VLOOKUP(B364,GD_CHUNG!$B$5:$L$912,10,FALSE)*DM_TI_LE!$F$21</f>
        <v>9000000</v>
      </c>
      <c r="K364" s="25">
        <f>VLOOKUP(B364,GD_CHUNG!$B$5:$L$912,11,FALSE)*DM_TI_LE!$F$22</f>
        <v>7200000</v>
      </c>
      <c r="L364" s="137">
        <f>VLOOKUP(B364,RPT_BAO_HIEM!$B$5:$O$600,14,FALSE)</f>
        <v>390600</v>
      </c>
      <c r="M364" s="25">
        <f t="shared" si="0"/>
        <v>17270600</v>
      </c>
      <c r="N364" s="119">
        <f>VLOOKUP(B364,RPT_BAO_HIEM!$B$5:$O$956,14,FALSE)</f>
        <v>390600</v>
      </c>
    </row>
    <row r="365" spans="1:14" ht="14.25">
      <c r="A365" s="36">
        <v>362</v>
      </c>
      <c r="B365" s="38">
        <f>GD_LCD_HS_LNS!B365</f>
        <v>11769</v>
      </c>
      <c r="C365" s="38" t="str">
        <f>GD_LCD_HS_LNS!C365</f>
        <v>Ngô Thị Hường</v>
      </c>
      <c r="D365" s="38" t="str">
        <f>GD_LCD_HS_LNS!D365</f>
        <v>Nv VS MB</v>
      </c>
      <c r="E365" s="115"/>
      <c r="F365" s="115"/>
      <c r="G365" s="119">
        <f>VLOOKUP(B365,RPT_TIEN_AN_TRUA!$B$5:$I$957,8,FALSE)</f>
        <v>680000</v>
      </c>
      <c r="H365" s="41">
        <v>0</v>
      </c>
      <c r="I365" s="25">
        <f>VLOOKUP(B365,RPT_LNS_LUONG_CHE_DO!$B$5:$CJ$476,68,FALSE)*(DM_TI_LE!$C$25-100%)</f>
        <v>0</v>
      </c>
      <c r="J365" s="25">
        <f>VLOOKUP(B365,GD_CHUNG!$B$5:$L$912,10,FALSE)*DM_TI_LE!$F$21</f>
        <v>9000000</v>
      </c>
      <c r="K365" s="25">
        <f>VLOOKUP(B365,GD_CHUNG!$B$5:$L$912,11,FALSE)*DM_TI_LE!$F$22</f>
        <v>0</v>
      </c>
      <c r="L365" s="137">
        <f>VLOOKUP(B365,RPT_BAO_HIEM!$B$5:$O$600,14,FALSE)</f>
        <v>325500</v>
      </c>
      <c r="M365" s="25">
        <f t="shared" si="0"/>
        <v>10005500</v>
      </c>
      <c r="N365" s="119">
        <f>VLOOKUP(B365,RPT_BAO_HIEM!$B$5:$O$956,14,FALSE)</f>
        <v>325500</v>
      </c>
    </row>
    <row r="366" spans="1:14" ht="14.25">
      <c r="A366" s="36">
        <v>363</v>
      </c>
      <c r="B366" s="38">
        <f>GD_LCD_HS_LNS!B366</f>
        <v>201502</v>
      </c>
      <c r="C366" s="38" t="str">
        <f>GD_LCD_HS_LNS!C366</f>
        <v>Nguyễn Thị Khánh</v>
      </c>
      <c r="D366" s="38" t="str">
        <f>GD_LCD_HS_LNS!D366</f>
        <v>Nhân viên VSMB</v>
      </c>
      <c r="E366" s="115"/>
      <c r="F366" s="115"/>
      <c r="G366" s="119">
        <f>VLOOKUP(B366,RPT_TIEN_AN_TRUA!$B$5:$I$957,8,FALSE)</f>
        <v>680000</v>
      </c>
      <c r="H366" s="41">
        <v>0</v>
      </c>
      <c r="I366" s="25">
        <f>VLOOKUP(B366,RPT_LNS_LUONG_CHE_DO!$B$5:$CJ$476,68,FALSE)*(DM_TI_LE!$C$25-100%)</f>
        <v>0</v>
      </c>
      <c r="J366" s="25">
        <f>VLOOKUP(B366,GD_CHUNG!$B$5:$L$912,10,FALSE)*DM_TI_LE!$F$21</f>
        <v>9000000</v>
      </c>
      <c r="K366" s="25">
        <f>VLOOKUP(B366,GD_CHUNG!$B$5:$L$912,11,FALSE)*DM_TI_LE!$F$22</f>
        <v>0</v>
      </c>
      <c r="L366" s="137">
        <f>VLOOKUP(B366,RPT_BAO_HIEM!$B$5:$O$600,14,FALSE)</f>
        <v>0</v>
      </c>
      <c r="M366" s="25">
        <f t="shared" si="0"/>
        <v>9680000</v>
      </c>
      <c r="N366" s="119">
        <f>VLOOKUP(B366,RPT_BAO_HIEM!$B$5:$O$956,14,FALSE)</f>
        <v>0</v>
      </c>
    </row>
    <row r="367" spans="1:14" ht="14.25">
      <c r="A367" s="36">
        <v>364</v>
      </c>
      <c r="B367" s="38">
        <f>GD_LCD_HS_LNS!B367</f>
        <v>11082</v>
      </c>
      <c r="C367" s="38" t="str">
        <f>GD_LCD_HS_LNS!C367</f>
        <v>Hoàng Trung Dũng</v>
      </c>
      <c r="D367" s="38" t="str">
        <f>GD_LCD_HS_LNS!D367</f>
        <v>CV Kỹ thuật</v>
      </c>
      <c r="E367" s="115"/>
      <c r="F367" s="115"/>
      <c r="G367" s="119">
        <f>VLOOKUP(B367,RPT_TIEN_AN_TRUA!$B$5:$I$957,8,FALSE)</f>
        <v>680000</v>
      </c>
      <c r="H367" s="41">
        <v>0</v>
      </c>
      <c r="I367" s="25">
        <f>VLOOKUP(B367,RPT_LNS_LUONG_CHE_DO!$B$5:$CJ$476,68,FALSE)*(DM_TI_LE!$C$25-100%)</f>
        <v>0</v>
      </c>
      <c r="J367" s="25">
        <f>VLOOKUP(B367,GD_CHUNG!$B$5:$L$912,10,FALSE)*DM_TI_LE!$F$21</f>
        <v>9000000</v>
      </c>
      <c r="K367" s="25">
        <f>VLOOKUP(B367,GD_CHUNG!$B$5:$L$912,11,FALSE)*DM_TI_LE!$F$22</f>
        <v>7200000</v>
      </c>
      <c r="L367" s="137">
        <f>VLOOKUP(B367,RPT_BAO_HIEM!$B$5:$O$600,14,FALSE)</f>
        <v>476070</v>
      </c>
      <c r="M367" s="25">
        <f t="shared" si="0"/>
        <v>17356070</v>
      </c>
      <c r="N367" s="119">
        <f>VLOOKUP(B367,RPT_BAO_HIEM!$B$5:$O$956,14,FALSE)</f>
        <v>476070</v>
      </c>
    </row>
    <row r="368" spans="1:14" ht="14.25">
      <c r="A368" s="36">
        <v>365</v>
      </c>
      <c r="B368" s="38">
        <f>GD_LCD_HS_LNS!B368</f>
        <v>11083</v>
      </c>
      <c r="C368" s="38" t="str">
        <f>GD_LCD_HS_LNS!C368</f>
        <v>Bùi Văn Nam</v>
      </c>
      <c r="D368" s="38" t="str">
        <f>GD_LCD_HS_LNS!D368</f>
        <v>CV Kỹ thuật</v>
      </c>
      <c r="E368" s="115"/>
      <c r="F368" s="115"/>
      <c r="G368" s="119">
        <f>VLOOKUP(B368,RPT_TIEN_AN_TRUA!$B$5:$I$957,8,FALSE)</f>
        <v>680000</v>
      </c>
      <c r="H368" s="41">
        <v>0</v>
      </c>
      <c r="I368" s="25">
        <f>VLOOKUP(B368,RPT_LNS_LUONG_CHE_DO!$B$5:$CJ$476,68,FALSE)*(DM_TI_LE!$C$25-100%)</f>
        <v>0</v>
      </c>
      <c r="J368" s="25">
        <f>VLOOKUP(B368,GD_CHUNG!$B$5:$L$912,10,FALSE)*DM_TI_LE!$F$21</f>
        <v>9000000</v>
      </c>
      <c r="K368" s="25">
        <f>VLOOKUP(B368,GD_CHUNG!$B$5:$L$912,11,FALSE)*DM_TI_LE!$F$22</f>
        <v>0</v>
      </c>
      <c r="L368" s="137">
        <f>VLOOKUP(B368,RPT_BAO_HIEM!$B$5:$O$600,14,FALSE)</f>
        <v>476070</v>
      </c>
      <c r="M368" s="25">
        <f t="shared" si="0"/>
        <v>10156070</v>
      </c>
      <c r="N368" s="119">
        <f>VLOOKUP(B368,RPT_BAO_HIEM!$B$5:$O$956,14,FALSE)</f>
        <v>476070</v>
      </c>
    </row>
    <row r="369" spans="1:14" ht="14.25">
      <c r="A369" s="36">
        <v>366</v>
      </c>
      <c r="B369" s="38">
        <f>GD_LCD_HS_LNS!B369</f>
        <v>10643</v>
      </c>
      <c r="C369" s="38" t="str">
        <f>GD_LCD_HS_LNS!C369</f>
        <v>Nguyễn Văn Thành</v>
      </c>
      <c r="D369" s="38" t="str">
        <f>GD_LCD_HS_LNS!D369</f>
        <v>KTV mặt đất</v>
      </c>
      <c r="E369" s="115"/>
      <c r="F369" s="115"/>
      <c r="G369" s="119">
        <f>VLOOKUP(B369,RPT_TIEN_AN_TRUA!$B$5:$I$957,8,FALSE)</f>
        <v>680000</v>
      </c>
      <c r="H369" s="41">
        <v>0</v>
      </c>
      <c r="I369" s="25">
        <f>VLOOKUP(B369,RPT_LNS_LUONG_CHE_DO!$B$5:$CJ$476,68,FALSE)*(DM_TI_LE!$C$25-100%)</f>
        <v>0</v>
      </c>
      <c r="J369" s="25">
        <f>VLOOKUP(B369,GD_CHUNG!$B$5:$L$912,10,FALSE)*DM_TI_LE!$F$21</f>
        <v>9000000</v>
      </c>
      <c r="K369" s="25">
        <f>VLOOKUP(B369,GD_CHUNG!$B$5:$L$912,11,FALSE)*DM_TI_LE!$F$22</f>
        <v>7200000</v>
      </c>
      <c r="L369" s="137">
        <f>VLOOKUP(B369,RPT_BAO_HIEM!$B$5:$O$600,14,FALSE)</f>
        <v>404880</v>
      </c>
      <c r="M369" s="25">
        <f t="shared" si="0"/>
        <v>17284880</v>
      </c>
      <c r="N369" s="119">
        <f>VLOOKUP(B369,RPT_BAO_HIEM!$B$5:$O$956,14,FALSE)</f>
        <v>404880</v>
      </c>
    </row>
    <row r="370" spans="1:14" ht="14.25">
      <c r="A370" s="36">
        <v>367</v>
      </c>
      <c r="B370" s="38">
        <f>GD_LCD_HS_LNS!B370</f>
        <v>13049</v>
      </c>
      <c r="C370" s="38" t="str">
        <f>GD_LCD_HS_LNS!C370</f>
        <v>Nguyễn Đức Anh</v>
      </c>
      <c r="D370" s="38" t="str">
        <f>GD_LCD_HS_LNS!D370</f>
        <v>Nhân viên kỹ thuật</v>
      </c>
      <c r="E370" s="115"/>
      <c r="F370" s="115"/>
      <c r="G370" s="119">
        <f>VLOOKUP(B370,RPT_TIEN_AN_TRUA!$B$5:$I$957,8,FALSE)</f>
        <v>680000</v>
      </c>
      <c r="H370" s="41">
        <v>0</v>
      </c>
      <c r="I370" s="25">
        <f>VLOOKUP(B370,RPT_LNS_LUONG_CHE_DO!$B$5:$CJ$476,68,FALSE)*(DM_TI_LE!$C$25-100%)</f>
        <v>0</v>
      </c>
      <c r="J370" s="25">
        <f>VLOOKUP(B370,GD_CHUNG!$B$5:$L$912,10,FALSE)*DM_TI_LE!$F$21</f>
        <v>9000000</v>
      </c>
      <c r="K370" s="25">
        <f>VLOOKUP(B370,GD_CHUNG!$B$5:$L$912,11,FALSE)*DM_TI_LE!$F$22</f>
        <v>3600000</v>
      </c>
      <c r="L370" s="137">
        <f>VLOOKUP(B370,RPT_BAO_HIEM!$B$5:$O$600,14,FALSE)</f>
        <v>437430</v>
      </c>
      <c r="M370" s="25">
        <f t="shared" si="0"/>
        <v>13717430</v>
      </c>
      <c r="N370" s="119">
        <f>VLOOKUP(B370,RPT_BAO_HIEM!$B$5:$O$956,14,FALSE)</f>
        <v>437430</v>
      </c>
    </row>
    <row r="371" spans="1:14" ht="14.25">
      <c r="A371" s="36">
        <v>368</v>
      </c>
      <c r="B371" s="38">
        <f>GD_LCD_HS_LNS!B371</f>
        <v>10595</v>
      </c>
      <c r="C371" s="38" t="str">
        <f>GD_LCD_HS_LNS!C371</f>
        <v>Lê Thị Mai</v>
      </c>
      <c r="D371" s="38" t="str">
        <f>GD_LCD_HS_LNS!D371</f>
        <v>Nhân viên kế toán</v>
      </c>
      <c r="E371" s="115"/>
      <c r="F371" s="115"/>
      <c r="G371" s="119">
        <f>VLOOKUP(B371,RPT_TIEN_AN_TRUA!$B$5:$I$957,8,FALSE)</f>
        <v>680000</v>
      </c>
      <c r="H371" s="41">
        <v>0</v>
      </c>
      <c r="I371" s="25">
        <f>VLOOKUP(B371,RPT_LNS_LUONG_CHE_DO!$B$5:$CJ$476,68,FALSE)*(DM_TI_LE!$C$25-100%)</f>
        <v>0</v>
      </c>
      <c r="J371" s="25">
        <f>VLOOKUP(B371,GD_CHUNG!$B$5:$L$912,10,FALSE)*DM_TI_LE!$F$21</f>
        <v>9000000</v>
      </c>
      <c r="K371" s="25">
        <f>VLOOKUP(B371,GD_CHUNG!$B$5:$L$912,11,FALSE)*DM_TI_LE!$F$22</f>
        <v>3600000</v>
      </c>
      <c r="L371" s="137">
        <f>VLOOKUP(B371,RPT_BAO_HIEM!$B$5:$O$600,14,FALSE)</f>
        <v>366240</v>
      </c>
      <c r="M371" s="25">
        <f t="shared" si="0"/>
        <v>13646240</v>
      </c>
      <c r="N371" s="119">
        <f>VLOOKUP(B371,RPT_BAO_HIEM!$B$5:$O$956,14,FALSE)</f>
        <v>366240</v>
      </c>
    </row>
    <row r="372" spans="1:14" ht="14.25">
      <c r="A372" s="36">
        <v>369</v>
      </c>
      <c r="B372" s="38">
        <f>GD_LCD_HS_LNS!B372</f>
        <v>10793</v>
      </c>
      <c r="C372" s="38" t="str">
        <f>GD_LCD_HS_LNS!C372</f>
        <v>Lê Thị Thúy</v>
      </c>
      <c r="D372" s="38" t="str">
        <f>GD_LCD_HS_LNS!D372</f>
        <v>Nhân viên kế toán</v>
      </c>
      <c r="E372" s="115"/>
      <c r="F372" s="115"/>
      <c r="G372" s="119">
        <f>VLOOKUP(B372,RPT_TIEN_AN_TRUA!$B$5:$I$957,8,FALSE)</f>
        <v>680000</v>
      </c>
      <c r="H372" s="41">
        <v>0</v>
      </c>
      <c r="I372" s="25">
        <f>VLOOKUP(B372,RPT_LNS_LUONG_CHE_DO!$B$5:$CJ$476,68,FALSE)*(DM_TI_LE!$C$25-100%)</f>
        <v>0</v>
      </c>
      <c r="J372" s="25">
        <f>VLOOKUP(B372,GD_CHUNG!$B$5:$L$912,10,FALSE)*DM_TI_LE!$F$21</f>
        <v>9000000</v>
      </c>
      <c r="K372" s="25">
        <f>VLOOKUP(B372,GD_CHUNG!$B$5:$L$912,11,FALSE)*DM_TI_LE!$F$22</f>
        <v>0</v>
      </c>
      <c r="L372" s="137">
        <f>VLOOKUP(B372,RPT_BAO_HIEM!$B$5:$O$600,14,FALSE)</f>
        <v>366240</v>
      </c>
      <c r="M372" s="25">
        <f t="shared" si="0"/>
        <v>10046240</v>
      </c>
      <c r="N372" s="119">
        <f>VLOOKUP(B372,RPT_BAO_HIEM!$B$5:$O$956,14,FALSE)</f>
        <v>366240</v>
      </c>
    </row>
    <row r="373" spans="1:14" ht="14.25">
      <c r="A373" s="36">
        <v>370</v>
      </c>
      <c r="B373" s="38">
        <f>GD_LCD_HS_LNS!B373</f>
        <v>12660</v>
      </c>
      <c r="C373" s="38" t="str">
        <f>GD_LCD_HS_LNS!C373</f>
        <v>Bùi Thị Thu</v>
      </c>
      <c r="D373" s="38" t="str">
        <f>GD_LCD_HS_LNS!D373</f>
        <v>Nhân viên kế toán</v>
      </c>
      <c r="E373" s="115"/>
      <c r="F373" s="115"/>
      <c r="G373" s="119">
        <f>VLOOKUP(B373,RPT_TIEN_AN_TRUA!$B$5:$I$957,8,FALSE)</f>
        <v>680000</v>
      </c>
      <c r="H373" s="41">
        <v>0</v>
      </c>
      <c r="I373" s="25">
        <f>VLOOKUP(B373,RPT_LNS_LUONG_CHE_DO!$B$5:$CJ$476,68,FALSE)*(DM_TI_LE!$C$25-100%)</f>
        <v>0</v>
      </c>
      <c r="J373" s="25">
        <f>VLOOKUP(B373,GD_CHUNG!$B$5:$L$912,10,FALSE)*DM_TI_LE!$F$21</f>
        <v>9000000</v>
      </c>
      <c r="K373" s="25">
        <f>VLOOKUP(B373,GD_CHUNG!$B$5:$L$912,11,FALSE)*DM_TI_LE!$F$22</f>
        <v>0</v>
      </c>
      <c r="L373" s="137">
        <f>VLOOKUP(B373,RPT_BAO_HIEM!$B$5:$O$600,14,FALSE)</f>
        <v>476070</v>
      </c>
      <c r="M373" s="25">
        <f t="shared" si="0"/>
        <v>10156070</v>
      </c>
      <c r="N373" s="119">
        <f>VLOOKUP(B373,RPT_BAO_HIEM!$B$5:$O$956,14,FALSE)</f>
        <v>476070</v>
      </c>
    </row>
    <row r="374" spans="1:14" ht="14.25">
      <c r="A374" s="36">
        <v>371</v>
      </c>
      <c r="B374" s="38">
        <f>GD_LCD_HS_LNS!B374</f>
        <v>10794</v>
      </c>
      <c r="C374" s="38" t="str">
        <f>GD_LCD_HS_LNS!C374</f>
        <v>Nguyễn Thị Kim Huệ</v>
      </c>
      <c r="D374" s="38" t="str">
        <f>GD_LCD_HS_LNS!D374</f>
        <v>NV Thủ Quỹ</v>
      </c>
      <c r="E374" s="115"/>
      <c r="F374" s="115"/>
      <c r="G374" s="119">
        <f>VLOOKUP(B374,RPT_TIEN_AN_TRUA!$B$5:$I$957,8,FALSE)</f>
        <v>680000</v>
      </c>
      <c r="H374" s="41">
        <v>0</v>
      </c>
      <c r="I374" s="25">
        <f>VLOOKUP(B374,RPT_LNS_LUONG_CHE_DO!$B$5:$CJ$476,68,FALSE)*(DM_TI_LE!$C$25-100%)</f>
        <v>0</v>
      </c>
      <c r="J374" s="25">
        <f>VLOOKUP(B374,GD_CHUNG!$B$5:$L$912,10,FALSE)*DM_TI_LE!$F$21</f>
        <v>9000000</v>
      </c>
      <c r="K374" s="25">
        <f>VLOOKUP(B374,GD_CHUNG!$B$5:$L$912,11,FALSE)*DM_TI_LE!$F$22</f>
        <v>3600000</v>
      </c>
      <c r="L374" s="137">
        <f>VLOOKUP(B374,RPT_BAO_HIEM!$B$5:$O$600,14,FALSE)</f>
        <v>366240</v>
      </c>
      <c r="M374" s="25">
        <f t="shared" si="0"/>
        <v>13646240</v>
      </c>
      <c r="N374" s="119">
        <f>VLOOKUP(B374,RPT_BAO_HIEM!$B$5:$O$956,14,FALSE)</f>
        <v>366240</v>
      </c>
    </row>
    <row r="375" spans="1:14" ht="14.25">
      <c r="A375" s="36">
        <v>372</v>
      </c>
      <c r="B375" s="38">
        <f>GD_LCD_HS_LNS!B375</f>
        <v>10788</v>
      </c>
      <c r="C375" s="38" t="str">
        <f>GD_LCD_HS_LNS!C375</f>
        <v>Phạm Thị Thu Hiền</v>
      </c>
      <c r="D375" s="38" t="str">
        <f>GD_LCD_HS_LNS!D375</f>
        <v>Chuyên viên TCKT</v>
      </c>
      <c r="E375" s="115"/>
      <c r="F375" s="115"/>
      <c r="G375" s="119">
        <f>VLOOKUP(B375,RPT_TIEN_AN_TRUA!$B$5:$I$957,8,FALSE)</f>
        <v>587272.72727272729</v>
      </c>
      <c r="H375" s="41">
        <v>0</v>
      </c>
      <c r="I375" s="25">
        <f>VLOOKUP(B375,RPT_LNS_LUONG_CHE_DO!$B$5:$CJ$476,68,FALSE)*(DM_TI_LE!$C$25-100%)</f>
        <v>0</v>
      </c>
      <c r="J375" s="25">
        <f>VLOOKUP(B375,GD_CHUNG!$B$5:$L$912,10,FALSE)*DM_TI_LE!$F$21</f>
        <v>9000000</v>
      </c>
      <c r="K375" s="25">
        <f>VLOOKUP(B375,GD_CHUNG!$B$5:$L$912,11,FALSE)*DM_TI_LE!$F$22</f>
        <v>7200000</v>
      </c>
      <c r="L375" s="137">
        <f>VLOOKUP(B375,RPT_BAO_HIEM!$B$5:$O$600,14,FALSE)</f>
        <v>476070</v>
      </c>
      <c r="M375" s="25">
        <f t="shared" si="0"/>
        <v>17263342.727272727</v>
      </c>
      <c r="N375" s="119">
        <f>VLOOKUP(B375,RPT_BAO_HIEM!$B$5:$O$956,14,FALSE)</f>
        <v>476070</v>
      </c>
    </row>
    <row r="376" spans="1:14" ht="14.25">
      <c r="A376" s="36">
        <v>373</v>
      </c>
      <c r="B376" s="38">
        <f>GD_LCD_HS_LNS!B376</f>
        <v>10789</v>
      </c>
      <c r="C376" s="38" t="str">
        <f>GD_LCD_HS_LNS!C376</f>
        <v>Hoàng Thị Trang Nhung</v>
      </c>
      <c r="D376" s="38" t="str">
        <f>GD_LCD_HS_LNS!D376</f>
        <v>Chuyên viên TCKT</v>
      </c>
      <c r="E376" s="115"/>
      <c r="F376" s="115"/>
      <c r="G376" s="119">
        <f>VLOOKUP(B376,RPT_TIEN_AN_TRUA!$B$5:$I$957,8,FALSE)</f>
        <v>0</v>
      </c>
      <c r="H376" s="41">
        <v>0</v>
      </c>
      <c r="I376" s="25">
        <f>VLOOKUP(B376,RPT_LNS_LUONG_CHE_DO!$B$5:$CJ$476,68,FALSE)*(DM_TI_LE!$C$25-100%)</f>
        <v>0</v>
      </c>
      <c r="J376" s="25">
        <f>VLOOKUP(B376,GD_CHUNG!$B$5:$L$912,10,FALSE)*DM_TI_LE!$F$21</f>
        <v>9000000</v>
      </c>
      <c r="K376" s="25">
        <f>VLOOKUP(B376,GD_CHUNG!$B$5:$L$912,11,FALSE)*DM_TI_LE!$F$22</f>
        <v>7200000</v>
      </c>
      <c r="L376" s="137">
        <f>VLOOKUP(B376,RPT_BAO_HIEM!$B$5:$O$600,14,FALSE)</f>
        <v>0</v>
      </c>
      <c r="M376" s="25">
        <f t="shared" si="0"/>
        <v>16200000</v>
      </c>
      <c r="N376" s="119">
        <f>VLOOKUP(B376,RPT_BAO_HIEM!$B$5:$O$956,14,FALSE)</f>
        <v>0</v>
      </c>
    </row>
    <row r="377" spans="1:14" ht="14.25">
      <c r="A377" s="36">
        <v>374</v>
      </c>
      <c r="B377" s="38">
        <f>GD_LCD_HS_LNS!B377</f>
        <v>10790</v>
      </c>
      <c r="C377" s="38" t="str">
        <f>GD_LCD_HS_LNS!C377</f>
        <v>Đào Thị Chín</v>
      </c>
      <c r="D377" s="38" t="str">
        <f>GD_LCD_HS_LNS!D377</f>
        <v>Chuyên viên TCKT</v>
      </c>
      <c r="E377" s="115"/>
      <c r="F377" s="115"/>
      <c r="G377" s="119">
        <f>VLOOKUP(B377,RPT_TIEN_AN_TRUA!$B$5:$I$957,8,FALSE)</f>
        <v>680000</v>
      </c>
      <c r="H377" s="41">
        <v>0</v>
      </c>
      <c r="I377" s="25">
        <f>VLOOKUP(B377,RPT_LNS_LUONG_CHE_DO!$B$5:$CJ$476,68,FALSE)*(DM_TI_LE!$C$25-100%)</f>
        <v>0</v>
      </c>
      <c r="J377" s="25">
        <f>VLOOKUP(B377,GD_CHUNG!$B$5:$L$912,10,FALSE)*DM_TI_LE!$F$21</f>
        <v>9000000</v>
      </c>
      <c r="K377" s="25">
        <f>VLOOKUP(B377,GD_CHUNG!$B$5:$L$912,11,FALSE)*DM_TI_LE!$F$22</f>
        <v>7200000</v>
      </c>
      <c r="L377" s="137">
        <f>VLOOKUP(B377,RPT_BAO_HIEM!$B$5:$O$600,14,FALSE)</f>
        <v>476070</v>
      </c>
      <c r="M377" s="25">
        <f t="shared" si="0"/>
        <v>17356070</v>
      </c>
      <c r="N377" s="119">
        <f>VLOOKUP(B377,RPT_BAO_HIEM!$B$5:$O$956,14,FALSE)</f>
        <v>476070</v>
      </c>
    </row>
    <row r="378" spans="1:14" ht="14.25">
      <c r="A378" s="36">
        <v>375</v>
      </c>
      <c r="B378" s="38">
        <f>GD_LCD_HS_LNS!B378</f>
        <v>10791</v>
      </c>
      <c r="C378" s="38" t="str">
        <f>GD_LCD_HS_LNS!C378</f>
        <v>Trần Thu Trang</v>
      </c>
      <c r="D378" s="38" t="str">
        <f>GD_LCD_HS_LNS!D378</f>
        <v>Chuyên viên TCKT</v>
      </c>
      <c r="E378" s="115"/>
      <c r="F378" s="115"/>
      <c r="G378" s="119">
        <f>VLOOKUP(B378,RPT_TIEN_AN_TRUA!$B$5:$I$957,8,FALSE)</f>
        <v>680000</v>
      </c>
      <c r="H378" s="41">
        <v>0</v>
      </c>
      <c r="I378" s="25">
        <f>VLOOKUP(B378,RPT_LNS_LUONG_CHE_DO!$B$5:$CJ$476,68,FALSE)*(DM_TI_LE!$C$25-100%)</f>
        <v>0</v>
      </c>
      <c r="J378" s="25">
        <f>VLOOKUP(B378,GD_CHUNG!$B$5:$L$912,10,FALSE)*DM_TI_LE!$F$21</f>
        <v>9000000</v>
      </c>
      <c r="K378" s="25">
        <f>VLOOKUP(B378,GD_CHUNG!$B$5:$L$912,11,FALSE)*DM_TI_LE!$F$22</f>
        <v>3600000</v>
      </c>
      <c r="L378" s="137">
        <f>VLOOKUP(B378,RPT_BAO_HIEM!$B$5:$O$600,14,FALSE)</f>
        <v>476070</v>
      </c>
      <c r="M378" s="25">
        <f t="shared" si="0"/>
        <v>13756070</v>
      </c>
      <c r="N378" s="119">
        <f>VLOOKUP(B378,RPT_BAO_HIEM!$B$5:$O$956,14,FALSE)</f>
        <v>476070</v>
      </c>
    </row>
    <row r="379" spans="1:14" ht="14.25">
      <c r="A379" s="36">
        <v>376</v>
      </c>
      <c r="B379" s="38">
        <f>GD_LCD_HS_LNS!B379</f>
        <v>11147</v>
      </c>
      <c r="C379" s="38" t="str">
        <f>GD_LCD_HS_LNS!C379</f>
        <v>Vũ Chí Kiên</v>
      </c>
      <c r="D379" s="38" t="str">
        <f>GD_LCD_HS_LNS!D379</f>
        <v>Chuyên viên TCKT</v>
      </c>
      <c r="E379" s="115"/>
      <c r="F379" s="115"/>
      <c r="G379" s="119">
        <f>VLOOKUP(B379,RPT_TIEN_AN_TRUA!$B$5:$I$957,8,FALSE)</f>
        <v>680000</v>
      </c>
      <c r="H379" s="41">
        <v>0</v>
      </c>
      <c r="I379" s="25">
        <f>VLOOKUP(B379,RPT_LNS_LUONG_CHE_DO!$B$5:$CJ$476,68,FALSE)*(DM_TI_LE!$C$25-100%)</f>
        <v>0</v>
      </c>
      <c r="J379" s="25">
        <f>VLOOKUP(B379,GD_CHUNG!$B$5:$L$912,10,FALSE)*DM_TI_LE!$F$21</f>
        <v>9000000</v>
      </c>
      <c r="K379" s="25">
        <f>VLOOKUP(B379,GD_CHUNG!$B$5:$L$912,11,FALSE)*DM_TI_LE!$F$22</f>
        <v>7200000</v>
      </c>
      <c r="L379" s="137">
        <f>VLOOKUP(B379,RPT_BAO_HIEM!$B$5:$O$600,14,FALSE)</f>
        <v>557445</v>
      </c>
      <c r="M379" s="25">
        <f t="shared" si="0"/>
        <v>17437445</v>
      </c>
      <c r="N379" s="119">
        <f>VLOOKUP(B379,RPT_BAO_HIEM!$B$5:$O$956,14,FALSE)</f>
        <v>557445</v>
      </c>
    </row>
    <row r="380" spans="1:14" ht="14.25">
      <c r="A380" s="36">
        <v>377</v>
      </c>
      <c r="B380" s="38">
        <f>GD_LCD_HS_LNS!B380</f>
        <v>10563</v>
      </c>
      <c r="C380" s="38" t="str">
        <f>GD_LCD_HS_LNS!C380</f>
        <v>Lưu Xuân Cường</v>
      </c>
      <c r="D380" s="38" t="str">
        <f>GD_LCD_HS_LNS!D380</f>
        <v>Trưởng phòng</v>
      </c>
      <c r="E380" s="115"/>
      <c r="F380" s="115"/>
      <c r="G380" s="119">
        <f>VLOOKUP(B380,RPT_TIEN_AN_TRUA!$B$5:$I$957,8,FALSE)</f>
        <v>680000</v>
      </c>
      <c r="H380" s="41">
        <v>0</v>
      </c>
      <c r="I380" s="25">
        <f>VLOOKUP(B380,RPT_LNS_LUONG_CHE_DO!$B$5:$CJ$476,68,FALSE)*(DM_TI_LE!$C$25-100%)</f>
        <v>0</v>
      </c>
      <c r="J380" s="25">
        <f>VLOOKUP(B380,GD_CHUNG!$B$5:$L$912,10,FALSE)*DM_TI_LE!$F$21</f>
        <v>9000000</v>
      </c>
      <c r="K380" s="25">
        <f>VLOOKUP(B380,GD_CHUNG!$B$5:$L$912,11,FALSE)*DM_TI_LE!$F$22</f>
        <v>7200000</v>
      </c>
      <c r="L380" s="137">
        <f>VLOOKUP(B380,RPT_BAO_HIEM!$B$5:$O$600,14,FALSE)</f>
        <v>577815</v>
      </c>
      <c r="M380" s="25">
        <f t="shared" si="0"/>
        <v>17457815</v>
      </c>
      <c r="N380" s="119">
        <f>VLOOKUP(B380,RPT_BAO_HIEM!$B$5:$O$956,14,FALSE)</f>
        <v>577815</v>
      </c>
    </row>
    <row r="381" spans="1:14" ht="14.25">
      <c r="A381" s="36">
        <v>378</v>
      </c>
      <c r="B381" s="38">
        <f>GD_LCD_HS_LNS!B381</f>
        <v>10556</v>
      </c>
      <c r="C381" s="38" t="str">
        <f>GD_LCD_HS_LNS!C381</f>
        <v>Nguyễn Thị Thuỳ Linh</v>
      </c>
      <c r="D381" s="38" t="str">
        <f>GD_LCD_HS_LNS!D381</f>
        <v>Phó Trưởng Phòng</v>
      </c>
      <c r="E381" s="115"/>
      <c r="F381" s="115"/>
      <c r="G381" s="119">
        <f>VLOOKUP(B381,RPT_TIEN_AN_TRUA!$B$5:$I$957,8,FALSE)</f>
        <v>525454.54545454541</v>
      </c>
      <c r="H381" s="41">
        <v>0</v>
      </c>
      <c r="I381" s="25">
        <f>VLOOKUP(B381,RPT_LNS_LUONG_CHE_DO!$B$5:$CJ$476,68,FALSE)*(DM_TI_LE!$C$25-100%)</f>
        <v>0</v>
      </c>
      <c r="J381" s="25">
        <f>VLOOKUP(B381,GD_CHUNG!$B$5:$L$912,10,FALSE)*DM_TI_LE!$F$21</f>
        <v>9000000</v>
      </c>
      <c r="K381" s="25">
        <f>VLOOKUP(B381,GD_CHUNG!$B$5:$L$912,11,FALSE)*DM_TI_LE!$F$22</f>
        <v>10800000</v>
      </c>
      <c r="L381" s="137">
        <f>VLOOKUP(B381,RPT_BAO_HIEM!$B$5:$O$600,14,FALSE)</f>
        <v>557445</v>
      </c>
      <c r="M381" s="25">
        <f t="shared" si="0"/>
        <v>20882899.545454547</v>
      </c>
      <c r="N381" s="119">
        <f>VLOOKUP(B381,RPT_BAO_HIEM!$B$5:$O$956,14,FALSE)</f>
        <v>557445</v>
      </c>
    </row>
    <row r="382" spans="1:14" ht="14.25">
      <c r="A382" s="36">
        <v>379</v>
      </c>
      <c r="B382" s="38">
        <f>GD_LCD_HS_LNS!B382</f>
        <v>10797</v>
      </c>
      <c r="C382" s="38" t="str">
        <f>GD_LCD_HS_LNS!C382</f>
        <v>Nguyễn Hữu Hạ</v>
      </c>
      <c r="D382" s="38" t="str">
        <f>GD_LCD_HS_LNS!D382</f>
        <v>CV Đảng Đoàn - Thi đua</v>
      </c>
      <c r="E382" s="115"/>
      <c r="F382" s="115"/>
      <c r="G382" s="119">
        <f>VLOOKUP(B382,RPT_TIEN_AN_TRUA!$B$5:$I$957,8,FALSE)</f>
        <v>680000</v>
      </c>
      <c r="H382" s="41">
        <v>0</v>
      </c>
      <c r="I382" s="25">
        <f>VLOOKUP(B382,RPT_LNS_LUONG_CHE_DO!$B$5:$CJ$476,68,FALSE)*(DM_TI_LE!$C$25-100%)</f>
        <v>0</v>
      </c>
      <c r="J382" s="25">
        <f>VLOOKUP(B382,GD_CHUNG!$B$5:$L$912,10,FALSE)*DM_TI_LE!$F$21</f>
        <v>9000000</v>
      </c>
      <c r="K382" s="25">
        <f>VLOOKUP(B382,GD_CHUNG!$B$5:$L$912,11,FALSE)*DM_TI_LE!$F$22</f>
        <v>7200000</v>
      </c>
      <c r="L382" s="137">
        <f>VLOOKUP(B382,RPT_BAO_HIEM!$B$5:$O$600,14,FALSE)</f>
        <v>482160</v>
      </c>
      <c r="M382" s="25">
        <f t="shared" si="0"/>
        <v>17362160</v>
      </c>
      <c r="N382" s="119">
        <f>VLOOKUP(B382,RPT_BAO_HIEM!$B$5:$O$956,14,FALSE)</f>
        <v>482160</v>
      </c>
    </row>
    <row r="383" spans="1:14" ht="14.25">
      <c r="A383" s="36">
        <v>380</v>
      </c>
      <c r="B383" s="38">
        <f>GD_LCD_HS_LNS!B383</f>
        <v>10803</v>
      </c>
      <c r="C383" s="38" t="str">
        <f>GD_LCD_HS_LNS!C383</f>
        <v>Hà Duyên Lâm</v>
      </c>
      <c r="D383" s="38" t="str">
        <f>GD_LCD_HS_LNS!D383</f>
        <v>Lái xe CT</v>
      </c>
      <c r="E383" s="115"/>
      <c r="F383" s="115"/>
      <c r="G383" s="119">
        <f>VLOOKUP(B383,RPT_TIEN_AN_TRUA!$B$5:$I$957,8,FALSE)</f>
        <v>680000</v>
      </c>
      <c r="H383" s="41">
        <v>0</v>
      </c>
      <c r="I383" s="25">
        <f>VLOOKUP(B383,RPT_LNS_LUONG_CHE_DO!$B$5:$CJ$476,68,FALSE)*(DM_TI_LE!$C$25-100%)</f>
        <v>0</v>
      </c>
      <c r="J383" s="25">
        <f>VLOOKUP(B383,GD_CHUNG!$B$5:$L$912,10,FALSE)*DM_TI_LE!$F$21</f>
        <v>9000000</v>
      </c>
      <c r="K383" s="25">
        <f>VLOOKUP(B383,GD_CHUNG!$B$5:$L$912,11,FALSE)*DM_TI_LE!$F$22</f>
        <v>7200000</v>
      </c>
      <c r="L383" s="137">
        <f>VLOOKUP(B383,RPT_BAO_HIEM!$B$5:$O$600,14,FALSE)</f>
        <v>437430</v>
      </c>
      <c r="M383" s="25">
        <f t="shared" si="0"/>
        <v>17317430</v>
      </c>
      <c r="N383" s="119">
        <f>VLOOKUP(B383,RPT_BAO_HIEM!$B$5:$O$956,14,FALSE)</f>
        <v>437430</v>
      </c>
    </row>
    <row r="384" spans="1:14" ht="14.25">
      <c r="A384" s="36">
        <v>381</v>
      </c>
      <c r="B384" s="38">
        <f>GD_LCD_HS_LNS!B384</f>
        <v>10800</v>
      </c>
      <c r="C384" s="38" t="str">
        <f>GD_LCD_HS_LNS!C384</f>
        <v>Hoàng Thùy Lan</v>
      </c>
      <c r="D384" s="38" t="str">
        <f>GD_LCD_HS_LNS!D384</f>
        <v>NV đào tạo huấn luyện</v>
      </c>
      <c r="E384" s="115"/>
      <c r="F384" s="115"/>
      <c r="G384" s="119">
        <f>VLOOKUP(B384,RPT_TIEN_AN_TRUA!$B$5:$I$957,8,FALSE)</f>
        <v>680000</v>
      </c>
      <c r="H384" s="41">
        <v>0</v>
      </c>
      <c r="I384" s="25">
        <f>VLOOKUP(B384,RPT_LNS_LUONG_CHE_DO!$B$5:$CJ$476,68,FALSE)*(DM_TI_LE!$C$25-100%)</f>
        <v>0</v>
      </c>
      <c r="J384" s="25">
        <f>VLOOKUP(B384,GD_CHUNG!$B$5:$L$912,10,FALSE)*DM_TI_LE!$F$21</f>
        <v>9000000</v>
      </c>
      <c r="K384" s="25">
        <f>VLOOKUP(B384,GD_CHUNG!$B$5:$L$912,11,FALSE)*DM_TI_LE!$F$22</f>
        <v>3600000</v>
      </c>
      <c r="L384" s="137">
        <f>VLOOKUP(B384,RPT_BAO_HIEM!$B$5:$O$600,14,FALSE)</f>
        <v>366240</v>
      </c>
      <c r="M384" s="25">
        <f t="shared" si="0"/>
        <v>13646240</v>
      </c>
      <c r="N384" s="119">
        <f>VLOOKUP(B384,RPT_BAO_HIEM!$B$5:$O$956,14,FALSE)</f>
        <v>366240</v>
      </c>
    </row>
    <row r="385" spans="1:14" ht="14.25">
      <c r="A385" s="36">
        <v>382</v>
      </c>
      <c r="B385" s="38">
        <f>GD_LCD_HS_LNS!B385</f>
        <v>10801</v>
      </c>
      <c r="C385" s="38" t="str">
        <f>GD_LCD_HS_LNS!C385</f>
        <v>Diệu Linh</v>
      </c>
      <c r="D385" s="38" t="str">
        <f>GD_LCD_HS_LNS!D385</f>
        <v>NV đào tạo huấn luyện</v>
      </c>
      <c r="E385" s="115"/>
      <c r="F385" s="115"/>
      <c r="G385" s="119">
        <f>VLOOKUP(B385,RPT_TIEN_AN_TRUA!$B$5:$I$957,8,FALSE)</f>
        <v>680000</v>
      </c>
      <c r="H385" s="41">
        <v>0</v>
      </c>
      <c r="I385" s="25">
        <f>VLOOKUP(B385,RPT_LNS_LUONG_CHE_DO!$B$5:$CJ$476,68,FALSE)*(DM_TI_LE!$C$25-100%)</f>
        <v>0</v>
      </c>
      <c r="J385" s="25">
        <f>VLOOKUP(B385,GD_CHUNG!$B$5:$L$912,10,FALSE)*DM_TI_LE!$F$21</f>
        <v>9000000</v>
      </c>
      <c r="K385" s="25">
        <f>VLOOKUP(B385,GD_CHUNG!$B$5:$L$912,11,FALSE)*DM_TI_LE!$F$22</f>
        <v>7200000</v>
      </c>
      <c r="L385" s="137">
        <f>VLOOKUP(B385,RPT_BAO_HIEM!$B$5:$O$600,14,FALSE)</f>
        <v>476070</v>
      </c>
      <c r="M385" s="25">
        <f t="shared" si="0"/>
        <v>17356070</v>
      </c>
      <c r="N385" s="119">
        <f>VLOOKUP(B385,RPT_BAO_HIEM!$B$5:$O$956,14,FALSE)</f>
        <v>476070</v>
      </c>
    </row>
    <row r="386" spans="1:14" ht="14.25">
      <c r="A386" s="36">
        <v>383</v>
      </c>
      <c r="B386" s="38">
        <f>GD_LCD_HS_LNS!B386</f>
        <v>10802</v>
      </c>
      <c r="C386" s="38" t="str">
        <f>GD_LCD_HS_LNS!C386</f>
        <v>Hà Phương Thảo</v>
      </c>
      <c r="D386" s="38" t="str">
        <f>GD_LCD_HS_LNS!D386</f>
        <v>NV hành chính</v>
      </c>
      <c r="E386" s="115"/>
      <c r="F386" s="115"/>
      <c r="G386" s="119">
        <f>VLOOKUP(B386,RPT_TIEN_AN_TRUA!$B$5:$I$957,8,FALSE)</f>
        <v>680000</v>
      </c>
      <c r="H386" s="41">
        <v>0</v>
      </c>
      <c r="I386" s="25">
        <f>VLOOKUP(B386,RPT_LNS_LUONG_CHE_DO!$B$5:$CJ$476,68,FALSE)*(DM_TI_LE!$C$25-100%)</f>
        <v>0</v>
      </c>
      <c r="J386" s="25">
        <f>VLOOKUP(B386,GD_CHUNG!$B$5:$L$912,10,FALSE)*DM_TI_LE!$F$21</f>
        <v>9000000</v>
      </c>
      <c r="K386" s="25">
        <f>VLOOKUP(B386,GD_CHUNG!$B$5:$L$912,11,FALSE)*DM_TI_LE!$F$22</f>
        <v>3600000</v>
      </c>
      <c r="L386" s="137">
        <f>VLOOKUP(B386,RPT_BAO_HIEM!$B$5:$O$600,14,FALSE)</f>
        <v>366240</v>
      </c>
      <c r="M386" s="25">
        <f t="shared" si="0"/>
        <v>13646240</v>
      </c>
      <c r="N386" s="119">
        <f>VLOOKUP(B386,RPT_BAO_HIEM!$B$5:$O$956,14,FALSE)</f>
        <v>366240</v>
      </c>
    </row>
    <row r="387" spans="1:14" ht="14.25">
      <c r="A387" s="36">
        <v>384</v>
      </c>
      <c r="B387" s="38">
        <f>GD_LCD_HS_LNS!B387</f>
        <v>10805</v>
      </c>
      <c r="C387" s="38" t="str">
        <f>GD_LCD_HS_LNS!C387</f>
        <v>Trịnh Thị Thu Hằng</v>
      </c>
      <c r="D387" s="38" t="str">
        <f>GD_LCD_HS_LNS!D387</f>
        <v>NV Hành chính - VT</v>
      </c>
      <c r="E387" s="115"/>
      <c r="F387" s="115"/>
      <c r="G387" s="119">
        <f>VLOOKUP(B387,RPT_TIEN_AN_TRUA!$B$5:$I$957,8,FALSE)</f>
        <v>525454.54545454541</v>
      </c>
      <c r="H387" s="41">
        <v>0</v>
      </c>
      <c r="I387" s="25">
        <f>VLOOKUP(B387,RPT_LNS_LUONG_CHE_DO!$B$5:$CJ$476,68,FALSE)*(DM_TI_LE!$C$25-100%)</f>
        <v>0</v>
      </c>
      <c r="J387" s="25">
        <f>VLOOKUP(B387,GD_CHUNG!$B$5:$L$912,10,FALSE)*DM_TI_LE!$F$21</f>
        <v>9000000</v>
      </c>
      <c r="K387" s="25">
        <f>VLOOKUP(B387,GD_CHUNG!$B$5:$L$912,11,FALSE)*DM_TI_LE!$F$22</f>
        <v>3600000</v>
      </c>
      <c r="L387" s="137">
        <f>VLOOKUP(B387,RPT_BAO_HIEM!$B$5:$O$600,14,FALSE)</f>
        <v>335685</v>
      </c>
      <c r="M387" s="25">
        <f t="shared" si="0"/>
        <v>13461139.545454545</v>
      </c>
      <c r="N387" s="119">
        <f>VLOOKUP(B387,RPT_BAO_HIEM!$B$5:$O$956,14,FALSE)</f>
        <v>335685</v>
      </c>
    </row>
    <row r="388" spans="1:14" ht="14.25">
      <c r="A388" s="36">
        <v>385</v>
      </c>
      <c r="B388" s="38">
        <f>GD_LCD_HS_LNS!B388</f>
        <v>10566</v>
      </c>
      <c r="C388" s="38" t="str">
        <f>GD_LCD_HS_LNS!C388</f>
        <v>Nguyễn Thị Ngọc</v>
      </c>
      <c r="D388" s="38" t="str">
        <f>GD_LCD_HS_LNS!D388</f>
        <v>NV Kế hoạch - Quản lý chất lượng</v>
      </c>
      <c r="E388" s="115"/>
      <c r="F388" s="115"/>
      <c r="G388" s="119">
        <f>VLOOKUP(B388,RPT_TIEN_AN_TRUA!$B$5:$I$957,8,FALSE)</f>
        <v>680000</v>
      </c>
      <c r="H388" s="41">
        <v>0</v>
      </c>
      <c r="I388" s="25">
        <f>VLOOKUP(B388,RPT_LNS_LUONG_CHE_DO!$B$5:$CJ$476,68,FALSE)*(DM_TI_LE!$C$25-100%)</f>
        <v>0</v>
      </c>
      <c r="J388" s="25">
        <f>VLOOKUP(B388,GD_CHUNG!$B$5:$L$912,10,FALSE)*DM_TI_LE!$F$21</f>
        <v>9000000</v>
      </c>
      <c r="K388" s="25">
        <f>VLOOKUP(B388,GD_CHUNG!$B$5:$L$912,11,FALSE)*DM_TI_LE!$F$22</f>
        <v>3600000</v>
      </c>
      <c r="L388" s="137">
        <f>VLOOKUP(B388,RPT_BAO_HIEM!$B$5:$O$600,14,FALSE)</f>
        <v>476070</v>
      </c>
      <c r="M388" s="25">
        <f t="shared" si="0"/>
        <v>13756070</v>
      </c>
      <c r="N388" s="119">
        <f>VLOOKUP(B388,RPT_BAO_HIEM!$B$5:$O$956,14,FALSE)</f>
        <v>476070</v>
      </c>
    </row>
    <row r="389" spans="1:14" ht="14.25">
      <c r="A389" s="36">
        <v>386</v>
      </c>
      <c r="B389" s="38">
        <f>GD_LCD_HS_LNS!B389</f>
        <v>10804</v>
      </c>
      <c r="C389" s="38" t="str">
        <f>GD_LCD_HS_LNS!C389</f>
        <v>Vũ Thị Hoà</v>
      </c>
      <c r="D389" s="38" t="str">
        <f>GD_LCD_HS_LNS!D389</f>
        <v>NV Lao động tiền lương</v>
      </c>
      <c r="E389" s="115"/>
      <c r="F389" s="115"/>
      <c r="G389" s="119">
        <f>VLOOKUP(B389,RPT_TIEN_AN_TRUA!$B$5:$I$957,8,FALSE)</f>
        <v>680000</v>
      </c>
      <c r="H389" s="41">
        <v>0</v>
      </c>
      <c r="I389" s="25">
        <f>VLOOKUP(B389,RPT_LNS_LUONG_CHE_DO!$B$5:$CJ$476,68,FALSE)*(DM_TI_LE!$C$25-100%)</f>
        <v>0</v>
      </c>
      <c r="J389" s="25">
        <f>VLOOKUP(B389,GD_CHUNG!$B$5:$L$912,10,FALSE)*DM_TI_LE!$F$21</f>
        <v>9000000</v>
      </c>
      <c r="K389" s="25">
        <f>VLOOKUP(B389,GD_CHUNG!$B$5:$L$912,11,FALSE)*DM_TI_LE!$F$22</f>
        <v>10800000</v>
      </c>
      <c r="L389" s="137">
        <f>VLOOKUP(B389,RPT_BAO_HIEM!$B$5:$O$600,14,FALSE)</f>
        <v>476070</v>
      </c>
      <c r="M389" s="25">
        <f t="shared" si="0"/>
        <v>20956070</v>
      </c>
      <c r="N389" s="119">
        <f>VLOOKUP(B389,RPT_BAO_HIEM!$B$5:$O$956,14,FALSE)</f>
        <v>476070</v>
      </c>
    </row>
    <row r="390" spans="1:14" ht="14.25">
      <c r="A390" s="36">
        <v>387</v>
      </c>
      <c r="B390" s="38">
        <f>GD_LCD_HS_LNS!B390</f>
        <v>11117</v>
      </c>
      <c r="C390" s="38" t="str">
        <f>GD_LCD_HS_LNS!C390</f>
        <v>Nguyễn Hương Giang</v>
      </c>
      <c r="D390" s="38" t="str">
        <f>GD_LCD_HS_LNS!D390</f>
        <v>NV PVHK</v>
      </c>
      <c r="E390" s="115"/>
      <c r="F390" s="115"/>
      <c r="G390" s="119">
        <f>VLOOKUP(B390,RPT_TIEN_AN_TRUA!$B$5:$I$957,8,FALSE)</f>
        <v>680000</v>
      </c>
      <c r="H390" s="41">
        <v>0</v>
      </c>
      <c r="I390" s="25">
        <f>VLOOKUP(B390,RPT_LNS_LUONG_CHE_DO!$B$5:$CJ$476,68,FALSE)*(DM_TI_LE!$C$25-100%)</f>
        <v>0</v>
      </c>
      <c r="J390" s="25">
        <f>VLOOKUP(B390,GD_CHUNG!$B$5:$L$912,10,FALSE)*DM_TI_LE!$F$21</f>
        <v>9000000</v>
      </c>
      <c r="K390" s="25">
        <f>VLOOKUP(B390,GD_CHUNG!$B$5:$L$912,11,FALSE)*DM_TI_LE!$F$22</f>
        <v>0</v>
      </c>
      <c r="L390" s="137">
        <f>VLOOKUP(B390,RPT_BAO_HIEM!$B$5:$O$600,14,FALSE)</f>
        <v>366240</v>
      </c>
      <c r="M390" s="25">
        <f t="shared" si="0"/>
        <v>10046240</v>
      </c>
      <c r="N390" s="119">
        <f>VLOOKUP(B390,RPT_BAO_HIEM!$B$5:$O$956,14,FALSE)</f>
        <v>366240</v>
      </c>
    </row>
    <row r="391" spans="1:14" ht="14.25">
      <c r="A391" s="36">
        <v>388</v>
      </c>
      <c r="B391" s="38">
        <f>GD_LCD_HS_LNS!B391</f>
        <v>10735</v>
      </c>
      <c r="C391" s="38" t="str">
        <f>GD_LCD_HS_LNS!C391</f>
        <v>Nguyễn Thị Phương Lan</v>
      </c>
      <c r="D391" s="38" t="str">
        <f>GD_LCD_HS_LNS!D391</f>
        <v>NV Thống kê - Tổng hợp</v>
      </c>
      <c r="E391" s="115"/>
      <c r="F391" s="115"/>
      <c r="G391" s="119">
        <f>VLOOKUP(B391,RPT_TIEN_AN_TRUA!$B$5:$I$957,8,FALSE)</f>
        <v>680000</v>
      </c>
      <c r="H391" s="41">
        <v>0</v>
      </c>
      <c r="I391" s="25">
        <f>VLOOKUP(B391,RPT_LNS_LUONG_CHE_DO!$B$5:$CJ$476,68,FALSE)*(DM_TI_LE!$C$25-100%)</f>
        <v>0</v>
      </c>
      <c r="J391" s="25">
        <f>VLOOKUP(B391,GD_CHUNG!$B$5:$L$912,10,FALSE)*DM_TI_LE!$F$21</f>
        <v>9000000</v>
      </c>
      <c r="K391" s="25">
        <f>VLOOKUP(B391,GD_CHUNG!$B$5:$L$912,11,FALSE)*DM_TI_LE!$F$22</f>
        <v>7200000</v>
      </c>
      <c r="L391" s="137">
        <f>VLOOKUP(B391,RPT_BAO_HIEM!$B$5:$O$600,14,FALSE)</f>
        <v>366240</v>
      </c>
      <c r="M391" s="25">
        <f t="shared" si="0"/>
        <v>17246240</v>
      </c>
      <c r="N391" s="119">
        <f>VLOOKUP(B391,RPT_BAO_HIEM!$B$5:$O$956,14,FALSE)</f>
        <v>366240</v>
      </c>
    </row>
    <row r="392" spans="1:14" ht="14.25">
      <c r="A392" s="36">
        <v>389</v>
      </c>
      <c r="B392" s="38">
        <f>GD_LCD_HS_LNS!B392</f>
        <v>10562</v>
      </c>
      <c r="C392" s="38" t="str">
        <f>GD_LCD_HS_LNS!C392</f>
        <v>Phạm Thị Thịnh</v>
      </c>
      <c r="D392" s="38" t="str">
        <f>GD_LCD_HS_LNS!D392</f>
        <v>NV Hành chính - VT</v>
      </c>
      <c r="E392" s="56"/>
      <c r="F392" s="56"/>
      <c r="G392" s="119">
        <f>VLOOKUP(B392,RPT_TIEN_AN_TRUA!$B$5:$I$957,8,FALSE)</f>
        <v>278181.81818181818</v>
      </c>
      <c r="H392" s="41">
        <v>0</v>
      </c>
      <c r="I392" s="25">
        <f>VLOOKUP(B392,RPT_LNS_LUONG_CHE_DO!$B$5:$CJ$476,68,FALSE)*(DM_TI_LE!$C$25-100%)</f>
        <v>0</v>
      </c>
      <c r="J392" s="25">
        <f>VLOOKUP(B392,GD_CHUNG!$B$5:$L$912,10,FALSE)*DM_TI_LE!$F$21</f>
        <v>9000000</v>
      </c>
      <c r="K392" s="25">
        <f>VLOOKUP(B392,GD_CHUNG!$B$5:$L$912,11,FALSE)*DM_TI_LE!$F$22</f>
        <v>3600000</v>
      </c>
      <c r="L392" s="137">
        <f>VLOOKUP(B392,RPT_BAO_HIEM!$B$5:$O$600,14,FALSE)</f>
        <v>366240</v>
      </c>
      <c r="M392" s="25">
        <f t="shared" si="0"/>
        <v>13244421.818181818</v>
      </c>
      <c r="N392" s="119">
        <f>VLOOKUP(B392,RPT_BAO_HIEM!$B$5:$O$956,14,FALSE)</f>
        <v>366240</v>
      </c>
    </row>
    <row r="393" spans="1:14" ht="14.25">
      <c r="A393" s="36">
        <v>390</v>
      </c>
      <c r="B393" s="38">
        <f>GD_LCD_HS_LNS!B393</f>
        <v>10637</v>
      </c>
      <c r="C393" s="38" t="str">
        <f>GD_LCD_HS_LNS!C393</f>
        <v>Trần Đình Cát</v>
      </c>
      <c r="D393" s="38" t="str">
        <f>GD_LCD_HS_LNS!D393</f>
        <v>NV trông giữ hành lý</v>
      </c>
      <c r="E393" s="56"/>
      <c r="F393" s="56"/>
      <c r="G393" s="119">
        <f>VLOOKUP(B393,RPT_TIEN_AN_TRUA!$B$5:$I$957,8,FALSE)</f>
        <v>0</v>
      </c>
      <c r="H393" s="41">
        <v>0</v>
      </c>
      <c r="I393" s="25">
        <f>VLOOKUP(B393,RPT_LNS_LUONG_CHE_DO!$B$5:$CJ$476,68,FALSE)*(DM_TI_LE!$C$25-100%)</f>
        <v>0</v>
      </c>
      <c r="J393" s="25">
        <f>VLOOKUP(B393,GD_CHUNG!$B$5:$L$912,10,FALSE)*DM_TI_LE!$F$21</f>
        <v>9000000</v>
      </c>
      <c r="K393" s="25">
        <f>VLOOKUP(B393,GD_CHUNG!$B$5:$L$912,11,FALSE)*DM_TI_LE!$F$22</f>
        <v>3600000</v>
      </c>
      <c r="L393" s="137">
        <f>VLOOKUP(B393,RPT_BAO_HIEM!$B$5:$O$600,14,FALSE)</f>
        <v>478065</v>
      </c>
      <c r="M393" s="25">
        <f t="shared" si="0"/>
        <v>13078065</v>
      </c>
      <c r="N393" s="119">
        <f>VLOOKUP(B393,RPT_BAO_HIEM!$B$5:$O$956,14,FALSE)</f>
        <v>478065</v>
      </c>
    </row>
    <row r="394" spans="1:14" ht="14.25">
      <c r="A394" s="36">
        <v>391</v>
      </c>
      <c r="B394" s="38">
        <f>GD_LCD_HS_LNS!B394</f>
        <v>10799</v>
      </c>
      <c r="C394" s="38" t="str">
        <f>GD_LCD_HS_LNS!C394</f>
        <v>Phương Lan</v>
      </c>
      <c r="D394" s="38" t="str">
        <f>GD_LCD_HS_LNS!D394</f>
        <v>Chuyên viên lao động tiền lương</v>
      </c>
      <c r="E394" s="56"/>
      <c r="F394" s="56"/>
      <c r="G394" s="119">
        <f>VLOOKUP(B394,RPT_TIEN_AN_TRUA!$B$5:$I$957,8,FALSE)</f>
        <v>680000</v>
      </c>
      <c r="H394" s="41">
        <v>0</v>
      </c>
      <c r="I394" s="25">
        <f>VLOOKUP(B394,RPT_LNS_LUONG_CHE_DO!$B$5:$CJ$476,68,FALSE)*(DM_TI_LE!$C$25-100%)</f>
        <v>0</v>
      </c>
      <c r="J394" s="25">
        <f>VLOOKUP(B394,GD_CHUNG!$B$5:$L$912,10,FALSE)*DM_TI_LE!$F$21</f>
        <v>9000000</v>
      </c>
      <c r="K394" s="25">
        <f>VLOOKUP(B394,GD_CHUNG!$B$5:$L$912,11,FALSE)*DM_TI_LE!$F$22</f>
        <v>3600000</v>
      </c>
      <c r="L394" s="137">
        <f>VLOOKUP(B394,RPT_BAO_HIEM!$B$5:$O$600,14,FALSE)</f>
        <v>476070</v>
      </c>
      <c r="M394" s="25">
        <f t="shared" si="0"/>
        <v>13756070</v>
      </c>
      <c r="N394" s="119">
        <f>VLOOKUP(B394,RPT_BAO_HIEM!$B$5:$O$956,14,FALSE)</f>
        <v>476070</v>
      </c>
    </row>
    <row r="395" spans="1:14" ht="14.25">
      <c r="A395" s="36">
        <v>392</v>
      </c>
      <c r="B395" s="38">
        <f>GD_LCD_HS_LNS!B395</f>
        <v>11108</v>
      </c>
      <c r="C395" s="38" t="str">
        <f>GD_LCD_HS_LNS!C395</f>
        <v>Phạm Thùy Dung</v>
      </c>
      <c r="D395" s="38" t="str">
        <f>GD_LCD_HS_LNS!D395</f>
        <v>Nhân viên phục vụ hành khách</v>
      </c>
      <c r="E395" s="56"/>
      <c r="F395" s="56"/>
      <c r="G395" s="119">
        <f>VLOOKUP(B395,RPT_TIEN_AN_TRUA!$B$5:$I$957,8,FALSE)</f>
        <v>0</v>
      </c>
      <c r="H395" s="41">
        <v>0</v>
      </c>
      <c r="I395" s="25">
        <f>VLOOKUP(B395,RPT_LNS_LUONG_CHE_DO!$B$5:$CJ$476,68,FALSE)*(DM_TI_LE!$C$25-100%)</f>
        <v>0</v>
      </c>
      <c r="J395" s="25">
        <f>VLOOKUP(B395,GD_CHUNG!$B$5:$L$912,10,FALSE)*DM_TI_LE!$F$21</f>
        <v>9000000</v>
      </c>
      <c r="K395" s="25">
        <f>VLOOKUP(B395,GD_CHUNG!$B$5:$L$912,11,FALSE)*DM_TI_LE!$F$22</f>
        <v>0</v>
      </c>
      <c r="L395" s="137">
        <f>VLOOKUP(B395,RPT_BAO_HIEM!$B$5:$O$600,14,FALSE)</f>
        <v>0</v>
      </c>
      <c r="M395" s="25">
        <f t="shared" si="0"/>
        <v>9000000</v>
      </c>
      <c r="N395" s="119">
        <f>VLOOKUP(B395,RPT_BAO_HIEM!$B$5:$O$956,14,FALSE)</f>
        <v>0</v>
      </c>
    </row>
    <row r="396" spans="1:14" ht="14.25">
      <c r="B396" s="154">
        <v>10606</v>
      </c>
      <c r="C396" s="154" t="s">
        <v>476</v>
      </c>
      <c r="D396" s="131" t="s">
        <v>759</v>
      </c>
      <c r="E396" s="56"/>
      <c r="F396" s="56"/>
      <c r="G396" s="119">
        <f>VLOOKUP(B396,RPT_TIEN_AN_TRUA!$B$5:$I$957,8,FALSE)</f>
        <v>0</v>
      </c>
      <c r="H396" s="41">
        <v>0</v>
      </c>
      <c r="I396" s="25">
        <f>VLOOKUP(B396,RPT_LNS_LUONG_CHE_DO!$B$5:$CJ$476,68,FALSE)*(DM_TI_LE!$C$25-100%)</f>
        <v>0</v>
      </c>
      <c r="J396" s="25">
        <f>VLOOKUP(B396,GD_CHUNG!$B$5:$L$912,10,FALSE)*DM_TI_LE!$F$21</f>
        <v>9000000</v>
      </c>
      <c r="K396" s="25">
        <f>VLOOKUP(B396,GD_CHUNG!$B$5:$L$912,11,FALSE)*DM_TI_LE!$F$22</f>
        <v>0</v>
      </c>
      <c r="L396" s="137">
        <f>VLOOKUP(B396,RPT_BAO_HIEM!$B$5:$O$600,14,FALSE)</f>
        <v>0</v>
      </c>
      <c r="M396" s="25">
        <f t="shared" si="0"/>
        <v>9000000</v>
      </c>
      <c r="N396" s="119">
        <f>VLOOKUP(B396,RPT_BAO_HIEM!$B$5:$O$956,14,FALSE)</f>
        <v>0</v>
      </c>
    </row>
    <row r="397" spans="1:14" ht="14.25">
      <c r="D397" s="7"/>
      <c r="E397" s="56"/>
      <c r="F397" s="56"/>
      <c r="G397" s="115"/>
      <c r="H397" s="41"/>
      <c r="J397" s="25"/>
    </row>
    <row r="398" spans="1:14" ht="14.25">
      <c r="D398" s="7"/>
      <c r="E398" s="56"/>
      <c r="F398" s="56"/>
      <c r="G398" s="115"/>
      <c r="H398" s="41"/>
      <c r="J398" s="25"/>
    </row>
    <row r="399" spans="1:14" ht="14.25">
      <c r="D399" s="7"/>
      <c r="E399" s="56"/>
      <c r="F399" s="56"/>
      <c r="G399" s="115"/>
      <c r="H399" s="41"/>
      <c r="J399" s="25"/>
    </row>
    <row r="400" spans="1:14" ht="14.25">
      <c r="D400" s="7"/>
      <c r="E400" s="56"/>
      <c r="F400" s="56"/>
      <c r="G400" s="115"/>
      <c r="H400" s="41"/>
      <c r="J400" s="25"/>
    </row>
    <row r="401" spans="4:10" ht="14.25">
      <c r="D401" s="7"/>
      <c r="E401" s="56"/>
      <c r="F401" s="56"/>
      <c r="G401" s="115"/>
      <c r="H401" s="41"/>
      <c r="J401" s="25"/>
    </row>
    <row r="402" spans="4:10" ht="14.25">
      <c r="D402" s="7"/>
      <c r="E402" s="56"/>
      <c r="F402" s="56"/>
      <c r="G402" s="115"/>
      <c r="H402" s="41"/>
      <c r="J402" s="25"/>
    </row>
    <row r="403" spans="4:10" ht="14.25">
      <c r="D403" s="7"/>
      <c r="E403" s="56"/>
      <c r="F403" s="56"/>
      <c r="G403" s="115"/>
      <c r="H403" s="41"/>
      <c r="J403" s="25"/>
    </row>
    <row r="404" spans="4:10" ht="14.25">
      <c r="D404" s="7"/>
      <c r="E404" s="56"/>
      <c r="F404" s="56"/>
      <c r="G404" s="115"/>
      <c r="H404" s="41"/>
      <c r="J404" s="25"/>
    </row>
    <row r="405" spans="4:10" ht="14.25">
      <c r="D405" s="7"/>
      <c r="E405" s="56"/>
      <c r="F405" s="56"/>
      <c r="G405" s="115"/>
      <c r="J405" s="25"/>
    </row>
    <row r="406" spans="4:10" ht="14.25">
      <c r="D406" s="7"/>
      <c r="E406" s="56"/>
      <c r="F406" s="56"/>
      <c r="G406" s="115"/>
      <c r="J406" s="25"/>
    </row>
    <row r="407" spans="4:10" ht="14.25">
      <c r="D407" s="7"/>
      <c r="E407" s="56"/>
      <c r="F407" s="56"/>
      <c r="G407" s="115"/>
      <c r="J407" s="25"/>
    </row>
    <row r="408" spans="4:10" ht="14.25">
      <c r="D408" s="7"/>
      <c r="E408" s="56"/>
      <c r="F408" s="56"/>
      <c r="G408" s="115"/>
      <c r="J408" s="25"/>
    </row>
    <row r="409" spans="4:10" ht="14.25">
      <c r="D409" s="7"/>
      <c r="E409" s="56"/>
      <c r="F409" s="56"/>
      <c r="G409" s="115"/>
      <c r="J409" s="25"/>
    </row>
    <row r="410" spans="4:10" ht="14.25">
      <c r="D410" s="7"/>
      <c r="E410" s="56"/>
      <c r="F410" s="56"/>
      <c r="G410" s="115"/>
      <c r="J410" s="25"/>
    </row>
    <row r="411" spans="4:10" ht="14.25">
      <c r="D411" s="7"/>
      <c r="E411" s="56"/>
      <c r="F411" s="56"/>
      <c r="G411" s="115"/>
    </row>
    <row r="412" spans="4:10" ht="14.25">
      <c r="D412" s="7"/>
      <c r="E412" s="56"/>
      <c r="F412" s="56"/>
      <c r="G412" s="115"/>
    </row>
    <row r="413" spans="4:10" ht="14.25">
      <c r="D413" s="7"/>
      <c r="E413" s="56"/>
      <c r="F413" s="56"/>
      <c r="G413" s="115"/>
    </row>
    <row r="414" spans="4:10" ht="14.25">
      <c r="D414" s="7"/>
      <c r="E414" s="56"/>
      <c r="F414" s="56"/>
      <c r="G414" s="115"/>
    </row>
    <row r="415" spans="4:10" ht="14.25">
      <c r="D415" s="7"/>
      <c r="E415" s="56"/>
      <c r="F415" s="56"/>
      <c r="G415" s="115"/>
    </row>
    <row r="416" spans="4:10" ht="14.25">
      <c r="D416" s="7"/>
      <c r="E416" s="56"/>
      <c r="F416" s="56"/>
      <c r="G416" s="115"/>
    </row>
    <row r="417" spans="4:7" ht="14.25">
      <c r="D417" s="7"/>
      <c r="E417" s="56"/>
      <c r="F417" s="56"/>
      <c r="G417" s="115"/>
    </row>
    <row r="418" spans="4:7" ht="14.25">
      <c r="D418" s="7"/>
      <c r="E418" s="56"/>
      <c r="F418" s="56"/>
      <c r="G418" s="115"/>
    </row>
    <row r="419" spans="4:7" ht="14.25">
      <c r="D419" s="7"/>
      <c r="E419" s="56"/>
      <c r="F419" s="56"/>
      <c r="G419" s="115"/>
    </row>
    <row r="420" spans="4:7" ht="14.25">
      <c r="D420" s="7"/>
      <c r="E420" s="56"/>
      <c r="F420" s="56"/>
      <c r="G420" s="115"/>
    </row>
    <row r="421" spans="4:7" ht="14.25">
      <c r="D421" s="7"/>
      <c r="E421" s="56"/>
      <c r="F421" s="56"/>
      <c r="G421" s="115"/>
    </row>
    <row r="422" spans="4:7" ht="14.25">
      <c r="D422" s="7"/>
      <c r="E422" s="56"/>
      <c r="F422" s="56"/>
      <c r="G422" s="115"/>
    </row>
    <row r="423" spans="4:7" ht="14.25">
      <c r="D423" s="7"/>
      <c r="E423" s="56"/>
      <c r="F423" s="56"/>
      <c r="G423" s="115"/>
    </row>
    <row r="424" spans="4:7" ht="14.25">
      <c r="D424" s="7"/>
      <c r="E424" s="56"/>
      <c r="F424" s="56"/>
      <c r="G424" s="115"/>
    </row>
    <row r="425" spans="4:7" ht="14.25">
      <c r="D425" s="7"/>
      <c r="E425" s="56"/>
      <c r="F425" s="56"/>
      <c r="G425" s="115"/>
    </row>
    <row r="426" spans="4:7" ht="14.25">
      <c r="D426" s="7"/>
      <c r="E426" s="56"/>
      <c r="F426" s="56"/>
      <c r="G426" s="115"/>
    </row>
    <row r="427" spans="4:7" ht="14.25">
      <c r="D427" s="7"/>
      <c r="E427" s="56"/>
      <c r="F427" s="56"/>
      <c r="G427" s="115"/>
    </row>
    <row r="428" spans="4:7" ht="14.25">
      <c r="D428" s="7"/>
      <c r="E428" s="56"/>
      <c r="F428" s="56"/>
      <c r="G428" s="115"/>
    </row>
    <row r="429" spans="4:7" ht="14.25">
      <c r="D429" s="7"/>
      <c r="E429" s="56"/>
      <c r="F429" s="56"/>
      <c r="G429" s="115"/>
    </row>
    <row r="430" spans="4:7" ht="14.25">
      <c r="D430" s="7"/>
      <c r="E430" s="56"/>
      <c r="F430" s="56"/>
      <c r="G430" s="115"/>
    </row>
    <row r="431" spans="4:7" ht="14.25">
      <c r="D431" s="7"/>
      <c r="E431" s="56"/>
      <c r="F431" s="56"/>
      <c r="G431" s="56"/>
    </row>
    <row r="432" spans="4:7" ht="14.25">
      <c r="D432" s="7"/>
      <c r="E432" s="56"/>
      <c r="F432" s="56"/>
      <c r="G432" s="56"/>
    </row>
    <row r="433" spans="4:7" ht="14.25">
      <c r="D433" s="7"/>
      <c r="E433" s="56"/>
      <c r="F433" s="56"/>
      <c r="G433" s="56"/>
    </row>
    <row r="434" spans="4:7" ht="14.25">
      <c r="D434" s="7"/>
      <c r="E434" s="56"/>
      <c r="F434" s="56"/>
      <c r="G434" s="56"/>
    </row>
    <row r="435" spans="4:7" ht="14.25">
      <c r="D435" s="7"/>
      <c r="E435" s="56"/>
      <c r="F435" s="56"/>
      <c r="G435" s="56"/>
    </row>
    <row r="436" spans="4:7" ht="14.25">
      <c r="D436" s="7"/>
      <c r="E436" s="56"/>
      <c r="F436" s="56"/>
      <c r="G436" s="56"/>
    </row>
    <row r="437" spans="4:7" ht="14.25">
      <c r="D437" s="7"/>
      <c r="E437" s="56"/>
      <c r="F437" s="56"/>
      <c r="G437" s="56"/>
    </row>
    <row r="438" spans="4:7" ht="14.25">
      <c r="D438" s="7"/>
      <c r="E438" s="56"/>
      <c r="F438" s="56"/>
      <c r="G438" s="56"/>
    </row>
    <row r="439" spans="4:7" ht="14.25">
      <c r="D439" s="7"/>
      <c r="E439" s="56"/>
      <c r="F439" s="56"/>
      <c r="G439" s="56"/>
    </row>
    <row r="440" spans="4:7" ht="14.25">
      <c r="D440" s="7"/>
      <c r="E440" s="56"/>
      <c r="F440" s="56"/>
      <c r="G440" s="56"/>
    </row>
    <row r="441" spans="4:7" ht="14.25">
      <c r="D441" s="7"/>
      <c r="E441" s="56"/>
      <c r="F441" s="56"/>
      <c r="G441" s="56"/>
    </row>
    <row r="442" spans="4:7" ht="14.25">
      <c r="D442" s="7"/>
      <c r="E442" s="56"/>
      <c r="F442" s="56"/>
      <c r="G442" s="56"/>
    </row>
    <row r="443" spans="4:7" ht="14.25">
      <c r="D443" s="7"/>
      <c r="E443" s="56"/>
      <c r="F443" s="56"/>
      <c r="G443" s="56"/>
    </row>
    <row r="444" spans="4:7" ht="14.25">
      <c r="D444" s="7"/>
      <c r="E444" s="56"/>
      <c r="F444" s="56"/>
      <c r="G444" s="56"/>
    </row>
    <row r="445" spans="4:7" ht="14.25">
      <c r="D445" s="7"/>
      <c r="E445" s="56"/>
      <c r="F445" s="56"/>
      <c r="G445" s="56"/>
    </row>
    <row r="446" spans="4:7" ht="14.25">
      <c r="D446" s="7"/>
      <c r="E446" s="56"/>
      <c r="F446" s="56"/>
      <c r="G446" s="56"/>
    </row>
    <row r="447" spans="4:7" ht="14.25">
      <c r="D447" s="7"/>
      <c r="E447" s="56"/>
      <c r="F447" s="56"/>
      <c r="G447" s="56"/>
    </row>
    <row r="448" spans="4:7" ht="14.25">
      <c r="D448" s="7"/>
      <c r="E448" s="56"/>
      <c r="F448" s="56"/>
      <c r="G448" s="56"/>
    </row>
    <row r="449" spans="4:7" ht="14.25">
      <c r="D449" s="7"/>
      <c r="E449" s="56"/>
      <c r="F449" s="56"/>
      <c r="G449" s="56"/>
    </row>
    <row r="450" spans="4:7" ht="14.25">
      <c r="D450" s="7"/>
      <c r="E450" s="56"/>
      <c r="F450" s="56"/>
      <c r="G450" s="56"/>
    </row>
    <row r="451" spans="4:7" ht="14.25">
      <c r="D451" s="7"/>
      <c r="E451" s="56"/>
      <c r="F451" s="56"/>
      <c r="G451" s="56"/>
    </row>
    <row r="452" spans="4:7" ht="14.25">
      <c r="D452" s="7"/>
      <c r="E452" s="56"/>
      <c r="F452" s="56"/>
      <c r="G452" s="56"/>
    </row>
    <row r="453" spans="4:7" ht="14.25">
      <c r="D453" s="7"/>
      <c r="E453" s="56"/>
      <c r="F453" s="56"/>
      <c r="G453" s="56"/>
    </row>
    <row r="454" spans="4:7" ht="14.25">
      <c r="D454" s="7"/>
      <c r="E454" s="56"/>
      <c r="F454" s="56"/>
      <c r="G454" s="56"/>
    </row>
    <row r="455" spans="4:7" ht="14.25">
      <c r="D455" s="7"/>
      <c r="E455" s="56"/>
      <c r="F455" s="56"/>
      <c r="G455" s="56"/>
    </row>
    <row r="456" spans="4:7" ht="14.25">
      <c r="D456" s="7"/>
      <c r="E456" s="56"/>
      <c r="F456" s="56"/>
      <c r="G456" s="56"/>
    </row>
    <row r="457" spans="4:7" ht="14.25">
      <c r="D457" s="7"/>
      <c r="E457" s="56"/>
      <c r="F457" s="56"/>
      <c r="G457" s="56"/>
    </row>
    <row r="458" spans="4:7" ht="14.25">
      <c r="D458" s="7"/>
      <c r="E458" s="56"/>
      <c r="F458" s="56"/>
      <c r="G458" s="56"/>
    </row>
    <row r="459" spans="4:7" ht="14.25">
      <c r="D459" s="7"/>
      <c r="E459" s="56"/>
      <c r="F459" s="56"/>
      <c r="G459" s="56"/>
    </row>
    <row r="460" spans="4:7" ht="14.25">
      <c r="D460" s="7"/>
      <c r="E460" s="56"/>
      <c r="F460" s="56"/>
      <c r="G460" s="56"/>
    </row>
    <row r="461" spans="4:7" ht="14.25">
      <c r="D461" s="7"/>
      <c r="E461" s="56"/>
      <c r="F461" s="56"/>
      <c r="G461" s="56"/>
    </row>
    <row r="462" spans="4:7" ht="14.25">
      <c r="D462" s="7"/>
      <c r="E462" s="56"/>
      <c r="F462" s="56"/>
      <c r="G462" s="56"/>
    </row>
    <row r="463" spans="4:7" ht="14.25">
      <c r="D463" s="7"/>
      <c r="E463" s="56"/>
      <c r="F463" s="56"/>
      <c r="G463" s="56"/>
    </row>
    <row r="464" spans="4:7" ht="14.25">
      <c r="D464" s="7"/>
      <c r="E464" s="56"/>
      <c r="F464" s="56"/>
      <c r="G464" s="56"/>
    </row>
    <row r="465" spans="4:7" ht="14.25">
      <c r="D465" s="7"/>
      <c r="E465" s="56"/>
      <c r="F465" s="56"/>
      <c r="G465" s="56"/>
    </row>
    <row r="466" spans="4:7" ht="14.25">
      <c r="D466" s="7"/>
      <c r="E466" s="56"/>
      <c r="F466" s="56"/>
      <c r="G466" s="56"/>
    </row>
    <row r="467" spans="4:7" ht="14.25">
      <c r="D467" s="7"/>
      <c r="E467" s="56"/>
      <c r="F467" s="56"/>
      <c r="G467" s="56"/>
    </row>
    <row r="468" spans="4:7" ht="14.25">
      <c r="D468" s="7"/>
      <c r="E468" s="56"/>
      <c r="F468" s="56"/>
      <c r="G468" s="56"/>
    </row>
    <row r="469" spans="4:7" ht="14.25">
      <c r="D469" s="7"/>
      <c r="E469" s="56"/>
      <c r="F469" s="56"/>
      <c r="G469" s="56"/>
    </row>
    <row r="470" spans="4:7" ht="14.25">
      <c r="D470" s="7"/>
      <c r="E470" s="56"/>
      <c r="F470" s="56"/>
      <c r="G470" s="56"/>
    </row>
    <row r="471" spans="4:7" ht="14.25">
      <c r="D471" s="7"/>
      <c r="E471" s="56"/>
      <c r="F471" s="56"/>
      <c r="G471" s="56"/>
    </row>
    <row r="472" spans="4:7" ht="14.25">
      <c r="D472" s="7"/>
      <c r="E472" s="56"/>
      <c r="F472" s="56"/>
      <c r="G472" s="56"/>
    </row>
    <row r="473" spans="4:7" ht="14.25">
      <c r="D473" s="7"/>
      <c r="E473" s="56"/>
      <c r="F473" s="56"/>
      <c r="G473" s="56"/>
    </row>
    <row r="474" spans="4:7" ht="14.25">
      <c r="D474" s="7"/>
      <c r="E474" s="56"/>
      <c r="F474" s="56"/>
      <c r="G474" s="56"/>
    </row>
    <row r="475" spans="4:7" ht="14.25">
      <c r="D475" s="7"/>
      <c r="E475" s="56"/>
      <c r="F475" s="56"/>
      <c r="G475" s="56"/>
    </row>
    <row r="476" spans="4:7" ht="14.25">
      <c r="D476" s="7"/>
      <c r="E476" s="56"/>
      <c r="F476" s="56"/>
      <c r="G476" s="56"/>
    </row>
    <row r="477" spans="4:7" ht="14.25">
      <c r="D477" s="7"/>
      <c r="E477" s="56"/>
      <c r="F477" s="56"/>
      <c r="G477" s="56"/>
    </row>
    <row r="478" spans="4:7" ht="14.25">
      <c r="D478" s="7"/>
      <c r="E478" s="56"/>
      <c r="F478" s="56"/>
      <c r="G478" s="56"/>
    </row>
    <row r="479" spans="4:7" ht="14.25">
      <c r="D479" s="7"/>
      <c r="E479" s="56"/>
      <c r="F479" s="56"/>
      <c r="G479" s="56"/>
    </row>
    <row r="480" spans="4:7" ht="14.25">
      <c r="D480" s="7"/>
      <c r="E480" s="56"/>
      <c r="F480" s="56"/>
      <c r="G480" s="56"/>
    </row>
    <row r="481" spans="4:7" ht="14.25">
      <c r="D481" s="7"/>
      <c r="E481" s="56"/>
      <c r="F481" s="56"/>
      <c r="G481" s="56"/>
    </row>
    <row r="482" spans="4:7" ht="14.25">
      <c r="D482" s="7"/>
      <c r="E482" s="56"/>
      <c r="F482" s="56"/>
      <c r="G482" s="56"/>
    </row>
    <row r="483" spans="4:7" ht="14.25">
      <c r="D483" s="7"/>
      <c r="E483" s="56"/>
      <c r="F483" s="56"/>
      <c r="G483" s="56"/>
    </row>
    <row r="484" spans="4:7" ht="14.25">
      <c r="D484" s="7"/>
      <c r="E484" s="56"/>
      <c r="F484" s="56"/>
      <c r="G484" s="56"/>
    </row>
    <row r="485" spans="4:7" ht="14.25">
      <c r="D485" s="7"/>
      <c r="E485" s="56"/>
      <c r="F485" s="56"/>
      <c r="G485" s="56"/>
    </row>
    <row r="486" spans="4:7" ht="14.25">
      <c r="D486" s="7"/>
      <c r="E486" s="56"/>
      <c r="F486" s="56"/>
      <c r="G486" s="56"/>
    </row>
    <row r="487" spans="4:7" ht="14.25">
      <c r="D487" s="7"/>
      <c r="E487" s="56"/>
      <c r="F487" s="56"/>
      <c r="G487" s="56"/>
    </row>
    <row r="488" spans="4:7" ht="14.25">
      <c r="D488" s="7"/>
      <c r="E488" s="56"/>
      <c r="F488" s="56"/>
      <c r="G488" s="56"/>
    </row>
    <row r="489" spans="4:7" ht="14.25">
      <c r="D489" s="7"/>
      <c r="E489" s="56"/>
      <c r="F489" s="56"/>
      <c r="G489" s="56"/>
    </row>
    <row r="490" spans="4:7" ht="14.25">
      <c r="D490" s="7"/>
      <c r="E490" s="56"/>
      <c r="F490" s="56"/>
      <c r="G490" s="56"/>
    </row>
    <row r="491" spans="4:7" ht="14.25">
      <c r="D491" s="7"/>
      <c r="E491" s="56"/>
      <c r="F491" s="56"/>
      <c r="G491" s="56"/>
    </row>
    <row r="492" spans="4:7" ht="14.25">
      <c r="D492" s="7"/>
      <c r="E492" s="56"/>
      <c r="F492" s="56"/>
      <c r="G492" s="56"/>
    </row>
    <row r="493" spans="4:7" ht="14.25">
      <c r="D493" s="7"/>
      <c r="E493" s="56"/>
      <c r="F493" s="56"/>
      <c r="G493" s="56"/>
    </row>
    <row r="494" spans="4:7" ht="14.25">
      <c r="D494" s="7"/>
      <c r="E494" s="56"/>
      <c r="F494" s="56"/>
      <c r="G494" s="56"/>
    </row>
    <row r="495" spans="4:7" ht="14.25">
      <c r="D495" s="7"/>
      <c r="E495" s="56"/>
      <c r="F495" s="56"/>
      <c r="G495" s="56"/>
    </row>
    <row r="496" spans="4:7" ht="14.25">
      <c r="D496" s="7"/>
      <c r="E496" s="56"/>
      <c r="F496" s="56"/>
      <c r="G496" s="56"/>
    </row>
    <row r="497" spans="4:7" ht="14.25">
      <c r="D497" s="7"/>
      <c r="E497" s="56"/>
      <c r="F497" s="56"/>
      <c r="G497" s="56"/>
    </row>
    <row r="498" spans="4:7" ht="14.25">
      <c r="D498" s="7"/>
      <c r="E498" s="56"/>
      <c r="F498" s="56"/>
      <c r="G498" s="56"/>
    </row>
    <row r="499" spans="4:7" ht="14.25">
      <c r="D499" s="7"/>
      <c r="E499" s="56"/>
      <c r="F499" s="56"/>
      <c r="G499" s="56"/>
    </row>
    <row r="500" spans="4:7" ht="14.25">
      <c r="D500" s="7"/>
      <c r="E500" s="56"/>
      <c r="F500" s="56"/>
      <c r="G500" s="56"/>
    </row>
    <row r="501" spans="4:7" ht="14.25">
      <c r="D501" s="7"/>
      <c r="E501" s="56"/>
      <c r="F501" s="56"/>
      <c r="G501" s="56"/>
    </row>
    <row r="502" spans="4:7" ht="14.25">
      <c r="D502" s="7"/>
      <c r="E502" s="56"/>
      <c r="F502" s="56"/>
      <c r="G502" s="56"/>
    </row>
    <row r="503" spans="4:7" ht="14.25">
      <c r="D503" s="7"/>
      <c r="E503" s="56"/>
      <c r="F503" s="56"/>
      <c r="G503" s="56"/>
    </row>
    <row r="504" spans="4:7" ht="14.25">
      <c r="D504" s="7"/>
      <c r="E504" s="56"/>
      <c r="F504" s="56"/>
      <c r="G504" s="56"/>
    </row>
    <row r="505" spans="4:7" ht="14.25">
      <c r="D505" s="7"/>
      <c r="E505" s="56"/>
      <c r="F505" s="56"/>
      <c r="G505" s="56"/>
    </row>
    <row r="506" spans="4:7" ht="14.25">
      <c r="D506" s="7"/>
      <c r="E506" s="56"/>
      <c r="F506" s="56"/>
      <c r="G506" s="56"/>
    </row>
    <row r="507" spans="4:7" ht="14.25">
      <c r="D507" s="7"/>
      <c r="E507" s="56"/>
      <c r="F507" s="56"/>
      <c r="G507" s="56"/>
    </row>
    <row r="508" spans="4:7" ht="14.25">
      <c r="D508" s="7"/>
      <c r="E508" s="56"/>
      <c r="F508" s="56"/>
      <c r="G508" s="56"/>
    </row>
    <row r="509" spans="4:7" ht="14.25">
      <c r="D509" s="7"/>
      <c r="E509" s="56"/>
      <c r="F509" s="56"/>
      <c r="G509" s="56"/>
    </row>
    <row r="510" spans="4:7" ht="14.25">
      <c r="D510" s="7"/>
      <c r="E510" s="56"/>
      <c r="F510" s="56"/>
      <c r="G510" s="56"/>
    </row>
    <row r="511" spans="4:7" ht="14.25">
      <c r="D511" s="7"/>
      <c r="E511" s="56"/>
      <c r="F511" s="56"/>
      <c r="G511" s="56"/>
    </row>
    <row r="512" spans="4:7" ht="14.25">
      <c r="D512" s="7"/>
      <c r="E512" s="56"/>
      <c r="F512" s="56"/>
      <c r="G512" s="56"/>
    </row>
    <row r="513" spans="4:7" ht="14.25">
      <c r="D513" s="7"/>
      <c r="E513" s="56"/>
      <c r="F513" s="56"/>
      <c r="G513" s="56"/>
    </row>
    <row r="514" spans="4:7" ht="14.25">
      <c r="D514" s="7"/>
      <c r="E514" s="56"/>
      <c r="F514" s="56"/>
      <c r="G514" s="56"/>
    </row>
    <row r="515" spans="4:7" ht="14.25">
      <c r="D515" s="7"/>
      <c r="E515" s="56"/>
      <c r="F515" s="56"/>
      <c r="G515" s="56"/>
    </row>
    <row r="516" spans="4:7" ht="14.25">
      <c r="D516" s="7"/>
      <c r="E516" s="56"/>
      <c r="F516" s="56"/>
      <c r="G516" s="56"/>
    </row>
    <row r="517" spans="4:7" ht="14.25">
      <c r="D517" s="7"/>
      <c r="E517" s="56"/>
      <c r="F517" s="56"/>
      <c r="G517" s="56"/>
    </row>
    <row r="518" spans="4:7" ht="14.25">
      <c r="D518" s="7"/>
      <c r="E518" s="56"/>
      <c r="F518" s="56"/>
      <c r="G518" s="56"/>
    </row>
    <row r="519" spans="4:7" ht="14.25">
      <c r="D519" s="7"/>
      <c r="E519" s="56"/>
      <c r="F519" s="56"/>
      <c r="G519" s="56"/>
    </row>
    <row r="520" spans="4:7" ht="14.25">
      <c r="D520" s="7"/>
      <c r="E520" s="56"/>
      <c r="F520" s="56"/>
      <c r="G520" s="56"/>
    </row>
    <row r="521" spans="4:7" ht="14.25">
      <c r="D521" s="7"/>
      <c r="E521" s="56"/>
      <c r="F521" s="56"/>
      <c r="G521" s="56"/>
    </row>
    <row r="522" spans="4:7" ht="14.25">
      <c r="D522" s="7"/>
      <c r="E522" s="56"/>
      <c r="F522" s="56"/>
      <c r="G522" s="56"/>
    </row>
    <row r="523" spans="4:7" ht="14.25">
      <c r="D523" s="7"/>
      <c r="E523" s="56"/>
      <c r="F523" s="56"/>
      <c r="G523" s="56"/>
    </row>
    <row r="524" spans="4:7" ht="14.25">
      <c r="D524" s="7"/>
      <c r="E524" s="56"/>
      <c r="F524" s="56"/>
      <c r="G524" s="56"/>
    </row>
    <row r="525" spans="4:7" ht="14.25">
      <c r="D525" s="7"/>
      <c r="E525" s="56"/>
      <c r="F525" s="56"/>
      <c r="G525" s="56"/>
    </row>
    <row r="526" spans="4:7" ht="14.25">
      <c r="D526" s="7"/>
      <c r="E526" s="56"/>
      <c r="F526" s="56"/>
      <c r="G526" s="56"/>
    </row>
    <row r="527" spans="4:7" ht="14.25">
      <c r="D527" s="7"/>
      <c r="E527" s="56"/>
      <c r="F527" s="56"/>
      <c r="G527" s="56"/>
    </row>
    <row r="528" spans="4:7" ht="14.25">
      <c r="D528" s="7"/>
      <c r="E528" s="56"/>
      <c r="F528" s="56"/>
      <c r="G528" s="56"/>
    </row>
    <row r="529" spans="4:7" ht="14.25">
      <c r="D529" s="7"/>
      <c r="E529" s="56"/>
      <c r="F529" s="56"/>
      <c r="G529" s="56"/>
    </row>
    <row r="530" spans="4:7" ht="14.25">
      <c r="D530" s="7"/>
      <c r="E530" s="56"/>
      <c r="F530" s="56"/>
      <c r="G530" s="56"/>
    </row>
    <row r="531" spans="4:7" ht="14.25">
      <c r="D531" s="7"/>
      <c r="E531" s="56"/>
      <c r="F531" s="56"/>
      <c r="G531" s="56"/>
    </row>
    <row r="532" spans="4:7" ht="14.25">
      <c r="D532" s="7"/>
      <c r="E532" s="56"/>
      <c r="F532" s="56"/>
      <c r="G532" s="56"/>
    </row>
    <row r="533" spans="4:7" ht="14.25">
      <c r="D533" s="7"/>
      <c r="E533" s="56"/>
      <c r="F533" s="56"/>
      <c r="G533" s="56"/>
    </row>
    <row r="534" spans="4:7" ht="14.25">
      <c r="D534" s="7"/>
      <c r="E534" s="56"/>
      <c r="F534" s="56"/>
      <c r="G534" s="56"/>
    </row>
    <row r="535" spans="4:7" ht="14.25">
      <c r="D535" s="7"/>
      <c r="E535" s="56"/>
      <c r="F535" s="56"/>
      <c r="G535" s="56"/>
    </row>
    <row r="536" spans="4:7" ht="14.25">
      <c r="D536" s="7"/>
      <c r="E536" s="56"/>
      <c r="F536" s="56"/>
      <c r="G536" s="56"/>
    </row>
    <row r="537" spans="4:7" ht="14.25">
      <c r="D537" s="7"/>
      <c r="E537" s="56"/>
      <c r="F537" s="56"/>
      <c r="G537" s="56"/>
    </row>
    <row r="538" spans="4:7" ht="14.25">
      <c r="D538" s="7"/>
      <c r="E538" s="56"/>
      <c r="F538" s="56"/>
      <c r="G538" s="56"/>
    </row>
    <row r="539" spans="4:7" ht="14.25">
      <c r="D539" s="7"/>
      <c r="E539" s="56"/>
      <c r="F539" s="56"/>
      <c r="G539" s="56"/>
    </row>
    <row r="540" spans="4:7" ht="14.25">
      <c r="D540" s="7"/>
      <c r="E540" s="56"/>
      <c r="F540" s="56"/>
      <c r="G540" s="56"/>
    </row>
    <row r="541" spans="4:7" ht="14.25">
      <c r="D541" s="7"/>
      <c r="E541" s="56"/>
      <c r="F541" s="56"/>
      <c r="G541" s="56"/>
    </row>
    <row r="542" spans="4:7" ht="14.25">
      <c r="D542" s="7"/>
      <c r="E542" s="56"/>
      <c r="F542" s="56"/>
      <c r="G542" s="56"/>
    </row>
    <row r="543" spans="4:7" ht="14.25">
      <c r="D543" s="7"/>
      <c r="E543" s="56"/>
      <c r="F543" s="56"/>
      <c r="G543" s="56"/>
    </row>
    <row r="544" spans="4:7" ht="14.25">
      <c r="D544" s="7"/>
      <c r="E544" s="56"/>
      <c r="F544" s="56"/>
      <c r="G544" s="56"/>
    </row>
    <row r="545" spans="4:7" ht="14.25">
      <c r="D545" s="7"/>
      <c r="E545" s="56"/>
      <c r="F545" s="56"/>
      <c r="G545" s="56"/>
    </row>
    <row r="546" spans="4:7" ht="14.25">
      <c r="D546" s="7"/>
      <c r="E546" s="56"/>
      <c r="F546" s="56"/>
      <c r="G546" s="56"/>
    </row>
    <row r="547" spans="4:7" ht="14.25">
      <c r="D547" s="7"/>
      <c r="E547" s="56"/>
      <c r="F547" s="56"/>
      <c r="G547" s="56"/>
    </row>
    <row r="548" spans="4:7" ht="14.25">
      <c r="D548" s="7"/>
      <c r="E548" s="56"/>
      <c r="F548" s="56"/>
      <c r="G548" s="56"/>
    </row>
    <row r="549" spans="4:7" ht="14.25">
      <c r="D549" s="7"/>
      <c r="E549" s="56"/>
      <c r="F549" s="56"/>
      <c r="G549" s="56"/>
    </row>
    <row r="550" spans="4:7" ht="14.25">
      <c r="D550" s="7"/>
      <c r="E550" s="56"/>
      <c r="F550" s="56"/>
      <c r="G550" s="56"/>
    </row>
    <row r="551" spans="4:7" ht="14.25">
      <c r="D551" s="7"/>
      <c r="E551" s="56"/>
      <c r="F551" s="56"/>
      <c r="G551" s="56"/>
    </row>
    <row r="552" spans="4:7" ht="14.25">
      <c r="D552" s="7"/>
      <c r="E552" s="56"/>
      <c r="F552" s="56"/>
      <c r="G552" s="56"/>
    </row>
    <row r="553" spans="4:7" ht="14.25">
      <c r="D553" s="7"/>
      <c r="E553" s="56"/>
      <c r="F553" s="56"/>
      <c r="G553" s="56"/>
    </row>
    <row r="554" spans="4:7" ht="14.25">
      <c r="D554" s="7"/>
      <c r="E554" s="56"/>
      <c r="F554" s="56"/>
      <c r="G554" s="56"/>
    </row>
    <row r="555" spans="4:7" ht="14.25">
      <c r="D555" s="7"/>
      <c r="E555" s="56"/>
      <c r="F555" s="56"/>
      <c r="G555" s="56"/>
    </row>
    <row r="556" spans="4:7" ht="14.25">
      <c r="D556" s="7"/>
      <c r="E556" s="56"/>
      <c r="F556" s="56"/>
      <c r="G556" s="56"/>
    </row>
    <row r="557" spans="4:7" ht="14.25">
      <c r="D557" s="7"/>
      <c r="E557" s="56"/>
      <c r="F557" s="56"/>
      <c r="G557" s="56"/>
    </row>
    <row r="558" spans="4:7" ht="14.25">
      <c r="D558" s="7"/>
      <c r="E558" s="56"/>
      <c r="F558" s="56"/>
      <c r="G558" s="56"/>
    </row>
    <row r="559" spans="4:7" ht="14.25">
      <c r="D559" s="7"/>
      <c r="E559" s="56"/>
      <c r="F559" s="56"/>
      <c r="G559" s="56"/>
    </row>
    <row r="560" spans="4:7" ht="14.25">
      <c r="D560" s="7"/>
      <c r="E560" s="56"/>
      <c r="F560" s="56"/>
      <c r="G560" s="56"/>
    </row>
    <row r="561" spans="4:7" ht="14.25">
      <c r="D561" s="7"/>
      <c r="E561" s="56"/>
      <c r="F561" s="56"/>
      <c r="G561" s="56"/>
    </row>
    <row r="562" spans="4:7" ht="14.25">
      <c r="D562" s="7"/>
      <c r="E562" s="56"/>
      <c r="F562" s="56"/>
      <c r="G562" s="56"/>
    </row>
    <row r="563" spans="4:7" ht="14.25">
      <c r="D563" s="7"/>
      <c r="E563" s="56"/>
      <c r="F563" s="56"/>
      <c r="G563" s="56"/>
    </row>
    <row r="564" spans="4:7" ht="14.25">
      <c r="D564" s="7"/>
      <c r="E564" s="56"/>
      <c r="F564" s="56"/>
      <c r="G564" s="56"/>
    </row>
    <row r="565" spans="4:7" ht="14.25">
      <c r="D565" s="7"/>
      <c r="E565" s="56"/>
      <c r="F565" s="56"/>
      <c r="G565" s="56"/>
    </row>
    <row r="566" spans="4:7" ht="14.25">
      <c r="D566" s="7"/>
      <c r="E566" s="56"/>
      <c r="F566" s="56"/>
      <c r="G566" s="56"/>
    </row>
    <row r="567" spans="4:7" ht="14.25">
      <c r="D567" s="7"/>
      <c r="E567" s="56"/>
      <c r="F567" s="56"/>
      <c r="G567" s="56"/>
    </row>
    <row r="568" spans="4:7" ht="14.25">
      <c r="D568" s="7"/>
      <c r="E568" s="56"/>
      <c r="F568" s="56"/>
      <c r="G568" s="56"/>
    </row>
    <row r="569" spans="4:7" ht="14.25">
      <c r="D569" s="7"/>
      <c r="E569" s="56"/>
      <c r="F569" s="56"/>
      <c r="G569" s="56"/>
    </row>
    <row r="570" spans="4:7" ht="14.25">
      <c r="D570" s="7"/>
      <c r="E570" s="56"/>
      <c r="F570" s="56"/>
      <c r="G570" s="56"/>
    </row>
    <row r="571" spans="4:7" ht="14.25">
      <c r="D571" s="7"/>
      <c r="E571" s="56"/>
      <c r="F571" s="56"/>
      <c r="G571" s="56"/>
    </row>
    <row r="572" spans="4:7" ht="14.25">
      <c r="D572" s="7"/>
      <c r="E572" s="56"/>
      <c r="F572" s="56"/>
      <c r="G572" s="56"/>
    </row>
    <row r="573" spans="4:7" ht="14.25">
      <c r="D573" s="7"/>
      <c r="E573" s="56"/>
      <c r="F573" s="56"/>
      <c r="G573" s="56"/>
    </row>
    <row r="574" spans="4:7" ht="14.25">
      <c r="D574" s="7"/>
      <c r="E574" s="56"/>
      <c r="F574" s="56"/>
      <c r="G574" s="56"/>
    </row>
    <row r="575" spans="4:7" ht="14.25">
      <c r="D575" s="7"/>
      <c r="E575" s="56"/>
      <c r="F575" s="56"/>
      <c r="G575" s="56"/>
    </row>
    <row r="576" spans="4:7" ht="14.25">
      <c r="D576" s="7"/>
      <c r="E576" s="56"/>
      <c r="F576" s="56"/>
      <c r="G576" s="56"/>
    </row>
    <row r="577" spans="4:7" ht="14.25">
      <c r="D577" s="7"/>
      <c r="E577" s="56"/>
      <c r="F577" s="56"/>
      <c r="G577" s="56"/>
    </row>
    <row r="578" spans="4:7" ht="14.25">
      <c r="D578" s="7"/>
      <c r="E578" s="56"/>
      <c r="F578" s="56"/>
      <c r="G578" s="56"/>
    </row>
    <row r="579" spans="4:7" ht="14.25">
      <c r="D579" s="7"/>
      <c r="E579" s="56"/>
      <c r="F579" s="56"/>
      <c r="G579" s="56"/>
    </row>
    <row r="580" spans="4:7" ht="14.25">
      <c r="D580" s="7"/>
      <c r="E580" s="56"/>
      <c r="F580" s="56"/>
      <c r="G580" s="56"/>
    </row>
    <row r="581" spans="4:7" ht="14.25">
      <c r="D581" s="7"/>
      <c r="E581" s="56"/>
      <c r="F581" s="56"/>
      <c r="G581" s="56"/>
    </row>
    <row r="582" spans="4:7" ht="14.25">
      <c r="D582" s="7"/>
      <c r="E582" s="56"/>
      <c r="F582" s="56"/>
      <c r="G582" s="56"/>
    </row>
    <row r="583" spans="4:7" ht="14.25">
      <c r="D583" s="7"/>
      <c r="E583" s="56"/>
      <c r="F583" s="56"/>
      <c r="G583" s="56"/>
    </row>
    <row r="584" spans="4:7" ht="14.25">
      <c r="D584" s="7"/>
      <c r="E584" s="56"/>
      <c r="F584" s="56"/>
      <c r="G584" s="56"/>
    </row>
    <row r="585" spans="4:7" ht="14.25">
      <c r="D585" s="7"/>
      <c r="E585" s="56"/>
      <c r="F585" s="56"/>
      <c r="G585" s="56"/>
    </row>
    <row r="586" spans="4:7" ht="14.25">
      <c r="D586" s="7"/>
      <c r="E586" s="56"/>
      <c r="F586" s="56"/>
      <c r="G586" s="56"/>
    </row>
    <row r="587" spans="4:7" ht="14.25">
      <c r="D587" s="7"/>
      <c r="E587" s="56"/>
      <c r="F587" s="56"/>
      <c r="G587" s="56"/>
    </row>
    <row r="588" spans="4:7" ht="14.25">
      <c r="D588" s="7"/>
      <c r="E588" s="56"/>
      <c r="F588" s="56"/>
      <c r="G588" s="56"/>
    </row>
    <row r="589" spans="4:7" ht="14.25">
      <c r="D589" s="7"/>
      <c r="E589" s="56"/>
      <c r="F589" s="56"/>
      <c r="G589" s="56"/>
    </row>
    <row r="590" spans="4:7" ht="14.25">
      <c r="D590" s="7"/>
      <c r="E590" s="56"/>
      <c r="F590" s="56"/>
      <c r="G590" s="56"/>
    </row>
    <row r="591" spans="4:7" ht="14.25">
      <c r="D591" s="7"/>
      <c r="E591" s="56"/>
      <c r="F591" s="56"/>
      <c r="G591" s="56"/>
    </row>
    <row r="592" spans="4:7" ht="14.25">
      <c r="D592" s="7"/>
      <c r="E592" s="56"/>
      <c r="F592" s="56"/>
      <c r="G592" s="56"/>
    </row>
    <row r="593" spans="4:7" ht="14.25">
      <c r="D593" s="7"/>
      <c r="E593" s="56"/>
      <c r="F593" s="56"/>
      <c r="G593" s="56"/>
    </row>
    <row r="594" spans="4:7" ht="14.25">
      <c r="D594" s="7"/>
      <c r="E594" s="56"/>
      <c r="F594" s="56"/>
      <c r="G594" s="56"/>
    </row>
    <row r="595" spans="4:7" ht="14.25">
      <c r="D595" s="7"/>
      <c r="E595" s="56"/>
      <c r="F595" s="56"/>
      <c r="G595" s="56"/>
    </row>
    <row r="596" spans="4:7" ht="14.25">
      <c r="D596" s="7"/>
      <c r="E596" s="56"/>
      <c r="F596" s="56"/>
      <c r="G596" s="56"/>
    </row>
    <row r="597" spans="4:7" ht="14.25">
      <c r="D597" s="7"/>
      <c r="E597" s="56"/>
      <c r="F597" s="56"/>
      <c r="G597" s="56"/>
    </row>
    <row r="598" spans="4:7" ht="14.25">
      <c r="D598" s="7"/>
      <c r="E598" s="56"/>
      <c r="F598" s="56"/>
      <c r="G598" s="56"/>
    </row>
    <row r="599" spans="4:7" ht="14.25">
      <c r="D599" s="7"/>
      <c r="E599" s="56"/>
      <c r="F599" s="56"/>
      <c r="G599" s="56"/>
    </row>
    <row r="600" spans="4:7" ht="14.25">
      <c r="D600" s="7"/>
      <c r="E600" s="56"/>
      <c r="F600" s="56"/>
      <c r="G600" s="56"/>
    </row>
    <row r="601" spans="4:7" ht="14.25">
      <c r="D601" s="7"/>
      <c r="E601" s="56"/>
      <c r="F601" s="56"/>
      <c r="G601" s="56"/>
    </row>
    <row r="602" spans="4:7" ht="14.25">
      <c r="D602" s="7"/>
      <c r="E602" s="56"/>
      <c r="F602" s="56"/>
      <c r="G602" s="56"/>
    </row>
    <row r="603" spans="4:7" ht="14.25">
      <c r="D603" s="7"/>
      <c r="E603" s="56"/>
      <c r="F603" s="56"/>
      <c r="G603" s="56"/>
    </row>
    <row r="604" spans="4:7" ht="14.25">
      <c r="D604" s="7"/>
      <c r="E604" s="56"/>
      <c r="F604" s="56"/>
      <c r="G604" s="56"/>
    </row>
    <row r="605" spans="4:7" ht="14.25">
      <c r="D605" s="7"/>
      <c r="E605" s="56"/>
      <c r="F605" s="56"/>
      <c r="G605" s="56"/>
    </row>
    <row r="606" spans="4:7" ht="14.25">
      <c r="D606" s="7"/>
      <c r="E606" s="56"/>
      <c r="F606" s="56"/>
      <c r="G606" s="56"/>
    </row>
    <row r="607" spans="4:7" ht="14.25">
      <c r="D607" s="7"/>
      <c r="E607" s="56"/>
      <c r="F607" s="56"/>
      <c r="G607" s="56"/>
    </row>
    <row r="608" spans="4:7" ht="14.25">
      <c r="D608" s="7"/>
      <c r="E608" s="56"/>
      <c r="F608" s="56"/>
      <c r="G608" s="56"/>
    </row>
    <row r="609" spans="4:7" ht="14.25">
      <c r="D609" s="7"/>
      <c r="E609" s="56"/>
      <c r="F609" s="56"/>
      <c r="G609" s="56"/>
    </row>
    <row r="610" spans="4:7" ht="14.25">
      <c r="D610" s="7"/>
      <c r="E610" s="56"/>
      <c r="F610" s="56"/>
      <c r="G610" s="56"/>
    </row>
    <row r="611" spans="4:7" ht="14.25">
      <c r="D611" s="7"/>
      <c r="E611" s="56"/>
      <c r="F611" s="56"/>
      <c r="G611" s="56"/>
    </row>
    <row r="612" spans="4:7" ht="14.25">
      <c r="D612" s="7"/>
      <c r="E612" s="56"/>
      <c r="F612" s="56"/>
      <c r="G612" s="56"/>
    </row>
    <row r="613" spans="4:7" ht="14.25">
      <c r="D613" s="7"/>
      <c r="E613" s="56"/>
      <c r="F613" s="56"/>
      <c r="G613" s="56"/>
    </row>
    <row r="614" spans="4:7" ht="14.25">
      <c r="D614" s="7"/>
      <c r="E614" s="56"/>
      <c r="F614" s="56"/>
      <c r="G614" s="56"/>
    </row>
    <row r="615" spans="4:7" ht="14.25">
      <c r="D615" s="7"/>
      <c r="E615" s="56"/>
      <c r="F615" s="56"/>
      <c r="G615" s="56"/>
    </row>
    <row r="616" spans="4:7" ht="14.25">
      <c r="D616" s="7"/>
      <c r="E616" s="56"/>
      <c r="F616" s="56"/>
      <c r="G616" s="56"/>
    </row>
    <row r="617" spans="4:7" ht="14.25">
      <c r="D617" s="7"/>
      <c r="E617" s="56"/>
      <c r="F617" s="56"/>
      <c r="G617" s="56"/>
    </row>
    <row r="618" spans="4:7" ht="14.25">
      <c r="D618" s="7"/>
      <c r="E618" s="56"/>
      <c r="F618" s="56"/>
      <c r="G618" s="56"/>
    </row>
    <row r="619" spans="4:7" ht="14.25">
      <c r="D619" s="7"/>
      <c r="E619" s="56"/>
      <c r="F619" s="56"/>
      <c r="G619" s="56"/>
    </row>
    <row r="620" spans="4:7" ht="14.25">
      <c r="D620" s="7"/>
      <c r="E620" s="56"/>
      <c r="F620" s="56"/>
      <c r="G620" s="56"/>
    </row>
    <row r="621" spans="4:7" ht="14.25">
      <c r="D621" s="7"/>
      <c r="E621" s="56"/>
      <c r="F621" s="56"/>
      <c r="G621" s="56"/>
    </row>
    <row r="622" spans="4:7" ht="14.25">
      <c r="D622" s="7"/>
      <c r="E622" s="56"/>
      <c r="F622" s="56"/>
      <c r="G622" s="56"/>
    </row>
    <row r="623" spans="4:7" ht="14.25">
      <c r="D623" s="7"/>
      <c r="E623" s="56"/>
      <c r="F623" s="56"/>
      <c r="G623" s="56"/>
    </row>
    <row r="624" spans="4:7" ht="14.25">
      <c r="D624" s="7"/>
      <c r="E624" s="56"/>
      <c r="F624" s="56"/>
      <c r="G624" s="56"/>
    </row>
    <row r="625" spans="4:7" ht="14.25">
      <c r="D625" s="7"/>
      <c r="E625" s="56"/>
      <c r="F625" s="56"/>
      <c r="G625" s="56"/>
    </row>
    <row r="626" spans="4:7" ht="14.25">
      <c r="D626" s="7"/>
      <c r="E626" s="56"/>
      <c r="F626" s="56"/>
      <c r="G626" s="56"/>
    </row>
    <row r="627" spans="4:7" ht="14.25">
      <c r="D627" s="7"/>
      <c r="E627" s="56"/>
      <c r="F627" s="56"/>
      <c r="G627" s="56"/>
    </row>
    <row r="628" spans="4:7" ht="14.25">
      <c r="D628" s="7"/>
      <c r="E628" s="56"/>
      <c r="F628" s="56"/>
      <c r="G628" s="56"/>
    </row>
    <row r="629" spans="4:7" ht="14.25">
      <c r="D629" s="7"/>
      <c r="E629" s="56"/>
      <c r="F629" s="56"/>
      <c r="G629" s="56"/>
    </row>
    <row r="630" spans="4:7" ht="14.25">
      <c r="D630" s="7"/>
      <c r="E630" s="56"/>
      <c r="F630" s="56"/>
      <c r="G630" s="56"/>
    </row>
    <row r="631" spans="4:7" ht="14.25">
      <c r="D631" s="7"/>
      <c r="E631" s="56"/>
      <c r="F631" s="56"/>
      <c r="G631" s="56"/>
    </row>
    <row r="632" spans="4:7" ht="14.25">
      <c r="D632" s="7"/>
      <c r="E632" s="56"/>
      <c r="F632" s="56"/>
      <c r="G632" s="56"/>
    </row>
    <row r="633" spans="4:7" ht="14.25">
      <c r="D633" s="7"/>
      <c r="E633" s="56"/>
      <c r="F633" s="56"/>
      <c r="G633" s="56"/>
    </row>
    <row r="634" spans="4:7" ht="14.25">
      <c r="D634" s="7"/>
      <c r="E634" s="56"/>
      <c r="F634" s="56"/>
      <c r="G634" s="56"/>
    </row>
    <row r="635" spans="4:7" ht="14.25">
      <c r="D635" s="7"/>
      <c r="E635" s="56"/>
      <c r="F635" s="56"/>
      <c r="G635" s="56"/>
    </row>
    <row r="636" spans="4:7" ht="14.25">
      <c r="D636" s="7"/>
      <c r="E636" s="56"/>
      <c r="F636" s="56"/>
      <c r="G636" s="56"/>
    </row>
    <row r="637" spans="4:7" ht="14.25">
      <c r="D637" s="7"/>
      <c r="E637" s="56"/>
      <c r="F637" s="56"/>
      <c r="G637" s="56"/>
    </row>
    <row r="638" spans="4:7" ht="14.25">
      <c r="D638" s="7"/>
      <c r="E638" s="56"/>
      <c r="F638" s="56"/>
      <c r="G638" s="56"/>
    </row>
    <row r="639" spans="4:7" ht="14.25">
      <c r="D639" s="7"/>
      <c r="E639" s="56"/>
      <c r="F639" s="56"/>
      <c r="G639" s="56"/>
    </row>
    <row r="640" spans="4:7" ht="14.25">
      <c r="D640" s="7"/>
      <c r="E640" s="56"/>
      <c r="F640" s="56"/>
      <c r="G640" s="56"/>
    </row>
    <row r="641" spans="4:7" ht="14.25">
      <c r="D641" s="7"/>
      <c r="E641" s="56"/>
      <c r="F641" s="56"/>
      <c r="G641" s="56"/>
    </row>
    <row r="642" spans="4:7" ht="14.25">
      <c r="D642" s="7"/>
      <c r="E642" s="56"/>
      <c r="F642" s="56"/>
      <c r="G642" s="56"/>
    </row>
    <row r="643" spans="4:7" ht="14.25">
      <c r="D643" s="7"/>
      <c r="E643" s="56"/>
      <c r="F643" s="56"/>
      <c r="G643" s="56"/>
    </row>
    <row r="644" spans="4:7" ht="14.25">
      <c r="D644" s="7"/>
      <c r="E644" s="56"/>
      <c r="F644" s="56"/>
      <c r="G644" s="56"/>
    </row>
    <row r="645" spans="4:7" ht="14.25">
      <c r="D645" s="7"/>
      <c r="E645" s="56"/>
      <c r="F645" s="56"/>
      <c r="G645" s="56"/>
    </row>
    <row r="646" spans="4:7" ht="14.25">
      <c r="D646" s="7"/>
      <c r="E646" s="56"/>
      <c r="F646" s="56"/>
      <c r="G646" s="56"/>
    </row>
    <row r="647" spans="4:7" ht="14.25">
      <c r="D647" s="7"/>
      <c r="E647" s="56"/>
      <c r="F647" s="56"/>
      <c r="G647" s="56"/>
    </row>
    <row r="648" spans="4:7" ht="14.25">
      <c r="D648" s="7"/>
      <c r="E648" s="56"/>
      <c r="F648" s="56"/>
      <c r="G648" s="56"/>
    </row>
    <row r="649" spans="4:7" ht="14.25">
      <c r="D649" s="7"/>
      <c r="E649" s="56"/>
      <c r="F649" s="56"/>
      <c r="G649" s="56"/>
    </row>
    <row r="650" spans="4:7" ht="14.25">
      <c r="D650" s="7"/>
      <c r="E650" s="56"/>
      <c r="F650" s="56"/>
      <c r="G650" s="56"/>
    </row>
    <row r="651" spans="4:7" ht="14.25">
      <c r="D651" s="7"/>
      <c r="E651" s="56"/>
      <c r="F651" s="56"/>
      <c r="G651" s="56"/>
    </row>
    <row r="652" spans="4:7" ht="14.25">
      <c r="D652" s="7"/>
      <c r="E652" s="56"/>
      <c r="F652" s="56"/>
      <c r="G652" s="56"/>
    </row>
    <row r="653" spans="4:7" ht="14.25">
      <c r="D653" s="7"/>
      <c r="E653" s="56"/>
      <c r="F653" s="56"/>
      <c r="G653" s="56"/>
    </row>
    <row r="654" spans="4:7" ht="14.25">
      <c r="D654" s="7"/>
      <c r="E654" s="56"/>
      <c r="F654" s="56"/>
      <c r="G654" s="56"/>
    </row>
    <row r="655" spans="4:7" ht="14.25">
      <c r="D655" s="7"/>
      <c r="E655" s="56"/>
      <c r="F655" s="56"/>
      <c r="G655" s="56"/>
    </row>
    <row r="656" spans="4:7" ht="14.25">
      <c r="D656" s="7"/>
      <c r="E656" s="56"/>
      <c r="F656" s="56"/>
      <c r="G656" s="56"/>
    </row>
    <row r="657" spans="4:7" ht="14.25">
      <c r="D657" s="7"/>
      <c r="E657" s="56"/>
      <c r="F657" s="56"/>
      <c r="G657" s="56"/>
    </row>
    <row r="658" spans="4:7" ht="14.25">
      <c r="D658" s="7"/>
      <c r="E658" s="56"/>
      <c r="F658" s="56"/>
      <c r="G658" s="56"/>
    </row>
    <row r="659" spans="4:7" ht="14.25">
      <c r="D659" s="7"/>
      <c r="E659" s="56"/>
      <c r="F659" s="56"/>
      <c r="G659" s="56"/>
    </row>
    <row r="660" spans="4:7" ht="14.25">
      <c r="D660" s="7"/>
      <c r="E660" s="56"/>
      <c r="F660" s="56"/>
      <c r="G660" s="56"/>
    </row>
    <row r="661" spans="4:7" ht="14.25">
      <c r="D661" s="7"/>
      <c r="E661" s="56"/>
      <c r="F661" s="56"/>
      <c r="G661" s="56"/>
    </row>
    <row r="662" spans="4:7" ht="14.25">
      <c r="D662" s="7"/>
      <c r="E662" s="56"/>
      <c r="F662" s="56"/>
      <c r="G662" s="56"/>
    </row>
    <row r="663" spans="4:7" ht="14.25">
      <c r="D663" s="7"/>
      <c r="E663" s="56"/>
      <c r="F663" s="56"/>
      <c r="G663" s="56"/>
    </row>
    <row r="664" spans="4:7" ht="14.25">
      <c r="D664" s="7"/>
      <c r="E664" s="56"/>
      <c r="F664" s="56"/>
      <c r="G664" s="56"/>
    </row>
    <row r="665" spans="4:7" ht="14.25">
      <c r="D665" s="7"/>
      <c r="E665" s="56"/>
      <c r="F665" s="56"/>
      <c r="G665" s="56"/>
    </row>
    <row r="666" spans="4:7" ht="14.25">
      <c r="D666" s="7"/>
      <c r="E666" s="56"/>
      <c r="F666" s="56"/>
      <c r="G666" s="56"/>
    </row>
    <row r="667" spans="4:7" ht="14.25">
      <c r="D667" s="7"/>
      <c r="E667" s="56"/>
      <c r="F667" s="56"/>
      <c r="G667" s="56"/>
    </row>
    <row r="668" spans="4:7" ht="14.25">
      <c r="D668" s="7"/>
      <c r="E668" s="56"/>
      <c r="F668" s="56"/>
      <c r="G668" s="56"/>
    </row>
    <row r="669" spans="4:7" ht="14.25">
      <c r="D669" s="7"/>
      <c r="E669" s="56"/>
      <c r="F669" s="56"/>
      <c r="G669" s="56"/>
    </row>
    <row r="670" spans="4:7" ht="14.25">
      <c r="D670" s="7"/>
      <c r="E670" s="56"/>
      <c r="F670" s="56"/>
      <c r="G670" s="56"/>
    </row>
    <row r="671" spans="4:7" ht="14.25">
      <c r="D671" s="7"/>
      <c r="E671" s="56"/>
      <c r="F671" s="56"/>
      <c r="G671" s="56"/>
    </row>
    <row r="672" spans="4:7" ht="14.25">
      <c r="D672" s="7"/>
      <c r="E672" s="56"/>
      <c r="F672" s="56"/>
      <c r="G672" s="56"/>
    </row>
    <row r="673" spans="4:7" ht="14.25">
      <c r="D673" s="7"/>
      <c r="E673" s="56"/>
      <c r="F673" s="56"/>
      <c r="G673" s="56"/>
    </row>
    <row r="674" spans="4:7" ht="14.25">
      <c r="D674" s="7"/>
      <c r="E674" s="56"/>
      <c r="F674" s="56"/>
      <c r="G674" s="56"/>
    </row>
    <row r="675" spans="4:7" ht="14.25">
      <c r="D675" s="7"/>
      <c r="E675" s="56"/>
      <c r="F675" s="56"/>
      <c r="G675" s="56"/>
    </row>
    <row r="676" spans="4:7" ht="14.25">
      <c r="D676" s="7"/>
      <c r="E676" s="56"/>
      <c r="F676" s="56"/>
      <c r="G676" s="56"/>
    </row>
    <row r="677" spans="4:7" ht="14.25">
      <c r="D677" s="7"/>
      <c r="E677" s="56"/>
      <c r="F677" s="56"/>
      <c r="G677" s="56"/>
    </row>
    <row r="678" spans="4:7" ht="14.25">
      <c r="D678" s="7"/>
      <c r="E678" s="56"/>
      <c r="F678" s="56"/>
      <c r="G678" s="56"/>
    </row>
    <row r="679" spans="4:7" ht="14.25">
      <c r="D679" s="7"/>
      <c r="E679" s="56"/>
      <c r="F679" s="56"/>
      <c r="G679" s="56"/>
    </row>
    <row r="680" spans="4:7" ht="14.25">
      <c r="D680" s="7"/>
      <c r="E680" s="56"/>
      <c r="F680" s="56"/>
      <c r="G680" s="56"/>
    </row>
    <row r="681" spans="4:7" ht="14.25">
      <c r="D681" s="7"/>
      <c r="E681" s="56"/>
      <c r="F681" s="56"/>
      <c r="G681" s="56"/>
    </row>
    <row r="682" spans="4:7" ht="14.25">
      <c r="D682" s="7"/>
      <c r="E682" s="56"/>
      <c r="F682" s="56"/>
      <c r="G682" s="56"/>
    </row>
    <row r="683" spans="4:7" ht="14.25">
      <c r="D683" s="7"/>
      <c r="E683" s="56"/>
      <c r="F683" s="56"/>
      <c r="G683" s="56"/>
    </row>
    <row r="684" spans="4:7" ht="14.25">
      <c r="D684" s="7"/>
      <c r="E684" s="56"/>
      <c r="F684" s="56"/>
      <c r="G684" s="56"/>
    </row>
    <row r="685" spans="4:7" ht="14.25">
      <c r="D685" s="7"/>
      <c r="E685" s="56"/>
      <c r="F685" s="56"/>
      <c r="G685" s="56"/>
    </row>
    <row r="686" spans="4:7" ht="14.25">
      <c r="D686" s="7"/>
      <c r="E686" s="56"/>
      <c r="F686" s="56"/>
      <c r="G686" s="56"/>
    </row>
    <row r="687" spans="4:7" ht="14.25">
      <c r="D687" s="7"/>
      <c r="E687" s="56"/>
      <c r="F687" s="56"/>
      <c r="G687" s="56"/>
    </row>
    <row r="688" spans="4:7" ht="14.25">
      <c r="D688" s="7"/>
      <c r="E688" s="56"/>
      <c r="F688" s="56"/>
      <c r="G688" s="56"/>
    </row>
    <row r="689" spans="4:7" ht="14.25">
      <c r="D689" s="7"/>
      <c r="E689" s="56"/>
      <c r="F689" s="56"/>
      <c r="G689" s="56"/>
    </row>
    <row r="690" spans="4:7" ht="14.25">
      <c r="D690" s="7"/>
      <c r="E690" s="56"/>
      <c r="F690" s="56"/>
      <c r="G690" s="56"/>
    </row>
    <row r="691" spans="4:7" ht="14.25">
      <c r="D691" s="7"/>
      <c r="E691" s="56"/>
      <c r="F691" s="56"/>
      <c r="G691" s="56"/>
    </row>
    <row r="692" spans="4:7" ht="14.25">
      <c r="D692" s="7"/>
      <c r="E692" s="56"/>
      <c r="F692" s="56"/>
      <c r="G692" s="56"/>
    </row>
    <row r="693" spans="4:7" ht="14.25">
      <c r="D693" s="7"/>
      <c r="E693" s="56"/>
      <c r="F693" s="56"/>
      <c r="G693" s="56"/>
    </row>
    <row r="694" spans="4:7" ht="14.25">
      <c r="D694" s="7"/>
      <c r="E694" s="56"/>
      <c r="F694" s="56"/>
      <c r="G694" s="56"/>
    </row>
    <row r="695" spans="4:7" ht="14.25">
      <c r="D695" s="7"/>
      <c r="E695" s="56"/>
      <c r="F695" s="56"/>
      <c r="G695" s="56"/>
    </row>
    <row r="696" spans="4:7" ht="14.25">
      <c r="D696" s="7"/>
      <c r="E696" s="56"/>
      <c r="F696" s="56"/>
      <c r="G696" s="56"/>
    </row>
    <row r="697" spans="4:7" ht="14.25">
      <c r="D697" s="7"/>
      <c r="E697" s="56"/>
      <c r="F697" s="56"/>
      <c r="G697" s="56"/>
    </row>
    <row r="698" spans="4:7" ht="14.25">
      <c r="D698" s="7"/>
      <c r="E698" s="56"/>
      <c r="F698" s="56"/>
      <c r="G698" s="56"/>
    </row>
    <row r="699" spans="4:7" ht="14.25">
      <c r="D699" s="7"/>
      <c r="E699" s="56"/>
      <c r="F699" s="56"/>
      <c r="G699" s="56"/>
    </row>
    <row r="700" spans="4:7" ht="14.25">
      <c r="D700" s="7"/>
      <c r="E700" s="56"/>
      <c r="F700" s="56"/>
      <c r="G700" s="56"/>
    </row>
    <row r="701" spans="4:7" ht="14.25">
      <c r="D701" s="7"/>
      <c r="E701" s="56"/>
      <c r="F701" s="56"/>
      <c r="G701" s="56"/>
    </row>
    <row r="702" spans="4:7" ht="14.25">
      <c r="D702" s="7"/>
      <c r="E702" s="56"/>
      <c r="F702" s="56"/>
      <c r="G702" s="56"/>
    </row>
    <row r="703" spans="4:7" ht="14.25">
      <c r="D703" s="7"/>
      <c r="E703" s="56"/>
      <c r="F703" s="56"/>
      <c r="G703" s="56"/>
    </row>
    <row r="704" spans="4:7" ht="14.25">
      <c r="D704" s="7"/>
      <c r="E704" s="56"/>
      <c r="F704" s="56"/>
      <c r="G704" s="56"/>
    </row>
    <row r="705" spans="4:7" ht="14.25">
      <c r="D705" s="7"/>
      <c r="E705" s="56"/>
      <c r="F705" s="56"/>
      <c r="G705" s="56"/>
    </row>
    <row r="706" spans="4:7" ht="14.25">
      <c r="D706" s="7"/>
      <c r="E706" s="56"/>
      <c r="F706" s="56"/>
      <c r="G706" s="56"/>
    </row>
    <row r="707" spans="4:7" ht="14.25">
      <c r="D707" s="7"/>
      <c r="E707" s="56"/>
      <c r="F707" s="56"/>
      <c r="G707" s="56"/>
    </row>
    <row r="708" spans="4:7" ht="14.25">
      <c r="D708" s="7"/>
      <c r="E708" s="56"/>
      <c r="F708" s="56"/>
      <c r="G708" s="56"/>
    </row>
    <row r="709" spans="4:7" ht="14.25">
      <c r="D709" s="7"/>
      <c r="E709" s="56"/>
      <c r="F709" s="56"/>
      <c r="G709" s="56"/>
    </row>
    <row r="710" spans="4:7" ht="14.25">
      <c r="D710" s="7"/>
      <c r="E710" s="56"/>
      <c r="F710" s="56"/>
      <c r="G710" s="56"/>
    </row>
    <row r="711" spans="4:7" ht="14.25">
      <c r="D711" s="7"/>
      <c r="E711" s="56"/>
      <c r="F711" s="56"/>
      <c r="G711" s="56"/>
    </row>
    <row r="712" spans="4:7" ht="14.25">
      <c r="D712" s="7"/>
      <c r="E712" s="56"/>
      <c r="F712" s="56"/>
      <c r="G712" s="56"/>
    </row>
    <row r="713" spans="4:7" ht="14.25">
      <c r="D713" s="7"/>
      <c r="E713" s="56"/>
      <c r="F713" s="56"/>
      <c r="G713" s="56"/>
    </row>
    <row r="714" spans="4:7" ht="14.25">
      <c r="D714" s="7"/>
      <c r="E714" s="56"/>
      <c r="F714" s="56"/>
      <c r="G714" s="56"/>
    </row>
    <row r="715" spans="4:7" ht="14.25">
      <c r="D715" s="7"/>
      <c r="E715" s="56"/>
      <c r="F715" s="56"/>
      <c r="G715" s="56"/>
    </row>
    <row r="716" spans="4:7" ht="14.25">
      <c r="D716" s="7"/>
      <c r="E716" s="56"/>
      <c r="F716" s="56"/>
      <c r="G716" s="56"/>
    </row>
    <row r="717" spans="4:7" ht="14.25">
      <c r="D717" s="7"/>
      <c r="E717" s="56"/>
      <c r="F717" s="56"/>
      <c r="G717" s="56"/>
    </row>
    <row r="718" spans="4:7" ht="14.25">
      <c r="D718" s="7"/>
      <c r="E718" s="56"/>
      <c r="F718" s="56"/>
      <c r="G718" s="56"/>
    </row>
    <row r="719" spans="4:7" ht="14.25">
      <c r="D719" s="7"/>
      <c r="E719" s="56"/>
      <c r="F719" s="56"/>
      <c r="G719" s="56"/>
    </row>
    <row r="720" spans="4:7" ht="14.25">
      <c r="D720" s="7"/>
      <c r="E720" s="56"/>
      <c r="F720" s="56"/>
      <c r="G720" s="56"/>
    </row>
    <row r="721" spans="4:7" ht="14.25">
      <c r="D721" s="7"/>
      <c r="E721" s="56"/>
      <c r="F721" s="56"/>
      <c r="G721" s="56"/>
    </row>
    <row r="722" spans="4:7" ht="14.25">
      <c r="D722" s="7"/>
      <c r="E722" s="56"/>
      <c r="F722" s="56"/>
      <c r="G722" s="56"/>
    </row>
    <row r="723" spans="4:7" ht="14.25">
      <c r="D723" s="7"/>
      <c r="E723" s="56"/>
      <c r="F723" s="56"/>
      <c r="G723" s="56"/>
    </row>
    <row r="724" spans="4:7" ht="14.25">
      <c r="D724" s="7"/>
      <c r="E724" s="56"/>
      <c r="F724" s="56"/>
      <c r="G724" s="56"/>
    </row>
    <row r="725" spans="4:7" ht="14.25">
      <c r="D725" s="7"/>
      <c r="E725" s="56"/>
      <c r="F725" s="56"/>
      <c r="G725" s="56"/>
    </row>
    <row r="726" spans="4:7" ht="14.25">
      <c r="D726" s="7"/>
      <c r="E726" s="56"/>
      <c r="F726" s="56"/>
      <c r="G726" s="56"/>
    </row>
    <row r="727" spans="4:7" ht="14.25">
      <c r="D727" s="7"/>
      <c r="E727" s="56"/>
      <c r="F727" s="56"/>
      <c r="G727" s="56"/>
    </row>
    <row r="728" spans="4:7" ht="14.25">
      <c r="D728" s="7"/>
      <c r="E728" s="56"/>
      <c r="F728" s="56"/>
      <c r="G728" s="56"/>
    </row>
    <row r="729" spans="4:7" ht="14.25">
      <c r="D729" s="7"/>
      <c r="E729" s="56"/>
      <c r="F729" s="56"/>
      <c r="G729" s="56"/>
    </row>
    <row r="730" spans="4:7" ht="14.25">
      <c r="D730" s="7"/>
      <c r="E730" s="56"/>
      <c r="F730" s="56"/>
      <c r="G730" s="56"/>
    </row>
    <row r="731" spans="4:7" ht="14.25">
      <c r="D731" s="7"/>
      <c r="E731" s="56"/>
      <c r="F731" s="56"/>
      <c r="G731" s="56"/>
    </row>
    <row r="732" spans="4:7" ht="14.25">
      <c r="D732" s="7"/>
      <c r="E732" s="56"/>
      <c r="F732" s="56"/>
      <c r="G732" s="56"/>
    </row>
    <row r="733" spans="4:7" ht="14.25">
      <c r="D733" s="7"/>
      <c r="E733" s="56"/>
      <c r="F733" s="56"/>
      <c r="G733" s="56"/>
    </row>
    <row r="734" spans="4:7" ht="14.25">
      <c r="D734" s="7"/>
      <c r="E734" s="56"/>
      <c r="F734" s="56"/>
      <c r="G734" s="56"/>
    </row>
    <row r="735" spans="4:7" ht="14.25">
      <c r="D735" s="7"/>
      <c r="E735" s="56"/>
      <c r="F735" s="56"/>
      <c r="G735" s="56"/>
    </row>
    <row r="736" spans="4:7" ht="14.25">
      <c r="D736" s="7"/>
      <c r="E736" s="56"/>
      <c r="F736" s="56"/>
      <c r="G736" s="56"/>
    </row>
    <row r="737" spans="4:7" ht="14.25">
      <c r="D737" s="7"/>
      <c r="E737" s="56"/>
      <c r="F737" s="56"/>
      <c r="G737" s="56"/>
    </row>
    <row r="738" spans="4:7" ht="14.25">
      <c r="D738" s="7"/>
      <c r="E738" s="56"/>
      <c r="F738" s="56"/>
      <c r="G738" s="56"/>
    </row>
    <row r="739" spans="4:7" ht="14.25">
      <c r="D739" s="7"/>
      <c r="E739" s="56"/>
      <c r="F739" s="56"/>
      <c r="G739" s="56"/>
    </row>
    <row r="740" spans="4:7" ht="14.25">
      <c r="D740" s="7"/>
      <c r="E740" s="56"/>
      <c r="F740" s="56"/>
      <c r="G740" s="56"/>
    </row>
    <row r="741" spans="4:7" ht="14.25">
      <c r="D741" s="7"/>
      <c r="E741" s="56"/>
      <c r="F741" s="56"/>
      <c r="G741" s="56"/>
    </row>
    <row r="742" spans="4:7" ht="14.25">
      <c r="D742" s="7"/>
      <c r="E742" s="56"/>
      <c r="F742" s="56"/>
      <c r="G742" s="56"/>
    </row>
    <row r="743" spans="4:7" ht="14.25">
      <c r="D743" s="7"/>
      <c r="E743" s="56"/>
      <c r="F743" s="56"/>
      <c r="G743" s="56"/>
    </row>
    <row r="744" spans="4:7" ht="14.25">
      <c r="D744" s="7"/>
      <c r="E744" s="56"/>
      <c r="F744" s="56"/>
      <c r="G744" s="56"/>
    </row>
    <row r="745" spans="4:7" ht="14.25">
      <c r="D745" s="7"/>
      <c r="E745" s="56"/>
      <c r="F745" s="56"/>
      <c r="G745" s="56"/>
    </row>
    <row r="746" spans="4:7" ht="14.25">
      <c r="D746" s="7"/>
      <c r="E746" s="56"/>
      <c r="F746" s="56"/>
      <c r="G746" s="56"/>
    </row>
    <row r="747" spans="4:7" ht="14.25">
      <c r="D747" s="7"/>
      <c r="E747" s="56"/>
      <c r="F747" s="56"/>
      <c r="G747" s="56"/>
    </row>
    <row r="748" spans="4:7" ht="14.25">
      <c r="D748" s="7"/>
      <c r="E748" s="56"/>
      <c r="F748" s="56"/>
      <c r="G748" s="56"/>
    </row>
    <row r="749" spans="4:7" ht="14.25">
      <c r="D749" s="7"/>
      <c r="E749" s="56"/>
      <c r="F749" s="56"/>
      <c r="G749" s="56"/>
    </row>
    <row r="750" spans="4:7" ht="14.25">
      <c r="D750" s="7"/>
      <c r="E750" s="56"/>
      <c r="F750" s="56"/>
      <c r="G750" s="56"/>
    </row>
    <row r="751" spans="4:7" ht="14.25">
      <c r="D751" s="7"/>
      <c r="E751" s="56"/>
      <c r="F751" s="56"/>
      <c r="G751" s="56"/>
    </row>
    <row r="752" spans="4:7" ht="14.25">
      <c r="D752" s="7"/>
      <c r="E752" s="56"/>
      <c r="F752" s="56"/>
      <c r="G752" s="56"/>
    </row>
    <row r="753" spans="4:7" ht="14.25">
      <c r="D753" s="7"/>
      <c r="E753" s="56"/>
      <c r="F753" s="56"/>
      <c r="G753" s="56"/>
    </row>
    <row r="754" spans="4:7" ht="14.25">
      <c r="D754" s="7"/>
      <c r="E754" s="56"/>
      <c r="F754" s="56"/>
      <c r="G754" s="56"/>
    </row>
    <row r="755" spans="4:7" ht="14.25">
      <c r="D755" s="7"/>
      <c r="E755" s="56"/>
      <c r="F755" s="56"/>
      <c r="G755" s="56"/>
    </row>
    <row r="756" spans="4:7" ht="14.25">
      <c r="D756" s="7"/>
      <c r="E756" s="56"/>
      <c r="F756" s="56"/>
      <c r="G756" s="56"/>
    </row>
    <row r="757" spans="4:7" ht="14.25">
      <c r="D757" s="7"/>
      <c r="E757" s="56"/>
      <c r="F757" s="56"/>
      <c r="G757" s="56"/>
    </row>
    <row r="758" spans="4:7" ht="14.25">
      <c r="D758" s="7"/>
      <c r="E758" s="56"/>
      <c r="F758" s="56"/>
      <c r="G758" s="56"/>
    </row>
    <row r="759" spans="4:7" ht="14.25">
      <c r="D759" s="7"/>
      <c r="E759" s="56"/>
      <c r="F759" s="56"/>
      <c r="G759" s="56"/>
    </row>
    <row r="760" spans="4:7" ht="14.25">
      <c r="D760" s="7"/>
      <c r="E760" s="56"/>
      <c r="F760" s="56"/>
      <c r="G760" s="56"/>
    </row>
    <row r="761" spans="4:7" ht="14.25">
      <c r="D761" s="7"/>
      <c r="E761" s="56"/>
      <c r="F761" s="56"/>
      <c r="G761" s="56"/>
    </row>
    <row r="762" spans="4:7" ht="14.25">
      <c r="D762" s="7"/>
      <c r="E762" s="56"/>
      <c r="F762" s="56"/>
      <c r="G762" s="56"/>
    </row>
    <row r="763" spans="4:7" ht="14.25">
      <c r="D763" s="7"/>
      <c r="E763" s="56"/>
      <c r="F763" s="56"/>
      <c r="G763" s="56"/>
    </row>
    <row r="764" spans="4:7" ht="14.25">
      <c r="D764" s="7"/>
      <c r="E764" s="56"/>
      <c r="F764" s="56"/>
      <c r="G764" s="56"/>
    </row>
    <row r="765" spans="4:7" ht="14.25">
      <c r="D765" s="7"/>
      <c r="E765" s="56"/>
      <c r="F765" s="56"/>
      <c r="G765" s="56"/>
    </row>
    <row r="766" spans="4:7" ht="14.25">
      <c r="D766" s="7"/>
      <c r="E766" s="56"/>
      <c r="F766" s="56"/>
      <c r="G766" s="56"/>
    </row>
    <row r="767" spans="4:7" ht="14.25">
      <c r="D767" s="7"/>
      <c r="E767" s="56"/>
      <c r="F767" s="56"/>
      <c r="G767" s="56"/>
    </row>
    <row r="768" spans="4:7" ht="14.25">
      <c r="D768" s="7"/>
      <c r="E768" s="56"/>
      <c r="F768" s="56"/>
      <c r="G768" s="56"/>
    </row>
    <row r="769" spans="4:7" ht="14.25">
      <c r="D769" s="7"/>
      <c r="E769" s="56"/>
      <c r="F769" s="56"/>
      <c r="G769" s="56"/>
    </row>
    <row r="770" spans="4:7" ht="14.25">
      <c r="D770" s="7"/>
      <c r="E770" s="56"/>
      <c r="F770" s="56"/>
      <c r="G770" s="56"/>
    </row>
    <row r="771" spans="4:7" ht="14.25">
      <c r="D771" s="7"/>
      <c r="E771" s="56"/>
      <c r="F771" s="56"/>
      <c r="G771" s="56"/>
    </row>
    <row r="772" spans="4:7" ht="14.25">
      <c r="D772" s="7"/>
      <c r="E772" s="56"/>
      <c r="F772" s="56"/>
      <c r="G772" s="56"/>
    </row>
    <row r="773" spans="4:7" ht="14.25">
      <c r="D773" s="7"/>
      <c r="E773" s="56"/>
      <c r="F773" s="56"/>
      <c r="G773" s="56"/>
    </row>
    <row r="774" spans="4:7" ht="14.25">
      <c r="D774" s="7"/>
      <c r="E774" s="56"/>
      <c r="F774" s="56"/>
      <c r="G774" s="56"/>
    </row>
    <row r="775" spans="4:7" ht="14.25">
      <c r="D775" s="7"/>
      <c r="E775" s="56"/>
      <c r="F775" s="56"/>
      <c r="G775" s="56"/>
    </row>
    <row r="776" spans="4:7" ht="14.25">
      <c r="D776" s="7"/>
      <c r="E776" s="56"/>
      <c r="F776" s="56"/>
      <c r="G776" s="56"/>
    </row>
    <row r="777" spans="4:7" ht="14.25">
      <c r="D777" s="7"/>
      <c r="E777" s="56"/>
      <c r="F777" s="56"/>
      <c r="G777" s="56"/>
    </row>
    <row r="778" spans="4:7" ht="14.25">
      <c r="D778" s="7"/>
      <c r="E778" s="56"/>
      <c r="F778" s="56"/>
      <c r="G778" s="56"/>
    </row>
    <row r="779" spans="4:7" ht="14.25">
      <c r="D779" s="7"/>
      <c r="E779" s="56"/>
      <c r="F779" s="56"/>
      <c r="G779" s="56"/>
    </row>
    <row r="780" spans="4:7" ht="14.25">
      <c r="D780" s="7"/>
      <c r="E780" s="56"/>
      <c r="F780" s="56"/>
      <c r="G780" s="56"/>
    </row>
    <row r="781" spans="4:7" ht="14.25">
      <c r="D781" s="7"/>
      <c r="E781" s="56"/>
      <c r="F781" s="56"/>
      <c r="G781" s="56"/>
    </row>
    <row r="782" spans="4:7" ht="14.25">
      <c r="D782" s="7"/>
      <c r="E782" s="56"/>
      <c r="F782" s="56"/>
      <c r="G782" s="56"/>
    </row>
    <row r="783" spans="4:7" ht="14.25">
      <c r="D783" s="7"/>
      <c r="E783" s="56"/>
      <c r="F783" s="56"/>
      <c r="G783" s="56"/>
    </row>
    <row r="784" spans="4:7" ht="14.25">
      <c r="D784" s="7"/>
      <c r="E784" s="56"/>
      <c r="F784" s="56"/>
      <c r="G784" s="56"/>
    </row>
    <row r="785" spans="4:7" ht="14.25">
      <c r="D785" s="7"/>
      <c r="E785" s="56"/>
      <c r="F785" s="56"/>
      <c r="G785" s="56"/>
    </row>
    <row r="786" spans="4:7" ht="14.25">
      <c r="D786" s="7"/>
      <c r="E786" s="56"/>
      <c r="F786" s="56"/>
      <c r="G786" s="56"/>
    </row>
    <row r="787" spans="4:7" ht="14.25">
      <c r="D787" s="7"/>
      <c r="E787" s="56"/>
      <c r="F787" s="56"/>
      <c r="G787" s="56"/>
    </row>
    <row r="788" spans="4:7" ht="14.25">
      <c r="D788" s="7"/>
      <c r="E788" s="56"/>
      <c r="F788" s="56"/>
      <c r="G788" s="56"/>
    </row>
    <row r="789" spans="4:7" ht="14.25">
      <c r="D789" s="7"/>
      <c r="E789" s="56"/>
      <c r="F789" s="56"/>
      <c r="G789" s="56"/>
    </row>
    <row r="790" spans="4:7" ht="14.25">
      <c r="D790" s="7"/>
      <c r="E790" s="56"/>
      <c r="F790" s="56"/>
      <c r="G790" s="56"/>
    </row>
    <row r="791" spans="4:7" ht="14.25">
      <c r="D791" s="7"/>
      <c r="E791" s="56"/>
      <c r="F791" s="56"/>
      <c r="G791" s="56"/>
    </row>
    <row r="792" spans="4:7" ht="14.25">
      <c r="D792" s="7"/>
      <c r="E792" s="56"/>
      <c r="F792" s="56"/>
      <c r="G792" s="56"/>
    </row>
    <row r="793" spans="4:7" ht="14.25">
      <c r="D793" s="7"/>
      <c r="E793" s="56"/>
      <c r="F793" s="56"/>
      <c r="G793" s="56"/>
    </row>
    <row r="794" spans="4:7" ht="14.25">
      <c r="D794" s="7"/>
      <c r="E794" s="56"/>
      <c r="F794" s="56"/>
      <c r="G794" s="56"/>
    </row>
    <row r="795" spans="4:7" ht="14.25">
      <c r="D795" s="7"/>
      <c r="E795" s="56"/>
      <c r="F795" s="56"/>
      <c r="G795" s="56"/>
    </row>
    <row r="796" spans="4:7" ht="14.25">
      <c r="D796" s="7"/>
      <c r="E796" s="56"/>
      <c r="F796" s="56"/>
      <c r="G796" s="56"/>
    </row>
    <row r="797" spans="4:7" ht="14.25">
      <c r="D797" s="7"/>
      <c r="E797" s="56"/>
      <c r="F797" s="56"/>
      <c r="G797" s="56"/>
    </row>
    <row r="798" spans="4:7" ht="14.25">
      <c r="D798" s="7"/>
      <c r="E798" s="56"/>
      <c r="F798" s="56"/>
      <c r="G798" s="56"/>
    </row>
    <row r="799" spans="4:7" ht="14.25">
      <c r="D799" s="7"/>
      <c r="E799" s="56"/>
      <c r="F799" s="56"/>
      <c r="G799" s="56"/>
    </row>
    <row r="800" spans="4:7" ht="14.25">
      <c r="D800" s="7"/>
      <c r="E800" s="56"/>
      <c r="F800" s="56"/>
      <c r="G800" s="56"/>
    </row>
    <row r="801" spans="4:7" ht="14.25">
      <c r="D801" s="7"/>
      <c r="E801" s="56"/>
      <c r="F801" s="56"/>
      <c r="G801" s="56"/>
    </row>
    <row r="802" spans="4:7" ht="14.25">
      <c r="D802" s="7"/>
      <c r="E802" s="56"/>
      <c r="F802" s="56"/>
      <c r="G802" s="56"/>
    </row>
    <row r="803" spans="4:7" ht="14.25">
      <c r="D803" s="7"/>
      <c r="E803" s="56"/>
      <c r="F803" s="56"/>
      <c r="G803" s="56"/>
    </row>
    <row r="804" spans="4:7" ht="14.25">
      <c r="D804" s="7"/>
      <c r="E804" s="56"/>
      <c r="F804" s="56"/>
      <c r="G804" s="56"/>
    </row>
    <row r="805" spans="4:7" ht="14.25">
      <c r="D805" s="7"/>
      <c r="E805" s="56"/>
      <c r="F805" s="56"/>
      <c r="G805" s="56"/>
    </row>
    <row r="806" spans="4:7" ht="14.25">
      <c r="D806" s="7"/>
      <c r="E806" s="56"/>
      <c r="F806" s="56"/>
      <c r="G806" s="56"/>
    </row>
    <row r="807" spans="4:7" ht="14.25">
      <c r="D807" s="7"/>
      <c r="E807" s="56"/>
      <c r="F807" s="56"/>
      <c r="G807" s="56"/>
    </row>
    <row r="808" spans="4:7" ht="14.25">
      <c r="D808" s="7"/>
      <c r="E808" s="56"/>
      <c r="F808" s="56"/>
      <c r="G808" s="56"/>
    </row>
    <row r="809" spans="4:7" ht="14.25">
      <c r="D809" s="7"/>
      <c r="E809" s="56"/>
      <c r="F809" s="56"/>
      <c r="G809" s="56"/>
    </row>
    <row r="810" spans="4:7" ht="14.25">
      <c r="D810" s="7"/>
      <c r="E810" s="56"/>
      <c r="F810" s="56"/>
      <c r="G810" s="56"/>
    </row>
    <row r="811" spans="4:7" ht="14.25">
      <c r="D811" s="7"/>
      <c r="E811" s="56"/>
      <c r="F811" s="56"/>
      <c r="G811" s="56"/>
    </row>
    <row r="812" spans="4:7" ht="14.25">
      <c r="D812" s="7"/>
      <c r="E812" s="56"/>
      <c r="F812" s="56"/>
      <c r="G812" s="56"/>
    </row>
    <row r="813" spans="4:7" ht="14.25">
      <c r="D813" s="7"/>
      <c r="E813" s="56"/>
      <c r="F813" s="56"/>
      <c r="G813" s="56"/>
    </row>
    <row r="814" spans="4:7" ht="14.25">
      <c r="D814" s="7"/>
      <c r="E814" s="56"/>
      <c r="F814" s="56"/>
      <c r="G814" s="56"/>
    </row>
    <row r="815" spans="4:7" ht="14.25">
      <c r="D815" s="7"/>
      <c r="E815" s="56"/>
      <c r="F815" s="56"/>
      <c r="G815" s="56"/>
    </row>
    <row r="816" spans="4:7" ht="14.25">
      <c r="D816" s="7"/>
      <c r="E816" s="56"/>
      <c r="F816" s="56"/>
      <c r="G816" s="56"/>
    </row>
    <row r="817" spans="4:7" ht="14.25">
      <c r="D817" s="7"/>
      <c r="E817" s="56"/>
      <c r="F817" s="56"/>
      <c r="G817" s="56"/>
    </row>
    <row r="818" spans="4:7" ht="14.25">
      <c r="D818" s="7"/>
      <c r="E818" s="56"/>
      <c r="F818" s="56"/>
      <c r="G818" s="56"/>
    </row>
    <row r="819" spans="4:7" ht="14.25">
      <c r="D819" s="7"/>
      <c r="E819" s="56"/>
      <c r="F819" s="56"/>
      <c r="G819" s="56"/>
    </row>
    <row r="820" spans="4:7" ht="14.25">
      <c r="D820" s="7"/>
      <c r="E820" s="56"/>
      <c r="F820" s="56"/>
      <c r="G820" s="56"/>
    </row>
    <row r="821" spans="4:7" ht="14.25">
      <c r="D821" s="7"/>
      <c r="E821" s="56"/>
      <c r="F821" s="56"/>
      <c r="G821" s="56"/>
    </row>
    <row r="822" spans="4:7" ht="14.25">
      <c r="D822" s="7"/>
      <c r="E822" s="56"/>
      <c r="F822" s="56"/>
      <c r="G822" s="56"/>
    </row>
    <row r="823" spans="4:7" ht="14.25">
      <c r="D823" s="7"/>
      <c r="E823" s="56"/>
      <c r="F823" s="56"/>
      <c r="G823" s="56"/>
    </row>
    <row r="824" spans="4:7" ht="14.25">
      <c r="D824" s="7"/>
      <c r="E824" s="56"/>
      <c r="F824" s="56"/>
      <c r="G824" s="56"/>
    </row>
    <row r="825" spans="4:7" ht="14.25">
      <c r="D825" s="7"/>
      <c r="E825" s="56"/>
      <c r="F825" s="56"/>
      <c r="G825" s="56"/>
    </row>
    <row r="826" spans="4:7" ht="14.25">
      <c r="D826" s="7"/>
      <c r="E826" s="56"/>
      <c r="F826" s="56"/>
      <c r="G826" s="56"/>
    </row>
    <row r="827" spans="4:7" ht="14.25">
      <c r="D827" s="7"/>
      <c r="E827" s="56"/>
      <c r="F827" s="56"/>
      <c r="G827" s="56"/>
    </row>
    <row r="828" spans="4:7" ht="14.25">
      <c r="D828" s="7"/>
      <c r="E828" s="56"/>
      <c r="F828" s="56"/>
      <c r="G828" s="56"/>
    </row>
    <row r="829" spans="4:7" ht="14.25">
      <c r="D829" s="7"/>
      <c r="E829" s="56"/>
      <c r="F829" s="56"/>
      <c r="G829" s="56"/>
    </row>
    <row r="830" spans="4:7" ht="14.25">
      <c r="D830" s="7"/>
      <c r="E830" s="56"/>
      <c r="F830" s="56"/>
      <c r="G830" s="56"/>
    </row>
    <row r="831" spans="4:7" ht="14.25">
      <c r="D831" s="7"/>
      <c r="E831" s="56"/>
      <c r="F831" s="56"/>
      <c r="G831" s="56"/>
    </row>
    <row r="832" spans="4:7" ht="14.25">
      <c r="D832" s="7"/>
      <c r="E832" s="56"/>
      <c r="F832" s="56"/>
      <c r="G832" s="56"/>
    </row>
    <row r="833" spans="4:7" ht="14.25">
      <c r="D833" s="7"/>
      <c r="E833" s="56"/>
      <c r="F833" s="56"/>
      <c r="G833" s="56"/>
    </row>
    <row r="834" spans="4:7" ht="14.25">
      <c r="D834" s="7"/>
      <c r="E834" s="56"/>
      <c r="F834" s="56"/>
      <c r="G834" s="56"/>
    </row>
    <row r="835" spans="4:7" ht="14.25">
      <c r="D835" s="7"/>
      <c r="E835" s="56"/>
      <c r="F835" s="56"/>
      <c r="G835" s="56"/>
    </row>
    <row r="836" spans="4:7" ht="14.25">
      <c r="D836" s="7"/>
      <c r="E836" s="56"/>
      <c r="F836" s="56"/>
      <c r="G836" s="56"/>
    </row>
    <row r="837" spans="4:7" ht="14.25">
      <c r="D837" s="7"/>
      <c r="E837" s="56"/>
      <c r="F837" s="56"/>
      <c r="G837" s="56"/>
    </row>
    <row r="838" spans="4:7" ht="14.25">
      <c r="D838" s="7"/>
      <c r="E838" s="56"/>
      <c r="F838" s="56"/>
      <c r="G838" s="56"/>
    </row>
    <row r="839" spans="4:7" ht="14.25">
      <c r="D839" s="7"/>
      <c r="E839" s="56"/>
      <c r="F839" s="56"/>
      <c r="G839" s="56"/>
    </row>
    <row r="840" spans="4:7" ht="14.25">
      <c r="D840" s="7"/>
      <c r="E840" s="56"/>
      <c r="F840" s="56"/>
      <c r="G840" s="56"/>
    </row>
    <row r="841" spans="4:7" ht="14.25">
      <c r="D841" s="7"/>
      <c r="E841" s="56"/>
      <c r="F841" s="56"/>
      <c r="G841" s="56"/>
    </row>
    <row r="842" spans="4:7" ht="14.25">
      <c r="D842" s="7"/>
      <c r="E842" s="56"/>
      <c r="F842" s="56"/>
      <c r="G842" s="56"/>
    </row>
    <row r="843" spans="4:7" ht="14.25">
      <c r="D843" s="7"/>
      <c r="E843" s="56"/>
      <c r="F843" s="56"/>
      <c r="G843" s="56"/>
    </row>
    <row r="844" spans="4:7" ht="14.25">
      <c r="D844" s="7"/>
      <c r="E844" s="56"/>
      <c r="F844" s="56"/>
      <c r="G844" s="56"/>
    </row>
    <row r="845" spans="4:7" ht="14.25">
      <c r="D845" s="7"/>
      <c r="E845" s="56"/>
      <c r="F845" s="56"/>
      <c r="G845" s="56"/>
    </row>
    <row r="846" spans="4:7" ht="14.25">
      <c r="D846" s="7"/>
      <c r="E846" s="56"/>
      <c r="F846" s="56"/>
      <c r="G846" s="56"/>
    </row>
    <row r="847" spans="4:7" ht="14.25">
      <c r="D847" s="7"/>
      <c r="E847" s="56"/>
      <c r="F847" s="56"/>
      <c r="G847" s="56"/>
    </row>
    <row r="848" spans="4:7" ht="14.25">
      <c r="D848" s="7"/>
      <c r="E848" s="56"/>
      <c r="F848" s="56"/>
      <c r="G848" s="56"/>
    </row>
    <row r="849" spans="4:7" ht="14.25">
      <c r="D849" s="7"/>
      <c r="E849" s="56"/>
      <c r="F849" s="56"/>
      <c r="G849" s="56"/>
    </row>
    <row r="850" spans="4:7" ht="14.25">
      <c r="D850" s="7"/>
      <c r="E850" s="56"/>
      <c r="F850" s="56"/>
      <c r="G850" s="56"/>
    </row>
    <row r="851" spans="4:7" ht="14.25">
      <c r="D851" s="7"/>
      <c r="E851" s="56"/>
      <c r="F851" s="56"/>
      <c r="G851" s="56"/>
    </row>
    <row r="852" spans="4:7" ht="14.25">
      <c r="D852" s="7"/>
      <c r="E852" s="56"/>
      <c r="F852" s="56"/>
      <c r="G852" s="56"/>
    </row>
    <row r="853" spans="4:7" ht="14.25">
      <c r="D853" s="7"/>
      <c r="E853" s="56"/>
      <c r="F853" s="56"/>
      <c r="G853" s="56"/>
    </row>
    <row r="854" spans="4:7" ht="14.25">
      <c r="D854" s="7"/>
      <c r="E854" s="56"/>
      <c r="F854" s="56"/>
      <c r="G854" s="56"/>
    </row>
    <row r="855" spans="4:7" ht="14.25">
      <c r="D855" s="7"/>
      <c r="E855" s="56"/>
      <c r="F855" s="56"/>
      <c r="G855" s="56"/>
    </row>
    <row r="856" spans="4:7" ht="14.25">
      <c r="D856" s="7"/>
      <c r="E856" s="56"/>
      <c r="F856" s="56"/>
      <c r="G856" s="56"/>
    </row>
    <row r="857" spans="4:7" ht="14.25">
      <c r="D857" s="7"/>
      <c r="E857" s="56"/>
      <c r="F857" s="56"/>
      <c r="G857" s="56"/>
    </row>
    <row r="858" spans="4:7" ht="14.25">
      <c r="D858" s="7"/>
      <c r="E858" s="56"/>
      <c r="F858" s="56"/>
      <c r="G858" s="56"/>
    </row>
    <row r="859" spans="4:7" ht="14.25">
      <c r="D859" s="7"/>
      <c r="E859" s="56"/>
      <c r="F859" s="56"/>
      <c r="G859" s="56"/>
    </row>
    <row r="860" spans="4:7" ht="14.25">
      <c r="D860" s="7"/>
      <c r="E860" s="56"/>
      <c r="F860" s="56"/>
      <c r="G860" s="56"/>
    </row>
    <row r="861" spans="4:7" ht="14.25">
      <c r="D861" s="7"/>
      <c r="E861" s="56"/>
      <c r="F861" s="56"/>
      <c r="G861" s="56"/>
    </row>
    <row r="862" spans="4:7" ht="14.25">
      <c r="D862" s="7"/>
      <c r="E862" s="56"/>
      <c r="F862" s="56"/>
      <c r="G862" s="56"/>
    </row>
    <row r="863" spans="4:7" ht="14.25">
      <c r="D863" s="7"/>
      <c r="E863" s="56"/>
      <c r="F863" s="56"/>
      <c r="G863" s="56"/>
    </row>
    <row r="864" spans="4:7" ht="14.25">
      <c r="D864" s="7"/>
      <c r="E864" s="56"/>
      <c r="F864" s="56"/>
      <c r="G864" s="56"/>
    </row>
    <row r="865" spans="4:7" ht="14.25">
      <c r="D865" s="7"/>
      <c r="E865" s="56"/>
      <c r="F865" s="56"/>
      <c r="G865" s="56"/>
    </row>
    <row r="866" spans="4:7" ht="14.25">
      <c r="D866" s="7"/>
      <c r="E866" s="56"/>
      <c r="F866" s="56"/>
      <c r="G866" s="56"/>
    </row>
    <row r="867" spans="4:7" ht="14.25">
      <c r="D867" s="7"/>
      <c r="E867" s="56"/>
      <c r="F867" s="56"/>
      <c r="G867" s="56"/>
    </row>
    <row r="868" spans="4:7" ht="14.25">
      <c r="D868" s="7"/>
      <c r="E868" s="56"/>
      <c r="F868" s="56"/>
      <c r="G868" s="56"/>
    </row>
    <row r="869" spans="4:7" ht="14.25">
      <c r="D869" s="7"/>
      <c r="E869" s="56"/>
      <c r="F869" s="56"/>
      <c r="G869" s="56"/>
    </row>
    <row r="870" spans="4:7" ht="14.25">
      <c r="D870" s="7"/>
      <c r="E870" s="56"/>
      <c r="F870" s="56"/>
      <c r="G870" s="56"/>
    </row>
    <row r="871" spans="4:7" ht="14.25">
      <c r="D871" s="7"/>
      <c r="E871" s="56"/>
      <c r="F871" s="56"/>
      <c r="G871" s="56"/>
    </row>
    <row r="872" spans="4:7" ht="14.25">
      <c r="D872" s="7"/>
      <c r="E872" s="56"/>
      <c r="F872" s="56"/>
      <c r="G872" s="56"/>
    </row>
    <row r="873" spans="4:7" ht="14.25">
      <c r="D873" s="7"/>
      <c r="E873" s="56"/>
      <c r="F873" s="56"/>
      <c r="G873" s="56"/>
    </row>
    <row r="874" spans="4:7" ht="14.25">
      <c r="D874" s="7"/>
      <c r="E874" s="56"/>
      <c r="F874" s="56"/>
      <c r="G874" s="56"/>
    </row>
    <row r="875" spans="4:7" ht="14.25">
      <c r="D875" s="7"/>
      <c r="E875" s="56"/>
      <c r="F875" s="56"/>
      <c r="G875" s="56"/>
    </row>
    <row r="876" spans="4:7" ht="14.25">
      <c r="D876" s="7"/>
      <c r="E876" s="56"/>
      <c r="F876" s="56"/>
      <c r="G876" s="56"/>
    </row>
    <row r="877" spans="4:7" ht="14.25">
      <c r="D877" s="7"/>
      <c r="E877" s="56"/>
      <c r="F877" s="56"/>
      <c r="G877" s="56"/>
    </row>
    <row r="878" spans="4:7" ht="14.25">
      <c r="D878" s="7"/>
      <c r="E878" s="56"/>
      <c r="F878" s="56"/>
      <c r="G878" s="56"/>
    </row>
    <row r="879" spans="4:7" ht="14.25">
      <c r="D879" s="7"/>
      <c r="E879" s="56"/>
      <c r="F879" s="56"/>
      <c r="G879" s="56"/>
    </row>
    <row r="880" spans="4:7" ht="14.25">
      <c r="D880" s="7"/>
      <c r="E880" s="56"/>
      <c r="F880" s="56"/>
      <c r="G880" s="56"/>
    </row>
    <row r="881" spans="4:7" ht="14.25">
      <c r="D881" s="7"/>
      <c r="E881" s="56"/>
      <c r="F881" s="56"/>
      <c r="G881" s="56"/>
    </row>
    <row r="882" spans="4:7" ht="14.25">
      <c r="D882" s="7"/>
      <c r="E882" s="56"/>
      <c r="F882" s="56"/>
      <c r="G882" s="56"/>
    </row>
    <row r="883" spans="4:7" ht="14.25">
      <c r="D883" s="7"/>
      <c r="E883" s="56"/>
      <c r="F883" s="56"/>
      <c r="G883" s="56"/>
    </row>
    <row r="884" spans="4:7" ht="14.25">
      <c r="D884" s="7"/>
      <c r="E884" s="56"/>
      <c r="F884" s="56"/>
      <c r="G884" s="56"/>
    </row>
    <row r="885" spans="4:7" ht="14.25">
      <c r="D885" s="7"/>
      <c r="E885" s="56"/>
      <c r="F885" s="56"/>
      <c r="G885" s="56"/>
    </row>
    <row r="886" spans="4:7" ht="14.25">
      <c r="D886" s="7"/>
      <c r="E886" s="56"/>
      <c r="F886" s="56"/>
      <c r="G886" s="56"/>
    </row>
    <row r="887" spans="4:7" ht="14.25">
      <c r="D887" s="7"/>
      <c r="E887" s="56"/>
      <c r="F887" s="56"/>
      <c r="G887" s="56"/>
    </row>
    <row r="888" spans="4:7" ht="14.25">
      <c r="D888" s="7"/>
      <c r="E888" s="56"/>
      <c r="F888" s="56"/>
      <c r="G888" s="56"/>
    </row>
    <row r="889" spans="4:7" ht="14.25">
      <c r="D889" s="7"/>
      <c r="E889" s="56"/>
      <c r="F889" s="56"/>
      <c r="G889" s="56"/>
    </row>
    <row r="890" spans="4:7" ht="14.25">
      <c r="D890" s="7"/>
      <c r="E890" s="56"/>
      <c r="F890" s="56"/>
      <c r="G890" s="56"/>
    </row>
    <row r="891" spans="4:7" ht="14.25">
      <c r="D891" s="7"/>
      <c r="E891" s="56"/>
      <c r="F891" s="56"/>
      <c r="G891" s="56"/>
    </row>
    <row r="892" spans="4:7" ht="14.25">
      <c r="D892" s="7"/>
      <c r="E892" s="56"/>
      <c r="F892" s="56"/>
      <c r="G892" s="56"/>
    </row>
    <row r="893" spans="4:7" ht="14.25">
      <c r="D893" s="7"/>
      <c r="E893" s="56"/>
      <c r="F893" s="56"/>
      <c r="G893" s="56"/>
    </row>
    <row r="894" spans="4:7" ht="14.25">
      <c r="D894" s="7"/>
      <c r="E894" s="56"/>
      <c r="F894" s="56"/>
      <c r="G894" s="56"/>
    </row>
    <row r="895" spans="4:7" ht="14.25">
      <c r="D895" s="7"/>
      <c r="E895" s="56"/>
      <c r="F895" s="56"/>
      <c r="G895" s="56"/>
    </row>
    <row r="896" spans="4:7" ht="14.25">
      <c r="D896" s="7"/>
      <c r="E896" s="56"/>
      <c r="F896" s="56"/>
      <c r="G896" s="56"/>
    </row>
    <row r="897" spans="4:7" ht="14.25">
      <c r="D897" s="7"/>
      <c r="E897" s="56"/>
      <c r="F897" s="56"/>
      <c r="G897" s="56"/>
    </row>
    <row r="898" spans="4:7" ht="14.25">
      <c r="D898" s="7"/>
      <c r="E898" s="56"/>
      <c r="F898" s="56"/>
      <c r="G898" s="56"/>
    </row>
    <row r="899" spans="4:7" ht="14.25">
      <c r="D899" s="7"/>
      <c r="E899" s="56"/>
      <c r="F899" s="56"/>
      <c r="G899" s="56"/>
    </row>
    <row r="900" spans="4:7" ht="14.25">
      <c r="D900" s="7"/>
      <c r="E900" s="56"/>
      <c r="F900" s="56"/>
      <c r="G900" s="56"/>
    </row>
    <row r="901" spans="4:7" ht="14.25">
      <c r="D901" s="7"/>
      <c r="E901" s="56"/>
      <c r="F901" s="56"/>
      <c r="G901" s="56"/>
    </row>
    <row r="902" spans="4:7" ht="14.25">
      <c r="D902" s="7"/>
      <c r="E902" s="56"/>
      <c r="F902" s="56"/>
      <c r="G902" s="56"/>
    </row>
    <row r="903" spans="4:7" ht="14.25">
      <c r="D903" s="7"/>
      <c r="E903" s="56"/>
      <c r="F903" s="56"/>
      <c r="G903" s="56"/>
    </row>
    <row r="904" spans="4:7" ht="14.25">
      <c r="D904" s="7"/>
      <c r="E904" s="56"/>
      <c r="F904" s="56"/>
      <c r="G904" s="56"/>
    </row>
    <row r="905" spans="4:7" ht="14.25">
      <c r="D905" s="7"/>
      <c r="E905" s="56"/>
      <c r="F905" s="56"/>
      <c r="G905" s="56"/>
    </row>
    <row r="906" spans="4:7" ht="14.25">
      <c r="D906" s="7"/>
      <c r="E906" s="56"/>
      <c r="F906" s="56"/>
      <c r="G906" s="56"/>
    </row>
    <row r="907" spans="4:7" ht="14.25">
      <c r="D907" s="7"/>
      <c r="E907" s="56"/>
      <c r="F907" s="56"/>
      <c r="G907" s="56"/>
    </row>
    <row r="908" spans="4:7" ht="14.25">
      <c r="D908" s="7"/>
      <c r="E908" s="56"/>
      <c r="F908" s="56"/>
      <c r="G908" s="56"/>
    </row>
    <row r="909" spans="4:7" ht="14.25">
      <c r="D909" s="7"/>
      <c r="E909" s="56"/>
      <c r="F909" s="56"/>
      <c r="G909" s="56"/>
    </row>
    <row r="910" spans="4:7" ht="14.25">
      <c r="D910" s="7"/>
      <c r="E910" s="56"/>
      <c r="F910" s="56"/>
      <c r="G910" s="56"/>
    </row>
    <row r="911" spans="4:7" ht="14.25">
      <c r="D911" s="7"/>
      <c r="E911" s="56"/>
      <c r="F911" s="56"/>
      <c r="G911" s="56"/>
    </row>
    <row r="912" spans="4:7" ht="14.25">
      <c r="D912" s="7"/>
      <c r="E912" s="56"/>
      <c r="F912" s="56"/>
      <c r="G912" s="5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DM_LUONG_CHE_DO</vt:lpstr>
      <vt:lpstr>DM_TI_LE</vt:lpstr>
      <vt:lpstr>DM_HE_SO_LUONG_NS</vt:lpstr>
      <vt:lpstr>DM_NGAY_CONG_QUY_DINH</vt:lpstr>
      <vt:lpstr>GD_LCD_HS_LNS</vt:lpstr>
      <vt:lpstr>GD_CHAM_CONG</vt:lpstr>
      <vt:lpstr>GD_CHUNG</vt:lpstr>
      <vt:lpstr>RPT_TONG_HOP</vt:lpstr>
      <vt:lpstr>RPT_DOAN_PHI</vt:lpstr>
      <vt:lpstr>RPT_LNS_LUONG_CHE_DO</vt:lpstr>
      <vt:lpstr>RPT_THUE</vt:lpstr>
      <vt:lpstr>RPT_TIEN_AN_TRUA</vt:lpstr>
      <vt:lpstr>RPT_PHU_CAP_TN</vt:lpstr>
      <vt:lpstr>RPT_BAO_HIEM</vt:lpstr>
      <vt:lpstr>RPT_CAC_KHOAN_GIAM_TRU</vt:lpstr>
      <vt:lpstr>GD_CHAM_CONG!Print_Titles</vt:lpstr>
      <vt:lpstr>RPT_TONG_HOP!Print_Titles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HoaKH</dc:creator>
  <cp:lastModifiedBy>PhongPN</cp:lastModifiedBy>
  <cp:lastPrinted>2015-08-17T06:37:38Z</cp:lastPrinted>
  <dcterms:created xsi:type="dcterms:W3CDTF">2015-08-06T08:47:34Z</dcterms:created>
  <dcterms:modified xsi:type="dcterms:W3CDTF">2016-01-06T15:44:56Z</dcterms:modified>
</cp:coreProperties>
</file>